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ayments" sheetId="2" r:id="rId5"/>
    <sheet state="visible" name="customers" sheetId="3" r:id="rId6"/>
    <sheet state="visible" name="report cashflow" sheetId="4" r:id="rId7"/>
    <sheet state="visible" name="report statistic" sheetId="5" r:id="rId8"/>
    <sheet state="visible" name="graph report" sheetId="6" r:id="rId9"/>
    <sheet state="visible" name="vegetables" sheetId="7" r:id="rId10"/>
    <sheet state="hidden" name="feb25" sheetId="8" r:id="rId11"/>
    <sheet state="hidden" name="mar25" sheetId="9" r:id="rId12"/>
    <sheet state="hidden" name="apr25" sheetId="10" r:id="rId13"/>
    <sheet state="hidden" name="sales report dec 24" sheetId="11" r:id="rId14"/>
    <sheet state="hidden" name="sum 1-15 feb 25" sheetId="12" r:id="rId15"/>
    <sheet state="visible" name="holidays" sheetId="13" r:id="rId16"/>
    <sheet state="visible" name="shop alias" sheetId="14" r:id="rId17"/>
    <sheet state="visible" name="debug" sheetId="15" r:id="rId18"/>
    <sheet state="visible" name="sequence" sheetId="16" r:id="rId19"/>
    <sheet state="visible" name="ใบส่งสินค้า" sheetId="17" r:id="rId20"/>
    <sheet state="visible" name="ใบวางบิล" sheetId="18" r:id="rId21"/>
    <sheet state="visible" name="ใบเสร็จ" sheetId="19" r:id="rId22"/>
    <sheet state="visible" name="โอนเงิน-Nailed It Downtown-1759" sheetId="20" r:id="rId23"/>
    <sheet state="visible" name="เครดิต-Ken Izakaya-175962961365" sheetId="21" r:id="rId24"/>
  </sheets>
  <definedNames>
    <definedName hidden="1" localSheetId="0" name="_xlnm._FilterDatabase">orders!$A$1:$I$4518</definedName>
    <definedName hidden="1" localSheetId="1" name="_xlnm._FilterDatabase">payments!$A$1:$K$2458</definedName>
    <definedName hidden="1" localSheetId="7" name="_xlnm._FilterDatabase">'feb25'!$A$1:$I$437</definedName>
    <definedName hidden="1" localSheetId="8" name="_xlnm._FilterDatabase">'mar25'!$A$1:$I$458</definedName>
  </definedNames>
  <calcPr/>
  <pivotCaches>
    <pivotCache cacheId="0" r:id="rId25"/>
    <pivotCache cacheId="1" r:id="rId26"/>
    <pivotCache cacheId="2" r:id="rId27"/>
  </pivotCaches>
</workbook>
</file>

<file path=xl/sharedStrings.xml><?xml version="1.0" encoding="utf-8"?>
<sst xmlns="http://schemas.openxmlformats.org/spreadsheetml/2006/main" count="60596" uniqueCount="14161">
  <si>
    <t>ID</t>
  </si>
  <si>
    <t>วันเวลาสั่งสินค้า</t>
  </si>
  <si>
    <t>วันที่ส่งสินค้า</t>
  </si>
  <si>
    <t>ลูกค้า</t>
  </si>
  <si>
    <t>รายการสินค้า</t>
  </si>
  <si>
    <t>ปริมาณ</t>
  </si>
  <si>
    <t>ราคาต่อหน่วย</t>
  </si>
  <si>
    <t>ยอดรวม</t>
  </si>
  <si>
    <t>ชำระโดย</t>
  </si>
  <si>
    <t>Morning Tonight</t>
  </si>
  <si>
    <t>Green Oak</t>
  </si>
  <si>
    <t>เครดิต</t>
  </si>
  <si>
    <t>Red Oak</t>
  </si>
  <si>
    <t>Baby Cos</t>
  </si>
  <si>
    <t>8 Dining</t>
  </si>
  <si>
    <t>Touch Steak</t>
  </si>
  <si>
    <t>โอนเงิน</t>
  </si>
  <si>
    <t>สเต๊กลุงหนวด</t>
  </si>
  <si>
    <t>เรื่องของสเต๊ก</t>
  </si>
  <si>
    <t>Cos</t>
  </si>
  <si>
    <t>เสือเล่นไฟ</t>
  </si>
  <si>
    <t>Rare</t>
  </si>
  <si>
    <t>Brotherly</t>
  </si>
  <si>
    <t>มุมสเต็ก</t>
  </si>
  <si>
    <t>Daya Eatery</t>
  </si>
  <si>
    <t>ไวท์เฮ้าส์</t>
  </si>
  <si>
    <t>Nailed It Downtown</t>
  </si>
  <si>
    <t>Living&amp;Cooking</t>
  </si>
  <si>
    <t>My Forest cafe&amp;Roasters</t>
  </si>
  <si>
    <t>HIP COFFEE</t>
  </si>
  <si>
    <t>เงินสด</t>
  </si>
  <si>
    <t>Shounen Yakiniku</t>
  </si>
  <si>
    <t>Frillice Iceberg</t>
  </si>
  <si>
    <t>มันปูแซ่บ</t>
  </si>
  <si>
    <t>Baanya Steak House</t>
  </si>
  <si>
    <t>บ้านเราสเต็กเฮ้าส์</t>
  </si>
  <si>
    <t>หนู</t>
  </si>
  <si>
    <t>Shin Coffee</t>
  </si>
  <si>
    <t>Butter Head</t>
  </si>
  <si>
    <t>ฌาณิ</t>
  </si>
  <si>
    <t>ล้านสลัดByคุณข้าว</t>
  </si>
  <si>
    <t>ขนมบ้านคุณย่า</t>
  </si>
  <si>
    <t>Pepper International</t>
  </si>
  <si>
    <t>Den Shabu</t>
  </si>
  <si>
    <t>ครัวกลาง</t>
  </si>
  <si>
    <t>8 Bistro</t>
  </si>
  <si>
    <t>NOCT bistro</t>
  </si>
  <si>
    <t>Fat Boy</t>
  </si>
  <si>
    <t>นิธิกรณ์</t>
  </si>
  <si>
    <t>Ken Izakaya</t>
  </si>
  <si>
    <t>polar polar</t>
  </si>
  <si>
    <t>ข้าวไข่ข้น2</t>
  </si>
  <si>
    <t>เจริญภัณฑ์</t>
  </si>
  <si>
    <t>อิ่มอร่อย</t>
  </si>
  <si>
    <t>คริสตรัล</t>
  </si>
  <si>
    <t>Bosco</t>
  </si>
  <si>
    <t>ศิริพลาซ่า</t>
  </si>
  <si>
    <t>Ginda wagyu</t>
  </si>
  <si>
    <t>ล้านสลัด</t>
  </si>
  <si>
    <t>Dripping Hill</t>
  </si>
  <si>
    <t>season bbq</t>
  </si>
  <si>
    <t>บ้านอิ่มอร่อย</t>
  </si>
  <si>
    <t>ครัวอิ่มอร่อย</t>
  </si>
  <si>
    <t>Wild Rocket</t>
  </si>
  <si>
    <t>Sugar Beam</t>
  </si>
  <si>
    <t>Kale</t>
  </si>
  <si>
    <t>Boss</t>
  </si>
  <si>
    <t>homie</t>
  </si>
  <si>
    <t>Smaz</t>
  </si>
  <si>
    <t>ตำไทบ้าน</t>
  </si>
  <si>
    <t>Cherry Tomato</t>
  </si>
  <si>
    <t>เชิญ ปลาจุ่ม</t>
  </si>
  <si>
    <t>De forest</t>
  </si>
  <si>
    <t>U3cb7c7018c06e87beab55320f27f7317</t>
  </si>
  <si>
    <t>17 Apr 2025 เวลา 16:31</t>
  </si>
  <si>
    <t>Ua560acbf9a31e34c0b4e4c64e77ac84d</t>
  </si>
  <si>
    <t>17 Apr 2025 เวลา 17:27</t>
  </si>
  <si>
    <t xml:space="preserve">Nailed It Downtown </t>
  </si>
  <si>
    <t>17 Apr 2025 เวลา 20:58</t>
  </si>
  <si>
    <t>17 Apr 2025 เวลา 21:00</t>
  </si>
  <si>
    <t>Uc0f3910d135521f0995ac379d0c945f8</t>
  </si>
  <si>
    <t>17 Apr 2025 เวลา 21:24</t>
  </si>
  <si>
    <t>17 Apr 2025 เวลา 21:27</t>
  </si>
  <si>
    <t>Uf31fcbb445a04ac9cfb8fb58a37d2724</t>
  </si>
  <si>
    <t>17 Apr 2025 เวลา 21:32</t>
  </si>
  <si>
    <t>17 Apr 2025 เวลา 21:35</t>
  </si>
  <si>
    <t>17 Apr 2025 เวลา 21:44</t>
  </si>
  <si>
    <t>17 Apr 2025 เวลา 21:53</t>
  </si>
  <si>
    <t>17 Apr 2025 เวลา 22:05</t>
  </si>
  <si>
    <t>dripping hill</t>
  </si>
  <si>
    <t>U21b3788b2e55446c56765eb78ef5a3ab</t>
  </si>
  <si>
    <t>17 Apr 2025 เวลา 22:35</t>
  </si>
  <si>
    <t>17 Apr 2025 เวลา 23:56</t>
  </si>
  <si>
    <t>18 Apr 2025 เวลา 07:53</t>
  </si>
  <si>
    <t>18 Apr 2025 เวลา 07:54</t>
  </si>
  <si>
    <t>U4b32d3476814e939fa1d5efbeb8f9470</t>
  </si>
  <si>
    <t>18 Apr 2025 เวลา 17:55</t>
  </si>
  <si>
    <t>18 Apr 2025 เวลา 19:00</t>
  </si>
  <si>
    <t>18 Apr 2025 เวลา 21:20</t>
  </si>
  <si>
    <t>U78617910c23af5dc02e8b5d4035a5026</t>
  </si>
  <si>
    <t>18 Apr 2025 เวลา 22:28</t>
  </si>
  <si>
    <t>19 Apr 2025 เวลา 04:57</t>
  </si>
  <si>
    <t>19 Apr 2025 เวลา 08:24</t>
  </si>
  <si>
    <t>Uc6055f977b197597baf773d364ef63ef</t>
  </si>
  <si>
    <t>19 Apr 2025 เวลา 20:18</t>
  </si>
  <si>
    <t>U0d6b72543464859ef62065c9501370cd</t>
  </si>
  <si>
    <t>19 Apr 2025 เวลา 21:37</t>
  </si>
  <si>
    <t>Ud156635914c6ab5e082eb8cdedf98f3a</t>
  </si>
  <si>
    <t>19 Apr 2025 เวลา 23:44</t>
  </si>
  <si>
    <t>20 Apr 2025 เวลา 08:05</t>
  </si>
  <si>
    <t>ADMIN</t>
  </si>
  <si>
    <t>20 Apr 2025 เวลา 09:47</t>
  </si>
  <si>
    <t>U10d1335562fd1e1aa4aa1ab5a386021c</t>
  </si>
  <si>
    <t>19 Apr 2025 เวลา 14:04</t>
  </si>
  <si>
    <t>Ucb38ad2dcc4eb6132ff13102caeb451d</t>
  </si>
  <si>
    <t>20 Apr 2025 เวลา 13:27</t>
  </si>
  <si>
    <t>U47192b44328ccd19d577180bf4f122c5</t>
  </si>
  <si>
    <t>20 Apr 2025 เวลา 16:08</t>
  </si>
  <si>
    <t>20 Apr 2025 เวลา 23:47</t>
  </si>
  <si>
    <t>U959d6700542421cd79380a4908afe3d6</t>
  </si>
  <si>
    <t>21 Apr 2025 เวลา 09:23</t>
  </si>
  <si>
    <t>21 Apr 2025 เวลา 11:59</t>
  </si>
  <si>
    <t>22 Apr 2025 เวลา 03:50</t>
  </si>
  <si>
    <t>22 Apr 2025 เวลา 03:51</t>
  </si>
  <si>
    <t>22 Apr 2025 เวลา 03:54</t>
  </si>
  <si>
    <t>22 Apr 2025 เวลา 09:26</t>
  </si>
  <si>
    <t xml:space="preserve">Smaz </t>
  </si>
  <si>
    <t>22 Apr 2025 เวลา 20:50</t>
  </si>
  <si>
    <t>Ub25b4a42fcc8758cb1a211f1f480c6e3</t>
  </si>
  <si>
    <t>22 Apr 2025 เวลา 20:56</t>
  </si>
  <si>
    <t>22 Apr 2025 เวลา 22:26</t>
  </si>
  <si>
    <t>23 Apr 2025 เวลา 01:02</t>
  </si>
  <si>
    <t>23 Apr 2025 เวลา 10:10</t>
  </si>
  <si>
    <t>23 Apr 2025 เวลา 10:12</t>
  </si>
  <si>
    <t>23 Apr 2025 เวลา 09:05</t>
  </si>
  <si>
    <t>25 Apr 2025 เวลา 06:58</t>
  </si>
  <si>
    <t>22 Apr 2025 เวลา 22:24</t>
  </si>
  <si>
    <t>23 Apr 2025 เวลา 18:08</t>
  </si>
  <si>
    <t>Ua8025100dced86fc5f7b6c94862199ca</t>
  </si>
  <si>
    <t>24 Apr 2025 เวลา 10:31</t>
  </si>
  <si>
    <t>24 Apr 2025 เวลา 16:46</t>
  </si>
  <si>
    <t>24 Apr 2025 เวลา 22:05</t>
  </si>
  <si>
    <t>24 Apr 2025 เวลา 22:06</t>
  </si>
  <si>
    <t>24 Apr 2025 เวลา 23:41</t>
  </si>
  <si>
    <t>24 Apr 2025 เวลา 23:47</t>
  </si>
  <si>
    <t>24 Apr 2025 เวลา 23:57</t>
  </si>
  <si>
    <t>25 Apr 2025 เวลา 00:36</t>
  </si>
  <si>
    <t>25 Apr 2025 เวลา 05:39</t>
  </si>
  <si>
    <t>25 Apr 2025 เวลา 20:43</t>
  </si>
  <si>
    <t>25 Apr 2025 เวลา 22:01</t>
  </si>
  <si>
    <t>U863ec6850ff494c8ad50b25afa94efb0</t>
  </si>
  <si>
    <t>25 Apr 2025 เวลา 23:15</t>
  </si>
  <si>
    <t>26 Apr 2025 เวลา 00:01</t>
  </si>
  <si>
    <t>25 Apr 2025 เวลา 21:56</t>
  </si>
  <si>
    <t>26 Apr 2025 เวลา 07:56</t>
  </si>
  <si>
    <t>U7d3379c766d85cab55915cfe348718b9</t>
  </si>
  <si>
    <t>26 Apr 2025 เวลา 01:21</t>
  </si>
  <si>
    <t>26 Apr 2025 เวลา 13:44</t>
  </si>
  <si>
    <t>26 Apr 2025 เวลา 16:03</t>
  </si>
  <si>
    <t>26 Apr 2025 เวลา 18:46</t>
  </si>
  <si>
    <t>26 Apr 2025 เวลา 22:27</t>
  </si>
  <si>
    <t>26 Apr 2025 เวลา 22:32</t>
  </si>
  <si>
    <t>26 Apr 2025 เวลา 23:37</t>
  </si>
  <si>
    <t>27 Apr 2025 เวลา 02:24</t>
  </si>
  <si>
    <t>27 Apr 2025 เวลา 02:26</t>
  </si>
  <si>
    <t>27 Apr 2025 เวลา 07:05</t>
  </si>
  <si>
    <t>26 Apr 2025 เวลา 13:02</t>
  </si>
  <si>
    <t>27 Apr 2025 เวลา 09:01</t>
  </si>
  <si>
    <t>27 Apr 2025 เวลา 10:54</t>
  </si>
  <si>
    <t>Food Salad เมืองย่า</t>
  </si>
  <si>
    <t>27 Apr 2025 เวลา 12:53</t>
  </si>
  <si>
    <t>27 Apr 2025 เวลา 15:55</t>
  </si>
  <si>
    <t>28 Apr 2025 เวลา 13:38</t>
  </si>
  <si>
    <t>ยิ้มหวาน</t>
  </si>
  <si>
    <t>28 Apr 2025 เวลา 18:27</t>
  </si>
  <si>
    <t>28 Apr 2025 เวลา 21:03</t>
  </si>
  <si>
    <t>29 Apr 2025 เวลา 00:00</t>
  </si>
  <si>
    <t>29 Apr 2025 เวลา 06:47</t>
  </si>
  <si>
    <t>29 Apr 2025 เวลา 06:48</t>
  </si>
  <si>
    <t>29 Apr 2025 เวลา 08:40</t>
  </si>
  <si>
    <t>29 Apr 2025 เวลา 08:42</t>
  </si>
  <si>
    <t>29 Apr 2025 เวลา 14:27</t>
  </si>
  <si>
    <t>29 Apr 2025 เวลา 16:34</t>
  </si>
  <si>
    <t>29 Apr 2025 เวลา 18:24</t>
  </si>
  <si>
    <t>29 Apr 2025 เวลา 21:17</t>
  </si>
  <si>
    <t>29 Apr 2025 เวลา 21:46</t>
  </si>
  <si>
    <t>29 Apr 2025 เวลา 23:00</t>
  </si>
  <si>
    <t>29 Apr 2025 เวลา 23:27</t>
  </si>
  <si>
    <t>30 Apr 2025 เวลา 04:58</t>
  </si>
  <si>
    <t>30 Apr 2025 เวลา 04:59</t>
  </si>
  <si>
    <t>30 Apr 2025 เวลา 08:35</t>
  </si>
  <si>
    <t>30 Apr 2025 เวลา 08:36</t>
  </si>
  <si>
    <t>30 Apr 2025 เวลา 09:20</t>
  </si>
  <si>
    <t>1 May 2025 เวลา 11:37</t>
  </si>
  <si>
    <t>1 May 2025 เวลา 17:20</t>
  </si>
  <si>
    <t>1 May 2025 เวลา 20:35</t>
  </si>
  <si>
    <t>2 May 2025 เวลา 01:44</t>
  </si>
  <si>
    <t>2 May 2025 เวลา 06:25</t>
  </si>
  <si>
    <t>2 May 2025 เวลา 06:27</t>
  </si>
  <si>
    <t>ครัวอิ่มอร่อย2</t>
  </si>
  <si>
    <t>2 May 2025 เวลา 07:26</t>
  </si>
  <si>
    <t>2 May 2025 เวลา 07:27</t>
  </si>
  <si>
    <t>2 May 2025 เวลา 08:58</t>
  </si>
  <si>
    <t>2 May 2025 เวลา 11:06</t>
  </si>
  <si>
    <t>2 May 2025 เวลา 17:00</t>
  </si>
  <si>
    <t>3 May 2025 เวลา 00:57</t>
  </si>
  <si>
    <t>3 May 2025 เวลา 03:37</t>
  </si>
  <si>
    <t>3 May 2025 เวลา 03:53</t>
  </si>
  <si>
    <t>3 May 2025 เวลา 08:02</t>
  </si>
  <si>
    <t>3 May 2025 เวลา 08:03</t>
  </si>
  <si>
    <t>3 May 2025 เวลา 08:12</t>
  </si>
  <si>
    <t>3 May 2025 เวลา 11:41</t>
  </si>
  <si>
    <t>3 May 2025 เวลา 17:53</t>
  </si>
  <si>
    <t>3 May 2025 เวลา 18:58</t>
  </si>
  <si>
    <t>3 May 2025 เวลา 21:11</t>
  </si>
  <si>
    <t>4 May 2025 เวลา 02:10</t>
  </si>
  <si>
    <t>4 May 2025 เวลา 02:27</t>
  </si>
  <si>
    <t>4 May 2025 เวลา 06:24</t>
  </si>
  <si>
    <t>4 May 2025 เวลา 07:20</t>
  </si>
  <si>
    <t>4 May 2025 เวลา 07:21</t>
  </si>
  <si>
    <t>4 May 2025 เวลา 08:54</t>
  </si>
  <si>
    <t>3 May 2025 เวลา 11:38</t>
  </si>
  <si>
    <t>4 May 2025 เวลา 16:56</t>
  </si>
  <si>
    <t>คุณแตงโม บ้านเกาะ</t>
  </si>
  <si>
    <t>4 May 2025 เวลา 21:13</t>
  </si>
  <si>
    <t>5 May 2025 เวลา 02:50</t>
  </si>
  <si>
    <t>5 May 2025 เวลา 14:25</t>
  </si>
  <si>
    <t>5 May 2025 เวลา 16:39</t>
  </si>
  <si>
    <t>5 May 2025 เวลา 19:05</t>
  </si>
  <si>
    <t>ความสุข</t>
  </si>
  <si>
    <t>5 May 2025 เวลา 19:57</t>
  </si>
  <si>
    <t>5 May 2025 เวลา 23:00</t>
  </si>
  <si>
    <t>5 May 2025 เวลา 23:21</t>
  </si>
  <si>
    <t>6 May 2025 เวลา 08:12</t>
  </si>
  <si>
    <t>6 May 2025 เวลา 08:40</t>
  </si>
  <si>
    <t>6 May 2025 เวลา 08:48</t>
  </si>
  <si>
    <t>6 May 2025 เวลา 13:58</t>
  </si>
  <si>
    <t>6 May 2025 เวลา 15:18</t>
  </si>
  <si>
    <t>6 May 2025 เวลา 20:10</t>
  </si>
  <si>
    <t>6 May 2025 เวลา 22:06</t>
  </si>
  <si>
    <t>6 May 2025 เวลา 22:59</t>
  </si>
  <si>
    <t>7 May 2025 เวลา 08:10</t>
  </si>
  <si>
    <t>7 May 2025 เวลา 08:34</t>
  </si>
  <si>
    <t>7 May 2025 เวลา 20:27</t>
  </si>
  <si>
    <t>8 May 2025 เวลา 02:03</t>
  </si>
  <si>
    <t>8 May 2025 เวลา 02:11</t>
  </si>
  <si>
    <t>8 May 2025 เวลา 08:28</t>
  </si>
  <si>
    <t>8 May 2025 เวลา 10:31</t>
  </si>
  <si>
    <t>8 May 2025 เวลา 18:36</t>
  </si>
  <si>
    <t>8 May 2025 เวลา 21:18</t>
  </si>
  <si>
    <t>8 May 2025 เวลา 21:26</t>
  </si>
  <si>
    <t>8 May 2025 เวลา 22:55</t>
  </si>
  <si>
    <t>9 May 2025 เวลา 07:28</t>
  </si>
  <si>
    <t>9 May 2025 เวลา 07:29</t>
  </si>
  <si>
    <t>พี่หนิง</t>
  </si>
  <si>
    <t>9 May 2025 เวลา 07:59</t>
  </si>
  <si>
    <t>9 May 2025 เวลา 19:09</t>
  </si>
  <si>
    <t>9 May 2025 เวลา 19:48</t>
  </si>
  <si>
    <t>9 May 2025 เวลา 21:18</t>
  </si>
  <si>
    <t>9 May 2025 เวลา 21:21</t>
  </si>
  <si>
    <t>9 May 2025 เวลา 22:34</t>
  </si>
  <si>
    <t>10 May 2025 เวลา 08:26</t>
  </si>
  <si>
    <t>10 May 2025 เวลา 15:53</t>
  </si>
  <si>
    <t>10 May 2025 เวลา 15:54</t>
  </si>
  <si>
    <t>10 May 2025 เวลา 19:32</t>
  </si>
  <si>
    <t>10 May 2025 เวลา 19:49</t>
  </si>
  <si>
    <t>10 May 2025 เวลา 20:12</t>
  </si>
  <si>
    <t>10 May 2025 เวลา 22:06</t>
  </si>
  <si>
    <t>11 May 2025 เวลา 08:44</t>
  </si>
  <si>
    <t>11 May 2025 เวลา 08:45</t>
  </si>
  <si>
    <t>11 May 2025 เวลา 08:47</t>
  </si>
  <si>
    <t>11 May 2025 เวลา 11:40</t>
  </si>
  <si>
    <t>11 May 2025 เวลา 12:22</t>
  </si>
  <si>
    <t>12 May 2025 เวลา 12:50</t>
  </si>
  <si>
    <t>12 May 2025 เวลา 19:32</t>
  </si>
  <si>
    <t>12 May 2025 เวลา 19:53</t>
  </si>
  <si>
    <t>12 May 2025 เวลา 22:49</t>
  </si>
  <si>
    <t>12 May 2025 เวลา 22:51</t>
  </si>
  <si>
    <t>12 May 2025 เวลา 23:25</t>
  </si>
  <si>
    <t>12 May 2025 เวลา 23:52</t>
  </si>
  <si>
    <t>13 May 2025 เวลา 02:09</t>
  </si>
  <si>
    <t>13 May 2025 เวลา 05:50</t>
  </si>
  <si>
    <t>13 May 2025 เวลา 08:08</t>
  </si>
  <si>
    <t>13 May 2025 เวลา 08:37</t>
  </si>
  <si>
    <t>13 May 2025 เวลา 10:28</t>
  </si>
  <si>
    <t>13 May 2025 เวลา 09:32</t>
  </si>
  <si>
    <t>13 May 2025 เวลา 09:36</t>
  </si>
  <si>
    <t>13 May 2025 เวลา 14:58</t>
  </si>
  <si>
    <t>14 May 2025 เวลา 06:07</t>
  </si>
  <si>
    <t>14 May 2025 เวลา 06:09</t>
  </si>
  <si>
    <t>14 May 2025 เวลา 08:17</t>
  </si>
  <si>
    <t>14 May 2025 เวลา 18:48</t>
  </si>
  <si>
    <t>15 May 2025 เวลา 08:47</t>
  </si>
  <si>
    <t>15 May 2025 เวลา 08:50</t>
  </si>
  <si>
    <t>ตำไทบ้าน สาขา1</t>
  </si>
  <si>
    <t>ตำไทบ้าน สาขา2</t>
  </si>
  <si>
    <t>15 May 2025 เวลา 11:01</t>
  </si>
  <si>
    <t>15 May 2025 เวลา 18:31</t>
  </si>
  <si>
    <t>15 May 2025 เวลา 19:45</t>
  </si>
  <si>
    <t>15 May 2025 เวลา 20:12</t>
  </si>
  <si>
    <t>15 May 2025 เวลา 22:28</t>
  </si>
  <si>
    <t>15 May 2025 เวลา 23:33</t>
  </si>
  <si>
    <t>15 May 2025 เวลา 23:40</t>
  </si>
  <si>
    <t>16 May 2025 เวลา 08:02</t>
  </si>
  <si>
    <t>16 May 2025 เวลา 08:03</t>
  </si>
  <si>
    <t>16 May 2025 เวลา 20:03</t>
  </si>
  <si>
    <t>17 May 2025 เวลา 03:05</t>
  </si>
  <si>
    <t>17 May 2025 เวลา 08:15</t>
  </si>
  <si>
    <t>17 May 2025 เวลา 09:05</t>
  </si>
  <si>
    <t>17 May 2025 เวลา 13:00</t>
  </si>
  <si>
    <t>23 May 2025 เวลา 11:10</t>
  </si>
  <si>
    <t>23 May 2025 เวลา 11:11</t>
  </si>
  <si>
    <t>23 May 2025 เวลา 11:14</t>
  </si>
  <si>
    <t>23 May 2025 เวลา 12:16</t>
  </si>
  <si>
    <t>23 May 2025 เวลา 18:38</t>
  </si>
  <si>
    <t>23 May 2025 เวลา 18:39</t>
  </si>
  <si>
    <t>23 May 2025 เวลา 22:43</t>
  </si>
  <si>
    <t>24 May 2025 เวลา 00:45</t>
  </si>
  <si>
    <t>24 May 2025 เวลา 09:26</t>
  </si>
  <si>
    <t>24 May 2025 เวลา 09:28</t>
  </si>
  <si>
    <t>24 May 2025 เวลา 20:51</t>
  </si>
  <si>
    <t>24 May 2025 เวลา 20:54</t>
  </si>
  <si>
    <t>24 May 2025 เวลา 21:50</t>
  </si>
  <si>
    <t>24 May 2025 เวลา 23:35</t>
  </si>
  <si>
    <t>24 May 2025 เวลา 23:47</t>
  </si>
  <si>
    <t>25 May 2025 เวลา 06:49</t>
  </si>
  <si>
    <t>25 May 2025 เวลา 08:52</t>
  </si>
  <si>
    <t>25 May 2025 เวลา 08:54</t>
  </si>
  <si>
    <t>24 May 2025 เวลา 16:53</t>
  </si>
  <si>
    <t>25 May 2025 เวลา 12:04</t>
  </si>
  <si>
    <t>25 May 2025 เวลา 16:42</t>
  </si>
  <si>
    <t>26 May 2025 เวลา 12:27</t>
  </si>
  <si>
    <t>26 May 2025 เวลา 20:23</t>
  </si>
  <si>
    <t>27 May 2025 เวลา 00:55</t>
  </si>
  <si>
    <t>27 May 2025 เวลา 09:12</t>
  </si>
  <si>
    <t>27 May 2025 เวลา 09:24</t>
  </si>
  <si>
    <t>27 May 2025 เวลา 09:40</t>
  </si>
  <si>
    <t>27 May 2025 เวลา 09:26</t>
  </si>
  <si>
    <t>27 May 2025 เวลา 17:05</t>
  </si>
  <si>
    <t>27 May 2025 เวลา 19:52</t>
  </si>
  <si>
    <t>27 May 2025 เวลา 20:51</t>
  </si>
  <si>
    <t>27 May 2025 เวลา 23:29</t>
  </si>
  <si>
    <t>27 May 2025 เวลา 23:33</t>
  </si>
  <si>
    <t>27 May 2025 เวลา 23:38</t>
  </si>
  <si>
    <t>28 May 2025 เวลา 01:09</t>
  </si>
  <si>
    <t>28 May 2025 เวลา 06:47</t>
  </si>
  <si>
    <t>28 May 2025 เวลา 07:50</t>
  </si>
  <si>
    <t>28 May 2025 เวลา 08:55</t>
  </si>
  <si>
    <t>28 May 2025 เวลา 08:57</t>
  </si>
  <si>
    <t>27 May 2025 เวลา 09:28</t>
  </si>
  <si>
    <t>28 May 2025 เวลา 21:15</t>
  </si>
  <si>
    <t>29 May 2025 เวลา 16:21</t>
  </si>
  <si>
    <t>29 May 2025 เวลา 20:17</t>
  </si>
  <si>
    <t>29 May 2025 เวลา 22:16</t>
  </si>
  <si>
    <t>30 May 2025 เวลา 07:57</t>
  </si>
  <si>
    <t>30 May 2025 เวลา 08:14</t>
  </si>
  <si>
    <t>30 May 2025 เวลา 08:17</t>
  </si>
  <si>
    <t>27 May 2025 เวลา 09:30</t>
  </si>
  <si>
    <t>30 May 2025 เวลา 21:37</t>
  </si>
  <si>
    <t>30 May 2025 เวลา 23:02</t>
  </si>
  <si>
    <t>31 May 2025 เวลา 00:12</t>
  </si>
  <si>
    <t>31 May 2025 เวลา 06:36</t>
  </si>
  <si>
    <t>31 May 2025 เวลา 17:44</t>
  </si>
  <si>
    <t>31 May 2025 เวลา 23:32</t>
  </si>
  <si>
    <t>1 Jun 2025 เวลา 02:17</t>
  </si>
  <si>
    <t>1 Jun 2025 เวลา 10:37</t>
  </si>
  <si>
    <t>29 May 2025 เวลา 16:29</t>
  </si>
  <si>
    <t>1 Jun 2025 เวลา 14:10</t>
  </si>
  <si>
    <t>2 Jun 2025 เวลา 18:54</t>
  </si>
  <si>
    <t>2 Jun 2025 เวลา 23:59</t>
  </si>
  <si>
    <t>3 Jun 2025 เวลา 19:44</t>
  </si>
  <si>
    <t>3 Jun 2025 เวลา 21:28</t>
  </si>
  <si>
    <t>4 Jun 2025 เวลา 08:59</t>
  </si>
  <si>
    <t>4 Jun 2025 เวลา 09:41</t>
  </si>
  <si>
    <t>4 Jun 2025 เวลา 09:44</t>
  </si>
  <si>
    <t>5 Jun 2025 เวลา 13:05</t>
  </si>
  <si>
    <t>6 Jun 2025 เวลา 07:35</t>
  </si>
  <si>
    <t>6 Jun 2025 เวลา 09:44</t>
  </si>
  <si>
    <t>6 Jun 2025 เวลา 15:50</t>
  </si>
  <si>
    <t>6 Jun 2025 เวลา 19:55</t>
  </si>
  <si>
    <t>6 Jun 2025 เวลา 20:35</t>
  </si>
  <si>
    <t>6 Jun 2025 เวลา 21:20</t>
  </si>
  <si>
    <t>6 Jun 2025 เวลา 22:25</t>
  </si>
  <si>
    <t>6 Jun 2025 เวลา 23:44</t>
  </si>
  <si>
    <t>7 Jun 2025 เวลา 07:51</t>
  </si>
  <si>
    <t>7 Jun 2025 เวลา 08:23</t>
  </si>
  <si>
    <t>7 Jun 2025 เวลา 08:26</t>
  </si>
  <si>
    <t>7 Jun 2025 เวลา 21:57</t>
  </si>
  <si>
    <t>8 Jun 2025 เวลา 00:29</t>
  </si>
  <si>
    <t>8 Jun 2025 เวลา 09:24</t>
  </si>
  <si>
    <t>8 Jun 2025 เวลา 09:25</t>
  </si>
  <si>
    <t>8 Jun 2025 เวลา 09:27</t>
  </si>
  <si>
    <t>คุณเบลล์</t>
  </si>
  <si>
    <t>6 Jun 2025 เวลา 14:34</t>
  </si>
  <si>
    <t>6 Jun 2025 เวลา 14:45</t>
  </si>
  <si>
    <t>8 Jun 2025 เวลา 18:44</t>
  </si>
  <si>
    <t>9 Jun 2025 เวลา 11:30</t>
  </si>
  <si>
    <t>9 Jun 2025 เวลา 20:22</t>
  </si>
  <si>
    <t>9 Jun 2025 เวลา 23:32</t>
  </si>
  <si>
    <t>9 Jun 2025 เวลา 23:45</t>
  </si>
  <si>
    <t>10 Jun 2025 เวลา 08:43</t>
  </si>
  <si>
    <t>10 Jun 2025 เวลา 10:42</t>
  </si>
  <si>
    <t>10 Jun 2025 เวลา 10:44</t>
  </si>
  <si>
    <t>10 Jun 2025 เวลา 10:46</t>
  </si>
  <si>
    <t>พี่ใหญ่</t>
  </si>
  <si>
    <t>10 Jun 2025 เวลา 11:09</t>
  </si>
  <si>
    <t>10 Jun 2025 เวลา 15:37</t>
  </si>
  <si>
    <t>คริสตัลคาเฟ่</t>
  </si>
  <si>
    <t>10 Jun 2025 เวลา 18:26</t>
  </si>
  <si>
    <t>10 Jun 2025 เวลา 22:24</t>
  </si>
  <si>
    <t>10 Jun 2025 เวลา 22:25</t>
  </si>
  <si>
    <t>10 Jun 2025 เวลา 22:37</t>
  </si>
  <si>
    <t>11 Jun 2025 เวลา 08:57</t>
  </si>
  <si>
    <t>11 Jun 2025 เวลา 10:21</t>
  </si>
  <si>
    <t>11 Jun 2025 เวลา 11:02</t>
  </si>
  <si>
    <t>12 Jun 2025 เวลา 00:56</t>
  </si>
  <si>
    <t>12 Jun 2025 เวลา 20:00</t>
  </si>
  <si>
    <t>12 Jun 2025 เวลา 23:07</t>
  </si>
  <si>
    <t>13 Jun 2025 เวลา 00:19</t>
  </si>
  <si>
    <t>13 Jun 2025 เวลา 10:11</t>
  </si>
  <si>
    <t>Red Coral</t>
  </si>
  <si>
    <t>12 Jun 2025 เวลา 17:07</t>
  </si>
  <si>
    <t>13 Jun 2025 เวลา 12:05</t>
  </si>
  <si>
    <t>13 Jun 2025 เวลา 14:14</t>
  </si>
  <si>
    <t>13 Jun 2025 เวลา 20:25</t>
  </si>
  <si>
    <t>13 Jun 2025 เวลา 21:24</t>
  </si>
  <si>
    <t>13 Jun 2025 เวลา 23:54</t>
  </si>
  <si>
    <t>14 Jun 2025 เวลา 09:25</t>
  </si>
  <si>
    <t>14 Jun 2025 เวลา 09:30</t>
  </si>
  <si>
    <t>14 Jun 2025 เวลา 10:00</t>
  </si>
  <si>
    <t>14 Jun 2025 เวลา 13:06</t>
  </si>
  <si>
    <t>14 Jun 2025 เวลา 22:02</t>
  </si>
  <si>
    <t>15 Jun 2025 เวลา 08:46</t>
  </si>
  <si>
    <t>15 Jun 2025 เวลา 08:58</t>
  </si>
  <si>
    <t>15 Jun 2025 เวลา 09:23</t>
  </si>
  <si>
    <t>20 Jun 2025 เวลา 15:21</t>
  </si>
  <si>
    <t>15 Jun 2025 เวลา 10:29</t>
  </si>
  <si>
    <t>16 Jun 2025 เวลา 16:34</t>
  </si>
  <si>
    <t>16 Jun 2025 เวลา 16:36</t>
  </si>
  <si>
    <t>16 Jun 2025 เวลา 23:18</t>
  </si>
  <si>
    <t>17 Jun 2025 เวลา 08:50</t>
  </si>
  <si>
    <t>17 Jun 2025 เวลา 08:53</t>
  </si>
  <si>
    <t>17 Jun 2025 เวลา 08:54</t>
  </si>
  <si>
    <t>17 Jun 2025 เวลา 09:37</t>
  </si>
  <si>
    <t>17 Jun 2025 เวลา 10:21</t>
  </si>
  <si>
    <t>17 Jun 2025 เวลา 12:15</t>
  </si>
  <si>
    <t>17 Jun 2025 เวลา 14:28</t>
  </si>
  <si>
    <t>17 Jun 2025 เวลา 20:58</t>
  </si>
  <si>
    <t>Den shabu</t>
  </si>
  <si>
    <t>18 Jun 2025 เวลา 01:44</t>
  </si>
  <si>
    <t>18 Jun 2025 เวลา 01:52</t>
  </si>
  <si>
    <t>18 Jun 2025 เวลา 07:54</t>
  </si>
  <si>
    <t>18 Jun 2025 เวลา 09:59</t>
  </si>
  <si>
    <t>18 Jun 2025 เวลา 10:02</t>
  </si>
  <si>
    <t>18 Jun 2025 เวลา 10:05</t>
  </si>
  <si>
    <t>19 Jun 2025 เวลา 01:17</t>
  </si>
  <si>
    <t>19 Jun 2025 เวลา 11:23</t>
  </si>
  <si>
    <t>19 Jun 2025 เวลา 20:09</t>
  </si>
  <si>
    <t>19 Jun 2025 เวลา 20:59</t>
  </si>
  <si>
    <t>19 Jun 2025 เวลา 21:16</t>
  </si>
  <si>
    <t>19 Jun 2025 เวลา 21:46</t>
  </si>
  <si>
    <t>20 Jun 2025 เวลา 08:42</t>
  </si>
  <si>
    <t>20 Jun 2025 เวลา 09:51</t>
  </si>
  <si>
    <t>20 Jun 2025 เวลา 12:15</t>
  </si>
  <si>
    <t>20 Jun 2025 เวลา 12:17</t>
  </si>
  <si>
    <t>20 Jun 2025 เวลา 10:41</t>
  </si>
  <si>
    <t>20 Jun 2025 เวลา 23:14</t>
  </si>
  <si>
    <t>20 Jun 2025 เวลา 23:53</t>
  </si>
  <si>
    <t>21 Jun 2025 เวลา 08:52</t>
  </si>
  <si>
    <t>21 Jun 2025 เวลา 08:54</t>
  </si>
  <si>
    <t>21 Jun 2025 เวลา 08:55</t>
  </si>
  <si>
    <t>21 Jun 2025 เวลา 08:58</t>
  </si>
  <si>
    <t>21 Jun 2025 เวลา 20:59</t>
  </si>
  <si>
    <t>21 Jun 2025 เวลา 21:04</t>
  </si>
  <si>
    <t>21 Jun 2025 เวลา 21:46</t>
  </si>
  <si>
    <t>22 Jun 2025 เวลา 08:06</t>
  </si>
  <si>
    <t>22 Jun 2025 เวลา 08:07</t>
  </si>
  <si>
    <t>คุณแป๊ง</t>
  </si>
  <si>
    <t>22 Jun 2025 เวลา 10:15</t>
  </si>
  <si>
    <t>20 Jun 2025 เวลา 16:55</t>
  </si>
  <si>
    <t>22 Jun 2025 เวลา 08:57</t>
  </si>
  <si>
    <t>22 Jun 2025 เวลา 20:52</t>
  </si>
  <si>
    <t>23 Jun 2025 เวลา 18:47</t>
  </si>
  <si>
    <t>23 Jun 2025 เวลา 21:35</t>
  </si>
  <si>
    <t>23 Jun 2025 เวลา 22:14</t>
  </si>
  <si>
    <t>23 Jun 2025 เวลา 22:18</t>
  </si>
  <si>
    <t>23 Jun 2025 เวลา 23:10</t>
  </si>
  <si>
    <t>23 Jun 2025 เวลา 23:31</t>
  </si>
  <si>
    <t>23 Jun 2025 เวลา 23:57</t>
  </si>
  <si>
    <t>23 Jun 2025 เวลา 23:59</t>
  </si>
  <si>
    <t>24 Jun 2025 เวลา 00:01</t>
  </si>
  <si>
    <t>24 Jun 2025 เวลา 08:34</t>
  </si>
  <si>
    <t>24 Jun 2025 เวลา 08:39</t>
  </si>
  <si>
    <t>24 Jun 2025 เวลา 08:54</t>
  </si>
  <si>
    <t>24 Jun 2025 เวลา 18:06</t>
  </si>
  <si>
    <t>24 Jun 2025 เวลา 19:51</t>
  </si>
  <si>
    <t>25 Jun 2025 เวลา 08:15</t>
  </si>
  <si>
    <t>25 Jun 2025 เวลา 08:20</t>
  </si>
  <si>
    <t>25 Jun 2025 เวลา 08:59</t>
  </si>
  <si>
    <t>25 Jun 2025 เวลา 09:15</t>
  </si>
  <si>
    <t>25 Jun 2025 เวลา 09:52</t>
  </si>
  <si>
    <t>25 Jun 2025 เวลา 10:00</t>
  </si>
  <si>
    <t>25 Jun 2025 เวลา 23:54</t>
  </si>
  <si>
    <t>26 Jun 2025 เวลา 00:43</t>
  </si>
  <si>
    <t>26 Jun 2025 เวลา 14:58</t>
  </si>
  <si>
    <t>26 Jun 2025 เวลา 23:56</t>
  </si>
  <si>
    <t>27 Jun 2025 เวลา 05:58</t>
  </si>
  <si>
    <t>27 Jun 2025 เวลา 07:56</t>
  </si>
  <si>
    <t>27 Jun 2025 เวลา 09:07</t>
  </si>
  <si>
    <t>27 Jun 2025 เวลา 09:08</t>
  </si>
  <si>
    <t>27 Jun 2025 เวลา 09:49</t>
  </si>
  <si>
    <t>Italian Basil</t>
  </si>
  <si>
    <t>27 Jun 2025 เวลา 10:44</t>
  </si>
  <si>
    <t>27 Jun 2025 เวลา 10:45</t>
  </si>
  <si>
    <t>27 Jun 2025 เวลา 10:24</t>
  </si>
  <si>
    <t>27 Jun 2025 เวลา 11:16</t>
  </si>
  <si>
    <t>27 Jun 2025 เวลา 13:28</t>
  </si>
  <si>
    <t>27 Jun 2025 เวลา 22:18</t>
  </si>
  <si>
    <t>27 Jun 2025 เวลา 23:27</t>
  </si>
  <si>
    <t>27 Jun 2025 เวลา 23:36</t>
  </si>
  <si>
    <t>28 Jun 2025 เวลา 08:45</t>
  </si>
  <si>
    <t>28 Jun 2025 เวลา 09:10</t>
  </si>
  <si>
    <t>28 Jun 2025 เวลา 13:28</t>
  </si>
  <si>
    <t>28 Jun 2025 เวลา 22:12</t>
  </si>
  <si>
    <t>28 Jun 2025 เวลา 22:21</t>
  </si>
  <si>
    <t>28 Jun 2025 เวลา 23:54</t>
  </si>
  <si>
    <t>29 Jun 2025 เวลา 07:57</t>
  </si>
  <si>
    <t>29 Jun 2025 เวลา 07:58</t>
  </si>
  <si>
    <t>29 Jun 2025 เวลา 08:45</t>
  </si>
  <si>
    <t>29 Jun 2025 เวลา 10:44</t>
  </si>
  <si>
    <t>29 Jun 2025 เวลา 10:45</t>
  </si>
  <si>
    <t>29 Jun 2025 เวลา 11:21</t>
  </si>
  <si>
    <t>29 Jun 2025 เวลา 12:25</t>
  </si>
  <si>
    <t>29 Jun 2025 เวลา 12:42</t>
  </si>
  <si>
    <t>28 Jun 2025 เวลา 14:10</t>
  </si>
  <si>
    <t>29 Jun 2025 เวลา 13:45</t>
  </si>
  <si>
    <t>29 Jun 2025 เวลา 17:06</t>
  </si>
  <si>
    <t>29 Jun 2025 เวลา 21:45</t>
  </si>
  <si>
    <t>30 Jun 2025 เวลา 21:30</t>
  </si>
  <si>
    <t>30 Jun 2025 เวลา 22:02</t>
  </si>
  <si>
    <t>30 Jun 2025 เวลา 22:07</t>
  </si>
  <si>
    <t>คุณใหญ่</t>
  </si>
  <si>
    <t>30 Jun 2025 เวลา 22:19</t>
  </si>
  <si>
    <t>30 Jun 2025 เวลา 22:28</t>
  </si>
  <si>
    <t>30 Jun 2025 เวลา 22:42</t>
  </si>
  <si>
    <t>1 Jul 2025 เวลา 04:52</t>
  </si>
  <si>
    <t>1 Jul 2025 เวลา 08:23</t>
  </si>
  <si>
    <t>1 Jul 2025 เวลา 12:03</t>
  </si>
  <si>
    <t>1 Jul 2025 เวลา 21:53</t>
  </si>
  <si>
    <t>2 Jul 2025 เวลา 08:37</t>
  </si>
  <si>
    <t>2 Jul 2025 เวลา 08:39</t>
  </si>
  <si>
    <t>2 Jul 2025 เวลา 08:40</t>
  </si>
  <si>
    <t>2 Jul 2025 เวลา 08:43</t>
  </si>
  <si>
    <t>2 Jul 2025 เวลา 08:44</t>
  </si>
  <si>
    <t>2 Jul 2025 เวลา 15:30</t>
  </si>
  <si>
    <t>3 Jul 2025 เวลา 18:29</t>
  </si>
  <si>
    <t>Homie</t>
  </si>
  <si>
    <t>3 Jul 2025 เวลา 20:38</t>
  </si>
  <si>
    <t>3 Jul 2025 เวลา 21:00</t>
  </si>
  <si>
    <t>3 Jul 2025 เวลา 22:06</t>
  </si>
  <si>
    <t>Daya’s eatery</t>
  </si>
  <si>
    <t>3 Jul 2025 เวลา 23:23</t>
  </si>
  <si>
    <t>4 Jul 2025 เวลา 08:49</t>
  </si>
  <si>
    <t>4 Jul 2025 เวลา 10:04</t>
  </si>
  <si>
    <t>4 Jul 2025 เวลา 10:05</t>
  </si>
  <si>
    <t>4 Jul 2025 เวลา 10:06</t>
  </si>
  <si>
    <t>ตลาดเทิดไทย</t>
  </si>
  <si>
    <t>4 Jul 2025 เวลา 10:07</t>
  </si>
  <si>
    <t>4 Jul 2025 เวลา 10:08</t>
  </si>
  <si>
    <t>บ้านไร่นายายคำ</t>
  </si>
  <si>
    <t>4 Jul 2025 เวลา 10:22</t>
  </si>
  <si>
    <t>3 Jul 2025 เวลา 21:19</t>
  </si>
  <si>
    <t>4 Jul 2025 เวลา 16:25</t>
  </si>
  <si>
    <t>4 Jul 2025 เวลา 20:59</t>
  </si>
  <si>
    <t>4 Jul 2025 เวลา 22:06</t>
  </si>
  <si>
    <t>5 Jul 2025 เวลา 01:27</t>
  </si>
  <si>
    <t>5 Jul 2025 เวลา 01:44</t>
  </si>
  <si>
    <t>5 Jul 2025 เวลา 08:45</t>
  </si>
  <si>
    <t>5 Jul 2025 เวลา 11:03</t>
  </si>
  <si>
    <t>5 Jul 2025 เวลา 11:05</t>
  </si>
  <si>
    <t>5 Jul 2025 เวลา 12:27</t>
  </si>
  <si>
    <t>5 Jul 2025 เวลา 14:50</t>
  </si>
  <si>
    <t>5 Jul 2025 เวลา 21:04</t>
  </si>
  <si>
    <t>5 Jul 2025 เวลา 21:22</t>
  </si>
  <si>
    <t>5 Jul 2025 เวลา 23:57</t>
  </si>
  <si>
    <t>6 Jul 2025 เวลา 06:17</t>
  </si>
  <si>
    <t>Mizuna</t>
  </si>
  <si>
    <t>6 Jul 2025 เวลา 08:47</t>
  </si>
  <si>
    <t>6 Jul 2025 เวลา 11:01</t>
  </si>
  <si>
    <t>6 Jul 2025 เวลา 12:57</t>
  </si>
  <si>
    <t>6 Jul 2025 เวลา 14:43</t>
  </si>
  <si>
    <t>6 Jul 2025 เวลา 23:36</t>
  </si>
  <si>
    <t>7 Jul 2025 เวลา 20:52</t>
  </si>
  <si>
    <t>7 Jul 2025 เวลา 22:02</t>
  </si>
  <si>
    <t>7 Jul 2025 เวลา 22:11</t>
  </si>
  <si>
    <t>7 Jul 2025 เวลา 23:40</t>
  </si>
  <si>
    <t>7 Jul 2025 เวลา 23:42</t>
  </si>
  <si>
    <t>8 Jul 2025 เวลา 08:13</t>
  </si>
  <si>
    <t>8 Jul 2025 เวลา 08:33</t>
  </si>
  <si>
    <t>8 Jul 2025 เวลา 08:37</t>
  </si>
  <si>
    <t>8 Jul 2025 เวลา 08:55</t>
  </si>
  <si>
    <t>9 Jul 2025 เวลา 09:57</t>
  </si>
  <si>
    <t>9 Jul 2025 เวลา 10:00</t>
  </si>
  <si>
    <t>8 Jul 2025 เวลา 09:34</t>
  </si>
  <si>
    <t>8 Jul 2025 เวลา 15:33</t>
  </si>
  <si>
    <t>8 Jul 2025 เวลา 20:10</t>
  </si>
  <si>
    <t>8 Jul 2025 เวลา 20:38</t>
  </si>
  <si>
    <t>9 Jul 2025 เวลา 06:28</t>
  </si>
  <si>
    <t>9 Jul 2025 เวลา 06:58</t>
  </si>
  <si>
    <t>9 Jul 2025 เวลา 07:35</t>
  </si>
  <si>
    <t>9 Jul 2025 เวลา 07:37</t>
  </si>
  <si>
    <t>9 Jul 2025 เวลา 08:49</t>
  </si>
  <si>
    <t>12 Jul 2025 เวลา 09:51</t>
  </si>
  <si>
    <t>10 Jul 2025 เวลา 08:55</t>
  </si>
  <si>
    <t>10 Jul 2025 เวลา 14:06</t>
  </si>
  <si>
    <t>10 Jul 2025 เวลา 19:15</t>
  </si>
  <si>
    <t>10 Jul 2025 เวลา 22:14</t>
  </si>
  <si>
    <t>11 Jul 2025 เวลา 08:17</t>
  </si>
  <si>
    <t>11 Jul 2025 เวลา 09:01</t>
  </si>
  <si>
    <t>11 Jul 2025 เวลา 09:02</t>
  </si>
  <si>
    <t>11 Jul 2025 เวลา 12:28</t>
  </si>
  <si>
    <t>11 Jul 2025 เวลา 19:11</t>
  </si>
  <si>
    <t>11 Jul 2025 เวลา 21:36</t>
  </si>
  <si>
    <t>11 Jul 2025 เวลา 22:25</t>
  </si>
  <si>
    <t>11 Jul 2025 เวลา 22:30</t>
  </si>
  <si>
    <t>12 Jul 2025 เวลา 08:48</t>
  </si>
  <si>
    <t>12 Jul 2025 เวลา 08:49</t>
  </si>
  <si>
    <t>12 Jul 2025 เวลา 08:55</t>
  </si>
  <si>
    <t>12 Jul 2025 เวลา 15:07</t>
  </si>
  <si>
    <t>12 Jul 2025 เวลา 18:59</t>
  </si>
  <si>
    <t>12 Jul 2025 เวลา 20:45</t>
  </si>
  <si>
    <t>12 Jul 2025 เวลา 23:06</t>
  </si>
  <si>
    <t>13 Jul 2025 เวลา 00:05</t>
  </si>
  <si>
    <t>13 Jul 2025 เวลา 01:12</t>
  </si>
  <si>
    <t>13 Jul 2025 เวลา 01:52</t>
  </si>
  <si>
    <t>13 Jul 2025 เวลา 07:30</t>
  </si>
  <si>
    <t>13 Jul 2025 เวลา 09:01</t>
  </si>
  <si>
    <t>13 Jul 2025 เวลา 09:16</t>
  </si>
  <si>
    <t>13 Jul 2025 เวลา 09:17</t>
  </si>
  <si>
    <t>13 Jul 2025 เวลา 09:18</t>
  </si>
  <si>
    <t>13 Jul 2025 เวลา 21:00</t>
  </si>
  <si>
    <t>14 Jul 2025 เวลา 18:17</t>
  </si>
  <si>
    <t>14 Jul 2025 เวลา 19:50</t>
  </si>
  <si>
    <t>14 Jul 2025 เวลา 20:27</t>
  </si>
  <si>
    <t>14 Jul 2025 เวลา 23:39</t>
  </si>
  <si>
    <t>14 Jul 2025 เวลา 23:48</t>
  </si>
  <si>
    <t>15 Jul 2025 เวลา 05:55</t>
  </si>
  <si>
    <t>15 Jul 2025 เวลา 05:57</t>
  </si>
  <si>
    <t>15 Jul 2025 เวลา 10:23</t>
  </si>
  <si>
    <t>15 Jul 2025 เวลา 10:24</t>
  </si>
  <si>
    <t>15 Jul 2025 เวลา 10:28</t>
  </si>
  <si>
    <t>15 Jul 2025 เวลา 17:33</t>
  </si>
  <si>
    <t>15 Jul 2025 เวลา 23:26</t>
  </si>
  <si>
    <t>15 Jul 2025 เวลา 23:57</t>
  </si>
  <si>
    <t>16 Jul 2025 เวลา 06:10</t>
  </si>
  <si>
    <t>16 Jul 2025 เวลา 08:46</t>
  </si>
  <si>
    <t>16 Jul 2025 เวลา 08:49</t>
  </si>
  <si>
    <t>16 Jul 2025 เวลา 09:19</t>
  </si>
  <si>
    <t>16 Jul 2025 เวลา 10:05</t>
  </si>
  <si>
    <t>16 Jul 2025 เวลา 10:10</t>
  </si>
  <si>
    <t>16 Jul 2025 เวลา 12:17</t>
  </si>
  <si>
    <t>16 Jul 2025 เวลา 19:31</t>
  </si>
  <si>
    <t>16 Jul 2025 เวลา 23:54</t>
  </si>
  <si>
    <t>17 Jul 2025 เวลา 14:46</t>
  </si>
  <si>
    <t>17 Jul 2025 เวลา 16:39</t>
  </si>
  <si>
    <t>17 Jul 2025 เวลา 20:42</t>
  </si>
  <si>
    <t>17 Jul 2025 เวลา 20:56</t>
  </si>
  <si>
    <t>18 Jul 2025 เวลา 02:17</t>
  </si>
  <si>
    <t>18 Jul 2025 เวลา 08:54</t>
  </si>
  <si>
    <t>18 Jul 2025 เวลา 08:55</t>
  </si>
  <si>
    <t>18 Jul 2025 เวลา 09:26</t>
  </si>
  <si>
    <t>19 Jul 2025 เวลา 10:49</t>
  </si>
  <si>
    <t>18 Jul 2025 เวลา 20:47</t>
  </si>
  <si>
    <t>18 Jul 2025 เวลา 22:05</t>
  </si>
  <si>
    <t>18 Jul 2025 เวลา 23:35</t>
  </si>
  <si>
    <t>19 Jul 2025 เวลา 01:57</t>
  </si>
  <si>
    <t>19 Jul 2025 เวลา 02:06</t>
  </si>
  <si>
    <t>19 Jul 2025 เวลา 08:44</t>
  </si>
  <si>
    <t>19 Jul 2025 เวลา 08:47</t>
  </si>
  <si>
    <t>19 Jul 2025 เวลา 09:37</t>
  </si>
  <si>
    <t>19 Jul 2025 เวลา 10:14</t>
  </si>
  <si>
    <t>คุณอ้อย</t>
  </si>
  <si>
    <t>19 Jul 2025 เวลา 18:37</t>
  </si>
  <si>
    <t>19 Jul 2025 เวลา 20:22</t>
  </si>
  <si>
    <t>19 Jul 2025 เวลา 23:38</t>
  </si>
  <si>
    <t>19 Jul 2025 เวลา 23:45</t>
  </si>
  <si>
    <t>20 Jul 2025 เวลา 06:19</t>
  </si>
  <si>
    <t>20 Jul 2025 เวลา 07:54</t>
  </si>
  <si>
    <t>20 Jul 2025 เวลา 07:56</t>
  </si>
  <si>
    <t>20 Jul 2025 เวลา 09:39</t>
  </si>
  <si>
    <t>20 Jul 2025 เวลา 14:05</t>
  </si>
  <si>
    <t>20 Jul 2025 เวลา 14:49</t>
  </si>
  <si>
    <t>21 Jul 2025 เวลา 01:52</t>
  </si>
  <si>
    <t>21 Jul 2025 เวลา 01:58</t>
  </si>
  <si>
    <t>21 Jul 2025 เวลา 18:35</t>
  </si>
  <si>
    <t>21 Jul 2025 เวลา 19:40</t>
  </si>
  <si>
    <t>22 Jul 2025 เวลา 08:58</t>
  </si>
  <si>
    <t>22 Jul 2025 เวลา 09:00</t>
  </si>
  <si>
    <t>22 Jul 2025 เวลา 10:20</t>
  </si>
  <si>
    <t>22 Jul 2025 เวลา 10:21</t>
  </si>
  <si>
    <t>22 Jul 2025 เวลา 15:37</t>
  </si>
  <si>
    <t>22 Jul 2025 เวลา 21:54</t>
  </si>
  <si>
    <t>23 Jul 2025 เวลา 01:37</t>
  </si>
  <si>
    <t>23 Jul 2025 เวลา 01:38</t>
  </si>
  <si>
    <t>23 Jul 2025 เวลา 06:46</t>
  </si>
  <si>
    <t>23 Jul 2025 เวลา 06:47</t>
  </si>
  <si>
    <t>23 Jul 2025 เวลา 06:48</t>
  </si>
  <si>
    <t>23 Jul 2025 เวลา 06:50</t>
  </si>
  <si>
    <t>23 Jul 2025 เวลา 08:07</t>
  </si>
  <si>
    <t>23 Jul 2025 เวลา 22:17</t>
  </si>
  <si>
    <t>24 Jul 2025 เวลา 09:01</t>
  </si>
  <si>
    <t>24 Jul 2025 เวลา 21:27</t>
  </si>
  <si>
    <t>25 Jul 2025 เวลา 00:11</t>
  </si>
  <si>
    <t>25 Jul 2025 เวลา 08:02</t>
  </si>
  <si>
    <t>25 Jul 2025 เวลา 08:40</t>
  </si>
  <si>
    <t>25 Jul 2025 เวลา 08:41</t>
  </si>
  <si>
    <t>25 Jul 2025 เวลา 08:42</t>
  </si>
  <si>
    <t>25 Jul 2025 เวลา 11:08</t>
  </si>
  <si>
    <t>25 Jul 2025 เวลา 18:17</t>
  </si>
  <si>
    <t>26 Jul 2025 เวลา 01:30</t>
  </si>
  <si>
    <t>26 Jul 2025 เวลา 01:37</t>
  </si>
  <si>
    <t>26 Jul 2025 เวลา 08:44</t>
  </si>
  <si>
    <t>26 Jul 2025 เวลา 08:58</t>
  </si>
  <si>
    <t>25 Jul 2025 เวลา 15:19</t>
  </si>
  <si>
    <t>26 Jul 2025 เวลา 19:41</t>
  </si>
  <si>
    <t>26 Jul 2025 เวลา 23:04</t>
  </si>
  <si>
    <t>27 Jul 2025 เวลา 00:48</t>
  </si>
  <si>
    <t>27 Jul 2025 เวลา 02:55</t>
  </si>
  <si>
    <t>27 Jul 2025 เวลา 06:10</t>
  </si>
  <si>
    <t>27 Jul 2025 เวลา 08:47</t>
  </si>
  <si>
    <t>27 Jul 2025 เวลา 08:48</t>
  </si>
  <si>
    <t>27 Jul 2025 เวลา 08:49</t>
  </si>
  <si>
    <t>27 Jul 2025 เวลา 08:51</t>
  </si>
  <si>
    <t>28 Jul 2025 เวลา 11:35</t>
  </si>
  <si>
    <t>27 Jul 2025 เวลา 14:04</t>
  </si>
  <si>
    <t>27 Jul 2025 เวลา 14:14</t>
  </si>
  <si>
    <t>27 Jul 2025 เวลา 19:21</t>
  </si>
  <si>
    <t>27 Jul 2025 เวลา 21:51</t>
  </si>
  <si>
    <t>27 Jul 2025 เวลา 23:50</t>
  </si>
  <si>
    <t>28 Jul 2025 เวลา 02:01</t>
  </si>
  <si>
    <t>28 Jul 2025 เวลา 10:01</t>
  </si>
  <si>
    <t>28 Jul 2025 เวลา 14:38</t>
  </si>
  <si>
    <t>29 Jul 2025 เวลา 08:01</t>
  </si>
  <si>
    <t>29 Jul 2025 เวลา 09:22</t>
  </si>
  <si>
    <t>29 Jul 2025 เวลา 09:23</t>
  </si>
  <si>
    <t>29 Jul 2025 เวลา 09:52</t>
  </si>
  <si>
    <t>29 Jul 2025 เวลา 10:31</t>
  </si>
  <si>
    <t>29 Jul 2025 เวลา 21:43</t>
  </si>
  <si>
    <t>29 Jul 2025 เวลา 23:41</t>
  </si>
  <si>
    <t>29 Jul 2025 เวลา 23:48</t>
  </si>
  <si>
    <t>29 Jul 2025 เวลา 23:50</t>
  </si>
  <si>
    <t>30 Jul 2025 เวลา 06:54</t>
  </si>
  <si>
    <t>30 Jul 2025 เวลา 07:01</t>
  </si>
  <si>
    <t>30 Jul 2025 เวลา 07:46</t>
  </si>
  <si>
    <t>30 Jul 2025 เวลา 07:47</t>
  </si>
  <si>
    <t>30 Jul 2025 เวลา 07:48</t>
  </si>
  <si>
    <t>31 Jul 2025 เวลา 21:22</t>
  </si>
  <si>
    <t>31 Jul 2025 เวลา 21:24</t>
  </si>
  <si>
    <t>31 Jul 2025 เวลา 21:32</t>
  </si>
  <si>
    <t>1 Aug 2025 เวลา 06:52</t>
  </si>
  <si>
    <t>1 Aug 2025 เวลา 08:39</t>
  </si>
  <si>
    <t>1 Aug 2025 เวลา 08:40</t>
  </si>
  <si>
    <t>1 Aug 2025 เวลา 20:23</t>
  </si>
  <si>
    <t>1 Aug 2025 เวลา 21:56</t>
  </si>
  <si>
    <t>1 Aug 2025 เวลา 22:28</t>
  </si>
  <si>
    <t>2 Aug 2025 เวลา 01:56</t>
  </si>
  <si>
    <t>2 Aug 2025 เวลา 07:21</t>
  </si>
  <si>
    <t>2 Aug 2025 เวลา 08:26</t>
  </si>
  <si>
    <t>2 Aug 2025 เวลา 08:28</t>
  </si>
  <si>
    <t>1 Aug 2025 เวลา 12:58</t>
  </si>
  <si>
    <t>2 Aug 2025 เวลา 12:22</t>
  </si>
  <si>
    <t>2 Aug 2025 เวลา 20:43</t>
  </si>
  <si>
    <t>3 Aug 2025 เวลา 00:17</t>
  </si>
  <si>
    <t>3 Aug 2025 เวลา 09:00</t>
  </si>
  <si>
    <t>3 Aug 2025 เวลา 09:01</t>
  </si>
  <si>
    <t>3 Aug 2025 เวลา 09:26</t>
  </si>
  <si>
    <t>3 Aug 2025 เวลา 23:37</t>
  </si>
  <si>
    <t>3 Aug 2025 เวลา 18:04</t>
  </si>
  <si>
    <t>4 Aug 2025 เวลา 10:06</t>
  </si>
  <si>
    <t>4 Aug 2025 เวลา 13:58</t>
  </si>
  <si>
    <t>4 Aug 2025 เวลา 18:44</t>
  </si>
  <si>
    <t>4 Aug 2025 เวลา 22:19</t>
  </si>
  <si>
    <t>4 Aug 2025 เวลา 22:45</t>
  </si>
  <si>
    <t>4 Aug 2025 เวลา 22:46</t>
  </si>
  <si>
    <t>คุณตาล.Fat boy</t>
  </si>
  <si>
    <t>4 Aug 2025 เวลา 23:42</t>
  </si>
  <si>
    <t>5 Aug 2025 เวลา 10:31</t>
  </si>
  <si>
    <t>ล้านสลัดบายคุณข้าว</t>
  </si>
  <si>
    <t>5 Aug 2025 เวลา 23:54</t>
  </si>
  <si>
    <t>6 Aug 2025 เวลา 06:43</t>
  </si>
  <si>
    <t>6 Aug 2025 เวลา 06:45</t>
  </si>
  <si>
    <t>6 Aug 2025 เวลา 07:07</t>
  </si>
  <si>
    <t>6 Aug 2025 เวลา 09:25</t>
  </si>
  <si>
    <t>6 Aug 2025 เวลา 10:42</t>
  </si>
  <si>
    <t>7 Aug 2025 เวลา 10:37</t>
  </si>
  <si>
    <t>7 Aug 2025 เวลา 20:12</t>
  </si>
  <si>
    <t>7 Aug 2025 เวลา 21:29</t>
  </si>
  <si>
    <t>8 Aug 2025 เวลา 01:18</t>
  </si>
  <si>
    <t>8 Aug 2025 เวลา 01:33</t>
  </si>
  <si>
    <t>8 Aug 2025 เวลา 07:03</t>
  </si>
  <si>
    <t>8 Aug 2025 เวลา 08:16</t>
  </si>
  <si>
    <t>8 Aug 2025 เวลา 09:58</t>
  </si>
  <si>
    <t>8 Aug 2025 เวลา 09:59</t>
  </si>
  <si>
    <t>8 Aug 2025 เวลา 10:00</t>
  </si>
  <si>
    <t>8 Aug 2025 เวลา 11:20</t>
  </si>
  <si>
    <t>8 Aug 2025 เวลา 17:30</t>
  </si>
  <si>
    <t>8 Aug 2025 เวลา 18:02</t>
  </si>
  <si>
    <t>8 Aug 2025 เวลา 19:51</t>
  </si>
  <si>
    <t>8 Aug 2025 เวลา 20:57</t>
  </si>
  <si>
    <t>8 Aug 2025 เวลา 21:03</t>
  </si>
  <si>
    <t>8 Aug 2025 เวลา 21:35</t>
  </si>
  <si>
    <t>8 Aug 2025 เวลา 21:45</t>
  </si>
  <si>
    <t>9 Aug 2025 เวลา 01:41</t>
  </si>
  <si>
    <t>9 Aug 2025 เวลา 01:43</t>
  </si>
  <si>
    <t>9 Aug 2025 เวลา 07:54</t>
  </si>
  <si>
    <t>9 Aug 2025 เวลา 20:11</t>
  </si>
  <si>
    <t>9 Aug 2025 เวลา 22:31</t>
  </si>
  <si>
    <t>9 Aug 2025 เวลา 22:48</t>
  </si>
  <si>
    <t>9 Aug 2025 เวลา 23:54</t>
  </si>
  <si>
    <t>10 Aug 2025 เวลา 08:20</t>
  </si>
  <si>
    <t>10 Aug 2025 เวลา 10:49</t>
  </si>
  <si>
    <t>10 Aug 2025 เวลา 11:31</t>
  </si>
  <si>
    <t>10 Aug 2025 เวลา 11:32</t>
  </si>
  <si>
    <t>10 Aug 2025 เวลา 12:32</t>
  </si>
  <si>
    <t>10 Aug 2025 เวลา 21:49</t>
  </si>
  <si>
    <t>11 Aug 2025 เวลา 08:48</t>
  </si>
  <si>
    <t>11 Aug 2025 เวลา 21:55</t>
  </si>
  <si>
    <t>11 Aug 2025 เวลา 22:08</t>
  </si>
  <si>
    <t>11 Aug 2025 เวลา 22:34</t>
  </si>
  <si>
    <t>12 Aug 2025 เวลา 00:29</t>
  </si>
  <si>
    <t>12 Aug 2025 เวลา 06:42</t>
  </si>
  <si>
    <t>12 Aug 2025 เวลา 06:44</t>
  </si>
  <si>
    <t>12 Aug 2025 เวลา 07:47</t>
  </si>
  <si>
    <t>12 Aug 2025 เวลา 08:56</t>
  </si>
  <si>
    <t>12 Aug 2025 เวลา 08:58</t>
  </si>
  <si>
    <t>12 Aug 2025 เวลา 13:33</t>
  </si>
  <si>
    <t>12 Aug 2025 เวลา 14:53</t>
  </si>
  <si>
    <t>12 Aug 2025 เวลา 21:09</t>
  </si>
  <si>
    <t>12 Aug 2025 เวลา 21:53</t>
  </si>
  <si>
    <t>13 Aug 2025 เวลา 06:31</t>
  </si>
  <si>
    <t>13 Aug 2025 เวลา 10:05</t>
  </si>
  <si>
    <t>13 Aug 2025 เวลา 10:07</t>
  </si>
  <si>
    <t>13 Aug 2025 เวลา 10:09</t>
  </si>
  <si>
    <t>13 Aug 2025 เวลา 13:56</t>
  </si>
  <si>
    <t>ขิง</t>
  </si>
  <si>
    <t>13 Aug 2025 เวลา 22:29</t>
  </si>
  <si>
    <t>14 Aug 2025 เวลา 09:23</t>
  </si>
  <si>
    <t>15 Aug 2025 เวลา 01:30</t>
  </si>
  <si>
    <t>15 Aug 2025 เวลา 08:45</t>
  </si>
  <si>
    <t>15 Aug 2025 เวลา 08:47</t>
  </si>
  <si>
    <t>15 Aug 2025 เวลา 09:20</t>
  </si>
  <si>
    <t>15 Aug 2025 เวลา 11:37</t>
  </si>
  <si>
    <t>15 Aug 2025 เวลา 18:08</t>
  </si>
  <si>
    <t>15 Aug 2025 เวลา 19:26</t>
  </si>
  <si>
    <t>15 Aug 2025 เวลา 21:56</t>
  </si>
  <si>
    <t>15 Aug 2025 เวลา 23:18</t>
  </si>
  <si>
    <t>15 Aug 2025 เวลา 23:19</t>
  </si>
  <si>
    <t>16 Aug 2025 เวลา 07:51</t>
  </si>
  <si>
    <t>16 Aug 2025 เวลา 10:03</t>
  </si>
  <si>
    <t>16 Aug 2025 เวลา 10:05</t>
  </si>
  <si>
    <t>16 Aug 2025 เวลา 19:33</t>
  </si>
  <si>
    <t>16 Aug 2025 เวลา 22:04</t>
  </si>
  <si>
    <t>16 Aug 2025 เวลา 23:55</t>
  </si>
  <si>
    <t>17 Aug 2025 เวลา 00:52</t>
  </si>
  <si>
    <t>17 Aug 2025 เวลา 09:39</t>
  </si>
  <si>
    <t>17 Aug 2025 เวลา 10:04</t>
  </si>
  <si>
    <t>17 Aug 2025 เวลา 10:12</t>
  </si>
  <si>
    <t>17 Aug 2025 เวลา 10:50</t>
  </si>
  <si>
    <t>17 Aug 2025 เวลา 13:22</t>
  </si>
  <si>
    <t>18 Aug 2025 เวลา 12:59</t>
  </si>
  <si>
    <t>18 Aug 2025 เวลา 16:55</t>
  </si>
  <si>
    <t>18 Aug 2025 เวลา 21:53</t>
  </si>
  <si>
    <t>19 Aug 2025 เวลา 03:34</t>
  </si>
  <si>
    <t>19 Aug 2025 เวลา 03:48</t>
  </si>
  <si>
    <t>19 Aug 2025 เวลา 06:33</t>
  </si>
  <si>
    <t>19 Aug 2025 เวลา 06:34</t>
  </si>
  <si>
    <t>19 Aug 2025 เวลา 06:36</t>
  </si>
  <si>
    <t>19 Aug 2025 เวลา 09:42</t>
  </si>
  <si>
    <t>19 Aug 2025 เวลา 14:48</t>
  </si>
  <si>
    <t>19 Aug 2025 เวลา 19:49</t>
  </si>
  <si>
    <t>19 Aug 2025 เวลา 23:42</t>
  </si>
  <si>
    <t>20 Aug 2025 เวลา 05:55</t>
  </si>
  <si>
    <t>20 Aug 2025 เวลา 05:56</t>
  </si>
  <si>
    <t>20 Aug 2025 เวลา 10:47</t>
  </si>
  <si>
    <t>20 Aug 2025 เวลา 10:53</t>
  </si>
  <si>
    <t>20 Aug 2025 เวลา 10:54</t>
  </si>
  <si>
    <t>20 Aug 2025 เวลา 11:06</t>
  </si>
  <si>
    <t>20 Aug 2025 เวลา 11:07</t>
  </si>
  <si>
    <t>20 Aug 2025 เวลา 11:08</t>
  </si>
  <si>
    <t>20 Aug 2025 เวลา 23:48</t>
  </si>
  <si>
    <t>22 Aug 2025 เวลา 05:59</t>
  </si>
  <si>
    <t>22 Aug 2025 เวลา 06:01</t>
  </si>
  <si>
    <t>22 Aug 2025 เวลา 06:05</t>
  </si>
  <si>
    <t>22 Aug 2025 เวลา 10:39</t>
  </si>
  <si>
    <t>22 Aug 2025 เวลา 10:48</t>
  </si>
  <si>
    <t>22 Aug 2025 เวลา 10:49</t>
  </si>
  <si>
    <t>22 Aug 2025 เวลา 21:55</t>
  </si>
  <si>
    <t>22 Aug 2025 เวลา 22:21</t>
  </si>
  <si>
    <t>22 Aug 2025 เวลา 22:25</t>
  </si>
  <si>
    <t>23 Aug 2025 เวลา 08:13</t>
  </si>
  <si>
    <t>23 Aug 2025 เวลา 08:44</t>
  </si>
  <si>
    <t>23 Aug 2025 เวลา 08:55</t>
  </si>
  <si>
    <t>23 Aug 2025 เวลา 08:58</t>
  </si>
  <si>
    <t>23 Aug 2025 เวลา 15:38</t>
  </si>
  <si>
    <t>23 Aug 2025 เวลา 17:56</t>
  </si>
  <si>
    <t>23 Aug 2025 เวลา 18:00</t>
  </si>
  <si>
    <t>23 Aug 2025 เวลา 19:59</t>
  </si>
  <si>
    <t>24 Aug 2025 เวลา 01:33</t>
  </si>
  <si>
    <t>24 Aug 2025 เวลา 06:45</t>
  </si>
  <si>
    <t>24 Aug 2025 เวลา 08:44</t>
  </si>
  <si>
    <t>24 Aug 2025 เวลา 08:45</t>
  </si>
  <si>
    <t>24 Aug 2025 เวลา 09:56</t>
  </si>
  <si>
    <t>24 Aug 2025 เวลา 20:16</t>
  </si>
  <si>
    <t>25 Aug 2025 เวลา 01:10</t>
  </si>
  <si>
    <t>25 Aug 2025 เวลา 16:35</t>
  </si>
  <si>
    <t>25 Aug 2025 เวลา 16:51</t>
  </si>
  <si>
    <t>26 Aug 2025 เวลา 02:00</t>
  </si>
  <si>
    <t>26 Aug 2025 เวลา 08:45</t>
  </si>
  <si>
    <t>26 Aug 2025 เวลา 08:47</t>
  </si>
  <si>
    <t>Shounen Yakiniku2</t>
  </si>
  <si>
    <t>26 Aug 2025 เวลา 08:49</t>
  </si>
  <si>
    <t>26 Aug 2025 เวลา 09:04</t>
  </si>
  <si>
    <t>26 Aug 2025 เวลา 09:42</t>
  </si>
  <si>
    <t>26 Aug 2025 เวลา 14:00</t>
  </si>
  <si>
    <t>26 Aug 2025 เวลา 20:31</t>
  </si>
  <si>
    <t>26 Aug 2025 เวลา 22:31</t>
  </si>
  <si>
    <t>27 Aug 2025 เวลา 07:23</t>
  </si>
  <si>
    <t>27 Aug 2025 เวลา 09:07</t>
  </si>
  <si>
    <t>27 Aug 2025 เวลา 09:46</t>
  </si>
  <si>
    <t>27 Aug 2025 เวลา 09:48</t>
  </si>
  <si>
    <t>27 Aug 2025 เวลา 09:50</t>
  </si>
  <si>
    <t>28 Aug 2025 เวลา 13:54</t>
  </si>
  <si>
    <t>28 Aug 2025 เวลา 18:21</t>
  </si>
  <si>
    <t>28 Aug 2025 เวลา 19:17</t>
  </si>
  <si>
    <t>28 Aug 2025 เวลา 20:29</t>
  </si>
  <si>
    <t>29 Aug 2025 เวลา 02:01</t>
  </si>
  <si>
    <t>29 Aug 2025 เวลา 08:41</t>
  </si>
  <si>
    <t>29 Aug 2025 เวลา 08:44</t>
  </si>
  <si>
    <t>29 Aug 2025 เวลา 08:47</t>
  </si>
  <si>
    <t>29 Aug 2025 เวลา 09:58</t>
  </si>
  <si>
    <t>29 Aug 2025 เวลา 09:59</t>
  </si>
  <si>
    <t>29 Aug 2025 เวลา 10:00</t>
  </si>
  <si>
    <t>29 Aug 2025 เวลา 10:01</t>
  </si>
  <si>
    <t>29 Aug 2025 เวลา 13:18</t>
  </si>
  <si>
    <t>29 Aug 2025 เวลา 20:14</t>
  </si>
  <si>
    <t>29 Aug 2025 เวลา 21:09</t>
  </si>
  <si>
    <t>30 Aug 2025 เวลา 11:02</t>
  </si>
  <si>
    <t>30 Aug 2025 เวลา 11:05</t>
  </si>
  <si>
    <t>30 Aug 2025 เวลา 11:16</t>
  </si>
  <si>
    <t>30 Aug 2025 เวลา 22:56</t>
  </si>
  <si>
    <t>30 Aug 2025 เวลา 22:58</t>
  </si>
  <si>
    <t>30 Aug 2025 เวลา 22:59</t>
  </si>
  <si>
    <t>30 Aug 2025 เวลา 23:06</t>
  </si>
  <si>
    <t>30 Aug 2025 เวลา 23:09</t>
  </si>
  <si>
    <t>30 Aug 2025 เวลา 23:10</t>
  </si>
  <si>
    <t>30 Aug 2025 เวลา 23:49</t>
  </si>
  <si>
    <t>31 Aug 2025 เวลา 00:03</t>
  </si>
  <si>
    <t>31 Aug 2025 เวลา 00:40</t>
  </si>
  <si>
    <t>31 Aug 2025 เวลา 09:46</t>
  </si>
  <si>
    <t>31 Aug 2025 เวลา 10:18</t>
  </si>
  <si>
    <t>31 Aug 2025 เวลา 10:32</t>
  </si>
  <si>
    <t>31 Aug 2025 เวลา 11:04</t>
  </si>
  <si>
    <t>31 Aug 2025 เวลา 16:25</t>
  </si>
  <si>
    <t>1 Sep 2025 เวลา 20:23</t>
  </si>
  <si>
    <t>1 Sep 2025 เวลา 23:54</t>
  </si>
  <si>
    <t>1 Sep 2025 เวลา 23:59</t>
  </si>
  <si>
    <t>2 Sep 2025 เวลา 07:06</t>
  </si>
  <si>
    <t>2 Sep 2025 เวลา 07:08</t>
  </si>
  <si>
    <t>2 Sep 2025 เวลา 07:14</t>
  </si>
  <si>
    <t>2 Sep 2025 เวลา 07:15</t>
  </si>
  <si>
    <t>2 Sep 2025 เวลา 07:46</t>
  </si>
  <si>
    <t>2 Sep 2025 เวลา 12:25</t>
  </si>
  <si>
    <t>2 Sep 2025 เวลา 17:24</t>
  </si>
  <si>
    <t>2 Sep 2025 เวลา 17:34</t>
  </si>
  <si>
    <t>2 Sep 2025 เวลา 22:13</t>
  </si>
  <si>
    <t>2 Sep 2025 เวลา 23:51</t>
  </si>
  <si>
    <t>2 Sep 2025 เวลา 23:56</t>
  </si>
  <si>
    <t>3 Sep 2025 เวลา 06:42</t>
  </si>
  <si>
    <t>3 Sep 2025 เวลา 08:02</t>
  </si>
  <si>
    <t>3 Sep 2025 เวลา 10:38</t>
  </si>
  <si>
    <t>3 Sep 2025 เวลา 10:39</t>
  </si>
  <si>
    <t>3 Sep 2025 เวลา 11:49</t>
  </si>
  <si>
    <t>3 Sep 2025 เวลา 13:09</t>
  </si>
  <si>
    <t>4 Sep 2025 เวลา 01:51</t>
  </si>
  <si>
    <t>5 Sep 2025 เวลา 07:32</t>
  </si>
  <si>
    <t>5 Sep 2025 เวลา 08:55</t>
  </si>
  <si>
    <t>5 Sep 2025 เวลา 08:56</t>
  </si>
  <si>
    <t>5 Sep 2025 เวลา 08:58</t>
  </si>
  <si>
    <t>5 Sep 2025 เวลา 14:25</t>
  </si>
  <si>
    <t>5 Sep 2025 เวลา 20:12</t>
  </si>
  <si>
    <t>5 Sep 2025 เวลา 23:01</t>
  </si>
  <si>
    <t>5 Sep 2025 เวลา 23:05</t>
  </si>
  <si>
    <t>5 Sep 2025 เวลา 23:06</t>
  </si>
  <si>
    <t>5 Sep 2025 เวลา 23:07</t>
  </si>
  <si>
    <t>5 Sep 2025 เวลา 23:12</t>
  </si>
  <si>
    <t>6 Sep 2025 เวลา 01:17</t>
  </si>
  <si>
    <t>6 Sep 2025 เวลา 18:07</t>
  </si>
  <si>
    <t>6 Sep 2025 เวลา 20:23</t>
  </si>
  <si>
    <t>6 Sep 2025 เวลา 21:42</t>
  </si>
  <si>
    <t>7 Sep 2025 เวลา 02:00</t>
  </si>
  <si>
    <t>7 Sep 2025 เวลา 02:07</t>
  </si>
  <si>
    <t>7 Sep 2025 เวลา 02:11</t>
  </si>
  <si>
    <t>7 Sep 2025 เวลา 07:58</t>
  </si>
  <si>
    <t>7 Sep 2025 เวลา 08:19</t>
  </si>
  <si>
    <t>7 Sep 2025 เวลา 09:24</t>
  </si>
  <si>
    <t>7 Sep 2025 เวลา 09:25</t>
  </si>
  <si>
    <t>7 Sep 2025 เวลา 09:26</t>
  </si>
  <si>
    <t>7 Sep 2025 เวลา 12:39</t>
  </si>
  <si>
    <t>7 Sep 2025 เวลา 19:42</t>
  </si>
  <si>
    <t>8 Sep 2025 เวลา 14:51</t>
  </si>
  <si>
    <t>8 Sep 2025 เวลา 22:04</t>
  </si>
  <si>
    <t>8 Sep 2025 เวลา 22:11</t>
  </si>
  <si>
    <t>8 Sep 2025 เวลา 22:52</t>
  </si>
  <si>
    <t>8 Sep 2025 เวลา 22:54</t>
  </si>
  <si>
    <t>9 Sep 2025 เวลา 00:06</t>
  </si>
  <si>
    <t>9 Sep 2025 เวลา 08:54</t>
  </si>
  <si>
    <t>9 Sep 2025 เวลา 08:56</t>
  </si>
  <si>
    <t>9 Sep 2025 เวลา 10:43</t>
  </si>
  <si>
    <t>9 Sep 2025 เวลา 12:58</t>
  </si>
  <si>
    <t>10 Sep 2025 เวลา 02:47</t>
  </si>
  <si>
    <t>10 Sep 2025 เวลา 08:03</t>
  </si>
  <si>
    <t>10 Sep 2025 เวลา 08:05</t>
  </si>
  <si>
    <t>10 Sep 2025 เวลา 08:09</t>
  </si>
  <si>
    <t>10 Sep 2025 เวลา 08:13</t>
  </si>
  <si>
    <t>10 Sep 2025 เวลา 08:54</t>
  </si>
  <si>
    <t>10 Sep 2025 เวลา 10:37</t>
  </si>
  <si>
    <t>10 Sep 2025 เวลา 10:38</t>
  </si>
  <si>
    <t>11 Sep 2025 เวลา 01:06</t>
  </si>
  <si>
    <t>11 Sep 2025 เวลา 16:05</t>
  </si>
  <si>
    <t>11 Sep 2025 เวลา 16:07</t>
  </si>
  <si>
    <t>12 Sep 2025 เวลา 10:45</t>
  </si>
  <si>
    <t>12 Sep 2025 เวลา 10:53</t>
  </si>
  <si>
    <t>12 Sep 2025 เวลา 10:55</t>
  </si>
  <si>
    <t>12 Sep 2025 เวลา 11:21</t>
  </si>
  <si>
    <t>12 Sep 2025 เวลา 12:55</t>
  </si>
  <si>
    <t>12 Sep 2025 เวลา 21:11</t>
  </si>
  <si>
    <t>13 Sep 2025 เวลา 03:50</t>
  </si>
  <si>
    <t>13 Sep 2025 เวลา 09:04</t>
  </si>
  <si>
    <t>13 Sep 2025 เวลา 09:21</t>
  </si>
  <si>
    <t>13 Sep 2025 เวลา 09:20</t>
  </si>
  <si>
    <t>13 Sep 2025 เวลา 09:22</t>
  </si>
  <si>
    <t>13 Sep 2025 เวลา 10:41</t>
  </si>
  <si>
    <t>13 Sep 2025 เวลา 14:07</t>
  </si>
  <si>
    <t>13 Sep 2025 เวลา 17:21</t>
  </si>
  <si>
    <t>13 Sep 2025 เวลา 19:01</t>
  </si>
  <si>
    <t>15 Sep 2025 เวลา 21:18</t>
  </si>
  <si>
    <t>16 Sep 2025 เวลา 01:26</t>
  </si>
  <si>
    <t>16 Sep 2025 เวลา 11:01</t>
  </si>
  <si>
    <t>16 Sep 2025 เวลา 15:26</t>
  </si>
  <si>
    <t>16 Sep 2025 เวลา 18:57</t>
  </si>
  <si>
    <t>16 Sep 2025 เวลา 21:38</t>
  </si>
  <si>
    <t>16 Sep 2025 เวลา 21:46</t>
  </si>
  <si>
    <t>17 Sep 2025 เวลา 02:40</t>
  </si>
  <si>
    <t>17 Sep 2025 เวลา 02:49</t>
  </si>
  <si>
    <t>17 Sep 2025 เวลา 02:50</t>
  </si>
  <si>
    <t>17 Sep 2025 เวลา 06:13</t>
  </si>
  <si>
    <t>17 Sep 2025 เวลา 06:14</t>
  </si>
  <si>
    <t>17 Sep 2025 เวลา 06:16</t>
  </si>
  <si>
    <t>17 Sep 2025 เวลา 06:17</t>
  </si>
  <si>
    <t>17 Sep 2025 เวลา 06:24</t>
  </si>
  <si>
    <t>17 Sep 2025 เวลา 08:29</t>
  </si>
  <si>
    <t>17 Sep 2025 เวลา 08:40</t>
  </si>
  <si>
    <t>17 Sep 2025 เวลา 11:15</t>
  </si>
  <si>
    <t>18 Sep 2025 เวลา 18:56</t>
  </si>
  <si>
    <t>18 Sep 2025 เวลา 21:26</t>
  </si>
  <si>
    <t>19 Sep 2025 เวลา 00:51</t>
  </si>
  <si>
    <t>19 Sep 2025 เวลา 02:16</t>
  </si>
  <si>
    <t>19 Sep 2025 เวลา 06:40</t>
  </si>
  <si>
    <t>19 Sep 2025 เวลา 09:53</t>
  </si>
  <si>
    <t>19 Sep 2025 เวลา 09:54</t>
  </si>
  <si>
    <t>19 Sep 2025 เวลา 09:56</t>
  </si>
  <si>
    <t>19 Sep 2025 เวลา 09:57</t>
  </si>
  <si>
    <t>19 Sep 2025 เวลา 10:18</t>
  </si>
  <si>
    <t>19 Sep 2025 เวลา 11:43</t>
  </si>
  <si>
    <t>19 Sep 2025 เวลา 23:52</t>
  </si>
  <si>
    <t>20 Sep 2025 เวลา 01:45</t>
  </si>
  <si>
    <t>20 Sep 2025 เวลา 07:52</t>
  </si>
  <si>
    <t>20 Sep 2025 เวลา 07:55</t>
  </si>
  <si>
    <t>20 Sep 2025 เวลา 08:39</t>
  </si>
  <si>
    <t>20 Sep 2025 เวลา 09:48</t>
  </si>
  <si>
    <t>20 Sep 2025 เวลา 15:50</t>
  </si>
  <si>
    <t>20 Sep 2025 เวลา 22:41</t>
  </si>
  <si>
    <t>21 Sep 2025 เวลา 02:15</t>
  </si>
  <si>
    <t>21 Sep 2025 เวลา 02:27</t>
  </si>
  <si>
    <t>21 Sep 2025 เวลา 02:34</t>
  </si>
  <si>
    <t>21 Sep 2025 เวลา 07:54</t>
  </si>
  <si>
    <t>21 Sep 2025 เวลา 10:01</t>
  </si>
  <si>
    <t>22 Sep 2025 เวลา 20:22</t>
  </si>
  <si>
    <t>22 Sep 2025 เวลา 23:26</t>
  </si>
  <si>
    <t>22 Sep 2025 เวลา 23:34</t>
  </si>
  <si>
    <t>23 Sep 2025 เวลา 09:36</t>
  </si>
  <si>
    <t>23 Sep 2025 เวลา 10:27</t>
  </si>
  <si>
    <t>23 Sep 2025 เวลา 10:29</t>
  </si>
  <si>
    <t>23 Sep 2025 เวลา 10:31</t>
  </si>
  <si>
    <t>23 Sep 2025 เวลา 10:33</t>
  </si>
  <si>
    <t>Shin coffee</t>
  </si>
  <si>
    <t>23 Sep 2025 เวลา 11:00</t>
  </si>
  <si>
    <t>23 Sep 2025 เวลา 11:06</t>
  </si>
  <si>
    <t>23 Sep 2025 เวลา 11:08</t>
  </si>
  <si>
    <t>23 Sep 2025 เวลา 11:09</t>
  </si>
  <si>
    <t>23 Sep 2025 เวลา 11:36</t>
  </si>
  <si>
    <t>23 Sep 2025 เวลา 13:47</t>
  </si>
  <si>
    <t>23 Sep 2025 เวลา 14:11</t>
  </si>
  <si>
    <t>24 Sep 2025 เวลา 09:33</t>
  </si>
  <si>
    <t>24 Sep 2025 เวลา 11:39</t>
  </si>
  <si>
    <t>24 Sep 2025 เวลา 11:40</t>
  </si>
  <si>
    <t>24 Sep 2025 เวลา 11:41</t>
  </si>
  <si>
    <t>24 Sep 2025 เวลา 14:52</t>
  </si>
  <si>
    <t>26 Sep 2025 เวลา 09:54</t>
  </si>
  <si>
    <t>26 Sep 2025 เวลา 09:55</t>
  </si>
  <si>
    <t>26 Sep 2025 เวลา 09:56</t>
  </si>
  <si>
    <t>26 Sep 2025 เวลา 11:18</t>
  </si>
  <si>
    <t>26 Sep 2025 เวลา 11:19</t>
  </si>
  <si>
    <t>26 Sep 2025 เวลา 11:20</t>
  </si>
  <si>
    <t>26 Sep 2025 เวลา 13:37</t>
  </si>
  <si>
    <t>26 Sep 2025 เวลา 21:02</t>
  </si>
  <si>
    <t>26 Sep 2025 เวลา 21:43</t>
  </si>
  <si>
    <t>27 Sep 2025 เวลา 00:16</t>
  </si>
  <si>
    <t>27 Sep 2025 เวลา 00:25</t>
  </si>
  <si>
    <t>27 Sep 2025 เวลา 08:45</t>
  </si>
  <si>
    <t>27 Sep 2025 เวลา 08:46</t>
  </si>
  <si>
    <t>27 Sep 2025 เวลา 11:32</t>
  </si>
  <si>
    <t>27 Sep 2025 เวลา 19:58</t>
  </si>
  <si>
    <t>27 Sep 2025 เวลา 22:01</t>
  </si>
  <si>
    <t>27 Sep 2025 เวลา 23:33</t>
  </si>
  <si>
    <t>27 Sep 2025 เวลา 23:49</t>
  </si>
  <si>
    <t>28 Sep 2025 เวลา 05:42</t>
  </si>
  <si>
    <t>28 Sep 2025 เวลา 05:44</t>
  </si>
  <si>
    <t>28 Sep 2025 เวลา 05:45</t>
  </si>
  <si>
    <t>28 Sep 2025 เวลา 05:48</t>
  </si>
  <si>
    <t>28 Sep 2025 เวลา 08:03</t>
  </si>
  <si>
    <t>28 Sep 2025 เวลา 09:31</t>
  </si>
  <si>
    <t>28 Sep 2025 เวลา 10:37</t>
  </si>
  <si>
    <t>28 Sep 2025 เวลา 10:40</t>
  </si>
  <si>
    <t>29 Sep 2025 เวลา 16:10</t>
  </si>
  <si>
    <t>30 Sep 2025 เวลา 08:37</t>
  </si>
  <si>
    <t>30 Sep 2025 เวลา 08:39</t>
  </si>
  <si>
    <t>30 Sep 2025 เวลา 08:40</t>
  </si>
  <si>
    <t>30 Sep 2025 เวลา 09:09</t>
  </si>
  <si>
    <t>1 Oct 2025 เวลา 09:34</t>
  </si>
  <si>
    <t>1 Oct 2025 เวลา 09:35</t>
  </si>
  <si>
    <t>1 Oct 2025 เวลา 09:36</t>
  </si>
  <si>
    <t>1 Oct 2025 เวลา 09:37</t>
  </si>
  <si>
    <t>1 Oct 2025 เวลา 12:43</t>
  </si>
  <si>
    <t>1 Oct 2025 เวลา 14:25</t>
  </si>
  <si>
    <t>1 Oct 2025 เวลา 22:58</t>
  </si>
  <si>
    <t>2 Oct 2025 เวลา 01:23</t>
  </si>
  <si>
    <t>2 Oct 2025 เวลา 19:37</t>
  </si>
  <si>
    <t>2 Oct 2025 เวลา 20:30</t>
  </si>
  <si>
    <t>2 Oct 2025 เวลา 23:46</t>
  </si>
  <si>
    <t>3 Oct 2025 เวลา 00:14</t>
  </si>
  <si>
    <t>3 Oct 2025 เวลา 00:24</t>
  </si>
  <si>
    <t>3 Oct 2025 เวลา 10:04</t>
  </si>
  <si>
    <t>3 Oct 2025 เวลา 10:06</t>
  </si>
  <si>
    <t>3 Oct 2025 เวลา 10:07</t>
  </si>
  <si>
    <t>3 Oct 2025 เวลา 19:46</t>
  </si>
  <si>
    <t>3 Oct 2025 เวลา 23:44</t>
  </si>
  <si>
    <t>4 Oct 2025 เวลา 03:13</t>
  </si>
  <si>
    <t>4 Oct 2025 เวลา 05:39</t>
  </si>
  <si>
    <t>4 Oct 2025 เวลา 06:13</t>
  </si>
  <si>
    <t>4 Oct 2025 เวลา 09:29</t>
  </si>
  <si>
    <t>4 Oct 2025 เวลา 09:30</t>
  </si>
  <si>
    <t>4 Oct 2025 เวลา 09:32</t>
  </si>
  <si>
    <t>4 Oct 2025 เวลา 10:44</t>
  </si>
  <si>
    <t>4 Oct 2025 เวลา 12:44</t>
  </si>
  <si>
    <t>4 Oct 2025 เวลา 19:50</t>
  </si>
  <si>
    <t>5 Oct 2025 เวลา 08:48</t>
  </si>
  <si>
    <t>5 Oct 2025 เวลา 08:49</t>
  </si>
  <si>
    <t>5 Oct 2025 เวลา 12:47</t>
  </si>
  <si>
    <t>6 Oct 2025 เวลา 18:54</t>
  </si>
  <si>
    <t>6 Oct 2025 เวลา 20:12</t>
  </si>
  <si>
    <t>7 Oct 2025 เวลา 05:56</t>
  </si>
  <si>
    <t>7 Oct 2025 เวลา 08:38</t>
  </si>
  <si>
    <t>7 Oct 2025 เวลา 10:15</t>
  </si>
  <si>
    <t>7 Oct 2025 เวลา 10:18</t>
  </si>
  <si>
    <t>7 Oct 2025 เวลา 10:19</t>
  </si>
  <si>
    <t>7 Oct 2025 เวลา 14:19</t>
  </si>
  <si>
    <t>7 Oct 2025 เวลา 15:31</t>
  </si>
  <si>
    <t>8 Oct 2025 เวลา 03:00</t>
  </si>
  <si>
    <t>8 Oct 2025 เวลา 08:20</t>
  </si>
  <si>
    <t>8 Oct 2025 เวลา 10:00</t>
  </si>
  <si>
    <t>8 Oct 2025 เวลา 10:01</t>
  </si>
  <si>
    <t>8 Oct 2025 เวลา 10:03</t>
  </si>
  <si>
    <t>8 Oct 2025 เวลา 10:02</t>
  </si>
  <si>
    <t>8 Oct 2025 เวลา 10:04</t>
  </si>
  <si>
    <t>8 Oct 2025 เวลา 10:05</t>
  </si>
  <si>
    <t>8 Oct 2025 เวลา 10:15</t>
  </si>
  <si>
    <t>8 Oct 2025 เวลา 23:46</t>
  </si>
  <si>
    <t>9 Oct 2025 เวลา 18:19</t>
  </si>
  <si>
    <t>10 Oct 2025 เวลา 05:41</t>
  </si>
  <si>
    <t>10 Oct 2025 เวลา 05:42</t>
  </si>
  <si>
    <t>10 Oct 2025 เวลา 05:43</t>
  </si>
  <si>
    <t>10 Oct 2025 เวลา 05:45</t>
  </si>
  <si>
    <t>10 Oct 2025 เวลา 11:39</t>
  </si>
  <si>
    <t>10 Oct 2025 เวลา 19:44</t>
  </si>
  <si>
    <t>10 Oct 2025 เวลา 20:26</t>
  </si>
  <si>
    <t>10 Oct 2025 เวลา 20:56</t>
  </si>
  <si>
    <t>11 Oct 2025 เวลา 06:39</t>
  </si>
  <si>
    <t>11 Oct 2025 เวลา 09:50</t>
  </si>
  <si>
    <t>11 Oct 2025 เวลา 09:51</t>
  </si>
  <si>
    <t>11 Oct 2025 เวลา 10:50</t>
  </si>
  <si>
    <t>11 Oct 2025 เวลา 10:51</t>
  </si>
  <si>
    <t>11 Oct 2025 เวลา 11:00</t>
  </si>
  <si>
    <t>11 Oct 2025 เวลา 17:13</t>
  </si>
  <si>
    <t>11 Oct 2025 เวลา 22:14</t>
  </si>
  <si>
    <t>12 Oct 2025 เวลา 02:45</t>
  </si>
  <si>
    <t>12 Oct 2025 เวลา 10:10</t>
  </si>
  <si>
    <t>12 Oct 2025 เวลา 10:11</t>
  </si>
  <si>
    <t>12 Oct 2025 เวลา 10:13</t>
  </si>
  <si>
    <t>12 Oct 2025 เวลา 10:14</t>
  </si>
  <si>
    <t>12 Oct 2025 เวลา 10:38</t>
  </si>
  <si>
    <t>12 Oct 2025 เวลา 14:25</t>
  </si>
  <si>
    <t>12 Oct 2025 เวลา 16:46</t>
  </si>
  <si>
    <t>12 Oct 2025 เวลา 18:07</t>
  </si>
  <si>
    <t>13 Oct 2025 เวลา 00:17</t>
  </si>
  <si>
    <t>13 Oct 2025 เวลา 08:01</t>
  </si>
  <si>
    <t>13 Oct 2025 เวลา 11:59</t>
  </si>
  <si>
    <t>13 Oct 2025 เวลา 21:15</t>
  </si>
  <si>
    <t>13 Oct 2025 เวลา 23:14</t>
  </si>
  <si>
    <t>14 Oct 2025 เวลา 11:15</t>
  </si>
  <si>
    <t>14 Oct 2025 เวลา 11:16</t>
  </si>
  <si>
    <t>14 Oct 2025 เวลา 11:30</t>
  </si>
  <si>
    <t>14 Oct 2025 เวลา 11:49</t>
  </si>
  <si>
    <t>14 Oct 2025 เวลา 11:51</t>
  </si>
  <si>
    <t>14 Oct 2025 เวลา 20:50</t>
  </si>
  <si>
    <t>14 Oct 2025 เวลา 20:53</t>
  </si>
  <si>
    <t>15 Oct 2025 เวลา 01:01</t>
  </si>
  <si>
    <t>15 Oct 2025 เวลา 07:21</t>
  </si>
  <si>
    <t>15 Oct 2025 เวลา 07:32</t>
  </si>
  <si>
    <t>15 Oct 2025 เวลา 08:24</t>
  </si>
  <si>
    <t>15 Oct 2025 เวลา 12:22</t>
  </si>
  <si>
    <t>15 Oct 2025 เวลา 16:56</t>
  </si>
  <si>
    <t>Again Please Cafe</t>
  </si>
  <si>
    <t>16 Oct 2025 เวลา 00:35</t>
  </si>
  <si>
    <t>16 Oct 2025 เวลา 16:09</t>
  </si>
  <si>
    <t>16 Oct 2025 เวลา 20:55</t>
  </si>
  <si>
    <t>16 Oct 2025 เวลา 21:27</t>
  </si>
  <si>
    <t>16 Oct 2025 เวลา 23:17</t>
  </si>
  <si>
    <t>17 Oct 2025 เวลา 06:43</t>
  </si>
  <si>
    <t>17 Oct 2025 เวลา 10:38</t>
  </si>
  <si>
    <t>17 Oct 2025 เวลา 10:39</t>
  </si>
  <si>
    <t>17 Oct 2025 เวลา 21:54</t>
  </si>
  <si>
    <t>17 Oct 2025 เวลา 23:09</t>
  </si>
  <si>
    <t>17 Oct 2025 เวลา 23:20</t>
  </si>
  <si>
    <t>18 Oct 2025 เวลา 05:59</t>
  </si>
  <si>
    <t>18 Oct 2025 เวลา 06:52</t>
  </si>
  <si>
    <t>18 Oct 2025 เวลา 09:00</t>
  </si>
  <si>
    <t>18 Oct 2025 เวลา 09:01</t>
  </si>
  <si>
    <t>18 Oct 2025 เวลา 09:02</t>
  </si>
  <si>
    <t>18 Oct 2025 เวลา 10:43</t>
  </si>
  <si>
    <t>18 Oct 2025 เวลา 13:36</t>
  </si>
  <si>
    <t>18 Oct 2025 เวลา 20:25</t>
  </si>
  <si>
    <t>18 Oct 2025 เวลา 21:05</t>
  </si>
  <si>
    <t>18 Oct 2025 เวลา 23:13</t>
  </si>
  <si>
    <t>18 Oct 2025 เวลา 23:17</t>
  </si>
  <si>
    <t>18 Oct 2025 เวลา 23:22</t>
  </si>
  <si>
    <t>19 Oct 2025 เวลา 08:48</t>
  </si>
  <si>
    <t>19 Oct 2025 เวลา 08:49</t>
  </si>
  <si>
    <t>19 Oct 2025 เวลา 09:50</t>
  </si>
  <si>
    <t>19 Oct 2025 เวลา 11:29</t>
  </si>
  <si>
    <t>19 Oct 2025 เวลา 20:51</t>
  </si>
  <si>
    <t>20 Oct 2025 เวลา 22:08</t>
  </si>
  <si>
    <t>20 Oct 2025 เวลา 22:21</t>
  </si>
  <si>
    <t>20 Oct 2025 เวลา 23:42</t>
  </si>
  <si>
    <t>21 Oct 2025 เวลา 00:07</t>
  </si>
  <si>
    <t>21 Oct 2025 เวลา 08:34</t>
  </si>
  <si>
    <t>21 Oct 2025 เวลา 08:35</t>
  </si>
  <si>
    <t>21 Oct 2025 เวลา 08:39</t>
  </si>
  <si>
    <t>22 Oct 2025 เวลา 08:11</t>
  </si>
  <si>
    <t>22 Oct 2025 เวลา 08:13</t>
  </si>
  <si>
    <t>22 Oct 2025 เวลา 08:51</t>
  </si>
  <si>
    <t>22 Oct 2025 เวลา 09:09</t>
  </si>
  <si>
    <t>ยอดขาย</t>
  </si>
  <si>
    <t>สถานะการชำระ</t>
  </si>
  <si>
    <t>USER ID</t>
  </si>
  <si>
    <t>เลขที่ใบส่งสินค้า</t>
  </si>
  <si>
    <t>ORDER ID</t>
  </si>
  <si>
    <t>Green Oak, Red Oak, Baby Cos</t>
  </si>
  <si>
    <t>Green Oak, Red Oak, Baby Cos, Cos</t>
  </si>
  <si>
    <t>Baby Cos, Green Oak, Red Oak</t>
  </si>
  <si>
    <t>Green Oak, Red Oak, Cos</t>
  </si>
  <si>
    <t>Green Oak, Red Oak</t>
  </si>
  <si>
    <t>Baby Cos, Cos</t>
  </si>
  <si>
    <t>Green Oak, Cos, Baby Cos</t>
  </si>
  <si>
    <t>Green Oak, Baby Cos</t>
  </si>
  <si>
    <t>Red Oak, Frillice Iceberg, Baby Cos</t>
  </si>
  <si>
    <t>Red Oak, Baby Cos</t>
  </si>
  <si>
    <t>Red Oak, Baby Cos, Frillice Iceberg</t>
  </si>
  <si>
    <t>Red Oak, Baby Cos, Cos, Frillice Iceberg</t>
  </si>
  <si>
    <t>Frillice Iceberg, Butter Head</t>
  </si>
  <si>
    <t>Red Oak, Baby Cos, Cos, Green Oak</t>
  </si>
  <si>
    <t>Red Oak, Green Oak, Baby Cos, Cos</t>
  </si>
  <si>
    <t>Baby Cos, Red Oak</t>
  </si>
  <si>
    <t>Red Oak, Cos</t>
  </si>
  <si>
    <t>Cos, Red Oak</t>
  </si>
  <si>
    <t>Red Oak, Green Oak</t>
  </si>
  <si>
    <t>Red Oak, Frillice Iceberg</t>
  </si>
  <si>
    <t>Cos, Frillice Iceberg</t>
  </si>
  <si>
    <t>Baby Cos, Cos, Red Oak</t>
  </si>
  <si>
    <t>Butter Head, Frillice Iceberg</t>
  </si>
  <si>
    <t>Red Oak, Baby Cos, Green Oak</t>
  </si>
  <si>
    <t>Baby Cos, Red Oak, Green Oak</t>
  </si>
  <si>
    <t>Red Oak, Baby Cos, Cos</t>
  </si>
  <si>
    <t>Baby Cos, Frillice Iceberg, Butter Head</t>
  </si>
  <si>
    <t>Frillice Iceberg, Red Oak</t>
  </si>
  <si>
    <t>Cos, Baby Cos</t>
  </si>
  <si>
    <t>Green Oak, Red Oak, Baby Cos, Butter Head</t>
  </si>
  <si>
    <t>Baby Cos, Frillice Iceberg</t>
  </si>
  <si>
    <t>Red Oak, Green Oak, Baby Cos</t>
  </si>
  <si>
    <t>Green Oak, Red Oak, Baby Cos, Frillice Iceberg</t>
  </si>
  <si>
    <t>Frillice Iceberg, Baby Cos</t>
  </si>
  <si>
    <t>Baby Cos, Cos, Green Oak, Red Oak</t>
  </si>
  <si>
    <t>Cos, Red Oak, Green Oak</t>
  </si>
  <si>
    <t>Green Oak, Red Oak, Baby Cos, Butter Head, Frillice Iceberg</t>
  </si>
  <si>
    <t>Green Oak, Baby Cos, Frillice Iceberg</t>
  </si>
  <si>
    <t>Frillice Iceberg, Baby Cos, Red Oak, Green Oak</t>
  </si>
  <si>
    <t>Baby Cos, Frillice Iceberg, Red Oak</t>
  </si>
  <si>
    <t>อูรี</t>
  </si>
  <si>
    <t>Cos, Green Oak, Red Oak</t>
  </si>
  <si>
    <t>Green Oak, Red Oak, Cos, Baby Cos, Frillice Iceberg</t>
  </si>
  <si>
    <t>Green Oak, Baby Cos, Red Oak, Frillice Iceberg</t>
  </si>
  <si>
    <t>Green Oak, Red Oak, Frillice Iceberg</t>
  </si>
  <si>
    <t>Green Oak, Red Oak, Baby Cos, Frillice Iceberg, Butter Head</t>
  </si>
  <si>
    <t>Cos, Green Oak</t>
  </si>
  <si>
    <t>Baby Cos, Green Oak</t>
  </si>
  <si>
    <t>Cos, Red Oak, Frillice Iceberg</t>
  </si>
  <si>
    <t>Red Oak, Green Oak, Cos</t>
  </si>
  <si>
    <t>Red Oak, Baby Cos, Green Oak, Frillice Iceberg</t>
  </si>
  <si>
    <t>Green Oak, Red Oak, Baby Cos, Butter Head, Frillice Iceberg, Cherry Tomato</t>
  </si>
  <si>
    <t>Green Oak, Frillice Iceberg, Baby Cos</t>
  </si>
  <si>
    <t>Red Oak, Green Oak, Frillice Iceberg</t>
  </si>
  <si>
    <t>Red Oak, Green Oak, Baby Cos, Frillice Iceberg</t>
  </si>
  <si>
    <t>Red Oak, Cos, Baby Cos</t>
  </si>
  <si>
    <t>Green Oak, Frillice Iceberg, Red Oak</t>
  </si>
  <si>
    <t>Baby Cos, Red Oak, Green Oak, Frillice Iceberg</t>
  </si>
  <si>
    <t>Frillice Iceberg, Green Oak, Red Oak</t>
  </si>
  <si>
    <t>Baby Cos, Green Oak, Red Oak, Frillice Iceberg</t>
  </si>
  <si>
    <t>Green Oak, Red Oak, Cos, Cherry Tomato</t>
  </si>
  <si>
    <t>Green Oak, Frillice Iceberg</t>
  </si>
  <si>
    <t>DS6802154</t>
  </si>
  <si>
    <t>DS6802153</t>
  </si>
  <si>
    <t>DS6802155</t>
  </si>
  <si>
    <t>Green Oak, Red Oak, Baby Cos, Cherry Tomato</t>
  </si>
  <si>
    <t>DS6802158</t>
  </si>
  <si>
    <t>DS6802157</t>
  </si>
  <si>
    <t>Frillice Iceberg, Green Oak, Red Oak, Baby Cos</t>
  </si>
  <si>
    <t>DS6802160</t>
  </si>
  <si>
    <t>DS6802161</t>
  </si>
  <si>
    <t>DS6802162</t>
  </si>
  <si>
    <t>DS6802167</t>
  </si>
  <si>
    <t>DS6802165</t>
  </si>
  <si>
    <t>Green Oak, Cos, Red Oak</t>
  </si>
  <si>
    <t>DS6802163</t>
  </si>
  <si>
    <t>DS6802164</t>
  </si>
  <si>
    <t>DS6802171</t>
  </si>
  <si>
    <t>DS6802169</t>
  </si>
  <si>
    <t>DS6802170</t>
  </si>
  <si>
    <t>DS6802172</t>
  </si>
  <si>
    <t>DS6802175</t>
  </si>
  <si>
    <t>DS6802173</t>
  </si>
  <si>
    <t>DS6802177</t>
  </si>
  <si>
    <t>DS6802178</t>
  </si>
  <si>
    <t>Cos, Cherry Tomato</t>
  </si>
  <si>
    <t>DS6802174</t>
  </si>
  <si>
    <t>Green Oak, Red Oak, Cherry Tomato</t>
  </si>
  <si>
    <t>DS6802179</t>
  </si>
  <si>
    <t>DS6802180</t>
  </si>
  <si>
    <t>DS6802181</t>
  </si>
  <si>
    <t>DS6802182</t>
  </si>
  <si>
    <t>Cos, Green Oak, Red Oak, Cherry Tomato</t>
  </si>
  <si>
    <t>DS6802183</t>
  </si>
  <si>
    <t>DS6802184</t>
  </si>
  <si>
    <t>DS6802185</t>
  </si>
  <si>
    <t>DS6802186</t>
  </si>
  <si>
    <t>Baby Cos, Cherry Tomato</t>
  </si>
  <si>
    <t>DS6802187</t>
  </si>
  <si>
    <t>Green Oak, Baby Cos, Red Oak, Butter Head, Frillice Iceberg, Cherry Tomato</t>
  </si>
  <si>
    <t>DS6802188</t>
  </si>
  <si>
    <t>Butter Head, Frillice Iceberg, Baby Cos</t>
  </si>
  <si>
    <t>Green Oak, Red Oak, Cos, Wild Rocket</t>
  </si>
  <si>
    <t>DS6802191</t>
  </si>
  <si>
    <t>Green Oak, Red Oak, Frillice Iceberg, Baby Cos</t>
  </si>
  <si>
    <t>Frillice Iceberg, Baby Cos, Cherry Tomato, Wild Rocket</t>
  </si>
  <si>
    <t>DS6802190</t>
  </si>
  <si>
    <t>DS6802189</t>
  </si>
  <si>
    <t>Baby Cos, Frillice Iceberg, Cherry Tomato</t>
  </si>
  <si>
    <t>Baby Cos, Butter Head, Cherry Tomato</t>
  </si>
  <si>
    <t>DS6802195</t>
  </si>
  <si>
    <t>DS6802194</t>
  </si>
  <si>
    <t>DS200425001</t>
  </si>
  <si>
    <t>DS200425002</t>
  </si>
  <si>
    <t>DS200425003</t>
  </si>
  <si>
    <t>DS220425001</t>
  </si>
  <si>
    <t>DS220425002</t>
  </si>
  <si>
    <t>DS220425003</t>
  </si>
  <si>
    <t>DS220425004</t>
  </si>
  <si>
    <t>DS220425005</t>
  </si>
  <si>
    <t>Frillice Iceberg, Baby Cos, Cherry Tomato</t>
  </si>
  <si>
    <t>DS230425001</t>
  </si>
  <si>
    <t>DS230425002</t>
  </si>
  <si>
    <t>DS230425003</t>
  </si>
  <si>
    <t>Green Oak, Red Oak, Frillice Iceberg, Baby Cos, Butter Head, Cherry Tomato</t>
  </si>
  <si>
    <t>DS250425001</t>
  </si>
  <si>
    <t>Red Oak, Frillice Iceberg, Cos</t>
  </si>
  <si>
    <t>Red Oak, Frillice Iceberg, Baby Cos, Cherry Tomato</t>
  </si>
  <si>
    <t>DS250425002</t>
  </si>
  <si>
    <t>DS250425003</t>
  </si>
  <si>
    <t>DS250425004</t>
  </si>
  <si>
    <t>DS250425005</t>
  </si>
  <si>
    <t>DS250425006</t>
  </si>
  <si>
    <t>Red Oak, Cos, Frillice Iceberg</t>
  </si>
  <si>
    <t>Frillice Iceberg, Cherry Tomato</t>
  </si>
  <si>
    <t>DS260425001</t>
  </si>
  <si>
    <t>DS260425002</t>
  </si>
  <si>
    <t>DS260425003</t>
  </si>
  <si>
    <t>DS260425004</t>
  </si>
  <si>
    <t>Green Oak, Red Oak, Frillice Iceberg, Cherry Tomato</t>
  </si>
  <si>
    <t>DS270425001</t>
  </si>
  <si>
    <t>DS270425002</t>
  </si>
  <si>
    <t>DS270425003</t>
  </si>
  <si>
    <t>U38cf79a0245305294a59833353cea1ae</t>
  </si>
  <si>
    <t>Red Oak, Cherry Tomato, Wild Rocket</t>
  </si>
  <si>
    <t>DS290425001</t>
  </si>
  <si>
    <t>DS290425002</t>
  </si>
  <si>
    <t>DS290425003</t>
  </si>
  <si>
    <t>Green Oak, Red Oak, Frillice Iceberg, Baby Cos, Butter Head</t>
  </si>
  <si>
    <t>DS290425004</t>
  </si>
  <si>
    <t>U7711f10ffcab56530d678ac3eace826f</t>
  </si>
  <si>
    <t>DS300425001</t>
  </si>
  <si>
    <t>DS300425002</t>
  </si>
  <si>
    <t>DS300425003</t>
  </si>
  <si>
    <t>Ue9f62e55fc32174e8327fb35dba05a3d</t>
  </si>
  <si>
    <t>DS020525001</t>
  </si>
  <si>
    <t>DS020525002</t>
  </si>
  <si>
    <t>DS020525003</t>
  </si>
  <si>
    <t>DS020525004</t>
  </si>
  <si>
    <t>DS030525001</t>
  </si>
  <si>
    <t>DS030525002</t>
  </si>
  <si>
    <t>DS030525003</t>
  </si>
  <si>
    <t>DS030525004</t>
  </si>
  <si>
    <t>DS030525005</t>
  </si>
  <si>
    <t>U0e10de2b5352d65f5e41d2b3856f6ca3</t>
  </si>
  <si>
    <t>DS040525001</t>
  </si>
  <si>
    <t>DS040525002</t>
  </si>
  <si>
    <t>DS040525003</t>
  </si>
  <si>
    <t>DS040525004</t>
  </si>
  <si>
    <t>U0e980777e178950d5640753c3942f1ce</t>
  </si>
  <si>
    <t>Frillice Iceberg, Red Coral</t>
  </si>
  <si>
    <t>Ucf3e901ca4342d66e47a51c0ecc5d236</t>
  </si>
  <si>
    <t>DS060525001</t>
  </si>
  <si>
    <t>DS060525002</t>
  </si>
  <si>
    <t>DS060525003</t>
  </si>
  <si>
    <t>DS060525012</t>
  </si>
  <si>
    <t>DS070525001</t>
  </si>
  <si>
    <t>DS070525002</t>
  </si>
  <si>
    <t>DS090525001</t>
  </si>
  <si>
    <t>DS090525002</t>
  </si>
  <si>
    <t>Red Oak, Cos, Kale</t>
  </si>
  <si>
    <t>DS090525003</t>
  </si>
  <si>
    <t>DS090525004</t>
  </si>
  <si>
    <t>DS100525001</t>
  </si>
  <si>
    <t>Green Oak, Red Oak, Cos, Baby Cos</t>
  </si>
  <si>
    <t>DS110525008</t>
  </si>
  <si>
    <t>DS110525009</t>
  </si>
  <si>
    <t>DS110525007</t>
  </si>
  <si>
    <t>U48aa85b4df64a5fbfd7e3c13fc491cc2</t>
  </si>
  <si>
    <t>U7ff136fcdfa42488e6a7badc601c3857</t>
  </si>
  <si>
    <t>DS130525001</t>
  </si>
  <si>
    <t>DS130525002</t>
  </si>
  <si>
    <t>DS130525003</t>
  </si>
  <si>
    <t>DS130525004</t>
  </si>
  <si>
    <t>Red Oak, Cos, Green Oak</t>
  </si>
  <si>
    <t>DS140525001</t>
  </si>
  <si>
    <t>DS140525002</t>
  </si>
  <si>
    <t>DS140525003</t>
  </si>
  <si>
    <t>DS160525001</t>
  </si>
  <si>
    <t>DS160525002</t>
  </si>
  <si>
    <t>DS160525003</t>
  </si>
  <si>
    <t>DS160525004</t>
  </si>
  <si>
    <t>DS160525005</t>
  </si>
  <si>
    <t>DS170525001</t>
  </si>
  <si>
    <t>DS170525002</t>
  </si>
  <si>
    <t>DS170525003</t>
  </si>
  <si>
    <t>DS230525001</t>
  </si>
  <si>
    <t>DS230525002</t>
  </si>
  <si>
    <t>Green Oak, Frillice Iceberg, Baby Cos, Red Oak</t>
  </si>
  <si>
    <t>DS240525001</t>
  </si>
  <si>
    <t>Green Oak, Cos</t>
  </si>
  <si>
    <t>DS240525002</t>
  </si>
  <si>
    <t>DS240525003</t>
  </si>
  <si>
    <t>DS240525004</t>
  </si>
  <si>
    <t>DS240525005</t>
  </si>
  <si>
    <t>DS250525001</t>
  </si>
  <si>
    <t>DS250525002</t>
  </si>
  <si>
    <t>DS250525003</t>
  </si>
  <si>
    <t>DS250525004</t>
  </si>
  <si>
    <t>DS250525005</t>
  </si>
  <si>
    <t>DS270525001</t>
  </si>
  <si>
    <t>DS270525002</t>
  </si>
  <si>
    <t>DS270525003</t>
  </si>
  <si>
    <t>DS280525001</t>
  </si>
  <si>
    <t>DS280525002</t>
  </si>
  <si>
    <t>DS280525003</t>
  </si>
  <si>
    <t>DS280525004</t>
  </si>
  <si>
    <t>DS280525005</t>
  </si>
  <si>
    <t>DS280525006</t>
  </si>
  <si>
    <t>DS300525001</t>
  </si>
  <si>
    <t>DS310525001</t>
  </si>
  <si>
    <t>DS310525002</t>
  </si>
  <si>
    <t>DS010625001</t>
  </si>
  <si>
    <t>DS010625002</t>
  </si>
  <si>
    <t>DS010625003</t>
  </si>
  <si>
    <t>DS030625001</t>
  </si>
  <si>
    <t>DS030625002</t>
  </si>
  <si>
    <t>DS040625001</t>
  </si>
  <si>
    <t>DS040625002</t>
  </si>
  <si>
    <t>DS060625001</t>
  </si>
  <si>
    <t>DS060625002</t>
  </si>
  <si>
    <t>DS070625001</t>
  </si>
  <si>
    <t>DS070625002</t>
  </si>
  <si>
    <t>DS070625003</t>
  </si>
  <si>
    <t>DS080625001</t>
  </si>
  <si>
    <t>DS080625002</t>
  </si>
  <si>
    <t>DS080625003</t>
  </si>
  <si>
    <t>DS100625001</t>
  </si>
  <si>
    <t>Ua3053965758d74c5d89f517726b61c9b</t>
  </si>
  <si>
    <t>DS100625002</t>
  </si>
  <si>
    <t>DS100625003</t>
  </si>
  <si>
    <t>Ub61ffc31749c91e81bdbf2f37821bf49</t>
  </si>
  <si>
    <t>DS110625003</t>
  </si>
  <si>
    <t>DS110625001</t>
  </si>
  <si>
    <t>DS110625002</t>
  </si>
  <si>
    <t>DS130625001</t>
  </si>
  <si>
    <t>DS130625002</t>
  </si>
  <si>
    <t>Baby Cos, Red Coral</t>
  </si>
  <si>
    <t>DS130625003</t>
  </si>
  <si>
    <t>DS130625004</t>
  </si>
  <si>
    <t>Cos, Baby Cos, Red Coral</t>
  </si>
  <si>
    <t>DS140625001</t>
  </si>
  <si>
    <t>Red Oak, Red Coral, Kale</t>
  </si>
  <si>
    <t>DS150625001</t>
  </si>
  <si>
    <t>DS150625002</t>
  </si>
  <si>
    <t>DS150625003</t>
  </si>
  <si>
    <t>DS150625005</t>
  </si>
  <si>
    <t>DS170625001</t>
  </si>
  <si>
    <t>DS170625002</t>
  </si>
  <si>
    <t>Frillice Iceberg, Baby Cos, Wild Rocket</t>
  </si>
  <si>
    <t>DS170625003</t>
  </si>
  <si>
    <t>DS170625004</t>
  </si>
  <si>
    <t>Ubf8c86a0990a02f0fa6720a3ced1723e</t>
  </si>
  <si>
    <t>DS180625001</t>
  </si>
  <si>
    <t>DS180625002</t>
  </si>
  <si>
    <t>DS180625004</t>
  </si>
  <si>
    <t>DS180625006</t>
  </si>
  <si>
    <t>DS200625001</t>
  </si>
  <si>
    <t>Frillice Iceberg, Baby Cos, Red Coral</t>
  </si>
  <si>
    <t>DS200625002</t>
  </si>
  <si>
    <t>Cos, Wild Rocket</t>
  </si>
  <si>
    <t>DS210625001</t>
  </si>
  <si>
    <t>Green Oak, Frillice Iceberg, Baby Cos, Red Coral</t>
  </si>
  <si>
    <t>Frillice Iceberg, Baby Cos, Wild Rocket, Red Coral</t>
  </si>
  <si>
    <t>DS210625002</t>
  </si>
  <si>
    <t>DS210625003</t>
  </si>
  <si>
    <t>DS210625004</t>
  </si>
  <si>
    <t>DS210625005</t>
  </si>
  <si>
    <t>DS220625001</t>
  </si>
  <si>
    <t>DS240625001</t>
  </si>
  <si>
    <t>DS240625002</t>
  </si>
  <si>
    <t>DS240625003</t>
  </si>
  <si>
    <t>DS240625006</t>
  </si>
  <si>
    <t>DS240625004</t>
  </si>
  <si>
    <t>DS240625005</t>
  </si>
  <si>
    <t>DS250625001</t>
  </si>
  <si>
    <t>DS250625002</t>
  </si>
  <si>
    <t>DS250625003</t>
  </si>
  <si>
    <t>DS270625001</t>
  </si>
  <si>
    <t>DS270625002</t>
  </si>
  <si>
    <t>DS270625003</t>
  </si>
  <si>
    <t>DS270625004</t>
  </si>
  <si>
    <t>DS270625005</t>
  </si>
  <si>
    <t>DS280625001</t>
  </si>
  <si>
    <t>DS280625002</t>
  </si>
  <si>
    <t>DS280625003</t>
  </si>
  <si>
    <t>DS290625001</t>
  </si>
  <si>
    <t>DS290625003</t>
  </si>
  <si>
    <t>DS290625002</t>
  </si>
  <si>
    <t>DS010725004</t>
  </si>
  <si>
    <t>DS010725001</t>
  </si>
  <si>
    <t>DS010725002</t>
  </si>
  <si>
    <t>DS010725003</t>
  </si>
  <si>
    <t>DS020725002</t>
  </si>
  <si>
    <t>Baby Cos, Wild Rocket</t>
  </si>
  <si>
    <t>DS020725001</t>
  </si>
  <si>
    <t>DS020725003</t>
  </si>
  <si>
    <t>DS020725004</t>
  </si>
  <si>
    <t>DS040725001</t>
  </si>
  <si>
    <t>U0a6caa79590587d5269bfdd7dcb6f3c2</t>
  </si>
  <si>
    <t>Ud8a5b523e15a5b7f3a9ea4ea805a2144</t>
  </si>
  <si>
    <t>DS040725002</t>
  </si>
  <si>
    <t>DS040725003</t>
  </si>
  <si>
    <t>DS040725004</t>
  </si>
  <si>
    <t>DS040725005</t>
  </si>
  <si>
    <t>DS050725001</t>
  </si>
  <si>
    <t>DS050725002</t>
  </si>
  <si>
    <t>DS050725003</t>
  </si>
  <si>
    <t>DS050725004</t>
  </si>
  <si>
    <t>DS060725001</t>
  </si>
  <si>
    <t>DS060725002</t>
  </si>
  <si>
    <t>DS060725003</t>
  </si>
  <si>
    <t>Frillice Iceberg, Baby Cos, Mizuna</t>
  </si>
  <si>
    <t>DS060725004</t>
  </si>
  <si>
    <t>DS080725001</t>
  </si>
  <si>
    <t>DS080725002</t>
  </si>
  <si>
    <t>DS080725003</t>
  </si>
  <si>
    <t>DS080725004</t>
  </si>
  <si>
    <t>DS080725005</t>
  </si>
  <si>
    <t>DS080725006</t>
  </si>
  <si>
    <t>DS090725001</t>
  </si>
  <si>
    <t>DS090725002</t>
  </si>
  <si>
    <t>DS120725001</t>
  </si>
  <si>
    <t>DS120725002</t>
  </si>
  <si>
    <t>DS120725003</t>
  </si>
  <si>
    <t>DS120725004</t>
  </si>
  <si>
    <t>DS130725001</t>
  </si>
  <si>
    <t>DS130725002</t>
  </si>
  <si>
    <t>DS130725005</t>
  </si>
  <si>
    <t>DS130725003</t>
  </si>
  <si>
    <t>DS130725004</t>
  </si>
  <si>
    <t>Red Oak, Frillice Iceberg, Butter Head</t>
  </si>
  <si>
    <t>DS150725002</t>
  </si>
  <si>
    <t>Green Oak, Red Oak, Wild Rocket</t>
  </si>
  <si>
    <t>DS150725001</t>
  </si>
  <si>
    <t>DS150725003</t>
  </si>
  <si>
    <t>DS150725004</t>
  </si>
  <si>
    <t>DS160725001</t>
  </si>
  <si>
    <t>DS160725002</t>
  </si>
  <si>
    <t>Green Oak, Red Oak, Cos, Italian Basil</t>
  </si>
  <si>
    <t>DS160725003</t>
  </si>
  <si>
    <t>Frillice Iceberg, Green Oak</t>
  </si>
  <si>
    <t>DS180725001</t>
  </si>
  <si>
    <t>DS180725002</t>
  </si>
  <si>
    <t>DS180725003</t>
  </si>
  <si>
    <t>DS180725004</t>
  </si>
  <si>
    <t>DS180725005</t>
  </si>
  <si>
    <t>DS190725001</t>
  </si>
  <si>
    <t>DS190725002</t>
  </si>
  <si>
    <t>DS190725003</t>
  </si>
  <si>
    <t>DS190725004</t>
  </si>
  <si>
    <t>DS190725005</t>
  </si>
  <si>
    <t>Green Oak, Red Oak, Cos, Frillice Iceberg, Baby Cos</t>
  </si>
  <si>
    <t>DS200725001</t>
  </si>
  <si>
    <t>DS200725002</t>
  </si>
  <si>
    <t>DS220725001</t>
  </si>
  <si>
    <t>DS220725002</t>
  </si>
  <si>
    <t>DS220725003</t>
  </si>
  <si>
    <t>DS220725004</t>
  </si>
  <si>
    <t>DS220725005</t>
  </si>
  <si>
    <t>Frillice Iceberg, Baby Cos, Red Coral, Mizuna</t>
  </si>
  <si>
    <t>DS220725006</t>
  </si>
  <si>
    <t>DS230725001</t>
  </si>
  <si>
    <t>DS230725002</t>
  </si>
  <si>
    <t>DS230725003</t>
  </si>
  <si>
    <t>DS230725004</t>
  </si>
  <si>
    <t>DS230725005</t>
  </si>
  <si>
    <t>Green Oak, Red Oak, Frillice Iceberg, Mizuna</t>
  </si>
  <si>
    <t>DS250725001</t>
  </si>
  <si>
    <t>DS250725002</t>
  </si>
  <si>
    <t>DS250725003</t>
  </si>
  <si>
    <t>DS250725004</t>
  </si>
  <si>
    <t>DS260725001</t>
  </si>
  <si>
    <t>DS260725002</t>
  </si>
  <si>
    <t>DS260725003</t>
  </si>
  <si>
    <t>DS260725004</t>
  </si>
  <si>
    <t>DS270725001</t>
  </si>
  <si>
    <t>DS270725002</t>
  </si>
  <si>
    <t>DS270725003</t>
  </si>
  <si>
    <t>DS270725004</t>
  </si>
  <si>
    <t>DS270725005</t>
  </si>
  <si>
    <t>DS280725001</t>
  </si>
  <si>
    <t>DS280725002</t>
  </si>
  <si>
    <t>DS290725001</t>
  </si>
  <si>
    <t>DS290725002</t>
  </si>
  <si>
    <t>DS290725003</t>
  </si>
  <si>
    <t>DS300725001</t>
  </si>
  <si>
    <t>DS300725002</t>
  </si>
  <si>
    <t>DS300725003</t>
  </si>
  <si>
    <t>Green Oak, Red Oak, Cos, Wild Rocket, Italian Basil</t>
  </si>
  <si>
    <t>DS300725004</t>
  </si>
  <si>
    <t>Frillice Iceberg, Wild Rocket</t>
  </si>
  <si>
    <t>DS300725005</t>
  </si>
  <si>
    <t>DS300725006</t>
  </si>
  <si>
    <t>Wild Rocket, Italian Basil</t>
  </si>
  <si>
    <t>DS010825001</t>
  </si>
  <si>
    <t>DS010825002</t>
  </si>
  <si>
    <t>DS010825003</t>
  </si>
  <si>
    <t>Baby Cos, Butter Head, Wild Rocket, Red Coral</t>
  </si>
  <si>
    <t>DS020825001</t>
  </si>
  <si>
    <t>DS020825002</t>
  </si>
  <si>
    <t>DS020825003</t>
  </si>
  <si>
    <t>DS030825001</t>
  </si>
  <si>
    <t>DS030825002</t>
  </si>
  <si>
    <t>DS030825003</t>
  </si>
  <si>
    <t>DS030825004</t>
  </si>
  <si>
    <t>DS030825005</t>
  </si>
  <si>
    <t>DS050825001</t>
  </si>
  <si>
    <t>DS050825002</t>
  </si>
  <si>
    <t>DS050825003</t>
  </si>
  <si>
    <t>DS060825001</t>
  </si>
  <si>
    <t>DS080825001</t>
  </si>
  <si>
    <t>DS080825002</t>
  </si>
  <si>
    <t>DS080825003</t>
  </si>
  <si>
    <t>DS080825004</t>
  </si>
  <si>
    <t>DS080825005</t>
  </si>
  <si>
    <t>Red Coral, Mizuna</t>
  </si>
  <si>
    <t>DS080825006</t>
  </si>
  <si>
    <t>DS090825001</t>
  </si>
  <si>
    <t>Baby Cos, Red Coral, Italian Basil</t>
  </si>
  <si>
    <t>DS090825002</t>
  </si>
  <si>
    <t>DS090825003</t>
  </si>
  <si>
    <t>DS090825004</t>
  </si>
  <si>
    <t>DS100825001</t>
  </si>
  <si>
    <t>DS100825003</t>
  </si>
  <si>
    <t>DS100825004</t>
  </si>
  <si>
    <t>DS120825001</t>
  </si>
  <si>
    <t>DS120825002</t>
  </si>
  <si>
    <t>DS120825003</t>
  </si>
  <si>
    <t>DS120825004</t>
  </si>
  <si>
    <t>DS120825005</t>
  </si>
  <si>
    <t>Wild Rocket, Red Coral</t>
  </si>
  <si>
    <t>DS130825001</t>
  </si>
  <si>
    <t>DS130825002</t>
  </si>
  <si>
    <t>DS130825004</t>
  </si>
  <si>
    <t>DS130825003</t>
  </si>
  <si>
    <t>Frillice Iceberg, Baby Cos, Italian Basil</t>
  </si>
  <si>
    <t>DS140825001</t>
  </si>
  <si>
    <t>DS140825002</t>
  </si>
  <si>
    <t>DS150825001</t>
  </si>
  <si>
    <t>DS150825002</t>
  </si>
  <si>
    <t>DS150825003</t>
  </si>
  <si>
    <t>DS160825001</t>
  </si>
  <si>
    <t>DS160825002</t>
  </si>
  <si>
    <t>DS160825003</t>
  </si>
  <si>
    <t>DS160825004</t>
  </si>
  <si>
    <t>Red Oak, Frillice Iceberg, Wild Rocket, Italian Basil</t>
  </si>
  <si>
    <t>DS170825001</t>
  </si>
  <si>
    <t>DS170825002</t>
  </si>
  <si>
    <t>Baby Cos, Italian Basil</t>
  </si>
  <si>
    <t>DS190825004</t>
  </si>
  <si>
    <t>DS190825001</t>
  </si>
  <si>
    <t>DS190825002</t>
  </si>
  <si>
    <t>DS190825003</t>
  </si>
  <si>
    <t>DS190825005</t>
  </si>
  <si>
    <t>DS190825006</t>
  </si>
  <si>
    <t>DS200825001</t>
  </si>
  <si>
    <t>DS200825002</t>
  </si>
  <si>
    <t>DS200825003</t>
  </si>
  <si>
    <t>DS200825004</t>
  </si>
  <si>
    <t>DS200825005</t>
  </si>
  <si>
    <t>Cos, Baby Cos, Mizuna</t>
  </si>
  <si>
    <t>DS220825001</t>
  </si>
  <si>
    <t>DS220825004</t>
  </si>
  <si>
    <t>DS220825002</t>
  </si>
  <si>
    <t>DS220825003</t>
  </si>
  <si>
    <t>DS220825005</t>
  </si>
  <si>
    <t>DS230825001</t>
  </si>
  <si>
    <t>DS230825002</t>
  </si>
  <si>
    <t>DS230825003</t>
  </si>
  <si>
    <t>DS240825001</t>
  </si>
  <si>
    <t>DS240825002</t>
  </si>
  <si>
    <t>DS240825003</t>
  </si>
  <si>
    <t>DS240825004</t>
  </si>
  <si>
    <t>DS260825001</t>
  </si>
  <si>
    <t>Cos, Italian Basil</t>
  </si>
  <si>
    <t>DS260825007</t>
  </si>
  <si>
    <t>DS260825002</t>
  </si>
  <si>
    <t>DS260825003</t>
  </si>
  <si>
    <t>DS260825004</t>
  </si>
  <si>
    <t>DS260825005</t>
  </si>
  <si>
    <t>DS260825006</t>
  </si>
  <si>
    <t>DS270825001</t>
  </si>
  <si>
    <t>Green Oak, Red Oak, Frillice Iceberg, Wild Rocket, Mizuna</t>
  </si>
  <si>
    <t>DS270825002</t>
  </si>
  <si>
    <t>DS290825001</t>
  </si>
  <si>
    <t>DS290825003</t>
  </si>
  <si>
    <t>DS290825002</t>
  </si>
  <si>
    <t>DS290825007</t>
  </si>
  <si>
    <t>DS290825006</t>
  </si>
  <si>
    <t>DS290825004</t>
  </si>
  <si>
    <t>DS290825005</t>
  </si>
  <si>
    <t>DS300825001</t>
  </si>
  <si>
    <t>DS300825002</t>
  </si>
  <si>
    <t>DS300825003</t>
  </si>
  <si>
    <t>DS300825004</t>
  </si>
  <si>
    <t>DS310825001</t>
  </si>
  <si>
    <t>DS310825002</t>
  </si>
  <si>
    <t>DS310825003</t>
  </si>
  <si>
    <t>DS310825004</t>
  </si>
  <si>
    <t>DS310825005</t>
  </si>
  <si>
    <t>DS310825006</t>
  </si>
  <si>
    <t>DS020925001</t>
  </si>
  <si>
    <t>DS020925002</t>
  </si>
  <si>
    <t>DS020925005</t>
  </si>
  <si>
    <t>DS020925003</t>
  </si>
  <si>
    <t>DS020925004</t>
  </si>
  <si>
    <t>DS030925001</t>
  </si>
  <si>
    <t>DS030925002</t>
  </si>
  <si>
    <t>Baby Cos, Wild Rocket, Red Coral</t>
  </si>
  <si>
    <t>DS030925003</t>
  </si>
  <si>
    <t>Frillice Iceberg, Wild Rocket, Red Coral</t>
  </si>
  <si>
    <t>DS030925004</t>
  </si>
  <si>
    <t>DS050925001</t>
  </si>
  <si>
    <t>DS050925002</t>
  </si>
  <si>
    <t>DS050925003</t>
  </si>
  <si>
    <t>DS050925004</t>
  </si>
  <si>
    <t>DS050925005</t>
  </si>
  <si>
    <t>DS050925006</t>
  </si>
  <si>
    <t>DS050925007</t>
  </si>
  <si>
    <t>DS060925001</t>
  </si>
  <si>
    <t>DS060925002</t>
  </si>
  <si>
    <t>DS060925003</t>
  </si>
  <si>
    <t>DS070925001</t>
  </si>
  <si>
    <t>DS070925002</t>
  </si>
  <si>
    <t>DS070925003</t>
  </si>
  <si>
    <t>DS070925004</t>
  </si>
  <si>
    <t>DS070925005</t>
  </si>
  <si>
    <t>DS070925006</t>
  </si>
  <si>
    <t>Red Oak, Baby Cos, Mizuna</t>
  </si>
  <si>
    <t>Baby Cos, Mizuna</t>
  </si>
  <si>
    <t>DS090925001</t>
  </si>
  <si>
    <t>DS090925002</t>
  </si>
  <si>
    <t>DS090925003</t>
  </si>
  <si>
    <t>DS100925001</t>
  </si>
  <si>
    <t>DS100925002</t>
  </si>
  <si>
    <t>DS100925004</t>
  </si>
  <si>
    <t>DS100925003</t>
  </si>
  <si>
    <t>DS100925005</t>
  </si>
  <si>
    <t>DS120925001</t>
  </si>
  <si>
    <t>DS120925002</t>
  </si>
  <si>
    <t>DS120925003</t>
  </si>
  <si>
    <t>DS120925004</t>
  </si>
  <si>
    <t>DS120925005</t>
  </si>
  <si>
    <t>DS130925001</t>
  </si>
  <si>
    <t>DS130925002</t>
  </si>
  <si>
    <t>DS130925003</t>
  </si>
  <si>
    <t>DS130925004</t>
  </si>
  <si>
    <t>DS130925005</t>
  </si>
  <si>
    <t>DS170925001</t>
  </si>
  <si>
    <t>DS170925002</t>
  </si>
  <si>
    <t>DS170925003</t>
  </si>
  <si>
    <t>DS170925004</t>
  </si>
  <si>
    <t>DS170925006</t>
  </si>
  <si>
    <t>DS170925005</t>
  </si>
  <si>
    <t>Green Oak, Red Oak, Red Coral</t>
  </si>
  <si>
    <t>Red Oak, Frillice Iceberg, Wild Rocket, Mizuna</t>
  </si>
  <si>
    <t>DS190925001</t>
  </si>
  <si>
    <t>DS190925002</t>
  </si>
  <si>
    <t>DS190925004</t>
  </si>
  <si>
    <t>DS170925007</t>
  </si>
  <si>
    <t>DS200925001</t>
  </si>
  <si>
    <t>Cos, Red Coral</t>
  </si>
  <si>
    <t>DS200925002</t>
  </si>
  <si>
    <t>DS200925003</t>
  </si>
  <si>
    <t>DS200925004</t>
  </si>
  <si>
    <t>DS200925005</t>
  </si>
  <si>
    <t>Green Oak, Red Oak, Baby Cos, Mizuna</t>
  </si>
  <si>
    <t>DS210925001</t>
  </si>
  <si>
    <t>DS210925002</t>
  </si>
  <si>
    <t>DS210925003</t>
  </si>
  <si>
    <t>DS210925004</t>
  </si>
  <si>
    <t>DS210925005</t>
  </si>
  <si>
    <t>Green Oak, Baby Cos, Wild Rocket, Red Coral</t>
  </si>
  <si>
    <t>DS230925001</t>
  </si>
  <si>
    <t>DS230925002</t>
  </si>
  <si>
    <t>DS230925003</t>
  </si>
  <si>
    <t>DS230925004</t>
  </si>
  <si>
    <t>DS230925005</t>
  </si>
  <si>
    <t>Frillice Iceberg, Mizuna</t>
  </si>
  <si>
    <t>DS230925006</t>
  </si>
  <si>
    <t>Green Oak, Cos, Baby Cos, Red Coral</t>
  </si>
  <si>
    <t>DS230925007</t>
  </si>
  <si>
    <t>DS230925008</t>
  </si>
  <si>
    <t>DS240925002</t>
  </si>
  <si>
    <t>DS240925001</t>
  </si>
  <si>
    <t>DS240925004</t>
  </si>
  <si>
    <t>Red Oak, Baby Cos, Red Coral</t>
  </si>
  <si>
    <t>DS260925001</t>
  </si>
  <si>
    <t>DS260925002</t>
  </si>
  <si>
    <t>DS260925003</t>
  </si>
  <si>
    <t>DS260925004</t>
  </si>
  <si>
    <t>Red Oak, Red Coral</t>
  </si>
  <si>
    <t>DS260925005</t>
  </si>
  <si>
    <t>DS270925001</t>
  </si>
  <si>
    <t>DS270925002</t>
  </si>
  <si>
    <t>DS270925003</t>
  </si>
  <si>
    <t>DS270925004</t>
  </si>
  <si>
    <t>DS280925001</t>
  </si>
  <si>
    <t>DS280925002</t>
  </si>
  <si>
    <t>DS280925003</t>
  </si>
  <si>
    <t>DS280925004</t>
  </si>
  <si>
    <t>DS280925005</t>
  </si>
  <si>
    <t>DS280925006</t>
  </si>
  <si>
    <t>Green Oak, Baby Cos, Red Coral</t>
  </si>
  <si>
    <t>DS300925001</t>
  </si>
  <si>
    <t>DS300925002</t>
  </si>
  <si>
    <t>DS300925003</t>
  </si>
  <si>
    <t>DS300925004</t>
  </si>
  <si>
    <t>DS011025001</t>
  </si>
  <si>
    <t>DS011025002</t>
  </si>
  <si>
    <t>DS011025003</t>
  </si>
  <si>
    <t>DS031025001</t>
  </si>
  <si>
    <t>DS031025002</t>
  </si>
  <si>
    <t>DS031025003</t>
  </si>
  <si>
    <t>DS031025005</t>
  </si>
  <si>
    <t>DS031025004</t>
  </si>
  <si>
    <t>DS041025001</t>
  </si>
  <si>
    <t>DS041025002</t>
  </si>
  <si>
    <t>DS041025003</t>
  </si>
  <si>
    <t>DS041025004</t>
  </si>
  <si>
    <t>DS041025005</t>
  </si>
  <si>
    <t>Cos, Frillice Iceberg, Wild Rocket</t>
  </si>
  <si>
    <t>DS051025001</t>
  </si>
  <si>
    <t>DS051025002</t>
  </si>
  <si>
    <t>DS051025003</t>
  </si>
  <si>
    <t>DS071025001</t>
  </si>
  <si>
    <t>DS071025002</t>
  </si>
  <si>
    <t>DS081025001</t>
  </si>
  <si>
    <t>DS081025002</t>
  </si>
  <si>
    <t>DS081025003</t>
  </si>
  <si>
    <t>DS081025004</t>
  </si>
  <si>
    <t>DS081025006</t>
  </si>
  <si>
    <t>DS081025005</t>
  </si>
  <si>
    <t>Green Oak, Red Oak, Frillice Iceberg, Butter Head</t>
  </si>
  <si>
    <t>DS081025007</t>
  </si>
  <si>
    <t>DS101025001</t>
  </si>
  <si>
    <t>DS101025002</t>
  </si>
  <si>
    <t>DS101025003</t>
  </si>
  <si>
    <t>DS101025004</t>
  </si>
  <si>
    <t>DS101025005</t>
  </si>
  <si>
    <t>DS111025001</t>
  </si>
  <si>
    <t>DS111025002</t>
  </si>
  <si>
    <t>DS111025003</t>
  </si>
  <si>
    <t>DS111025004</t>
  </si>
  <si>
    <t>DS121025001</t>
  </si>
  <si>
    <t>DS121025002</t>
  </si>
  <si>
    <t>DS121025003</t>
  </si>
  <si>
    <t>DS121025004</t>
  </si>
  <si>
    <t>DS121025005</t>
  </si>
  <si>
    <t>Uabdde2edd8a825e868b80d4f269c66a5</t>
  </si>
  <si>
    <t>Cos, Wild Rocket, Red Coral</t>
  </si>
  <si>
    <t>DS141025001</t>
  </si>
  <si>
    <t>DS141025004</t>
  </si>
  <si>
    <t>DS141025002</t>
  </si>
  <si>
    <t>DS141025003</t>
  </si>
  <si>
    <t>DS151025001</t>
  </si>
  <si>
    <t>DS141025005</t>
  </si>
  <si>
    <t>Green Oak, Red Oak, Butter Head</t>
  </si>
  <si>
    <t>U2cbea13fe96f2bbcbdd4a690f0ad2d65</t>
  </si>
  <si>
    <t>DS171025001</t>
  </si>
  <si>
    <t>DS171025002</t>
  </si>
  <si>
    <t>DS171025003</t>
  </si>
  <si>
    <t>DS171025005</t>
  </si>
  <si>
    <t>DS171025004</t>
  </si>
  <si>
    <t>DS181025001</t>
  </si>
  <si>
    <t>DS181025002</t>
  </si>
  <si>
    <t>DS181025003</t>
  </si>
  <si>
    <t>DS181025005</t>
  </si>
  <si>
    <t>DS181025004</t>
  </si>
  <si>
    <t>DS181025006</t>
  </si>
  <si>
    <t>Cos, Frillice Iceberg, Red Coral</t>
  </si>
  <si>
    <t>DS191025001</t>
  </si>
  <si>
    <t>DS191025002</t>
  </si>
  <si>
    <t>DS191025003</t>
  </si>
  <si>
    <t>DS191025004</t>
  </si>
  <si>
    <t>DS191025005</t>
  </si>
  <si>
    <t>DS211025001</t>
  </si>
  <si>
    <t>DS211025002</t>
  </si>
  <si>
    <t>DS211025003</t>
  </si>
  <si>
    <t>DS211025004</t>
  </si>
  <si>
    <t>DS211025005</t>
  </si>
  <si>
    <t>DS211025006</t>
  </si>
  <si>
    <t>Cos, Frillice Iceberg, Wild Rocket, Red Coral</t>
  </si>
  <si>
    <t>DS221025001</t>
  </si>
  <si>
    <t>DS221025002</t>
  </si>
  <si>
    <t>DS221025003</t>
  </si>
  <si>
    <t>line_id</t>
  </si>
  <si>
    <t>line</t>
  </si>
  <si>
    <t>shop</t>
  </si>
  <si>
    <t>pay_method</t>
  </si>
  <si>
    <t>is_print</t>
  </si>
  <si>
    <t>tax_id</t>
  </si>
  <si>
    <t>company</t>
  </si>
  <si>
    <t>address</t>
  </si>
  <si>
    <t>phone_number</t>
  </si>
  <si>
    <t>🍉Tangmo🍉</t>
  </si>
  <si>
    <t>คุณแตงโม (บ้านเกาะ)</t>
  </si>
  <si>
    <t>บ้านเลขที่ 234/830 หมู่บ้านสุรนารีวิลล์(บ้านเกาะ) ต.ตลาด อ.เมืองนครราชสีมา จ.นครราชสีมา 30000</t>
  </si>
  <si>
    <t>080-379-4769</t>
  </si>
  <si>
    <t>21gun</t>
  </si>
  <si>
    <t>0305565004605</t>
  </si>
  <si>
    <t>บจก.โคราชมหานคร</t>
  </si>
  <si>
    <t>1688/33 ถ.มิตรภาพ ต.ในเมือง อ.เมืองนครราชสีมา จ.นครราชสีมา 30000</t>
  </si>
  <si>
    <t>083-873-8880</t>
  </si>
  <si>
    <t>0305560004038</t>
  </si>
  <si>
    <t>บจก.ฟู๊ด ยูดีไซร์</t>
  </si>
  <si>
    <t>1688/9 ถ.มิตรภาพ ต.ในเมือง อ.เมืองนครราชสีมา จ.นครราชสีมา 30000</t>
  </si>
  <si>
    <t>0305538002222</t>
  </si>
  <si>
    <t>บริษัท เจริญภัณฑ์เบเกอรี่ จำกัด (สาขา00001)</t>
  </si>
  <si>
    <t>143 ถ.มหาดไทย ต.ในเมือง อ.เมืองนครราชสีมา จ.นครราชสีมา 30000</t>
  </si>
  <si>
    <t>0305565001355</t>
  </si>
  <si>
    <t>บริษัท ฟู้ด สลัดเมืองย่า พลัส จำกัด</t>
  </si>
  <si>
    <t>999 3 ซอย พระพุทธศรีไชยโย ตำบล ปรุใหญ่ อำเภอเมืองนครราชสีมา นครราชสีมา 30000</t>
  </si>
  <si>
    <t>094-425-4445</t>
  </si>
  <si>
    <t>0303548000719</t>
  </si>
  <si>
    <t>ห้างหุ้นส่วนจำกัด เจพี แอดวานซ์(สาขา00002)</t>
  </si>
  <si>
    <t>6 ถ.พลล้าน ต.ในเมือง อ.เมืองนครราชสีมา จ.นครราชสีมา 30000</t>
  </si>
  <si>
    <t>098-636-3067</t>
  </si>
  <si>
    <t>30 กันยา ซอย 2 ต.ในเมือง อ.เมืองนครราชสีมา จ.นครราชสีมา 30000</t>
  </si>
  <si>
    <t>065-548-6700</t>
  </si>
  <si>
    <t>ตำไทบ้าน สาขา 1</t>
  </si>
  <si>
    <t>1348 ถ.สุรนารายณ์ ต.ในเมือง อ.เมืองนครราชสีมา จ.นครราชสีมา 30000</t>
  </si>
  <si>
    <t>095-610-6599</t>
  </si>
  <si>
    <t>ตำไทบ้าน สาขา 2</t>
  </si>
  <si>
    <t>ถ.มานะศิลป์ ต.ในเมือง อ.เมืองนครราชสีมา จ.นครราชสีมา 30000</t>
  </si>
  <si>
    <t>064-097-9393</t>
  </si>
  <si>
    <t>Biew🦊</t>
  </si>
  <si>
    <t>Daya's Eatery</t>
  </si>
  <si>
    <t>303/12 ถ.มิตรภาพ-หนองคาย ต.ในเมือง อ.เมืองนครราชสีมา จ.นครราชสีมา 30000</t>
  </si>
  <si>
    <t>𝑪𝒉𝒂𝒍𝒊𝒏𝒆𝒆 𝑺.</t>
  </si>
  <si>
    <t>1171 ม.5 ถ.สมบูรณ์ชัย ต.บรุใหญ่ อ.เมืองนครราชสีมา จ.นครราชสีมา</t>
  </si>
  <si>
    <t>062-025-1272</t>
  </si>
  <si>
    <t>donutdunkin</t>
  </si>
  <si>
    <t>0303565005146</t>
  </si>
  <si>
    <t>หจก.เนลเอด อิด ดาวน์ทาวน์</t>
  </si>
  <si>
    <t>4/1 ตรอกสุขสันต์ ถ.มิตรภาพ ต.ในเมือง อ.เมืองนครราชสีมา จ.นครราชสีมา 30000</t>
  </si>
  <si>
    <t>093-326-1830</t>
  </si>
  <si>
    <t>Dream</t>
  </si>
  <si>
    <t>1688/7 Nai Mueang Subdistrict, Mueang Nakhon Ratchasima District, Nakhon Ratchasima 30000</t>
  </si>
  <si>
    <t>462/4 ถ.สิรินคร ต.ในเมือง อ.เมืองนครราชสีมา จ.นครราชสีมา 30000</t>
  </si>
  <si>
    <t>FTK</t>
  </si>
  <si>
    <t>299/885 ถ.ชุมค้า ต.สีคิ้ว อ.สีคิ้ว จ.นครราชสีมา 30140</t>
  </si>
  <si>
    <t>063-982-4464</t>
  </si>
  <si>
    <t>Gt</t>
  </si>
  <si>
    <t>White House Cafe Pizza&amp;Restaurant</t>
  </si>
  <si>
    <t>224 สืบศิริ ซอย 3/26 ต.ในเมือง อ.เมืองนครราชสีมา จ.นครราชสีมา 30000</t>
  </si>
  <si>
    <t>Gulf Fy🐈🖤⚽️🎮</t>
  </si>
  <si>
    <t>331/1-3 ถ.ยมราช ต.ในเมือง อ.เมืองนครราชสีมา จ.นครราชสีมา 30000</t>
  </si>
  <si>
    <t>ion</t>
  </si>
  <si>
    <t>0305567009221</t>
  </si>
  <si>
    <t>บริษัท ความสุขรอบตัว จำกัด</t>
  </si>
  <si>
    <t xml:space="preserve">1688/124 ถ.มิตรภาพ ต.ในเมือง อ.เมืองนครราชสีมา จ.นครราชสีมา 30000 </t>
  </si>
  <si>
    <t>044-072-244</t>
  </si>
  <si>
    <t>Iwaynew Wongsuwat</t>
  </si>
  <si>
    <t>Living n’ Cooking</t>
  </si>
  <si>
    <t>Samyod Suranaree ต.สุรนารี อ.เมืองนครราชสีมา จ.นครราชสีมา 30000</t>
  </si>
  <si>
    <t>Moo_Mhee154🪐🧧46 🍞🥚🍒</t>
  </si>
  <si>
    <t>109/69 ซ.ตรอกสำโรงจันทร์ ต.ในเมือง อ.เมืองนครราชสีมา จ.นครราชสีมา 30000</t>
  </si>
  <si>
    <t>099 556 2228</t>
  </si>
  <si>
    <t>namm</t>
  </si>
  <si>
    <t>Ning🍒</t>
  </si>
  <si>
    <t>สเต็กโคราช Touch steak&amp;cuisine</t>
  </si>
  <si>
    <t>1718  1 ตลาดสวนรถไฟ ต.ในเมือง อ.เมืองนครราชสีมา จ.นครราชสีมา 30000</t>
  </si>
  <si>
    <t>091-746-9779</t>
  </si>
  <si>
    <t>Nöei</t>
  </si>
  <si>
    <t>0205565018968</t>
  </si>
  <si>
    <t>บจก.เปปเปอร์ อินเตอร์เนชั่นแนล (สาขาที่ 00001)</t>
  </si>
  <si>
    <t>1688/132 ถ.มิตรภาพ ต.ในเมือง อ.เมืองนครราชสีมา จ.นครราชสีมา 30000</t>
  </si>
  <si>
    <t>044-014-144</t>
  </si>
  <si>
    <t>NXTJIRA☘️</t>
  </si>
  <si>
    <t>0305560004097</t>
  </si>
  <si>
    <t>บริษัท เอท บิสโทร จำกัด</t>
  </si>
  <si>
    <t>9/8 ตรอกเสาธง ถ.มุขมนตรี ต.ในเมือง อ.เมืองนครราชสีมา จ.นครราชสีมา 3000</t>
  </si>
  <si>
    <t>044-248-258</t>
  </si>
  <si>
    <t>PIN🐰</t>
  </si>
  <si>
    <t>0305565003404</t>
  </si>
  <si>
    <t>บริษัท อุ่นพุง จำกัด</t>
  </si>
  <si>
    <t>Pong</t>
  </si>
  <si>
    <t>Bosco Italian</t>
  </si>
  <si>
    <t>199/8 ซอยสำโรงจันทร์ ต.ในเมือง อ.เมืองนครราชสีมา จ.นครราชสีมา 30000</t>
  </si>
  <si>
    <t>087-298-1189</t>
  </si>
  <si>
    <t>pookkee🐰</t>
  </si>
  <si>
    <t>1 ถ.สืบศิริ ซอย 8 ต.ปรุใหญ่ อ.เมืองนครราชสีมา จ.นครราชสีมา 30000</t>
  </si>
  <si>
    <t>088-949-9055</t>
  </si>
  <si>
    <t>Prin Isarangkool</t>
  </si>
  <si>
    <t>3097/14 ซ.49/12 ถ.สืบสิริ ต.ในเมือง อ.เมืองนครราชสีมา จ.นครราชสีมา 30000</t>
  </si>
  <si>
    <t>082-555-4114</t>
  </si>
  <si>
    <t>Yew</t>
  </si>
  <si>
    <t>ชัชนภา ล ❤️17-01</t>
  </si>
  <si>
    <t>Sugar beam pasta and bakery</t>
  </si>
  <si>
    <t>54 ถ.ไชยณรงค์ ต.ในเมือง อ.เมืองฯ จว.นครราชสีมา 30000</t>
  </si>
  <si>
    <t>061-292-2821</t>
  </si>
  <si>
    <t>ร้าน คริสตัลคาเฟ่</t>
  </si>
  <si>
    <t>ร้านอาหารบ้านคุณย่า</t>
  </si>
  <si>
    <t>651 ถ.มิตรภาพ ต.สูงเนิน อ.สูงเนิน จ.นครราชสีมา 30170</t>
  </si>
  <si>
    <t>094-814-2630</t>
  </si>
  <si>
    <t>ใหญ่</t>
  </si>
  <si>
    <t>0305566005834</t>
  </si>
  <si>
    <t>บริษัท ฮาลาบาลา จำกัด (สำนักงานใหญ่)</t>
  </si>
  <si>
    <t>474 หมู่1 ต.สุรนารี อ.เมืองนครราชสีมา จ.นครราชสีมา 30000</t>
  </si>
  <si>
    <t>092-542-6935</t>
  </si>
  <si>
    <t>อัน อัน ธัญญรัศม์</t>
  </si>
  <si>
    <t>62/1 ถ. มิตรภาพ ต.บ้านใหม่ อ.เมืองนครราชสีมา จ.นครราชสีมา 30000</t>
  </si>
  <si>
    <t>061-694-1469</t>
  </si>
  <si>
    <t>SnOff x MTFK</t>
  </si>
  <si>
    <t>ยอดรวมของแต่ล่ะเดือน</t>
  </si>
  <si>
    <t>ยอดรวมของแต่ล่ะเดือน แยกตามช่องทางการชำระเงิน</t>
  </si>
  <si>
    <t>ยอดรวมทั้งหมด</t>
  </si>
  <si>
    <t>ยอดหนี้คงค้างแยกตามลูกค้า</t>
  </si>
  <si>
    <t>ยอดหนี้คงค้างลูกค้าแยกตามเดือน</t>
  </si>
  <si>
    <t>หนี้คงค้าง</t>
  </si>
  <si>
    <t>รวมทั้งหมด</t>
  </si>
  <si>
    <t>วัน</t>
  </si>
  <si>
    <t>ค่าเฉลี่ยจำนวนการสั่งผัก</t>
  </si>
  <si>
    <t>อันดับ</t>
  </si>
  <si>
    <t xml:space="preserve">วัน   </t>
  </si>
  <si>
    <t>จำนวนทั้งหมด (กก.)</t>
  </si>
  <si>
    <t>ยอดขายทั้งหมด (กก.)</t>
  </si>
  <si>
    <t>Monday</t>
  </si>
  <si>
    <t>หยุด</t>
  </si>
  <si>
    <t>วันอาทิตย์</t>
  </si>
  <si>
    <t>Tuesday</t>
  </si>
  <si>
    <t>วันจันทร์</t>
  </si>
  <si>
    <t>Wednesday</t>
  </si>
  <si>
    <t>วันอังคาร</t>
  </si>
  <si>
    <t>Thursday</t>
  </si>
  <si>
    <t>วันพุธ</t>
  </si>
  <si>
    <t>Friday</t>
  </si>
  <si>
    <t>วันพฤหัสบดี</t>
  </si>
  <si>
    <t>Saturday</t>
  </si>
  <si>
    <t>วันศุกร์</t>
  </si>
  <si>
    <t>Sunday</t>
  </si>
  <si>
    <t>วันเสาร์</t>
  </si>
  <si>
    <t>ยอดรวมจำนวนการสั่งผักของลูกค้าในแต่ล่ะเดือน</t>
  </si>
  <si>
    <t>ยอดรวมยอดขายของลูกค้าในแต่ล่ะเดือน</t>
  </si>
  <si>
    <t>SUM ของ ยอดขาย (กก)</t>
  </si>
  <si>
    <t>ชื่อผัก</t>
  </si>
  <si>
    <t>เดือน</t>
  </si>
  <si>
    <t>ผลรวม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</si>
  <si>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</si>
  <si>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</si>
  <si>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</si>
  <si>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</si>
  <si>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</si>
  <si>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</si>
  <si>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</si>
  <si>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</si>
  <si>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SUM ของ ยอดขายรวม (กก)</t>
  </si>
  <si>
    <t>SUM ของ sum ยอดขาย</t>
  </si>
  <si>
    <t>2025-08</t>
  </si>
  <si>
    <t>ชื่อผักไทย</t>
  </si>
  <si>
    <t>ชื่อผักอังกฤษ</t>
  </si>
  <si>
    <t>สถานะการใช้งาน</t>
  </si>
  <si>
    <t>ราคา/กก.</t>
  </si>
  <si>
    <t>รูปภาพ</t>
  </si>
  <si>
    <t xml:space="preserve">กรีนโอ๊ค </t>
  </si>
  <si>
    <t>https://i.postimg.cc/xXKgwvBZ/05.png</t>
  </si>
  <si>
    <t xml:space="preserve">เรดโอ๊ค </t>
  </si>
  <si>
    <t>https://i.postimg.cc/8F4451pB/08.png</t>
  </si>
  <si>
    <t>คอส</t>
  </si>
  <si>
    <t>https://i.postimg.cc/643mw8Cv/03.png</t>
  </si>
  <si>
    <t>ฟิลเลย์ไอซ์เบิร์ก</t>
  </si>
  <si>
    <t>https://i.postimg.cc/Z9RRSPVc/image.png</t>
  </si>
  <si>
    <t>เบบี้คอส</t>
  </si>
  <si>
    <t>https://i.postimg.cc/2bXxQ2B1/12.png</t>
  </si>
  <si>
    <t>บัตเตอร์เฮด</t>
  </si>
  <si>
    <t>https://i.postimg.cc/s1X6MZZB/04.png</t>
  </si>
  <si>
    <t xml:space="preserve">มะเขือเทศราชินี </t>
  </si>
  <si>
    <t>https://i.postimg.cc/w19MWYNn/image.png</t>
  </si>
  <si>
    <t>ไวลด์ ร็อคเก็ต</t>
  </si>
  <si>
    <t>https://ofarmorganic.com/wp-content/uploads/2020/05/rocket-salad-2.jpg</t>
  </si>
  <si>
    <t>เรดคอรัล</t>
  </si>
  <si>
    <t>https://i.postimg.cc/XJTHF1Wf/image.jpg</t>
  </si>
  <si>
    <t>เคล</t>
  </si>
  <si>
    <t>https://i.postimg.cc/3R0Wqxn3/kale.webp</t>
  </si>
  <si>
    <t>เบซิล</t>
  </si>
  <si>
    <t>https://i.postimg.cc/MZ3pq71s/basil.webp</t>
  </si>
  <si>
    <t>มิซูน่า</t>
  </si>
  <si>
    <t>https://i.postimg.cc/50q0p5k7/mizuna.png</t>
  </si>
  <si>
    <t>อื่นๆ</t>
  </si>
  <si>
    <t>8 Dinning</t>
  </si>
  <si>
    <t>Nailedit downtown</t>
  </si>
  <si>
    <t>มุมสเต๊ก</t>
  </si>
  <si>
    <t>Nhoo</t>
  </si>
  <si>
    <t>Hip Cafe</t>
  </si>
  <si>
    <t>Green Oak, Red Oak, Cos, Baby Cos, Frillice</t>
  </si>
  <si>
    <t>Green Oak, Red Oak, Baby Cos, Butter Head, Frillice</t>
  </si>
  <si>
    <t>Frillice, Baby Cos</t>
  </si>
  <si>
    <t>food salad เมืองย่า</t>
  </si>
  <si>
    <t>Frillice</t>
  </si>
  <si>
    <t>Green Oak, Red Oak, Baby Cos, Frillice</t>
  </si>
  <si>
    <t>Noct</t>
  </si>
  <si>
    <t>bosco</t>
  </si>
  <si>
    <t>rocket</t>
  </si>
  <si>
    <t>Green Oak, Baby Cos, Red Oak, Frillice</t>
  </si>
  <si>
    <t>Green Oak, Red Oak, Frillice</t>
  </si>
  <si>
    <t>Green Oak, Red Oak, Baby Cos, Frillice, Butter Head</t>
  </si>
  <si>
    <t>sugar beam</t>
  </si>
  <si>
    <t>kale</t>
  </si>
  <si>
    <t>Red Oak, Baby Cos, Frillice</t>
  </si>
  <si>
    <t>Cos, Red Oak, Frillice</t>
  </si>
  <si>
    <t>Red Oak, Baby Cos, Green Oak, Frillice</t>
  </si>
  <si>
    <t>Green Oak, Frillice, Baby Cos</t>
  </si>
  <si>
    <t>Red Oak, Green Oak, Frillice</t>
  </si>
  <si>
    <t>Baby Cos, Frillice</t>
  </si>
  <si>
    <t>Red Oak, Green Oak, Baby Cos, Frillice</t>
  </si>
  <si>
    <t xml:space="preserve">                                                                                        </t>
  </si>
  <si>
    <t>บ้านเราสเต็กเฮาส์</t>
  </si>
  <si>
    <t>Green Oak, Frillice, Red Oak</t>
  </si>
  <si>
    <t>Ginda</t>
  </si>
  <si>
    <t>Baby Cos, Red Oak, Green Oak, Frillice</t>
  </si>
  <si>
    <t>Frillice, Green Oak, Red Oak</t>
  </si>
  <si>
    <t>Frillice, Red Oak</t>
  </si>
  <si>
    <t>Green Oak, Baby Cos, Frillice</t>
  </si>
  <si>
    <t>Baby Cos, Green Oak, Red Oak, Frillice</t>
  </si>
  <si>
    <t>Green Oak, Frillice</t>
  </si>
  <si>
    <t>Frillice, Green Oak, Red Oak, Baby Cos</t>
  </si>
  <si>
    <t>the forest</t>
  </si>
  <si>
    <t>Green Oak, Baby Cos, Red Oak, Butter Head</t>
  </si>
  <si>
    <t>Butter Head, Frillice, Baby Cos</t>
  </si>
  <si>
    <t>จำนวน</t>
  </si>
  <si>
    <t>เฉลี่ยต่ออาทิตย์</t>
  </si>
  <si>
    <t>ต่อเดือน</t>
  </si>
  <si>
    <t>ราคาเฉลี่ยต่อกก.</t>
  </si>
  <si>
    <t>วันที่เริ่มซื้อขาย</t>
  </si>
  <si>
    <t>Shounen</t>
  </si>
  <si>
    <t xml:space="preserve">Morning </t>
  </si>
  <si>
    <t>Pepper</t>
  </si>
  <si>
    <t>8dinning</t>
  </si>
  <si>
    <t>8ิbistro</t>
  </si>
  <si>
    <t>ไวท์เฮ้า</t>
  </si>
  <si>
    <t>บ้้านย่า</t>
  </si>
  <si>
    <t>Nailedit</t>
  </si>
  <si>
    <t>เรื่องของสเต็ก</t>
  </si>
  <si>
    <t>Daya</t>
  </si>
  <si>
    <t>Touch</t>
  </si>
  <si>
    <t>สเต็กลุงหนวด</t>
  </si>
  <si>
    <t>บ้านเรา</t>
  </si>
  <si>
    <t>Living</t>
  </si>
  <si>
    <t>Shin</t>
  </si>
  <si>
    <t>My Forest</t>
  </si>
  <si>
    <t>Total</t>
  </si>
  <si>
    <t>1-15 feb 2025</t>
  </si>
  <si>
    <t>สถานะ</t>
  </si>
  <si>
    <t>อาทิตย์</t>
  </si>
  <si>
    <t>จันทร์</t>
  </si>
  <si>
    <t>อังคาร</t>
  </si>
  <si>
    <t>พุธ</t>
  </si>
  <si>
    <t>พฤหัสบดี</t>
  </si>
  <si>
    <t>ศุกร์</t>
  </si>
  <si>
    <t>เสาร์</t>
  </si>
  <si>
    <t>Shop</t>
  </si>
  <si>
    <t>Alias</t>
  </si>
  <si>
    <t>แฟตบอย,แฟดบอย,แฟทบอย,แฟชบอย,แฟ็ตบอย,แฟ็ดบอย,แฟ็ทบอย,fatboy,Fatboy,fat boy,Fat boy</t>
  </si>
  <si>
    <t>shounen yakiniku,shounen,shonen yakiniku,shonen,โชเนน,โชเน็น,โชเนง,โชวเนน,โชว์เนน,โชเนนยากินิกุ,โชเน็นยากินิกุ,Shounenyakiniku,shounenyakiniku</t>
  </si>
  <si>
    <t>8 bistro,eight bistro,เอทบิสโทร,เอท บิสโทร,eight,8 บิสโทร,8บิสโทร,บิสโทร,8 bist,ร้าน 8,8Bistro</t>
  </si>
  <si>
    <t>Ken Izakaya,ken izakaya,Ken izakaya,kenIzakaya,KenIzakaya,izakaya ken,izakaya,เค็นอิซากายะ,เค็น อิซากายะ,เคน,เคนอิซากายะ,เคนอิซากาย่า,เคน อิซากาย่า,ร้านเคน,ken,izakaya,ร้าน Ken,ken izaka</t>
  </si>
  <si>
    <t>ดายย่า,เดย่า,ดาย่า</t>
  </si>
  <si>
    <t>Morning,มอนิ่ง,มอนิ่งทูไนท์</t>
  </si>
  <si>
    <t>8 dining,8dining</t>
  </si>
  <si>
    <t>แรร์,แร,rare</t>
  </si>
  <si>
    <t>json : "{\"destination\":\"Uffcadd844141cf0a43c0c2c87fb2389e\",\"events\":[{\"type\":\"message\",\"message\":{\"type\":\"text\",\"id\":\"566100856287002885\",\"quoteToken\":\"8V6ZXYs4CFXCOFtgVuwVYG4yKg4r5-gfEMteZE8-kjKKNNx4C-pUpVojQYUn0h8x-qTXHVxzXD89UxnIvmQ95zhatAT041_bSXgprl1aWcfbdTyy1r3Cbl0k20m4p9MCDDw5QDNCxcUVeTzAcRY8uQ\",\"text\":\"สั่งผัก\"},\"webhookEventId\":\"01JY1M09GF8DVAVTR3YVPDRTVQ\",\"deliveryContext\":{\"isRedelivery\":false},\"timestamp\":1750253708650,\"source\":{\"type\":\"user\",\"userId\":\"Uc6055f977b197597baf773d364ef63ef\"},\"replyToken\":\"1d4078a87f2244e6a84ed68d01aed091\",\"mode\":\"active\"}]}"</t>
  </si>
  <si>
    <t>------&gt; WebHook Start &lt;------</t>
  </si>
  <si>
    <t>userId : Uc6055f977b197597baf773d364ef63ef</t>
  </si>
  <si>
    <t xml:space="preserve">------&gt; ordered :D </t>
  </si>
  <si>
    <t>profile displayName : Gt</t>
  </si>
  <si>
    <t>------&gt; WebHook End &lt;------</t>
  </si>
  <si>
    <t>json : "{\"destination\":\"Uffcadd844141cf0a43c0c2c87fb2389e\",\"events\":[{\"type\":\"message\",\"message\":{\"type\":\"text\",\"id\":\"566108423347765743\",\"quoteToken\":\"qJkdjTduuHjvoiLwK_64twS30n0kj9i6CUlhoot4EP3Q2pcwEi7vx0QovKsYVZdqrCcfBjQN1TU6qufnSQWmptveUJS-9KVs7atoRIB-z__P-xQQnlwHX7HtTY9A70cOPSs5H5hwGEOijTZF97kQ1A\",\"text\":\"ติ้ก\"},\"webhookEventId\":\"01JY1R9Y4EXXC4S05KJD21P2KS\",\"deliveryContext\":{\"isRedelivery\":false},\"timestamp\":1750258218883,\"source\":{\"type\":\"group\",\"groupId\":\"C41747ea1efc18cc949d4a55a898fbe2d\",\"userId\":\"Ud156635914c6ab5e082eb8cdedf98f3a\"},\"replyToken\":\"d4697734c7c041e8af12a1033f984d21\",\"mode\":\"active\"}]}"</t>
  </si>
  <si>
    <t>userId : Ud156635914c6ab5e082eb8cdedf98f3a</t>
  </si>
  <si>
    <t>Update Group ID: C41747ea1efc18cc949d4a55a898fbe2d</t>
  </si>
  <si>
    <t>json : "{\"destination\":\"Uffcadd844141cf0a43c0c2c87fb2389e\",\"events\":[{\"type\":\"message\",\"message\":{\"type\":\"text\",\"id\":\"566116558788362566\",\"quoteToken\":\"mgAMGVwQe4guJsXhhNE24NQhPUyQxkINrJmfFJUkHUhZ5jlr7nd-NLf8hQHZA5rVIu-_wM9cpJqSvuhV7rb56YpDE4pW8hBjunmz-OwMJztWgzRyS6RNmioyVXLrCDmg0SozcRybtZOQxvuAU1UCkA\",\"text\":\"ไม่ \\nกรณีสั่งเพิ่ม คือสั่งใหม่ทั้งหมด (ออเดอร์เก่าจะเป็นโมฆะ)\"},\"webhookEventId\":\"01JY1WXXQ886DGBP26KT0K1A3D\",\"deliveryContext\":{\"isRedelivery\":false},\"timestamp\":1750263068085,\"source\":{\"type\":\"group\",\"groupId\":\"C41747ea1efc18cc949d4a55a898fbe2d\",\"userId\":\"Ud156635914c6ab5e082eb8cdedf98f3a\"},\"replyToken\":\"e003a0455b9e433dbe4d208d938bffa8\",\"mode\":\"active\"}]}"</t>
  </si>
  <si>
    <t>json : "{\"destination\":\"Uffcadd844141cf0a43c0c2c87fb2389e\",\"events\":[{\"type\":\"message\",\"message\":{\"type\":\"text\",\"id\":\"566116893812064486\",\"quoteToken\":\"NgAg6YQzdyRNBJPVvbWPKiJmlhTFuK0BHnMuhnjJpPRB7xGeFkzZqWwnn7L8PgsvrpM-_wZEcd1qzoc2jZF98KS_K-Iecc_GahlYnnq6LvLSA83Ey0OfFQ8XWr_NvEtbMPYBFj4zFgB60hOTOCGBCw\",\"text\":\"ส่วนกรณีสั่งผิดร้าน เช่น จะสั่งfatboy แต่ไปเลือก8bistro ให้สั่งใหม่ทั้งหมด แล้วเข้าไปลบในorderหลังบ้าน \"},\"webhookEventId\":\"01JY1X40QTPW5Y2H87NSJGR72H\",\"deliveryContext\":{\"isRedelivery\":false},\"timestamp\":1750263267582,\"source\":{\"type\":\"group\",\"groupId\":\"C41747ea1efc18cc949d4a55a898fbe2d\",\"userId\":\"Ud156635914c6ab5e082eb8cdedf98f3a\"},\"replyToken\":\"160cb3a80ad74f368c35a31cdb05bf96\",\"mode\":\"active\"}]}"</t>
  </si>
  <si>
    <t>json : "{\"destination\":\"Uffcadd844141cf0a43c0c2c87fb2389e\",\"events\":[{\"type\":\"message\",\"message\":{\"type\":\"text\",\"id\":\"566116947582779480\",\"quoteToken\":\"Rp2cEENFiYrZU1WGfcWgaBgt6gVDb3FKbxc5Rw-blowj-Az4UeM_-5lL6SLxPLXk-rhQwObRQM1fYdSZrDdtCSACHsvHd2EzyMuYqql8s84X4Q-O-ktQROr0GacMUfsrepZmbVeEHMCgDTB2c4L7Ag\",\"text\":\"ทั้งหมดนี้แก้ทันที อย่าดอง เดี๋ยวลืม\"},\"webhookEventId\":\"01JY1X50316GMR650XXGZD24Q8\",\"deliveryContext\":{\"isRedelivery\":false},\"timestamp\":1750263299685,\"source\":{\"type\":\"group\",\"groupId\":\"C41747ea1efc18cc949d4a55a898fbe2d\",\"userId\":\"Ud156635914c6ab5e082eb8cdedf98f3a\"},\"replyToken\":\"4df5fd1a88d2472cb85972ecc396df2e\",\"mode\":\"active\"}]}"</t>
  </si>
  <si>
    <t>json : "{\"date\":\"2025-06-18T18:16:56.436Z\",\"deliveryDate\":\"2025-06-20\",\"user\":\"Rare\",\"userLine\":\"21gun\",\"payMethod\":\"เครดิต\",\"userId\":\"U863ec6850ff494c8ad50b25afa94efb0\",\"order\":[{\"name\":\"Baby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</si>
  <si>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🔥 Queued order with Trigger ID: 8777866425041403389</t>
  </si>
  <si>
    <t>🔥 Processing order for trigger: 8777866425041403389</t>
  </si>
  <si>
    <t>------&gt; Order Start (Replace Logic) &lt;------</t>
  </si>
  <si>
    <t>✅ matched alias:rare→Rare</t>
  </si>
  <si>
    <t>Shop: Rare</t>
  </si>
  <si>
    <t>Delivery Date: 20 Jun 2025</t>
  </si>
  <si>
    <t>Added 1 new rows.</t>
  </si>
  <si>
    <t>summarizeOrdersToPayments key: 20 Jun 2025|Rare</t>
  </si>
  <si>
    <t>Creating new payment summary.</t>
  </si>
  <si>
    <t>New row appended successfully.</t>
  </si>
  <si>
    <t>Flex Message (Final): {"type":"flex","altText":"(21gun#322) สั่งผักใหม่","contents":{"type":"bubble","size":"mega","body":{"type":"box","layout":"vertical","spacing":"md","contents":[{"type":"text","text":"✅ รายการสั่งผักใหม่ (21gun#322)","weight":"bold","size":"md","color":"#1DB446","wrap":true},{"type":"text","text":"ร้าน: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</si>
  <si>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id : C41747ea1efc18cc949d4a55a898fbe2d</t>
  </si>
  <si>
    <t>📬 pushFlexMessage : {"sentMessages":[{"id":"566129281806368769","quoteToken":"o8sR-tE5tC0XNPz9MGAxkTzqcD8Kf-rUhkPZZkvHST9B8NDtW3ykLnumrv_4VtjnmJCE67El515xedFIQ959ClIIZEdlQ7PyMguE_P0VJo4Utr6ZgB3uFYVpnCA7sUjCS2P3hnI27tklQzv3Ot1Pww"}]}</t>
  </si>
  <si>
    <t>------&gt; Order End &lt;------</t>
  </si>
  <si>
    <t>🔥 Deleted property for trigger: 8777866425041403389</t>
  </si>
  <si>
    <t>✅ Deleted trigger: 8777866425041403389</t>
  </si>
  <si>
    <t>json : "{\"destination\":\"Uffcadd844141cf0a43c0c2c87fb2389e\",\"events\":[{\"type\":\"message\",\"message\":{\"type\":\"image\",\"id\":\"566173883951481343\",\"quoteToken\":\"66EqJzA8foWMT65_AtEQxRnKEChavLWdR3kjbOFwr5b2w5Lh5R2PAAWLnp_t3ctbOANG1cafCD0nAlwYJt28rcUrFBoWnpFfpT5PGBoZH_V8sXjm2tm1hSCFotTROLEYeI3K354WxqnPHxe3G4RzCQ\",\"contentProvider\":{\"type\":\"line\"}},\"webhookEventId\":\"01JY2XGPGAGBNR68G9RMT17Q8T\",\"deliveryContext\":{\"isRedelivery\":false},\"timestamp\":1750297237537,\"source\":{\"type\":\"user\",\"userId\":\"U3cb7c7018c06e87beab55320f27f7317\"},\"replyToken\":\"d174eb48716443019d63174eb9617ccb\",\"mode\":\"active\"}]}"</t>
  </si>
  <si>
    <t>userId : U3cb7c7018c06e87beab55320f27f7317</t>
  </si>
  <si>
    <t>json : "{\"action\":\"generateAllDeliveryDocs\"}"</t>
  </si>
  <si>
    <t>generateAllDeliveryDocs =&gt; No orders found for today.</t>
  </si>
  <si>
    <t>json : "{\"destination\":\"Uffcadd844141cf0a43c0c2c87fb2389e\",\"events\":[{\"type\":\"message\",\"message\":{\"type\":\"text\",\"id\":\"566184326946095214\",\"quoteToken\":\"57VmWK_kIzwfQ-BWFbKoeSm06tyDMylJ-pMS5Jd4BtjtLD1WLGzVhg87Zj1_WG6zqwOTCKeIDsR6x-07a4diAs1DGdY0Gh4eW0pByMhSk7hdkiPXkTSII1nCm-hcDKlCqmwIkvzn_uh3Y201QUZWwQ\",\"text\":\"พี่สั่งจากสวนลุงเจมส์เมื่อวานค่ะ\"},\"webhookEventId\":\"01JY33EM4YF199HX7C8ASNYPJV\",\"deliveryContext\":{\"isRedelivery\":false},\"timestamp\":1750303461026,\"source\":{\"type\":\"user\",\"userId\":\"U0e10de2b5352d65f5e41d2b3856f6ca3\"},\"replyToken\":\"548933c315eb4cb5a29cbcf533c9eec8\",\"mode\":\"active\"}]}"</t>
  </si>
  <si>
    <t>userId : U0e10de2b5352d65f5e41d2b3856f6ca3</t>
  </si>
  <si>
    <t>json : "{\"destination\":\"Uffcadd844141cf0a43c0c2c87fb2389e\",\"events\":[{\"type\":\"message\",\"message\":{\"type\":\"text\",\"id\":\"566184366003191883\",\"quoteToken\":\"0FW2iu6Kl8YyfjLP-8Ze2RBJmFLf-bEORVfEREwjA7umCUY9yFxsW7j3ZMYwuw_60gVqmOcMYQB6NIaiTsXWU6MU8El_ncCAsOA-H0LXIlXREdwTjHWrHrPbk9DE8re1P3JmhFN6pSaoj6VuUhEkNg\",\"text\":\"เห็นว่าอีกนานเลยต้องหาก่อนนะคะ\"},\"webhookEventId\":\"01JY33FACTQ797V2K54253MKZE\",\"deliveryContext\":{\"isRedelivery\":false},\"timestamp\":1750303484284,\"source\":{\"type\":\"user\",\"userId\":\"U0e10de2b5352d65f5e41d2b3856f6ca3\"},\"replyToken\":\"cd938a30869d42d88823cbb8f8dbf290\",\"mode\":\"active\"}]}"</t>
  </si>
  <si>
    <t>json : "{\"destination\":\"Uffcadd844141cf0a43c0c2c87fb2389e\",\"events\":[{\"type\":\"message\",\"message\":{\"type\":\"text\",\"id\":\"566184377496109131\",\"quoteToken\":\"BWl_oO18-r6aJVfaamJdbkbvFuahjdhWMyjvWMcCSL2oIljuzX2bSokEXYc5nNOprJHEss1yflE5U9TWmUvMxVZTk8HcFxDyELrXTmSuyYoEPB2jEU62i5T1MxcUMeJ_O_FGrVtaKL4yX8HMb454HQ\",\"text\":\"เสียดายจัง\"},\"webhookEventId\":\"01JY33FHK4ZN8THT5W7PQH9WC6\",\"deliveryContext\":{\"isRedelivery\":false},\"timestamp\":1750303491186,\"source\":{\"type\":\"user\",\"userId\":\"U0e10de2b5352d65f5e41d2b3856f6ca3\"},\"replyToken\":\"e13c40dc93f0454282b6d9bfb50754cd\",\"mode\":\"active\"}]}"</t>
  </si>
  <si>
    <t>json : "{\"destination\":\"Uffcadd844141cf0a43c0c2c87fb2389e\",\"events\":[{\"type\":\"message\",\"message\":{\"type\":\"text\",\"id\":\"566187232071778512\",\"quoteToken\":\"qW_5ScvyIeuljEvZi6UWABFETrSE7QvVjMdPO099XWgoqwZ4hdhr0LvEQnBZPDS43-3hT5PN40qAneOoQvv5m1eFK4H9mGmoyWHGuIfZhh_6togd6jPja2FII8JSCUEuELp8BfjFD6CHfqKvvbW_ew\",\"text\":\"สั่งผัก\"},\"webhookEventId\":\"01JY353ESGK3S0WF37S7K1PQA9\",\"deliveryContext\":{\"isRedelivery\":false},\"timestamp\":1750305192597,\"source\":{\"type\":\"user\",\"userId\":\"Ua3053965758d74c5d89f517726b61c9b\"},\"replyToken\":\"8aa2a2241fcd42d9910d79fad91c9bd2\",\"mode\":\"active\"}]}"</t>
  </si>
  <si>
    <t>userId : Ua3053965758d74c5d89f517726b61c9b</t>
  </si>
  <si>
    <t>profile displayName : Biew🦊</t>
  </si>
  <si>
    <t>json : "{\"destination\":\"Uffcadd844141cf0a43c0c2c87fb2389e\",\"events\":[{\"type\":\"message\",\"message\":{\"type\":\"text\",\"id\":\"566187303929381531\",\"quoteToken\":\"LZja6_XAr8lNp8tMZYyswlVhI_1s7SR2FO9kQQgqfCAWHMZKJcaeAeV_sw3XtObsuV7yt1BZGGpRcodjd0Md1LvhSY1RuzytC_fjG6qbnmoFnjugNIzo4IRGGuP_v-aU97Y9qit-kSbyR9i7IhPolg\",\"text\":\"สั่งผัก\"},\"webhookEventId\":\"01JY354RRNHZKB53ARDV24GNGB\",\"deliveryContext\":{\"isRedelivery\":false},\"timestamp\":1750305235368,\"source\":{\"type\":\"user\",\"userId\":\"Ua3053965758d74c5d89f517726b61c9b\"},\"replyToken\":\"ca4d160da87546bbb89a04273d2e5168\",\"mode\":\"active\"}]}"</t>
  </si>
  <si>
    <t>json : "{\"destination\":\"Uffcadd844141cf0a43c0c2c87fb2389e\",\"events\":[{\"type\":\"message\",\"message\":{\"type\":\"text\",\"id\":\"566189768434778508\",\"quoteToken\":\"_Vrh5MW7s_Ch1DsmdnBq5C-IGUK7bYDeg3bWUgkPN0R7X2UZmG1WK7oApr18l5vxbmm3ZFymoSWK5QmV2uxwyYICcVJnqyf_frPSXQxKCK3E2snnszqsvUiJtaZ1bC4HaNgZiLmJ6zf7fljrjYPn7A\",\"text\":\"https://docs.google.com/spreadsheets/d/1NBApgq7bDZjW5KV-cHRcFKHB6FdXGFK7YnKzjD7ht1M/edit?usp=drive_link\"},\"webhookEventId\":\"01JY36HKBG3N6EMJ3314K931D9\",\"deliveryContext\":{\"isRedelivery\":false},\"timestamp\":1750306704245,\"source\":{\"type\":\"group\",\"groupId\":\"C41747ea1efc18cc949d4a55a898fbe2d\",\"userId\":\"U1611b99ba4d5b6b3137119b6681c16ad\"},\"replyToken\":\"f185f859f2874823b2ea9e761759ee4c\",\"mode\":\"active\"}]}"</t>
  </si>
  <si>
    <t>userId : U1611b99ba4d5b6b3137119b6681c16ad</t>
  </si>
  <si>
    <t>json : "{\"destination\":\"Uffcadd844141cf0a43c0c2c87fb2389e\",\"events\":[{\"type\":\"message\",\"message\":{\"type\":\"text\",\"id\":\"566189780716224959\",\"quoteToken\":\"HjDdJ3LqRW15HPGYMGRiw2d9bTkAPEHcFqmhrN3q9sWvRcWSZF54SeeL1nFHYiWnOEgRNt99FEP-86fO5oRVpGbjuYj2MYZVJsLxIWv1aoSaxplnwOvImmxkH8pCRKpoKfNSX1pusrM4X38a7aFbXQ\",\"text\":\"ผมแชร์แล้ว ลองเข้าหน่อยครับ\"},\"webhookEventId\":\"01JY36HTP3TKERVV8DQ81RT75G\",\"deliveryContext\":{\"isRedelivery\":false},\"timestamp\":1750306711749,\"source\":{\"type\":\"group\",\"groupId\":\"C41747ea1efc18cc949d4a55a898fbe2d\",\"userId\":\"U1611b99ba4d5b6b3137119b6681c16ad\"},\"replyToken\":\"f78391c8bc304e99982bd8ce8b20de21\",\"mode\":\"active\"}]}"</t>
  </si>
  <si>
    <t>json : "{\"date\":\"2025-06-19T04:21:58.310Z\",\"deliveryDate\":\"2025-06-20\",\"user\":\"Daya Eatery\",\"userLine\":\"Biew🦊\",\"payMethod\":\"เงินสด\",\"userId\":\"Ua3053965758d74c5d89f517726b61c9b\",\"order\":[{\"name\":\"Wild Rocket\",\"nameTh\":\"ไวลด์ ร็อคเก็ต\",\"amount\":0.5,\"price\":240,\"subtotal\":120,\"image\":\"https://ofarmorganic.com/wp-content/uploads/2020/05/rocket-salad-2.jpg\"}]}"</t>
  </si>
  <si>
    <t>🔥 Queued order with Trigger ID: -2946281816739940381</t>
  </si>
  <si>
    <t>🔥 Processing order for trigger: -2946281816739940381</t>
  </si>
  <si>
    <t>✅ matched alias:daya eatery→Daya Eatery</t>
  </si>
  <si>
    <t>Shop: Daya Eatery</t>
  </si>
  <si>
    <t>summarizeOrdersToPayments key: 20 Jun 2025|Daya Eatery</t>
  </si>
  <si>
    <t>Flex Message (Final): {"type":"flex","altText":"(Biew🦊#323) สั่งผักใหม่","contents":{"type":"bubble","size":"mega","body":{"type":"box","layout":"vertical","spacing":"md","contents":[{"type":"text","text":"✅ รายการสั่งผักใหม่ (Biew🦊#323)","weight":"bold","size":"md","color":"#1DB446","wrap":true},{"type":"text","text":"ร้าน: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กก.","weight":"bold","align":"end","size":"sm","flex":2},{"type":"text","text":"120 บ.","weight":"bold","align":"end","size":"sm","flex":3}]}]}}}</t>
  </si>
  <si>
    <t>📬 pushFlexMessage : {"sentMessages":[{"id":"566190255829418689","quoteToken":"DVq2umWjbkNq0A8GmmJD-JojSjF1Jof-_oqE6ACSYJ_F6i0B7vlMb5U35li9FfYr4V6TlCnWQ6wAH3w1jzWTKtbx39USMckFfdPTl1SiztuSMzOs2OSzC8dOJTXP7KhvwkfkpBtrkiZUHHiogdBJjA"}]}</t>
  </si>
  <si>
    <t>🔥 Deleted property for trigger: -2946281816739940381</t>
  </si>
  <si>
    <t>✅ Deleted trigger: -2946281816739940381</t>
  </si>
  <si>
    <t>json : "{\"destination\":\"Uffcadd844141cf0a43c0c2c87fb2389e\",\"events\":[{\"type\":\"message\",\"message\":{\"type\":\"text\",\"id\":\"566224184679334110\",\"quoteToken\":\"er0Z2rHpGJ7XPUY5hfJLYmpmkG43c7XuxlDkMG0ePmbd8y-MpfmT5dj1xai-X7cGInGmfNsAcZu1320tvNtuqfILtb2-d7re3RzZYrxyTBE5ye2qMHJ6wO8dX5ujzfGnqJ3o58thUA2obaNXhSQZbA\",\"text\":\"สวัสดีครับ สั่งขั้นต่ำกี่ขีดนะครับ?\"},\"webhookEventId\":\"01JY3T3M322CQNPTMRKBSACKET\",\"deliveryContext\":{\"isRedelivery\":false},\"timestamp\":1750327217926,\"source\":{\"type\":\"user\",\"userId\":\"Ud77f2d62d3b2e0648ace097c250e1da4\"},\"replyToken\":\"039ffad31be947008c53cad0dc2da55f\",\"mode\":\"active\"}]}"</t>
  </si>
  <si>
    <t>userId : Ud77f2d62d3b2e0648ace097c250e1da4</t>
  </si>
  <si>
    <t>json : "{\"destination\":\"Uffcadd844141cf0a43c0c2c87fb2389e\",\"events\":[{\"type\":\"message\",\"message\":{\"type\":\"text\",\"id\":\"566228756033962547\",\"quoteToken\":\"-5LmGN1ybRkfWqZfCPWcnxsKJvqb-Bp4pfOnrFFV1I_1OaZqld2BkG9VLWDuGQxD8mUBgayXsRL-SsDyZBKZ1au-rLuomlat-0e85WKx-MOsIWxGw7Zp4qTi7wTfyDjRcAG1tu6z-BeKQCLr8IPeNw\",\"text\":\"สั่งผัก\"},\"webhookEventId\":\"01JY3WPRPDVKKMK0GMY0AE2YYR\",\"deliveryContext\":{\"isRedelivery\":false},\"timestamp\":1750329942674,\"source\":{\"type\":\"user\",\"userId\":\"Ud77f2d62d3b2e0648ace097c250e1da4\"},\"replyToken\":\"37a620dae30f4bda87ee66dff22cbd34\",\"mode\":\"active\"}]}"</t>
  </si>
  <si>
    <t>profile displayName : IAN 1</t>
  </si>
  <si>
    <t>📬 pushFlexMessage : {"sentMessages":[{"id":"566231412102135910","quoteToken":"lG4cC8TsnglPjSfZbB7eDdh8FCP8PFiyz2V311FR_YdkQ3a6nHg7V9jWOisSELeIQ2oot-6QBXjH-XeDFNILXHdbsU8VjVHKp5UUSeBbbJgFtg54Qa_agJkC02lRQ_CEs430zUXAx1Ocld4UURAoIg"}]}</t>
  </si>
  <si>
    <t>json : "{\"destination\":\"Uffcadd844141cf0a43c0c2c87fb2389e\",\"events\":[{\"type\":\"message\",\"message\":{\"type\":\"text\",\"id\":\"566231438962721149\",\"quoteToken\":\"2xp_np5EtU5WRzZLAcESPkt3pfYg7uEH15p5tUbliiX0_qv1F1Jryc8Beoh4o8ceBreNKCT3iyPTq2EiL51qeS6Jv1XaAPT_9xeSLrW3TILL3bI36OV1igbocwsKxW-Q0_W-RRYwmsUO_pWZR0cnOQ\",\"text\":\"ยังไม่ติ้กอีก\"},\"webhookEventId\":\"01JY3Y7JZ0WP9QCBA7PACBQ4NV\",\"deliveryContext\":{\"isRedelivery\":false},\"timestamp\":1750331541987,\"source\":{\"type\":\"group\",\"groupId\":\"C41747ea1efc18cc949d4a55a898fbe2d\",\"userId\":\"Ud156635914c6ab5e082eb8cdedf98f3a\"},\"replyToken\":\"9f9e198bb72a40b998ec791a50ffdcae\",\"mode\":\"active\"}]}"</t>
  </si>
  <si>
    <t>json : "{\"destination\":\"Uffcadd844141cf0a43c0c2c87fb2389e\",\"events\":[{\"type\":\"message\",\"message\":{\"type\":\"text\",\"id\":\"566242872014667921\",\"quoteToken\":\"drlOhYT5lXBgpBlNvNbRCJrt5vvl1V3HMI_Vof7DuIulG7xkWop-u764djlvSk2WQiJTv2NCqVK87kiosMpFlulW1FoGf2uQ3TnGOlpHcnUbbw7hiXwGVI-mJxfMJSz4hevl_TPJnRVvLwAQ49RZ3A\",\"text\":\"สั่งผัก\"},\"webhookEventId\":\"01JY44QHSHDPHDEEZM23W3XD3H\",\"deliveryContext\":{\"isRedelivery\":false},\"timestamp\":1750338356532,\"source\":{\"type\":\"user\",\"userId\":\"U48aa85b4df64a5fbfd7e3c13fc491cc2\"},\"replyToken\":\"23b08a0ea52b4f82924c8a98ea749ae1\",\"mode\":\"active\"}]}"</t>
  </si>
  <si>
    <t>userId : U48aa85b4df64a5fbfd7e3c13fc491cc2</t>
  </si>
  <si>
    <t>profile displayName : ชัชนภา ล ❤️17-01</t>
  </si>
  <si>
    <t>json : "{\"destination\":\"Uffcadd844141cf0a43c0c2c87fb2389e\",\"events\":[{\"type\":\"message\",\"message\":{\"type\":\"text\",\"id\":\"566242967477289346\",\"quoteToken\":\"ihWII3Jb8v4L67hJ3NLX4XsnkW0Twce-t0H1OJD4nYCvQyn2XMLqxKD5ZzTOJMjGSwpgC8ogAq9xa4S9t82G4VSw00BuIZ2bmOZBG0PzobZ8SW_B3YNG-OPNEUQs0M-3RTJLmwby0m18RNf9WdiWNg\",\"text\":\"สั่งผัก\"},\"webhookEventId\":\"01JY44S9C2094PMJVJ3CSNMAKW\",\"deliveryContext\":{\"isRedelivery\":false},\"timestamp\":1750338413507,\"source\":{\"type\":\"user\",\"userId\":\"Uf31fcbb445a04ac9cfb8fb58a37d2724\"},\"replyToken\":\"f139f39d59f84b81a6ebd09e324d39b6\",\"mode\":\"active\"}]}"</t>
  </si>
  <si>
    <t>userId : Uf31fcbb445a04ac9cfb8fb58a37d2724</t>
  </si>
  <si>
    <t>profile displayName : Nöei</t>
  </si>
  <si>
    <t>json : "{\"date\":\"2025-06-19T13:07:45.305Z\",\"deliveryDate\":\"2025-06-20\",\"user\":\"Sugar Beam\",\"userLine\":\"ชัชนภา ล ❤️17-01\",\"payMethod\":\"โอนเงิน\",\"userId\":\"U48aa85b4df64a5fbfd7e3c13fc491cc2\",\"order\":[{\"name\":\"Green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\",\"amount\":0.5,\"price\":120,\"subtotal\":60,\"image\":\"https://i.postimg.cc/8F4451pB/08.png\"},{\"name\":\"Cos\",\"nameTh\":\"คอส\",\"amount\":0.5,\"price\":120,\"subtotal\":60,\"image\":\"https://i.postimg.cc/643mw8Cv/03.png\"},{\"name\":\"Baby Cos\",\"nameTh\":\"เบบี้คอส\",\"amount\":0.5,\"price\":120,\"subtotal\":60,\"image\":\"https://i.postimg.cc/2bXxQ2B1/12.png\"}]}"</t>
  </si>
  <si>
    <t>🔥 Queued order with Trigger ID: 7514583012514455075</t>
  </si>
  <si>
    <t>json : "{\"date\":\"2025-06-19T13:08:05.438Z\",\"deliveryDate\":\"2025-06-20\",\"user\":\"Pepper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</si>
  <si>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🔥 Queued order with Trigger ID: 5442831953878150240</t>
  </si>
  <si>
    <t>json : "{\"destination\":\"Uffcadd844141cf0a43c0c2c87fb2389e\",\"events\":[{\"type\":\"message\",\"message\":{\"type\":\"text\",\"id\":\"566243175313441131\",\"quoteToken\":\"AUcrYAutDh87IfvaJ_LEtBa6fIIJfVj13suaqv8BB0GPaKgxvczd2HOLeHg4qPUt65cZrGQXuc2bIOHNLA2EVf-fFnJFqJzdQsuQfnttL30Y8jFrXHpcMwaN55m-1NbPsLZbwTNFXjEKfyNf9X53zQ\",\"text\":\"ออเดอร์ส่งไปไหมคะ\"},\"webhookEventId\":\"01JY44X27BYYJXHAGJVKH88PB6\",\"deliveryContext\":{\"isRedelivery\":false},\"timestamp\":1750338537389,\"source\":{\"type\":\"user\",\"userId\":\"Uf31fcbb445a04ac9cfb8fb58a37d2724\"},\"replyToken\":\"50206a7d58ad430286b8b0741f2fb958\",\"mode\":\"active\"}]}"</t>
  </si>
  <si>
    <t>🔥 Processing order for trigger: 7514583012514455075</t>
  </si>
  <si>
    <t>❌ ไม่เจอ shop name:Sugar Beam</t>
  </si>
  <si>
    <t>Shop: Sugar Beam</t>
  </si>
  <si>
    <t>Added 4 new rows.</t>
  </si>
  <si>
    <t>summarizeOrdersToPayments key: 20 Jun 2025|Sugar Beam</t>
  </si>
  <si>
    <t>Flex Message (Final): {"type":"flex","altText":"(ชัชนภา ล ❤️17-01#324) สั่งผักใหม่","contents":{"type":"bubble","size":"mega","body":{"type":"box","layout":"vertical","spacing":"md","contents":[{"type":"text","text":"✅ รายการสั่งผักใหม่ (ชัชนภา ล ❤️17-01#324)","weight":"bold","size":"md","color":"#1DB446","wrap":true},{"type":"text","text":"ร้าน: Sugar Beam","size":"sm","color":"#555555","wrap":true},{"type":"text","text":"การชำระเงิน: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</si>
  <si>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{"sentMessages":[{"id":"566243247740158534","quoteToken":"QbvW2ojUBSVvBIAR-cH_B1WBHpcYfQ7dNfCU6lQE5ariYDA8nDL_3Zsi6ykjzwv9AeAJ86rVX4dChqgCCZ2BHuHszVvwWBF_oCAFbbUkOHj5u__cbDUfkbZhmJ2Bns9A-57VzWwV405NVzRgmYkT5w"}]}</t>
  </si>
  <si>
    <t>🔥 Deleted property for trigger: 7514583012514455075</t>
  </si>
  <si>
    <t>✅ Deleted trigger: 7514583012514455075</t>
  </si>
  <si>
    <t>🔥 Processing order for trigger: 5442831953878150240</t>
  </si>
  <si>
    <t>❌ ไม่เจอ shop name:Pepper International</t>
  </si>
  <si>
    <t>Shop: Pepper International</t>
  </si>
  <si>
    <t>Added 2 new rows.</t>
  </si>
  <si>
    <t>summarizeOrdersToPayments key: 20 Jun 2025|Pepper International</t>
  </si>
  <si>
    <t>Flex Message (Final): {"type":"flex","altText":"(Nöei#325) สั่งผักใหม่","contents":{"type":"bubble","size":"mega","body":{"type":"box","layout":"vertical","spacing":"md","contents":[{"type":"text","text":"✅ รายการสั่งผักใหม่ (Nöei#325)","weight":"bold","size":"md","color":"#1DB446","wrap":true},{"type":"text","text":"ร้าน: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</si>
  <si>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{"sentMessages":[{"id":"566243321358582109","quoteToken":"GHk0jZqjYcbbqFaZJOp4WMzoizrwojR3vo5l3Uc9y6Sh2kMB26zTUZS82gPjbIU7MJQjxOVaRd93bNBy3VMwyVj8-t7D2AHheIMCKJso5rLRZ5IHvJGJlCYwJHaBvA7mjAMUkyJNVtUWh3BvxJnhmA"}]}</t>
  </si>
  <si>
    <t>🔥 Deleted property for trigger: 5442831953878150240</t>
  </si>
  <si>
    <t>✅ Deleted trigger: 5442831953878150240</t>
  </si>
  <si>
    <t>json : "{\"date\":\"2025-06-19T13:24:27.768Z\",\"deliveryDate\":\"2025-06-20\",\"user\":\"Pepper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</si>
  <si>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🔥 Queued order with Trigger ID: -7624090113820196639</t>
  </si>
  <si>
    <t>🔥 Processing order for trigger: -7624090113820196639</t>
  </si>
  <si>
    <t>Found 2 rows to delete for shop "Pepper International" on 20 Jun 2025.</t>
  </si>
  <si>
    <t>Deleted row: 2690</t>
  </si>
  <si>
    <t>Deleted row: 2689</t>
  </si>
  <si>
    <t>Found existing payment summary at data index: 1582</t>
  </si>
  <si>
    <t>Updating existing payment summary.</t>
  </si>
  <si>
    <t>Row 1584 updated successfully.</t>
  </si>
  <si>
    <t>Flex Message (Final): {"type":"flex","altText":"(Nöei#325) แก้ไขสั่งผัก","contents":{"type":"bubble","size":"mega","body":{"type":"box","layout":"vertical","spacing":"md","contents":[{"type":"text","text":"🔄 แก้ไขรายการสั่งผัก (Nöei#325)","weight":"bold","size":"md","color":"#f57b00","wrap":true},{"type":"text","text":"ร้าน: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</si>
  <si>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{"sentMessages":[{"id":"566244804028793055","quoteToken":"fqjw7SwD7e6DaV4SSfUu-LMKBAfoVTS89LEmhZjZKkedqKXu-24pwbp5rXXkaqIBkno4HKIm9-cgIqZ_6zDzUwhmLX4ZpwgSNcBzDmUdqhTtqIsQBGQlyKJVO2XcQY_XxtfDaXqCEuxlAzUv6SFBJQ"}]}</t>
  </si>
  <si>
    <t>🔥 Deleted property for trigger: -7624090113820196639</t>
  </si>
  <si>
    <t>✅ Deleted trigger: -7624090113820196639</t>
  </si>
  <si>
    <t>json : "{\"destination\":\"Uffcadd844141cf0a43c0c2c87fb2389e\",\"events\":[{\"type\":\"message\",\"message\":{\"type\":\"text\",\"id\":\"566247947977883900\",\"quoteToken\":\"cxc-WvGx-nqTvsC83-6H5E9519u_Rx_4hUNoOI6JTrnoyz14LKWhMKaZoZS0unmH7t9IawNyojggAfYVY8WOP9XmiMCLYYY6WyPXo2FmYRKTsMHgQ0eBX1-Fz1ET8EfzWqlDJvOMWd5cRdM5oWa9-w\",\"text\":\"20/06/68\\n\\nคอส 1 กก.\\nเรดโอ๊ค 0.3 กก.\"},\"webhookEventId\":\"01JY47KVY8RC44BHRBN0WAG5T1\",\"deliveryContext\":{\"isRedelivery\":false},\"timestamp\":1750341382075,\"source\":{\"type\":\"user\",\"userId\":\"Uf31fcbb445a04ac9cfb8fb58a37d2724\"},\"replyToken\":\"b27405154a574a4c884d9067d2243e4b\",\"mode\":\"active\"}]}"</t>
  </si>
  <si>
    <t>json : "{\"date\":\"2025-06-19T13:58:04.475Z\",\"deliveryDate\":\"2025-06-20\",\"user\":\"Pepper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</si>
  <si>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🔥 Queued order with Trigger ID: -3992260301864449071</t>
  </si>
  <si>
    <t>🔥 Processing order for trigger: -3992260301864449071</t>
  </si>
  <si>
    <t>📬 pushFlexMessage : {"sentMessages":[{"id":"566248282431685025","quoteToken":"XD3HLLwTDa5vIdIP81qqAHlKsnAwkrCn2zqPXCaHIvOtHL4DdeioU32ECLxqY_fdd9SpCBtFxuDWLKnjKWI55zg4gr8zWLq8NrhDveSQ6C4t_Z7w-tRSmQrQkkhMWarqoNfbk0UQY0cZ7-hVEENtqQ"}]}</t>
  </si>
  <si>
    <t>🔥 Deleted property for trigger: -3992260301864449071</t>
  </si>
  <si>
    <t>✅ Deleted trigger: -3992260301864449071</t>
  </si>
  <si>
    <t>json : "{\"destination\":\"Uffcadd844141cf0a43c0c2c87fb2389e\",\"events\":[{\"type\":\"message\",\"message\":{\"type\":\"sticker\",\"id\":\"566249207074914613\",\"quoteToken\":\"CKZwnxOb604MnhQGdXA6352jmwAlhPmARRVg8f3Bdc7bgsF5ilOXgV8NUxda4EViTj8XSGttE9hp1ICdKAliQg-uZ03tXdBlmp9cW2mOhQpIPQy34HdtbmQQ4ZzPOB1Wt4G1P_N8LjuT9KkDjgjRNA\",\"stickerId\":\"11242233\",\"packageId\":\"1277358\",\"stickerResourceType\":\"STATIC\",\"keywords\":[\"Wow\",\"Hang in there\",\"humble\",\"Thanks\"]},\"webhookEventId\":\"01JY48ASAFJJMY8S8H6N0M7516\",\"deliveryContext\":{\"isRedelivery\":false},\"timestamp\":1750342132565,\"source\":{\"type\":\"user\",\"userId\":\"Uf31fcbb445a04ac9cfb8fb58a37d2724\"},\"replyToken\":\"e32700b035414f4c84ef28a9249b125c\",\"mode\":\"active\"}]}"</t>
  </si>
  <si>
    <t>json : "{\"date\":\"2025-06-19T14:15:25.519Z\",\"deliveryDate\":\"2025-06-20\",\"user\":\"มุมสเต็ก\",\"userLine\":\"ADMIN\",\"payMethod\":\"โอนเงิน\",\"userId\":\"ADMIN\",\"order\":[{\"name\":\"Green Oak\",\"nameTh\":\"กรีนโอ๊ค \",\"amount\":1,\"price\":100,\"subtotal\":100},{\"name\":\"Red Oak\",\"nameTh\":\"เรดโอ๊ค \",\"amount\":1,\"price\":100,\"subtotal\":100},{\"name\":\"Cos\",\"nameTh\":\"คอส\",\"amount\":1,\"price\":100,\"subtotal\":100}]}"</t>
  </si>
  <si>
    <t>🔥 Queued order with Trigger ID: -1547383055098290961</t>
  </si>
  <si>
    <t>🔥 Processing order for trigger: -1547383055098290961</t>
  </si>
  <si>
    <t>❌ ไม่เจอ shop name:มุมสเต็ก</t>
  </si>
  <si>
    <t>Shop: มุมสเต็ก</t>
  </si>
  <si>
    <t>Added 3 new rows.</t>
  </si>
  <si>
    <t>summarizeOrdersToPayments key: 20 Jun 2025|มุมสเต็ก</t>
  </si>
  <si>
    <t>Flex Message (Final): {"type":"flex","altText":"(ADMIN#326) สั่งผักใหม่","contents":{"type":"bubble","size":"mega","body":{"type":"box","layout":"vertical","spacing":"md","contents":[{"type":"text","text":"✅ รายการสั่งผักใหม่ (ADMIN#326)","weight":"bold","size":"md","color":"#1DB446","wrap":true},{"type":"text","text":"ร้าน: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กก.","size":"sm","color":"#555555","align":"end","flex":3},{"type":"text","text":"100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กก.","size":"sm","color":"#555555","align":"end","flex":3},{"type":"text","text":"100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กก.","size":"sm","color":"#555555","align":"end","flex":3},{"type":"text","text":"100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กก.","weight":"bold","align":"end","size":"sm","flex":2},{"type":"text","text":"300 บ.","weight":"bold","align":"end","size":"sm","flex":3}]}]}}}</t>
  </si>
  <si>
    <t>📬 pushFlexMessage : {"sentMessages":[{"id":"566250025349808608","quoteToken":"gkUuiKJsKUNSULXNcbGWDr68mfg6T1spDo47tuJPJdTRpxY7Ejih5bjwzi5hxdAwoJAh9njvKZsia1f2LRIrjw3daJZU0HPIppDpK3vlUT6z5-fq4_KrIX-eBGkpCQ02MAYkTsJrgGOt48cCdxb_8Q"}]}</t>
  </si>
  <si>
    <t>🔥 Deleted property for trigger: -1547383055098290961</t>
  </si>
  <si>
    <t>✅ Deleted trigger: -1547383055098290961</t>
  </si>
  <si>
    <t>json : "{\"date\":\"2025-06-19T14:46:13.815Z\",\"deliveryDate\":\"2025-06-20\",\"user\":\"เรื่องของสเต๊ก\",\"userLine\":\"Iwaynew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</si>
  <si>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❌ ไม่เจอ shop name:เรื่องของสเต๊ก</t>
  </si>
  <si>
    <t>📬 pushFlexMessage id : U0e980777e178950d5640753c3942f1ce</t>
  </si>
  <si>
    <t>📬 pushFlexMessage : {"sentMessages":[{"id":"566252976193667602","quoteToken":"uqC9Ug8-o3JC4wz8xz1XmR9gFVvf0O5Vlb419fe3Eb8d-wzyUMKUxvdEUCxlrGoQjy5AiqIOsc7Gvj6HhFAYVJ2u-jXHeiojggI0IZbY9rvrjF8K60I6RnMTfmbBddMMS0zSUM6_xcla3VRY5-3A9Q"}]}</t>
  </si>
  <si>
    <t>🔥 Queued order with Trigger ID: 6443272452274908775</t>
  </si>
  <si>
    <t>🔥 Processing order for trigger: 6443272452274908775</t>
  </si>
  <si>
    <t>Shop: เรื่องของสเต๊ก</t>
  </si>
  <si>
    <t>summarizeOrdersToPayments key: 20 Jun 2025|เรื่องของสเต๊ก</t>
  </si>
  <si>
    <t>Flex Message (Final): {"type":"flex","altText":"(Iwaynew Wongsuwat#327) สั่งผักใหม่","contents":{"type":"bubble","size":"mega","body":{"type":"box","layout":"vertical","spacing":"md","contents":[{"type":"text","text":"✅ รายการสั่งผักใหม่ (Iwaynew Wongsuwat#327)","weight":"bold","size":"md","color":"#1DB446","wrap":true},{"type":"text","text":"ร้าน: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</si>
  <si>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{"sentMessages":[{"id":"566253024998064207","quoteToken":"nuK1QSV6BgyEqyKPLLB322FVfyDXRqFB-_J2_7xmZKD2D0ymCy1-WSgm0_FUZY3quhdJ8DCZQSWulQ_sPiyGUbLaf5u9f3fHK7PjccUvJFFiL1UNWy-Y5R9w8VSxT4b3MV9jJMToOuCQln4igRCRCA"}]}</t>
  </si>
  <si>
    <t>🔥 Deleted property for trigger: 6443272452274908775</t>
  </si>
  <si>
    <t>✅ Deleted trigger: 6443272452274908775</t>
  </si>
  <si>
    <t>json : "{\"destination\":\"Uffcadd844141cf0a43c0c2c87fb2389e\",\"events\":[{\"type\":\"message\",\"message\":{\"type\":\"text\",\"id\":\"566259727798370341\",\"quoteToken\":\"0apZi5F0CSYWjO44V9-CtO-180RdcMNWPr2lVyrUPYRZy27ndi5ujwgt3qNB5GwF-Qc8bYuici6nXjRqFPVTMYBXWHxhAK3IlG_4tciwxWDEDKO8eDbRz-O-qwV8RLtsjKrnXszgMroZInEKVF8ErQ\",\"text\":\"อย่าลืมปริ้นใบส่งสินค้าวันที่18/6 ของfatboyและShounen @'Arbedeen Jemarican \",\"mention\":{\"mentionees\":[{\"index\":54,\"length\":20,\"userId\":\"U2164e0ac3039299ad657cac907aa1fee\",\"type\":\"user\",\"isSelf\":false}]}},\"webhookEventId\":\"01JY4EA50PB15KKGAKTM5T68MD\",\"deliveryContext\":{\"isRedelivery\":false},\"timestamp\":1750348403333,\"source\":{\"type\":\"group\",\"groupId\":\"C41747ea1efc18cc949d4a55a898fbe2d\",\"userId\":\"Ud156635914c6ab5e082eb8cdedf98f3a\"},\"replyToken\":\"1eaecb1c00464a6983c752f58ce7b67a\",\"mode\":\"active\"}]}"</t>
  </si>
  <si>
    <t>sendDailyOrderSummary formattedToday : 20 Jun 2025</t>
  </si>
  <si>
    <t>sendDailyOrderSummary todayRows : [[322,"19 Jun 2025 เวลา 01:17","2025-06-19T17:00:00.000Z","Rare","Baby Cos",1,120,120,"เครดิต"],[323,"19 Jun 2025 เวลา 11:23","2025-06-19T17:00:00.000Z","Daya Eatery","Wild Rocket",0.5,240,120,"เงินสด"],[324,"19 Jun 2025 เวลา 20:09","2025-06-19T17:00:00.000Z","Sugar Beam","Green Oak",0.5,120,60,"โอนเงิน"],[324,"19 Jun 2025 เวลา 20:09","2025-06-19T17:00:00.000Z","Sugar Beam","Red Oak",0.5,120,60,"โอนเงิน"],[324,"19 Jun 2025 เวลา 20:09","2025-06-19T17:00:00.000Z","Sugar Beam","Cos",0.5,120,60,"โอนเงิน"],[324,"19 Jun 2025 เวลา 20:09","2025-06-19T17:00:00.000Z","Sugar Beam","Baby Cos",0.5,120,60,"โอนเงิน"],[325,"19 Jun 2025 เวลา 20:59","2025-06-19T17:00:00.000Z","Pepper International","Red Oak",0.3,120,36,"เงินสด"],[325,"19 Jun 2025 เวลา 20:59","2025-06-19T17:00:00.000Z","Pepper International","Cos",1,120,120,"เงินสด"],[326,"19 Jun 2025 เวลา 21:16","2025-06-19T17:00:00.000Z","มุมสเต็ก","Green Oak",1,100,100,"โอนเงิน"],[326,"19 Jun 2025 เวลา 21:16","2025-06-19T17:00:00.000Z","มุมสเต็ก","Red Oak",1,100,100,"โอนเงิน"],[326,"19 Jun 2025 เวลา 21:16","2025-06-19T17:00:00.000Z","มุมสเต็ก","Cos",1,100,100,"โอนเงิน"],[327,"19 Jun 2025 เวลา 21:46","2025-06-19T17:00:00.000Z","เรื่องของสเต๊ก","Red Oak",1,120,120,"โอนเงิน"],[327,"19 Jun 2025 เวลา 21:46","2025-06-19T17:00:00.000Z","เรื่องของสเต๊ก","Baby Cos",1,120,120,"โอนเงิน"]]</t>
  </si>
  <si>
    <t>📬 pushFlexMessage : {"sentMessages":[{"id":"566303716148511014","quoteToken":"EV2y6Pl2J5BOIeF61OemLOcBbezdNrQLnm44SXZyYJpZS6VFWvjfWhHXX_wp4Y9-lohx63gPbg6SEBOOG-bPCFsF8SppWqoqXkDQwHZPhTiYIN9dH0nhL5W8LpME28uofJ04i_dMAaC02tBLxWPXjw"}]}</t>
  </si>
  <si>
    <t>json : "{\"date\":\"2025-06-20T01:40:43.186Z\",\"deliveryDate\":\"2025-06-20\",\"user\":\"Smaz\",\"userLine\":\"ADMIN\",\"payMethod\":\"โอนเงิน\",\"userId\":\"ADMIN\",\"order\":[{\"name\":\"Baby Cos\",\"nameTh\":\"เบบี้คอส\",\"amount\":2,\"price\":120,\"subtotal\":240}]}"</t>
  </si>
  <si>
    <t>❌ ไม่เจอ shop name:Smaz</t>
  </si>
  <si>
    <t>📬 pushFlexMessage id : ADMIN</t>
  </si>
  <si>
    <t>📬 pushFlexMessage : {"message":"The property, 'to', in the request body is invalid (line: -, column: -)"}</t>
  </si>
  <si>
    <t>🔥 Queued order with Trigger ID: 6714513769187972641</t>
  </si>
  <si>
    <t>🔥 Processing order for trigger: 6714513769187972641</t>
  </si>
  <si>
    <t>Shop: Smaz</t>
  </si>
  <si>
    <t>summarizeOrdersToPayments key: 20 Jun 2025|Smaz</t>
  </si>
  <si>
    <t>Flex Message (Final): {"type":"flex","altText":"(ADMIN#328) สั่งผักใหม่","contents":{"type":"bubble","size":"mega","body":{"type":"box","layout":"vertical","spacing":"md","contents":[{"type":"text","text":"✅ รายการสั่งผักใหม่ (ADMIN#328)","weight":"bold","size":"md","color":"#1DB446","wrap":true},{"type":"text","text":"ร้าน: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</si>
  <si>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{"sentMessages":[{"id":"566319075437838772","quoteToken":"ZRSF9io7ndi-Sys-O_xQKsUW3x8uXFDkTR_lCB5EOcKFtrgIzUo89h7u_hVTQRpYYNHwZYQa0emI91xiAo_toygnTw6o_1fDyDHU3Htn2LHppAnd3wCeTdFvxtUh6-7HFj_wpbGCY20ZZX-fVphnnQ"}]}</t>
  </si>
  <si>
    <t>🔥 Deleted property for trigger: 6714513769187972641</t>
  </si>
  <si>
    <t>✅ Deleted trigger: 6714513769187972641</t>
  </si>
  <si>
    <t>customer : เรื่องของสเต๊ก ไม่ได้ติ้กปริ้นเอกสาร</t>
  </si>
  <si>
    <t>sendDailyPackingSummary formattedToday : 20 Jun 2025</t>
  </si>
  <si>
    <t>sendDailyPackingSummary todayRows : [[322,"19 Jun 2025 เวลา 01:17","2025-06-19T17:00:00.000Z","Rare","Baby Cos",1,120,120,"เครดิต"],[323,"19 Jun 2025 เวลา 11:23","2025-06-19T17:00:00.000Z","Daya Eatery","Wild Rocket",0.5,240,120,"เงินสด"],[324,"19 Jun 2025 เวลา 20:09","2025-06-19T17:00:00.000Z","Sugar Beam","Green Oak",0.5,120,60,"โอนเงิน"],[324,"19 Jun 2025 เวลา 20:09","2025-06-19T17:00:00.000Z","Sugar Beam","Red Oak",0.5,120,60,"โอนเงิน"],[324,"19 Jun 2025 เวลา 20:09","2025-06-19T17:00:00.000Z","Sugar Beam","Cos",0.5,120,60,"โอนเงิน"],[324,"19 Jun 2025 เวลา 20:09","2025-06-19T17:00:00.000Z","Sugar Beam","Baby Cos",0.5,120,60,"โอนเงิน"],[325,"19 Jun 2025 เวลา 20:59","2025-06-19T17:00:00.000Z","Pepper International","Red Oak",0.3,120,36,"เงินสด"],[325,"19 Jun 2025 เวลา 20:59","2025-06-19T17:00:00.000Z","Pepper International","Cos",1,120,120,"เงินสด"],[326,"19 Jun 2025 เวลา 21:16","2025-06-19T17:00:00.000Z","มุมสเต็ก","Green Oak",1,100,100,"โอนเงิน"],[326,"19 Jun 2025 เวลา 21:16","2025-06-19T17:00:00.000Z","มุมสเต็ก","Red Oak",1,100,100,"โอนเงิน"],[326,"19 Jun 2025 เวลา 21:16","2025-06-19T17:00:00.000Z","มุมสเต็ก","Cos",1,100,100,"โอนเงิน"],[327,"19 Jun 2025 เวลา 21:46","2025-06-19T17:00:00.000Z","เรื่องของสเต๊ก","Red Oak",1,120,120,"โอนเงิน"],[327,"19 Jun 2025 เวลา 21:46","2025-06-19T17:00:00.000Z","เรื่องของสเต๊ก","Baby Cos",1,120,120,"โอนเงิน"],[328,"20 Jun 2025 เวลา 08:42","2025-06-19T17:00:00.000Z","Smaz","Baby Cos",2,120,240,"โอนเงิน"]]</t>
  </si>
  <si>
    <t>sendDailyDeliverSummary flexMessage : {"type":"flex","altText":"สรุปรายการส่งผัก 🚚🥬\nประจำวันที่ 20/06/2025","contents":{"type":"bubble","size":"mega","body":{"type":"box","layout":"vertical","contents":[{"type":"text","text":"สรุปรายการส่งผัก 🚚🥬 \nประจำวันที่ 20/06/2025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บ.)","weight":"bold","size":"sm"}]}]},{"type":"box","layout":"vertical","margin":"lg","spacing":"sm","contents":[{"type":"box","layout":"horizontal","backgroundColor":"#A1D6B2","paddingAll":"md","cornerRadius":"md","margin":"lg","contents":[{"type":"text","text":"2. 👤 Daya Eatery","flex":6,"wrap":true,"weight":"bold","size":"sm"},{"type":"text","text":"🖨 RC","align":"end","flex":2,"weight":"bold","size":"sm"}]},{"type":"separator","margin":"sm"},{"type":"box","layout":"horizontal","contents":[{"type":"text","text":"🥬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บ.)","weight":"bold","size":"sm"}]}]},{"type":"box","layout":"vertical","margin":"lg","spacing":"sm","contents":[{"type":"box","layout":"horizontal","backgroundColor":"#A1D6B2","paddingAll":"md","cornerRadius":"md","margin":"lg","contents":[{"type":"text","text":"3. 👤 Sugar Beam","flex":6,"wrap":true,"weight":"bold","size":"sm"},{"type":"text","text":"🖨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บ.)","weight":"bold","size":"sm"}]}]},{"type":"box","layout":"vertical","margin":"lg","spacing":"sm","contents":[{"type":"box","layout":"horizontal","backgroundColor":"#A1D6B2","paddingAll":"md","cornerRadius":"md","margin":"lg","contents":[{"type":"text","text":"5.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บ.)","weight":"bold","size":"sm"}]}]},{"type":"box","layout":"vertical","margin":"lg","spacing":"sm","contents":[{"type":"box","layout":"horizontal","backgroundColor":"#A1D6B2","paddingAll":"md","cornerRadius":"md","margin":"lg","contents":[{"type":"text","text":"6.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บ.)","weight":"bold","size":"sm"}]}]},{"type":"box","layout":"vertical","margin":"lg","spacing":"sm","contents":[{"type":"box","layout":"horizontal","backgroundColor":"#A1D6B2","paddingAll":"md","cornerRadius":"md","margin":"lg","contents":[{"type":"text","text":"7. 👤 Smaz","flex":6,"wrap":true,"weight":"bold","size":"sm"},{"type":"text","text":"🖨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276 บ.","weight":"bold","align":"end","flex":3}]},{"type":"box","layout":"horizontal","contents":[{"type":"text","text":"โอนเงิน","flex":5,"wrap":true},{"type":"text","text":"1.020 บ.","weight":"bold","align":"end","flex":3}]},{"type":"box","layout":"horizontal","contents":[{"type":"text","text":"เครดิต","flex":5,"wrap":true},{"type":"text","text":"120 บ.","weight":"bold","align":"end","flex":3}]},{"type":"separator","margin":"sm"},{"type":"box","layout":"horizontal","backgroundColor":"#E8B86D","paddingAll":"md","cornerRadius":"md","contents":[{"type":"text","text":"รวม 11.80 กก.","size":"md","weight":"bold","flex":5,"wrap":true},{"type":"text","text":"1.416 บ.","weight":"bold","size":"md","align":"end","flex":3}]}]}]}}}</t>
  </si>
  <si>
    <t>📬 pushFlexMessage : {"sentMessages":[{"id":"566320885834187235","quoteToken":"nJZefnjIQVJqkZNPG7FtGIaU9BEtENRk7GdQkRe8nIXZBn2Kb0apMfanK2kFL0oedmYwusCmZ321fU5NT0k05_j7FXmJan-P-lYs6Rf6O4Ty2DE0OacostFsktr_mfYHVLd8lhP7-lUNBYnOLfi4cQ"}]}</t>
  </si>
  <si>
    <t>json : "{\"destination\":\"Uffcadd844141cf0a43c0c2c87fb2389e\",\"events\":[{\"type\":\"message\",\"message\":{\"type\":\"text\",\"id\":\"566323909642158236\",\"quoteToken\":\"t6g3G1ARMRqaWibydGoW_Z1rGfov2aQktT-TjnMVYrmqkfXfDfNvLZhK8BXWPRXmDoxjxNyfNrhdnDRUgnwjd4EBezZeRvq9iPbsjLZzq0CqDsrmyFkYPWOpokhipysxaIiRMtnvktv04mVObNtSoA\",\"text\":\"  เแฟท\\nเรดคอรัล1โล\\nฟิลเลย์ 1 โล\\nเบบี้คอส 1โลค่ะ\"},\"webhookEventId\":\"01JY5JSKNZEKCKZJBXPHSH28TP\",\"deliveryContext\":{\"isRedelivery\":false},\"timestamp\":1750386658674,\"source\":{\"type\":\"user\",\"userId\":\"Uc0f3910d135521f0995ac379d0c945f8\"},\"replyToken\":\"7e18f51226f94c9f9be1343a1ce116a1\",\"mode\":\"active\"}]}"</t>
  </si>
  <si>
    <t>userId : Uc0f3910d135521f0995ac379d0c945f8</t>
  </si>
  <si>
    <t>✅ เริ่ม generateAdminDeliveryDocs สำหรับ: Fat Boy วันที่: 18062025</t>
  </si>
  <si>
    <t>✨ สร้างเลขที่เอกสารใหม่: DS180625003</t>
  </si>
  <si>
    <t>✨ สร้างเลขที่เอกสารใหม่: DS180625004</t>
  </si>
  <si>
    <t>💾 อัปเดตเลขที่เอกสาร DS180625003 ใน Payments แถวที่ 1577</t>
  </si>
  <si>
    <t>💾 อัปเดตเลขที่เอกสาร DS180625004 ใน Payments แถวที่ 1577</t>
  </si>
  <si>
    <t>✅ เริ่ม generateAdminDeliveryDocs สำหรับ: Shounen Yakiniku วันที่: 18062025</t>
  </si>
  <si>
    <t>✨ สร้างเลขที่เอกสารใหม่: DS180625005</t>
  </si>
  <si>
    <t>✨ สร้างเลขที่เอกสารใหม่: DS180625006</t>
  </si>
  <si>
    <t>💾 อัปเดตเลขที่เอกสาร DS180625005 ใน Payments แถวที่ 1578</t>
  </si>
  <si>
    <t>💾 อัปเดตเลขที่เอกสาร DS180625006 ใน Payments แถวที่ 1578</t>
  </si>
  <si>
    <t>json : "{\"date\":\"2025-06-20T02:50:18.493Z\",\"deliveryDate\":\"2025-06-20\",\"user\":\"Fat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</si>
  <si>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✅ matched alias:fat boy→Fat Boy</t>
  </si>
  <si>
    <t>🔥 Queued order with Trigger ID: 6927982523653570332</t>
  </si>
  <si>
    <t>🔥 Processing order for trigger: 6927982523653570332</t>
  </si>
  <si>
    <t>Shop: Fat Boy</t>
  </si>
  <si>
    <t>summarizeOrdersToPayments key: 20 Jun 2025|Fat Boy</t>
  </si>
  <si>
    <t>✅ Late admin order detected. Attempting to generate document for Fat Boy.</t>
  </si>
  <si>
    <t>✅ เริ่ม generateAdminDeliveryDocs สำหรับ: Fat Boy วันที่: 20062025</t>
  </si>
  <si>
    <t>✨ สร้างเลขที่เอกสารใหม่: DS200625002</t>
  </si>
  <si>
    <t>💾 อัปเดตเลขที่เอกสาร DS200625002 ใน Payments แถวที่ 1588</t>
  </si>
  <si>
    <t>🚀 Added late document info to Flex Message.</t>
  </si>
  <si>
    <t>Flex Message (Final): {"type":"flex","altText":"(ADMIN#329) สั่งผักใหม่","contents":{"type":"bubble","size":"mega","body":{"type":"box","layout":"vertical","spacing":"md","contents":[{"type":"text","text":"✅ รายการสั่งผักใหม่ (ADMIN#329)","weight":"bold","size":"md","color":"#1DB446","wrap":true},{"type":"text","text":"ร้าน: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PDF","uri":"https://drive.google.com/file/d/18Jnme_leITt8VIQ7CLl8JrgogTutQb0v/view?usp=drivesdk"},"margin":"sm"}]}]}}}</t>
  </si>
  <si>
    <t>📬 pushFlexMessage : {"sentMessages":[{"id":"566326054843842598","quoteToken":"IPTk1kDtjfqaBhOfl0pIednbA1Y8oo8xtrwKYzV19Nffg4F53v-gWq9StHgk62JIMZFqktacncIZu-3-GEzNWYKYo-JFGMV2mMEPbh-raK852RiyrqIVtYT-hX8IW4AL6YOwJr6USHLSiHlBX8I3eA"}]}</t>
  </si>
  <si>
    <t>🔥 Deleted property for trigger: 6927982523653570332</t>
  </si>
  <si>
    <t>✅ Deleted trigger: 6927982523653570332</t>
  </si>
  <si>
    <t>✅ เริ่ม generateAdminDeliveryDocs สำหรับ: Rare วันที่: 20062025</t>
  </si>
  <si>
    <t>🔍 พบเลขที่เอกสารเดิมใน Payments: DS200625001</t>
  </si>
  <si>
    <t>🗑️ ลบไฟล์เก่า: Rare-DS200625001.pdf</t>
  </si>
  <si>
    <t>🔍 พบเลขที่เอกสารเดิมใน Payments: DS200625002</t>
  </si>
  <si>
    <t>💾 อัปเดตเลขที่เอกสาร DS200625001 ใน Payments แถวที่ 1581</t>
  </si>
  <si>
    <t>🗑️ ลบไฟล์เก่า: Fat Boy-DS200625002.pdf</t>
  </si>
  <si>
    <t>json : "{\"destination\":\"Uffcadd844141cf0a43c0c2c87fb2389e\",\"events\":[{\"type\":\"message\",\"message\":{\"type\":\"text\",\"id\":\"566330741542093006\",\"quoteToken\":\"MXk1kTonvCGaIs6Xi5EOa9zAyk15Yh0l2fPuHFPH4sNlyPPM2-E7YXyyqtR2OFhYmGyKAU47-PIu8ugEHcNxxy_RK2MWwivmNXz8VGLe-5bCgcg2VnU3Fah5rwQTaA-HysbUFmGSTH85Btv4uy6X4Q\",\"text\":\"สั่งผัก\"},\"webhookEventId\":\"01JY5PNWCVWBZWDFHDCGFT40JD\",\"deliveryContext\":{\"isRedelivery\":false},\"timestamp\":1750390730765,\"source\":{\"type\":\"user\",\"userId\":\"Ub61ffc31749c91e81bdbf2f37821bf49\"},\"replyToken\":\"ea9a782d51e44ec69ff5e4783052c491\",\"mode\":\"active\"}]}"</t>
  </si>
  <si>
    <t>userId : Ub61ffc31749c91e81bdbf2f37821bf49</t>
  </si>
  <si>
    <t>profile displayName : ร้าน คริสตัลคาเฟ่</t>
  </si>
  <si>
    <t>json : "{\"date\":\"2025-06-20T03:39:38.482Z\",\"deliveryDate\":\"2025-06-21\",\"user\":\"คริสตัลคาเฟ่\",\"userLine\":\"ร้าน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</si>
  <si>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❌ ไม่เจอ shop name:คริสตัลคาเฟ่</t>
  </si>
  <si>
    <t>📬 pushFlexMessage id : Ub61ffc31749c91e81bdbf2f37821bf49</t>
  </si>
  <si>
    <t>📬 pushFlexMessage : {"sentMessages":[{"id":"566330826065707017","quoteToken":"WTWa3CFquchhBe3Zdj7jK5UZw6wOmQcxTTyddz1N2nIIVSluXXtmp1TdxC4PbXxmY1YlzqTCHMivann8b_YkXnffr31I0-ioOpjXr9FEKKdiY8KY3nkdmpnJxtRS76Gf3xnPQsI3NmOh9AYbyuEqGg"}]}</t>
  </si>
  <si>
    <t>🔥 Queued order with Trigger ID: 666858828572062774</t>
  </si>
  <si>
    <t>🔥 Processing order for trigger: 666858828572062774</t>
  </si>
  <si>
    <t>Shop: คริสตัลคาเฟ่</t>
  </si>
  <si>
    <t>Delivery Date: 21 Jun 2025</t>
  </si>
  <si>
    <t>summarizeOrdersToPayments key: 21 Jun 2025|คริสตัลคาเฟ่</t>
  </si>
  <si>
    <t>Flex Message (Final): {"type":"flex","altText":"(ร้าน คริสตัลคาเฟ่#330) สั่งผักใหม่","contents":{"type":"bubble","size":"mega","body":{"type":"box","layout":"vertical","spacing":"md","contents":[{"type":"text","text":"✅ รายการสั่งผักใหม่ (ร้าน คริสตัลคาเฟ่#330)","weight":"bold","size":"md","color":"#1DB446","wrap":true},{"type":"text","text":"ร้าน: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</si>
  <si>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{"sentMessages":[{"id":"566331021520273752","quoteToken":"InBgtbnUiMTgiD4VE3l-VslNjSHAhNAta51hA2fWrp-1gSzCU3RBrrjZo0Wkwgem4ylasY4tgfmHgpqDSfxzdN-9KjjcglmrRdodbzU4llSi1_LRlYq0kdTSFffttzu1jZ6tQ-uay17LheUlYtuhxw"}]}</t>
  </si>
  <si>
    <t>🔥 Deleted property for trigger: 666858828572062774</t>
  </si>
  <si>
    <t>✅ Deleted trigger: 666858828572062774</t>
  </si>
  <si>
    <t>json : "{\"destination\":\"Uffcadd844141cf0a43c0c2c87fb2389e\",\"events\":[{\"type\":\"message\",\"message\":{\"type\":\"text\",\"id\":\"566335296170623215\",\"quoteToken\":\"JacQHS3JCAClc_QuSAtchiiJG7YC0dAcvZ84CoCECKf8b4H3TiwsUL7rdU6jcvry6L0ClrJsQ4XyX7bywnmnJy-nfy_YyFDE0I2toWGgpKMIAwbLLbP9Fit3Hoj_pRlj9kxNOIxtlzUX_9lfk6QOoA\",\"text\":\"ส่งบิลให้เรื่องของสเต็กหน่อย ไม่ได้ปรินมา\"},\"webhookEventId\":\"01JY5S8Q6T5B46C1D72P1GMSXJ\",\"deliveryContext\":{\"isRedelivery\":false},\"timestamp\":1750393445530,\"source\":{\"type\":\"group\",\"groupId\":\"C41747ea1efc18cc949d4a55a898fbe2d\",\"userId\":\"U2164e0ac3039299ad657cac907aa1fee\"},\"replyToken\":\"904332506e64443899f9cbc7666c06a5\",\"mode\":\"active\"}]}"</t>
  </si>
  <si>
    <t>userId : U2164e0ac3039299ad657cac907aa1fee</t>
  </si>
  <si>
    <t>json : "{\"destination\":\"Uffcadd844141cf0a43c0c2c87fb2389e\",\"events\":[{\"type\":\"message\",\"message\":{\"type\":\"text\",\"id\":\"566337319134035988\",\"quoteToken\":\"ZbEwHaPtrIbEYzvWEpQ8B0dZev_OhloZZbu0JlBmzOwL56ijkigvErcg_lzO9HUO1YL-vISo11QaFH8zMOWyj8Ts7QHDyRpK7WlNiF6B7eL5w1YmTC3KrPHIYEI9vVgZNjLjGuPwCALT3hXYSoliSw\",\"text\":\"ได้\"},\"webhookEventId\":\"01JY5TDH5NMMCC170Y8C0WYJTK\",\"deliveryContext\":{\"isRedelivery\":false},\"timestamp\":1750394651383,\"source\":{\"type\":\"group\",\"groupId\":\"C41747ea1efc18cc949d4a55a898fbe2d\",\"userId\":\"Ud156635914c6ab5e082eb8cdedf98f3a\"},\"replyToken\":\"55a4262af2384af28b80f164bc226ab4\",\"mode\":\"active\"}]}"</t>
  </si>
  <si>
    <t>json : "{\"destination\":\"Uffcadd844141cf0a43c0c2c87fb2389e\",\"events\":[{\"type\":\"message\",\"message\":{\"type\":\"text\",\"id\":\"566337328277357331\",\"quoteToken\":\"OhwIG1pDVRVt0SbqSmDuM_ubDbsF2s0xb5ArubC8kNeVmthdE96zVqN-1yxE4eKmluOrDjTh_Ao0pqus8Ae7Ev9iY8srGpwCFLecHqX5BuWHBhyjT1CiZPB3DkyRTdew5yWTm43ay13ucSps9IdWug\",\"text\":\"ถึงไหนแล้ว มุมตาม\"},\"webhookEventId\":\"01JY5TDP7CQRJ26KXEN5X463ZR\",\"deliveryContext\":{\"isRedelivery\":false},\"timestamp\":1750394656767,\"source\":{\"type\":\"group\",\"groupId\":\"C41747ea1efc18cc949d4a55a898fbe2d\",\"userId\":\"Ud156635914c6ab5e082eb8cdedf98f3a\"},\"replyToken\":\"333fb74e2a074ab582978c4bfd586cbb\",\"mode\":\"active\"}]}"</t>
  </si>
  <si>
    <t>json : "{\"destination\":\"Uffcadd844141cf0a43c0c2c87fb2389e\",\"events\":[{\"type\":\"message\",\"message\":{\"type\":\"text\",\"id\":\"566337472108429319\",\"quoteToken\":\"p5npTAURYXt5RQZyMNIwNLr6fJlcXzpxK8XliZnoVy89dWBhdV1dnVrM-vt80WGm1-kEpxgcvbCawEyKjBlADCSm9CvEqHX8OuO2SAB82R7Ef15_WHMeqxIspmJA7KPT_5fTlwHa9kCgN2wstHQnpQ\",\"text\":\"ถึงประมาณเที่ยงนะ\"},\"webhookEventId\":\"01JY5TG9SCYWQFGHSVBVZE5S7E\",\"deliveryContext\":{\"isRedelivery\":false},\"timestamp\":1750394742550,\"source\":{\"type\":\"group\",\"groupId\":\"C41747ea1efc18cc949d4a55a898fbe2d\",\"userId\":\"Ud156635914c6ab5e082eb8cdedf98f3a\"},\"replyToken\":\"214b4e351d6448cd9d59b0815ef23e9b\",\"mode\":\"active\"}]}"</t>
  </si>
  <si>
    <t>json : "{\"date\":\"2025-06-20T05:13:37.694Z\",\"deliveryDate\":\"2025-06-20\",\"user\":\"เจริญภัณฑ์\",\"userLine\":\"ADMIN\",\"payMethod\":\"เครดิต\",\"userId\":\"ADMIN\",\"order\":[{\"name\":\"Green Oak\",\"nameTh\":\"กรีนโอ๊ค \",\"amount\":2.5,\"price\":85,\"subtotal\":212.5},{\"name\":\"Red Oak\",\"nameTh\":\"เรดโอ๊ค \",\"amount\":2.5,\"price\":85,\"subtotal\":212.5}]}"</t>
  </si>
  <si>
    <t>❌ ไม่เจอ shop name:เจริญภัณฑ์</t>
  </si>
  <si>
    <t>🔥 Queued order with Trigger ID: -535001185981892024</t>
  </si>
  <si>
    <t>json : "{\"date\":\"2025-06-20T05:14:30.050Z\",\"deliveryDate\":\"2025-06-20\",\"user\":\"ตำไทบ้าน สาขา1\",\"userLine\":\"ADMIN\",\"payMethod\":\"โอนเงิน\",\"userId\":\"ADMIN\",\"order\":[{\"name\":\"Green Oak\",\"nameTh\":\"กรีนโอ๊ค \",\"amount\":2.5,\"price\":85,\"subtotal\":212.5},{\"name\":\"Red Oak\",\"nameTh\":\"เรดโอ๊ค \",\"amount\":2.5,\"price\":85,\"subtotal\":212.5}]}"</t>
  </si>
  <si>
    <t>❌ ไม่เจอ shop name:ตำไทบ้าน สาขา1</t>
  </si>
  <si>
    <t>🔥 Queued order with Trigger ID: -1269961023697418582</t>
  </si>
  <si>
    <t>json : "{\"date\":\"2025-06-20T05:15:13.667Z\",\"deliveryDate\":\"2025-06-20\",\"user\":\"ตำไทบ้าน สาขา2\",\"userLine\":\"ADMIN\",\"payMethod\":\"โอนเงิน\",\"userId\":\"ADMIN\",\"order\":[{\"name\":\"Green Oak\",\"nameTh\":\"กรีนโอ๊ค \",\"amount\":2.5,\"price\":85,\"subtotal\":212.5},{\"name\":\"Red Oak\",\"nameTh\":\"เรดโอ๊ค \",\"amount\":2.5,\"price\":85,\"subtotal\":212.5}]}"</t>
  </si>
  <si>
    <t>❌ ไม่เจอ shop name:ตำไทบ้าน สาขา2</t>
  </si>
  <si>
    <t>🔥 Queued order with Trigger ID: 7365953087571121923</t>
  </si>
  <si>
    <t>🔥 Processing order for trigger: -1269961023697418582</t>
  </si>
  <si>
    <t>Shop: ตำไทบ้าน สาขา1</t>
  </si>
  <si>
    <t>summarizeOrdersToPayments key: 20 Jun 2025|ตำไทบ้าน สาขา1</t>
  </si>
  <si>
    <t>✅ Late admin order detected. Attempting to generate document for ตำไทบ้าน สาขา1.</t>
  </si>
  <si>
    <t>✅ เริ่ม generateAdminDeliveryDocs สำหรับ: ตำไทบ้าน สาขา1 วันที่: 20062025</t>
  </si>
  <si>
    <t>🔥 Processing order for trigger: -535001185981892024</t>
  </si>
  <si>
    <t>Shop: เจริญภัณฑ์</t>
  </si>
  <si>
    <t>summarizeOrdersToPayments key: 20 Jun 2025|เจริญภัณฑ์</t>
  </si>
  <si>
    <t>✅ Late admin order detected. Attempting to generate document for เจริญภัณฑ์.</t>
  </si>
  <si>
    <t>✅ เริ่ม generateAdminDeliveryDocs สำหรับ: เจริญภัณฑ์ วันที่: 20062025</t>
  </si>
  <si>
    <t>✨ สร้างเลขที่เอกสารใหม่: DS200625004</t>
  </si>
  <si>
    <t>Flex Message (Final): {"type":"flex","altText":"(ADMIN#331) สั่งผักใหม่","contents":{"type":"bubble","size":"mega","body":{"type":"box","layout":"vertical","spacing":"md","contents":[{"type":"text","text":"✅ รายการสั่งผักใหม่ (ADMIN#331)","weight":"bold","size":"md","color":"#1DB446","wrap":true},{"type":"text","text":"ร้าน: ตำไทบ้าน สาขา1","size":"sm","color":"#555555","wrap":true},{"type":"text","text":"การชำระเงิน: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Oak","size":"sm","color":"#000000","flex":4},{"type":"text","text":"2.50 กก.","size":"sm","color":"#555555","align":"end","flex":3},{"type":"text","text":"212.5 บ.","size":"sm","color":"#000000","align":"end","flex":3}]},{"type":"box","layout":"horizontal","contents":[{"type":"text","text":"Red Oak","size":"sm","color":"#000000","flex":4},{"type":"text","text":"2.50 กก.","size":"sm","color":"#555555","align":"end","flex":3},{"type":"text","text":"212.5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PDF","uri":"https://drive.google.com/file/d/1qGyMxfBBaiwT-4dzucfCXCAyw3mQL2mM/view?usp=drivesdk"},"margin":"sm"}]}]}}}</t>
  </si>
  <si>
    <t>📬 pushFlexMessage : {"sentMessages":[{"id":"566340580708450698","quoteToken":"Il_SmWgbU15wapZTLyP2Eo060V4gBVHe7XRrthYa7kAL1FjtWN8aJCCQjVjvEtuRDNwZk3JmF8bSHZubygMLR2q_ZPHj6hi2B0N7BW6tp_lu_sKxMJn_AA6A14jhdtxaKCDXyt2zk2MBozhLHaTs6g"}]}</t>
  </si>
  <si>
    <t>🔥 Deleted property for trigger: -1269961023697418582</t>
  </si>
  <si>
    <t>💾 อัปเดตเลขที่เอกสาร DS200625004 ใน Payments แถวที่ 1591</t>
  </si>
  <si>
    <t>Flex Message (Final): {"type":"flex","altText":"(ADMIN#332) สั่งผักใหม่","contents":{"type":"bubble","size":"mega","body":{"type":"box","layout":"vertical","spacing":"md","contents":[{"type":"text","text":"✅ รายการสั่งผักใหม่ (ADMIN#332)","weight":"bold","size":"md","color":"#1DB446","wrap":true},{"type":"text","text":"ร้าน: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Oak","size":"sm","color":"#000000","flex":4},{"type":"text","text":"2.50 กก.","size":"sm","color":"#555555","align":"end","flex":3},{"type":"text","text":"212.5 บ.","size":"sm","color":"#000000","align":"end","flex":3}]},{"type":"box","layout":"horizontal","contents":[{"type":"text","text":"Red Oak","size":"sm","color":"#000000","flex":4},{"type":"text","text":"2.50 กก.","size":"sm","color":"#555555","align":"end","flex":3},{"type":"text","text":"212.5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PDF","uri":"https://drive.google.com/file/d/12gBbJXAXjW5WjOqdlOi0FJISTLzePgfN/view?usp=drivesdk"},"margin":"sm"}]}]}}}</t>
  </si>
  <si>
    <t>✅ Deleted trigger: -1269961023697418582</t>
  </si>
  <si>
    <t>📬 pushFlexMessage : {"sentMessages":[{"id":"566340585875832837","quoteToken":"Bg82L5u5YwQzQ8kBdbchBD_7FLJTmIbCCGpw96_h5MZ9jxGv7_zd7ck-5RffCpKYrK3b6q1U7T3MEydcKFldf2zD76JuPOh_0Z8W0aDKSIvOPzpkqBnJl2x0Ry17hc0Gl6WBFLV2ZijiLbrAciWzRw"}]}</t>
  </si>
  <si>
    <t>🔥 Deleted property for trigger: -535001185981892024</t>
  </si>
  <si>
    <t>✅ Deleted trigger: -535001185981892024</t>
  </si>
  <si>
    <t>🔥 Processing order for trigger: 7365953087571121923</t>
  </si>
  <si>
    <t>Shop: ตำไทบ้าน สาขา2</t>
  </si>
  <si>
    <t>summarizeOrdersToPayments key: 20 Jun 2025|ตำไทบ้าน สาขา2</t>
  </si>
  <si>
    <t>✅ Late admin order detected. Attempting to generate document for ตำไทบ้าน สาขา2.</t>
  </si>
  <si>
    <t>✅ เริ่ม generateAdminDeliveryDocs สำหรับ: ตำไทบ้าน สาขา2 วันที่: 20062025</t>
  </si>
  <si>
    <t>Flex Message (Final): {"type":"flex","altText":"(ADMIN#333) สั่งผักใหม่","contents":{"type":"bubble","size":"mega","body":{"type":"box","layout":"vertical","spacing":"md","contents":[{"type":"text","text":"✅ รายการสั่งผักใหม่ (ADMIN#333)","weight":"bold","size":"md","color":"#1DB446","wrap":true},{"type":"text","text":"ร้าน: ตำไทบ้าน สาขา2","size":"sm","color":"#555555","wrap":true},{"type":"text","text":"การชำระเงิน: โอนเงิน","size":"sm","color":"#555555","wrap":true},{"type":"text","text":"วันที่จัดส่ง: ศุกร์ที่ 20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Oak","size":"sm","color":"#000000","flex":4},{"type":"text","text":"2.50 กก.","size":"sm","color":"#555555","align":"end","flex":3},{"type":"text","text":"212.5 บ.","size":"sm","color":"#000000","align":"end","flex":3}]},{"type":"box","layout":"horizontal","contents":[{"type":"text","text":"Red Oak","size":"sm","color":"#000000","flex":4},{"type":"text","text":"2.50 กก.","size":"sm","color":"#555555","align":"end","flex":3},{"type":"text","text":"212.5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PDF","uri":"https://drive.google.com/file/d/1whKfxTTn10sAEH3GeyFoCOWanPBDLYuB/view?usp=drivesdk"},"margin":"sm"}]}]}}}</t>
  </si>
  <si>
    <t>📬 pushFlexMessage : {"sentMessages":[{"id":"566340682999660704","quoteToken":"X7mjo0kF58oIIS9di0SASog-uh3EaG6tnq_COarFaCFM8Z-hNdWnacyycWwGGJAXp_D5SmN2J6woxG3oZHdhEudKvb_O5i9rUIwla2Ht9dqbL7nE-uknOQl2l0DxMSrD5PZd-UjFS5NpDSy9B64_7w"}]}</t>
  </si>
  <si>
    <t>🔥 Deleted property for trigger: 7365953087571121923</t>
  </si>
  <si>
    <t>✅ Deleted trigger: 7365953087571121923</t>
  </si>
  <si>
    <t>json : "{\"destination\":\"Uffcadd844141cf0a43c0c2c87fb2389e\",\"events\":[{\"type\":\"message\",\"message\":{\"type\":\"text\",\"id\":\"566340748296585696\",\"quoteToken\":\"kEw-hQ3HoNU1g_ngdMrAyuUTkqy4pIrL_clXOIUh5A4bL4v2y8UVJgysf9oUZX4eV4nHzamyl1MgQ55NEFgA8zxTwDzu77jQ76SqfjhQ3EisBt9PLlvKmuAT0quk1Ccncr5VbG4YN8CYw2U_gyF0qg\",\"text\":\"แหน่ะ เป็นแบบนี้อีกละนะ\"},\"webhookEventId\":\"01JY5WBXBSGVHRF9WKD465VV9N\",\"deliveryContext\":{\"isRedelivery\":false},\"timestamp\":1750396695390,\"source\":{\"type\":\"group\",\"groupId\":\"C41747ea1efc18cc949d4a55a898fbe2d\",\"userId\":\"Ud156635914c6ab5e082eb8cdedf98f3a\"},\"replyToken\":\"8630e290e3c749b18873cb346a6a1c6d\",\"mode\":\"active\"}]}"</t>
  </si>
  <si>
    <t>json : "{\"destination\":\"Uffcadd844141cf0a43c0c2c87fb2389e\",\"events\":[{\"type\":\"message\",\"message\":{\"type\":\"text\",\"id\":\"566340809382428728\",\"quoteToken\":\"399IzWa07JaLmviKP2z-bsB7Z303NYuHJxTtaj_ce4KvhgPvOzY7eMllw6aV8qBzo-EY0f5o9fTJDSIZyY7PiC2bQOTRXa8eaoX_CBFgfUlnpwjCF_QurJ4269WLPdt2_rdmVuJYrRLLmD0h1sim7g\",\"text\":\"เพิ่งได้ออเดอร์ตอนเช้าหรอ ?\"},\"webhookEventId\":\"01JY5WD0NCRXFM1WQC2GKCE0P5\",\"deliveryContext\":{\"isRedelivery\":false},\"timestamp\":1750396731817,\"source\":{\"type\":\"group\",\"groupId\":\"C41747ea1efc18cc949d4a55a898fbe2d\",\"userId\":\"Ud156635914c6ab5e082eb8cdedf98f3a\"},\"replyToken\":\"9939458f85d94b2994f4898983191c39\",\"mode\":\"active\"}]}"</t>
  </si>
  <si>
    <t>json : "{\"destination\":\"Uffcadd844141cf0a43c0c2c87fb2389e\",\"events\":[{\"type\":\"message\",\"message\":{\"type\":\"text\",\"id\":\"566341683709739032\",\"quoteToken\":\"J74Tz3xaxENDbR1ia9gqQ_kYiHdaAVy_LRTtg0Kn2E54hpVDiFc2-VJxwElbJx67d2tpHNfiXGMBB9ir1seBPvKVxKoyyihg8cnhhEqXtPd39eNgmI17ACo56mmj3b5MFXe18BJIAeB2rzsLIiYngQ\",\"text\":\"หมายถึงสั่งผักมาตอนเช้าเลยอ่ะนะ หรือแพลนสั่งมาก่อนหน้าแล้ว \\nจริงๆบอกในกรุ้ปก็ได้ว่าเอาผักจากข้างนอกมาเยอะกลัวไม่หมด จะได้ช่วบหาออเดอร์ไง \"},\"webhookEventId\":\"01JY5WWXTH95P7D45Y1TVQV44D\",\"deliveryContext\":{\"isRedelivery\":false},\"timestamp\":1750397252948,\"source\":{\"type\":\"group\",\"groupId\":\"C41747ea1efc18cc949d4a55a898fbe2d\",\"userId\":\"Ud156635914c6ab5e082eb8cdedf98f3a\"},\"replyToken\":\"b2420febb6444d23a28f281202ad0be5\",\"mode\":\"active\"}]}"</t>
  </si>
  <si>
    <t>json : "{\"destination\":\"Uffcadd844141cf0a43c0c2c87fb2389e\",\"events\":[{\"type\":\"message\",\"message\":{\"type\":\"text\",\"id\":\"566346405086756989\",\"quoteToken\":\"311tWbGwL82-pMHWC6Fe0hrFg_dX3q390dGLg9_D9igaHZJhAryu6m3dAxFN7KM0Je8GTNG_Hi0JRZZ4lW9JM9dI8V1llg5QexeBgGdT5u-kmeyvI1jaTEYJTqs3xaxFRBdLdFPnzhxuAD-jG5K24Q\",\"text\":\"ใช่\"},\"webhookEventId\":\"01JY5ZJSRS1CGNHYD9GE7Y0CVC\",\"deliveryContext\":{\"isRedelivery\":false},\"timestamp\":1750400067070,\"source\":{\"type\":\"group\",\"groupId\":\"C41747ea1efc18cc949d4a55a898fbe2d\",\"userId\":\"U2164e0ac3039299ad657cac907aa1fee\"},\"replyToken\":\"b7eb63ed644246ce83bb14e1c5fdba9e\",\"mode\":\"active\"}]}"</t>
  </si>
  <si>
    <t>json : "{\"destination\":\"Uffcadd844141cf0a43c0c2c87fb2389e\",\"events\":[{\"type\":\"message\",\"message\":{\"type\":\"text\",\"id\":\"566346483704791522\",\"quoteToken\":\"PvQPwi79IpdVm-WnFsat7KPk8NbutuX0CH4WbhlbkqN9DiYpfyTuMiZILxDJKRB8b8poRVI5wmb9GErLWh08aM_yAXDjME0OQ9SQlM4vCWjDlqstjrbr2VvYOdQ-QGdN-ndXC1Lm9hUtpb_rnDtGCg\",\"text\":\"เข้าทางโทรศัพท์ติ๊กไม่ได้ เปิดเรดคอรัล ปิดเบบี้คอส\"},\"webhookEventId\":\"01JY5ZM7H74MBHV807JVZ6507H\",\"deliveryContext\":{\"isRedelivery\":false},\"timestamp\":1750400113829,\"source\":{\"type\":\"group\",\"groupId\":\"C41747ea1efc18cc949d4a55a898fbe2d\",\"userId\":\"U2164e0ac3039299ad657cac907aa1fee\"},\"replyToken\":\"1a936da196ee412a840330e75549bd19\",\"mode\":\"active\"}]}"</t>
  </si>
  <si>
    <t>json : "{\"destination\":\"Uffcadd844141cf0a43c0c2c87fb2389e\",\"events\":[{\"type\":\"message\",\"message\":{\"type\":\"text\",\"id\":\"566346629330764273\",\"quoteToken\":\"LKlLVyJlYSqSnuXDstsvWwg-CDz3T93wEtoPDfeTCdVKBsa6q4fyptd8v9yL4hh_A45O_LV4L9roQDdm_f3BRf8K2c6KpBN4w_5LRAphvInmlRf3gynN1gRCEdiOpNx0wo_mU9LISAra4URfuEfPDw\",\"text\":\"เรดคอรัล เบบี้ปิดเรียบร้อย\"},\"webhookEventId\":\"01JY5ZPWG41WR0739FCY35V63Q\",\"deliveryContext\":{\"isRedelivery\":false},\"timestamp\":1750400200712,\"source\":{\"type\":\"group\",\"groupId\":\"C41747ea1efc18cc949d4a55a898fbe2d\",\"userId\":\"Ud156635914c6ab5e082eb8cdedf98f3a\"},\"replyToken\":\"22aeac45f17648ccbd0c83eb3d02fd53\",\"mode\":\"active\"}]}"</t>
  </si>
  <si>
    <t>json : "{\"destination\":\"Uffcadd844141cf0a43c0c2c87fb2389e\",\"events\":[{\"type\":\"message\",\"message\":{\"type\":\"text\",\"id\":\"566351373659013193\",\"quotedMessageId\":\"566341095618511495\",\"quoteToken\":\"r6htGHu2HMUs2i2o4o6SZe2-aJ0C8Bl429kfXiUfFyG_R7sTt1dWd_AXuuiU9fwY9TuOKc1ghEjd5tLhbE8HEW--hYkBWbi0WKsD7khAnYkoZxe6F3NknFHEGfQf87v-LbkxvhBrAqT380GjREOdDQ\",\"text\":\"ไม่ต้องการคับ\"},\"webhookEventId\":\"01JY62D5VP44DJ970AYH2QQ38N\",\"deliveryContext\":{\"isRedelivery\":false},\"timestamp\":1750403028459,\"source\":{\"type\":\"user\",\"userId\":\"U0e980777e178950d5640753c3942f1ce\"},\"replyToken\":\"c2accb1f3f274aaaad8f519e5590eebd\",\"mode\":\"active\"}]}"</t>
  </si>
  <si>
    <t>userId : U0e980777e178950d5640753c3942f1ce</t>
  </si>
  <si>
    <t>json : "{\"destination\":\"Uffcadd844141cf0a43c0c2c87fb2389e\",\"events\":[{\"type\":\"message\",\"message\":{\"type\":\"text\",\"id\":\"566351390503338122\",\"quoteToken\":\"BLVz3d8ToS2FES07FE9tefAri3B3GFwRbW9rm-JJzPli4FWt1s5dCq-_xCjiWLG39Q5xosdt0s_dMOxvgR27EXJD_PEGaL2CCa3L24vzgFdnLXTNlS2HABuWyCR1Stn-ntipogqAcIwiIeqlgGwlOw\",\"text\":\"ส่งผักยังคับ\"},\"webhookEventId\":\"01JY62DFMCX0X9NE86Q2Y0CF4P\",\"deliveryContext\":{\"isRedelivery\":false},\"timestamp\":1750403038588,\"source\":{\"type\":\"user\",\"userId\":\"U0e980777e178950d5640753c3942f1ce\"},\"replyToken\":\"8abd0dab82d54ae4ae4fd8fe6f2ea71d\",\"mode\":\"active\"}]}"</t>
  </si>
  <si>
    <t>json : "{\"date\":\"2025-06-20T08:21:06.137Z\",\"deliveryDate\":\"2025-06-15\",\"user\":\"หนู\",\"userLine\":\"ADMIN\",\"payMethod\":\"โอนเงิน\",\"userId\":\"ADMIN\",\"order\":[{\"name\":\"Red Oak\",\"nameTh\":\"เรดโอ๊ค \",\"amount\":4,\"price\":120,\"subtotal\":480}]}"</t>
  </si>
  <si>
    <t>❌ ไม่เจอ shop name:หนู</t>
  </si>
  <si>
    <t>🔥 Queued order with Trigger ID: -2685840476903904267</t>
  </si>
  <si>
    <t>🔥 Processing order for trigger: -2685840476903904267</t>
  </si>
  <si>
    <t>Shop: หนู</t>
  </si>
  <si>
    <t>Delivery Date: 15 Jun 2025</t>
  </si>
  <si>
    <t>summarizeOrdersToPayments key: 15 Jun 2025|หนู</t>
  </si>
  <si>
    <t>Flex Message (Final): {"type":"flex","altText":"(ADMIN#334) สั่งผักใหม่","contents":{"type":"bubble","size":"mega","body":{"type":"box","layout":"vertical","spacing":"md","contents":[{"type":"text","text":"✅ รายการสั่งผักใหม่ (ADMIN#334)","weight":"bold","size":"md","color":"#1DB446","wrap":true},{"type":"text","text":"ร้าน: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อาทิตย์ที่ 15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</si>
  <si>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{"sentMessages":[{"id":"566359261752590456","quoteToken":"y0TWLlhum5DpJbeIeoSfYmrxYnPJF6jSpa7t4lQrht1EWir-FO2J0FLsIpuO60uE9SUfULlGl29L1EjoLOKvQk1Tb3iawS-fGB16T24wXIH-OTEcdsKVHJoCOpMZZ8PkVWARk0B3HEuPprDfJDHZGg"}]}</t>
  </si>
  <si>
    <t>🔥 Deleted property for trigger: -2685840476903904267</t>
  </si>
  <si>
    <t>✅ Deleted trigger: -2685840476903904267</t>
  </si>
  <si>
    <t>json : "{\"destination\":\"Uffcadd844141cf0a43c0c2c87fb2389e\",\"events\":[{\"type\":\"message\",\"message\":{\"type\":\"text\",\"id\":\"566363086941323828\",\"quoteToken\":\"laQuCfm4u1v89EZVwpZTOqeJvXQhsk-1iADvK1ZD1LNZb-SBED8FvSbMcOz0TtLytJa0aB8qJ7zqcxl3H0u4zAO2pmLZXZVEVBBZ4liIyFQ3S_cwnRDZUnYlZHTkZ1sfGveBKGGVEb2Bswg4Kgqqhw\",\"text\":\"ขอคิวอาร์ ด้วยคับ\"},\"webhookEventId\":\"01JY6927RZ1W08H05VS6PNN6R2\",\"deliveryContext\":{\"isRedelivery\":false},\"timestamp\":1750410010193,\"source\":{\"type\":\"user\",\"userId\":\"U0e980777e178950d5640753c3942f1ce\"},\"replyToken\":\"9e72349f114c4ba994bdf204b5e1a742\",\"mode\":\"active\"}]}"</t>
  </si>
  <si>
    <t>json : "{\"destination\":\"Uffcadd844141cf0a43c0c2c87fb2389e\",\"events\":[{\"type\":\"message\",\"message\":{\"type\":\"image\",\"id\":\"566364798871666760\",\"quoteToken\":\"DNZU6itLgcZXp7_cudJFacTcPmgrUWJ3pKJJsTr2MF3vm85BP51HiwO6FSisUU-XRwaseITvbHltnFUvNy7aNhJSGAsOdRjy8BroKNH-2DXuSZO2fc1A7-YUrGvl7kNljnLahgX87ovLxgBwLs8HFg\",\"contentProvider\":{\"type\":\"line\"}},\"webhookEventId\":\"01JY6A1CK79ZBK98RPEPBS7D0D\",\"deliveryContext\":{\"isRedelivery\":false},\"timestamp\":1750411030933,\"source\":{\"type\":\"group\",\"groupId\":\"C41747ea1efc18cc949d4a55a898fbe2d\",\"userId\":\"Ud156635914c6ab5e082eb8cdedf98f3a\"},\"replyToken\":\"f474fba4dc3a42f68416862d661aac03\",\"mode\":\"active\"}]}"</t>
  </si>
  <si>
    <t>json : "{\"destination\":\"Uffcadd844141cf0a43c0c2c87fb2389e\",\"events\":[{\"type\":\"message\",\"message\":{\"type\":\"image\",\"id\":\"566365154816557347\",\"quoteToken\":\"v6ztfVez_aJivucE_kDdDzIPDeYs91FjCccQeX0Yq4QPsODeUllE4jeP0TaiT4_5kZc4xiLB3sXd8C1ckleIgNsklR8ZoG8wueS4rs4XX9_9ENhTbRYljhLS0hmTA7BKaxCGp_MiuhY235jClbpvxA\",\"contentProvider\":{\"type\":\"line\"}},\"webhookEventId\":\"01JY6A7VN9NXDEE7ECH4RD3HE8\",\"deliveryContext\":{\"isRedelivery\":false},\"timestamp\":1750411242940,\"source\":{\"type\":\"user\",\"userId\":\"U0e980777e178950d5640753c3942f1ce\"},\"replyToken\":\"61d4008ceaee42f395b3f7f40c265e55\",\"mode\":\"active\"}]}"</t>
  </si>
  <si>
    <t>json : "{\"destination\":\"Uffcadd844141cf0a43c0c2c87fb2389e\",\"events\":[{\"type\":\"message\",\"message\":{\"type\":\"text\",\"id\":\"566368347772682833\",\"quoteToken\":\"zIzeU0XkJ-FUepU_awmuvtQDJyFYQZKGithDwkN9XP1jqG0E6mCn90utHCj0KvM712ZTBAuumyPGXaHYh-FvF4N0_4rXdEiB2_aVzwFI4Qi1ZXzqrl5qFHlaQRK6iZydXtJkQjIf1RgakrEfBqFBSA\",\"text\":\"สั่งผัก\"},\"webhookEventId\":\"01JY6C1Y6EKR5GRCGRTEH395F3\",\"deliveryContext\":{\"isRedelivery\":false},\"timestamp\":1750413145964,\"source\":{\"type\":\"user\",\"userId\":\"U10d1335562fd1e1aa4aa1ab5a386021c\"},\"replyToken\":\"9829b28e4d5c4517ad8c41ab62ed583a\",\"mode\":\"active\"}]}"</t>
  </si>
  <si>
    <t>userId : U10d1335562fd1e1aa4aa1ab5a386021c</t>
  </si>
  <si>
    <t>profile displayName : ร้านอาหารบ้านคุณย่า</t>
  </si>
  <si>
    <t>json : "{\"date\":\"2025-06-20T09:53:09.143Z\",\"deliveryDate\":\"2025-06-24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</si>
  <si>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❌ ไม่เจอ shop name:ขนมบ้านคุณย่า</t>
  </si>
  <si>
    <t>📬 pushFlexMessage id : U10d1335562fd1e1aa4aa1ab5a386021c</t>
  </si>
  <si>
    <t>📬 pushFlexMessage : {"sentMessages":[{"id":"566368427363533577","quoteToken":"PSRIVmbmdKHZ2Wus129ITa5TRPjHL5MvnvXncv5Rkvxqj9XiXiAwFjWRu-KEzPITBC9A_ZTrJa2owrHCLXKs3R4t7NnLo9pqpKYHYQRKOm88im4MUjE5ZCFEg96Gexff3aEjJKZlFTLf6h9gmjwLxw"}]}</t>
  </si>
  <si>
    <t>🔥 Queued order with Trigger ID: -783191054482649569</t>
  </si>
  <si>
    <t>🔥 Processing order for trigger: -783191054482649569</t>
  </si>
  <si>
    <t>Shop: ขนมบ้านคุณย่า</t>
  </si>
  <si>
    <t>Delivery Date: 24 Jun 2025</t>
  </si>
  <si>
    <t>summarizeOrdersToPayments key: 24 Jun 2025|ขนมบ้านคุณย่า</t>
  </si>
  <si>
    <t>Flex Message (Final): {"type":"flex","altText":"(ร้านอาหารบ้านคุณย่า#335)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(ร้านอาหารบ้านคุณย่า#335)","weight":"bold","size":"md","color":"#1DB446","wrap":true},{"type":"text","text":"ร้าน: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</si>
  <si>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{"sentMessages":[{"id":"566368654074839229","quoteToken":"LyIXT13UvXCfbCp4THbjWUoEo0TEhr_LhLz6cFeIzjS3N-Z2daWVBrIIWnV85czclPzKar3Hv4ODnp8lpGHSEKklilBGxLAYyCBsovhsbCAd9_M6jDhfVTDNFBQ12Y7T_uDg_rUzOFy6-o-QugupLQ"}]}</t>
  </si>
  <si>
    <t>🔥 Deleted property for trigger: -783191054482649569</t>
  </si>
  <si>
    <t>✅ Deleted trigger: -783191054482649569</t>
  </si>
  <si>
    <t>📬 pushFlexMessage : {"sentMessages":[{"id":"566376370754813990","quoteToken":"ib6K-bh-Uz2ZA2FXQBfrfEU10UrHSzSBYzdLNvRGXyd2Fr81fabagwNk6eNnVgojG4yY0nbRZrqfpmlxnsg1-Ah6U3u5kTKbitNEUk5rfKh4bbULWU0lU0dfwZ-ADlhBRN755Mpk-e-vslxdRLU5Hg"}]}</t>
  </si>
  <si>
    <t>json : "{\"destination\":\"Uffcadd844141cf0a43c0c2c87fb2389e\",\"events\":[{\"type\":\"message\",\"message\":{\"type\":\"text\",\"id\":\"566397716691681696\",\"quoteToken\":\"1REPMA8d4RNWiQadXMAgmMueo1Te3WcYQWyabA2i4xcd-hSy_1yobeAG9-o_YFLWebqgCNagsnqle_ZbSw7ltXiFlavuq04n0Lk9hSGYKqDUmijCMrGLyOhzYJfyC___vquV-UEbRAcyZg9quojYaw\",\"text\":\"  เแฟท\\nเรดคอรัล1โล\\nฟิลเลย์ 1 โล\\nเบบี้คอส 1โล\\nไวด์ร็อกเกต 1 โลค่ะ \"},\"webhookEventId\":\"01JY6WR4WYHAMH101QGPB485NZ\",\"deliveryContext\":{\"isRedelivery\":false},\"timestamp\":1750430651238,\"source\":{\"type\":\"user\",\"userId\":\"Uc0f3910d135521f0995ac379d0c945f8\"},\"replyToken\":\"7146d67046c440159d30a470129e45be\",\"mode\":\"active\"}]}"</t>
  </si>
  <si>
    <t>json : "{\"destination\":\"Uffcadd844141cf0a43c0c2c87fb2389e\",\"events\":[{\"type\":\"message\",\"message\":{\"type\":\"text\",\"id\":\"566397832605991169\",\"quoteToken\":\"20LCkXX8vTsqacv7dTBivdrYtmyh9WYMriiN7oEA-vZIAC8hvTPnf_D8r1Ryz9hzkvexH-6RDAFHGymBDGn94EzFSc_3C24dpV4yX-kzWxvRi8vUGNThnDXaDBbflifo5UgpFYMy_tsTrgFIIRyweA\",\"text\":\"  เคน\\nเรดคอรัล1โล\\nฟิลเลย์ 1 โลค่ะ \"},\"webhookEventId\":\"01JY6WT8EFQ3S3XQ8RY7BGFAKY\",\"deliveryContext\":{\"isRedelivery\":false},\"timestamp\":1750430720224,\"source\":{\"type\":\"user\",\"userId\":\"Uc0f3910d135521f0995ac379d0c945f8\"},\"replyToken\":\"8eaf6e862fee45b5be0bc198aa3792f7\",\"mode\":\"active\"}]}"</t>
  </si>
  <si>
    <t>json : "{\"destination\":\"Uffcadd844141cf0a43c0c2c87fb2389e\",\"events\":[{\"type\":\"message\",\"message\":{\"type\":\"text\",\"id\":\"566398014823072055\",\"quoteToken\":\"jrRJAU00d7XAjvD9hQqtsS9TTFFwea3_6Y8YOEi_fS_JPQQw6B-VneFU0Vf7RNMWXKOQpwZVheVnlfKmkfhZ6PZRPekM2TOZVI6wfeCNzAT2XyJvuzh-nhV02j3_cnKdsRXfLmMOXcrKgl7MZZKepw\",\"text\":\"โชเน็น\\nคอส 2 โลค่ะ\"},\"webhookEventId\":\"01JY6WXJHX3GG4KYCKP3PKQHHP\",\"deliveryContext\":{\"isRedelivery\":false},\"timestamp\":1750430828761,\"source\":{\"type\":\"user\",\"userId\":\"Uc0f3910d135521f0995ac379d0c945f8\"},\"replyToken\":\"f217f456bb2a432c9dfa11fbaab64039\",\"mode\":\"active\"}]}"</t>
  </si>
  <si>
    <t>json : "{\"destination\":\"Uffcadd844141cf0a43c0c2c87fb2389e\",\"events\":[{\"type\":\"message\",\"message\":{\"type\":\"text\",\"id\":\"566402124905447459\",\"quoteToken\":\"4YiDrYHDhTfjDm5znTmqTKUMS7KwqB0N1vh2dLNUyO0e6WGe4uc8S95rRNPmGs9luZJy6hH_T4gtY0uOPm0GT4B9kxmrIXNFAjhzz0DJfbWRf3qHORLU1_YT55uZgLE3KeY05sTBCcGaOoDrXlo3wg\",\"text\":\"เอทบิสโทร\\nฟิลเลย์ 1 โล\\nเบบี้คอส 1 โลค่ะ \"},\"webhookEventId\":\"01JY6Z8AS02NG5FTMQ26Q1KYS5\",\"deliveryContext\":{\"isRedelivery\":false},\"timestamp\":1750433278558,\"source\":{\"type\":\"user\",\"userId\":\"Uc0f3910d135521f0995ac379d0c945f8\"},\"replyToken\":\"fefac2d9e0474e35ae96dedb2edb527d\",\"mode\":\"active\"}]}"</t>
  </si>
  <si>
    <t>json : "{\"destination\":\"Uffcadd844141cf0a43c0c2c87fb2389e\",\"events\":[{\"type\":\"message\",\"message\":{\"type\":\"text\",\"id\":\"566406629169037536\",\"quoteToken\":\"yMZnzx9wSnnqc8bYpIB3nRE7puILy6THWbKWYI5nNhTdQ4XPandP4XJBEf-eSbc89eupccrgUdFb41a_qVQYRS_ttr7r2_MSe2pfVY7cvW4OPADk3Qb-SrP66eN03L3fFrBtjoQvF7sqgj6XbiNuaA\",\"text\":\"สั่งผัก\"},\"webhookEventId\":\"01JY71T8GZ6PXMVCTHECNFG2JS\",\"deliveryContext\":{\"isRedelivery\":false},\"timestamp\":1750435963385,\"source\":{\"type\":\"user\",\"userId\":\"U0d6b72543464859ef62065c9501370cd\"},\"replyToken\":\"508f2950891c4b0292a2e762dd5a0fa5\",\"mode\":\"active\"}]}"</t>
  </si>
  <si>
    <t>userId : U0d6b72543464859ef62065c9501370cd</t>
  </si>
  <si>
    <t>profile displayName : Moo_Mhee482 🍈🍞🫧 46</t>
  </si>
  <si>
    <t>json : "{\"date\":\"2025-06-20T16:13:10.714Z\",\"deliveryDate\":\"2025-06-21\",\"user\":\"Ginda wagyu\",\"userLine\":\"Moo_Mhee482 🍈🍞🫧 46\",\"payMethod\":\"โอนเงิน\",\"userId\":\"U0d6b72543464859ef62065c9501370cd\",\"order\":[{\"name\":\"Cos\",\"nameTh\":\"คอส\",\"amount\":5,\"price\":120,\"subtotal\":600,\"image\":\"https://i.postimg.cc/643mw8Cv/03.png\"}]}"</t>
  </si>
  <si>
    <t>❌ ไม่เจอ shop name:Ginda wagyu</t>
  </si>
  <si>
    <t>📬 pushFlexMessage id : U0d6b72543464859ef62065c9501370cd</t>
  </si>
  <si>
    <t>📬 pushFlexMessage : {"sentMessages":[{"id":"566406679852483020","quoteToken":"2zMRF_n0Kd0QC7Adc6uvrzOrNPMYVM0PX9wGKeBo0KWf_RFljz_ZHMdv6A2V1_KU2_7_eT8o-YObmRIIesnEHTav23WuYQcHWhrgSVxWQlnuUb5Go_XZlzn3qdB1EWhH7d5gcJtxIgdO7ffDbg-ANg"}]}</t>
  </si>
  <si>
    <t>🔥 Queued order with Trigger ID: -3956433025137075411</t>
  </si>
  <si>
    <t>🔥 Processing order for trigger: -3956433025137075411</t>
  </si>
  <si>
    <t>Shop: Ginda wagyu</t>
  </si>
  <si>
    <t>summarizeOrdersToPayments key: 21 Jun 2025|Ginda wagyu</t>
  </si>
  <si>
    <t>Flex Message (Final): {"type":"flex","altText":"(Moo_Mhee482 🍈🍞🫧 46#336) สั่งผักใหม่","contents":{"type":"bubble","size":"mega","body":{"type":"box","layout":"vertical","spacing":"md","contents":[{"type":"text","text":"✅ รายการสั่งผักใหม่ (Moo_Mhee482 🍈🍞🫧 46#336)","weight":"bold","size":"md","color":"#1DB446","wrap":true},{"type":"text","text":"ร้าน: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</si>
  <si>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{"sentMessages":[{"id":"566406788417847539","quoteToken":"flx0ofkMl05z4iCvL9dhEURc0P2oIYQiIlxFV3EkYj8zb1b3---EYp3JCBaR3ejq_C1a1BsN9t4KNk77kdv1hvQdAQ6R5CO0D_XAjj_R3g1E_4cPGNLmp0w2W4_U9aXo4SN6XctQ2SmoUyxhIZeFnA"}]}</t>
  </si>
  <si>
    <t>🔥 Deleted property for trigger: -3956433025137075411</t>
  </si>
  <si>
    <t>✅ Deleted trigger: -3956433025137075411</t>
  </si>
  <si>
    <t>json : "{\"date\":\"2025-06-20T16:51:42.190Z\",\"deliveryDate\":\"2025-06-21\",\"user\":\"Rare\",\"userLine\":\"21gun\",\"payMethod\":\"เครดิต\",\"userId\":\"U863ec6850ff494c8ad50b25afa94efb0\",\"order\":[{\"name\":\"Cos\",\"nameTh\":\"คอส\",\"amount\":2,\"price\":120,\"subtotal\":240,\"image\":\"https://i.postimg.cc/643mw8Cv/03.png\"},{\"name\":\"Wild Rocket\",\"nameTh\":\"ไวลด์ ร็อคเก็ต\",\"amount\":0.5,\"price\":240,\"subtotal\":120,\"image\":\"https://ofarmorganic.com/wp-content/uploads/2020/05/rocket-salad-2.jpg\"}]}"</t>
  </si>
  <si>
    <t>📬 pushFlexMessage id : U863ec6850ff494c8ad50b25afa94efb0</t>
  </si>
  <si>
    <t>📬 pushFlexMessage : {"sentMessages":[{"id":"566410561714913366","quoteToken":"QjtAwWaDutdD9DiYiJWncbs9ENTLNWdTTF5pdA_6Df3PbT2f6tsF7NnU-e_7W0qrdFXz8QaKwSsgTGVD3QWuUSyyDZME_Zs5C9lg49WpbWpEia86F3_NYmW5RP6gDqha6ytrPB0ymas0Oyd9y6Y0gQ"}]}</t>
  </si>
  <si>
    <t>🔥 Queued order with Trigger ID: -715947392957965578</t>
  </si>
  <si>
    <t>🔥 Processing order for trigger: -715947392957965578</t>
  </si>
  <si>
    <t>summarizeOrdersToPayments key: 21 Jun 2025|Rare</t>
  </si>
  <si>
    <t>Flex Message (Final): {"type":"flex","altText":"(21gun#337) สั่งผักใหม่","contents":{"type":"bubble","size":"mega","body":{"type":"box","layout":"vertical","spacing":"md","contents":[{"type":"text","text":"✅ รายการสั่งผักใหม่ (21gun#337)","weight":"bold","size":"md","color":"#1DB446","wrap":true},{"type":"text","text":"ร้าน: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กก.","weight":"bold","align":"end","size":"sm","flex":2},{"type":"text","text":"360 บ.","weight":"bold","align":"end","size":"sm","flex":3}]}]}}}</t>
  </si>
  <si>
    <t>📬 pushFlexMessage : {"sentMessages":[{"id":"566410805336080439","quoteToken":"CU48R66AaW43-jIeCFeKnVgjtOOQQY6f2__P1HbXY36p5vJlCN19LNdnjByBv2RhVu9iwMaYRERULcNcSZHpnFyLG63BlZBKv_HYf7gWmGdtCFSj6MC9Y1ziy4Xw-YP8QaBIC0UgsiQgUu9T-MspDg"}]}</t>
  </si>
  <si>
    <t>🔥 Deleted property for trigger: -715947392957965578</t>
  </si>
  <si>
    <t>✅ Deleted trigger: -715947392957965578</t>
  </si>
  <si>
    <t>json : "{\"destination\":\"Uffcadd844141cf0a43c0c2c87fb2389e\",\"events\":[{\"type\":\"message\",\"message\":{\"type\":\"text\",\"id\":\"566411107930472517\",\"quoteToken\":\"pHMxfF4APlWR8RNvW6WkkfQpJqQeB0U8bWMMxOt-ZjqJPJjHobwEfvHZjGUx5ztjn27dC2QkM1BMFlACYJBUk0qUipjseSRABYCOY4dkrF_YJO1VZ7NUFMAaJZB8uRdO7hqqKkgp6-9WUrJ44R7xVQ\",\"text\":\"สั่งผัก\"},\"webhookEventId\":\"01JY74BQWHPMTF4TW85E9S30M4\",\"deliveryContext\":{\"isRedelivery\":false},\"timestamp\":1750438632855,\"source\":{\"type\":\"user\",\"userId\":\"U3cb7c7018c06e87beab55320f27f7317\"},\"replyToken\":\"744668f1fc294794b9bec7220428d99c\",\"mode\":\"active\"}]}"</t>
  </si>
  <si>
    <t>profile displayName : Ning🍒</t>
  </si>
  <si>
    <t>json : "{\"date\":\"2025-06-20T16:58:42.850Z\",\"deliveryDate\":\"2025-06-21\",\"user\":\"Touch Steak\",\"userLine\":\"Ning🍒\",\"payMethod\":\"โอนเงิน\",\"userId\":\"U3cb7c7018c06e87beab55320f27f7317\",\"order\":[{\"name\":\"Green Oak\",\"nameTh\":\"กรีนโอ๊ค \",\"amount\":2,\"price\":120,\"subtotal\":240,\"image\":\"https://i.postimg.cc/xXKgwvBZ/05.png\"}]}"</t>
  </si>
  <si>
    <t>❌ ไม่เจอ shop name:Touch Steak</t>
  </si>
  <si>
    <t>📬 pushFlexMessage id : U3cb7c7018c06e87beab55320f27f7317</t>
  </si>
  <si>
    <t>📬 pushFlexMessage : {"sentMessages":[{"id":"566411267699638427","quoteToken":"-ay57qoHnWFfnVOcOmqwf4k_fSfDR-fTQllRcl9-R2YtaXs1LQFWC_pN_xtk41pgUhe3rlFV1HHViTBpSi5gBp5XcLN63B5vmy7NdUgyGG1plJvmQN3WnmWO_wbwvEIO_GOMdtZdL2WSbReDhHtnNg"}]}</t>
  </si>
  <si>
    <t>🔥 Queued order with Trigger ID: -599019358932503672</t>
  </si>
  <si>
    <t>json : "{\"destination\":\"Uffcadd844141cf0a43c0c2c87fb2389e\",\"events\":[{\"type\":\"message\",\"message\":{\"type\":\"text\",\"id\":\"566411296338083970\",\"quoteToken\":\"0k5MKmO7i22T_JvyaeOLBNq3KnAza7R4fEl8a_IsxVZRWGX4t99otwX2KoHhoWzldhWziL9cpM_tIXU0H5V_M9R5kRaaLiDlTfYrjhKXG6gHZCwcuo_LgoQ0lM1M370DgWKq6QGB5xh-_M7niCp--g\",\"text\":\"ไม่มี เบบี้คอส เหรอ \"},\"webhookEventId\":\"01JY74F568X4KKM0PYSAPST571\",\"deliveryContext\":{\"isRedelivery\":false},\"timestamp\":1750438745212,\"source\":{\"type\":\"user\",\"userId\":\"U3cb7c7018c06e87beab55320f27f7317\"},\"replyToken\":\"def1c9ece15b448aaf04d3411fdcd811\",\"mode\":\"active\"}]}"</t>
  </si>
  <si>
    <t>json : "{\"destination\":\"Uffcadd844141cf0a43c0c2c87fb2389e\",\"events\":[{\"type\":\"message\",\"message\":{\"type\":\"text\",\"id\":\"566411311689760769\",\"quoteToken\":\"rLpWFr-7hgeLNCVTMgYwVkxE--BalZhlhRw94j8-uYmClOGW9x76HR7Aa_eqQkVBHAa7IiPiFkA4EpCeerC-N5Gch0AAwMeBpNUgLxMQizKCMd3EwLrtleO1DgD0cFeNyYkvtjHKwkLHJs5o5XiK4w\",\"text\":\"พี่ จะเอา 2 กก\"},\"webhookEventId\":\"01JY74FEA2CZBG4PGNXDBDW3GG\",\"deliveryContext\":{\"isRedelivery\":false},\"timestamp\":1750438754306,\"source\":{\"type\":\"user\",\"userId\":\"U3cb7c7018c06e87beab55320f27f7317\"},\"replyToken\":\"ad888f3f004e43e288a2f61fc470129f\",\"mode\":\"active\"}]}"</t>
  </si>
  <si>
    <t>json : "{\"destination\":\"Uffcadd844141cf0a43c0c2c87fb2389e\",\"events\":[{\"type\":\"message\",\"message\":{\"type\":\"text\",\"id\":\"566411335916061098\",\"quoteToken\":\"Wv8tKTBuCzmYar8ybTt2KEzrxVENByMZ0lCtIhHOzku2g2S7-Dj0zolo83z43f_JF84xTFp3nlxQAnfM1lRDbP1vLaX-I9pvYw0wg51cabLDBE5gD4Hfa4AsAvtcQMpJPEzfz5q1wb6sZrmd6m003w\",\"text\":\"เรดคอส ครึ่ง กก\"},\"webhookEventId\":\"01JY74FWDQXSZN3VM2WMPASCVD\",\"deliveryContext\":{\"isRedelivery\":false},\"timestamp\":1750438768753,\"source\":{\"type\":\"user\",\"userId\":\"U3cb7c7018c06e87beab55320f27f7317\"},\"replyToken\":\"04c049f7e0fb492e885c852b77faec52\",\"mode\":\"active\"}]}"</t>
  </si>
  <si>
    <t>json : "{\"destination\":\"Uffcadd844141cf0a43c0c2c87fb2389e\",\"events\":[{\"type\":\"message\",\"message\":{\"type\":\"text\",\"id\":\"566411385895387205\",\"quoteToken\":\"2e9bqhH4xbLijvJM5-OHFV4DOGPQTBhtD0-9ppuSVW1dGvPXWfRfZbKCXtKHHmoyPEZoo6eUUQ-aKBycaxqb9etJRa_ywaQMRT7CdYFmcjQljEYuVNmnuElCdm6NqdCFPTnYYZ5usPgMyxXKUIZ21A\",\"text\":\"แล้วที่สั่งในระบบ คือ กรีน โอ๊ค 2 กก\"},\"webhookEventId\":\"01JY74GSCJ49Q0KQRMRCYQ071G\",\"deliveryContext\":{\"isRedelivery\":false},\"timestamp\":1750438798535,\"source\":{\"type\":\"user\",\"userId\":\"U3cb7c7018c06e87beab55320f27f7317\"},\"replyToken\":\"523b0a3c337e42d8a710df2b4134ecc1\",\"mode\":\"active\"}]}"</t>
  </si>
  <si>
    <t>🔥 Processing order for trigger: -599019358932503672</t>
  </si>
  <si>
    <t>Shop: Touch Steak</t>
  </si>
  <si>
    <t>summarizeOrdersToPayments key: 21 Jun 2025|Touch Steak</t>
  </si>
  <si>
    <t>Flex Message (Final): {"type":"flex","altText":"(Ning🍒#338) สั่งผักใหม่","contents":{"type":"bubble","size":"mega","body":{"type":"box","layout":"vertical","spacing":"md","contents":[{"type":"text","text":"✅ รายการสั่งผักใหม่ (Ning🍒#338)","weight":"bold","size":"md","color":"#1DB446","wrap":true},{"type":"text","text":"ร้าน: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</si>
  <si>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{"sentMessages":[{"id":"566411448943640731","quoteToken":"x0fMv4CTyWRvTRXx-d6HoDJE3KVwYUhqtED5u-AWvkXKt93talKxN1uF52bGcTMHNPBz-57ONyirp6y_gV2N4z_OOssRcSkvWehoRdF3C_zmBno1bOj7ZoTOxvAOgF4a_Whz6MN5vZSse7g0mtS9rg"}]}</t>
  </si>
  <si>
    <t>🔥 Deleted property for trigger: -599019358932503672</t>
  </si>
  <si>
    <t>✅ Deleted trigger: -599019358932503672</t>
  </si>
  <si>
    <t>json : "{\"destination\":\"Uffcadd844141cf0a43c0c2c87fb2389e\",\"events\":[{\"type\":\"message\",\"message\":{\"type\":\"text\",\"id\":\"566411557023252617\",\"quoteToken\":\"VKoOjb9XhXzGQY_-ourX4fP7ro619YKQpiSiQdDaluC_HsdxqIKG5CUm99FORBgnJt9CJA87HTgxJj7ZnqsDIIwiq1_XPTF6ybLnZcJ0njPykJf9MB88rqkvdOTqYQpH4xMpt7lmb_UhLl3BHD_TdA\",\"text\":\" สั่งผักสลัดหน่อยค่ะ\\nกรีนโอ๊ค2 โล\\nเรดโอ๊ค 1โล\\nฟินเดย์1โล\\nผักเบบี้คอส 2โล\\nขอบคุณค่ะ\"},\"webhookEventId\":\"01JY74KX9T2V4TGC01QCNFX5WS\",\"deliveryContext\":{\"isRedelivery\":false},\"timestamp\":1750438900540,\"source\":{\"type\":\"user\",\"userId\":\"U78617910c23af5dc02e8b5d4035a5026\"},\"replyToken\":\"a516783077d74bcd9ed98b5b27e47c1d\",\"mode\":\"active\"}]}"</t>
  </si>
  <si>
    <t>userId : U78617910c23af5dc02e8b5d4035a5026</t>
  </si>
  <si>
    <t>json : "{\"destination\":\"Uffcadd844141cf0a43c0c2c87fb2389e\",\"events\":[{\"type\":\"message\",\"message\":{\"type\":\"text\",\"id\":\"566411589033394231\",\"quoteToken\":\"EdKtC8RQ0jS_yzfkuI4vtV1s0ZBrIkwnoYbjr_R0qlo4XAHrhMv2W02raPVwifWUTTPP4iOPTlmWXYjNbwSJ_1wGeLY03CLPo2cEOilcS8CW-tZgMefgwlZOC7dsqY336WSBVKfixS03E1SkprlOeA\",\"text\":\"เอาฟิลเล่อีก ครึ่งกิโล\"},\"webhookEventId\":\"01JY74MFZ0ZSY3NBSME8RE4XWX\",\"deliveryContext\":{\"isRedelivery\":false},\"timestamp\":1750438919747,\"source\":{\"type\":\"user\",\"userId\":\"U3cb7c7018c06e87beab55320f27f7317\"},\"replyToken\":\"e0f28d666e694d389560c883f1f308fe\",\"mode\":\"active\"}]}"</t>
  </si>
  <si>
    <t>json : "{\"destination\":\"Uffcadd844141cf0a43c0c2c87fb2389e\",\"events\":[{\"type\":\"message\",\"message\":{\"type\":\"text\",\"id\":\"566411685100519494\",\"quoteToken\":\"7F3n9CyEZUH5ypOO3mYB3QHBSYWt1k-7tzh4dHLseQLd58cf_vLQx3EBhJz4FB_TqqiMwX62wfXXGQ4kZJ8_LMGCuIg4y3To_OFgk1KyACuluk37YzvZ3OxowPSCNO8N9veFH_-bZBzyhjb47A7mSw\",\"text\":\"สรุป ให้นะ\\nBABY คอส 2 กิโล \\nกรีนโอ๊ค  2 กก\\nฟิลเล่ ครึ่งกิโล \\nเรดคอส ครึ่งกิโล \"},\"webhookEventId\":\"01JY74P7W3HJVRS8P5JQ9NPB48\",\"deliveryContext\":{\"isRedelivery\":false},\"timestamp\":1750438976903,\"source\":{\"type\":\"user\",\"userId\":\"U3cb7c7018c06e87beab55320f27f7317\"},\"replyToken\":\"88b68a1de7b14fd1871131462578e70c\",\"mode\":\"active\"}]}"</t>
  </si>
  <si>
    <t>json : "{\"destination\":\"Uffcadd844141cf0a43c0c2c87fb2389e\",\"events\":[{\"type\":\"message\",\"message\":{\"type\":\"text\",\"id\":\"566411754876436550\",\"quoteToken\":\"lAcS4F3AY_NEuS2eH-ezrw25TnmHSQFQZTdr0FBpLLStYG8EVIfVlhhMstZ1FtKv5OVAOsVI2ByTOgZieCqxoZ5MtUpyR0LDRCAmfGpHwLK2hOPtPH6uZJTsWdXtJIb3DJvbfGAizUY80qpdxv9roQ\",\"text\":\"ขอโทษด้วยนะคะที่สั่งออเดอร์ดึกไป\"},\"webhookEventId\":\"01JY74QGF6HK8SQ04RH3DW7C0P\",\"deliveryContext\":{\"isRedelivery\":false},\"timestamp\":1750439018638,\"source\":{\"type\":\"user\",\"userId\":\"U78617910c23af5dc02e8b5d4035a5026\"},\"replyToken\":\"70d8e2f8ed244f059384af8f6a1562c4\",\"mode\":\"active\"}]}"</t>
  </si>
  <si>
    <t>sendDailyOrderSummary formattedToday : 21 Jun 2025</t>
  </si>
  <si>
    <t>sendDailyOrderSummary todayRows : [[330,"20 Jun 2025 เวลา 10:41","2025-06-20T17:00:00.000Z","คริสตัลคาเฟ่","Green Oak",1,120,120,"เงินสด"],[330,"20 Jun 2025 เวลา 10:41","2025-06-20T17:00:00.000Z","คริสตัลคาเฟ่","Red Oak",1,120,120,"เงินสด"],[336,"20 Jun 2025 เวลา 23:14","2025-06-20T17:00:00.000Z","Ginda wagyu","Cos",5,120,600,"โอนเงิน"],[337,"20 Jun 2025 เวลา 23:53","2025-06-20T17:00:00.000Z","Rare","Cos",2,120,240,"เครดิต"],[337,"20 Jun 2025 เวลา 23:53","2025-06-20T17:00:00.000Z","Rare","Wild Rocket",0.5,240,120,"เครดิต"],[338,"21 Jun 2025 เวลา 00:00","2025-06-20T17:00:00.000Z","Touch Steak","Green Oak",2,120,240,"โอนเงิน"]]</t>
  </si>
  <si>
    <t>📬 pushFlexMessage : {"sentMessages":[{"id":"566448671882478029","quoteToken":"Wdd9qHg4UXzsck7-UDJaqORvh5U0KSG_WNWhRyqJq-mqVtWPFjByHOGhRREem_Udph1W6w0ptOSGrG5QPdNNyIvFi5TjE3mRjcZl36faYukvErkcVNBWQoaeDNxTmZQOicjoWupDxBcCfTvsKXntng"}]}</t>
  </si>
  <si>
    <t>json : "{\"date\":\"2025-06-21T01:51:14.457Z\",\"deliveryDate\":\"2025-06-21\",\"user\":\"Fat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ร็อคเก็ต\",\"amount\":1,\"price\":240,\"subtotal\":240},{\"name\":\"Red Coral\",\"nameTh\":\"เรดคอรัล\",\"amount\":1,\"price\":140,\"subtotal\":140}]}"</t>
  </si>
  <si>
    <t>🔥 Queued order with Trigger ID: -3219570243063336766</t>
  </si>
  <si>
    <t>json : "{\"date\":\"2025-06-21T01:51:47.373Z\",\"deliveryDate\":\"2025-06-21\",\"user\":\"Shounen Yakiniku\",\"userLine\":\"ADMIN\",\"payMethod\":\"เครดิต\",\"userId\":\"ADMIN\",\"order\":[{\"name\":\"Cos\",\"nameTh\":\"คอส\",\"amount\":2,\"price\":120,\"subtotal\":240}]}"</t>
  </si>
  <si>
    <t>✅ matched alias:shounen yakiniku→Shounen Yakiniku</t>
  </si>
  <si>
    <t>🔥 Queued order with Trigger ID: -4207803563379600427</t>
  </si>
  <si>
    <t>🔥 Processing order for trigger: -3219570243063336766</t>
  </si>
  <si>
    <t>summarizeOrdersToPayments key: 21 Jun 2025|Fat Boy</t>
  </si>
  <si>
    <t>Flex Message (Final): {"type":"flex","altText":"(ADMIN#339) สั่งผักใหม่","contents":{"type":"bubble","size":"mega","body":{"type":"box","layout":"vertical","spacing":"md","contents":[{"type":"text","text":"✅ รายการสั่งผักใหม่ (ADMIN#339)","weight":"bold","size":"md","color":"#1DB446","wrap":true},{"type":"text","text":"ร้าน: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Rocket","size":"sm","color":"#000000","flex":4},{"type":"text","text":"1.00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กก.","weight":"bold","align":"end","size":"sm","flex":2},{"type":"text","text":"640 บ.","weight":"bold","align":"end","size":"sm","flex":3}]}]}}}</t>
  </si>
  <si>
    <t>📬 pushFlexMessage : {"sentMessages":[{"id":"566464981970190560","quoteToken":"Zd5ClsmV-1KdpDp1aEMS8dbE-witc7FRmSzxr9wO64tF0Vg7JrK-TYGKM7DWyFLdkB7DPRSp8MwvSWwHNJajuBBQb0lVCsR6vRSQH2geAk1Alw7PHYJQVCdpMvBu7rOTRwXZeABui7nUUqfamHs7og"}]}</t>
  </si>
  <si>
    <t>🔥 Deleted property for trigger: -3219570243063336766</t>
  </si>
  <si>
    <t>✅ Deleted trigger: -3219570243063336766</t>
  </si>
  <si>
    <t>json : "{\"date\":\"2025-06-21T01:52:29.115Z\",\"deliveryDate\":\"2025-06-21\",\"user\":\"8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</si>
  <si>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✅ matched alias:8 bistro→8 Bistro</t>
  </si>
  <si>
    <t>🔥 Queued order with Trigger ID: -514225300138050601</t>
  </si>
  <si>
    <t>🔥 Processing order for trigger: -4207803563379600427</t>
  </si>
  <si>
    <t>Shop: Shounen Yakiniku</t>
  </si>
  <si>
    <t>summarizeOrdersToPayments key: 21 Jun 2025|Shounen Yakiniku</t>
  </si>
  <si>
    <t>Flex Message (Final): {"type":"flex","altText":"(ADMIN#340) สั่งผักใหม่","contents":{"type":"bubble","size":"mega","body":{"type":"box","layout":"vertical","spacing":"md","contents":[{"type":"text","text":"✅ รายการสั่งผักใหม่ (ADMIN#340)","weight":"bold","size":"md","color":"#1DB446","wrap":true},{"type":"text","text":"ร้าน: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</si>
  <si>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{"sentMessages":[{"id":"566465043894632931","quoteToken":"WrPmSOvrSTN6i3f3k_pc4-_aeiCGC8quwEMV6hzf04iM89Fns29Aj2YnPmsX1beVGj_tDU6o2m18jIbrCpgF7CEXcNyujqLJSf5NyzXQp99tf9dgc1c8Oj1ngA9MhlpLf9dWLTd732Vxxoa--ZU88g"}]}</t>
  </si>
  <si>
    <t>🔥 Deleted property for trigger: -4207803563379600427</t>
  </si>
  <si>
    <t>✅ Deleted trigger: -4207803563379600427</t>
  </si>
  <si>
    <t>json : "{\"date\":\"2025-06-21T01:53:12.085Z\",\"deliveryDate\":\"2025-06-21\",\"user\":\"Ken Izakaya\",\"userLine\":\"ADMIN\",\"payMethod\":\"เครดิต\",\"userId\":\"ADMIN\",\"order\":[{\"name\":\"Frillice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</si>
  <si>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✅ matched alias:ken izakaya→Ken Izakaya</t>
  </si>
  <si>
    <t>🔥 Queued order with Trigger ID: 4423210212821552389</t>
  </si>
  <si>
    <t>json : "{\"date\":\"2025-06-21T01:54:08.383Z\",\"deliveryDate\":\"2025-06-21\",\"user\":\"ฌาณิ\",\"userLine\":\"ADMIN\",\"payMethod\":\"โอนเงิน\",\"userId\":\"ADMIN\",\"order\":[{\"name\":\"Green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</si>
  <si>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❌ ไม่เจอ shop name:ฌาณิ</t>
  </si>
  <si>
    <t>🔥 Queued order with Trigger ID: -7107330454423529147</t>
  </si>
  <si>
    <t>🔥 Processing order for trigger: -7107330454423529147</t>
  </si>
  <si>
    <t>Shop: ฌาณิ</t>
  </si>
  <si>
    <t>summarizeOrdersToPayments key: 21 Jun 2025|ฌาณิ</t>
  </si>
  <si>
    <t>🔥 Processing order for trigger: -514225300138050601</t>
  </si>
  <si>
    <t>Flex Message (Final): {"type":"flex","altText":"(ADMIN#341) สั่งผักใหม่","contents":{"type":"bubble","size":"mega","body":{"type":"box","layout":"vertical","spacing":"md","contents":[{"type":"text","text":"✅ รายการสั่งผักใหม่ (ADMIN#341)","weight":"bold","size":"md","color":"#1DB446","wrap":true},{"type":"text","text":"ร้าน: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กก.","weight":"bold","align":"end","size":"sm","flex":2},{"type":"text","text":"740 บ.","weight":"bold","align":"end","size":"sm","flex":3}]}]}}}</t>
  </si>
  <si>
    <t>📬 pushFlexMessage : {"sentMessages":[{"id":"566465211733901348","quoteToken":"XcXJurAa7FIAXbzXBIw_OvBepMPtW_T658yvCJljvYr1UmtMxJYwu3fzR3mvRAfX-LmTPpnbBSRDG6d2K7A3pL6HqB0e10KQFqa4MlqMu6mRTM5eSIUlAHvF3HhYLNJEShl7MzBO4LWDfSyShtVdDQ"}]}</t>
  </si>
  <si>
    <t>🔥 Deleted property for trigger: -7107330454423529147</t>
  </si>
  <si>
    <t>summarizeOrdersToPayments key: 21 Jun 2025|8 Bistro</t>
  </si>
  <si>
    <t>✅ Deleted trigger: -7107330454423529147</t>
  </si>
  <si>
    <t>Flex Message (Final): {"type":"flex","altText":"(ADMIN#342) สั่งผักใหม่","contents":{"type":"bubble","size":"mega","body":{"type":"box","layout":"vertical","spacing":"md","contents":[{"type":"text","text":"✅ รายการสั่งผักใหม่ (ADMIN#342)","weight":"bold","size":"md","color":"#1DB446","wrap":true},{"type":"text","text":"ร้าน: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</si>
  <si>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{"sentMessages":[{"id":"566465221128880453","quoteToken":"GoU-_BhlY_f5-8UIzl07qxpRz7qwlKTdmagqv0v870mAmK_BdnJdY2LB6ZO3imVVvmstR3NtQalNCHBf4OtH4fKKgUEANhGU_NGID-bFrceQD3m2Y5nRohB2OnXfrR3-ewsZPLpyv1-XOonC7ye3Pg"}]}</t>
  </si>
  <si>
    <t>🔥 Deleted property for trigger: -514225300138050601</t>
  </si>
  <si>
    <t>✅ Deleted trigger: -514225300138050601</t>
  </si>
  <si>
    <t>🔥 Processing order for trigger: 4423210212821552389</t>
  </si>
  <si>
    <t>Shop: Ken Izakaya</t>
  </si>
  <si>
    <t>summarizeOrdersToPayments key: 21 Jun 2025|Ken Izakaya</t>
  </si>
  <si>
    <t>Flex Message (Final): {"type":"flex","altText":"(ADMIN#343) สั่งผักใหม่","contents":{"type":"bubble","size":"mega","body":{"type":"box","layout":"vertical","spacing":"md","contents":[{"type":"text","text":"✅ รายการสั่งผักใหม่ (ADMIN#343)","weight":"bold","size":"md","color":"#1DB446","wrap":true},{"type":"text","text":"ร้าน: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</si>
  <si>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{"sentMessages":[{"id":"566465295720382747","quoteToken":"sKj1eO8Fjtpy4WrmUNzNZ4pjeir_d1GeUTOcWr-JUdnzmp4BilGotVgWx2bR_7CHusZ2qedbmvguoQT4t05c-WVYXNznXiDM5HyLsjVqW27rwEKqZ-742U1XGfjjTlItiM8Ik760y_iMOXvGXwnafA"}]}</t>
  </si>
  <si>
    <t>🔥 Deleted property for trigger: 4423210212821552389</t>
  </si>
  <si>
    <t>✅ Deleted trigger: 4423210212821552389</t>
  </si>
  <si>
    <t>json : "{\"date\":\"2025-06-21T01:58:08.046Z\",\"deliveryDate\":\"2025-06-21\",\"user\":\"Touch Steak\",\"userLine\":\"ADMIN\",\"payMethod\":\"โอนเงิน\",\"userId\":\"ADMIN\",\"order\":[{\"name\":\"Green Oak\",\"nameTh\":\"กรีนโอ๊ค \",\"amount\":2,\"price\":120,\"subtotal\":240},{\"name\":\"Frillice Iceberg\",\"nameTh\":\"ฟิลเลย์ไอซ์เบิร์ก\",\"amount\":0.5,\"price\":140,\"subtotal\":70},{\"name\":\"Baby Cos\",\"nameTh\":\"เบบี้คอส\",\"amount\":2,\"price\":120,\"subtotal\":240},{\"name\":\"Red Coral\",\"nameTh\":\"เรดคอรัล\",\"amount\":0.5,\"price\":140,\"subtotal\":70}]}"</t>
  </si>
  <si>
    <t>🔥 Queued order with Trigger ID: -8844794780898201122</t>
  </si>
  <si>
    <t>🔥 Processing order for trigger: -8844794780898201122</t>
  </si>
  <si>
    <t>Found 1 rows to delete for shop "Touch Steak" on 21 Jun 2025.</t>
  </si>
  <si>
    <t>Deleted row: 2711</t>
  </si>
  <si>
    <t>Found existing payment summary at data index: 1594</t>
  </si>
  <si>
    <t>Row 1596 updated successfully.</t>
  </si>
  <si>
    <t>Flex Message (Final): {"type":"flex","altText":"(ADMIN#338) แก้ไขสั่งผัก","contents":{"type":"bubble","size":"mega","body":{"type":"box","layout":"vertical","spacing":"md","contents":[{"type":"text","text":"🔄 แก้ไขรายการสั่งผัก (ADMIN#338)","weight":"bold","size":"md","color":"#f57b00","wrap":true},{"type":"text","text":"ร้าน: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เสาร์ที่ 21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</si>
  <si>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{"sentMessages":[{"id":"566465625661374975","quoteToken":"uN5yZySNLf9Bm4TJC_CNY0Hz1XD_pLJ7Qh9EQFwuENQlwBX7xwUE4yHCXWm4LLQ_lnZzzjZZ7zSbg43yX0sYaE2VufGqW23rq_kHFS05LWA_eRSg5L0JYDggOFJIzHTYF0QrzY63GQ7NG-VQ4kZPWw"}]}</t>
  </si>
  <si>
    <t>🔥 Deleted property for trigger: -8844794780898201122</t>
  </si>
  <si>
    <t>✅ Deleted trigger: -8844794780898201122</t>
  </si>
  <si>
    <t>customer : Ginda wagyu ไม่ได้ติ้กปริ้นเอกสาร</t>
  </si>
  <si>
    <t>customer : คริสตัลคาเฟ่ ไม่ได้ติ้กปริ้นเอกสาร</t>
  </si>
  <si>
    <t>sendDailyPackingSummary formattedToday : 21 Jun 2025</t>
  </si>
  <si>
    <t>sendDailyPackingSummary todayRows : [[330,"20 Jun 2025 เวลา 10:41","2025-06-20T17:00:00.000Z","คริสตัลคาเฟ่","Green Oak",1,120,120,"เงินสด"],[330,"20 Jun 2025 เวลา 10:41","2025-06-20T17:00:00.000Z","คริสตัลคาเฟ่","Red Oak",1,120,120,"เงินสด"],[336,"20 Jun 2025 เวลา 23:14","2025-06-20T17:00:00.000Z","Ginda wagyu","Cos",5,120,600,"โอนเงิน"],[337,"20 Jun 2025 เวลา 23:53","2025-06-20T17:00:00.000Z","Rare","Cos",2,120,240,"เครดิต"],[337,"20 Jun 2025 เวลา 23:53","2025-06-20T17:00:00.000Z","Rare","Wild Rocket",0.5,240,120,"เครดิต"],[339,"21 Jun 2025 เวลา 08:52","2025-06-20T17:00:00.000Z","Fat Boy","Frillice Iceberg",1,140,140,"เครดิต"],[339,"21 Jun 2025 เวลา 08:52","2025-06-20T17:00:00.000Z","Fat Boy","Baby Cos",1,120,120,"เครดิต"],[339,"21 Jun 2025 เวลา 08:52","2025-06-20T17:00:00.000Z","Fat Boy","Wild Rocket",1,240,240,"เครดิต"],[339,"21 Jun 2025 เวลา 08:52","2025-06-20T17:00:00.000Z","Fat Boy","Red Coral",1,140,140,"เครดิต"],[340,"21 Jun 2025 เวลา 08:52","2025-06-20T17:00:00.000Z","Shounen Yakiniku","Cos",2,120,240,"เครดิต"],[341,"21 Jun 2025 เวลา 08:54","2025-06-20T17:00:00.000Z","ฌาณิ","Green Oak",2,120,240,"โอนเงิน"],[341,"21 Jun 2025 เวลา 08:54","2025-06-20T17:00:00.000Z","ฌาณิ","Red Oak",1,120,120,"โอนเงิน"],[341,"21 Jun 2025 เวลา 08:54","2025-06-20T17:00:00.000Z","ฌาณิ","Frillice Iceberg",1,140,140,"โอนเงิน"],[341,"21 Jun 2025 เวลา 08:54","2025-06-20T17:00:00.000Z","ฌาณิ","Baby Cos",2,120,240,"โอนเงิน"],[342,"21 Jun 2025 เวลา 08:54","2025-06-20T17:00:00.000Z","8 Bistro","Frillice Iceberg",1,140,140,"เครดิต"],[342,"21 Jun 2025 เวลา 08:54","2025-06-20T17:00:00.000Z","8 Bistro","Baby Cos",1,120,120,"เครดิต"],[343,"21 Jun 2025 เวลา 08:55","2025-06-20T17:00:00.000Z","Ken Izakaya","Frillice Iceberg",1,140,140,"เครดิต"],[343,"21 Jun 2025 เวลา 08:55","2025-06-20T17:00:00.000Z","Ken Izakaya","Red Coral",1,140,140,"เครดิต"],[338,"21 Jun 2025 เวลา 08:58","2025-06-20T17:00:00.000Z","Touch Steak","Green Oak",2,120,240,"โอนเงิน"],[338,"21 Jun 2025 เวลา 08:58","2025-06-20T17:00:00.000Z","Touch Steak","Frillice Iceberg",0.5,140,70,"โอนเงิน"],[338,"21 Jun 2025 เวลา 08:58","2025-06-20T17:00:00.000Z","Touch Steak","Baby Cos",2,120,240,"โอนเงิน"],[338,"21 Jun 2025 เวลา 08:58","2025-06-20T17:00:00.000Z","Touch Steak","Red Coral",0.5,140,70,"โอนเงิน"]]</t>
  </si>
  <si>
    <t>sendDailyDeliverSummary flexMessage : {"type":"flex","altText":"สรุปรายการส่งผัก 🚚🥬\nประจำวันที่ 21/06/2025","contents":{"type":"bubble","size":"mega","body":{"type":"box","layout":"vertical","contents":[{"type":"text","text":"สรุปรายการส่งผัก 🚚🥬 \nประจำวันที่ 21/06/2025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บ.)","weight":"bold","size":"sm"}]}]},{"type":"box","layout":"vertical","margin":"lg","spacing":"sm","contents":[{"type":"box","layout":"horizontal","backgroundColor":"#A1D6B2","paddingAll":"md","cornerRadius":"md","margin":"lg","contents":[{"type":"text","text":"3. 👤 Rare","flex":6,"wrap":true,"weight":"bold","size":"sm"},{"type":"text","text":"🖨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บ.)","weight":"bold","size":"sm"}]}]},{"type":"box","layout":"vertical","margin":"lg","spacing":"sm","contents":[{"type":"box","layout":"horizontal","backgroundColor":"#A1D6B2","paddingAll":"md","cornerRadius":"md","margin":"lg","contents":[{"type":"text","text":"4.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640 บ.)","weight":"bold","size":"sm"}]}]},{"type":"box","layout":"vertical","margin":"lg","spacing":"sm","contents":[{"type":"box","layout":"horizontal","backgroundColor":"#A1D6B2","paddingAll":"md","cornerRadius":"md","margin":"lg","contents":[{"type":"text","text":"5.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บ.)","weight":"bold","size":"sm"}]}]},{"type":"box","layout":"vertical","margin":"lg","spacing":"sm","contents":[{"type":"box","layout":"horizontal","backgroundColor":"#A1D6B2","paddingAll":"md","cornerRadius":"md","margin":"lg","contents":[{"type":"text","text":"6.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6.00 กก. (โอนเงิน 740 บ.)","weight":"bold","size":"sm"}]}]},{"type":"box","layout":"vertical","margin":"lg","spacing":"sm","contents":[{"type":"box","layout":"horizontal","backgroundColor":"#A1D6B2","paddingAll":"md","cornerRadius":"md","margin":"lg","contents":[{"type":"text","text":"7.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บ.)","weight":"bold","size":"sm"}]}]},{"type":"box","layout":"vertical","margin":"lg","spacing":"sm","contents":[{"type":"box","layout":"horizontal","backgroundColor":"#A1D6B2","paddingAll":"md","cornerRadius":"md","margin":"lg","contents":[{"type":"text","text":"8. 👤 Ken Izakaya","flex":6,"wrap":true,"weight":"bold","size":"sm"},{"type":"text","text":"🖨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บ.)","weight":"bold","size":"sm"}]}]},{"type":"box","layout":"vertical","margin":"lg","spacing":"sm","contents":[{"type":"box","layout":"horizontal","backgroundColor":"#A1D6B2","paddingAll":"md","cornerRadius":"md","margin":"lg","contents":[{"type":"text","text":"9. 👤 Touch Steak","flex":6,"wrap":true,"weight":"bold","size":"sm"},{"type":"text","text":"🖨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240 บ.","weight":"bold","align":"end","flex":3}]},{"type":"box","layout":"horizontal","contents":[{"type":"text","text":"โอนเงิน","flex":5,"wrap":true},{"type":"text","text":"1.960 บ.","weight":"bold","align":"end","flex":3}]},{"type":"box","layout":"horizontal","contents":[{"type":"text","text":"เครดิต","flex":5,"wrap":true},{"type":"text","text":"1.780 บ.","weight":"bold","align":"end","flex":3}]},{"type":"separator","margin":"sm"},{"type":"box","layout":"horizontal","backgroundColor":"#E8B86D","paddingAll":"md","cornerRadius":"md","contents":[{"type":"text","text":"รวม 30.50 กก.","size":"md","weight":"bold","flex":5,"wrap":true},{"type":"text","text":"3.980 บ.","weight":"bold","size":"md","align":"end","flex":3}]}]}]}}}</t>
  </si>
  <si>
    <t>📬 pushFlexMessage : {"sentMessages":[{"id":"566465886295687222","quoteToken":"Aj2S6kv9G6nP7Y3kLf6GvcE6rmEs7EsW8FihSejNR24fzzSuCD6IwAtFOM9r8UTSwqU77BogyM2qe8NTxvIDsWzV4U9aEYDipu5rRYN2o53vj4cnEweeOVQRoxVLK05_rCS9ncy6Z06Ub8JNuLfZNg"}]}</t>
  </si>
  <si>
    <t>json : "{\"destination\":\"Uffcadd844141cf0a43c0c2c87fb2389e\",\"events\":[{\"type\":\"message\",\"message\":{\"type\":\"text\",\"id\":\"566466404242162110\",\"quoteToken\":\"jFG10XBYHacV_-eU8PU2Tu9J2d8h_o2swyfLopzsnPYtiXyUADgI6-F73grv4SlKaTnXvgXisZCLWhmoBXQICrsNfFm9kkf1Yq9w1gTxj_SXbXaco3uckkNeW3_ItqmtPrqesAuI8rS8GeMKJZfFmw\",\"text\":\"เรดคอรัล เป็น แบบไหนค่ะ\"},\"webhookEventId\":\"01JY83SJJQJ7QFR8325S7YJDDA\",\"deliveryContext\":{\"isRedelivery\":false},\"timestamp\":1750471592190,\"source\":{\"type\":\"user\",\"userId\":\"U3cb7c7018c06e87beab55320f27f7317\"},\"replyToken\":\"c68359971e3b4818b880b60ca11cc774\",\"mode\":\"active\"}]}"</t>
  </si>
  <si>
    <t>json : "{\"destination\":\"Uffcadd844141cf0a43c0c2c87fb2389e\",\"events\":[{\"type\":\"message\",\"message\":{\"type\":\"text\",\"id\":\"566467273033252899\",\"quoteToken\":\"i5SR8PURVfmvNf8RVbnrN8tw5iiC49ZkPz4zgk8z2JKqyU5lPsK9-glXhG7DSzbhabBTzxYMTvddXGWMmPfZoUJprxpomSMPj7xEa97qCvQPZaxudLRnDfzA3X3NgxrCmUcs7PSQ5SEyviUULHca4g\",\"text\":\"เอามาก้อได้ค่ะ\"},\"webhookEventId\":\"01JY849C2QQ6SH6S40WE23AGCT\",\"deliveryContext\":{\"isRedelivery\":false},\"timestamp\":1750472109866,\"source\":{\"type\":\"user\",\"userId\":\"U3cb7c7018c06e87beab55320f27f7317\"},\"replyToken\":\"309f00913f7241bb8ec7d06e435748db\",\"mode\":\"active\"}]}"</t>
  </si>
  <si>
    <t>json : "{\"destination\":\"Uffcadd844141cf0a43c0c2c87fb2389e\",\"events\":[{\"type\":\"message\",\"message\":{\"type\":\"text\",\"id\":\"566467302192054427\",\"quoteToken\":\"gz2Az2dhpWzcCrqZb7bBvJECeR_GK4ttw9ka8B3_zxC63qr48md6QfEi5xWLXAr2EFHA_mcNFpKja8UyndlHFFZa7ZH5hDlApgRtp5aZoMFAr-LHKb2XyMYV2g1zgZs2oU7BCu8qGrjBbcFBGCbaYQ\",\"text\":\"ลองดู ครึ่ง กก\"},\"webhookEventId\":\"01JY849X86ZNGAV56MEZ5AVQPR\",\"deliveryContext\":{\"isRedelivery\":false},\"timestamp\":1750472127251,\"source\":{\"type\":\"user\",\"userId\":\"U3cb7c7018c06e87beab55320f27f7317\"},\"replyToken\":\"3cd161ea5caa4dc9ac24e026a017a4ff\",\"mode\":\"active\"}]}"</t>
  </si>
  <si>
    <t>json : "{\"destination\":\"Uffcadd844141cf0a43c0c2c87fb2389e\",\"events\":[{\"type\":\"message\",\"message\":{\"type\":\"text\",\"id\":\"566469484907593782\",\"quoteToken\":\"ghpeCttGfwqKbiTfnp0-8a_ct9eIbvcAFPTwK8TvlwCUUT_U8Hna5In6DICTd55_TXpNbTlA90T04erFxmGO9UnUB6AoXmljlf8oTS0ejQCgTy1xMcgH2KE8uubbDdZcvN7IIm1ccpTNRmP-Wv4hQw\",\"text\":\"สั่งผัก\"},\"webhookEventId\":\"01JY85HKYRKPWN2GF00RMNZ3QA\",\"deliveryContext\":{\"isRedelivery\":false},\"timestamp\":1750473428445,\"source\":{\"type\":\"user\",\"userId\":\"U78617910c23af5dc02e8b5d4035a5026\"},\"replyToken\":\"73203f1a6c044df3a7140b1c54c030e9\",\"mode\":\"active\"}]}"</t>
  </si>
  <si>
    <t>profile displayName : ใหญ่</t>
  </si>
  <si>
    <t>json : "{\"destination\":\"Uffcadd844141cf0a43c0c2c87fb2389e\",\"events\":[{\"type\":\"message\",\"message\":{\"type\":\"text\",\"id\":\"566476769625637171\",\"quoteToken\":\"ApHGaXcIC95VUsATCQYwUoiNZEEsNjuY_l03NSc3OozqH3loITaiy0S5elf2NPuE3UPeUKUe_vtIHvYHXOJcFefeXgRGo2jGQVJtH7u-9z-sGkC5mtv1drslri-cFqdJNS8-BqfYMVwDiW7j7_wk7Q\",\"text\":\"จะสั่งผักเบบี้คอสไว้ 15 กิโลกรัมแต่จะรับเป็นวันอังคารที่ 24 ได้ไหมคะ\\nรับผัก24/6/68ส่งให้ประมาณ 10 :30นาทีทันไหมคะ\"},\"webhookEventId\":\"01JY89P3T9EJ94FE12BJJ36PNV\",\"deliveryContext\":{\"isRedelivery\":false},\"timestamp\":1750477770284,\"source\":{\"type\":\"user\",\"userId\":\"U78617910c23af5dc02e8b5d4035a5026\"},\"replyToken\":\"8325d8c1794a4594adb980965a7e35cd\",\"mode\":\"active\"}]}"</t>
  </si>
  <si>
    <t>json : "{\"destination\":\"Uffcadd844141cf0a43c0c2c87fb2389e\",\"events\":[{\"type\":\"message\",\"message\":{\"type\":\"text\",\"id\":\"566478554872152479\",\"quoteToken\":\"Hj22TlIvulkGdzc0M0gaVLRq82rCOn-EvZMCbD7mOQUvxflOUbwcV0Z5MqjmRsDkg3JCA8RVfG65t4vqNQx8OJBU0prZJh3Tu8xlc2rSnDQV-hFVnOPMcawns5FfWNqB0NnlN0k0-X9Q3rDc0j863Q\",\"text\":\"ถ้าได้ทันไม่ทันแจ้งด้วยนะคะ\"},\"webhookEventId\":\"01JY8APK8BZ5YJ68S26CAYSAMY\",\"deliveryContext\":{\"isRedelivery\":false},\"timestamp\":1750478834504,\"source\":{\"type\":\"user\",\"userId\":\"U78617910c23af5dc02e8b5d4035a5026\"},\"replyToken\":\"0fc4349c83a44c10a0b6c49457dbfeb9\",\"mode\":\"active\"}]}"</t>
  </si>
  <si>
    <t>json : "{\"destination\":\"Uffcadd844141cf0a43c0c2c87fb2389e\",\"events\":[{\"type\":\"message\",\"message\":{\"type\":\"text\",\"id\":\"566485701664440525\",\"quoteToken\":\"jwRmWUns2ti-HEMI7FIizfyWWjIzWA33n1YOQ38rPKc3pDRRAy_mGwJvouQA0dDhuTWWGt-HUGpRjd9HAAyNfx1LmMGsfq9C1j4T5nDCrUKtsjpRE_f6N0hDuKoLblCAQlfFFEWxxMpiJe8TWGGpEQ\",\"text\":\"จรา\"},\"webhookEventId\":\"01JY8ERK5APXQ83A7N282JY9C5\",\"deliveryContext\":{\"isRedelivery\":false},\"timestamp\":1750483094194,\"source\":{\"type\":\"user\",\"userId\":\"U78617910c23af5dc02e8b5d4035a5026\"},\"replyToken\":\"999894d0d0f543c9bbfc5935e98b61ad\",\"mode\":\"active\"}]}"</t>
  </si>
  <si>
    <t>json : "{\"destination\":\"Uffcadd844141cf0a43c0c2c87fb2389e\",\"events\":[{\"type\":\"message\",\"message\":{\"type\":\"text\",\"id\":\"566489249189986566\",\"quoteToken\":\"qPiotE9Ki41VlwVexHwkGZFRQj8M7jTr8a33CVPyhgcHFDJEtooXNuDnIaP1dmMHuUSPPimdGcnPsQUKkpM6XM8iIbNlQ3Cy-J17ai6nWDHfz0SYJEIKzw5blvbWX96IiJRwO5yJqRnGnIULEwDM8g\",\"text\":\"ได้ค่ะ\"},\"webhookEventId\":\"01JY8GS482GBN4F2DE03HTGN1Z\",\"deliveryContext\":{\"isRedelivery\":false},\"timestamp\":1750485208839,\"source\":{\"type\":\"user\",\"userId\":\"Uc0f3910d135521f0995ac379d0c945f8\"},\"replyToken\":\"962b81f5dc9a4c3e9b5130a089ab8ee8\",\"mode\":\"active\"}]}"</t>
  </si>
  <si>
    <t>json : "{\"destination\":\"Uffcadd844141cf0a43c0c2c87fb2389e\",\"events\":[{\"type\":\"message\",\"message\":{\"type\":\"text\",\"id\":\"566500713229451302\",\"quoteToken\":\"HM_lv-Jv2VSaJBFeHw1hLhaLMlDjLvQbuNPHFIuD_xMtwFeJYdizFv-mQOz6Dy1XHSOsJEP7E-YKXjNyw0fKNhDhRoGWQbICJ-NLIU7n4yTFyZ9lYF9Otb0He1RKhvN4IGDyAGl5WhETEXCsRKEAyA\",\"text\":\"โอเคค่ะ\"},\"webhookEventId\":\"01JY8Q9N3FAXBX2YJY3V1Z9WEY\",\"deliveryContext\":{\"isRedelivery\":false},\"timestamp\":1750492041843,\"source\":{\"type\":\"user\",\"userId\":\"U78617910c23af5dc02e8b5d4035a5026\"},\"replyToken\":\"a2150e2bb525433caebe19ebeb4d4164\",\"mode\":\"active\"}]}"</t>
  </si>
  <si>
    <t>📬 pushFlexMessage : {"sentMessages":[{"id":"566521321756819483","quoteToken":"WOhuJXLQkR_5SfG6diXq7DBQEy2d3oZpXXDWVkuhrwVZN-WL8Q5JTnplk-mo-HY_bRDwSIbCAihscyd41wCsIUWHwftv2Es6ad1cZLNQLp_EGD33f9EOLPThVdiQjHJqY6wroveugGMDjA7NL-DXmQ"}]}</t>
  </si>
  <si>
    <t>json : "{\"destination\":\"Uffcadd844141cf0a43c0c2c87fb2389e\",\"events\":[{\"type\":\"message\",\"message\":{\"type\":\"text\",\"id\":\"566537945915064411\",\"quoteToken\":\"Nlq7Q61Rn2tAHzLSGwJzFBhrw3S5CDxXJ3SJGJiRrD9_iT930umNZ-d9f7e82ZC-XXzMtgc7v3nmhaED8y1KrXlRJAo44rsrX_T5yWD4bO-ttxwLbAOSJpTHtR7sveMYd_aWvdgMI1xVkFpMgs7ZXQ\",\"text\":\"สั่งผัก\"},\"webhookEventId\":\"01JY9CEX87TRRVHVDK8YRKPNQJ\",\"deliveryContext\":{\"isRedelivery\":false},\"timestamp\":1750514234320,\"source\":{\"type\":\"user\",\"userId\":\"Uf31fcbb445a04ac9cfb8fb58a37d2724\"},\"replyToken\":\"82f59b59084f41518f94a50782ff2a44\",\"mode\":\"active\"}]}"</t>
  </si>
  <si>
    <t>json : "{\"date\":\"2025-06-21T13:57:56.244Z\",\"deliveryDate\":\"2025-06-22\",\"user\":\"Pepper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</si>
  <si>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id : Uf31fcbb445a04ac9cfb8fb58a37d2724</t>
  </si>
  <si>
    <t>📬 pushFlexMessage : {"sentMessages":[{"id":"566538019633627443","quoteToken":"L9O9pmWtvsPpc_STyUiVpotjRBGtFRM5JAPCic-SuKr52ONhb3IS30J5-dDqnk46cuz_wA5hUv4JvBl5Jy-ESDyqcVa_V2-hlyU8TjoCS9QYwsXFBNog7CFaKXqLzGstKsaM7bdUOW3DJA9H65_S3Q"}]}</t>
  </si>
  <si>
    <t>🔥 Queued order with Trigger ID: -2899499398158067555</t>
  </si>
  <si>
    <t>🔥 Processing order for trigger: -2899499398158067555</t>
  </si>
  <si>
    <t>Delivery Date: 22 Jun 2025</t>
  </si>
  <si>
    <t>summarizeOrdersToPayments key: 22 Jun 2025|Pepper International</t>
  </si>
  <si>
    <t>Flex Message (Final): {"type":"flex","altText":"(Nöei#344) สั่งผักใหม่","contents":{"type":"bubble","size":"mega","body":{"type":"box","layout":"vertical","spacing":"md","contents":[{"type":"text","text":"✅ รายการสั่งผักใหม่ (Nöei#344)","weight":"bold","size":"md","color":"#1DB446","wrap":true},{"type":"text","text":"ร้าน: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</si>
  <si>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{"sentMessages":[{"id":"566538218879844914","quoteToken":"oy7Ggn4vBfgng5jiwhGBsb9mXCGTuEUtGNBViLiUXEKwtcaVRVchuPfE35Cwfdjatlomoc_Sdf2lL22OHSSOBIheJJR0C10N70WNRaCYOWnFylIb6LjIwrROL8zmsaYmuweQLET3hunDddqDS_UJUg"}]}</t>
  </si>
  <si>
    <t>🔥 Deleted property for trigger: -2899499398158067555</t>
  </si>
  <si>
    <t>✅ Deleted trigger: -2899499398158067555</t>
  </si>
  <si>
    <t>json : "{\"date\":\"2025-06-21T14:03:52.901Z\",\"deliveryDate\":\"2025-06-22\",\"user\":\"มุมสเต็ก\",\"userLine\":\"ADMIN\",\"payMethod\":\"โอนเงิน\",\"userId\":\"ADMIN\",\"order\":[{\"name\":\"Green Oak\",\"nameTh\":\"กรีนโอ๊ค \",\"amount\":1,\"price\":100,\"subtotal\":100},{\"name\":\"Cos\",\"nameTh\":\"คอส\",\"amount\":1,\"price\":100,\"subtotal\":100}]}"</t>
  </si>
  <si>
    <t>🔥 Queued order with Trigger ID: 7408749507667931366</t>
  </si>
  <si>
    <t>🔥 Processing order for trigger: 7408749507667931366</t>
  </si>
  <si>
    <t>summarizeOrdersToPayments key: 22 Jun 2025|มุมสเต็ก</t>
  </si>
  <si>
    <t>Flex Message (Final): {"type":"flex","altText":"(ADMIN#345) สั่งผักใหม่","contents":{"type":"bubble","size":"mega","body":{"type":"box","layout":"vertical","spacing":"md","contents":[{"type":"text","text":"✅ รายการสั่งผักใหม่ (ADMIN#345)","weight":"bold","size":"md","color":"#1DB446","wrap":true},{"type":"text","text":"ร้าน: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กก.","size":"sm","color":"#555555","align":"end","flex":3},{"type":"text","text":"100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กก.","size":"sm","color":"#555555","align":"end","flex":3},{"type":"text","text":"100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กก.","weight":"bold","align":"end","size":"sm","flex":2},{"type":"text","text":"200 บ.","weight":"bold","align":"end","size":"sm","flex":3}]}]}}}</t>
  </si>
  <si>
    <t>📬 pushFlexMessage : {"sentMessages":[{"id":"566538694245482718","quoteToken":"co5GK4UtgfmEmdHs7P7OgVIrGhSeHko9vsU_v6ix5USfUx8eBB0IgYGCFKF1pdXYcI-GHU07gicWZ54PhmIBHJws6zO-tuwVkcULkugLu7BQUoIzap0HmvrdoVE7ukWM7o0LWCBnNgaPY0Uoq9802Q"}]}</t>
  </si>
  <si>
    <t>🔥 Deleted property for trigger: 7408749507667931366</t>
  </si>
  <si>
    <t>✅ Deleted trigger: 7408749507667931366</t>
  </si>
  <si>
    <t>json : "{\"destination\":\"Uffcadd844141cf0a43c0c2c87fb2389e\",\"events\":[{\"type\":\"message\",\"message\":{\"type\":\"image\",\"id\":\"566540478888804763\",\"quoteToken\":\"G5T3wgxgxANh3_o0AK9FBxzFdYvsov4MeKuRQHRmKNOthEudjj3KcU7awmkritSB-CUJYfpHN2PXiG0TKDHV_mYzmKybG3eehTodl60xvkZMWSgnauBk-kV0WCtBT4FvQVNBuKSo5rPgRePEA_ECwA\",\"contentProvider\":{\"type\":\"line\"},\"imageSet\":{\"id\":\"C84D33AE329482D53FFE9BAD5619DC043A060C42E559356B9621919E6BB052B4\",\"index\":2,\"total\":2}},\"webhookEventId\":\"01JY9DWZQFPDA7V43MXBE4MV6A\",\"deliveryContext\":{\"isRedelivery\":false},\"timestamp\":1750515744299,\"source\":{\"type\":\"user\",\"userId\":\"U7d5bfb152da63a1062fdc192a3ba0811\"},\"replyToken\":\"f7468adcbe4f4fe08067e30f54032ae9\",\"mode\":\"active\"}]}"</t>
  </si>
  <si>
    <t>userId : U7d5bfb152da63a1062fdc192a3ba0811</t>
  </si>
  <si>
    <t>json : "{\"destination\":\"Uffcadd844141cf0a43c0c2c87fb2389e\",\"events\":[{\"type\":\"message\",\"message\":{\"type\":\"text\",\"id\":\"566542453029470612\",\"quoteToken\":\"lsEGZZaRzboQ4PD2wMpUBWMsIs83SWE-30aMSauWIg9zWdelFid2qgQR44zwT9SUoTzW4q4Sbo1C71BzBfERQ781v_x4nk-_J4CDsOpvUy_pkmNJZyD_G5TPCFTaxS_nu-VIMzMYuVzhdcMyJ_9yJA\",\"text\":\"สั่งผัก\"},\"webhookEventId\":\"01JY9F0WJMSRFGY6DGXFXFYTMM\",\"deliveryContext\":{\"isRedelivery\":false},\"timestamp\":1750516920646,\"source\":{\"type\":\"user\",\"userId\":\"U0e980777e178950d5640753c3942f1ce\"},\"replyToken\":\"d38c88e6c57648b2ab03cc2448131195\",\"mode\":\"active\"}]}"</t>
  </si>
  <si>
    <t>json : "{\"destination\":\"Uffcadd844141cf0a43c0c2c87fb2389e\",\"events\":[{\"type\":\"message\",\"message\":{\"type\":\"text\",\"id\":\"566542457022447859\",\"quoteToken\":\"kdipd4J_fSILygyY_tRHMbEMKhWszNu21pjDXRdvYUiEJSE2ob1lBAuOkHEk7a7WG9KILRMvML5oQu_tAFidDSdiSdtbYZkH7C_dekQ0kFd7OMGCTVuSZxYwRpteySKnh4xUt9XmqT7dw4vOFJzgbA\",\"text\":\"สั่งผัก\"},\"webhookEventId\":\"01JY9F0YX9N07SW3NKK6K2GRM8\",\"deliveryContext\":{\"isRedelivery\":false},\"timestamp\":1750516923024,\"source\":{\"type\":\"user\",\"userId\":\"U0e980777e178950d5640753c3942f1ce\"},\"replyToken\":\"9f37bfccf96c4fb49df4fb33891724e0\",\"mode\":\"active\"}]}"</t>
  </si>
  <si>
    <t>profile displayName : Iwaynew Wongsuwat</t>
  </si>
  <si>
    <t>json : "{\"date\":\"2025-06-21T14:45:08.973Z\",\"deliveryDate\":\"2025-06-22\",\"user\":\"เรื่องของสเต๊ก\",\"userLine\":\"Iwaynew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\",\"amount\":1,\"price\":120,\"subtotal\":120,\"image\":\"https://i.postimg.cc/8F4451pB/08.png\"}]}"</t>
  </si>
  <si>
    <t>📬 pushFlexMessage : {"sentMessages":[{"id":"566542778675495391","quoteToken":"A6L-H-jxrjXDyewYDvH0438QW9udCcHn6SRo201rE_30WouJr2D83sPlPoRWk28pjA7kvK4o94O5ZJyad7ADWpoaDemWvAyt8pWZRmdVJh1DZaa1HE0L_zN1pQxhe7abDaMLTIOilKkxt3sVHG2lag"}]}</t>
  </si>
  <si>
    <t>🔥 Queued order with Trigger ID: 8752881165050980189</t>
  </si>
  <si>
    <t>🔥 Processing order for trigger: 8752881165050980189</t>
  </si>
  <si>
    <t>summarizeOrdersToPayments key: 22 Jun 2025|เรื่องของสเต๊ก</t>
  </si>
  <si>
    <t>Flex Message (Final): {"type":"flex","altText":"(Iwaynew Wongsuwat#346) สั่งผักใหม่","contents":{"type":"bubble","size":"mega","body":{"type":"box","layout":"vertical","spacing":"md","contents":[{"type":"text","text":"✅ รายการสั่งผักใหม่ (Iwaynew Wongsuwat#346)","weight":"bold","size":"md","color":"#1DB446","wrap":true},{"type":"text","text":"ร้าน: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</si>
  <si>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{"sentMessages":[{"id":"566542879959548198","quoteToken":"ynFUacJX0jAzj7lOtzSRPiXGbD0qZFY6_mjwFzX-pLIskdB6F8oIRi6fpAhYTsD4XGqH3HmwrXBhbZ7aWUFObc4H8rUTTRPjyg-1zZ7wIRJGNBYvo2w47PRw4dSx9hT8Yn9p4dbVjM-rAb3-HcPm8w"}]}</t>
  </si>
  <si>
    <t>🔥 Deleted property for trigger: 8752881165050980189</t>
  </si>
  <si>
    <t>✅ Deleted trigger: 8752881165050980189</t>
  </si>
  <si>
    <t>sendDailyOrderSummary formattedToday : 22 Jun 2025</t>
  </si>
  <si>
    <t>sendDailyOrderSummary todayRows : [[344,"21 Jun 2025 เวลา 20:59","2025-06-21T17:00:00.000Z","Pepper International","Red Oak",0.3,120,36,"เงินสด"],[344,"21 Jun 2025 เวลา 20:59","2025-06-21T17:00:00.000Z","Pepper International","Cos",1,120,120,"เงินสด"],[345,"21 Jun 2025 เวลา 21:04","2025-06-21T17:00:00.000Z","มุมสเต็ก","Green Oak",1,100,100,"โอนเงิน"],[345,"21 Jun 2025 เวลา 21:04","2025-06-21T17:00:00.000Z","มุมสเต็ก","Cos",1,100,100,"โอนเงิน"],[346,"21 Jun 2025 เวลา 21:46","2025-06-21T17:00:00.000Z","เรื่องของสเต๊ก","Red Oak",1,120,120,"โอนเงิน"]]</t>
  </si>
  <si>
    <t>📬 pushFlexMessage : {"sentMessages":[{"id":"566593626424213573","quoteToken":"mY8HIwxntnILib2UAhSYbX2L2LQUSvj5xcoAd0zoGiXtL6RPo8Tf3rM5It8yow01ghexTZRUe9RWU8jQILGry7DvAa6e6XY0YV38gET2sM5eC8zxnNLt3vV26AKQR6fTixfTtCLCLYHemd4blc1pSQ"}]}</t>
  </si>
  <si>
    <t>json : "{\"destination\":\"Uffcadd844141cf0a43c0c2c87fb2389e\",\"events\":[{\"type\":\"message\",\"message\":{\"type\":\"text\",\"id\":\"566602038554132838\",\"quoteToken\":\"ZgoKVVgWAwb-NvfCfGkRA1S2e3KpV6fCYqLpMbcRgMYt7ot6S9umCrmX1hvFaee5sToB10zxAFV1CXII_FMJrasJP6oMfnWyUPyO5VGn443-sbNMGhau2CxoUmIZzqsekRI8t_TeG16tb92zONUKJw\",\"text\":\"รับ สองโลค่ะ\"},\"webhookEventId\":\"01JYAGWQXD4Y1STSXTCY8DXZEV\",\"deliveryContext\":{\"isRedelivery\":false},\"timestamp\":1750552436381,\"source\":{\"type\":\"user\",\"userId\":\"U21b3788b2e55446c56765eb78ef5a3ab\"},\"replyToken\":\"c31cd60827d846f59c6d4d02f630de59\",\"mode\":\"active\"}]}"</t>
  </si>
  <si>
    <t>userId : U21b3788b2e55446c56765eb78ef5a3ab</t>
  </si>
  <si>
    <t>json : "{\"destination\":\"Uffcadd844141cf0a43c0c2c87fb2389e\",\"events\":[{\"type\":\"message\",\"message\":{\"type\":\"text\",\"id\":\"566602149501862299\",\"quoteToken\":\"GNqqm6Gg0taAWhpj6i0Z3jgZq5W1TDt8MWkPgNdjrJUudhjfvvc5JIgDgHcpAhZOF-Qf4givNa8fArWEB0Z-fH4jlOa7Hx4Hv6yXcPv-FcA2eTOLM-_3eB1Q5sSztpwuR8wnQMdgRWfgbl9wPKNZjA\",\"text\":\"พี่จะเข้าไปสั่งแล้ว แต่พี่ลืม \\uD83D\\uDE01\"},\"webhookEventId\":\"01JYAGYRSJARGDKA5YMYK70AYV\",\"deliveryContext\":{\"isRedelivery\":false},\"timestamp\":1750552502583,\"source\":{\"type\":\"user\",\"userId\":\"U21b3788b2e55446c56765eb78ef5a3ab\"},\"replyToken\":\"1ac1e539dc344009b3fd7135b6f9e4ee\",\"mode\":\"active\"}]}"</t>
  </si>
  <si>
    <t>json : "{\"destination\":\"Uffcadd844141cf0a43c0c2c87fb2389e\",\"events\":[{\"type\":\"message\",\"message\":{\"type\":\"text\",\"id\":\"566602260851982886\",\"quoteToken\":\"Me3ryC4SM5QLmvuCMsxUVlOpmGc6AoiSz83eLDvcc8aUdZrznCOq7OvV0TF0oU9zXSD0xChFKfrjo8IS0k8Os0RBwL-ZAwyH7wVeNyNEK1N8cvaY9h_9c7qcZNUGWvBB-ZHisUd4M3LggqjLIczi4w\",\"text\":\"สั่งผัก\"},\"webhookEventId\":\"01JYAH0SQKZTQ56W8YJ88DRC0F\",\"deliveryContext\":{\"isRedelivery\":false},\"timestamp\":1750552569081,\"source\":{\"type\":\"user\",\"userId\":\"U21b3788b2e55446c56765eb78ef5a3ab\"},\"replyToken\":\"09ffc691408b43bab518360dbb11a761\",\"mode\":\"active\"}]}"</t>
  </si>
  <si>
    <t>profile displayName : PIN🐰</t>
  </si>
  <si>
    <t>json : "{\"destination\":\"Uffcadd844141cf0a43c0c2c87fb2389e\",\"events\":[{\"type\":\"message\",\"message\":{\"type\":\"text\",\"id\":\"566602331601240648\",\"quoteToken\":\"4czGW8opcxIvsUKRwOQOEtlUIKC9sXrBRDz1PGs5CGvvDEkoPZ5gLx5NZQZu3ZR3b1sdGuQ12i9BGvWf4LP3IxWvJa13NZRwWcom1OvUaCYgq8r0xShVYUK-aYewjU70OshMpI6H6Pl7nib65Ujupg\",\"text\":\"ค่าา\"},\"webhookEventId\":\"01JYAH22Q5JTV3NMV0CM9BD93K\",\"deliveryContext\":{\"isRedelivery\":false},\"timestamp\":1750552611100,\"source\":{\"type\":\"user\",\"userId\":\"U21b3788b2e55446c56765eb78ef5a3ab\"},\"replyToken\":\"31b618efb86c46fbac9e4569c148ecf7\",\"mode\":\"active\"}]}"</t>
  </si>
  <si>
    <t>json : "{\"date\":\"2025-06-22T01:05:00.782Z\",\"deliveryDate\":\"2025-06-22\",\"user\":\"บ้านอิ่มอร่อย\",\"userLine\":\"ADMIN\",\"payMethod\":\"เงินสด\",\"userId\":\"ADMIN\",\"order\":[{\"name\":\"Frillice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</si>
  <si>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❌ ไม่เจอ shop name:บ้านอิ่มอร่อย</t>
  </si>
  <si>
    <t>🔥 Queued order with Trigger ID: 1446717866139538904</t>
  </si>
  <si>
    <t>json : "{\"date\":\"2025-06-22T01:05:50.283Z\",\"deliveryDate\":\"2025-06-22\",\"user\":\"คุณแป๊ง\",\"userLine\":\"ADMIN\",\"payMethod\":\"โอนเงิน\",\"userId\":\"ADMIN\",\"order\":[{\"name\":\"Green Oak\",\"nameTh\":\"กรีนโอ๊ค \",\"amount\":1,\"price\":120,\"subtotal\":120},{\"name\":\"Baby Cos\",\"nameTh\":\"เบบี้คอส\",\"amount\":1,\"price\":120,\"subtotal\":120}]}"</t>
  </si>
  <si>
    <t>❌ ไม่เจอ shop name:คุณแป๊ง</t>
  </si>
  <si>
    <t>🔥 Queued order with Trigger ID: 280774278810829720</t>
  </si>
  <si>
    <t>🔥 Processing order for trigger: 1446717866139538904</t>
  </si>
  <si>
    <t>Shop: บ้านอิ่มอร่อย</t>
  </si>
  <si>
    <t>summarizeOrdersToPayments key: 22 Jun 2025|บ้านอิ่มอร่อย</t>
  </si>
  <si>
    <t>Flex Message (Final): {"type":"flex","altText":"(ADMIN#347) สั่งผักใหม่","contents":{"type":"bubble","size":"mega","body":{"type":"box","layout":"vertical","spacing":"md","contents":[{"type":"text","text":"✅ รายการสั่งผักใหม่ (ADMIN#347)","weight":"bold","size":"md","color":"#1DB446","wrap":true},{"type":"text","text":"ร้าน: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</si>
  <si>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{"sentMessages":[{"id":"566605358496481283","quoteToken":"3ftXLu8SYA7b0WshIJSWSDU_8-CajI0HEdBY01le95ThvRKQ3IHjSpt5YxIB8xfd_aMmX_M-yKy5QQQgwONQu5ntuOGATMZeCIXqpgQZ4r7klOxuvweYILFl_EieCGdvT2adwVFIV2vO3jfi5SazNw"}]}</t>
  </si>
  <si>
    <t>🔥 Deleted property for trigger: 1446717866139538904</t>
  </si>
  <si>
    <t>✅ Deleted trigger: 1446717866139538904</t>
  </si>
  <si>
    <t>🔥 Processing order for trigger: 280774278810829720</t>
  </si>
  <si>
    <t>Shop: คุณแป๊ง</t>
  </si>
  <si>
    <t>summarizeOrdersToPayments key: 22 Jun 2025|คุณแป๊ง</t>
  </si>
  <si>
    <t>Flex Message (Final): {"type":"flex","altText":"(ADMIN#348) สั่งผักใหม่","contents":{"type":"bubble","size":"mega","body":{"type":"box","layout":"vertical","spacing":"md","contents":[{"type":"text","text":"✅ รายการสั่งผักใหม่ (ADMIN#348)","weight":"bold","size":"md","color":"#1DB446","wrap":true},{"type":"text","text":"ร้าน: คุณแป๊ง","size":"sm","color":"#555555","wrap":true},{"type":"text","text":"การชำระเงิน: โอนเงิน","size":"sm","color":"#555555","wrap":true},{"type":"text","text":"วันที่จัดส่ง: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</si>
  <si>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{"sentMessages":[{"id":"566605430084600209","quoteToken":"4Gs2oMZDif-_4JUYw1PI51QMXuQgvGsk6MeRALJFr1VGaEj8Icc8SF2nAObYKtkSXJFwgpr8l2-iPG6yhiAMHI0QbXHS6IeX1S5Vh0B4CQabS9TXWbpErMPpa6VXDj5yxTgQXxHDbDyQzdCmqMYu9A"}]}</t>
  </si>
  <si>
    <t>🔥 Deleted property for trigger: 280774278810829720</t>
  </si>
  <si>
    <t>✅ Deleted trigger: 280774278810829720</t>
  </si>
  <si>
    <t>json : "{\"date\":\"2025-06-22T01:55:58.161Z\",\"deliveryDate\":\"2025-06-24\",\"user\":\"ไวท์เฮ้าส์\",\"userLine\":\"Gt\",\"payMethod\":\"เงินสด\",\"userId\":\"Uc6055f977b197597baf773d364ef63ef\",\"order\":[{\"name\":\"Red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</si>
  <si>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❌ ไม่เจอ shop name:ไวท์เฮ้าส์</t>
  </si>
  <si>
    <t>📬 pushFlexMessage id : Uc6055f977b197597baf773d364ef63ef</t>
  </si>
  <si>
    <t>📬 pushFlexMessage : {"sentMessages":[{"id":"566610301786259933","quoteToken":"m0lwXlvxdadOt-hsMGgW5rG-FgaMuaKtYiD4znLsi5XOUG1IXhFNmc6geatX8taeLI1Xr2HPkaN2btEdbHHA11vje1WniuQdxsBAPtqCir1xxh7atPaQxvLYaqkK5jxDthBAh_-5Qxt1nrpCfLXNbg"}]}</t>
  </si>
  <si>
    <t>🔥 Queued order with Trigger ID: -6825801956232762884</t>
  </si>
  <si>
    <t>🔥 Processing order for trigger: -6825801956232762884</t>
  </si>
  <si>
    <t>Shop: ไวท์เฮ้าส์</t>
  </si>
  <si>
    <t>summarizeOrdersToPayments key: 24 Jun 2025|ไวท์เฮ้าส์</t>
  </si>
  <si>
    <t>Flex Message (Final): {"type":"flex","altText":"(Gt#349) สั่งผักใหม่","contents":{"type":"bubble","size":"mega","body":{"type":"box","layout":"vertical","spacing":"md","contents":[{"type":"text","text":"✅ รายการสั่งผักใหม่ (Gt#349)","weight":"bold","size":"md","color":"#1DB446","wrap":true},{"type":"text","text":"ร้าน: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</si>
  <si>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{"sentMessages":[{"id":"566610477057311354","quoteToken":"luPwzOFjfCLIJ20Q7shB95yPpTCR1FId2ilQzEwkGGkKHZtaRyXT5xOyS4scRWRkRQ8QjbYHcunnxU7w-l48VDsKQF6Ai6U7cMVItzRCR4FU8agC9kLhNlp-T3uMFP5s6e7rVe31bkMsCvAYjrJRig"}]}</t>
  </si>
  <si>
    <t>🔥 Deleted property for trigger: -6825801956232762884</t>
  </si>
  <si>
    <t>✅ Deleted trigger: -6825801956232762884</t>
  </si>
  <si>
    <t>customer : คุณแป๊ง ไม่ได้ติ้กปริ้นเอกสาร</t>
  </si>
  <si>
    <t>sendDailyPackingSummary formattedToday : 22 Jun 2025</t>
  </si>
  <si>
    <t>sendDailyPackingSummary todayRows : [[344,"21 Jun 2025 เวลา 20:59","2025-06-21T17:00:00.000Z","Pepper International","Red Oak",0.3,120,36,"เงินสด"],[344,"21 Jun 2025 เวลา 20:59","2025-06-21T17:00:00.000Z","Pepper International","Cos",1,120,120,"เงินสด"],[345,"21 Jun 2025 เวลา 21:04","2025-06-21T17:00:00.000Z","มุมสเต็ก","Green Oak",1,100,100,"โอนเงิน"],[345,"21 Jun 2025 เวลา 21:04","2025-06-21T17:00:00.000Z","มุมสเต็ก","Cos",1,100,100,"โอนเงิน"],[346,"21 Jun 2025 เวลา 21:46","2025-06-21T17:00:00.000Z","เรื่องของสเต๊ก","Red Oak",1,120,120,"โอนเงิน"],[347,"22 Jun 2025 เวลา 08:06","2025-06-21T17:00:00.000Z","บ้านอิ่มอร่อย","Frillice Iceberg",2,140,280,"เงินสด"],[348,"22 Jun 2025 เวลา 08:07","2025-06-21T17:00:00.000Z","คุณแป๊ง","Green Oak",1,120,120,"โอนเงิน"],[348,"22 Jun 2025 เวลา 08:07","2025-06-21T17:00:00.000Z","คุณแป๊ง","Baby Cos",1,120,120,"โอนเงิน"]]</t>
  </si>
  <si>
    <t>sendDailyDeliverSummary flexMessage : {"type":"flex","altText":"สรุปรายการส่งผัก 🚚🥬\nประจำวันที่ 22/06/2025","contents":{"type":"bubble","size":"mega","body":{"type":"box","layout":"vertical","contents":[{"type":"text","text":"สรุปรายการส่งผัก 🚚🥬 \nประจำวันที่ 22/06/2025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บ.)","weight":"bold","size":"sm"}]}]},{"type":"box","layout":"vertical","margin":"lg","spacing":"sm","contents":[{"type":"box","layout":"horizontal","backgroundColor":"#A1D6B2","paddingAll":"md","cornerRadius":"md","margin":"lg","contents":[{"type":"text","text":"2.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200 บ.)","weight":"bold","size":"sm"}]}]},{"type":"box","layout":"vertical","margin":"lg","spacing":"sm","contents":[{"type":"box","layout":"horizontal","backgroundColor":"#A1D6B2","paddingAll":"md","cornerRadius":"md","margin":"lg","contents":[{"type":"text","text":"3.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บ.)","weight":"bold","size":"sm"}]}]},{"type":"box","layout":"vertical","margin":"lg","spacing":"sm","contents":[{"type":"box","layout":"horizontal","backgroundColor":"#A1D6B2","paddingAll":"md","cornerRadius":"md","margin":"lg","contents":[{"type":"text","text":"4. 👤 บ้านอิ่มอร่อย","flex":6,"wrap":true,"weight":"bold","size":"sm"},{"type":"text","text":"🖨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บ.)","weight":"bold","size":"sm"}]}]},{"type":"box","layout":"vertical","margin":"lg","spacing":"sm","contents":[{"type":"box","layout":"horizontal","backgroundColor":"#A1D6B2","paddingAll":"md","cornerRadius":"md","margin":"lg","contents":[{"type":"text","text":"5. 👤 คุณแป๊ง","flex":6,"wrap":true,"weight":"bold","size":"sm"},{"type":"text","text":"🖨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436 บ.","weight":"bold","align":"end","flex":3}]},{"type":"box","layout":"horizontal","contents":[{"type":"text","text":"โอนเงิน","flex":5,"wrap":true},{"type":"text","text":"560 บ.","weight":"bold","align":"end","flex":3}]},{"type":"box","layout":"horizontal","contents":[{"type":"text","text":"เครดิต","flex":5,"wrap":true},{"type":"text","text":"0 บ.","weight":"bold","align":"end","flex":3}]},{"type":"separator","margin":"sm"},{"type":"box","layout":"horizontal","backgroundColor":"#E8B86D","paddingAll":"md","cornerRadius":"md","contents":[{"type":"text","text":"รวม 8.30 กก.","size":"md","weight":"bold","flex":5,"wrap":true},{"type":"text","text":"996 บ.","weight":"bold","size":"md","align":"end","flex":3}]}]}]}}}</t>
  </si>
  <si>
    <t>📬 pushFlexMessage : {"sentMessages":[{"id":"566610757018452125","quoteToken":"pCI-LgHn94RsWZIpzsCL1pPd8QCIE7U_N3ivbePbbjh-sjWp31P3Sfp7PHlW6PB12mxB52r2TVmpjIbFdOwOZ7OceZpZxdwy9ZvLtZxMIFtpCCTYuIpAD9rOPcPfQLbeR6ztQjqb1aueL81BievDLg"}]}</t>
  </si>
  <si>
    <t>✅ เริ่ม generateAdminDeliveryDocs สำหรับ: Pepper International วันที่: 22062025</t>
  </si>
  <si>
    <t>✅ เริ่ม generateAdminDeliveryDocs สำหรับ: มุมสเต็ก วันที่: 22062025</t>
  </si>
  <si>
    <t>✅ เริ่ม generateAdminDeliveryDocs สำหรับ: บ้านอิ่มอร่อย วันที่: 22062025</t>
  </si>
  <si>
    <t>✅ เริ่ม generateAdminDeliveryDocs สำหรับ: เรื่องของสเต๊ก วันที่: 22062025</t>
  </si>
  <si>
    <t>generateAdminDeliveryDocs -&gt; customer : เรื่องของสเต๊ก ไม่ได้ติ้กปริ้นเอกสาร</t>
  </si>
  <si>
    <t>json : "{\"destination\":\"Uffcadd844141cf0a43c0c2c87fb2389e\",\"events\":[{\"type\":\"message\",\"message\":{\"type\":\"text\",\"id\":\"566615269016600817\",\"quoteToken\":\"H0IRjZ79oEe1EqKX_oVvDRHMzKriJJTnpoUDqnuzEBaRvhSNKJvi1WTfz-5WodRFnEZTrNYbFOaKuivLPOGeapPIifjRxt0nY2DL9FB3B234GImqw_YGvpPih6ErwEjFsdRLiMIOuVyWnqiZqLWzUA\",\"text\":\"โชเน็น\\nคอส 2 โล\\nกรีน 2 โล\\nเรด 2 โลค่ะ\"},\"webhookEventId\":\"01JYARDDCSQ95Q6JGA31JCB85C\",\"deliveryContext\":{\"isRedelivery\":false},\"timestamp\":1750560322528,\"source\":{\"type\":\"user\",\"userId\":\"Uc0f3910d135521f0995ac379d0c945f8\"},\"replyToken\":\"5deb83c32b514630a0ab184a1c09dbb2\",\"mode\":\"active\"}]}"</t>
  </si>
  <si>
    <t>json : "{\"date\":\"2025-06-22T03:13:15.070Z\",\"deliveryDate\":\"2025-06-22\",\"user\":\"Shounen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\",\"amount\":2,\"price\":120,\"subtotal\":240},{\"name\":\"Cos\",\"nameTh\":\"คอส\",\"amount\":2,\"price\":120,\"subtotal\":240}]}"</t>
  </si>
  <si>
    <t>🔥 Queued order with Trigger ID: 5810541354156855711</t>
  </si>
  <si>
    <t>json : "{\"date\":\"2025-06-22T03:14:02.066Z\",\"deliveryDate\":\"2025-06-22\",\"user\":\"หนู\",\"userLine\":\"ADMIN\",\"payMethod\":\"โอนเงิน\",\"userId\":\"ADMIN\",\"order\":[{\"name\":\"Green Oak\",\"nameTh\":\"กรีนโอ๊ค \",\"amount\":2,\"price\":120,\"subtotal\":240},{\"name\":\"Frillice Iceberg\",\"nameTh\":\"ฟิลเลย์ไอซ์เบิร์ก\",\"amount\":2,\"price\":120,\"subtotal\":240}]}"</t>
  </si>
  <si>
    <t>🔥 Queued order with Trigger ID: 3567162451773854607</t>
  </si>
  <si>
    <t>🔥 Processing order for trigger: 5810541354156855711</t>
  </si>
  <si>
    <t>summarizeOrdersToPayments key: 22 Jun 2025|Shounen Yakiniku</t>
  </si>
  <si>
    <t>✅ Late admin order detected. Attempting to generate document for Shounen Yakiniku.</t>
  </si>
  <si>
    <t>✅ เริ่ม generateAdminDeliveryDocs สำหรับ: Shounen Yakiniku วันที่: 22062025</t>
  </si>
  <si>
    <t>🔥 Processing order for trigger: 3567162451773854607</t>
  </si>
  <si>
    <t>summarizeOrdersToPayments key: 22 Jun 2025|หนู</t>
  </si>
  <si>
    <t>✅ Late admin order detected. Attempting to generate document for หนู.</t>
  </si>
  <si>
    <t>✅ เริ่ม generateAdminDeliveryDocs สำหรับ: หนู วันที่: 22062025</t>
  </si>
  <si>
    <t>💾 อัปเดตเลขที่เอกสาร DS220625001 ใน Payments แถวที่ 1608</t>
  </si>
  <si>
    <t>Flex Message (Final): {"type":"flex","altText":"(ADMIN#350) สั่งผักใหม่","contents":{"type":"bubble","size":"mega","body":{"type":"box","layout":"vertical","spacing":"md","contents":[{"type":"text","text":"✅ รายการสั่งผักใหม่ (ADMIN#350)","weight":"bold","size":"md","color":"#1DB446","wrap":true},{"type":"text","text":"ร้าน: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PDF","uri":"https://drive.google.com/file/d/1po5YNeaM8bHFf_CGQj3oW5WawTFqRZou/view?usp=drivesdk"},"margin":"sm"}]}]}}}</t>
  </si>
  <si>
    <t>generateAdminDeliveryDocs -&gt; customer : หนู ไม่ได้ติ้กปริ้นเอกสาร</t>
  </si>
  <si>
    <t>Flex Message (Final): {"type":"flex","altText":"(ADMIN#351) สั่งผักใหม่","contents":{"type":"bubble","size":"mega","body":{"type":"box","layout":"vertical","spacing":"md","contents":[{"type":"text","text":"✅ รายการสั่งผักใหม่ (ADMIN#351)","weight":"bold","size":"md","color":"#1DB446","wrap":true},{"type":"text","text":"ร้าน: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อาทิตย์ที่ 22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</si>
  <si>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{"sentMessages":[{"id":"566618305759019371","quoteToken":"7X95wq3Sh6rc2y8qwCTKe78PxS6auAEdyKyYWF2gEBOUQQVF8qeJ_8Crwm3WMdsqTjddUZxmnTigQKhokEw6HeZ4i5CC131kurwA4-FLvA7r_ev_-RF7e22gPPjGPsaST1th0-HZ-SOnh3mVYnC7zQ"}]}</t>
  </si>
  <si>
    <t>🔥 Deleted property for trigger: 5810541354156855711</t>
  </si>
  <si>
    <t>📬 pushFlexMessage : {"sentMessages":[{"id":"566618307689185283","quoteToken":"EHTTmSe4YXiJm0iJuNHRk831YJodfUUTag5-0c77AWY52n2HTv3Gr6lg3KnDQ3hlZxZ8zIRLDprlliVIWIpxrBqYNktn9CkGjPP7VQZYThHkLwQfP52GwTUGHpFzrsslZ5Ig3Z6eGeo8ZLeKYLk-PQ"}]}</t>
  </si>
  <si>
    <t>✅ Deleted trigger: 5810541354156855711</t>
  </si>
  <si>
    <t>🔥 Deleted property for trigger: 3567162451773854607</t>
  </si>
  <si>
    <t>✅ Deleted trigger: 3567162451773854607</t>
  </si>
  <si>
    <t>🔍 พบเลขที่เอกสารเดิมใน Payments: DS220625001</t>
  </si>
  <si>
    <t>🗑️ ลบไฟล์เก่า: Shounen Yakiniku-DS220625001.pdf</t>
  </si>
  <si>
    <t>json : "{\"destination\":\"Uffcadd844141cf0a43c0c2c87fb2389e\",\"events\":[{\"type\":\"message\",\"message\":{\"type\":\"text\",\"id\":\"566621129700278600\",\"quoteToken\":\"dl9m5cyX-EXJzQdnOU5jgzTn3OvKBlYgNQjO-3W66EKNdgyhmiQD70LdfXrWWhzUfK1NqqhEJxxROI285aZDAOimTMVz71S6DPJR0VdoyPmKAhAi6V_EDMDJ7lR91HDK0w7NL_-8BNYFz3YYkSsizg\",\"text\":\"@'Arbedeen Jemarican พี่ดีนได้สั่งรีปริ้นอีกไหมครับ หลัง 9 โมง พวก pep,มุม,บ้านอิ่ม\",\"mention\":{\"mentionees\":[{\"index\":0,\"length\":20,\"userId\":\"U2164e0ac3039299ad657cac907aa1fee\",\"type\":\"user\",\"isSelf\":false}]}},\"webhookEventId\":\"01JYAVR07NR01V9FQM9AMKJ1WJ\",\"deliveryContext\":{\"isRedelivery\":false},\"timestamp\":1750563815591,\"source\":{\"type\":\"group\",\"groupId\":\"C41747ea1efc18cc949d4a55a898fbe2d\",\"userId\":\"U1611b99ba4d5b6b3137119b6681c16ad\"},\"replyToken\":\"9c1b986ea1384e6aa03ee0bd42be8930\",\"mode\":\"active\"}]}"</t>
  </si>
  <si>
    <t>json : "{\"destination\":\"Uffcadd844141cf0a43c0c2c87fb2389e\",\"events\":[{\"type\":\"message\",\"message\":{\"type\":\"image\",\"id\":\"566623150281064984\",\"quoteToken\":\"-Xuz-uf_TFKoKq96ipYSIUwfwYI-dxkDZPc2wU7U0AWUDGolZuSE-CaiuVHIadCcPJkPH2QE1e2cDp675QUY70jGnziAKsSjmtt3K00q2JMIywySWrkLr0R3piiATSGFfV5R-XSbUEgvsG-zQ4K5vw\",\"contentProvider\":{\"type\":\"line\"}},\"webhookEventId\":\"01JYAWWRT6CXAYDG9A2PB5QS5W\",\"deliveryContext\":{\"isRedelivery\":false},\"timestamp\":1750565020264,\"source\":{\"type\":\"group\",\"groupId\":\"C41747ea1efc18cc949d4a55a898fbe2d\",\"userId\":\"U1611b99ba4d5b6b3137119b6681c16ad\"},\"replyToken\":\"9642126f4ced4b57b1107393467833f8\",\"mode\":\"active\"}]}"</t>
  </si>
  <si>
    <t>json : "{\"destination\":\"Uffcadd844141cf0a43c0c2c87fb2389e\",\"events\":[{\"type\":\"message\",\"message\":{\"type\":\"text\",\"id\":\"566623182879195225\",\"quoteToken\":\"gwAR-oDeWW7r_4nFWJhUTbj0QVIR_xn-Uov7o1T8cKo5AtC3g12kdj_YfqhT0eu25386nuw5o82IQY3zZnQ6_Wy6o53gNGe1YwZUGqOyj0AGCgOD2MI2KobPvy4ao3uz4krgkwnLo2q9uJYKCQGVEw\",\"text\":\"สร้างมาแล้ว ตอน 9 โมง ส่วนทีเหลือคือไปกดสร้างเพิ่ม\"},\"webhookEventId\":\"01JYAWXBSD2AQVCP25E0YNP4BN\",\"deliveryContext\":{\"isRedelivery\":false},\"timestamp\":1750565039453,\"source\":{\"type\":\"group\",\"groupId\":\"C41747ea1efc18cc949d4a55a898fbe2d\",\"userId\":\"U1611b99ba4d5b6b3137119b6681c16ad\"},\"replyToken\":\"0b7b6177d84249e78dc53afebd73aa65\",\"mode\":\"active\"}]}"</t>
  </si>
  <si>
    <t>json : "{\"destination\":\"Uffcadd844141cf0a43c0c2c87fb2389e\",\"events\":[{\"type\":\"message\",\"message\":{\"type\":\"text\",\"id\":\"566623241012773058\",\"quotedMessageId\":\"566610758075679024\",\"quoteToken\":\"Iiv9bXoaTQnkouGEb3Go7BLuD6hyokXfQ0GO-N--WsRO2EMvpBypcpbfl_p5-uC545bTJsScTDwZ8j1EZnFa7R25fkRkc9tu8F-DdT-4O0f2Fgzme1bRNd_8vjdS8JT9Dixnb88VBwSqFzaMyIbi0Q\",\"text\":\"ถ้ามีข้อความนี้เอกสร้างแล้ว กดเข้าไปในลิงก์ก็จะเห็น\"},\"webhookEventId\":\"01JYAWYDMFP1AYVHS2XMZY8EP0\",\"deliveryContext\":{\"isRedelivery\":false},\"timestamp\":1750565074182,\"source\":{\"type\":\"group\",\"groupId\":\"C41747ea1efc18cc949d4a55a898fbe2d\",\"userId\":\"U1611b99ba4d5b6b3137119b6681c16ad\"},\"replyToken\":\"130ac33a691a48e880323ff9534b1fd5\",\"mode\":\"active\"}]}"</t>
  </si>
  <si>
    <t>json : "{\"destination\":\"Uffcadd844141cf0a43c0c2c87fb2389e\",\"events\":[{\"type\":\"message\",\"message\":{\"type\":\"image\",\"id\":\"566623665140793689\",\"quoteToken\":\"cw0lkipxfSUiRweiWN6prTuvkYKK2IMccqkbZ_Qt4xUF7FMeMeFHtnlgwiQZz2Ou4JV5bGyf7_0mTEF9cMpbIu47UAGbV0zjzjv0FCcmYLrXawV3TKNVHWVdgPRXR07IU8Fg6nXTwMdMP8R2AHgI4w\",\"contentProvider\":{\"type\":\"line\"}},\"webhookEventId\":\"01JYAX65M7TEBDDPTPDVZS12NE\",\"deliveryContext\":{\"isRedelivery\":false},\"timestamp\":1750565328131,\"source\":{\"type\":\"group\",\"groupId\":\"C41747ea1efc18cc949d4a55a898fbe2d\",\"userId\":\"U1611b99ba4d5b6b3137119b6681c16ad\"},\"replyToken\":\"d0a6dfbe5b664ef5b6d3b58f0ebbc903\",\"mode\":\"active\"}]}"</t>
  </si>
  <si>
    <t>json : "{\"destination\":\"Uffcadd844141cf0a43c0c2c87fb2389e\",\"events\":[{\"type\":\"message\",\"message\":{\"type\":\"text\",\"id\":\"566623682152366459\",\"quoteToken\":\"fWWxduGWhV5a93pZWWNGElJVQolsLyY5908xoJSfIi3_81CQzjvJfbEBXfL1luOENsk2IJq6dCuHB3NqrY1LwWAtyKsDsqAPVqj6p5FqEr7OLsegNpTo1Ad3p0feZEAOxIckurV42vq1DkwsxxOIDw\",\"text\":\"ใน sheet order ก็มี\"},\"webhookEventId\":\"01JYAX6EA8J8EGPYNV4NFDWS17\",\"deliveryContext\":{\"isRedelivery\":false},\"timestamp\":1750565337141,\"source\":{\"type\":\"group\",\"groupId\":\"C41747ea1efc18cc949d4a55a898fbe2d\",\"userId\":\"U1611b99ba4d5b6b3137119b6681c16ad\"},\"replyToken\":\"b8d2b2251e7c4a4f9667a28f31a85cac\",\"mode\":\"active\"}]}"</t>
  </si>
  <si>
    <t>json : "{\"destination\":\"Uffcadd844141cf0a43c0c2c87fb2389e\",\"events\":[{\"type\":\"message\",\"message\":{\"type\":\"text\",\"id\":\"566624027830649055\",\"quoteToken\":\"LWmG9urbkF7kxmzch1bFrmcSUw3tgpS3xn3b3FXaKkIAwwxq4EiaRd_FS0LogHGG0UKDTxpS0lZFLlIkednWtpu0bUdGMkOxi1CVxeFWdDB2NgLelb-CFaOqcoqzR7RmUOA4HTJOc9WcErj9VfgQ2A\",\"text\":\"pep สั่งเข้ามาเมื่อวาน  20:59 , มุม สั่งเข้ามาเมื่อวาน 21:04 , บ้านอิ่ม สั่งวันนี้ 08:06\"},\"webhookEventId\":\"01JYAXCQN8NXZ7M2R4X67JRXA6\",\"deliveryContext\":{\"isRedelivery\":false},\"timestamp\":1750565543085,\"source\":{\"type\":\"group\",\"groupId\":\"C41747ea1efc18cc949d4a55a898fbe2d\",\"userId\":\"U1611b99ba4d5b6b3137119b6681c16ad\"},\"replyToken\":\"4e64025e68cb4a46b6f05427ba295b86\",\"mode\":\"active\"}]}"</t>
  </si>
  <si>
    <t>json : "{\"destination\":\"Uffcadd844141cf0a43c0c2c87fb2389e\",\"events\":[{\"type\":\"message\",\"message\":{\"type\":\"text\",\"id\":\"566624356680597710\",\"quotedMessageId\":\"566622982358434205\",\"quoteToken\":\"KIc9bMt8itzKXAK_t0F10bjCf8B9xsWvv91bkeMZ4gugDvmoghmE8XzRjFoKm5E43zvBmpug-T6UIj3dbjH_pXBhqRYkVQrmJUcX2xM_xz0yrqlX-t7BLdV8kDSX_IU-rJDk3pOKDJyCalJooGuyQQ\",\"text\":\"ก็นี่ไง พี่บอกไม่มีรายการใน sheet order และในใบเสร็จเอกสาร พี่ก็บอกว่าไม่มี\"},\"webhookEventId\":\"01JYAXJQ0RJG7AWEQ35VD6M6QB\",\"deliveryContext\":{\"isRedelivery\":false},\"timestamp\":1750565739036,\"source\":{\"type\":\"group\",\"groupId\":\"C41747ea1efc18cc949d4a55a898fbe2d\",\"userId\":\"U1611b99ba4d5b6b3137119b6681c16ad\"},\"replyToken\":\"e58e4e9f7f22405991e0c4948d94d2f0\",\"mode\":\"active\"}]}"</t>
  </si>
  <si>
    <t>json : "{\"destination\":\"Uffcadd844141cf0a43c0c2c87fb2389e\",\"events\":[{\"type\":\"message\",\"message\":{\"type\":\"text\",\"id\":\"566624392147632249\",\"quoteToken\":\"pP-BcnL-YYb46DEr0BBVi7H1j9V1v_wEZ1Xw4Van2uz6HFN_DKxeg-9AFFsTWvwkHNkXx8ZgP1TZDh4mx05iJviNfjOLjyBOYSghQ4-NnWWSzSjKNOQyR2twr5Sj0UN6jJ3j7NlGK1L7AOZR1Dkj7Q\",\"text\":\"ผมก็ cap ให้ดูว่าทุกอย่างมันมีปกติ\"},\"webhookEventId\":\"01JYAXKBMT8GW4QTVYW4CXHR6W\",\"deliveryContext\":{\"isRedelivery\":false},\"timestamp\":1750565760327,\"source\":{\"type\":\"group\",\"groupId\":\"C41747ea1efc18cc949d4a55a898fbe2d\",\"userId\":\"U1611b99ba4d5b6b3137119b6681c16ad\"},\"replyToken\":\"d31c96bd71e54119956c91268330a1e2\",\"mode\":\"active\"}]}"</t>
  </si>
  <si>
    <t>json : "{\"destination\":\"Uffcadd844141cf0a43c0c2c87fb2389e\",\"events\":[{\"type\":\"message\",\"message\":{\"type\":\"text\",\"id\":\"566624400133849367\",\"quoteToken\":\"eOwG3wLv_ybWjiiKG-OQG6KFzCv4zzm7IC919CHGZGtvjsdbXgmn6ji_3ge_hSdWb1pGskvhynz1Af2gfM3iS2IHTpI_nYxS9-NUO7sHH8NiFFOLusDiXvKWGhmJ79qNTm3NyR9JdLXTtmvf9cAE3A\",\"text\":\"ทำไมพี่ถึงบอกว่าไม่มี\"},\"webhookEventId\":\"01JYAXKGCN931E6E031RCY44H3\",\"deliveryContext\":{\"isRedelivery\":false},\"timestamp\":1750565765037,\"source\":{\"type\":\"group\",\"groupId\":\"C41747ea1efc18cc949d4a55a898fbe2d\",\"userId\":\"U1611b99ba4d5b6b3137119b6681c16ad\"},\"replyToken\":\"b9ec83062cd64f85b38cc066641a83a5\",\"mode\":\"active\"}]}"</t>
  </si>
  <si>
    <t>json : "{\"destination\":\"Uffcadd844141cf0a43c0c2c87fb2389e\",\"events\":[{\"type\":\"message\",\"message\":{\"type\":\"text\",\"id\":\"566624834395046230\",\"quotedMessageId\":\"566610758075679024\",\"quoteToken\":\"WGM3LHeibGMb4XyJF9eNRWpkG28RMG8Q9XjmnX0hm_LtVC4nNsrB4lI69Djjw5WqN5bwqir4Yc8V3YPrvA_mVRS8LLdiBySn60s7z1CnsUOvJoAz5qOyQT8ROIhqymRWwUF0J6V_5sVIYY2_03yy-w\",\"text\":\"พี่กดเข้าไปในลิงก์ เอกสามันถูกสร้างไว้หมดแล้ว ทั้งใบเสร็จและใบส่งสินค้า ถ้า order เข้าระบบก่อน 9 โมง ก็ไปไล่ปริ้นเอา\"},\"webhookEventId\":\"01JYAXVD05NSZQ729BTXGDQ6AT\",\"deliveryContext\":{\"isRedelivery\":false},\"timestamp\":1750566023839,\"source\":{\"type\":\"group\",\"groupId\":\"C41747ea1efc18cc949d4a55a898fbe2d\",\"userId\":\"U1611b99ba4d5b6b3137119b6681c16ad\"},\"replyToken\":\"757efd0c8fd74738887d42a165d1c9b8\",\"mode\":\"active\"}]}"</t>
  </si>
  <si>
    <t>json : "{\"destination\":\"Uffcadd844141cf0a43c0c2c87fb2389e\",\"events\":[{\"type\":\"message\",\"message\":{\"type\":\"text\",\"id\":\"566624938027647206\",\"quoteToken\":\"1Cks6i7yGTY_ct9Uvm8DDNbACy_Pfeyqlk9ysDoh9oAxtPxGU3_bq1XBvP7TJF-4BbRdo4tPdZRiJQHe2NSas8lC44s51bxtwDM-JNcqiJzHY1arRu4_AH-1rSr3oCZAakKPIj7i06BVZNdTpZxlVA\",\"text\":\"และออเดอร์ที่มาหลัง 9 โมง มันก็จะสร้างเอกสารให้เลย แค่เข้าไปปริ้น\"},\"webhookEventId\":\"01JYAXX9H2K3YTNTREREN8MJRH\",\"deliveryContext\":{\"isRedelivery\":false},\"timestamp\":1750566085670,\"source\":{\"type\":\"group\",\"groupId\":\"C41747ea1efc18cc949d4a55a898fbe2d\",\"userId\":\"U1611b99ba4d5b6b3137119b6681c16ad\"},\"replyToken\":\"c5ff9cd52d2d4ac7b9d903218c68d648\",\"mode\":\"active\"}]}"</t>
  </si>
  <si>
    <t>json : "{\"destination\":\"Uffcadd844141cf0a43c0c2c87fb2389e\",\"events\":[{\"type\":\"message\",\"message\":{\"type\":\"text\",\"id\":\"566625238977085629\",\"quotedMessageId\":\"566623150281064984\",\"quoteToken\":\"-f0m4Y4KVlvfK9WM3rtS8OaADPAt5O6EVAbe4IrXp7ygihAv-uASvahH4ZX5cj6THkmU3Lqt3aGg6Zx7xipFh-QUCDtpsbfC-GdKYSEsJ1bM1h4ncpL7PcR74SbH53kSIJDZK7T5dyg2sszLMwIlTQ\",\"text\":\"แต่ถ้าพี่ไปกดสร้างเอกสาร เลือกวันที่เลือกร้าน ที่ผมเคยบอก มันคือการสร้างเอกสารใหม่ เอกสารมันก็จะออกมาซ้ำแบบรูปนี้\"},\"webhookEventId\":\"01JYAY2RFT4A0GK67BW4YDC1NJ\",\"deliveryContext\":{\"isRedelivery\":false},\"timestamp\":1750566264957,\"source\":{\"type\":\"group\",\"groupId\":\"C41747ea1efc18cc949d4a55a898fbe2d\",\"userId\":\"U1611b99ba4d5b6b3137119b6681c16ad\"},\"replyToken\":\"a4479200d3fa4fd0bf1867d34fb9c599\",\"mode\":\"active\"}]}"</t>
  </si>
  <si>
    <t>json : "{\"destination\":\"Uffcadd844141cf0a43c0c2c87fb2389e\",\"events\":[{\"type\":\"message\",\"message\":{\"type\":\"text\",\"id\":\"566625826867511523\",\"quoteToken\":\"S3yyvvxFwweNsUJzVN1urxXqu4tjbb2ZgJ1IKAaU-5EttW9xSONF993BePQB9PzuiT819eK8MRmUti7ypUpxSE51fVsNbQcm2yIByS27JmvmEVboVnEGQNcdxPAjxa1FtkQEaklY3fr0ISAA0VX_ww\",\"text\":\"เมนูนี้เปลี่ยนล่ะ เอาไว้ใช้ตอน แก้ไขเอกสารย้อนหลังพอ \"},\"webhookEventId\":\"01JYAYDEAMQW79Y9FRXRWA9T95\",\"deliveryContext\":{\"isRedelivery\":false},\"timestamp\":1750566615334,\"source\":{\"type\":\"group\",\"groupId\":\"C41747ea1efc18cc949d4a55a898fbe2d\",\"userId\":\"U1611b99ba4d5b6b3137119b6681c16ad\"},\"replyToken\":\"237c1fc7d0bc4fd5ad9393468fe90668\",\"mode\":\"active\"}]}"</t>
  </si>
  <si>
    <t>json : "{\"destination\":\"Uffcadd844141cf0a43c0c2c87fb2389e\",\"events\":[{\"type\":\"message\",\"message\":{\"type\":\"image\",\"id\":\"566625826918105367\",\"quoteToken\":\"ux_GuGSDTTJhe93YykccGGmPAAxPOI7Td0htJUR2GJX6PC_bC-I-yDDabgARv6jsFx5t4gYhT9XiOw0REtltzmyEQbHs4oaIhx-BMOevRS6D-i79AHmj4xk-JqEacn1OhDbZ9ljPgXd5MrbNTh2boA\",\"contentProvider\":{\"type\":\"line\"}},\"webhookEventId\":\"01JYAYDEN7VR3Q8JSY4AD3V9QD\",\"deliveryContext\":{\"isRedelivery\":false},\"timestamp\":1750566615670,\"source\":{\"type\":\"group\",\"groupId\":\"C41747ea1efc18cc949d4a55a898fbe2d\",\"userId\":\"U1611b99ba4d5b6b3137119b6681c16ad\"},\"replyToken\":\"65286b1fe3d34d4ba07658e5066d97cb\",\"mode\":\"active\"}]}"</t>
  </si>
  <si>
    <t>json : "{\"destination\":\"Uffcadd844141cf0a43c0c2c87fb2389e\",\"events\":[{\"type\":\"message\",\"message\":{\"type\":\"text\",\"id\":\"566633245333520810\",\"quoteToken\":\"NYJpRZRQMXDhkD8ZAlKD_77-_E4hVf-AhZ7AkAPy08OrBgZQqMTHajhg5phf7Vw99X9q7CfnNVFMhw_lNDJAi8SEAS5xR7V4aT5nAQD3j-2YKM6rOQ8Mjm4h0LLU2w_JZdRFQGHb7xRpdIMHw0R2AQ\",\"text\":\"ขอโทษด้วยนะคะ พึ่งเห็นลาย\\uD83D\\uDE01\"},\"webhookEventId\":\"01JYB2MCTYEXT6TY5PPTEX04JB\",\"deliveryContext\":{\"isRedelivery\":false},\"timestamp\":1750571037070,\"source\":{\"type\":\"user\",\"userId\":\"U21b3788b2e55446c56765eb78ef5a3ab\"},\"replyToken\":\"79fbfed651014eaeb5d6032dc6463cf5\",\"mode\":\"active\"}]}"</t>
  </si>
  <si>
    <t>json : "{\"destination\":\"Uffcadd844141cf0a43c0c2c87fb2389e\",\"events\":[{\"type\":\"message\",\"message\":{\"type\":\"text\",\"id\":\"566633432080973895\",\"quoteToken\":\"DJ2221hqsrhl_LBBD6CqF6qOxlRe_XZaqb8rn0LrgJI3RTR26txHfrQT0Gapgb2xOvI3Ud3HdmYz5-4ODo6UVOJtNmnwefD-t8pqIaz0doIK0R_42uIJQANT9Td8wzxENbgGbHpKYRD8i1LQMci5Mg\",\"text\":\"ค่าา ขอบคุณเช่นกันค่ะ\"},\"webhookEventId\":\"01JYB2QSNY6K6J8HVQTFQ13YG0\",\"deliveryContext\":{\"isRedelivery\":false},\"timestamp\":1750571148530,\"source\":{\"type\":\"user\",\"userId\":\"U21b3788b2e55446c56765eb78ef5a3ab\"},\"replyToken\":\"d6c0da216d20480c8dfc2bd377e7c3ec\",\"mode\":\"active\"}]}"</t>
  </si>
  <si>
    <t>✅ เริ่ม checkIfDocumentExists สำหรับ: Pepper International วันที่: 22062025</t>
  </si>
  <si>
    <t>🔍 สำหรับลูกค้าไม่ใช่เครดิต: ค้นหาไฟล์ที่ขึ้นต้นด้วย: Pepper International-</t>
  </si>
  <si>
    <t>✅ พบไฟล์: Pepper International-RC220625006.pdf</t>
  </si>
  <si>
    <t>🗑️ ลบไฟล์เก่า: Pepper International-RC220625006.pdf</t>
  </si>
  <si>
    <t>🗑️ ลบไฟล์เก่า: Pepper International-RC220625004.pdf</t>
  </si>
  <si>
    <t>🗑️ ลบไฟล์เก่า: Pepper International-RC220625002.pdf</t>
  </si>
  <si>
    <t>json : "{\"destination\":\"Uffcadd844141cf0a43c0c2c87fb2389e\",\"events\":[{\"type\":\"message\",\"message\":{\"type\":\"image\",\"id\":\"566658804600275014\",\"quoteToken\":\"ktqIiI22mHQv8XdhSszuBpHA_1FudpUp0vN8NDwZyR_7Iiehby_6JPfOMINTSJC0q38CyaH__v4H0HMHLQJQtsrr3lEcZs8AA5T6j_3RWJGNd8le29DPZpDjA8eHrksrWo2UdmzxmcF2AJjSXHs0WQ\",\"contentProvider\":{\"type\":\"line\"}},\"webhookEventId\":\"01JYBH5B51YSG79C58MFGXY5MK\",\"deliveryContext\":{\"isRedelivery\":false},\"timestamp\":1750586272797,\"source\":{\"type\":\"user\",\"userId\":\"U3cb7c7018c06e87beab55320f27f7317\"},\"replyToken\":\"11dc56ddf19e411faca3c46a6a94feb4\",\"mode\":\"active\"}]}"</t>
  </si>
  <si>
    <t>📬 pushFlexMessage : {"sentMessages":[{"id":"566666276953653754","quoteToken":"KPXZ4r5bRTw2KMsGDNYBu-X1NF9TpH2_L5WswLwOkDjbGXMI_Cqe7UQ7vtHeh5jjbcca_8XWJh91P1RzBIYMEXVcu1L2BHcSJUrr_DZc0rpB3YmzEqUYVW0K_CIkv6mVGiLrOde79zopxVDYD_qvkw"}]}</t>
  </si>
  <si>
    <t>📬 pushFlexMessage : {"sentMessages":[{"id":"566666281567387998","quoteToken":"J_OCtta9mjD9VkyZ1M5tHIWe9PT1ZWs4oSxJlpbinx_3piscbYZU_EUuIfrKxvRu45xFtJ4sIiEBOAn01Yx836ESyeqzcGeF2xWsw-b27Z9lNzd-fZNuy06UFG8Uqx6oX__-RARbOcExIttPxOTIAg"}]}</t>
  </si>
  <si>
    <t>json : "{\"destination\":\"Uffcadd844141cf0a43c0c2c87fb2389e\",\"events\":[{\"type\":\"message\",\"message\":{\"type\":\"text\",\"id\":\"566681023204032776\",\"quoteToken\":\"O-7jPm22zlSSexIfvxQWXuISzXcrv7EuceP4gmicPot_IZ-FsVwYx2Merw4LRtdZXfXh-NHXPjTB23L3eTsSXr0Lan1LEhTvOX_sq0r0tBOEtbFMIq4h9eDq1KU54VChP-lEx3T1xWe-A894GeDgAQ\",\"text\":\"สั่งผัก\"},\"webhookEventId\":\"01JYBXSF5TJ3YH95XVNXA4Q37F\",\"deliveryContext\":{\"isRedelivery\":false},\"timestamp\":1750599515059,\"source\":{\"type\":\"user\",\"userId\":\"Uf31fcbb445a04ac9cfb8fb58a37d2724\"},\"replyToken\":\"5a21f385367a4ebf94fcd28022a3df09\",\"mode\":\"active\"}]}"</t>
  </si>
  <si>
    <t>json : "{\"destination\":\"Uffcadd844141cf0a43c0c2c87fb2389e\",\"events\":[{\"type\":\"message\",\"message\":{\"type\":\"text\",\"id\":\"566682144660521080\",\"quoteToken\":\"S3-ieeq5coEocD4ekYx367IHJytvGiaBTzisGgSLIY9EF9HRrTGBo0KNqbWRodTG-5-yPCuLE6-NpefdNDOhaq0XA1RJ1RtZrMtB_VojRnFVmew2MnKm4HS5hYXM_ELqdsADR-LX0E12VNnZvtBnBg\",\"text\":\"สั่งผัก\"},\"webhookEventId\":\"01JYBYDVX9S88QXGNZ7CAPE7KX\",\"deliveryContext\":{\"isRedelivery\":false},\"timestamp\":1750600183340,\"source\":{\"type\":\"user\",\"userId\":\"Ubf8c86a0990a02f0fa6720a3ced1723e\"},\"replyToken\":\"bae332010ac541a5be6d7a965b4b7b41\",\"mode\":\"active\"}]}"</t>
  </si>
  <si>
    <t>userId : Ubf8c86a0990a02f0fa6720a3ced1723e</t>
  </si>
  <si>
    <t>profile displayName : 𝑪𝒉𝒂𝒍𝒊𝒏𝒆𝒆 𝑺.</t>
  </si>
  <si>
    <t>json : "{\"date\":\"2025-06-22T13:51:03.927Z\",\"deliveryDate\":\"2025-06-24\",\"user\":\"Den shabu\",\"userLine\":\"𝑪𝒉𝒂𝒍𝒊𝒏𝒆𝒆 𝑺.\",\"payMethod\":\"เงินสด\",\"userId\":\"Ubf8c86a0990a02f0fa6720a3ced1723e\",\"order\":[{\"name\":\"Green Oak\",\"nameTh\":\"กรีนโอ๊ค \",\"amount\":2,\"price\":120,\"subtotal\":240,\"image\":\"https://i.postimg.cc/xXKgwvBZ/05.png\"}]}"</t>
  </si>
  <si>
    <t>❌ ไม่เจอ shop name:Den shabu</t>
  </si>
  <si>
    <t>📬 pushFlexMessage id : Ubf8c86a0990a02f0fa6720a3ced1723e</t>
  </si>
  <si>
    <t>📬 pushFlexMessage : {"sentMessages":[{"id":"566682284783304944","quoteToken":"NkZMDpviYpT1bFv5wqxKEGS8thtmw8sZVKP-uLHnpWWNtPhtjnaJlgmgOO_9D3ATJRXJiWx8owwSJKCF5JfDd-VOqGrGQUKU0pfEuyjWl19OQ2MpT12tb_tZu0e1XgakG_COpx9t4GIaBXln5S_ucQ"}]}</t>
  </si>
  <si>
    <t>🔥 Queued order with Trigger ID: 2352600287080376949</t>
  </si>
  <si>
    <t>🔥 Processing order for trigger: 2352600287080376949</t>
  </si>
  <si>
    <t>Shop: Den shabu</t>
  </si>
  <si>
    <t>summarizeOrdersToPayments key: 24 Jun 2025|Den shabu</t>
  </si>
  <si>
    <t>Flex Message (Final): {"type":"flex","altText":"(𝑪𝒉𝒂𝒍𝒊𝒏𝒆𝒆 𝑺.#352) สั่งผักใหม่","contents":{"type":"bubble","size":"mega","body":{"type":"box","layout":"vertical","spacing":"md","contents":[{"type":"text","text":"✅ รายการสั่งผักใหม่ (𝑪𝒉𝒂𝒍𝒊𝒏𝒆𝒆 𝑺.#352)","weight":"bold","size":"md","color":"#1DB446","wrap":true},{"type":"text","text":"ร้าน: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</si>
  <si>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{"sentMessages":[{"id":"566682433748467919","quoteToken":"iH_42cF9-Ap03_Qrc1V4yAU4iP06lB8wVddAg1k7ZkgRR974ROwWm_Kc4ww4IShEyAwKVxjP8RqKvQjsudojdonFstPKRr_c3HyNi-m5DwIHHzrawNHYMzubObkzG2zL8n8kW9cK39UHGJ_a9ouOnw"}]}</t>
  </si>
  <si>
    <t>🔥 Deleted property for trigger: 2352600287080376949</t>
  </si>
  <si>
    <t>✅ Deleted trigger: 2352600287080376949</t>
  </si>
  <si>
    <t>json : "{\"date\":\"2025-06-22T16:26:32.226Z\",\"deliveryDate\":\"2025-06-24\",\"user\":\"8 Dining\",\"userLine\":\"21gun\",\"payMethod\":\"เครดิต\",\"userId\":\"U863ec6850ff494c8ad50b25afa94efb0\",\"order\":[{\"name\":\"Red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</si>
  <si>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✅ matched alias:8 dining→8 Dining</t>
  </si>
  <si>
    <t>📬 pushFlexMessage : {"sentMessages":[{"id":"566697937758060649","quoteToken":"NrQeQ3tjsS3p0NyVhWBr-qpstnPPs-HPqjH9TQgOAF4W2rNKT_Mvt3PnWPwVLT3ZYdW56Za7UnekuODXMY2UOuKNURo6ovE5mHtfgutgeJfnEjLYo4EilGMZPPjZ-QRa6YN7C6hV4i9BUqR61_JB6A"}]}</t>
  </si>
  <si>
    <t>🔥 Queued order with Trigger ID: 3327181443238785561</t>
  </si>
  <si>
    <t>🔥 Processing order for trigger: 3327181443238785561</t>
  </si>
  <si>
    <t>Shop: 8 Dining</t>
  </si>
  <si>
    <t>summarizeOrdersToPayments key: 24 Jun 2025|8 Dining</t>
  </si>
  <si>
    <t>Flex Message (Final): {"type":"flex","altText":"(21gun#353) สั่งผักใหม่","contents":{"type":"bubble","size":"mega","body":{"type":"box","layout":"vertical","spacing":"md","contents":[{"type":"text","text":"✅ รายการสั่งผักใหม่ (21gun#353)","weight":"bold","size":"md","color":"#1DB446","wrap":true},{"type":"text","text":"ร้าน: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</si>
  <si>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{"sentMessages":[{"id":"566698166666395870","quoteToken":"w1-Xm0cUCz4S0YKzKKRjzzz7owOHOwaixrcT3gvbgWZuY5e8C_eB_DIi_jeySYepS6ajDfipQdwxrcz5yNQrvRwIzmzm6so4UaPEEfGUcnfNtbJXjRX5wuKVlvKWe5VmdQ8FUHPugAtidutbswVQPA"}]}</t>
  </si>
  <si>
    <t>🔥 Deleted property for trigger: 3327181443238785561</t>
  </si>
  <si>
    <t>✅ Deleted trigger: 3327181443238785561</t>
  </si>
  <si>
    <t>json : "{\"date\":\"2025-06-22T16:41:45.230Z\",\"deliveryDate\":\"2025-06-24\",\"user\":\"Morning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</si>
  <si>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✅ matched alias:morning tonight→Morning Tonight</t>
  </si>
  <si>
    <t>📬 pushFlexMessage : {"sentMessages":[{"id":"566699469719732293","quoteToken":"h5J_0wiDw7iT7wV24JqszzDjtQV3sVv6IoLLT4soza-aRmAQQOhIzaUiWC02kvcJNhwxEnaeUB3BB8KDQIBBtRh5hk5-CdDqoKToWjAjWnbFMLQjPinRuZWjIaVP5kqpheF7Fgv02YnIIyhnmFehig"}]}</t>
  </si>
  <si>
    <t>🔥 Queued order with Trigger ID: -7857482335534367495</t>
  </si>
  <si>
    <t>🔥 Processing order for trigger: -7857482335534367495</t>
  </si>
  <si>
    <t>Shop: Morning Tonight</t>
  </si>
  <si>
    <t>summarizeOrdersToPayments key: 24 Jun 2025|Morning Tonight</t>
  </si>
  <si>
    <t>Flex Message (Final): {"type":"flex","altText":"(21gun#354) สั่งผักใหม่","contents":{"type":"bubble","size":"mega","body":{"type":"box","layout":"vertical","spacing":"md","contents":[{"type":"text","text":"✅ รายการสั่งผักใหม่ (21gun#354)","weight":"bold","size":"md","color":"#1DB446","wrap":true},{"type":"text","text":"ร้าน: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</si>
  <si>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{"sentMessages":[{"id":"566699597427376405","quoteToken":"gLfL2S4DFhXEflBErMjwRrPn0yqnuGRTDsbmrjlnxpkgMF22T2UDw0uCkYotZPM_GWH7vJTtahsvsbzoyRVY9NpE8W50xzMCngjwAPozZKeX9AoOsueuzaqdQ56Ff8WfLVArFeJkATEDgkQkby7nSA"}]}</t>
  </si>
  <si>
    <t>🔥 Deleted property for trigger: -7857482335534367495</t>
  </si>
  <si>
    <t>✅ Deleted trigger: -7857482335534367495</t>
  </si>
  <si>
    <t>json : "{\"destination\":\"Uffcadd844141cf0a43c0c2c87fb2389e\",\"events\":[{\"type\":\"message\",\"message\":{\"type\":\"text\",\"id\":\"566699800918753401\",\"quoteToken\":\"eZBa4hSAgGBtj5NZ4Uma9FuNyuKOCu6IeuyBb9wxhg68lr_-cwiqwJlB1PtwW_N1M-2pA6U2xwRAdAa4zO2PXS_YhMEnhXA24yyg5tPiIgIdLIiSmgiyBd12Q44S2n7SFLfa2kjxgofL6ApgpjLWgw\",\"text\":\"มันไม่มีที่เก็บน่ะชิ\"},\"webhookEventId\":\"01JYC8F1DBNGS1RT9JH8C855BK\",\"deliveryContext\":{\"isRedelivery\":false},\"timestamp\":1750610707336,\"source\":{\"type\":\"user\",\"userId\":\"U78617910c23af5dc02e8b5d4035a5026\"},\"replyToken\":\"d0a0aa94bf75408cb5a46b87da496cb2\",\"mode\":\"active\"}]}"</t>
  </si>
  <si>
    <t>json : "{\"destination\":\"Uffcadd844141cf0a43c0c2c87fb2389e\",\"events\":[{\"type\":\"message\",\"message\":{\"type\":\"text\",\"id\":\"566699872138035255\",\"quoteToken\":\"AyKANJ_7cQdDCbnJszsUrZph-09L1CiYXIDHHgesETK4t8W4SbGmPUYx-Aext5EbsdOpmSDXbE8PHsOwmcHUIQwvkwNR8sECA8qT6VabAYAl57LztoOqnZJ9nhTVvGExd5wdS9HOQImGjTVjLWXF9Q\",\"text\":\"วันอังคารไม่ทันคือกลัวมาส่งไม่ทันหรอคะ\"},\"webhookEventId\":\"01JYC8GAJE12K6P31GP4MHF78B\",\"deliveryContext\":{\"isRedelivery\":false},\"timestamp\":1750610749829,\"source\":{\"type\":\"user\",\"userId\":\"U78617910c23af5dc02e8b5d4035a5026\"},\"replyToken\":\"9700cb0568b9497786e1a4b6862da819\",\"mode\":\"active\"}]}"</t>
  </si>
  <si>
    <t>json : "{\"destination\":\"Uffcadd844141cf0a43c0c2c87fb2389e\",\"events\":[{\"type\":\"message\",\"message\":{\"type\":\"text\",\"id\":\"566757838056587724\",\"quoteToken\":\"1qtaSMzNkwoJphcaTX3dTwIGMVwdMWGAEGyo0uH7ULujqBrGJ7WefRCtluyjxeXfrdzY4OlWthOn2D69IBQO9DRqvl1rRFoygXfNWyA445JKnPSqLYltmTU4_ZAgKn5KD4s8d4Oy8AatcT6_RdU6lg\",\"text\":\"โอเค ลืมเลย \"},\"webhookEventId\":\"01JYD9EQCV6CJK7ZHW0FY0A5BE\",\"deliveryContext\":{\"isRedelivery\":false},\"timestamp\":1750645300124,\"source\":{\"type\":\"user\",\"userId\":\"U0d6b72543464859ef62065c9501370cd\"},\"replyToken\":\"5857fe998989494e99365c9b68293991\",\"mode\":\"active\"}]}"</t>
  </si>
  <si>
    <t>json : "{\"destination\":\"Uffcadd844141cf0a43c0c2c87fb2389e\",\"events\":[{\"type\":\"message\",\"message\":{\"type\":\"text\",\"id\":\"566757862635209062\",\"quoteToken\":\"7S-YpVBf7tVE569udWgoWY1DzmgtZIDaD8jQ3fIqaRwJP-YKmYUbTxokyuMHSKDenVxmMLpj1yqA6jPOOcCU0DbAHYDACWeksGO07s1zv8zbE9ESwrClieViqpx-sBWyVxM_QNI5CShjcygoHVSeXg\",\"text\":\"เดี่ยวบ่ายเจี๊ยบจัดการให้ค่า \"},\"webhookEventId\":\"01JYD9F5MMQ2WNJ1RY4NWG1B8P\",\"deliveryContext\":{\"isRedelivery\":false},\"timestamp\":1750645314770,\"source\":{\"type\":\"user\",\"userId\":\"U0d6b72543464859ef62065c9501370cd\"},\"replyToken\":\"9851cc351fd3445281b89bf63d6f39a4\",\"mode\":\"active\"}]}"</t>
  </si>
  <si>
    <t>json : "{\"destination\":\"Uffcadd844141cf0a43c0c2c87fb2389e\",\"events\":[{\"type\":\"message\",\"message\":{\"type\":\"image\",\"id\":\"566791505046667573\",\"quoteToken\":\"L6se1TI68ptyxtJrMy1pYS7yP1NUFTSORl6yOZDHDl3-5_H5hxY_HCUK5sA4e-fgltmO9nQXucuKyyD3GT6YCcf89SV3gdH96Zpw2GjMvMod_4etMfXdeNBkZiUj6ONdoQXbt0LE00u2o4Rvlw9NEg\",\"contentProvider\":{\"type\":\"line\"}},\"webhookEventId\":\"01JYDWK5PEN7AEYVC4FQY4Q6E4\",\"deliveryContext\":{\"isRedelivery\":false},\"timestamp\":1750665369125,\"source\":{\"type\":\"user\",\"userId\":\"U0d6b72543464859ef62065c9501370cd\"},\"replyToken\":\"9425f3ebb4774d47912ba471f3de982d\",\"mode\":\"active\"}]}"</t>
  </si>
  <si>
    <t>json : "{\"destination\":\"Uffcadd844141cf0a43c0c2c87fb2389e\",\"events\":[{\"type\":\"message\",\"message\":{\"type\":\"text\",\"id\":\"566791529827139825\",\"quoteToken\":\"nPI1tpYCr_vMbyYF0HCZmPkP32VrqZDPQqE3UeczwSFOvGlcK4dVLpxDrxpC7AYMXg_9leyHHZdQTO3zlVo87UVM5g3qMIgQx8y6t_QuXRvoQmhXZg_zD56jhXX7qpwEp3E5RH4y359r4ZBnZAELlQ\",\"text\":\"เรียบร้อยค่ะ\"},\"webhookEventId\":\"01JYDWKJEKH27YDFM63J1FM1TW\",\"deliveryContext\":{\"isRedelivery\":false},\"timestamp\":1750665382014,\"source\":{\"type\":\"user\",\"userId\":\"U0d6b72543464859ef62065c9501370cd\"},\"replyToken\":\"b28d4e0ae17f4be8bdac7ff5ec0e23a0\",\"mode\":\"active\"}]}"</t>
  </si>
  <si>
    <t>json : "{\"destination\":\"Uffcadd844141cf0a43c0c2c87fb2389e\",\"events\":[{\"type\":\"message\",\"message\":{\"type\":\"text\",\"id\":\"566800715670880534\",\"quotedMessageId\":\"566739169628652016\",\"quoteToken\":\"FiD-aCx6Kp5PZgJ2SG7IIaPmDalI7mHIQJ9hixjfjsuHhzRaChhTcNTtEJW4mwfH1Ahz5S2dsdbUVANcIxA_fFu5oFhz5hWFjd_mXZEzTacDlCoVX8CBw-VNFW1wNc8yAbsKLP3MNVopfvvTXGFFdA\",\"text\":\"ขอบคุณคะ\"},\"webhookEventId\":\"01JYE1TNAD8MZKY77PDRBGBPRW\",\"deliveryContext\":{\"isRedelivery\":false},\"timestamp\":1750670857225,\"source\":{\"type\":\"user\",\"userId\":\"U78617910c23af5dc02e8b5d4035a5026\"},\"replyToken\":\"adfa367624484e53b681a775685e6a2f\",\"mode\":\"active\"}]}"</t>
  </si>
  <si>
    <t>📬 pushFlexMessage : {"sentMessages":[{"id":"566811231965413934","quoteToken":"uLGNBD-89b8medopetSybhUO0nzgdl_XDK1GyMp1imYrRrx04YhwGeYSDfDuVquryqRKllZvlNtmNULWPHwnwjjF1ykwAOo0sdigD_0Oss1BVey9Q2o7crHpmV5miSSZphSwBPw7-b48CgoTsvXk_Q"}]}</t>
  </si>
  <si>
    <t>📬 pushFlexMessage : {"sentMessages":[{"id":"566811234918989967","quoteToken":"adDdkzhSRhSzVU70StbA8hpb_fXE0SLqnkENSbNp8EiesG8W9vkkNNVhdEVlNbgSTSJ-W6I7vnIxTdCBoXyMd0f4K0I_Bbev6ZegvwOmJRfCcJyktyPTVIYbKkXAgKrSaQ7wqLlaTZCIURdOXp2g8Q"}]}</t>
  </si>
  <si>
    <t>json : "{\"date\":\"2025-06-23T11:46:54.917Z\",\"deliveryDate\":\"2025-06-24\",\"user\":\"Daya Eatery\",\"userLine\":\"Biew🦊\",\"payMethod\":\"เงินสด\",\"userId\":\"Ua3053965758d74c5d89f517726b61c9b\",\"order\":[{\"name\":\"Wild Rocket\",\"nameTh\":\"ไวลด์ ร็อคเก็ต\",\"amount\":0.5,\"price\":240,\"subtotal\":120,\"image\":\"https://ofarmorganic.com/wp-content/uploads/2020/05/rocket-salad-2.jpg\"}]}"</t>
  </si>
  <si>
    <t>📬 pushFlexMessage id : Ua3053965758d74c5d89f517726b61c9b</t>
  </si>
  <si>
    <t>📬 pushFlexMessage : {"sentMessages":[{"id":"566814747413447101","quoteToken":"00zDT0PviyozGk8bBQdGd6subW38UZavceBCM_-ALgZUKC3B8tsczbwSFvcdTbC8nBiv55BhsYMzraDWQzbdgm68JXuJsY6mQBHBW4BOBKFrgbypqZnqemIqfOJr3LXXUM4HJE_LfEI7buMt4MYsgA"}]}</t>
  </si>
  <si>
    <t>🔥 Queued order with Trigger ID: 5381064194679911244</t>
  </si>
  <si>
    <t>🔥 Processing order for trigger: 5381064194679911244</t>
  </si>
  <si>
    <t>summarizeOrdersToPayments key: 24 Jun 2025|Daya Eatery</t>
  </si>
  <si>
    <t>Flex Message (Final): {"type":"flex","altText":"(Biew🦊#355) สั่งผักใหม่","contents":{"type":"bubble","size":"mega","body":{"type":"box","layout":"vertical","spacing":"md","contents":[{"type":"text","text":"✅ รายการสั่งผักใหม่ (Biew🦊#355)","weight":"bold","size":"md","color":"#1DB446","wrap":true},{"type":"text","text":"ร้าน: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กก.","weight":"bold","align":"end","size":"sm","flex":2},{"type":"text","text":"120 บ.","weight":"bold","align":"end","size":"sm","flex":3}]}]}}}</t>
  </si>
  <si>
    <t>📬 pushFlexMessage : {"sentMessages":[{"id":"566814857622454397","quoteToken":"vBNrZSYW_6skdF_gEYqIV2boU3UP-Y1hlbfA2QC865MhTjw7lidOi-LcDXD8l5RmkNT4Y9Ptutw2zlzS7fpRRDLxdBnbiS9p6Yukm1-tRIBoTkBzPlxoEdUfVykfOXJLB0OSMpzG1AxasOyIhbGmeg"}]}</t>
  </si>
  <si>
    <t>🔥 Deleted property for trigger: 5381064194679911244</t>
  </si>
  <si>
    <t>✅ Deleted trigger: 5381064194679911244</t>
  </si>
  <si>
    <t>json : "{\"destination\":\"Uffcadd844141cf0a43c0c2c87fb2389e\",\"events\":[{\"type\":\"message\",\"message\":{\"type\":\"text\",\"id\":\"566826043999518927\",\"quoteToken\":\"VzdWAZpPba-R5O3foGl7HUR25NlPLuSPZz2HJnR8Ju8iHzefHOEds3xqldZ4bsQ69-ESUvenOJzvdWuMKaijkv0RP3zrEgGQq0reUIHbC7qeshDXuWghSkrMnbs1zym0ziu6KcPBHOH05313kgmzzg\",\"text\":\" สั่งผักสลัดหน่อยค่ะ\\nกรีนโอ๊ค1 โล\\nเรดโอ๊ค 2โล\\nฟินเดย์1โล\\n\\nขอบคุณค่ะ\"},\"webhookEventId\":\"01JYEG7CGBHYNMJ2B06PT52GT0\",\"deliveryContext\":{\"isRedelivery\":false},\"timestamp\":1750685954064,\"source\":{\"type\":\"user\",\"userId\":\"U78617910c23af5dc02e8b5d4035a5026\"},\"replyToken\":\"0653ca698e364492bdb99c4091c57012\",\"mode\":\"active\"}]}"</t>
  </si>
  <si>
    <t>json : "{\"destination\":\"Uffcadd844141cf0a43c0c2c87fb2389e\",\"events\":[{\"type\":\"message\",\"message\":{\"type\":\"text\",\"id\":\"566826092535743141\",\"quoteToken\":\"3nFWjIqvq-nlhDsCamMCc_yrza3RBvj-PXOuOpSXJ8fERYRtcVeYvrK1DHWGkGEZvkrv7jII-GGnxoJH2av-_eT6fxVLSKQTxjRD81TdvCyHuTnofcNHkKxQS5aN04M2HQKO0XW1ai7YJLxy8xtOjQ\",\"text\":\"เอาเข้ามาพร้อมกันพรุ่งนี้เลยนะจ๊ะ\"},\"webhookEventId\":\"01JYEG88CRK7HX7AEES6TN2F35\",\"deliveryContext\":{\"isRedelivery\":false},\"timestamp\":1750685982976,\"source\":{\"type\":\"user\",\"userId\":\"U78617910c23af5dc02e8b5d4035a5026\"},\"replyToken\":\"5689c2cb2d8248cba6078989f00895e8\",\"mode\":\"active\"}]}"</t>
  </si>
  <si>
    <t>json : "{\"destination\":\"Uffcadd844141cf0a43c0c2c87fb2389e\",\"events\":[{\"type\":\"message\",\"message\":{\"type\":\"text\",\"id\":\"566830706420875628\",\"quoteToken\":\"k07EdgIP3AC1wIHNNK_oga4nRP_VmGQdSje81MJU5R05x6iaFQLaF0Qk5ffIq6DXerAG7XNFWJWniJ3q_jICq1EQ5scjLvEPqXC-uM4BQYrMsmjjWw4PjgijEd3NkvNsTnWs2UATq2DcX7x3zAEBrg\",\"text\":\"  เแฟท\\nเรดคอรัล1โล\\nฟิลเลย์ 1 โล\\nเบบี้คอส 1โลค่ะ \"},\"webhookEventId\":\"01JYEJW68VWHJ8M6BYN4Z5GXCA\",\"deliveryContext\":{\"isRedelivery\":false},\"timestamp\":1750688733085,\"source\":{\"type\":\"user\",\"userId\":\"Uc0f3910d135521f0995ac379d0c945f8\"},\"replyToken\":\"851b9316d42147c89006fbfabf5f243c\",\"mode\":\"active\"}]}"</t>
  </si>
  <si>
    <t>json : "{\"date\":\"2025-06-23T14:34:19.013Z\",\"deliveryDate\":\"2025-06-24\",\"user\":\"มุมสเต็ก\",\"userLine\":\"ADMIN\",\"payMethod\":\"โอนเงิน\",\"userId\":\"ADMIN\",\"order\":[{\"name\":\"Green Oak\",\"nameTh\":\"กรีนโอ๊ค \",\"amount\":1,\"price\":100,\"subtotal\":100},{\"name\":\"Red Oak\",\"nameTh\":\"เรดโอ๊ค \",\"amount\":1,\"price\":100,\"subtotal\":100},{\"name\":\"Cos\",\"nameTh\":\"คอส\",\"amount\":1,\"price\":100,\"subtotal\":100}]}"</t>
  </si>
  <si>
    <t>🔥 Queued order with Trigger ID: 4042910775751006623</t>
  </si>
  <si>
    <t>🔥 Processing order for trigger: 4042910775751006623</t>
  </si>
  <si>
    <t>summarizeOrdersToPayments key: 24 Jun 2025|มุมสเต็ก</t>
  </si>
  <si>
    <t>Flex Message (Final): {"type":"flex","altText":"(ADMIN#356) สั่งผักใหม่","contents":{"type":"bubble","size":"mega","body":{"type":"box","layout":"vertical","spacing":"md","contents":[{"type":"text","text":"✅ รายการสั่งผักใหม่ (ADMIN#356)","weight":"bold","size":"md","color":"#1DB446","wrap":true},{"type":"text","text":"ร้าน: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กก.","size":"sm","color":"#555555","align":"end","flex":3},{"type":"text","text":"100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กก.","size":"sm","color":"#555555","align":"end","flex":3},{"type":"text","text":"100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กก.","size":"sm","color":"#555555","align":"end","flex":3},{"type":"text","text":"100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กก.","weight":"bold","align":"end","size":"sm","flex":2},{"type":"text","text":"300 บ.","weight":"bold","align":"end","size":"sm","flex":3}]}]}}}</t>
  </si>
  <si>
    <t>📬 pushFlexMessage : {"sentMessages":[{"id":"566831762010275910","quoteToken":"IPC4WNG_kEcdBUm5v2A-pZ-37Zu_XCicb3IxtZdx8q46D5PKmnzoF8q_VxU948ef9w0KHKwvRyHlxgQb5E1lpn-1WrmhJ3u5mmltm5JjshWSoob2PBeYIRf7CCeJxAQO0fq-HBVRogrNVZrtr7BhTA"}]}</t>
  </si>
  <si>
    <t>🔥 Deleted property for trigger: 4042910775751006623</t>
  </si>
  <si>
    <t>✅ Deleted trigger: 4042910775751006623</t>
  </si>
  <si>
    <t>json : "{\"destination\":\"Uffcadd844141cf0a43c0c2c87fb2389e\",\"events\":[{\"type\":\"message\",\"message\":{\"type\":\"image\",\"id\":\"566831869753557388\",\"quoteToken\":\"Eofp7elrVMCaVuBrN5Jt7q4r2XHWDXez5WCOoINNKot-fQStVb-KS4DGVRLvO5yDGg6KAoChVZlrWKsSdIOefS5gSCKp3Mk8BQoHOdMXAl0Toi3V7u1Ij6qm2ERi3cXmkPi1P_t4JzL1OmYME5W1yQ\",\"contentProvider\":{\"type\":\"line\"}},\"webhookEventId\":\"01JYEKHBF711KBC74PYD3PS8ZR\",\"deliveryContext\":{\"isRedelivery\":false},\"timestamp\":1750689426790,\"source\":{\"type\":\"group\",\"groupId\":\"C41747ea1efc18cc949d4a55a898fbe2d\",\"userId\":\"Ud156635914c6ab5e082eb8cdedf98f3a\"},\"replyToken\":\"9a89a5139a784b64a7fddb84e4240c0a\",\"mode\":\"active\"}]}"</t>
  </si>
  <si>
    <t>json : "{\"destination\":\"Uffcadd844141cf0a43c0c2c87fb2389e\",\"events\":[{\"type\":\"message\",\"message\":{\"type\":\"image\",\"id\":\"566831875155821073\",\"quoteToken\":\"rUUCSdVFX0k-UpbzZtGkx3MV9vfHFLyxjavHQCKgVTE3EYxTISwsmIiR9tKJV2WNIcxNx1EfMB3FS2QhQzuuD40UAnErr6TmzhrOZSO51Id0oCT-UKvy5khLuvqHwJgL3l4eGAyvE5TFOUeqBJFAow\",\"contentProvider\":{\"type\":\"line\"}},\"webhookEventId\":\"01JYEKHF07D1PPJM0Z0WNB3C25\",\"deliveryContext\":{\"isRedelivery\":false},\"timestamp\":1750689430028,\"source\":{\"type\":\"group\",\"groupId\":\"C41747ea1efc18cc949d4a55a898fbe2d\",\"userId\":\"Ud156635914c6ab5e082eb8cdedf98f3a\"},\"replyToken\":\"d2b05f968be64237b34eeee69f71053c\",\"mode\":\"active\"}]}"</t>
  </si>
  <si>
    <t>json : "{\"destination\":\"Uffcadd844141cf0a43c0c2c87fb2389e\",\"events\":[{\"type\":\"message\",\"message\":{\"type\":\"text\",\"id\":\"566831883611013370\",\"quoteToken\":\"QULySxguMpUWmyWpA1AajXv1SU6hoGLTfq1Qn6lsuZy9Lyi7PBpCQk8qhrDAhuS2hAbiuf-cI8DJjOzHYIorzVapzamAlZNtULrLK3xp7q3byulymg8U8YenJEXYSJrRs0wkMeCqV8IRtstWVjlz1w\",\"text\":\"มุมติ้กละ\"},\"webhookEventId\":\"01JYEKHKR4VTMGCGV8YAZWAHAK\",\"deliveryContext\":{\"isRedelivery\":false},\"timestamp\":1750689434887,\"source\":{\"type\":\"group\",\"groupId\":\"C41747ea1efc18cc949d4a55a898fbe2d\",\"userId\":\"Ud156635914c6ab5e082eb8cdedf98f3a\"},\"replyToken\":\"48e7df1760f246779a9b15523193783e\",\"mode\":\"active\"}]}"</t>
  </si>
  <si>
    <t>json : "{\"destination\":\"Uffcadd844141cf0a43c0c2c87fb2389e\",\"events\":[{\"type\":\"message\",\"message\":{\"type\":\"text\",\"id\":\"566835347904790564\",\"quoteToken\":\"48QvFC1SddabdHMR3bdg25-Gy1wclQ9evWn2PbDla7F1sz-EUF5nrH470Jptqtf7zX1zUy2y3PnnB8zzL-ocXLY0GDDEqlXEsgdH3VhylPkdOGcpkyk6Qv7aEuj-jkgrqLNQhpdUQBCqqf_u5n43Fw\",\"text\":\"สั่งผัก\"},\"webhookEventId\":\"01JYENGKXFQ0S56YDKV23CWB0R\",\"deliveryContext\":{\"isRedelivery\":false},\"timestamp\":1750691499589,\"source\":{\"type\":\"user\",\"userId\":\"U0e980777e178950d5640753c3942f1ce\"},\"replyToken\":\"7f98b498ac6a4be8b04004f82ea4605f\",\"mode\":\"active\"}]}"</t>
  </si>
  <si>
    <t>json : "{\"destination\":\"Uffcadd844141cf0a43c0c2c87fb2389e\",\"events\":[{\"type\":\"message\",\"message\":{\"type\":\"text\",\"id\":\"566835354750681651\",\"quoteToken\":\"tXgOaqErC3cqcRqj9JyG38_AuRvV-kk41ygPytYEhl2x3czGxgNufMqXuAmSyscixpTqt-x2ckYuI4YaOBoLZ8giAJ4vfFP9S8_BAjssOGbIKRdKzh5j8Bs1RqDmsaosIKakdw1SdsioRS_wQdrW3Q\",\"text\":\"สั่งผัก\"},\"webhookEventId\":\"01JYENGQKS834ZZ2G892EEYXZM\",\"deliveryContext\":{\"isRedelivery\":false},\"timestamp\":1750691503725,\"source\":{\"type\":\"user\",\"userId\":\"U0e980777e178950d5640753c3942f1ce\"},\"replyToken\":\"9604e0bd457540a1882f5bfee1e0e09a\",\"mode\":\"active\"}]}"</t>
  </si>
  <si>
    <t>json : "{\"date\":\"2025-06-23T15:12:29.294Z\",\"deliveryDate\":\"2025-06-24\",\"user\":\"เรื่องของสเต๊ก\",\"userLine\":\"Iwaynew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</si>
  <si>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{"sentMessages":[{"id":"566835439894528211","quoteToken":"4ZK2BTPmYsz0_XwjTAHE5bS-K06WI1G6mN35-VyW2yRPUMTX8XnJ7oeurpDt3OjUVgHrEyyBuuqTUjD9dJluzOC1gAkUpo1Q2wek-9CnjP4i0QjWr7avVk2C-UHkAbZbLTSInKbkBB3LGzXRWgA4mQ"}]}</t>
  </si>
  <si>
    <t>🔥 Queued order with Trigger ID: 5768412426669391121</t>
  </si>
  <si>
    <t>🔥 Processing order for trigger: 5768412426669391121</t>
  </si>
  <si>
    <t>summarizeOrdersToPayments key: 24 Jun 2025|เรื่องของสเต๊ก</t>
  </si>
  <si>
    <t>Flex Message (Final): {"type":"flex","altText":"(Iwaynew Wongsuwat#357) สั่งผักใหม่","contents":{"type":"bubble","size":"mega","body":{"type":"box","layout":"vertical","spacing":"md","contents":[{"type":"text","text":"✅ รายการสั่งผักใหม่ (Iwaynew Wongsuwat#357)","weight":"bold","size":"md","color":"#1DB446","wrap":true},{"type":"text","text":"ร้าน: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</si>
  <si>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{"sentMessages":[{"id":"566835668568244619","quoteToken":"_0jXM3SqhhB9RaogUltOoGy3xZ2oqSE6_U6JKw6ZCt5TG5cJbj1rC6FvnOM90kOrofSXMRS62tB9nba28N3uevCqXeL1oD-Cn41voDSLqeotcpRWAPTG0quEKO3z6b9-_F2yaMCHjqhe1aoAXRvw7w"}]}</t>
  </si>
  <si>
    <t>🔥 Deleted property for trigger: 5768412426669391121</t>
  </si>
  <si>
    <t>✅ Deleted trigger: 5768412426669391121</t>
  </si>
  <si>
    <t>json : "{\"destination\":\"Uffcadd844141cf0a43c0c2c87fb2389e\",\"events\":[{\"type\":\"message\",\"message\":{\"type\":\"text\",\"id\":\"566835826492178637\",\"quoteToken\":\"1Kgbwb3v96VPNYEq8FrMnSaj9CjR3Tw36NDEQC4auX6yI_iZd-cfuCawaNe5MMcp1n6vxBV3myM7XIeynfM5DjhXEicwhc09hIoxZt_ezPq2sbV-sF0d3pOfaP7Y3xnRnpatY7opDgamzz7Qt7bRbQ\",\"text\":\"สั่งผัก\"},\"webhookEventId\":\"01JYENSADGN9YDWN3E311X7QSE\",\"deliveryContext\":{\"isRedelivery\":false},\"timestamp\":1750691784850,\"source\":{\"type\":\"user\",\"userId\":\"U0d6b72543464859ef62065c9501370cd\"},\"replyToken\":\"5d2f448be3a24a7ab243d416e6046d73\",\"mode\":\"active\"}]}"</t>
  </si>
  <si>
    <t>json : "{\"date\":\"2025-06-23T15:17:03.020Z\",\"deliveryDate\":\"2025-06-24\",\"user\":\"Ginda wagyu\",\"userLine\":\"Moo_Mhee482 🍈🍞🫧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</si>
  <si>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{"sentMessages":[{"id":"566835896318689336","quoteToken":"2PP3QcD7bW7_TVfUSwOYgdT0fnAsLVGSqRV6rNbsEN1LE4lHBqGHb3XbZUM31_pQp7sc_Ff30CxpzDe_Ddm0lQq6QCYCkN4UOZVyTBWEywrTtJdRWIOxXzskmEaXAD0BsO8zMikM5o0xyP7jq2JOVg"}]}</t>
  </si>
  <si>
    <t>🔥 Queued order with Trigger ID: 6558475016121806116</t>
  </si>
  <si>
    <t>🔥 Processing order for trigger: 6558475016121806116</t>
  </si>
  <si>
    <t>summarizeOrdersToPayments key: 24 Jun 2025|Ginda wagyu</t>
  </si>
  <si>
    <t>Flex Message (Final): {"type":"flex","altText":"(Moo_Mhee482 🍈🍞🫧 46#358) สั่งผักใหม่","contents":{"type":"bubble","size":"mega","body":{"type":"box","layout":"vertical","spacing":"md","contents":[{"type":"text","text":"✅ รายการสั่งผักใหม่ (Moo_Mhee482 🍈🍞🫧 46#358)","weight":"bold","size":"md","color":"#1DB446","wrap":true},{"type":"text","text":"ร้าน: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</si>
  <si>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{"sentMessages":[{"id":"566836033002668292","quoteToken":"Rys99LUS8OGQVn_FRVyMvBjheohxnMAFv0ItJm-hz4AD9gwgwZwGNYLnziDH_NskCxbRL_moWzUlzzqSQOzbGgLtrQsQ1YBMA1lE_Ba4cyQm86mr1USnirMEx4u-Rm82DHMD4M---GvDAwldieQZsQ"}]}</t>
  </si>
  <si>
    <t>🔥 Deleted property for trigger: 6558475016121806116</t>
  </si>
  <si>
    <t>✅ Deleted trigger: 6558475016121806116</t>
  </si>
  <si>
    <t>json : "{\"date\":\"2025-06-23T16:09:02.204Z\",\"deliveryDate\":\"2025-06-24\",\"user\":\"เชิญ ปลาจุ่ม\",\"userLine\":\"Dream\",\"payMethod\":\"โอนเงิน\",\"userId\":\"U959d6700542421cd79380a4908afe3d6\",\"order\":[{\"name\":\"Green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\",\"amount\":0.5,\"price\":120,\"subtotal\":60,\"image\":\"https://i.postimg.cc/8F4451pB/08.png\"}]}"</t>
  </si>
  <si>
    <t>❌ ไม่เจอ shop name:เชิญ ปลาจุ่ม</t>
  </si>
  <si>
    <t>📬 pushFlexMessage id : U959d6700542421cd79380a4908afe3d6</t>
  </si>
  <si>
    <t>📬 pushFlexMessage : {"sentMessages":[{"id":"566841131330699640","quoteToken":"_4pUtl6edoWFYdeln0pWBO1aqSCpf0sk6BcZA0ykiy__qqTAKy5pvo54e4d1ajb3oREGcwRJBLjF-EvMbIviodSr6HsqgtfP6MuRra-tmBFJcQ6-N6DaVJ1evEaqCkZrLnZ-ia-PYC61KaqmJ7YN8w"}]}</t>
  </si>
  <si>
    <t>🔥 Queued order with Trigger ID: 8355677629946727514</t>
  </si>
  <si>
    <t>🔥 Processing order for trigger: 8355677629946727514</t>
  </si>
  <si>
    <t>Shop: เชิญ ปลาจุ่ม</t>
  </si>
  <si>
    <t>summarizeOrdersToPayments key: 24 Jun 2025|เชิญ ปลาจุ่ม</t>
  </si>
  <si>
    <t>Flex Message (Final): {"type":"flex","altText":"(Dream#359) สั่งผักใหม่","contents":{"type":"bubble","size":"mega","body":{"type":"box","layout":"vertical","spacing":"md","contents":[{"type":"text","text":"✅ รายการสั่งผักใหม่ (Dream#359)","weight":"bold","size":"md","color":"#1DB446","wrap":true},{"type":"text","text":"ร้าน: เชิญ ปลาจุ่ม","size":"sm","color":"#555555","wrap":true},{"type":"text","text":"การชำระเงิน: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</si>
  <si>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{"sentMessages":[{"id":"566841261387153549","quoteToken":"EZ5Q7KX2N0Zb0Vyg_gwH00WTbprVdFAOeK4ZWqZ6qGBS5ROOgBuC12jRSEMYV4KmIItH7oJWp3GgoZjuN-dSH8Q_sDaBuNfkGxOR1_MbJJh0I9LYqa1bNYokuehdML9NPR4_7r2vezEWBotYEamOZA"}]}</t>
  </si>
  <si>
    <t>🔥 Deleted property for trigger: 8355677629946727514</t>
  </si>
  <si>
    <t>✅ Deleted trigger: 8355677629946727514</t>
  </si>
  <si>
    <t>json : "{\"destination\":\"Uffcadd844141cf0a43c0c2c87fb2389e\",\"events\":[{\"type\":\"message\",\"message\":{\"type\":\"text\",\"id\":\"566841875483590691\",\"quoteToken\":\"j88nb8vxpWHfQjXfdHAmgCvjUs0tQ-iuUIbDYNEL0OAHxNX3UqwagPjx9CXdmQWuV98O9K19v4xPPw0qfYKh1luULjQ-cctW3lCSAZzME6BjfJG-OPzYypBYTY9MJ29C0a85Yh9X1iygOoqzlyGrcg\",\"text\":\"เคน\\nเรดคอรัล 1 โล\\nมิซูน่า 1 โลค่ะ \"},\"webhookEventId\":\"01JYES7BH8QR0AK2ZZM7HMWRME\",\"deliveryContext\":{\"isRedelivery\":false},\"timestamp\":1750695390329,\"source\":{\"type\":\"user\",\"userId\":\"Uc0f3910d135521f0995ac379d0c945f8\"},\"replyToken\":\"a8492c220971414c9cfdf7fbf9c115be\",\"mode\":\"active\"}]}"</t>
  </si>
  <si>
    <t>json : "{\"date\":\"2025-06-23T16:29:57.632Z\",\"deliveryDate\":\"2025-06-24\",\"user\":\"ฌาณิ\",\"userLine\":\"ใหญ่\",\"payMethod\":\"โอนเงิน\",\"userId\":\"U78617910c23af5dc02e8b5d4035a5026\",\"order\":[{\"name\":\"Green Oak\",\"nameTh\":\"กรีนโอ๊ค \",\"amount\":1,\"price\":120,\"subtotal\":120,\"image\":\"https://i.postimg.cc/xXKgwvBZ/05.png\"},{\"name\":\"Red Oak\",\"nameTh\":\"เรดโอ๊ค \",\"amount\":2,\"price\":120,\"subtotal\":240,\"image\":\"https://i.postimg.cc/8F4451pB/08.png\"},{\"name\":\"Frillice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Cos\",\"nameTh\":\"เบบี้คอส\",\"amount\":15,\"price\":120,\"subtotal\":1800,\"image\":\"https://i.postimg.cc/2bXxQ2B1/12.png\"}]}"</t>
  </si>
  <si>
    <t>📬 pushFlexMessage id : U78617910c23af5dc02e8b5d4035a5026</t>
  </si>
  <si>
    <t>📬 pushFlexMessage : {"sentMessages":[{"id":"566843238397247630","quoteToken":"OGGYG3cbKQeOKYARJU8JgQYLvDC5Sgzy_s2FvmzYFAQ5lAxVnuBC4VoyGGCryl_nyT7EVyYNdBIi9DUWCwY5VeoxACh_2H6w9yV8X3-TWrwaqatGPMQc9rZCPa8VE2l3-4gtizI4bZS3-TT8lD0eJg"}]}</t>
  </si>
  <si>
    <t>🔥 Queued order with Trigger ID: -7045285767853245793</t>
  </si>
  <si>
    <t>🔥 Processing order for trigger: -7045285767853245793</t>
  </si>
  <si>
    <t>summarizeOrdersToPayments key: 24 Jun 2025|ฌาณิ</t>
  </si>
  <si>
    <t>Flex Message (Final): {"type":"flex","altText":"(ใหญ่#360) สั่งผักใหม่","contents":{"type":"bubble","size":"mega","body":{"type":"box","layout":"vertical","spacing":"md","contents":[{"type":"text","text":"✅ รายการสั่งผักใหม่ (ใหญ่#360)","weight":"bold","size":"md","color":"#1DB446","wrap":true},{"type":"text","text":"ร้าน: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Cos","size":"sm","color":"#000000","flex":4},{"type":"text","text":"15.00 กก.","size":"sm","color":"#555555","align":"end","flex":3},{"type":"text","text":"1,800 บ.","size":"sm","color":"#000000","align":"end","flex":3}]}]},{"type":"separator","margin":"md"},{"type":"box","layout":"horizontal","margin":"sm","contents":[{"type":"text","text":"รวม","weight":"bold","size":"sm","flex":4},{"type":"text","text":"19.00 กก.","weight":"bold","align":"end","size":"sm","flex":2},{"type":"text","text":"2,300 บ.","weight":"bold","align":"end","size":"sm","flex":3}]}]}}}</t>
  </si>
  <si>
    <t>📬 pushFlexMessage : {"sentMessages":[{"id":"566843364260446431","quoteToken":"gQVW1AF77Jogf_0bz1Ym4x2OBje2UcDFvJ8EjjepOhkz7bDdT73HDHcAB7FdR8CjdCEdydwwlc3c0Mra8Befq2pjJedtCvunEHTMITp9r-XlwSUgIooUDLgZ9a5JQFnXFenBBwbq36yVmkF3k5RNUQ"}]}</t>
  </si>
  <si>
    <t>🔥 Deleted property for trigger: -7045285767853245793</t>
  </si>
  <si>
    <t>✅ Deleted trigger: -7045285767853245793</t>
  </si>
  <si>
    <t>json : "{\"destination\":\"Uffcadd844141cf0a43c0c2c87fb2389e\",\"events\":[{\"type\":\"message\",\"message\":{\"type\":\"text\",\"id\":\"566845749879898473\",\"quoteToken\":\"4Ga7oOhWG5nqXQpj2SB9WdXcBPdvqqmy6imLPZu3UpZuEz7wLNDKT1Yta17M8PGJUUwTkvEWbumMBug68Aj05WVl2UYBV7HXe7heU55WkRwAhC4c9-NqQimkXZx0i5DaY4FG2xI8TWWuQmmodiKORQ\",\"text\":\"สั่งผัก\"},\"webhookEventId\":\"01JYEVDTXAXXANDHVDV8S6W5YP\",\"deliveryContext\":{\"isRedelivery\":false},\"timestamp\":1750697699760,\"source\":{\"type\":\"user\",\"userId\":\"U863ec6850ff494c8ad50b25afa94efb0\"},\"replyToken\":\"be1cd15030184c07b74c3b12cf59a14d\",\"mode\":\"active\"}]}"</t>
  </si>
  <si>
    <t>userId : U863ec6850ff494c8ad50b25afa94efb0</t>
  </si>
  <si>
    <t>profile displayName : 21gun</t>
  </si>
  <si>
    <t>json : "{\"date\":\"2025-06-23T16:55:42.340Z\",\"deliveryDate\":\"2025-06-24\",\"user\":\"8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</si>
  <si>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{"sentMessages":[{"id":"566845826652700844","quoteToken":"jXp_ga6VJPN5YIeNBqUgFqT9ZdIKVh-8ihqWVlDqVOY13WXoZlf-8r44E44Xc0D0JpUPH0tN6JBFZ_OMECfpHJ4a1FbArAHwpxQdVjEBgek5UBIB_8xy3Dkn1eOdKSrvTAY7KVPPc9inH9_rb5FbVw"}]}</t>
  </si>
  <si>
    <t>🔥 Queued order with Trigger ID: 7550022564615846019</t>
  </si>
  <si>
    <t>json : "{\"date\":\"2025-06-23T16:57:05.719Z\",\"deliveryDate\":\"2025-06-24\",\"user\":\"Morning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</si>
  <si>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{"sentMessages":[{"id":"566845968118185985","quoteToken":"U7nOCswn2DF1tNAP19qKPW1wEahw56t4pwg7GUnv2lIuhadqUAGHuKXcsiSvEgwGWeU23vTrl1YAilNjmBcNYNooDKlnd9kDDHdJb-CNNXq8KFWP0havRdPNxqifNcwOPWyskiBvp0nLYUc_HzsY2g"}]}</t>
  </si>
  <si>
    <t>🔥 Queued order with Trigger ID: 7625082115997857220</t>
  </si>
  <si>
    <t>🔥 Processing order for trigger: 7550022564615846019</t>
  </si>
  <si>
    <t>Found 2 rows to delete for shop "8 Dining" on 24 Jun 2025.</t>
  </si>
  <si>
    <t>Deleted row: 2745</t>
  </si>
  <si>
    <t>Deleted row: 2744</t>
  </si>
  <si>
    <t>Found existing payment summary at data index: 1609</t>
  </si>
  <si>
    <t>Row 1611 updated successfully.</t>
  </si>
  <si>
    <t>Flex Message (Final): {"type":"flex","altText":"(21gun#353) แก้ไขสั่งผัก","contents":{"type":"bubble","size":"mega","body":{"type":"box","layout":"vertical","spacing":"md","contents":[{"type":"text","text":"🔄 แก้ไขรายการสั่งผัก (21gun#353)","weight":"bold","size":"md","color":"#f57b00","wrap":true},{"type":"text","text":"ร้าน: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</si>
  <si>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{"sentMessages":[{"id":"566846033313923417","quoteToken":"bbfUgF8k5owwZ5cV3Bu3E3LM_vlJK7Vhg-BPO5rBVZ-xr-8XUm6oGdEUzLav-_0iCD2LGYcT6gK99wDzKdZobbO9P6C9r7lBUvrM4gZCtIuK-ufBL_Qat1IDhf3o4pkJsLxNdFgDsQ8kc6yxW4KgIg"}]}</t>
  </si>
  <si>
    <t>🔥 Deleted property for trigger: 7550022564615846019</t>
  </si>
  <si>
    <t>✅ Deleted trigger: 7550022564615846019</t>
  </si>
  <si>
    <t>🔥 Processing order for trigger: 7625082115997857220</t>
  </si>
  <si>
    <t>Found 2 rows to delete for shop "Morning Tonight" on 24 Jun 2025.</t>
  </si>
  <si>
    <t>Found existing payment summary at data index: 1610</t>
  </si>
  <si>
    <t>Row 1612 updated successfully.</t>
  </si>
  <si>
    <t>Flex Message (Final): {"type":"flex","altText":"(21gun#354) แก้ไขสั่งผัก","contents":{"type":"bubble","size":"mega","body":{"type":"box","layout":"vertical","spacing":"md","contents":[{"type":"text","text":"🔄 แก้ไขรายการสั่งผัก (21gun#354)","weight":"bold","size":"md","color":"#f57b00","wrap":true},{"type":"text","text":"ร้าน: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</si>
  <si>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{"sentMessages":[{"id":"566846197278179347","quoteToken":"A4iwreSNsYhKyXAg_2R_ue30pvD1blfM785AH7eyGE7wyFM69aRwO7H_B8x_HvY0c4sVSeh_d5UVpBQNz7MZ6cuAcvC4L9V9l_R0aua8z3S_4MTopFHcYlqPvFgvHnQgblgxH79XQFJrmSmK21aBMA"}]}</t>
  </si>
  <si>
    <t>🔥 Deleted property for trigger: 7625082115997857220</t>
  </si>
  <si>
    <t>✅ Deleted trigger: 7625082115997857220</t>
  </si>
  <si>
    <t>json : "{\"date\":\"2025-06-23T16:59:34.213Z\",\"deliveryDate\":\"2025-06-24\",\"user\":\"Rare\",\"userLine\":\"21gun\",\"payMethod\":\"เครดิต\",\"userId\":\"U863ec6850ff494c8ad50b25afa94efb0\",\"order\":[{\"name\":\"Frillice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</si>
  <si>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{"sentMessages":[{"id":"566846215850557594","quoteToken":"jAsrE7bTTzIn2hP1Er1Tc16e9LLmeGPd6Tj4-8Bt1JXMeD0QTN33WhxINjhk2gD6J4coJEaiCYy5p7o3nCheX-JvSBHqdWrWt03CZRIXgVq_Et61obNUiPNdtLDoapOtGpm0wa9TBlAAEaNVdEZFRQ"}]}</t>
  </si>
  <si>
    <t>🔥 Queued order with Trigger ID: -6669003324276219463</t>
  </si>
  <si>
    <t>🔥 Processing order for trigger: -6669003324276219463</t>
  </si>
  <si>
    <t>summarizeOrdersToPayments key: 24 Jun 2025|Rare</t>
  </si>
  <si>
    <t>Flex Message (Final): {"type":"flex","altText":"(21gun#361) สั่งผักใหม่","contents":{"type":"bubble","size":"mega","body":{"type":"box","layout":"vertical","spacing":"md","contents":[{"type":"text","text":"✅ รายการสั่งผักใหม่ (21gun#361)","weight":"bold","size":"md","color":"#1DB446","wrap":true},{"type":"text","text":"ร้าน: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</si>
  <si>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{"sentMessages":[{"id":"566846421941617050","quoteToken":"kTgGpuC6mJXuqdnVJtV6y2j9TYPefdLHNEbj1pbGylP4rpxTh2aLgBa2Li1prvJOcpKuv7umAVfHFerjCjDuVq3LTg5xLmuHhY75POLHxJyygTHCuZIi-3Bhu5ScHhQHbP7TDsJQj9qQOhliEI7YCw"}]}</t>
  </si>
  <si>
    <t>🔥 Deleted property for trigger: -6669003324276219463</t>
  </si>
  <si>
    <t>✅ Deleted trigger: -6669003324276219463</t>
  </si>
  <si>
    <t>json : "{\"destination\":\"Uffcadd844141cf0a43c0c2c87fb2389e\",\"events\":[{\"type\":\"message\",\"message\":{\"type\":\"image\",\"id\":\"566846749348724873\",\"quoteToken\":\"PDI6SCqPBdHFN7OuAcdMybwGOLRfdvE4Doo8l95C3J4MFi9FpuoFTfX4oPndm6Lzjmplj21P5CRT617PbxTpplTUjNGTP3j5t_P-VrgOypQWkjUnaKc0c1ybFVQzH0PQtRVzwFL5RdfoVgzGClVqpw\",\"contentProvider\":{\"type\":\"line\"},\"imageSet\":{\"id\":\"0A4C23D0F690316959B6AB4A42430240EDCBAADCA2FF16CEF027937FCD93F7B5\",\"index\":1,\"total\":2}},\"webhookEventId\":\"01JYEW00KWS6C037R3SP90QRFF\",\"deliveryContext\":{\"isRedelivery\":false},\"timestamp\":1750698295714,\"source\":{\"type\":\"user\",\"userId\":\"U7711f10ffcab56530d678ac3eace826f\"},\"replyToken\":\"a4bb65093d4e4b0f8c5b16f14e6d78cb\",\"mode\":\"active\"}]}"</t>
  </si>
  <si>
    <t>userId : U7711f10ffcab56530d678ac3eace826f</t>
  </si>
  <si>
    <t>json : "{\"destination\":\"Uffcadd844141cf0a43c0c2c87fb2389e\",\"events\":[{\"type\":\"message\",\"message\":{\"type\":\"image\",\"id\":\"566846750003036178\",\"quoteToken\":\"I2tmnTnP1lDikIwphl3M-3KrgbitWWaNiofPa51hYiAhr1YoOoNxgrWoZvB5N9JZ-V4umOOGf-I_pkXtZejg5i4Ve6z_EZuuVH9lBV1LJLn_AO7oCbJmdFyLjFq03lAmacjsSZorFm0BjUjy_A5Wug\",\"contentProvider\":{\"type\":\"line\"},\"imageSet\":{\"id\":\"0A4C23D0F690316959B6AB4A42430240EDCBAADCA2FF16CEF027937FCD93F7B5\",\"index\":2,\"total\":2}},\"webhookEventId\":\"01JYEW015RX0DJSMX0NRQ1AHKR\",\"deliveryContext\":{\"isRedelivery\":false},\"timestamp\":1750698295999,\"source\":{\"type\":\"user\",\"userId\":\"U7711f10ffcab56530d678ac3eace826f\"},\"replyToken\":\"e1f7c426ec2f462f90a150941cf21f2b\",\"mode\":\"active\"}]}"</t>
  </si>
  <si>
    <t>json : "{\"date\":\"2025-06-23T18:42:06.689Z\",\"deliveryDate\":\"2025-06-24\",\"user\":\"เจริญภัณฑ์\",\"userLine\":\"ADMIN\",\"payMethod\":\"เครดิต\",\"userId\":\"ADMIN\",\"order\":[{\"name\":\"Green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</si>
  <si>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9014834651882469413</t>
  </si>
  <si>
    <t>🔥 Processing order for trigger: 9014834651882469413</t>
  </si>
  <si>
    <t>summarizeOrdersToPayments key: 24 Jun 2025|เจริญภัณฑ์</t>
  </si>
  <si>
    <t>Flex Message (Final): {"type":"flex","altText":"(ADMIN#362) สั่งผักใหม่","contents":{"type":"bubble","size":"mega","body":{"type":"box","layout":"vertical","spacing":"md","contents":[{"type":"text","text":"✅ รายการสั่งผักใหม่ (ADMIN#362)","weight":"bold","size":"md","color":"#1DB446","wrap":true},{"type":"text","text":"ร้าน: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</si>
  <si>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{"sentMessages":[{"id":"566856634098516088","quoteToken":"FJyHObtQDZtS3IsalsBwkq8L3qasTWVYMCWHWxj9LI0fCofuBNHYcDLJ3PMtHoyEHXswZ3wmVLW3MRPD9qBD1DrZD_Plb2Se-g56Qf20Dd0riIxIXdwhgKMnQB8UxescnCmtTgSWs9_4ixgCIk9z0g"}]}</t>
  </si>
  <si>
    <t>🔥 Deleted property for trigger: 9014834651882469413</t>
  </si>
  <si>
    <t>✅ Deleted trigger: 9014834651882469413</t>
  </si>
  <si>
    <t>sendDailyOrderSummary formattedToday : 24 Jun 2025</t>
  </si>
  <si>
    <t>sendDailyOrderSummary todayRows : [[335,"20 Jun 2025 เวลา 16:55","2025-06-23T17:00:00.000Z","ขนมบ้านคุณย่า","Green Oak",1,120,120,"เงินสด"],[349,"22 Jun 2025 เวลา 08:57","2025-06-23T17:00:00.000Z","ไวท์เฮ้าส์","Red Oak",0.5,120,60,"เงินสด"],[349,"22 Jun 2025 เวลา 08:57","2025-06-23T17:00:00.000Z","ไวท์เฮ้าส์","Baby Cos",0.5,120,60,"เงินสด"],[352,"22 Jun 2025 เวลา 20:52","2025-06-23T17:00:00.000Z","Den shabu","Green Oak",2,120,240,"เงินสด"],[355,"23 Jun 2025 เวลา 18:47","2025-06-23T17:00:00.000Z","Daya Eatery","Wild Rocket",0.5,240,120,"เงินสด"],[356,"23 Jun 2025 เวลา 21:35","2025-06-23T17:00:00.000Z","มุมสเต็ก","Green Oak",1,100,100,"โอนเงิน"],[356,"23 Jun 2025 เวลา 21:35","2025-06-23T17:00:00.000Z","มุมสเต็ก","Red Oak",1,100,100,"โอนเงิน"],[356,"23 Jun 2025 เวลา 21:35","2025-06-23T17:00:00.000Z","มุมสเต็ก","Cos",1,100,100,"โอนเงิน"],[357,"23 Jun 2025 เวลา 22:14","2025-06-23T17:00:00.000Z","เรื่องของสเต๊ก","Red Oak",1,120,120,"โอนเงิน"],[357,"23 Jun 2025 เวลา 22:14","2025-06-23T17:00:00.000Z","เรื่องของสเต๊ก","Baby Cos",1,120,120,"โอนเงิน"],[358,"23 Jun 2025 เวลา 22:18","2025-06-23T17:00:00.000Z","Ginda wagyu","Cos",5,120,600,"โอนเงิน"],[359,"23 Jun 2025 เวลา 23:10","2025-06-23T17:00:00.000Z","เชิญ ปลาจุ่ม","Green Oak",0.5,120,60,"โอนเงิน"],[359,"23 Jun 2025 เวลา 23:10","2025-06-23T17:00:00.000Z","เชิญ ปลาจุ่ม","Red Oak",0.5,120,60,"โอนเงิน"],[360,"23 Jun 2025 เวลา 23:31","2025-06-23T17:00:00.000Z","ฌาณิ","Green Oak",1,120,120,"โอนเงิน"],[360,"23 Jun 2025 เวลา 23:31","2025-06-23T17:00:00.000Z","ฌาณิ","Red Oak",2,120,240,"โอนเงิน"],[360,"23 Jun 2025 เวลา 23:31","2025-06-23T17:00:00.000Z","ฌาณิ","Frillice Iceberg",1,140,140,"โอนเงิน"],[360,"23 Jun 2025 เวลา 23:31","2025-06-23T17:00:00.000Z","ฌาณิ","Baby Cos",15,120,1800,"โอนเงิน"],[353,"23 Jun 2025 เวลา 23:57","2025-06-23T17:00:00.000Z","8 Dining","Green Oak",1,120,120,"เครดิต"],[353,"23 Jun 2025 เวลา 23:57","2025-06-23T17:00:00.000Z","8 Dining","Red Oak",1,120,120,"เครดิต"],[353,"23 Jun 2025 เวลา 23:57","2025-06-23T17:00:00.000Z","8 Dining","Baby Cos",1,120,120,"เครดิต"],[354,"23 Jun 2025 เวลา 23:59","2025-06-23T17:00:00.000Z","Morning Tonight","Green Oak",1,120,120,"เครดิต"],[354,"23 Jun 2025 เวลา 23:59","2025-06-23T17:00:00.000Z","Morning Tonight","Red Oak",1,120,120,"เครดิต"],[354,"23 Jun 2025 เวลา 23:59","2025-06-23T17:00:00.000Z","Morning Tonight","Baby Cos",1,120,120,"เครดิต"],[361,"24 Jun 2025 เวลา 00:01","2025-06-23T17:00:00.000Z","Rare","Frillice Iceberg",1,140,140,"เครดิต"],[362,"24 Jun 2025 เวลา 01:42","2025-06-23T17:00:00.000Z","เจริญภัณฑ์","Green Oak",2,120,240,"เครดิต"],[362,"24 Jun 2025 เวลา 01:42","2025-06-23T17:00:00.000Z","เจริญภัณฑ์","Red Oak",2,120,240,"เครดิต"],[362,"24 Jun 2025 เวลา 01:42","2025-06-23T17:00:00.000Z","เจริญภัณฑ์","Frillice Iceberg",2,140,280,"เครดิต"],[362,"24 Jun 2025 เวลา 01:42","2025-06-23T17:00:00.000Z","เจริญภัณฑ์","Baby Cos",2,120,240,"เครดิต"]]</t>
  </si>
  <si>
    <t>📬 pushFlexMessage : {"sentMessages":[{"id":"566883537303896405","quoteToken":"eqwo2f1frnj-8pQipG5mlruPp6a0q1YKsi2ITVEBPmOscVyyMFZqgOZnmFp8sq-VgPZr4VCCNjLmom2jF2hX4CpM0_IkwVJVyBrBss2FbdAXuUC9MWVhf64NJoFwCyEx17NmPA0QAJiQ2WA2D6KMoQ"}]}</t>
  </si>
  <si>
    <t>json : "{\"destination\":\"Uffcadd844141cf0a43c0c2c87fb2389e\",\"events\":[{\"type\":\"message\",\"message\":{\"type\":\"text\",\"id\":\"566884086690611293\",\"quoteToken\":\"_cEeREOc__qObHgxf-_YucaqrT2Tl-An9bXwabuRzYnMlFqW2XuowDN-30TS3UpsZJrr8zqgDowPVRqtQt_aziLYNHiyAinVBsecxXzFSfugvJmzd-ONESNveFEcgmYNXfLphiucLZXTA-Qt35fLzw\",\"text\":\"โอเคค่ะ \"},\"webhookEventId\":\"01JYFH75Y3R4BYF1X39CZX6GP2\",\"deliveryContext\":{\"isRedelivery\":false},\"timestamp\":1750720550343,\"source\":{\"type\":\"user\",\"userId\":\"U959d6700542421cd79380a4908afe3d6\"},\"replyToken\":\"9d29dba0a00746199e13b596fdd9b965\",\"mode\":\"active\"}]}"</t>
  </si>
  <si>
    <t>userId : U959d6700542421cd79380a4908afe3d6</t>
  </si>
  <si>
    <t>json : "{\"destination\":\"Uffcadd844141cf0a43c0c2c87fb2389e\",\"events\":[{\"type\":\"message\",\"message\":{\"type\":\"text\",\"id\":\"566884118617653458\",\"quoteToken\":\"PrdufUbF4mCdvvsYp7iGRwmBz8GCZATG2qQhGKH4rSJP3eHTLjhmPcC7VAkRv3YBFvLPBOGUu9wk5iZGBfakh0-vlVDxCXHZPFf4y4Rf3uMhx2DRADdg6Iwe58h9Eqlzhq7AYQ713Svn-Pc_ivBsiQ\",\"text\":\"ขอ QR code แล้วจ่ายพร้อมกัน2ยอมเลยค่ะ วันนี้ด้วย \"},\"webhookEventId\":\"01JYFH7R41HNS7MYKH3TDSB6D5\",\"deliveryContext\":{\"isRedelivery\":false},\"timestamp\":1750720569334,\"source\":{\"type\":\"user\",\"userId\":\"U959d6700542421cd79380a4908afe3d6\"},\"replyToken\":\"592e24c9ac1348f3b1a5513a3350a3a9\",\"mode\":\"active\"}]}"</t>
  </si>
  <si>
    <t>json : "{\"destination\":\"Uffcadd844141cf0a43c0c2c87fb2389e\",\"events\":[{\"type\":\"message\",\"message\":{\"type\":\"text\",\"id\":\"566895808478707850\",\"quoteToken\":\"qcUypnm0QqhVkr4ujhvsvikFUdsRi0t5VS0TVhp-dJLzTjCSblVR8PA-aXtJRdX151NU0p6rvmzZGvkXCQTyPXSulvRQ7nmoczFztjAk-A-w5mBUgSsAMZR8wbjtd_5tlfBLd-imWukkBZPE3cbrog\",\"text\":\"สวัสดีครับ จากร้านยิ้มหวาน \\nสาขามิตรภาพ-สามแยกปัก\\n\\n   วันพุธที่ 25 ทางร้านสั่งผัก \\n\\n- กรีนโอ๊ค 2 กิโล ครับ\"},\"webhookEventId\":\"01JYFQWCF4S2VG5PNTSTZ1J9EK\",\"deliveryContext\":{\"isRedelivery\":false},\"timestamp\":1750727536919,\"source\":{\"type\":\"user\",\"userId\":\"Uabdde2edd8a825e868b80d4f269c66a5\"},\"replyToken\":\"247a4a16ee1643f09b396f567534b11f\",\"mode\":\"active\"}]}"</t>
  </si>
  <si>
    <t>userId : Uabdde2edd8a825e868b80d4f269c66a5</t>
  </si>
  <si>
    <t>json : "{\"date\":\"2025-06-24T01:33:10.151Z\",\"deliveryDate\":\"2025-06-24\",\"user\":\"season bbq\",\"userLine\":\"ADMIN\",\"payMethod\":\"โอนเงิน\",\"userId\":\"ADMIN\",\"order\":[{\"name\":\"Baby Cos\",\"nameTh\":\"เบบี้คอส\",\"amount\":1,\"price\":120,\"subtotal\":120}]}"</t>
  </si>
  <si>
    <t>❌ ไม่เจอ shop name:season bbq</t>
  </si>
  <si>
    <t>🔥 Queued order with Trigger ID: -8024217499843728960</t>
  </si>
  <si>
    <t>🔥 Processing order for trigger: -8024217499843728960</t>
  </si>
  <si>
    <t>Shop: season bbq</t>
  </si>
  <si>
    <t>summarizeOrdersToPayments key: 24 Jun 2025|season bbq</t>
  </si>
  <si>
    <t>Flex Message (Final): {"type":"flex","altText":"(ADMIN#363) สั่งผักใหม่","contents":{"type":"bubble","size":"mega","body":{"type":"box","layout":"vertical","spacing":"md","contents":[{"type":"text","text":"✅ รายการสั่งผักใหม่ (ADMIN#363)","weight":"bold","size":"md","color":"#1DB446","wrap":true},{"type":"text","text":"ร้าน: season bbq","size":"sm","color":"#555555","wrap":true},{"type":"text","text":"การชำระเงิน: โอนเงิน","size":"sm","color":"#555555","wrap":true},{"type":"text","text":"วันที่จัดส่ง: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</si>
  <si>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{"sentMessages":[{"id":"566898103702258025","quoteToken":"xt98ZE11SPPt2jeL8Gg4B5g2kMRy1jvvfrbngZJz2kG4mRZ3J7d-kuginBuZvMd5Y_XhBp6c2bbbCYyxP8lknL0KO2PsVR6I2Ws2WJa4u6cZP_22EqGtdUrbRSbc-5UCImY78HM9tjaXfCWQt4L6JA"}]}</t>
  </si>
  <si>
    <t>🔥 Deleted property for trigger: -8024217499843728960</t>
  </si>
  <si>
    <t>✅ Deleted trigger: -8024217499843728960</t>
  </si>
  <si>
    <t>json : "{\"date\":\"2025-06-24T01:37:13.405Z\",\"deliveryDate\":\"2025-06-24\",\"user\":\"Fat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</si>
  <si>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-3342777355690801907</t>
  </si>
  <si>
    <t>json : "{\"date\":\"2025-06-24T01:38:02.630Z\",\"deliveryDate\":\"2025-06-24\",\"user\":\"Ken Izakaya\",\"userLine\":\"ADMIN\",\"payMethod\":\"เครดิต\",\"userId\":\"ADMIN\",\"order\":[{\"name\":\"Red Coral\",\"nameTh\":\"เรดคอรัล\",\"amount\":1,\"price\":140,\"subtotal\":140}]}"</t>
  </si>
  <si>
    <t>🔥 Queued order with Trigger ID: 6593445415136730041</t>
  </si>
  <si>
    <t>🔥 Processing order for trigger: 6593445415136730041</t>
  </si>
  <si>
    <t>summarizeOrdersToPayments key: 24 Jun 2025|Ken Izakaya</t>
  </si>
  <si>
    <t>🔥 Processing order for trigger: -3342777355690801907</t>
  </si>
  <si>
    <t>📬 pushFlexMessage : {"sentMessages":[{"id":"566898544724935184","quoteToken":"PM6PKprVNvHb_JRnE7wCAWhJqPZXI5PaSre2DnDSFt4cY8CnxEFNoOW5XWy9UU6apMocg9wBaMwbyqWibGPHXyuaqbElW1-hS30A5WqC1_AgBJdjFMiJkbCtKTj7_NqO9GUFYTvTIaIOdyIE9QJXtA"}]}</t>
  </si>
  <si>
    <t>🔥 Deleted property for trigger: 6593445415136730041</t>
  </si>
  <si>
    <t>✅ Deleted trigger: 6593445415136730041</t>
  </si>
  <si>
    <t>summarizeOrdersToPayments key: 24 Jun 2025|Fat Boy</t>
  </si>
  <si>
    <t>Flex Message (Final): {"type":"flex","altText":"(ADMIN#365) สั่งผักใหม่","contents":{"type":"bubble","size":"mega","body":{"type":"box","layout":"vertical","spacing":"md","contents":[{"type":"text","text":"✅ รายการสั่งผักใหม่ (ADMIN#365)","weight":"bold","size":"md","color":"#1DB446","wrap":true},{"type":"text","text":"ร้าน: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</si>
  <si>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{"sentMessages":[{"id":"566898607085846666","quoteToken":"9N4aTLt6eQRj0dJfJxYX3kV3WE7AzMMTVIvAtuyAEfq_i80PskgDoZak4fOUHafEKDpl1q0fEl3LdoTzETZHj1hAIf6WCfE5vYO6y4GWxCZtWpEbQQSJ-HX455ho5sklzPa9i7kOKIe_XKrf4nY61g"}]}</t>
  </si>
  <si>
    <t>🔥 Deleted property for trigger: -3342777355690801907</t>
  </si>
  <si>
    <t>✅ Deleted trigger: -3342777355690801907</t>
  </si>
  <si>
    <t>json : "{\"date\":\"2025-06-24T01:52:24.624Z\",\"deliveryDate\":\"2025-06-24\",\"user\":\"เจริญภัณฑ์\",\"userLine\":\"ADMIN\",\"payMethod\":\"เครดิต\",\"userId\":\"ADMIN\",\"order\":[{\"name\":\"Green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Head\",\"nameTh\":\"บัตเตอร์เฮด\",\"amount\":1,\"price\":120,\"subtotal\":120}]}"</t>
  </si>
  <si>
    <t>🔥 Queued order with Trigger ID: 3023985290049106593</t>
  </si>
  <si>
    <t>🔥 Processing order for trigger: 3023985290049106593</t>
  </si>
  <si>
    <t>Found 4 rows to delete for shop "เจริญภัณฑ์" on 24 Jun 2025.</t>
  </si>
  <si>
    <t>Deleted row: 2767</t>
  </si>
  <si>
    <t>Deleted row: 2766</t>
  </si>
  <si>
    <t>Deleted row: 2765</t>
  </si>
  <si>
    <t>Deleted row: 2764</t>
  </si>
  <si>
    <t>Added 5 new rows.</t>
  </si>
  <si>
    <t>Found existing payment summary at data index: 1618</t>
  </si>
  <si>
    <t>Row 1620 updated successfully.</t>
  </si>
  <si>
    <t>Flex Message (Final): {"type":"flex","altText":"(ADMIN#362) แก้ไขสั่งผัก","contents":{"type":"bubble","size":"mega","body":{"type":"box","layout":"vertical","spacing":"md","contents":[{"type":"text","text":"🔄 แก้ไขรายการสั่งผัก (ADMIN#362)","weight":"bold","size":"md","color":"#f57b00","wrap":true},{"type":"text","text":"ร้าน: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24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บ.","size":"sm","color":"#000000","align":"end","flex":3}]}]},{"type":"separator","margin":"md"},{"type":"box","layout":"horizontal","margin":"sm","contents":[{"type":"text","text":"รวม","weight":"bold","size":"sm","flex":4},{"type":"text","text":"9.00 กก.","weight":"bold","align":"end","size":"sm","flex":2},{"type":"text","text":"1,120 บ.","weight":"bold","align":"end","size":"sm","flex":3}]}]}}}</t>
  </si>
  <si>
    <t>📬 pushFlexMessage : {"sentMessages":[{"id":"566900032881033883","quoteToken":"eWbrcsu83pirKd5DH7BaJ9kgZckArDVIR5B-vq9lLO8c8GTW_0AFJZvwswyaMqUn2koFKpp2zYsvakDaJVoS0T1qfZ1LxFkHya6KM2HIh2EUU7Qfr2zAsYyj1bZw2ClgSVBnWOO7Bkwuk9PrSvPPXQ"}]}</t>
  </si>
  <si>
    <t>🔥 Deleted property for trigger: 3023985290049106593</t>
  </si>
  <si>
    <t>✅ Deleted trigger: 3023985290049106593</t>
  </si>
  <si>
    <t>customer : season bbq ไม่ได้ติ้กปริ้นเอกสาร</t>
  </si>
  <si>
    <t>customer : ไวท์เฮ้าส์ ไม่ได้ติ้กปริ้นเอกสาร</t>
  </si>
  <si>
    <t>customer : Den shabu ไม่ได้ติ้กปริ้นเอกสาร</t>
  </si>
  <si>
    <t>sendDailyPackingSummary formattedToday : 24 Jun 2025</t>
  </si>
  <si>
    <t>sendDailyPackingSummary todayRows : [[335,"20 Jun 2025 เวลา 16:55","2025-06-23T17:00:00.000Z","ขนมบ้านคุณย่า","Green Oak",1,120,120,"เงินสด"],[349,"22 Jun 2025 เวลา 08:57","2025-06-23T17:00:00.000Z","ไวท์เฮ้าส์","Red Oak",0.5,120,60,"เงินสด"],[349,"22 Jun 2025 เวลา 08:57","2025-06-23T17:00:00.000Z","ไวท์เฮ้าส์","Baby Cos",0.5,120,60,"เงินสด"],[352,"22 Jun 2025 เวลา 20:52","2025-06-23T17:00:00.000Z","Den shabu","Green Oak",2,120,240,"เงินสด"],[355,"23 Jun 2025 เวลา 18:47","2025-06-23T17:00:00.000Z","Daya Eatery","Wild Rocket",0.5,240,120,"เงินสด"],[356,"23 Jun 2025 เวลา 21:35","2025-06-23T17:00:00.000Z","มุมสเต็ก","Green Oak",1,100,100,"โอนเงิน"],[356,"23 Jun 2025 เวลา 21:35","2025-06-23T17:00:00.000Z","มุมสเต็ก","Red Oak",1,100,100,"โอนเงิน"],[356,"23 Jun 2025 เวลา 21:35","2025-06-23T17:00:00.000Z","มุมสเต็ก","Cos",1,100,100,"โอนเงิน"],[357,"23 Jun 2025 เวลา 22:14","2025-06-23T17:00:00.000Z","เรื่องของสเต๊ก","Red Oak",1,120,120,"โอนเงิน"],[357,"23 Jun 2025 เวลา 22:14","2025-06-23T17:00:00.000Z","เรื่องของสเต๊ก","Baby Cos",1,120,120,"โอนเงิน"],[358,"23 Jun 2025 เวลา 22:18","2025-06-23T17:00:00.000Z","Ginda wagyu","Cos",5,120,600,"โอนเงิน"],[359,"23 Jun 2025 เวลา 23:10","2025-06-23T17:00:00.000Z","เชิญ ปลาจุ่ม","Green Oak",0.5,120,60,"โอนเงิน"],[359,"23 Jun 2025 เวลา 23:10","2025-06-23T17:00:00.000Z","เชิญ ปลาจุ่ม","Red Oak",0.5,120,60,"โอนเงิน"],[360,"23 Jun 2025 เวลา 23:31","2025-06-23T17:00:00.000Z","ฌาณิ","Green Oak",1,120,120,"โอนเงิน"],[360,"23 Jun 2025 เวลา 23:31","2025-06-23T17:00:00.000Z","ฌาณิ","Red Oak",2,120,240,"โอนเงิน"],[360,"23 Jun 2025 เวลา 23:31","2025-06-23T17:00:00.000Z","ฌาณิ","Frillice Iceberg",1,140,140,"โอนเงิน"],[360,"23 Jun 2025 เวลา 23:31","2025-06-23T17:00:00.000Z","ฌาณิ","Baby Cos",15,120,1800,"โอนเงิน"],[353,"23 Jun 2025 เวลา 23:57","2025-06-23T17:00:00.000Z","8 Dining","Green Oak",1,120,120,"เครดิต"],[353,"23 Jun 2025 เวลา 23:57","2025-06-23T17:00:00.000Z","8 Dining","Red Oak",1,120,120,"เครดิต"],[353,"23 Jun 2025 เวลา 23:57","2025-06-23T17:00:00.000Z","8 Dining","Baby Cos",1,120,120,"เครดิต"],[354,"23 Jun 2025 เวลา 23:59","2025-06-23T17:00:00.000Z","Morning Tonight","Green Oak",1,120,120,"เครดิต"],[354,"23 Jun 2025 เวลา 23:59","2025-06-23T17:00:00.000Z","Morning Tonight","Red Oak",1,120,120,"เครดิต"],[354,"23 Jun 2025 เวลา 23:59","2025-06-23T17:00:00.000Z","Morning Tonight","Baby Cos",1,120,120,"เครดิต"],[361,"24 Jun 2025 เวลา 00:01","2025-06-23T17:00:00.000Z","Rare","Frillice Iceberg",1,140,140,"เครดิต"],[363,"24 Jun 2025 เวลา 08:34","2025-06-23T17:00:00.000Z","season bbq","Baby Cos",1,120,120,"โอนเงิน"],[364,"24 Jun 2025 เวลา 08:39","2025-06-23T17:00:00.000Z","Ken Izakaya","Red Coral",1,140,140,"เครดิต"],[365,"24 Jun 2025 เวลา 08:39","2025-06-23T17:00:00.000Z","Fat Boy","Frillice Iceberg",1,140,140,"เครดิต"],[365,"24 Jun 2025 เวลา 08:39","2025-06-23T17:00:00.000Z","Fat Boy","Baby Cos",1,120,120,"เครดิต"],[365,"24 Jun 2025 เวลา 08:39","2025-06-23T17:00:00.000Z","Fat Boy","Red Coral",1,140,140,"เครดิต"],[362,"24 Jun 2025 เวลา 08:54","2025-06-23T17:00:00.000Z","เจริญภัณฑ์","Green Oak",2,120,240,"เครดิต"],[362,"24 Jun 2025 เวลา 08:54","2025-06-23T17:00:00.000Z","เจริญภัณฑ์","Red Oak",2,120,240,"เครดิต"],[362,"24 Jun 2025 เวลา 08:54","2025-06-23T17:00:00.000Z","เจริญภัณฑ์","Frillice Iceberg",2,140,280,"เครดิต"],[362,"24 Jun 2025 เวลา 08:54","2025-06-23T17:00:00.000Z","เจริญภัณฑ์","Baby Cos",2,120,240,"เครดิต"],[362,"24 Jun 2025 เวลา 08:54","2025-06-23T17:00:00.000Z","เจริญภัณฑ์","Butter Head",1,120,120,"เครดิต"]]</t>
  </si>
  <si>
    <t>sendDailyDeliverSummary flexMessage : {"type":"flex","altText":"สรุปรายการส่งผัก 🚚🥬\nประจำวันที่ 24/06/2025","contents":{"type":"bubble","size":"mega","body":{"type":"box","layout":"vertical","contents":[{"type":"text","text":"สรุปรายการส่งผัก 🚚🥬 \nประจำวันที่ 24/06/2025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บ.)","weight":"bold","size":"sm"}]}]},{"type":"box","layout":"vertical","margin":"lg","spacing":"sm","contents":[{"type":"box","layout":"horizontal","backgroundColor":"#A1D6B2","paddingAll":"md","cornerRadius":"md","margin":"lg","contents":[{"type":"text","text":"3. 👤 Den shabu","flex":6,"wrap":true,"weight":"bold","size":"sm"},{"type":"text","text":"🖨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บ.)","weight":"bold","size":"sm"}]}]},{"type":"box","layout":"vertical","margin":"lg","spacing":"sm","contents":[{"type":"box","layout":"horizontal","backgroundColor":"#A1D6B2","paddingAll":"md","cornerRadius":"md","margin":"lg","contents":[{"type":"text","text":"4. 👤 Daya Eatery","flex":6,"wrap":true,"weight":"bold","size":"sm"},{"type":"text","text":"🖨 RC","align":"end","flex":2,"weight":"bold","size":"sm"}]},{"type":"separator","margin":"sm"},{"type":"box","layout":"horizontal","contents":[{"type":"text","text":"🥬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บ.)","weight":"bold","size":"sm"}]}]},{"type":"box","layout":"vertical","margin":"lg","spacing":"sm","contents":[{"type":"box","layout":"horizontal","backgroundColor":"#A1D6B2","paddingAll":"md","cornerRadius":"md","margin":"lg","contents":[{"type":"text","text":"5.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บ.)","weight":"bold","size":"sm"}]}]},{"type":"box","layout":"vertical","margin":"lg","spacing":"sm","contents":[{"type":"box","layout":"horizontal","backgroundColor":"#A1D6B2","paddingAll":"md","cornerRadius":"md","margin":"lg","contents":[{"type":"text","text":"6.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บ.)","weight":"bold","size":"sm"}]}]},{"type":"box","layout":"vertical","margin":"lg","spacing":"sm","contents":[{"type":"box","layout":"horizontal","backgroundColor":"#A1D6B2","paddingAll":"md","cornerRadius":"md","margin":"lg","contents":[{"type":"text","text":"7.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บ.)","weight":"bold","size":"sm"}]}]},{"type":"box","layout":"vertical","margin":"lg","spacing":"sm","contents":[{"type":"box","layout":"horizontal","backgroundColor":"#A1D6B2","paddingAll":"md","cornerRadius":"md","margin":"lg","contents":[{"type":"text","text":"8. 👤 เชิญ ปลาจุ่ม","flex":6,"wrap":true,"weight":"bold","size":"sm"},{"type":"text","text":"🖨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บ.)","weight":"bold","size":"sm"}]}]},{"type":"box","layout":"vertical","margin":"lg","spacing":"sm","contents":[{"type":"box","layout":"horizontal","backgroundColor":"#A1D6B2","paddingAll":"md","cornerRadius":"md","margin":"lg","contents":[{"type":"text","text":"9.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Cos","size":"sm","weight":"bold","flex":5,"wrap":true},{"type":"text","text":"15.00 กก.","size":"sm","weight":"bold","align":"end","flex":3}]},{"type":"separator","margin":"sm"},{"type":"box","layout":"vertical","backgroundColor":"#CEDF9F","paddingAll":"sm","cornerRadius":"md","contents":[{"type":"text","text":"📌 รวม 19.00 กก. (โอนเงิน 2.300 บ.)","weight":"bold","size":"sm"}]}]},{"type":"box","layout":"vertical","margin":"lg","spacing":"sm","contents":[{"type":"box","layout":"horizontal","backgroundColor":"#A1D6B2","paddingAll":"md","cornerRadius":"md","margin":"lg","contents":[{"type":"text","text":"10.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บ.)","weight":"bold","size":"sm"}]}]},{"type":"box","layout":"vertical","margin":"lg","spacing":"sm","contents":[{"type":"box","layout":"horizontal","backgroundColor":"#A1D6B2","paddingAll":"md","cornerRadius":"md","margin":"lg","contents":[{"type":"text","text":"11.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บ.)","weight":"bold","size":"sm"}]}]},{"type":"box","layout":"vertical","margin":"lg","spacing":"sm","contents":[{"type":"box","layout":"horizontal","backgroundColor":"#A1D6B2","paddingAll":"md","cornerRadius":"md","margin":"lg","contents":[{"type":"text","text":"12.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บ.)","weight":"bold","size":"sm"}]}]},{"type":"box","layout":"vertical","margin":"lg","spacing":"sm","contents":[{"type":"box","layout":"horizontal","backgroundColor":"#A1D6B2","paddingAll":"md","cornerRadius":"md","margin":"lg","contents":[{"type":"text","text":"13. 👤 season bbq","flex":6,"wrap":true,"weight":"bold","size":"sm"},{"type":"text","text":"🖨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บ.)","weight":"bold","size":"sm"}]}]},{"type":"box","layout":"vertical","margin":"lg","spacing":"sm","contents":[{"type":"box","layout":"horizontal","backgroundColor":"#A1D6B2","paddingAll":"md","cornerRadius":"md","margin":"lg","contents":[{"type":"text","text":"14. 👤 Ken Izakaya","flex":6,"wrap":true,"weight":"bold","size":"sm"},{"type":"text","text":"🖨 DS","align":"end","flex":2,"weight":"bold","size":"sm"}]},{"type":"separator","margin":"sm"},{"type":"box","layout":"horizontal","contents":[{"type":"text","text":"🥬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บ.)","weight":"bold","size":"sm"}]}]},{"type":"box","layout":"vertical","margin":"lg","spacing":"sm","contents":[{"type":"box","layout":"horizontal","backgroundColor":"#A1D6B2","paddingAll":"md","cornerRadius":"md","margin":"lg","contents":[{"type":"text","text":"15.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400 บ.)","weight":"bold","size":"sm"}]}]},{"type":"box","layout":"vertical","margin":"lg","spacing":"sm","contents":[{"type":"box","layout":"horizontal","backgroundColor":"#A1D6B2","paddingAll":"md","cornerRadius":"md","margin":"lg","contents":[{"type":"text","text":"16.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9.00 กก. (เครดิต 1.120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600 บ.","weight":"bold","align":"end","flex":3}]},{"type":"box","layout":"horizontal","contents":[{"type":"text","text":"โอนเงิน","flex":5,"wrap":true},{"type":"text","text":"3.680 บ.","weight":"bold","align":"end","flex":3}]},{"type":"box","layout":"horizontal","contents":[{"type":"text","text":"เครดิต","flex":5,"wrap":true},{"type":"text","text":"2.520 บ.","weight":"bold","align":"end","flex":3}]},{"type":"separator","margin":"sm"},{"type":"box","layout":"horizontal","backgroundColor":"#E8B86D","paddingAll":"md","cornerRadius":"md","contents":[{"type":"text","text":"รวม 55.50 กก.","size":"md","weight":"bold","flex":5,"wrap":true},{"type":"text","text":"6.800 บ.","weight":"bold","size":"md","align":"end","flex":3}]}]}]}}}</t>
  </si>
  <si>
    <t>📬 pushFlexMessage : {"sentMessages":[{"id":"566900792352047654","quoteToken":"toD2GOqe4o3f5d3uDMV9I0ApWFaufuog9hfr4RhONdA6v_cyvrVgvirsA8uX5wRaACn0DQXNqjErkrz0r1E3KXxkGkqzXn3cHhmKQBaLlJyiBdbxeZfLhawkbkFua13nrlUT6syOg6ve_4-G9oTumQ"}]}</t>
  </si>
  <si>
    <t>json : "{\"destination\":\"Uffcadd844141cf0a43c0c2c87fb2389e\",\"events\":[{\"type\":\"message\",\"message\":{\"type\":\"text\",\"id\":\"566916716781634056\",\"quoteToken\":\"l46zoOFJB_9HaSzOKHk0LivveMO0bJhDst4rfde2PJqbSvOk__Lqylw1VoHATJSYUaXmFxIdjSrUAza3LdKiTzgc4aCBdvVRp74zjMSA6JBGXBkMqzSG1XkImV8lX1Tuc0Gg9F27hHAPJwgGkWaySw\",\"text\":\"สวัสดีค่ะ\"},\"webhookEventId\":\"01JYG3RPN2F7M9QGYKCV9DKCKJ\",\"deliveryContext\":{\"isRedelivery\":false},\"timestamp\":1750739999234,\"source\":{\"type\":\"user\",\"userId\":\"U7946075256108fe2f6356dbae8d1cef0\"},\"replyToken\":\"48eed96af78f4970867e13d35e0063db\",\"mode\":\"active\"}]}"</t>
  </si>
  <si>
    <t>userId : U7946075256108fe2f6356dbae8d1cef0</t>
  </si>
  <si>
    <t>json : "{\"destination\":\"Uffcadd844141cf0a43c0c2c87fb2389e\",\"events\":[{\"type\":\"message\",\"message\":{\"type\":\"text\",\"id\":\"566916730555990330\",\"quoteToken\":\"9D1uOJX55HQFWcPW3O__FEpZ-36h_IU746l_R3ozjfDSu0f5oQhHCF5t5tvKcyV3vZj9PbHpe4m45q01AzHvEPYxKyuGFBGZWU5nJ8ohrnvlCJ01OsR3qaIolzVZjidzejlLZmTPq1GFsBQjE_O2Mg\",\"text\":\"ลืมสั่งผัก\"},\"webhookEventId\":\"01JYG3RYZ2NG50Q9VBX7VJNBBJ\",\"deliveryContext\":{\"isRedelivery\":false},\"timestamp\":1750740007535,\"source\":{\"type\":\"user\",\"userId\":\"U7946075256108fe2f6356dbae8d1cef0\"},\"replyToken\":\"a6fe6e101d9c4006b7dc5f821cceb5bb\",\"mode\":\"active\"}]}"</t>
  </si>
  <si>
    <t>json : "{\"destination\":\"Uffcadd844141cf0a43c0c2c87fb2389e\",\"events\":[{\"type\":\"message\",\"message\":{\"type\":\"text\",\"id\":\"566916770989342844\",\"quoteToken\":\"R7olKShcIz6i94O5OCUyP933dBx8Mqojn9HoFC-nxbeJeLs5-7UTZJwEd9h3Zbp6DtK7NCc4dytv9wjfLdSj2nB2hGVjH6vn49LzP5MqmAuncyADoKHAsSX0VSTs568lkQVf5LpJvnOpDoz4XBHTzw\",\"text\":\"กรีนโอ๊ค 2 เรด 2  เบบี้คอส 2 บัตเตอร์ 2 พรุ่งนี้ได้ค่ะ\"},\"webhookEventId\":\"01JYG3SPEMB1MPDBH5NWQEKEB8\",\"deliveryContext\":{\"isRedelivery\":false},\"timestamp\":1750740031599,\"source\":{\"type\":\"user\",\"userId\":\"U7946075256108fe2f6356dbae8d1cef0\"},\"replyToken\":\"48c41bedd6b9448f96c14a0b3e1474c0\",\"mode\":\"active\"}]}"</t>
  </si>
  <si>
    <t>json : "{\"destination\":\"Uffcadd844141cf0a43c0c2c87fb2389e\",\"events\":[{\"type\":\"message\",\"message\":{\"type\":\"text\",\"id\":\"566927677320331782\",\"quoteToken\":\"2IEmVgGdAssxJMjcXUyR3rLEdktZatgMc2MWlGD_CqpNYbq6wM63Mqcn8igUv0yZftfdUcL_TFypHuOlTnXETuA24O533TtZUWHFDvAMaAtM9t2azMpXDrp4jA2xRPyrNU2j2H4Wd-2ItlOXotHQxw\",\"text\":\"ค่า \"},\"webhookEventId\":\"01JYGA02WZ76NMFX6C4ZCAA9FP\",\"deliveryContext\":{\"isRedelivery\":false},\"timestamp\":1750746532254,\"source\":{\"type\":\"user\",\"userId\":\"U0d6b72543464859ef62065c9501370cd\"},\"replyToken\":\"cb7ed4770808443ab04d799ac09b5eba\",\"mode\":\"active\"}]}"</t>
  </si>
  <si>
    <t>json : "{\"destination\":\"Uffcadd844141cf0a43c0c2c87fb2389e\",\"events\":[{\"type\":\"message\",\"message\":{\"type\":\"text\",\"id\":\"566927694248804493\",\"quoteToken\":\"ou8JTIt2VoCLKKqwQugI5JddeAOyN9iyK38lv0lsZLBqmXmFVY_js2zEPLmVcokZYhPJxDVL6C3P4Ucxi09TqWR-f7IY6IlZZXIHvlrZXp-BHbK9iI29Q-lDe3kinO5uzLAJB7bUBwZYAw4Co38ufw\",\"text\":\"เดี๋ยวโอนเงินไปให้นะคะ \"},\"webhookEventId\":\"01JYGA0CTM1K5YSQD2W98N0QD3\",\"deliveryContext\":{\"isRedelivery\":false},\"timestamp\":1750746542425,\"source\":{\"type\":\"user\",\"userId\":\"U0d6b72543464859ef62065c9501370cd\"},\"replyToken\":\"f33a9d62ca3343a48cc082fcad73ae3b\",\"mode\":\"active\"}]}"</t>
  </si>
  <si>
    <t>json : "{\"destination\":\"Uffcadd844141cf0a43c0c2c87fb2389e\",\"events\":[{\"type\":\"message\",\"message\":{\"type\":\"sticker\",\"id\":\"566927735470162215\",\"quoteToken\":\"1FW4ei0mRFSg8pTFbKVr7cA0uWkCwwj9jd9akGCIcYf3N0rDSwPdWKbkzz-Lfln6C9sJ30auS7Vh7yYofUkpxXsRypUD6NloHi83Kas862MGT_Xz9qzIDxRoZRg1KfMdkegzaJ3_kmZ3hWoHiXxxiQ\",\"stickerId\":\"17248066\",\"packageId\":\"8761\",\"stickerResourceType\":\"ANIMATION_SOUND\",\"keywords\":[\"Happy\",\"Thanks\",\"humble\",\"Fun\"]},\"webhookEventId\":\"01JYGA14EGEK3ZMWJ53HKG9G4T\",\"deliveryContext\":{\"isRedelivery\":false},\"timestamp\":1750746567043,\"source\":{\"type\":\"user\",\"userId\":\"U0d6b72543464859ef62065c9501370cd\"},\"replyToken\":\"8d85c4b0a97946e185f664588357cf76\",\"mode\":\"active\"}]}"</t>
  </si>
  <si>
    <t>json : "{\"destination\":\"Uffcadd844141cf0a43c0c2c87fb2389e\",\"events\":[{\"type\":\"message\",\"message\":{\"type\":\"text\",\"id\":\"566928093596614725\",\"quoteToken\":\"r2OxTCbH8ve2NlBeGajnaMo_f-s98taBBJ2PJOjOK6djjMepQtYI00XdsmUDZ5TmyCn1BepIBXR-_Hf5n69AwYQ92RHWLNRh7PeWMdSSCYo7i9m0uXUcOy_uaJsKNdRMuiaGhtzUu-58LIVBsBaF5A\",\"text\":\"รวมเป็น 240นะคะ\"},\"webhookEventId\":\"01JYGA7N1J2PZW9YNRKFQQTYZ9\",\"deliveryContext\":{\"isRedelivery\":false},\"timestamp\":1750746780330,\"source\":{\"type\":\"user\",\"userId\":\"U959d6700542421cd79380a4908afe3d6\"},\"replyToken\":\"1f2706ae1db44d438415f2fd30ed5239\",\"mode\":\"active\"}]}"</t>
  </si>
  <si>
    <t>json : "{\"destination\":\"Uffcadd844141cf0a43c0c2c87fb2389e\",\"events\":[{\"type\":\"message\",\"message\":{\"type\":\"image\",\"id\":\"566928205148324412\",\"quoteToken\":\"BFtmwR5a5sq11D_XKXJmFjqavxCb73rbx41EkaagiJvDDI39ftNAFjo41MRl9JJbvv2x1pMClz9WsfXdsv_-GpFRhOTE18AN0N3_LhixbDwPMd8d5wNvSylSS9fADfWdNzMEq4LaeMGZ7SvNESjWZA\",\"contentProvider\":{\"type\":\"line\"}},\"webhookEventId\":\"01JYGA9P5N481GCDCB8N766K6A\",\"deliveryContext\":{\"isRedelivery\":false},\"timestamp\":1750746846987,\"source\":{\"type\":\"user\",\"userId\":\"U959d6700542421cd79380a4908afe3d6\"},\"replyToken\":\"5f96b7ba8c544af9b6685f7fffb9ea0b\",\"mode\":\"active\"}]}"</t>
  </si>
  <si>
    <t>json : "{\"destination\":\"Uffcadd844141cf0a43c0c2c87fb2389e\",\"events\":[{\"type\":\"message\",\"message\":{\"type\":\"text\",\"id\":\"566932023945200049\",\"quoteToken\":\"YIuB5lpajEU2Fok34Ug5TgJoPHh_KE6I_kiw5ft4WEkxLl7CSBIPe2TMTA-Ykow6l3GXfQMZG1sotuhaeiyrKGLePfov2IF1IXgbtTdIJA4X9A71CawKjvr2vaNYRMFTu_xXzrusCTQvYAgfjQFMKw\",\"text\":\"สั่งผักค่ะ\\nกรีน +เรด+คอส อย่างละ 1 กก.ค่ะ\"},\"webhookEventId\":\"01JYGCF5210YV6Z96T1YG654K5\",\"deliveryContext\":{\"isRedelivery\":false},\"timestamp\":1750749123142,\"source\":{\"type\":\"user\",\"userId\":\"U0e10de2b5352d65f5e41d2b3856f6ca3\"},\"replyToken\":\"9d9f023966494ee299c6a4af04aa2e10\",\"mode\":\"active\"}]}"</t>
  </si>
  <si>
    <t>json : "{\"destination\":\"Uffcadd844141cf0a43c0c2c87fb2389e\",\"events\":[{\"type\":\"message\",\"message\":{\"type\":\"text\",\"id\":\"566933853869703733\",\"quotedMessageId\":\"566927816403451906\",\"quoteToken\":\"HRoiqd2erSrnkzuU5qzPpztsnVBofXy6MYGgmYZo9FkhjuH3jHSy-WkRxMwvleWs1DMq0h29Apmt2hw4oN1r7D5YWpQe0AiSZVdCGX3JRsC4hSvLCANlDWy0aRNytxzOEPHAUnxZdWdiDweQ2zIeSA\",\"text\":\"โอเคค่ะ ขอบคุณมากๆ\"},\"webhookEventId\":\"01JYGDGDP84V7PVVT95G004DJ7\",\"deliveryContext\":{\"isRedelivery\":false},\"timestamp\":1750750213795,\"source\":{\"type\":\"user\",\"userId\":\"U7946075256108fe2f6356dbae8d1cef0\"},\"replyToken\":\"479f6ee6942043e58e56a4cfb04b2f63\",\"mode\":\"active\"}]}"</t>
  </si>
  <si>
    <t>json : "{\"destination\":\"Uffcadd844141cf0a43c0c2c87fb2389e\",\"events\":[{\"type\":\"message\",\"message\":{\"type\":\"text\",\"id\":\"566933942805463644\",\"quoteToken\":\"ejDBqsyc03KLdKvgTGsh2zE-7ZEKOi2GypuaQkwoZUwQ7010I6HzL2CGzeJnxi9Y4Sx_0QTJJMXlj85gkC-zqbApjgd10NljfLfqc6BiUceVbKuQG2ddT1nl4jKfQCo73adGnhAMiyibaWuOgWfVgw\",\"text\":\"ส่งทุกวันอังคารนะคะ \"},\"webhookEventId\":\"01JYGDJ1ZX100V8WB7MRMHAJC6\",\"deliveryContext\":{\"isRedelivery\":false},\"timestamp\":1750750266882,\"source\":{\"type\":\"user\",\"userId\":\"U7946075256108fe2f6356dbae8d1cef0\"},\"replyToken\":\"0a92aa3231404e33b89b0fb5665fc8c9\",\"mode\":\"active\"}]}"</t>
  </si>
  <si>
    <t>json : "{\"destination\":\"Uffcadd844141cf0a43c0c2c87fb2389e\",\"events\":[{\"type\":\"message\",\"message\":{\"type\":\"image\",\"id\":\"566935788130927262\",\"quoteToken\":\"Y_7O9gnJWcigb77gLogPLkdrQRQsv7B7vCX6656AyAvDzEvWC7SoerHFxvTwKa5dGcMqAYULXSxhjzMBJheU0Q6MpWXsGGnX_vrLlCbXg5SysPw8Eykp9_NAIfPDWCnGlZLflNzTXl2exYWzPjlyfw\",\"contentProvider\":{\"type\":\"line\"}},\"webhookEventId\":\"01JYGEKKVPB8SR1KN4H2QFWJH1\",\"deliveryContext\":{\"isRedelivery\":false},\"timestamp\":1750751366966,\"source\":{\"type\":\"user\",\"userId\":\"U0d6b72543464859ef62065c9501370cd\"},\"replyToken\":\"3fe75e6c444045b8b365efd873414e64\",\"mode\":\"active\"}]}"</t>
  </si>
  <si>
    <t>json : "{\"destination\":\"Uffcadd844141cf0a43c0c2c87fb2389e\",\"events\":[{\"type\":\"message\",\"message\":{\"type\":\"image\",\"id\":\"566946340999790951\",\"quoteToken\":\"HrJjLZaaNE11RjZpB1FtxXaMe-FLj18Rt2yZlchcxhtc8UbjH1bwKXZJai4R6jXI8cOgP8PHOSh-1UFyL7sL-N6KMfwiu7ddCO08I1dRvt93heXR5cjLHSfL0K4ic7YkOiFo-VsVzRc-oeN00zGs_g\",\"contentProvider\":{\"type\":\"line\"}},\"webhookEventId\":\"01JYGMKJPC25DB7NY9VGR8QCVM\",\"deliveryContext\":{\"isRedelivery\":false},\"timestamp\":1750757656939,\"source\":{\"type\":\"user\",\"userId\":\"U0e980777e178950d5640753c3942f1ce\"},\"replyToken\":\"36924c36efdf49b285fca30a163e39a2\",\"mode\":\"active\"}]}"</t>
  </si>
  <si>
    <t>json : "{\"date\":\"2025-06-24T11:06:09.016Z\",\"deliveryDate\":\"2025-06-25\",\"user\":\"ความสุข\",\"userLine\":\"ion\",\"payMethod\":\"เงินสด\",\"userId\":\"U7ff136fcdfa42488e6a7badc601c3857\",\"order\":[{\"name\":\"Red Oak\",\"nameTh\":\"เรดโอ๊ค \",\"amount\":0.3,\"price\":120,\"subtotal\":36,\"image\":\"https://i.postimg.cc/8F4451pB/08.png\"}]}"</t>
  </si>
  <si>
    <t>❌ ไม่เจอ shop name:ความสุข</t>
  </si>
  <si>
    <t>📬 pushFlexMessage id : U7ff136fcdfa42488e6a7badc601c3857</t>
  </si>
  <si>
    <t>📬 pushFlexMessage : {"sentMessages":[{"id":"566955596352323722","quoteToken":"Jx3VfWtemvjx_ajTpw6c_vaE38GB7hvnvX0C3DCLMqnIDgN76pCt95VI9I2EN2q7FSGyu2DYtzgOtLW-503ZdGwqQapDMJfXlESQtwQU1bHNjH8LJp4zFWxujK9Ji0i0nYd7p6EyUNz9XTfC1hvI1A"}]}</t>
  </si>
  <si>
    <t>🔥 Queued order with Trigger ID: 3254618835608404817</t>
  </si>
  <si>
    <t>🔥 Processing order for trigger: 3254618835608404817</t>
  </si>
  <si>
    <t>Shop: ความสุข</t>
  </si>
  <si>
    <t>Delivery Date: 25 Jun 2025</t>
  </si>
  <si>
    <t>summarizeOrdersToPayments key: 25 Jun 2025|ความสุข</t>
  </si>
  <si>
    <t>Flex Message (Final): {"type":"flex","altText":"(ion#366) สั่งผักใหม่","contents":{"type":"bubble","size":"mega","body":{"type":"box","layout":"vertical","spacing":"md","contents":[{"type":"text","text":"✅ รายการสั่งผักใหม่ (ion#366)","weight":"bold","size":"md","color":"#1DB446","wrap":true},{"type":"text","text":"ร้าน: ความสุข","size":"sm","color":"#555555","wrap":true},{"type":"text","text":"การชำระเงิน: เงินสด","size":"sm","color":"#555555","wrap":true},{"type":"text","text":"วันที่จัดส่ง: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บ.","size":"sm","color":"#000000","align":"end","flex":3}]}]},{"type":"separator","margin":"md"},{"type":"box","layout":"horizontal","margin":"sm","contents":[{"type":"text","text":"รวม","weight":"bold","size":"sm","flex":4},{"type":"text","text":"0.30 กก.","weight":"bold","align":"end","size":"sm","flex":2},{"type":"text","text":"36 บ.","weight":"bold","align":"end","size":"sm","flex":3}]}]}}}</t>
  </si>
  <si>
    <t>📬 pushFlexMessage : {"sentMessages":[{"id":"566955652791140892","quoteToken":"enl2zXGHVJhDCg-P_FiGBMZrSTJlpOwBzIT4kQfWxrwla2CwjF8jyajNUtdsCZdWzv0mhHyfbxSI60Q2ccEKnkVxkixC043zLrZ7OwL1Pq8POw4gqtX8zVe4MOmX7r1TqT58n74wxIHPGC4OMnmhyQ"}]}</t>
  </si>
  <si>
    <t>🔥 Deleted property for trigger: 3254618835608404817</t>
  </si>
  <si>
    <t>✅ Deleted trigger: 3254618835608404817</t>
  </si>
  <si>
    <t>📬 pushFlexMessage : {"sentMessages":[{"id":"566956185366823226","quoteToken":"vO352440QXWBCc18MMNA3Ib4lcCHUeKA04AoflglH2hH1E5xJWjLT891QBKdMBC7xY_TR0I6NAH00b318ko-2_4aCGrFEuLgl-pDm_7pEm0VseqCOt1RBw-llIfgf_uhxgwb826jUsOPhZ40V-mg1Q"}]}</t>
  </si>
  <si>
    <t>📬 pushFlexMessage : {"sentMessages":[{"id":"566956188974448750","quoteToken":"b_RYsKzpBnpIQaMJzaxz0zMVzAPXFNFHtuJ8cr-hfNB2RpxfcAB3rPSZFm6wpEtovk4iA6T4nTtaOmU51aSy3kJmm5FZIsHiAfwpsdY24dNn95zSrhynbizWkGQ-RBB_Ksi6y9gt3NMN5NcJxWC7vg"}]}</t>
  </si>
  <si>
    <t>json : "{\"destination\":\"Uffcadd844141cf0a43c0c2c87fb2389e\",\"events\":[{\"type\":\"message\",\"message\":{\"type\":\"text\",\"id\":\"566961122364883136\",\"quotedMessageId\":\"566955652791140892\",\"quoteToken\":\"7WQbcIfOhyvGeLaGICaml5lUsc_3jmVrBNwN21_NSvAQFsQurHCOdF89kuw7GniBqDejIARqVRgXiHZu5nyisXYcUJKvH4lQPje0OCjYKdtAq4sIty3EqLQAwzzlJnec656fte3Yx1Zb8ICAsmZ9jw\",\"text\":\"ความสุขฟ้าเคยแจ้งเขาแล้วว่าใฟ้สั่งขั้นต่ำ โล\"},\"webhookEventId\":\"01JYGX0E8J2NDGBG4WN5MHXQJG\",\"deliveryContext\":{\"isRedelivery\":false},\"timestamp\":1750766467092,\"source\":{\"type\":\"group\",\"groupId\":\"C41747ea1efc18cc949d4a55a898fbe2d\",\"userId\":\"Ud156635914c6ab5e082eb8cdedf98f3a\"},\"replyToken\":\"374c5315a6164f43869feb700f1879a8\",\"mode\":\"active\"}]}"</t>
  </si>
  <si>
    <t>json : "{\"destination\":\"Uffcadd844141cf0a43c0c2c87fb2389e\",\"events\":[{\"type\":\"message\",\"message\":{\"type\":\"text\",\"id\":\"566961152177733672\",\"quoteToken\":\"jzrQogmzb2XFISoaw5P-RX8dvBsYVfTTYYSm_t5DfoTmCawfCIhocetnrBs0wZjHzlICQPvEBxGqX8_H6zqbQt3NY7yM-myfHGmnSvouU4CEvlf8qbSmTW97N9gGECF3Vj558VeHzp9mzO7Ch1IBCg\",\"text\":\"เขาเลยบอกว่าเดี๋ยวสั่งรวมกับpepper \"},\"webhookEventId\":\"01JYGX0ZW8AFY77R8YAF7CS99G\",\"deliveryContext\":{\"isRedelivery\":false},\"timestamp\":1750766484877,\"source\":{\"type\":\"group\",\"groupId\":\"C41747ea1efc18cc949d4a55a898fbe2d\",\"userId\":\"Ud156635914c6ab5e082eb8cdedf98f3a\"},\"replyToken\":\"769a30f9e331434fbdce31e866e65913\",\"mode\":\"active\"}]}"</t>
  </si>
  <si>
    <t>json : "{\"destination\":\"Uffcadd844141cf0a43c0c2c87fb2389e\",\"events\":[{\"type\":\"message\",\"message\":{\"type\":\"text\",\"id\":\"566965501217996870\",\"quoteToken\":\"hgqdYuXJbd3Q-9gBN5Dm7vbAHVLwGULH6ZmSNOpHlSwp7oxW9E8dftXq9ZIOPIEDR6qbUWkXlEFa1ZA7AhjX1F2G_MsQzjOF8JIkE6kxrXK9OLs53yNF0RHwDx3pKqjsXvKveTHgnmHJ3FF-77qavg\",\"text\":\"พี่ลืมโอนเหรอ โทษๆๆๆ ตายๆๆ\"},\"webhookEventId\":\"01JYGZG38NY8B7C9ZN7EVFKH5G\",\"deliveryContext\":{\"isRedelivery\":false},\"timestamp\":1750769077010,\"source\":{\"type\":\"user\",\"userId\":\"U4b32d3476814e939fa1d5efbeb8f9470\"},\"replyToken\":\"341162bc64be498fa8fd81f40b6d3cf6\",\"mode\":\"active\"}]}"</t>
  </si>
  <si>
    <t>userId : U4b32d3476814e939fa1d5efbeb8f9470</t>
  </si>
  <si>
    <t>json : "{\"destination\":\"Uffcadd844141cf0a43c0c2c87fb2389e\",\"events\":[{\"type\":\"message\",\"message\":{\"type\":\"text\",\"id\":\"566965513533260188\",\"quoteToken\":\"pN4vCn53ZBoddfDRlIoLNkP17xtBqwMSHPwthrbqAchWCZEzZnVE0uWYln26bddCEgTJ8htEoWwk7ilyg0e-_ktKeGGtLzo59BGfVwCw7Dddl9DP94E0_2IX6szi5_Hm0-S1fqgJbhjogiJlazMBDA\",\"text\":\"ขอโทษยะ\"},\"webhookEventId\":\"01JYGZGA871N0PN5K2KBE14QAC\",\"deliveryContext\":{\"isRedelivery\":false},\"timestamp\":1750769084511,\"source\":{\"type\":\"user\",\"userId\":\"U4b32d3476814e939fa1d5efbeb8f9470\"},\"replyToken\":\"4e76c95d0e7b46ba8ed69bc3ab86a012\",\"mode\":\"active\"}]}"</t>
  </si>
  <si>
    <t>json : "{\"destination\":\"Uffcadd844141cf0a43c0c2c87fb2389e\",\"events\":[{\"type\":\"message\",\"message\":{\"type\":\"image\",\"id\":\"566965678116962527\",\"quoteToken\":\"uCGNgSC7kbhgc4yOURWaY0ECzKEfO_nQvIXrKDsWKzSyfhq10f0AegJFDF5JI-ImosgKQHJYiovsPqcd2kCbC-NiolhzvEyETYlLMgaFrhQVXGkCjT60kSPR_C_ZSV73QSAVeFzlE14QmO337cLPTA\",\"contentProvider\":{\"type\":\"line\"}},\"webhookEventId\":\"01JYGZKAHP18GPHF63S6PV18V9\",\"deliveryContext\":{\"isRedelivery\":false},\"timestamp\":1750769182782,\"source\":{\"type\":\"user\",\"userId\":\"U4b32d3476814e939fa1d5efbeb8f9470\"},\"replyToken\":\"5febd3ccdd784774b70d5d7ef3bb1ef6\",\"mode\":\"active\"}]}"</t>
  </si>
  <si>
    <t>json : "{\"destination\":\"Uffcadd844141cf0a43c0c2c87fb2389e\",\"events\":[{\"type\":\"message\",\"message\":{\"type\":\"text\",\"id\":\"566965695045435513\",\"quoteToken\":\"UkCwGJJC42rPWfSlskxUZMCH47Gg-4xUIuCNJYeHCsjTx6KZJu_tO_Dshu70mPwFXZ08mnAoMoGhNH3VGTDtMF6gjf80e-N-tn0hsUdFKqiMNVoRf7tExncyRsHsFRyu8GHwrP6hkzt8ief_gQOq0Q\",\"text\":\"คราวหน้าถ้าพี่ลืมอีกก็ทักไปวันเดียวกันเลยนะครับ\"},\"webhookEventId\":\"01JYGZKM0GTA8SYMQJRVDCJJ59\",\"deliveryContext\":{\"isRedelivery\":false},\"timestamp\":1750769192550,\"source\":{\"type\":\"user\",\"userId\":\"U4b32d3476814e939fa1d5efbeb8f9470\"},\"replyToken\":\"1cdd00e4882c44a2acc06e602e9b220f\",\"mode\":\"active\"}]}"</t>
  </si>
  <si>
    <t>json : "{\"destination\":\"Uffcadd844141cf0a43c0c2c87fb2389e\",\"events\":[{\"type\":\"message\",\"message\":{\"type\":\"text\",\"id\":\"566965757255090577\",\"quoteToken\":\"rDDZgVJvlwOzpbE4Y1jHHlJevQ_IvAannjg8F4CdRgKC4hVMDczbZF-R6Aq8lpsDJiWzcrPkkWYC1GX6hkqIoxa_76YiNYZ0bXDq1A25vaRrLiPewqoRIPPIuIaLMB9zDIyvmiXybfQMs7YeRJxaQQ\",\"text\":\"สั่งผัก\"},\"webhookEventId\":\"01JYGZMR9N0TREKVVC25EH2DPM\",\"deliveryContext\":{\"isRedelivery\":false},\"timestamp\":1750769229626,\"source\":{\"type\":\"user\",\"userId\":\"U4b32d3476814e939fa1d5efbeb8f9470\"},\"replyToken\":\"f22fdd2c2f6742baa0e4e49608e7caa6\",\"mode\":\"active\"}]}"</t>
  </si>
  <si>
    <t>profile displayName : Living n’ Cooking</t>
  </si>
  <si>
    <t>json : "{\"date\":\"2025-06-24T12:49:03.290Z\",\"deliveryDate\":\"2025-06-25\",\"user\":\"Living&amp;Cooking\",\"userLine\":\"Living n’ Cooking\",\"payMethod\":\"โอนเงิน\",\"userId\":\"U4b32d3476814e939fa1d5efbeb8f9470\",\"order\":[{\"name\":\"Red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Cos\",\"nameTh\":\"เบบี้คอส\",\"amount\":1,\"price\":120,\"subtotal\":120,\"image\":\"https://i.postimg.cc/2bXxQ2B1/12.png\"},{\"name\":\"Wild Rocket\",\"nameTh\":\"ไวลด์ ร็อคเก็ต\",\"amount\":0.2,\"price\":240,\"subtotal\":48,\"image\":\"https://ofarmorganic.com/wp-content/uploads/2020/05/rocket-salad-2.jpg\"}]}"</t>
  </si>
  <si>
    <t>❌ ไม่เจอ shop name:Living&amp;Cooking</t>
  </si>
  <si>
    <t>📬 pushFlexMessage id : U4b32d3476814e939fa1d5efbeb8f9470</t>
  </si>
  <si>
    <t>📬 pushFlexMessage : {"sentMessages":[{"id":"566965953213760105","quoteToken":"bwVobjfyeuvv0GpWBJhcIOXJr-6fwIYYWXve4_bz1i-Nh_IHRITBRsDO7PDMQqfvRJFi-4obkJsQna5vjwdczsEZmt4Epl5Orh-4lvgUnzuUtN0Hf0Sjys246YobYkmPR-rKsVtSiwlhaDxZtC4_vw"}]}</t>
  </si>
  <si>
    <t>🔥 Queued order with Trigger ID: 7264453679512384722</t>
  </si>
  <si>
    <t>🔥 Processing order for trigger: 7264453679512384722</t>
  </si>
  <si>
    <t>Shop: Living&amp;Cooking</t>
  </si>
  <si>
    <t>summarizeOrdersToPayments key: 25 Jun 2025|Living&amp;Cooking</t>
  </si>
  <si>
    <t>Flex Message (Final): {"type":"flex","altText":"(Living n’ Cooking#367) สั่งผักใหม่","contents":{"type":"bubble","size":"mega","body":{"type":"box","layout":"vertical","spacing":"md","contents":[{"type":"text","text":"✅ รายการสั่งผักใหม่ (Living n’ Cooking#367)","weight":"bold","size":"md","color":"#1DB446","wrap":true},{"type":"text","text":"ร้าน: Living&amp;Cooking","size":"sm","color":"#555555","wrap":true},{"type":"text","text":"การชำระเงิน: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กก.","size":"sm","color":"#555555","align":"end","flex":3},{"type":"text","text":"48 บ.","size":"sm","color":"#000000","align":"end","flex":3}]}]},{"type":"separator","margin":"md"},{"type":"box","layout":"horizontal","margin":"sm","contents":[{"type":"text","text":"รวม","weight":"bold","size":"sm","flex":4},{"type":"text","text":"2.20 กก.","weight":"bold","align":"end","size":"sm","flex":2},{"type":"text","text":"288 บ.","weight":"bold","align":"end","size":"sm","flex":3}]}]}}}</t>
  </si>
  <si>
    <t>📬 pushFlexMessage : {"sentMessages":[{"id":"566966180443849226","quoteToken":"qOystIziPyikRV9Tg973_VuOzW_AAOY-XJzi79XY3l2lTYPoBT5bX3AzFH77ZkkYAfWzmOXF9focx3HSJp1Sl59q9DPDf8Om04VCayFNcmy4OUTP0SFmH6X7jJmLnSdzyXd0TvekMNGiZ8Pw_Rh2WQ"}]}</t>
  </si>
  <si>
    <t>🔥 Deleted property for trigger: 7264453679512384722</t>
  </si>
  <si>
    <t>✅ Deleted trigger: 7264453679512384722</t>
  </si>
  <si>
    <t>json : "{\"destination\":\"Uffcadd844141cf0a43c0c2c87fb2389e\",\"events\":[{\"type\":\"message\",\"message\":{\"type\":\"text\",\"id\":\"566982491219689729\",\"quoteToken\":\"xLL93kMMWxDrvVii5q10INn7SY1Br53k1L5f2UsZ7V3s7gaMggc35PT1ofX-uXvudH1hJJ_4iX71E8XnkI007U3Uxc6jskqsmQN0fLjIWh5MfuG_tdKOuRIWucAsYGoGmHXja5TmP2VYiFp0EckE_w\",\"text\":\"  เแฟท\\nเรดคอรัล1โล\\nฟิลเลย์ 1 โล\\nเบบี้คอส 1โล\\nร้อกเกต 0.5 โลค่ะ\"},\"webhookEventId\":\"01JYH954QXT4AM9NPS9Q3TJ6A9\",\"deliveryContext\":{\"isRedelivery\":false},\"timestamp\":1750779203842,\"source\":{\"type\":\"user\",\"userId\":\"Uc0f3910d135521f0995ac379d0c945f8\"},\"replyToken\":\"21827422398640d7a758b2e9a4c8b7df\",\"mode\":\"active\"}]}"</t>
  </si>
  <si>
    <t>json : "{\"destination\":\"Uffcadd844141cf0a43c0c2c87fb2389e\",\"events\":[{\"type\":\"message\",\"message\":{\"type\":\"text\",\"id\":\"566982533398134973\",\"quoteToken\":\"JzkxJTjZpIXFAWCro9cQ8dcN4k59VOwSgrRG3b4qcPOjTOMIMKZW4-fkCf05hUUns1zJXraOQpVBBX3SyIi_QHXT1-Of8l-XEfj4724T2Qo4KNpGXrE1Tw1Br3zEzXG7A7FGSnqNfRc_BtbeXd_I5A\",\"text\":\"โชเน็น\\nคอส 2 โล\\nกรีน 1โล\\nเรด 1โลค่ะ\"},\"webhookEventId\":\"01JYH95XA1X70VR0P5338V2SW6\",\"deliveryContext\":{\"isRedelivery\":false},\"timestamp\":1750779228999,\"source\":{\"type\":\"user\",\"userId\":\"Uc0f3910d135521f0995ac379d0c945f8\"},\"replyToken\":\"049cc4ae5449479f890a719fc1692431\",\"mode\":\"active\"}]}"</t>
  </si>
  <si>
    <t>json : "{\"destination\":\"Uffcadd844141cf0a43c0c2c87fb2389e\",\"events\":[{\"type\":\"message\",\"message\":{\"type\":\"image\",\"id\":\"566994435692036369\",\"quoteToken\":\"VFg27qj51MPdYItdF0NUEcPw13HPDVSq2igY11UEkrULveidd2edRHPjaJXCmftQwmxOhNHhxpOp6BXbwXewxHdI8GkRExDZ43OLva-BtlQ4LF16GupuaPIMLPiOTJL1XssyFhDmBj6OCJIsdNU_FA\",\"contentProvider\":{\"type\":\"line\"}},\"webhookEventId\":\"01JYHFYE26VGBTT2TKJE2860YG\",\"deliveryContext\":{\"isRedelivery\":false},\"timestamp\":1750786324044,\"source\":{\"type\":\"user\",\"userId\":\"Ud3e64e1e238dba5a88f1ddb6ef0c60f8\"},\"replyToken\":\"649dd1831e584e0488939a02d292bdf9\",\"mode\":\"active\"}]}"</t>
  </si>
  <si>
    <t>userId : Ud3e64e1e238dba5a88f1ddb6ef0c60f8</t>
  </si>
  <si>
    <t>json : "{\"destination\":\"Uffcadd844141cf0a43c0c2c87fb2389e\",\"events\":[{\"type\":\"message\",\"message\":{\"type\":\"text\",\"id\":\"566994446144241818\",\"quoteToken\":\"Nixqeb_dwKOHl7vY1oCYJOF3bmRGGQiKoSESjJtKO536n3-kdaIfAQNcwtVP0pXCoNWaWWCqrPcCT2gQEs2SWnnkEP9sGeyAO7G0wlWIoLZ5bo7QdgTpxeVXQA8vdZ8VTCV9EbMxg00jBLAMvdFgnw\",\"text\":\"season\"},\"webhookEventId\":\"01JYHFYKDPZXFGWE1EJD9CGCE0\",\"deliveryContext\":{\"isRedelivery\":false},\"timestamp\":1750786329532,\"source\":{\"type\":\"user\",\"userId\":\"Ud3e64e1e238dba5a88f1ddb6ef0c60f8\"},\"replyToken\":\"4164b4c724b445f5b192670103e6caf0\",\"mode\":\"active\"}]}"</t>
  </si>
  <si>
    <t>json : "{\"destination\":\"Uffcadd844141cf0a43c0c2c87fb2389e\",\"events\":[{\"type\":\"message\",\"message\":{\"type\":\"text\",\"id\":\"566994586518945912\",\"quoteToken\":\"_IVraAAxBKoaPLsXuQfpNf5IqSiHh9M-6W1I6OcPaZKPo0_DnWbyQBkP_Mk1SCeE6hujp6uSFlMhummKywxglqgCPA0-bESUex1ZqBXn5EtNAEzjbDL3eSjB1m0CGlAs4OcusK394bDhoBddJ2mnCQ\",\"text\":\"สั่งผัก\"},\"webhookEventId\":\"01JYHG154BCDQS40Y1X508ZM62\",\"deliveryContext\":{\"isRedelivery\":false},\"timestamp\":1750786413200,\"source\":{\"type\":\"user\",\"userId\":\"U3cb7c7018c06e87beab55320f27f7317\"},\"replyToken\":\"a755490ef74d428b855eae15914bce67\",\"mode\":\"active\"}]}"</t>
  </si>
  <si>
    <t>json : "{\"date\":\"2025-06-24T17:35:40.779Z\",\"deliveryDate\":\"2025-06-25\",\"user\":\"Touch Steak\",\"userLine\":\"Ning🍒\",\"payMethod\":\"โอนเงิน\",\"userId\":\"U3cb7c7018c06e87beab55320f27f7317\",\"order\":[{\"name\":\"Green Oak\",\"nameTh\":\"กรีนโอ๊ค \",\"amount\":3,\"price\":120,\"subtotal\":360,\"image\":\"https://i.postimg.cc/xXKgwvBZ/05.png\"}]}"</t>
  </si>
  <si>
    <t>📬 pushFlexMessage : {"sentMessages":[{"id":"566994805059223571","quoteToken":"a1VCECBM4ydzb2UJeUNtF3G-GOC_jXhacTV8VHRcZoVKpKWnrBAryYAOlgDZZM3oUWVZWBtvPuYC7PmYmYMIXztyhgogRjoairOFwnGPfvNaoF8oEeCToOq3H24Zka_sZYaZvtVFrjA0v8OAwW_1qA"}]}</t>
  </si>
  <si>
    <t>🔥 Queued order with Trigger ID: 780451731651420617</t>
  </si>
  <si>
    <t>json : "{\"destination\":\"Uffcadd844141cf0a43c0c2c87fb2389e\",\"events\":[{\"type\":\"message\",\"message\":{\"type\":\"text\",\"id\":\"566994881076003012\",\"quoteToken\":\"lO8-NLxuQUuXVGQBmxrYMHN-pZDuQubKTkFALjeOp7K6d50NsLwYTs5ZCbwv1Uoz97AV3SnVUJ8spXr85552hubxWB7ieT3f_sebFr-llOiHILWSNvcwYc86pZOn5onPbBJp85u8maClcHcKqSefDA\",\"text\":\"เอา \\nเบบี้คอส  1 กก ด้วยนะค่ะ\"},\"webhookEventId\":\"01JYHG6GM2YR2YZ5BR1B9PS0WM\",\"deliveryContext\":{\"isRedelivery\":false},\"timestamp\":1750786588930,\"source\":{\"type\":\"user\",\"userId\":\"U3cb7c7018c06e87beab55320f27f7317\"},\"replyToken\":\"e47443de2a0a4931bf0deb06f92cde52\",\"mode\":\"active\"}]}"</t>
  </si>
  <si>
    <t>🔥 Processing order for trigger: 780451731651420617</t>
  </si>
  <si>
    <t>summarizeOrdersToPayments key: 25 Jun 2025|Touch Steak</t>
  </si>
  <si>
    <t>Flex Message (Final): {"type":"flex","altText":"(Ning🍒#368) สั่งผักใหม่","contents":{"type":"bubble","size":"mega","body":{"type":"box","layout":"vertical","spacing":"md","contents":[{"type":"text","text":"✅ รายการสั่งผักใหม่ (Ning🍒#368)","weight":"bold","size":"md","color":"#1DB446","wrap":true},{"type":"text","text":"ร้าน: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</si>
  <si>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{"sentMessages":[{"id":"566994980665819225","quoteToken":"sjs_elbnks_qKzI_9ipUU4wi7FTpzmgLh18eRjIaQtvi1IhDG7eoA-lMDJToAf4scFIBpFjWT8ymVT6XrpU9oE9DGm0sZUnRN0ODaidilzjOF8SP-igpLsU65VQ6XDxemP_fIXhb46knqOc4OC2UzQ"}]}</t>
  </si>
  <si>
    <t>🔥 Deleted property for trigger: 780451731651420617</t>
  </si>
  <si>
    <t>✅ Deleted trigger: 780451731651420617</t>
  </si>
  <si>
    <t>json : "{\"destination\":\"Uffcadd844141cf0a43c0c2c87fb2389e\",\"events\":[{\"type\":\"message\",\"message\":{\"type\":\"text\",\"id\":\"566995474939641993\",\"quoteToken\":\"krqQ7VqAcOm4qLgXmymmWbDyBbVp7pZOYmPOJ7oT8Gdlahjc-rCKErYHag3I4d5BEK3Ig7jS-N1yv6u4UmiXKAyJ2n-jky9pactpMiY1fbfcF6P1QAMPwtuq5ZjgJfq7GFSJcJnplAZQ8bXxVRbHrw\",\"text\":\"เพิ่ม เบบี้คอส อีก 1 กก\\n\\nรวมเป็น เบบี้คอส 2 กก นะค่ะ\"},\"webhookEventId\":\"01JYHGH9V1N63SDMB1ZPA2K0JH\",\"deliveryContext\":{\"isRedelivery\":false},\"timestamp\":1750786942741,\"source\":{\"type\":\"user\",\"userId\":\"U3cb7c7018c06e87beab55320f27f7317\"},\"replyToken\":\"a5a15046aa3349d4b17b8e10b3a04212\",\"mode\":\"active\"}]}"</t>
  </si>
  <si>
    <t>sendDailyOrderSummary formattedToday : 25 Jun 2025</t>
  </si>
  <si>
    <t>sendDailyOrderSummary todayRows : [[366,"24 Jun 2025 เวลา 18:06","2025-06-24T17:00:00.000Z","ความสุข","Red Oak",0.3,120,36,"เงินสด"],[367,"24 Jun 2025 เวลา 19:51","2025-06-24T17:00:00.000Z","Living&amp;Cooking","Red Oak",1,120,120,"โอนเงิน"],[367,"24 Jun 2025 เวลา 19:51","2025-06-24T17:00:00.000Z","Living&amp;Cooking","Baby Cos",1,120,120,"โอนเงิน"],[367,"24 Jun 2025 เวลา 19:51","2025-06-24T17:00:00.000Z","Living&amp;Cooking","Wild Rocket",0.2,240,48,"โอนเงิน"],[368,"25 Jun 2025 เวลา 00:37","2025-06-24T17:00:00.000Z","Touch Steak","Green Oak",3,120,360,"โอนเงิน"]]</t>
  </si>
  <si>
    <t>📬 pushFlexMessage : {"sentMessages":[{"id":"567028500771635237","quoteToken":"9u7qe_G69MznBbvvnG5pdpFYUYaUe8RbgkdRLHs4pc_poTW9jigUoeTC6F6cLae63zqUy0Q6PcCEGqXV1Ni0g8ZC70YMgoVy5Et5DN1tmhZLmXaz7hpx-47wod1fEndVRkCfDPx1EXUpS2sZdFzGrQ"}]}</t>
  </si>
  <si>
    <t>json : "{\"destination\":\"Uffcadd844141cf0a43c0c2c87fb2389e\",\"events\":[{\"type\":\"message\",\"message\":{\"type\":\"text\",\"id\":\"567034245776671028\",\"quoteToken\":\"5KcTdg838BVcmndvSpCyT_g1Dnxbm_DhNIDMjqowHL5GbiDJQPWxnkCoMHolJiWVlT3BDeAl1GoSp8yZDt3QcYyDQS2YxR79Oqvk7c02lDr-qhnTnj8OsouGjyNOebDxCb-VHsYu8DGxvG_BV5mo_A\",\"text\":\"เรดยังมี อยู่ เลยค่ะ \"},\"webhookEventId\":\"01JYJ6JHS5X15HN3RY69X7QK4E\",\"deliveryContext\":{\"isRedelivery\":false},\"timestamp\":1750810051992,\"source\":{\"type\":\"user\",\"userId\":\"U3cb7c7018c06e87beab55320f27f7317\"},\"replyToken\":\"f289c11684014a17be197d8e55c43b98\",\"mode\":\"active\"}]}"</t>
  </si>
  <si>
    <t>json : "{\"destination\":\"Uffcadd844141cf0a43c0c2c87fb2389e\",\"events\":[{\"type\":\"message\",\"message\":{\"type\":\"text\",\"id\":\"567035471470264766\",\"quotedMessageId\":\"566961152177733672\",\"quoteToken\":\"QYtsMYkJ0yf2Ch9NPlX2sNXieYOrcEhQtPsTAn9B70dI_AK9xuU0bvgR8aUbw7ZliwVOZuq0CfnuTImY3C1s-4-sX53f5a3ve7n4S83XLXsxzgg3imcpoYBR8MG11X8rlbWU0WMbhYfkeOcjuQCdcA\",\"text\":\"ถ้าpepperไม่สั่งหละ\"},\"webhookEventId\":\"01JYJ78V86YNJRDG5T5FAHCNXZ\",\"deliveryContext\":{\"isRedelivery\":false},\"timestamp\":1750810782606,\"source\":{\"type\":\"group\",\"groupId\":\"C41747ea1efc18cc949d4a55a898fbe2d\",\"userId\":\"U2164e0ac3039299ad657cac907aa1fee\"},\"replyToken\":\"513b414d4c364801badf60c24d545a79\",\"mode\":\"active\"}]}"</t>
  </si>
  <si>
    <t>json : "{\"date\":\"2025-06-25T01:13:41.519Z\",\"deliveryDate\":\"2025-06-25\",\"user\":\"ยิ้มหวาน\",\"userLine\":\"ADMIN\",\"payMethod\":\"โอนเงิน\",\"userId\":\"ADMIN\",\"order\":[{\"name\":\"Green Oak\",\"nameTh\":\"กรีนโอ๊ค \",\"amount\":2,\"price\":120,\"subtotal\":240}]}"</t>
  </si>
  <si>
    <t>❌ ไม่เจอ shop name:ยิ้มหวาน</t>
  </si>
  <si>
    <t>🔥 Queued order with Trigger ID: -6981731007060958118</t>
  </si>
  <si>
    <t>json : "{\"date\":\"2025-06-25T01:14:19.002Z\",\"deliveryDate\":\"2025-06-25\",\"user\":\"Shounen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</si>
  <si>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9193086950607846946</t>
  </si>
  <si>
    <t>🔥 Processing order for trigger: -6981731007060958118</t>
  </si>
  <si>
    <t>Shop: ยิ้มหวาน</t>
  </si>
  <si>
    <t>summarizeOrdersToPayments key: 25 Jun 2025|ยิ้มหวาน</t>
  </si>
  <si>
    <t>Flex Message (Final): {"type":"flex","altText":"(ADMIN#369) สั่งผักใหม่","contents":{"type":"bubble","size":"mega","body":{"type":"box","layout":"vertical","spacing":"md","contents":[{"type":"text","text":"✅ รายการสั่งผักใหม่ (ADMIN#369)","weight":"bold","size":"md","color":"#1DB446","wrap":true},{"type":"text","text":"ร้าน: ยิ้มหวาน","size":"sm","color":"#555555","wrap":true},{"type":"text","text":"การชำระเงิน: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</si>
  <si>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{"sentMessages":[{"id":"567041057662173270","quoteToken":"WbLEEWSc_lEDi8pSzsr8B-RCic6beLUnzU82T2c2QyckFNRWQw3hSLwrwhPGvO-wt521GwxaX68hLImgaI9cKhBYnzoAbCkjFAAYIKhs833QF7b-fG_ZwGXan7B33mAuveJ5tHcZu_I08S0bhJnxeQ"}]}</t>
  </si>
  <si>
    <t>🔥 Deleted property for trigger: -6981731007060958118</t>
  </si>
  <si>
    <t>✅ Deleted trigger: -6981731007060958118</t>
  </si>
  <si>
    <t>🔥 Processing order for trigger: 9193086950607846946</t>
  </si>
  <si>
    <t>summarizeOrdersToPayments key: 25 Jun 2025|Shounen Yakiniku</t>
  </si>
  <si>
    <t>Flex Message (Final): {"type":"flex","altText":"(ADMIN#370) สั่งผักใหม่","contents":{"type":"bubble","size":"mega","body":{"type":"box","layout":"vertical","spacing":"md","contents":[{"type":"text","text":"✅ รายการสั่งผักใหม่ (ADMIN#370)","weight":"bold","size":"md","color":"#1DB446","wrap":true},{"type":"text","text":"ร้าน: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</si>
  <si>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{"sentMessages":[{"id":"567041132237423232","quoteToken":"A13fPlfqpNRHbVh6FXYLs17pdeh53kJ6HJfF5gSICNTNM4ih7_bmiBOl3gYHIQAoHU7GlImVDSWgn8wb9xXdLIpQhYy0S7A6G4NwdchoO5Coiy8GX6Dscu8A-cP4kvFLY7W2_kc6fEDMfQggj1b2ng"}]}</t>
  </si>
  <si>
    <t>🔥 Deleted property for trigger: 9193086950607846946</t>
  </si>
  <si>
    <t>✅ Deleted trigger: 9193086950607846946</t>
  </si>
  <si>
    <t>json : "{\"date\":\"2025-06-25T01:18:17.311Z\",\"deliveryDate\":\"2025-06-25\",\"user\":\"Fat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ร็อคเก็ต\",\"amount\":0.2,\"price\":240,\"subtotal\":48},{\"name\":\"Red Coral\",\"nameTh\":\"เรดคอรัล\",\"amount\":1,\"price\":140,\"subtotal\":140}]}"</t>
  </si>
  <si>
    <t>🔥 Queued order with Trigger ID: 3536370921813714233</t>
  </si>
  <si>
    <t>🔥 Processing order for trigger: 3536370921813714233</t>
  </si>
  <si>
    <t>summarizeOrdersToPayments key: 25 Jun 2025|Fat Boy</t>
  </si>
  <si>
    <t>Flex Message (Final): {"type":"flex","altText":"(ADMIN#371) สั่งผักใหม่","contents":{"type":"bubble","size":"mega","body":{"type":"box","layout":"vertical","spacing":"md","contents":[{"type":"text","text":"✅ รายการสั่งผักใหม่ (ADMIN#371)","weight":"bold","size":"md","color":"#1DB446","wrap":true},{"type":"text","text":"ร้าน: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กก.","size":"sm","color":"#555555","align":"end","flex":3},{"type":"text","text":"48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บ.","size":"sm","color":"#000000","align":"end","flex":3}]}]},{"type":"separator","margin":"md"},{"type":"box","layout":"horizontal","margin":"sm","contents":[{"type":"text","text":"รวม","weight":"bold","size":"sm","flex":4},{"type":"text","text":"3.20 กก.","weight":"bold","align":"end","size":"sm","flex":2},{"type":"text","text":"448 บ.","weight":"bold","align":"end","size":"sm","flex":3}]}]}}}</t>
  </si>
  <si>
    <t>📬 pushFlexMessage : {"sentMessages":[{"id":"567041567991529813","quoteToken":"_xxL0gH9GC0xOlT48MzpJ6joyhaXn1Ja5tKrlOYjmlcU9kFsxhOpZEcMIOHUtIjIOFhP5y4-aTLy6ydMd9Z-gR6_B4W2UF8p764xGxtnWNgiyQaUiNnj9XfFXpuVNY8IKjHSGlxCztrnAgMptMm06Q"}]}</t>
  </si>
  <si>
    <t>🔥 Deleted property for trigger: 3536370921813714233</t>
  </si>
  <si>
    <t>✅ Deleted trigger: 3536370921813714233</t>
  </si>
  <si>
    <t>json : "{\"destination\":\"Uffcadd844141cf0a43c0c2c87fb2389e\",\"events\":[{\"type\":\"message\",\"message\":{\"type\":\"text\",\"id\":\"567044936470364503\",\"quoteToken\":\"QaZgqTxysfHTip1_1sV6iD6t_lBK0ZFPTqFn0jKWTepQsMsYgcqWHBdH3OPWlEUN4UhzwBu1fIZu61pRCvUtsT-zYogGbR2VHo-uUpbPHN2xW90zuIyNbsfvQ5v2wvr96oRLfRXfHyzFUOAvxiRcOA\",\"text\":\"สั่งผัก\"},\"webhookEventId\":\"01JYJCN0NESXVZHK7Z8DDAZTJ1\",\"deliveryContext\":{\"isRedelivery\":false},\"timestamp\":1750816424164,\"source\":{\"type\":\"user\",\"userId\":\"Ua560acbf9a31e34c0b4e4c64e77ac84d\"},\"replyToken\":\"8e89f2778aa34519a9748af177530440\",\"mode\":\"active\"}]}"</t>
  </si>
  <si>
    <t>userId : Ua560acbf9a31e34c0b4e4c64e77ac84d</t>
  </si>
  <si>
    <t>profile displayName : donutdunkin</t>
  </si>
  <si>
    <t>json : "{\"destination\":\"Uffcadd844141cf0a43c0c2c87fb2389e\",\"events\":[{\"type\":\"message\",\"message\":{\"type\":\"text\",\"id\":\"567045313571848606\",\"quotedMessageId\":\"567035471470264766\",\"quoteToken\":\"ZCIIC6BsH2r9W_W0oTy2Ydx0lLuWtVqZaqiXsDvTPNnNWBQk6byCO43CE-pC4KNtCerPweYQMXdcxYGUK0VHJABADaBdkQTQLmbY5xjMenrMQbKd4IS1zWW87ePhMwc4lf74zTZ4YhhUSUlZ8Qeb2g\",\"text\":\"เขาก้ต้องสั่งขั้นต่ำโล ซึ่งฟ้าคุยกับเขาแล้วด้วยนะ ไม่งั้นพี่ดีนต้องแจ้งเขาเลยตอนมีออเดอร์มาอ่ะ \"},\"webhookEventId\":\"01JYJCVVQEM0F3AHHKEPQ17CRG\",\"deliveryContext\":{\"isRedelivery\":false},\"timestamp\":1750816648896,\"source\":{\"type\":\"group\",\"groupId\":\"C41747ea1efc18cc949d4a55a898fbe2d\",\"userId\":\"Ud156635914c6ab5e082eb8cdedf98f3a\"},\"replyToken\":\"4947428ec8344d35a6d7cf90193e157a\",\"mode\":\"active\"}]}"</t>
  </si>
  <si>
    <t>json : "{\"destination\":\"Uffcadd844141cf0a43c0c2c87fb2389e\",\"events\":[{\"type\":\"message\",\"message\":{\"type\":\"text\",\"id\":\"567045367946805806\",\"quoteToken\":\"Z1aSXG77EYQc_MfgMghi5mUcXGLL19xiSIH4_UfqY0d4Y0iq2wFFMVanW3DiO7gyveN-Iv4MI7-bpHWfmLAhVz82KA2SOQbc6KPO7_PYqyKj0vUPYBGWZwYW5m-OjJ-Hx_xoHQ06YWTqc-m6qqLR7w\",\"text\":\"วันนี้ก็ส่งไปก่อน แต่รอบหน้าต้องแจ้งเขา\"},\"webhookEventId\":\"01JYJCWVE3S7GTX91QSKRT8ECZ\",\"deliveryContext\":{\"isRedelivery\":false},\"timestamp\":1750816681311,\"source\":{\"type\":\"group\",\"groupId\":\"C41747ea1efc18cc949d4a55a898fbe2d\",\"userId\":\"Ud156635914c6ab5e082eb8cdedf98f3a\"},\"replyToken\":\"cf6ea628e52c481585a6dd91b1628353\",\"mode\":\"active\"}]}"</t>
  </si>
  <si>
    <t>json : "{\"date\":\"2025-06-25T01:59:00.409Z\",\"deliveryDate\":\"2025-06-25\",\"user\":\"หนู\",\"userLine\":\"ADMIN\",\"payMethod\":\"โอนเงิน\",\"userId\":\"ADMIN\",\"order\":[{\"name\":\"Green Oak\",\"nameTh\":\"กรีนโอ๊ค \",\"amount\":3,\"price\":120,\"subtotal\":360},{\"name\":\"Red Oak\",\"nameTh\":\"เรดโอ๊ค \",\"amount\":1,\"price\":120,\"subtotal\":120}]}"</t>
  </si>
  <si>
    <t>🔥 Queued order with Trigger ID: -7763900347923482165</t>
  </si>
  <si>
    <t>🔥 Processing order for trigger: -7763900347923482165</t>
  </si>
  <si>
    <t>summarizeOrdersToPayments key: 25 Jun 2025|หนู</t>
  </si>
  <si>
    <t>Flex Message (Final): {"type":"flex","altText":"(ADMIN#372) สั่งผักใหม่","contents":{"type":"bubble","size":"mega","body":{"type":"box","layout":"vertical","spacing":"md","contents":[{"type":"text","text":"✅ รายการสั่งผักใหม่ (ADMIN#372)","weight":"bold","size":"md","color":"#1DB446","wrap":true},{"type":"text","text":"ร้าน: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</si>
  <si>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{"sentMessages":[{"id":"567045541624808112","quoteToken":"1xh-z2N3xfR3shPdQFnx3V4ng6I0cr693ShlSZX1g2zhSAsh6G2TEgUvnG6SXaQT31ZyNR5m-5XIYJFH5u_7pEzftkC6ChWoUSwoTp54y6T2w3Zj1Wkfvz2zanB0jF6T1LYydJjF8DPeRUK39eWZZw"}]}</t>
  </si>
  <si>
    <t>🔥 Deleted property for trigger: -7763900347923482165</t>
  </si>
  <si>
    <t>✅ Deleted trigger: -7763900347923482165</t>
  </si>
  <si>
    <t>json : "{\"destination\":\"Uffcadd844141cf0a43c0c2c87fb2389e\",\"events\":[{\"type\":\"message\",\"message\":{\"type\":\"text\",\"id\":\"567045627423490593\",\"quoteToken\":\"-1LYyjPNxrtRPidmp3pADU9ObnEFhpg2MweDnIafMyFioi3ULAYw1flWd6TJSlABH79HENoaNlyJBUzKLNAww47hQK0uUKs4VkiRSnT9EhCqMmbYEW9YUdHaUQ9qFBC5eIKKuCm9WinFuBjYBBgfXQ\",\"text\":\"เพิ่งดูเวลาว่าไม่ทันรอบวันนี้แล้ว \\uD83D\\uDE05\"},\"webhookEventId\":\"01JYJD1JTF5SE54Z44FC2V5K3Z\",\"deliveryContext\":{\"isRedelivery\":false},\"timestamp\":1750816835956,\"source\":{\"type\":\"user\",\"userId\":\"Ua560acbf9a31e34c0b4e4c64e77ac84d\"},\"replyToken\":\"693a06445c6e4f3598b9c2e2c4b47b5d\",\"mode\":\"active\"}]}"</t>
  </si>
  <si>
    <t>customer : Living&amp;Cooking ไม่ได้ติ้กปริ้นเอกสาร</t>
  </si>
  <si>
    <t>customer : ยิ้มหวาน ไม่ได้ติ้กปริ้นเอกสาร</t>
  </si>
  <si>
    <t>customer : หนู ไม่ได้ติ้กปริ้นเอกสาร</t>
  </si>
  <si>
    <t>sendDailyPackingSummary formattedToday : 25 Jun 2025</t>
  </si>
  <si>
    <t>sendDailyPackingSummary todayRows : [[366,"24 Jun 2025 เวลา 18:06","2025-06-24T17:00:00.000Z","ความสุข","Red Oak",0.3,120,36,"เงินสด"],[367,"24 Jun 2025 เวลา 19:51","2025-06-24T17:00:00.000Z","Living&amp;Cooking","Red Oak",1,120,120,"โอนเงิน"],[367,"24 Jun 2025 เวลา 19:51","2025-06-24T17:00:00.000Z","Living&amp;Cooking","Baby Cos",1,120,120,"โอนเงิน"],[367,"24 Jun 2025 เวลา 19:51","2025-06-24T17:00:00.000Z","Living&amp;Cooking","Wild Rocket",0.2,240,48,"โอนเงิน"],[368,"25 Jun 2025 เวลา 00:37","2025-06-24T17:00:00.000Z","Touch Steak","Green Oak",3,120,360,"โอนเงิน"],[369,"25 Jun 2025 เวลา 08:15","2025-06-24T17:00:00.000Z","ยิ้มหวาน","Green Oak",2,120,240,"โอนเงิน"],[370,"25 Jun 2025 เวลา 08:15","2025-06-24T17:00:00.000Z","Shounen Yakiniku","Green Oak",1,120,120,"เครดิต"],[370,"25 Jun 2025 เวลา 08:15","2025-06-24T17:00:00.000Z","Shounen Yakiniku","Red Oak",1,120,120,"เครดิต"],[370,"25 Jun 2025 เวลา 08:15","2025-06-24T17:00:00.000Z","Shounen Yakiniku","Cos",2,120,240,"เครดิต"],[371,"25 Jun 2025 เวลา 08:20","2025-06-24T17:00:00.000Z","Fat Boy","Frillice Iceberg",1,140,140,"เครดิต"],[371,"25 Jun 2025 เวลา 08:20","2025-06-24T17:00:00.000Z","Fat Boy","Baby Cos",1,120,120,"เครดิต"],[371,"25 Jun 2025 เวลา 08:20","2025-06-24T17:00:00.000Z","Fat Boy","Wild Rocket",0.2,240,48,"เครดิต"],[371,"25 Jun 2025 เวลา 08:20","2025-06-24T17:00:00.000Z","Fat Boy","Red Coral",1,140,140,"เครดิต"],[372,"25 Jun 2025 เวลา 08:59","2025-06-24T17:00:00.000Z","หนู","Green Oak",3,120,360,"โอนเงิน"],[372,"25 Jun 2025 เวลา 08:59","2025-06-24T17:00:00.000Z","หนู","Red Oak",1,120,120,"โอนเงิน"]]</t>
  </si>
  <si>
    <t>sendDailyDeliverSummary flexMessage : {"type":"flex","altText":"สรุปรายการส่งผัก 🚚🥬\nประจำวันที่ 25/06/2025","contents":{"type":"bubble","size":"mega","body":{"type":"box","layout":"vertical","contents":[{"type":"text","text":"สรุปรายการส่งผัก 🚚🥬 \nประจำวันที่ 25/06/2025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ความสุข","flex":6,"wrap":true,"weight":"bold","size":"sm"},{"type":"text","text":"🖨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0.30 กก. (เงินสด 36 บ.)","weight":"bold","size":"sm"}]}]},{"type":"box","layout":"vertical","margin":"lg","spacing":"sm","contents":[{"type":"box","layout":"horizontal","backgroundColor":"#A1D6B2","paddingAll":"md","cornerRadius":"md","margin":"lg","contents":[{"type":"text","text":"2. 👤 Living&amp;Cooking","flex":6,"wrap":true,"weight":"bold","size":"sm"},{"type":"text","text":"🖨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2.20 กก. (โอนเงิน 288 บ.)","weight":"bold","size":"sm"}]}]},{"type":"box","layout":"vertical","margin":"lg","spacing":"sm","contents":[{"type":"box","layout":"horizontal","backgroundColor":"#A1D6B2","paddingAll":"md","cornerRadius":"md","margin":"lg","contents":[{"type":"text","text":"3. 👤 Touch Steak","flex":6,"wrap":true,"weight":"bold","size":"sm"},{"type":"text","text":"🖨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บ.)","weight":"bold","size":"sm"}]}]},{"type":"box","layout":"vertical","margin":"lg","spacing":"sm","contents":[{"type":"box","layout":"horizontal","backgroundColor":"#A1D6B2","paddingAll":"md","cornerRadius":"md","margin":"lg","contents":[{"type":"text","text":"4. 👤 ยิ้มหวาน","flex":6,"wrap":true,"weight":"bold","size":"sm"},{"type":"text","text":"🖨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บ.)","weight":"bold","size":"sm"}]}]},{"type":"box","layout":"vertical","margin":"lg","spacing":"sm","contents":[{"type":"box","layout":"horizontal","backgroundColor":"#A1D6B2","paddingAll":"md","cornerRadius":"md","margin":"lg","contents":[{"type":"text","text":"6.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Rocket","size":"sm","weight":"bold","flex":5,"wrap":true},{"type":"text","text":"0.20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3.20 กก. (เครดิต 448 บ.)","weight":"bold","size":"sm"}]}]},{"type":"box","layout":"vertical","margin":"lg","spacing":"sm","contents":[{"type":"box","layout":"horizontal","backgroundColor":"#A1D6B2","paddingAll":"md","cornerRadius":"md","margin":"lg","contents":[{"type":"text","text":"7. 👤 หนู","flex":6,"wrap":true,"weight":"bold","size":"sm"},{"type":"text","text":"🖨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36 บ.","weight":"bold","align":"end","flex":3}]},{"type":"box","layout":"horizontal","contents":[{"type":"text","text":"โอนเงิน","flex":5,"wrap":true},{"type":"text","text":"1.368 บ.","weight":"bold","align":"end","flex":3}]},{"type":"box","layout":"horizontal","contents":[{"type":"text","text":"เครดิต","flex":5,"wrap":true},{"type":"text","text":"928 บ.","weight":"bold","align":"end","flex":3}]},{"type":"separator","margin":"sm"},{"type":"box","layout":"horizontal","backgroundColor":"#E8B86D","paddingAll":"md","cornerRadius":"md","contents":[{"type":"text","text":"รวม 18.70 กก.","size":"md","weight":"bold","flex":5,"wrap":true},{"type":"text","text":"2.332 บ.","weight":"bold","size":"md","align":"end","flex":3}]}]}]}}}</t>
  </si>
  <si>
    <t>📬 pushFlexMessage : {"sentMessages":[{"id":"567045682671386823","quoteToken":"WMZ56ZM6IOWLFqfAo4dyOKW6160QTsnEwGDG16uUvW3ueGpzkYpT8EGcNgkFEPRaftVypdHne2s8JCgcPVVTKB4KY-cLoBO0MLW3qiW1HmNgmd-nTCrGfeNAoAez8cT52kzNtD0Qozb9UZJ8RugXzw"}]}</t>
  </si>
  <si>
    <t>json : "{\"destination\":\"Uffcadd844141cf0a43c0c2c87fb2389e\",\"events\":[{\"type\":\"message\",\"message\":{\"type\":\"text\",\"id\":\"567046102017900944\",\"quoteToken\":\"6GveOP6JAHcMYbXy8czKtTmcQo-LNVGGve1N5meKYhL220LcRxhbOTF_7S4xFjcc4-PGvpUl_yQ3z71n_9a7UB6hu5Wjat-EphMgdNZy6M_0pGBl0Tx3YNknelRlEnyfGlh9SnIHjv1i-2NqOq-eTA\",\"text\":\"ขอบคุณมากเลยค่ะ รับกรีน 1 กก เรด 1 กกค่ะ \\uD83E\\uDD79\"},\"webhookEventId\":\"01JYJDA76BS7MXXHNJG6CXA74M\",\"deliveryContext\":{\"isRedelivery\":false},\"timestamp\":1750817119018,\"source\":{\"type\":\"user\",\"userId\":\"Ua560acbf9a31e34c0b4e4c64e77ac84d\"},\"replyToken\":\"a6aa3d20f5e34379a70df4c2e3bea9e1\",\"mode\":\"active\"}]}"</t>
  </si>
  <si>
    <t>json : "{\"date\":\"2025-06-25T02:13:48.505Z\",\"deliveryDate\":\"2025-06-25\",\"user\":\"Bosco\",\"userLine\":\"ADMIN\",\"payMethod\":\"เงินสด\",\"userId\":\"ADMIN\",\"order\":[{\"name\":\"Green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</si>
  <si>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❌ ไม่เจอ shop name:Bosco</t>
  </si>
  <si>
    <t>🔥 Queued order with Trigger ID: 7838770588421941579</t>
  </si>
  <si>
    <t>json : "{\"date\":\"2025-06-25T02:14:31.969Z\",\"deliveryDate\":\"2025-06-25\",\"user\":\"Nailed It Downtown\",\"userLine\":\"ADMIN\",\"payMethod\":\"โอนเงิน\",\"userId\":\"ADMIN\",\"order\":[{\"name\":\"Green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</si>
  <si>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❌ ไม่เจอ shop name:Nailed It Downtown</t>
  </si>
  <si>
    <t>🔥 Queued order with Trigger ID: -2322947975915030336</t>
  </si>
  <si>
    <t>🔥 Processing order for trigger: 7838770588421941579</t>
  </si>
  <si>
    <t>Shop: Bosco</t>
  </si>
  <si>
    <t>summarizeOrdersToPayments key: 25 Jun 2025|Bosco</t>
  </si>
  <si>
    <t>✅ Late admin order detected. Attempting to generate document for Bosco.</t>
  </si>
  <si>
    <t>✅ เริ่ม generateAdminDeliveryDocs สำหรับ: Bosco วันที่: 25062025</t>
  </si>
  <si>
    <t>Flex Message (Final): {"type":"flex","altText":"(ADMIN#373) สั่งผักใหม่","contents":{"type":"bubble","size":"mega","body":{"type":"box","layout":"vertical","spacing":"md","contents":[{"type":"text","text":"✅ รายการสั่งผักใหม่ (ADMIN#373)","weight":"bold","size":"md","color":"#1DB446","wrap":true},{"type":"text","text":"ร้าน: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PDF","uri":"https://drive.google.com/file/d/1OZUNvVy7cTBfQTKjzwQBE2q9WvjEUCuA/view?usp=drivesdk"},"margin":"sm"}]}]}}}</t>
  </si>
  <si>
    <t>📬 pushFlexMessage : {"sentMessages":[{"id":"567047131266285639","quoteToken":"BLfGEtJwpVaPxnLF0qqV4XGMCXNr-BeGJbmnA3fno9k1BMKphT2Wr-JDI_YcsHq0PcCBKCQy3aMWdpkvE8QDAmWRgoPyVO1P1hKk3vuMp6KRN1Zvosxr59-uofsdy4ETHNLKsF9xO05XA0_4q05teg"}]}</t>
  </si>
  <si>
    <t>🔥 Deleted property for trigger: 7838770588421941579</t>
  </si>
  <si>
    <t>✅ Deleted trigger: 7838770588421941579</t>
  </si>
  <si>
    <t>🔥 Processing order for trigger: -2322947975915030336</t>
  </si>
  <si>
    <t>Shop: Nailed It Downtown</t>
  </si>
  <si>
    <t>summarizeOrdersToPayments key: 25 Jun 2025|Nailed It Downtown</t>
  </si>
  <si>
    <t>✅ Late admin order detected. Attempting to generate document for Nailed It Downtown.</t>
  </si>
  <si>
    <t>✅ เริ่ม generateAdminDeliveryDocs สำหรับ: Nailed It Downtown วันที่: 25062025</t>
  </si>
  <si>
    <t>Flex Message (Final): {"type":"flex","altText":"(ADMIN#374) สั่งผักใหม่","contents":{"type":"bubble","size":"mega","body":{"type":"box","layout":"vertical","spacing":"md","contents":[{"type":"text","text":"✅ รายการสั่งผักใหม่ (ADMIN#374)","weight":"bold","size":"md","color":"#1DB446","wrap":true},{"type":"text","text":"ร้าน: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PDF","uri":"https://drive.google.com/file/d/15zDy2j3Sd2YhwexIe3yC5d6Sg1OguBbX/view?usp=drivesdk"},"margin":"sm"}]}]}}}</t>
  </si>
  <si>
    <t>📬 pushFlexMessage : {"sentMessages":[{"id":"567047221124792669","quoteToken":"cNAxx3L-XSBgetE7n4VAo-kIYeExqCpdRJ_5RlHpCrc2-MrgDgL6EsXw0mdSsCWwKMLaMT_KCHyLy8I52jlyocnUNx0v5lHtQJs_5bNaZH-Rvu6WbM13G7wbvULqzRJdVDxiCPQUsSG9_1UNNmVI6A"}]}</t>
  </si>
  <si>
    <t>🔥 Deleted property for trigger: -2322947975915030336</t>
  </si>
  <si>
    <t>✅ Deleted trigger: -2322947975915030336</t>
  </si>
  <si>
    <t>json : "{\"destination\":\"Uffcadd844141cf0a43c0c2c87fb2389e\",\"events\":[{\"type\":\"message\",\"message\":{\"type\":\"text\",\"id\":\"567048703526044057\",\"quoteToken\":\"0ltjcfHXdgZvL_Tc5Pbzdp76fS8_KCTPCFIYNHF5TNsR_NfxOeD1eo5iVkvi8HH1eGI8wBAswls1pV17w6e4IWvMueDE_fPG0eLPnr3L4yVgM_TwFcP0asNPmmlfXbzL4oQOiFNuiVTBPi7rpZ-Inw\",\"text\":\"เคน\\nเบบี้คอส 1 โลค่ะ \"},\"webhookEventId\":\"01JYJESH1DN0TZEPAP7V92JBSN\",\"deliveryContext\":{\"isRedelivery\":false},\"timestamp\":1750818669454,\"source\":{\"type\":\"user\",\"userId\":\"Uc0f3910d135521f0995ac379d0c945f8\"},\"replyToken\":\"16284a803cf049e785acdd99dda50bd8\",\"mode\":\"active\"}]}"</t>
  </si>
  <si>
    <t>json : "{\"date\":\"2025-06-25T02:51:54.537Z\",\"deliveryDate\":\"2025-06-25\",\"user\":\"Ken Izakaya\",\"userLine\":\"ADMIN\",\"payMethod\":\"เครดิต\",\"userId\":\"ADMIN\",\"order\":[{\"name\":\"Baby Cos\",\"nameTh\":\"เบบี้คอส\",\"amount\":1,\"price\":120,\"subtotal\":120}]}"</t>
  </si>
  <si>
    <t>🔥 Queued order with Trigger ID: -7842787499622190035</t>
  </si>
  <si>
    <t>🔥 Processing order for trigger: -7842787499622190035</t>
  </si>
  <si>
    <t>summarizeOrdersToPayments key: 25 Jun 2025|Ken Izakaya</t>
  </si>
  <si>
    <t>✅ Late admin order detected. Attempting to generate document for Ken Izakaya.</t>
  </si>
  <si>
    <t>✅ เริ่ม generateAdminDeliveryDocs สำหรับ: Ken Izakaya วันที่: 25062025</t>
  </si>
  <si>
    <t>✨ สร้างเลขที่เอกสารใหม่: DS250625003</t>
  </si>
  <si>
    <t>💾 อัปเดตเลขที่เอกสาร DS250625003 ใน Payments แถวที่ 1633</t>
  </si>
  <si>
    <t>Flex Message (Final): {"type":"flex","altText":"(ADMIN#375) สั่งผักใหม่","contents":{"type":"bubble","size":"mega","body":{"type":"box","layout":"vertical","spacing":"md","contents":[{"type":"text","text":"✅ รายการสั่งผักใหม่ (ADMIN#375)","weight":"bold","size":"md","color":"#1DB446","wrap":true},{"type":"text","text":"ร้าน: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PDF","uri":"https://drive.google.com/file/d/1ALGIre9q7IWpaMy4S7Q5n9znHbTTwQea/view?usp=drivesdk"},"margin":"sm"}]}]}}}</t>
  </si>
  <si>
    <t>📬 pushFlexMessage : {"sentMessages":[{"id":"567050963349668243","quoteToken":"4X0-bh_Brgwoac3UpdFNDgPslKMZs4GFNOXvBxKQMxhIc6MXKioqe0aLLyfN819ZuYTRT-51i6MNwKNIQ1yLzbgqy7FvmC_mZxAH8rUe-7v-SlG6K5VnwerogX8nBHCo_rbi2c1Xs3XURQkcIrLXPw"}]}</t>
  </si>
  <si>
    <t>🔥 Deleted property for trigger: -7842787499622190035</t>
  </si>
  <si>
    <t>✅ Deleted trigger: -7842787499622190035</t>
  </si>
  <si>
    <t>json : "{\"date\":\"2025-06-25T02:58:51.917Z\",\"deliveryDate\":\"2025-06-25\",\"user\":\"Touch Steak\",\"userLine\":\"ADMIN\",\"payMethod\":\"โอนเงิน\",\"userId\":\"ADMIN\",\"order\":[{\"name\":\"Green Oak\",\"nameTh\":\"กรีนโอ๊ค \",\"amount\":3,\"price\":120,\"subtotal\":360},{\"name\":\"Baby Cos\",\"nameTh\":\"เบบี้คอส\",\"amount\":2,\"price\":120,\"subtotal\":240}]}"</t>
  </si>
  <si>
    <t>🔥 Queued order with Trigger ID: -5878384454917496016</t>
  </si>
  <si>
    <t>🔥 Processing order for trigger: -5878384454917496016</t>
  </si>
  <si>
    <t>Found 1 rows to delete for shop "Touch Steak" on 25 Jun 2025.</t>
  </si>
  <si>
    <t>Deleted row: 2778</t>
  </si>
  <si>
    <t>Found existing payment summary at data index: 1624</t>
  </si>
  <si>
    <t>Row 1626 updated successfully.</t>
  </si>
  <si>
    <t>✅ Late admin order detected. Attempting to generate document for Touch Steak.</t>
  </si>
  <si>
    <t>✅ เริ่ม generateAdminDeliveryDocs สำหรับ: Touch Steak วันที่: 25062025</t>
  </si>
  <si>
    <t>🗑️ ลบไฟล์เก่า: Touch Steak-RC250625001.pdf</t>
  </si>
  <si>
    <t>Flex Message (Final): {"type":"flex","altText":"(ADMIN#368) แก้ไขสั่งผัก","contents":{"type":"bubble","size":"mega","body":{"type":"box","layout":"vertical","spacing":"md","contents":[{"type":"text","text":"🔄 แก้ไขรายการสั่งผัก (ADMIN#368)","weight":"bold","size":"md","color":"#f57b00","wrap":true},{"type":"text","text":"ร้าน: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25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PDF","uri":"https://drive.google.com/file/d/1v_Lz1j9_WDDs_Z3f39PKgJzPP9i4nhKJ/view?usp=drivesdk"},"margin":"sm"}]}]}}}</t>
  </si>
  <si>
    <t>📬 pushFlexMessage : {"sentMessages":[{"id":"567051735420633110","quoteToken":"FHcrKnKRtU_2HDh__pvA7cFpMZC4AKoS6sF0DHWpnIWKP5O8gYgHv6ypD9c0E6hYPU4sZATe0-YRSuQ7_5YFInoWQsV6wkbYMz2Jne_aDAn9IrVPhjdw_MUGHxaNtffu2Zm9Mv_H2xRk6Zg6EHu5wg"}]}</t>
  </si>
  <si>
    <t>🔥 Deleted property for trigger: -5878384454917496016</t>
  </si>
  <si>
    <t>✅ Deleted trigger: -5878384454917496016</t>
  </si>
  <si>
    <t>json : "{\"destination\":\"Uffcadd844141cf0a43c0c2c87fb2389e\",\"events\":[{\"type\":\"message\",\"message\":{\"type\":\"text\",\"id\":\"567054492437053476\",\"quoteToken\":\"UiQ0uhKIN428Lad4GSeXc9LBpj4wlOjIrbZZElea84gTSzMUM5IYhPa-bJyg8HXgeqYz3zQcVyI_KI72GHPfPVUwLjYVByw5A4bpH69QaSFopyv-RBqC-HC9Ow4tR43pRV-Oh9Ur0B7daJ_6s-WRBQ\",\"text\":\"สั่งผัก\"},\"webhookEventId\":\"01JYJJ2TYHQD7PXK9K22KE0DN0\",\"deliveryContext\":{\"isRedelivery\":false},\"timestamp\":1750822120004,\"source\":{\"type\":\"user\",\"userId\":\"Ud156635914c6ab5e082eb8cdedf98f3a\"},\"replyToken\":\"473d7b712e1f49c9bb669f9f93b67593\",\"mode\":\"active\"}]}"</t>
  </si>
  <si>
    <t>profile displayName : A🍋</t>
  </si>
  <si>
    <t>json : "{\"destination\":\"Uffcadd844141cf0a43c0c2c87fb2389e\",\"events\":[{\"type\":\"message\",\"message\":{\"type\":\"text\",\"id\":\"567055766583509593\",\"quotedMessageId\":\"567038511787278490\",\"quoteToken\":\"qHLyH-JYtOgrRBEtkijzu43CgFUYcl5SMMRSU06GVNsNZpYDzPl4oBhufLROo3xfimx7_ZDSWcoUgzvybpdXFMJlKYG5NZCqx1_NndRZD2so5rR40aDhhgYsxMZEpPeAvRGbzcgvg2eSoNs56P23kA\",\"text\":\"รับด้วยค่ะ\"},\"webhookEventId\":\"01JYJJT0H3DG49A0FVE2B6X4T1\",\"deliveryContext\":{\"isRedelivery\":false},\"timestamp\":1750822879495,\"source\":{\"type\":\"user\",\"userId\":\"U0e10de2b5352d65f5e41d2b3856f6ca3\"},\"replyToken\":\"658cadb551794ef9b309cf86bf0d75df\",\"mode\":\"active\"}]}"</t>
  </si>
  <si>
    <t>json : "{\"destination\":\"Uffcadd844141cf0a43c0c2c87fb2389e\",\"events\":[{\"type\":\"message\",\"message\":{\"type\":\"text\",\"id\":\"567056665841762443\",\"quoteToken\":\"vzEligpC_-fonoNgCE0-_M0BSerXPKe_kxVcS2hUCd2iLFazD8Sbc5Q0oiTyuzij_t1mo_ll6XIRysahmWHMFgwU9mjF6imD90IT9Jn_4U0JdJCluO4xEp92o4nLcRwHKzLsL2Y27X0x5ZRhdKkOjA\",\"text\":\"สั่งผัก\"},\"webhookEventId\":\"01JYJKAC34G0QH0M55W8NW0MPG\",\"deliveryContext\":{\"isRedelivery\":false},\"timestamp\":1750823415406,\"source\":{\"type\":\"user\",\"userId\":\"U1611b99ba4d5b6b3137119b6681c16ad\"},\"replyToken\":\"145f4bad99d54f88a7fa847b0d03ee8e\",\"mode\":\"active\"}]}"</t>
  </si>
  <si>
    <t>profile displayName : Jane</t>
  </si>
  <si>
    <t>json : "{\"destination\":\"Uffcadd844141cf0a43c0c2c87fb2389e\",\"events\":[{\"type\":\"message\",\"message\":{\"type\":\"text\",\"id\":\"567066778292454026\",\"quoteToken\":\"vhy8MI33iCLOo8XH2juyHqBAmuSC2LDz4YTMZdcbnak_5QDqpL_b6VSCyxtRQ-a7Za7GMYCx3Wml46xqouST53YuT4UlvuySH4OQH1XB7tyDzgoMg83hNbX1x6UaA43VcXS_6NHFo7Kfz7mp8RqIOw\",\"text\":\"ได้ค่าา ขอบคุณค่ะ\"},\"webhookEventId\":\"01JYJS2A8JEDQS6EEHCTFGR7TV\",\"deliveryContext\":{\"isRedelivery\":false},\"timestamp\":1750829442873,\"source\":{\"type\":\"user\",\"userId\":\"Ua560acbf9a31e34c0b4e4c64e77ac84d\"},\"replyToken\":\"99028fc6fe104255899153bec725c5a7\",\"mode\":\"active\"}]}"</t>
  </si>
  <si>
    <t>json : "{\"destination\":\"Uffcadd844141cf0a43c0c2c87fb2389e\",\"events\":[{\"type\":\"message\",\"message\":{\"type\":\"image\",\"id\":\"567070674548949320\",\"quoteToken\":\"AXXxA5JZ2d6I7GEEKIdNgtcPQVviJkU7HjKQy33J7kkjzkFGVQV5-pkSQ1Vs5aAangKbKBUGh5lIh0EbPeCPFcEnQ_usDUSYTpUu46A_X1YaxRy4nxXFFhwwBLOZ1pWI7GxURd7FQbcf4cfCa02zjQ\",\"contentProvider\":{\"type\":\"line\"}},\"webhookEventId\":\"01JYJV96KC32ZYRP7PNF9CZ87E\",\"deliveryContext\":{\"isRedelivery\":false},\"timestamp\":1750831765619,\"source\":{\"type\":\"user\",\"userId\":\"U4b32d3476814e939fa1d5efbeb8f9470\"},\"replyToken\":\"5042597236ba47588d018d5a655aa78d\",\"mode\":\"active\"}]}"</t>
  </si>
  <si>
    <t>json : "{\"destination\":\"Uffcadd844141cf0a43c0c2c87fb2389e\",\"events\":[{\"type\":\"message\",\"message\":{\"type\":\"text\",\"id\":\"567071381171995204\",\"quoteToken\":\"9Vr0bAMovUBTCgOq5MGQ-EHyQG406B7cf6tZXX7VGpmTPnczDKt0_OZ9PR9R9xICg6I5kitNe3nJ-ieiLfgio--1YWhNHDBJSTQG6GWq3RwnqsZ7W-IplEfaXfzbGsABNlUB4foIkW0dpBYherYRxA\",\"text\":\"เรียบร้อยค่าา\"},\"webhookEventId\":\"01JYJVP1JER915NGY6RFY9E20K\",\"deliveryContext\":{\"isRedelivery\":false},\"timestamp\":1750832186471,\"source\":{\"type\":\"user\",\"userId\":\"Ua560acbf9a31e34c0b4e4c64e77ac84d\"},\"replyToken\":\"8a847da612924a7ebae9d0abbc27dce3\",\"mode\":\"active\"}]}"</t>
  </si>
  <si>
    <t>json : "{\"destination\":\"Uffcadd844141cf0a43c0c2c87fb2389e\",\"events\":[{\"type\":\"message\",\"message\":{\"type\":\"sticker\",\"id\":\"567071387110604941\",\"quoteToken\":\"5JS1y8Aao0F2LXZBj9YkjwT3-67s96FWEz5NbWTYRSOcFda5x1h5gxsqhHMuHjMjCofJI0V37J2x04HNmaWUDGRJcBu5GK4gHU8SCSHD6iRbJ8TOSRQsjcOmqYbxy2F8Q8AcnagvgFp7hbl_UiKLaQ\",\"stickerId\":\"344219463\",\"packageId\":\"12999422\",\"stickerResourceType\":\"STATIC\",\"keywords\":[\"Thanks\",\"emo\",\"Happy\"]},\"webhookEventId\":\"01JYJVP4K2115Q0M8XC8M7YGVS\",\"deliveryContext\":{\"isRedelivery\":false},\"timestamp\":1750832190005,\"source\":{\"type\":\"user\",\"userId\":\"Ua560acbf9a31e34c0b4e4c64e77ac84d\"},\"replyToken\":\"54b2c2304e9d48bb8670b954e7081e3b\",\"mode\":\"active\"}]}"</t>
  </si>
  <si>
    <t>json : "{\"destination\":\"Uffcadd844141cf0a43c0c2c87fb2389e\",\"events\":[{\"type\":\"message\",\"message\":{\"type\":\"image\",\"id\":\"567075521117290737\",\"quoteToken\":\"5L_G_0urX7h0mRvpoxC7-Ry9299GO3yCkRJaOX-iDEHBOcfS_wcBD0jC-a_lLPWjuv5wxQnPcfi_-9fXEX2IUrQtLrja_2qigBDb2X9r3lAM17K2FxBG517IJRDOYLRoYS913wpDTXhaTJR1KgKAVA\",\"contentProvider\":{\"type\":\"line\"}},\"webhookEventId\":\"01JYJY1QNA0DVWRJ24CPGFBFRW\",\"deliveryContext\":{\"isRedelivery\":false},\"timestamp\":1750834667047,\"source\":{\"type\":\"group\",\"groupId\":\"C41747ea1efc18cc949d4a55a898fbe2d\",\"userId\":\"Ud156635914c6ab5e082eb8cdedf98f3a\"},\"replyToken\":\"82b8a4dc17f34765903d6387eca468c9\",\"mode\":\"active\"}]}"</t>
  </si>
  <si>
    <t>json : "{\"destination\":\"Uffcadd844141cf0a43c0c2c87fb2389e\",\"events\":[{\"type\":\"message\",\"message\":{\"type\":\"text\",\"id\":\"567075578394706349\",\"quoteToken\":\"0zW6MW6H3MKAw84ZTJNIEbGmkk-f81QBCwOOSUH5Y9cqBs4I6x_9V2C5m5KoNWYABTFp_ze_8Mtok47A6fuP9N34-vvQ0d2OVjvuQl6_vwdkz5MnLGeudv6MCN9M51Gjm_1Rb_kDEzLP5NBFgGyaaQ\",\"text\":\"อันนี้กรีนนานา city link ไหม @'Arbedeen Jemarican \",\"mention\":{\"mentionees\":[{\"index\":29,\"length\":20,\"userId\":\"U2164e0ac3039299ad657cac907aa1fee\",\"type\":\"user\",\"isSelf\":false}]}},\"webhookEventId\":\"01JYJY2CMGM236DD4EC37V92SW\",\"deliveryContext\":{\"isRedelivery\":false},\"timestamp\":1750834688292,\"source\":{\"type\":\"group\",\"groupId\":\"C41747ea1efc18cc949d4a55a898fbe2d\",\"userId\":\"Ud156635914c6ab5e082eb8cdedf98f3a\"},\"replyToken\":\"4923c23a22404c848cc26a312ccbae07\",\"mode\":\"active\"}]}"</t>
  </si>
  <si>
    <t>json : "{\"destination\":\"Uffcadd844141cf0a43c0c2c87fb2389e\",\"events\":[{\"type\":\"message\",\"message\":{\"type\":\"image\",\"id\":\"567077396089143843\",\"quoteToken\":\"avq1eA2J2WP_BAKPa_bkEu2zg9sPtXdOVKX7ZrVMoEjmijlz45qgh719UwqT1Sl7HtxCxW1-WAQ_tnYDApKRaeUMJ3HU_7Hkg-ghf1-9RPaHrXSyRhoGrCG_YYyudYJ1tYLFSR7Z0BVnZgY032l6zw\",\"contentProvider\":{\"type\":\"line\"}},\"webhookEventId\":\"01JYJZ3F2EK1KK1QYNCGPR9HZE\",\"deliveryContext\":{\"isRedelivery\":false},\"timestamp\":1750835772274,\"source\":{\"type\":\"user\",\"userId\":\"Ud3e64e1e238dba5a88f1ddb6ef0c60f8\"},\"replyToken\":\"6d66c75306ac416398fdd10b3f906e21\",\"mode\":\"active\"}]}"</t>
  </si>
  <si>
    <t>json : "{\"destination\":\"Uffcadd844141cf0a43c0c2c87fb2389e\",\"events\":[{\"type\":\"message\",\"message\":{\"type\":\"text\",\"id\":\"567077412799251046\",\"quoteToken\":\"kE7Qo3NNJ5XqAldeuvgGG9gjUG-W7R8kR6-sxU7FhbelZRSPuJF-kn9n7nRIMA59FQgT6mvBGtHcXvy7poFFPM-90r8-udRSpjzLP7KgdjpHXI24kT9L4hFYnjgLhka4snogmMmyffBXSrRm3HtCjQ\",\"text\":\"ยิ้มหวาน \"},\"webhookEventId\":\"01JYJZ3QYQCR4ENKBGSYX9A640\",\"deliveryContext\":{\"isRedelivery\":false},\"timestamp\":1750835781516,\"source\":{\"type\":\"user\",\"userId\":\"Ud3e64e1e238dba5a88f1ddb6ef0c60f8\"},\"replyToken\":\"fd140314d7f049dfaea391c1a9970d50\",\"mode\":\"active\"}]}"</t>
  </si>
  <si>
    <t>📬 pushFlexMessage : {"sentMessages":[{"id":"567101145194693088","quoteToken":"0fbF6zdU9cj8BPQNgWP-w8Y79btseIK5hUHzzwrC6KY_39A1qjmT2tHfACam_WSqw94j-CV-jzj_fxfhno92ZukYBSGWtPLK8ZM1FVGMSemn1P7Vjh1-M4As8Dmn3so92atg5Imf2njoK_hi7Nm8kw"}]}</t>
  </si>
  <si>
    <t>📬 pushFlexMessage : {"sentMessages":[{"id":"567101150143185354","quoteToken":"14JmnpHA7-gMqW_DFWRV1AropZNvMp6zwWWP4A_KVqAS0wWYU4LhYpB6c5UHJLCVU_7OhGxPnDyHCi3fltPO36vRWc4Od9oa8R6lxUG4vtp7seQLIpFeZeS1obfB7acT95q4TpD3M9nnMzzF3Dj45w"}]}</t>
  </si>
  <si>
    <t>json : "{\"destination\":\"Uffcadd844141cf0a43c0c2c87fb2389e\",\"events\":[{\"type\":\"message\",\"message\":{\"type\":\"text\",\"id\":\"567121579104796708\",\"quoteToken\":\"DCaBYu0YAk_ORtZJr3YVpTRx5CIdP8xQaVJqULup51FUxyplLdmbObd2uuMdxVPCbtIaAzaY5YfexJUoJlHZJVuGpuvch7ybIdXOL4YA-u2pf5lWgehHhykM9eNvYhrUkaTdVZLZ0x1QoHSsq_NARg\",\"text\":\"สั่งผัก\"},\"webhookEventId\":\"01JYKR74AV3XDRY6XYYCJ00CTV\",\"deliveryContext\":{\"isRedelivery\":false},\"timestamp\":1750862106723,\"source\":{\"type\":\"user\",\"userId\":\"Uf31fcbb445a04ac9cfb8fb58a37d2724\"},\"replyToken\":\"2b1f840e215a4a6f801818b09ae43787\",\"mode\":\"active\"}]}"</t>
  </si>
  <si>
    <t>json : "{\"destination\":\"Uffcadd844141cf0a43c0c2c87fb2389e\",\"events\":[{\"type\":\"message\",\"message\":{\"type\":\"image\",\"id\":\"567130057672491408\",\"quoteToken\":\"Of9s2IDiveEojeVLitZGKe1cWk57lGp09jj_o2D5f4Mlvn9HW31cAL7u_VImJ3pEC0OG36biU_qt6KkspIab3cPGYamO_dzpAzqd2sHOY_O-Gsu9GUikFnFc2j26CdboYjsVCtdt5fw7kRVddV9-sg\",\"contentProvider\":{\"type\":\"line\"}},\"webhookEventId\":\"01JYKX1BNEBAWCFE596YRC0SWR\",\"deliveryContext\":{\"isRedelivery\":false},\"timestamp\":1750867160570,\"source\":{\"type\":\"user\",\"userId\":\"Ua560acbf9a31e34c0b4e4c64e77ac84d\"},\"replyToken\":\"a70217b982914bfda682cb8761f8a3f9\",\"mode\":\"active\"}]}"</t>
  </si>
  <si>
    <t>json : "{\"date\":\"2025-06-25T16:52:28.657Z\",\"deliveryDate\":\"2025-06-27\",\"user\":\"Rare\",\"userLine\":\"21gun\",\"payMethod\":\"เครดิต\",\"userId\":\"U863ec6850ff494c8ad50b25afa94efb0\",\"order\":[{\"name\":\"Baby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</si>
  <si>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{"sentMessages":[{"id":"567135414587752755","quoteToken":"JhW1aUC0tqZ9cYyR6xoR9RaywOgSLVbnQGw1fRyYgUJTupIUW6hMgewBJB2VygRMM4ZgU7kYwBG3KpoKhcu5_t7EBpLFWUQA4mWaD6VHynb6cfHqXJnjAWAZFNuwsPS-j6pps-_AnscE8o78HHWzRw"}]}</t>
  </si>
  <si>
    <t>🔥 Queued order with Trigger ID: -7407550707020809141</t>
  </si>
  <si>
    <t>🔥 Processing order for trigger: -7407550707020809141</t>
  </si>
  <si>
    <t>Delivery Date: 27 Jun 2025</t>
  </si>
  <si>
    <t>summarizeOrdersToPayments key: 27 Jun 2025|Rare</t>
  </si>
  <si>
    <t>Flex Message (Final): {"type":"flex","altText":"(21gun#376) สั่งผักใหม่","contents":{"type":"bubble","size":"mega","body":{"type":"box","layout":"vertical","spacing":"md","contents":[{"type":"text","text":"✅ รายการสั่งผักใหม่ (21gun#376)","weight":"bold","size":"md","color":"#1DB446","wrap":true},{"type":"text","text":"ร้าน: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</si>
  <si>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{"sentMessages":[{"id":"567135637757755768","quoteToken":"S0ZYYBt_omSXeBTLO5_lF6yz1m0VWbhMN2P8w_CQzJ6DGPEjJPUd944gOhzv_FghpGpxnihP_G9K8WCn452ld7zmPuBcE0_2GX_m7JS6CZq4VuUWoHJKwAyPAooBPvpP_N6WFd7l2gEWSu_OyiDvlA"}]}</t>
  </si>
  <si>
    <t>🔥 Deleted property for trigger: -7407550707020809141</t>
  </si>
  <si>
    <t>✅ Deleted trigger: -7407550707020809141</t>
  </si>
  <si>
    <t>json : "{\"date\":\"2025-06-25T17:41:40.250Z\",\"deliveryDate\":\"2025-06-27\",\"user\":\"8 Dining\",\"userLine\":\"21gun\",\"payMethod\":\"เครดิต\",\"userId\":\"U863ec6850ff494c8ad50b25afa94efb0\",\"order\":[{\"name\":\"Baby Cos\",\"nameTh\":\"เบบี้คอส\",\"amount\":0.5,\"price\":120,\"subtotal\":60,\"image\":\"https://i.postimg.cc/2bXxQ2B1/12.png\"}]}"</t>
  </si>
  <si>
    <t>📬 pushFlexMessage : {"sentMessages":[{"id":"567140368362766541","quoteToken":"M32a44ZSI3sWbVUECXOHePXv096PhMWvFwlGndigR0S_rvw_2shw6S9X21CSWMgO70hHUBWhUEe7ugY3W3yIusPFpLqXnJ2_sd1PtZ6ibCSqL5iJUb5Kqwm20xYxDvyB9gHhAdERESWWoxk_hnqdIA"}]}</t>
  </si>
  <si>
    <t>🔥 Queued order with Trigger ID: 7712050948965855951</t>
  </si>
  <si>
    <t>json : "{\"date\":\"2025-06-25T17:42:55.386Z\",\"deliveryDate\":\"2025-06-27\",\"user\":\"Morning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</si>
  <si>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{"sentMessages":[{"id":"567140489996795992","quoteToken":"O-P7d8W7p8TUkfu08SmZM4l7bLx0WkkqArDr4AqEhGQG9w_JxIQWRcMLf8n-5agwWnp0QXmCGj3Hw2IlibL2Kdtsu13g12oLpmVb-fSrJYzTYYo_iKhbVTrxHz5GkAKRyhIB-Do-Yhg2lSgO19MzHg"}]}</t>
  </si>
  <si>
    <t>🔥 Queued order with Trigger ID: -7577902204997425863</t>
  </si>
  <si>
    <t>🔥 Processing order for trigger: 7712050948965855951</t>
  </si>
  <si>
    <t>🔥 Processing order for trigger: -7577902204997425863</t>
  </si>
  <si>
    <t>summarizeOrdersToPayments key: 27 Jun 2025|Morning Tonight</t>
  </si>
  <si>
    <t>summarizeOrdersToPayments key: 27 Jun 2025|8 Dining</t>
  </si>
  <si>
    <t>Flex Message (Final): {"type":"flex","altText":"(21gun#377) สั่งผักใหม่","contents":{"type":"bubble","size":"mega","body":{"type":"box","layout":"vertical","spacing":"md","contents":[{"type":"text","text":"✅ รายการสั่งผักใหม่ (21gun#377)","weight":"bold","size":"md","color":"#1DB446","wrap":true},{"type":"text","text":"ร้าน: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</si>
  <si>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{"sentMessages":[{"id":"567140604921249862","quoteToken":"h5-HP44frPvbBUGZ7zYN5F0kdH8MtBWf5pvftcUBIJDb9O3Zmzd3vlwpQ0u_AjJnd8EtS4o24RczByH2U1XG2rLS_KT7o5AlSaNxaJvBMw_mvjlMZnIRwvuOp6MQYfwinr7k8sOFEX4LmwTfn_srDA"}]}</t>
  </si>
  <si>
    <t>Flex Message (Final): {"type":"flex","altText":"(21gun#378) สั่งผักใหม่","contents":{"type":"bubble","size":"mega","body":{"type":"box","layout":"vertical","spacing":"md","contents":[{"type":"text","text":"✅ รายการสั่งผักใหม่ (21gun#378)","weight":"bold","size":"md","color":"#1DB446","wrap":true},{"type":"text","text":"ร้าน: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</si>
  <si>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🔥 Deleted property for trigger: -7577902204997425863</t>
  </si>
  <si>
    <t>✅ Deleted trigger: -7577902204997425863</t>
  </si>
  <si>
    <t>📬 pushFlexMessage : {"sentMessages":[{"id":"567140609215955098","quoteToken":"rAoSyGjtZIr2SKCvJcF9pWnJjgNXsSQtqogoqlwWiRfNW-rsCTlGVZP9bfi5x8oQNIz_A8UZv7Zxk66pUpmHpxof9JPbsnuP3yNwfEtx-PiN4w-hvIYEelnsLsvhjoU5HKbP_MMePx74WSPvais7zA"}]}</t>
  </si>
  <si>
    <t>🔥 Deleted property for trigger: 7712050948965855951</t>
  </si>
  <si>
    <t>✅ Deleted trigger: 7712050948965855951</t>
  </si>
  <si>
    <t>json : "{\"date\":\"2025-06-26T07:57:48.732Z\",\"deliveryDate\":\"2025-06-27\",\"user\":\"คริสตัลคาเฟ่\",\"userLine\":\"ร้าน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</si>
  <si>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{"sentMessages":[{"id":"567226545454973412","quoteToken":"nPLSQwplTTj8AMgUZBp6IaOf10fFBtYBhCxA5KgCX-ZJPxFw4astGwXYbfaGHghgPQWj1qW4ddJ_5OZIn1rPch47tXjaq3ODZ5qju09MDROn4Ihu-tvdOJsJccMqP9GJt8jp4Xq4cYJDDTJBi6bHXg"}]}</t>
  </si>
  <si>
    <t>🔥 Queued order with Trigger ID: -8259389044994396302</t>
  </si>
  <si>
    <t>🔥 Processing order for trigger: -8259389044994396302</t>
  </si>
  <si>
    <t>summarizeOrdersToPayments key: 27 Jun 2025|คริสตัลคาเฟ่</t>
  </si>
  <si>
    <t>Flex Message (Final): {"type":"flex","altText":"(ร้าน คริสตัลคาเฟ่#379) สั่งผักใหม่","contents":{"type":"bubble","size":"mega","body":{"type":"box","layout":"vertical","spacing":"md","contents":[{"type":"text","text":"✅ รายการสั่งผักใหม่ (ร้าน คริสตัลคาเฟ่#379)","weight":"bold","size":"md","color":"#1DB446","wrap":true},{"type":"text","text":"ร้าน: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</si>
  <si>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{"sentMessages":[{"id":"567226651671527582","quoteToken":"9DJvkCT3BcwwZc-YyIIN5r4QptjQgqzQbS2HWcHonb4sRVmMiBpFeRjqC2W1fZcZF6HHRd8aLwraxXshuZPndKFPo-3ZiRa31cxpRfzqz3LwT7pU2TQ6DaymrsQltdFa-JFKTGpzEoaoLT36TUlkNA"}]}</t>
  </si>
  <si>
    <t>🔥 Deleted property for trigger: -8259389044994396302</t>
  </si>
  <si>
    <t>✅ Deleted trigger: -8259389044994396302</t>
  </si>
  <si>
    <t>📬 pushFlexMessage : {"sentMessages":[{"id":"567246101263155225","quoteToken":"FSc9hmfBvlOC6F1BzhVLszBQxN0FmSNX_5TfBPZMCS-3zQxGp3uebzU0EwDqOKlRcykfMbxMDP-7mh2-Onh_TBxaQ9T2YfGWyGQBdqM3z8Zf3UJayLR6PeF1zAx-L9tZ6sh5ujHjNt2Rd8_Nh3wd_Q"}]}</t>
  </si>
  <si>
    <t>📬 pushFlexMessage : {"sentMessages":[{"id":"567246104283578797","quoteToken":"BAtJ1Te2w-wLNqnbiQa9wxu1pbncEWcrCinKQLJVJnz9sYbImTZIJGZdGEfTjBirwEwJCdc1vWaEnTg68e9dMku1ZD2yoO2nSSGWK2rD7JESRmx_FbsKkc-7mUq2GgUOb5EuRVcnZy6BYtFBzQfyfQ"}]}</t>
  </si>
  <si>
    <t>json : "{\"destination\":\"Uffcadd844141cf0a43c0c2c87fb2389e\",\"events\":[{\"type\":\"message\",\"message\":{\"type\":\"text\",\"id\":\"567256909799752227\",\"quoteToken\":\"f27tbP84JuqRBr4HwyHtC5Yor8qhvgKU22L6aJYcTEIZqnPrdy3Ap0ObU1HkDpzuDZsQvp34AP2b88JtLqvxYjfbPwpeuqWDjngOgid1zcbxW2qx-uEl07zwsxD6CDRbYc11Dci8XGzyFmYp1-SR-Q\",\"text\":\"ไม่เป็นไรค่า\"},\"webhookEventId\":\"01JYP54SB1Y6FMGMV2ZVVZB8G9\",\"deliveryContext\":{\"isRedelivery\":false},\"timestamp\":1750942770070,\"source\":{\"type\":\"user\",\"userId\":\"U7d5bfb152da63a1062fdc192a3ba0811\"},\"replyToken\":\"4cbb012e9c0a4087aae1421b112204dd\",\"mode\":\"active\"}]}"</t>
  </si>
  <si>
    <t>json : "{\"destination\":\"Uffcadd844141cf0a43c0c2c87fb2389e\",\"events\":[{\"type\":\"message\",\"message\":{\"type\":\"sticker\",\"id\":\"567256936694153372\",\"quoteToken\":\"txahKY7ttz7GT0Uxf0V0b66FtntB8o9wG3NMWZMtDfCVjPVnEdkldkdPF9ARlxHiKhJGUcFsW9bBz0Tq9FXuD56bnMO9vf54CUBqwclqwyTj2JDFQXFjZTbIZ9MYEEhapHSuHmKhWbV8KKFxtBeX-Q\",\"stickerId\":\"182024495\",\"packageId\":\"14261\",\"stickerResourceType\":\"STATIC\",\"keywords\":[\"alright\",\"got it\",\"Yes\",\"OK\",\"good\",\"No problem\",\"Affirmative\"]},\"webhookEventId\":\"01JYP5593C5CS0680ZSAC8G6K3\",\"deliveryContext\":{\"isRedelivery\":false},\"timestamp\":1750942786167,\"source\":{\"type\":\"user\",\"userId\":\"U7d5bfb152da63a1062fdc192a3ba0811\"},\"replyToken\":\"2cec636e5bee4986b6f885d54e2a956f\",\"mode\":\"active\"}]}"</t>
  </si>
  <si>
    <t>json : "{\"destination\":\"Uffcadd844141cf0a43c0c2c87fb2389e\",\"events\":[{\"type\":\"message\",\"message\":{\"type\":\"text\",\"id\":\"567257202797052184\",\"quoteToken\":\"JRyG2g22FoYbCCRYV4CILYqqU_q3auzE8P45u1FOL1YZM6LD8r6pgwYVmtYFzAD__DBt-0JnkLTYMr9j46JyZRRcl_qNipsbSIjvWHoCArcDE-mGfdeqPM-izH6N6xLoAx_qaWLUNIAk-4UJeWGpfQ\",\"text\":\"ส่งต่อค่ะ\"},\"webhookEventId\":\"01JYP5A3VP9FKG9KNCFHKA6H5A\",\"deliveryContext\":{\"isRedelivery\":false},\"timestamp\":1750942944815,\"source\":{\"type\":\"user\",\"userId\":\"U7d5bfb152da63a1062fdc192a3ba0811\"},\"replyToken\":\"694573eedba142d8b4ca68f3b01b76fe\",\"mode\":\"active\"}]}"</t>
  </si>
  <si>
    <t>json : "{\"destination\":\"Uffcadd844141cf0a43c0c2c87fb2389e\",\"events\":[{\"type\":\"message\",\"message\":{\"type\":\"text\",\"id\":\"567257208367874611\",\"quoteToken\":\"NbAJRvJVqOA3p6i9myvlYLpwLri9H4LlV8J6CVl-281yYEP0VFT1ifH5eKB_MQmwQGjsiIUhIhF3dxKXUsvMMvKFefmjcNqA7jJKmjLxVOBd0EdT8Q02geU8fYSObZ2f-SACn1NbAhUSC3mSoWT_tg\",\"text\":\"ไม่มีปัญหา\"},\"webhookEventId\":\"01JYP5A6Z2E30FR0JEHZKT609A\",\"deliveryContext\":{\"isRedelivery\":false},\"timestamp\":1750942948039,\"source\":{\"type\":\"user\",\"userId\":\"U7d5bfb152da63a1062fdc192a3ba0811\"},\"replyToken\":\"c0364fffe6bf4e2aa77e28006831f153\",\"mode\":\"active\"}]}"</t>
  </si>
  <si>
    <t>json : "{\"destination\":\"Uffcadd844141cf0a43c0c2c87fb2389e\",\"events\":[{\"type\":\"message\",\"message\":{\"type\":\"image\",\"id\":\"567257314785493437\",\"quoteToken\":\"ryJ-zJQWhO18iaNjPWqZfhzrNmWf9W1kJ61AuvoPBNp-murS_yWPVNZTlEYNYzVyJCqFDAGT0_btXdYi6rOmnpxWedFMoL2TGPzbu8BBr7kY5U0qhCLo0rDwNp1fsn0f7ke4iztbhDKdsaaHXKR-9w\",\"contentProvider\":{\"type\":\"line\"}},\"webhookEventId\":\"01JYP5C578Y95GQY9MKVT1FXMW\",\"deliveryContext\":{\"isRedelivery\":false},\"timestamp\":1750943011783,\"source\":{\"type\":\"user\",\"userId\":\"U7d5bfb152da63a1062fdc192a3ba0811\"},\"replyToken\":\"a9770b910a374e66a463677b62dde49e\",\"mode\":\"active\"}]}"</t>
  </si>
  <si>
    <t>json : "{\"destination\":\"Uffcadd844141cf0a43c0c2c87fb2389e\",\"events\":[{\"type\":\"message\",\"message\":{\"type\":\"text\",\"id\":\"567258648674566713\",\"quoteToken\":\"hkBepLFpr5c7l7v_iUW-CX4G7B1zkrS0SLMGq_tYd5DTf7l183XuVVM0tlkPqwZ1orsVujrkEjWxHlxwAzWKxAQwTmbRtlD9IV-Wqr7aUhwLNJFZToip5MG2ctTnbAA5LvZ421TTkRkm5SVAW4gSbA\",\"text\":\"ว่าจะสั่งไปวันนี้คะ\"},\"webhookEventId\":\"01JYP64DH558SY6H89CAE7C9XM\",\"deliveryContext\":{\"isRedelivery\":false},\"timestamp\":1750943806633,\"source\":{\"type\":\"user\",\"userId\":\"U78617910c23af5dc02e8b5d4035a5026\"},\"replyToken\":\"d0ca4259b0674755a3fbabb06440cfcf\",\"mode\":\"active\"}]}"</t>
  </si>
  <si>
    <t>json : "{\"destination\":\"Uffcadd844141cf0a43c0c2c87fb2389e\",\"events\":[{\"type\":\"message\",\"message\":{\"type\":\"text\",\"id\":\"567258681591988516\",\"quoteToken\":\"X7Zfn0qgp2OoSHAUwVNN0-rB-z-KMIqinHwKdDSEjNb-GRUTEBq_F5rBf21mpiK2z-pxPnbucQKAM8laJX0IBiSw_Y3u7HXyL1rhLFU1wo5KnX2xfnFhfy6OdYnrelki9NS8lMrbmaXlM7M97ymrFA\",\"text\":\"รอถามน้องก่อนเพราะว่าพี่หยุดวันนี้\"},\"webhookEventId\":\"01JYP650E1ZYX1MXEPY2QYEV87\",\"deliveryContext\":{\"isRedelivery\":false},\"timestamp\":1750943826210,\"source\":{\"type\":\"user\",\"userId\":\"U78617910c23af5dc02e8b5d4035a5026\"},\"replyToken\":\"f2eb6e44d9e14e56aa0376b0759eac7e\",\"mode\":\"active\"}]}"</t>
  </si>
  <si>
    <t>json : "{\"destination\":\"Uffcadd844141cf0a43c0c2c87fb2389e\",\"events\":[{\"type\":\"message\",\"message\":{\"type\":\"text\",\"id\":\"567258996550664330\",\"quoteToken\":\"IWAIlBo0b2JuuZM44LZX7h3XeIloh1IvM2_emyz15rlVvP8sm6Y3MCGOFvhXIK1giH6Ipq4az-Cw62v9Og9kdTkta9AfHZ1cgG9wgCiq0rWkqmgZlJnKnuZxrAnGOiEKwcnbn33pFEkFUOcyoSVn2w\",\"text\":\"จรา\"},\"webhookEventId\":\"01JYP6AQKYFW3KJ0WRS00G71Z2\",\"deliveryContext\":{\"isRedelivery\":false},\"timestamp\":1750944013918,\"source\":{\"type\":\"user\",\"userId\":\"U78617910c23af5dc02e8b5d4035a5026\"},\"replyToken\":\"e56a5f6d1383476594183f50560d9939\",\"mode\":\"active\"}]}"</t>
  </si>
  <si>
    <t>json : "{\"destination\":\"Uffcadd844141cf0a43c0c2c87fb2389e\",\"events\":[{\"type\":\"message\",\"message\":{\"type\":\"sticker\",\"id\":\"567261256827011161\",\"quoteToken\":\"L1zPjU1XVlBWSLGklSEgm8oSAyzpyjqa_HisXJD3bypi0ClfAt_ianThJj-5z6Jz16cJ_9ofnNBl9jU3Rhep4OjNzX2O4Xp4lkSPrNs9i5FEgO5yg0FX-S7I7qexQJYAtA19VbK_XzYxneFGUcAQ9Q\",\"stickerId\":\"12127381\",\"packageId\":\"6824\",\"stickerResourceType\":\"ANIMATION\",\"keywords\":[\"Aww\",\"Heart\",\"Love\",\"Lovely\",\"Love you\"]},\"webhookEventId\":\"01JYP7KVFAZC10W45STXVX39PH\",\"deliveryContext\":{\"isRedelivery\":false},\"timestamp\":1750945361276,\"source\":{\"type\":\"user\",\"userId\":\"U7d5bfb152da63a1062fdc192a3ba0811\"},\"replyToken\":\"b80a239f6ebb46c6b60ebf0abc345342\",\"mode\":\"active\"}]}"</t>
  </si>
  <si>
    <t>json : "{\"destination\":\"Uffcadd844141cf0a43c0c2c87fb2389e\",\"events\":[{\"type\":\"message\",\"message\":{\"type\":\"text\",\"id\":\"567263103377736193\",\"quoteToken\":\"01WIlTyJpjwgfwN_TEvioQwdftQ7ZJZ3Ief7lEyGMWW6t0andRShO1k0S8gOWWSlPF-uJs2o_aQxHsPVEFPEH1LfTSDo20HfSzYsTtFvG_uQeerrf_ALL4oSxqVaYrV73eVdOZikr3WCwXKbuosqjg\",\"text\":\" สั่งผักสลัดหน่อยค่ะ\\nกรีนโอ๊ค1 โล\\nเรดโอ๊ค 2โล\\nฟินเดย์2โล\\n\\nขอบคุณค่ะ\"},\"webhookEventId\":\"01JYP8NEGF6W8SFX5PVH56RQH5\",\"deliveryContext\":{\"isRedelivery\":false},\"timestamp\":1750946461917,\"source\":{\"type\":\"user\",\"userId\":\"U78617910c23af5dc02e8b5d4035a5026\"},\"replyToken\":\"621796343a774961a66b50d7412e8c62\",\"mode\":\"active\"}]}"</t>
  </si>
  <si>
    <t>json : "{\"destination\":\"Uffcadd844141cf0a43c0c2c87fb2389e\",\"events\":[{\"type\":\"message\",\"message\":{\"type\":\"text\",\"id\":\"567280168155742226\",\"quotedMessageId\":\"563013360275947555\",\"quoteToken\":\"vf02z5vZvLiOkMcxWcsuHJ1FacunjCpwnusLRACjlPtOQobjGOC5_WqfNIZehEAGhJ_kzIDgu0lPe4b7Q_Fa06Pf6Cbqx3BK6nuiUnftaeqygMIYmLcj_UitIfcJovxo5_77jP8ZtHX5SQylmUpKQw\",\"text\":\".\"},\"webhookEventId\":\"01JYPJBVG441WSGGZDZ2WFG7GP\",\"deliveryContext\":{\"isRedelivery\":false},\"timestamp\":1750956633119,\"source\":{\"type\":\"user\",\"userId\":\"Ud3e64e1e238dba5a88f1ddb6ef0c60f8\"},\"replyToken\":\"576f5c6b3d2d4ff8ab64972b149be400\",\"mode\":\"active\"}]}"</t>
  </si>
  <si>
    <t>json : "{\"date\":\"2025-06-26T16:54:40.116Z\",\"deliveryDate\":\"2025-06-27\",\"user\":\"8 Dining\",\"userLine\":\"21gun\",\"payMethod\":\"เครดิต\",\"userId\":\"U863ec6850ff494c8ad50b25afa94efb0\",\"order\":[{\"name\":\"Baby Cos\",\"nameTh\":\"เบบี้คอส\",\"amount\":0.5,\"price\":120,\"subtotal\":60,\"image\":\"https://i.postimg.cc/2bXxQ2B1/12.png\"}]}"</t>
  </si>
  <si>
    <t>📬 pushFlexMessage : {"sentMessages":[{"id":"567280588240453633","quoteToken":"QSCs7zv_JjpRYYaAFbNI9uCARoc5ZQiBxzJjKN1FdDSlFePHPE9Ihpf70yNhw3LgBfmGo7KX3gZda0BtisAApvA4lwjpPRqIrBClwMzgb_r8EJW5oTuBtY6pEzob_lvbmGMJowRLhsWr4-0Mbya2pw"}]}</t>
  </si>
  <si>
    <t>🔥 Queued order with Trigger ID: -4011870241997137626</t>
  </si>
  <si>
    <t>🔥 Processing order for trigger: -4011870241997137626</t>
  </si>
  <si>
    <t>Found 1 rows to delete for shop "8 Dining" on 27 Jun 2025.</t>
  </si>
  <si>
    <t>Deleted row: 2798</t>
  </si>
  <si>
    <t>Found existing payment summary at data index: 1634</t>
  </si>
  <si>
    <t>Row 1636 updated successfully.</t>
  </si>
  <si>
    <t>Flex Message (Final): {"type":"flex","altText":"(21gun#378) แก้ไขสั่งผัก","contents":{"type":"bubble","size":"mega","body":{"type":"box","layout":"vertical","spacing":"md","contents":[{"type":"text","text":"🔄 แก้ไขรายการสั่งผัก (21gun#378)","weight":"bold","size":"md","color":"#f57b00","wrap":true},{"type":"text","text":"ร้าน: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</si>
  <si>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{"sentMessages":[{"id":"567280829345300498","quoteToken":"a3PCYB8hI9Tk6aH9vkNouESWmdJwaHSBxiGdEGF1ClVRqQyL0h6YkNpn0XRmHpfNt6ObpBbEhlJlvqp58R8K8L3NIwp6qoPtYbppSf6FUZj1J52YRUKdJZMWVZY42YsJt9nx69EhOc7A4WnDvf7_kQ"}]}</t>
  </si>
  <si>
    <t>🔥 Deleted property for trigger: -4011870241997137626</t>
  </si>
  <si>
    <t>✅ Deleted trigger: -4011870241997137626</t>
  </si>
  <si>
    <t>json : "{\"destination\":\"Uffcadd844141cf0a43c0c2c87fb2389e\",\"events\":[{\"type\":\"message\",\"message\":{\"type\":\"text\",\"id\":\"567316867459580314\",\"quoteToken\":\"LFY_xqM2gNr41QX4I4JkQOS6aXckqsU5ya5kuX4KiRJvdzOsLapQIC5uB3gwCYtKeBC88tWPtp9_2goR7NLGhRcanWDWwTp5imcdwM_yguPdxxnRhgbpWYpG-5gpRrCUBi3xF7IuA6_ONMSPsKLmcw\",\"text\":\"สั่งผัก\"},\"webhookEventId\":\"01JYQ77DD2VAGHDN2RJE6VP971\",\"deliveryContext\":{\"isRedelivery\":false},\"timestamp\":1750978507770,\"source\":{\"type\":\"user\",\"userId\":\"U0e980777e178950d5640753c3942f1ce\"},\"replyToken\":\"e96ad93ebbee4ce4987dba1ebf888671\",\"mode\":\"active\"}]}"</t>
  </si>
  <si>
    <t>json : "{\"destination\":\"Uffcadd844141cf0a43c0c2c87fb2389e\",\"events\":[{\"type\":\"message\",\"message\":{\"type\":\"text\",\"id\":\"567316871620592145\",\"quoteToken\":\"XOzW9BmG20czsS2nIMHNa24sYFnMQY99uXOaXqiekqA7qjhyUkmyH-sZqybN67cxqkA3YCCRKGRoI0iA5JLieq9T178kB20bN-dhLrMtDrc60Np0-yANlLqb1K0xiPdtZPKRi3a8mOYKPhLlCK-RJQ\",\"text\":\"สั่งผัก\"},\"webhookEventId\":\"01JYQ77FK68QSZ2X7G1ZM00J7Z\",\"deliveryContext\":{\"isRedelivery\":false},\"timestamp\":1750978510108,\"source\":{\"type\":\"user\",\"userId\":\"U0e980777e178950d5640753c3942f1ce\"},\"replyToken\":\"827027a9315c437b885c92133dc705d1\",\"mode\":\"active\"}]}"</t>
  </si>
  <si>
    <t>json : "{\"date\":\"2025-06-26T22:55:42.898Z\",\"deliveryDate\":\"2025-06-27\",\"user\":\"เรื่องของสเต๊ก\",\"userLine\":\"Iwaynew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\",\"amount\":1,\"price\":120,\"subtotal\":120,\"image\":\"https://i.postimg.cc/8F4451pB/08.png\"}]}"</t>
  </si>
  <si>
    <t>📬 pushFlexMessage : {"sentMessages":[{"id":"567316931246293205","quoteToken":"r8cTydCSbPseq2bvuFDAXVmvNIwBB8kjDilOzERuyKmegFDex3K9Gszy53SIWtrLRHJC77b7jCLOdx1IxgPY0_BlaE41L2J1vr00O6irTjNRZz9XoJwLpF9gZlcMDH3nPdN6KX5ZPUrsi2uKpX0MCw"}]}</t>
  </si>
  <si>
    <t>🔥 Queued order with Trigger ID: -1824588380676751121</t>
  </si>
  <si>
    <t>🔥 Processing order for trigger: -1824588380676751121</t>
  </si>
  <si>
    <t>summarizeOrdersToPayments key: 27 Jun 2025|เรื่องของสเต๊ก</t>
  </si>
  <si>
    <t>Flex Message (Final): {"type":"flex","altText":"(Iwaynew Wongsuwat#380) สั่งผักใหม่","contents":{"type":"bubble","size":"mega","body":{"type":"box","layout":"vertical","spacing":"md","contents":[{"type":"text","text":"✅ รายการสั่งผักใหม่ (Iwaynew Wongsuwat#380)","weight":"bold","size":"md","color":"#1DB446","wrap":true},{"type":"text","text":"ร้าน: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</si>
  <si>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{"sentMessages":[{"id":"567317221978931321","quoteToken":"9VJE0rvDavxc1fdfL6lwaRfXOqV6Agyv_9qSiqm_2p3SWchYExCMO0B1ZmuxWKUkS5XyspBrcNYi0iBIZPSSbA5cmFNIpyWIGkXZuc1dxwUxnIlf0DBPgPIVDSXBk7hcuaBm8vqU4KKpWnXwDC4QuQ"}]}</t>
  </si>
  <si>
    <t>🔥 Deleted property for trigger: -1824588380676751121</t>
  </si>
  <si>
    <t>✅ Deleted trigger: -1824588380676751121</t>
  </si>
  <si>
    <t>sendDailyOrderSummary formattedToday : 27 Jun 2025</t>
  </si>
  <si>
    <t>sendDailyOrderSummary todayRows : [[376,"25 Jun 2025 เวลา 23:54","2025-06-26T17:00:00.000Z","Rare","Baby Cos",2,120,240,"เครดิต"],[377,"26 Jun 2025 เวลา 00:43","2025-06-26T17:00:00.000Z","Morning Tonight","Green Oak",1,120,120,"เครดิต"],[377,"26 Jun 2025 เวลา 00:43","2025-06-26T17:00:00.000Z","Morning Tonight","Red Oak",1,120,120,"เครดิต"],[379,"26 Jun 2025 เวลา 14:58","2025-06-26T17:00:00.000Z","คริสตัลคาเฟ่","Green Oak",1,120,120,"เงินสด"],[379,"26 Jun 2025 เวลา 14:58","2025-06-26T17:00:00.000Z","คริสตัลคาเฟ่","Red Oak",1,120,120,"เงินสด"],[378,"26 Jun 2025 เวลา 23:56","2025-06-26T17:00:00.000Z","8 Dining","Baby Cos",0.5,120,60,"เครดิต"],[380,"27 Jun 2025 เวลา 05:58","2025-06-26T17:00:00.000Z","เรื่องของสเต๊ก","Red Oak",1,120,120,"โอนเงิน"]]</t>
  </si>
  <si>
    <t>📬 pushFlexMessage : {"sentMessages":[{"id":"567318438477824335","quoteToken":"6JDYs8dhxgBzbvZroXn4UCDETMXuQXPdTDLJ5z5nQkdHU4fZjMM-5qIMMQT9Se6Y8yM1FBPhouIeiC9Zwf8qiUg2yYE1QUvDinUS6bMupV-FuSAc04wgsIqLy-yX6WjSQ4ICOZbV_3a47k8H6IlAUA"}]}</t>
  </si>
  <si>
    <t>json : "{\"date\":\"2025-06-27T00:56:02.957Z\",\"deliveryDate\":\"2025-06-27\",\"user\":\"ฌาณิ\",\"userLine\":\"ADMIN\",\"payMethod\":\"โอนเงิน\",\"userId\":\"ADMIN\",\"order\":[{\"name\":\"Green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\",\"amount\":2,\"price\":120,\"subtotal\":240},{\"name\":\"Frillice Iceberg\",\"nameTh\":\"ฟิลเลย์ไอซ์เบิร์ก\",\"amount\":2,\"price\":140,\"subtotal\":280}]}"</t>
  </si>
  <si>
    <t>🔥 Queued order with Trigger ID: -5213981301385850486</t>
  </si>
  <si>
    <t>🔥 Processing order for trigger: -5213981301385850486</t>
  </si>
  <si>
    <t>summarizeOrdersToPayments key: 27 Jun 2025|ฌาณิ</t>
  </si>
  <si>
    <t>Flex Message (Final): {"type":"flex","altText":"(ADMIN#381) สั่งผักใหม่","contents":{"type":"bubble","size":"mega","body":{"type":"box","layout":"vertical","spacing":"md","contents":[{"type":"text","text":"✅ รายการสั่งผักใหม่ (ADMIN#381)","weight":"bold","size":"md","color":"#1DB446","wrap":true},{"type":"text","text":"ร้าน: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กก.","weight":"bold","align":"end","size":"sm","flex":2},{"type":"text","text":"640 บ.","weight":"bold","align":"end","size":"sm","flex":3}]}]}}}</t>
  </si>
  <si>
    <t>📬 pushFlexMessage : {"sentMessages":[{"id":"567329131621515408","quoteToken":"u47J1McMHZ4DfnT1FAmeNv4dRASCutp737oKYYOPC9qEFqkefUNj9aGo5JUYelg8DhcLze8dxXRFNIx9ggMz-mPvOzSmyuJDrTNdxc8xp3oLG8AhgAPvchkBVYScwPoejEi8jLCiT6_rJQohp0605Q"}]}</t>
  </si>
  <si>
    <t>🔥 Deleted property for trigger: -5213981301385850486</t>
  </si>
  <si>
    <t>✅ Deleted trigger: -5213981301385850486</t>
  </si>
  <si>
    <t>json : "{\"destination\":\"Uffcadd844141cf0a43c0c2c87fb2389e\",\"events\":[{\"type\":\"message\",\"message\":{\"type\":\"text\",\"id\":\"567329512196145410\",\"quoteToken\":\"duky0vz0eEbuqaWVA9ERSFcbQa5qsc49y3jnX0CkeFFkJpgpsLZP2teLmUcQHzoTltMqNVtk5YWTYKezqvzeztO_qjdg_hIJS8HCQL71YVgE7xJM5ZZdsCRZRG4-7iN1QGJTmGKFa_aHBSGxhfYw5Q\",\"text\":\"ยังไม่ออเดอร์เลยถาไมปเมื่อคืน\"},\"webhookEventId\":\"01JYQEDD7BGZ3V0H9PMMTT4P6T\",\"deliveryContext\":{\"isRedelivery\":false},\"timestamp\":1750986044595,\"source\":{\"type\":\"group\",\"groupId\":\"C41747ea1efc18cc949d4a55a898fbe2d\",\"userId\":\"Ud156635914c6ab5e082eb8cdedf98f3a\"},\"replyToken\":\"6f2f6af5deac4827a6ed5bea31474c33\",\"mode\":\"active\"}]}"</t>
  </si>
  <si>
    <t>sendDailyPackingSummary formattedToday : 27 Jun 2025</t>
  </si>
  <si>
    <t>sendDailyPackingSummary todayRows : [[376,"25 Jun 2025 เวลา 23:54","2025-06-26T17:00:00.000Z","Rare","Baby Cos",2,120,240,"เครดิต"],[377,"26 Jun 2025 เวลา 00:43","2025-06-26T17:00:00.000Z","Morning Tonight","Green Oak",1,120,120,"เครดิต"],[377,"26 Jun 2025 เวลา 00:43","2025-06-26T17:00:00.000Z","Morning Tonight","Red Oak",1,120,120,"เครดิต"],[379,"26 Jun 2025 เวลา 14:58","2025-06-26T17:00:00.000Z","คริสตัลคาเฟ่","Green Oak",1,120,120,"เงินสด"],[379,"26 Jun 2025 เวลา 14:58","2025-06-26T17:00:00.000Z","คริสตัลคาเฟ่","Red Oak",1,120,120,"เงินสด"],[378,"26 Jun 2025 เวลา 23:56","2025-06-26T17:00:00.000Z","8 Dining","Baby Cos",0.5,120,60,"เครดิต"],[380,"27 Jun 2025 เวลา 05:58","2025-06-26T17:00:00.000Z","เรื่องของสเต๊ก","Red Oak",1,120,120,"โอนเงิน"],[381,"27 Jun 2025 เวลา 07:56","2025-06-26T17:00:00.000Z","ฌาณิ","Green Oak",1,120,120,"โอนเงิน"],[381,"27 Jun 2025 เวลา 07:56","2025-06-26T17:00:00.000Z","ฌาณิ","Red Oak",2,120,240,"โอนเงิน"],[381,"27 Jun 2025 เวลา 07:56","2025-06-26T17:00:00.000Z","ฌาณิ","Frillice Iceberg",2,140,280,"โอนเงิน"]]</t>
  </si>
  <si>
    <t>sendDailyDeliverSummary flexMessage : {"type":"flex","altText":"สรุปรายการส่งผัก 🚚🥬\nประจำวันที่ 27/06/2025","contents":{"type":"bubble","size":"mega","body":{"type":"box","layout":"vertical","contents":[{"type":"text","text":"สรุปรายการส่งผัก 🚚🥬 \nประจำวันที่ 27/06/2025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บ.)","weight":"bold","size":"sm"}]}]},{"type":"box","layout":"vertical","margin":"lg","spacing":"sm","contents":[{"type":"box","layout":"horizontal","backgroundColor":"#A1D6B2","paddingAll":"md","cornerRadius":"md","margin":"lg","contents":[{"type":"text","text":"2.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บ.)","weight":"bold","size":"sm"}]}]},{"type":"box","layout":"vertical","margin":"lg","spacing":"sm","contents":[{"type":"box","layout":"horizontal","backgroundColor":"#A1D6B2","paddingAll":"md","cornerRadius":"md","margin":"lg","contents":[{"type":"text","text":"3.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บ.)","weight":"bold","size":"sm"}]}]},{"type":"box","layout":"vertical","margin":"lg","spacing":"sm","contents":[{"type":"box","layout":"horizontal","backgroundColor":"#A1D6B2","paddingAll":"md","cornerRadius":"md","margin":"lg","contents":[{"type":"text","text":"4.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(เครดิต 60 บ.)","weight":"bold","size":"sm"}]}]},{"type":"box","layout":"vertical","margin":"lg","spacing":"sm","contents":[{"type":"box","layout":"horizontal","backgroundColor":"#A1D6B2","paddingAll":"md","cornerRadius":"md","margin":"lg","contents":[{"type":"text","text":"5.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บ.)","weight":"bold","size":"sm"}]}]},{"type":"box","layout":"vertical","margin":"lg","spacing":"sm","contents":[{"type":"box","layout":"horizontal","backgroundColor":"#A1D6B2","paddingAll":"md","cornerRadius":"md","margin":"lg","contents":[{"type":"text","text":"6.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240 บ.","weight":"bold","align":"end","flex":3}]},{"type":"box","layout":"horizontal","contents":[{"type":"text","text":"โอนเงิน","flex":5,"wrap":true},{"type":"text","text":"760 บ.","weight":"bold","align":"end","flex":3}]},{"type":"box","layout":"horizontal","contents":[{"type":"text","text":"เครดิต","flex":5,"wrap":true},{"type":"text","text":"540 บ.","weight":"bold","align":"end","flex":3}]},{"type":"separator","margin":"sm"},{"type":"box","layout":"horizontal","backgroundColor":"#E8B86D","paddingAll":"md","cornerRadius":"md","contents":[{"type":"text","text":"รวม 12.50 กก.","size":"md","weight":"bold","flex":5,"wrap":true},{"type":"text","text":"1.540 บ.","weight":"bold","size":"md","align":"end","flex":3}]}]}]}}}</t>
  </si>
  <si>
    <t>📬 pushFlexMessage : {"sentMessages":[{"id":"567335559090143321","quoteToken":"vfK70rhRb9gLaBdrayO1agAZOvLocWF9da38rKvP2buCRwH8LpszTu7fgbLeDKwRHnElR4DpwISOOzPk2p3HJK9rtPwiYKN6Se7PmpQpU4TdztcoTUC__nNIFa6D0fArGNo2R2nt-zf-Lm0uiI6rhQ"}]}</t>
  </si>
  <si>
    <t>json : "{\"date\":\"2025-06-27T02:05:57.582Z\",\"deliveryDate\":\"2025-06-27\",\"user\":\"ตำไทบ้าน สาขา1\",\"userLine\":\"ADMIN\",\"payMethod\":\"โอนเงิน\",\"userId\":\"ADMIN\",\"order\":[{\"name\":\"Green Oak\",\"nameTh\":\"กรีนโอ๊ค \",\"amount\":2.5,\"price\":85,\"subtotal\":212.5},{\"name\":\"Red Oak\",\"nameTh\":\"เรดโอ๊ค \",\"amount\":2.5,\"price\":85,\"subtotal\":212.5}]}"</t>
  </si>
  <si>
    <t>🔥 Queued order with Trigger ID: 1477911982433151758</t>
  </si>
  <si>
    <t>json : "{\"date\":\"2025-06-27T02:07:08.293Z\",\"deliveryDate\":\"2025-06-27\",\"user\":\"ตำไทบ้าน สาขา2\",\"userLine\":\"ADMIN\",\"payMethod\":\"โอนเงิน\",\"userId\":\"ADMIN\",\"order\":[{\"name\":\"Green Oak\",\"nameTh\":\"กรีนโอ๊ค \",\"amount\":2.5,\"price\":85,\"subtotal\":212.5},{\"name\":\"Red Oak\",\"nameTh\":\"เรดโอ๊ค \",\"amount\":2.5,\"price\":85,\"subtotal\":212.5}]}"</t>
  </si>
  <si>
    <t>🔥 Queued order with Trigger ID: -7412780648614675769</t>
  </si>
  <si>
    <t>🔥 Processing order for trigger: 1477911982433151758</t>
  </si>
  <si>
    <t>summarizeOrdersToPayments key: 27 Jun 2025|ตำไทบ้าน สาขา1</t>
  </si>
  <si>
    <t>✅ เริ่ม generateAdminDeliveryDocs สำหรับ: ตำไทบ้าน สาขา1 วันที่: 27062025</t>
  </si>
  <si>
    <t>Flex Message (Final): {"type":"flex","altText":"(ADMIN#382) สั่งผักใหม่","contents":{"type":"bubble","size":"mega","body":{"type":"box","layout":"vertical","spacing":"md","contents":[{"type":"text","text":"✅ รายการสั่งผักใหม่ (ADMIN#382)","weight":"bold","size":"md","color":"#1DB446","wrap":true},{"type":"text","text":"ร้าน: ตำไทบ้าน สาขา1","size":"sm","color":"#555555","wrap":true},{"type":"text","text":"การชำระเงิน: โอนเงิน","size":"sm","color":"#555555","wrap":true},{"type":"text","text":"วันที่จัดส่ง: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Oak","size":"sm","color":"#000000","flex":4},{"type":"text","text":"2.50 กก.","size":"sm","color":"#555555","align":"end","flex":3},{"type":"text","text":"212.5 บ.","size":"sm","color":"#000000","align":"end","flex":3}]},{"type":"box","layout":"horizontal","contents":[{"type":"text","text":"Red Oak","size":"sm","color":"#000000","flex":4},{"type":"text","text":"2.50 กก.","size":"sm","color":"#555555","align":"end","flex":3},{"type":"text","text":"212.5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PDF","uri":"https://drive.google.com/file/d/1LepWDWnrVwSoXVO7sPLPoFPno8NTrhT5/view?usp=drivesdk"},"margin":"sm"}]}]}}}</t>
  </si>
  <si>
    <t>📬 pushFlexMessage : {"sentMessages":[{"id":"567336279806050931","quoteToken":"5U1wOurlwTQwhaR8hvkNnQE907-MehzqrHpyiw860Q4HaQTU_sTVGkS8s1w4YLCy7n6EdD8YtoAjzoS-XAvLnac_Q4-PTZh2whph2o7Xs8LiK7hO8IRHiYCqxTzdTBHuCubWXPq-1sbiFn7dJGIzhQ"}]}</t>
  </si>
  <si>
    <t>🔥 Deleted property for trigger: 1477911982433151758</t>
  </si>
  <si>
    <t>✅ Deleted trigger: 1477911982433151758</t>
  </si>
  <si>
    <t>🔥 Processing order for trigger: -7412780648614675769</t>
  </si>
  <si>
    <t>summarizeOrdersToPayments key: 27 Jun 2025|ตำไทบ้าน สาขา2</t>
  </si>
  <si>
    <t>✅ เริ่ม generateAdminDeliveryDocs สำหรับ: ตำไทบ้าน สาขา2 วันที่: 27062025</t>
  </si>
  <si>
    <t>Flex Message (Final): {"type":"flex","altText":"(ADMIN#383) สั่งผักใหม่","contents":{"type":"bubble","size":"mega","body":{"type":"box","layout":"vertical","spacing":"md","contents":[{"type":"text","text":"✅ รายการสั่งผักใหม่ (ADMIN#383)","weight":"bold","size":"md","color":"#1DB446","wrap":true},{"type":"text","text":"ร้าน: ตำไทบ้าน สาขา2","size":"sm","color":"#555555","wrap":true},{"type":"text","text":"การชำระเงิน: โอนเงิน","size":"sm","color":"#555555","wrap":true},{"type":"text","text":"วันที่จัดส่ง: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Oak","size":"sm","color":"#000000","flex":4},{"type":"text","text":"2.50 กก.","size":"sm","color":"#555555","align":"end","flex":3},{"type":"text","text":"212.5 บ.","size":"sm","color":"#000000","align":"end","flex":3}]},{"type":"box","layout":"horizontal","contents":[{"type":"text","text":"Red Oak","size":"sm","color":"#000000","flex":4},{"type":"text","text":"2.50 กก.","size":"sm","color":"#555555","align":"end","flex":3},{"type":"text","text":"212.5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PDF","uri":"https://drive.google.com/file/d/1o6rG9IRASq4UUQwNUXHQGUOUOYUa5DQE/view?usp=drivesdk"},"margin":"sm"}]}]}}}</t>
  </si>
  <si>
    <t>📬 pushFlexMessage : {"sentMessages":[{"id":"567336414006738946","quoteToken":"Wl-MYbNZP-pyQ5Zfi_ogCoqiKcm3P-MbxsA-b8vUhc2-ZX8hUmk8ZKlvg9goDAy5-r-l0JXxZkBAR9jsYvsSaRsHvJuTUFsg0CQUQdRSuWhaVtF2GM3K1Fo09CyX5w_OKxf3weFFzIuOmormTfiGvQ"}]}</t>
  </si>
  <si>
    <t>🔥 Deleted property for trigger: -7412780648614675769</t>
  </si>
  <si>
    <t>✅ Deleted trigger: -7412780648614675769</t>
  </si>
  <si>
    <t>json : "{\"date\":\"2025-06-27T02:48:59.757Z\",\"deliveryDate\":\"2025-06-27\",\"user\":\"Bosco\",\"userLine\":\"ADMIN\",\"payMethod\":\"เงินสด\",\"userId\":\"ADMIN\",\"order\":[{\"name\":\"Italian Basil\",\"nameTh\":\"เบซิล\",\"amount\":2,\"price\":400,\"subtotal\":800}]}"</t>
  </si>
  <si>
    <t>🔥 Queued order with Trigger ID: 8712606192170434251</t>
  </si>
  <si>
    <t>🔥 Processing order for trigger: 8712606192170434251</t>
  </si>
  <si>
    <t>summarizeOrdersToPayments key: 27 Jun 2025|Bosco</t>
  </si>
  <si>
    <t>✅ เริ่ม generateAdminDeliveryDocs สำหรับ: Bosco วันที่: 27062025</t>
  </si>
  <si>
    <t>Flex Message (Final): {"type":"flex","altText":"(ADMIN#384) สั่งผักใหม่","contents":{"type":"bubble","size":"mega","body":{"type":"box","layout":"vertical","spacing":"md","contents":[{"type":"text","text":"✅ รายการสั่งผักใหม่ (ADMIN#384)","weight":"bold","size":"md","color":"#1DB446","wrap":true},{"type":"text","text":"ร้าน: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Basil","size":"sm","color":"#000000","flex":4},{"type":"text","text":"2.00 กก.","size":"sm","color":"#555555","align":"end","flex":3},{"type":"text","text":"800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กก.","weight":"bold","align":"end","size":"sm","flex":2},{"type":"text","text":"800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PDF","uri":"https://drive.google.com/file/d/1Sc_F--g1xNvgza883dy4t9Yb55-dbmbv/view?usp=drivesdk"},"margin":"sm"}]}]}}}</t>
  </si>
  <si>
    <t>📬 pushFlexMessage : {"sentMessages":[{"id":"567340573212540970","quoteToken":"PIdVm5YIq9SAGyY83-zUDnbGRXL0cjUnBawXae57u6H8civMzVKKOEM8ZpaTq75L6ClZAJWceNoEmNiEuime6QAUnfnqMe5w3AnH3DUUtGd7jlK0Wjqr8b9RnjY0pYLIQk5l5ASCG6T7NMKU7lh_og"}]}</t>
  </si>
  <si>
    <t>🔥 Deleted property for trigger: 8712606192170434251</t>
  </si>
  <si>
    <t>✅ Deleted trigger: 8712606192170434251</t>
  </si>
  <si>
    <t>json : "{\"destination\":\"Uffcadd844141cf0a43c0c2c87fb2389e\",\"events\":[{\"type\":\"message\",\"message\":{\"type\":\"text\",\"id\":\"567343714058895584\",\"quoteToken\":\"4qS2Y1tLro2IiRlQiuZoDjJThitUGQ2Xvx7imqXnKIXuK0uzlHrd5r0CoTHN2M9NL_5JErIEgP_XSfp6TB4xRa3-b7dG5dZK1Rhwf2X2k-VmgTuHzb_Uu3WtRCB0Mk4sGm0C3x4-hntltkTp1cUMbg\",\"text\":\"ทันมั้ยคะ \\uD83E\\uDD72\"},\"webhookEventId\":\"01JYQPFR6Y0M310E7VCMF4JEK6\",\"deliveryContext\":{\"isRedelivery\":false},\"timestamp\":1750994509537,\"source\":{\"type\":\"user\",\"userId\":\"Uc0f3910d135521f0995ac379d0c945f8\"},\"replyToken\":\"0a48fd6764924ee4980a28ad007607c4\",\"mode\":\"active\"}]}"</t>
  </si>
  <si>
    <t>json : "{\"destination\":\"Uffcadd844141cf0a43c0c2c87fb2389e\",\"events\":[{\"type\":\"message\",\"message\":{\"type\":\"text\",\"id\":\"567343869566648460\",\"quoteToken\":\"FhxwbLE9syD5-u6DdsQmUZpa-IL4zvjEzfigSaOVdyGpZ-t3YxZZFC7abqQ9RiIELTWZMjM-qURtW_3Yb6Cx0DKOhxSimsnXAiYW38_LdZjm1uWYjmWBlxrdaaJK53M86_PgSxgRXRXhRcx_YnjseQ\",\"text\":\"สั่งผัก\"},\"webhookEventId\":\"01JYQPJJKKNS6TWYTDSK1BTKA1\",\"deliveryContext\":{\"isRedelivery\":false},\"timestamp\":1750994602317,\"source\":{\"type\":\"user\",\"userId\":\"Uc6055f977b197597baf773d364ef63ef\"},\"replyToken\":\"4e4872190191479aa484b36528c61f8b\",\"mode\":\"active\"}]}"</t>
  </si>
  <si>
    <t>json : "{\"date\":\"2025-06-27T03:24:01.087Z\",\"deliveryDate\":\"2025-06-28\",\"user\":\"ไวท์เฮ้าส์\",\"userLine\":\"Gt\",\"payMethod\":\"เงินสด\",\"userId\":\"Uc6055f977b197597baf773d364ef63ef\",\"order\":[{\"name\":\"Red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</si>
  <si>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{"sentMessages":[{"id":"567343940887118186","quoteToken":"5m3UrvUPCvE9e_HQ7k407ols--k2ot-7pdWE51-8cKw1x1AVYTYkoWtCYZTFqv0omC4DYZljOa0LMrR6M7TMWCfXJ48izELxDjzaWwmn0rMNcFtcWFvytNpQKg-vV9hlNgWM_6YCEgTYBP7ZVE4_nQ"}]}</t>
  </si>
  <si>
    <t>🔥 Queued order with Trigger ID: 2209222475423863477</t>
  </si>
  <si>
    <t>🔥 Processing order for trigger: 2209222475423863477</t>
  </si>
  <si>
    <t>Delivery Date: 28 Jun 2025</t>
  </si>
  <si>
    <t>summarizeOrdersToPayments key: 28 Jun 2025|ไวท์เฮ้าส์</t>
  </si>
  <si>
    <t>Flex Message (Final): {"type":"flex","altText":"(Gt#385) สั่งผักใหม่","contents":{"type":"bubble","size":"mega","body":{"type":"box","layout":"vertical","spacing":"md","contents":[{"type":"text","text":"✅ รายการสั่งผักใหม่ (Gt#385)","weight":"bold","size":"md","color":"#1DB446","wrap":true},{"type":"text","text":"ร้าน: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</si>
  <si>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{"sentMessages":[{"id":"567344019688915320","quoteToken":"_V3FfDoun0ftKfC_k4DBgLREjGIpDDVJIxVHxacOY3-MIJdVCjx_w590-jztqC1AzrXdJ9sbLnZEoORSyj08HdA-2brqOhBlUGqXR5D-ln7svfc-QpjFfvpeMULcT35YesOJ65wPtLu7qWDYebquuQ"}]}</t>
  </si>
  <si>
    <t>🔥 Deleted property for trigger: 2209222475423863477</t>
  </si>
  <si>
    <t>✅ Deleted trigger: 2209222475423863477</t>
  </si>
  <si>
    <t>json : "{\"destination\":\"Uffcadd844141cf0a43c0c2c87fb2389e\",\"events\":[{\"type\":\"message\",\"message\":{\"type\":\"text\",\"id\":\"567345031321747920\",\"quoteToken\":\"ESRB_7ezf0JAJSyUEpvcrxjbxmvQyS4DOYBZtNLQRV2rH_sz0ppzWemzTbM7vwtW4Hxn31xgKv6ER5uypGH1qS_tWhsXKOU1mZ7naAkRQEl_vU_-4_d8u-m6k9igOAIECfCIH2MeJ3lD3MvvM4obCg\",\"text\":\"  เแฟท\\nเรดคอรัล1โล\\nฟิลเลย์ 1 โล\\nเบบี้คอส 2โล\"},\"webhookEventId\":\"01JYQQ7PCZ2BDZQDQ2WYW35Z9H\",\"deliveryContext\":{\"isRedelivery\":false},\"timestamp\":1750995294586,\"source\":{\"type\":\"user\",\"userId\":\"Uc0f3910d135521f0995ac379d0c945f8\"},\"replyToken\":\"0005642177dd4ed0be110335d178f07c\",\"mode\":\"active\"}]}"</t>
  </si>
  <si>
    <t>json : "{\"destination\":\"Uffcadd844141cf0a43c0c2c87fb2389e\",\"events\":[{\"type\":\"message\",\"message\":{\"type\":\"text\",\"id\":\"567345050045121134\",\"quoteToken\":\"NYoH-6TjecmXTofMq0zMMOgWSRjKy78oGc7PvbHOMP8H1Ua4OLA4wtEve3HCGZS1Ji6AcD_63plogEyLaXKa20TiQgXjsKLn8RpnP2vqmm58rYqZDayq1Z2Klg_vwqNm3nj4y-G4WlQWsy48Y0WcoA\",\"text\":\"โชเน็น\\nคอส 2 โลค่ะ\"},\"webhookEventId\":\"01JYQQ819C2890958ZVX634T39\",\"deliveryContext\":{\"isRedelivery\":false},\"timestamp\":1750995305748,\"source\":{\"type\":\"user\",\"userId\":\"Uc0f3910d135521f0995ac379d0c945f8\"},\"replyToken\":\"10370513b78d421783948be674db16a9\",\"mode\":\"active\"}]}"</t>
  </si>
  <si>
    <t>json : "{\"destination\":\"Uffcadd844141cf0a43c0c2c87fb2389e\",\"events\":[{\"type\":\"message\",\"message\":{\"type\":\"text\",\"id\":\"567345113815318733\",\"quotedMessageId\":\"567345031321747920\",\"quoteToken\":\"a81MNiG4SpraYf72VJtD0vVBEa0Kq1wEcyEZjaacuEj5J6KcMHQVjcBTTpGDi098ZnL01hjmYdtyH6gvcCkwO6v6dwfM_6udUOIjypQVOu9ToVAes5xXolnCsSgaz9smrrvzlHWSbkH-8o25PQkJvA\",\"text\":\"เบบี้คอส รับ 1 โลค่ะ พิมพ์ผิด \"},\"webhookEventId\":\"01JYQQ96W4SP4K7ET1QKYKQZTV\",\"deliveryContext\":{\"isRedelivery\":false},\"timestamp\":1750995343754,\"source\":{\"type\":\"user\",\"userId\":\"Uc0f3910d135521f0995ac379d0c945f8\"},\"replyToken\":\"b46f89e4b3cb4d30967a6dc47987cd8c\",\"mode\":\"active\"}]}"</t>
  </si>
  <si>
    <t>json : "{\"date\":\"2025-06-27T03:43:07.477Z\",\"deliveryDate\":\"2025-06-27\",\"user\":\"Fat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</si>
  <si>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-7967634617086627088</t>
  </si>
  <si>
    <t>json : "{\"date\":\"2025-06-27T03:43:40.004Z\",\"deliveryDate\":\"2025-06-27\",\"user\":\"Shounen Yakiniku\",\"userLine\":\"ADMIN\",\"payMethod\":\"เครดิต\",\"userId\":\"ADMIN\",\"order\":[{\"name\":\"Cos\",\"nameTh\":\"คอส\",\"amount\":2,\"price\":120,\"subtotal\":240}]}"</t>
  </si>
  <si>
    <t>🔥 Queued order with Trigger ID: -8629878989950920410</t>
  </si>
  <si>
    <t>🔥 Processing order for trigger: -7967634617086627088</t>
  </si>
  <si>
    <t>summarizeOrdersToPayments key: 27 Jun 2025|Fat Boy</t>
  </si>
  <si>
    <t>✅ เริ่ม generateAdminDeliveryDocs สำหรับ: Fat Boy วันที่: 27062025</t>
  </si>
  <si>
    <t>✨ สร้างเลขที่เอกสารใหม่: DS270625004</t>
  </si>
  <si>
    <t>💾 อัปเดตเลขที่เอกสาร DS270625004 ใน Payments แถวที่ 1644</t>
  </si>
  <si>
    <t>Flex Message (Final): {"type":"flex","altText":"(ADMIN#386) สั่งผักใหม่","contents":{"type":"bubble","size":"mega","body":{"type":"box","layout":"vertical","spacing":"md","contents":[{"type":"text","text":"✅ รายการสั่งผักใหม่ (ADMIN#386)","weight":"bold","size":"md","color":"#1DB446","wrap":true},{"type":"text","text":"ร้าน: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PDF","uri":"https://drive.google.com/file/d/1ZZI-urmCiJ2PvUF1o3Cozv3dZmyQHbgh/view?usp=drivesdk"},"margin":"sm"}]}]}}}</t>
  </si>
  <si>
    <t>📬 pushFlexMessage : {"sentMessages":[{"id":"567345996028445338","quoteToken":"Wr5vGmhVIgh0mYAOwcEY_VkydLTi8ybzZiJ6xjlJqaUvhA-32kweaobcPp0l_W3g6Etx5PrEseOrojtKAF09gtYJ9-TIRBWGeJsgw5-6ZA6hQDaZ6NzIhSPjEe0uzfDJbnruuH5qbgGZ9HnImEFsxA"}]}</t>
  </si>
  <si>
    <t>🔥 Deleted property for trigger: -7967634617086627088</t>
  </si>
  <si>
    <t>✅ Deleted trigger: -7967634617086627088</t>
  </si>
  <si>
    <t>🔥 Processing order for trigger: -8629878989950920410</t>
  </si>
  <si>
    <t>summarizeOrdersToPayments key: 27 Jun 2025|Shounen Yakiniku</t>
  </si>
  <si>
    <t>✅ เริ่ม generateAdminDeliveryDocs สำหรับ: Shounen Yakiniku วันที่: 27062025</t>
  </si>
  <si>
    <t>✨ สร้างเลขที่เอกสารใหม่: DS270625005</t>
  </si>
  <si>
    <t>💾 อัปเดตเลขที่เอกสาร DS270625005 ใน Payments แถวที่ 1645</t>
  </si>
  <si>
    <t>Flex Message (Final): {"type":"flex","altText":"(ADMIN#387) สั่งผักใหม่","contents":{"type":"bubble","size":"mega","body":{"type":"box","layout":"vertical","spacing":"md","contents":[{"type":"text","text":"✅ รายการสั่งผักใหม่ (ADMIN#387)","weight":"bold","size":"md","color":"#1DB446","wrap":true},{"type":"text","text":"ร้าน: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ศุกร์ที่ 27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PDF","uri":"https://drive.google.com/file/d/1C1n09rlIjHYQWp-Cq3LDvuogOWXyB8bP/view?usp=drivesdk"},"margin":"sm"}]}]}}}</t>
  </si>
  <si>
    <t>📬 pushFlexMessage : {"sentMessages":[{"id":"567346176450625974","quoteToken":"qaCQde6rlSXFIOufvhw077yKxVDWK_KUu0QliLI50mk4V03eHp60u65zmVq8uEGtZQljtsywOvtMz6j1WbLk4aRPlYM1kzpF4_r3fUqTlU54tSWJ22u_wAtCQt9zfsKscpnHQ7SQEwQ7delY4LE5ZQ"}]}</t>
  </si>
  <si>
    <t>🔥 Deleted property for trigger: -8629878989950920410</t>
  </si>
  <si>
    <t>✅ Deleted trigger: -8629878989950920410</t>
  </si>
  <si>
    <t>json : "{\"date\":\"2025-06-27T04:14:32.088Z\",\"deliveryDate\":\"2025-06-28\",\"user\":\"มุมสเต็ก\",\"userLine\":\"A🍋\",\"payMethod\":\"โอนเงิน\",\"userId\":\"Ud156635914c6ab5e082eb8cdedf98f3a\",\"order\":[{\"name\":\"Green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</si>
  <si>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id : Ud156635914c6ab5e082eb8cdedf98f3a</t>
  </si>
  <si>
    <t>📬 pushFlexMessage : {"sentMessages":[{"id":"567349026816000348","quoteToken":"L2mNYORJ1Azd4opUJfYDhuRbKtnxlQ3SIbp-rK_N7whTCI4m5hluwnaVDpB6oAl_o5Pd095kewubewU8HLcW8bKk5gkqXyBIEzrjp8Gs0j92tNeUGZbZGwFHTdvIEIWQHu2RA17J8mzdNbvx8rKxjA"}]}</t>
  </si>
  <si>
    <t>🔥 Queued order with Trigger ID: 8332466965601831949</t>
  </si>
  <si>
    <t>🔥 Processing order for trigger: 8332466965601831949</t>
  </si>
  <si>
    <t>summarizeOrdersToPayments key: 28 Jun 2025|มุมสเต็ก</t>
  </si>
  <si>
    <t>Flex Message (Final): {"type":"flex","altText":"(A🍋#388) สั่งผักใหม่","contents":{"type":"bubble","size":"mega","body":{"type":"box","layout":"vertical","spacing":"md","contents":[{"type":"text","text":"✅ รายการสั่งผักใหม่ (A🍋#388)","weight":"bold","size":"md","color":"#1DB446","wrap":true},{"type":"text","text":"ร้าน: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</si>
  <si>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{"sentMessages":[{"id":"567349235658260656","quoteToken":"i1pvCJsl1Xbt4Gi-HCa6Lxq5z0jRo7BejESIgj9M3SmBljR6U93ozL_LyHqPLdvGuZcJ6lEVSHsQ0rkRBTU81TYbkJMBya35bXRlrI1vMVRfGk4xZWZa7pVee1Vwkj_oSVVclDeW-e6_jKGBz-8P_Q"}]}</t>
  </si>
  <si>
    <t>🔥 Deleted property for trigger: 8332466965601831949</t>
  </si>
  <si>
    <t>✅ Deleted trigger: 8332466965601831949</t>
  </si>
  <si>
    <t>json : "{\"date\":\"2025-06-27T06:26:58.791Z\",\"deliveryDate\":\"2025-06-28\",\"user\":\"Daya Eatery\",\"userLine\":\"Biew🦊\",\"payMethod\":\"เงินสด\",\"userId\":\"Ua3053965758d74c5d89f517726b61c9b\",\"order\":[{\"name\":\"Baby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</si>
  <si>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{"sentMessages":[{"id":"567362358528442625","quoteToken":"PueuNnw7gtPfyxyBi1VmzXeLP0p_qEexVfI_EsGdBra1faSyeM45djkn6E_6pioxsnXgRKI0irpEZ3wFA4t98P_BdGBcbbx81PseW73y_tHj4zpE_n6aDZDpKwn3_WRLyF1UFqkdL4g9V0RdV7MxmA"}]}</t>
  </si>
  <si>
    <t>🔥 Queued order with Trigger ID: -1514356849744495248</t>
  </si>
  <si>
    <t>🔥 Processing order for trigger: -1514356849744495248</t>
  </si>
  <si>
    <t>summarizeOrdersToPayments key: 28 Jun 2025|Daya Eatery</t>
  </si>
  <si>
    <t>Flex Message (Final): {"type":"flex","altText":"(Biew🦊#389) สั่งผักใหม่","contents":{"type":"bubble","size":"mega","body":{"type":"box","layout":"vertical","spacing":"md","contents":[{"type":"text","text":"✅ รายการสั่งผักใหม่ (Biew🦊#389)","weight":"bold","size":"md","color":"#1DB446","wrap":true},{"type":"text","text":"ร้าน: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</si>
  <si>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{"sentMessages":[{"id":"567362495632113666","quoteToken":"tQIZB91pBezqpYnEkGYxconqsrx_p7zG3J_B5ud8MtfV-0cUFEOjFfWq6Zkec8rY52c3B3jaco-VgbeiEl7Q5ucEZOkAO1cV255JxeBBWxHwKEIOuDWbjzzsgXmJfTzphdcbeOTfc2HshNg9GTmoFw"}]}</t>
  </si>
  <si>
    <t>🔥 Deleted property for trigger: -1514356849744495248</t>
  </si>
  <si>
    <t>✅ Deleted trigger: -1514356849744495248</t>
  </si>
  <si>
    <t>📬 pushFlexMessage : {"sentMessages":[{"id":"567391049647915460","quoteToken":"23p2xZ3s130b5wGUm-RsAs4YzwZ5rXh06C7WBPUL41k3US6utOvg9XBFWpcb5OCij13J-zV0hQaTf5rANQ7hNxJbOunnkgUF_5PN14OQr5ghOC47c0v2ORv6GNE24Y0xSWW3E3n4eSwn-6GgDZic7Q"}]}</t>
  </si>
  <si>
    <t>📬 pushFlexMessage : {"sentMessages":[{"id":"567391052667814043","quoteToken":"axBHle4KkQGaDbF0zxUARzwQ2LKHhQ-W3nM11S-FeRiOdm5__8Gxqpb53V6Ko9oZLigIyEQ-dP2geDm9VDIiUhNCqUihvvUkFNNf_i9jh4iJAoMfFNw-3x-XnTe8Mmab58bgqwO7-6WByPgecpm2SA"}]}</t>
  </si>
  <si>
    <t>json : "{\"destination\":\"Uffcadd844141cf0a43c0c2c87fb2389e\",\"events\":[{\"type\":\"message\",\"message\":{\"type\":\"image\",\"id\":\"567394502046908750\",\"quoteToken\":\"ZN0oZP5MdPKvfdxyd2eRfSMMRUN5y8cAcmYaRScRjHPR1dRtHi-SMc1RGhln-xQPHrKVIOnlFeQQatw2fcgHMTdcO14FlO3vNvg05PnvA0_0PZMVG64URucprkNmbkJPTbhIu9tMkf38Sp-lNxOhYA\",\"contentProvider\":{\"type\":\"line\"}},\"webhookEventId\":\"01JYRKBJYQMYMCFNXD1J0N305M\",\"deliveryContext\":{\"isRedelivery\":false},\"timestamp\":1751024781804,\"source\":{\"type\":\"user\",\"userId\":\"U0e980777e178950d5640753c3942f1ce\"},\"replyToken\":\"5ac92ab4861c4cf4aed157209d069885\",\"mode\":\"active\"}]}"</t>
  </si>
  <si>
    <t>json : "{\"destination\":\"Uffcadd844141cf0a43c0c2c87fb2389e\",\"events\":[{\"type\":\"message\",\"message\":{\"type\":\"text\",\"id\":\"567415691117592783\",\"quoteToken\":\"O278Sa7uFhcrT7JJ1khap8OJTo3msCtaBEOer3F4qEJpV6RUmdEjjhRgzHcRspUm6NaqLrCxT5eHxUuOuYxuJuakyT8ZvTgmsgrLtV-A0TPMkjQJoRl8HS9WtkRx2rq5odlyhvFmaF_yQZZCvGuCXg\",\"text\":\"สั่งผัก\"},\"webhookEventId\":\"01JYRZD04SXPKPEAEG7XS71YB4\",\"deliveryContext\":{\"isRedelivery\":false},\"timestamp\":1751037411215,\"source\":{\"type\":\"user\",\"userId\":\"U0d6b72543464859ef62065c9501370cd\"},\"replyToken\":\"b22fbe14c5b746b9b0736d5e5017e682\",\"mode\":\"active\"}]}"</t>
  </si>
  <si>
    <t>json : "{\"destination\":\"Uffcadd844141cf0a43c0c2c87fb2389e\",\"events\":[{\"type\":\"message\",\"message\":{\"type\":\"text\",\"id\":\"567415694489551223\",\"quoteToken\":\"wBc9Iomu5JcBdvAERt-W6BZLIx6ZV7WOflnoz0A_5FQsLRSkdrhtP-2deViY6UELFzU2dHEMHrnhK4W0scyusIqzQkxbaEaAhoXUYQUIWclU57yNX9UML2Qmrkz-EWlqwRnbtbsliO25aapNz8Rzkw\",\"text\":\"สั่งผัก\"},\"webhookEventId\":\"01JYRZD21V4XRHWDQ3RTE404WM\",\"deliveryContext\":{\"isRedelivery\":false},\"timestamp\":1751037413111,\"source\":{\"type\":\"user\",\"userId\":\"U0d6b72543464859ef62065c9501370cd\"},\"replyToken\":\"ab54325119a94e43a3ea0d20960d0845\",\"mode\":\"active\"}]}"</t>
  </si>
  <si>
    <t>profile displayName : Moo_Mhee482 🍞🥓💫 46</t>
  </si>
  <si>
    <t>json : "{\"date\":\"2025-06-27T15:17:16.048Z\",\"deliveryDate\":\"2025-06-28\",\"user\":\"Ginda wagyu\",\"userLine\":\"Moo_Mhee482 🍞🥓💫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</si>
  <si>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{"sentMessages":[{"id":"567415738210713686","quoteToken":"RG5GoPZRAWINsA11ckTAOzlTwCa3CU7gQw11VdM5TicQlkmftxgkboWblHCLgDJj5i-ah8QKIDeFf9aeTuycF-rayl2bwaDwnNHjzqBzRNTab3XcfoC8zrcY7gs8UvjjPgKQ1YScVLpcg1dKSLVW0w"}]}</t>
  </si>
  <si>
    <t>🔥 Queued order with Trigger ID: -6411610194595914369</t>
  </si>
  <si>
    <t>🔥 Processing order for trigger: -6411610194595914369</t>
  </si>
  <si>
    <t>summarizeOrdersToPayments key: 28 Jun 2025|Ginda wagyu</t>
  </si>
  <si>
    <t>Flex Message (Final): {"type":"flex","altText":"(Moo_Mhee482 🍞🥓💫 46#390) สั่งผักใหม่","contents":{"type":"bubble","size":"mega","body":{"type":"box","layout":"vertical","spacing":"md","contents":[{"type":"text","text":"✅ รายการสั่งผักใหม่ (Moo_Mhee482 🍞🥓💫 46#390)","weight":"bold","size":"md","color":"#1DB446","wrap":true},{"type":"text","text":"ร้าน: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</si>
  <si>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{"sentMessages":[{"id":"567415910495945066","quoteToken":"YV7FG9TI9PAdxzz6LpxpZIp6H2cNATM3WoJwJ4bbOLdl1QGWxyAsNuPuICeWmr0glfKd9DWyxk4fXu7bQeNnsXAp7aTytXgMgGEhTwFG3YViRXhIP4uC6QNryVj3HBKNa49Ih7xzMiwfrzoDLkMIkQ"}]}</t>
  </si>
  <si>
    <t>🔥 Deleted property for trigger: -6411610194595914369</t>
  </si>
  <si>
    <t>✅ Deleted trigger: -6411610194595914369</t>
  </si>
  <si>
    <t>json : "{\"destination\":\"Uffcadd844141cf0a43c0c2c87fb2389e\",\"events\":[{\"type\":\"message\",\"message\":{\"type\":\"text\",\"id\":\"567417408601194908\",\"quoteToken\":\"4QEi579qZMIOVKERB27XxtrEmAKI4uTEitHzAdvyzZ6_vnoJjqnNtl0xvjxh6CYolBdy8xhSRWwA3d_iI8tS7iu7QKwdgBiEJ2S3Esn1YvIVRebakuDC2GrGpEVhSIAfcaWg3OrL-YYiU_-ZczBr7Q\",\"text\":\"เดี๋ยวถามทาง บช ให้นะคะ\"},\"webhookEventId\":\"01JYS0C7RSYP36DT7QAHARH8AR\",\"deliveryContext\":{\"isRedelivery\":false},\"timestamp\":1751038434986,\"source\":{\"type\":\"user\",\"userId\":\"U7946075256108fe2f6356dbae8d1cef0\"},\"replyToken\":\"66cea5f724e04b3e987da541d276be7a\",\"mode\":\"active\"}]}"</t>
  </si>
  <si>
    <t>json : "{\"destination\":\"Uffcadd844141cf0a43c0c2c87fb2389e\",\"events\":[{\"type\":\"message\",\"message\":{\"type\":\"text\",\"id\":\"567417939516194853\",\"quoteToken\":\"-ubWQotpwOupdHOpexxRBEzoiEsbIssxkA4WHVzeP9s4yBIKyePMm3BfyFBRMGbOXPcA3kS7W7UXUy0IkWrI4grUOQa6dF6LVhpbt7kq4JC5SRiux5KrjIZgf4_B3gS_S6eBLl94Fh1bx-yi7kP_hw\",\"text\":\"เค เดี๋ยว พี่ตามให้ คน โอน กลับ ต่างจังหวัด \"},\"webhookEventId\":\"01JYS0NX1W3CPHY9SCKZFK999D\",\"deliveryContext\":{\"isRedelivery\":false},\"timestamp\":1751038751297,\"source\":{\"type\":\"user\",\"userId\":\"U3cb7c7018c06e87beab55320f27f7317\"},\"replyToken\":\"19e6c97d2792434f98d88a6923b47dab\",\"mode\":\"active\"}]}"</t>
  </si>
  <si>
    <t>json : "{\"destination\":\"Uffcadd844141cf0a43c0c2c87fb2389e\",\"events\":[{\"type\":\"message\",\"message\":{\"type\":\"text\",\"id\":\"567417991491223712\",\"quoteToken\":\"snMFZzau765VTLWIpC9_I2NeNPQiSFkYT0A1cgTALBVreA4NF1d9-jKSX7v48JTLD-dGEWPQaoWAwWQDfypZypMI45PdSA0vuqI7U63NyUi_hXl2ms7vFm1UaU1zuaa_lFbwfa7DnyPbjeL4hrFn6Q\",\"text\":\"พรุ่งนี้ สั่ง\\nกรีนโอ๊ค  2 กิโล\\n\"},\"webhookEventId\":\"01JYS0PV40G4Q4R0NQNART1768\",\"deliveryContext\":{\"isRedelivery\":false},\"timestamp\":1751038782397,\"source\":{\"type\":\"user\",\"userId\":\"U3cb7c7018c06e87beab55320f27f7317\"},\"replyToken\":\"90f499d3ccee4b61a4a9779dbcacc140\",\"mode\":\"active\"}]}"</t>
  </si>
  <si>
    <t>json : "{\"destination\":\"Uffcadd844141cf0a43c0c2c87fb2389e\",\"events\":[{\"type\":\"message\",\"message\":{\"type\":\"text\",\"id\":\"567417996105744692\",\"quotedMessageId\":\"567391049647915460\",\"quoteToken\":\"LQzVpyLX5qNzffvGjP7YUsZP20TGRE8IUWvW_Gjah36ogG7qPp-zkWNP1Gf_ofQbq911rVUKi__qYErIEXfiiIEOVHL0NP2K2xBlUhBTDl3bsJkMd3UzcbqMd93jCVbYlXtDa81gysTzEzGxpD2GQA\",\"text\":\"ตามลูกหนี้ให้ครบละ เหลือตำไทบ้าน รบกวนทวงเงินลูกค้า @'Arbedeen Jemarican \",\"mention\":{\"mentionees\":[{\"index\":52,\"length\":20,\"userId\":\"U2164e0ac3039299ad657cac907aa1fee\",\"type\":\"user\",\"isSelf\":false}]}},\"webhookEventId\":\"01JYS0PXSB1PW1RKN8TNGM9PSW\",\"deliveryContext\":{\"isRedelivery\":false},\"timestamp\":1751038784984,\"source\":{\"type\":\"group\",\"groupId\":\"C41747ea1efc18cc949d4a55a898fbe2d\",\"userId\":\"Ud156635914c6ab5e082eb8cdedf98f3a\"},\"replyToken\":\"2d2efa7d78974d50bcff4133fa1b9546\",\"mode\":\"active\"}]}"</t>
  </si>
  <si>
    <t>json : "{\"destination\":\"Uffcadd844141cf0a43c0c2c87fb2389e\",\"events\":[{\"type\":\"message\",\"message\":{\"type\":\"text\",\"id\":\"567418019039674369\",\"quoteToken\":\"5eQZGfEDDZaa3Sz3GpbtaM22nfl7wjodr2uVSF2SpHmpUvg8tTMyNXdzr86ccyfKMhyiJtnTbSqTErtlUdqzyVsD6MPoHZVijWV3hf2-eaILtN2uzwV8igbb0uUBIQCh7z1jBkiKUkbq57sHBDvWHQ\",\"text\":\"น่าจะยังค่ะ พรุ่งนี้เช็คให้ค่ะ \"},\"webhookEventId\":\"01JYS0QB9KQNDGSB9PYRVTSYK0\",\"deliveryContext\":{\"isRedelivery\":false},\"timestamp\":1751038798648,\"source\":{\"type\":\"user\",\"userId\":\"Uc0f3910d135521f0995ac379d0c945f8\"},\"replyToken\":\"995622086d4846569d8f4f9c7d434adb\",\"mode\":\"active\"}]}"</t>
  </si>
  <si>
    <t>json : "{\"destination\":\"Uffcadd844141cf0a43c0c2c87fb2389e\",\"events\":[{\"type\":\"message\",\"message\":{\"type\":\"image\",\"id\":\"567418116263903252\",\"quoteToken\":\"nWi9ekkc_ZYIEZ9oEGynKJT3BNcjf1FNxLjuIVsOFe_WHpc-QmDI1wmZHNDY0qR6XwcTkh5XGqanhNn5fmMwt4ccebCBUqWOqwFPALYNryZF89N2zGAGYrazwCnK3Sc4D8ze_F36jZDiHRGt4usTRQ\",\"contentProvider\":{\"type\":\"line\"}},\"webhookEventId\":\"01JYS0S3YY80V406RWYV9ES6ES\",\"deliveryContext\":{\"isRedelivery\":false},\"timestamp\":1751038857067,\"source\":{\"type\":\"user\",\"userId\":\"U0e980777e178950d5640753c3942f1ce\"},\"replyToken\":\"00c0cd1b8c864d9a8ee092e6a7e25345\",\"mode\":\"active\"}]}"</t>
  </si>
  <si>
    <t>json : "{\"date\":\"2025-06-27T16:26:02.524Z\",\"deliveryDate\":\"2025-06-28\",\"user\":\"8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</si>
  <si>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{"sentMessages":[{"id":"567422668241633281","quoteToken":"rNW9eGTgeNnLMwY-p4X8889JJt2eTdE3CA2pXQLbHn3VMgN9QNcbRcX3NRkdEszVQVMs7a2CjC99enJYWJKXN-sLtu2Et8OITCFPO6qP6-h2cqDRYjxh9cQweiiJxgLQ9rPBdmASwvwzEieO7fIZJg"}]}</t>
  </si>
  <si>
    <t>🔥 Queued order with Trigger ID: -7614867513819576552</t>
  </si>
  <si>
    <t>🔥 Processing order for trigger: -7614867513819576552</t>
  </si>
  <si>
    <t>summarizeOrdersToPayments key: 28 Jun 2025|8 Dining</t>
  </si>
  <si>
    <t>Flex Message (Final): {"type":"flex","altText":"(21gun#391) สั่งผักใหม่","contents":{"type":"bubble","size":"mega","body":{"type":"box","layout":"vertical","spacing":"md","contents":[{"type":"text","text":"✅ รายการสั่งผักใหม่ (21gun#391)","weight":"bold","size":"md","color":"#1DB446","wrap":true},{"type":"text","text":"ร้าน: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</si>
  <si>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{"sentMessages":[{"id":"567422839083499725","quoteToken":"MvU4BOUUNsXXn1dptTkFq4bhHj4DXKl6TizfDqwqzBL7qMLbVUzJZl_68gke0gjb2KSqGZHd_HVsPmIbz5326xf5-GcHfnMNz2XfK6ZveWzhZ2BlcBrjWDPLBt6sxe8uDSLdKdvCh1Gc9bewHBJx0g"}]}</t>
  </si>
  <si>
    <t>🔥 Deleted property for trigger: -7614867513819576552</t>
  </si>
  <si>
    <t>✅ Deleted trigger: -7614867513819576552</t>
  </si>
  <si>
    <t>json : "{\"date\":\"2025-06-27T16:35:26.087Z\",\"deliveryDate\":\"2025-06-28\",\"user\":\"Morning Tonight\",\"userLine\":\"21gun\",\"payMethod\":\"เครดิต\",\"userId\":\"U863ec6850ff494c8ad50b25afa94efb0\",\"order\":[{\"name\":\"Baby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</si>
  <si>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{"sentMessages":[{"id":"567423608973689054","quoteToken":"d_z_5tSzOHLvb1wYNFSEzPOOI8Adj5348l24KxWp6zvnRVlaeTQi0a8mtjfOfB7x72MCDecMpkKgC-Qs8d8CFaz0wx2CmtFBbVZBseCK0oIrSiqwjylIQ63SKMPZkadcVVxi934zg3zyF6d1N8__Vw"}]}</t>
  </si>
  <si>
    <t>🔥 Queued order with Trigger ID: 1346253631821087075</t>
  </si>
  <si>
    <t>🔥 Processing order for trigger: 1346253631821087075</t>
  </si>
  <si>
    <t>summarizeOrdersToPayments key: 28 Jun 2025|Morning Tonight</t>
  </si>
  <si>
    <t>Flex Message (Final): {"type":"flex","altText":"(21gun#392) สั่งผักใหม่","contents":{"type":"bubble","size":"mega","body":{"type":"box","layout":"vertical","spacing":"md","contents":[{"type":"text","text":"✅ รายการสั่งผักใหม่ (21gun#392)","weight":"bold","size":"md","color":"#1DB446","wrap":true},{"type":"text","text":"ร้าน: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</si>
  <si>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{"sentMessages":[{"id":"567423712857424045","quoteToken":"pRzTZL43B1UGvQW3HE6OhxYQesJcAmOUPFJDrhqulnPCCZAspfS9qwU6FCUvWYUScf-uoszUeZ_S797uRFcDLRCWM__uktoSSdbGqWSg_zbi-k8T_Zb5NCQlqM3nx8FLn3ugqlgPDtWgI0_lCvePug"}]}</t>
  </si>
  <si>
    <t>🔥 Deleted property for trigger: 1346253631821087075</t>
  </si>
  <si>
    <t>✅ Deleted trigger: 1346253631821087075</t>
  </si>
  <si>
    <t>sendDailyOrderSummary formattedToday : 28 Jun 2025</t>
  </si>
  <si>
    <t>sendDailyOrderSummary todayRows : [[385,"27 Jun 2025 เวลา 10:24","2025-06-27T17:00:00.000Z","ไวท์เฮ้าส์","Red Oak",0.5,120,60,"เงินสด"],[385,"27 Jun 2025 เวลา 10:24","2025-06-27T17:00:00.000Z","ไวท์เฮ้าส์","Baby Cos",1,120,120,"เงินสด"],[388,"27 Jun 2025 เวลา 11:16","2025-06-27T17:00:00.000Z","มุมสเต็ก","Green Oak",1,120,120,"โอนเงิน"],[388,"27 Jun 2025 เวลา 11:16","2025-06-27T17:00:00.000Z","มุมสเต็ก","Red Oak",1,120,120,"โอนเงิน"],[388,"27 Jun 2025 เวลา 11:16","2025-06-27T17:00:00.000Z","มุมสเต็ก","Cos",1,120,120,"โอนเงิน"],[389,"27 Jun 2025 เวลา 13:28","2025-06-27T17:00:00.000Z","Daya Eatery","Baby Cos",1,120,120,"เงินสด"],[389,"27 Jun 2025 เวลา 13:28","2025-06-27T17:00:00.000Z","Daya Eatery","Red Coral",1,140,140,"เงินสด"],[390,"27 Jun 2025 เวลา 22:18","2025-06-27T17:00:00.000Z","Ginda wagyu","Cos",5,120,600,"โอนเงิน"],[391,"27 Jun 2025 เวลา 23:27","2025-06-27T17:00:00.000Z","8 Dining","Baby Cos",1,120,120,"เครดิต"],[392,"27 Jun 2025 เวลา 23:36","2025-06-27T17:00:00.000Z","Morning Tonight","Baby Cos",1,120,120,"เครดิต"]]</t>
  </si>
  <si>
    <t>📬 pushFlexMessage : {"sentMessages":[{"id":"567463360925794435","quoteToken":"lPN66aHsMML9jH1dIqwBNgV1KOZ_S-8FZTdT7nuoA6Klr1r0_JA3uNS3_tJHCK3sLTeAarTKGbyxgWPNY9Av32E6aCIIFkbG3TBrRdHBq1RQgXoTGn_lbrxXnJT-99ZDgPAKtzLKw15KE59lMWJeyw"}]}</t>
  </si>
  <si>
    <t>json : "{\"destination\":\"Uffcadd844141cf0a43c0c2c87fb2389e\",\"events\":[{\"type\":\"message\",\"message\":{\"type\":\"image\",\"id\":\"567469199950610638\",\"quoteToken\":\"EaLnpaXIRrfDyb1HH9k4_M1QvLDu6t8vQyrLwzk_lzZp3EZvjDW_2mVG4Z2sMDd7gxj055olwqzCBswl0Rqvrkv6oyGqmaQV8VdX0U66F6Fi0fzWkJ8wYTNGaeZZnK-spFaK5Gc97UxXRZDiabOQLw\",\"contentProvider\":{\"type\":\"line\"}},\"webhookEventId\":\"01JYSXTB2VT3CN08Y39JR0B91J\",\"deliveryContext\":{\"isRedelivery\":false},\"timestamp\":1751069305442,\"source\":{\"type\":\"user\",\"userId\":\"U3cb7c7018c06e87beab55320f27f7317\"},\"replyToken\":\"a14b47e046774628a70f8074f1639c6d\",\"mode\":\"active\"}]}"</t>
  </si>
  <si>
    <t>json : "{\"destination\":\"Uffcadd844141cf0a43c0c2c87fb2389e\",\"events\":[{\"type\":\"message\",\"message\":{\"type\":\"text\",\"id\":\"567476224621281495\",\"quotedMessageId\":\"567470668946342391\",\"quoteToken\":\"EnsXC-lpRXhJ-424XiQa5Nwklu50UzJsuHlZb-Tvt6y7nMXV9RA8SMUMMTDsttkd8NuDFiYzmqE25ztm2q1hqVsF2U2Vdmyof9YuelZ0hyhZWoI8pv38LEAD8li58VzxNOPgM3GMt7HC2_0RIEkNPg\",\"text\":\"เอา 1 กก  ก้อได้ค่ะ\"},\"webhookEventId\":\"01JYT1T3K1YD7W25JF3A1228T7\",\"deliveryContext\":{\"isRedelivery\":false},\"timestamp\":1751073492069,\"source\":{\"type\":\"user\",\"userId\":\"U3cb7c7018c06e87beab55320f27f7317\"},\"replyToken\":\"08f66b454ee84596b94b1efb9ae4ceda\",\"mode\":\"active\"}]}"</t>
  </si>
  <si>
    <t>json : "{\"date\":\"2025-06-28T01:44:56.960Z\",\"deliveryDate\":\"2025-06-28\",\"user\":\"Touch Steak\",\"userLine\":\"ADMIN\",\"payMethod\":\"โอนเงิน\",\"userId\":\"ADMIN\",\"order\":[{\"name\":\"Green Oak\",\"nameTh\":\"กรีนโอ๊ค \",\"amount\":2,\"price\":120,\"subtotal\":240},{\"name\":\"Baby Cos\",\"nameTh\":\"เบบี้คอส\",\"amount\":1,\"price\":120,\"subtotal\":120}]}"</t>
  </si>
  <si>
    <t>🔥 Queued order with Trigger ID: -1828114512026328879</t>
  </si>
  <si>
    <t>🔥 Processing order for trigger: -1828114512026328879</t>
  </si>
  <si>
    <t>summarizeOrdersToPayments key: 28 Jun 2025|Touch Steak</t>
  </si>
  <si>
    <t>Flex Message (Final): {"type":"flex","altText":"(ADMIN#393) สั่งผักใหม่","contents":{"type":"bubble","size":"mega","body":{"type":"box","layout":"vertical","spacing":"md","contents":[{"type":"text","text":"✅ รายการสั่งผักใหม่ (ADMIN#393)","weight":"bold","size":"md","color":"#1DB446","wrap":true},{"type":"text","text":"ร้าน: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</si>
  <si>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{"sentMessages":[{"id":"567478988835389528","quoteToken":"YV4YhLYKuhSGnKW7GTW_Yuqnu6saqsZLKONKtnNXTQx89SEf8xWjmre0I1V1OKbaaUXgs2Uxu95XBsls9O2XZ5qkkW-ZWqMxkyKU31LmL0hqGibF9mxNvc_mxAdULwbzfj2CiV1YhrJxELec3Nqtew"}]}</t>
  </si>
  <si>
    <t>🔥 Deleted property for trigger: -1828114512026328879</t>
  </si>
  <si>
    <t>✅ Deleted trigger: -1828114512026328879</t>
  </si>
  <si>
    <t>json : "{\"destination\":\"Uffcadd844141cf0a43c0c2c87fb2389e\",\"events\":[{\"type\":\"message\",\"message\":{\"type\":\"text\",\"id\":\"567479953592156624\",\"quoteToken\":\"1Cn2O3U1v0AVLGoR_F1szXuYbLdzYvi9vFSPKa5iZ-nYTGUcm3xAP6VL6ileXvnCUKgg6DVmk-SyQVXRsIFpTsPEBkmgJpNnbo7NVSPKHei2pzKB0_pW19OhKNOcOEFfC4B0EJ4E-MlvvF8vOv8mwQ\",\"text\":\"โชเน็น\\nคอส 2 โลค่ะ\"},\"webhookEventId\":\"01JYT3XXNACXFMJK4YQ5BVY77G\",\"deliveryContext\":{\"isRedelivery\":false},\"timestamp\":1751075714527,\"source\":{\"type\":\"user\",\"userId\":\"Uc0f3910d135521f0995ac379d0c945f8\"},\"replyToken\":\"51888e17ffe24e61a7c1771c4713bfff\",\"mode\":\"active\"}]}"</t>
  </si>
  <si>
    <t>sendDailyPackingSummary formattedToday : 28 Jun 2025</t>
  </si>
  <si>
    <t>sendDailyPackingSummary todayRows : [[385,"27 Jun 2025 เวลา 10:24","2025-06-27T17:00:00.000Z","ไวท์เฮ้าส์","Red Oak",0.5,120,60,"เงินสด"],[385,"27 Jun 2025 เวลา 10:24","2025-06-27T17:00:00.000Z","ไวท์เฮ้าส์","Baby Cos",1,120,120,"เงินสด"],[388,"27 Jun 2025 เวลา 11:16","2025-06-27T17:00:00.000Z","มุมสเต็ก","Green Oak",1,120,120,"โอนเงิน"],[388,"27 Jun 2025 เวลา 11:16","2025-06-27T17:00:00.000Z","มุมสเต็ก","Red Oak",1,120,120,"โอนเงิน"],[388,"27 Jun 2025 เวลา 11:16","2025-06-27T17:00:00.000Z","มุมสเต็ก","Cos",1,120,120,"โอนเงิน"],[389,"27 Jun 2025 เวลา 13:28","2025-06-27T17:00:00.000Z","Daya Eatery","Baby Cos",1,120,120,"เงินสด"],[389,"27 Jun 2025 เวลา 13:28","2025-06-27T17:00:00.000Z","Daya Eatery","Red Coral",1,140,140,"เงินสด"],[390,"27 Jun 2025 เวลา 22:18","2025-06-27T17:00:00.000Z","Ginda wagyu","Cos",5,120,600,"โอนเงิน"],[391,"27 Jun 2025 เวลา 23:27","2025-06-27T17:00:00.000Z","8 Dining","Baby Cos",1,120,120,"เครดิต"],[392,"27 Jun 2025 เวลา 23:36","2025-06-27T17:00:00.000Z","Morning Tonight","Baby Cos",1,120,120,"เครดิต"],[393,"28 Jun 2025 เวลา 08:45","2025-06-27T17:00:00.000Z","Touch Steak","Green Oak",2,120,240,"โอนเงิน"],[393,"28 Jun 2025 เวลา 08:45","2025-06-27T17:00:00.000Z","Touch Steak","Baby Cos",1,120,120,"โอนเงิน"]]</t>
  </si>
  <si>
    <t>sendDailyDeliverSummary flexMessage : {"type":"flex","altText":"สรุปรายการส่งผัก 🚚🥬\nประจำวันที่ 28/06/2025","contents":{"type":"bubble","size":"mega","body":{"type":"box","layout":"vertical","contents":[{"type":"text","text":"สรุปรายการส่งผัก 🚚🥬 \nประจำวันที่ 28/06/2025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บ.)","weight":"bold","size":"sm"}]}]},{"type":"box","layout":"vertical","margin":"lg","spacing":"sm","contents":[{"type":"box","layout":"horizontal","backgroundColor":"#A1D6B2","paddingAll":"md","cornerRadius":"md","margin":"lg","contents":[{"type":"text","text":"2. 👤 มุมสเต็ก","flex":6,"wrap":true,"weight":"bold","size":"sm"},{"type":"text","text":"🖨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บ.)","weight":"bold","size":"sm"}]}]},{"type":"box","layout":"vertical","margin":"lg","spacing":"sm","contents":[{"type":"box","layout":"horizontal","backgroundColor":"#A1D6B2","paddingAll":"md","cornerRadius":"md","margin":"lg","contents":[{"type":"text","text":"3. 👤 Daya Eatery","flex":6,"wrap":true,"weight":"bold","size":"sm"},{"type":"text","text":"🖨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260 บ.)","weight":"bold","size":"sm"}]}]},{"type":"box","layout":"vertical","margin":"lg","spacing":"sm","contents":[{"type":"box","layout":"horizontal","backgroundColor":"#A1D6B2","paddingAll":"md","cornerRadius":"md","margin":"lg","contents":[{"type":"text","text":"4.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Morning Tonight","flex":6,"wrap":true,"weight":"bold","size":"sm"},{"type":"text","text":"🖨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บ.)","weight":"bold","size":"sm"}]}]},{"type":"box","layout":"vertical","margin":"lg","spacing":"sm","contents":[{"type":"box","layout":"horizontal","backgroundColor":"#A1D6B2","paddingAll":"md","cornerRadius":"md","margin":"lg","contents":[{"type":"text","text":"7. 👤 Touch Steak","flex":6,"wrap":true,"weight":"bold","size":"sm"},{"type":"text","text":"🖨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440 บ.","weight":"bold","align":"end","flex":3}]},{"type":"box","layout":"horizontal","contents":[{"type":"text","text":"โอนเงิน","flex":5,"wrap":true},{"type":"text","text":"1.320 บ.","weight":"bold","align":"end","flex":3}]},{"type":"box","layout":"horizontal","contents":[{"type":"text","text":"เครดิต","flex":5,"wrap":true},{"type":"text","text":"240 บ.","weight":"bold","align":"end","flex":3}]},{"type":"separator","margin":"sm"},{"type":"box","layout":"horizontal","backgroundColor":"#E8B86D","paddingAll":"md","cornerRadius":"md","contents":[{"type":"text","text":"รวม 16.50 กก.","size":"md","weight":"bold","flex":5,"wrap":true},{"type":"text","text":"2.000 บ.","weight":"bold","size":"md","align":"end","flex":3}]}]}]}}}</t>
  </si>
  <si>
    <t>📬 pushFlexMessage : {"sentMessages":[{"id":"567480523463589893","quoteToken":"YwjQQzTuxbg0-4qEw8yeHdt0dzhb3Jq6Ir5Rxxf3cW9XNYHYrZErtB_1QVLBsshN-63wBj7WsrzNYk0bX33d8wSEH6K_HcXHb2ooP2-9OAzzVyTLfUTxkF5qEaUvAnOHfqyYhXaZu2C-3BKhkK36Nw"}]}</t>
  </si>
  <si>
    <t>json : "{\"date\":\"2025-06-28T02:09:54.744Z\",\"deliveryDate\":\"2025-06-28\",\"user\":\"Shounen Yakiniku\",\"userLine\":\"ADMIN\",\"payMethod\":\"เครดิต\",\"userId\":\"ADMIN\",\"order\":[{\"name\":\"Cos\",\"nameTh\":\"คอส\",\"amount\":2,\"price\":120,\"subtotal\":240}]}"</t>
  </si>
  <si>
    <t>🔥 Queued order with Trigger ID: -4566123911931176702</t>
  </si>
  <si>
    <t>🔥 Processing order for trigger: -4566123911931176702</t>
  </si>
  <si>
    <t>summarizeOrdersToPayments key: 28 Jun 2025|Shounen Yakiniku</t>
  </si>
  <si>
    <t>✅ เริ่ม generateAdminDeliveryDocs สำหรับ: Shounen Yakiniku วันที่: 28062025</t>
  </si>
  <si>
    <t>✨ สร้างเลขที่เอกสารใหม่: DS280625003</t>
  </si>
  <si>
    <t>💾 อัปเดตเลขที่เอกสาร DS280625003 ใน Payments แถวที่ 1652</t>
  </si>
  <si>
    <t>Flex Message (Final): {"type":"flex","altText":"(ADMIN#394) สั่งผักใหม่","contents":{"type":"bubble","size":"mega","body":{"type":"box","layout":"vertical","spacing":"md","contents":[{"type":"text","text":"✅ รายการสั่งผักใหม่ (ADMIN#394)","weight":"bold","size":"md","color":"#1DB446","wrap":true},{"type":"text","text":"ร้าน: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28 มิถุนายน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PDF","uri":"https://drive.google.com/file/d/1QjgaYl8DKTrWIQpY3lSyiSZ2V5sqmTHr/view?usp=drivesdk"},"margin":"sm"}]}]}}}</t>
  </si>
  <si>
    <t>📬 pushFlexMessage : {"sentMessages":[{"id":"567481597289562368","quoteToken":"ccp3pRKww5R1oqD7YpPR0MMG5oD84jyxa6bR17chqk70Aq1JTyiUsLDUmbJmb5ePSxwkOk0SMpMWr4He85kQ81SVG4OM5H58K4tQc1U4okY0K3MChtvdtThsez-m-FDmLRpvk_NdwR2YsubsvTCdDQ"}]}</t>
  </si>
  <si>
    <t>🔥 Deleted property for trigger: -4566123911931176702</t>
  </si>
  <si>
    <t>✅ Deleted trigger: -4566123911931176702</t>
  </si>
  <si>
    <t>json : "{\"destination\":\"Uffcadd844141cf0a43c0c2c87fb2389e\",\"events\":[{\"type\":\"message\",\"message\":{\"type\":\"text\",\"id\":\"567494899122307504\",\"quoteToken\":\"Y7dsayi_ea00UlF1_gvIot7KbN0nOJYHWXM20crdNhs_xfY3UFCwnjGNJeFTJz2Gehr1Ki6eBDqJokDv952Kkjo0NYl5HXQoPbnr6U88IV7QxhPLm3JdIN_9jq0KVjZJVmQ0S5tjMctHbDXgltO9Hg\",\"text\":\"ผักฟินเล่สวยไหมคะ\"},\"webhookEventId\":\"01JYTCDSHX8FZP0JXZFEX0FWJ0\",\"deliveryContext\":{\"isRedelivery\":false},\"timestamp\":1751084622913,\"source\":{\"type\":\"user\",\"userId\":\"U21b3788b2e55446c56765eb78ef5a3ab\"},\"replyToken\":\"b87e0c970a494be79ee696a5ef19c198\",\"mode\":\"active\"}]}"</t>
  </si>
  <si>
    <t>json : "{\"destination\":\"Uffcadd844141cf0a43c0c2c87fb2389e\",\"events\":[{\"type\":\"message\",\"message\":{\"type\":\"text\",\"id\":\"567498452620804202\",\"quoteToken\":\"gAC76Utb7TikSEC7Jyum-pIsCibL9rHD5BJtibEUgaNeWv-c1c1A3_B_byj0nKzuaDHosOiIfCLhN1iWPukCShd4RyY0NtSjw6Q29uvhy7pDTlpsPsFL1wckbShv8pjyENY9SuSR7w7OkYIlkXzsNg\",\"text\":\"พรุ่งนี้พี่รับฟินเล่ 2 โลนะคะ\"},\"webhookEventId\":\"01JYTEEDR3DC98BW2SC1E7HW71\",\"deliveryContext\":{\"isRedelivery\":false},\"timestamp\":1751086740960,\"source\":{\"type\":\"user\",\"userId\":\"U21b3788b2e55446c56765eb78ef5a3ab\"},\"replyToken\":\"a8393c9e90464f4cbd0555b03974416c\",\"mode\":\"active\"}]}"</t>
  </si>
  <si>
    <t>json : "{\"destination\":\"Uffcadd844141cf0a43c0c2c87fb2389e\",\"events\":[{\"type\":\"message\",\"message\":{\"type\":\"text\",\"id\":\"567507189825274128\",\"quoteToken\":\"2GBteXZ9rloIOY86-WMp8YrGUmY_S4D8tmzOdhtcXd3uTT_vpA57_iHV5CecIpTIQo3qkIXFlUC30qNw-3c6w65izf45q4wo_gkJeIc7Tsc8B6NFwu4V3w71ZtWRd6FWYUvre3iPWw8z3HHRZpXZyA\",\"text\":\"สั่งผัก\"},\"webhookEventId\":\"01JYTKDBCF0QJ3BXY1HX4RAB6P\",\"deliveryContext\":{\"isRedelivery\":false},\"timestamp\":1751091948770,\"source\":{\"type\":\"user\",\"userId\":\"U7711f10ffcab56530d678ac3eace826f\"},\"replyToken\":\"8090540a8b294308b153865930049a1d\",\"mode\":\"active\"}]}"</t>
  </si>
  <si>
    <t>profile displayName : Prin Isarangkool</t>
  </si>
  <si>
    <t>json : "{\"date\":\"2025-06-28T06:26:38.344Z\",\"deliveryDate\":\"2025-06-29\",\"user\":\"Brotherly\",\"userLine\":\"Prin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</si>
  <si>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❌ ไม่เจอ shop name:Brotherly</t>
  </si>
  <si>
    <t>📬 pushFlexMessage id : U7711f10ffcab56530d678ac3eace826f</t>
  </si>
  <si>
    <t>📬 pushFlexMessage : {"sentMessages":[{"id":"567507284717207862","quoteToken":"Qa5T5q1FvZVtMYuDfO3LMPLUIg53EMD_kpeEzm64-jSPsjhjwYMw6Q3SSEA7onB4rcbNz5U7r7ukKfqFohCCi4GU3RI1Jq0PbeORSXPe0Sp63dhbS88N8TqETZjDlx9kEIxXA7BqnTwj83lle9kM9A"}]}</t>
  </si>
  <si>
    <t>🔥 Queued order with Trigger ID: 4269976620254095343</t>
  </si>
  <si>
    <t>🔥 Processing order for trigger: 4269976620254095343</t>
  </si>
  <si>
    <t>Shop: Brotherly</t>
  </si>
  <si>
    <t>Delivery Date: 29 Jun 2025</t>
  </si>
  <si>
    <t>summarizeOrdersToPayments key: 29 Jun 2025|Brotherly</t>
  </si>
  <si>
    <t>Flex Message (Final): {"type":"flex","altText":"(Prin Isarangkool#395) สั่งผักใหม่","contents":{"type":"bubble","size":"mega","body":{"type":"box","layout":"vertical","spacing":"md","contents":[{"type":"text","text":"✅ รายการสั่งผักใหม่ (Prin Isarangkool#395)","weight":"bold","size":"md","color":"#1DB446","wrap":true},{"type":"text","text":"ร้าน: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</si>
  <si>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{"sentMessages":[{"id":"567507501361136078","quoteToken":"DWnNNGlwXlTdFEEAKQiMwynu_bEe897PpJX2MB0C0Z8ZDkcS0ddMVjSoMp1eo636GVU1JRfb7BtDEG_tEgplJws5qZJFk3TSNryE_DjB13SJNyr0BvBe5bQu8us0dzxTk1PWpGd_c4X4y4QtbLUg_A"}]}</t>
  </si>
  <si>
    <t>🔥 Deleted property for trigger: 4269976620254095343</t>
  </si>
  <si>
    <t>✅ Deleted trigger: 4269976620254095343</t>
  </si>
  <si>
    <t>json : "{\"date\":\"2025-06-28T07:10:14.928Z\",\"deliveryDate\":\"2025-07-01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</si>
  <si>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{"sentMessages":[{"id":"567511676606480442","quoteToken":"fzVBWsv99Dk8DBLMGPRHywd-KiLVc86S7nT_cu7YY5LtZUGmbWWhyjWHsNFwCDic7emgv-8-JzTEbxN8ilvpM1rB2FgfyU-jVKdUrF9dBEModteDRiY7Cjdj1mXL1jQ7II8drnAQhn9lDjch9pTz6Q"}]}</t>
  </si>
  <si>
    <t>🔥 Queued order with Trigger ID: 4593784951580238561</t>
  </si>
  <si>
    <t>🔥 Processing order for trigger: 4593784951580238561</t>
  </si>
  <si>
    <t>Delivery Date: 1 Jul 2025</t>
  </si>
  <si>
    <t>summarizeOrdersToPayments key: 1 Jul 2025|ขนมบ้านคุณย่า</t>
  </si>
  <si>
    <t>Flex Message (Final): {"type":"flex","altText":"(ร้านอาหารบ้านคุณย่า#396)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(ร้านอาหารบ้านคุณย่า#396)","weight":"bold","size":"md","color":"#1DB446","wrap":true},{"type":"text","text":"ร้าน: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</si>
  <si>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{"sentMessages":[{"id":"567511713231143036","quoteToken":"FbqMChWRq89wMnVz4fqpT41TTHPN33f-N4uQwWzp_JwQW2n6S8ihVg8xQ9TNdxaJSmRqtxswiWhWh0riBsvOVP0ZxodMBTwRQw67JjqSZZOWNC8LQjvvkUk4DRvDp7gtS_S-xr4Fmq6toAne5jBHcA"}]}</t>
  </si>
  <si>
    <t>🔥 Deleted property for trigger: 4593784951580238561</t>
  </si>
  <si>
    <t>✅ Deleted trigger: 4593784951580238561</t>
  </si>
  <si>
    <t>📬 pushFlexMessage : {"sentMessages":[{"id":"567536006069485637","quoteToken":"L1-lXHAExoWPmtSF0iq2NcijBQlpjEdxyMJT5FP0gS3tMmOp6Mfd9BwY4VOQ40mHaquiJ7d8oUe0yprD3eXjcsDSJUnZIRNKNaUzEuyozKUxulmJrmmjduuWXcyS2OKSpn3Ra7djtlHJg5aanUa3ow"}]}</t>
  </si>
  <si>
    <t>📬 pushFlexMessage : {"sentMessages":[{"id":"567536009441706121","quoteToken":"v1xXatI3xh0pxelU9pI3AAxzdTqwu0nmLcPJxTes7OTh5S_jqWmIJ-oHP9801raZVvBw4z_PvOHU_Rmv8Qb-x44wak_YUslPXoHtXmFrm6Fl7alnNAp_ddv_BlVQWcMzOgaKUA5zSMaocNYbjUpPtQ"}]}</t>
  </si>
  <si>
    <t>json : "{\"destination\":\"Uffcadd844141cf0a43c0c2c87fb2389e\",\"events\":[{\"type\":\"message\",\"message\":{\"type\":\"text\",\"id\":\"567558972166111609\",\"quoteToken\":\"CKtgS3pyRXuLIhhpH7PaqdLrMczxgyZAVAIxHNXu0HlvUgwJe4uDyk69fT0Pf-ZOgjxMxFNanc2yDJrsT813ZtBS90tn0PYSxG5y8Jb_20Lp_mEX-ZjsJOBOHjfARB1JJ7KzlTTVlTdypA92TtCcdQ\",\"text\":\"สั่งผัก\"},\"webhookEventId\":\"01JYVGV8F2AEK81SYTRZMRJP0Z\",\"deliveryContext\":{\"isRedelivery\":false},\"timestamp\":1751122813398,\"source\":{\"type\":\"user\",\"userId\":\"U0e980777e178950d5640753c3942f1ce\"},\"replyToken\":\"949d49417f1b4712b0ddf3ca85a631ca\",\"mode\":\"active\"}]}"</t>
  </si>
  <si>
    <t>json : "{\"date\":\"2025-06-28T15:00:50.399Z\",\"deliveryDate\":\"2025-06-29\",\"user\":\"เรื่องของสเต๊ก\",\"userLine\":\"Iwaynew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</si>
  <si>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{"sentMessages":[{"id":"567559040298385834","quoteToken":"qczeG5oVIDRw7OAbvrIGME-AJOXkaenrwg_t0ULOjzRc9f0EaVlC-iSUE4VWOK4vCPQBBZrwjnIskHmCqIPrrsu5X-CglwI7iBM6S-VVIlIXeCYYCUEnHv4qKayYN1X7Q7hEJPIqkuhdrfp99OIOuA"}]}</t>
  </si>
  <si>
    <t>🔥 Queued order with Trigger ID: -1374125098589044087</t>
  </si>
  <si>
    <t>🔥 Processing order for trigger: -1374125098589044087</t>
  </si>
  <si>
    <t>summarizeOrdersToPayments key: 29 Jun 2025|เรื่องของสเต๊ก</t>
  </si>
  <si>
    <t>Flex Message (Final): {"type":"flex","altText":"(Iwaynew Wongsuwat#397) สั่งผักใหม่","contents":{"type":"bubble","size":"mega","body":{"type":"box","layout":"vertical","spacing":"md","contents":[{"type":"text","text":"✅ รายการสั่งผักใหม่ (Iwaynew Wongsuwat#397)","weight":"bold","size":"md","color":"#1DB446","wrap":true},{"type":"text","text":"ร้าน: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</si>
  <si>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{"sentMessages":[{"id":"567559081066496367","quoteToken":"U5LkV55Revpv9IPKTTjvB4Vw-YG_6tYpuDfL5mQq48wpwv3i3juK91kcq5DYwGu8VhvQOJiHFoMvSBpdzPV-PaG6P4q7tgdtYelv4JOP-LcD4CfUns9c3gZowPRw289nyhNnus1RjRF5osQr4rjAbA"}]}</t>
  </si>
  <si>
    <t>🔥 Deleted property for trigger: -1374125098589044087</t>
  </si>
  <si>
    <t>✅ Deleted trigger: -1374125098589044087</t>
  </si>
  <si>
    <t>json : "{\"destination\":\"Uffcadd844141cf0a43c0c2c87fb2389e\",\"events\":[{\"type\":\"message\",\"message\":{\"type\":\"text\",\"id\":\"567559120710795628\",\"quoteToken\":\"hbWzZOfnsSd9ECelwwFshLXbeHttrzDU1wGdkix9ZH8J-gDOR7BLLPOgCDTHbH-u2vVbgWez-Na1sjSqHBlL9fuPbByllakLAQVTaCqb4cvN-RvuU6tfgVHLBE3sB0zjQlgrFn7y_-971s98vHiVDA\",\"text\":\"มีแบบสั่งครึ่งโล มั้ยคับ แบบว่า เรด 1+1/2 คอส 1/2 แต่รวมเป็น  2\"},\"webhookEventId\":\"01JYVGXZ0W3FWVZM552EB2P1T8\",\"deliveryContext\":{\"isRedelivery\":false},\"timestamp\":1751122901906,\"source\":{\"type\":\"user\",\"userId\":\"U0e980777e178950d5640753c3942f1ce\"},\"replyToken\":\"29ee05b6d6ab49cc88df428bf417e113\",\"mode\":\"active\"}]}"</t>
  </si>
  <si>
    <t>json : "{\"destination\":\"Uffcadd844141cf0a43c0c2c87fb2389e\",\"events\":[{\"type\":\"message\",\"message\":{\"type\":\"text\",\"id\":\"567559970913780276\",\"quoteToken\":\"-fSDtbOphc2sTB7gt5O8Q-XNY_BlNmOrTQu9_HiXAAoYydTfS1ty-BmSO9RKdErgJ8pETJueSAs9-m_6rhFsSOPjEL7UReL7LP_qpRMVjb9lg2oLxJue-a3JMKnZz-32BfYuC_MRIi-c5Lw1I1qV3Q\",\"text\":\"สั่งผัก\"},\"webhookEventId\":\"01JYVHDE0TPW74AHYT3KQK6ZHM\",\"deliveryContext\":{\"isRedelivery\":false},\"timestamp\":1751123408655,\"source\":{\"type\":\"user\",\"userId\":\"Ud156635914c6ab5e082eb8cdedf98f3a\"},\"replyToken\":\"cb23055fd6014fee94a922868b15f77e\",\"mode\":\"active\"}]}"</t>
  </si>
  <si>
    <t>json : "{\"date\":\"2025-06-28T15:10:36.197Z\",\"deliveryDate\":\"2025-06-29\",\"user\":\"มุมสเต็ก\",\"userLine\":\"A🍋\",\"payMethod\":\"โอนเงิน\",\"userId\":\"Ud156635914c6ab5e082eb8cdedf98f3a\",\"order\":[{\"name\":\"Green Oak\",\"nameTh\":\"กรีนโอ๊ค \",\"amount\":1,\"price\":120,\"subtotal\":120,\"image\":\"https://i.postimg.cc/xXKgwvBZ/05.png\"},{\"name\":\"Cos\",\"nameTh\":\"คอส\",\"amount\":1,\"price\":120,\"subtotal\":120,\"image\":\"https://i.postimg.cc/643mw8Cv/03.png\"}]}"</t>
  </si>
  <si>
    <t>📬 pushFlexMessage : {"sentMessages":[{"id":"567560022519972265","quoteToken":"qTiDSxY17XAg_KJ8cfJmuY3RhEzA4fWdZLYmyV-ZEQctQfxhlrZjEHQrsvV-8ji9-T7kJQaaR44GqDdnyqXMIZcVCHv8ZBQk3E_rDtSv04OKq5nBGvJhlAfnTnzd3hqFlh8vbPVojac-_7tySxpQOg"}]}</t>
  </si>
  <si>
    <t>🔥 Queued order with Trigger ID: 4637293369289444004</t>
  </si>
  <si>
    <t>🔥 Processing order for trigger: 4637293369289444004</t>
  </si>
  <si>
    <t>summarizeOrdersToPayments key: 29 Jun 2025|มุมสเต็ก</t>
  </si>
  <si>
    <t>Flex Message (Final): {"type":"flex","altText":"(A🍋#398) สั่งผักใหม่","contents":{"type":"bubble","size":"mega","body":{"type":"box","layout":"vertical","spacing":"md","contents":[{"type":"text","text":"✅ รายการสั่งผักใหม่ (A🍋#398)","weight":"bold","size":"md","color":"#1DB446","wrap":true},{"type":"text","text":"ร้าน: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</si>
  <si>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{"sentMessages":[{"id":"567560179118506315","quoteToken":"WwYX2OD83L1czB-bW9bLWRqS-J1LrDA_nmKjmDPCfbQ2mdfmkVPPXzfxJWmlq-sni9NpBmXLkW2D5Ue1Q1Q0FBtGKlsAR7f7tLMnPTSzZyS3QMft3XSC4UZ0yG04ubUc73AkvX6JSJzJmM7_2HKBKA"}]}</t>
  </si>
  <si>
    <t>🔥 Deleted property for trigger: 4637293369289444004</t>
  </si>
  <si>
    <t>✅ Deleted trigger: 4637293369289444004</t>
  </si>
  <si>
    <t>json : "{\"date\":\"2025-06-28T15:20:09.350Z\",\"deliveryDate\":\"2025-06-29\",\"user\":\"Den Shabu\",\"userLine\":\"Gulf Fy🐈🖤⚽️🎮\",\"payMethod\":\"เงินสด\",\"userId\":\"Ub25b4a42fcc8758cb1a211f1f480c6e3\",\"order\":[{\"name\":\"Green Oak\",\"nameTh\":\"กรีนโอ๊ค \",\"amount\":2,\"price\":120,\"subtotal\":240,\"image\":\"https://i.postimg.cc/xXKgwvBZ/05.png\"}]}"</t>
  </si>
  <si>
    <t>❌ ไม่เจอ shop name:Den Shabu</t>
  </si>
  <si>
    <t>📬 pushFlexMessage id : Ub25b4a42fcc8758cb1a211f1f480c6e3</t>
  </si>
  <si>
    <t>📬 pushFlexMessage : {"sentMessages":[{"id":"567560983233691806","quoteToken":"bwZJH3D4NFIoJLOKGJ2L3HVvtVCz8Q-rI5x4hx0Giy61AQigJTIoeKthiY6YMgd90gxXXhbrdRqL_wpiwZ9a7-McoOCfrbcx7vlb6ev-31ze8GUhXbYiesyU7pq4RO9yjVMzlAqINg4aqjN1uPUp5A"}]}</t>
  </si>
  <si>
    <t>🔥 Queued order with Trigger ID: 1355463152609352552</t>
  </si>
  <si>
    <t>🔥 Processing order for trigger: 1355463152609352552</t>
  </si>
  <si>
    <t>Shop: Den Shabu</t>
  </si>
  <si>
    <t>summarizeOrdersToPayments key: 29 Jun 2025|Den Shabu</t>
  </si>
  <si>
    <t>Flex Message (Final): {"type":"flex","altText":"(Gulf Fy🐈🖤⚽️🎮#399) สั่งผักใหม่","contents":{"type":"bubble","size":"mega","body":{"type":"box","layout":"vertical","spacing":"md","contents":[{"type":"text","text":"✅ รายการสั่งผักใหม่ (Gulf Fy🐈🖤⚽️🎮#399)","weight":"bold","size":"md","color":"#1DB446","wrap":true},{"type":"text","text":"ร้าน: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</si>
  <si>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{"sentMessages":[{"id":"567561108324352189","quoteToken":"aHlKHhys0mR2469ACcbCqmGLAPbKxJfO8B27p4s-si1qDVwDaAcMFj9iQozThTtPQv9GJ0s8BaOeRLHn6TEYKwqLShZo6T_xwuGKJYfw04flxlzzSMdPyOTrymIbjpI__pCpln-nWBZyzfYUSx6M2g"}]}</t>
  </si>
  <si>
    <t>🔥 Deleted property for trigger: 1355463152609352552</t>
  </si>
  <si>
    <t>✅ Deleted trigger: 1355463152609352552</t>
  </si>
  <si>
    <t>json : "{\"date\":\"2025-06-28T16:53:47.312Z\",\"deliveryDate\":\"2025-06-29\",\"user\":\"Rare\",\"userLine\":\"21gun\",\"payMethod\":\"เครดิต\",\"userId\":\"U863ec6850ff494c8ad50b25afa94efb0\",\"order\":[{\"name\":\"Frillice Iceberg\",\"nameTh\":\"ฟิลเลย์ไอซ์เบิร์ก\",\"amount\":1,\"price\":140,\"subtotal\":140,\"image\":\"https://i.postimg.cc/Z9RRSPVc/image.png\"},{\"name\":\"Red Coral\",\"nameTh\":\"เรดคอรัล\",\"amount\":2,\"price\":140,\"subtotal\":280,\"image\":\"https://i.postimg.cc/XJTHF1Wf/image.jpg\"}]}"</t>
  </si>
  <si>
    <t>📬 pushFlexMessage : {"sentMessages":[{"id":"567570412314820779","quoteToken":"Lqv18axqgwOFokONgdappkWqkOBQqE-tOI3hbBpFGGKMrZDWTAuYJBAVQEybMj4DlRqLt9puAUwwQhjXQLuhShuVOE_bVgf2v7nQPrcSIznK2XjLWRfQfjkE4sV5KRG0t-HjDsU3-nqIUICWVxP5dg"}]}</t>
  </si>
  <si>
    <t>🔥 Queued order with Trigger ID: -364545523125075140</t>
  </si>
  <si>
    <t>🔥 Processing order for trigger: -364545523125075140</t>
  </si>
  <si>
    <t>summarizeOrdersToPayments key: 29 Jun 2025|Rare</t>
  </si>
  <si>
    <t>Flex Message (Final): {"type":"flex","altText":"(21gun#400) สั่งผักใหม่","contents":{"type":"bubble","size":"mega","body":{"type":"box","layout":"vertical","spacing":"md","contents":[{"type":"text","text":"✅ รายการสั่งผักใหม่ (21gun#400)","weight":"bold","size":"md","color":"#1DB446","wrap":true},{"type":"text","text":"ร้าน: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กก.","weight":"bold","align":"end","size":"sm","flex":2},{"type":"text","text":"420 บ.","weight":"bold","align":"end","size":"sm","flex":3}]}]}}}</t>
  </si>
  <si>
    <t>📬 pushFlexMessage : {"sentMessages":[{"id":"567570501183209507","quoteToken":"cmWBT0Q31l1sH5hn0jLcIvK-mf170OrRnJsDT-Q6LNL1yubVLSZQEiOE88zDebi7CmUymfmS7wtnG84Ugn0uDMUygx23Jvtwj-JVggWPRYDkvjw3eJWWiFI5xL0A_rL8Wk9YebA9n92saxbugjf8DA"}]}</t>
  </si>
  <si>
    <t>🔥 Deleted property for trigger: -364545523125075140</t>
  </si>
  <si>
    <t>✅ Deleted trigger: -364545523125075140</t>
  </si>
  <si>
    <t>sendDailyOrderSummary formattedToday : 29 Jun 2025</t>
  </si>
  <si>
    <t>sendDailyOrderSummary todayRows : [[395,"28 Jun 2025 เวลา 13:28","2025-06-28T17:00:00.000Z","Brotherly","Green Oak",0.5,120,60,"โอนเงิน"],[395,"28 Jun 2025 เวลา 13:28","2025-06-28T17:00:00.000Z","Brotherly","Red Oak",0.5,120,60,"โอนเงิน"],[395,"28 Jun 2025 เวลา 13:28","2025-06-28T17:00:00.000Z","Brotherly","Baby Cos",0.5,120,60,"โอนเงิน"],[397,"28 Jun 2025 เวลา 22:01","2025-06-28T17:00:00.000Z","เรื่องของสเต๊ก","Red Oak",1,120,120,"โอนเงิน"],[397,"28 Jun 2025 เวลา 22:01","2025-06-28T17:00:00.000Z","เรื่องของสเต๊ก","Baby Cos",1,120,120,"โอนเงิน"],[398,"28 Jun 2025 เวลา 22:12","2025-06-28T17:00:00.000Z","มุมสเต็ก","Green Oak",1,120,120,"โอนเงิน"],[398,"28 Jun 2025 เวลา 22:12","2025-06-28T17:00:00.000Z","มุมสเต็ก","Cos",1,120,120,"โอนเงิน"],[399,"28 Jun 2025 เวลา 22:21","2025-06-28T17:00:00.000Z","Den Shabu","Green Oak",2,120,240,"เงินสด"],[400,"28 Jun 2025 เวลา 23:54","2025-06-28T17:00:00.000Z","Rare","Frillice Iceberg",1,140,140,"เครดิต"],[400,"28 Jun 2025 เวลา 23:54","2025-06-28T17:00:00.000Z","Rare","Red Coral",2,140,280,"เครดิต"]]</t>
  </si>
  <si>
    <t>📬 pushFlexMessage : {"sentMessages":[{"id":"567608315333575086","quoteToken":"JPg1S2mJzliWa3aOt7at_6oT0Tvfcj_BrAtqjyp2J-Jxn3EgZ6swisckp0x1LMj4AIraRcXN90VDHx_uQUmuW-vu3P9kCDkgq-eCU3vZSw9M3R00U9bkzuZrad6tg__z-VgNRT2ZSG1BXvJ1x_rz_Q"}]}</t>
  </si>
  <si>
    <t>json : "{\"date\":\"2025-06-29T00:55:35.735Z\",\"deliveryDate\":\"2025-06-29\",\"user\":\"Smaz\",\"userLine\":\"ADMIN\",\"payMethod\":\"โอนเงิน\",\"userId\":\"ADMIN\",\"order\":[{\"name\":\"Frillice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</si>
  <si>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5692701032221598993</t>
  </si>
  <si>
    <t>json : "{\"date\":\"2025-06-29T00:56:40.912Z\",\"deliveryDate\":\"2025-06-29\",\"user\":\"คุณแป๊ง\",\"userLine\":\"ADMIN\",\"payMethod\":\"โอนเงิน\",\"userId\":\"ADMIN\",\"order\":[{\"name\":\"Green Oak\",\"nameTh\":\"กรีนโอ๊ค \",\"amount\":1,\"price\":120,\"subtotal\":120},{\"name\":\"Baby Cos\",\"nameTh\":\"เบบี้คอส\",\"amount\":2,\"price\":120,\"subtotal\":240}]}"</t>
  </si>
  <si>
    <t>🔥 Queued order with Trigger ID: 2629731339667277210</t>
  </si>
  <si>
    <t>🔥 Processing order for trigger: 5692701032221598993</t>
  </si>
  <si>
    <t>json : "{\"date\":\"2025-06-29T00:57:14.645Z\",\"deliveryDate\":\"2025-06-29\",\"user\":\"บ้านอิ่มอร่อย\",\"userLine\":\"ADMIN\",\"payMethod\":\"เงินสด\",\"userId\":\"ADMIN\",\"order\":[{\"name\":\"Frillice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</si>
  <si>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🔥 Queued order with Trigger ID: 8202390972442917572</t>
  </si>
  <si>
    <t>summarizeOrdersToPayments key: 29 Jun 2025|Smaz</t>
  </si>
  <si>
    <t>Flex Message (Final): {"type":"flex","altText":"(ADMIN#401) สั่งผักใหม่","contents":{"type":"bubble","size":"mega","body":{"type":"box","layout":"vertical","spacing":"md","contents":[{"type":"text","text":"✅ รายการสั่งผักใหม่ (ADMIN#401)","weight":"bold","size":"md","color":"#1DB446","wrap":true},{"type":"text","text":"ร้าน: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</si>
  <si>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{"sentMessages":[{"id":"567619088688349324","quoteToken":"kJJwf5s_C1KEIF4HXzFHjGvMcDUUV42lXM13lZYkQLiPjDUNbmBWhJu247JVBFaDlQEWwkmWNxyNh3HjzDMWUXYFTSxRjmQOKsHlHXCFMpLn-H1XSUjSrJpFZP0QrH9mJNlMB4RnJpXpWlUATNz4Cw"}]}</t>
  </si>
  <si>
    <t>🔥 Deleted property for trigger: 5692701032221598993</t>
  </si>
  <si>
    <t>✅ Deleted trigger: 5692701032221598993</t>
  </si>
  <si>
    <t>🔥 Processing order for trigger: 2629731339667277210</t>
  </si>
  <si>
    <t>summarizeOrdersToPayments key: 29 Jun 2025|คุณแป๊ง</t>
  </si>
  <si>
    <t>Flex Message (Final): {"type":"flex","altText":"(ADMIN#402) สั่งผักใหม่","contents":{"type":"bubble","size":"mega","body":{"type":"box","layout":"vertical","spacing":"md","contents":[{"type":"text","text":"✅ รายการสั่งผักใหม่ (ADMIN#402)","weight":"bold","size":"md","color":"#1DB446","wrap":true},{"type":"text","text":"ร้าน: คุณแป๊ง","size":"sm","color":"#555555","wrap":true},{"type":"text","text":"การชำระเงิน: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</si>
  <si>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{"sentMessages":[{"id":"567619186449973709","quoteToken":"C5AILCPK3Zxn1BcbA5gTtui9OjV8tgFSIoiY50HCJMIBQRxi1vXUVnOxvcbZeDS5T0-ILGYzGL3bSA-V4mHV33K-d22nLfQjxEcWExSZwr0t-5sEjd-kr1_tH-T8mCQ3UeV4nuk4ui5vG6Z8wMrtpg"}]}</t>
  </si>
  <si>
    <t>🔥 Deleted property for trigger: 2629731339667277210</t>
  </si>
  <si>
    <t>✅ Deleted trigger: 2629731339667277210</t>
  </si>
  <si>
    <t>🔥 Processing order for trigger: 8202390972442917572</t>
  </si>
  <si>
    <t>summarizeOrdersToPayments key: 29 Jun 2025|บ้านอิ่มอร่อย</t>
  </si>
  <si>
    <t>Flex Message (Final): {"type":"flex","altText":"(ADMIN#403) สั่งผักใหม่","contents":{"type":"bubble","size":"mega","body":{"type":"box","layout":"vertical","spacing":"md","contents":[{"type":"text","text":"✅ รายการสั่งผักใหม่ (ADMIN#403)","weight":"bold","size":"md","color":"#1DB446","wrap":true},{"type":"text","text":"ร้าน: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</si>
  <si>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{"sentMessages":[{"id":"567619250757042552","quoteToken":"cbQRWlHHP1HpWb4IUirJMveUXgwVu3BW-wTL8wOTPcz7pfF0PCIoBMv7CPs0o6C0Jo59MilNAqrHDHranTSq-EjP9-j7P0HBqaqBt9zk9JCLhEukDd8BbO8w-rnBAsL9HCSWKKqDw-ydMMf9PcSysQ"}]}</t>
  </si>
  <si>
    <t>🔥 Deleted property for trigger: 8202390972442917572</t>
  </si>
  <si>
    <t>✅ Deleted trigger: 8202390972442917572</t>
  </si>
  <si>
    <t>json : "{\"destination\":\"Uffcadd844141cf0a43c0c2c87fb2389e\",\"events\":[{\"type\":\"message\",\"message\":{\"type\":\"text\",\"id\":\"567619383498375613\",\"quoteToken\":\"sfi8X_5-IMa0q2-FPDqBmgaSkh72-IS7mKh9sKXHw6uTa1OahWfBBwSIWLtA3xTWZK3zq-OQOH6hGLIpEajZ_jBQAWWNKZ8PXq1S_ngnkVzxohjL48WZCPTDN8saozJciMbUFtPIZvTKb_WPL6NotA\",\"text\":\"วันนี้ค่ะ\\nคอส 1\\nเรด 0.3 \"},\"webhookEventId\":\"01JYWK651A5089RKFXDQ1909RV\",\"deliveryContext\":{\"isRedelivery\":false},\"timestamp\":1751158821423,\"source\":{\"type\":\"user\",\"userId\":\"Uf31fcbb445a04ac9cfb8fb58a37d2724\"},\"replyToken\":\"7a2d7e81cbff430d886073036b0afbee\",\"mode\":\"active\"}]}"</t>
  </si>
  <si>
    <t>json : "{\"date\":\"2025-06-29T01:43:31.322Z\",\"deliveryDate\":\"2025-06-29\",\"user\":\"Pepper International\",\"userLine\":\"ADMIN\",\"payMethod\":\"เงินสด\",\"userId\":\"ADMIN\",\"order\":[{\"name\":\"Red Oak\",\"nameTh\":\"เรดโอ๊ค \",\"amount\":0.3,\"price\":120,\"subtotal\":36},{\"name\":\"Cos\",\"nameTh\":\"คอส\",\"amount\":1,\"price\":120,\"subtotal\":120}]}"</t>
  </si>
  <si>
    <t>🔥 Queued order with Trigger ID: -2121674300842270604</t>
  </si>
  <si>
    <t>🔥 Processing order for trigger: -2121674300842270604</t>
  </si>
  <si>
    <t>summarizeOrdersToPayments key: 29 Jun 2025|Pepper International</t>
  </si>
  <si>
    <t>Flex Message (Final): {"type":"flex","altText":"(ADMIN#404) สั่งผักใหม่","contents":{"type":"bubble","size":"mega","body":{"type":"box","layout":"vertical","spacing":"md","contents":[{"type":"text","text":"✅ รายการสั่งผักใหม่ (ADMIN#404)","weight":"bold","size":"md","color":"#1DB446","wrap":true},{"type":"text","text":"ร้าน: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</si>
  <si>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{"sentMessages":[{"id":"567623944686010806","quoteToken":"jQ4wkVieMX6h3e0DzFytFs7hCv63P_mw2BowRoyweQn150xq_EPr2qoR0GPlftx-JWVHoSpzUXwbSJOYjGOgKM-zr_MI_6hvJK-FauTHdrVlJ71464-keU0wYGiUcYbho9zDvCi5mrx0rbzWjuuMKQ"}]}</t>
  </si>
  <si>
    <t>🔥 Deleted property for trigger: -2121674300842270604</t>
  </si>
  <si>
    <t>✅ Deleted trigger: -2121674300842270604</t>
  </si>
  <si>
    <t>customer : Brotherly ไม่ได้ติ้กปริ้นเอกสาร</t>
  </si>
  <si>
    <t>sendDailyPackingSummary formattedToday : 29 Jun 2025</t>
  </si>
  <si>
    <t>sendDailyPackingSummary todayRows : [[395,"28 Jun 2025 เวลา 13:28","2025-06-28T17:00:00.000Z","Brotherly","Green Oak",0.5,120,60,"โอนเงิน"],[395,"28 Jun 2025 เวลา 13:28","2025-06-28T17:00:00.000Z","Brotherly","Red Oak",0.5,120,60,"โอนเงิน"],[395,"28 Jun 2025 เวลา 13:28","2025-06-28T17:00:00.000Z","Brotherly","Baby Cos",0.5,120,60,"โอนเงิน"],[397,"28 Jun 2025 เวลา 22:01","2025-06-28T17:00:00.000Z","เรื่องของสเต๊ก","Red Oak",1,120,120,"โอนเงิน"],[397,"28 Jun 2025 เวลา 22:01","2025-06-28T17:00:00.000Z","เรื่องของสเต๊ก","Baby Cos",1,120,120,"โอนเงิน"],[398,"28 Jun 2025 เวลา 22:12","2025-06-28T17:00:00.000Z","มุมสเต็ก","Green Oak",1,120,120,"โอนเงิน"],[398,"28 Jun 2025 เวลา 22:12","2025-06-28T17:00:00.000Z","มุมสเต็ก","Cos",1,120,120,"โอนเงิน"],[399,"28 Jun 2025 เวลา 22:21","2025-06-28T17:00:00.000Z","Den Shabu","Green Oak",2,120,240,"เงินสด"],[400,"28 Jun 2025 เวลา 23:54","2025-06-28T17:00:00.000Z","Rare","Frillice Iceberg",1,140,140,"เครดิต"],[400,"28 Jun 2025 เวลา 23:54","2025-06-28T17:00:00.000Z","Rare","Red Coral",2,140,280,"เครดิต"],[401,"29 Jun 2025 เวลา 07:57","2025-06-28T17:00:00.000Z","Smaz","Frillice Iceberg",1,140,140,"โอนเงิน"],[401,"29 Jun 2025 เวลา 07:57","2025-06-28T17:00:00.000Z","Smaz","Baby Cos",1,120,120,"โอนเงิน"],[402,"29 Jun 2025 เวลา 07:58","2025-06-28T17:00:00.000Z","คุณแป๊ง","Green Oak",1,120,120,"โอนเงิน"],[402,"29 Jun 2025 เวลา 07:58","2025-06-28T17:00:00.000Z","คุณแป๊ง","Baby Cos",2,120,240,"โอนเงิน"],[403,"29 Jun 2025 เวลา 07:58","2025-06-28T17:00:00.000Z","บ้านอิ่มอร่อย","Frillice Iceberg",2,140,280,"เงินสด"],[404,"29 Jun 2025 เวลา 08:45","2025-06-28T17:00:00.000Z","Pepper International","Red Oak",0.3,120,36,"เงินสด"],[404,"29 Jun 2025 เวลา 08:45","2025-06-28T17:00:00.000Z","Pepper International","Cos",1,120,120,"เงินสด"]]</t>
  </si>
  <si>
    <t>sendDailyDeliverSummary flexMessage : {"type":"flex","altText":"สรุปรายการส่งผัก 🚚🥬\nประจำวันที่ 29/06/2025","contents":{"type":"bubble","size":"mega","body":{"type":"box","layout":"vertical","contents":[{"type":"text","text":"สรุปรายการส่งผัก 🚚🥬 \nประจำวันที่ 29/06/2025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Brotherly","flex":6,"wrap":true,"weight":"bold","size":"sm"},{"type":"text","text":"🖨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(โอนเงิน 180 บ.)","weight":"bold","size":"sm"}]}]},{"type":"box","layout":"vertical","margin":"lg","spacing":"sm","contents":[{"type":"box","layout":"horizontal","backgroundColor":"#A1D6B2","paddingAll":"md","cornerRadius":"md","margin":"lg","contents":[{"type":"text","text":"2.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มุมสเต็ก","flex":6,"wrap":true,"weight":"bold","size":"sm"},{"type":"text","text":"🖨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420 บ.)","weight":"bold","size":"sm"}]}]},{"type":"box","layout":"vertical","margin":"lg","spacing":"sm","contents":[{"type":"box","layout":"horizontal","backgroundColor":"#A1D6B2","paddingAll":"md","cornerRadius":"md","margin":"lg","contents":[{"type":"text","text":"6.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260 บ.)","weight":"bold","size":"sm"}]}]},{"type":"box","layout":"vertical","margin":"lg","spacing":"sm","contents":[{"type":"box","layout":"horizontal","backgroundColor":"#A1D6B2","paddingAll":"md","cornerRadius":"md","margin":"lg","contents":[{"type":"text","text":"7. 👤 คุณแป๊ง","flex":6,"wrap":true,"weight":"bold","size":"sm"},{"type":"text","text":"🖨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บ.)","weight":"bold","size":"sm"}]}]},{"type":"box","layout":"vertical","margin":"lg","spacing":"sm","contents":[{"type":"box","layout":"horizontal","backgroundColor":"#A1D6B2","paddingAll":"md","cornerRadius":"md","margin":"lg","contents":[{"type":"text","text":"8. 👤 บ้านอิ่มอร่อย","flex":6,"wrap":true,"weight":"bold","size":"sm"},{"type":"text","text":"🖨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บ.)","weight":"bold","size":"sm"}]}]},{"type":"box","layout":"vertical","margin":"lg","spacing":"sm","contents":[{"type":"box","layout":"horizontal","backgroundColor":"#A1D6B2","paddingAll":"md","cornerRadius":"md","margin":"lg","contents":[{"type":"text","text":"9. 👤 Pepper International","flex":6,"wrap":true,"weight":"bold","size":"sm"},{"type":"text","text":"🖨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676 บ.","weight":"bold","align":"end","flex":3}]},{"type":"box","layout":"horizontal","contents":[{"type":"text","text":"โอนเงิน","flex":5,"wrap":true},{"type":"text","text":"1.280 บ.","weight":"bold","align":"end","flex":3}]},{"type":"box","layout":"horizontal","contents":[{"type":"text","text":"เครดิต","flex":5,"wrap":true},{"type":"text","text":"420 บ.","weight":"bold","align":"end","flex":3}]},{"type":"separator","margin":"sm"},{"type":"box","layout":"horizontal","backgroundColor":"#E8B86D","paddingAll":"md","cornerRadius":"md","contents":[{"type":"text","text":"รวม 18.80 กก.","size":"md","weight":"bold","flex":5,"wrap":true},{"type":"text","text":"2.376 บ.","weight":"bold","size":"md","align":"end","flex":3}]}]}]}}}</t>
  </si>
  <si>
    <t>📬 pushFlexMessage : {"sentMessages":[{"id":"567625487300690108","quoteToken":"lTaKa473jD9eLF72YF39e1rMBEsCOsrMsi2bWzkU5jGEMsuQ1sIIu7f_2gb-UFdmnzZbPfoMwov3AEu3EIZcbEOHI7zyDKxYjjuMejWhvKmiTGmqBweK8TDaqCQo3Xi32P4dvvbCuD8pPnvpYDbysA"}]}</t>
  </si>
  <si>
    <t>json : "{\"destination\":\"Uffcadd844141cf0a43c0c2c87fb2389e\",\"events\":[{\"type\":\"message\",\"message\":{\"type\":\"text\",\"id\":\"567629841273979069\",\"quoteToken\":\"TeUW_eKP5EoY0tWlbVhPiDsnwXIDbDNOcOTmi3ZAAp1lEnThDtIOyRAW6u7RjkX9N9OUz3nRehDVv3ldd4uaOlN15lgliD8HodxydfY7CkRBfTvC2XSoY_QoFyKquYfQKmxL5WdVaJC3eGwENhcqBA\",\"text\":\"  เแฟท\\nเรดคอรัล1โล\\nฟิลเลย์ 1 โล\\nเบบี้คอส 1โล\"},\"webhookEventId\":\"01JYWS4BQ717HQ06Y1AH86PJNE\",\"deliveryContext\":{\"isRedelivery\":false},\"timestamp\":1751165054604,\"source\":{\"type\":\"user\",\"userId\":\"Uc0f3910d135521f0995ac379d0c945f8\"},\"replyToken\":\"bc5efeafca2b41b392b1b984a8c34647\",\"mode\":\"active\"}]}"</t>
  </si>
  <si>
    <t>json : "{\"destination\":\"Uffcadd844141cf0a43c0c2c87fb2389e\",\"events\":[{\"type\":\"message\",\"message\":{\"type\":\"text\",\"id\":\"567629884726444428\",\"quoteToken\":\"ItmXZLFo0dOuhPGiIfgkuQCZfvx04o9m0RuOA-BCJtrloeUzONKyQvszfzR73r-W-ZG1-21nBrfcGsx3PHgR4rvorE7QmDda7g0BQPS0cauF0MprFJOTEIhJmTgAWoARinR5RSImmMxVOerwtGKD_w\",\"text\":\"โชเน็น\\nคอส 4โล\\nกรีน 2โล\\nเรด 2โลค่ะ\"},\"webhookEventId\":\"01JYWS553AW4B389M37DAT1TK7\",\"deliveryContext\":{\"isRedelivery\":false},\"timestamp\":1751165080447,\"source\":{\"type\":\"user\",\"userId\":\"Uc0f3910d135521f0995ac379d0c945f8\"},\"replyToken\":\"3e90a74aa2394d598f9c4d5f4ba9f9b9\",\"mode\":\"active\"}]}"</t>
  </si>
  <si>
    <t>json : "{\"date\":\"2025-06-29T03:42:48.794Z\",\"deliveryDate\":\"2025-06-29\",\"user\":\"Shounen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\",\"amount\":2,\"price\":120,\"subtotal\":240},{\"name\":\"Cos\",\"nameTh\":\"คอส\",\"amount\":4,\"price\":120,\"subtotal\":480}]}"</t>
  </si>
  <si>
    <t>🔥 Queued order with Trigger ID: -6640031135420947622</t>
  </si>
  <si>
    <t>json : "{\"date\":\"2025-06-29T03:43:33.307Z\",\"deliveryDate\":\"2025-06-29\",\"user\":\"Fat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</si>
  <si>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3233239349649359910</t>
  </si>
  <si>
    <t>🔥 Processing order for trigger: -6640031135420947622</t>
  </si>
  <si>
    <t>summarizeOrdersToPayments key: 29 Jun 2025|Shounen Yakiniku</t>
  </si>
  <si>
    <t>✅ เริ่ม generateAdminDeliveryDocs สำหรับ: Shounen Yakiniku วันที่: 29062025</t>
  </si>
  <si>
    <t>🔥 Processing order for trigger: 3233239349649359910</t>
  </si>
  <si>
    <t>summarizeOrdersToPayments key: 29 Jun 2025|Fat Boy</t>
  </si>
  <si>
    <t>✅ เริ่ม generateAdminDeliveryDocs สำหรับ: Fat Boy วันที่: 29062025</t>
  </si>
  <si>
    <t>✨ สร้างเลขที่เอกสารใหม่: DS290625002</t>
  </si>
  <si>
    <t>✨ สร้างเลขที่เอกสารใหม่: DS290625003</t>
  </si>
  <si>
    <t>💾 อัปเดตเลขที่เอกสาร DS290625002 ใน Payments แถวที่ 1664</t>
  </si>
  <si>
    <t>Flex Message (Final): {"type":"flex","altText":"(ADMIN#406) สั่งผักใหม่","contents":{"type":"bubble","size":"mega","body":{"type":"box","layout":"vertical","spacing":"md","contents":[{"type":"text","text":"✅ รายการสั่งผักใหม่ (ADMIN#406)","weight":"bold","size":"md","color":"#1DB446","wrap":true},{"type":"text","text":"ร้าน: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PDF","uri":"https://drive.google.com/file/d/1EZ9AfisBslvPLuBNf9-kMuo8IAgSxeNE/view?usp=drivesdk"},"margin":"sm"}]}]}}}</t>
  </si>
  <si>
    <t>📬 pushFlexMessage : {"sentMessages":[{"id":"567636055940137267","quoteToken":"R5jBf8SnJZPA8gupBUSZpLckVbQgCmPB_hth7WKishxMe-adRRPttUjXXaEJXQG3YjXnNGzZxWGYQEDptzkeBqw-pmldtsBhTGWWowlls_AJ2o3y5Swx6tF_xAsmoAyPJ3XVEGAmqqa-EEiJlicbOQ"}]}</t>
  </si>
  <si>
    <t>🔥 Deleted property for trigger: 3233239349649359910</t>
  </si>
  <si>
    <t>✅ Deleted trigger: 3233239349649359910</t>
  </si>
  <si>
    <t>💾 อัปเดตเลขที่เอกสาร DS290625003 ใน Payments แถวที่ 1663</t>
  </si>
  <si>
    <t>Flex Message (Final): {"type":"flex","altText":"(ADMIN#405) สั่งผักใหม่","contents":{"type":"bubble","size":"mega","body":{"type":"box","layout":"vertical","spacing":"md","contents":[{"type":"text","text":"✅ รายการสั่งผักใหม่ (ADMIN#405)","weight":"bold","size":"md","color":"#1DB446","wrap":true},{"type":"text","text":"ร้าน: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กก.","weight":"bold","align":"end","size":"sm","flex":2},{"type":"text","text":"960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PDF","uri":"https://drive.google.com/file/d/1y6gRKZMDLJIO3V84CjJWcNWwc8_CgQnY/view?usp=drivesdk"},"margin":"sm"}]}]}}}</t>
  </si>
  <si>
    <t>📬 pushFlexMessage : {"sentMessages":[{"id":"567636076257607954","quoteToken":"x9L0lHJQIFwFhcHwsZFHEkZVDzP1D-If-vz5fEgd3YaII94dROV5TO7cE1qM4x7kpW_-ek6DxXvVdSTHq34hFUN3EVxJqqNNyQn0kIgdilElW4lJ7JqRtXZfsetQrLn4QAu0LWSNLrebGyvu-u6FVA"}]}</t>
  </si>
  <si>
    <t>🔥 Deleted property for trigger: -6640031135420947622</t>
  </si>
  <si>
    <t>✅ Deleted trigger: -6640031135420947622</t>
  </si>
  <si>
    <t>json : "{\"date\":\"2025-06-29T04:17:31.975Z\",\"deliveryDate\":\"2025-06-29\",\"user\":\"คุณแป๊ง\",\"userLine\":\"ADMIN\",\"payMethod\":\"โอนเงิน\",\"userId\":\"ADMIN\",\"order\":[{\"name\":\"Green Oak\",\"nameTh\":\"กรีนโอ๊ค \",\"amount\":1,\"price\":120,\"subtotal\":120},{\"name\":\"Cos\",\"nameTh\":\"คอส\",\"amount\":1,\"price\":120,\"subtotal\":120},{\"name\":\"Baby Cos\",\"nameTh\":\"เบบี้คอส\",\"amount\":1,\"price\":120,\"subtotal\":120}]}"</t>
  </si>
  <si>
    <t>🔥 Queued order with Trigger ID: 2683480270282643552</t>
  </si>
  <si>
    <t>🔥 Processing order for trigger: 2683480270282643552</t>
  </si>
  <si>
    <t>Found 2 rows to delete for shop "คุณแป๊ง" on 29 Jun 2025.</t>
  </si>
  <si>
    <t>Deleted row: 2841</t>
  </si>
  <si>
    <t>Deleted row: 2840</t>
  </si>
  <si>
    <t>Found existing payment summary at data index: 1658</t>
  </si>
  <si>
    <t>Row 1660 updated successfully.</t>
  </si>
  <si>
    <t>✅ Late admin order detected. Attempting to generate document for คุณแป๊ง.</t>
  </si>
  <si>
    <t>✅ เริ่ม generateAdminDeliveryDocs สำหรับ: คุณแป๊ง วันที่: 29062025</t>
  </si>
  <si>
    <t>generateAdminDeliveryDocs -&gt; customer : คุณแป๊ง ไม่ได้ติ้กปริ้นเอกสาร</t>
  </si>
  <si>
    <t>Flex Message (Final): {"type":"flex","altText":"(ADMIN#402) แก้ไขสั่งผัก","contents":{"type":"bubble","size":"mega","body":{"type":"box","layout":"vertical","spacing":"md","contents":[{"type":"text","text":"🔄 แก้ไขรายการสั่งผัก (ADMIN#402)","weight":"bold","size":"md","color":"#f57b00","wrap":true},{"type":"text","text":"ร้าน: คุณแป๊ง","size":"sm","color":"#555555","wrap":true},{"type":"text","text":"การชำระเงิน: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</si>
  <si>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{"sentMessages":[{"id":"567639430291259601","quoteToken":"l1x2c7t5TvkYWWgWufEMHXD4cmFekPquzK9AubfNq6qH6kqyLnETj8p7Xwiihb40SHqb7ejNfrKyBrJX6DjiMnTbmo3d6a2aRjnPYrnBinNMWoApCyenwa0odPg5AC4nMECRGrMX3TqBK-9ZQ71QLQ"}]}</t>
  </si>
  <si>
    <t>🔥 Deleted property for trigger: 2683480270282643552</t>
  </si>
  <si>
    <t>✅ Deleted trigger: 2683480270282643552</t>
  </si>
  <si>
    <t>json : "{\"date\":\"2025-06-29T04:20:10.432Z\",\"deliveryDate\":\"2025-06-29\",\"user\":\"เรื่องของสเต๊ก\",\"userLine\":\"ADMIN\",\"payMethod\":\"โอนเงิน\",\"userId\":\"ADMIN\",\"order\":[{\"name\":\"Red Oak\",\"nameTh\":\"เรดโอ๊ค \",\"amount\":1.5,\"price\":120,\"subtotal\":180},{\"name\":\"Baby Cos\",\"nameTh\":\"เบบี้คอส\",\"amount\":0.5,\"price\":120,\"subtotal\":60}]}"</t>
  </si>
  <si>
    <t>🔥 Queued order with Trigger ID: 7286547191956256698</t>
  </si>
  <si>
    <t>🔥 Processing order for trigger: 7286547191956256698</t>
  </si>
  <si>
    <t>Found 2 rows to delete for shop "เรื่องของสเต๊ก" on 29 Jun 2025.</t>
  </si>
  <si>
    <t>Deleted row: 2832</t>
  </si>
  <si>
    <t>Deleted row: 2831</t>
  </si>
  <si>
    <t>Found existing payment summary at data index: 1653</t>
  </si>
  <si>
    <t>Row 1655 updated successfully.</t>
  </si>
  <si>
    <t>✅ Late admin order detected. Attempting to generate document for เรื่องของสเต๊ก.</t>
  </si>
  <si>
    <t>✅ เริ่ม generateAdminDeliveryDocs สำหรับ: เรื่องของสเต๊ก วันที่: 29062025</t>
  </si>
  <si>
    <t>Flex Message (Final): {"type":"flex","altText":"(ADMIN#397) แก้ไขสั่งผัก","contents":{"type":"bubble","size":"mega","body":{"type":"box","layout":"vertical","spacing":"md","contents":[{"type":"text","text":"🔄 แก้ไขรายการสั่งผัก (ADMIN#397)","weight":"bold","size":"md","color":"#f57b00","wrap":true},{"type":"text","text":"ร้าน: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</si>
  <si>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{"sentMessages":[{"id":"567639635090735381","quoteToken":"GpURYB0CiAxgWv8iEpQzgZzHWMnoDeWw9sHjKipFf4eSCWdF2zm4iSCUipSpFvwMV1Ca8uQ-0wpzdNWhb2jF15JBVlj3d1OZb_KD7EPlXK4qIrlProbKY0lHAHUN7_R5BjFMU10fHNUrULEo4ZjQlA"}]}</t>
  </si>
  <si>
    <t>🔥 Deleted property for trigger: 7286547191956256698</t>
  </si>
  <si>
    <t>✅ Deleted trigger: 7286547191956256698</t>
  </si>
  <si>
    <t>json : "{\"date\":\"2025-06-29T05:23:04.632Z\",\"deliveryDate\":\"2025-06-29\",\"user\":\"คุณแป๊ง\",\"userLine\":\"ADMIN\",\"payMethod\":\"โอนเงิน\",\"userId\":\"ADMIN\",\"order\":[{\"name\":\"Green Oak\",\"nameTh\":\"กรีนโอ๊ค \",\"amount\":2,\"price\":120,\"subtotal\":240},{\"name\":\"Cos\",\"nameTh\":\"คอส\",\"amount\":1,\"price\":120,\"subtotal\":120},{\"name\":\"Baby Cos\",\"nameTh\":\"เบบี้คอส\",\"amount\":1,\"price\":120,\"subtotal\":120}]}"</t>
  </si>
  <si>
    <t>🔥 Queued order with Trigger ID: -1748471495404844533</t>
  </si>
  <si>
    <t>🔥 Processing order for trigger: -1748471495404844533</t>
  </si>
  <si>
    <t>Found 3 rows to delete for shop "คุณแป๊ง" on 29 Jun 2025.</t>
  </si>
  <si>
    <t>Deleted row: 2849</t>
  </si>
  <si>
    <t>Deleted row: 2848</t>
  </si>
  <si>
    <t>Deleted row: 2847</t>
  </si>
  <si>
    <t>Flex Message (Final): {"type":"flex","altText":"(ADMIN#402) แก้ไขสั่งผัก","contents":{"type":"bubble","size":"mega","body":{"type":"box","layout":"vertical","spacing":"md","contents":[{"type":"text","text":"🔄 แก้ไขรายการสั่งผัก (ADMIN#402)","weight":"bold","size":"md","color":"#f57b00","wrap":true},{"type":"text","text":"ร้าน: คุณแป๊ง","size":"sm","color":"#555555","wrap":true},{"type":"text","text":"การชำระเงิน: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</si>
  <si>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{"sentMessages":[{"id":"567646066133172293","quoteToken":"KjDFJU4gzkbFk7mfXps--B7ErhOWPLaxvRTitddVpdIjy6R0wqnv3EexO7eRPbVGNTQ6mrzHLz-eIUIFcubabrj_X4QFqM4g4L_XK4qUMTv8Kag0MpUTmTWcHSy5_vo0qM2vM_Y45E8rua7aBjzLEQ"}]}</t>
  </si>
  <si>
    <t>🔥 Deleted property for trigger: -1748471495404844533</t>
  </si>
  <si>
    <t>✅ Deleted trigger: -1748471495404844533</t>
  </si>
  <si>
    <t>json : "{\"destination\":\"Uffcadd844141cf0a43c0c2c87fb2389e\",\"events\":[{\"type\":\"message\",\"message\":{\"type\":\"text\",\"id\":\"567646133443362817\",\"quoteToken\":\"GxTpFpFb7BspERn7UNRaop1-3oxa5AbgKfZcZELIKOFEhfPRpaQMUXiz5JyHI3JAfihghOjjfG4CQvY41QT8OLoCybwVn3XoTc93_paRFl_AsgsFSMUIbIfTPKQN7-BmzksbWPgBl0Nepp9f-1jfPA\",\"text\":\"พี่หนูจ่ายเงินล่าสุดวันไหน เช็คหน่อย\"},\"webhookEventId\":\"01JYX2CQBHPT4TN70H345THRE4\",\"deliveryContext\":{\"isRedelivery\":false},\"timestamp\":1751174765429,\"source\":{\"type\":\"group\",\"groupId\":\"C41747ea1efc18cc949d4a55a898fbe2d\",\"userId\":\"Ud156635914c6ab5e082eb8cdedf98f3a\"},\"replyToken\":\"13aa15da285540e3ae640508fd4714d5\",\"mode\":\"active\"}]}"</t>
  </si>
  <si>
    <t>json : "{\"destination\":\"Uffcadd844141cf0a43c0c2c87fb2389e\",\"events\":[{\"type\":\"message\",\"message\":{\"type\":\"text\",\"id\":\"567646167803625595\",\"quotedMessageId\":\"567536009441706121\",\"quoteToken\":\"OUTpY6_c9XQzmn_lrxP0vnZcVxXuVAXHDVB9jl6q-FEPLSooUSVMNzHBqYV4LDnDo0NlT796TptkbpjhZfGvelXLygYu3SL828gWvK5hvr9ji3T5exgNqolhnZ7thRCUM-LQgYQrVmyjHZOF040KYw\",\"text\":\"ตามนี้ไหม\"},\"webhookEventId\":\"01JYX2DBA55YMTXYE44GWFMW0C\",\"deliveryContext\":{\"isRedelivery\":false},\"timestamp\":1751174786002,\"source\":{\"type\":\"group\",\"groupId\":\"C41747ea1efc18cc949d4a55a898fbe2d\",\"userId\":\"Ud156635914c6ab5e082eb8cdedf98f3a\"},\"replyToken\":\"833a8a03e75e47c6aa4d89ca6857c5f6\",\"mode\":\"active\"}]}"</t>
  </si>
  <si>
    <t>json : "{\"destination\":\"Uffcadd844141cf0a43c0c2c87fb2389e\",\"events\":[{\"type\":\"message\",\"message\":{\"type\":\"text\",\"id\":\"567646183271694728\",\"quoteToken\":\"aNhrjsA0PmsyRLfqMzqMuoaiUIvOlMRnqbwWFWnR46GNN11dUy-E6nsRJKc2wySlhhFP8kxPQ-QY7bfai2G0ttAMvjNBwHlhkVyjV1uFHFaYHiIOn-N5sFJqTPgOZ5S_DK53MMVAOY9Xx7e45_QkHg\",\"text\":\"จะได้ทวงให้\"},\"webhookEventId\":\"01JYX2DMBTHV8CPEJYRGVHXSYT\",\"deliveryContext\":{\"isRedelivery\":false},\"timestamp\":1751174795135,\"source\":{\"type\":\"group\",\"groupId\":\"C41747ea1efc18cc949d4a55a898fbe2d\",\"userId\":\"Ud156635914c6ab5e082eb8cdedf98f3a\"},\"replyToken\":\"bb4e7f2f9f71464e95a477ec6994ad23\",\"mode\":\"active\"}]}"</t>
  </si>
  <si>
    <t>json : "{\"destination\":\"Uffcadd844141cf0a43c0c2c87fb2389e\",\"events\":[{\"type\":\"message\",\"message\":{\"type\":\"text\",\"id\":\"567647356149825714\",\"quoteToken\":\"WnPfnCDuq05DUi22Efsip-GmKam7hE5xCNmDlOu9IE0yvmQtMtlEbiuoROlrHcb345-4RYV_nEiWO9sfdPoGNj1P0yQ-zzoI_Jfn5XTDirxqN4fi_S2WGHavLY9L5asdy3kmsqCzHBllwIgcPoMu9g\",\"text\":\"เช็คราคาด้วยเด้อ\"},\"webhookEventId\":\"01JYX32Z2AM34Q69HG4N2PYEG7\",\"deliveryContext\":{\"isRedelivery\":false},\"timestamp\":1751175494314,\"source\":{\"type\":\"group\",\"groupId\":\"C41747ea1efc18cc949d4a55a898fbe2d\",\"userId\":\"Ud156635914c6ab5e082eb8cdedf98f3a\"},\"replyToken\":\"11eef5062b614eb38233ee1267d2195c\",\"mode\":\"active\"}]}"</t>
  </si>
  <si>
    <t>json : "{\"date\":\"2025-06-29T05:40:21.438Z\",\"deliveryDate\":\"2025-06-29\",\"user\":\"หนู\",\"userLine\":\"ADMIN\",\"payMethod\":\"โอนเงิน\",\"userId\":\"ADMIN\",\"order\":[{\"name\":\"Green Oak\",\"nameTh\":\"กรีนโอ๊ค \",\"amount\":2.6,\"price\":120,\"subtotal\":312},{\"name\":\"Red Oak\",\"nameTh\":\"เรดโอ๊ค \",\"amount\":1.4,\"price\":120,\"subtotal\":168},{\"name\":\"Baby Cos\",\"nameTh\":\"เบบี้คอส\",\"amount\":1,\"price\":120,\"subtotal\":120}]}"</t>
  </si>
  <si>
    <t>🔥 Queued order with Trigger ID: -4669620782040452483</t>
  </si>
  <si>
    <t>🔥 Processing order for trigger: -4669620782040452483</t>
  </si>
  <si>
    <t>summarizeOrdersToPayments key: 29 Jun 2025|หนู</t>
  </si>
  <si>
    <t>✅ เริ่ม generateAdminDeliveryDocs สำหรับ: หนู วันที่: 29062025</t>
  </si>
  <si>
    <t>Flex Message (Final): {"type":"flex","altText":"(ADMIN#407) สั่งผักใหม่","contents":{"type":"bubble","size":"mega","body":{"type":"box","layout":"vertical","spacing":"md","contents":[{"type":"text","text":"✅ รายการสั่งผักใหม่ (ADMIN#407)","weight":"bold","size":"md","color":"#1DB446","wrap":true},{"type":"text","text":"ร้าน: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อาทิตย์ที่ 29 มิถุนายน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Oak","size":"sm","color":"#000000","flex":4},{"type":"text","text":"2.60 กก.","size":"sm","color":"#555555","align":"end","flex":3},{"type":"text","text":"312 บ.","size":"sm","color":"#000000","align":"end","flex":3}]},{"type":"box","layout":"horizontal","contents":[{"type":"text","text":"Red Oak","size":"sm","color":"#000000","flex":4},{"type":"text","text":"1.40 กก.","size":"sm","color":"#555555","align":"end","flex":3},{"type":"text","text":"168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</si>
  <si>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{"sentMessages":[{"id":"567647803715879580","quoteToken":"xCEjjTzlz--lQhfAZVheDZaNybz2cEiC-fAgG0h5AvJ7BzqOrWjBITwYs4WwzvEng5QdqlG1kBavgUyqUD-g2Y4p-pZQZEnx7D3o5yL-_2X8NJ4h4Of0mHDEXajCtWKv4pxNMbnQdzt3oCS_CDXZVw"}]}</t>
  </si>
  <si>
    <t>🔥 Deleted property for trigger: -4669620782040452483</t>
  </si>
  <si>
    <t>✅ Deleted trigger: -4669620782040452483</t>
  </si>
  <si>
    <t>json : "{\"destination\":\"Uffcadd844141cf0a43c0c2c87fb2389e\",\"events\":[{\"type\":\"message\",\"message\":{\"type\":\"text\",\"id\":\"567647848880668864\",\"quoteToken\":\"31u96dvIrYBhsFqu7nNYUdis29sVncy2r3jMD-xU2UAqcW4jST7RQRgeo5ryzDzx41piOj_SeJpW98H88fROWvwb3kSZx0YK9zm2ZfxYE6Pcem-zwRzq-2fPhep-CMSaLLOKcdmsbR92_1-Dqr-UKQ\",\"text\":\"ถึงพี่หนูละ ขนของก่อนเดี๋ยวโทร\"},\"webhookEventId\":\"01JYX3BXPH4KMFBFW7C9NGMKKR\",\"deliveryContext\":{\"isRedelivery\":false},\"timestamp\":1751175788100,\"source\":{\"type\":\"group\",\"groupId\":\"C41747ea1efc18cc949d4a55a898fbe2d\",\"userId\":\"Ud156635914c6ab5e082eb8cdedf98f3a\"},\"replyToken\":\"122b402f181346feb07fc71a6d8d0325\",\"mode\":\"active\"}]}"</t>
  </si>
  <si>
    <t>json : "{\"destination\":\"Uffcadd844141cf0a43c0c2c87fb2389e\",\"events\":[{\"type\":\"message\",\"message\":{\"type\":\"text\",\"id\":\"567648577565229364\",\"quoteToken\":\"LLRhzD9ez8O3QdJBsbQYJ7hiYUMkFSNsmiepgzgc27YD4gBhv5czJtms5txs2CN4wWmWUtWfvxGaBG_QLCdxOn0mDKFKkbqFs7436ffFHiQIJcAd7JVtZ01n1BYHCqFjj2i7C-qB-YJL0Qu_A6yKCg\",\"text\":\"พี่หนูยอด 4376.- ขอโอนวันนี้ได้ไหม \"},\"webhookEventId\":\"01JYX3S62Z5NKF2J5BJVZ6W7V9\",\"deliveryContext\":{\"isRedelivery\":false},\"timestamp\":1751176222299,\"source\":{\"type\":\"group\",\"groupId\":\"C41747ea1efc18cc949d4a55a898fbe2d\",\"userId\":\"Ud156635914c6ab5e082eb8cdedf98f3a\"},\"replyToken\":\"f152e46e059e4edc99a41104827dddb3\",\"mode\":\"active\"}]}"</t>
  </si>
  <si>
    <t>json : "{\"destination\":\"Uffcadd844141cf0a43c0c2c87fb2389e\",\"events\":[{\"type\":\"unsend\",\"unsend\":{\"messageId\":\"567648577565229364\"},\"webhookEventId\":\"01JYX3T4078053BCCFP8VA6MC0\",\"deliveryContext\":{\"isRedelivery\":false},\"timestamp\":1751176253156,\"source\":{\"type\":\"group\",\"groupId\":\"C41747ea1efc18cc949d4a55a898fbe2d\",\"userId\":\"Ud156635914c6ab5e082eb8cdedf98f3a\"},\"mode\":\"active\"}]}"</t>
  </si>
  <si>
    <t>json : "{\"destination\":\"Uffcadd844141cf0a43c0c2c87fb2389e\",\"events\":[{\"type\":\"message\",\"message\":{\"type\":\"text\",\"id\":\"567648679033307427\",\"quoteToken\":\"dv2ZLnZ6GHdt_smGGylhUl3g1HUk-llJX4WhoBtw0ymdg4oNi-n3jbC6w_ZlgJ0dTwrIcgDPRfdJGIsPPRK5ehR4x7g_q-8UwnQs_guFfAG0A1bHUwnTjidT-yt4uAg8jqN2fSRLDbxgUuXY77isNw\",\"text\":\"พี่หนูยอด4476.- ขอโอนวันนี้ได้ไหม \"},\"webhookEventId\":\"01JYX3V136BTM3YQYT5J1AKR9K\",\"deliveryContext\":{\"isRedelivery\":false},\"timestamp\":1751176282731,\"source\":{\"type\":\"group\",\"groupId\":\"C41747ea1efc18cc949d4a55a898fbe2d\",\"userId\":\"Ud156635914c6ab5e082eb8cdedf98f3a\"},\"replyToken\":\"3892e1ed039247758662f31a0d2da48f\",\"mode\":\"active\"}]}"</t>
  </si>
  <si>
    <t>json : "{\"destination\":\"Uffcadd844141cf0a43c0c2c87fb2389e\",\"events\":[{\"type\":\"message\",\"message\":{\"type\":\"text\",\"id\":\"567650382122320391\",\"quoteToken\":\"4b5kUQiz_eTD1be0kMU4Z_pQhbmiSag6Yj31IUIS_hh4OgPJYxJBuSjNyzhMhZK1TSVAng_REfiUkJlPrOwcDRqf-0igMi4xms0kOsn4VT1DxW-xVtAmqT2JfRaRgsemlActTWpAWYZyz8M7Rqux0g\",\"text\":\"ทวง สิ้นเดือนละ\"},\"webhookEventId\":\"01JYX4T06DXMYGA1JWQ808E7KB\",\"deliveryContext\":{\"isRedelivery\":false},\"timestamp\":1751177297846,\"source\":{\"type\":\"group\",\"groupId\":\"C41747ea1efc18cc949d4a55a898fbe2d\",\"userId\":\"Ud156635914c6ab5e082eb8cdedf98f3a\"},\"replyToken\":\"f498e6ae631c480ba4db28713fad2963\",\"mode\":\"active\"}]}"</t>
  </si>
  <si>
    <t>json : "{\"destination\":\"Uffcadd844141cf0a43c0c2c87fb2389e\",\"events\":[{\"type\":\"message\",\"message\":{\"type\":\"text\",\"id\":\"567653776169631797\",\"quoteToken\":\"fqT_3dQmuwAYJJIyN9jaws7Cyd5lXAyvJpEGHpLD_yhBzZy25doEKN_jeTW1hAch3oTUinazlUrCW-i4CU1WvDGAMm4_37J9hvVXHg5pu2jiGSmKFHq-k_bfn7mFZonYxHn3Ww3M8e--Qz49KAQQXg\",\"text\":\"สั่งผัก\"},\"webhookEventId\":\"01JYX6QR0CGRSS0FKTAB6631FF\",\"deliveryContext\":{\"isRedelivery\":false},\"timestamp\":1751179320850,\"source\":{\"type\":\"user\",\"userId\":\"U38cf79a0245305294a59833353cea1ae\"},\"replyToken\":\"00db76daf96140d1b4cdb317ff443cb8\",\"mode\":\"active\"}]}"</t>
  </si>
  <si>
    <t>userId : U38cf79a0245305294a59833353cea1ae</t>
  </si>
  <si>
    <t>profile displayName : Dripping Hill</t>
  </si>
  <si>
    <t>json : "{\"date\":\"2025-06-29T06:43:22.817Z\",\"deliveryDate\":\"2025-07-01\",\"user\":\"Dripping Hill\",\"userLine\":\"Dripping Hill\",\"payMethod\":\"โอนเงิน\",\"userId\":\"U38cf79a0245305294a59833353cea1ae\",\"order\":[{\"name\":\"Green Oak\",\"nameTh\":\"กรีนโอ๊ค \",\"amount\":0.4,\"price\":120,\"subtotal\":48,\"image\":\"https://i.postimg.cc/xXKgwvBZ/05.png\"},{\"name\":\"Red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Cos\",\"nameTh\":\"เบบี้คอส\",\"amount\":0.1,\"price\":120,\"subtotal\":12,\"image\":\"https://i.postimg.cc/2bXxQ2B1/12.png\"}]}"</t>
  </si>
  <si>
    <t>❌ ไม่เจอ shop name:Dripping Hill</t>
  </si>
  <si>
    <t>📬 pushFlexMessage id : U38cf79a0245305294a59833353cea1ae</t>
  </si>
  <si>
    <t>📬 pushFlexMessage : {"sentMessages":[{"id":"567653918843338858","quoteToken":"FTfXnrkLwtGd9DlqT80c2UmrNuso02ZW3YxkxzbdB0RqlCsB4LEoGckg5xfShrgIAYEAi2_-dNqkGyVtyLnldnZKpk3b7GYHrcshe6CxPC7g0EnIMlhN_XK60ZVPOCI1pb6OqxU3Cn0vcZa3RNbnzw"}]}</t>
  </si>
  <si>
    <t>🔥 Queued order with Trigger ID: 3647318385297564812</t>
  </si>
  <si>
    <t>🔥 Processing order for trigger: 3647318385297564812</t>
  </si>
  <si>
    <t>Shop: Dripping Hill</t>
  </si>
  <si>
    <t>summarizeOrdersToPayments key: 1 Jul 2025|Dripping Hill</t>
  </si>
  <si>
    <t>Flex Message (Final): {"type":"flex","altText":"(Dripping Hill#408) สั่งผักใหม่","contents":{"type":"bubble","size":"mega","body":{"type":"box","layout":"vertical","spacing":"md","contents":[{"type":"text","text":"✅ รายการสั่งผักใหม่ (Dripping Hill#408)","weight":"bold","size":"md","color":"#1DB446","wrap":true},{"type":"text","text":"ร้าน: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</si>
  <si>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{"sentMessages":[{"id":"567654094232355299","quoteToken":"EUeJO5_hh4l0_J-XrREGEWGfzL5ycycTWj8l7t1WyemKJGM2sZ0sWMh-L5mqNMSI3EZ5Tpt7kgIzqEXwqvBDz5XZHDz7G67FoF8o7kWBBwS-qhg1ZyHHjJWoS8IcxyANzCO39aZX9I7Nn2yPELMujg"}]}</t>
  </si>
  <si>
    <t>🔥 Deleted property for trigger: 3647318385297564812</t>
  </si>
  <si>
    <t>✅ Deleted trigger: 3647318385297564812</t>
  </si>
  <si>
    <t>json : "{\"destination\":\"Uffcadd844141cf0a43c0c2c87fb2389e\",\"events\":[{\"type\":\"message\",\"message\":{\"type\":\"image\",\"id\":\"567661410373337429\",\"quoteToken\":\"pKWWjVxp0CbtqYeqam-RsCVzQFH36MLRC7t8NOffmrWCV-iTGPsXcImO5R-zMFc9dzGnSrYgU0t7ti-b_A783wJDMBbKJfJZQHZ9dO22Asp5U4lF0OyOsuwLyyJkhOAOuZpWACcEGkM_7BgvoEHzJA\",\"contentProvider\":{\"type\":\"line\"}},\"webhookEventId\":\"01JYXB2KVZN6PXM8F4SW3HV6ZP\",\"deliveryContext\":{\"isRedelivery\":false},\"timestamp\":1751183871689,\"source\":{\"type\":\"user\",\"userId\":\"U0e980777e178950d5640753c3942f1ce\"},\"replyToken\":\"cc7e49ce8f13402c8a39f80253150738\",\"mode\":\"active\"}]}"</t>
  </si>
  <si>
    <t>json : "{\"date\":\"2025-06-29T10:05:55.343Z\",\"deliveryDate\":\"2025-07-01\",\"user\":\"ไวท์เฮ้าส์\",\"userLine\":\"Gt\",\"payMethod\":\"เงินสด\",\"userId\":\"Uc6055f977b197597baf773d364ef63ef\",\"order\":[{\"name\":\"Red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</si>
  <si>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{"sentMessages":[{"id":"567674308194468013","quoteToken":"eLHegg7wpT7wqK-5LZVwA8Y9ERmiGv_MYSc8My11OSm3OCizN6ThStEGk6jRE_UZ5_N1uSI29NsZbQgs1haaMhcRR8cvi-2-682qXyp_h-mfGSLWSZsYHfNsUktDzFXm-rlaZzHnzY7gpBImaM8L0w"}]}</t>
  </si>
  <si>
    <t>🔥 Queued order with Trigger ID: 2067803754617796607</t>
  </si>
  <si>
    <t>🔥 Processing order for trigger: 2067803754617796607</t>
  </si>
  <si>
    <t>summarizeOrdersToPayments key: 1 Jul 2025|ไวท์เฮ้าส์</t>
  </si>
  <si>
    <t>Flex Message (Final): {"type":"flex","altText":"(Gt#409) สั่งผักใหม่","contents":{"type":"bubble","size":"mega","body":{"type":"box","layout":"vertical","spacing":"md","contents":[{"type":"text","text":"✅ รายการสั่งผักใหม่ (Gt#409)","weight":"bold","size":"md","color":"#1DB446","wrap":true},{"type":"text","text":"ร้าน: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</si>
  <si>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{"sentMessages":[{"id":"567674421390344570","quoteToken":"lKDQD7mCseJD4Nb3IZnOuxdRYuk3dOdS57jsTNqOidS3Id2F6oSOdzJTL7SYunVZhjrc_-qnzab3QWeynIL7L_6_2SuAdsPBnhJKYkAdvMC1WyANxiO9mwM63CeM1eulB1w3Vrbki6PqO9i-ZFeYQg"}]}</t>
  </si>
  <si>
    <t>🔥 Deleted property for trigger: 2067803754617796607</t>
  </si>
  <si>
    <t>✅ Deleted trigger: 2067803754617796607</t>
  </si>
  <si>
    <t>📬 pushFlexMessage : {"sentMessages":[{"id":"567680961165394061","quoteToken":"LN_MS1Lmhl4lYA-5nYA1YM7T_xOYyOksvR4htZlnjVOMOuq8NIV3_2gr43LFAef0vN1GufmLjjbZlDMtZI_XBOc9pjiDRsRol0YJ_7JuwKU-xgfVc8Bwv4DcwMkgdlm7fy_0XMeTI2prb0jF2B5imw"}]}</t>
  </si>
  <si>
    <t>📬 pushFlexMessage : {"sentMessages":[{"id":"567680963916857611","quoteToken":"Yw1dDOChUnrU0aNMHeZd1VN4t2Hus2kdbni5IxhAvovo6QdsSv9CP3DfMNbzJM4xzGI7rEoIbEV92czwiEYMoPBgBRntgIrYEz9-nPdIH-bQgHjfKnwbSdU3besYcK8HF-tiXorDLwFHp_epEaIX9w"}]}</t>
  </si>
  <si>
    <t>json : "{\"destination\":\"Uffcadd844141cf0a43c0c2c87fb2389e\",\"events\":[{\"type\":\"message\",\"message\":{\"type\":\"text\",\"id\":\"567702327570464791\",\"quoteToken\":\"H2Vx4hCq-lbn-g8MZzIenwcWhMO7ErEj9MiEuKEgq06InQMkz-R1o0Co5gGmmsJXZkzHmkDsMkb6SxBMr2vAjBCdcGUYqTj5g9j4cI-EjZB3uzN1m9gA3ZKRJFav3XkJmMvN4jq7VQTFTKL5wKhVJA\",\"text\":\"สั่งผัก\"},\"webhookEventId\":\"01JYY2AWPFT73BHWX299EF2R7G\",\"deliveryContext\":{\"isRedelivery\":false},\"timestamp\":1751208259808,\"source\":{\"type\":\"user\",\"userId\":\"U0d6b72543464859ef62065c9501370cd\"},\"replyToken\":\"b27b600ab2724e29bdb33bbc16c00522\",\"mode\":\"active\"}]}"</t>
  </si>
  <si>
    <t>json : "{\"date\":\"2025-06-29T14:44:48.354Z\",\"deliveryDate\":\"2025-07-01\",\"user\":\"Ginda wagyu\",\"userLine\":\"Moo_Mhee482 🍞🥓💫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</si>
  <si>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{"sentMessages":[{"id":"567702381576585473","quoteToken":"IE3k3RfAGZ8Mp_OjI_8GCJMKriyLqH57gVPBhty0R8mtIG4iVCJ21nOOI4DZ_M23CHe90poApKbBlh8anWfHbX0zRpJ6CF6EokOsbla1RwAODkFF_9RR34r42zcCTNuE0fG9QmXi8AzeWAg9eFM0KQ"}]}</t>
  </si>
  <si>
    <t>🔥 Queued order with Trigger ID: -3208103791195994030</t>
  </si>
  <si>
    <t>json : "{\"destination\":\"Uffcadd844141cf0a43c0c2c87fb2389e\",\"events\":[{\"type\":\"message\",\"message\":{\"type\":\"text\",\"id\":\"567702422714843755\",\"quoteToken\":\"fop69W3W28zlwmorFMge-cySchLjqZfUCkrLEhlG3BkzDSQ0nem3lm7uPDFuZRf-56RjvnEFJ5kjtO3LPf8NkRLGo8plt3MNCXytuDkj-Ehxsl21vjM0q7shHyEWP1jabl57sGmr3em_qEo7Eo5eAg\",\"text\":\"เดี๋ยวพรุ่งนี้บ่ายเจี๊ยบโอนให้รวม 2 ยอดนะคะ \"},\"webhookEventId\":\"01JYY2CM68XHQEZDTMB5FN8YV4\",\"deliveryContext\":{\"isRedelivery\":false},\"timestamp\":1751208316620,\"source\":{\"type\":\"user\",\"userId\":\"U0d6b72543464859ef62065c9501370cd\"},\"replyToken\":\"c67a66e108904c4e919100400486cef8\",\"mode\":\"active\"}]}"</t>
  </si>
  <si>
    <t>🔥 Processing order for trigger: -3208103791195994030</t>
  </si>
  <si>
    <t>summarizeOrdersToPayments key: 1 Jul 2025|Ginda wagyu</t>
  </si>
  <si>
    <t>Flex Message (Final): {"type":"flex","altText":"(Moo_Mhee482 🍞🥓💫 46#410) สั่งผักใหม่","contents":{"type":"bubble","size":"mega","body":{"type":"box","layout":"vertical","spacing":"md","contents":[{"type":"text","text":"✅ รายการสั่งผักใหม่ (Moo_Mhee482 🍞🥓💫 46#410)","weight":"bold","size":"md","color":"#1DB446","wrap":true},{"type":"text","text":"ร้าน: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</si>
  <si>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{"sentMessages":[{"id":"567702464288522619","quoteToken":"XOvcGFNpGLaIl-tjivoSi7N_pN4B9S5Ivsb1__eMq9O0IlKZG8WHlWohOqD6LbeGFgKMkI4f2rVn32Vn6_HXczkJXKmIqrbb-zCbCYfvvuQEFWknTXOsoRe6EPRo3U4QE1UjhloB7hni-e94JxduHQ"}]}</t>
  </si>
  <si>
    <t>🔥 Deleted property for trigger: -3208103791195994030</t>
  </si>
  <si>
    <t>✅ Deleted trigger: -3208103791195994030</t>
  </si>
  <si>
    <t>json : "{\"destination\":\"Uffcadd844141cf0a43c0c2c87fb2389e\",\"events\":[{\"type\":\"message\",\"message\":{\"type\":\"image\",\"id\":\"567702562284241254\",\"quoteToken\":\"z5SPcEyGikOxEX8CfJjmUghs-JZevdAXbM4zoOR1YzKfqDFAM4rf5lhy9ZIpoIDU4nPfAdGzrRjUfyBZTVBPd8o923oEphBYcnCkzrirTkOn631DepBTAnwsbUOs1itF2WmHTmGBKeMFQwwpWhhoDA\",\"contentProvider\":{\"type\":\"line\"}},\"webhookEventId\":\"01JYY2F658PTXN5MJJWPVYYGZK\",\"deliveryContext\":{\"isRedelivery\":false},\"timestamp\":1751208400560,\"source\":{\"type\":\"user\",\"userId\":\"U3cb7c7018c06e87beab55320f27f7317\"},\"replyToken\":\"56fb0ab12f464da481b1820044ba2fde\",\"mode\":\"active\"}]}"</t>
  </si>
  <si>
    <t>json : "{\"date\":\"2025-06-29T21:35:52.623Z\",\"deliveryDate\":\"2025-07-01\",\"user\":\"Morning Tonight\",\"userLine\":\"21gun\",\"payMethod\":\"เครดิต\",\"userId\":\"U863ec6850ff494c8ad50b25afa94efb0\",\"order\":[{\"name\":\"Baby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</si>
  <si>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{"sentMessages":[{"id":"567743761137008830","quoteToken":"DHVhV0biTh-fKJrB6S6A9vAovfFQK7II__lL23_5iGuiRt-LQKr2wwrtN1JeNFDsximT2ijiYht8NoMn0TM1xL_9oRnfvVWh-od4DTJa-izXQSir4hLl7hDCAOg_KRBOC4MQ8-eYnjK0ubgv_W6XxQ"}]}</t>
  </si>
  <si>
    <t>🔥 Queued order with Trigger ID: -8176195475017815832</t>
  </si>
  <si>
    <t>json : "{\"destination\":\"Uffcadd844141cf0a43c0c2c87fb2389e\",\"events\":[{\"type\":\"message\",\"message\":{\"type\":\"text\",\"id\":\"567743799137140975\",\"quotedMessageId\":\"567743761137008830\",\"quoteToken\":\"iXIl4mWrDCg_CdajqTrikTIrXuwHERVY94BAMihROPbHnI5lb8Xu5UWm4a7WWMZHFIY5Izc_8oaf-E-4ldqhSq-wLyL-6L-dE0TwgOX3cdugj0DwXa2bw4dE0TubCUjTOsweqxRt2uDqxxiwhSwSzA\",\"text\":\"ส่งวันนี้เลยนะครับ\"},\"webhookEventId\":\"01JYYSX7XHPZSFDFBVSJXW2BQ7\",\"deliveryContext\":{\"isRedelivery\":false},\"timestamp\":1751232978728,\"source\":{\"type\":\"user\",\"userId\":\"U863ec6850ff494c8ad50b25afa94efb0\"},\"replyToken\":\"430d8bbca0e14ffeae7e42ec556ced36\",\"mode\":\"active\"}]}"</t>
  </si>
  <si>
    <t>json : "{\"destination\":\"Uffcadd844141cf0a43c0c2c87fb2389e\",\"events\":[{\"type\":\"message\",\"message\":{\"type\":\"text\",\"id\":\"567743807173951524\",\"quoteToken\":\"xrVnjqg0JtGS9WRr69MkhnQaBN6JyJZcDogKiZw76s8SHobGGr8VziM0pVPUm0ktA_HuwCDO-3hhfINJ2fMJrWiqgvO7ZN_A48Tnzk6fNhniO_99l46vi_14CShBWU2y3qZ4I8Y1Ofd7whgwpt4dzA\",\"text\":\"ของมอนิ่ง\"},\"webhookEventId\":\"01JYYSXCZQZXRQ88VFTYWV100F\",\"deliveryContext\":{\"isRedelivery\":false},\"timestamp\":1751232983547,\"source\":{\"type\":\"user\",\"userId\":\"U863ec6850ff494c8ad50b25afa94efb0\"},\"replyToken\":\"ee7d2026b59941799eaa1679845b48e5\",\"mode\":\"active\"}]}"</t>
  </si>
  <si>
    <t>🔥 Processing order for trigger: -8176195475017815832</t>
  </si>
  <si>
    <t>summarizeOrdersToPayments key: 1 Jul 2025|Morning Tonight</t>
  </si>
  <si>
    <t>Flex Message (Final): {"type":"flex","altText":"(21gun#411) สั่งผักใหม่","contents":{"type":"bubble","size":"mega","body":{"type":"box","layout":"vertical","spacing":"md","contents":[{"type":"text","text":"✅ รายการสั่งผักใหม่ (21gun#411)","weight":"bold","size":"md","color":"#1DB446","wrap":true},{"type":"text","text":"ร้าน: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</si>
  <si>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{"sentMessages":[{"id":"567743871698862132","quoteToken":"kGvNk2flnTEFZmwJRSH4wQsqijA4u642u7P1xDxXBJ_wNbLnxRcxOG8ZgUot-rJrZGYHXykAWj6MZdS3y93QxyYDGeZhrprbmWeAHsVmdyf955zi8QlAD4BXJuSj9ar_VUIe3OUmmzR546TLXgXlFA"}]}</t>
  </si>
  <si>
    <t>🔥 Deleted property for trigger: -8176195475017815832</t>
  </si>
  <si>
    <t>✅ Deleted trigger: -8176195475017815832</t>
  </si>
  <si>
    <t>json : "{\"destination\":\"Uffcadd844141cf0a43c0c2c87fb2389e\",\"events\":[{\"type\":\"message\",\"message\":{\"type\":\"text\",\"id\":\"567778676117340439\",\"quoteToken\":\"_MJNoX-NVpJMUlNWxGJUML_xw6W92bjl6H0ZE7USizoTzRKEbRQ-qv-WdwZzTcKnF1Pg0OC80okayTrxEUVsmgloKBQ51gu3lseT1owWmOcH7mxOlqkBDqueGtTTJYAZYjYcnQPHzcvbAuh6FsRAVg\",\"text\":\"อย่าลืมทวงเงินพี่หนู @'Arbedeen Jemarican \",\"mention\":{\"mentionees\":[{\"index\":21,\"length\":20,\"userId\":\"U2164e0ac3039299ad657cac907aa1fee\",\"type\":\"user\",\"isSelf\":false}]}},\"webhookEventId\":\"01JYZDQN6HTZG4X9K8EZWJ3YH6\",\"deliveryContext\":{\"isRedelivery\":false},\"timestamp\":1751253767217,\"source\":{\"type\":\"group\",\"groupId\":\"C41747ea1efc18cc949d4a55a898fbe2d\",\"userId\":\"Ud156635914c6ab5e082eb8cdedf98f3a\"},\"replyToken\":\"c234c969f7354d748c16de906a26085e\",\"mode\":\"active\"}]}"</t>
  </si>
  <si>
    <t>json : "{\"destination\":\"Uffcadd844141cf0a43c0c2c87fb2389e\",\"events\":[{\"type\":\"message\",\"message\":{\"type\":\"text\",\"id\":\"567790522425410014\",\"quoteToken\":\"jYMo9q369HDX4lNDE_G5weoEO-Qums4MG56XXi9Yj97egBdDxddmqRfaYy1jV1NBY_KvWm-yWulmk0tXgD7KjqvjXmregwGEzFfIgptRDDH1tIqf_ousqQv2vkQsnPxCsTzK0EtcHLN5Yy2BHVv7rg\",\"text\":\"เครครับ\"},\"webhookEventId\":\"01JYZMF4JKJF8D909DZBEQMF2D\",\"deliveryContext\":{\"isRedelivery\":false},\"timestamp\":1751260828033,\"source\":{\"type\":\"group\",\"groupId\":\"C41747ea1efc18cc949d4a55a898fbe2d\",\"userId\":\"U2164e0ac3039299ad657cac907aa1fee\"},\"replyToken\":\"1b66f05b9763450c829ab04d6cb6c1b3\",\"mode\":\"active\"}]}"</t>
  </si>
  <si>
    <t>json : "{\"destination\":\"Uffcadd844141cf0a43c0c2c87fb2389e\",\"events\":[{\"type\":\"message\",\"message\":{\"type\":\"text\",\"id\":\"567803743325127000\",\"quoteToken\":\"soIUoJ8PLqccM-LHRcCjEY5rVuwcqXYmQrqOJ4ZpnntLNoJ4TuIhke-GQX1u1hkjUpze-b4hvzkXXhCqxTr_IjWhrnvRpqX-bAmlcHTE5hhgGPpUKm1-NkYRRSnxD8GQMXhn7hIZ-Qz2RktfLEDYnQ\",\"text\":\"โอเคครับ\"},\"webhookEventId\":\"01JYZVZMA2FWCDP2RHK7K7XPA2\",\"deliveryContext\":{\"isRedelivery\":false},\"timestamp\":1751268708310,\"source\":{\"type\":\"user\",\"userId\":\"U863ec6850ff494c8ad50b25afa94efb0\"},\"replyToken\":\"6ebf8ebff5d44bf39428c24fabdba09e\",\"mode\":\"active\"}]}"</t>
  </si>
  <si>
    <t>json : "{\"destination\":\"Uffcadd844141cf0a43c0c2c87fb2389e\",\"events\":[{\"type\":\"message\",\"message\":{\"type\":\"text\",\"id\":\"567804917478851092\",\"quoteToken\":\"RWyl5Ad1y4tCcs7VsOb3RdVhtje_WM-3QeRqkicVwAFyeuxYHJ3iE6DQI6hQbk92mml9dO96ToL7nQXPlrTNhgo3XImhWnLx5rF0vF_izq4Sn3T8QHwLz1cdr1o0O2-ARjYLXpMin2UPqeAjFfW2mw\",\"text\":\"มิซูน่ากับร็อคเกตได้ประมาณวันไหนนะคะ\"},\"webhookEventId\":\"01JYZWMZJJQHC9PFQP8T9TT9K8\",\"deliveryContext\":{\"isRedelivery\":false},\"timestamp\":1751269408297,\"source\":{\"type\":\"user\",\"userId\":\"Uc0f3910d135521f0995ac379d0c945f8\"},\"replyToken\":\"d48cd850da6640048ef0336a12e0be89\",\"mode\":\"active\"}]}"</t>
  </si>
  <si>
    <t>json : "{\"destination\":\"Uffcadd844141cf0a43c0c2c87fb2389e\",\"events\":[{\"type\":\"message\",\"message\":{\"type\":\"text\",\"id\":\"567805674332094611\",\"quoteToken\":\"SkG8C8yzEk81T_RgOIfnmm9qv1uGbCF1AQHwYgOqbgNYf-e0OzmHQXji9pwZMQFpYpfZ62QpKTMhJgxKAzVFfhIxsXpAjQJdZFJXoHy2AQ9Bv0Tzg9gjq43DOoNV4KdNrPU3NZqqpDEjPNNNSj070w\",\"text\":\"ส่งผักให้ยังนะคะ\"},\"webhookEventId\":\"01JYZX2R8AGJZZ4WAHXSJHGS0P\",\"deliveryContext\":{\"isRedelivery\":false},\"timestamp\":1751269859383,\"source\":{\"type\":\"user\",\"userId\":\"U0d6b72543464859ef62065c9501370cd\"},\"replyToken\":\"a73dc6fae7d048a996a2d4cc0fc4c9d6\",\"mode\":\"active\"}]}"</t>
  </si>
  <si>
    <t>json : "{\"destination\":\"Uffcadd844141cf0a43c0c2c87fb2389e\",\"events\":[{\"type\":\"message\",\"message\":{\"type\":\"text\",\"id\":\"567809538074345577\",\"quoteToken\":\"bpAHNx15DNxHWmp15oaVIxsEN6lkaGvZw3RqBD8Gtd0Tzt2g3kYE8p8jF5A7yFHK82dtvsYTKvhQNXdL52hngc6Gn8k32d5wdc6JtJQNzb-iSiqqsjSnjVsOOXTP1dMd-lD661y1qHoG9qopqzfKaw\",\"text\":\" สั่งผักสลัดหน่อยค่ะ\\nกรีนโอ๊ค2โล\\nเรดโอ๊ค 1โล\\nฟินเดย์1โล\\n\\nขอบคุณค่ะ\"},\"webhookEventId\":\"01JYZZ91E72WN3RRBM0D3YR129\",\"deliveryContext\":{\"isRedelivery\":false},\"timestamp\":1751272162280,\"source\":{\"type\":\"user\",\"userId\":\"U78617910c23af5dc02e8b5d4035a5026\"},\"replyToken\":\"91c621197d9a4dc697f9d6b010a10d6d\",\"mode\":\"active\"}]}"</t>
  </si>
  <si>
    <t>json : "{\"destination\":\"Uffcadd844141cf0a43c0c2c87fb2389e\",\"events\":[{\"type\":\"message\",\"message\":{\"type\":\"text\",\"id\":\"567809857009483982\",\"quoteToken\":\"YZIuv3W7ejnOT3ErVCsCFlH-LYGP88Pxaxb5FHE9D-bG4kdQl7OUskJhz_5FD91zomJ4y3qjmjUW-q0SJQx4dc-g5OOdBIFYHu7GCHvJ2S3rMEs22oNnOqeoKx0rdelb5QVRN_sR4qKeWKPZcByvGw\",\"text\":\"วันจันหยุดหรอคะ \"},\"webhookEventId\":\"01JYZZEV04QVVYB3B1HE5F5Y8C\",\"deliveryContext\":{\"isRedelivery\":false},\"timestamp\":1751272352299,\"source\":{\"type\":\"user\",\"userId\":\"U0d6b72543464859ef62065c9501370cd\"},\"replyToken\":\"558d12b34b1d4d4b8edcb2a20ff05772\",\"mode\":\"active\"}]}"</t>
  </si>
  <si>
    <t>json : "{\"destination\":\"Uffcadd844141cf0a43c0c2c87fb2389e\",\"events\":[{\"type\":\"message\",\"message\":{\"type\":\"text\",\"id\":\"567809874541412889\",\"quoteToken\":\"G7NLCdqmRV_LyysaAWze8sF0nbIlw5mYQlqpt7MJ5Ip9gcRyiDKjc3Q-KaZ8pQWvuXK57Jm4ZnLj4uC0UQVXaOL-qra7ENhj7USnz-2Sc2kUxuwPXfkTndOx9wKECgml0zmGeGvn1VKYX_JIh3cgpA\",\"text\":\"ลืมเลย\"},\"webhookEventId\":\"01JYZZF554G5K3DM8PDTK672J3\",\"deliveryContext\":{\"isRedelivery\":false},\"timestamp\":1751272362869,\"source\":{\"type\":\"user\",\"userId\":\"U0d6b72543464859ef62065c9501370cd\"},\"replyToken\":\"a0de16363bd14d4fac39549aec7d188a\",\"mode\":\"active\"}]}"</t>
  </si>
  <si>
    <t>json : "{\"destination\":\"Uffcadd844141cf0a43c0c2c87fb2389e\",\"events\":[{\"type\":\"message\",\"message\":{\"type\":\"text\",\"id\":\"567810002048254387\",\"quoteToken\":\"HY9y54OIhkBTGD8c_3_77LzqHE324rsOOeTApRpeNZRWHCFykqZ-UtmFrDVefshhtXN0B1G5w-wagiV2jWuS1w8M4l3_SXQ7awb9bMRBx1MnKGLJ3T1MbiNdk5IoGIRNWqBmHuXb-J_tQbK3meCBxA\",\"text\":\"พี่ใหญ่จะสั่งผักกรีนโอ๊ค 1 กิโลกรัมกลับเรดโอ๊ค 1 ก\\nอันนี้แยกจ่ายนะคะไม่รวมของที่ร้าน\"},\"webhookEventId\":\"01JYZZHF7C68TG6RMSN00S53PD\",\"deliveryContext\":{\"isRedelivery\":false},\"timestamp\":1751272438739,\"source\":{\"type\":\"user\",\"userId\":\"U78617910c23af5dc02e8b5d4035a5026\"},\"replyToken\":\"03abf46e0aec4193badddee487b0e188\",\"mode\":\"active\"}]}"</t>
  </si>
  <si>
    <t>📬 pushFlexMessage : {"sentMessages":[{"id":"567825916194717854","quoteToken":"Zm93j39gPpZ2Cd-TwE9GYZjLolluCdlBLiJJzr3RhaAXbhus9jPthbZISYILxuAHQq6xyNMUNc7e7ai7QO0kJm1IEfnogY4GTHQ1b0tlVbyttKv3txyune-tjvcO9Hz1FzgUCBx_g-RFMEmSv9WNzg"}]}</t>
  </si>
  <si>
    <t>📬 pushFlexMessage : {"sentMessages":[{"id":"567825919248171012","quoteToken":"kdwCoS_pwYcgs9DhyJStdgBiNrZhn1IiiGm7sg-IKEcvwRbA2JtpdHNVuchtWrGpqJt2HZW52LrnmLlktilaVriNZGmmtzcFcTfTZLphpJ6EGdbmn2zXpXFOOEM-RBVc8xdbzlt8Z8is1zZ1Ivjoxg"}]}</t>
  </si>
  <si>
    <t>json : "{\"destination\":\"Uffcadd844141cf0a43c0c2c87fb2389e\",\"events\":[{\"type\":\"message\",\"message\":{\"type\":\"text\",\"id\":\"567845368638210444\",\"quoteToken\":\"uCwl7ZFoD3_7vCG1v58OcBYpQSaMj_7-9SaCCLCIOcuvAdYrhZ9d1B8Tnj3TSkHxkALOHSqBiM02TCMQTE03L4lLCxjj143Iev1I3guHHKek8QYLsqvCCqD35SPtpRbhyUe5_gHtuz5HNiCLVj9emA\",\"text\":\"สั่งผัก\"},\"webhookEventId\":\"01JZ0KMSBCVN4ZTKESD5F1G6RE\",\"deliveryContext\":{\"isRedelivery\":false},\"timestamp\":1751293519053,\"source\":{\"type\":\"user\",\"userId\":\"Uf31fcbb445a04ac9cfb8fb58a37d2724\"},\"replyToken\":\"0b9a3e1eca3144359ced218eb4cfd728\",\"mode\":\"active\"}]}"</t>
  </si>
  <si>
    <t>json : "{\"date\":\"2025-06-30T14:28:33.201Z\",\"deliveryDate\":\"2025-07-01\",\"user\":\"Pepper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</si>
  <si>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{"sentMessages":[{"id":"567845701968199822","quoteToken":"I8vQ-NcWW4rUyPsnJeYzx571oY2LIRstmb9WOTZ_IxxO5AD8tqaANi-h1_lJBcSVTFJ8BHjqGrESiWTKutoT5bSq0tcba037ECC2wqDq4_y5VfZyqGxprwB0ALEsxaX2ou_v4vEQUxe_MPLzRPmByw"}]}</t>
  </si>
  <si>
    <t>🔥 Queued order with Trigger ID: 7205564550415541154</t>
  </si>
  <si>
    <t>🔥 Processing order for trigger: 7205564550415541154</t>
  </si>
  <si>
    <t>summarizeOrdersToPayments key: 1 Jul 2025|Pepper International</t>
  </si>
  <si>
    <t>Flex Message (Final): {"type":"flex","altText":"(Nöei#412) สั่งผักใหม่","contents":{"type":"bubble","size":"mega","body":{"type":"box","layout":"vertical","spacing":"md","contents":[{"type":"text","text":"✅ รายการสั่งผักใหม่ (Nöei#412)","weight":"bold","size":"md","color":"#1DB446","wrap":true},{"type":"text","text":"ร้าน: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</si>
  <si>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{"sentMessages":[{"id":"567845910793945294","quoteToken":"hLDtVzlt4Pc2ie5nrNAg6XJ_5ooexfcFzU9j030iSL7KfYtsRpsMayySN17hOhldZuMb96VTyxHf6htSdXCmHwBj9Kwld9xr-AeuOmWJN9H4G0g6mduE0KcqDSHjE5M_UJJMSUkWf7MpU4l3JxiWIg"}]}</t>
  </si>
  <si>
    <t>🔥 Deleted property for trigger: 7205564550415541154</t>
  </si>
  <si>
    <t>✅ Deleted trigger: 7205564550415541154</t>
  </si>
  <si>
    <t>json : "{\"destination\":\"Uffcadd844141cf0a43c0c2c87fb2389e\",\"events\":[{\"type\":\"message\",\"message\":{\"type\":\"text\",\"id\":\"567845967366980148\",\"quoteToken\":\"GdtRmIcBOQlp3yTwD1ayFtlk17uSiJ8JjtsoLnQQhKHwBp2SCW-Q6mUxYk5Y8RycSSwT43xOi0MFFbXejLhZPFDpn29gTR5pamBYOX8sniSAG_tBAvGoV1u9psOiJ44GLnLAUlX0RJXxWYpShRQ1wg\",\"text\":\"กินดาไม่ได้จ่ายสดอ่อ\"},\"webhookEventId\":\"01JZ0KZP15W8000XZEB6RG33JE\",\"deliveryContext\":{\"isRedelivery\":false},\"timestamp\":1751293875869,\"source\":{\"type\":\"group\",\"groupId\":\"C41747ea1efc18cc949d4a55a898fbe2d\",\"userId\":\"Ud156635914c6ab5e082eb8cdedf98f3a\"},\"replyToken\":\"fc6548c5db50443f8cf0eebff1c05073\",\"mode\":\"active\"}]}"</t>
  </si>
  <si>
    <t>json : "{\"destination\":\"Uffcadd844141cf0a43c0c2c87fb2389e\",\"events\":[{\"type\":\"message\",\"message\":{\"type\":\"image\",\"id\":\"567846739000951057\",\"quoteToken\":\"kmWUWXM9ljCU6tcVMujnaUSJODwBT4gfbXVCPPY2zQT8VzhzGJBpWfvcHCJ4o-1haeZB4gei3plqo5xWqnsmJgrHi5-TRzY3DnPLxc7QhhR2Q2VQDhF4-wS243cjkqY_Q4dmDa3guUeesXwkks_cVw\",\"contentProvider\":{\"type\":\"line\"}},\"webhookEventId\":\"01JZ0MDQ55VPNDVPSYREK2JPGV\",\"deliveryContext\":{\"isRedelivery\":false},\"timestamp\":1751294335810,\"source\":{\"type\":\"user\",\"userId\":\"Uc0f3910d135521f0995ac379d0c945f8\"},\"replyToken\":\"c84e7467b6fe46b9a27dbf20a53c7f66\",\"mode\":\"active\"}]}"</t>
  </si>
  <si>
    <t>json : "{\"destination\":\"Uffcadd844141cf0a43c0c2c87fb2389e\",\"events\":[{\"type\":\"message\",\"message\":{\"type\":\"text\",\"id\":\"567847377172693389\",\"quotedMessageId\":\"567825916194717854\",\"quoteToken\":\"jJXAR_QKFCU-8-9BWkA7De56hMHdBu6SUVsQwDdfWpMwIwM_b_dFXDFx6GFr1B2iCxmrY3nRpODXL9tOoGySpPZdaXWu4B5aXFUgdJJc53uwOBEd4kKSfELwSErVf26nATfPEKqtRNSpWAHNbB8VAQ\",\"text\":\"เครือโชเนนเคลีย พวกเครดิตเหลือเจริญภัณฑ์/morning \"},\"webhookEventId\":\"01JZ0MSAE66W3Q424QZ73GJC79\",\"deliveryContext\":{\"isRedelivery\":false},\"timestamp\":1751294716056,\"source\":{\"type\":\"group\",\"groupId\":\"C41747ea1efc18cc949d4a55a898fbe2d\",\"userId\":\"Ud156635914c6ab5e082eb8cdedf98f3a\"},\"replyToken\":\"7ba4414659304f579c315663684a529e\",\"mode\":\"active\"}]}"</t>
  </si>
  <si>
    <t>json : "{\"destination\":\"Uffcadd844141cf0a43c0c2c87fb2389e\",\"events\":[{\"type\":\"message\",\"message\":{\"type\":\"text\",\"id\":\"567848006268223747\",\"quoteToken\":\"UJakqKR_1xbm8SPvVsSUn8ecK3CQwIF7SaDAJVJiVK9pSpEUUoms4Z1ulusJu-qJ3hrLPjiZ9-MaqEA_vsop7FH3Ygf3-VsM9jB6oI17Ix5Z18cgV84INZ5f5WBBg2FEYco6CnBOmeEyemZkjRyy1g\",\"text\":\"  เแฟท\\nเรดคอรัล1โล\\nฟิลเลย์ 1 โล\\nเบบี้คอส 1โลค่ะ\"},\"webhookEventId\":\"01JZ0N4RVPTZQ32Q46TCJ313KR\",\"deliveryContext\":{\"isRedelivery\":false},\"timestamp\":1751295091177,\"source\":{\"type\":\"user\",\"userId\":\"Uc0f3910d135521f0995ac379d0c945f8\"},\"replyToken\":\"f0b8ed6006314616a1aaa7c920fdc364\",\"mode\":\"active\"}]}"</t>
  </si>
  <si>
    <t>json : "{\"destination\":\"Uffcadd844141cf0a43c0c2c87fb2389e\",\"events\":[{\"type\":\"message\",\"message\":{\"type\":\"text\",\"id\":\"567848158487380554\",\"quoteToken\":\"vh8pqPfeVvDYG4tc6BZUPpmJ0dKDm6Y1IOVtudWHZZlaS_BkbuzhF5MtgAhLlShBljTtF-Uxi9U_nBuWFKFzIY5vN7fOIEUQks9D01XTDA5_j6YHZFDfBozuvVNP45WXKG_Sqnk_HMuZyQHuxLjT6A\",\"text\":\"สั่งผัก\"},\"webhookEventId\":\"01JZ0N7H73YJG982Q4SQWJC0KR\",\"deliveryContext\":{\"isRedelivery\":false},\"timestamp\":1751295181879,\"source\":{\"type\":\"user\",\"userId\":\"Ud156635914c6ab5e082eb8cdedf98f3a\"},\"replyToken\":\"a28bf597bcfa40d28342e4277316fe2c\",\"mode\":\"active\"}]}"</t>
  </si>
  <si>
    <t>json : "{\"date\":\"2025-06-30T14:54:26.891Z\",\"deliveryDate\":\"2025-07-01\",\"user\":\"Fat boy\",\"userLine\":\"A🍋\",\"payMethod\":\"เครดิต\",\"userId\":\"Ud156635914c6ab5e082eb8cdedf98f3a\",\"order\":[{\"name\":\"Frillice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</si>
  <si>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{"sentMessages":[{"id":"567848309767537108","quoteToken":"68hXCWyVJ5NUSDyTbYgvIWoczxQ4IDDfjXKG-UiJwQut8wS6Aa6h6bfMiGx1UvUeUg_3Ut5FYw-ArcT8vbVlGSi-kVX9FgjuhDM5BsoxRQLSN8s0oaHmdS5R4YhQSHupsJTbjywiT1dTCrNJrZOWKQ"}]}</t>
  </si>
  <si>
    <t>🔥 Queued order with Trigger ID: -4231550969706256364</t>
  </si>
  <si>
    <t>🔥 Processing order for trigger: -4231550969706256364</t>
  </si>
  <si>
    <t>summarizeOrdersToPayments key: 1 Jul 2025|Fat Boy</t>
  </si>
  <si>
    <t>Flex Message (Final): {"type":"flex","altText":"(A🍋#413) สั่งผักใหม่","contents":{"type":"bubble","size":"mega","body":{"type":"box","layout":"vertical","spacing":"md","contents":[{"type":"text","text":"✅ รายการสั่งผักใหม่ (A🍋#413)","weight":"bold","size":"md","color":"#1DB446","wrap":true},{"type":"text","text":"ร้าน: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</si>
  <si>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{"sentMessages":[{"id":"567848433852350502","quoteToken":"v-cep1vyyZ4_s__cm69EKIfk1g4VntCGxYM1CrtcOdLTRJyOtNO-eyw_KBhZmvWCBVIWJU_qC05gxm_y21v3JbmgZ-0-DQHr43DS-XXyNE_rnIeyqQHlej13hi4UHI3uT2DrE9BareDVk4AM0IHypA"}]}</t>
  </si>
  <si>
    <t>🔥 Deleted property for trigger: -4231550969706256364</t>
  </si>
  <si>
    <t>✅ Deleted trigger: -4231550969706256364</t>
  </si>
  <si>
    <t>json : "{\"destination\":\"Uffcadd844141cf0a43c0c2c87fb2389e\",\"events\":[{\"type\":\"message\",\"message\":{\"type\":\"image\",\"id\":\"567848921129287937\",\"quoteToken\":\"7OeLTUhjDgZPlcdsrTJynxJxfQlC08JjRfAgJKwMuIKwvtv3yYrhbQbe041QCpFOGPXL0v16jOk2DKrt0nuXilmD8UOF-gUUM4v9F_4WOgy0PrFLmFj2t1WSFssknZyPc0aIMp8V69p_Y6c7knAShA\",\"contentProvider\":{\"type\":\"line\"}},\"webhookEventId\":\"01JZ0NNDKTAC2RN0BDF3JRY47S\",\"deliveryContext\":{\"isRedelivery\":false},\"timestamp\":1751295636609,\"source\":{\"type\":\"user\",\"userId\":\"U7711f10ffcab56530d678ac3eace826f\"},\"replyToken\":\"47d8c0407f1847f29a523f46f9da92c4\",\"mode\":\"active\"}]}"</t>
  </si>
  <si>
    <t>json : "{\"date\":\"2025-06-30T15:02:21.491Z\",\"deliveryDate\":\"2025-07-01\",\"user\":\"ฌาณิ\",\"userLine\":\"A🍋\",\"payMethod\":\"โอนเงิน\",\"userId\":\"Ud156635914c6ab5e082eb8cdedf98f3a\",\"order\":[{\"name\":\"Green Oak\",\"nameTh\":\"กรีนโอ๊ค \",\"amount\":2,\"price\":120,\"subtotal\":240,\"image\":\"https://i.postimg.cc/xXKgwvBZ/05.png\"},{\"name\":\"Red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</si>
  <si>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{"sentMessages":[{"id":"567849104521298077","quoteToken":"aYpkg7kFIkpS4M6vVkfmM2JPXUygCQgvHpWpz4SBvub1CVJAXa7w09wetVYt14X7TmCDfmLralGf6fp3RORqhhlJQ8YobnuNCjOLp9AmXQTT2I_hqKqNQYAhi1kiJkxoTzsCMZDllvY_Y50KSZWTcA"}]}</t>
  </si>
  <si>
    <t>🔥 Queued order with Trigger ID: 4155999927808703590</t>
  </si>
  <si>
    <t>🔥 Processing order for trigger: 4155999927808703590</t>
  </si>
  <si>
    <t>summarizeOrdersToPayments key: 1 Jul 2025|ฌาณิ</t>
  </si>
  <si>
    <t>Flex Message (Final): {"type":"flex","altText":"(A🍋#414) สั่งผักใหม่","contents":{"type":"bubble","size":"mega","body":{"type":"box","layout":"vertical","spacing":"md","contents":[{"type":"text","text":"✅ รายการสั่งผักใหม่ (A🍋#414)","weight":"bold","size":"md","color":"#1DB446","wrap":true},{"type":"text","text":"ร้าน: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</si>
  <si>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{"sentMessages":[{"id":"567849146078462186","quoteToken":"PDZt_Hkt1c7uJ3BfAddoS51kfwX_--lrdwlTVBsCDnSPX1ijMt0mn2LqxZ3AuVvjYVlq9qHiT5XqHdf0g33P0Vn2cJ4vBvo-mego1Ig1eO0Q9YXu-8nu-k9-SBT9HlDI_fUA3HqIKhTm6o8ws3G7yQ"}]}</t>
  </si>
  <si>
    <t>🔥 Deleted property for trigger: 4155999927808703590</t>
  </si>
  <si>
    <t>✅ Deleted trigger: 4155999927808703590</t>
  </si>
  <si>
    <t>json : "{\"destination\":\"Uffcadd844141cf0a43c0c2c87fb2389e\",\"events\":[{\"type\":\"message\",\"message\":{\"type\":\"text\",\"id\":\"567849197937361005\",\"quoteToken\":\"ezUe0LEUpqws60Bbl-ZN4vFdSvcay_yK-T4y1Odr_ZTcmIdZPzpH7Ym88ZwH_ThfLgmmsB-bcQZ0zuq_Tt0P7oFxH3nHlH2sRrnocCFVgHHo_lKmr6ACBccEoivIf9XobqTYx9eVi-clRvV_Uorf_Q\",\"text\":\"ฌาณิออเดอร์มาตั้งแต่บ่ายสาม ทำไมไม่คี วันนี้ว่างทั้งวันไม่ใช่หรอ\"},\"webhookEventId\":\"01JZ0NTEH2223JZKTQD74RYAJN\",\"deliveryContext\":{\"isRedelivery\":false},\"timestamp\":1751295801444,\"source\":{\"type\":\"group\",\"groupId\":\"C41747ea1efc18cc949d4a55a898fbe2d\",\"userId\":\"Ud156635914c6ab5e082eb8cdedf98f3a\"},\"replyToken\":\"0ddb8f6ae74843f5ad2bce94ae564893\",\"mode\":\"active\"}]}"</t>
  </si>
  <si>
    <t>json : "{\"destination\":\"Uffcadd844141cf0a43c0c2c87fb2389e\",\"events\":[{\"type\":\"unsend\",\"unsend\":{\"messageId\":\"567849197937361005\"},\"webhookEventId\":\"01JZ0NTTTQ9F4WYVZF7YPDCBN5\",\"deliveryContext\":{\"isRedelivery\":false},\"timestamp\":1751295814142,\"source\":{\"type\":\"group\",\"groupId\":\"C41747ea1efc18cc949d4a55a898fbe2d\",\"userId\":\"Ud156635914c6ab5e082eb8cdedf98f3a\"},\"mode\":\"active\"}]}"</t>
  </si>
  <si>
    <t>json : "{\"destination\":\"Uffcadd844141cf0a43c0c2c87fb2389e\",\"events\":[{\"type\":\"message\",\"message\":{\"type\":\"text\",\"id\":\"567849262595965194\",\"quoteToken\":\"N7yMPsVcg2oPhn_0oLt49HUOe5SuOU-IqN3fudhahYxLZxETO8F40p0Z_Ic4f0Onbw_pdbzsgmR5Qjs3DFq7wDBZxTDEDAmnxy8MCEf5RcNb3-5Qsl6bY48sJJ0xJqLXDG4UBwMYvDpPTREz3oMQLg\",\"text\":\"ฌาณิออเดอร์มาตั้งแต่บ่ายสาม ทำไมไม่คี วันนี้ว่างทั้งวันไม่ใช่หรอ @'Arbedeen Jemarican \",\"mention\":{\"mentionees\":[{\"index\":65,\"length\":20,\"userId\":\"U2164e0ac3039299ad657cac907aa1fee\",\"type\":\"user\",\"isSelf\":false}]}},\"webhookEventId\":\"01JZ0NVM3372JN03RSTDKV4Q0Z\",\"deliveryContext\":{\"isRedelivery\":false},\"timestamp\":1751295839928,\"source\":{\"type\":\"group\",\"groupId\":\"C41747ea1efc18cc949d4a55a898fbe2d\",\"userId\":\"Ud156635914c6ab5e082eb8cdedf98f3a\"},\"replyToken\":\"de18add100a949cda1d784eb40928754\",\"mode\":\"active\"}]}"</t>
  </si>
  <si>
    <t>json : "{\"destination\":\"Uffcadd844141cf0a43c0c2c87fb2389e\",\"events\":[{\"type\":\"message\",\"message\":{\"type\":\"text\",\"id\":\"567849297023598632\",\"quoteToken\":\"oaZufcHAM13IjOrXRhP2jBarM25jP2jqkoA8RtIl-W6TkZftqdd_MTjvzLfOJx4RDhplYAAUFpVH5c130ZDUBm2ZqZS4Ug05yatILyx-RYTN1DYe0rOi8FwOJCO4Z26aY4LEhb0QI6DeH6SFP4wcog\",\"text\":\"สั่งผัก\"},\"webhookEventId\":\"01JZ0NW89NZ9SFHFD8B0E1KG5Q\",\"deliveryContext\":{\"isRedelivery\":false},\"timestamp\":1751295860537,\"source\":{\"type\":\"user\",\"userId\":\"Ud156635914c6ab5e082eb8cdedf98f3a\"},\"replyToken\":\"afcec7bbc799415e91273253edeeb234\",\"mode\":\"active\"}]}"</t>
  </si>
  <si>
    <t>json : "{\"date\":\"2025-06-30T15:04:56.429Z\",\"deliveryDate\":\"2025-07-01\",\"user\":\"คุณใหญ่\",\"userLine\":\"A🍋\",\"payMethod\":\"โอนเงิน\",\"userId\":\"Ud156635914c6ab5e082eb8cdedf98f3a\",\"order\":[{\"name\":\"Green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</si>
  <si>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❌ ไม่เจอ shop name:คุณใหญ่</t>
  </si>
  <si>
    <t>📬 pushFlexMessage : {"sentMessages":[{"id":"567849378761408759","quoteToken":"MhHsX5q-oZzoezVMY_x0UToubstlbLjCglwEXlits1WdoOIwk9QCQxEcjt2-K-tWf1ODvvayx2oryoYN5ulSrIGBTD8zOvNyRNLeH0ux5JhKMZ1WH1kW16TbkfomQopoBSeGc23kTyyJtyC-J1UnJA"}]}</t>
  </si>
  <si>
    <t>🔥 Queued order with Trigger ID: -7972989582588074381</t>
  </si>
  <si>
    <t>🔥 Processing order for trigger: -7972989582588074381</t>
  </si>
  <si>
    <t>Shop: คุณใหญ่</t>
  </si>
  <si>
    <t>summarizeOrdersToPayments key: 1 Jul 2025|คุณใหญ่</t>
  </si>
  <si>
    <t>Flex Message (Final): {"type":"flex","altText":"(A🍋#415) สั่งผักใหม่","contents":{"type":"bubble","size":"mega","body":{"type":"box","layout":"vertical","spacing":"md","contents":[{"type":"text","text":"✅ รายการสั่งผักใหม่ (A🍋#415)","weight":"bold","size":"md","color":"#1DB446","wrap":true},{"type":"text","text":"ร้าน: คุณใหญ่","size":"sm","color":"#555555","wrap":true},{"type":"text","text":"การชำระเงิน: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</si>
  <si>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{"sentMessages":[{"id":"567849624095424701","quoteToken":"CX88yTTFBPqnpinpYAegpaG_x56e096E62_3sLBCB-bQvHpLF4fzaoOgWfodTqIST94Mloy8aiGUszh7VyI-khnXsOlQEMmj2oI_cRf8LJqmIaAYlVc10257SVY6oHUZZ6m9oM3YhFeNKEeNNAHFUw"}]}</t>
  </si>
  <si>
    <t>🔥 Deleted property for trigger: -7972989582588074381</t>
  </si>
  <si>
    <t>✅ Deleted trigger: -7972989582588074381</t>
  </si>
  <si>
    <t>json : "{\"destination\":\"Uffcadd844141cf0a43c0c2c87fb2389e\",\"events\":[{\"type\":\"message\",\"message\":{\"type\":\"text\",\"id\":\"567849796262428711\",\"quoteToken\":\"NfAFmsNEb9D4u4eCc_EYxtYgSIWalIUms8Hr4q5Qn9p5dERsHGXdt0FQkOKitZwIsmMD34zPeoCafwS8Uod-YT5JsMgOxkxdskZhvRGV3CViJxIIdZu0C8dnOjgvNZqq0t9hTI4pqfVDZoNP1wlq4g\",\"text\":\"สิ้นมิถุนาใช่มั้ยคะ \"},\"webhookEventId\":\"01JZ0P5ABSPKQJ5N9JTF2KNHF2\",\"deliveryContext\":{\"isRedelivery\":false},\"timestamp\":1751296158012,\"source\":{\"type\":\"user\",\"userId\":\"U7946075256108fe2f6356dbae8d1cef0\"},\"replyToken\":\"589454772ef84187b118749dd4b6e44e\",\"mode\":\"active\"}]}"</t>
  </si>
  <si>
    <t>json : "{\"destination\":\"Uffcadd844141cf0a43c0c2c87fb2389e\",\"events\":[{\"type\":\"message\",\"message\":{\"type\":\"text\",\"id\":\"567849926018203701\",\"quoteToken\":\"eR_hmEZxxSn5WlFdhYO-mvbSKIi-KItuKdsLqb0HSnbStAHywIbg_2FTCHhiwkAksWXfb473NG1z43CcEv1kAynHXXNrxeKBoONo1EP8TXB2Brz5W4SCbwkrboFIBZmGVDHae4OZ3uuR0eOvnH7JBw\",\"text\":\"ขอเบอร์ติดต่อด้วยค่ะ เดี๋ยวพรุ่งนี้แจ้งทาง บช ให้เขาโทรแจ้งค่ะ\"},\"webhookEventId\":\"01JZ0P7NWY2GZES1058MKWV52J\",\"deliveryContext\":{\"isRedelivery\":false},\"timestamp\":1751296235279,\"source\":{\"type\":\"user\",\"userId\":\"U7946075256108fe2f6356dbae8d1cef0\"},\"replyToken\":\"e366ca5de62d4344a0e204dfee5f6364\",\"mode\":\"active\"}]}"</t>
  </si>
  <si>
    <t>json : "{\"destination\":\"Uffcadd844141cf0a43c0c2c87fb2389e\",\"events\":[{\"type\":\"message\",\"message\":{\"type\":\"text\",\"id\":\"567850026563273055\",\"quoteToken\":\"lyf6dFV1HH06g0qOA04xog3bhk6j6BNf2tEru_lsxBFhB9odr3fNYDPypDoITbKACMYW3ufW5p7jouDqE-dgtlK3nVEGxiLPx5XvkVdRkQpvfLj9PhuomEhpmyNOFkp_q8S8htbfHZDB-hi2FzE25w\",\"text\":\"ออค่ะ วางทุก 15 วันนะคะ นึกว่าทุกสิ้นเดือน\"},\"webhookEventId\":\"01JZ0P9GYNFCJGWCPZP3GJQM43\",\"deliveryContext\":{\"isRedelivery\":false},\"timestamp\":1751296295387,\"source\":{\"type\":\"user\",\"userId\":\"U7946075256108fe2f6356dbae8d1cef0\"},\"replyToken\":\"6b9f5e6179ea413e8f1861539496fb0d\",\"mode\":\"active\"}]}"</t>
  </si>
  <si>
    <t>json : "{\"destination\":\"Uffcadd844141cf0a43c0c2c87fb2389e\",\"events\":[{\"type\":\"message\",\"message\":{\"type\":\"text\",\"id\":\"567850145380040705\",\"quoteToken\":\"889mZXp6OV2caQq_r0YCGWOSfyk1CNA9MJ_-whW1g5bzWTopuF1MxwUo9SkpV5PjyjDyON-BiU3_QBrsVZTRzWGQtIM5dOUq7VXpYUuUhN5DdzTU9ZBACA2zBOLvn7-Mx4J2NACszwjXcmt97lSeYA\",\"text\":\"พรุ่งนี้สั่งผักอย่างละ 2 กก  นะคะ รวม 10 กก\"},\"webhookEventId\":\"01JZ0PBNRJCWTHN4E7NG4ZG29V\",\"deliveryContext\":{\"isRedelivery\":false},\"timestamp\":1751296366016,\"source\":{\"type\":\"user\",\"userId\":\"U7946075256108fe2f6356dbae8d1cef0\"},\"replyToken\":\"c35c46eb1888479e89c645a9abb8b3ae\",\"mode\":\"active\"}]}"</t>
  </si>
  <si>
    <t>json : "{\"destination\":\"Uffcadd844141cf0a43c0c2c87fb2389e\",\"events\":[{\"type\":\"message\",\"message\":{\"type\":\"text\",\"id\":\"567850158197309718\",\"quotedMessageId\":\"567848006268223747\",\"quoteToken\":\"4t9sZrDkzPH3o4otkjitmtf-EwsZshbtULWNUKt5fKQ3C10zAgRWlsHKKBDT6K62B1DGq27orOj6jwkZDcol10a67Xd9F1NhG4Kx7UhKUhRvVip2vWZVonbHijGcSVYn-y3dSWRajdh1G4rfLaLcBA\",\"text\":\"เพิ่มร็อกเกต 0.5โลค่ะ \"},\"webhookEventId\":\"01JZ0PBXAPEBTGDBN9JCRD2VN6\",\"deliveryContext\":{\"isRedelivery\":false},\"timestamp\":1751296373731,\"source\":{\"type\":\"user\",\"userId\":\"Uc0f3910d135521f0995ac379d0c945f8\"},\"replyToken\":\"eaf331053e3b4f70ae2695404b73ced0\",\"mode\":\"active\"}]}"</t>
  </si>
  <si>
    <t>json : "{\"destination\":\"Uffcadd844141cf0a43c0c2c87fb2389e\",\"events\":[{\"type\":\"message\",\"message\":{\"type\":\"text\",\"id\":\"567850173448061120\",\"quoteToken\":\"7eaAHVGYp_nS7f3OcEPmm5MermCDi73p7fibmalhmYJwlVWRHWqyjbESRS0TPzcvqry8UmstfL9r6D0uBnxh2xdR0WC916Ezsex5_DT9oP4E_aH493RHgTDJrHDIUxx0gVOkJXSZ1pfj2VrqKMnP9g\",\"text\":\"โชเน็น\\nคอส 2 โล\"},\"webhookEventId\":\"01JZ0PC637ZV7KTJF0CJJARH5D\",\"deliveryContext\":{\"isRedelivery\":false},\"timestamp\":1751296382944,\"source\":{\"type\":\"user\",\"userId\":\"Uc0f3910d135521f0995ac379d0c945f8\"},\"replyToken\":\"13391b1d59a649b7986fac51c72ed7ae\",\"mode\":\"active\"}]}"</t>
  </si>
  <si>
    <t>json : "{\"destination\":\"Uffcadd844141cf0a43c0c2c87fb2389e\",\"events\":[{\"type\":\"message\",\"message\":{\"type\":\"text\",\"id\":\"567850178682290215\",\"quoteToken\":\"oSv_KNYpie9UJjR6Ipf0ruqna_juKCM4myJfwh5Vq1AVhFwrnnLboDKeVIWllv6cu63UNrmZh3D9ksMiJhbnIaDuAmycIJpsVnvhVu6bxndyM_9RLkLRCTP0c_aZKYw8DrbYfLV_RMK2vs3Fqsf_pg\",\"text\":\"มะเขือเริ่มมีหรือยังคะ\"},\"webhookEventId\":\"01JZ0PC95Y0V089WF4V05H97C6\",\"deliveryContext\":{\"isRedelivery\":false},\"timestamp\":1751296385989,\"source\":{\"type\":\"user\",\"userId\":\"U7946075256108fe2f6356dbae8d1cef0\"},\"replyToken\":\"93c75e788bf74238a0266556acbaa41c\",\"mode\":\"active\"}]}"</t>
  </si>
  <si>
    <t>json : "{\"destination\":\"Uffcadd844141cf0a43c0c2c87fb2389e\",\"events\":[{\"type\":\"message\",\"message\":{\"type\":\"text\",\"id\":\"567850314410492092\",\"quoteToken\":\"x5QCoTUi8c-dG8WTZljtS8a__iqAPLHAE2RrE1VXLOM7MUt1c5htGeHzdJQ5g7_o6d5ucmy09aGW_zmbEbWqws0PO1jhLKpmFaj_xn5PcHzGVoxRqVjs8xRFhsXkiRkYqe-blBR_o8nGGEK9QSHt8g\",\"text\":\"โอเคค่ะ \"},\"webhookEventId\":\"01JZ0PEQVVJRYR5XR0JY646M4A\",\"deliveryContext\":{\"isRedelivery\":false},\"timestamp\":1751296466769,\"source\":{\"type\":\"user\",\"userId\":\"U7946075256108fe2f6356dbae8d1cef0\"},\"replyToken\":\"1f81f991a854435f9779e601c2f4af97\",\"mode\":\"active\"}]}"</t>
  </si>
  <si>
    <t>json : "{\"destination\":\"Uffcadd844141cf0a43c0c2c87fb2389e\",\"events\":[{\"type\":\"message\",\"message\":{\"type\":\"text\",\"id\":\"567850384422076606\",\"quoteToken\":\"qCItlQJ9B0QzW5C2nFGjlzLRVe-mN0xXyNI8RRpueK9JYvLrQSlwKPiUrhAuPU02oSOJYJ49yK9uWVwM8fGGIcoPODK5luUJeMDP-hImxvLQkht4JkV8I9BpNnu7S42MnFugxu7RjB1XztP4sMLQJg\",\"text\":\"กรีน2 เรด2 เบบี้2 ฟิน2 บัตเตอร์ 2\"},\"webhookEventId\":\"01JZ0PG0RVYPJS6NC5K0N5YXJX\",\"deliveryContext\":{\"isRedelivery\":false},\"timestamp\":1751296508589,\"source\":{\"type\":\"user\",\"userId\":\"U7946075256108fe2f6356dbae8d1cef0\"},\"replyToken\":\"9e16347d673f4d7cb5f0ca84c01a717d\",\"mode\":\"active\"}]}"</t>
  </si>
  <si>
    <t>json : "{\"date\":\"2025-06-30T15:18:11.691Z\",\"deliveryDate\":\"2025-07-01\",\"user\":\"เจริญภัณฑ์\",\"userLine\":\"A🍋\",\"payMethod\":\"เครดิต\",\"userId\":\"Ud156635914c6ab5e082eb8cdedf98f3a\",\"order\":[{\"name\":\"Green Oak\",\"nameTh\":\"กรีนโอ๊ค \",\"amount\":2,\"price\":120,\"subtotal\":240,\"image\":\"https://i.postimg.cc/xXKgwvBZ/05.png\"},{\"name\":\"Red Oak\",\"nameTh\":\"เรดโอ๊ค \",\"amount\":2,\"price\":120,\"subtotal\":240,\"image\":\"https://i.postimg.cc/8F4451pB/08.png\"},{\"name\":\"Frillice Iceberg\",\"nameTh\":\"ฟิลเลย์ไอซ์เบิร์ก\",\"amount\":2,\"price\":140,\"subtotal\":280,\"image\":\"https://i.postimg.cc/Z9RRSPVc/image.png\"},{\"name\":\"Baby Cos\",\"nameTh\":\"เบบี้คอส\",\"amount\":2,\"price\":120,\"subtotal\":240,\"image\":\"https://i.postimg.cc/2bXxQ2B1/12.png\"},{\"name\":\"Butter Head\",\"nameTh\":\"บัตเตอร์เฮด\",\"amount\":2,\"price\":120,\"subtotal\":240,\"image\":\"https://i.postimg.cc/s1X6MZZB/04.png\"}]}"</t>
  </si>
  <si>
    <t>📬 pushFlexMessage : {"sentMessages":[{"id":"567850697048195142","quoteToken":"zwMyrNzROf90xCCx37VuZrn3OV-yyX1jggzM1c7vfmzsesIRj8iD5a_Ufse1vXm1Y9nS8cbrH7p-IdwWdWnBKZ02QmG7Y0XZ2hsBPIoPNq4G4ct12Nb-eW-W8B7IgZvjiAMlRSPqWHBcd-vOWIa0kA"}]}</t>
  </si>
  <si>
    <t>🔥 Queued order with Trigger ID: -8497286156572406461</t>
  </si>
  <si>
    <t>🔥 Processing order for trigger: -8497286156572406461</t>
  </si>
  <si>
    <t>summarizeOrdersToPayments key: 1 Jul 2025|เจริญภัณฑ์</t>
  </si>
  <si>
    <t>Flex Message (Final): {"type":"flex","altText":"(A🍋#416) สั่งผักใหม่","contents":{"type":"bubble","size":"mega","body":{"type":"box","layout":"vertical","spacing":"md","contents":[{"type":"text","text":"✅ รายการสั่งผักใหม่ (A🍋#416)","weight":"bold","size":"md","color":"#1DB446","wrap":true},{"type":"text","text":"ร้าน: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</si>
  <si>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📬 pushFlexMessage : {"sentMessages":[{"id":"567850811435778510","quoteToken":"TliMtmkKGcJHxPX0_rahi3wfnBzIpmaEr-ySjnKXBYtlf-tk1t-AOR7x48mj1zSomHnp0wM1-zAajaUhEBtY72oXr7PV0QKr-girUUDcy86HHdnwFqdMIJC4rNVY71eJuwn7dFr3w4PbOEfOwMQ6Eg"}]}</t>
  </si>
  <si>
    <t>🔥 Deleted property for trigger: -8497286156572406461</t>
  </si>
  <si>
    <t>✅ Deleted trigger: -8497286156572406461</t>
  </si>
  <si>
    <t>json : "{\"destination\":\"Uffcadd844141cf0a43c0c2c87fb2389e\",\"events\":[{\"type\":\"message\",\"message\":{\"type\":\"text\",\"id\":\"567850873578324021\",\"quoteToken\":\"Wk8MQLDKvTUohoNno_NxskUHkVwLkbAmmtZM1Tjg1NUPdYpuUt2s0Ch_krFWijTRVZweMINTBd9PUHknOsDMCk2Cernd5MvC7mW0szhUtmF7bin563QFAYpezrC3Wdtd5weTi-7PBbeoNp4KD3nCfQ\",\"text\":\"เจริญภัณฑ์ก็เหมือนกัน ทำไมไม่คีเลยวันนี้  \"},\"webhookEventId\":\"01JZ0PRXJCGS8CE04Q56YCEFTS\",\"deliveryContext\":{\"isRedelivery\":false},\"timestamp\":1751296800171,\"source\":{\"type\":\"group\",\"groupId\":\"C41747ea1efc18cc949d4a55a898fbe2d\",\"userId\":\"Ud156635914c6ab5e082eb8cdedf98f3a\"},\"replyToken\":\"ea1b107d6bb047bfa0779b48d26743da\",\"mode\":\"active\"}]}"</t>
  </si>
  <si>
    <t>json : "{\"date\":\"2025-06-30T15:26:13.441Z\",\"deliveryDate\":\"2025-07-01\",\"user\":\"เรื่องของสเต๊ก\",\"userLine\":\"Iwaynew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</si>
  <si>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{"sentMessages":[{"id":"567851505072734738","quoteToken":"1F9di8_hpMKja9XDrStn2HtQTseTiH6YcbnzpRHgeKJl_fATONgH8CxoTcpmotPsCQcSFzSEbf9vDOGPa9IZb5QwB9onDFZ_yhFeXoiF8c0OoViyWMQcXVk_pw6QiR_I_EpyY0Ikzik1_ErBdz6jyw"}]}</t>
  </si>
  <si>
    <t>🔥 Queued order with Trigger ID: 5357975060615646808</t>
  </si>
  <si>
    <t>json : "{\"date\":\"2025-06-30T15:26:23.655Z\",\"deliveryDate\":\"2025-07-01\",\"user\":\"Shounen Yakiniku\",\"userLine\":\"ADMIN\",\"payMethod\":\"เครดิต\",\"userId\":\"ADMIN\",\"order\":[{\"name\":\"Cos\",\"nameTh\":\"คอส\",\"amount\":2,\"price\":120,\"subtotal\":240}]}"</t>
  </si>
  <si>
    <t>🔥 Queued order with Trigger ID: 9032196087001886478</t>
  </si>
  <si>
    <t>🔥 Processing order for trigger: 5357975060615646808</t>
  </si>
  <si>
    <t>summarizeOrdersToPayments key: 1 Jul 2025|เรื่องของสเต๊ก</t>
  </si>
  <si>
    <t>Flex Message (Final): {"type":"flex","altText":"(Iwaynew Wongsuwat#417) สั่งผักใหม่","contents":{"type":"bubble","size":"mega","body":{"type":"box","layout":"vertical","spacing":"md","contents":[{"type":"text","text":"✅ รายการสั่งผักใหม่ (Iwaynew Wongsuwat#417)","weight":"bold","size":"md","color":"#1DB446","wrap":true},{"type":"text","text":"ร้าน: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</si>
  <si>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{"sentMessages":[{"id":"567851704570347865","quoteToken":"1N-J4fE9sYNC4q7Cqm9mSkeh7sw6JA0m8pGhUeubJbia9cnZYj-HPYF5r91K2RcT6FQuWclYrr5hOTVCJ-c5wYty5E8zBwtSwP-7HWFuvp3dM0oXlucx9REzO7MVf0buZ5GoHZ3FB_dRkgpSjK4vsQ"}]}</t>
  </si>
  <si>
    <t>🔥 Deleted property for trigger: 5357975060615646808</t>
  </si>
  <si>
    <t>✅ Deleted trigger: 5357975060615646808</t>
  </si>
  <si>
    <t>🔥 Processing order for trigger: 9032196087001886478</t>
  </si>
  <si>
    <t>summarizeOrdersToPayments key: 1 Jul 2025|Shounen Yakiniku</t>
  </si>
  <si>
    <t>Flex Message (Final): {"type":"flex","altText":"(ADMIN#418) สั่งผักใหม่","contents":{"type":"bubble","size":"mega","body":{"type":"box","layout":"vertical","spacing":"md","contents":[{"type":"text","text":"✅ รายการสั่งผักใหม่ (ADMIN#418)","weight":"bold","size":"md","color":"#1DB446","wrap":true},{"type":"text","text":"ร้าน: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</si>
  <si>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{"sentMessages":[{"id":"567851752939061301","quoteToken":"eRp489ZCXTfqBobWzQfyz3ACtTkE9iqeLoKYyrKpg879XyNj78moqKECPccC3DggTB5rvkbyaqA0vAkOUctq1CdjITQQxsy1iZrAQEUHzdQc7RFo03JDspXEkzHhWk_VhWZFwBqnqvGWT9Serzp21g"}]}</t>
  </si>
  <si>
    <t>🔥 Deleted property for trigger: 9032196087001886478</t>
  </si>
  <si>
    <t>✅ Deleted trigger: 9032196087001886478</t>
  </si>
  <si>
    <t>json : "{\"date\":\"2025-06-30T15:40:30.368Z\",\"deliveryDate\":\"2025-07-01\",\"user\":\"มุมสเต็ก\",\"userLine\":\"ADMIN\",\"payMethod\":\"โอนเงิน\",\"userId\":\"ADMIN\",\"order\":[{\"name\":\"Green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</si>
  <si>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5073390596158627770</t>
  </si>
  <si>
    <t>🔥 Processing order for trigger: 5073390596158627770</t>
  </si>
  <si>
    <t>summarizeOrdersToPayments key: 1 Jul 2025|มุมสเต็ก</t>
  </si>
  <si>
    <t>Flex Message (Final): {"type":"flex","altText":"(ADMIN#419) สั่งผักใหม่","contents":{"type":"bubble","size":"mega","body":{"type":"box","layout":"vertical","spacing":"md","contents":[{"type":"text","text":"✅ รายการสั่งผักใหม่ (ADMIN#419)","weight":"bold","size":"md","color":"#1DB446","wrap":true},{"type":"text","text":"ร้าน: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</si>
  <si>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{"sentMessages":[{"id":"567853183465160739","quoteToken":"yimHHmPbBhQ6RPCVqUSdHhQWOHMzmDZD7progs6z4_MRMVPl9fGPF6i32Qy0uqBqn9C5bj6o0FspJz7FruuKLTjISQsB-6Mfgf3XNgefvnSO4IOAK_7elbhWWUdTLJoxZl0elOtW0F3tAbblknLP2A"}]}</t>
  </si>
  <si>
    <t>🔥 Deleted property for trigger: 5073390596158627770</t>
  </si>
  <si>
    <t>✅ Deleted trigger: 5073390596158627770</t>
  </si>
  <si>
    <t>json : "{\"date\":\"2025-06-30T21:51:13.813Z\",\"deliveryDate\":\"2025-07-01\",\"user\":\"Morning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</si>
  <si>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{"sentMessages":[{"id":"567890263814176820","quoteToken":"eFana7VkLi-JB1QEIagoDWye1HgZlkFlieAVPwg1J5RYWqU1fqs5Naz_esB6Sev4aw64DG37zDEmF66WqR0huDEfPB_Fnj7teCkuXYUq2sYUbtlgYeCaOsqbdc5dECx9VP84oyhaKXEIrf8bHWlsMw"}]}</t>
  </si>
  <si>
    <t>🔥 Queued order with Trigger ID: -464508302939732587</t>
  </si>
  <si>
    <t>🔥 Processing order for trigger: -464508302939732587</t>
  </si>
  <si>
    <t>Found 1 rows to delete for shop "Morning Tonight" on 1 Jul 2025.</t>
  </si>
  <si>
    <t>Deleted row: 2861</t>
  </si>
  <si>
    <t>Found existing payment summary at data index: 1667</t>
  </si>
  <si>
    <t>Row 1669 updated successfully.</t>
  </si>
  <si>
    <t>Flex Message (Final): {"type":"flex","altText":"(21gun#411) แก้ไขสั่งผัก","contents":{"type":"bubble","size":"mega","body":{"type":"box","layout":"vertical","spacing":"md","contents":[{"type":"text","text":"🔄 แก้ไขรายการสั่งผัก (21gun#411)","weight":"bold","size":"md","color":"#f57b00","wrap":true},{"type":"text","text":"ร้าน: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</si>
  <si>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{"sentMessages":[{"id":"567890373033590803","quoteToken":"FGpy_tzFf8QEm5KPiwQ5FUL1dIgbhTlZz3LCu8jLpHlmc1hMjTurvnxWEMD_4a-fYyu6p_9VLSxEaUBi_aZBoYVOonDT8noD77SCyDGuoTwPwDx8inyz6xhtJ5v5VWNIstqkyS0trM4RlYHX6y9t-w"}]}</t>
  </si>
  <si>
    <t>🔥 Deleted property for trigger: -464508302939732587</t>
  </si>
  <si>
    <t>✅ Deleted trigger: -464508302939732587</t>
  </si>
  <si>
    <t>sendDailyOrderSummary formattedToday : 1 Jul 2025</t>
  </si>
  <si>
    <t>sendDailyOrderSummary todayRows : [[396,"28 Jun 2025 เวลา 14:10","2025-06-30T17:00:00.000Z","ขนมบ้านคุณย่า","Green Oak",1,120,120,"เงินสด"],[408,"29 Jun 2025 เวลา 13:45","2025-06-30T17:00:00.000Z","Dripping Hill","Green Oak",0.4,120,48,"โอนเงิน"],[408,"29 Jun 2025 เวลา 13:45","2025-06-30T17:00:00.000Z","Dripping Hill","Red Oak",0.5,120,60,"โอนเงิน"],[408,"29 Jun 2025 เวลา 13:45","2025-06-30T17:00:00.000Z","Dripping Hill","Baby Cos",0.1,120,12,"โอนเงิน"],[409,"29 Jun 2025 เวลา 17:06","2025-06-30T17:00:00.000Z","ไวท์เฮ้าส์","Red Oak",0.5,120,60,"เงินสด"],[409,"29 Jun 2025 เวลา 17:06","2025-06-30T17:00:00.000Z","ไวท์เฮ้าส์","Baby Cos",0.5,120,60,"เงินสด"],[410,"29 Jun 2025 เวลา 21:45","2025-06-30T17:00:00.000Z","Ginda wagyu","Cos",5,120,600,"โอนเงิน"],[412,"30 Jun 2025 เวลา 21:30","2025-06-30T17:00:00.000Z","Pepper International","Red Oak",0.5,120,60,"เงินสด"],[412,"30 Jun 2025 เวลา 21:30","2025-06-30T17:00:00.000Z","Pepper International","Cos",0.5,120,60,"เงินสด"],[413,"30 Jun 2025 เวลา 21:55","2025-06-30T17:00:00.000Z","Fat Boy","Frillice Iceberg",1,140,140,"เครดิต"],[413,"30 Jun 2025 เวลา 21:55","2025-06-30T17:00:00.000Z","Fat Boy","Baby Cos",1,120,120,"เครดิต"],[413,"30 Jun 2025 เวลา 21:55","2025-06-30T17:00:00.000Z","Fat Boy","Red Coral",1,140,140,"เครดิต"],[413,"30 Jun 2025 เวลา 21:55","2025-06-30T17:00:00.000Z","Fat Boy","Wild Rocket",0.5,600,300,"เครดิต"],[414,"30 Jun 2025 เวลา 22:02","2025-06-30T17:00:00.000Z","ฌาณิ","Green Oak",2,120,240,"โอนเงิน"],[414,"30 Jun 2025 เวลา 22:02","2025-06-30T17:00:00.000Z","ฌาณิ","Red Oak",1,120,120,"โอนเงิน"],[414,"30 Jun 2025 เวลา 22:02","2025-06-30T17:00:00.000Z","ฌาณิ","Frillice Iceberg",1,140,140,"โอนเงิน"],[415,"30 Jun 2025 เวลา 22:07","2025-06-30T17:00:00.000Z","คุณใหญ่","Green Oak",1,120,120,"โอนเงิน"],[415,"30 Jun 2025 เวลา 22:07","2025-06-30T17:00:00.000Z","คุณใหญ่","Red Oak",1,120,120,"โอนเงิน"],[416,"30 Jun 2025 เวลา 22:19","2025-06-30T17:00:00.000Z","เจริญภัณฑ์","Green Oak",2,120,240,"เครดิต"],[416,"30 Jun 2025 เวลา 22:19","2025-06-30T17:00:00.000Z","เจริญภัณฑ์","Red Oak",2,120,240,"เครดิต"],[416,"30 Jun 2025 เวลา 22:19","2025-06-30T17:00:00.000Z","เจริญภัณฑ์","Frillice Iceberg",2,140,280,"เครดิต"],[416,"30 Jun 2025 เวลา 22:19","2025-06-30T17:00:00.000Z","เจริญภัณฑ์","Baby Cos",2,120,240,"เครดิต"],[416,"30 Jun 2025 เวลา 22:19","2025-06-30T17:00:00.000Z","เจริญภัณฑ์","Butter Head",2,120,240,"เครดิต"],[417,"30 Jun 2025 เวลา 22:28","2025-06-30T17:00:00.000Z","เรื่องของสเต๊ก","Red Oak",1,120,120,"โอนเงิน"],[417,"30 Jun 2025 เวลา 22:28","2025-06-30T17:00:00.000Z","เรื่องของสเต๊ก","Baby Cos",1,120,120,"โอนเงิน"],[418,"30 Jun 2025 เวลา 22:28","2025-06-30T17:00:00.000Z","Shounen Yakiniku","Cos",2,120,240,"เครดิต"],[419,"30 Jun 2025 เวลา 22:42","2025-06-30T17:00:00.000Z","มุมสเต็ก","Green Oak",1,120,120,"โอนเงิน"],[419,"30 Jun 2025 เวลา 22:42","2025-06-30T17:00:00.000Z","มุมสเต็ก","Red Oak",1,120,120,"โอนเงิน"],[419,"30 Jun 2025 เวลา 22:42","2025-06-30T17:00:00.000Z","มุมสเต็ก","Cos",1,120,120,"โอนเงิน"],[411,"1 Jul 2025 เวลา 04:52","2025-06-30T17:00:00.000Z","Morning Tonight","Green Oak",1,120,120,"เครดิต"],[411,"1 Jul 2025 เวลา 04:52","2025-06-30T17:00:00.000Z","Morning Tonight","Red Oak",1,120,120,"เครดิต"],[411,"1 Jul 2025 เวลา 04:52","2025-06-30T17:00:00.000Z","Morning Tonight","Baby Cos",1,120,120,"เครดิต"]]</t>
  </si>
  <si>
    <t>📬 pushFlexMessage : {"sentMessages":[{"id":"567898231431233557","quoteToken":"c8NIgdeTZJq5uWLwpa3eg2bb-i1fGS3Yrmj24N7vNEly68_cXWLBtk4dgjMhWsfB-v3HkrgTTUFINEmwbnMC3SNl1BEPu1FX_HS6GMQGGsRJhVraIf9zi_GwabnSYuY6YvexcVzGlPz1K0S3f2nvuQ"}]}</t>
  </si>
  <si>
    <t>json : "{\"destination\":\"Uffcadd844141cf0a43c0c2c87fb2389e\",\"events\":[{\"type\":\"message\",\"message\":{\"type\":\"text\",\"id\":\"567911397485969990\",\"quoteToken\":\"xdg010QScUMWZf31USSnEHJY9JQI7hgJ3mfsKIndllg2Ym_hYXzTPUjAVhmELKd7EIDTRMpJaDzyai4YTmrJizhjUAVP231daAhzRShX1CGdWF6YgO4g_g_Kd1pkkBxY1cpKF9X7vSEkXDkzHmHymA\",\"text\":\"สั่งผัก\"},\"webhookEventId\":\"01JZ1S5V2X3YH0B9D6MZ4XZJGA\",\"deliveryContext\":{\"isRedelivery\":false},\"timestamp\":1751332875169,\"source\":{\"type\":\"user\",\"userId\":\"Ub61ffc31749c91e81bdbf2f37821bf49\"},\"replyToken\":\"bd26c0030ac54f878a00b353ec8f4525\",\"mode\":\"active\"}]}"</t>
  </si>
  <si>
    <t>json : "{\"date\":\"2025-07-01T01:21:42.888Z\",\"deliveryDate\":\"2025-07-01\",\"user\":\"คริสตัลคาเฟ่\",\"userLine\":\"ร้าน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</si>
  <si>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{"sentMessages":[{"id":"567911448354488457","quoteToken":"uLj7S4-nI_Lst7yNmLdJ4Amt9_xb2JCMoa0Z-DoAEgk2zDci9dDuq6EVZG5TR7y2vctL0LV-qvgyFWkoD9eNsFEHMIFiYMuUaa56hJ_kXIIZ28SoUaLbxdwgzmcEqTiApAmeUcIvgpv8XLI2xXNeSw"}]}</t>
  </si>
  <si>
    <t>🔥 Queued order with Trigger ID: 2162708082880985818</t>
  </si>
  <si>
    <t>🔥 Processing order for trigger: 2162708082880985818</t>
  </si>
  <si>
    <t>summarizeOrdersToPayments key: 1 Jul 2025|คริสตัลคาเฟ่</t>
  </si>
  <si>
    <t>Flex Message (Final): {"type":"flex","altText":"(ร้าน คริสตัลคาเฟ่#420) สั่งผักใหม่","contents":{"type":"bubble","size":"mega","body":{"type":"box","layout":"vertical","spacing":"md","contents":[{"type":"text","text":"✅ รายการสั่งผักใหม่ (ร้าน คริสตัลคาเฟ่#420)","weight":"bold","size":"md","color":"#1DB446","wrap":true},{"type":"text","text":"ร้าน: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</si>
  <si>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{"sentMessages":[{"id":"567911592805793997","quoteToken":"lmIVu8FbNyjJsh5GC2Nau_ODaTkv3gyEL2uiEZWfGpbcWI8FtHXPvAB0L7c7e2St1p3Ns2E9HrrriyNzuWf3AyT4TLdKbcdXj5uH_4LzuJ2GSy5hvDq3AKy7mny4CTtNFOvrwzlC2CwtIoLWOH1qww"}]}</t>
  </si>
  <si>
    <t>🔥 Deleted property for trigger: 2162708082880985818</t>
  </si>
  <si>
    <t>✅ Deleted trigger: 2162708082880985818</t>
  </si>
  <si>
    <t>customer : คุณใหญ่ ไม่ได้ติ้กปริ้นเอกสาร</t>
  </si>
  <si>
    <t>sendDailyPackingSummary formattedToday : 1 Jul 2025</t>
  </si>
  <si>
    <t>sendDailyPackingSummary todayRows : [[396,"28 Jun 2025 เวลา 14:10","2025-06-30T17:00:00.000Z","ขนมบ้านคุณย่า","Green Oak",1,120,120,"เงินสด"],[408,"29 Jun 2025 เวลา 13:45","2025-06-30T17:00:00.000Z","Dripping Hill","Green Oak",0.4,120,48,"โอนเงิน"],[408,"29 Jun 2025 เวลา 13:45","2025-06-30T17:00:00.000Z","Dripping Hill","Red Oak",0.5,120,60,"โอนเงิน"],[408,"29 Jun 2025 เวลา 13:45","2025-06-30T17:00:00.000Z","Dripping Hill","Baby Cos",0.1,120,12,"โอนเงิน"],[409,"29 Jun 2025 เวลา 17:06","2025-06-30T17:00:00.000Z","ไวท์เฮ้าส์","Red Oak",0.5,120,60,"เงินสด"],[409,"29 Jun 2025 เวลา 17:06","2025-06-30T17:00:00.000Z","ไวท์เฮ้าส์","Baby Cos",0.5,120,60,"เงินสด"],[410,"29 Jun 2025 เวลา 21:45","2025-06-30T17:00:00.000Z","Ginda wagyu","Cos",5,120,600,"โอนเงิน"],[412,"30 Jun 2025 เวลา 21:30","2025-06-30T17:00:00.000Z","Pepper International","Red Oak",0.5,120,60,"เงินสด"],[412,"30 Jun 2025 เวลา 21:30","2025-06-30T17:00:00.000Z","Pepper International","Cos",0.5,120,60,"เงินสด"],[413,"30 Jun 2025 เวลา 21:55","2025-06-30T17:00:00.000Z","Fat Boy","Frillice Iceberg",1,140,140,"เครดิต"],[413,"30 Jun 2025 เวลา 21:55","2025-06-30T17:00:00.000Z","Fat Boy","Baby Cos",1,120,120,"เครดิต"],[413,"30 Jun 2025 เวลา 21:55","2025-06-30T17:00:00.000Z","Fat Boy","Red Coral",1,140,140,"เครดิต"],[413,"30 Jun 2025 เวลา 21:55","2025-06-30T17:00:00.000Z","Fat Boy","Wild Rocket",0.5,600,300,"เครดิต"],[414,"30 Jun 2025 เวลา 22:02","2025-06-30T17:00:00.000Z","ฌาณิ","Green Oak",2,120,240,"โอนเงิน"],[414,"30 Jun 2025 เวลา 22:02","2025-06-30T17:00:00.000Z","ฌาณิ","Red Oak",1,120,120,"โอนเงิน"],[414,"30 Jun 2025 เวลา 22:02","2025-06-30T17:00:00.000Z","ฌาณิ","Frillice Iceberg",1,140,140,"โอนเงิน"],[415,"30 Jun 2025 เวลา 22:07","2025-06-30T17:00:00.000Z","คุณใหญ่","Green Oak",1,120,120,"โอนเงิน"],[415,"30 Jun 2025 เวลา 22:07","2025-06-30T17:00:00.000Z","คุณใหญ่","Red Oak",1,120,120,"โอนเงิน"],[416,"30 Jun 2025 เวลา 22:19","2025-06-30T17:00:00.000Z","เจริญภัณฑ์","Green Oak",2,120,240,"เครดิต"],[416,"30 Jun 2025 เวลา 22:19","2025-06-30T17:00:00.000Z","เจริญภัณฑ์","Red Oak",2,120,240,"เครดิต"],[416,"30 Jun 2025 เวลา 22:19","2025-06-30T17:00:00.000Z","เจริญภัณฑ์","Frillice Iceberg",2,140,280,"เครดิต"],[416,"30 Jun 2025 เวลา 22:19","2025-06-30T17:00:00.000Z","เจริญภัณฑ์","Baby Cos",2,120,240,"เครดิต"],[416,"30 Jun 2025 เวลา 22:19","2025-06-30T17:00:00.000Z","เจริญภัณฑ์","Butter Head",2,120,240,"เครดิต"],[417,"30 Jun 2025 เวลา 22:28","2025-06-30T17:00:00.000Z","เรื่องของสเต๊ก","Red Oak",1,120,120,"โอนเงิน"],[417,"30 Jun 2025 เวลา 22:28","2025-06-30T17:00:00.000Z","เรื่องของสเต๊ก","Baby Cos",1,120,120,"โอนเงิน"],[418,"30 Jun 2025 เวลา 22:28","2025-06-30T17:00:00.000Z","Shounen Yakiniku","Cos",2,120,240,"เครดิต"],[419,"30 Jun 2025 เวลา 22:42","2025-06-30T17:00:00.000Z","มุมสเต็ก","Green Oak",1,120,120,"โอนเงิน"],[419,"30 Jun 2025 เวลา 22:42","2025-06-30T17:00:00.000Z","มุมสเต็ก","Red Oak",1,120,120,"โอนเงิน"],[419,"30 Jun 2025 เวลา 22:42","2025-06-30T17:00:00.000Z","มุมสเต็ก","Cos",1,120,120,"โอนเงิน"],[411,"1 Jul 2025 เวลา 04:52","2025-06-30T17:00:00.000Z","Morning Tonight","Green Oak",1,120,120,"เครดิต"],[411,"1 Jul 2025 เวลา 04:52","2025-06-30T17:00:00.000Z","Morning Tonight","Red Oak",1,120,120,"เครดิต"],[411,"1 Jul 2025 เวลา 04:52","2025-06-30T17:00:00.000Z","Morning Tonight","Baby Cos",1,120,120,"เครดิต"],[420,"1 Jul 2025 เวลา 08:23","2025-06-30T17:00:00.000Z","คริสตัลคาเฟ่","Green Oak",1,120,120,"เงินสด"],[420,"1 Jul 2025 เวลา 08:23","2025-06-30T17:00:00.000Z","คริสตัลคาเฟ่","Red Oak",1,120,120,"เงินสด"]]</t>
  </si>
  <si>
    <t>sendDailyDeliverSummary flexMessage : {"type":"flex","altText":"สรุปรายการส่งผัก 🚚🥬\nประจำวันที่ 01/07/2025","contents":{"type":"bubble","size":"mega","body":{"type":"box","layout":"vertical","contents":[{"type":"text","text":"สรุปรายการส่งผัก 🚚🥬 \nประจำวันที่ 01/07/2025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Oak","size":"sm","weight":"bold","flex":5,"wrap":true},{"type":"text","text":"0.40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บ.)","weight":"bold","size":"sm"}]}]},{"type":"box","layout":"vertical","margin":"lg","spacing":"sm","contents":[{"type":"box","layout":"horizontal","backgroundColor":"#A1D6B2","paddingAll":"md","cornerRadius":"md","margin":"lg","contents":[{"type":"text","text":"3.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บ.)","weight":"bold","size":"sm"}]}]},{"type":"box","layout":"vertical","margin":"lg","spacing":"sm","contents":[{"type":"box","layout":"horizontal","backgroundColor":"#A1D6B2","paddingAll":"md","cornerRadius":"md","margin":"lg","contents":[{"type":"text","text":"4.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บ.)","weight":"bold","size":"sm"}]}]},{"type":"box","layout":"vertical","margin":"lg","spacing":"sm","contents":[{"type":"box","layout":"horizontal","backgroundColor":"#A1D6B2","paddingAll":"md","cornerRadius":"md","margin":"lg","contents":[{"type":"text","text":"5.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บ.)","weight":"bold","size":"sm"}]}]},{"type":"box","layout":"vertical","margin":"lg","spacing":"sm","contents":[{"type":"box","layout":"horizontal","backgroundColor":"#A1D6B2","paddingAll":"md","cornerRadius":"md","margin":"lg","contents":[{"type":"text","text":"6.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3.50 กก. (เครดิต 700 บ.)","weight":"bold","size":"sm"}]}]},{"type":"box","layout":"vertical","margin":"lg","spacing":"sm","contents":[{"type":"box","layout":"horizontal","backgroundColor":"#A1D6B2","paddingAll":"md","cornerRadius":"md","margin":"lg","contents":[{"type":"text","text":"7.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บ.)","weight":"bold","size":"sm"}]}]},{"type":"box","layout":"vertical","margin":"lg","spacing":"sm","contents":[{"type":"box","layout":"horizontal","backgroundColor":"#A1D6B2","paddingAll":"md","cornerRadius":"md","margin":"lg","contents":[{"type":"text","text":"8. 👤 คุณใหญ่","flex":6,"wrap":true,"weight":"bold","size":"sm"},{"type":"text","text":"🖨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(undefined 240 บ.)","weight":"bold","size":"sm"}]}]},{"type":"box","layout":"vertical","margin":"lg","spacing":"sm","contents":[{"type":"box","layout":"horizontal","backgroundColor":"#A1D6B2","paddingAll":"md","cornerRadius":"md","margin":"lg","contents":[{"type":"text","text":"9.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บ.)","weight":"bold","size":"sm"}]}]},{"type":"box","layout":"vertical","margin":"lg","spacing":"sm","contents":[{"type":"box","layout":"horizontal","backgroundColor":"#A1D6B2","paddingAll":"md","cornerRadius":"md","margin":"lg","contents":[{"type":"text","text":"10.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บ.)","weight":"bold","size":"sm"}]}]},{"type":"box","layout":"vertical","margin":"lg","spacing":"sm","contents":[{"type":"box","layout":"horizontal","backgroundColor":"#A1D6B2","paddingAll":"md","cornerRadius":"md","margin":"lg","contents":[{"type":"text","text":"11.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บ.)","weight":"bold","size":"sm"}]}]},{"type":"box","layout":"vertical","margin":"lg","spacing":"sm","contents":[{"type":"box","layout":"horizontal","backgroundColor":"#A1D6B2","paddingAll":"md","cornerRadius":"md","margin":"lg","contents":[{"type":"text","text":"12.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บ.)","weight":"bold","size":"sm"}]}]},{"type":"box","layout":"vertical","margin":"lg","spacing":"sm","contents":[{"type":"box","layout":"horizontal","backgroundColor":"#A1D6B2","paddingAll":"md","cornerRadius":"md","margin":"lg","contents":[{"type":"text","text":"13.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บ.)","weight":"bold","size":"sm"}]}]},{"type":"box","layout":"vertical","margin":"lg","spacing":"sm","contents":[{"type":"box","layout":"horizontal","backgroundColor":"#A1D6B2","paddingAll":"md","cornerRadius":"md","margin":"lg","contents":[{"type":"text","text":"14.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600 บ.","weight":"bold","align":"end","flex":3}]},{"type":"box","layout":"horizontal","contents":[{"type":"text","text":"โอนเงิน","flex":5,"wrap":true},{"type":"text","text":"1.820 บ.","weight":"bold","align":"end","flex":3}]},{"type":"box","layout":"horizontal","contents":[{"type":"text","text":"เครดิต","flex":5,"wrap":true},{"type":"text","text":"2.540 บ.","weight":"bold","align":"end","flex":3}]},{"type":"separator","margin":"sm"},{"type":"box","layout":"horizontal","backgroundColor":"#E8B86D","paddingAll":"md","cornerRadius":"md","contents":[{"type":"text","text":"รวม 40.50 กก.","size":"md","weight":"bold","flex":5,"wrap":true},{"type":"text","text":"5.200 บ.","weight":"bold","size":"md","align":"end","flex":3}]}]}]}}}</t>
  </si>
  <si>
    <t>📬 pushFlexMessage : {"sentMessages":[{"id":"567915483559624963","quoteToken":"xdkTnYfIO3EC7b2OFgbEa9TyLQSJqcsB5W9oaLDO9G5iZ3mLK5QJFLphO4uVKfWBOLEAtu6lGsR17n69mUo29Cwg_fsk36xjnMnFAjX6Q4K1D8m_5I9kJ-KpZ5eW51ihdA7PFLXJH1IIbS-jiJupqQ"}]}</t>
  </si>
  <si>
    <t>json : "{\"destination\":\"Uffcadd844141cf0a43c0c2c87fb2389e\",\"events\":[{\"type\":\"message\",\"message\":{\"type\":\"image\",\"id\":\"567920319122112735\",\"quoteToken\":\"n7lRypCeknhxb6zAt_qYVnMVk4ku2hZC5GSO08tx6Cx_aB5WBl2nudbT9mWWFzuSnX-opy2j8JkZ58lWN0svXx-fp01Pqbl-fwiX31h3FrpmyPqGRfO7Wq91V6BRrYku52_GmhGpPqB2i9zAsEBG_w\",\"contentProvider\":{\"type\":\"line\"}},\"webhookEventId\":\"01JZ1Y84DKVKA6C76WAQ83NKCF\",\"deliveryContext\":{\"isRedelivery\":false},\"timestamp\":1751338193085,\"source\":{\"type\":\"group\",\"groupId\":\"C41747ea1efc18cc949d4a55a898fbe2d\",\"userId\":\"Ud156635914c6ab5e082eb8cdedf98f3a\"},\"replyToken\":\"3c139f38c6ff4949ae5b70a57e3cb62e\",\"mode\":\"active\"}]}"</t>
  </si>
  <si>
    <t>json : "{\"destination\":\"Uffcadd844141cf0a43c0c2c87fb2389e\",\"events\":[{\"type\":\"message\",\"message\":{\"type\":\"text\",\"id\":\"567920332527370377\",\"quoteToken\":\"phTjdLeEnP2SLeJ7Reawbm4dyMt4SWQP8YHtq1NG-cuov3nZGOrwbemKVbpEyi-IKtXWpwBzQGK3gBHl_XHG8e6twnzIx-Y51TgAFLEp20cnpO3j19WYs2UrqNnX7BOvSBgzr_KLmhMQJntaTxrNGg\",\"text\":\"ร้าน8dining\"},\"webhookEventId\":\"01JZ1Y8C4202R1GVGW0VA4SYN5\",\"deliveryContext\":{\"isRedelivery\":false},\"timestamp\":1751338200820,\"source\":{\"type\":\"group\",\"groupId\":\"C41747ea1efc18cc949d4a55a898fbe2d\",\"userId\":\"Ud156635914c6ab5e082eb8cdedf98f3a\"},\"replyToken\":\"831f72fb9cc64ffc8a2d05d7481eca14\",\"mode\":\"active\"}]}"</t>
  </si>
  <si>
    <t>json : "{\"destination\":\"Uffcadd844141cf0a43c0c2c87fb2389e\",\"events\":[{\"type\":\"message\",\"message\":{\"type\":\"image\",\"id\":\"567920340362068416\",\"quoteToken\":\"GCmJD9dxRfAobyUnZF08IsbjTAR_Wl0Y8rp8fYfTN8APUQPy7jGyWdfllGxgS3vllgxm2r9JFxUWoc6SSny7zMq7zm_8L1OI4QFSYhmbNCJP0Ev4_GP3oX9AatPiaxziU91UnjdGkOYYJxZgUOjNkw\",\"contentProvider\":{\"type\":\"line\"}},\"webhookEventId\":\"01JZ1Y8H28QBJ8B00HEHRH80R7\",\"deliveryContext\":{\"isRedelivery\":false},\"timestamp\":1751338205825,\"source\":{\"type\":\"group\",\"groupId\":\"C41747ea1efc18cc949d4a55a898fbe2d\",\"userId\":\"Ud156635914c6ab5e082eb8cdedf98f3a\"},\"replyToken\":\"e4a6c1720d634492aa1e913dfb344a12\",\"mode\":\"active\"}]}"</t>
  </si>
  <si>
    <t>json : "{\"destination\":\"Uffcadd844141cf0a43c0c2c87fb2389e\",\"events\":[{\"type\":\"message\",\"message\":{\"type\":\"text\",\"id\":\"567920353616855248\",\"quoteToken\":\"ytKTPM2a3L9I7FhaFa_07ICi84tl_XkDdobAdx2tMemL__cXDV2JlgyWsD380APo3Fdtd9kaAjKM8QaBYu48mHTAgwcNX7pU4xE8s_xJrsIW4YYY2rBRuGd31V0JTszIdgy6B4bAuR9ZTi-gKOYLzQ\",\"text\":\"ร้านrare\"},\"webhookEventId\":\"01JZ1Y8R9V0VZ618KR8S5V52A2\",\"deliveryContext\":{\"isRedelivery\":false},\"timestamp\":1751338213431,\"source\":{\"type\":\"group\",\"groupId\":\"C41747ea1efc18cc949d4a55a898fbe2d\",\"userId\":\"Ud156635914c6ab5e082eb8cdedf98f3a\"},\"replyToken\":\"d6aa0eac7e6640198d735df8e913831f\",\"mode\":\"active\"}]}"</t>
  </si>
  <si>
    <t>json : "{\"destination\":\"Uffcadd844141cf0a43c0c2c87fb2389e\",\"events\":[{\"type\":\"message\",\"message\":{\"type\":\"image\",\"id\":\"567920359454802129\",\"quoteToken\":\"b0s2lDWFSYWRHbj-XFc-fCQMkWsdlhPKa2_qRknB2PZWBHYqu4Lc8IIlSzozKi6t0zvyPgYmJGiPRHIm_1yzJM4N7gZr5-PGzdVlrLw2k2gQjk510u9VXTBptCqhLeK4M2CYqtoIMX3DdQh9ce933w\",\"contentProvider\":{\"type\":\"line\"}},\"webhookEventId\":\"01JZ1Y8VKHHSZNR5N88EEG86S0\",\"deliveryContext\":{\"isRedelivery\":false},\"timestamp\":1751338217064,\"source\":{\"type\":\"group\",\"groupId\":\"C41747ea1efc18cc949d4a55a898fbe2d\",\"userId\":\"Ud156635914c6ab5e082eb8cdedf98f3a\"},\"replyToken\":\"d5df164e3e1345efb3c25115adc90b8d\",\"mode\":\"active\"}]}"</t>
  </si>
  <si>
    <t>json : "{\"destination\":\"Uffcadd844141cf0a43c0c2c87fb2389e\",\"events\":[{\"type\":\"message\",\"message\":{\"type\":\"text\",\"id\":\"567920372591362431\",\"quoteToken\":\"T-lrU29d1Ko8qN4I4xMSACdMn3s0b3QLnlUmPYnuv_Eon77aO_GokzGopOFOAcdqp7JZefW8MQJpLyzWh1j6JS6Sksp24GvzzV_eL5K3ygo3JuRQMsKNI-zApUQWcOWHUN-xd0BdJTEhYNUy469qfQ\",\"text\":\"ร้านmorning \"},\"webhookEventId\":\"01JZ1Y93BV99V8AFNB61Y975G9\",\"deliveryContext\":{\"isRedelivery\":false},\"timestamp\":1751338224703,\"source\":{\"type\":\"group\",\"groupId\":\"C41747ea1efc18cc949d4a55a898fbe2d\",\"userId\":\"Ud156635914c6ab5e082eb8cdedf98f3a\"},\"replyToken\":\"f51831a32aaa4438b9254fedbf6addd1\",\"mode\":\"active\"}]}"</t>
  </si>
  <si>
    <t>json : "{\"destination\":\"Uffcadd844141cf0a43c0c2c87fb2389e\",\"events\":[{\"type\":\"message\",\"message\":{\"type\":\"text\",\"id\":\"567920456292630885\",\"quoteToken\":\"Gu0PR-oxodERPMHUSaZrmNpGVy_ezg3DPdt9uqi5r3qzjsdgKSMn7l0a5gyEYi-ZbS6uZV0en5hzD-UVLXMmSFYF79nsiDGELjBjOtzzA0Nr7jp4DcoQYyxYKkNb9uWbLKPfeROwXAei5xTxxQS7-w\",\"text\":\"เหลือเจริญภัณฑ์\"},\"webhookEventId\":\"01JZ1YAMD9WZ7ZA71NP5BNZ4YF\",\"deliveryContext\":{\"isRedelivery\":false},\"timestamp\":1751338274729,\"source\":{\"type\":\"group\",\"groupId\":\"C41747ea1efc18cc949d4a55a898fbe2d\",\"userId\":\"Ud156635914c6ab5e082eb8cdedf98f3a\"},\"replyToken\":\"83f079a6ff4e4874956d61ae6670ddb9\",\"mode\":\"active\"}]}"</t>
  </si>
  <si>
    <t>json : "{\"destination\":\"Uffcadd844141cf0a43c0c2c87fb2389e\",\"events\":[{\"type\":\"message\",\"message\":{\"type\":\"image\",\"id\":\"567929733288297146\",\"quoteToken\":\"mUUTc9-vLn5kQAhcA9zxfgyETuJYj9KAMO62K3paZiMgwUNPRroYPiYX3fGuZqWoA53koU8fEE27j3SllsDEsjGTeeMhWtLKYkZTzHxZj81SplfO3Sz4hWY2CcXILDaeKxeFWrtKYZ2YPFS7cN1H5g\",\"contentProvider\":{\"type\":\"line\"}},\"webhookEventId\":\"01JZ23KCC7PD8TXJNFMA44PWD4\",\"deliveryContext\":{\"isRedelivery\":false},\"timestamp\":1751343804346,\"source\":{\"type\":\"user\",\"userId\":\"U7946075256108fe2f6356dbae8d1cef0\"},\"replyToken\":\"95c957d0b9bc4c36856400857da3b139\",\"mode\":\"active\"}]}"</t>
  </si>
  <si>
    <t>json : "{\"destination\":\"Uffcadd844141cf0a43c0c2c87fb2389e\",\"events\":[{\"type\":\"message\",\"message\":{\"type\":\"text\",\"id\":\"567930286382776731\",\"quoteToken\":\"7GCvalXj2uZlBF4Qe_8We9ByjAQN2miah_msIdS9VpYLg-CQt6BNMKeOS36aNOSrm5K4iTXQYAoUlcXhZLflduABecvS32pYkSenHxLgZ8t_FnSnUkAonknVmj1qwfwSUZbjkewoGDXKX43Wo7wnOQ\",\"text\":\"กลุ่มเครดิตเคลีย\"},\"webhookEventId\":\"01JZ23XDX5W3ZTR94M9TX06YJQ\",\"deliveryContext\":{\"isRedelivery\":false},\"timestamp\":1751344133783,\"source\":{\"type\":\"group\",\"groupId\":\"C41747ea1efc18cc949d4a55a898fbe2d\",\"userId\":\"Ud156635914c6ab5e082eb8cdedf98f3a\"},\"replyToken\":\"06d9c59ca9a74c4b9e132695cafd46dd\",\"mode\":\"active\"}]}"</t>
  </si>
  <si>
    <t>json : "{\"destination\":\"Uffcadd844141cf0a43c0c2c87fb2389e\",\"events\":[{\"type\":\"message\",\"message\":{\"type\":\"image\",\"id\":\"567930344515567963\",\"quoteToken\":\"iWntRXDxDBjZXBVEGTu34R1cb-P-MCQ3_z5wH-5gAbhl5EXqFMHVubZ49ayLfk33Q0bcGqPeq1s5cf6u8_TrnWZHjKRCvBrKUXjK3JZ2s371aUWQeFWrBrckSV5W2AnrOY51RxFeeehRKh5vH9L43g\",\"contentProvider\":{\"type\":\"line\"}},\"webhookEventId\":\"01JZ23YFS2C7YYFAP5YBQTHEZD\",\"deliveryContext\":{\"isRedelivery\":false},\"timestamp\":1751344168690,\"source\":{\"type\":\"group\",\"groupId\":\"C41747ea1efc18cc949d4a55a898fbe2d\",\"userId\":\"Ud156635914c6ab5e082eb8cdedf98f3a\"},\"replyToken\":\"141d505266de440d8abd0ad441808710\",\"mode\":\"active\"}]}"</t>
  </si>
  <si>
    <t>json : "{\"date\":\"2025-07-01T05:01:43.837Z\",\"deliveryDate\":\"2025-07-01\",\"user\":\"Fat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ร็อคเก็ต\",\"amount\":0.5,\"price\":450,\"subtotal\":225},{\"name\":\"Red Coral\",\"nameTh\":\"เรดคอรัล\",\"amount\":1,\"price\":140,\"subtotal\":140}]}"</t>
  </si>
  <si>
    <t>🔥 Queued order with Trigger ID: 6352139448622010168</t>
  </si>
  <si>
    <t>🔥 Processing order for trigger: 6352139448622010168</t>
  </si>
  <si>
    <t>Found 4 rows to delete for shop "Fat Boy" on 1 Jul 2025.</t>
  </si>
  <si>
    <t>Deleted row: 2866</t>
  </si>
  <si>
    <t>Deleted row: 2865</t>
  </si>
  <si>
    <t>Deleted row: 2864</t>
  </si>
  <si>
    <t>Deleted row: 2863</t>
  </si>
  <si>
    <t>Found existing payment summary at data index: 1669</t>
  </si>
  <si>
    <t>Row 1671 updated successfully.</t>
  </si>
  <si>
    <t>✅ เริ่ม generateAdminDeliveryDocs สำหรับ: Fat Boy วันที่: 01072025</t>
  </si>
  <si>
    <t>🗑️ ลบไฟล์เก่า: Fat Boy-DS010725001.pdf</t>
  </si>
  <si>
    <t>🔍 พบเลขที่เอกสารเดิมใน Payments: DS010725001</t>
  </si>
  <si>
    <t>💾 อัปเดตเลขที่เอกสาร DS010725001 ใน Payments แถวที่ 1671</t>
  </si>
  <si>
    <t>Flex Message (Final): {"type":"flex","altText":"(ADMIN#413) แก้ไขสั่งผัก","contents":{"type":"bubble","size":"mega","body":{"type":"box","layout":"vertical","spacing":"md","contents":[{"type":"text","text":"🔄 แก้ไขรายการสั่งผัก (ADMIN#413)","weight":"bold","size":"md","color":"#f57b00","wrap":true},{"type":"text","text":"ร้าน: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กก.","size":"sm","color":"#555555","align":"end","flex":3},{"type":"text","text":"225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กก.","weight":"bold","align":"end","size":"sm","flex":2},{"type":"text","text":"625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PDF","uri":"https://drive.google.com/file/d/1nmGh3Lrs8VwSXD22_amx3DBbf6z217Kn/view?usp=drivesdk"},"margin":"sm"}]}]}}}</t>
  </si>
  <si>
    <t>📬 pushFlexMessage : {"sentMessages":[{"id":"567933873687101819","quoteToken":"qODyszMjWs3NOsLCkaiSEfcIIQdw-HO9Cv0DztP6Gu5aIkegbN9Zr0M2BaIouMQOe60MW14nz3A5ryrBm4erWMDbECn7Bb7cFOIoTRlGZ-FG9GtTuUf_QsoMGTgmgv92AmF8dkHqGLMNNV4sFAF6gA"}]}</t>
  </si>
  <si>
    <t>🔥 Deleted property for trigger: 6352139448622010168</t>
  </si>
  <si>
    <t>✅ Deleted trigger: 6352139448622010168</t>
  </si>
  <si>
    <t>json : "{\"destination\":\"Uffcadd844141cf0a43c0c2c87fb2389e\",\"events\":[{\"type\":\"message\",\"message\":{\"type\":\"text\",\"id\":\"567934016947486824\",\"quoteToken\":\"hIMaSWI4FfAQjWJg5LKPPA8ssJz-DjcZ5KPqgZhydkVv33dXUea6_ehhieYS-oQUuBPH9cDnV3DHbRhiRBx2_6QAgxd_sfNFeaFMeYheC7JnAPBLYCPrcgSbMWcoBzGx5taE4WLx2leJgmdgblScJQ\",\"text\":\"แก้ราคาใน sheet vegetable ด้วย\"},\"webhookEventId\":\"01JZ2619CA89J7J9RS2CNJN4NJ\",\"deliveryContext\":{\"isRedelivery\":false},\"timestamp\":1751346357379,\"source\":{\"type\":\"group\",\"groupId\":\"C41747ea1efc18cc949d4a55a898fbe2d\",\"userId\":\"U1611b99ba4d5b6b3137119b6681c16ad\"},\"replyToken\":\"f705b6d914ea4367b9524fae34e5d845\",\"mode\":\"active\"}]}"</t>
  </si>
  <si>
    <t>json : "{\"destination\":\"Uffcadd844141cf0a43c0c2c87fb2389e\",\"events\":[{\"type\":\"message\",\"message\":{\"type\":\"text\",\"id\":\"567934030453408359\",\"quoteToken\":\"jQd38_igFchXqYlh8RglTae9-92NSUrUVwmb8o_bwhzUZ9Wh1jiQciII6A9M6TqLqfIYYp9_eMSoRBzN4b168Zmrd6kEjUXbLUhYlwJrJNsBscm9QuS01RyeBHOkMIA6f4no6OCt50ubqCg6R5DR_Q\",\"text\":\"แกเละ\"},\"webhookEventId\":\"01JZ261H4G4DGGB5E41P72G57X\",\"deliveryContext\":{\"isRedelivery\":false},\"timestamp\":1751346365485,\"source\":{\"type\":\"group\",\"groupId\":\"C41747ea1efc18cc949d4a55a898fbe2d\",\"userId\":\"Ud156635914c6ab5e082eb8cdedf98f3a\"},\"replyToken\":\"8068dab7a97f4f439cb69fc753629510\",\"mode\":\"active\"}]}"</t>
  </si>
  <si>
    <t>json : "{\"destination\":\"Uffcadd844141cf0a43c0c2c87fb2389e\",\"events\":[{\"type\":\"message\",\"message\":{\"type\":\"text\",\"id\":\"567934082445738629\",\"quoteToken\":\"8IVoci_dAenvf-QAdg_-4ncoZY5w8XLCpVb_9vj8FCV9V92xyM6bAhJNk2sXu2hswqH5c1OZakRc-9RMcYVJzUusMsUv6irXfx7RYf2aqfOUI-jeRGPWYYOAPb6j6jFzYyxGXuBTfQWSRp9g8LQ5sA\",\"text\":\"450 สมเหตุสมผลแล้วพี่ดีน ไม่แก้ละ\"},\"webhookEventId\":\"01JZ262FGBAESS6Q3VG764GEQT\",\"deliveryContext\":{\"isRedelivery\":false},\"timestamp\":1751346396501,\"source\":{\"type\":\"group\",\"groupId\":\"C41747ea1efc18cc949d4a55a898fbe2d\",\"userId\":\"Ud156635914c6ab5e082eb8cdedf98f3a\"},\"replyToken\":\"ec30aa4eaec141b18cbdd5800518f8e7\",\"mode\":\"active\"}]}"</t>
  </si>
  <si>
    <t>json : "{\"destination\":\"Uffcadd844141cf0a43c0c2c87fb2389e\",\"events\":[{\"type\":\"message\",\"message\":{\"type\":\"sticker\",\"id\":\"567936938884203090\",\"quoteToken\":\"a3uqbU49y-8pmr4voorWir97_M2X05PQtJd6LLPjVoybaVU-MSnyIFmgefKkaFk0WmM_6VWHjD2_oO21teMW9Q1_cPEuYREnPyS8cjbnH2uJiowYufelNPhso7NN8n1ox_f_DB-J33A5t3JujqpvNA\",\"stickerId\":\"52002739\",\"packageId\":\"11537\",\"stickerResourceType\":\"ANIMATION\",\"keywords\":[\"brown\",\"Bowing\",\"thankful\",\"Thanks\",\"Please\",\"appreciate\",\"thanksforeverything\",\"Pleading\",\"line\",\"grateful\"]},\"webhookEventId\":\"01JZ27PE0H5TXQQX5X284V9AH1\",\"deliveryContext\":{\"isRedelivery\":false},\"timestamp\":1751348099048,\"source\":{\"type\":\"group\",\"groupId\":\"C41747ea1efc18cc949d4a55a898fbe2d\",\"userId\":\"Ud156635914c6ab5e082eb8cdedf98f3a\"},\"replyToken\":\"222be37a52014420bf585be8b21d3818\",\"mode\":\"active\"}]}"</t>
  </si>
  <si>
    <t>json : "{\"destination\":\"Uffcadd844141cf0a43c0c2c87fb2389e\",\"events\":[{\"type\":\"message\",\"message\":{\"type\":\"text\",\"id\":\"567937017200509527\",\"quoteToken\":\"05HIIVrFkMCUiA7Ps9MIZLXu8RQLKLyoBUAHfvhUWHGxBzpNM6x5yYp-w1Tc4yjtYsjXGEHfnPvCjKE6YvgWQeBn5eyEdW35sUPBplmFzVZ31O3aBx0eqoywR7sJJGSRhWXas182WznD8jYOoSnFHw\",\"text\":\"สั่งผัก\"},\"webhookEventId\":\"01JZ27QVWCW4HTCEB1JTFP3QP8\",\"deliveryContext\":{\"isRedelivery\":false},\"timestamp\":1751348145717,\"source\":{\"type\":\"user\",\"userId\":\"Ud156635914c6ab5e082eb8cdedf98f3a\"},\"replyToken\":\"a2599b26f479481382db215a20ed0db8\",\"mode\":\"active\"}]}"</t>
  </si>
  <si>
    <t>json : "{\"destination\":\"Uffcadd844141cf0a43c0c2c87fb2389e\",\"events\":[{\"type\":\"message\",\"message\":{\"type\":\"image\",\"id\":\"567938731513479375\",\"quoteToken\":\"KNRg4FJhSBfRUKv9yFcqoAxB9CJt7hSaeMl6eAYriB42qlarKWbKOqr5nHf35goN5MdRbq93jovL9rPCcTfY1tQlZiR_KBLXS-o_N5_sp-YasmAueEcaiHAwjAjN2RozaM2rROB20nQ4IDpIfOLkLA\",\"contentProvider\":{\"type\":\"line\"}},\"webhookEventId\":\"01JZ28Q2719MTS4YCEQ9BH88HE\",\"deliveryContext\":{\"isRedelivery\":false},\"timestamp\":1751349167848,\"source\":{\"type\":\"user\",\"userId\":\"U38cf79a0245305294a59833353cea1ae\"},\"replyToken\":\"5caa95e4d97343a7ac1c01701365b37b\",\"mode\":\"active\"}]}"</t>
  </si>
  <si>
    <t>json : "{\"destination\":\"Uffcadd844141cf0a43c0c2c87fb2389e\",\"events\":[{\"type\":\"message\",\"message\":{\"type\":\"image\",\"id\":\"567938749263512135\",\"quoteToken\":\"VfRL4VuLxiVQFIuw4N9mpIba0VwPVbXN-bORVXYL5ppSYA-7cvRbU5iX0xyf9-D-1sk5ZURGglDV61f7me_t0zB7PNZbZFLWYA5klcU_UwuYNQRBx_wnpodQ3k-6OJlAYS6mVij8pZyVhEkpS_AXvQ\",\"contentProvider\":{\"type\":\"line\"}},\"webhookEventId\":\"01JZ28QC8CBBCDV1HMGZ5JM0HN\",\"deliveryContext\":{\"isRedelivery\":false},\"timestamp\":1751349178408,\"source\":{\"type\":\"user\",\"userId\":\"U38cf79a0245305294a59833353cea1ae\"},\"replyToken\":\"4a8025b6a34e4f69b7b29b9645064fb6\",\"mode\":\"active\"}]}"</t>
  </si>
  <si>
    <t>json : "{\"destination\":\"Uffcadd844141cf0a43c0c2c87fb2389e\",\"events\":[{\"type\":\"message\",\"message\":{\"type\":\"image\",\"id\":\"567941821624222241\",\"quoteToken\":\"ENapPnc2Z10nAoyNq1x7JBdjljyELDSKi933GZg7weLFxWlz8tOLPEM23VbFyOb8GlD9M6TTNUFforWdLF3_T0aTzILyFvvXFjZvWKgcG41_SdpsVaf_T5hL_2WWt4ceLRRixuRyNFXInLI-ciaR8w\",\"contentProvider\":{\"type\":\"line\"}},\"webhookEventId\":\"01JZ2AF8P5F71FHNK4M2RZQGED\",\"deliveryContext\":{\"isRedelivery\":false},\"timestamp\":1751351009482,\"source\":{\"type\":\"user\",\"userId\":\"U0e980777e178950d5640753c3942f1ce\"},\"replyToken\":\"96bd7bcbb377437abc7c78b94f417cf0\",\"mode\":\"active\"}]}"</t>
  </si>
  <si>
    <t>json : "{\"destination\":\"Uffcadd844141cf0a43c0c2c87fb2389e\",\"events\":[{\"type\":\"message\",\"message\":{\"type\":\"image\",\"id\":\"567960336238903367\",\"quoteToken\":\"i4TgZqLa9EGBByoPKSKVtKrr5Ahq_prK86raRXl671wRqLWQ9DY0xSZKPg5s76T6dBq1fiTL6NSFkhp0efN15iX86qxBLMK2B14b8hvlxIpaRZ7k9EzJ1kWOHhKLAaEsB8KZNqvJJIzGlQkKKG_Ffg\",\"contentProvider\":{\"type\":\"line\"}},\"webhookEventId\":\"01JZ2N019P99PK4EGEP9XXZQFN\",\"deliveryContext\":{\"isRedelivery\":false},\"timestamp\":1751362045093,\"source\":{\"type\":\"user\",\"userId\":\"U0d6b72543464859ef62065c9501370cd\"},\"replyToken\":\"909968c9ca5e4f10b36b73d648c2f67a\",\"mode\":\"active\"}]}"</t>
  </si>
  <si>
    <t>📬 pushFlexMessage : {"sentMessages":[{"id":"567970877933879505","quoteToken":"iP-6b-lHVmJu_EFwGEiO0tb5rNWbOaSWwUsxNLGmO3r9gkuQCgBASJp2XG-CEVeVW-YbNkrQ6OvVqd6VmWPSo2nY_LkvbhW7SLYrhzGhI8k45sROlXmXlq5igYd2OvIO1-C10XsGzRQkGCd-_7fOSA"}]}</t>
  </si>
  <si>
    <t>📬 pushFlexMessage : {"sentMessages":[{"id":"567970881625129551","quoteToken":"50uvTZG1mZGaZdV1OOhdqrGcSf0meKg61nYIRt3YmyIGjapnnE8vbHVCqnZ7gRtZGT6-1GwYT_z3FTc6z8Uc1sEvUqESKZQyKueXgSFEmt3wdydsLKwc5ZayYhf6LE_qx7N4ACq02dZbrA1kEnPJUA"}]}</t>
  </si>
  <si>
    <t>json : "{\"destination\":\"Uffcadd844141cf0a43c0c2c87fb2389e\",\"events\":[{\"type\":\"message\",\"message\":{\"type\":\"text\",\"id\":\"567970940530197237\",\"quoteToken\":\"NvN_jZvlBcFuIZ7SITzTRWI268j--hh2g2vhz77bT0hKmI3oq8R2zqw5VC3nl4gkusJe3sI4hbSm_hVLsUeQijgJ9UxGeJ4ceGNHkpWaCYGQamchA5_2kChX3OIoGpLOlu90vifgtKMz0E_6lBWiMw\",\"text\":\"พี่หนูกับตำไทบ้าน นี่ยังไง\"},\"webhookEventId\":\"01JZ2V0XYX8NMW4WZ9Y7PJBZWJ\",\"deliveryContext\":{\"isRedelivery\":false},\"timestamp\":1751368365705,\"source\":{\"type\":\"group\",\"groupId\":\"C41747ea1efc18cc949d4a55a898fbe2d\",\"userId\":\"Ud156635914c6ab5e082eb8cdedf98f3a\"},\"replyToken\":\"8bd46e9461e047f2b41347f3950011a6\",\"mode\":\"active\"}]}"</t>
  </si>
  <si>
    <t>json : "{\"destination\":\"Uffcadd844141cf0a43c0c2c87fb2389e\",\"events\":[{\"type\":\"message\",\"message\":{\"type\":\"image\",\"id\":\"567978454424223950\",\"quoteToken\":\"9pHgfKYaJdot3NZkAt5sTmIk4tpdzvp4fvMewMuQ89lLuBhDHs1WHnyMNHx8kRNyleU1UcQWfJSxDQETv0R9Z2Jk-PZnuH6JaieBkjngIRQwKiabArG0F-OXgtPJ1hazj-27yyPPsatllLhiNvfHHw\",\"contentProvider\":{\"type\":\"line\"}},\"webhookEventId\":\"01JZ2Z9M0STJ184JWWZMHYG21G\",\"deliveryContext\":{\"isRedelivery\":false},\"timestamp\":1751372844912,\"source\":{\"type\":\"user\",\"userId\":\"U7d5bfb152da63a1062fdc192a3ba0811\"},\"replyToken\":\"5e0927e5f94a49d0ba46ced18c809576\",\"mode\":\"active\"}]}"</t>
  </si>
  <si>
    <t>📬 pushFlexMessage : {"sentMessages":[{"id":"567980631519395960","quoteToken":"mfGl9BpLL8YRTkmW6BhEHw2TjV1KfSS-RGJciWyG_X3omN57kPOIP243H8dfaz4tv63TvHX1aWEyKQ6qLmzrYzqOy2xhXLj2YUOIHM0YlcZCczBCJlGp5Y2Qtww0GO1vWkN3DZ9tBfDjweWQQ4MiAA"}]}</t>
  </si>
  <si>
    <t>📬 pushFlexMessage : {"sentMessages":[{"id":"567980637559194318","quoteToken":"PFRtylX-E-V2NUBSVE5RPz2csUz5Otj8iCrZy4QvzV5kA1yJ4P2JR1vF8rth8gs9JLUdKJoC1yCavWvyOx3Ki4RV0pkX_CEerW6d83wX4Il-zxRV96-648n9atOaY9z1gOlA_n4ICAk8ups8v8VblQ"}]}</t>
  </si>
  <si>
    <t>json : "{\"destination\":\"Uffcadd844141cf0a43c0c2c87fb2389e\",\"events\":[{\"type\":\"message\",\"message\":{\"type\":\"text\",\"id\":\"567993061004018058\",\"quoteToken\":\"k7vau5R6DrHwHxwoMmn-h6zHhWsnewXbIiHvLySukVsueQIGndSNmW-PlpkE9_02UzEW6UK198WFFFkjyrQ9QRiqWzSX5Mser0j-zOtb7NlZ0MTEGHr6s0q8sbNCCIwa5jkBgm63DQZGtcHxTXnTjQ\",\"text\":\"สั่งผัก\"},\"webhookEventId\":\"01JZ37K9AZ6VZ3E5WN47J1XPV0\",\"deliveryContext\":{\"isRedelivery\":false},\"timestamp\":1751381550421,\"source\":{\"type\":\"user\",\"userId\":\"Uf31fcbb445a04ac9cfb8fb58a37d2724\"},\"replyToken\":\"b93cfe083a11469a813dfa31276f87ca\",\"mode\":\"active\"}]}"</t>
  </si>
  <si>
    <t>json : "{\"date\":\"2025-07-01T14:52:58.797Z\",\"deliveryDate\":\"2025-07-02\",\"user\":\"Pepper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\",\"amount\":0.3,\"price\":120,\"subtotal\":36,\"image\":\"https://i.postimg.cc/8F4451pB/08.png\"},{\"name\":\"Cos\",\"nameTh\":\"คอส\",\"amount\":0.5,\"price\":120,\"subtotal\":60,\"image\":\"https://i.postimg.cc/643mw8Cv/03.png\"}]}"</t>
  </si>
  <si>
    <t>📬 pushFlexMessage : {"sentMessages":[{"id":"567993117257761188","quoteToken":"H4kMQ5yxvqzwi4wXQWrAUjq-VjURAO_WWUKML6AZ4jrCVAEIivZ9eOBkrOKhjzoZXiQ1gwZvjx0qWXQLQPVzqo65zQ6tGBZLtuR4gNEY9P4wv6oUd46QPkFT9cZE5YHtQXOp7fuaxkKnTXqsE78K8A"}]}</t>
  </si>
  <si>
    <t>🔥 Queued order with Trigger ID: 3007083040066014504</t>
  </si>
  <si>
    <t>🔥 Processing order for trigger: 3007083040066014504</t>
  </si>
  <si>
    <t>Delivery Date: 2 Jul 2025</t>
  </si>
  <si>
    <t>summarizeOrdersToPayments key: 2 Jul 2025|Pepper International</t>
  </si>
  <si>
    <t>Flex Message (Final): {"type":"flex","altText":"(Nöei#421) สั่งผักใหม่","contents":{"type":"bubble","size":"mega","body":{"type":"box","layout":"vertical","spacing":"md","contents":[{"type":"text","text":"✅ รายการสั่งผักใหม่ (Nöei#421)","weight":"bold","size":"md","color":"#1DB446","wrap":true},{"type":"text","text":"ร้าน: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บ.","size":"sm","color":"#000000","align":"end","flex":3}]}]},{"type":"separator","margin":"md"},{"type":"box","layout":"horizontal","margin":"sm","contents":[{"type":"text","text":"รวม","weight":"bold","size":"sm","flex":4},{"type":"text","text":"0.80 กก.","weight":"bold","align":"end","size":"sm","flex":2},{"type":"text","text":"96 บ.","weight":"bold","align":"end","size":"sm","flex":3}]}]}}}</t>
  </si>
  <si>
    <t>📬 pushFlexMessage : {"sentMessages":[{"id":"567993158311346594","quoteToken":"WKuMmmmYp8_w38K8hnlqQguGGhdrsKZuSpPWM6B2ZgiYIaWGb5w6inGJk_dUTNFWz2TuRHd3ZoYPRjqMwwYQapZ43Tfpyg-0jqZuuR9stha_MM7IlMNNVBYa70pmpj7F3lF5l93jlM_8b9UTUCAs-g"}]}</t>
  </si>
  <si>
    <t>🔥 Deleted property for trigger: 3007083040066014504</t>
  </si>
  <si>
    <t>✅ Deleted trigger: 3007083040066014504</t>
  </si>
  <si>
    <t>json : "{\"date\":\"2025-07-01T17:16:28.227Z\",\"deliveryDate\":\"2025-07-02\",\"user\":\"Morning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</si>
  <si>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{"sentMessages":[{"id":"568007559621902576","quoteToken":"rLLk2m1oF58X4UqbeEKBqEG0rxAeUKcvlEXnRFpMn5vvbmy_DQ31Tz5qF0vitUoF5FWu0tKWN_WdPyXfdK1ZcPBnzl8OnCXDknlZo6WVUNclx2btrg8ix22ZNmNEsgFaiDQrnQ0z7u40z15A7fznsg"}]}</t>
  </si>
  <si>
    <t>🔥 Queued order with Trigger ID: 4472504731748925906</t>
  </si>
  <si>
    <t>🔥 Processing order for trigger: 4472504731748925906</t>
  </si>
  <si>
    <t>summarizeOrdersToPayments key: 2 Jul 2025|Morning Tonight</t>
  </si>
  <si>
    <t>Flex Message (Final): {"type":"flex","altText":"(21gun#422) สั่งผักใหม่","contents":{"type":"bubble","size":"mega","body":{"type":"box","layout":"vertical","spacing":"md","contents":[{"type":"text","text":"✅ รายการสั่งผักใหม่ (21gun#422)","weight":"bold","size":"md","color":"#1DB446","wrap":true},{"type":"text","text":"ร้าน: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</si>
  <si>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{"sentMessages":[{"id":"568007693504348535","quoteToken":"YJV-C-JAkG0gZJrtpXlxtJEF70Xa211pQPjMGitnZu7kfWlvvEoR6lkrgnehbf50IrMW7Pb9GjjJ7kdhAtBs1WCGFOyu0VcHXEvaeVEZmj86uxwvgQcSGbcsO42FGtvdKdFce6yTk-X2ALtEtOIocg"}]}</t>
  </si>
  <si>
    <t>🔥 Deleted property for trigger: 4472504731748925906</t>
  </si>
  <si>
    <t>✅ Deleted trigger: 4472504731748925906</t>
  </si>
  <si>
    <t>json : "{\"destination\":\"Uffcadd844141cf0a43c0c2c87fb2389e\",\"events\":[{\"type\":\"message\",\"message\":{\"type\":\"text\",\"id\":\"568008503088644199\",\"quoteToken\":\"lgA_-SDVwQCtqCMqVTg3Vp2OTKe2SehweBLLFSKmeRQ2mMrFXkggwkRkhxdu2Rl6NL9KTlFXl-Uy6mLPdfvOXtw_hZ04VY9P1aD-qz5d0YSa7q6nWnOtA-BQ9eZGh1v5j6MXh6M5gPQ1TL4KoUlKaw\",\"text\":\"สั่งผัก\"},\"webhookEventId\":\"01JZ3GC68R0SGYX4T2F7P634CH\",\"deliveryContext\":{\"isRedelivery\":false},\"timestamp\":1751390754571,\"source\":{\"type\":\"user\",\"userId\":\"U863ec6850ff494c8ad50b25afa94efb0\"},\"replyToken\":\"ce18ac409c1c4f47a2428225d5aac502\",\"mode\":\"active\"}]}"</t>
  </si>
  <si>
    <t>json : "{\"date\":\"2025-07-01T17:26:18.912Z\",\"deliveryDate\":\"2025-07-02\",\"user\":\"Rare\",\"userLine\":\"21gun\",\"payMethod\":\"เครดิต\",\"userId\":\"U863ec6850ff494c8ad50b25afa94efb0\",\"order\":[{\"name\":\"Baby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</si>
  <si>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{"sentMessages":[{"id":"568008550183076028","quoteToken":"t-sss3qV3XhxEBvZ_HSBQN-r7AOIuD1L-MRbHnCAoflSTcxXKqPQqOgMxul9O0jZdnkoZ-_43kTb5XPFEDVLYrHKRnLS-rk-_wqX2A3Ny-2Jnzfbq75MnFr7fmWLPjXoG5x0gOCQAixKk-ES7e7Jfw"}]}</t>
  </si>
  <si>
    <t>🔥 Queued order with Trigger ID: 7002036815964728573</t>
  </si>
  <si>
    <t>🔥 Processing order for trigger: 7002036815964728573</t>
  </si>
  <si>
    <t>summarizeOrdersToPayments key: 2 Jul 2025|Rare</t>
  </si>
  <si>
    <t>Flex Message (Final): {"type":"flex","altText":"(21gun#423) สั่งผักใหม่","contents":{"type":"bubble","size":"mega","body":{"type":"box","layout":"vertical","spacing":"md","contents":[{"type":"text","text":"✅ รายการสั่งผักใหม่ (21gun#423)","weight":"bold","size":"md","color":"#1DB446","wrap":true},{"type":"text","text":"ร้าน: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</si>
  <si>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{"sentMessages":[{"id":"568008589910999092","quoteToken":"ija7eFxkG3hCIQX75uX1x3ZODL9v9jm_FhfWAXyRb3Xr86fJ0Ufe7iA0aZapJETO0nq1l9ejasIV45ZYZNnoUMTGhv1mWNNJLYpZk5_kPPp1RhCBP4MvDM73sbFPlHlFTtC4uqQgQhQa3_0JfgaVTw"}]}</t>
  </si>
  <si>
    <t>🔥 Deleted property for trigger: 7002036815964728573</t>
  </si>
  <si>
    <t>✅ Deleted trigger: 7002036815964728573</t>
  </si>
  <si>
    <t>json : "{\"destination\":\"Uffcadd844141cf0a43c0c2c87fb2389e\",\"events\":[{\"type\":\"message\",\"message\":{\"type\":\"text\",\"id\":\"568008739295068246\",\"quoteToken\":\"hFNv7Y93n2mjRqwR6y5re9fXXEr72xT1DEu7-038WBdhXY_rD3tglbkejGcGOcxU_DVAzg_-w7PlSsBchOi-WT8_y3QPUnj6dRQANKTiKoATbB1YUwj5k8iZ9tWMxNtr8NVfUbKWvBjMjNuXo9JLbw\",\"text\":\"มีร็อคเก็ตมั้ยครับ\"},\"webhookEventId\":\"01JZ3GGFQW07PVVMX1FQJEANG8\",\"deliveryContext\":{\"isRedelivery\":false},\"timestamp\":1751390895361,\"source\":{\"type\":\"user\",\"userId\":\"U863ec6850ff494c8ad50b25afa94efb0\"},\"replyToken\":\"4b870f0577404173a6d29a9ab4699da0\",\"mode\":\"active\"}]}"</t>
  </si>
  <si>
    <t>json : "{\"date\":\"2025-07-01T17:56:53.325Z\",\"deliveryDate\":\"2025-07-02\",\"user\":\"Morning Tonight\",\"userLine\":\"21gun\",\"payMethod\":\"เครดิต\",\"userId\":\"U863ec6850ff494c8ad50b25afa94efb0\",\"order\":[{\"name\":\"Baby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</si>
  <si>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{"sentMessages":[{"id":"568011629389414571","quoteToken":"J20rnqLaVF-rLsAtBw2txsLfT9tmJeqU2zBps1y0B7qkhHOhcVUS0BvmAL0xxhsKxhCO1fq6ZZYxs8CRfPe5iMR657DGkvFrptr5O6_bMhtWBZk72klPE7VQ0eAovPeUUxYrb4AAvLuODTuPgEwyEg"}]}</t>
  </si>
  <si>
    <t>🔥 Queued order with Trigger ID: 4502423820568039091</t>
  </si>
  <si>
    <t>🔥 Processing order for trigger: 4502423820568039091</t>
  </si>
  <si>
    <t>Found 2 rows to delete for shop "Morning Tonight" on 2 Jul 2025.</t>
  </si>
  <si>
    <t>Deleted row: 2891</t>
  </si>
  <si>
    <t>Deleted row: 2890</t>
  </si>
  <si>
    <t>Found existing payment summary at data index: 1678</t>
  </si>
  <si>
    <t>Row 1680 updated successfully.</t>
  </si>
  <si>
    <t>Flex Message (Final): {"type":"flex","altText":"(21gun#422) แก้ไขสั่งผัก","contents":{"type":"bubble","size":"mega","body":{"type":"box","layout":"vertical","spacing":"md","contents":[{"type":"text","text":"🔄 แก้ไขรายการสั่งผัก (21gun#422)","weight":"bold","size":"md","color":"#f57b00","wrap":true},{"type":"text","text":"ร้าน: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</si>
  <si>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{"sentMessages":[{"id":"568011812965187687","quoteToken":"OEUNXlUyvT2zlsHxYVsbI7PlvMQb8PL3yIpGB5pPXYxcSH5RcLSSDBNBd4z5vEyA-mrCI0_TcznQ8FLkbwakpBE9VEsO1gh2MLNTsUkgcO5wP_nwng5N9pdPVtH7Yxke7JwIBodkV3SQHyIbI06bnA"}]}</t>
  </si>
  <si>
    <t>🔥 Deleted property for trigger: 4502423820568039091</t>
  </si>
  <si>
    <t>✅ Deleted trigger: 4502423820568039091</t>
  </si>
  <si>
    <t>json : "{\"destination\":\"Uffcadd844141cf0a43c0c2c87fb2389e\",\"events\":[{\"type\":\"message\",\"message\":{\"type\":\"text\",\"id\":\"568015434411147691\",\"quoteToken\":\"pg36r6Szo_bnTy2FOqFRsSYyr9J3x1FB9ceYcQaYg6nnMsM3rqMTyZ4hp0H6ZEWwAfBa2Z7H0PBpH2zk675MBzfpXuoMps8Ij6RrcjO2JnWLpTAOTbsxbAlw9OaBUDVR3zpTl8oVxIqGGWYnvtTnCQ\",\"text\":\"เอทบิสโทร\\nเบบี้คอส 1 โลค่ะ \"},\"webhookEventId\":\"01JZ3MA8K783CRY1N799YSKTTA\",\"deliveryContext\":{\"isRedelivery\":false},\"timestamp\":1751394885985,\"source\":{\"type\":\"user\",\"userId\":\"Uc0f3910d135521f0995ac379d0c945f8\"},\"replyToken\":\"1d33084e7b584deab3ea44ad1202be5e\",\"mode\":\"active\"}]}"</t>
  </si>
  <si>
    <t>json : "{\"destination\":\"Uffcadd844141cf0a43c0c2c87fb2389e\",\"events\":[{\"type\":\"message\",\"message\":{\"type\":\"text\",\"id\":\"568015459895738369\",\"quoteToken\":\"DLcLpN7e_x9JXFJ0chTADIqoUPJCgROGgkGPVTlsuwEtzPGDi6MWfB8wJVsdV6csMu7Gk3qCaABrLCSiHTqZzlLWsHa5nYKxASiH_Dr16rSfJcV00bXWMdNKsW9fHjDql1KHh91OoRyjd7ELLb5GjA\",\"text\":\"โชเน็น\\nคอส 4 โล\"},\"webhookEventId\":\"01JZ3MAQN1CHST4ZPXBMJ6Z996\",\"deliveryContext\":{\"isRedelivery\":false},\"timestamp\":1751394901150,\"source\":{\"type\":\"user\",\"userId\":\"Uc0f3910d135521f0995ac379d0c945f8\"},\"replyToken\":\"bd67ced31885455393b6f668d2e67f9f\",\"mode\":\"active\"}]}"</t>
  </si>
  <si>
    <t>sendDailyOrderSummary formattedToday : 2 Jul 2025</t>
  </si>
  <si>
    <t>sendDailyOrderSummary todayRows : [[421,"1 Jul 2025 เวลา 21:53","2025-07-01T17:00:00.000Z","Pepper International","Red Oak",0.3,120,36,"เงินสด"],[421,"1 Jul 2025 เวลา 21:53","2025-07-01T17:00:00.000Z","Pepper International","Cos",0.5,120,60,"เงินสด"],[423,"2 Jul 2025 เวลา 00:26","2025-07-01T17:00:00.000Z","Rare","Baby Cos",2,120,240,"เครดิต"],[422,"2 Jul 2025 เวลา 00:58","2025-07-01T17:00:00.000Z","Morning Tonight","Baby Cos",1,120,120,"เครดิต"]]</t>
  </si>
  <si>
    <t>📬 pushFlexMessage : {"sentMessages":[{"id":"568043181476937916","quoteToken":"i3N859_1wliAYv5SNYp7sr7shgzdhTKWAytN8i9Tk4tr1KPzEn8nqzilEnr_mwMptDbQXPeiYmSLshuCuhQ4ybGuilgWVcgbVNJsMr1ppV0kvN4Rlxakd7TDYG_FSOZvPVFpxkvBbjXUT4raqzKk_Q"}]}</t>
  </si>
  <si>
    <t>json : "{\"destination\":\"Uffcadd844141cf0a43c0c2c87fb2389e\",\"events\":[{\"type\":\"message\",\"message\":{\"type\":\"text\",\"id\":\"568047168834502659\",\"quoteToken\":\"73Uh75YuaM822uSl13cXT1jdjNAZZj-pu4ZqPldRQk0bsuZrZx-acPvXwQTCKo6rTmIxb2tYxhC5P6JmSQsScurAE3HsoX-yLmY37brjrBAx_MS23Vdia990dcAio1_TaRWTZYD9S2qMiaDn5Kr06A\",\"text\":\"เบบี้คอส 2 กก\\nฟินเล่  1 กก\\nเรด  ครึ่ง กก\"},\"webhookEventId\":\"01JZ46BGP6WS83XW9A15RVGJ59\",\"deliveryContext\":{\"isRedelivery\":false},\"timestamp\":1751413801178,\"source\":{\"type\":\"user\",\"userId\":\"U3cb7c7018c06e87beab55320f27f7317\"},\"replyToken\":\"55f74d7fed8840edbe9a29e1290ec4d3\",\"mode\":\"active\"}]}"</t>
  </si>
  <si>
    <t>json : "{\"destination\":\"Uffcadd844141cf0a43c0c2c87fb2389e\",\"events\":[{\"type\":\"message\",\"message\":{\"type\":\"text\",\"id\":\"568056536895586530\",\"quoteToken\":\"1Ew_T0OP6X9_4Mcsar8bEz-boEvTawn_Nu7zXdzzQ-rSjbte17GaySjxK6aaBhEzozJKIDZmpcSjMls2TJw3QpL-ZGKtwp-t8OXVxzlFFsrfPaHuU8Yt94Ahc4eZPch9P0DJEjp3iQt8_kGPzq6RAA\",\"text\":\"กรีน มีอยู่ เลยค่ะ\"},\"webhookEventId\":\"01JZ4BNXAYY4X2S4V9Z3PT0BS3\",\"deliveryContext\":{\"isRedelivery\":false},\"timestamp\":1751419385036,\"source\":{\"type\":\"user\",\"userId\":\"U3cb7c7018c06e87beab55320f27f7317\"},\"replyToken\":\"c459e53b949843d29e16a31fc042234b\",\"mode\":\"active\"}]}"</t>
  </si>
  <si>
    <t>json : "{\"date\":\"2025-07-02T01:35:39.684Z\",\"deliveryDate\":\"2025-07-02\",\"user\":\"Rare\",\"userLine\":\"ADMIN\",\"payMethod\":\"เครดิต\",\"userId\":\"ADMIN\",\"order\":[{\"name\":\"Baby Cos\",\"nameTh\":\"เบบี้คอส\",\"amount\":2,\"price\":120,\"subtotal\":240},{\"name\":\"Wild Rocket\",\"nameTh\":\"ไวลด์ ร็อคเก็ต\",\"amount\":0.2,\"price\":450,\"subtotal\":90}]}"</t>
  </si>
  <si>
    <t>🔥 Queued order with Trigger ID: 2552197180981379318</t>
  </si>
  <si>
    <t>json : "{\"date\":\"2025-07-02T01:36:17.956Z\",\"deliveryDate\":\"2025-07-02\",\"user\":\"Morning Tonight\",\"userLine\":\"ADMIN\",\"payMethod\":\"เครดิต\",\"userId\":\"ADMIN\",\"order\":[{\"name\":\"Green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\",\"amount\":1,\"price\":120,\"subtotal\":120},{\"name\":\"Baby Cos\",\"nameTh\":\"เบบี้คอส\",\"amount\":1,\"price\":120,\"subtotal\":120}]}"</t>
  </si>
  <si>
    <t>🔥 Queued order with Trigger ID: 7350285786518161587</t>
  </si>
  <si>
    <t>🔥 Processing order for trigger: 2552197180981379318</t>
  </si>
  <si>
    <t>🔥 Processing order for trigger: 7350285786518161587</t>
  </si>
  <si>
    <t>Found 1 rows to delete for shop "Rare" on 2 Jul 2025.</t>
  </si>
  <si>
    <t>Found existing payment summary at data index: 1679</t>
  </si>
  <si>
    <t>Row 1681 updated successfully.</t>
  </si>
  <si>
    <t>Found 1 rows to delete for shop "Morning Tonight" on 2 Jul 2025.</t>
  </si>
  <si>
    <t>Flex Message (Final): {"type":"flex","altText":"(ADMIN#423) แก้ไขสั่งผัก","contents":{"type":"bubble","size":"mega","body":{"type":"box","layout":"vertical","spacing":"md","contents":[{"type":"text","text":"🔄 แก้ไขรายการสั่งผัก (ADMIN#423)","weight":"bold","size":"md","color":"#f57b00","wrap":true},{"type":"text","text":"ร้าน: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กก.","size":"sm","color":"#555555","align":"end","flex":3},{"type":"text","text":"90 บ.","size":"sm","color":"#000000","align":"end","flex":3}]}]},{"type":"separator","margin":"md"},{"type":"box","layout":"horizontal","margin":"sm","contents":[{"type":"text","text":"รวม","weight":"bold","size":"sm","flex":4},{"type":"text","text":"2.20 กก.","weight":"bold","align":"end","size":"sm","flex":2},{"type":"text","text":"330 บ.","weight":"bold","align":"end","size":"sm","flex":3}]}]}}}</t>
  </si>
  <si>
    <t>📬 pushFlexMessage : {"sentMessages":[{"id":"568058015689998887","quoteToken":"o1B-XWJ5J7tiqevBHsa-GGNc9BhGoJTvEbCzTKacVgiBr4Dq4bcjtiM2DWYVTCjmgraa_IukvyLOpRVV5zkBtcI3SpjB-f9wszGzP9GZd_74TOb99fMD1HYe9ig2E5GxS6Zy6OdUS5b5W1bHh0LtEg"}]}</t>
  </si>
  <si>
    <t>🔥 Deleted property for trigger: 2552197180981379318</t>
  </si>
  <si>
    <t>json : "{\"date\":\"2025-07-02T01:37:42.405Z\",\"deliveryDate\":\"2025-07-02\",\"user\":\"Shounen Yakiniku\",\"userLine\":\"ADMIN\",\"payMethod\":\"เครดิต\",\"userId\":\"ADMIN\",\"order\":[{\"name\":\"Cos\",\"nameTh\":\"คอส\",\"amount\":4,\"price\":120,\"subtotal\":480}]}"</t>
  </si>
  <si>
    <t>✅ Deleted trigger: 2552197180981379318</t>
  </si>
  <si>
    <t>🔥 Queued order with Trigger ID: -2155875425535895971</t>
  </si>
  <si>
    <t>Flex Message (Final): {"type":"flex","altText":"(ADMIN#422) แก้ไขสั่งผัก","contents":{"type":"bubble","size":"mega","body":{"type":"box","layout":"vertical","spacing":"md","contents":[{"type":"text","text":"🔄 แก้ไขรายการสั่งผัก (ADMIN#422)","weight":"bold","size":"md","color":"#f57b00","wrap":true},{"type":"text","text":"ร้าน: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</si>
  <si>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{"sentMessages":[{"id":"568058029765820609","quoteToken":"Ao4-Q4HYHOEbSCj10HDS4tmV2mwc4F7jJ4khKoShron86uM74JOQa1ech1MkqdpIvQlYoIvhwnIQdVIHvGJxISfXLOe56Isgfq8Z6IvbP_befwKw9R_gmIUi9RmfyS_hbfCXXNEIjoE1hZEc-JluNg"}]}</t>
  </si>
  <si>
    <t>🔥 Deleted property for trigger: 7350285786518161587</t>
  </si>
  <si>
    <t>✅ Deleted trigger: 7350285786518161587</t>
  </si>
  <si>
    <t>json : "{\"date\":\"2025-07-02T01:38:25.216Z\",\"deliveryDate\":\"2025-07-02\",\"user\":\"8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</si>
  <si>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1778226268073465940</t>
  </si>
  <si>
    <t>🔥 Processing order for trigger: -2155875425535895971</t>
  </si>
  <si>
    <t>summarizeOrdersToPayments key: 2 Jul 2025|Shounen Yakiniku</t>
  </si>
  <si>
    <t>Flex Message (Final): {"type":"flex","altText":"(ADMIN#424) สั่งผักใหม่","contents":{"type":"bubble","size":"mega","body":{"type":"box","layout":"vertical","spacing":"md","contents":[{"type":"text","text":"✅ รายการสั่งผักใหม่ (ADMIN#424)","weight":"bold","size":"md","color":"#1DB446","wrap":true},{"type":"text","text":"ร้าน: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</si>
  <si>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{"sentMessages":[{"id":"568058157541884524","quoteToken":"_AZEvUgIBkoCh68Hk1calCJIKzMED_hxZ0zNcGUnFxiLgqonl5T9-HIqDCE7jSoZBFgtcF3Am0aqDuGJAJdDnisoAsOqz3tL7RO3gIht0HXAnw7m1ppAQiAkfiwVeMWHLZKuMTg11FgfIUBC9fUMMA"}]}</t>
  </si>
  <si>
    <t>🔥 Deleted property for trigger: -2155875425535895971</t>
  </si>
  <si>
    <t>✅ Deleted trigger: -2155875425535895971</t>
  </si>
  <si>
    <t>🔥 Processing order for trigger: 1778226268073465940</t>
  </si>
  <si>
    <t>Shop: 8 Bistro</t>
  </si>
  <si>
    <t>summarizeOrdersToPayments key: 2 Jul 2025|8 Bistro</t>
  </si>
  <si>
    <t>Flex Message (Final): {"type":"flex","altText":"(ADMIN#425) สั่งผักใหม่","contents":{"type":"bubble","size":"mega","body":{"type":"box","layout":"vertical","spacing":"md","contents":[{"type":"text","text":"✅ รายการสั่งผักใหม่ (ADMIN#425)","weight":"bold","size":"md","color":"#1DB446","wrap":true},{"type":"text","text":"ร้าน: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</si>
  <si>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{"sentMessages":[{"id":"568058314223780049","quoteToken":"ihGwXyRRVH1HG2FZ_TuKsLFD4q-sNfmzRAXdq0nCigJNmo_BBasUfQ3_B0L0NZbCU4u08Lt7oBy_Wzqep3kHm_kauZh-nP-yjF7Z9x0cLfKsNNaHx9lEMAfg6zRZ3rfdhwSfCL4ir6NtXSgL74IKVg"}]}</t>
  </si>
  <si>
    <t>🔥 Deleted property for trigger: 1778226268073465940</t>
  </si>
  <si>
    <t>✅ Deleted trigger: 1778226268073465940</t>
  </si>
  <si>
    <t>json : "{\"date\":\"2025-07-02T01:42:50.545Z\",\"deliveryDate\":\"2025-07-02\",\"user\":\"Touch Steak\",\"userLine\":\"ADMIN\",\"payMethod\":\"โอนเงิน\",\"userId\":\"ADMIN\",\"order\":[{\"name\":\"Red Oak\",\"nameTh\":\"เรดโอ๊ค \",\"amount\":0.5,\"price\":120,\"subtotal\":60},{\"name\":\"Frillice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</si>
  <si>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-1045884417086161797</t>
  </si>
  <si>
    <t>json : "{\"date\":\"2025-07-02T01:43:22.596Z\",\"deliveryDate\":\"2025-07-02\",\"user\":\"หนู\",\"userLine\":\"ADMIN\",\"payMethod\":\"โอนเงิน\",\"userId\":\"ADMIN\",\"order\":[{\"name\":\"Green Oak\",\"nameTh\":\"กรีนโอ๊ค \",\"amount\":3,\"price\":120,\"subtotal\":360},{\"name\":\"Red Oak\",\"nameTh\":\"เรดโอ๊ค \",\"amount\":1,\"price\":120,\"subtotal\":120}]}"</t>
  </si>
  <si>
    <t>🔥 Queued order with Trigger ID: -4648060490507647846</t>
  </si>
  <si>
    <t>🔥 Processing order for trigger: -1045884417086161797</t>
  </si>
  <si>
    <t>summarizeOrdersToPayments key: 2 Jul 2025|Touch Steak</t>
  </si>
  <si>
    <t>Flex Message (Final): {"type":"flex","altText":"(ADMIN#426) สั่งผักใหม่","contents":{"type":"bubble","size":"mega","body":{"type":"box","layout":"vertical","spacing":"md","contents":[{"type":"text","text":"✅ รายการสั่งผักใหม่ (ADMIN#426)","weight":"bold","size":"md","color":"#1DB446","wrap":true},{"type":"text","text":"ร้าน: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กก.","weight":"bold","align":"end","size":"sm","flex":2},{"type":"text","text":"440 บ.","weight":"bold","align":"end","size":"sm","flex":3}]}]}}}</t>
  </si>
  <si>
    <t>📬 pushFlexMessage : {"sentMessages":[{"id":"568058657117044891","quoteToken":"suqbZEbiy3meisPHvfgyHFmr28IP9cl03Ybkio7SNBdN3I1mwBYCs26R1gAEjL67fjHwIO32JNCznxkUOQPFICwn1RrMjxV7jfr09rCZk1srjWgVuf45DrC-c3FzVn_7irkYsNqmfuIjFKLhnTLGHQ"}]}</t>
  </si>
  <si>
    <t>🔥 Deleted property for trigger: -1045884417086161797</t>
  </si>
  <si>
    <t>✅ Deleted trigger: -1045884417086161797</t>
  </si>
  <si>
    <t>🔥 Processing order for trigger: -4648060490507647846</t>
  </si>
  <si>
    <t>summarizeOrdersToPayments key: 2 Jul 2025|หนู</t>
  </si>
  <si>
    <t>Flex Message (Final): {"type":"flex","altText":"(ADMIN#427) สั่งผักใหม่","contents":{"type":"bubble","size":"mega","body":{"type":"box","layout":"vertical","spacing":"md","contents":[{"type":"text","text":"✅ รายการสั่งผักใหม่ (ADMIN#427)","weight":"bold","size":"md","color":"#1DB446","wrap":true},{"type":"text","text":"ร้าน: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พุธที่ 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</si>
  <si>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{"sentMessages":[{"id":"568058724594483512","quoteToken":"QVVSo-A6RCS18MXvXU1ABBoFc_8DNki_Jw-ME39gFLeyXjo7IUp7fJr5K4N20spMMaeUjcPAUAax2Rb_5pZjUP5TUeYPdjyQ2rneac1aN38MyQ4cfh86QYFuFdmHmaGvMlJ1KX2hrA3veF2z6QFQlg"}]}</t>
  </si>
  <si>
    <t>🔥 Deleted property for trigger: -4648060490507647846</t>
  </si>
  <si>
    <t>✅ Deleted trigger: -4648060490507647846</t>
  </si>
  <si>
    <t>json : "{\"destination\":\"Uffcadd844141cf0a43c0c2c87fb2389e\",\"events\":[{\"type\":\"message\",\"message\":{\"type\":\"text\",\"id\":\"568058774523478409\",\"quoteToken\":\"VGCm6Lu4KNFxX_o6z0qfLpcjYr9iFoUyg8ZtPovM8IKYPKaG_ifxnc3mwlQhbZgwsD4q9hwVmHWhsW6UtN1ri09HUHqXJClOMllgh9GLQY4-pi2YoSf38k0PFnA2YvztAVduiS5oCxoyxBIESmDzbQ\",\"text\":\"เอาขึ่นรถฟ้า\"},\"webhookEventId\":\"01JZ4CYM04SQ1PRKWFWYDA3BY7\",\"deliveryContext\":{\"isRedelivery\":false},\"timestamp\":1751420718697,\"source\":{\"type\":\"group\",\"groupId\":\"C41747ea1efc18cc949d4a55a898fbe2d\",\"userId\":\"Ud156635914c6ab5e082eb8cdedf98f3a\"},\"replyToken\":\"2e6ea28b329c4d07aa9d07d1e7e57baa\",\"mode\":\"active\"}]}"</t>
  </si>
  <si>
    <t>json : "{\"destination\":\"Uffcadd844141cf0a43c0c2c87fb2389e\",\"events\":[{\"type\":\"message\",\"message\":{\"type\":\"text\",\"id\":\"568058916911710498\",\"quoteToken\":\"-3PPJkqvY1_p7kNM-t5K5QkvPgEd66fmSoqviOTPBFifp_1cN8ibuMKMt_KdUeIjybW50h0t-ALs5Ky2tK1uRQ9uo3niFccgGiR9v7UOTit2x50sRAODsBPFddrO2V7_RIimgx-v21IcEh84F0792Q\",\"text\":\"@A\\uD83C\\uDF4B มุมไม่สั่งนิ บอกเค้าพรุ่งนี้หยุดนะ\",\"mention\":{\"mentionees\":[{\"index\":0,\"length\":4,\"userId\":\"Ud156635914c6ab5e082eb8cdedf98f3a\",\"type\":\"user\",\"isSelf\":false}]}},\"webhookEventId\":\"01JZ4D16R1968ZH6NCATBZN9P9\",\"deliveryContext\":{\"isRedelivery\":false},\"timestamp\":1751420803553,\"source\":{\"type\":\"group\",\"groupId\":\"C41747ea1efc18cc949d4a55a898fbe2d\",\"userId\":\"U2164e0ac3039299ad657cac907aa1fee\"},\"replyToken\":\"5113e5efb6d34ffebce04769fd4a291c\",\"mode\":\"active\"}]}"</t>
  </si>
  <si>
    <t>json : "{\"destination\":\"Uffcadd844141cf0a43c0c2c87fb2389e\",\"events\":[{\"type\":\"message\",\"message\":{\"type\":\"text\",\"id\":\"568059005797401124\",\"quoteToken\":\"5VBsHcRRkwUs7XJWsYuSckEVv_nTvsqBFP3ZN6Vh18awQhxJ5JZYJ8rSO-diCAr7PV1CGhzuFK-Uw0crxAUCBEWgM71Bik6Ta-hqR08xd_smLLUjZPKKjcj_dNIUXrogFqXDKGNtSliE9nwplpuVOw\",\"text\":\" ใช่ น่าจะเหลือของวันอาทิตย์\"},\"webhookEventId\":\"01JZ4D2TTHMXF6B8E3JF739C9W\",\"deliveryContext\":{\"isRedelivery\":false},\"timestamp\":1751420856660,\"source\":{\"type\":\"group\",\"groupId\":\"C41747ea1efc18cc949d4a55a898fbe2d\",\"userId\":\"Ud156635914c6ab5e082eb8cdedf98f3a\"},\"replyToken\":\"5ce69529a5584a9daac58df42a745232\",\"mode\":\"active\"}]}"</t>
  </si>
  <si>
    <t>json : "{\"destination\":\"Uffcadd844141cf0a43c0c2c87fb2389e\",\"events\":[{\"type\":\"message\",\"message\":{\"type\":\"text\",\"id\":\"568059021316588135\",\"quoteToken\":\"sCd9G7I3JdXY0gHcBuncVWM86DdXvq8FpCwJiYZH5xUxmjXSjcqJO0ykU7SA-7sBLIvjBsgZ7DIY0XP-D1bGEIAtiVlINeTFDIO0YDgbQHGtTHVs6RPZQjbGuROk53eGUGtW0YbICjQH0vZ8_H3dXA\",\"text\":\"จันทร์เขาหยุดไง\"},\"webhookEventId\":\"01JZ4D33BGF1J6DWW7P197CXBT\",\"deliveryContext\":{\"isRedelivery\":false},\"timestamp\":1751420865814,\"source\":{\"type\":\"group\",\"groupId\":\"C41747ea1efc18cc949d4a55a898fbe2d\",\"userId\":\"Ud156635914c6ab5e082eb8cdedf98f3a\"},\"replyToken\":\"43766756b5ee446396c7c1747a853861\",\"mode\":\"active\"}]}"</t>
  </si>
  <si>
    <t>json : "{\"destination\":\"Uffcadd844141cf0a43c0c2c87fb2389e\",\"events\":[{\"type\":\"message\",\"message\":{\"type\":\"text\",\"id\":\"568059523391291582\",\"quoteToken\":\"FWeeBCXYa2Do2HNWayPXduKGOsEQVsY8vjPhqxuQwd--4Mo7Dyg7xADgVLdoDQVVdr_6JDGmW4O_A6riXar_UjdUgR7RXeyeQbwArSKiFOh-YsT-G6bQxuabJ_euT91tYgqnV56N__Ql4EMEg-Jb9A\",\"text\":\"ไวม้าก\"},\"webhookEventId\":\"01JZ4DC7HG9GMSV1AZVF323Q14\",\"deliveryContext\":{\"isRedelivery\":false},\"timestamp\":1751421165043,\"source\":{\"type\":\"group\",\"groupId\":\"C41747ea1efc18cc949d4a55a898fbe2d\",\"userId\":\"Ud156635914c6ab5e082eb8cdedf98f3a\"},\"replyToken\":\"8b3c2626b9d94030a4c061ef85c4a8f4\",\"mode\":\"active\"}]}"</t>
  </si>
  <si>
    <t>json : "{\"destination\":\"Uffcadd844141cf0a43c0c2c87fb2389e\",\"events\":[{\"type\":\"message\",\"message\":{\"type\":\"text\",\"id\":\"568059562012705146\",\"quoteToken\":\"wXSSra7fqPFT8RbvNtP3iPZXsui3R8RnEU397LXHGbo24QgsH3xeqakdfv8D8dxWPJdeMQlymQXk5hujUfsfw_uEHNccjYkLsCR-08LD7NzEbIjL60XJ7VSX2e047LYBH2G_OCltEhyFT0IET9AhiA\",\"text\":\"ขอครึ่งชม\"},\"webhookEventId\":\"01JZ4DCY2KRHP3QFQK8YH4MK4B\",\"deliveryContext\":{\"isRedelivery\":false},\"timestamp\":1751421188124,\"source\":{\"type\":\"group\",\"groupId\":\"C41747ea1efc18cc949d4a55a898fbe2d\",\"userId\":\"Ud156635914c6ab5e082eb8cdedf98f3a\"},\"replyToken\":\"8c48a928991d4b00b308051ac77b7bd9\",\"mode\":\"active\"}]}"</t>
  </si>
  <si>
    <t>sendDailyPackingSummary formattedToday : 2 Jul 2025</t>
  </si>
  <si>
    <t>sendDailyPackingSummary todayRows : [[421,"1 Jul 2025 เวลา 21:53","2025-07-01T17:00:00.000Z","Pepper International","Red Oak",0.3,120,36,"เงินสด"],[421,"1 Jul 2025 เวลา 21:53","2025-07-01T17:00:00.000Z","Pepper International","Cos",0.5,120,60,"เงินสด"],[423,"2 Jul 2025 เวลา 08:37","2025-07-01T17:00:00.000Z","Rare","Baby Cos",2,120,240,"เครดิต"],[423,"2 Jul 2025 เวลา 08:37","2025-07-01T17:00:00.000Z","Rare","Wild Rocket",0.2,450,90,"เครดิต"],[422,"2 Jul 2025 เวลา 08:37","2025-07-01T17:00:00.000Z","Morning Tonight","Green Oak",1,120,120,"เครดิต"],[422,"2 Jul 2025 เวลา 08:37","2025-07-01T17:00:00.000Z","Morning Tonight","Red Oak",1,120,120,"เครดิต"],[422,"2 Jul 2025 เวลา 08:37","2025-07-01T17:00:00.000Z","Morning Tonight","Baby Cos",1,120,120,"เครดิต"],[424,"2 Jul 2025 เวลา 08:39","2025-07-01T17:00:00.000Z","Shounen Yakiniku","Cos",4,120,480,"เครดิต"],[425,"2 Jul 2025 เวลา 08:40","2025-07-01T17:00:00.000Z","8 Bistro","Baby Cos",1,120,120,"เครดิต"],[426,"2 Jul 2025 เวลา 08:43","2025-07-01T17:00:00.000Z","Touch Steak","Red Oak",0.5,120,60,"โอนเงิน"],[426,"2 Jul 2025 เวลา 08:43","2025-07-01T17:00:00.000Z","Touch Steak","Frillice Iceberg",1,140,140,"โอนเงิน"],[426,"2 Jul 2025 เวลา 08:43","2025-07-01T17:00:00.000Z","Touch Steak","Baby Cos",2,120,240,"โอนเงิน"],[427,"2 Jul 2025 เวลา 08:44","2025-07-01T17:00:00.000Z","หนู","Green Oak",3,120,360,"โอนเงิน"],[427,"2 Jul 2025 เวลา 08:44","2025-07-01T17:00:00.000Z","หนู","Red Oak",1,120,120,"โอนเงิน"]]</t>
  </si>
  <si>
    <t>sendDailyDeliverSummary flexMessage : {"type":"flex","altText":"สรุปรายการส่งผัก 🚚🥬\nประจำวันที่ 02/07/2025","contents":{"type":"bubble","size":"mega","body":{"type":"box","layout":"vertical","contents":[{"type":"text","text":"สรุปรายการส่งผัก 🚚🥬 \nประจำวันที่ 02/07/2025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0.80 กก. (เงินสด 96 บ.)","weight":"bold","size":"sm"}]}]},{"type":"box","layout":"vertical","margin":"lg","spacing":"sm","contents":[{"type":"box","layout":"horizontal","backgroundColor":"#A1D6B2","paddingAll":"md","cornerRadius":"md","margin":"lg","contents":[{"type":"text","text":"2.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Wild Rocket","size":"sm","weight":"bold","flex":5,"wrap":true},{"type":"text","text":"0.20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2.20 กก. (เครดิต 330 บ.)","weight":"bold","size":"sm"}]}]},{"type":"box","layout":"vertical","margin":"lg","spacing":"sm","contents":[{"type":"box","layout":"horizontal","backgroundColor":"#A1D6B2","paddingAll":"md","cornerRadius":"md","margin":"lg","contents":[{"type":"text","text":"3.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บ.)","weight":"bold","size":"sm"}]}]},{"type":"box","layout":"vertical","margin":"lg","spacing":"sm","contents":[{"type":"box","layout":"horizontal","backgroundColor":"#A1D6B2","paddingAll":"md","cornerRadius":"md","margin":"lg","contents":[{"type":"text","text":"4.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บ.)","weight":"bold","size":"sm"}]}]},{"type":"box","layout":"vertical","margin":"lg","spacing":"sm","contents":[{"type":"box","layout":"horizontal","backgroundColor":"#A1D6B2","paddingAll":"md","cornerRadius":"md","margin":"lg","contents":[{"type":"text","text":"5.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Touch Steak","flex":6,"wrap":true,"weight":"bold","size":"sm"},{"type":"text","text":"🖨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3.50 กก. (โอนเงิน 440 บ.)","weight":"bold","size":"sm"}]}]},{"type":"box","layout":"vertical","margin":"lg","spacing":"sm","contents":[{"type":"box","layout":"horizontal","backgroundColor":"#A1D6B2","paddingAll":"md","cornerRadius":"md","margin":"lg","contents":[{"type":"text","text":"7. 👤 หนู","flex":6,"wrap":true,"weight":"bold","size":"sm"},{"type":"text","text":"🖨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96 บ.","weight":"bold","align":"end","flex":3}]},{"type":"box","layout":"horizontal","contents":[{"type":"text","text":"โอนเงิน","flex":5,"wrap":true},{"type":"text","text":"920 บ.","weight":"bold","align":"end","flex":3}]},{"type":"box","layout":"horizontal","contents":[{"type":"text","text":"เครดิต","flex":5,"wrap":true},{"type":"text","text":"1.290 บ.","weight":"bold","align":"end","flex":3}]},{"type":"separator","margin":"sm"},{"type":"box","layout":"horizontal","backgroundColor":"#E8B86D","paddingAll":"md","cornerRadius":"md","contents":[{"type":"text","text":"รวม 18.50 กก.","size":"md","weight":"bold","flex":5,"wrap":true},{"type":"text","text":"2.306 บ.","weight":"bold","size":"md","align":"end","flex":3}]}]}]}}}</t>
  </si>
  <si>
    <t>📬 pushFlexMessage : {"sentMessages":[{"id":"568060374230761516","quoteToken":"i4goldzRHlJEuV6s3rixia3r4e9m_-ugkm5s4SJfOa68PWxg_xASaCGnl9qwX_kTLYV11Uk-lU1zScdrHihf1nLPDH1oc-gRy8QpfGpiCe2Z09vxplc7M1pGBR1yeV6TgxHBweC9Lfee_MBqf0IMTQ"}]}</t>
  </si>
  <si>
    <t>json : "{\"destination\":\"Uffcadd844141cf0a43c0c2c87fb2389e\",\"events\":[{\"type\":\"message\",\"message\":{\"type\":\"text\",\"id\":\"568075389738942893\",\"quoteToken\":\"I1IIchNbgfo9vbIjPag4hGs3e37ghishkujOLsvVaLtMgdGI8bTJeaqPit2BuCteT0dgbZYH51w0MdhbT2bahTtTLoAqGjmiFtove5Paz83D-sylaugTCDFqkzfY-nefMYzDTCKz9fC9_5wCTlZaqQ\",\"text\":\"ถึงตัดรอบเพคเกจไลน์ละจ้า ระบบจะตัดภายในพนไม่ก็มะรืน กรุณาเติมเงิน 1400.- \"},\"webhookEventId\":\"01JZ4PCV8RMRYRK0NJP3YQYZY2\",\"deliveryContext\":{\"isRedelivery\":false},\"timestamp\":1751430622246,\"source\":{\"type\":\"group\",\"groupId\":\"C41747ea1efc18cc949d4a55a898fbe2d\",\"userId\":\"Ud156635914c6ab5e082eb8cdedf98f3a\"},\"replyToken\":\"db165e097ea248d5b07e28354b5944ab\",\"mode\":\"active\"}]}"</t>
  </si>
  <si>
    <t>json : "{\"destination\":\"Uffcadd844141cf0a43c0c2c87fb2389e\",\"events\":[{\"type\":\"message\",\"message\":{\"type\":\"text\",\"id\":\"568077486387364272\",\"quoteToken\":\"GUiPa2IV7dM8ggNRy_0Gc2Ft7ebolqdoBpJl5Oa8set_sDD7Sz4amLE_jxeOl8L0yv3t_2WhCFKlkFUVtfRnhE5bUbiBF1b0mIwZ28L9IpYQk0c9JeX46npdM2Eipizp9YhokD0QNzEQCPRn615kiQ\",\"text\":\"สั่งผัก\"},\"webhookEventId\":\"01JZ4QJZNASR5B1Y5D69HMDA85\",\"deliveryContext\":{\"isRedelivery\":false},\"timestamp\":1751431871871,\"source\":{\"type\":\"user\",\"userId\":\"Ud8a5b523e15a5b7f3a9ea4ea805a2144\"},\"replyToken\":\"f84109f7652d4ef782d9a0138964e902\",\"mode\":\"active\"}]}"</t>
  </si>
  <si>
    <t>userId : Ud8a5b523e15a5b7f3a9ea4ea805a2144</t>
  </si>
  <si>
    <t>profile displayName : Yew</t>
  </si>
  <si>
    <t>json : "{\"destination\":\"Uffcadd844141cf0a43c0c2c87fb2389e\",\"events\":[{\"type\":\"message\",\"message\":{\"type\":\"text\",\"id\":\"568077913988792669\",\"quoteToken\":\"I-c8KPQz2RDwPBhJiRkfmZQA0QF7lU_PLynsOuFhfsMqjVQc3oC7bxgasg2W2XYVf5swHoWWoXDbOVVXH6VXoF2XP_lfxWTeFLt7za3_Yjbv462cHZQEkIk7TMBYzWsK_HSlFDCBPXMRwoq-2IpyQQ\",\"text\":\"ไม่มีข้อความเข้าไลน์กลุ่ม ไม่มีแจ้งเตือนอะไรเลย ลูกค้าเวลาสั่งผักก็จะไม่เห็นข้อความที่บอกว่าสั่งผักเรียบร้อย \"},\"webhookEventId\":\"01JZ4QTRFBP3DYKCJG3QEDWKFH\",\"deliveryContext\":{\"isRedelivery\":false},\"timestamp\":1751432126878,\"source\":{\"type\":\"group\",\"groupId\":\"C41747ea1efc18cc949d4a55a898fbe2d\",\"userId\":\"U1611b99ba4d5b6b3137119b6681c16ad\"},\"replyToken\":\"013e1fda8773462fa0f85e98e2d43f39\",\"mode\":\"active\"}]}"</t>
  </si>
  <si>
    <t>json : "{\"destination\":\"Uffcadd844141cf0a43c0c2c87fb2389e\",\"events\":[{\"type\":\"message\",\"message\":{\"type\":\"text\",\"id\":\"568077917881106437\",\"quoteToken\":\"fi_U7Xt9Q857IItV88EwPcqQf7SMVnyUkuFPL4LG0L08bG8wkph6WMhPznH-4PzZc2NXnnLkouObgK96rwEKraTg9Ss1fRLQiXJfRN6ruPMv0v5n3zwk9OXMdC2zm3WTVg9aLc1kfhQj_UtV6qm1CA\",\"text\":\"ข้อความออเดอร์/สรุปยอดตัดผัก/ยอดค้างจะไม่เข้าค่ะ  รวมถึงข้อความทั้งหมดที่เซทระบบไว้จะไม่มีการเตือน \"},\"webhookEventId\":\"01JZ4QTTP89ZWY1M5G83NVXYT3\",\"deliveryContext\":{\"isRedelivery\":false},\"timestamp\":1751432129121,\"source\":{\"type\":\"group\",\"groupId\":\"C41747ea1efc18cc949d4a55a898fbe2d\",\"userId\":\"Ud156635914c6ab5e082eb8cdedf98f3a\"},\"replyToken\":\"daa9f772b893400a93a8e109083d60d4\",\"mode\":\"active\"}]}"</t>
  </si>
  <si>
    <t>json : "{\"destination\":\"Uffcadd844141cf0a43c0c2c87fb2389e\",\"events\":[{\"type\":\"message\",\"message\":{\"type\":\"text\",\"id\":\"568077988999725093\",\"quoteToken\":\"bd3ZaMGYm0o3JJUvyhcTVo_MEfZ0OdW9Rgvh95Gx9Hu1d0VScx8R4J0laUOcrbs5NYse0esjblIZb1XbHKKDJUMBX7e90ESE5TTS4OIsuZnleo294Jvi_M9i9Xq3sBOv9GmAGnFMUklvouSe7MsYkQ\",\"text\":\"เนื่องจากแพคเกจไลน์กำจัดการส่งข้อความ \"},\"webhookEventId\":\"01JZ4QW43M435AB236QY04QYYX\",\"deliveryContext\":{\"isRedelivery\":false},\"timestamp\":1751432171470,\"source\":{\"type\":\"group\",\"groupId\":\"C41747ea1efc18cc949d4a55a898fbe2d\",\"userId\":\"Ud156635914c6ab5e082eb8cdedf98f3a\"},\"replyToken\":\"454ecb2087b24e01b5d0b0a22709cd91\",\"mode\":\"active\"}]}"</t>
  </si>
  <si>
    <t>json : "{\"destination\":\"Uffcadd844141cf0a43c0c2c87fb2389e\",\"events\":[{\"type\":\"unsend\",\"unsend\":{\"messageId\":\"568077913988792669\"},\"webhookEventId\":\"01JZ4QWFDHBQPZSA1PEMQS7HP2\",\"deliveryContext\":{\"isRedelivery\":false},\"timestamp\":1751432183017,\"source\":{\"type\":\"group\",\"groupId\":\"C41747ea1efc18cc949d4a55a898fbe2d\",\"userId\":\"U1611b99ba4d5b6b3137119b6681c16ad\"},\"mode\":\"active\"}]}"</t>
  </si>
  <si>
    <t>json : "{\"destination\":\"Uffcadd844141cf0a43c0c2c87fb2389e\",\"events\":[{\"type\":\"message\",\"message\":{\"type\":\"text\",\"id\":\"568078048407323198\",\"quotedMessageId\":\"568077988999725093\",\"quoteToken\":\"BWTowFKs4Th_dlka_PURb10T7J990dRnpKXXY42Axw6oxKKCDhVdA5xVCTd5dHsHDHCLVkklNiFnTw3yfwoz9b3vTIBrK2Ew4IUMoUpDMvnWeBG35VX-9-2Cr3eb12uMaGZnONqE4rX5nyBPsEAOpQ\",\"text\":\"จำกัด*\"},\"webhookEventId\":\"01JZ4QX6NFT61F9Q17FK9YTYW7\",\"deliveryContext\":{\"isRedelivery\":false},\"timestamp\":1751432206816,\"source\":{\"type\":\"group\",\"groupId\":\"C41747ea1efc18cc949d4a55a898fbe2d\",\"userId\":\"U1611b99ba4d5b6b3137119b6681c16ad\"},\"replyToken\":\"43b2495c9c1343229d9cc3d88147fca1\",\"mode\":\"active\"}]}"</t>
  </si>
  <si>
    <t>json : "{\"destination\":\"Uffcadd844141cf0a43c0c2c87fb2389e\",\"events\":[{\"type\":\"message\",\"message\":{\"type\":\"text\",\"id\":\"568078057501098365\",\"quoteToken\":\"1RS0kIrlc7qzo7BbN6exnFCdQ8tO7fn6SYfg__bzTn5mfO6ujXLODTKzzaG902zYO7D-kIC5DnXwHEJ5tH7U-VnOO5E0yoNOIH-3y8O8CAceyn0c2j8P1TnSDZM9aKpaTaLTuK4FlVcByu2-Z8BgUQ\",\"text\":\"5555555\"},\"webhookEventId\":\"01JZ4QXBZ9MTMCB3E13GEAMTVA\",\"deliveryContext\":{\"isRedelivery\":false},\"timestamp\":1751432212356,\"source\":{\"type\":\"group\",\"groupId\":\"C41747ea1efc18cc949d4a55a898fbe2d\",\"userId\":\"Ud156635914c6ab5e082eb8cdedf98f3a\"},\"replyToken\":\"9c9be614b2f147c2ad39a5eda92eb767\",\"mode\":\"active\"}]}"</t>
  </si>
  <si>
    <t>json : "{\"destination\":\"Uffcadd844141cf0a43c0c2c87fb2389e\",\"events\":[{\"type\":\"message\",\"message\":{\"type\":\"text\",\"id\":\"568078117260755275\",\"quotedMessageId\":\"568077988999725093\",\"quoteToken\":\"Qx5-pDG_eUGzmBuz_vpV2bJmlOvDY5MuW16FzB1dWNVlTP_7UB-HzVNGng6aymUiwUDzIxEo3sYF03EyOoEXco9nnoeEC_w1qXtNaAh6FY_Kfbed5W2bPlCdMlSOv92taTwN0qLaKCBt8EL5kK-XIw\",\"text\":\"ฟรี 300 ข้อความ/เดือน \"},\"webhookEventId\":\"01JZ4QYEMAPDRR6RZE5C538B29\",\"deliveryContext\":{\"isRedelivery\":false},\"timestamp\":1751432247933,\"source\":{\"type\":\"group\",\"groupId\":\"C41747ea1efc18cc949d4a55a898fbe2d\",\"userId\":\"U1611b99ba4d5b6b3137119b6681c16ad\"},\"replyToken\":\"0a6c70cdf5864feebdd2a88095b78cf5\",\"mode\":\"active\"}]}"</t>
  </si>
  <si>
    <t>json : "{\"destination\":\"Uffcadd844141cf0a43c0c2c87fb2389e\",\"events\":[{\"type\":\"message\",\"message\":{\"type\":\"text\",\"id\":\"568078186903503326\",\"quoteToken\":\"GnipuySYqmbLOsoMpyFmVVfc3XJ3-Pn7eGROcQ9H8JAAjXor4xuyPAjisVV5PLGvbMBXRiqhSfdb7by3Qjg-uJ8gfMPGemv4A0EtRxKtaAFjIpDD5YuRiZ9PXUyT8_aICe5eCKWJ4lJYToXJZQGQdQ\",\"text\":\"แต่ถ้าไม่อยากเสียเงินรายเดือนแบบนี้ เจนเสนอให้ใช้แอพอื่นในการใช้ระบบหลังบ้าน(admin) แทนไลน์\"},\"webhookEventId\":\"01JZ4QZQ7H2V7EB9N2SV42QDJ4\",\"deliveryContext\":{\"isRedelivery\":false},\"timestamp\":1751432289375,\"source\":{\"type\":\"group\",\"groupId\":\"C41747ea1efc18cc949d4a55a898fbe2d\",\"userId\":\"Ud156635914c6ab5e082eb8cdedf98f3a\"},\"replyToken\":\"957e02694c7a4017b071e28a57b66f38\",\"mode\":\"active\"}]}"</t>
  </si>
  <si>
    <t>json : "{\"destination\":\"Uffcadd844141cf0a43c0c2c87fb2389e\",\"events\":[{\"type\":\"message\",\"message\":{\"type\":\"text\",\"id\":\"568078212924702994\",\"quoteToken\":\"JKjiFSDQUoz2GZE-yqYz0VvkpAquyPEDubcoSrfAaFEvt8WeTeWJ7MvT-P2MsmChP4Y7WncKMEiu4Pn0Nycuni2lOpBAX6tEv1Y5IcVLyuU9v74PAihCy2IJjFvdg21T0NB6LRKHaHEDWsimwxQYiA\",\"text\":\"เช่น เทเลแกรม หรืออื่นๆ \"},\"webhookEventId\":\"01JZ4R06FCEMPBVXFN5WQ0DBZD\",\"deliveryContext\":{\"isRedelivery\":false},\"timestamp\":1751432304875,\"source\":{\"type\":\"group\",\"groupId\":\"C41747ea1efc18cc949d4a55a898fbe2d\",\"userId\":\"Ud156635914c6ab5e082eb8cdedf98f3a\"},\"replyToken\":\"62d3ddeae8a34e75acd96f60097b0c15\",\"mode\":\"active\"}]}"</t>
  </si>
  <si>
    <t>json : "{\"destination\":\"Uffcadd844141cf0a43c0c2c87fb2389e\",\"events\":[{\"type\":\"message\",\"message\":{\"type\":\"text\",\"id\":\"568078248676950361\",\"quoteToken\":\"mp62SQ-ciVHkBVmWUMYLrlr288HQy_NuPsYIpWcysleW2ajsVG1RXsO3msJexpk1XzbH1qt4ZbNOkXqBjnt_2rupA0qRMfj7XBQCvDL1oGtGe2vC0Wfsa4uzDu_EYRh2kGNTQG5qzr6e3kOytRvWoQ\",\"text\":\"อาจจะต้องมีเทรนการใช้กันก่อน \"},\"webhookEventId\":\"01JZ4R0VH1QV57J938YNQACVMM\",\"deliveryContext\":{\"isRedelivery\":false},\"timestamp\":1751432326182,\"source\":{\"type\":\"group\",\"groupId\":\"C41747ea1efc18cc949d4a55a898fbe2d\",\"userId\":\"Ud156635914c6ab5e082eb8cdedf98f3a\"},\"replyToken\":\"27c4c4780efc4708b7f2ed12f9b64d8c\",\"mode\":\"active\"}]}"</t>
  </si>
  <si>
    <t>json : "{\"destination\":\"Uffcadd844141cf0a43c0c2c87fb2389e\",\"events\":[{\"type\":\"message\",\"message\":{\"type\":\"text\",\"id\":\"568078270789321070\",\"quoteToken\":\"jk60YAZIk0jgUGnGyfriyquPposeROAIFXeZcNOGwjR9-K6cl0NfJXoe5tVA6PgWLnpOCoIT_kkAionKPqhqwWuB1z5RZ9G-DATWlOseioPUAwXV_pA0ues15TRQH7waC_Yo7uM7vzixgpyRjMqg5A\",\"text\":\"ก็ช่วยsave cost ลงได้ค่ะ\"},\"webhookEventId\":\"01JZ4R18BGZSDZMJR3YWWW112B\",\"deliveryContext\":{\"isRedelivery\":false},\"timestamp\":1751432339503,\"source\":{\"type\":\"group\",\"groupId\":\"C41747ea1efc18cc949d4a55a898fbe2d\",\"userId\":\"Ud156635914c6ab5e082eb8cdedf98f3a\"},\"replyToken\":\"e1915854c4ec4f7f99634007db20231a\",\"mode\":\"active\"}]}"</t>
  </si>
  <si>
    <t>json : "{\"destination\":\"Uffcadd844141cf0a43c0c2c87fb2389e\",\"events\":[{\"type\":\"message\",\"message\":{\"type\":\"text\",\"id\":\"568078550599729476\",\"quoteToken\":\"k3QtL9eMp882x7WK8l13rIFKhpMzJLT-Rvs4KsxW0vxHC075vBOqTDA3_Gdp8w87oaBX95uoqcllmkteXORTSiWJqzbpz5UJj4aGiznRgH5BUjqEbrzT9KNVlI7ccvBqwPblhOrWwSWn1ocWuWcOzQ\",\"text\":\"google chat, telegram ,discord, slack \"},\"webhookEventId\":\"01JZ4R6B2CH8FG9T80H7NC7AQV\",\"deliveryContext\":{\"isRedelivery\":false},\"timestamp\":1751432506143,\"source\":{\"type\":\"group\",\"groupId\":\"C41747ea1efc18cc949d4a55a898fbe2d\",\"userId\":\"U1611b99ba4d5b6b3137119b6681c16ad\"},\"replyToken\":\"cd0d5db8a41a4e0e9e90db16144ed397\",\"mode\":\"active\"}]}"</t>
  </si>
  <si>
    <t>json : "{\"destination\":\"Uffcadd844141cf0a43c0c2c87fb2389e\",\"events\":[{\"type\":\"message\",\"message\":{\"type\":\"text\",\"id\":\"568078566772965462\",\"quoteToken\":\"rhfUkqslVF5oT_cq1A9Nt_5IshAw3lXQ5cI8JNs8GpxfTkeZYLxxK5L4eJR-YIqnvOChMJvf6mUj3d4vWlE8qDpdFi3p295faFBaUyaHokTjQiDihcwyTjt-IvTUM7TXKdzlZoHqr14cDz4w8_6PgA\",\"text\":\"พวกนี้ฟรี \"},\"webhookEventId\":\"01JZ4R6MMS7ARZTF0ADH4373RV\",\"deliveryContext\":{\"isRedelivery\":false},\"timestamp\":1751432515779,\"source\":{\"type\":\"group\",\"groupId\":\"C41747ea1efc18cc949d4a55a898fbe2d\",\"userId\":\"U1611b99ba4d5b6b3137119b6681c16ad\"},\"replyToken\":\"76f679673d9247c190dac7b4d57c6032\",\"mode\":\"active\"}]}"</t>
  </si>
  <si>
    <t>json : "{\"destination\":\"Uffcadd844141cf0a43c0c2c87fb2389e\",\"events\":[{\"type\":\"message\",\"message\":{\"type\":\"image\",\"id\":\"568079124028195467\",\"quoteToken\":\"X8gOMZzm9opULaO2f6NMy6aPnhoT0FW-BNIm-2B4pFkTy8yCrxTnm-7ByShVIO6TGDDySqxGp3Zr_TFUD6x7ixuJu8yL2Tl2Y2KeKxR23gmNmD1dlOkleHaghtBPuHBWKnklKah_59UJGcIQrbcAyw\",\"contentProvider\":{\"type\":\"line\"}},\"webhookEventId\":\"01JZ4RGRWGF1DYS3RTF9JFAJ89\",\"deliveryContext\":{\"isRedelivery\":false},\"timestamp\":1751432848125,\"source\":{\"type\":\"group\",\"groupId\":\"C41747ea1efc18cc949d4a55a898fbe2d\",\"userId\":\"Ud156635914c6ab5e082eb8cdedf98f3a\"},\"replyToken\":\"235fc070345d40d9bf53f53af2ab6967\",\"mode\":\"active\"}]}"</t>
  </si>
  <si>
    <t>json : "{\"destination\":\"Uffcadd844141cf0a43c0c2c87fb2389e\",\"events\":[{\"type\":\"message\",\"message\":{\"type\":\"text\",\"id\":\"568079144849244403\",\"quoteToken\":\"sWfXW-IHYdCZHpzQshmetqEvjdVYPwXVYW6Uya0stjpAfnhBrEziCq1w6jvz2JXDoy_pa-UD-pnFzRVjCnMOQwrrx3UKL3RH3SBks7G5ADYSxiOLpEAKF6mr-TuB6j8VDxAfGhusa4F_LMi85v2Dyw\",\"text\":\"รบกวนทุกคน โหลดgoogle chat\"},\"webhookEventId\":\"01JZ4RH57SV6CJ3RGP2GSTVNG6\",\"deliveryContext\":{\"isRedelivery\":false},\"timestamp\":1751432860433,\"source\":{\"type\":\"group\",\"groupId\":\"C41747ea1efc18cc949d4a55a898fbe2d\",\"userId\":\"Ud156635914c6ab5e082eb8cdedf98f3a\"},\"replyToken\":\"3760beda766a4c4bb9c6e8374f1055bc\",\"mode\":\"active\"}]}"</t>
  </si>
  <si>
    <t>json : "{\"destination\":\"Uffcadd844141cf0a43c0c2c87fb2389e\",\"events\":[{\"type\":\"message\",\"message\":{\"type\":\"text\",\"id\":\"568079380048249215\",\"quoteToken\":\"xkzJW3o_v4wXQnB-USv2nuxQcByHYYLm1nNk0B1PrTJtD9d4JNKaXXeV7ADOe5g33CX2lYG87G-6y0nXmo5Qjxs1B0pxhH78S9-Db5aMOieOk10WFufuM7ik4mpTd8os2CgMOcHOOow89nZqsF6OaQ\",\"text\":\"ลูกค้าสั่งผ่านไลน์เหมือนเดิม\"},\"webhookEventId\":\"01JZ4RNDSV0SBTXHK92J0WY83W\",\"deliveryContext\":{\"isRedelivery\":false},\"timestamp\":1751433000596,\"source\":{\"type\":\"group\",\"groupId\":\"C41747ea1efc18cc949d4a55a898fbe2d\",\"userId\":\"U1611b99ba4d5b6b3137119b6681c16ad\"},\"replyToken\":\"e4dc32d4192444b180d29691656522dc\",\"mode\":\"active\"}]}"</t>
  </si>
  <si>
    <t>json : "{\"destination\":\"Uffcadd844141cf0a43c0c2c87fb2389e\",\"events\":[{\"type\":\"message\",\"message\":{\"type\":\"text\",\"id\":\"568079394728575182\",\"quoteToken\":\"z4CUwh6frD72i8gK15_2mQFrpLqzJWt674LM1rl3LEj2TFgPONVPYcfrbQU0qK-sKK6tFpeXNmoBoIFLR8QC80ZZHTYOzQTRpscXegBRchmOBo0eeeV5IgZiWpKLFpZb8QR_LNkunG7WA6tWEtM35g\",\"text\":\"แต่หลังบ้าน admin ไปใช้แอพอื่น\"},\"webhookEventId\":\"01JZ4RNPHPP3EGQPJ4RPJV07HD\",\"deliveryContext\":{\"isRedelivery\":false},\"timestamp\":1751433009365,\"source\":{\"type\":\"group\",\"groupId\":\"C41747ea1efc18cc949d4a55a898fbe2d\",\"userId\":\"U1611b99ba4d5b6b3137119b6681c16ad\"},\"replyToken\":\"d4d406c579d4468ebe2000769e332e14\",\"mode\":\"active\"}]}"</t>
  </si>
  <si>
    <t>json : "{\"destination\":\"Uffcadd844141cf0a43c0c2c87fb2389e\",\"events\":[{\"type\":\"message\",\"message\":{\"type\":\"text\",\"id\":\"568079411321766558\",\"quoteToken\":\"ED_kx93wsro-ZYyYE60DVq2c9Ty-b-3BBuz3FMoiAFdJCbGTmdpGjsIYCLVdc_uc3AD9bDbAgWDD7c4r0w1_oSntarbguSG14_eL2P11Y9hq_gntJgMGB_9MPVFe0XbD0roFS8fGNfkBFteSTdIhiQ\",\"text\":\"ไม่ อันนี้จัดการระบบหลังบ้าน เฉพาะadmin\"},\"webhookEventId\":\"01JZ4RP0BYDER1WE4KB40R1Y48\",\"deliveryContext\":{\"isRedelivery\":false},\"timestamp\":1751433019286,\"source\":{\"type\":\"group\",\"groupId\":\"C41747ea1efc18cc949d4a55a898fbe2d\",\"userId\":\"Ud156635914c6ab5e082eb8cdedf98f3a\"},\"replyToken\":\"13e33b2acbe9456ea0df758dc60eb37f\",\"mode\":\"active\"}]}"</t>
  </si>
  <si>
    <t>json : "{\"destination\":\"Uffcadd844141cf0a43c0c2c87fb2389e\",\"events\":[{\"type\":\"message\",\"message\":{\"type\":\"text\",\"id\":\"568079470762918331\",\"quoteToken\":\"YgauOnV6waGJbmweI7kbhdD8CQjZd7KjxaqubOaafPizYAB4VOCh44NUKUzCBckIBR2KW5HLooS7w3kH8Q2_hTj5U85yfAslAfpeyJ-aeuYtupof3Zq1OsirXLFVKdV7Yzjxov8ncFZotLRg1GlyvA\",\"text\":\"ข้อความที่ตอบลูกค้าจากไลน์ ไม่น่าเกิน 300 ข้อความต่อเดือน ทถกวันนี้ admin สั่งสะส่วนใหญ่ด้วยซ้ำ\"},\"webhookEventId\":\"01JZ4RQ2QE85TGK1RXNNXY0364\",\"deliveryContext\":{\"isRedelivery\":false},\"timestamp\":1751433054605,\"source\":{\"type\":\"group\",\"groupId\":\"C41747ea1efc18cc949d4a55a898fbe2d\",\"userId\":\"U1611b99ba4d5b6b3137119b6681c16ad\"},\"replyToken\":\"168addda9f3f4ca89af2cf41e82553bd\",\"mode\":\"active\"}]}"</t>
  </si>
  <si>
    <t>json : "{\"date\":\"2025-07-02T08:28:39.608Z\",\"deliveryDate\":\"2025-07-04\",\"user\":\"Rare\",\"userLine\":\"21gun\",\"payMethod\":\"เครดิต\",\"userId\":\"U863ec6850ff494c8ad50b25afa94efb0\",\"order\":[{\"name\":\"Wild Rocket\",\"nameTh\":\"ไวลด์ ร็อคเก็ต\",\"amount\":0.5,\"price\":450,\"subtotal\":225,\"image\":\"https://ofarmorganic.com/wp-content/uploads/2020/05/rocket-salad-2.jpg\"}]}"</t>
  </si>
  <si>
    <t>📬 pushFlexMessage : {"sentMessages":[{"id":"568099383321559685","quoteToken":"igshDVFVFGlOZaLMqu6oiCGxWn8Jjge3OqnOLpc3YO3giWL6WN7dc3M0kPWgpGwrTF_14b58Qhtm2OU4oHkTVznDX-3J_qW6xEPlXru4KsVVMX_d1MoPYwx-gPIx2CdS-G88NGVMpUyfTlhsqMYEKA"}]}</t>
  </si>
  <si>
    <t>🔥 Queued order with Trigger ID: 8267879840050726885</t>
  </si>
  <si>
    <t>🔥 Processing order for trigger: 8267879840050726885</t>
  </si>
  <si>
    <t>Delivery Date: 4 Jul 2025</t>
  </si>
  <si>
    <t>summarizeOrdersToPayments key: 4 Jul 2025|Rare</t>
  </si>
  <si>
    <t>Flex Message (Final): {"type":"flex","altText":"(21gun#428) สั่งผักใหม่","contents":{"type":"bubble","size":"mega","body":{"type":"box","layout":"vertical","spacing":"md","contents":[{"type":"text","text":"✅ รายการสั่งผักใหม่ (21gun#428)","weight":"bold","size":"md","color":"#1DB446","wrap":true},{"type":"text","text":"ร้าน: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กก.","size":"sm","color":"#555555","align":"end","flex":3},{"type":"text","text":"225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กก.","weight":"bold","align":"end","size":"sm","flex":2},{"type":"text","text":"225 บ.","weight":"bold","align":"end","size":"sm","flex":3}]}]}}}</t>
  </si>
  <si>
    <t>📬 pushFlexMessage : {"sentMessages":[{"id":"568099558543327562","quoteToken":"eQ9pAWjG6v7B9GqpJPxTE4tsqYH2wXFMVj6efVhHaSG5mrJ0aTgt2wvD9eBP-K0WK-8a658OUALkGlxiPB0to05_qVJ3NvZ-DpYnzZ0UrHX3WyhwA2ci-f6rv35t7F_FF_3omCQKQjoNl9p8YSMyAA"}]}</t>
  </si>
  <si>
    <t>🔥 Deleted property for trigger: 8267879840050726885</t>
  </si>
  <si>
    <t>✅ Deleted trigger: 8267879840050726885</t>
  </si>
  <si>
    <t>📬 pushFlexMessage : {"sentMessages":[{"id":"568115829741715809","quoteToken":"r4ewakrxoPC4PKQNuPfZqzbwl5Y0H5_bvrk22JXVJhFS1X0SEPQcazrsOcsx1GuAoD4lULKiZ6vha50oqjZ04FGrlEqCGbZFslcXOiaNPY-NzcIQdHN71mwLn-RIYmhJwEXfoS5GFDyd-O7dydocdA"}]}</t>
  </si>
  <si>
    <t>📬 pushFlexMessage : {"sentMessages":[{"id":"568115832341659796","quoteToken":"ncBlFNRLeW7DJAfYVxsG6V-ebrpjwYGxHc6KCaXRNyAdzge7pAWsfTLcAlqIMetA5Dxrg-a6vIvZf7xdE4E_VAbmvVuPEmJfnzrli48FvSy1vtH21TKNxS_G2ijw6q4zQXPlxZEwj8MA_QPx8L7vhg"}]}</t>
  </si>
  <si>
    <t>json : "{\"destination\":\"Uffcadd844141cf0a43c0c2c87fb2389e\",\"events\":[{\"type\":\"message\",\"message\":{\"type\":\"image\",\"id\":\"568146120333852895\",\"quoteToken\":\"HAcFeWaE8UC-UoGfVL-UpI4GnTGIvnmWRvn-19vzLC9jU54_wRxS7Jsb0OeOPDaSp_krMHzEJmz_MaV1FVIsOnmPlJL6z-0Gf1b55nrrQe_PrDd9KqqMfEgiB27Amp8kIKMax1bUIO7X5NBirm2XWA\",\"contentProvider\":{\"type\":\"line\"}},\"webhookEventId\":\"01JZ5YKEK5PBGZMJ33F7WJX4MT\",\"deliveryContext\":{\"isRedelivery\":false},\"timestamp\":1751472781421,\"source\":{\"type\":\"user\",\"userId\":\"U3cb7c7018c06e87beab55320f27f7317\"},\"replyToken\":\"8a0549e26d4c468d8ef040d18388a32d\",\"mode\":\"active\"}]}"</t>
  </si>
  <si>
    <t>json : "{\"destination\":\"Uffcadd844141cf0a43c0c2c87fb2389e\",\"events\":[{\"type\":\"message\",\"message\":{\"type\":\"text\",\"id\":\"568248772149641409\",\"quoteToken\":\"RDc0K_avNmGxFExUFmonaFrNWJaLv4hr7BK1UA8OIzBTNrtzrkQ7PC5hAAy9XAavYpnO-X8NjMiBTdVYVT3cjykozaYOS4ZsCuuTfINdGpp49-9mirfZXmo2Hf0bDO8RR021yAB6EgioOQ3RV_h1oA\",\"text\":\"สวัสดีค่ะ ถ้าจะสั่งผักเป็นรอบๆ ทั้ง 3 รายการ\\n\\nคอส\\nเรดโอ๊ค\\nฟิลเลย์\\n\\nจะมีรอบส่งวันไหนบ้างคะ\"},\"webhookEventId\":\"01JZ7RYNAYH1J67GVPVZD472KR\",\"deliveryContext\":{\"isRedelivery\":false},\"timestamp\":1751533966267,\"source\":{\"type\":\"user\",\"userId\":\"U0a6caa79590587d5269bfdd7dcb6f3c2\"},\"replyToken\":\"7558361573ee4f6abc3243de476bcefe\",\"mode\":\"active\"}]}"</t>
  </si>
  <si>
    <t>userId : U0a6caa79590587d5269bfdd7dcb6f3c2</t>
  </si>
  <si>
    <t>json : "{\"destination\":\"Uffcadd844141cf0a43c0c2c87fb2389e\",\"events\":[{\"type\":\"message\",\"message\":{\"type\":\"text\",\"id\":\"568248865900200574\",\"quoteToken\":\"6aX5_Aboenbg2KGerKOl21Y4cTtBty3lAXygEQSVVFGrAVs4foQHXg9Rtqn2jfzed8L2ZsoAyXhKlcBBlfg-VPbHQeSQV1zim0jNaUGH1D6k4PM7mpz8zKDyTwA7jcT43clQLX8IqqBM9qA1iBkqHg\",\"text\":\"ได้ค่ะ รับของวันศุกร์นี้ค่ะ\"},\"webhookEventId\":\"01JZ7S0BRBJ6C4DTF8NBD30K38\",\"deliveryContext\":{\"isRedelivery\":false},\"timestamp\":1751534022079,\"source\":{\"type\":\"user\",\"userId\":\"U0a6caa79590587d5269bfdd7dcb6f3c2\"},\"replyToken\":\"45bd914708f3412ebabcae3fe20544ca\",\"mode\":\"active\"}]}"</t>
  </si>
  <si>
    <t>json : "{\"destination\":\"Uffcadd844141cf0a43c0c2c87fb2389e\",\"events\":[{\"type\":\"message\",\"message\":{\"type\":\"text\",\"id\":\"568248918665069025\",\"quoteToken\":\"iIt0Y58xy2K7yiWFO2419hIqjH_mglNEAPfc2WUSnrbUf0cYVsoK2ha73HiKqkUKguqjk63ttBAq7S6Pxq6R3bVNrwvvQXGEVGUtv7crtwrnKAU50z-xLPHyNVbyDU0yCwe9d0WilkNXlnrByP0JbQ\",\"text\":\"ใช่ค่า\"},\"webhookEventId\":\"01JZ7S1AHG1DF1A818JVC9CEDY\",\"deliveryContext\":{\"isRedelivery\":false},\"timestamp\":1751534053607,\"source\":{\"type\":\"user\",\"userId\":\"U0a6caa79590587d5269bfdd7dcb6f3c2\"},\"replyToken\":\"cf93215538b7442bb9402aef7997e777\",\"mode\":\"active\"}]}"</t>
  </si>
  <si>
    <t>json : "{\"destination\":\"Uffcadd844141cf0a43c0c2c87fb2389e\",\"events\":[{\"type\":\"message\",\"message\":{\"type\":\"text\",\"id\":\"568249585592959590\",\"quoteToken\":\"zy_zPsEEXRaYzuUHwsPiAoX7e4VHgBiR_rP9DMKCsPhpXd9-gRAAKC7XXM1uTwiiNbUAcSS1ZRELShvJGJUAWoaDbXBsgC6DuUeDYjz7-3EBlontxaIxBEXIP9c62gD6pRhepxpEVxiaQTcxB6qZlg\",\"text\":\"จำได้ค่า ผักดีมากค่ะ\"},\"webhookEventId\":\"01JZ7SDEA4VFQCD5C4WZNVTNZC\",\"deliveryContext\":{\"isRedelivery\":false},\"timestamp\":1751534450943,\"source\":{\"type\":\"user\",\"userId\":\"U0a6caa79590587d5269bfdd7dcb6f3c2\"},\"replyToken\":\"be06d06715764b0ea9443ac06017313e\",\"mode\":\"active\"}]}"</t>
  </si>
  <si>
    <t>json : "{\"destination\":\"Uffcadd844141cf0a43c0c2c87fb2389e\",\"events\":[{\"type\":\"message\",\"message\":{\"type\":\"text\",\"id\":\"568249628324004220\",\"quoteToken\":\"8Y0ByxRS3NOAbwdblRQy5h2-hoDb3_MTgHWklTsAXInjJjEWC1ze6Fkmr97QTU2GxYTzXQuVXeixXm_YBt3sd6TYkG7jbyzHreIU6UjE0S5kSVYcpQNQTbEE35JgTTuDkeOxX3Q2AIexKIeQzZIyuA\",\"text\":\"แต่พอดีสั่งรอบเดียวกับผักอื่นๆ ที่ตลาด เลยไม่ได้สั่งต่อ\"},\"webhookEventId\":\"01JZ7SE78J954ZRV0QCR540DVN\",\"deliveryContext\":{\"isRedelivery\":false},\"timestamp\":1751534476544,\"source\":{\"type\":\"user\",\"userId\":\"U0a6caa79590587d5269bfdd7dcb6f3c2\"},\"replyToken\":\"428e121848194174b94bd71a208cb7f7\",\"mode\":\"active\"}]}"</t>
  </si>
  <si>
    <t>json : "{\"destination\":\"Uffcadd844141cf0a43c0c2c87fb2389e\",\"events\":[{\"type\":\"message\",\"message\":{\"type\":\"text\",\"id\":\"568249668170416473\",\"quoteToken\":\"yX3PCBthfJfsjwcw1cipXEqukdRpzkA4hW1KfU6Sf494BhUDVJoK7XbXrdZIwyjJhlDcFonvcuwVpm77jEdp6TRK4RbD3RDfCsWlL94eliWzC00b382awh0SvydOQUtHCzsJbhVjXN5U7fXJd0Jn9g\",\"text\":\"ชอบคุณภาพผักของ farm มากกว่าค่ะ\"},\"webhookEventId\":\"01JZ7SEYX3P88S2Z2NKZD582X8\",\"deliveryContext\":{\"isRedelivery\":false},\"timestamp\":1751534500312,\"source\":{\"type\":\"user\",\"userId\":\"U0a6caa79590587d5269bfdd7dcb6f3c2\"},\"replyToken\":\"e07081a7569f4675b45d461c59cc0fd3\",\"mode\":\"active\"}]}"</t>
  </si>
  <si>
    <t>json : "{\"destination\":\"Uffcadd844141cf0a43c0c2c87fb2389e\",\"events\":[{\"type\":\"message\",\"message\":{\"type\":\"text\",\"id\":\"568249717075477159\",\"quoteToken\":\"aor8Wttaq2Qcw_V3p6nsTx7wvNJ-98hwfQEKBMWkSJWhxD2up9JfzifuCAlQIRixy8Y7eETBMIIkSvFxYt8AY8iMS7rhhCDeEzqoOdzKtqCQW0Vw3tvTfpikILeTL0SBVQechQ_00l4cSVI4i23TMg\",\"text\":\"ที่ฟาร์มไม่มีฟิลเลย์ใช่ไหมคะ\"},\"webhookEventId\":\"01JZ7SFVCP3W96MS5ANB5ZN12S\",\"deliveryContext\":{\"isRedelivery\":false},\"timestamp\":1751534529434,\"source\":{\"type\":\"user\",\"userId\":\"U0a6caa79590587d5269bfdd7dcb6f3c2\"},\"replyToken\":\"a905bb5c57554754b2e16d14532a068a\",\"mode\":\"active\"}]}"</t>
  </si>
  <si>
    <t>json : "{\"destination\":\"Uffcadd844141cf0a43c0c2c87fb2389e\",\"events\":[{\"type\":\"message\",\"message\":{\"type\":\"text\",\"id\":\"568249730346254687\",\"quoteToken\":\"eERLVUZZ2H73Jjsz7GnsSOWV0swD8CtJNt1s-Fis0UuHJUIHsr-OAqaZ3rdW6kDz70Sivr7KTYk2WL3AcqG5vYL53f6synZHLY-3haOYsTv1jXHbmfQeG5VrBj7bObiu_mRtkWWUDeugzMNiYD6L0g\",\"text\":\"ปกติจะสั่งสัปดาห์ละ 2 รอบค่ะ\"},\"webhookEventId\":\"01JZ7SG2P50DG38ZCAFA7X0FZM\",\"deliveryContext\":{\"isRedelivery\":false},\"timestamp\":1751534537343,\"source\":{\"type\":\"user\",\"userId\":\"U0a6caa79590587d5269bfdd7dcb6f3c2\"},\"replyToken\":\"b0a689b5b3204567b3a1e932c74c2605\",\"mode\":\"active\"}]}"</t>
  </si>
  <si>
    <t>json : "{\"destination\":\"Uffcadd844141cf0a43c0c2c87fb2389e\",\"events\":[{\"type\":\"message\",\"message\":{\"type\":\"text\",\"id\":\"568250664569274649\",\"quoteToken\":\"taeHVfryEHPVJTX-hEYTVhi9_XAvKQ5fCYWGzH9aRBId6piIJcvAEcTSXgHIl0Rp7KbKnrkdEIR8vOWzbz5Q6FjGm0GkSGkIdbbvlrElvQ0bHGwOlYBbwPA6racxIDuTOZgblq2JzTJssSWnqDKWOQ\",\"text\":\"ฟินเลมีของปะ\"},\"webhookEventId\":\"01JZ7T12X4VNM5YWXQ655DY4S4\",\"deliveryContext\":{\"isRedelivery\":false},\"timestamp\":1751535094213,\"source\":{\"type\":\"group\",\"groupId\":\"C41747ea1efc18cc949d4a55a898fbe2d\",\"userId\":\"Ud156635914c6ab5e082eb8cdedf98f3a\"},\"replyToken\":\"88eef2d99e374a1a85a602f2d0db3577\",\"mode\":\"active\"}]}"</t>
  </si>
  <si>
    <t>json : "{\"destination\":\"Uffcadd844141cf0a43c0c2c87fb2389e\",\"events\":[{\"type\":\"message\",\"message\":{\"type\":\"text\",\"id\":\"568250676497875167\",\"quoteToken\":\"fJDOw7EJ1NrLwPnt-35X9pXDJX2rPay4rOQlK8gI6LbiJHV75ldHEPTAZyN36wpDOmi605ZgxSEUEFBS0JqMm2qM61WOkzOJ_FXeh_Ur8K9q33RYia4yxFww69q-oIlG7GLMfiFNyXqSJrMqj55rxA\",\"text\":\"@All \",\"mention\":{\"mentionees\":[{\"index\":0,\"length\":4,\"type\":\"all\"}]}},\"webhookEventId\":\"01JZ7T19G14311SJQS5NQ0DBV1\",\"deliveryContext\":{\"isRedelivery\":false},\"timestamp\":1751535101169,\"source\":{\"type\":\"group\",\"groupId\":\"C41747ea1efc18cc949d4a55a898fbe2d\",\"userId\":\"Ud156635914c6ab5e082eb8cdedf98f3a\"},\"replyToken\":\"f5233cc5d12e47dca4c72dc61897b6b0\",\"mode\":\"active\"}]}"</t>
  </si>
  <si>
    <t>📬 pushFlexMessage : {"sentMessages":[{"id":"568260786649301544","quoteToken":"WbclYsaukBW6JVEqOUovlp01RyfHmqUpJNFUFL9afCLnKx_fnWXUnVc9T0GkvxHe6Uwa3ZOG2OHUDJZQ6JOcEQffdjtUrnvQjEC2xiv5LYZK2fp-ouwOvZHqLxQ1NWGyB2gEuZlc2zvutFgv02wK7g"}]}</t>
  </si>
  <si>
    <t>json : "{\"destination\":\"Uffcadd844141cf0a43c0c2c87fb2389e\",\"events\":[{\"type\":\"message\",\"message\":{\"type\":\"text\",\"id\":\"568261674248175940\",\"quoteToken\":\"aTGl7TSWpxgET1UZnBeCtYfnUwytJoJEvNAqe12rfBG6U0MP7ww7NGAW2w_L_R0-O7EFHAwYMmEui1IHI6PWyUaeMBaaElmGU5GIk8cNNrtrKfvFwSHx38YV2CxL7eZdlYw7lwAbRrRkV_9W9LGung\",\"text\":\"ได้ค่ะ\"},\"webhookEventId\":\"01JZ809B4MAGP8ZCFHJ3YFRPVQ\",\"deliveryContext\":{\"isRedelivery\":false},\"timestamp\":1751541656341,\"source\":{\"type\":\"user\",\"userId\":\"U0a6caa79590587d5269bfdd7dcb6f3c2\"},\"replyToken\":\"99e5916007064c0cba5fbfbf04d291f9\",\"mode\":\"active\"}]}"</t>
  </si>
  <si>
    <t>json : "{\"destination\":\"Uffcadd844141cf0a43c0c2c87fb2389e\",\"events\":[{\"type\":\"message\",\"message\":{\"type\":\"text\",\"id\":\"568261691260273142\",\"quoteToken\":\"Bc6DvahSuWDg8ZKTU_Kx2dzJItEmpGfgeoXHKOHI2_ajL7pbskWY7KwtGjw17MaF3okWuV_LLendsdXaJ-s49kSiVqBMJyBULyqvKa6vRxOHiBP5SyCKUGtZCqw3Bg49BNq6Oor6rSn2eGihYHvg1w\",\"text\":\"พรุ่งนี้ได้อะไรบ้างคะ\"},\"webhookEventId\":\"01JZ809NA0AQA62T5N8X31ANH0\",\"deliveryContext\":{\"isRedelivery\":false},\"timestamp\":1751541666630,\"source\":{\"type\":\"user\",\"userId\":\"U0a6caa79590587d5269bfdd7dcb6f3c2\"},\"replyToken\":\"faea4b3eda6c46d6a53384d95624d331\",\"mode\":\"active\"}]}"</t>
  </si>
  <si>
    <t>json : "{\"destination\":\"Uffcadd844141cf0a43c0c2c87fb2389e\",\"events\":[{\"type\":\"message\",\"message\":{\"type\":\"text\",\"id\":\"568261714663964782\",\"quoteToken\":\"-kMFfMZ0horjkGcjxRp2vKLQICT6hNSiU16oeyIIi-6FKR-aH0jABU3FSVkorhoRze2ivdAINYPgvOH-uhrztlcSbwbgaswlE8TR-5bMEgv1aypggGGzWtIfSoD-qbyIykO8T9C-s9POG3mxMyDLsQ\",\"text\":\"ถ้ามีมะเขือราชินี ฝากด้วยนะคะ\"},\"webhookEventId\":\"01JZ80A2CWX4GC34XFWSNFMNBK\",\"deliveryContext\":{\"isRedelivery\":false},\"timestamp\":1751541680472,\"source\":{\"type\":\"user\",\"userId\":\"U0a6caa79590587d5269bfdd7dcb6f3c2\"},\"replyToken\":\"3f0717939dba45dcb2b7c6e0be3dd713\",\"mode\":\"active\"}]}"</t>
  </si>
  <si>
    <t>json : "{\"destination\":\"Uffcadd844141cf0a43c0c2c87fb2389e\",\"events\":[{\"type\":\"message\",\"message\":{\"type\":\"text\",\"id\":\"568262310272172552\",\"quoteToken\":\"vTqdf1zPjjdvkntfR8qQx_LVWLsFPuwRuZdNJKnI2eWTygRseuqxUTnP4NmM7RxeQzr8YZBxSCYdYUUSGhtpZhDyZKcYFgdYdfriK0weAkDtZH03AD4gPgz3KgYCQV3HXn6sgjAU_CAbkcq0O6QrBA\",\"text\":\"ให้สั่งในลิงก์เลยไหมคะ\"},\"webhookEventId\":\"01JZ80MX6N7BC1YW9939PF485B\",\"deliveryContext\":{\"isRedelivery\":false},\"timestamp\":1751542035451,\"source\":{\"type\":\"user\",\"userId\":\"U0a6caa79590587d5269bfdd7dcb6f3c2\"},\"replyToken\":\"bb6cb0e7f4784c959761a7a48fbb6614\",\"mode\":\"active\"}]}"</t>
  </si>
  <si>
    <t>json : "{\"destination\":\"Uffcadd844141cf0a43c0c2c87fb2389e\",\"events\":[{\"type\":\"message\",\"message\":{\"type\":\"text\",\"id\":\"568262323240960505\",\"quoteToken\":\"BqKKGoPtw-kHHlSkJIPxUA2FeMXyQPB3u4ncuQvpmjMO107YvIP_VImGDmOxyoIr5lA7oYuLlwOb_f1s1efggTAgnJ9Ug5vYfvfBDpTAbclBej8N8noMhq2ics9z26LTw7_Dzb-1o-lO4yT7GXd5JQ\",\"text\":\"สั่งผัก\"},\"webhookEventId\":\"01JZ80N4RZ1343NSHJ501WXQ0T\",\"deliveryContext\":{\"isRedelivery\":false},\"timestamp\":1751542043353,\"source\":{\"type\":\"user\",\"userId\":\"U0a6caa79590587d5269bfdd7dcb6f3c2\"},\"replyToken\":\"5c01df88cfad40539d98597da012d807\",\"mode\":\"active\"}]}"</t>
  </si>
  <si>
    <t>json : "{\"destination\":\"Uffcadd844141cf0a43c0c2c87fb2389e\",\"events\":[{\"type\":\"message\",\"message\":{\"type\":\"text\",\"id\":\"568262327200120921\",\"quoteToken\":\"K9xzEW26Xxf1gDTvxl47J76-Diow6n7L5U-j1fVjPulUAiL3t7HzMrGnrnDNgta_ubeWAltiu95mr935I-qVuuT2arT3bInb6TVMdyprJCnhsQ-djiTvSStSULzrSIeWeK1tTczgXadTgvJTIBJ8Iw\",\"text\":\"สั่งผัก\"},\"webhookEventId\":\"01JZ80N7877ZWF3DK11GJCDSCP\",\"deliveryContext\":{\"isRedelivery\":false},\"timestamp\":1751542045587,\"source\":{\"type\":\"user\",\"userId\":\"U0a6caa79590587d5269bfdd7dcb6f3c2\"},\"replyToken\":\"c71af68e22c34319b814b3292727519e\",\"mode\":\"active\"}]}"</t>
  </si>
  <si>
    <t>profile displayName : namm</t>
  </si>
  <si>
    <t>json : "{\"date\":\"2025-07-03T11:28:03.483Z\",\"deliveryDate\":\"2025-07-04\",\"user\":\"Homie\",\"userLine\":\"namm\",\"payMethod\":\"โอนเงิน\",\"userId\":\"U0a6caa79590587d5269bfdd7dcb6f3c2\",\"order\":[{\"name\":\"Red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</si>
  <si>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❌ ไม่เจอ shop name:Homie</t>
  </si>
  <si>
    <t>📬 pushFlexMessage id : U0a6caa79590587d5269bfdd7dcb6f3c2</t>
  </si>
  <si>
    <t>📬 pushFlexMessage : {"sentMessages":[{"id":"568262395953676347","quoteToken":"2PviLpPHzYfAKcUYCiT7Z1x_0o1DFAV4dBpTYVDnc-SXEsT3hWbY9FuubWhWc4YpvmngaAzB-SeShzkqzuyzfMGOdYiyodIr99j4Hh-OJ4fqj5weEE_qsy-NYKD8214Ix_JOhwQPSuflhebG4-UHbQ"}]}</t>
  </si>
  <si>
    <t>🔥 Queued order with Trigger ID: -5546552155035294287</t>
  </si>
  <si>
    <t>🔥 Processing order for trigger: -5546552155035294287</t>
  </si>
  <si>
    <t>Shop: Homie</t>
  </si>
  <si>
    <t>summarizeOrdersToPayments key: 4 Jul 2025|Homie</t>
  </si>
  <si>
    <t>Flex Message (Final): {"type":"flex","altText":"(namm#429) สั่งผักใหม่","contents":{"type":"bubble","size":"mega","body":{"type":"box","layout":"vertical","spacing":"md","contents":[{"type":"text","text":"✅ รายการสั่งผักใหม่ (namm#429)","weight":"bold","size":"md","color":"#1DB446","wrap":true},{"type":"text","text":"ร้าน: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</si>
  <si>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{"sentMessages":[{"id":"568262502203523452","quoteToken":"gq8XVFGvtWA1_fOf__YDyWgAqO3OumgMtvDk5H_M8iBT6kqOsidtQrfPZ65wh2JU2EtPsCLkEXv31RqZ2uV_4iHqFhZDY_9cNeWCyIfDkxgO76DOu6AP32mmESWwSmldbFKDyDkCEMQJCUuTt6Yaqg"}]}</t>
  </si>
  <si>
    <t>🔥 Deleted property for trigger: -5546552155035294287</t>
  </si>
  <si>
    <t>✅ Deleted trigger: -5546552155035294287</t>
  </si>
  <si>
    <t>json : "{\"destination\":\"Uffcadd844141cf0a43c0c2c87fb2389e\",\"events\":[{\"type\":\"message\",\"message\":{\"type\":\"text\",\"id\":\"568275137896382746\",\"quoteToken\":\"BcWs8YcqEUuCtoDiNOqVtFVlUVX1sNWIf_M28NrqmfN9TNToL2fFZRxfVLbXITXsWyl5G1Iaf9VkPvrscnzO1VbJi21u_VnbRIJKxDyxhWtSgWFQqKx6JOuoVBMizB84tyfRFh9pIg-bdYX1ljH8Kg\",\"text\":\"สั่งผัก\"},\"webhookEventId\":\"01JZ87Y7VMF3MKR76QVKXV7YQW\",\"deliveryContext\":{\"isRedelivery\":false},\"timestamp\":1751549681457,\"source\":{\"type\":\"user\",\"userId\":\"Uf31fcbb445a04ac9cfb8fb58a37d2724\"},\"replyToken\":\"4b378c43f2bf46ec9155496820601acf\",\"mode\":\"active\"}]}"</t>
  </si>
  <si>
    <t>json : "{\"date\":\"2025-07-03T13:35:43.065Z\",\"deliveryDate\":\"2025-07-04\",\"user\":\"Pepper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\",\"amount\":0.3,\"price\":120,\"subtotal\":36,\"image\":\"https://i.postimg.cc/8F4451pB/08.png\"},{\"name\":\"Cos\",\"nameTh\":\"คอส\",\"amount\":0.3,\"price\":120,\"subtotal\":36,\"image\":\"https://i.postimg.cc/643mw8Cv/03.png\"}]}"</t>
  </si>
  <si>
    <t>📬 pushFlexMessage : {"sentMessages":[{"id":"568275248592715885","quoteToken":"EfduY9uIYvTZzwQ80NE6TKufxmcyUbPTupkNXCsMvAq0kYaHJSLh2r-IGavWWfSgzO4G6-VWkANeCKfyIms92d-ADSJinRVXhei4I2YqE1ZPn8JPOd1e5dxgmiZ150ynjsr-Ofyf0Z29Wrg1hsStog"}]}</t>
  </si>
  <si>
    <t>🔥 Queued order with Trigger ID: 5441136737351939818</t>
  </si>
  <si>
    <t>json : "{\"destination\":\"Uffcadd844141cf0a43c0c2c87fb2389e\",\"events\":[{\"type\":\"message\",\"message\":{\"type\":\"text\",\"id\":\"568275257434308713\",\"quoteToken\":\"HCxlwiD3ru595Z_-nBFJYml3Lib9tqcWkMQGKeqvHRp1s85E6Ru-YGtuFcDtNC28fVmwtgLp3x_fNOT5W-7H-x0071lizRKEKb3YTHREp2BY7BsrT4kqMj2fGagAMWzBASg2BhevRjURzhKGiflVag\",\"text\":\" สั่งผักสลัดหน่อยค่ะ\\nกรีนโอ๊ค1โล\\nเรดโอ๊ค 2โล\\nฟินเดย์1โล\\n\\nขอบคุณค่ะ\"},\"webhookEventId\":\"01JZ880DN98EMZVKPC9HB4SYF3\",\"deliveryContext\":{\"isRedelivery\":false},\"timestamp\":1751549752685,\"source\":{\"type\":\"user\",\"userId\":\"U78617910c23af5dc02e8b5d4035a5026\"},\"replyToken\":\"2ca01979cf5645d5846af8a55d3a8c6d\",\"mode\":\"active\"}]}"</t>
  </si>
  <si>
    <t>🔥 Processing order for trigger: 5441136737351939818</t>
  </si>
  <si>
    <t>summarizeOrdersToPayments key: 4 Jul 2025|Pepper International</t>
  </si>
  <si>
    <t>Flex Message (Final): {"type":"flex","altText":"(Nöei#430) สั่งผักใหม่","contents":{"type":"bubble","size":"mega","body":{"type":"box","layout":"vertical","spacing":"md","contents":[{"type":"text","text":"✅ รายการสั่งผักใหม่ (Nöei#430)","weight":"bold","size":"md","color":"#1DB446","wrap":true},{"type":"text","text":"ร้าน: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บ.","size":"sm","color":"#000000","align":"end","flex":3}]},{"type":"box","layout":"horizontal","contents":[{"type":"text","text":"Cos","size":"sm","color":"#000000","flex":4},{"type":"text","text":"0.30 กก.","size":"sm","color":"#555555","align":"end","flex":3},{"type":"text","text":"36 บ.","size":"sm","color":"#000000","align":"end","flex":3}]}]},{"type":"separator","margin":"md"},{"type":"box","layout":"horizontal","margin":"sm","contents":[{"type":"text","text":"รวม","weight":"bold","size":"sm","flex":4},{"type":"text","text":"0.60 กก.","weight":"bold","align":"end","size":"sm","flex":2},{"type":"text","text":"72 บ.","weight":"bold","align":"end","size":"sm","flex":3}]}]}}}</t>
  </si>
  <si>
    <t>📬 pushFlexMessage : {"sentMessages":[{"id":"568275520601719150","quoteToken":"fjvycImb6gomFGp_rfs7pmfq_g8_7teEPkwQkuoU-bhT0fUOxyAkFbmCB_aKawVkpGjNbzdTF5080Y3bEe6ZPc94Y1foC0AkVko1pEaSxFhV2wf4EDST0c0nXZxbn_CiIjBHKxg0DvLzF_qIct59IA"}]}</t>
  </si>
  <si>
    <t>🔥 Deleted property for trigger: 5441136737351939818</t>
  </si>
  <si>
    <t>✅ Deleted trigger: 5441136737351939818</t>
  </si>
  <si>
    <t>json : "{\"date\":\"2025-07-03T14:00:09.589Z\",\"deliveryDate\":\"2025-07-04\",\"user\":\"มุมสเต็ก\",\"userLine\":\"ADMIN\",\"payMethod\":\"โอนเงิน\",\"userId\":\"ADMIN\",\"order\":[{\"name\":\"Red Oak\",\"nameTh\":\"เรดโอ๊ค \",\"amount\":1,\"price\":120,\"subtotal\":120},{\"name\":\"Cos\",\"nameTh\":\"คอส\",\"amount\":1,\"price\":120,\"subtotal\":120}]}"</t>
  </si>
  <si>
    <t>🔥 Queued order with Trigger ID: -2327779735701457725</t>
  </si>
  <si>
    <t>🔥 Processing order for trigger: -2327779735701457725</t>
  </si>
  <si>
    <t>summarizeOrdersToPayments key: 4 Jul 2025|มุมสเต็ก</t>
  </si>
  <si>
    <t>Flex Message (Final): {"type":"flex","altText":"(ADMIN#431) สั่งผักใหม่","contents":{"type":"bubble","size":"mega","body":{"type":"box","layout":"vertical","spacing":"md","contents":[{"type":"text","text":"✅ รายการสั่งผักใหม่ (ADMIN#431)","weight":"bold","size":"md","color":"#1DB446","wrap":true},{"type":"text","text":"ร้าน: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</si>
  <si>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{"sentMessages":[{"id":"568277801094873678","quoteToken":"ozQjd6-Lb_VfKW5QHSIffhfB2tICata4KBNu4TbXA0evqesiMfxgcWJRLAF5Zf3xvLA2KJJ1whtNhaJX3dqDuvO5WgQ7KpbaIC9byuM6zTM93lpZuOub_VQOn3tG-orTvDV01wjzu10tJIMf6XnRtg"}]}</t>
  </si>
  <si>
    <t>🔥 Deleted property for trigger: -2327779735701457725</t>
  </si>
  <si>
    <t>✅ Deleted trigger: -2327779735701457725</t>
  </si>
  <si>
    <t>json : "{\"destination\":\"Uffcadd844141cf0a43c0c2c87fb2389e\",\"events\":[{\"type\":\"message\",\"message\":{\"type\":\"text\",\"id\":\"568278218194026769\",\"quoteToken\":\"6iPfwoIJkHtFRG7mqgjRukFa4yvca2-qJvVriQFmqtB15kWnmtaEqc8AwLinBz2MIDSXoTMXsDJsPbGSnHUbmJHDZnxAlrlchquA9JqjI5ZuHzmIjR3eFtyripxueJtTVMM2iuJdnI4BJTl1inf_Rw\",\"text\":\"ไม่เป็นไรค่ะ\"},\"webhookEventId\":\"01JZ89P8Y3G8SKZF8D9B7RT0F0\",\"deliveryContext\":{\"isRedelivery\":false},\"timestamp\":1751551517304,\"source\":{\"type\":\"user\",\"userId\":\"U78617910c23af5dc02e8b5d4035a5026\"},\"replyToken\":\"83916ba24fe1444e8c4b3d983896e62f\",\"mode\":\"active\"}]}"</t>
  </si>
  <si>
    <t>json : "{\"date\":\"2025-07-03T14:18:44.510Z\",\"deliveryDate\":\"2025-07-05\",\"user\":\"Den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</si>
  <si>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{"sentMessages":[{"id":"568279581778247736","quoteToken":"03ZGnH-Fr83X6esOPNK-qyG2P5V9fdHlpuwkde5Qn-3pX3WoQxg73nq4RGXSsM9JKF-qv0gmv_jQPjh0WcVolVzkZGeRQFbi3FKkiZRSFvVqae8YGyXJlX9rHvtVk9QAeVjfr8KQq3q92vszZbP7Mw"}]}</t>
  </si>
  <si>
    <t>🔥 Queued order with Trigger ID: -8831706334670927551</t>
  </si>
  <si>
    <t>🔥 Processing order for trigger: -8831706334670927551</t>
  </si>
  <si>
    <t>Delivery Date: 5 Jul 2025</t>
  </si>
  <si>
    <t>summarizeOrdersToPayments key: 5 Jul 2025|Den shabu</t>
  </si>
  <si>
    <t>Flex Message (Final): {"type":"flex","altText":"(𝑪𝒉𝒂𝒍𝒊𝒏𝒆𝒆 𝑺.#432) สั่งผักใหม่","contents":{"type":"bubble","size":"mega","body":{"type":"box","layout":"vertical","spacing":"md","contents":[{"type":"text","text":"✅ รายการสั่งผักใหม่ (𝑪𝒉𝒂𝒍𝒊𝒏𝒆𝒆 𝑺.#432)","weight":"bold","size":"md","color":"#1DB446","wrap":true},{"type":"text","text":"ร้าน: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</si>
  <si>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{"sentMessages":[{"id":"568279681871380687","quoteToken":"hwcVLvKtsDr3jXafVKrz_hKMTov0iKteMPxti0S0i1A7KRouxmy12Xs27FBGoVIBUpm5Zkw7MFYG2dED-r9RzCrF27WaQTzuM0RaiKDryi0N7jx119VPpuBb-d4-xFu-uivlqIxdY29u8A-KSBBH4g"}]}</t>
  </si>
  <si>
    <t>🔥 Deleted property for trigger: -8831706334670927551</t>
  </si>
  <si>
    <t>✅ Deleted trigger: -8831706334670927551</t>
  </si>
  <si>
    <t>json : "{\"date\":\"2025-07-03T15:05:14.873Z\",\"deliveryDate\":\"2025-07-04\",\"user\":\"Daya’s eatery\",\"userLine\":\"Yew\",\"payMethod\":\"เงินสด\",\"userId\":\"Ud8a5b523e15a5b7f3a9ea4ea805a2144\",\"order\":[{\"name\":\"Baby Cos\",\"nameTh\":\"เบบี้คอส\",\"amount\":1,\"price\":120,\"subtotal\":120,\"image\":\"https://i.postimg.cc/2bXxQ2B1/12.png\"}]}"</t>
  </si>
  <si>
    <t>❌ ไม่เจอ shop name:Daya’s eatery</t>
  </si>
  <si>
    <t>📬 pushFlexMessage id : Ud8a5b523e15a5b7f3a9ea4ea805a2144</t>
  </si>
  <si>
    <t>📬 pushFlexMessage : {"sentMessages":[{"id":"568284261313413257","quoteToken":"KT-gcijHoKuPzZR7Q64j_Z2lEj7G80fwoJg_nWh0rkXrsQFllvpan8mL-G1mVTYAuNNfMI1Ef0PozcfD2wXiUzXFRmN1v8wUO8drBxzfFO77QoAtwaQH7Ubl4H5JiN-Bfa2DLqb3wCU8jsuFtg0SYw"}]}</t>
  </si>
  <si>
    <t>🔥 Queued order with Trigger ID: 1808464240989698269</t>
  </si>
  <si>
    <t>🔥 Processing order for trigger: 1808464240989698269</t>
  </si>
  <si>
    <t>Shop: Daya’s eatery</t>
  </si>
  <si>
    <t>summarizeOrdersToPayments key: 4 Jul 2025|Daya’s eatery</t>
  </si>
  <si>
    <t>Flex Message (Final): {"type":"flex","altText":"(Yew#433) สั่งผักใหม่","contents":{"type":"bubble","size":"mega","body":{"type":"box","layout":"vertical","spacing":"md","contents":[{"type":"text","text":"✅ รายการสั่งผักใหม่ (Yew#433)","weight":"bold","size":"md","color":"#1DB446","wrap":true},{"type":"text","text":"ร้าน: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</si>
  <si>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{"sentMessages":[{"id":"568284388249305316","quoteToken":"VJpcAGNROup-tbuMQ2lnj0I9UR-5YU5FvuWo8ctjeLLtYZLfF58QXPYymL_N3w_a7FACHnaLO5CF2KTKnV6IBExvar8DZ1TUTmMyr9XvssAHZQLbf_K7Qs1uP2haLbhP4USRJPRDOuDFLf-VHVgL5A"}]}</t>
  </si>
  <si>
    <t>🔥 Deleted property for trigger: 1808464240989698269</t>
  </si>
  <si>
    <t>✅ Deleted trigger: 1808464240989698269</t>
  </si>
  <si>
    <t>json : "{\"destination\":\"Uffcadd844141cf0a43c0c2c87fb2389e\",\"events\":[{\"type\":\"message\",\"message\":{\"type\":\"text\",\"id\":\"568290444506300774\",\"quoteToken\":\"UAiBeZGQ4XdKp4swrk0c4Lg50AFfBnG5IkzntzgiDOd4lZqx4F_5lFIBX3k-m83Rgapx_HSdqfRIK7V9NTKF55rykadGFsAbqPm1GVDIE-CBOjdO-E7669ByOQe41jOiWgO924MSGaCGfctsv2iQ6g\",\"text\":\"จรา\"},\"webhookEventId\":\"01JZ8GMNB5KYN7YF2SCCN7MERG\",\"deliveryContext\":{\"isRedelivery\":false},\"timestamp\":1751558804757,\"source\":{\"type\":\"user\",\"userId\":\"U78617910c23af5dc02e8b5d4035a5026\"},\"replyToken\":\"7e5498661ad54a41b306c0770c88a633\",\"mode\":\"active\"}]}"</t>
  </si>
  <si>
    <t>json : "{\"date\":\"2025-07-03T16:22:10.643Z\",\"deliveryDate\":\"2025-07-04\",\"user\":\"8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</si>
  <si>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{"sentMessages":[{"id":"568292003998859469","quoteToken":"9z6PNSeruiItDlgMeE0UpavoLX4Im9l6-g2f0dLClbjE8dkoHdijZVKXJwsC6jsgZ_IlZqod8bcEjy8Y3Z1Xte3nSffk5KH3xicavRE98xeX3jKliN61YVKAzBmvhD05rk-9tzodk9avbgYR7MCtlQ"}]}</t>
  </si>
  <si>
    <t>🔥 Queued order with Trigger ID: -9074098061833820042</t>
  </si>
  <si>
    <t>🔥 Processing order for trigger: -9074098061833820042</t>
  </si>
  <si>
    <t>summarizeOrdersToPayments key: 4 Jul 2025|8 Dining</t>
  </si>
  <si>
    <t>Flex Message (Final): {"type":"flex","altText":"(21gun#434) สั่งผักใหม่","contents":{"type":"bubble","size":"mega","body":{"type":"box","layout":"vertical","spacing":"md","contents":[{"type":"text","text":"✅ รายการสั่งผักใหม่ (21gun#434)","weight":"bold","size":"md","color":"#1DB446","wrap":true},{"type":"text","text":"ร้าน: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</si>
  <si>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{"sentMessages":[{"id":"568292197993283809","quoteToken":"tmLUKLKEqNYzZyXcA3soteF-_psfrc3dGxE9vtnJwiahwpXUfij7l_0v_xH_gfUlqul64LewZbF_2Dl7PGPnC_lmSLNn48VejiFvLECjgezypFrXm7RV9OwfrfAZywIhxQr1RXkDbIXF03o87WfJOg"}]}</t>
  </si>
  <si>
    <t>🔥 Deleted property for trigger: -9074098061833820042</t>
  </si>
  <si>
    <t>✅ Deleted trigger: -9074098061833820042</t>
  </si>
  <si>
    <t>json : "{\"destination\":\"Uffcadd844141cf0a43c0c2c87fb2389e\",\"events\":[{\"type\":\"message\",\"message\":{\"type\":\"text\",\"id\":\"568297271188521080\",\"quoteToken\":\"bk8c7zLT9lfwE9owKzQUImAkO-_wTmCEu3YBhR-TJkSaJ4S7Pc4e6gVVpwIFhoY_1iU5aNRw0Ttf6uml4fnhrcYyWl4p8gkvePzcoiPyyfzkuzvfDsXuYmhOUKZ4lsIqeoh7VhO7AEsBQBB6s8yCww\",\"text\":\"โชเน็น\\nคอส 2 โล\\nกรีน 1 โล\\nเรด 1 โลค่ะ \"},\"webhookEventId\":\"01JZ8MGV9B7G29FW04WMR44DB6\",\"deliveryContext\":{\"isRedelivery\":false},\"timestamp\":1751562873772,\"source\":{\"type\":\"user\",\"userId\":\"Uc0f3910d135521f0995ac379d0c945f8\"},\"replyToken\":\"712fc6fd4d3f4bb2b2fa3cbccd11a3fd\",\"mode\":\"active\"}]}"</t>
  </si>
  <si>
    <t>json : "{\"destination\":\"Uffcadd844141cf0a43c0c2c87fb2389e\",\"events\":[{\"type\":\"message\",\"message\":{\"type\":\"text\",\"id\":\"568297332224295102\",\"quoteToken\":\"iCwAB-SBFmwngpAFmRcvi03xxbbKrWwLgQE6vfVpvU6nnJeABlvZqxKNceiaJDtDkaTty-M67MBD04WsFtSQPANI9hnOs5ugeNAMtnUf0GmZpM6ibbDpr_2vChFvmZyBkaEVJj7aWkep5XL3aNlKww\",\"text\":\"เคน (ฝากไว้โชเน็น)\\nเรดคอรัล 0.5 โล \"},\"webhookEventId\":\"01JZ8MHZ1PWXVMX1R5D92YH2DK\",\"deliveryContext\":{\"isRedelivery\":false},\"timestamp\":1751562910266,\"source\":{\"type\":\"user\",\"userId\":\"Uc0f3910d135521f0995ac379d0c945f8\"},\"replyToken\":\"b3bbb9368e45465b93fc34f0acf7e7a2\",\"mode\":\"active\"}]}"</t>
  </si>
  <si>
    <t>json : "{\"destination\":\"Uffcadd844141cf0a43c0c2c87fb2389e\",\"events\":[{\"type\":\"message\",\"message\":{\"type\":\"text\",\"id\":\"568297364151074953\",\"quoteToken\":\"I04kQaqqjan5y5QGh8HZZlOfixFcqKksc4LkBUGSZggUdsJUxt3U6G0SBUfteHroGtbE-tQiIyGB1-HvTt8JdbOWSDe-3JFU5LT_DkUPcnTNE3qdpkmp5A5KlegmqRio7jwDbsC26PowJOIMJUDHXw\",\"text\":\"  เแฟท\\nเรดคอรัล1โล\\nฟิลเลย์ 1 โลค่ะ \"},\"webhookEventId\":\"01JZ8MJHGT8C5H2H4WB4EJT1NZ\",\"deliveryContext\":{\"isRedelivery\":false},\"timestamp\":1751562929183,\"source\":{\"type\":\"user\",\"userId\":\"Uc0f3910d135521f0995ac379d0c945f8\"},\"replyToken\":\"c6d129a115894562918158ed068c7e44\",\"mode\":\"active\"}]}"</t>
  </si>
  <si>
    <t>sendDailyOrderSummary formattedToday : 4 Jul 2025</t>
  </si>
  <si>
    <t>sendDailyOrderSummary todayRows : [[428,"2 Jul 2025 เวลา 15:30","2025-07-03T17:00:00.000Z","Rare","Wild Rocket",0.5,450,225,"เครดิต"],[429,"3 Jul 2025 เวลา 18:29","2025-07-03T17:00:00.000Z","Homie","Red Oak",1,120,120,"โอนเงิน"],[429,"3 Jul 2025 เวลา 18:29","2025-07-03T17:00:00.000Z","Homie","Cos",1,120,120,"โอนเงิน"],[430,"3 Jul 2025 เวลา 20:38","2025-07-03T17:00:00.000Z","Pepper International","Red Oak",0.3,120,36,"เงินสด"],[430,"3 Jul 2025 เวลา 20:38","2025-07-03T17:00:00.000Z","Pepper International","Cos",0.3,120,36,"เงินสด"],[431,"3 Jul 2025 เวลา 21:00","2025-07-03T17:00:00.000Z","มุมสเต็ก","Red Oak",1,120,120,"โอนเงิน"],[431,"3 Jul 2025 เวลา 21:00","2025-07-03T17:00:00.000Z","มุมสเต็ก","Cos",1,120,120,"โอนเงิน"],[433,"3 Jul 2025 เวลา 22:06","2025-07-03T17:00:00.000Z","Daya’s eatery","Baby Cos",1,120,120,"เงินสด"],[434,"3 Jul 2025 เวลา 23:23","2025-07-03T17:00:00.000Z","8 Dining","Green Oak",1,120,120,"เครดิต"],[434,"3 Jul 2025 เวลา 23:23","2025-07-03T17:00:00.000Z","8 Dining","Red Oak",1,120,120,"เครดิต"],[434,"3 Jul 2025 เวลา 23:23","2025-07-03T17:00:00.000Z","8 Dining","Baby Cos",1,120,120,"เครดิต"]]</t>
  </si>
  <si>
    <t>📬 pushFlexMessage : {"sentMessages":[{"id":"568333087659000005","quoteToken":"wfZQG6BrukW6XEvFGoiYAmoQFDLhM8fcG61MmzDGEeZ4c1Gh4Ik6QcRF0CINmgphCuDKwDINBherxq93SuV4EQJIHLjJD-psztYhSCKT-4h6-uirO6o1Njv7M3gAB-0V8k_U323uZShyAb26iv1cfQ"}]}</t>
  </si>
  <si>
    <t>json : "{\"date\":\"2025-07-04T01:47:29.711Z\",\"deliveryDate\":\"2025-07-04\",\"user\":\"Shounen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</si>
  <si>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-4944484196954569588</t>
  </si>
  <si>
    <t>🔥 Processing order for trigger: -4944484196954569588</t>
  </si>
  <si>
    <t>summarizeOrdersToPayments key: 4 Jul 2025|Shounen Yakiniku</t>
  </si>
  <si>
    <t>Flex Message (Final): {"type":"flex","altText":"(ADMIN#435) สั่งผักใหม่","contents":{"type":"bubble","size":"mega","body":{"type":"box","layout":"vertical","spacing":"md","contents":[{"type":"text","text":"✅ รายการสั่งผักใหม่ (ADMIN#435)","weight":"bold","size":"md","color":"#1DB446","wrap":true},{"type":"text","text":"ร้าน: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</si>
  <si>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{"sentMessages":[{"id":"568349146558497373","quoteToken":"Te1lEW6bRvfOU_sO1GVK_Vh_WTu2kpvOGM7oF4ZpPGC0Dj-wIJfUDQYYuwEUttU2Z3xvHcOEmcVlOnlHtDCaFpkd1c7XlLdM3gO3B8mGb1SlLaGpHtfhd_x5r7LpDaJDLR7QKtGdnUOLskY19RbmcA"}]}</t>
  </si>
  <si>
    <t>🔥 Deleted property for trigger: -4944484196954569588</t>
  </si>
  <si>
    <t>✅ Deleted trigger: -4944484196954569588</t>
  </si>
  <si>
    <t>customer : Homie ไม่ได้ติ้กปริ้นเอกสาร</t>
  </si>
  <si>
    <t>customer : Daya’s eatery ไม่ได้ติ้กปริ้นเอกสาร</t>
  </si>
  <si>
    <t>sendDailyPackingSummary formattedToday : 4 Jul 2025</t>
  </si>
  <si>
    <t>sendDailyPackingSummary todayRows : [[428,"2 Jul 2025 เวลา 15:30","2025-07-03T17:00:00.000Z","Rare","Wild Rocket",0.5,450,225,"เครดิต"],[429,"3 Jul 2025 เวลา 18:29","2025-07-03T17:00:00.000Z","Homie","Red Oak",1,120,120,"โอนเงิน"],[429,"3 Jul 2025 เวลา 18:29","2025-07-03T17:00:00.000Z","Homie","Cos",1,120,120,"โอนเงิน"],[430,"3 Jul 2025 เวลา 20:38","2025-07-03T17:00:00.000Z","Pepper International","Red Oak",0.3,120,36,"เงินสด"],[430,"3 Jul 2025 เวลา 20:38","2025-07-03T17:00:00.000Z","Pepper International","Cos",0.3,120,36,"เงินสด"],[431,"3 Jul 2025 เวลา 21:00","2025-07-03T17:00:00.000Z","มุมสเต็ก","Red Oak",1,120,120,"โอนเงิน"],[431,"3 Jul 2025 เวลา 21:00","2025-07-03T17:00:00.000Z","มุมสเต็ก","Cos",1,120,120,"โอนเงิน"],[433,"3 Jul 2025 เวลา 22:06","2025-07-03T17:00:00.000Z","Daya’s eatery","Baby Cos",1,120,120,"เงินสด"],[434,"3 Jul 2025 เวลา 23:23","2025-07-03T17:00:00.000Z","8 Dining","Green Oak",1,120,120,"เครดิต"],[434,"3 Jul 2025 เวลา 23:23","2025-07-03T17:00:00.000Z","8 Dining","Red Oak",1,120,120,"เครดิต"],[434,"3 Jul 2025 เวลา 23:23","2025-07-03T17:00:00.000Z","8 Dining","Baby Cos",1,120,120,"เครดิต"],[435,"4 Jul 2025 เวลา 08:49","2025-07-03T17:00:00.000Z","Shounen Yakiniku","Green Oak",1,120,120,"เครดิต"],[435,"4 Jul 2025 เวลา 08:49","2025-07-03T17:00:00.000Z","Shounen Yakiniku","Red Oak",1,120,120,"เครดิต"],[435,"4 Jul 2025 เวลา 08:49","2025-07-03T17:00:00.000Z","Shounen Yakiniku","Cos",2,120,240,"เครดิต"]]</t>
  </si>
  <si>
    <t>sendDailyDeliverSummary flexMessage : {"type":"flex","altText":"สรุปรายการส่งผัก 🚚🥬\nประจำวันที่ 04/07/2025","contents":{"type":"bubble","size":"mega","body":{"type":"box","layout":"vertical","contents":[{"type":"text","text":"สรุปรายการส่งผัก 🚚🥬 \nประจำวันที่ 04/07/2025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Rare","flex":6,"wrap":true,"weight":"bold","size":"sm"},{"type":"text","text":"🖨 DS","align":"end","flex":2,"weight":"bold","size":"sm"}]},{"type":"separator","margin":"sm"},{"type":"box","layout":"horizontal","contents":[{"type":"text","text":"🥬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(เครดิต 225 บ.)","weight":"bold","size":"sm"}]}]},{"type":"box","layout":"vertical","margin":"lg","spacing":"sm","contents":[{"type":"box","layout":"horizontal","backgroundColor":"#A1D6B2","paddingAll":"md","cornerRadius":"md","margin":"lg","contents":[{"type":"text","text":"2.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0.60 กก. (เงินสด 72 บ.)","weight":"bold","size":"sm"}]}]},{"type":"box","layout":"vertical","margin":"lg","spacing":"sm","contents":[{"type":"box","layout":"horizontal","backgroundColor":"#A1D6B2","paddingAll":"md","cornerRadius":"md","margin":"lg","contents":[{"type":"text","text":"4.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Daya’s eatery","flex":6,"wrap":true,"weight":"bold","size":"sm"},{"type":"text","text":"🖨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บ.)","weight":"bold","size":"sm"}]}]},{"type":"box","layout":"vertical","margin":"lg","spacing":"sm","contents":[{"type":"box","layout":"horizontal","backgroundColor":"#A1D6B2","paddingAll":"md","cornerRadius":"md","margin":"lg","contents":[{"type":"text","text":"6.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บ.)","weight":"bold","size":"sm"}]}]},{"type":"box","layout":"vertical","margin":"lg","spacing":"sm","contents":[{"type":"box","layout":"horizontal","backgroundColor":"#A1D6B2","paddingAll":"md","cornerRadius":"md","margin":"lg","contents":[{"type":"text","text":"7.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192 บ.","weight":"bold","align":"end","flex":3}]},{"type":"box","layout":"horizontal","contents":[{"type":"text","text":"โอนเงิน","flex":5,"wrap":true},{"type":"text","text":"480 บ.","weight":"bold","align":"end","flex":3}]},{"type":"box","layout":"horizontal","contents":[{"type":"text","text":"เครดิต","flex":5,"wrap":true},{"type":"text","text":"1.065 บ.","weight":"bold","align":"end","flex":3}]},{"type":"separator","margin":"sm"},{"type":"box","layout":"horizontal","backgroundColor":"#E8B86D","paddingAll":"md","cornerRadius":"md","contents":[{"type":"text","text":"รวม 13.10 กก.","size":"md","weight":"bold","flex":5,"wrap":true},{"type":"text","text":"1.737 บ.","weight":"bold","size":"md","align":"end","flex":3}]}]}]}}}</t>
  </si>
  <si>
    <t>📬 pushFlexMessage : {"sentMessages":[{"id":"568350299203306057","quoteToken":"kTHq-3Q-7K6ydbHUngQM-YR1M-5Ai6Lt3bpo40LZ_daP6VE37w6K7_0jJxPJQhSd2iMv4QJAHyHvgMqjW649eAgIzQo9NrYno6WHRZS5o1REd1AMyX0OQhOhO3-gvaD0RcY0ZOnfM0D2KxfsqZ5huA"}]}</t>
  </si>
  <si>
    <t>json : "{\"date\":\"2025-07-04T03:02:56.675Z\",\"deliveryDate\":\"2025-07-04\",\"user\":\"Fat Boy\",\"userLine\":\"ADMIN\",\"payMethod\":\"เครดิต\",\"userId\":\"ADMIN\",\"order\":[{\"name\":\"Frillice Iceberg\",\"nameTh\":\"ฟิลเลย์ไอซ์เบิร์ก\",\"amount\":1,\"price\":140,\"subtotal\":140}]}"</t>
  </si>
  <si>
    <t>🔥 Queued order with Trigger ID: 3991839185658477869</t>
  </si>
  <si>
    <t>json : "{\"date\":\"2025-07-04T03:03:34.144Z\",\"deliveryDate\":\"2025-07-04\",\"user\":\"ตำไทบ้าน สาขา1\",\"userLine\":\"ADMIN\",\"payMethod\":\"โอนเงิน\",\"userId\":\"ADMIN\",\"order\":[{\"name\":\"Red Oak\",\"nameTh\":\"เรดโอ๊ค \",\"amount\":5,\"price\":85,\"subtotal\":425}]}"</t>
  </si>
  <si>
    <t>🔥 Queued order with Trigger ID: 6914218760148542325</t>
  </si>
  <si>
    <t>🔥 Processing order for trigger: 3991839185658477869</t>
  </si>
  <si>
    <t>summarizeOrdersToPayments key: 4 Jul 2025|Fat Boy</t>
  </si>
  <si>
    <t>✅ เริ่ม generateAdminDeliveryDocs สำหรับ: Fat Boy วันที่: 04072025</t>
  </si>
  <si>
    <t>json : "{\"date\":\"2025-07-04T03:04:07.468Z\",\"deliveryDate\":\"2025-07-04\",\"user\":\"ตำไทบ้าน สาขา2\",\"userLine\":\"ADMIN\",\"payMethod\":\"โอนเงิน\",\"userId\":\"ADMIN\",\"order\":[{\"name\":\"Red Oak\",\"nameTh\":\"เรดโอ๊ค \",\"amount\":5,\"price\":85,\"subtotal\":425}]}"</t>
  </si>
  <si>
    <t>🔥 Queued order with Trigger ID: 1189058488981762571</t>
  </si>
  <si>
    <t>✨ สร้างเลขที่เอกสารใหม่: DS040725004</t>
  </si>
  <si>
    <t>💾 อัปเดตเลขที่เอกสาร DS040725004 ใน Payments แถวที่ 1694</t>
  </si>
  <si>
    <t>Flex Message (Final): {"type":"flex","altText":"(ADMIN#436) สั่งผักใหม่","contents":{"type":"bubble","size":"mega","body":{"type":"box","layout":"vertical","spacing":"md","contents":[{"type":"text","text":"✅ รายการสั่งผักใหม่ (ADMIN#436)","weight":"bold","size":"md","color":"#1DB446","wrap":true},{"type":"text","text":"ร้าน: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PDF","uri":"https://drive.google.com/file/d/1Dg3kw19UuM7aY5sbTYOkAu1Go775WOoa/view?usp=drivesdk"},"margin":"sm"}]}]}}}</t>
  </si>
  <si>
    <t>📬 pushFlexMessage : {"sentMessages":[{"id":"568356662466576658","quoteToken":"e4MnueoEUJ1VgbrALfE3k5p7BMuUdUBz1QWJBCD4xc4XFnk0hw35SlqlusHfB5ajge_L25KnRA2tD9nO8KPcntu2YqgzkJr-lQvzFWqT7wFN6b1RtbbtNwa2qOpMDtZqOs6TliKiJgw1Xklk8hXlTQ"}]}</t>
  </si>
  <si>
    <t>🔥 Deleted property for trigger: 3991839185658477869</t>
  </si>
  <si>
    <t>✅ Deleted trigger: 3991839185658477869</t>
  </si>
  <si>
    <t>🔥 Processing order for trigger: 6914218760148542325</t>
  </si>
  <si>
    <t>summarizeOrdersToPayments key: 4 Jul 2025|ตำไทบ้าน สาขา1</t>
  </si>
  <si>
    <t>✅ เริ่ม generateAdminDeliveryDocs สำหรับ: ตำไทบ้าน สาขา1 วันที่: 04072025</t>
  </si>
  <si>
    <t>🔥 Processing order for trigger: 1189058488981762571</t>
  </si>
  <si>
    <t>Flex Message (Final): {"type":"flex","altText":"(ADMIN#437) สั่งผักใหม่","contents":{"type":"bubble","size":"mega","body":{"type":"box","layout":"vertical","spacing":"md","contents":[{"type":"text","text":"✅ รายการสั่งผักใหม่ (ADMIN#437)","weight":"bold","size":"md","color":"#1DB446","wrap":true},{"type":"text","text":"ร้าน: ตำไทบ้าน สาขา1","size":"sm","color":"#555555","wrap":true},{"type":"text","text":"การชำระเงิน: โอนเงิน","size":"sm","color":"#555555","wrap":true},{"type":"text","text":"วันที่จัดส่ง: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Oak","size":"sm","color":"#000000","flex":4},{"type":"text","text":"5.00 กก.","size":"sm","color":"#555555","align":"end","flex":3},{"type":"text","text":"425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PDF","uri":"https://drive.google.com/file/d/11eJ44qkUd7ZAtiQhNsyl1l8jVL_aUOFZ/view?usp=drivesdk"},"margin":"sm"}]}]}}}</t>
  </si>
  <si>
    <t>summarizeOrdersToPayments key: 4 Jul 2025|ตำไทบ้าน สาขา2</t>
  </si>
  <si>
    <t>📬 pushFlexMessage : {"sentMessages":[{"id":"568356729138708969","quoteToken":"bEEaQDh_JmwuLv8cIz3FiXdKJQ7nhGCjWUu13ICAj51b9Hf3t-gFqOkbCFQG3ZlpiqBgIxeVrsDXDxCJ9SmwLBa7CvN453yYUqB2z__k_AVyDMycJHE9b-8TSqCha1pOtLH6VRSsbVX0G0XQZ8-VDg"}]}</t>
  </si>
  <si>
    <t>✅ Deleted trigger: 6914218760148542325</t>
  </si>
  <si>
    <t>✅ เริ่ม generateAdminDeliveryDocs สำหรับ: ตำไทบ้าน สาขา2 วันที่: 04072025</t>
  </si>
  <si>
    <t>json : "{\"date\":\"2025-07-04T03:05:17.535Z\",\"deliveryDate\":\"2025-07-04\",\"user\":\"ตลาดเทิดไทย\",\"userLine\":\"ADMIN\",\"payMethod\":\"\",\"userId\":\"ADMIN\",\"order\":[{\"name\":\"Baby Cos\",\"nameTh\":\"เบบี้คอส\",\"amount\":5,\"price\":80,\"subtotal\":400}]}"</t>
  </si>
  <si>
    <t>❌ ไม่เจอ shop name:ตลาดเทิดไทย</t>
  </si>
  <si>
    <t>🔥 Queued order with Trigger ID: -802172978716624674</t>
  </si>
  <si>
    <t>Flex Message (Final): {"type":"flex","altText":"(ADMIN#438) สั่งผักใหม่","contents":{"type":"bubble","size":"mega","body":{"type":"box","layout":"vertical","spacing":"md","contents":[{"type":"text","text":"✅ รายการสั่งผักใหม่ (ADMIN#438)","weight":"bold","size":"md","color":"#1DB446","wrap":true},{"type":"text","text":"ร้าน: ตำไทบ้าน สาขา2","size":"sm","color":"#555555","wrap":true},{"type":"text","text":"การชำระเงิน: โอนเงิน","size":"sm","color":"#555555","wrap":true},{"type":"text","text":"วันที่จัดส่ง: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Oak","size":"sm","color":"#000000","flex":4},{"type":"text","text":"5.00 กก.","size":"sm","color":"#555555","align":"end","flex":3},{"type":"text","text":"425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PDF","uri":"https://drive.google.com/file/d/1Mjgh182Uh0BF5vW_TYXCSav0TTHlVaAd/view?usp=drivesdk"},"margin":"sm"}]}]}}}</t>
  </si>
  <si>
    <t>📬 pushFlexMessage : {"sentMessages":[{"id":"568356764824371679","quoteToken":"uDE8QYdiobPtuxwQwJLudR7YDlsGivTIKRHVFiOmzfB09I9aNWVO1Qf2KyETA4zEJNPDNaMmtPlWhYgGoNfTjW2hPiTzLeXYSnsNuX4M-2yeO3l15wvYTUguV9-FxASqjIO6xYc-y7iW70UfdQiWog"}]}</t>
  </si>
  <si>
    <t>🔥 Deleted property for trigger: 1189058488981762571</t>
  </si>
  <si>
    <t>✅ Deleted trigger: 1189058488981762571</t>
  </si>
  <si>
    <t>json : "{\"date\":\"2025-07-04T03:06:34.023Z\",\"deliveryDate\":\"2025-07-04\",\"user\":\"บ้านไร่นายายคำ\",\"userLine\":\"ADMIN\",\"payMethod\":\"\",\"userId\":\"ADMIN\",\"order\":[{\"name\":\"Cos\",\"nameTh\":\"คอส\",\"amount\":10,\"price\":70,\"subtotal\":700},{\"name\":\"Baby Cos\",\"nameTh\":\"เบบี้คอส\",\"amount\":20,\"price\":70,\"subtotal\":1400}]}"</t>
  </si>
  <si>
    <t>❌ ไม่เจอ shop name:บ้านไร่นายายคำ</t>
  </si>
  <si>
    <t>🔥 Queued order with Trigger ID: -1207542313234911035</t>
  </si>
  <si>
    <t>🔥 Processing order for trigger: -802172978716624674</t>
  </si>
  <si>
    <t>Shop: ตลาดเทิดไทย</t>
  </si>
  <si>
    <t>summarizeOrdersToPayments key: 4 Jul 2025|ตลาดเทิดไทย</t>
  </si>
  <si>
    <t>✅ Late admin order detected. Attempting to generate document for ตลาดเทิดไทย.</t>
  </si>
  <si>
    <t>✅ เริ่ม generateAdminDeliveryDocs สำหรับ: ตลาดเทิดไทย วันที่: 04072025</t>
  </si>
  <si>
    <t>generateAdminDeliveryDocs -&gt; customer : ตลาดเทิดไทย ไม่ได้ติ้กปริ้นเอกสาร</t>
  </si>
  <si>
    <t>Flex Message (Final): {"type":"flex","altText":"(ADMIN#439) สั่งผักใหม่","contents":{"type":"bubble","size":"mega","body":{"type":"box","layout":"vertical","spacing":"md","contents":[{"type":"text","text":"✅ รายการสั่งผักใหม่ (ADMIN#439)","weight":"bold","size":"md","color":"#1DB446","wrap":true},{"type":"text","text":"ร้าน: ตลาดเทิดไทย","size":"sm","color":"#555555","wrap":true},{"type":"text","text":"การชำระเงิน: 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Cos","size":"sm","color":"#000000","flex":4},{"type":"text","text":"5.00 กก.","size":"sm","color":"#555555","align":"end","flex":3},{"type":"text","text":"400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กก.","weight":"bold","align":"end","size":"sm","flex":2},{"type":"text","text":"400 บ.","weight":"bold","align":"end","size":"sm","flex":3}]}]}}}</t>
  </si>
  <si>
    <t>📬 pushFlexMessage : {"sentMessages":[{"id":"568356917764948207","quoteToken":"bPC7o0P7xXcHbzjy1Y0vojU3eM14ijlL3CP1umX05xThF6GMEIwiNdtAhwKdwQuxi_BFgYACLjjrV6JEvcQbw0HlKoKYbRCyoLhOtIU5rA_7u9uzVoKtHzhPSRKf7-76NTXzByKK0cqkZYurff--HA"}]}</t>
  </si>
  <si>
    <t>🔥 Deleted property for trigger: -802172978716624674</t>
  </si>
  <si>
    <t>✅ Deleted trigger: -802172978716624674</t>
  </si>
  <si>
    <t>json : "{\"date\":\"2025-07-04T03:07:15.022Z\",\"deliveryDate\":\"2025-07-04\",\"user\":\"ฌาณิ\",\"userLine\":\"ADMIN\",\"payMethod\":\"โอนเงิน\",\"userId\":\"ADMIN\",\"order\":[{\"name\":\"Green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\",\"amount\":2,\"price\":120,\"subtotal\":240},{\"name\":\"Frillice Iceberg\",\"nameTh\":\"ฟิลเลย์ไอซ์เบิร์ก\",\"amount\":0.4,\"price\":140,\"subtotal\":56}]}"</t>
  </si>
  <si>
    <t>🔥 Queued order with Trigger ID: 7452362405006153074</t>
  </si>
  <si>
    <t>🔥 Processing order for trigger: 7452362405006153074</t>
  </si>
  <si>
    <t>summarizeOrdersToPayments key: 4 Jul 2025|ฌาณิ</t>
  </si>
  <si>
    <t>✅ Late admin order detected. Attempting to generate document for ฌาณิ.</t>
  </si>
  <si>
    <t>✅ เริ่ม generateAdminDeliveryDocs สำหรับ: ฌาณิ วันที่: 04072025</t>
  </si>
  <si>
    <t>Flex Message (Final): {"type":"flex","altText":"(ADMIN#440) สั่งผักใหม่","contents":{"type":"bubble","size":"mega","body":{"type":"box","layout":"vertical","spacing":"md","contents":[{"type":"text","text":"✅ รายการสั่งผักใหม่ (ADMIN#440)","weight":"bold","size":"md","color":"#1DB446","wrap":true},{"type":"text","text":"ร้าน: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Iceberg","size":"sm","color":"#000000","flex":4},{"type":"text","text":"0.40 กก.","size":"sm","color":"#555555","align":"end","flex":3},{"type":"text","text":"56 บ.","size":"sm","color":"#000000","align":"end","flex":3}]}]},{"type":"separator","margin":"md"},{"type":"box","layout":"horizontal","margin":"sm","contents":[{"type":"text","text":"รวม","weight":"bold","size":"sm","flex":4},{"type":"text","text":"3.40 กก.","weight":"bold","align":"end","size":"sm","flex":2},{"type":"text","text":"416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PDF","uri":"https://drive.google.com/file/d/1LxCKjqTZ54hj2iXWf_zII93ANsT6gw7E/view?usp=drivesdk"},"margin":"sm"}]}]}}}</t>
  </si>
  <si>
    <t>📬 pushFlexMessage : {"sentMessages":[{"id":"568357012237975887","quoteToken":"QIR-MGZOsxr_vbvk5WOYh7A_w3s7vmC67byXsHQTeI703lOcwueKgJr93RwqYQNyNkl1SbxNT4iBDVvw2K_-Hhc7uER56HBg0dcUwm2wvr-1URYtC5sMTqowfxXXLBSpG37BZ-BKu1fnLnQ49h-QiQ"}]}</t>
  </si>
  <si>
    <t>🔥 Deleted property for trigger: 7452362405006153074</t>
  </si>
  <si>
    <t>✅ Deleted trigger: 7452362405006153074</t>
  </si>
  <si>
    <t>🔥 Processing order for trigger: -1207542313234911035</t>
  </si>
  <si>
    <t>Shop: บ้านไร่นายายคำ</t>
  </si>
  <si>
    <t>summarizeOrdersToPayments key: 4 Jul 2025|บ้านไร่นายายคำ</t>
  </si>
  <si>
    <t>✅ Late admin order detected. Attempting to generate document for บ้านไร่นายายคำ.</t>
  </si>
  <si>
    <t>✅ เริ่ม generateAdminDeliveryDocs สำหรับ: บ้านไร่นายายคำ วันที่: 04072025</t>
  </si>
  <si>
    <t>generateAdminDeliveryDocs -&gt; customer : บ้านไร่นายายคำ ไม่ได้ติ้กปริ้นเอกสาร</t>
  </si>
  <si>
    <t>Flex Message (Final): {"type":"flex","altText":"(ADMIN#441) สั่งผักใหม่","contents":{"type":"bubble","size":"mega","body":{"type":"box","layout":"vertical","spacing":"md","contents":[{"type":"text","text":"✅ รายการสั่งผักใหม่ (ADMIN#441)","weight":"bold","size":"md","color":"#1DB446","wrap":true},{"type":"text","text":"ร้าน: บ้านไร่นายายคำ","size":"sm","color":"#555555","wrap":true},{"type":"text","text":"การชำระเงิน: 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10.00 กก.","size":"sm","color":"#555555","align":"end","flex":3},{"type":"text","text":"700 บ.","size":"sm","color":"#000000","align":"end","flex":3}]},{"type":"box","layout":"horizontal","contents":[{"type":"text","text":"Baby Cos","size":"sm","color":"#000000","flex":4},{"type":"text","text":"20.00 กก.","size":"sm","color":"#555555","align":"end","flex":3},{"type":"text","text":"1,400 บ.","size":"sm","color":"#000000","align":"end","flex":3}]}]},{"type":"separator","margin":"md"},{"type":"box","layout":"horizontal","margin":"sm","contents":[{"type":"text","text":"รวม","weight":"bold","size":"sm","flex":4},{"type":"text","text":"30.00 กก.","weight":"bold","align":"end","size":"sm","flex":2},{"type":"text","text":"2,100 บ.","weight":"bold","align":"end","size":"sm","flex":3}]}]}}}</t>
  </si>
  <si>
    <t>📬 pushFlexMessage : {"sentMessages":[{"id":"568357218782019730","quoteToken":"a2iYryW-1aowPpPu4E1DGUToyWw-9M9wZpFc093CBGOzXl3Eb3W5DZCPpL5hxlqYxIC3ZUFNxNZRzn5ki_qX2y0lZXdYNfFxHyXRixxEV7OcCJlwKNItEfvXJfNA3ToRyfVsOBSDvsJ6jzHZLNo7Kg"}]}</t>
  </si>
  <si>
    <t>🔥 Deleted property for trigger: -1207542313234911035</t>
  </si>
  <si>
    <t>✅ Deleted trigger: -1207542313234911035</t>
  </si>
  <si>
    <t>json : "{\"date\":\"2025-07-04T03:21:49.004Z\",\"deliveryDate\":\"2025-07-04\",\"user\":\"Ken Izakaya\",\"userLine\":\"ADMIN\",\"payMethod\":\"เครดิต\",\"userId\":\"ADMIN\",\"order\":[{\"name\":\"Red Coral\",\"nameTh\":\"เรดคอรัล\",\"amount\":0.4,\"price\":140,\"subtotal\":56}]}"</t>
  </si>
  <si>
    <t>🔥 Queued order with Trigger ID: 7027996328362322716</t>
  </si>
  <si>
    <t>🔥 Processing order for trigger: 7027996328362322716</t>
  </si>
  <si>
    <t>summarizeOrdersToPayments key: 4 Jul 2025|Ken Izakaya</t>
  </si>
  <si>
    <t>✅ เริ่ม generateAdminDeliveryDocs สำหรับ: Ken Izakaya วันที่: 04072025</t>
  </si>
  <si>
    <t>✨ สร้างเลขที่เอกสารใหม่: DS040725005</t>
  </si>
  <si>
    <t>💾 อัปเดตเลขที่เอกสาร DS040725005 ใน Payments แถวที่ 1700</t>
  </si>
  <si>
    <t>Flex Message (Final): {"type":"flex","altText":"(ADMIN#442) สั่งผักใหม่","contents":{"type":"bubble","size":"mega","body":{"type":"box","layout":"vertical","spacing":"md","contents":[{"type":"text","text":"✅ รายการสั่งผักใหม่ (ADMIN#442)","weight":"bold","size":"md","color":"#1DB446","wrap":true},{"type":"text","text":"ร้าน: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4 กรกฎาคม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Coral","size":"sm","color":"#000000","flex":4},{"type":"text","text":"0.40 กก.","size":"sm","color":"#555555","align":"end","flex":3},{"type":"text","text":"56 บ.","size":"sm","color":"#000000","align":"end","flex":3}]}]},{"type":"separator","margin":"md"},{"type":"box","layout":"horizontal","margin":"sm","contents":[{"type":"text","text":"รวม","weight":"bold","size":"sm","flex":4},{"type":"text","text":"0.40 กก.","weight":"bold","align":"end","size":"sm","flex":2},{"type":"text","text":"56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PDF","uri":"https://drive.google.com/file/d/13ptVzVPWKfChpSPMm1eptMUbHuZe8Unw/view?usp=drivesdk"},"margin":"sm"}]}]}}}</t>
  </si>
  <si>
    <t>📬 pushFlexMessage : {"sentMessages":[{"id":"568358604378210528","quoteToken":"FtZO8AUkw6W7JUUAfPO4kkiv-eJqZirxyGu1d5aLfkXD4L_fFcvK0b8YJdlcnWSgYcZ9hIwI20_JM0cMNjPU6v1dI4CEB5jKqJulOnid96xONpgt86fXNPoIO7as--4LVGhIBvnZQtMkykWoEwN43g"}]}</t>
  </si>
  <si>
    <t>🔥 Deleted property for trigger: 7027996328362322716</t>
  </si>
  <si>
    <t>✅ Deleted trigger: 7027996328362322716</t>
  </si>
  <si>
    <t>json : "{\"destination\":\"Uffcadd844141cf0a43c0c2c87fb2389e\",\"events\":[{\"type\":\"message\",\"message\":{\"type\":\"text\",\"id\":\"568363629590872223\",\"quoteToken\":\"Tu3dbM6aXR-CLoL0oSP_IYuJPwEz6hgEZoPdgsKEJsJBhH4kZBKa6rmFYo7uvAgqOGGGjAEBhRUSw1KCK5SRgqYK4_Az7VG2XM4MvienrScOSGbCPXxiQPHEFmwDoPRW4ke8-xA-RNMtBMSk79A9WA\",\"text\":\"ย้ำอีกครั้ง พรุ่งนี้ไลน์จะตัดหากยังไม่ชำระค่าแคเกจ1500\"},\"webhookEventId\":\"01JZ9T7X523BZRFAZM0SWJJM8A\",\"deliveryContext\":{\"isRedelivery\":false},\"timestamp\":1751602426595,\"source\":{\"type\":\"group\",\"groupId\":\"C41747ea1efc18cc949d4a55a898fbe2d\",\"userId\":\"Ud156635914c6ab5e082eb8cdedf98f3a\"},\"replyToken\":\"03d2bbda95e74f758ed5b1e2eaf02434\",\"mode\":\"active\"}]}"</t>
  </si>
  <si>
    <t>json : "{\"destination\":\"Uffcadd844141cf0a43c0c2c87fb2389e\",\"events\":[{\"type\":\"message\",\"message\":{\"type\":\"sticker\",\"id\":\"568368224736116928\",\"quoteToken\":\"kzjKVTHws20dlPKa7eyitxv73Q9yEPmUFpreJA5ii3nWqJKBIauvstE1U6y5oo5OZW27vtNT6FoYzdB3iud9J3CVzB3w2PA17obFxdZ5McocoA38T95z552Ce5uvpNVAAl1U0teyUkqoGbOGXdGshQ\",\"stickerId\":\"1345333\",\"packageId\":\"3180\",\"stickerResourceType\":\"STATIC\",\"keywords\":[\"Grin\",\"Affirmative\",\"No problem\",\"Happy\",\"right\",\"Yes\",\"OK\",\"of course\"]},\"webhookEventId\":\"01JZ9WVFT0CQEGT2FJH31Q5FD0\",\"deliveryContext\":{\"isRedelivery\":false},\"timestamp\":1751605165383,\"source\":{\"type\":\"user\",\"userId\":\"Uc0f3910d135521f0995ac379d0c945f8\"},\"replyToken\":\"12477ecc22ec4583898b31c503b24eb0\",\"mode\":\"active\"}]}"</t>
  </si>
  <si>
    <t>json : "{\"destination\":\"Uffcadd844141cf0a43c0c2c87fb2389e\",\"events\":[{\"type\":\"message\",\"message\":{\"type\":\"text\",\"id\":\"568372545389854825\",\"quotedMessageId\":\"568363629590872223\",\"quoteToken\":\"RkSEwLPeYazzGtZTukbDm3ly50yHwqamqmOHwgmh8sJlXTHs5XC-S5t6AtbPKyHAeg8QU1IKqg4xPiNqgpTKJS_1gbhLOafTUgVL7tNg4OxmFoeTmdKxFPIb5nSjkPPNIwIT5N_nLxxpCGa3vzl1Ig\",\"text\":\"รบกวนด้วยนะครับ\"},\"webhookEventId\":\"01JZ9ZA2FEY2H7G2R4G4HDYSBA\",\"deliveryContext\":{\"isRedelivery\":false},\"timestamp\":1751607740732,\"source\":{\"type\":\"group\",\"groupId\":\"C41747ea1efc18cc949d4a55a898fbe2d\",\"userId\":\"Ue5fa64ba6fb145d61147c0bba29941f1\"},\"replyToken\":\"d749ceaa0cba41309a98a07fc58f4c01\",\"mode\":\"active\"}]}"</t>
  </si>
  <si>
    <t>userId : Ue5fa64ba6fb145d61147c0bba29941f1</t>
  </si>
  <si>
    <t>json : "{\"destination\":\"Uffcadd844141cf0a43c0c2c87fb2389e\",\"events\":[{\"type\":\"message\",\"message\":{\"type\":\"image\",\"id\":\"568372585890054147\",\"quoteToken\":\"jO6OeTp5byto_kWcNXU5kaKQNYLXjG_nQXyPnNmAaBNDNN5QWRUDTpdWqMmFinsc7crdOyyAkKDz3iBsYQ4P8kKfuxLzvgJSC4IJq_Pw29hXSQ7ZVZpd-lDmZkmuKEQrc-yTptPfgMuoiaXV85w52A\",\"contentProvider\":{\"type\":\"line\"}},\"webhookEventId\":\"01JZ9ZATPEXFWXX0Q6YYYC9K1G\",\"deliveryContext\":{\"isRedelivery\":false},\"timestamp\":1751607765321,\"source\":{\"type\":\"group\",\"groupId\":\"C41747ea1efc18cc949d4a55a898fbe2d\",\"userId\":\"Ue5fa64ba6fb145d61147c0bba29941f1\"},\"replyToken\":\"2fbc5a76ebd849c19c1447e434909ba2\",\"mode\":\"active\"}]}"</t>
  </si>
  <si>
    <t>json : "{\"destination\":\"Uffcadd844141cf0a43c0c2c87fb2389e\",\"events\":[{\"type\":\"message\",\"message\":{\"type\":\"text\",\"id\":\"568372731667022373\",\"quoteToken\":\"yfm4ktUUigHYRjESxkT1DmB_1Uj1CqoTqxUdXdBsfYRTR1FP0kSbB1JEOk5wGWV_u7_vnLzElzQIIIvQCDbBp0YDsbqc6x-vZLP_JVafG2R8KDjYw2N4Aue2eLOpB_zCR_KeX_V1jFa8OPcld5CbQA\",\"text\":\"สรุปใช้ในไลน์ต่อนะ \"},\"webhookEventId\":\"01JZ9ZDEWK7X09D410B9ZKHZJ9\",\"deliveryContext\":{\"isRedelivery\":false},\"timestamp\":1751607851769,\"source\":{\"type\":\"group\",\"groupId\":\"C41747ea1efc18cc949d4a55a898fbe2d\",\"userId\":\"Ud156635914c6ab5e082eb8cdedf98f3a\"},\"replyToken\":\"1a6be715c2864df8bf9c955fe7c49a79\",\"mode\":\"active\"}]}"</t>
  </si>
  <si>
    <t>json : "{\"destination\":\"Uffcadd844141cf0a43c0c2c87fb2389e\",\"events\":[{\"type\":\"message\",\"message\":{\"type\":\"text\",\"id\":\"568372854744416702\",\"quotedMessageId\":\"568372731667022373\",\"quoteToken\":\"55tLVds9rBYvSau0AIolzdsA8KaQp0ZUhbjG-ClTchurk1dlonwCBDbEkAMo1fI1RN7og1YAJNUd7Kkme-xBVb9rQiDrl07NNzqtUodrHOil-KRQnIlqKiZ2RkOMz1gpTVOHJWOOH9Jmt-cUjtqC1g\",\"text\":\"ไม่ทราบครับ คงต้องช่วยพิจารณาว่า จพใช้อะไรดีที่สุด\"},\"webhookEventId\":\"01JZ9ZFPKFFEW7VB6MA5XND5AM\",\"deliveryContext\":{\"isRedelivery\":false},\"timestamp\":1751607925225,\"source\":{\"type\":\"group\",\"groupId\":\"C41747ea1efc18cc949d4a55a898fbe2d\",\"userId\":\"Ue5fa64ba6fb145d61147c0bba29941f1\"},\"replyToken\":\"aca7b618508a407698c49864ccb7ac6a\",\"mode\":\"active\"}]}"</t>
  </si>
  <si>
    <t>json : "{\"destination\":\"Uffcadd844141cf0a43c0c2c87fb2389e\",\"events\":[{\"type\":\"message\",\"message\":{\"type\":\"text\",\"id\":\"568372860113125746\",\"quoteToken\":\"jQWFZi5pwvwX8PpaUzX_H4Eh0nQmd45YR9hDwd-dfyrHkt29MYJJWK1wS6NsxXNOepaViuQXw4b0FL9UDSZlCBYYmXhwNITAryXs0IpM0g7nDMOo8EFZvlu7tHfXWAmKLABkngb5qsS_73ML6OI6GQ\",\"text\":\"ถ้าไม่อยากเสียเงินรายเดือน เจนเสนอให้ใช้แอพอื่น(google chat, telegram ,discord, slack ) เป็นระบบหลังบ้าน(admin) แทนไลน์\\n\\n****เฉพาะแอดมิน**** \"},\"webhookEventId\":\"01JZ9ZFSYQM0GY6TD3V7X7YCES\",\"deliveryContext\":{\"isRedelivery\":false},\"timestamp\":1751607928284,\"source\":{\"type\":\"group\",\"groupId\":\"C41747ea1efc18cc949d4a55a898fbe2d\",\"userId\":\"Ud156635914c6ab5e082eb8cdedf98f3a\"},\"replyToken\":\"b6bae965ef1d44588275c0ce7caed194\",\"mode\":\"active\"}]}"</t>
  </si>
  <si>
    <t>json : "{\"destination\":\"Uffcadd844141cf0a43c0c2c87fb2389e\",\"events\":[{\"type\":\"message\",\"message\":{\"type\":\"text\",\"id\":\"568372885312503969\",\"quoteToken\":\"wWT1WF7DfkpomPTb-bk4-JC8areeEq3rEg8gEH_xMjy98GJZGKLZ_rf72777MMi6Z3EhTHrbbDREVDqukKwvQO5ij-x9iRL_dUl21-sJ3msOjJetHJkOqyhuCdZFNQdGiz1YSIqr-b2rZSWXfH9OSQ\",\"text\":\"ฟ้าว่าgoogle chat\"},\"webhookEventId\":\"01JZ9ZG8R7ACHY48CE1AF3E8QV\",\"deliveryContext\":{\"isRedelivery\":false},\"timestamp\":1751607943435,\"source\":{\"type\":\"group\",\"groupId\":\"C41747ea1efc18cc949d4a55a898fbe2d\",\"userId\":\"Ud156635914c6ab5e082eb8cdedf98f3a\"},\"replyToken\":\"b0a50abab30a45ddb890ef16079b72ee\",\"mode\":\"active\"}]}"</t>
  </si>
  <si>
    <t>json : "{\"destination\":\"Uffcadd844141cf0a43c0c2c87fb2389e\",\"events\":[{\"type\":\"message\",\"message\":{\"type\":\"text\",\"id\":\"568372909036012171\",\"quoteToken\":\"GPSnSKUi8lpl2aPFCgdOQ6FR7caw_CkSkwxgeb9p7MblcZ171aXyPBGkPBVw4qhnZdqhUMqcykk-dYpe_4lMSKHBuRsoOgF8FlqpREAE_gOwUiakFnJCvcB1p9LrBrnONSEn3F9c_5WdkCAc_-9cEA\",\"text\":\"มันจะได้ลิ้งgoogle sheetเลย\"},\"webhookEventId\":\"01JZ9ZGPG653YG3KRN7WVKZ1N3\",\"deliveryContext\":{\"isRedelivery\":false},\"timestamp\":1751607957562,\"source\":{\"type\":\"group\",\"groupId\":\"C41747ea1efc18cc949d4a55a898fbe2d\",\"userId\":\"Ud156635914c6ab5e082eb8cdedf98f3a\"},\"replyToken\":\"4023c537dc654a59aa6dd2e1f4573283\",\"mode\":\"active\"}]}"</t>
  </si>
  <si>
    <t>json : "{\"destination\":\"Uffcadd844141cf0a43c0c2c87fb2389e\",\"events\":[{\"type\":\"message\",\"message\":{\"type\":\"text\",\"id\":\"568372916702937484\",\"quotedMessageId\":\"568372860113125746\",\"quoteToken\":\"nT5mYj_CQtLLP_Qlj_vZeZ08qYFFtX9C5rqWGfi4dS0s3U1Cwe_QnG1x-1uTf0juR1v8ljAeOpwNMcB6BBwCfdXiAMQafSJnTvgmnqqONcmNSZXQ-Nw33iimegvPXDnrLV-LXzzocKKpQl4kjNyeag\",\"text\":\"ครับ ขอบคุณครับ\"},\"webhookEventId\":\"01JZ9ZGTV8C9EYBEWFYWY5X0JV\",\"deliveryContext\":{\"isRedelivery\":false},\"timestamp\":1751607962106,\"source\":{\"type\":\"group\",\"groupId\":\"C41747ea1efc18cc949d4a55a898fbe2d\",\"userId\":\"Ue5fa64ba6fb145d61147c0bba29941f1\"},\"replyToken\":\"23ea6029ccf94cf682f47c1d8629867d\",\"mode\":\"active\"}]}"</t>
  </si>
  <si>
    <t>json : "{\"destination\":\"Uffcadd844141cf0a43c0c2c87fb2389e\",\"events\":[{\"type\":\"message\",\"message\":{\"type\":\"text\",\"id\":\"568373007064760767\",\"quoteToken\":\"jEcMPsRAQUfgDx10Ebq0xcrL5bmXx2vn1eyj9U9guddjTf8B83gpAzdHySxWqb18faIxVZgNi5qlhvlEklPM_UtigAsoQUXXAcbPRwquMe0GglDJjZ_4PF-b933WFf-aWr1B_FxRG7b-fh2cj1tESg\",\"text\":\"เพราะทุกวันนี้ส่วนใหญ่จะเป็นข้อความสรุปออเดอร์/ตัดผัก/ทวงเงิน \"},\"webhookEventId\":\"01JZ9ZJF3CMPJA9A6RTD6N9050\",\"deliveryContext\":{\"isRedelivery\":false},\"timestamp\":1751608015876,\"source\":{\"type\":\"group\",\"groupId\":\"C41747ea1efc18cc949d4a55a898fbe2d\",\"userId\":\"Ud156635914c6ab5e082eb8cdedf98f3a\"},\"replyToken\":\"869645d69fc64b688e6e4042893e0a15\",\"mode\":\"active\"}]}"</t>
  </si>
  <si>
    <t>json : "{\"destination\":\"Uffcadd844141cf0a43c0c2c87fb2389e\",\"events\":[{\"type\":\"message\",\"message\":{\"type\":\"text\",\"id\":\"568379800562172404\",\"quoteToken\":\"EnR_p9E372evaj4i-qzaclsQ65_8V1UazqdiMRk4nNGBYFfLSQie0m8dDINW2hNS-AlywhYjlrdrd0DngU1k2z4msiF3Tv9XH8ahHi36efANrZnFs07qxh-bwDXCeUAslu0qo_0MkebPbamWVruV6g\",\"text\":\"สั่งผักค่ะ\\nกรีน 1กก.\\nเรด1กก.\\nคอส 0.5 กก.ค่ะ\"},\"webhookEventId\":\"01JZA3E1PZ955PW126Y4R920BB\",\"deliveryContext\":{\"isRedelivery\":false},\"timestamp\":1751612065168,\"source\":{\"type\":\"user\",\"userId\":\"U0e10de2b5352d65f5e41d2b3856f6ca3\"},\"replyToken\":\"a5b0fba3695e4b628d47da5447995b94\",\"mode\":\"active\"}]}"</t>
  </si>
  <si>
    <t>json : "{\"date\":\"2025-07-04T09:24:55.709Z\",\"deliveryDate\":\"2025-07-05\",\"user\":\"ไวท์เฮ้าส์\",\"userLine\":\"Gt\",\"payMethod\":\"เงินสด\",\"userId\":\"Uc6055f977b197597baf773d364ef63ef\",\"order\":[{\"name\":\"Red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</si>
  <si>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{"sentMessages":[{"id":"568394964514898525","quoteToken":"LfvnRmBLYRjgodNwQbYpNz7RfivW-xOidcynSe8klxafHlAlcfpCUoijAF_2yn75cwiHQqYLGBiWA1ig6knxBXmcyAoc4zg8MHkICCqIIG_3dX6k48eLmdxyjd8CMh2HXWK7iKicL1Z6-YdB-NFCjw"}]}</t>
  </si>
  <si>
    <t>🔥 Queued order with Trigger ID: 5981114682696273359</t>
  </si>
  <si>
    <t>🔥 Processing order for trigger: 5981114682696273359</t>
  </si>
  <si>
    <t>summarizeOrdersToPayments key: 5 Jul 2025|ไวท์เฮ้าส์</t>
  </si>
  <si>
    <t>Flex Message (Final): {"type":"flex","altText":"(Gt#443) สั่งผักใหม่","contents":{"type":"bubble","size":"mega","body":{"type":"box","layout":"vertical","spacing":"md","contents":[{"type":"text","text":"✅ รายการสั่งผักใหม่ (Gt#443)","weight":"bold","size":"md","color":"#1DB446","wrap":true},{"type":"text","text":"ร้าน: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</si>
  <si>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{"sentMessages":[{"id":"568395018705305605","quoteToken":"iaBdpyX4mmtM8TcCgE42jN2uIVb05UZpRyW5moX__ThiGh3lFqVOlFd6d3B-odkYCZ0iXBREdNjWbgwNzAAYLj-VaFji1aw6_MQe3f6gffus4vju64pBOFhHegSfwtn6nUSfo62VB_DKfCfUo8SUog"}]}</t>
  </si>
  <si>
    <t>🔥 Deleted property for trigger: 5981114682696273359</t>
  </si>
  <si>
    <t>✅ Deleted trigger: 5981114682696273359</t>
  </si>
  <si>
    <t>📬 pushFlexMessage : {"sentMessages":[{"id":"568405742583808020","quoteToken":"WfH9UI5eOkUEgBZl3nY5F0LOE6KBU2tukNQLPriAoOwba-q83xs_M7C_0tBtilhENaF0wV6UsT85NAogN-6r8xOT5nDZA06eXdwkmVmhHPXIW4QfdvkFq7ZrFuSKa87yH7-iSSbi6Ea8w6uJv52Qeg"}]}</t>
  </si>
  <si>
    <t>json : "{\"destination\":\"Uffcadd844141cf0a43c0c2c87fb2389e\",\"events\":[{\"type\":\"message\",\"message\":{\"type\":\"text\",\"id\":\"568422419976159337\",\"quoteToken\":\"eq4ufwvt-g7m7wYL-Lig_efY6_eOwb38GGY7gy0nA37MbYXBOHUEtlZJO7gByFw1fox1SF6Nov8Ix4H-kNjshoPd_zz2THQ1zk8oMjvWXnruEXzO5NlNGiv3BAx7awy-XK_RioH28XO8UITM0lEb4A\",\"text\":\"สั่งผัก\"},\"webhookEventId\":\"01JZAVN9EAHT4ND6T1ZV9XPH9Y\",\"deliveryContext\":{\"isRedelivery\":false},\"timestamp\":1751637468391,\"source\":{\"type\":\"user\",\"userId\":\"Uf31fcbb445a04ac9cfb8fb58a37d2724\"},\"replyToken\":\"58a317ef747a488cae86c754e4166938\",\"mode\":\"active\"}]}"</t>
  </si>
  <si>
    <t>json : "{\"date\":\"2025-07-04T13:58:18.700Z\",\"deliveryDate\":\"2025-07-05\",\"user\":\"Pepper International\",\"userLine\":\"Nöei\",\"payMethod\":\"เงินสด\",\"userId\":\"Uf31fcbb445a04ac9cfb8fb58a37d2724\",\"order\":[{\"name\":\"Cos\",\"nameTh\":\"คอส\",\"amount\":0.5,\"price\":120,\"subtotal\":60,\"image\":\"https://i.postimg.cc/643mw8Cv/03.png\"}]}"</t>
  </si>
  <si>
    <t>📬 pushFlexMessage : {"sentMessages":[{"id":"568422473696018554","quoteToken":"wfMERrJJAR8P42msaCRDFjy2cMTMdIDFOVkbYLzTdtfqa0M38Hgl_evBLOyCqAa6Y6QVS49MJEaoicuuYRWjEVFtJvHc7P9CAqE_Ev63u6WQ4LzedxqmZxosydEazhszaNmEJUp3GIWMuRcYtMGRfQ"}]}</t>
  </si>
  <si>
    <t>🔥 Queued order with Trigger ID: 2936381619631869336</t>
  </si>
  <si>
    <t>🔥 Processing order for trigger: 2936381619631869336</t>
  </si>
  <si>
    <t>summarizeOrdersToPayments key: 5 Jul 2025|Pepper International</t>
  </si>
  <si>
    <t>Flex Message (Final): {"type":"flex","altText":"(Nöei#444) สั่งผักใหม่","contents":{"type":"bubble","size":"mega","body":{"type":"box","layout":"vertical","spacing":"md","contents":[{"type":"text","text":"✅ รายการสั่งผักใหม่ (Nöei#444)","weight":"bold","size":"md","color":"#1DB446","wrap":true},{"type":"text","text":"ร้าน: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</si>
  <si>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{"sentMessages":[{"id":"568422581724774554","quoteToken":"ptzI2AB055T8CA9wYbGojMD7gdWsMKK7fBIB6JqMGumh2nDzbjlAD2gB3jSxQYjnK_7NNLCeod4E52Vzh973EAPBHknUypYXb84CjNLpm9ivh8mKhAHQi3auVU0IEq4mnGBscul-ylraPZZYjc0uRg"}]}</t>
  </si>
  <si>
    <t>🔥 Deleted property for trigger: 2936381619631869336</t>
  </si>
  <si>
    <t>✅ Deleted trigger: 2936381619631869336</t>
  </si>
  <si>
    <t>json : "{\"destination\":\"Uffcadd844141cf0a43c0c2c87fb2389e\",\"events\":[{\"type\":\"message\",\"message\":{\"type\":\"text\",\"id\":\"568429241038275125\",\"quoteToken\":\"u5AqvWWEvOz5BNOM7K8FnfF1EeeKZZ6zA18A2zrRu2CysI_1KyvTIkLXkAqaYkHm8u7hkzXQ5T61P5U-DP0g2-BIO63TcdRqgSX-WZCcPE4dxHEB4zvs0Tztl_DvPWnAA9udPUd1NT0mcaZvUq3-Ww\",\"text\":\"สั่งผัก\"},\"webhookEventId\":\"01JZAZHC4H72A9CPMRCZ41E5R7\",\"deliveryContext\":{\"isRedelivery\":false},\"timestamp\":1751641534102,\"source\":{\"type\":\"user\",\"userId\":\"U0e980777e178950d5640753c3942f1ce\"},\"replyToken\":\"3c7a33a56b7a468eb55250717d0872f5\",\"mode\":\"active\"}]}"</t>
  </si>
  <si>
    <t>json : "{\"date\":\"2025-07-04T15:05:54.126Z\",\"deliveryDate\":\"2025-07-05\",\"user\":\"เรื่องของสเต๊ก\",\"userLine\":\"Iwaynew Wongsuwat\",\"payMethod\":\"โอนเงิน\",\"userId\":\"U0e980777e178950d5640753c3942f1ce\",\"order\":[{\"name\":\"Baby Cos\",\"nameTh\":\"เบบี้คอส\",\"amount\":1,\"price\":120,\"subtotal\":120,\"image\":\"https://i.postimg.cc/2bXxQ2B1/12.png\"}]}"</t>
  </si>
  <si>
    <t>📬 pushFlexMessage : {"sentMessages":[{"id":"568429280666321291","quoteToken":"iwCe60Leg_GRW-kX35lB3x_l03y64ACiFa520Kwoa9nQk-zRpPUeT2Bgsx6utVN4OeB3jpVG8FjvXED-cjZ5aG9nRqlK4bbnco3vruaIQrkOH7qRAhY0tXKU-AVQpR80kLF8F68ovw9lornTfgXVZQ"}]}</t>
  </si>
  <si>
    <t>🔥 Queued order with Trigger ID: -3712053058698368784</t>
  </si>
  <si>
    <t>🔥 Processing order for trigger: -3712053058698368784</t>
  </si>
  <si>
    <t>summarizeOrdersToPayments key: 5 Jul 2025|เรื่องของสเต๊ก</t>
  </si>
  <si>
    <t>Flex Message (Final): {"type":"flex","altText":"(Iwaynew Wongsuwat#445) สั่งผักใหม่","contents":{"type":"bubble","size":"mega","body":{"type":"box","layout":"vertical","spacing":"md","contents":[{"type":"text","text":"✅ รายการสั่งผักใหม่ (Iwaynew Wongsuwat#445)","weight":"bold","size":"md","color":"#1DB446","wrap":true},{"type":"text","text":"ร้าน: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</si>
  <si>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{"sentMessages":[{"id":"568429345845542966","quoteToken":"fxf_KuV0QiOlLBYB9BFRj7HAHeLwtGJJzU_4pF67oGw8S4OAWy7qKRr6WRWkkRtboxzhnU5ZsLqRalo_mN6nr5XU8AnxZB2WFCsAzyUC6-VQW17JXwUJDXvWOwig6TzD6gFfz8-4kcET7AaLRinafQ"}]}</t>
  </si>
  <si>
    <t>🔥 Deleted property for trigger: -3712053058698368784</t>
  </si>
  <si>
    <t>✅ Deleted trigger: -3712053058698368784</t>
  </si>
  <si>
    <t>json : "{\"destination\":\"Uffcadd844141cf0a43c0c2c87fb2389e\",\"events\":[{\"type\":\"message\",\"message\":{\"type\":\"text\",\"id\":\"568449321453224193\",\"quoteToken\":\"V_fLFEIPDcC7BgUgb9_OGgJoJPBHDfL19hbL0JHz7T5aD_wzUvJFG4HkHKAsgYp9WI3JIv6QcB2VHpgr86-YmkyUfiSqAwfKI50p326TSO88ajLgqsBWesqGT9RjBrFJwSZMUlr-v22MGuRtWHzlIQ\",\"text\":\"สั่งผัก\"},\"webhookEventId\":\"01JZBAYM4FMEX8EMMQKDP2EYKX\",\"deliveryContext\":{\"isRedelivery\":false},\"timestamp\":1751653502849,\"source\":{\"type\":\"user\",\"userId\":\"U863ec6850ff494c8ad50b25afa94efb0\"},\"replyToken\":\"d9072b30fd004b72977b4ec64232ea3c\",\"mode\":\"active\"}]}"</t>
  </si>
  <si>
    <t>json : "{\"date\":\"2025-07-04T18:25:34.554Z\",\"deliveryDate\":\"2025-07-05\",\"user\":\"Morning Tonight\",\"userLine\":\"21gun\",\"payMethod\":\"เครดิต\",\"userId\":\"U863ec6850ff494c8ad50b25afa94efb0\",\"order\":[{\"name\":\"Baby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</si>
  <si>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{"sentMessages":[{"id":"568449379636871254","quoteToken":"SMU_qMoYlOVFaqn9vJc2inzt4QF5-6XuNa3IHTQIpGxfJRdmAyHzMBE-sqZ27CORNpehh1tZXYa29-m_aYotGWwz95OiKjKvcgLu5f9HU7NNPwN2uqKWihypz264gDVGPVot20LoaSU8fSDAga4NXw"}]}</t>
  </si>
  <si>
    <t>🔥 Queued order with Trigger ID: 7217321491470378975</t>
  </si>
  <si>
    <t>🔥 Processing order for trigger: 7217321491470378975</t>
  </si>
  <si>
    <t>summarizeOrdersToPayments key: 5 Jul 2025|Morning Tonight</t>
  </si>
  <si>
    <t>Flex Message (Final): {"type":"flex","altText":"(21gun#446) สั่งผักใหม่","contents":{"type":"bubble","size":"mega","body":{"type":"box","layout":"vertical","spacing":"md","contents":[{"type":"text","text":"✅ รายการสั่งผักใหม่ (21gun#446)","weight":"bold","size":"md","color":"#1DB446","wrap":true},{"type":"text","text":"ร้าน: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</si>
  <si>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{"sentMessages":[{"id":"568449605826773061","quoteToken":"oZ9E0ofz-CxVoNIQaEMgTXxRRKNz8xMrKusl-hNAgi8ViogOm5bFSEeEjUTbOsqnXuoG1ymDqgrq1cewmrXl9y3GbZg_xqQSfqaA7kNDj1O86BQHJ8JLPWkF7e3TgRHmOCFbOji38rk83elxJwlBzA"}]}</t>
  </si>
  <si>
    <t>🔥 Deleted property for trigger: 7217321491470378975</t>
  </si>
  <si>
    <t>✅ Deleted trigger: 7217321491470378975</t>
  </si>
  <si>
    <t>json : "{\"date\":\"2025-07-04T18:42:20.805Z\",\"deliveryDate\":\"2025-07-05\",\"user\":\"Rare\",\"userLine\":\"21gun\",\"payMethod\":\"เครดิต\",\"userId\":\"U863ec6850ff494c8ad50b25afa94efb0\",\"order\":[{\"name\":\"Baby Cos\",\"nameTh\":\"เบบี้คอส\",\"amount\":1,\"price\":120,\"subtotal\":120,\"image\":\"https://i.postimg.cc/2bXxQ2B1/12.png\"},{\"name\":\"Wild Rocket\",\"nameTh\":\"ไวลด์ ร็อคเก็ต\",\"amount\":0.5,\"price\":450,\"subtotal\":225,\"image\":\"https://ofarmorganic.com/wp-content/uploads/2020/05/rocket-salad-2.jpg\"}]}"</t>
  </si>
  <si>
    <t>📬 pushFlexMessage : {"sentMessages":[{"id":"568451069706240104","quoteToken":"UYDyU1pTuOk73ZvjjcLU80qokiBwibIUWgDoIP68G7cSDWlKnykKMNbnFOB5fyYp4PZGhv_kolUTSTmaRZMIPR0Wz9UEQMR3c0zGU4T-LnuzPYUx0sQdd8PIIY2ACPLIz1SHQbSw50a5sWhe-S0KbQ"}]}</t>
  </si>
  <si>
    <t>🔥 Queued order with Trigger ID: -393990080323189777</t>
  </si>
  <si>
    <t>🔥 Processing order for trigger: -393990080323189777</t>
  </si>
  <si>
    <t>summarizeOrdersToPayments key: 5 Jul 2025|Rare</t>
  </si>
  <si>
    <t>Flex Message (Final): {"type":"flex","altText":"(21gun#447) สั่งผักใหม่","contents":{"type":"bubble","size":"mega","body":{"type":"box","layout":"vertical","spacing":"md","contents":[{"type":"text","text":"✅ รายการสั่งผักใหม่ (21gun#447)","weight":"bold","size":"md","color":"#1DB446","wrap":true},{"type":"text","text":"ร้าน: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กก.","size":"sm","color":"#555555","align":"end","flex":3},{"type":"text","text":"225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กก.","weight":"bold","align":"end","size":"sm","flex":2},{"type":"text","text":"345 บ.","weight":"bold","align":"end","size":"sm","flex":3}]}]}}}</t>
  </si>
  <si>
    <t>📬 pushFlexMessage : {"sentMessages":[{"id":"568451286585049191","quoteToken":"XR5CptGM3cKSmjj4C1UMKZ4Mcy0s5RLkgC9PSHdodYNIzO1sk045WiLdoCuVCAYocdYOVSvMcC2InGjG9IeHfroHVc8h7AKNwCA_Bb5pgT0J22nBCBQqlr8tQV2gMxrd0DZzWG1DZjVqZhWT0UbC9g"}]}</t>
  </si>
  <si>
    <t>🔥 Deleted property for trigger: -393990080323189777</t>
  </si>
  <si>
    <t>✅ Deleted trigger: -393990080323189777</t>
  </si>
  <si>
    <t>json : "{\"destination\":\"Uffcadd844141cf0a43c0c2c87fb2389e\",\"events\":[{\"type\":\"follow\",\"follow\":{\"isUnblocked\":false},\"webhookEventId\":\"01JZBQAZSSYA676VKF5NBWVPFR\",\"deliveryContext\":{\"isRedelivery\":false},\"timestamp\":1751666490689,\"source\":{\"type\":\"user\",\"userId\":\"Ude88f56e6f549af9a4cbaa6dc3e46826\"},\"replyToken\":\"8afd1528893e4d7d87472bcd22b1f806\",\"mode\":\"active\"}]}"</t>
  </si>
  <si>
    <t>userId : Ude88f56e6f549af9a4cbaa6dc3e46826</t>
  </si>
  <si>
    <t>sendDailyOrderSummary formattedToday : 5 Jul 2025</t>
  </si>
  <si>
    <t>sendDailyOrderSummary todayRows : [[432,"3 Jul 2025 เวลา 21:19","2025-07-04T17:00:00.000Z","Den shabu","Green Oak",1,120,120,"เงินสด"],[432,"3 Jul 2025 เวลา 21:19","2025-07-04T17:00:00.000Z","Den shabu","Red Oak",1,120,120,"เงินสด"],[443,"4 Jul 2025 เวลา 16:25","2025-07-04T17:00:00.000Z","ไวท์เฮ้าส์","Red Oak",0.5,120,60,"เงินสด"],[443,"4 Jul 2025 เวลา 16:25","2025-07-04T17:00:00.000Z","ไวท์เฮ้าส์","Baby Cos",1,120,120,"เงินสด"],[444,"4 Jul 2025 เวลา 20:59","2025-07-04T17:00:00.000Z","Pepper International","Cos",0.5,120,60,"เงินสด"],[445,"4 Jul 2025 เวลา 22:06","2025-07-04T17:00:00.000Z","เรื่องของสเต๊ก","Baby Cos",1,120,120,"โอนเงิน"],[446,"5 Jul 2025 เวลา 01:27","2025-07-04T17:00:00.000Z","Morning Tonight","Baby Cos",1,120,120,"เครดิต"],[447,"5 Jul 2025 เวลา 01:44","2025-07-04T17:00:00.000Z","Rare","Baby Cos",1,120,120,"เครดิต"],[447,"5 Jul 2025 เวลา 01:44","2025-07-04T17:00:00.000Z","Rare","Wild Rocket",0.5,450,225,"เครดิต"]]</t>
  </si>
  <si>
    <t>📬 pushFlexMessage : {"sentMessages":[{"id":"568478045288792407","quoteToken":"Fp_I2MlSvwN2KSyxAArewXQiILXPKVytVd0TH-XYb7k-IudL49rTdxvikA0nVCp4iuncOuXxSQanAxBmUTel3e-uWZlq0O3Bo0PmVlfBGibu-2CbZjxSdnZR_Higef6Lmv3XXFN58urgHwdxR7TQKg"}]}</t>
  </si>
  <si>
    <t>json : "{\"date\":\"2025-07-05T01:43:40.744Z\",\"deliveryDate\":\"2025-07-05\",\"user\":\"Bosco\",\"userLine\":\"ADMIN\",\"payMethod\":\"เงินสด\",\"userId\":\"ADMIN\",\"order\":[{\"name\":\"Green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\",\"amount\":1,\"price\":120,\"subtotal\":120},{\"name\":\"Cos\",\"nameTh\":\"คอส\",\"amount\":0.5,\"price\":120,\"subtotal\":60}]}"</t>
  </si>
  <si>
    <t>🔥 Queued order with Trigger ID: -8099013212632704593</t>
  </si>
  <si>
    <t>json : "{\"date\":\"2025-07-05T01:44:47.900Z\",\"deliveryDate\":\"2025-07-05\",\"user\":\"Smaz\",\"userLine\":\"ADMIN\",\"payMethod\":\"โอนเงิน\",\"userId\":\"ADMIN\",\"order\":[{\"name\":\"Baby Cos\",\"nameTh\":\"เบบี้คอส\",\"amount\":1,\"price\":120,\"subtotal\":120}]}"</t>
  </si>
  <si>
    <t>🔥 Queued order with Trigger ID: -6645785853235350117</t>
  </si>
  <si>
    <t>🔥 Processing order for trigger: -8099013212632704593</t>
  </si>
  <si>
    <t>summarizeOrdersToPayments key: 5 Jul 2025|Bosco</t>
  </si>
  <si>
    <t>Flex Message (Final): {"type":"flex","altText":"(ADMIN#448) สั่งผักใหม่","contents":{"type":"bubble","size":"mega","body":{"type":"box","layout":"vertical","spacing":"md","contents":[{"type":"text","text":"✅ รายการสั่งผักใหม่ (ADMIN#448)","weight":"bold","size":"md","color":"#1DB446","wrap":true},{"type":"text","text":"ร้าน: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</si>
  <si>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{"sentMessages":[{"id":"568493650598691056","quoteToken":"zT2drvYuteWa8Gm6Rh0P3-cB5WThDdOKdjTeSuL9qLeOmr3GQxKA2hcaPZuEfvc5opdD_YwmZLM3ESKbK1NUIVE0Wm08IhW-sq9cUrUfTLwIXImOUavmu2I-umK6SlcAUszSf3qfgXZh9pbFJkMD3w"}]}</t>
  </si>
  <si>
    <t>🔥 Deleted property for trigger: -8099013212632704593</t>
  </si>
  <si>
    <t>✅ Deleted trigger: -8099013212632704593</t>
  </si>
  <si>
    <t>🔥 Processing order for trigger: -6645785853235350117</t>
  </si>
  <si>
    <t>summarizeOrdersToPayments key: 5 Jul 2025|Smaz</t>
  </si>
  <si>
    <t>Flex Message (Final): {"type":"flex","altText":"(ADMIN#449) สั่งผักใหม่","contents":{"type":"bubble","size":"mega","body":{"type":"box","layout":"vertical","spacing":"md","contents":[{"type":"text","text":"✅ รายการสั่งผักใหม่ (ADMIN#449)","weight":"bold","size":"md","color":"#1DB446","wrap":true},{"type":"text","text":"ร้าน: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</si>
  <si>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{"sentMessages":[{"id":"568493689203589565","quoteToken":"lv2bc5Hz_1f06JnXEaf2OUL7qt1VB01ZBPDf5aRZtWtBcRUTJizW6dbaYWIG_cDAELYQptXr_0nozogloXW3QFwFpE-NsWvHgSDAOE7o-Ea6UoN2Hcr7TmDsop8dEpS1BO6EAbNmD5AFnCXV-GT-9Q"}]}</t>
  </si>
  <si>
    <t>🔥 Deleted property for trigger: -6645785853235350117</t>
  </si>
  <si>
    <t>✅ Deleted trigger: -6645785853235350117</t>
  </si>
  <si>
    <t>json : "{\"destination\":\"Uffcadd844141cf0a43c0c2c87fb2389e\",\"events\":[{\"type\":\"message\",\"message\":{\"type\":\"text\",\"id\":\"568494977727070836\",\"quoteToken\":\"SxL4cuxOfKCoRiHjWW9jcdCW4PiQsbDVXyRKMcvgme23zweR7VPVbFZJaGlWebfds-1_aCuO-Uq-pw9Jhz8ukdKSr2kGxb6ncAjCeGlAUvhN2FqVfp7EpdDR-UmnuI0FcZY04asZVW2VgATd7_Y-pw\",\"text\":\"โชเน็น\\nคอส 2 โล\\nกรีน 1 โล\\nเรด 1 โลค่ะ \"},\"webhookEventId\":\"01JZC4X3SMSSWK3A2QX5TDT51C\",\"deliveryContext\":{\"isRedelivery\":false},\"timestamp\":1751680716201,\"source\":{\"type\":\"user\",\"userId\":\"Uc0f3910d135521f0995ac379d0c945f8\"},\"replyToken\":\"d251039ddf8d4e7a8a3eeeaebe3f825e\",\"mode\":\"active\"}]}"</t>
  </si>
  <si>
    <t>json : "{\"destination\":\"Uffcadd844141cf0a43c0c2c87fb2389e\",\"events\":[{\"type\":\"message\",\"message\":{\"type\":\"text\",\"id\":\"568495050775593168\",\"quoteToken\":\"UyI04dT21MWuYbPKMCdLnVQzrM6zzb69n44I3RdLo_6_T5RNFYiY3GHEQ9oXl4smHa7xOkzAGuUpnr8_Bxe2K4dC-Wfo_puKUDiXZ9GwvGtOoMYioLGk-bZcJL9XeilLt3-fS5ndZzYzVmUNUwFMWw\",\"text\":\"  เอทบิสโทร\\nเรดคอรัล 0.5โล\\nฟิลเลย์ 0.5โลค่ะ \"},\"webhookEventId\":\"01JZC4YEF99315P175F8YZ58PY\",\"deliveryContext\":{\"isRedelivery\":false},\"timestamp\":1751680759789,\"source\":{\"type\":\"user\",\"userId\":\"Uc0f3910d135521f0995ac379d0c945f8\"},\"replyToken\":\"aa4e1a045fcf4736b459dfc7fdbf2c43\",\"mode\":\"active\"}]}"</t>
  </si>
  <si>
    <t>json : "{\"destination\":\"Uffcadd844141cf0a43c0c2c87fb2389e\",\"events\":[{\"type\":\"message\",\"message\":{\"type\":\"text\",\"id\":\"568495095754784991\",\"quoteToken\":\"HqtfrxGBgnz43qBnOohTCLpSJ8t_Y4Ldu882rwVwE2g6_Uey4ir9PeiujPqAxhmY5wBga-vu4m5GyfspHwKLLl4C-ONqfiAIJBUT14wCP216a5VITd0-oPeb87gljS1Dw27Zu-3Ut66KyQmS1tTvDA\",\"text\":\"แฟทบอย\\nเรดคอรัล 1 โลค่ะ \"},\"webhookEventId\":\"01JZC4Z8B22CD8ZZ3MS2XZZ6NM\",\"deliveryContext\":{\"isRedelivery\":false},\"timestamp\":1751680786402,\"source\":{\"type\":\"user\",\"userId\":\"Uc0f3910d135521f0995ac379d0c945f8\"},\"replyToken\":\"5b1fd1ff958e43a291ee174788ec059c\",\"mode\":\"active\"}]}"</t>
  </si>
  <si>
    <t>sendDailyPackingSummary formattedToday : 5 Jul 2025</t>
  </si>
  <si>
    <t>sendDailyPackingSummary todayRows : [[432,"3 Jul 2025 เวลา 21:19","2025-07-04T17:00:00.000Z","Den shabu","Green Oak",1,120,120,"เงินสด"],[432,"3 Jul 2025 เวลา 21:19","2025-07-04T17:00:00.000Z","Den shabu","Red Oak",1,120,120,"เงินสด"],[443,"4 Jul 2025 เวลา 16:25","2025-07-04T17:00:00.000Z","ไวท์เฮ้าส์","Red Oak",0.5,120,60,"เงินสด"],[443,"4 Jul 2025 เวลา 16:25","2025-07-04T17:00:00.000Z","ไวท์เฮ้าส์","Baby Cos",1,120,120,"เงินสด"],[444,"4 Jul 2025 เวลา 20:59","2025-07-04T17:00:00.000Z","Pepper International","Cos",0.5,120,60,"เงินสด"],[445,"4 Jul 2025 เวลา 22:06","2025-07-04T17:00:00.000Z","เรื่องของสเต๊ก","Baby Cos",1,120,120,"โอนเงิน"],[446,"5 Jul 2025 เวลา 01:27","2025-07-04T17:00:00.000Z","Morning Tonight","Baby Cos",1,120,120,"เครดิต"],[447,"5 Jul 2025 เวลา 01:44","2025-07-04T17:00:00.000Z","Rare","Baby Cos",1,120,120,"เครดิต"],[447,"5 Jul 2025 เวลา 01:44","2025-07-04T17:00:00.000Z","Rare","Wild Rocket",0.5,450,225,"เครดิต"],[448,"5 Jul 2025 เวลา 08:45","2025-07-04T17:00:00.000Z","Bosco","Green Oak",1,120,120,"เงินสด"],[448,"5 Jul 2025 เวลา 08:45","2025-07-04T17:00:00.000Z","Bosco","Red Oak",1,120,120,"เงินสด"],[448,"5 Jul 2025 เวลา 08:45","2025-07-04T17:00:00.000Z","Bosco","Cos",0.5,120,60,"เงินสด"],[449,"5 Jul 2025 เวลา 08:45","2025-07-04T17:00:00.000Z","Smaz","Baby Cos",1,120,120,"โอนเงิน"]]</t>
  </si>
  <si>
    <t>sendDailyDeliverSummary flexMessage : {"type":"flex","altText":"สรุปรายการส่งผัก 🚚🥬\nประจำวันที่ 05/07/2025","contents":{"type":"bubble","size":"mega","body":{"type":"box","layout":"vertical","contents":[{"type":"text","text":"สรุปรายการส่งผัก 🚚🥬 \nประจำวันที่ 05/07/2025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Den shabu","flex":6,"wrap":true,"weight":"bold","size":"sm"},{"type":"text","text":"🖨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60 บ.)","weight":"bold","size":"sm"}]}]},{"type":"box","layout":"vertical","margin":"lg","spacing":"sm","contents":[{"type":"box","layout":"horizontal","backgroundColor":"#A1D6B2","paddingAll":"md","cornerRadius":"md","margin":"lg","contents":[{"type":"text","text":"4.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บ.)","weight":"bold","size":"sm"}]}]},{"type":"box","layout":"vertical","margin":"lg","spacing":"sm","contents":[{"type":"box","layout":"horizontal","backgroundColor":"#A1D6B2","paddingAll":"md","cornerRadius":"md","margin":"lg","contents":[{"type":"text","text":"5. 👤 Morning Tonight","flex":6,"wrap":true,"weight":"bold","size":"sm"},{"type":"text","text":"🖨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345 บ.)","weight":"bold","size":"sm"}]}]},{"type":"box","layout":"vertical","margin":"lg","spacing":"sm","contents":[{"type":"box","layout":"horizontal","backgroundColor":"#A1D6B2","paddingAll":"md","cornerRadius":"md","margin":"lg","contents":[{"type":"text","text":"7. 👤 Bosco","flex":6,"wrap":true,"weight":"bold","size":"sm"},{"type":"text","text":"🖨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(เงินสด 300 บ.)","weight":"bold","size":"sm"}]}]},{"type":"box","layout":"vertical","margin":"lg","spacing":"sm","contents":[{"type":"box","layout":"horizontal","backgroundColor":"#A1D6B2","paddingAll":"md","cornerRadius":"md","margin":"lg","contents":[{"type":"text","text":"8. 👤 Smaz","flex":6,"wrap":true,"weight":"bold","size":"sm"},{"type":"text","text":"🖨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780 บ.","weight":"bold","align":"end","flex":3}]},{"type":"box","layout":"horizontal","contents":[{"type":"text","text":"โอนเงิน","flex":5,"wrap":true},{"type":"text","text":"240 บ.","weight":"bold","align":"end","flex":3}]},{"type":"box","layout":"horizontal","contents":[{"type":"text","text":"เครดิต","flex":5,"wrap":true},{"type":"text","text":"465 บ.","weight":"bold","align":"end","flex":3}]},{"type":"separator","margin":"sm"},{"type":"box","layout":"horizontal","backgroundColor":"#E8B86D","paddingAll":"md","cornerRadius":"md","contents":[{"type":"text","text":"รวม 11.00 กก.","size":"md","weight":"bold","flex":5,"wrap":true},{"type":"text","text":"1.485 บ.","weight":"bold","size":"md","align":"end","flex":3}]}]}]}}}</t>
  </si>
  <si>
    <t>📬 pushFlexMessage : {"sentMessages":[{"id":"568495210863788124","quoteToken":"4FExNKiUATNEV6oODhrRTy4BJnBpNng06Lqw8VgPpZSfDjq-2rEZuH_lt2CSFODcIXxo3yFYTSTPZff2JtFgOr5QGCo8GrcGGZF6J7gvQ_31YoToma4YZ26tZR6URz1oa7n4CKgZaZ6zlkEIWhvsVw"}]}</t>
  </si>
  <si>
    <t>json : "{\"destination\":\"Uffcadd844141cf0a43c0c2c87fb2389e\",\"events\":[{\"type\":\"message\",\"message\":{\"type\":\"text\",\"id\":\"568505089858732220\",\"quoteToken\":\"E-2WXfl6U-0BpyvGHl6sSme6fIbqzitX2p3xyW_zUu6mv4gXMt-mmsxSRS1kTeL_v8l-ps0Pxt_NbX4w2VQSnrh1YCe8-HRU9e9i0jkbvP-3neB1rUj6Xj-8YogU5xOwioCHdubpZm40mkaOjVdjcQ\",\"text\":\"ถ้าสั่งตอนนี้ มีมาส่งบ่ายทันมั้ยคะ\"},\"webhookEventId\":\"01JZCAN1Q6SV0E7E68GVYY7GAK\",\"deliveryContext\":{\"isRedelivery\":false},\"timestamp\":1751686743347,\"source\":{\"type\":\"user\",\"userId\":\"U0d6b72543464859ef62065c9501370cd\"},\"replyToken\":\"f31e8db4a9bb4aa588ab30d02ee3ffd6\",\"mode\":\"active\"}]}"</t>
  </si>
  <si>
    <t>json : "{\"destination\":\"Uffcadd844141cf0a43c0c2c87fb2389e\",\"events\":[{\"type\":\"message\",\"message\":{\"type\":\"text\",\"id\":\"568505253604360312\",\"quoteToken\":\"BJ_FMGC76ktRxFW1LGAF_QtJHI9cJ2zKemJZ4E2uxVgbgd_KfcCmTQaPebHYQl3AfJIHCBfCTgp_KX32HjDg0lAknAnlek2hxdlo7ylK7ObtS7chFnyleUevnROU7STeG130fW1130HqJaeM8kyQ1g\",\"text\":\"ไม่ทันค่ะ ไม่เป็นไร พอดีพี่แม่ครัวเพิ่งมาบอกว่าหมด \"},\"webhookEventId\":\"01JZCAR0XA5K7JJE2BXVY2PEJ1\",\"deliveryContext\":{\"isRedelivery\":false},\"timestamp\":1751686840946,\"source\":{\"type\":\"user\",\"userId\":\"U0d6b72543464859ef62065c9501370cd\"},\"replyToken\":\"260eba50162f41308497b591513c8b37\",\"mode\":\"active\"}]}"</t>
  </si>
  <si>
    <t>json : "{\"date\":\"2025-07-05T04:02:47.162Z\",\"deliveryDate\":\"2025-07-05\",\"user\":\"Shounen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</si>
  <si>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8075060137719863621</t>
  </si>
  <si>
    <t>🔥 Processing order for trigger: 8075060137719863621</t>
  </si>
  <si>
    <t>summarizeOrdersToPayments key: 5 Jul 2025|Shounen Yakiniku</t>
  </si>
  <si>
    <t>json : "{\"date\":\"2025-07-05T04:03:41.551Z\",\"deliveryDate\":\"2025-07-05\",\"user\":\"Ginda wagyu\",\"userLine\":\"ADMIN\",\"payMethod\":\"โอนเงิน\",\"userId\":\"ADMIN\",\"order\":[{\"name\":\"Cos\",\"nameTh\":\"คอส\",\"amount\":5,\"price\":120,\"subtotal\":600}]}"</t>
  </si>
  <si>
    <t>✅ เริ่ม generateAdminDeliveryDocs สำหรับ: Shounen Yakiniku วันที่: 05072025</t>
  </si>
  <si>
    <t>🔥 Queued order with Trigger ID: 5625860604070241412</t>
  </si>
  <si>
    <t>json : "{\"date\":\"2025-07-05T04:04:17.658Z\",\"deliveryDate\":\"2025-07-05\",\"user\":\"8 Bistro\",\"userLine\":\"ADMIN\",\"payMethod\":\"เครดิต\",\"userId\":\"ADMIN\",\"order\":[{\"name\":\"Frillice Iceberg\",\"nameTh\":\"ฟิลเลย์ไอซ์เบิร์ก\",\"amount\":0.5,\"price\":140,\"subtotal\":70}]}"</t>
  </si>
  <si>
    <t>🔥 Queued order with Trigger ID: -280058419174196580</t>
  </si>
  <si>
    <t>✨ สร้างเลขที่เอกสารใหม่: DS050725003</t>
  </si>
  <si>
    <t>💾 อัปเดตเลขที่เอกสาร DS050725003 ใน Payments แถวที่ 1708</t>
  </si>
  <si>
    <t>Flex Message (Final): {"type":"flex","altText":"(ADMIN#450) สั่งผักใหม่","contents":{"type":"bubble","size":"mega","body":{"type":"box","layout":"vertical","spacing":"md","contents":[{"type":"text","text":"✅ รายการสั่งผักใหม่ (ADMIN#450)","weight":"bold","size":"md","color":"#1DB446","wrap":true},{"type":"text","text":"ร้าน: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PDF","uri":"https://drive.google.com/file/d/1o5mbfs9ZgveCO9ewD2jdBCZq30BocvUr/view?usp=drivesdk"},"margin":"sm"}]}]}}}</t>
  </si>
  <si>
    <t>📬 pushFlexMessage : {"sentMessages":[{"id":"568507698229543051","quoteToken":"w6Stvbc_sGdt3DzTONwhrwERBklpt7IUflkS1FE6AlWER_VmMPpTn5_0BlwU-g1eR5LYi1_NpoCk2joKC7jbd1zbCWCosBVxvtQDC5-Yd7HqjcPG4smJjVI8XaKqdssgGolsDvTdD4uIwL14l0HnEw"}]}</t>
  </si>
  <si>
    <t>🔥 Deleted property for trigger: 8075060137719863621</t>
  </si>
  <si>
    <t>✅ Deleted trigger: 8075060137719863621</t>
  </si>
  <si>
    <t>🔥 Processing order for trigger: 5625860604070241412</t>
  </si>
  <si>
    <t>summarizeOrdersToPayments key: 5 Jul 2025|Ginda wagyu</t>
  </si>
  <si>
    <t>✅ Late admin order detected. Attempting to generate document for Ginda wagyu.</t>
  </si>
  <si>
    <t>✅ เริ่ม generateAdminDeliveryDocs สำหรับ: Ginda wagyu วันที่: 05072025</t>
  </si>
  <si>
    <t>🔥 Processing order for trigger: -280058419174196580</t>
  </si>
  <si>
    <t>summarizeOrdersToPayments key: 5 Jul 2025|8 Bistro</t>
  </si>
  <si>
    <t>✅ Late admin order detected. Attempting to generate document for 8 Bistro.</t>
  </si>
  <si>
    <t>✅ เริ่ม generateAdminDeliveryDocs สำหรับ: 8 Bistro วันที่: 05072025</t>
  </si>
  <si>
    <t>✨ สร้างเลขที่เอกสารใหม่: DS050725004</t>
  </si>
  <si>
    <t>generateAdminDeliveryDocs -&gt; customer : Ginda wagyu ไม่ได้ติ้กปริ้นเอกสาร</t>
  </si>
  <si>
    <t>Flex Message (Final): {"type":"flex","altText":"(ADMIN#451) สั่งผักใหม่","contents":{"type":"bubble","size":"mega","body":{"type":"box","layout":"vertical","spacing":"md","contents":[{"type":"text","text":"✅ รายการสั่งผักใหม่ (ADMIN#451)","weight":"bold","size":"md","color":"#1DB446","wrap":true},{"type":"text","text":"ร้าน: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</si>
  <si>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{"sentMessages":[{"id":"568507835332428100","quoteToken":"sNHuFuPD4g9pRGLebSco6Ucygf2EEE3T7t-Y7Ca6BJMokozUL3aS7V09JGjirpnYoOGpRFgI7T3lb_Fufn1cVbqiAm9A9zuNtNT9rbAD9_WMscC5CWx4jmHwrg-HEhfSX7ecH6nksiiWuQYBB7P8-w"}]}</t>
  </si>
  <si>
    <t>🔥 Deleted property for trigger: 5625860604070241412</t>
  </si>
  <si>
    <t>✅ Deleted trigger: 5625860604070241412</t>
  </si>
  <si>
    <t>💾 อัปเดตเลขที่เอกสาร DS050725004 ใน Payments แถวที่ 1710</t>
  </si>
  <si>
    <t>Flex Message (Final): {"type":"flex","altText":"(ADMIN#452) สั่งผักใหม่","contents":{"type":"bubble","size":"mega","body":{"type":"box","layout":"vertical","spacing":"md","contents":[{"type":"text","text":"✅ รายการสั่งผักใหม่ (ADMIN#452)","weight":"bold","size":"md","color":"#1DB446","wrap":true},{"type":"text","text":"ร้าน: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PDF","uri":"https://drive.google.com/file/d/1hRBhLMBKTTJyFIEfGyEVJ7Qut172FzQT/view?usp=drivesdk"},"margin":"sm"}]}]}}}</t>
  </si>
  <si>
    <t>📬 pushFlexMessage : {"sentMessages":[{"id":"568507856220062335","quoteToken":"SC0B_HNTPvImydFxCPnrhjMEWg0b-UeBeTP4IyjIW6zcu7ZBtpHcKRorCKJfNGRdEVjAnAP8biY_uFUlpFw1hHd3LCgggr6hxZj_kYg8T_L0BbLYsMgXRV5Ocbopi3cte9K5Svq3ylFPtZd9bWfVug"}]}</t>
  </si>
  <si>
    <t>🔥 Deleted property for trigger: -280058419174196580</t>
  </si>
  <si>
    <t>✅ Deleted trigger: -280058419174196580</t>
  </si>
  <si>
    <t>json : "{\"destination\":\"Uffcadd844141cf0a43c0c2c87fb2389e\",\"events\":[{\"type\":\"message\",\"message\":{\"type\":\"text\",\"id\":\"568508037464850501\",\"quoteToken\":\"j3-PL7JTVVSfQ4BtZ2a7_sJMVLpR_MvLFv5FEHc2yuralxA4yZf4Qra6bBmLw2jMozfkKBShlUKs0iIoRfZkbuEOEZQqxrGZeD5L41zAWnKafs2NLG148m20jOMYU31KyKRD662Q4EpouYs6lCdEXA\",\"text\":\"ฟินเล่ย์ไมมีเลยใช่ไหมคะ\"},\"webhookEventId\":\"01JZCCANGXR0EQFD5FM30E1DTC\",\"deliveryContext\":{\"isRedelivery\":false},\"timestamp\":1751688500258,\"source\":{\"type\":\"user\",\"userId\":\"U78617910c23af5dc02e8b5d4035a5026\"},\"replyToken\":\"ff5cc4435e1441f982749bbf28de0554\",\"mode\":\"active\"}]}"</t>
  </si>
  <si>
    <t>json : "{\"destination\":\"Uffcadd844141cf0a43c0c2c87fb2389e\",\"events\":[{\"type\":\"message\",\"message\":{\"type\":\"text\",\"id\":\"568508117961933141\",\"quoteToken\":\"WBEPN1H94nDMeAM3_zB0P8a6qZ02KRUYGR27qjVdrjHFpvjNGSGGlawpjWjG0aWTm3Y_7iHWlVjvmmji5KbSlj3SQQELBCPUDoS7pzmUcgzQDoZTp-jlAF4uH1L06SEFXRfPk1sbacNJUMC1m6O2bw\",\"text\":\"สั่งผัก\"},\"webhookEventId\":\"01JZCCC4CESAVXM16AM1DQ28Z1\",\"deliveryContext\":{\"isRedelivery\":false},\"timestamp\":1751688548243,\"source\":{\"type\":\"user\",\"userId\":\"U78617910c23af5dc02e8b5d4035a5026\"},\"replyToken\":\"5d588b70791845c395bd3c17787a69f9\",\"mode\":\"active\"}]}"</t>
  </si>
  <si>
    <t>json : "{\"destination\":\"Uffcadd844141cf0a43c0c2c87fb2389e\",\"events\":[{\"type\":\"message\",\"message\":{\"type\":\"text\",\"id\":\"568511025487020174\",\"quoteToken\":\"_sOaDk17VdXD0vZHuJwSVmQ1kqGmVn6W3RI5wBMN2Gr0orWIUeOtxd2eSj2mci3NgE21dl5hWUIj2FKO7tyz3xW8F7k0_k5b97vr_KgwaUSBg87qkmQcR_ClCuhVrLS3WAv20LS7y4neePzhHnyarQ\",\"text\":\"ค่า\"},\"webhookEventId\":\"01JZCE10HS53VTZ6H68YSN0SZT\",\"deliveryContext\":{\"isRedelivery\":false},\"timestamp\":1751690281410,\"source\":{\"type\":\"user\",\"userId\":\"U0d6b72543464859ef62065c9501370cd\"},\"replyToken\":\"dda2d0c857764c12a57afcf8d9cfc3a6\",\"mode\":\"active\"}]}"</t>
  </si>
  <si>
    <t>json : "{\"destination\":\"Uffcadd844141cf0a43c0c2c87fb2389e\",\"events\":[{\"type\":\"message\",\"message\":{\"type\":\"text\",\"id\":\"568513380671816046\",\"quoteToken\":\"Ao0LTdkbgk4MEAqtCWH8pdHgPgSe6Q1CQWttQmG9Y8Bw7KLAn2p4QeqAlh6GndNec5f_78TMeF5XVX3ap7pWJWtfjcpmAB8HK8xSeDGMpIEOz3q6-oDon92mNeAZumXXruvaj9KCJRzthbvet7PwQw\",\"text\":\" สั่งผักสลัดหน่อยค่ะ\\nกรีนโอ๊ค5โล\\nเรดโอ๊ค 5โล\\nฟินเดย์5โล\\n\\nขอบคุณค่ะ\"},\"webhookEventId\":\"01JZCFBVCEYSJNXPN8C2RCFT8H\",\"deliveryContext\":{\"isRedelivery\":false},\"timestamp\":1751691685163,\"source\":{\"type\":\"user\",\"userId\":\"U78617910c23af5dc02e8b5d4035a5026\"},\"replyToken\":\"a3d80485337d49eabbc4e46c10f9fc3b\",\"mode\":\"active\"}]}"</t>
  </si>
  <si>
    <t>json : "{\"date\":\"2025-07-05T05:26:25.336Z\",\"deliveryDate\":\"2025-07-06\",\"user\":\"คริสตัลคาเฟ่\",\"userLine\":\"ร้าน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</si>
  <si>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{"sentMessages":[{"id":"568515905559200227","quoteToken":"DYyzfGXGhtYrnwt6DwK6aanjtwNTv3sL79yxu24qriunxyzg4hIiyGTyHznVvTC65EKjXvXEVy4wayJ8Vit5eWHZ0Fg0FJd4GnEDqiauH_IkeDa25hDa70VD0JQucEF5PSuIlQzvj3O7nNQhcUgLVg"}]}</t>
  </si>
  <si>
    <t>🔥 Queued order with Trigger ID: -661909380972683502</t>
  </si>
  <si>
    <t>🔥 Processing order for trigger: -661909380972683502</t>
  </si>
  <si>
    <t>Delivery Date: 6 Jul 2025</t>
  </si>
  <si>
    <t>summarizeOrdersToPayments key: 6 Jul 2025|คริสตัลคาเฟ่</t>
  </si>
  <si>
    <t>Flex Message (Final): {"type":"flex","altText":"(ร้าน คริสตัลคาเฟ่#453) สั่งผักใหม่","contents":{"type":"bubble","size":"mega","body":{"type":"box","layout":"vertical","spacing":"md","contents":[{"type":"text","text":"✅ รายการสั่งผักใหม่ (ร้าน คริสตัลคาเฟ่#453)","weight":"bold","size":"md","color":"#1DB446","wrap":true},{"type":"text","text":"ร้าน: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</si>
  <si>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{"sentMessages":[{"id":"568515986962514076","quoteToken":"iTGlFjeF_Hz9rID85n_4uDKW532b6WgRnnYnEMeIpCqjRodNfFjn4dfs_zTMhPiO20xRJt9LDO8K1xNeUaisywzCzxEg1CNlZ_qoUB-pvdryJWRqsnHWYMoHkxxn1onl07WT3KcJpliLJyK96lvtng"}]}</t>
  </si>
  <si>
    <t>🔥 Deleted property for trigger: -661909380972683502</t>
  </si>
  <si>
    <t>✅ Deleted trigger: -661909380972683502</t>
  </si>
  <si>
    <t>json : "{\"date\":\"2025-07-05T05:34:13.082Z\",\"deliveryDate\":\"2025-07-06\",\"user\":\"ฌาณิ\",\"userLine\":\"ใหญ่\",\"payMethod\":\"โอนเงิน\",\"userId\":\"U78617910c23af5dc02e8b5d4035a5026\",\"order\":[{\"name\":\"Green Oak\",\"nameTh\":\"กรีนโอ๊ค \",\"amount\":5,\"price\":120,\"subtotal\":600,\"image\":\"https://i.postimg.cc/xXKgwvBZ/05.png\"},{\"name\":\"Red Oak\",\"nameTh\":\"เรดโอ๊ค \",\"amount\":5,\"price\":120,\"subtotal\":600,\"image\":\"https://i.postimg.cc/8F4451pB/08.png\"},{\"name\":\"Frillice Iceberg\",\"nameTh\":\"ฟิลเลย์ไอซ์เบิร์ก\",\"amount\":5,\"price\":140,\"subtotal\":700,\"image\":\"https://i.postimg.cc/Z9RRSPVc/image.png\"}]}"</t>
  </si>
  <si>
    <t>📬 pushFlexMessage : {"sentMessages":[{"id":"568516687126069750","quoteToken":"i2XN1nJtEnTiIDR75_oMppZR-1u_b93_ksbkq2opfvE0ahPIiJkrDFUtK6fS7OwUhyY6QYtz-jjwSlecVStXgEseGAjBov6YarHvSBOS6L_uoDE-H2kIEEvnD1Ms--C24x5fVSmW01Rqr9sAfpQaYg"}]}</t>
  </si>
  <si>
    <t>🔥 Queued order with Trigger ID: -5313583767081248406</t>
  </si>
  <si>
    <t>🔥 Processing order for trigger: -5313583767081248406</t>
  </si>
  <si>
    <t>summarizeOrdersToPayments key: 6 Jul 2025|ฌาณิ</t>
  </si>
  <si>
    <t>Flex Message (Final): {"type":"flex","altText":"(ใหญ่#454) สั่งผักใหม่","contents":{"type":"bubble","size":"mega","body":{"type":"box","layout":"vertical","spacing":"md","contents":[{"type":"text","text":"✅ รายการสั่งผักใหม่ (ใหญ่#454)","weight":"bold","size":"md","color":"#1DB446","wrap":true},{"type":"text","text":"ร้าน: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Oak","size":"sm","color":"#000000","flex":4},{"type":"text","text":"5.00 กก.","size":"sm","color":"#555555","align":"end","flex":3},{"type":"text","text":"600 บ.","size":"sm","color":"#000000","align":"end","flex":3}]},{"type":"box","layout":"horizontal","contents":[{"type":"text","text":"Red Oak","size":"sm","color":"#000000","flex":4},{"type":"text","text":"5.00 กก.","size":"sm","color":"#555555","align":"end","flex":3},{"type":"text","text":"600 บ.","size":"sm","color":"#000000","align":"end","flex":3}]},{"type":"box","layout":"horizontal","contents":[{"type":"text","text":"Frillice Iceberg","size":"sm","color":"#000000","flex":4},{"type":"text","text":"5.00 กก.","size":"sm","color":"#555555","align":"end","flex":3},{"type":"text","text":"700 บ.","size":"sm","color":"#000000","align":"end","flex":3}]}]},{"type":"separator","margin":"md"},{"type":"box","layout":"horizontal","margin":"sm","contents":[{"type":"text","text":"รวม","weight":"bold","size":"sm","flex":4},{"type":"text","text":"15.00 กก.","weight":"bold","align":"end","size":"sm","flex":2},{"type":"text","text":"1,900 บ.","weight":"bold","align":"end","size":"sm","flex":3}]}]}}}</t>
  </si>
  <si>
    <t>📬 pushFlexMessage : {"sentMessages":[{"id":"568516835705094248","quoteToken":"iR0RV2LdDft4PzXEdsf5ewBk0xbxcNLuzP5ew80hxM5af-qNST5-UQD-lok4dTSiIcyguGspaTYRqgsqbJBkF-Q1PuX2jKnHxJ2Tz2nJHNeRdsLnGtgfvN1VqGGvTjUNqKCPmofBsddyLerTD2T9Zg"}]}</t>
  </si>
  <si>
    <t>🔥 Deleted property for trigger: -5313583767081248406</t>
  </si>
  <si>
    <t>✅ Deleted trigger: -5313583767081248406</t>
  </si>
  <si>
    <t>json : "{\"destination\":\"Uffcadd844141cf0a43c0c2c87fb2389e\",\"events\":[{\"type\":\"message\",\"message\":{\"type\":\"image\",\"id\":\"568525799318355972\",\"quoteToken\":\"hWFOL3vkz5cfk8t6Qmk9VOn6gY_ge8uUYjdtG6ENQ3g2hWUtSfoknF1mAdFrtRyhj_0sTTc5P3svuHu11kS60yhXE43akNG_1DL8IAdx4cTGvrB5RjkvK4KZYP94CPKLramj0rJj_VZaGub7dnHrHg\",\"contentProvider\":{\"type\":\"line\"}},\"webhookEventId\":\"01JZCPDS1D32V6TH1SEEQTNRFX\",\"deliveryContext\":{\"isRedelivery\":false},\"timestamp\":1751699088025,\"source\":{\"type\":\"group\",\"groupId\":\"C41747ea1efc18cc949d4a55a898fbe2d\",\"userId\":\"Ud156635914c6ab5e082eb8cdedf98f3a\"},\"replyToken\":\"eadb67e80d0e43fcb2077c44801b8fe5\",\"mode\":\"active\"}]}"</t>
  </si>
  <si>
    <t>json : "{\"destination\":\"Uffcadd844141cf0a43c0c2c87fb2389e\",\"events\":[{\"type\":\"message\",\"message\":{\"type\":\"text\",\"id\":\"568527787234164913\",\"quoteToken\":\"yRKb10SN_YVybnjwbEmxblskHA14RUmLXDctmqOGMnhhQQXRgltLjdRVH7p1G2jibJPnyQt9taOHIPF4l6w6KBj6uNyTiVEyF3UdUXclITVLTr5gEDgXOxwQlhQ3I5wKgVIbk5o37VnAsCGzIYDv1w\",\"text\":\" สั่งผักสลัดหน่อยค่ะ\\nกรีนโอ๊ค5โล\\nเรดโอ๊ค 5โล\\nฟินเดย์5โล\\n\\nขอบคุณค่ะ\"},\"webhookEventId\":\"01JZCQHXE7B32SE2GED2M4621B\",\"deliveryContext\":{\"isRedelivery\":false},\"timestamp\":1751700272207,\"source\":{\"type\":\"user\",\"userId\":\"U78617910c23af5dc02e8b5d4035a5026\"},\"replyToken\":\"99eb18cc45074caba86d438ba23a3459\",\"mode\":\"active\"}]}"</t>
  </si>
  <si>
    <t>json : "{\"destination\":\"Uffcadd844141cf0a43c0c2c87fb2389e\",\"events\":[{\"type\":\"message\",\"message\":{\"type\":\"text\",\"id\":\"568527819077059195\",\"quoteToken\":\"K9RBNe--Jw-oQ6hDrRFaD1SPGqDk59EVua6yfzWYoSZXDoiqd9RRpLOuVf--vrdppzigm_RcrB3zumJTKA_vN2TsUgfqLty61CXp82t77em6tmSaooSoz_LO-rC_Twb3XUrdlDanDeCJSgem_NJRxg\",\"text\":\"ขอสั่งเพิ่มค่ะ\"},\"webhookEventId\":\"01JZCQJG42ZVW1KKH389RWHPHC\",\"deliveryContext\":{\"isRedelivery\":false},\"timestamp\":1751700291207,\"source\":{\"type\":\"user\",\"userId\":\"U78617910c23af5dc02e8b5d4035a5026\"},\"replyToken\":\"908b7ec8368f415393a315abf4480c57\",\"mode\":\"active\"}]}"</t>
  </si>
  <si>
    <t>json : "{\"destination\":\"Uffcadd844141cf0a43c0c2c87fb2389e\",\"events\":[{\"type\":\"message\",\"message\":{\"type\":\"text\",\"id\":\"568527834361627173\",\"quoteToken\":\"deL9Wzr7MAQRcTPhF806Fn1kVevb4V3i8OqY8JPe8VI626j_SqtMPgEwgvPN_9O8l32wmokW-c0S8AXJ1Wx9CrlHilzAvGqBBJM8I_JUpONMBP3AKmzZBpzYkPUR2pJjSqPzOgzN3K4jqMLy1ZhHYw\",\"text\":\"คัดมาสวยๆนะคะ\"},\"webhookEventId\":\"01JZCQJRZ70D4JRX25BFHKVVJT\",\"deliveryContext\":{\"isRedelivery\":false},\"timestamp\":1751700300306,\"source\":{\"type\":\"user\",\"userId\":\"U78617910c23af5dc02e8b5d4035a5026\"},\"replyToken\":\"86c3f4fce3a84b92ae1fa1b4c10ec3d1\",\"mode\":\"active\"}]}"</t>
  </si>
  <si>
    <t>json : "{\"destination\":\"Uffcadd844141cf0a43c0c2c87fb2389e\",\"events\":[{\"type\":\"message\",\"message\":{\"type\":\"text\",\"id\":\"568527860113867065\",\"quoteToken\":\"M2CRkfMq0UJFOa8Qp1dAtuLVW3xuHtWwdWz-ybtqU49PPr9DtTyMCeWiadaNDnGCTdMhn8TF2GZRCKFiYvFXTBDLMwCCTCeIvAoA7iOf7pKqMX42Zg--n8y5AU_c9k06eaS9SK2Sz6XrUWjLouiaeQ\",\"text\":\"เข้าพรุ่งนี้ใช่ไหมคะ\"},\"webhookEventId\":\"01JZCQK7P24X5F9BD0XSRW4WC4\",\"deliveryContext\":{\"isRedelivery\":false},\"timestamp\":1751700315562,\"source\":{\"type\":\"user\",\"userId\":\"U78617910c23af5dc02e8b5d4035a5026\"},\"replyToken\":\"e9297100d6494473ae5ec46c84cffac2\",\"mode\":\"active\"}]}"</t>
  </si>
  <si>
    <t>json : "{\"destination\":\"Uffcadd844141cf0a43c0c2c87fb2389e\",\"events\":[{\"type\":\"message\",\"message\":{\"type\":\"text\",\"id\":\"568527963729953352\",\"quoteToken\":\"Eyav8YM56hc5cgDwAJxRGZTjdNFPWmW0yjkKbD7iLKdDy6NxA0J-sbPwzdAlT5F33aMOv46s0ewVRt9wFRw0eLM9YyvHb2nNe4bLzlutkUnJg1j3P_166cG7RxXBhGbBY5ZR5OBMgGfYGZzrvWgcsw\",\"text\":\"ใช่ค่ะ\"},\"webhookEventId\":\"01JZCQN3Y0TPWYY96XSRHEH6J4\",\"deliveryContext\":{\"isRedelivery\":false},\"timestamp\":1751700377390,\"source\":{\"type\":\"user\",\"userId\":\"U78617910c23af5dc02e8b5d4035a5026\"},\"replyToken\":\"f447051f4a7e47fe92ce190ebc6a405e\",\"mode\":\"active\"}]}"</t>
  </si>
  <si>
    <t>json : "{\"destination\":\"Uffcadd844141cf0a43c0c2c87fb2389e\",\"events\":[{\"type\":\"message\",\"message\":{\"type\":\"text\",\"id\":\"568527983225340318\",\"quoteToken\":\"Lrom85wjI2PrBGhFB0it8CHUfMO5I1Xc3YrflNP6_47r1aLyoas7DyqBpIioJCm1WLJTVAS9kabQwunSz_O_LCKVDIEf5OJLE1XGvGfaBYxz9t49Q0Jz94vJuyCG1UFCsE4HgzIjKrsiANkbGtGt0A\",\"text\":\"ผักเบบี้คอสเพิ่ม 2 โลค่ะ\"},\"webhookEventId\":\"01JZCQNFG7Y2EK7ZHBHCKAB3DP\",\"deliveryContext\":{\"isRedelivery\":false},\"timestamp\":1751700388877,\"source\":{\"type\":\"user\",\"userId\":\"U78617910c23af5dc02e8b5d4035a5026\"},\"replyToken\":\"9956563ee0314fbe95d3dc332c06e778\",\"mode\":\"active\"}]}"</t>
  </si>
  <si>
    <t>json : "{\"date\":\"2025-07-05T07:48:17.882Z\",\"deliveryDate\":\"2025-07-05\",\"user\":\"ฌาณิ\",\"userLine\":\"ADMIN\",\"payMethod\":\"โอนเงิน\",\"userId\":\"ADMIN\",\"order\":[{\"name\":\"Green Oak\",\"nameTh\":\"กรีนโอ๊ค \",\"amount\":10,\"price\":120,\"subtotal\":1200},{\"name\":\"Red Oak\",\"nameTh\":\"เรดโอ๊ค \",\"amount\":10,\"price\":120,\"subtotal\":1200},{\"name\":\"Frillice Iceberg\",\"nameTh\":\"ฟิลเลย์ไอซ์เบิร์ก\",\"amount\":10,\"price\":140,\"subtotal\":1400},{\"name\":\"Baby Cos\",\"nameTh\":\"เบบี้คอส\",\"amount\":2,\"price\":120,\"subtotal\":240}]}"</t>
  </si>
  <si>
    <t>🔥 Queued order with Trigger ID: -7350214202652767625</t>
  </si>
  <si>
    <t>🔥 Processing order for trigger: -7350214202652767625</t>
  </si>
  <si>
    <t>summarizeOrdersToPayments key: 5 Jul 2025|ฌาณิ</t>
  </si>
  <si>
    <t>✅ เริ่ม generateAdminDeliveryDocs สำหรับ: ฌาณิ วันที่: 05072025</t>
  </si>
  <si>
    <t>Flex Message (Final): {"type":"flex","altText":"(ADMIN#455) สั่งผักใหม่","contents":{"type":"bubble","size":"mega","body":{"type":"box","layout":"vertical","spacing":"md","contents":[{"type":"text","text":"✅ รายการสั่งผักใหม่ (ADMIN#455)","weight":"bold","size":"md","color":"#1DB446","wrap":true},{"type":"text","text":"ร้าน: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Oak","size":"sm","color":"#000000","flex":4},{"type":"text","text":"10.00 กก.","size":"sm","color":"#555555","align":"end","flex":3},{"type":"text","text":"1,200 บ.","size":"sm","color":"#000000","align":"end","flex":3}]},{"type":"box","layout":"horizontal","contents":[{"type":"text","text":"Red Oak","size":"sm","color":"#000000","flex":4},{"type":"text","text":"10.00 กก.","size":"sm","color":"#555555","align":"end","flex":3},{"type":"text","text":"1,200 บ.","size":"sm","color":"#000000","align":"end","flex":3}]},{"type":"box","layout":"horizontal","contents":[{"type":"text","text":"Frillice Iceberg","size":"sm","color":"#000000","flex":4},{"type":"text","text":"10.00 กก.","size":"sm","color":"#555555","align":"end","flex":3},{"type":"text","text":"1,400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บ.","size":"sm","color":"#000000","align":"end","flex":3}]}]},{"type":"separator","margin":"md"},{"type":"box","layout":"horizontal","margin":"sm","contents":[{"type":"text","text":"รวม","weight":"bold","size":"sm","flex":4},{"type":"text","text":"32.00 กก.","weight":"bold","align":"end","size":"sm","flex":2},{"type":"text","text":"4,040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PDF","uri":"https://drive.google.com/file/d/1FSu5yMhY3MpJEBw7KlrPNGSyWwZpeN3h/view?usp=drivesdk"},"margin":"sm"}]}]}}}</t>
  </si>
  <si>
    <t>📬 pushFlexMessage : {"sentMessages":[{"id":"568530273265516619","quoteToken":"-ZieTYXfh7Wn6Fft_GKJa2KZFAU1OoxJQGk3x_e5vlvuTlK0EBx5Msj4THYiTvOVLMGkGHfIsRAvgmDK_BHgzio7H9TjQxh1_Zc1GoVfzNUVcm-wo3O36YcOYBxrklhEs1sClP5kPgukG6nH0noM-g"}]}</t>
  </si>
  <si>
    <t>🔥 Deleted property for trigger: -7350214202652767625</t>
  </si>
  <si>
    <t>✅ Deleted trigger: -7350214202652767625</t>
  </si>
  <si>
    <t>json : "{\"date\":\"2025-07-05T07:49:20.539Z\",\"deliveryDate\":\"2025-07-06\",\"user\":\"ฌาณิ\",\"userLine\":\"ADMIN\",\"payMethod\":\"โอนเงิน\",\"userId\":\"ADMIN\",\"order\":[{\"name\":\"Green Oak\",\"nameTh\":\"กรีนโอ๊ค \",\"amount\":10,\"price\":120,\"subtotal\":1200},{\"name\":\"Red Oak\",\"nameTh\":\"เรดโอ๊ค \",\"amount\":10,\"price\":120,\"subtotal\":1200},{\"name\":\"Frillice Iceberg\",\"nameTh\":\"ฟิลเลย์ไอซ์เบิร์ก\",\"amount\":10,\"price\":140,\"subtotal\":1400},{\"name\":\"Baby Cos\",\"nameTh\":\"เบบี้คอส\",\"amount\":2,\"price\":120,\"subtotal\":240}]}"</t>
  </si>
  <si>
    <t>🔥 Queued order with Trigger ID: 3651792456566004399</t>
  </si>
  <si>
    <t>json : "{\"destination\":\"Uffcadd844141cf0a43c0c2c87fb2389e\",\"events\":[{\"type\":\"message\",\"message\":{\"type\":\"text\",\"id\":\"568530315141447767\",\"quoteToken\":\"BXP1sGYyt80mK-lS50ZlAx8Iz1DeVFlxZCwMndLca3RGc7q4VHeKXcRxaW6VQHRGfah3WAYJqDetOwl1QiFU8lCrZf7v04XGFN-C9t7lSrc6BIFydBurqwVZHMkkORMPXGS0SF5qluovKwBAvpTPkg\",\"text\":\"ป๊าด\"},\"webhookEventId\":\"01JZCRZWGV5WFBTTK88DPK1ZFQ\",\"deliveryContext\":{\"isRedelivery\":false},\"timestamp\":1751701778805,\"source\":{\"type\":\"group\",\"groupId\":\"C41747ea1efc18cc949d4a55a898fbe2d\",\"userId\":\"Ud156635914c6ab5e082eb8cdedf98f3a\"},\"replyToken\":\"588c4c1c5c244216a1af9b13084a2e58\",\"mode\":\"active\"}]}"</t>
  </si>
  <si>
    <t>json : "{\"destination\":\"Uffcadd844141cf0a43c0c2c87fb2389e\",\"events\":[{\"type\":\"message\",\"message\":{\"type\":\"text\",\"id\":\"568530330324828335\",\"quoteToken\":\"GojHjnCQTonuuE8xwOQFRpXL_KLh591YyQ4NcLwGerBfEtkWGCSYK1fWpBTS8_b7m5rQjEb2vxhvLk16IAA9-degEHoELR6_sdRltNDKJcGMqkmrPnvKry_tGaAj1X2If70sPjnKWVynWwgw_POAYQ\",\"text\":\"มีคอนเสิร์ตบ่\"},\"webhookEventId\":\"01JZCS05CXWP7Q4FH5DF1ZXP5K\",\"deliveryContext\":{\"isRedelivery\":false},\"timestamp\":1751701787974,\"source\":{\"type\":\"group\",\"groupId\":\"C41747ea1efc18cc949d4a55a898fbe2d\",\"userId\":\"Ud156635914c6ab5e082eb8cdedf98f3a\"},\"replyToken\":\"2d869738841745b89a63d9126556a21e\",\"mode\":\"active\"}]}"</t>
  </si>
  <si>
    <t>🔥 Processing order for trigger: 3651792456566004399</t>
  </si>
  <si>
    <t>Found 3 rows to delete for shop "ฌาณิ" on 6 Jul 2025.</t>
  </si>
  <si>
    <t>Deleted row: 2948</t>
  </si>
  <si>
    <t>Deleted row: 2947</t>
  </si>
  <si>
    <t>Deleted row: 2946</t>
  </si>
  <si>
    <t>Found existing payment summary at data index: 1710</t>
  </si>
  <si>
    <t>Row 1712 updated successfully.</t>
  </si>
  <si>
    <t>Flex Message (Final): {"type":"flex","altText":"(ADMIN#454) แก้ไขสั่งผัก","contents":{"type":"bubble","size":"mega","body":{"type":"box","layout":"vertical","spacing":"md","contents":[{"type":"text","text":"🔄 แก้ไขรายการสั่งผัก (ADMIN#454)","weight":"bold","size":"md","color":"#f57b00","wrap":true},{"type":"text","text":"ร้าน: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Oak","size":"sm","color":"#000000","flex":4},{"type":"text","text":"10.00 กก.","size":"sm","color":"#555555","align":"end","flex":3},{"type":"text","text":"1,200 บ.","size":"sm","color":"#000000","align":"end","flex":3}]},{"type":"box","layout":"horizontal","contents":[{"type":"text","text":"Red Oak","size":"sm","color":"#000000","flex":4},{"type":"text","text":"10.00 กก.","size":"sm","color":"#555555","align":"end","flex":3},{"type":"text","text":"1,200 บ.","size":"sm","color":"#000000","align":"end","flex":3}]},{"type":"box","layout":"horizontal","contents":[{"type":"text","text":"Frillice Iceberg","size":"sm","color":"#000000","flex":4},{"type":"text","text":"10.00 กก.","size":"sm","color":"#555555","align":"end","flex":3},{"type":"text","text":"1,400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บ.","size":"sm","color":"#000000","align":"end","flex":3}]}]},{"type":"separator","margin":"md"},{"type":"box","layout":"horizontal","margin":"sm","contents":[{"type":"text","text":"รวม","weight":"bold","size":"sm","flex":4},{"type":"text","text":"32.00 กก.","weight":"bold","align":"end","size":"sm","flex":2},{"type":"text","text":"4,040 บ.","weight":"bold","align":"end","size":"sm","flex":3}]}]}}}</t>
  </si>
  <si>
    <t>📬 pushFlexMessage : {"sentMessages":[{"id":"568530442228597085","quoteToken":"UmB4i2z2zepn6FsIEMKNryAh56asmB5BkcJe1sJPs97okjfANoChMpcNsp-0Q84SUcDWpY4uhTkeug0d2DdJtknKUiDDDN8kzvmgqUQmpITJTnwNh3R153yIERXImZU4dM-TP7AaWeIPhFKYcY_aGw"}]}</t>
  </si>
  <si>
    <t>🔥 Deleted property for trigger: 3651792456566004399</t>
  </si>
  <si>
    <t>✅ Deleted trigger: 3651792456566004399</t>
  </si>
  <si>
    <t>json : "{\"destination\":\"Uffcadd844141cf0a43c0c2c87fb2389e\",\"events\":[{\"type\":\"message\",\"message\":{\"type\":\"text\",\"id\":\"568535255259021336\",\"quoteToken\":\"GnZEXAZJiYj21ySOpfBmw67ZRSGnCKatSjEnGa7bndBprCIKCraHYRTaO2iwEYhGeOQ8sar_Gw1Pzy_Hj4UNnQXRWM21JzBZ6SlYdQcpx8MoWrPdWX-nBjA1lmDwkQZcMvwqj_A1BQmUSU-SK2odmw\",\"text\":\"มาส่งผักกี่โมงคะ\"},\"webhookEventId\":\"01JZCVSRC876K69APMCMFC5D8F\",\"deliveryContext\":{\"isRedelivery\":false},\"timestamp\":1751704723460,\"source\":{\"type\":\"user\",\"userId\":\"Ubf8c86a0990a02f0fa6720a3ced1723e\"},\"replyToken\":\"fa127e550aa346b5a264b8e9fe968164\",\"mode\":\"active\"}]}"</t>
  </si>
  <si>
    <t>json : "{\"destination\":\"Uffcadd844141cf0a43c0c2c87fb2389e\",\"events\":[{\"type\":\"message\",\"message\":{\"type\":\"text\",\"id\":\"568535920845521273\",\"quoteToken\":\"0zLrIKgPoo4LS4ZxxjPwdLAX6eyT2HRsK0HHd4b3ydCPBWVAGWIbbyJoeQtfY7EAXQhXqA5TBfHekcJGXyTKC-hmR6JSgKGC0UiBZju-vWLFJzYhMeN599CMOTIggQAn0ta9EtOr7ixoWtiGrfeOMg\",\"text\":\"มีคนจ่ายเงินยังคะ\"},\"webhookEventId\":\"01JZCW5VT7S65PWTJ951ED9QJB\",\"deliveryContext\":{\"isRedelivery\":false},\"timestamp\":1751705120077,\"source\":{\"type\":\"user\",\"userId\":\"Ubf8c86a0990a02f0fa6720a3ced1723e\"},\"replyToken\":\"6bd4a537f8f047b49b3373e0ae5ed4ec\",\"mode\":\"active\"}]}"</t>
  </si>
  <si>
    <t>json : "{\"destination\":\"Uffcadd844141cf0a43c0c2c87fb2389e\",\"events\":[{\"type\":\"message\",\"message\":{\"type\":\"text\",\"id\":\"568536326065619372\",\"quoteToken\":\"ydcaUye4nJpekd9lMrb0E9Dp_1YaZ1OkI5D9U6KGv5tGniIJROuhBxJeLvaYuK8kYMNvER4b6BeuKXnfA9kLuds-PzaKrN0uiDBTlOrY_Ycsa4JcW7q0HO124j-BjWCIGXWs81sXK4BerB43Mh9-Gg\",\"text\":\" จ่ายทบกับรอบหน้าได้ไหมคะ พอดีผู้จัดการไม่อยู่ \\nหรือถ้าสะดวกเข้ามารับเงินพรุ่งนี้ช่วงบ่ายก็ได้ค่ะ\"},\"webhookEventId\":\"01JZCWD76NM3H553QYQD5NFV24\",\"deliveryContext\":{\"isRedelivery\":false},\"timestamp\":1751705361598,\"source\":{\"type\":\"user\",\"userId\":\"Ubf8c86a0990a02f0fa6720a3ced1723e\"},\"replyToken\":\"b947f7c066004f3d84ea5d49e35f6f32\",\"mode\":\"active\"}]}"</t>
  </si>
  <si>
    <t>json : "{\"destination\":\"Uffcadd844141cf0a43c0c2c87fb2389e\",\"events\":[{\"type\":\"message\",\"message\":{\"type\":\"image\",\"id\":\"568538618402963529\",\"quoteToken\":\"nDFQ_e3Vy-vFNdWbS2N7NSWIVJwCh-Ic5ReqpIQ1MuT9WclLYc6zPSFa-aYYXRV9GtLiOeEfwyIB0KnCExnhrkYvhSYezlTUZhnaQdRK1VK7-vfxM2EYGjbr891glIo04Ld4l1oMRc0M57fFcdu4hw\",\"contentProvider\":{\"type\":\"line\"}},\"webhookEventId\":\"01JZCXPY735ZK441HM9Y1KXKQ8\",\"deliveryContext\":{\"isRedelivery\":false},\"timestamp\":1751706728185,\"source\":{\"type\":\"user\",\"userId\":\"U0e980777e178950d5640753c3942f1ce\"},\"replyToken\":\"173c96118fbb429994e61d1132ec1a8f\",\"mode\":\"active\"}]}"</t>
  </si>
  <si>
    <t>📬 pushFlexMessage : {"sentMessages":[{"id":"568550693351719052","quoteToken":"3KP5IPmRkUKJQoIDOicqJv4BpOkGeAhrzFnQdSnt100MQmIpuswPn-pYjklHNs2K3_gf1dGww4s-DxeMvhUWxV2YxIaVlZFYfX-o50ipftee-u8AtwD3PVjML1hM_SuP7xtDcSSyfsz2N0n8HpI4cA"}]}</t>
  </si>
  <si>
    <t>json : "{\"destination\":\"Uffcadd844141cf0a43c0c2c87fb2389e\",\"events\":[{\"type\":\"message\",\"message\":{\"type\":\"text\",\"id\":\"568552726179611017\",\"quotedMessageId\":\"568550693351719052\",\"quoteToken\":\"gOHsUtwO6UgFjwBDomk_2zrAztQFExNQ08oFChnVyw-4J8hR19kqi8V95-aEpU8A7fphTniILRMGWTU4R6rsYGdVFmIRLGbZ_XnNueyc3EkqAWvUbaBLJSWWgmnmPSpvyRzgecJOGxx-oLnXO8fT8Q\",\"text\":\"ลบออเดอร์ฌาณิที่คีวันที่ผิด ในระบบด้วยจ้า @'Arbedeen Jemarican \",\"mention\":{\"mentionees\":[{\"index\":42,\"length\":20,\"userId\":\"U2164e0ac3039299ad657cac907aa1fee\",\"type\":\"user\",\"isSelf\":false}]}},\"webhookEventId\":\"01JZD5QHSB3AGFRX2PWY2EWZ0X\",\"deliveryContext\":{\"isRedelivery\":false},\"timestamp\":1751715136814,\"source\":{\"type\":\"group\",\"groupId\":\"C41747ea1efc18cc949d4a55a898fbe2d\",\"userId\":\"Ud156635914c6ab5e082eb8cdedf98f3a\"},\"replyToken\":\"c6545c40b0124464b66f90b501ceaf61\",\"mode\":\"active\"}]}"</t>
  </si>
  <si>
    <t>json : "{\"date\":\"2025-07-05T14:04:08.157Z\",\"deliveryDate\":\"2025-07-06\",\"user\":\"มุมสเต็ก\",\"userLine\":\"ADMIN\",\"payMethod\":\"โอนเงิน\",\"userId\":\"ADMIN\",\"order\":[{\"name\":\"Green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</si>
  <si>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3574509890541093931</t>
  </si>
  <si>
    <t>🔥 Processing order for trigger: 3574509890541093931</t>
  </si>
  <si>
    <t>summarizeOrdersToPayments key: 6 Jul 2025|มุมสเต็ก</t>
  </si>
  <si>
    <t>Flex Message (Final): {"type":"flex","altText":"(ADMIN#456) สั่งผักใหม่","contents":{"type":"bubble","size":"mega","body":{"type":"box","layout":"vertical","spacing":"md","contents":[{"type":"text","text":"✅ รายการสั่งผักใหม่ (ADMIN#456)","weight":"bold","size":"md","color":"#1DB446","wrap":true},{"type":"text","text":"ร้าน: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</si>
  <si>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{"sentMessages":[{"id":"568568087012966777","quoteToken":"dJALv_L8nUXZRLOV-btJmaZqqjnCZq53mmPZeWfi2nD-YtS1Y_BQOsZ_1MA_6NVyRdt_KhXIS-98x1gXJOtQpULKydGedAAaiPqRCkWlOf4DnNM5-lDBTZdNs4VUsGBEU3hGyuY2LqNFnY3VZKqibQ"}]}</t>
  </si>
  <si>
    <t>🔥 Deleted property for trigger: 3574509890541093931</t>
  </si>
  <si>
    <t>✅ Deleted trigger: 3574509890541093931</t>
  </si>
  <si>
    <t>json : "{\"destination\":\"Uffcadd844141cf0a43c0c2c87fb2389e\",\"events\":[{\"type\":\"message\",\"message\":{\"type\":\"text\",\"id\":\"568569237208564087\",\"quoteToken\":\"3eOytTzgCy8NAft6FKIDtR7uv0M0v3_bymtdLRlq9DpQbVVJVD4vvAQnmXQr7tiDZDLwGOMKDiDLLpjH2LPCLLyMD-lr2u9xLjiK-CjAgbpfzA7F4jsPY-H1xX8yzRZrosd0llMX5-Zr8x0jzaguMQ\",\"text\":\"สั่งผัก\"},\"webhookEventId\":\"01JZDF3WF38M2JRFMYJPY11T3G\",\"deliveryContext\":{\"isRedelivery\":false},\"timestamp\":1751724978154,\"source\":{\"type\":\"user\",\"userId\":\"Uf31fcbb445a04ac9cfb8fb58a37d2724\"},\"replyToken\":\"8248850f195847bcb796cf335388627c\",\"mode\":\"active\"}]}"</t>
  </si>
  <si>
    <t>json : "{\"date\":\"2025-07-05T14:21:52.458Z\",\"deliveryDate\":\"2025-07-06\",\"user\":\"Pepper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</si>
  <si>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{"sentMessages":[{"id":"568569804596969560","quoteToken":"gUyJWUkzd9mvOUb-kuE07enLKas5k8nVoZoxK9v__Y0DeiMrOnGv3-H_xYKrEIqyTIyHPcgomw-87FexkVZSIMd440ydaMtPHoYaRQk8z_8v_6cxI9qr4VsmRkFGHVsoZ56l116ei8ILIUVNWpQRjg"}]}</t>
  </si>
  <si>
    <t>🔥 Queued order with Trigger ID: 7678865138641707838</t>
  </si>
  <si>
    <t>🔥 Processing order for trigger: 7678865138641707838</t>
  </si>
  <si>
    <t>summarizeOrdersToPayments key: 6 Jul 2025|Pepper International</t>
  </si>
  <si>
    <t>Flex Message (Final): {"type":"flex","altText":"(Nöei#457) สั่งผักใหม่","contents":{"type":"bubble","size":"mega","body":{"type":"box","layout":"vertical","spacing":"md","contents":[{"type":"text","text":"✅ รายการสั่งผักใหม่ (Nöei#457)","weight":"bold","size":"md","color":"#1DB446","wrap":true},{"type":"text","text":"ร้าน: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</si>
  <si>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{"sentMessages":[{"id":"568569877242314944","quoteToken":"tiSvabdgxh5Xqja67Rpx2uVCPDBTuhKsiXDbm4QyPLhr5onqdpV4U90rV1IjVEqL1RJF1a0u_g2Ulvl6fZd5HLzu3Jra7dUHGxA8eoG3eTcGWwYNaJTUICzhKzD9JxcLMxlsupEdAPK7ZM2XEfCKUw"}]}</t>
  </si>
  <si>
    <t>🔥 Deleted property for trigger: 7678865138641707838</t>
  </si>
  <si>
    <t>✅ Deleted trigger: 7678865138641707838</t>
  </si>
  <si>
    <t>json : "{\"date\":\"2025-07-05T16:55:59.029Z\",\"deliveryDate\":\"2025-07-06\",\"user\":\"8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</si>
  <si>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{"sentMessages":[{"id":"568585317499011227","quoteToken":"FCkLw0eP2p4wt8uSTJXLqZi3dTplNAlZNAH9l9GitdIcu-ZI8hqHC10qNeNX2V78cI0J9WfdZZwlL0Iu4xvDyPVxRGErE2YAmTOUjV4nSe3XBfLKRtWQ08YWxJLqz5kSaXNKOvz7rvVaSp3OzZ1aTQ"}]}</t>
  </si>
  <si>
    <t>🔥 Queued order with Trigger ID: 8011050099865085705</t>
  </si>
  <si>
    <t>🔥 Processing order for trigger: 8011050099865085705</t>
  </si>
  <si>
    <t>summarizeOrdersToPayments key: 6 Jul 2025|8 Dining</t>
  </si>
  <si>
    <t>Flex Message (Final): {"type":"flex","altText":"(21gun#458) สั่งผักใหม่","contents":{"type":"bubble","size":"mega","body":{"type":"box","layout":"vertical","spacing":"md","contents":[{"type":"text","text":"✅ รายการสั่งผักใหม่ (21gun#458)","weight":"bold","size":"md","color":"#1DB446","wrap":true},{"type":"text","text":"ร้าน: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</si>
  <si>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{"sentMessages":[{"id":"568585435140587627","quoteToken":"7EW3lzT7S3CEHNFiM6IGYr9-xybUJbdNVuXosBILibCyk9dOuh0FWxSUt2DJaDoqVVBdi5vEVHC28wcwjxN3wJ20kI-Hy75uU7oIvWAf_o9XUsvGBuyLG6p9qW6i1w10ULk276_j-t60_KKa8ScNnQ"}]}</t>
  </si>
  <si>
    <t>🔥 Deleted property for trigger: 8011050099865085705</t>
  </si>
  <si>
    <t>✅ Deleted trigger: 8011050099865085705</t>
  </si>
  <si>
    <t>json : "{\"destination\":\"Uffcadd844141cf0a43c0c2c87fb2389e\",\"events\":[{\"type\":\"message\",\"message\":{\"type\":\"text\",\"id\":\"568595933970039167\",\"quoteToken\":\"g1oEHVF5NXViaDUawxaBfRHjYbjT8i-DrscMaZhafbZ6abmdiOIuvYJiaRAWwFXSChRHhOkA7BQ0g7g3XQOHz67OxYrC4sKkwmWQhxzEFbhzbfXd-Bx1inbmzAW_XlzEsNXYESIdyvpAaplfJBKhtQ\",\"text\":\"โชเน็น\\nคอส 4 โล\\nกรีน 1 โล\\nเรด 1 โลค่ะ \"},\"webhookEventId\":\"01JZDY9G15ZCJMPPD656X4X6HM\",\"deliveryContext\":{\"isRedelivery\":false},\"timestamp\":1751740890666,\"source\":{\"type\":\"user\",\"userId\":\"Uc0f3910d135521f0995ac379d0c945f8\"},\"replyToken\":\"86ccad13cf80446e9d58a18232360027\",\"mode\":\"active\"}]}"</t>
  </si>
  <si>
    <t>json : "{\"destination\":\"Uffcadd844141cf0a43c0c2c87fb2389e\",\"events\":[{\"type\":\"message\",\"message\":{\"type\":\"text\",\"id\":\"568595981181124813\",\"quoteToken\":\"_Ykl8eyK0qdYaVxmTrl-yyh7EJME_yrmeqacJfNC1GKYfzaQAToQFfkmm6IQ-uJyVmU1V-37S4falEaiqQL3nrwBFHU1KKojrZj2xX_ILT59T65Y9AGXtkp5DSZQQAaKXaOkQVg5Q7J3KepRwj75Gg\",\"text\":\"แฟทบอย\\nเรดคอรัล 1 โล\\nฟิลเลย์ 1 โลค่ะ\"},\"webhookEventId\":\"01JZDYAB6DA67CKTQYH8RGHNQN\",\"deliveryContext\":{\"isRedelivery\":false},\"timestamp\":1751740918803,\"source\":{\"type\":\"user\",\"userId\":\"Uc0f3910d135521f0995ac379d0c945f8\"},\"replyToken\":\"1ab84cd1f45246679b2bb0f603db0ca7\",\"mode\":\"active\"}]}"</t>
  </si>
  <si>
    <t>json : "{\"destination\":\"Uffcadd844141cf0a43c0c2c87fb2389e\",\"events\":[{\"type\":\"message\",\"message\":{\"type\":\"text\",\"id\":\"568596050974343306\",\"quoteToken\":\"SFdYndIFESxuz2lFysF7DFeQUnt_pSUkAIYv5QEek0lTO9FW49xvrIJ1O1cr3rgWVjm0Zzxc6qnmF4CFze1YVr1fGO6-A9KSkIHixzMJVJBoAtpjjD2JQWaF5r4TjeoGSx_N49oSS-09b17ENOG_yw\",\"text\":\"เคน\\nเรดคอรัล 1 โล\\nฟิลเลย์ 1 โล\\nเบบี้คอส 1 โล\\nมิซูน่า 1 โลค่ะ \"},\"webhookEventId\":\"01JZDYBM9J051G8JXCADHDD3PN\",\"deliveryContext\":{\"isRedelivery\":false},\"timestamp\":1751740960553,\"source\":{\"type\":\"user\",\"userId\":\"Uc0f3910d135521f0995ac379d0c945f8\"},\"replyToken\":\"05aa09b785df4231a4e20d777ccdee2a\",\"mode\":\"active\"}]}"</t>
  </si>
  <si>
    <t>json : "{\"destination\":\"Uffcadd844141cf0a43c0c2c87fb2389e\",\"events\":[{\"type\":\"message\",\"message\":{\"type\":\"text\",\"id\":\"568596072214298727\",\"quoteToken\":\"vksTYgR72Urv4vvbu895wdKhqn12xf0g-1oYL8IAd6eM1QxS1tl-ShWGtMh8_lF9VgmwkkwopRQrc52AT49wg5ioEqTnbBa_TyTf9TbTj7gAMt3-baRNs_r_0Xnhyw25lbFJ4duEeFV240iz27UDkg\",\"text\":\"  เอทบิสโทร\\nเรดคอรัล 0.5โล\"},\"webhookEventId\":\"01JZDYC0G3HPBZ1D64JHW2VVA8\",\"deliveryContext\":{\"isRedelivery\":false},\"timestamp\":1751740973064,\"source\":{\"type\":\"user\",\"userId\":\"Uc0f3910d135521f0995ac379d0c945f8\"},\"replyToken\":\"44ca21b87f7e4bbabf3271ee4217664d\",\"mode\":\"active\"}]}"</t>
  </si>
  <si>
    <t>sendDailyOrderSummary formattedToday : 6 Jul 2025</t>
  </si>
  <si>
    <t>sendDailyOrderSummary todayRows : [[453,"5 Jul 2025 เวลา 12:27","2025-07-05T17:00:00.000Z","คริสตัลคาเฟ่","Green Oak",1,120,120,"เงินสด"],[453,"5 Jul 2025 เวลา 12:27","2025-07-05T17:00:00.000Z","คริสตัลคาเฟ่","Red Oak",1,120,120,"เงินสด"],[454,"5 Jul 2025 เวลา 14:50","2025-07-05T17:00:00.000Z","ฌาณิ","Green Oak",10,120,1200,"โอนเงิน"],[454,"5 Jul 2025 เวลา 14:50","2025-07-05T17:00:00.000Z","ฌาณิ","Red Oak",10,120,1200,"โอนเงิน"],[454,"5 Jul 2025 เวลา 14:50","2025-07-05T17:00:00.000Z","ฌาณิ","Frillice Iceberg",10,140,1400,"โอนเงิน"],[454,"5 Jul 2025 เวลา 14:50","2025-07-05T17:00:00.000Z","ฌาณิ","Baby Cos",2,120,240,"โอนเงิน"],[456,"5 Jul 2025 เวลา 21:04","2025-07-05T17:00:00.000Z","มุมสเต็ก","Green Oak",1,120,120,"โอนเงิน"],[456,"5 Jul 2025 เวลา 21:04","2025-07-05T17:00:00.000Z","มุมสเต็ก","Red Oak",1,120,120,"โอนเงิน"],[457,"5 Jul 2025 เวลา 21:22","2025-07-05T17:00:00.000Z","Pepper International","Red Oak",0.5,120,60,"เงินสด"],[457,"5 Jul 2025 เวลา 21:22","2025-07-05T17:00:00.000Z","Pepper International","Cos",0.5,120,60,"เงินสด"],[458,"5 Jul 2025 เวลา 23:57","2025-07-05T17:00:00.000Z","8 Dining","Baby Cos",1,120,120,"เครดิต"]]</t>
  </si>
  <si>
    <t>📬 pushFlexMessage : {"sentMessages":[{"id":"568623000585240748","quoteToken":"snVZLp7C1SW5UNcq3ijJwiRUkqPm7XQ4LyK38Y3Gl8Xrz0epwroiM9MTkyvMQOa_w89EDQC2djTNUbApSKZfez73b_QjRCyUPbcdRXZUbIYot0te18M43ITegdogZKRHHmda6YhqlKDTjylcjaabOQ"}]}</t>
  </si>
  <si>
    <t>json : "{\"date\":\"2025-07-05T23:15:08.603Z\",\"deliveryDate\":\"2025-07-06\",\"user\":\"Shounen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</si>
  <si>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4164946150738643568</t>
  </si>
  <si>
    <t>json : "{\"date\":\"2025-07-05T23:16:23.848Z\",\"deliveryDate\":\"2025-07-06\",\"user\":\"Fat Boy\",\"userLine\":\"ADMIN\",\"payMethod\":\"เครดิต\",\"userId\":\"ADMIN\",\"order\":[{\"name\":\"Frillice Iceberg\",\"nameTh\":\"ฟิลเลย์ไอซ์เบิร์ก\",\"amount\":1,\"price\":140,\"subtotal\":140}]}"</t>
  </si>
  <si>
    <t>🔥 Queued order with Trigger ID: 5377703518388554674</t>
  </si>
  <si>
    <t>🔥 Processing order for trigger: 4164946150738643568</t>
  </si>
  <si>
    <t>json : "{\"date\":\"2025-07-05T23:17:10.294Z\",\"deliveryDate\":\"2025-07-05\",\"user\":\"Ken Izakaya\",\"userLine\":\"ADMIN\",\"payMethod\":\"เครดิต\",\"userId\":\"ADMIN\",\"order\":[{\"name\":\"Frillice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</si>
  <si>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summarizeOrdersToPayments key: 6 Jul 2025|Shounen Yakiniku</t>
  </si>
  <si>
    <t>🔥 Queued order with Trigger ID: -1122108628747423415</t>
  </si>
  <si>
    <t>Flex Message (Final): {"type":"flex","altText":"(ADMIN#459) สั่งผักใหม่","contents":{"type":"bubble","size":"mega","body":{"type":"box","layout":"vertical","spacing":"md","contents":[{"type":"text","text":"✅ รายการสั่งผักใหม่ (ADMIN#459)","weight":"bold","size":"md","color":"#1DB446","wrap":true},{"type":"text","text":"ร้าน: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</si>
  <si>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{"sentMessages":[{"id":"568623699625246965","quoteToken":"1CPmWfMpJN192PwPmC4uHG1OdGM4q6RkfJlubWrL4MhkeA929dskqVcaTJk2mO59bczF8dlUWS2NWdYKb37kGtxwZGS0LSnC8s_79nRWKfcyfSNV4gnfAeHpuLqieM27TjeWPxtoR1BYQ6jOoSzTyw"}]}</t>
  </si>
  <si>
    <t>🔥 Deleted property for trigger: 4164946150738643568</t>
  </si>
  <si>
    <t>✅ Deleted trigger: 4164946150738643568</t>
  </si>
  <si>
    <t>🔥 Processing order for trigger: 5377703518388554674</t>
  </si>
  <si>
    <t>summarizeOrdersToPayments key: 6 Jul 2025|Fat Boy</t>
  </si>
  <si>
    <t>Flex Message (Final): {"type":"flex","altText":"(ADMIN#460) สั่งผักใหม่","contents":{"type":"bubble","size":"mega","body":{"type":"box","layout":"vertical","spacing":"md","contents":[{"type":"text","text":"✅ รายการสั่งผักใหม่ (ADMIN#460)","weight":"bold","size":"md","color":"#1DB446","wrap":true},{"type":"text","text":"ร้าน: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</si>
  <si>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{"sentMessages":[{"id":"568623756281643332","quoteToken":"UZE3lC56kf3tv35uP_-wCS0ZJHzNwAbVwUhv582R_UV0kO_8G4LBaMjIKisgxoMU1sLF6cPo-sa9CcMcYa1_ypanCfCPUB8AhsWZ8TU9zlhHciJLcGFnnaRxr1RhSjk_yQzCIOpiXfDKSFyyQpY1Mg"}]}</t>
  </si>
  <si>
    <t>🔥 Deleted property for trigger: 5377703518388554674</t>
  </si>
  <si>
    <t>✅ Deleted trigger: 5377703518388554674</t>
  </si>
  <si>
    <t>🔥 Processing order for trigger: -1122108628747423415</t>
  </si>
  <si>
    <t>summarizeOrdersToPayments key: 5 Jul 2025|Ken Izakaya</t>
  </si>
  <si>
    <t>Flex Message (Final): {"type":"flex","altText":"(ADMIN#461) สั่งผักใหม่","contents":{"type":"bubble","size":"mega","body":{"type":"box","layout":"vertical","spacing":"md","contents":[{"type":"text","text":"✅ รายการสั่งผักใหม่ (ADMIN#461)","weight":"bold","size":"md","color":"#1DB446","wrap":true},{"type":"text","text":"ร้าน: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</si>
  <si>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{"sentMessages":[{"id":"568623781397397761","quoteToken":"1cgDocrrS28RCeXhqQpGfTU037xVIGdyFnQQ_KLBA78TW7ukznp5jQWBBGOTp2BUQHyRbeRrSn9StwvQAVWTqj1GF2VKIPfwhKa_6sB1qvgaNkyztb3LRT10wy57ua26WcaA16nsK6OcuRo_EPrtfA"}]}</t>
  </si>
  <si>
    <t>🔥 Deleted property for trigger: -1122108628747423415</t>
  </si>
  <si>
    <t>✅ Deleted trigger: -1122108628747423415</t>
  </si>
  <si>
    <t>json : "{\"date\":\"2025-07-06T01:45:38.536Z\",\"deliveryDate\":\"2025-07-06\",\"user\":\"หนู\",\"userLine\":\"ADMIN\",\"payMethod\":\"โอนเงิน\",\"userId\":\"ADMIN\",\"order\":[{\"name\":\"Green Oak\",\"nameTh\":\"กรีนโอ๊ค \",\"amount\":1,\"price\":120,\"subtotal\":120},{\"name\":\"Red Oak\",\"nameTh\":\"เรดโอ๊ค \",\"amount\":3,\"price\":120,\"subtotal\":360}]}"</t>
  </si>
  <si>
    <t>🔥 Queued order with Trigger ID: -962130809132208478</t>
  </si>
  <si>
    <t>🔥 Processing order for trigger: -962130809132208478</t>
  </si>
  <si>
    <t>summarizeOrdersToPayments key: 6 Jul 2025|หนู</t>
  </si>
  <si>
    <t>Flex Message (Final): {"type":"flex","altText":"(ADMIN#462) สั่งผักใหม่","contents":{"type":"bubble","size":"mega","body":{"type":"box","layout":"vertical","spacing":"md","contents":[{"type":"text","text":"✅ รายการสั่งผักใหม่ (ADMIN#462)","weight":"bold","size":"md","color":"#1DB446","wrap":true},{"type":"text","text":"ร้าน: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อาทิตย์ที่ 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</si>
  <si>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{"sentMessages":[{"id":"568638789405376705","quoteToken":"EvfS-gasOO195FhWkK6nFbTDQmJ7frZNm6gFkGwYeDkH-DtpEAOxzVtuSDr3H9c-g3D40ca7FFtznVZI7uWhlCLwMWQER_kyblFtnG6gM2rX38OMVjLQ1sP2QuAz6qQtAF1-1PgfcQB4UBRd1uugEg"}]}</t>
  </si>
  <si>
    <t>🔥 Deleted property for trigger: -962130809132208478</t>
  </si>
  <si>
    <t>✅ Deleted trigger: -962130809132208478</t>
  </si>
  <si>
    <t>sendDailyPackingSummary formattedToday : 6 Jul 2025</t>
  </si>
  <si>
    <t>sendDailyPackingSummary todayRows : [[453,"5 Jul 2025 เวลา 12:27","2025-07-05T17:00:00.000Z","คริสตัลคาเฟ่","Green Oak",1,120,120,"เงินสด"],[453,"5 Jul 2025 เวลา 12:27","2025-07-05T17:00:00.000Z","คริสตัลคาเฟ่","Red Oak",1,120,120,"เงินสด"],[454,"5 Jul 2025 เวลา 14:50","2025-07-05T17:00:00.000Z","ฌาณิ","Green Oak",10,120,1200,"โอนเงิน"],[454,"5 Jul 2025 เวลา 14:50","2025-07-05T17:00:00.000Z","ฌาณิ","Red Oak",10,120,1200,"โอนเงิน"],[454,"5 Jul 2025 เวลา 14:50","2025-07-05T17:00:00.000Z","ฌาณิ","Frillice Iceberg",10,140,1400,"โอนเงิน"],[454,"5 Jul 2025 เวลา 14:50","2025-07-05T17:00:00.000Z","ฌาณิ","Baby Cos",2,120,240,"โอนเงิน"],[456,"5 Jul 2025 เวลา 21:04","2025-07-05T17:00:00.000Z","มุมสเต็ก","Green Oak",1,120,120,"โอนเงิน"],[456,"5 Jul 2025 เวลา 21:04","2025-07-05T17:00:00.000Z","มุมสเต็ก","Red Oak",1,120,120,"โอนเงิน"],[457,"5 Jul 2025 เวลา 21:22","2025-07-05T17:00:00.000Z","Pepper International","Red Oak",0.5,120,60,"เงินสด"],[457,"5 Jul 2025 เวลา 21:22","2025-07-05T17:00:00.000Z","Pepper International","Cos",0.5,120,60,"เงินสด"],[458,"5 Jul 2025 เวลา 23:57","2025-07-05T17:00:00.000Z","8 Dining","Baby Cos",1,120,120,"เครดิต"],[459,"6 Jul 2025 เวลา 06:17","2025-07-05T17:00:00.000Z","Shounen Yakiniku","Green Oak",1,120,120,"เครดิต"],[459,"6 Jul 2025 เวลา 06:17","2025-07-05T17:00:00.000Z","Shounen Yakiniku","Red Oak",1,120,120,"เครดิต"],[459,"6 Jul 2025 เวลา 06:17","2025-07-05T17:00:00.000Z","Shounen Yakiniku","Cos",4,120,480,"เครดิต"],[460,"6 Jul 2025 เวลา 06:17","2025-07-05T17:00:00.000Z","Fat Boy","Frillice Iceberg",1,140,140,"เครดิต"],[462,"6 Jul 2025 เวลา 08:47","2025-07-05T17:00:00.000Z","หนู","Green Oak",1,120,120,"โอนเงิน"],[462,"6 Jul 2025 เวลา 08:47","2025-07-05T17:00:00.000Z","หนู","Red Oak",3,120,360,"โอนเงิน"]]</t>
  </si>
  <si>
    <t>sendDailyDeliverSummary flexMessage : {"type":"flex","altText":"สรุปรายการส่งผัก 🚚🥬\nประจำวันที่ 06/07/2025","contents":{"type":"bubble","size":"mega","body":{"type":"box","layout":"vertical","contents":[{"type":"text","text":"สรุปรายการส่งผัก 🚚🥬 \nประจำวันที่ 06/07/2025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Oak","size":"sm","weight":"bold","flex":5,"wrap":true},{"type":"text","text":"10.00 กก.","size":"sm","weight":"bold","align":"end","flex":3}]},{"type":"box","layout":"horizontal","contents":[{"type":"text","text":"🥬 Red Oak","size":"sm","weight":"bold","flex":5,"wrap":true},{"type":"text","text":"10.00 กก.","size":"sm","weight":"bold","align":"end","flex":3}]},{"type":"box","layout":"horizontal","contents":[{"type":"text","text":"🥬 Frillice Iceberg","size":"sm","weight":"bold","flex":5,"wrap":true},{"type":"text","text":"10.00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32.00 กก. (โอนเงิน 4.040 บ.)","weight":"bold","size":"sm"}]}]},{"type":"box","layout":"vertical","margin":"lg","spacing":"sm","contents":[{"type":"box","layout":"horizontal","backgroundColor":"#A1D6B2","paddingAll":"md","cornerRadius":"md","margin":"lg","contents":[{"type":"text","text":"3.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บ.)","weight":"bold","size":"sm"}]}]},{"type":"box","layout":"vertical","margin":"lg","spacing":"sm","contents":[{"type":"box","layout":"horizontal","backgroundColor":"#A1D6B2","paddingAll":"md","cornerRadius":"md","margin":"lg","contents":[{"type":"text","text":"7.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บ.)","weight":"bold","size":"sm"}]}]},{"type":"box","layout":"vertical","margin":"lg","spacing":"sm","contents":[{"type":"box","layout":"horizontal","backgroundColor":"#A1D6B2","paddingAll":"md","cornerRadius":"md","margin":"lg","contents":[{"type":"text","text":"8. 👤 หนู","flex":6,"wrap":true,"weight":"bold","size":"sm"},{"type":"text","text":"🖨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360 บ.","weight":"bold","align":"end","flex":3}]},{"type":"box","layout":"horizontal","contents":[{"type":"text","text":"โอนเงิน","flex":5,"wrap":true},{"type":"text","text":"4.760 บ.","weight":"bold","align":"end","flex":3}]},{"type":"box","layout":"horizontal","contents":[{"type":"text","text":"เครดิต","flex":5,"wrap":true},{"type":"text","text":"980 บ.","weight":"bold","align":"end","flex":3}]},{"type":"separator","margin":"sm"},{"type":"box","layout":"horizontal","backgroundColor":"#E8B86D","paddingAll":"md","cornerRadius":"md","contents":[{"type":"text","text":"รวม 49.00 กก.","size":"md","weight":"bold","flex":5,"wrap":true},{"type":"text","text":"6.100 บ.","weight":"bold","size":"md","align":"end","flex":3}]}]}]}}}</t>
  </si>
  <si>
    <t>📬 pushFlexMessage : {"sentMessages":[{"id":"568640200067777112","quoteToken":"TBPD5RApggehX8tTEejwoCNXiaEIhSksbuZHqjy_x-5VpOSa0DF7arI56Fn-mbDP4TGeGYQxjjw8N-YEnQDr2hI8hZlxx35HbTqbFa1w1HaEpI5UlOK_LocBzmkbHsUzAEK7Dcn6grjbqTokWzbHkA"}]}</t>
  </si>
  <si>
    <t>json : "{\"destination\":\"Uffcadd844141cf0a43c0c2c87fb2389e\",\"events\":[{\"type\":\"message\",\"message\":{\"type\":\"text\",\"id\":\"568651867950154394\",\"quoteToken\":\"99D47AY-R1SZRes4tSxJX3HpGtPbfg7Cl9ZDI4OWU8mJ2QpLNMRjte_QcFYNT8iitizigvOOtF-dv2tuO6r7RJ9Gdt2IaxtEZA97BNzHlHjwyY0sK08MutTlUMovaxs8415G2hN-ktfGsL2kdU1Vfg\",\"text\":\"สั่งผัก\"},\"webhookEventId\":\"01JZEY2XT5WS7H3DJ2GBHNNM9K\",\"deliveryContext\":{\"isRedelivery\":false},\"timestamp\":1751774229939,\"source\":{\"type\":\"user\",\"userId\":\"Ua3053965758d74c5d89f517726b61c9b\"},\"replyToken\":\"9bf47fde6da64052b47d28cafc0e5fcf\",\"mode\":\"active\"}]}"</t>
  </si>
  <si>
    <t>profile displayName : Biewpym🦊</t>
  </si>
  <si>
    <t>json : "{\"date\":\"2025-07-06T03:59:53.731Z\",\"deliveryDate\":\"2025-07-08\",\"user\":\"Daya Eatery\",\"userLine\":\"Biewpym🦊\",\"payMethod\":\"เงินสด\",\"userId\":\"Ua3053965758d74c5d89f517726b61c9b\",\"order\":[{\"name\":\"Baby Cos\",\"nameTh\":\"เบบี้คอส\",\"amount\":1,\"price\":120,\"subtotal\":120,\"image\":\"https://i.postimg.cc/2bXxQ2B1/12.png\"}]}"</t>
  </si>
  <si>
    <t>📬 pushFlexMessage : {"sentMessages":[{"id":"568652148213547061","quoteToken":"afvWE8DLzFD6gM-2U7cLrIpB03Qt56kTpNNgmThC3G-2tzCe1rnqgMRGdblMHjLHhEn3VsFV9qIlWKrRM-sMT1ejGCvOmGi0z3XL11sb8GTCDFpVejRCA-qmoP5ax3kXKfi4TdCneOraFnmFoTsZcw"}]}</t>
  </si>
  <si>
    <t>🔥 Queued order with Trigger ID: 4864127212049502219</t>
  </si>
  <si>
    <t>🔥 Processing order for trigger: 4864127212049502219</t>
  </si>
  <si>
    <t>Delivery Date: 8 Jul 2025</t>
  </si>
  <si>
    <t>summarizeOrdersToPayments key: 8 Jul 2025|Daya Eatery</t>
  </si>
  <si>
    <t>Flex Message (Final): {"type":"flex","altText":"(Biewpym🦊#463) สั่งผักใหม่","contents":{"type":"bubble","size":"mega","body":{"type":"box","layout":"vertical","spacing":"md","contents":[{"type":"text","text":"✅ รายการสั่งผักใหม่ (Biewpym🦊#463)","weight":"bold","size":"md","color":"#1DB446","wrap":true},{"type":"text","text":"ร้าน: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</si>
  <si>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{"sentMessages":[{"id":"568652275971522890","quoteToken":"naVmBvwphSNjDixjJrYRSa6MgH5uYLIKWqfXH7b3IGi4_BbXs2In1dYkM1uLCcfLxRZsKWR89Tze3XvYgoKj1EZV-mycWO8p9Gk2vxAl2LGX-nA7M_weseLwk9CuDeBN1w5RiLpRW9LZvac_BYgWyw"}]}</t>
  </si>
  <si>
    <t>🔥 Deleted property for trigger: 4864127212049502219</t>
  </si>
  <si>
    <t>✅ Deleted trigger: 4864127212049502219</t>
  </si>
  <si>
    <t>json : "{\"date\":\"2025-07-06T05:55:26.388Z\",\"deliveryDate\":\"2025-07-08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</si>
  <si>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{"sentMessages":[{"id":"568663780326638161","quoteToken":"393z_4f3Oo4TSAI6jhAI5uFQ1e_mDXVYr0FLOzSg0UGTr7Wllcc344Tkqg1Es5BlavOuIVI8FbzVCi-xy7A7-X5k_6X5_UO4lLqjCxfpDHq65OIGS_4NPietGpA8JBg_pKrCGzTKJap6u2bxBjAtDQ"}]}</t>
  </si>
  <si>
    <t>🔥 Queued order with Trigger ID: 653502585720036805</t>
  </si>
  <si>
    <t>🔥 Processing order for trigger: 653502585720036805</t>
  </si>
  <si>
    <t>summarizeOrdersToPayments key: 8 Jul 2025|ขนมบ้านคุณย่า</t>
  </si>
  <si>
    <t>Flex Message (Final): {"type":"flex","altText":"(ร้านอาหารบ้านคุณย่า#464)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(ร้านอาหารบ้านคุณย่า#464)","weight":"bold","size":"md","color":"#1DB446","wrap":true},{"type":"text","text":"ร้าน: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</si>
  <si>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{"sentMessages":[{"id":"568664006702399780","quoteToken":"57E2vGVlW8fYI9SeAYrasVyp-zrLYt4mxS--wajNdTZYOeoKs3BqDgAF8KuTeo3lWzoLEs7yuwyy3rjBDhIhv2dyLpU3JSoAkWbmzVV6FsUWu5aAOCl2hUBUcTeTQIQ7oggepDV9sdyXqJeeTxXtpA"}]}</t>
  </si>
  <si>
    <t>🔥 Deleted property for trigger: 653502585720036805</t>
  </si>
  <si>
    <t>✅ Deleted trigger: 653502585720036805</t>
  </si>
  <si>
    <t>json : "{\"destination\":\"Uffcadd844141cf0a43c0c2c87fb2389e\",\"events\":[{\"type\":\"message\",\"message\":{\"type\":\"text\",\"id\":\"568674401126449732\",\"quoteToken\":\"s-1Ukynr0yM46bVoWMJJQUKBsZlZ_g9UGe6NLsdxcCV8xqH2gb44DwrhWZulMdR9J5aBto_u9NrMpiRi1uODV-4aX-MyM2tnGIgKjpYHUF246X7sXv_vmGXqXskOZMu5YzamzUHGq-nlOUXTyS_i5w\",\"text\":\"สั่งผัก\"},\"webhookEventId\":\"01JZFAWSJ6BR37ZDTVXNKBW515\",\"deliveryContext\":{\"isRedelivery\":false},\"timestamp\":1751787660771,\"source\":{\"type\":\"user\",\"userId\":\"Uc6055f977b197597baf773d364ef63ef\"},\"replyToken\":\"d27951a5895c4d828f045c4d93c32d6f\",\"mode\":\"active\"}]}"</t>
  </si>
  <si>
    <t>json : "{\"date\":\"2025-07-06T07:41:29.432Z\",\"deliveryDate\":\"2025-07-08\",\"user\":\"ไวท์เฮ้าส์\",\"userLine\":\"Gt\",\"payMethod\":\"เงินสด\",\"userId\":\"Uc6055f977b197597baf773d364ef63ef\",\"order\":[{\"name\":\"Baby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</si>
  <si>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{"sentMessages":[{"id":"568674455685956260","quoteToken":"DG5ZDK21Jv_HYDjjMtcnciZNhVwCH-PMu-wctTdXqauRbxstbgOJ8C3AY1Lsw2vJGXyUTrfURji872RCNVhsZn_Y26CrTQb_jXArUY0CBb5YQG9z9kOBtTLH7Q4iwBcY696L1MUpzSvVgolcnUS4BQ"}]}</t>
  </si>
  <si>
    <t>🔥 Queued order with Trigger ID: 2207182317830491668</t>
  </si>
  <si>
    <t>🔥 Processing order for trigger: 2207182317830491668</t>
  </si>
  <si>
    <t>summarizeOrdersToPayments key: 8 Jul 2025|ไวท์เฮ้าส์</t>
  </si>
  <si>
    <t>Flex Message (Final): {"type":"flex","altText":"(Gt#465) สั่งผักใหม่","contents":{"type":"bubble","size":"mega","body":{"type":"box","layout":"vertical","spacing":"md","contents":[{"type":"text","text":"✅ รายการสั่งผักใหม่ (Gt#465)","weight":"bold","size":"md","color":"#1DB446","wrap":true},{"type":"text","text":"ร้าน: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</si>
  <si>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{"sentMessages":[{"id":"568674665485303869","quoteToken":"BvBoqbHKOcO04WAMyrGKuRzKSnlAlJJNEFPJ7YHVzOzwbW1-nuev8Byr3k-iIY5_ZdLblSP38tMuF3dOBRP1dXZwxaRarbqdC1u8gZiyz-2dpSXx73n3c7xcbjrTMSqmx01QJyDjTvORF3MhZ1Aypg"}]}</t>
  </si>
  <si>
    <t>🔥 Deleted property for trigger: 2207182317830491668</t>
  </si>
  <si>
    <t>✅ Deleted trigger: 2207182317830491668</t>
  </si>
  <si>
    <t>📬 pushFlexMessage : {"sentMessages":[{"id":"568695646635950433","quoteToken":"MatLN3GoUVOc9tK7r-62Kwyxwl8XddH_PsMNECfU5Y2CmH4aBdSLL-d-fiX71zcJ1jsdi1FgSe5owTfWrtt8DnLVbMNLW2nsX-7Iq01OkPlZ4JN3NmNO0Qrg6pvw4__VdpmMbQXxQmIDWqqoTalkCQ"}]}</t>
  </si>
  <si>
    <t>json : "{\"destination\":\"Uffcadd844141cf0a43c0c2c87fb2389e\",\"events\":[{\"type\":\"message\",\"message\":{\"type\":\"image\",\"id\":\"568713935999205683\",\"quoteToken\":\"ULUhn3mbrDmfVakAYez2PMDOciFZU7u-yfEqOKUMoxcN7EE4gJ79TOeGKFrOAt2dpA1TxPiLZ-bOHkJ3c8cEw4CBn8ojljjfIUQPnE3qP2Mia0SYh9D9RFg3rhy_MUL7b4ACZIiiyCLdtDbaJP3sig\",\"contentProvider\":{\"type\":\"line\"}},\"webhookEventId\":\"01JZG1BY2X4VFJ38PM2JDFDR89\",\"deliveryContext\":{\"isRedelivery\":false},\"timestamp\":1751811225545,\"source\":{\"type\":\"user\",\"userId\":\"U7d5bfb152da63a1062fdc192a3ba0811\"},\"replyToken\":\"ced975c3034740b5b2486f3ea469dce7\",\"mode\":\"active\"}]}"</t>
  </si>
  <si>
    <t>json : "{\"destination\":\"Uffcadd844141cf0a43c0c2c87fb2389e\",\"events\":[{\"type\":\"message\",\"message\":{\"type\":\"sticker\",\"id\":\"568715072504332800\",\"quoteToken\":\"G6Ru-t1_XiUbQm6gvmuG9kJWLPo7yC3oz4Wp1hvky0Y2pzHEoLKOyzsY3an2YsD9AaRuPtDcoCsAMXfYVUWXCNSQtGy0eB8yXV8fTNsLz80fuQRPsHh7qQ9FSH3kn38E2NytxJOKfIhSBnLVDglspg\",\"stickerId\":\"182024497\",\"packageId\":\"14261\",\"stickerResourceType\":\"STATIC\",\"keywords\":[\"Swoon\",\"Couple\",\"Love you\",\"Heart\",\"Love\"]},\"webhookEventId\":\"01JZG20KQ2ABH4WAQTX4Y68QCT\",\"deliveryContext\":{\"isRedelivery\":false},\"timestamp\":1751811902777,\"source\":{\"type\":\"user\",\"userId\":\"U7d5bfb152da63a1062fdc192a3ba0811\"},\"replyToken\":\"e6da0c289ffa4b0c99d7f651c03e9696\",\"mode\":\"active\"}]}"</t>
  </si>
  <si>
    <t>json : "{\"date\":\"2025-07-06T16:34:45.651Z\",\"deliveryDate\":\"2025-07-08\",\"user\":\"Morning Tonight\",\"userLine\":\"21gun\",\"payMethod\":\"เครดิต\",\"userId\":\"U863ec6850ff494c8ad50b25afa94efb0\",\"order\":[{\"name\":\"Red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</si>
  <si>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{"sentMessages":[{"id":"568728135260962920","quoteToken":"-VQeGeBn5bwMuxIxbLBS0fc00JBgQfgRgQhaMqF4FXtZ3oIfRZ4DNOqAepVnZQBB1IRjEsfHb1UoxnAVMJ6Y-Cj-kZxqd-t69qgDQzMQk51lO7ciJ-Xogi3-xLaoyIaCBGXZPG8FGNl5gUfVt3clxg"}]}</t>
  </si>
  <si>
    <t>🔥 Queued order with Trigger ID: 6147447868227692692</t>
  </si>
  <si>
    <t>json : "{\"destination\":\"Uffcadd844141cf0a43c0c2c87fb2389e\",\"events\":[{\"type\":\"message\",\"message\":{\"type\":\"text\",\"id\":\"568728150511714502\",\"quoteToken\":\"cAvcIW-Y-kOmSJ4UcwB38wDM5EUJXExBo_WKxNaeEWvBc_av3eySE5wu3Aya9ho50KcEtCUOwz9i9baSDkHf781ElAcDSO5Hq4NBo0b6FatlU3iPsoFmzHHAdP7w2RKfZJOFoOmvWMBEzDPPBziTUQ\",\"text\":\"ไม่มีกรีนโอ้คเหรอครับ\"},\"webhookEventId\":\"01JZG9EGAV35WX54YBSM80JKNE\",\"deliveryContext\":{\"isRedelivery\":false},\"timestamp\":1751819698016,\"source\":{\"type\":\"user\",\"userId\":\"U863ec6850ff494c8ad50b25afa94efb0\"},\"replyToken\":\"fcce3769809348798d90909f578783d9\",\"mode\":\"active\"}]}"</t>
  </si>
  <si>
    <t>🔥 Processing order for trigger: 6147447868227692692</t>
  </si>
  <si>
    <t>summarizeOrdersToPayments key: 8 Jul 2025|Morning Tonight</t>
  </si>
  <si>
    <t>Flex Message (Final): {"type":"flex","altText":"(21gun#466) สั่งผักใหม่","contents":{"type":"bubble","size":"mega","body":{"type":"box","layout":"vertical","spacing":"md","contents":[{"type":"text","text":"✅ รายการสั่งผักใหม่ (21gun#466)","weight":"bold","size":"md","color":"#1DB446","wrap":true},{"type":"text","text":"ร้าน: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</si>
  <si>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{"sentMessages":[{"id":"568728321136001093","quoteToken":"yMq0RZATw1jV5znB8YnTEju3MYc03YHd0hXnFdCOINNrChQEn_yGy8L6g4qgwKCjhGvgxlA40ZgCr9ibvIP8SVmc57braChHAe1kJqgqyD5ZtO8F8Lq9EaBMMX3spqVtMlmnkmf67swe0YLFlWax1g"}]}</t>
  </si>
  <si>
    <t>🔥 Deleted property for trigger: 6147447868227692692</t>
  </si>
  <si>
    <t>✅ Deleted trigger: 6147447868227692692</t>
  </si>
  <si>
    <t>json : "{\"destination\":\"Uffcadd844141cf0a43c0c2c87fb2389e\",\"events\":[{\"type\":\"message\",\"message\":{\"type\":\"text\",\"id\":\"568791978473423175\",\"quoteToken\":\"pc2yJr2TS5C4vyNGwkama313wnRLyJI7k458A_1p9eh46uuX7UXsj6xXZ-W0ZrJqQPHTquJchIVCXqYDD2aIhfwv5BRseZqP7Kcw8bwb6SCbuL-UED6SYYu6uuoRHsUR6WXuymBphppIAZJTCam6qw\",\"text\":\"สั่งผัก\"},\"webhookEventId\":\"01JZHDQGX0Z9Y032108GGFWGD2\",\"deliveryContext\":{\"isRedelivery\":false},\"timestamp\":1751857742451,\"source\":{\"type\":\"user\",\"userId\":\"Ue5fa64ba6fb145d61147c0bba29941f1\"},\"replyToken\":\"e111d2426bbb490f9ed09a32ec06c0e9\",\"mode\":\"active\"}]}"</t>
  </si>
  <si>
    <t>profile displayName : Halem jemarican</t>
  </si>
  <si>
    <t>📬 pushFlexMessage : {"sentMessages":[{"id":"568840605070000492","quoteToken":"PmJYWKXKeOSI8dD51lxCkorg1oxxnilaX8a1HGZfS-zIqP9XZPCnBLjr9QxmhuPq8ELIzMbS9dsXgFqkdDzF0hBEHIjJI3JzCJFvubwORREM7R7nbdpCcITNqJKB19CoH93hg84DKTvuXiNSlLwkiw"}]}</t>
  </si>
  <si>
    <t>json : "{\"destination\":\"Uffcadd844141cf0a43c0c2c87fb2389e\",\"events\":[{\"type\":\"message\",\"message\":{\"type\":\"text\",\"id\":\"568841873695703307\",\"quoteToken\":\"7UiFHzdb6Ko3aXaST-MKKggibKSqi4RfV68AKMrWod1NzvjjLHkQ0xpIpOmXg0jOiXjhogni8S8b3ECJtB0J1_D1XQ8kwlTnk2TklLIg5k4LoJuO6Lmwkv0iArMXcAiGsZthsB5FLMOwLVvugFcDfw\",\"text\":\"ได้แล้วครับ\"},\"webhookEventId\":\"01JZJA33T54E45HY9PD0MJZ6A2\",\"deliveryContext\":{\"isRedelivery\":false},\"timestamp\":1751887482223,\"source\":{\"type\":\"user\",\"userId\":\"U863ec6850ff494c8ad50b25afa94efb0\"},\"replyToken\":\"05219a8ff0b44f72a39afc971b64023c\",\"mode\":\"active\"}]}"</t>
  </si>
  <si>
    <t>json : "{\"destination\":\"Uffcadd844141cf0a43c0c2c87fb2389e\",\"events\":[{\"type\":\"message\",\"message\":{\"type\":\"text\",\"id\":\"568856649742418307\",\"quoteToken\":\"3OgR14EAswhCRvtNqXJnxPVqGbkqh9Kk3zqxBobhdqZKZFK8cBYoAjvUKtjZQAQtN9Nsi3w7KK4QHHbhw6-xWhdLrIZqFCdY7ERdHANf9TTqMHhRMGAGbOCHvg51abQ7ySFTzLs-UDA-_8CCw62E0w\",\"text\":\"สั่งผัก\"},\"webhookEventId\":\"01JZJJFWGGMC14GRKSKDZPHCSZ\",\"deliveryContext\":{\"isRedelivery\":false},\"timestamp\":1751896289404,\"source\":{\"type\":\"user\",\"userId\":\"Uf31fcbb445a04ac9cfb8fb58a37d2724\"},\"replyToken\":\"bc83c98cc45d4ef1a451e8896ecce51b\",\"mode\":\"active\"}]}"</t>
  </si>
  <si>
    <t>json : "{\"date\":\"2025-07-07T13:52:04.305Z\",\"deliveryDate\":\"2025-07-08\",\"user\":\"Pepper International\",\"userLine\":\"Nöei\",\"payMethod\":\"เงินสด\",\"userId\":\"Uf31fcbb445a04ac9cfb8fb58a37d2724\",\"order\":[{\"name\":\"Red Oak\",\"nameTh\":\"เรดโอ๊ค \",\"amount\":0.2,\"price\":120,\"subtotal\":24,\"image\":\"https://i.postimg.cc/8F4451pB/08.png\"},{\"name\":\"Cos\",\"nameTh\":\"คอส\",\"amount\":0.5,\"price\":120,\"subtotal\":60,\"image\":\"https://i.postimg.cc/643mw8Cv/03.png\"}]}"</t>
  </si>
  <si>
    <t>📬 pushFlexMessage : {"sentMessages":[{"id":"568856716532515399","quoteToken":"hdZJu7RWxaFxIAH_7VpDQ8TuJgrhRPW2rh-x6u3oyyymy9wGiVPI8ptM2FKjmqYDm2RpK3htMnS99htlOCGVXADzwdCLIYVoRNlrdSc-Yi_oC9ieRW2vAAxgw9e0L6nZ9_J3BLDPsAcDm1ku1ZsIVw"}]}</t>
  </si>
  <si>
    <t>🔥 Queued order with Trigger ID: 3655302599261713640</t>
  </si>
  <si>
    <t>🔥 Processing order for trigger: 3655302599261713640</t>
  </si>
  <si>
    <t>summarizeOrdersToPayments key: 8 Jul 2025|Pepper International</t>
  </si>
  <si>
    <t>Flex Message (Final): {"type":"flex","altText":"(Nöei#467) สั่งผักใหม่","contents":{"type":"bubble","size":"mega","body":{"type":"box","layout":"vertical","spacing":"md","contents":[{"type":"text","text":"✅ รายการสั่งผักใหม่ (Nöei#467)","weight":"bold","size":"md","color":"#1DB446","wrap":true},{"type":"text","text":"ร้าน: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Oak","size":"sm","color":"#000000","flex":4},{"type":"text","text":"0.20 กก.","size":"sm","color":"#555555","align":"end","flex":3},{"type":"text","text":"24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บ.","size":"sm","color":"#000000","align":"end","flex":3}]}]},{"type":"separator","margin":"md"},{"type":"box","layout":"horizontal","margin":"sm","contents":[{"type":"text","text":"รวม","weight":"bold","size":"sm","flex":4},{"type":"text","text":"0.70 กก.","weight":"bold","align":"end","size":"sm","flex":2},{"type":"text","text":"84 บ.","weight":"bold","align":"end","size":"sm","flex":3}]}]}}}</t>
  </si>
  <si>
    <t>📬 pushFlexMessage : {"sentMessages":[{"id":"568856789647884431","quoteToken":"H4c0jKkaUslQFiOsM6UEnYY4Y0g-U53DkczXk8dto-iKNlMY6Y53EctDb-G1z_LppQ8KCcYNtP_uaFKrcFyH4FNXCn_28C-P5I0-qtpfuh1VP09vvPUF5WsT8XJtcwTh81R1BwWv4QwdF9EofW-wAQ"}]}</t>
  </si>
  <si>
    <t>🔥 Deleted property for trigger: 3655302599261713640</t>
  </si>
  <si>
    <t>✅ Deleted trigger: 3655302599261713640</t>
  </si>
  <si>
    <t>json : "{\"date\":\"2025-07-07T15:00:18.931Z\",\"deliveryDate\":\"2025-07-08\",\"user\":\"มุมสเต็ก\",\"userLine\":\"ADMIN\",\"payMethod\":\"โอนเงิน\",\"userId\":\"ADMIN\",\"order\":[{\"name\":\"Red Oak\",\"nameTh\":\"เรดโอ๊ค \",\"amount\":1,\"price\":120,\"subtotal\":120},{\"name\":\"Cos\",\"nameTh\":\"คอส\",\"amount\":1,\"price\":120,\"subtotal\":120}]}"</t>
  </si>
  <si>
    <t>🔥 Queued order with Trigger ID: 8200153846557927653</t>
  </si>
  <si>
    <t>🔥 Processing order for trigger: 8200153846557927653</t>
  </si>
  <si>
    <t>summarizeOrdersToPayments key: 8 Jul 2025|มุมสเต็ก</t>
  </si>
  <si>
    <t>Flex Message (Final): {"type":"flex","altText":"(ADMIN#468) สั่งผักใหม่","contents":{"type":"bubble","size":"mega","body":{"type":"box","layout":"vertical","spacing":"md","contents":[{"type":"text","text":"✅ รายการสั่งผักใหม่ (ADMIN#468)","weight":"bold","size":"md","color":"#1DB446","wrap":true},{"type":"text","text":"ร้าน: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</si>
  <si>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{"sentMessages":[{"id":"568863830894445041","quoteToken":"IBYvXYrYn27OkQm1XOUBIJVRQGIqG0-OPL4ev3HinTMvMkbdKB8QAlOfFVLUrqafsljyW9KgcKqIrkEFAGzw5aB91zk3HXf9uznfc75H4_y7yas5Wjy8utNuYMEoZPG6iMkTuxFPCiwMK5HyaYKipg"}]}</t>
  </si>
  <si>
    <t>🔥 Deleted property for trigger: 8200153846557927653</t>
  </si>
  <si>
    <t>✅ Deleted trigger: 8200153846557927653</t>
  </si>
  <si>
    <t>json : "{\"date\":\"2025-07-07T15:09:29.112Z\",\"deliveryDate\":\"2025-07-08\",\"user\":\"เรื่องของสเต๊ก\",\"userLine\":\"Iwaynew Wongsuwat\",\"payMethod\":\"โอนเงิน\",\"userId\":\"U0e980777e178950d5640753c3942f1ce\",\"order\":[{\"name\":\"Baby Cos\",\"nameTh\":\"เบบี้คอส\",\"amount\":1,\"price\":120,\"subtotal\":120,\"image\":\"https://i.postimg.cc/2bXxQ2B1/12.png\"}]}"</t>
  </si>
  <si>
    <t>📬 pushFlexMessage : {"sentMessages":[{"id":"568864508073214158","quoteToken":"BtP1hM0MlEjLvC6ctOc5TxnW4owAtpEuTbiwJJ-IrKIYM7_MishCWD8i74cygKCdJ992MfJJwyQcQjBIbv0kGqGbHhPtUfTey5CmEOy2fSqxA5jMBcMh9m8_LkB0yEmdq_TEex7qIkQuYkO5lPwJNw"}]}</t>
  </si>
  <si>
    <t>🔥 Queued order with Trigger ID: -3945098694479817219</t>
  </si>
  <si>
    <t>🔥 Processing order for trigger: -3945098694479817219</t>
  </si>
  <si>
    <t>summarizeOrdersToPayments key: 8 Jul 2025|เรื่องของสเต๊ก</t>
  </si>
  <si>
    <t>Flex Message (Final): {"type":"flex","altText":"(Iwaynew Wongsuwat#469) สั่งผักใหม่","contents":{"type":"bubble","size":"mega","body":{"type":"box","layout":"vertical","spacing":"md","contents":[{"type":"text","text":"✅ รายการสั่งผักใหม่ (Iwaynew Wongsuwat#469)","weight":"bold","size":"md","color":"#1DB446","wrap":true},{"type":"text","text":"ร้าน: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</si>
  <si>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{"sentMessages":[{"id":"568864740571611375","quoteToken":"z_a4wBVEG27lZpU_0NtqZ_xV9yz3r8Q9_ZmaRzaZtwaqZI--wQyWvnEo-zj-GdzUtlqz5jllC1ger0der7my11edh9TuCvb1exz8zDL_UcDDRwSA0NRFOgRBg2Ekto9AxerQH8XYc_YbgQTlproEAw"}]}</t>
  </si>
  <si>
    <t>🔥 Deleted property for trigger: -3945098694479817219</t>
  </si>
  <si>
    <t>✅ Deleted trigger: -3945098694479817219</t>
  </si>
  <si>
    <t>json : "{\"date\":\"2025-07-07T16:38:53.613Z\",\"deliveryDate\":\"2025-07-08\",\"user\":\"8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</si>
  <si>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{"sentMessages":[{"id":"568873508495425776","quoteToken":"IlzZn-z9CGjVGlLrQ-69prG_Mp3prK_ljDFLxBUF0-_Wk_aMK5QCkQNci6turico8SYmDyJFwZtHOseOt06J6fzEd0KVaM-GAADaGvN3--DTHrLUOclnKZ85XB5PG7hrBfLCxWBeGDOjlbisWWNJSA"}]}</t>
  </si>
  <si>
    <t>🔥 Queued order with Trigger ID: 1079940152334394397</t>
  </si>
  <si>
    <t>🔥 Processing order for trigger: 1079940152334394397</t>
  </si>
  <si>
    <t>summarizeOrdersToPayments key: 8 Jul 2025|8 Dining</t>
  </si>
  <si>
    <t>Flex Message (Final): {"type":"flex","altText":"(21gun#470) สั่งผักใหม่","contents":{"type":"bubble","size":"mega","body":{"type":"box","layout":"vertical","spacing":"md","contents":[{"type":"text","text":"✅ รายการสั่งผักใหม่ (21gun#470)","weight":"bold","size":"md","color":"#1DB446","wrap":true},{"type":"text","text":"ร้าน: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</si>
  <si>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{"sentMessages":[{"id":"568873664909672450","quoteToken":"8uj87nb8dq9HAe_s5fypz1RKDkE4u7bR7yVzMBLNwUI4uE71j7ClomNos6XfPmYYUA823lOO5vUa9KzirZpfSHXsaI4DBlKAZC5O1P3fGdjhTyTbzbcbxlB7SPDjaIouVdSFJgg9Deom4m0xuRsBfA"}]}</t>
  </si>
  <si>
    <t>🔥 Deleted property for trigger: 1079940152334394397</t>
  </si>
  <si>
    <t>✅ Deleted trigger: 1079940152334394397</t>
  </si>
  <si>
    <t>json : "{\"date\":\"2025-07-07T16:42:01.626Z\",\"deliveryDate\":\"2025-07-08\",\"user\":\"Rare\",\"userLine\":\"21gun\",\"payMethod\":\"เครดิต\",\"userId\":\"U863ec6850ff494c8ad50b25afa94efb0\",\"order\":[{\"name\":\"Baby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</si>
  <si>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{"sentMessages":[{"id":"568873822783799467","quoteToken":"eu1t5t-hE4dTweS31TguccaXFnH-5S3xHokGA2gQ_zX1K9Y4nlWprTfg5vtIpqWjQEcjEEXjws0v0lQyBooxOUBGTjO1ej-s8VvwAMCdMyDutv3rkNCGX0tJVkHCtWscdXiKKjsQPfny_8sLA5xHVw"}]}</t>
  </si>
  <si>
    <t>🔥 Queued order with Trigger ID: 1809612430089798474</t>
  </si>
  <si>
    <t>🔥 Processing order for trigger: 1809612430089798474</t>
  </si>
  <si>
    <t>summarizeOrdersToPayments key: 8 Jul 2025|Rare</t>
  </si>
  <si>
    <t>Flex Message (Final): {"type":"flex","altText":"(21gun#471) สั่งผักใหม่","contents":{"type":"bubble","size":"mega","body":{"type":"box","layout":"vertical","spacing":"md","contents":[{"type":"text","text":"✅ รายการสั่งผักใหม่ (21gun#471)","weight":"bold","size":"md","color":"#1DB446","wrap":true},{"type":"text","text":"ร้าน: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</si>
  <si>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{"sentMessages":[{"id":"568873869172277385","quoteToken":"sT0syH88ej5pZ8ClPVAzhCc0u2IfzJbvCJ5d5HpIQfb_CBXYorK5iKFoVGM_OEajzKRlwH2Adx_D6UnzD7SUDwhDzN0pntqUJh1ktOlGXl-mXsvAAeBSvqSaNtEL_-0Cilf1MAC3WAonjLE40UhWtw"}]}</t>
  </si>
  <si>
    <t>🔥 Deleted property for trigger: 1809612430089798474</t>
  </si>
  <si>
    <t>✅ Deleted trigger: 1809612430089798474</t>
  </si>
  <si>
    <t>sendDailyOrderSummary formattedToday : 8 Jul 2025</t>
  </si>
  <si>
    <t>sendDailyOrderSummary todayRows : [[463,"6 Jul 2025 เวลา 11:01","2025-07-07T17:00:00.000Z","Daya Eatery","Baby Cos",1,120,120,"เงินสด"],[464,"6 Jul 2025 เวลา 12:57","2025-07-07T17:00:00.000Z","ขนมบ้านคุณย่า","Green Oak",1,120,120,"เงินสด"],[465,"6 Jul 2025 เวลา 14:43","2025-07-07T17:00:00.000Z","ไวท์เฮ้าส์","Baby Cos",1,120,120,"เงินสด"],[466,"6 Jul 2025 เวลา 23:36","2025-07-07T17:00:00.000Z","Morning Tonight","Red Oak",1,120,120,"เครดิต"],[466,"6 Jul 2025 เวลา 23:36","2025-07-07T17:00:00.000Z","Morning Tonight","Baby Cos",1,120,120,"เครดิต"],[467,"7 Jul 2025 เวลา 20:52","2025-07-07T17:00:00.000Z","Pepper International","Red Oak",0.2,120,24,"เงินสด"],[467,"7 Jul 2025 เวลา 20:52","2025-07-07T17:00:00.000Z","Pepper International","Cos",0.5,120,60,"เงินสด"],[468,"7 Jul 2025 เวลา 22:02","2025-07-07T17:00:00.000Z","มุมสเต็ก","Red Oak",1,120,120,"โอนเงิน"],[468,"7 Jul 2025 เวลา 22:02","2025-07-07T17:00:00.000Z","มุมสเต็ก","Cos",1,120,120,"โอนเงิน"],[469,"7 Jul 2025 เวลา 22:11","2025-07-07T17:00:00.000Z","เรื่องของสเต๊ก","Baby Cos",1,120,120,"โอนเงิน"],[470,"7 Jul 2025 เวลา 23:40","2025-07-07T17:00:00.000Z","8 Dining","Baby Cos",1,120,120,"เครดิต"],[471,"7 Jul 2025 เวลา 23:42","2025-07-07T17:00:00.000Z","Rare","Baby Cos",2,120,240,"เครดิต"]]</t>
  </si>
  <si>
    <t>📬 pushFlexMessage : {"sentMessages":[{"id":"568912909317439547","quoteToken":"JXmCIReGU-LnSGzKvRpuB6a6WF3FkoB3vSz2d4Sx3K3mfLnH_8sXQAXxsq_QLx8kcpxTCwKrJX25Vlgm2-J8NRp2ukYsaXe65Yx9YC7zWhzfWum9Likpp7paXyYNDqzxwDg2v9ndPUjrvgRwBWTPdQ"}]}</t>
  </si>
  <si>
    <t>json : "{\"destination\":\"Uffcadd844141cf0a43c0c2c87fb2389e\",\"events\":[{\"type\":\"message\",\"message\":{\"type\":\"text\",\"id\":\"568922831396536460\",\"quoteToken\":\"PGxFJoNfcI9pJLMyJHXIp3iLUstMykqg5wTOZeKbKvkk4h9n_lINrAtU06RZuDElh8jXOz6X_Fg4HNLIEGsFNGCiHUoKFEa6GQrN30bik3Hlv8qeQTEzQzQFmD_gabJIHMTwLCBFYxDJxY8a7JW56w\",\"text\":\"โชเน็่น\\nคอส 2 โล\"},\"webhookEventId\":\"01JZKR3QAD9RS6XGJS86CMGX9N\",\"deliveryContext\":{\"isRedelivery\":false},\"timestamp\":1751935736870,\"source\":{\"type\":\"user\",\"userId\":\"Uc0f3910d135521f0995ac379d0c945f8\"},\"replyToken\":\"f2e313f3f6d04fca874b2cf9f844652a\",\"mode\":\"active\"}]}"</t>
  </si>
  <si>
    <t>json : "{\"destination\":\"Uffcadd844141cf0a43c0c2c87fb2389e\",\"events\":[{\"type\":\"message\",\"message\":{\"type\":\"text\",\"id\":\"568922951706738741\",\"quoteToken\":\"W-fheUcmwqhNtVcjSj2t9r3z8QAFuyglSh3FOTZkSkCXTkITEXttVcAf78KitZGBAadhU1ORVyxMjUb71cv4MSCbJmPvzCMeWr6gQbnUOf5BbVYIWiY06ozyIBtE8gJHGxL7FFH0Fco366KVgVI5dA\",\"text\":\"เอทบิสโทร\\nฟิลเลย์ 0.5โล\\nเบบี้คอส 0.5โลค่ะ \"},\"webhookEventId\":\"01JZKR5XF5H3X5S6WJ5BEDHJDQ\",\"deliveryContext\":{\"isRedelivery\":false},\"timestamp\":1751935808490,\"source\":{\"type\":\"user\",\"userId\":\"Uc0f3910d135521f0995ac379d0c945f8\"},\"replyToken\":\"0293376c21b4437babd40d2a33121273\",\"mode\":\"active\"}]}"</t>
  </si>
  <si>
    <t>json : "{\"destination\":\"Uffcadd844141cf0a43c0c2c87fb2389e\",\"events\":[{\"type\":\"message\",\"message\":{\"type\":\"text\",\"id\":\"568925119305744814\",\"quoteToken\":\"wCTXTqIkS38I55l2TQ8Mt0MfWDtaqvnByTyJeAmPoZB5FeNf0vPloXWpPautX9SdPvCW1-dgp2RCvDcWO94BAXV_3byKxIeONMyKWmJnh_GmktZtjvnJ1309TmZ69b_L9qXhHVIu1JEVMfR1cO7xdg\",\"text\":\"สั่งผัก\"},\"webhookEventId\":\"01JZKSDB91QFTVYXNSQJH6H2DK\",\"deliveryContext\":{\"isRedelivery\":false},\"timestamp\":1751937100583,\"source\":{\"type\":\"user\",\"userId\":\"U7711f10ffcab56530d678ac3eace826f\"},\"replyToken\":\"971a6c5e6a5d437e9181a79bfa0f48e2\",\"mode\":\"active\"}]}"</t>
  </si>
  <si>
    <t>json : "{\"date\":\"2025-07-08T01:12:25.747Z\",\"deliveryDate\":\"2025-07-08\",\"user\":\"Brotherly\",\"userLine\":\"Prin Isarangkool\",\"payMethod\":\"โอนเงิน\",\"userId\":\"U7711f10ffcab56530d678ac3eace826f\",\"order\":[{\"name\":\"Red Oak\",\"nameTh\":\"เรดโอ๊ค \",\"amount\":1,\"price\":120,\"subtotal\":120,\"image\":\"https://i.postimg.cc/8F4451pB/08.png\"},{\"name\":\"Baby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</si>
  <si>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{"sentMessages":[{"id":"568925205859664339","quoteToken":"5NumjiEC0J_VVJcchEWMuEIMML0hVSmQMaZjL7WXChlCs7qb1x5_jeqmxIfoBw1RRqUi43FO6W8gm0MrcGszRcQkn-u8-0YS5i443fPTNxCatRZt9JMDgcknxTOXSARK-rmhuc2P7jeX4Vjm868e2w"}]}</t>
  </si>
  <si>
    <t>🔥 Queued order with Trigger ID: -7589649183590029457</t>
  </si>
  <si>
    <t>🔥 Processing order for trigger: -7589649183590029457</t>
  </si>
  <si>
    <t>summarizeOrdersToPayments key: 8 Jul 2025|Brotherly</t>
  </si>
  <si>
    <t>Flex Message (Final): {"type":"flex","altText":"(Prin Isarangkool#472) สั่งผักใหม่","contents":{"type":"bubble","size":"mega","body":{"type":"box","layout":"vertical","spacing":"md","contents":[{"type":"text","text":"✅ รายการสั่งผักใหม่ (Prin Isarangkool#472)","weight":"bold","size":"md","color":"#1DB446","wrap":true},{"type":"text","text":"ร้าน: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</si>
  <si>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{"sentMessages":[{"id":"568925346905719112","quoteToken":"8yBKhfiADcJsUoWmiP4fbGZTv8-e5ezLNi67Jp9OfYbtF0ULdmjLqnKLlAEq_6hOTHdgARwUmkYsN4BDvSMEFjV4dUpr7aWLZNl2z3L_TCFdXnZ27lT1NDf4mvq3lIWwVF7P0e2rcOlnvbrqFScMUw"}]}</t>
  </si>
  <si>
    <t>🔥 Deleted property for trigger: -7589649183590029457</t>
  </si>
  <si>
    <t>✅ Deleted trigger: -7589649183590029457</t>
  </si>
  <si>
    <t>json : "{\"destination\":\"Uffcadd844141cf0a43c0c2c87fb2389e\",\"events\":[{\"type\":\"message\",\"message\":{\"type\":\"text\",\"id\":\"568925679396323540\",\"quoteToken\":\"BZHE77v9jIH7tkF_K3mPHqFY-fzlWGJHGJWAw2OIndghZIpHDymXQkejwjcvnmjZiWUGFOPUtu4AkN9ezqiH_iZncn0YIa6JjkVgJnTqkn0YocEX-xFCQhFl1u-lYbacMgNC6C9lZyFhW21BHugXQw\",\"text\":\"ได้ครับ\"},\"webhookEventId\":\"01JZKSQH561AWV5X5R6BQDMWPE\",\"deliveryContext\":{\"isRedelivery\":false},\"timestamp\":1751937434338,\"source\":{\"type\":\"user\",\"userId\":\"U7711f10ffcab56530d678ac3eace826f\"},\"replyToken\":\"9b1b766be56c4c9c9ba0ad0b6b7a49c1\",\"mode\":\"active\"}]}"</t>
  </si>
  <si>
    <t>json : "{\"destination\":\"Uffcadd844141cf0a43c0c2c87fb2389e\",\"events\":[{\"type\":\"message\",\"message\":{\"type\":\"text\",\"id\":\"568925717413232729\",\"quoteToken\":\"0y-83owtU2TQS1pomi3SBpfZ1Mc_-8wXLwN0aCIpP59ajZ2_67wvGGtb5Jv8DtJHcep0YNgxrzc2ztmxU_YmkSP4reQ84TsMNqEZ0gO-jMrUooXXRNEkyCR7o_yeccGdweNOi06bwwc0tY5dgISFkg\",\"text\":\"รวมมากะเรดเลยก็ได้ครับ\"},\"webhookEventId\":\"01JZKSR73M59GW0PPYFQHMEJJ2\",\"deliveryContext\":{\"isRedelivery\":false},\"timestamp\":1751937456979,\"source\":{\"type\":\"user\",\"userId\":\"U7711f10ffcab56530d678ac3eace826f\"},\"replyToken\":\"0f4b698ce9e045c1bc5981d171148614\",\"mode\":\"active\"}]}"</t>
  </si>
  <si>
    <t>json : "{\"date\":\"2025-07-08T01:32:48.861Z\",\"deliveryDate\":\"2025-07-08\",\"user\":\"เจริญภัณฑ์\",\"userLine\":\"ADMIN\",\"payMethod\":\"เครดิต\",\"userId\":\"ADMIN\",\"order\":[{\"name\":\"Green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</si>
  <si>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-6718160588352333192</t>
  </si>
  <si>
    <t>🔥 Processing order for trigger: -6718160588352333192</t>
  </si>
  <si>
    <t>summarizeOrdersToPayments key: 8 Jul 2025|เจริญภัณฑ์</t>
  </si>
  <si>
    <t>Flex Message (Final): {"type":"flex","altText":"(ADMIN#473) สั่งผักใหม่","contents":{"type":"bubble","size":"mega","body":{"type":"box","layout":"vertical","spacing":"md","contents":[{"type":"text","text":"✅ รายการสั่งผักใหม่ (ADMIN#473)","weight":"bold","size":"md","color":"#1DB446","wrap":true},{"type":"text","text":"ร้าน: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</si>
  <si>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📬 pushFlexMessage : {"sentMessages":[{"id":"568927339871469981","quoteToken":"E5XbBih1ZrcmJCN1TZ9AI7cC1dLiEr0OCHf2RwEHKWgO9JqQInrRBT4JEnN2FDM2tG8MVDyMgA36k4Xoan7sY4aBuCurCATPbH2IW_tJPwcTvN2WP7llyvTbs_tLib5kpSTznO_hJ2zltE-qgOKqSg"}]}</t>
  </si>
  <si>
    <t>🔥 Deleted property for trigger: -6718160588352333192</t>
  </si>
  <si>
    <t>✅ Deleted trigger: -6718160588352333192</t>
  </si>
  <si>
    <t>json : "{\"date\":\"2025-07-08T01:33:48.918Z\",\"deliveryDate\":\"2025-07-08\",\"user\":\"Shounen Yakiniku\",\"userLine\":\"ADMIN\",\"payMethod\":\"เครดิต\",\"userId\":\"ADMIN\",\"order\":[{\"name\":\"Cos\",\"nameTh\":\"คอส\",\"amount\":2,\"price\":120,\"subtotal\":240}]}"</t>
  </si>
  <si>
    <t>🔥 Queued order with Trigger ID: -6473050506420499871</t>
  </si>
  <si>
    <t>json : "{\"date\":\"2025-07-08T01:35:22.813Z\",\"deliveryDate\":\"2025-07-08\",\"user\":\"8 Bistro\",\"userLine\":\"ADMIN\",\"payMethod\":\"เครดิต\",\"userId\":\"ADMIN\",\"order\":[{\"name\":\"Frillice Iceberg\",\"nameTh\":\"ฟิลเลย์ไอซ์เบิร์ก\",\"amount\":0.5,\"price\":140,\"subtotal\":70}]}"</t>
  </si>
  <si>
    <t>🔥 Queued order with Trigger ID: -2320061141587579438</t>
  </si>
  <si>
    <t>🔥 Processing order for trigger: -6473050506420499871</t>
  </si>
  <si>
    <t>summarizeOrdersToPayments key: 8 Jul 2025|Shounen Yakiniku</t>
  </si>
  <si>
    <t>Flex Message (Final): {"type":"flex","altText":"(ADMIN#474) สั่งผักใหม่","contents":{"type":"bubble","size":"mega","body":{"type":"box","layout":"vertical","spacing":"md","contents":[{"type":"text","text":"✅ รายการสั่งผักใหม่ (ADMIN#474)","weight":"bold","size":"md","color":"#1DB446","wrap":true},{"type":"text","text":"ร้าน: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</si>
  <si>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{"sentMessages":[{"id":"568927577151111237","quoteToken":"Iz6R9-4IyNKV1iVSiFNnnyCNtlkcU2IT5won2kFghXWTceE1if1gNqrHw0us1TdjcoKSpAByjtVA04T34Ad_6Ki9II3ioLWmkGLysHwJ7601DS_in9VpX8F8oUhPWehs84lONd8cAT64_wIyxy5Ksg"}]}</t>
  </si>
  <si>
    <t>🔥 Deleted property for trigger: -6473050506420499871</t>
  </si>
  <si>
    <t>✅ Deleted trigger: -6473050506420499871</t>
  </si>
  <si>
    <t>json : "{\"date\":\"2025-07-08T01:36:55.450Z\",\"deliveryDate\":\"2025-07-08\",\"user\":\"คุณแป๊ง\",\"userLine\":\"ADMIN\",\"payMethod\":\"โอนเงิน\",\"userId\":\"ADMIN\",\"order\":[{\"name\":\"Cos\",\"nameTh\":\"คอส\",\"amount\":1,\"price\":120,\"subtotal\":120},{\"name\":\"Baby Cos\",\"nameTh\":\"เบบี้คอส\",\"amount\":1,\"price\":120,\"subtotal\":120}]}"</t>
  </si>
  <si>
    <t>🔥 Queued order with Trigger ID: -8483739973435402368</t>
  </si>
  <si>
    <t>🔥 Processing order for trigger: -2320061141587579438</t>
  </si>
  <si>
    <t>summarizeOrdersToPayments key: 8 Jul 2025|8 Bistro</t>
  </si>
  <si>
    <t>🔥 Processing order for trigger: -8483739973435402368</t>
  </si>
  <si>
    <t>Flex Message (Final): {"type":"flex","altText":"(ADMIN#475) สั่งผักใหม่","contents":{"type":"bubble","size":"mega","body":{"type":"box","layout":"vertical","spacing":"md","contents":[{"type":"text","text":"✅ รายการสั่งผักใหม่ (ADMIN#475)","weight":"bold","size":"md","color":"#1DB446","wrap":true},{"type":"text","text":"ร้าน: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บ.","weight":"bold","align":"end","size":"sm","flex":3}]}]}}}</t>
  </si>
  <si>
    <t>📬 pushFlexMessage : {"sentMessages":[{"id":"568927740074656004","quoteToken":"2ZAAYBbBll9JG-1qMf7o3HtL-vW2vPzJ23C5QOxHomgRGdbLiFSe1797rLBizq4muqf9vxoiolSAa2bqX2Toub-I0IPjmPny3jWOSAiZ0O8SXwyZPvajgdpnO2BcKG4xWCudIRA2KsZwg52gDGAG2Q"}]}</t>
  </si>
  <si>
    <t>✅ Deleted trigger: -2320061141587579438</t>
  </si>
  <si>
    <t>summarizeOrdersToPayments key: 8 Jul 2025|คุณแป๊ง</t>
  </si>
  <si>
    <t>Flex Message (Final): {"type":"flex","altText":"(ADMIN#476) สั่งผักใหม่","contents":{"type":"bubble","size":"mega","body":{"type":"box","layout":"vertical","spacing":"md","contents":[{"type":"text","text":"✅ รายการสั่งผักใหม่ (ADMIN#476)","weight":"bold","size":"md","color":"#1DB446","wrap":true},{"type":"text","text":"ร้าน: คุณแป๊ง","size":"sm","color":"#555555","wrap":true},{"type":"text","text":"การชำระเงิน: โอนเงิน","size":"sm","color":"#555555","wrap":true},{"type":"text","text":"วันที่จัดส่ง: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</si>
  <si>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{"sentMessages":[{"id":"568927760660038264","quoteToken":"qpCNNKZBZruDHO4uBDnVvhTx3MimVLPgktC9XWQc-ECVs4DUjD7ypvLbfUxh-_GXhLUcxs0JddUfh4BzY94KlRLy7odE70Wa6bkD5k99P9yxjLGeIeFGJX6Txmb67sZbEcI9V4bnIVDyTZzdLkhHgA"}]}</t>
  </si>
  <si>
    <t>🔥 Deleted property for trigger: -8483739973435402368</t>
  </si>
  <si>
    <t>✅ Deleted trigger: -8483739973435402368</t>
  </si>
  <si>
    <t>json : "{\"destination\":\"Uffcadd844141cf0a43c0c2c87fb2389e\",\"events\":[{\"type\":\"message\",\"message\":{\"type\":\"text\",\"id\":\"568928650355802663\",\"quoteToken\":\"g-v3DaTj8QPNlTjbLV-xhA2vFAL55oWRWwb55ma_HXBBiL17zx6mvGiAoQssM7EuaxZvH68NEMU3daHpEmyyAZRnA9tlDfP7M6o6sgSLR_v0h5Bw71IghSgrJUl0mdPEGyvGi5zccAptqsCUxBwOVA\",\"text\":\"สั่งผัก เบบี้คอส 1,โล ค่ะ มะเขือเทศครึ่งโล  ผักรวม 1โล ไม่เอาคอส \"},\"webhookEventId\":\"01JZKVDJ1W4SHRARYBZ2XDD99H\",\"deliveryContext\":{\"isRedelivery\":false},\"timestamp\":1751939205145,\"source\":{\"type\":\"user\",\"userId\":\"Ud3e64e1e238dba5a88f1ddb6ef0c60f8\"},\"replyToken\":\"9843baba88204643b185699b439ba0d2\",\"mode\":\"active\"}]}"</t>
  </si>
  <si>
    <t>json : "{\"destination\":\"Uffcadd844141cf0a43c0c2c87fb2389e\",\"events\":[{\"type\":\"message\",\"message\":{\"type\":\"text\",\"id\":\"568928673307557976\",\"quoteToken\":\"OxnCXd_js9yS4KyTYy5fcmI4Ifu6cAlfuvR4Rm6TVYwULw-ZkXGPf9agxdDdXXf3YxfIBYe-PB4UAKLkSGARYBEn7KqTuFhjtkgqJv_dcGxxw_U66vBuZBhdgIvaxhVR2mMBp7NB6FOxJYDteX8n1Q\",\"text\":\"Season วันนี้ทันมั้ย\"},\"webhookEventId\":\"01JZKVDZNCYJJXCNWN5Z364859\",\"deliveryContext\":{\"isRedelivery\":false},\"timestamp\":1751939218845,\"source\":{\"type\":\"user\",\"userId\":\"Ud3e64e1e238dba5a88f1ddb6ef0c60f8\"},\"replyToken\":\"5a5d996d813a43e5ba4ab625213bcdfc\",\"mode\":\"active\"}]}"</t>
  </si>
  <si>
    <t>json : "{\"date\":\"2025-07-08T01:52:03.101Z\",\"deliveryDate\":\"2025-07-08\",\"user\":\"8 Bistro\",\"userLine\":\"ADMIN\",\"payMethod\":\"เครดิต\",\"userId\":\"ADMIN\",\"order\":[{\"name\":\"Frillice Iceberg\",\"nameTh\":\"ฟิลเลย์ไอซ์เบิร์ก\",\"amount\":0.5,\"price\":140,\"subtotal\":70},{\"name\":\"Red Coral\",\"nameTh\":\"เรดคอรัล\",\"amount\":0.5,\"price\":140,\"subtotal\":70}]}"</t>
  </si>
  <si>
    <t>🔥 Queued order with Trigger ID: 5093405305112251561</t>
  </si>
  <si>
    <t>🔥 Processing order for trigger: 5093405305112251561</t>
  </si>
  <si>
    <t>Found 1 rows to delete for shop "8 Bistro" on 8 Jul 2025.</t>
  </si>
  <si>
    <t>Deleted row: 2983</t>
  </si>
  <si>
    <t>Found existing payment summary at data index: 1730</t>
  </si>
  <si>
    <t>Row 1732 updated successfully.</t>
  </si>
  <si>
    <t>Flex Message (Final): {"type":"flex","altText":"(ADMIN#475) แก้ไขสั่งผัก","contents":{"type":"bubble","size":"mega","body":{"type":"box","layout":"vertical","spacing":"md","contents":[{"type":"text","text":"🔄 แก้ไขรายการสั่งผัก (ADMIN#475)","weight":"bold","size":"md","color":"#f57b00","wrap":true},{"type":"text","text":"ร้าน: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</si>
  <si>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{"sentMessages":[{"id":"568929277639131686","quoteToken":"0kTrpYqTNB1nHrDaXGcnskBabr7jOsN7qMdPVAPYKxjdJVbxUeCAe4w3aPceX4YwPHtjAOYVHfcTfriqGRpoZiP3tko4t1PeBXHVkWyH-HEqJHaNhrRrVFwgg-QGcbqz8v4ZtIPD_fqhoESF1BvKmA"}]}</t>
  </si>
  <si>
    <t>🔥 Deleted property for trigger: 5093405305112251561</t>
  </si>
  <si>
    <t>✅ Deleted trigger: 5093405305112251561</t>
  </si>
  <si>
    <t>json : "{\"destination\":\"Uffcadd844141cf0a43c0c2c87fb2389e\",\"events\":[{\"type\":\"message\",\"message\":{\"type\":\"text\",\"id\":\"568929349932941641\",\"quoteToken\":\"A76i8XuFSmy8kYx_74B-JetsNsM1w0xTlK6OZ374IaSEqJ2eChaPO5e1OP-hfIRS7GAWZ0PzaS1Cfm_KFVHdQwH0dagALbFlolixtRG-eafLXPvMR0P7XetH6ASANnEul4ATE0ofM4cR5PoPCO0SBw\",\"text\":\"เค\"},\"webhookEventId\":\"01JZKVT9RRMMMCYYSK4S9S3N6X\",\"deliveryContext\":{\"isRedelivery\":false},\"timestamp\":1751939622240,\"source\":{\"type\":\"user\",\"userId\":\"Ud3e64e1e238dba5a88f1ddb6ef0c60f8\"},\"replyToken\":\"64e6485b97564e10beb488c2135bb3dd\",\"mode\":\"active\"}]}"</t>
  </si>
  <si>
    <t>json : "{\"date\":\"2025-07-08T01:54:48.249Z\",\"deliveryDate\":\"2025-07-08\",\"user\":\"season bbq\",\"userLine\":\"ADMIN\",\"payMethod\":\"โอนเงิน\",\"userId\":\"ADMIN\",\"order\":[{\"name\":\"Green Oak\",\"nameTh\":\"กรีนโอ๊ค \",\"amount\":0.25,\"price\":120,\"subtotal\":30},{\"name\":\"Red Oak\",\"nameTh\":\"เรดโอ๊ค \",\"amount\":0.5,\"price\":120,\"subtotal\":60},{\"name\":\"Baby Cos\",\"nameTh\":\"เบบี้คอส\",\"amount\":1.25,\"price\":120,\"subtotal\":150}]}"</t>
  </si>
  <si>
    <t>🔥 Queued order with Trigger ID: 3313132481458499281</t>
  </si>
  <si>
    <t>🔥 Processing order for trigger: 3313132481458499281</t>
  </si>
  <si>
    <t>summarizeOrdersToPayments key: 8 Jul 2025|season bbq</t>
  </si>
  <si>
    <t>Flex Message (Final): {"type":"flex","altText":"(ADMIN#477) สั่งผักใหม่","contents":{"type":"bubble","size":"mega","body":{"type":"box","layout":"vertical","spacing":"md","contents":[{"type":"text","text":"✅ รายการสั่งผักใหม่ (ADMIN#477)","weight":"bold","size":"md","color":"#1DB446","wrap":true},{"type":"text","text":"ร้าน: season bbq","size":"sm","color":"#555555","wrap":true},{"type":"text","text":"การชำระเงิน: โอนเงิน","size":"sm","color":"#555555","wrap":true},{"type":"text","text":"วันที่จัดส่ง: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Cos","size":"sm","color":"#000000","flex":4},{"type":"text","text":"1.25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</si>
  <si>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{"sentMessages":[{"id":"568929521982767504","quoteToken":"cHLyeFgMgYrR7qN-4uZzAK0Mj9j94jxhbKmMIeac0zRGTPYSYoyuspDAHDLAEVUX0mxVTbAzVfRKs0SB6gDYDT9tl6lAHN5XmE6_mghXHuH5YhWf-M1GG-J6V49b8-NVX4oQWWpeoUMbZzAgVRICxA"}]}</t>
  </si>
  <si>
    <t>🔥 Deleted property for trigger: 3313132481458499281</t>
  </si>
  <si>
    <t>✅ Deleted trigger: 3313132481458499281</t>
  </si>
  <si>
    <t>sendDailyPackingSummary formattedToday : 8 Jul 2025</t>
  </si>
  <si>
    <t>sendDailyPackingSummary todayRows : [[463,"6 Jul 2025 เวลา 11:01","2025-07-07T17:00:00.000Z","Daya Eatery","Baby Cos",1,120,120,"เงินสด"],[464,"6 Jul 2025 เวลา 12:57","2025-07-07T17:00:00.000Z","ขนมบ้านคุณย่า","Green Oak",1,120,120,"เงินสด"],[465,"6 Jul 2025 เวลา 14:43","2025-07-07T17:00:00.000Z","ไวท์เฮ้าส์","Baby Cos",1,120,120,"เงินสด"],[466,"6 Jul 2025 เวลา 23:36","2025-07-07T17:00:00.000Z","Morning Tonight","Red Oak",1,120,120,"เครดิต"],[466,"6 Jul 2025 เวลา 23:36","2025-07-07T17:00:00.000Z","Morning Tonight","Baby Cos",1,120,120,"เครดิต"],[467,"7 Jul 2025 เวลา 20:52","2025-07-07T17:00:00.000Z","Pepper International","Red Oak",0.2,120,24,"เงินสด"],[467,"7 Jul 2025 เวลา 20:52","2025-07-07T17:00:00.000Z","Pepper International","Cos",0.5,120,60,"เงินสด"],[468,"7 Jul 2025 เวลา 22:02","2025-07-07T17:00:00.000Z","มุมสเต็ก","Red Oak",1,120,120,"โอนเงิน"],[468,"7 Jul 2025 เวลา 22:02","2025-07-07T17:00:00.000Z","มุมสเต็ก","Cos",1,120,120,"โอนเงิน"],[469,"7 Jul 2025 เวลา 22:11","2025-07-07T17:00:00.000Z","เรื่องของสเต๊ก","Baby Cos",1,120,120,"โอนเงิน"],[470,"7 Jul 2025 เวลา 23:40","2025-07-07T17:00:00.000Z","8 Dining","Baby Cos",1,120,120,"เครดิต"],[471,"7 Jul 2025 เวลา 23:42","2025-07-07T17:00:00.000Z","Rare","Baby Cos",2,120,240,"เครดิต"],[472,"8 Jul 2025 เวลา 08:13","2025-07-07T17:00:00.000Z","Brotherly","Red Oak",1,120,120,"โอนเงิน"],[472,"8 Jul 2025 เวลา 08:13","2025-07-07T17:00:00.000Z","Brotherly","Baby Cos",0.5,120,60,"โอนเงิน"],[473,"8 Jul 2025 เวลา 08:33","2025-07-07T17:00:00.000Z","เจริญภัณฑ์","Green Oak",2,120,240,"เครดิต"],[473,"8 Jul 2025 เวลา 08:33","2025-07-07T17:00:00.000Z","เจริญภัณฑ์","Red Oak",2,120,240,"เครดิต"],[473,"8 Jul 2025 เวลา 08:33","2025-07-07T17:00:00.000Z","เจริญภัณฑ์","Frillice Iceberg",2,140,280,"เครดิต"],[473,"8 Jul 2025 เวลา 08:33","2025-07-07T17:00:00.000Z","เจริญภัณฑ์","Baby Cos",2,120,240,"เครดิต"],[473,"8 Jul 2025 เวลา 08:33","2025-07-07T17:00:00.000Z","เจริญภัณฑ์","Butter Head",2,120,240,"เครดิต"],[474,"8 Jul 2025 เวลา 08:35","2025-07-07T17:00:00.000Z","Shounen Yakiniku","Cos",2,120,240,"เครดิต"],[476,"8 Jul 2025 เวลา 08:37","2025-07-07T17:00:00.000Z","คุณแป๊ง","Cos",1,120,120,"โอนเงิน"],[476,"8 Jul 2025 เวลา 08:37","2025-07-07T17:00:00.000Z","คุณแป๊ง","Baby Cos",1,120,120,"โอนเงิน"],[475,"8 Jul 2025 เวลา 08:52","2025-07-07T17:00:00.000Z","8 Bistro","Frillice Iceberg",0.5,140,70,"เครดิต"],[475,"8 Jul 2025 เวลา 08:52","2025-07-07T17:00:00.000Z","8 Bistro","Red Coral",0.5,140,70,"เครดิต"],[477,"8 Jul 2025 เวลา 08:55","2025-07-07T17:00:00.000Z","season bbq","Green Oak",0.25,120,30,"โอนเงิน"],[477,"8 Jul 2025 เวลา 08:55","2025-07-07T17:00:00.000Z","season bbq","Red Oak",0.5,120,60,"โอนเงิน"],[477,"8 Jul 2025 เวลา 08:55","2025-07-07T17:00:00.000Z","season bbq","Baby Cos",1.25,120,150,"โอนเงิน"]]</t>
  </si>
  <si>
    <t>sendDailyDeliverSummary flexMessage : {"type":"flex","altText":"สรุปรายการส่งผัก 🚚🥬\nประจำวันที่ 08/07/2025","contents":{"type":"bubble","size":"mega","body":{"type":"box","layout":"vertical","contents":[{"type":"text","text":"สรุปรายการส่งผัก 🚚🥬 \nประจำวันที่ 08/07/2025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Daya Eatery","flex":6,"wrap":true,"weight":"bold","size":"sm"},{"type":"text","text":"🖨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บ.)","weight":"bold","size":"sm"}]}]},{"type":"box","layout":"vertical","margin":"lg","spacing":"sm","contents":[{"type":"box","layout":"horizontal","backgroundColor":"#A1D6B2","paddingAll":"md","cornerRadius":"md","margin":"lg","contents":[{"type":"text","text":"3.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บ.)","weight":"bold","size":"sm"}]}]},{"type":"box","layout":"vertical","margin":"lg","spacing":"sm","contents":[{"type":"box","layout":"horizontal","backgroundColor":"#A1D6B2","paddingAll":"md","cornerRadius":"md","margin":"lg","contents":[{"type":"text","text":"4. 👤 Morning Tonight","flex":6,"wrap":true,"weight":"bold","size":"sm"},{"type":"text","text":"🖨 DS","align":"end","flex":2,"weight":"bold","size":"sm"}]},{"type":"separator","margin":"sm"},{"type":"box","layout":"horizontal","contents":[{"type":"text","text":"🥬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บ.)","weight":"bold","size":"sm"}]}]},{"type":"box","layout":"vertical","margin":"lg","spacing":"sm","contents":[{"type":"box","layout":"horizontal","backgroundColor":"#A1D6B2","paddingAll":"md","cornerRadius":"md","margin":"lg","contents":[{"type":"text","text":"5.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Oak","size":"sm","weight":"bold","flex":5,"wrap":true},{"type":"text","text":"0.20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0.70 กก. (เงินสด 84 บ.)","weight":"bold","size":"sm"}]}]},{"type":"box","layout":"vertical","margin":"lg","spacing":"sm","contents":[{"type":"box","layout":"horizontal","backgroundColor":"#A1D6B2","paddingAll":"md","cornerRadius":"md","margin":"lg","contents":[{"type":"text","text":"6.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บ.)","weight":"bold","size":"sm"}]}]},{"type":"box","layout":"vertical","margin":"lg","spacing":"sm","contents":[{"type":"box","layout":"horizontal","backgroundColor":"#A1D6B2","paddingAll":"md","cornerRadius":"md","margin":"lg","contents":[{"type":"text","text":"7.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บ.)","weight":"bold","size":"sm"}]}]},{"type":"box","layout":"vertical","margin":"lg","spacing":"sm","contents":[{"type":"box","layout":"horizontal","backgroundColor":"#A1D6B2","paddingAll":"md","cornerRadius":"md","margin":"lg","contents":[{"type":"text","text":"8.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บ.)","weight":"bold","size":"sm"}]}]},{"type":"box","layout":"vertical","margin":"lg","spacing":"sm","contents":[{"type":"box","layout":"horizontal","backgroundColor":"#A1D6B2","paddingAll":"md","cornerRadius":"md","margin":"lg","contents":[{"type":"text","text":"9.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บ.)","weight":"bold","size":"sm"}]}]},{"type":"box","layout":"vertical","margin":"lg","spacing":"sm","contents":[{"type":"box","layout":"horizontal","backgroundColor":"#A1D6B2","paddingAll":"md","cornerRadius":"md","margin":"lg","contents":[{"type":"text","text":"10. 👤 Brotherly","flex":6,"wrap":true,"weight":"bold","size":"sm"},{"type":"text","text":"🖨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(โอนเงิน 180 บ.)","weight":"bold","size":"sm"}]}]},{"type":"box","layout":"vertical","margin":"lg","spacing":"sm","contents":[{"type":"box","layout":"horizontal","backgroundColor":"#A1D6B2","paddingAll":"md","cornerRadius":"md","margin":"lg","contents":[{"type":"text","text":"11.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บ.)","weight":"bold","size":"sm"}]}]},{"type":"box","layout":"vertical","margin":"lg","spacing":"sm","contents":[{"type":"box","layout":"horizontal","backgroundColor":"#A1D6B2","paddingAll":"md","cornerRadius":"md","margin":"lg","contents":[{"type":"text","text":"12.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บ.)","weight":"bold","size":"sm"}]}]},{"type":"box","layout":"vertical","margin":"lg","spacing":"sm","contents":[{"type":"box","layout":"horizontal","backgroundColor":"#A1D6B2","paddingAll":"md","cornerRadius":"md","margin":"lg","contents":[{"type":"text","text":"13. 👤 คุณแป๊ง","flex":6,"wrap":true,"weight":"bold","size":"sm"},{"type":"text","text":"🖨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บ.)","weight":"bold","size":"sm"}]}]},{"type":"box","layout":"vertical","margin":"lg","spacing":"sm","contents":[{"type":"box","layout":"horizontal","backgroundColor":"#A1D6B2","paddingAll":"md","cornerRadius":"md","margin":"lg","contents":[{"type":"text","text":"14.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Iceberg","size":"sm","weight":"bold","flex":5,"wrap":true},{"type":"text","text":"0.50 กก.","size":"sm","weight":"bold","align":"end","flex":3}]},{"type":"box","layout":"horizontal","contents":[{"type":"text","text":"🥬 Red Coral","size":"sm","weight":"bold","flex":5,"wrap":true},{"type":"text","text":"0.50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บ.)","weight":"bold","size":"sm"}]}]},{"type":"box","layout":"vertical","margin":"lg","spacing":"sm","contents":[{"type":"box","layout":"horizontal","backgroundColor":"#A1D6B2","paddingAll":"md","cornerRadius":"md","margin":"lg","contents":[{"type":"text","text":"15. 👤 season bbq","flex":6,"wrap":true,"weight":"bold","size":"sm"},{"type":"text","text":"🖨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Oak","size":"sm","weight":"bold","flex":5,"wrap":true},{"type":"text","text":"0.25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Cos","size":"sm","weight":"bold","flex":5,"wrap":true},{"type":"text","text":"1.25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444 บ.","weight":"bold","align":"end","flex":3}]},{"type":"box","layout":"horizontal","contents":[{"type":"text","text":"โอนเงิน","flex":5,"wrap":true},{"type":"text","text":"1.020 บ.","weight":"bold","align":"end","flex":3}]},{"type":"box","layout":"horizontal","contents":[{"type":"text","text":"เครดิต","flex":5,"wrap":true},{"type":"text","text":"2.220 บ.","weight":"bold","align":"end","flex":3}]},{"type":"separator","margin":"sm"},{"type":"box","layout":"horizontal","backgroundColor":"#E8B86D","paddingAll":"md","cornerRadius":"md","contents":[{"type":"text","text":"รวม 30.20 กก.","size":"md","weight":"bold","flex":5,"wrap":true},{"type":"text","text":"3.684 บ.","weight":"bold","size":"md","align":"end","flex":3}]}]}]}}}</t>
  </si>
  <si>
    <t>📬 pushFlexMessage : {"sentMessages":[{"id":"568930164382892565","quoteToken":"UUf_KykZUzaWks3kmnsO63tt_BOaExLJASYPf34nM3l9pLtdZqLnT8qBXkWbQUrlkFwsMDQ5njZO4-qgq0UedOBNjMpxcbNMiHA0shGxorR__ShuArctbgHWpyO3ZHPUaQ5uYzWBlFKl5WXIfN54iw"}]}</t>
  </si>
  <si>
    <t>json : "{\"date\":\"2025-07-08T02:33:17.960Z\",\"deliveryDate\":\"2025-07-09\",\"user\":\"Dripping Hill\",\"userLine\":\"Dripping Hill\",\"payMethod\":\"โอนเงิน\",\"userId\":\"U38cf79a0245305294a59833353cea1ae\",\"order\":[{\"name\":\"Red Oak\",\"nameTh\":\"เรดโอ๊ค \",\"amount\":0.8,\"price\":120,\"subtotal\":96,\"image\":\"https://i.postimg.cc/8F4451pB/08.png\"},{\"name\":\"Baby Cos\",\"nameTh\":\"เบบี้คอส\",\"amount\":0.2,\"price\":120,\"subtotal\":24,\"image\":\"https://i.postimg.cc/2bXxQ2B1/12.png\"}]}"</t>
  </si>
  <si>
    <t>📬 pushFlexMessage : {"sentMessages":[{"id":"568933343916982763","quoteToken":"-u2VUUKjcDDZ9dYh9esbPj3lXaUd8ukeh0PbG1TJf_UPSCWbAsAwsoSY1RXtjaTifnauYlqJyCYQWEBmCs3bMM0CiFgP-L4cd2Y2KnldzwDfKqn3U2jK9sDIS1jAV6Efv2c7AP5ApLmOtRNnAwQRTg"}]}</t>
  </si>
  <si>
    <t>🔥 Queued order with Trigger ID: 7037398309080262614</t>
  </si>
  <si>
    <t>🔥 Processing order for trigger: 7037398309080262614</t>
  </si>
  <si>
    <t>Delivery Date: 9 Jul 2025</t>
  </si>
  <si>
    <t>summarizeOrdersToPayments key: 9 Jul 2025|Dripping Hill</t>
  </si>
  <si>
    <t>Flex Message (Final): {"type":"flex","altText":"(Dripping Hill#478) สั่งผักใหม่","contents":{"type":"bubble","size":"mega","body":{"type":"box","layout":"vertical","spacing":"md","contents":[{"type":"text","text":"✅ รายการสั่งผักใหม่ (Dripping Hill#478)","weight":"bold","size":"md","color":"#1DB446","wrap":true},{"type":"text","text":"ร้าน: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Oak","size":"sm","color":"#000000","flex":4},{"type":"text","text":"0.80 กก.","size":"sm","color":"#555555","align":"end","flex":3},{"type":"text","text":"96 บ.","size":"sm","color":"#000000","align":"end","flex":3}]},{"type":"box","layout":"horizontal","contents":[{"type":"text","text":"Baby Cos","size":"sm","color":"#000000","flex":4},{"type":"text","text":"0.20 กก.","size":"sm","color":"#555555","align":"end","flex":3},{"type":"text","text":"24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</si>
  <si>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{"sentMessages":[{"id":"568933457867047471","quoteToken":"QEC1lQ4_JG3qFa2ZUZy9w9GCy1bifp-AK_N2YCC-bBffn2oLGIMYwLX8AxLL-M2wHhiuhCS1ZofUjl6AGYcOqDRNmkIE6SvDFOxyIKAIRavzi8BHjCQuzOEbnNiKB_CZUv4h52aMRXvg53IJNR5qIA"}]}</t>
  </si>
  <si>
    <t>🔥 Deleted property for trigger: 7037398309080262614</t>
  </si>
  <si>
    <t>✅ Deleted trigger: 7037398309080262614</t>
  </si>
  <si>
    <t>json : "{\"destination\":\"Uffcadd844141cf0a43c0c2c87fb2389e\",\"events\":[{\"type\":\"message\",\"message\":{\"type\":\"text\",\"id\":\"568947981433438279\",\"quoteToken\":\"ED5t2r9beDmAKLZyEye7k7e019YOpoix5pjnk99cHDr0wnTHUINz2dAULUOdG5M2RgP40h-cfgXR-WshrJBQ-4eeSAZM36F7hcwZ5Zx7HjZZFWinu476BGdpTkKarx_16uAXaGq8YDBwi-JPs6RLHg\",\"text\":\"สั่งเบซิล 0.5กก.\\nมะเขียเทศเชอร์รี่ 1กก.ค่ะ\"},\"webhookEventId\":\"01JZM6D6KQYSJZ14S31MXXFPXZ\",\"deliveryContext\":{\"isRedelivery\":false},\"timestamp\":1751950727427,\"source\":{\"type\":\"user\",\"userId\":\"U0e10de2b5352d65f5e41d2b3856f6ca3\"},\"replyToken\":\"6b9e63a60afd4a04b69ec8cd8d88d483\",\"mode\":\"active\"}]}"</t>
  </si>
  <si>
    <t>json : "{\"destination\":\"Uffcadd844141cf0a43c0c2c87fb2389e\",\"events\":[{\"type\":\"message\",\"message\":{\"type\":\"text\",\"id\":\"568948073356066905\",\"quotedMessageId\":\"568948037603557429\",\"quoteToken\":\"3EJ_kvhb97DcfI8bU-JeCYu5jUiYppjw72m_CuFekHyRf0LvXKAJUw-68rUY5JismppYX-iV3XXlwJks4VSjWwNWtxIKRXqAT2EqkeAKlXAC6mJjTscca-xn2RekIvo6Q9QSzJfTxU_W83VMqIlBIQ\",\"text\":\"เค ค่ะ\"},\"webhookEventId\":\"01JZM6EW7C60RMS88HCDRK9EAR\",\"deliveryContext\":{\"isRedelivery\":false},\"timestamp\":1751950782235,\"source\":{\"type\":\"user\",\"userId\":\"U0e10de2b5352d65f5e41d2b3856f6ca3\"},\"replyToken\":\"bc985fd761da48fc944201184aa7348b\",\"mode\":\"active\"}]}"</t>
  </si>
  <si>
    <t>json : "{\"destination\":\"Uffcadd844141cf0a43c0c2c87fb2389e\",\"events\":[{\"type\":\"message\",\"message\":{\"type\":\"text\",\"id\":\"568969216724828300\",\"quoteToken\":\"gLyOEicGtg3Dgf2kSck9nhnLFSvhamRh0oB4ZWe4q9-L7G3JZMrw5wxef49fIqK2Pb7vNlf7ckrNQ1zCkPxHx_9oRpzHGCfKVuGDpdlxlh_pGrxdJmzoOmyDSw6IaYdczYYzwIEu8sPszBQhvfVqIA\",\"text\":\"เธอ พี่ลืม สั่งผัก อ่ะ \"},\"webhookEventId\":\"01JZMJFEXDY6WK9KAHFATPSAAH\",\"deliveryContext\":{\"isRedelivery\":false},\"timestamp\":1751963384609,\"source\":{\"type\":\"user\",\"userId\":\"U3cb7c7018c06e87beab55320f27f7317\"},\"replyToken\":\"d839b2dc3b1b4f6c867ab12e6fadc7a0\",\"mode\":\"active\"}]}"</t>
  </si>
  <si>
    <t>json : "{\"destination\":\"Uffcadd844141cf0a43c0c2c87fb2389e\",\"events\":[{\"type\":\"message\",\"message\":{\"type\":\"text\",\"id\":\"568969306163904532\",\"quoteToken\":\"W74m8IDPPl0YLYRJSePnASU2rwmeRRG4kr4Tdroa9XWh1KKtHclF9_TwMIMz2elugZrgNAky1nqbtVoinqZjrhmG5b0P-qybY8tN_SxbPyK07dTJdj7cB51OoR3c5gKKUHIaeAlOXpaR1NoTImDE5A\",\"text\":\"สั่งผัก\"},\"webhookEventId\":\"01JZMJH30X1WYY60ZS7TGM0JWQ\",\"deliveryContext\":{\"isRedelivery\":false},\"timestamp\":1751963437888,\"source\":{\"type\":\"user\",\"userId\":\"U3cb7c7018c06e87beab55320f27f7317\"},\"replyToken\":\"3875f930222b40e8bd3ba9adc89d7d70\",\"mode\":\"active\"}]}"</t>
  </si>
  <si>
    <t>json : "{\"date\":\"2025-07-08T08:33:03.632Z\",\"deliveryDate\":\"2025-07-09\",\"user\":\"Touch Steak\",\"userLine\":\"Ning🍒\",\"payMethod\":\"โอนเงิน\",\"userId\":\"U3cb7c7018c06e87beab55320f27f7317\",\"order\":[{\"name\":\"Red Oak\",\"nameTh\":\"เรดโอ๊ค \",\"amount\":2,\"price\":120,\"subtotal\":240,\"image\":\"https://i.postimg.cc/8F4451pB/08.png\"},{\"name\":\"Frillice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</si>
  <si>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{"sentMessages":[{"id":"568969556261864007","quoteToken":"oZfpjz6huLtuQ1Z1LfknHZdV5Bao8JxAakBB271dpbh_1a_auUznYppR2GND5GvZydoI1eqxkyiI88fcNeuvbVgt1D29ZLrH0LTER7WiM6owbVSTKr9NTxqJHeZ7RAAlV7dRrGpdZdW-E6VsrR8b9A"}]}</t>
  </si>
  <si>
    <t>🔥 Queued order with Trigger ID: -8858435140800745226</t>
  </si>
  <si>
    <t>🔥 Processing order for trigger: -8858435140800745226</t>
  </si>
  <si>
    <t>summarizeOrdersToPayments key: 9 Jul 2025|Touch Steak</t>
  </si>
  <si>
    <t>Flex Message (Final): {"type":"flex","altText":"(Ning🍒#479) สั่งผักใหม่","contents":{"type":"bubble","size":"mega","body":{"type":"box","layout":"vertical","spacing":"md","contents":[{"type":"text","text":"✅ รายการสั่งผักใหม่ (Ning🍒#479)","weight":"bold","size":"md","color":"#1DB446","wrap":true},{"type":"text","text":"ร้าน: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</si>
  <si>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{"sentMessages":[{"id":"568969631826969037","quoteToken":"iDjb6MIyNQ7XM0HsKeq_RzxvkEj6zeOl9daO2ofNMIly5FUamip05aC4SnfSuf5DVOsyG-FJqMQzM4QGjyYK5TyxcJurNlN5zF5LOImqtc4c1KoiWJRrv2ru6sD6jME7KG5HI_0E6Dk_ut1y7z9eJg"}]}</t>
  </si>
  <si>
    <t>🔥 Deleted property for trigger: -8858435140800745226</t>
  </si>
  <si>
    <t>✅ Deleted trigger: -8858435140800745226</t>
  </si>
  <si>
    <t>json : "{\"destination\":\"Uffcadd844141cf0a43c0c2c87fb2389e\",\"events\":[{\"type\":\"message\",\"message\":{\"type\":\"text\",\"id\":\"568969636339777679\",\"quoteToken\":\"or7jQdBxHcJreEDGcnXrW2rMISWWxhldeenD0S1XHrdYKSXyGakw_Pw2zPQalELYGjHPvVDLg0rqtDsXGR_cKx8oKeWiXX9gAP6U60Gcq9bMioDNbWSoo4OiZfkr1lwIi1am9yVnCetEw0-xO56jQQ\",\"text\":\"ขอเพิ่ม \\nเรดโอ๊ค  อีก 1 กก (ไม่ใช้บิล)\"},\"webhookEventId\":\"01JZMJQ3ADSQE2A7YRP5EA6N9F\",\"deliveryContext\":{\"isRedelivery\":false},\"timestamp\":1751963634805,\"source\":{\"type\":\"user\",\"userId\":\"U3cb7c7018c06e87beab55320f27f7317\"},\"replyToken\":\"9731b7271a6547f3b0aeca7e21034693\",\"mode\":\"active\"}]}"</t>
  </si>
  <si>
    <t>json : "{\"destination\":\"Uffcadd844141cf0a43c0c2c87fb2389e\",\"events\":[{\"type\":\"message\",\"message\":{\"type\":\"image\",\"id\":\"568969678735540674\",\"quoteToken\":\"JAXxKCBC15Ibgo_ioElTJWTenhog6Vy2hC7WuM0XIF0UYbA4VL-fLdBzW7kU6tH2BB4csHWYLFaZBaakclYrPhgM9SrWsmiAcB-wgS4Rk6fu_kHD223-NVSlOv0Zt9QsIAp_XXYpBC6vMZJGBL2VoQ\",\"contentProvider\":{\"type\":\"line\"}},\"webhookEventId\":\"01JZMJQWF9FP74FRFG07R5NEW6\",\"deliveryContext\":{\"isRedelivery\":false},\"timestamp\":1751963660388,\"source\":{\"type\":\"user\",\"userId\":\"U3cb7c7018c06e87beab55320f27f7317\"},\"replyToken\":\"8a7056afda6c467d85b3a644335fa33a\",\"mode\":\"active\"}]}"</t>
  </si>
  <si>
    <t>json : "{\"destination\":\"Uffcadd844141cf0a43c0c2c87fb2389e\",\"events\":[{\"type\":\"message\",\"message\":{\"type\":\"text\",\"id\":\"568969773091127707\",\"quoteToken\":\"kD7c2YTdsDpGfzd668XarS9ReEzf_QvHGwaaVSltll3HXgWQkqyxMxmVflxE-0yZMUVL2RQMKlIS8CiA-nxH9PIKNYoOk3Cqe5nR_Mx6z07QEGrbJeM-hhlEFvry5wdvHQeBh8I2S9AzO6Bp0288oQ\",\"text\":\"เอา เรด แบบนี้ นะค่ะ \\nสวย ก้าน ใบ แข็ง พันสลัดสวย \"},\"webhookEventId\":\"01JZMJSK49XFNC0C8Y27P46V04\",\"deliveryContext\":{\"isRedelivery\":false},\"timestamp\":1751963716237,\"source\":{\"type\":\"user\",\"userId\":\"U3cb7c7018c06e87beab55320f27f7317\"},\"replyToken\":\"692b67e4c8d8452ca23ea4384f06ab01\",\"mode\":\"active\"}]}"</t>
  </si>
  <si>
    <t>json : "{\"destination\":\"Uffcadd844141cf0a43c0c2c87fb2389e\",\"events\":[{\"type\":\"message\",\"message\":{\"type\":\"text\",\"id\":\"568969838337720542\",\"quoteToken\":\"KBur7HT_yVtSayacIIZsb6ICLEdnnmltlDxTREMONzEq27MgaO02NtgNc_-7xCfyyTCLh8pkBK7ApZ4tjazVo6a1GLgG3aiVoRgiR5iS7FhEawbnbcaxfrmR2tuY0Ktr7omCp5i2OyUrAe2-TJsDeQ\",\"text\":\"ส่งเช้าสุดได้ กี่ โมง พี่ไม่มีผักใช้ \"},\"webhookEventId\":\"01JZMJTRT7HY2MXCHFQARQ460N\",\"deliveryContext\":{\"isRedelivery\":false},\"timestamp\":1751963755029,\"source\":{\"type\":\"user\",\"userId\":\"U3cb7c7018c06e87beab55320f27f7317\"},\"replyToken\":\"895b0be3bc24414585f0d44e0017c6ae\",\"mode\":\"active\"}]}"</t>
  </si>
  <si>
    <t>json : "{\"destination\":\"Uffcadd844141cf0a43c0c2c87fb2389e\",\"events\":[{\"type\":\"message\",\"message\":{\"type\":\"text\",\"id\":\"568972188389474781\",\"quoteToken\":\"W4MsPDQ5ceKXg4xeiwZleZZYTN4QHogT7dm9ozIAiHzuk9yw-2lzUXthoXSDGxt7ENdyiT_1fd0DgiF-8W2Je44vDqnYHRjIJaKis4Cp6m0qhnd8OlYDP52UWblV82GucIABl3x-_x-gjeFeSDutMA\",\"text\":\"ขอ เร็วหน่อยนะ ครับ \"},\"webhookEventId\":\"01JZMM5GXW2P8MV9EBYETXN2J5\",\"deliveryContext\":{\"isRedelivery\":false},\"timestamp\":1751965155773,\"source\":{\"type\":\"user\",\"userId\":\"U3cb7c7018c06e87beab55320f27f7317\"},\"replyToken\":\"730e05f37b164c869930e53af1ae1648\",\"mode\":\"active\"}]}"</t>
  </si>
  <si>
    <t>📬 pushFlexMessage : {"sentMessages":[{"id":"568985563236401565","quoteToken":"sdk1t0ST9MndLHsLrTxR_0M3ASjEZuhmIg-r7GauN6e8C-SJ_KZ13Lnb4KT8mChlZfE6G9mYd4kC8zsWj8EbepfRIaF6R8Le_847sFaMBOOWk_3ruz-2v5OLJa9YpM_T7AGdCd718TVrHakCcTeKyA"}]}</t>
  </si>
  <si>
    <t>json : "{\"destination\":\"Uffcadd844141cf0a43c0c2c87fb2389e\",\"events\":[{\"type\":\"message\",\"message\":{\"type\":\"text\",\"id\":\"568996778520084689\",\"quoteToken\":\"hY2fC3yXrqP6w7yZlGdHN54_kMUbSkI-nIveQG7ThIOmoRtXtDwf-b69XHx4dHDlLjQpkQNC9LhIH4-VWSrgpP8ETzJb9cAUmdHJeRCBt2jMCTAU6-Sm9GHI8SH6HAE9VbfY84Sb5podl-zoamq0YQ\",\"text\":\" สั่งผักสลัดหน่อยค่ะ\\nกรีนโอ๊ค2 โล\\nเรดโอ๊ค 2โล\\nฟินเดย์2โล\\nผักเบบี้คอส 2โล\\nขอบคุณค่ะ\"},\"webhookEventId\":\"01JZN24T8M7HF97WAVAS5227H5\",\"deliveryContext\":{\"isRedelivery\":false},\"timestamp\":1751979812660,\"source\":{\"type\":\"user\",\"userId\":\"U78617910c23af5dc02e8b5d4035a5026\"},\"replyToken\":\"ced77efd533f44e18d746a31fbda7f66\",\"mode\":\"active\"}]}"</t>
  </si>
  <si>
    <t>json : "{\"date\":\"2025-07-08T13:09:45.885Z\",\"deliveryDate\":\"2025-07-09\",\"user\":\"ฌาณิ\",\"userLine\":\"ใหญ่\",\"payMethod\":\"โอนเงิน\",\"userId\":\"U78617910c23af5dc02e8b5d4035a5026\",\"order\":[{\"name\":\"Green Oak\",\"nameTh\":\"กรีนโอ๊ค \",\"amount\":2,\"price\":120,\"subtotal\":240,\"image\":\"https://i.postimg.cc/xXKgwvBZ/05.png\"},{\"name\":\"Red Oak\",\"nameTh\":\"เรดโอ๊ค \",\"amount\":2,\"price\":120,\"subtotal\":240,\"image\":\"https://i.postimg.cc/8F4451pB/08.png\"},{\"name\":\"Frillice Iceberg\",\"nameTh\":\"ฟิลเลย์ไอซ์เบิร์ก\",\"amount\":2,\"price\":140,\"subtotal\":280,\"image\":\"https://i.postimg.cc/Z9RRSPVc/image.png\"},{\"name\":\"Baby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</si>
  <si>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{"sentMessages":[{"id":"568997412782997829","quoteToken":"5e7koBMbyBRnCWxkDUXlsxMRIMB6qfDSMfCTRFdaPczm56E7qrPtDYrKx04isp-UFFa5qc0QYAz-Up47eXlGvUdnpnnsD8sZk2w6c-TaalfDYka1CbbMtFUurYp3CYRLENUEfDHYXy9xFrUamUaqMA"}]}</t>
  </si>
  <si>
    <t>🔥 Queued order with Trigger ID: -7485273719600252767</t>
  </si>
  <si>
    <t>🔥 Processing order for trigger: -7485273719600252767</t>
  </si>
  <si>
    <t>summarizeOrdersToPayments key: 9 Jul 2025|ฌาณิ</t>
  </si>
  <si>
    <t>Flex Message (Final): {"type":"flex","altText":"(ใหญ่#480) สั่งผักใหม่","contents":{"type":"bubble","size":"mega","body":{"type":"box","layout":"vertical","spacing":"md","contents":[{"type":"text","text":"✅ รายการสั่งผักใหม่ (ใหญ่#480)","weight":"bold","size":"md","color":"#1DB446","wrap":true},{"type":"text","text":"ร้าน: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</si>
  <si>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{"sentMessages":[{"id":"568997513848160519","quoteToken":"h6pq71nzHLSD052rMEeVbHrdc7s_gqNrQRixwKYXKKK622Wxz9p9Xb6BcziGm1U0ciB5sSFTm7MyDNA03j1H_krHORJ9sTYq-tTfZMwz4KLV_5Kg4SknPd_ueplQSgm4xOoqAeBN8uGRrzhjZ2bHIw"}]}</t>
  </si>
  <si>
    <t>🔥 Deleted property for trigger: -7485273719600252767</t>
  </si>
  <si>
    <t>✅ Deleted trigger: -7485273719600252767</t>
  </si>
  <si>
    <t>json : "{\"date\":\"2025-07-08T13:37:51.998Z\",\"deliveryDate\":\"2025-07-09\",\"user\":\"Den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</si>
  <si>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{"sentMessages":[{"id":"569000242242912737","quoteToken":"o_K6CskWs1uaz0spNafGM5Qkoj_Qa7J54NFaZwD3OoEemV6zGvlLDEaRXnwy_VP3-Fngpi8ZC47l4dBYyr0pBQbfWHj63eEc_nemd6h2JluuDbO6Ey3CLyoQxP8Us69uGkcQZbsUXdf8QKFqz4SFEA"}]}</t>
  </si>
  <si>
    <t>🔥 Queued order with Trigger ID: -6500811755724238698</t>
  </si>
  <si>
    <t>🔥 Processing order for trigger: -6500811755724238698</t>
  </si>
  <si>
    <t>summarizeOrdersToPayments key: 9 Jul 2025|Den shabu</t>
  </si>
  <si>
    <t>Flex Message (Final): {"type":"flex","altText":"(𝑪𝒉𝒂𝒍𝒊𝒏𝒆𝒆 𝑺.#481) สั่งผักใหม่","contents":{"type":"bubble","size":"mega","body":{"type":"box","layout":"vertical","spacing":"md","contents":[{"type":"text","text":"✅ รายการสั่งผักใหม่ (𝑪𝒉𝒂𝒍𝒊𝒏𝒆𝒆 𝑺.#481)","weight":"bold","size":"md","color":"#1DB446","wrap":true},{"type":"text","text":"ร้าน: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</si>
  <si>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{"sentMessages":[{"id":"569000328847687804","quoteToken":"6qN5zI3lFbHwxNs5KVnC6gij_Nmp2tBY6UFuxYI7mhv8LwnrtdrBg5I8-rLOUGoZPZULwBSYulNxplQvb5i7V55YOoML_n2SSrOMVTL6KM2DiEw0H9AhFM_Vuj_lb4VChZDG5v1p0fCkRRKv9XOSwA"}]}</t>
  </si>
  <si>
    <t>🔥 Deleted property for trigger: -6500811755724238698</t>
  </si>
  <si>
    <t>✅ Deleted trigger: -6500811755724238698</t>
  </si>
  <si>
    <t>json : "{\"destination\":\"Uffcadd844141cf0a43c0c2c87fb2389e\",\"events\":[{\"type\":\"message\",\"message\":{\"type\":\"image\",\"id\":\"569003969754693669\",\"quoteToken\":\"-ViokiWp7aFkddAuOV3WcbrNWOJkaYypjT3DxxCkcD_VYQellE4V9WRfdekvpK2UO3JQm_TzSfbozYLPPDmg6WPEblxsHuwjKYZX1q7urx4ZU3a4bjxjukRPhsx5GuXBbw-fxpXy4xP3bDp6ktzKIA\",\"contentProvider\":{\"type\":\"line\"}},\"webhookEventId\":\"01JZN67M9QX5YQ87WVPPWXWXBG\",\"deliveryContext\":{\"isRedelivery\":false},\"timestamp\":1751984099317,\"source\":{\"type\":\"user\",\"userId\":\"U0e980777e178950d5640753c3942f1ce\"},\"replyToken\":\"53fb9a54bc38443fb94cea66aba94bb8\",\"mode\":\"active\"}]}"</t>
  </si>
  <si>
    <t>sendDailyOrderSummary formattedToday : 9 Jul 2025</t>
  </si>
  <si>
    <t>sendDailyOrderSummary todayRows : [[478,"8 Jul 2025 เวลา 09:34","2025-07-08T17:00:00.000Z","Dripping Hill","Red Oak",0.8,120,96,"โอนเงิน"],[478,"8 Jul 2025 เวลา 09:34","2025-07-08T17:00:00.000Z","Dripping Hill","Baby Cos",0.2,120,24,"โอนเงิน"],[479,"8 Jul 2025 เวลา 15:33","2025-07-08T17:00:00.000Z","Touch Steak","Red Oak",2,120,240,"โอนเงิน"],[479,"8 Jul 2025 เวลา 15:33","2025-07-08T17:00:00.000Z","Touch Steak","Frillice Iceberg",1,140,140,"โอนเงิน"],[479,"8 Jul 2025 เวลา 15:33","2025-07-08T17:00:00.000Z","Touch Steak","Baby Cos",2,120,240,"โอนเงิน"],[480,"8 Jul 2025 เวลา 20:10","2025-07-08T17:00:00.000Z","ฌาณิ","Green Oak",2,120,240,"โอนเงิน"],[480,"8 Jul 2025 เวลา 20:10","2025-07-08T17:00:00.000Z","ฌาณิ","Red Oak",2,120,240,"โอนเงิน"],[480,"8 Jul 2025 เวลา 20:10","2025-07-08T17:00:00.000Z","ฌาณิ","Frillice Iceberg",2,140,280,"โอนเงิน"],[480,"8 Jul 2025 เวลา 20:10","2025-07-08T17:00:00.000Z","ฌาณิ","Baby Cos",2,120,240,"โอนเงิน"],[481,"8 Jul 2025 เวลา 20:38","2025-07-08T17:00:00.000Z","Den shabu","Green Oak",1,120,120,"เงินสด"],[481,"8 Jul 2025 เวลา 20:38","2025-07-08T17:00:00.000Z","Den shabu","Red Oak",1,120,120,"เงินสด"]]</t>
  </si>
  <si>
    <t>📬 pushFlexMessage : {"sentMessages":[{"id":"569057868943196419","quoteToken":"8zhEWQA21-_MpNiO_UE6-kM05_uXCPPqbWfzPefVQOEgRnqOUPFzLndLwDs_rm3VqFhlKrMyPDLTOVPUSRNRaflJRYMZtf-fNIGuaaMpLybhYpHC2-9_cvmshK_TkD9PuLlkUOiMDPxDUd75ImcOow"}]}</t>
  </si>
  <si>
    <t>json : "{\"destination\":\"Uffcadd844141cf0a43c0c2c87fb2389e\",\"events\":[{\"type\":\"message\",\"message\":{\"type\":\"text\",\"id\":\"569059446806806975\",\"quoteToken\":\"1G_6OxBp2a19TK2AIlAGnM7urvTt1D7rJ1O4oeqvRDkWfCzUSP4qN7b54sVuKWqCGH4ZirAvwf81bSK2y6Sbo-mUYd4FfpT7ZY8gxHoA7Z3GS2rOpHSYMXYSziXkIkOWrwexUUoEUjtyL5Sb8EweVw\",\"text\":\"สั่งผัก\"},\"webhookEventId\":\"01JZP5RR215C48VPCVJB51DBXT\",\"deliveryContext\":{\"isRedelivery\":false},\"timestamp\":1752017165893,\"source\":{\"type\":\"user\",\"userId\":\"U0d6b72543464859ef62065c9501370cd\"},\"replyToken\":\"02ba582f1b564abf9b2b919f66e54358\",\"mode\":\"active\"}]}"</t>
  </si>
  <si>
    <t>profile displayName : Moo_Mhee 🥖🧁🍪 46</t>
  </si>
  <si>
    <t>json : "{\"date\":\"2025-07-08T23:26:33.999Z\",\"deliveryDate\":\"2025-07-09\",\"user\":\"Ginda wagyu\",\"userLine\":\"Moo_Mhee 🥖🧁🍪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</si>
  <si>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{"sentMessages":[{"id":"569059500896551001","quoteToken":"NYVuwvEJzU7oeboUxulNwosr7D-B1DaecBIucRQRWW6C-nTXbr66GHPbx75is03RYH5m24W3qSt8yQvcofKQpcOkSMLJt8S8mATzYrJQJX0Sxjeo7M3L2Zs_Mrg9doGWsU9B8-jGcA5Ex3QPYAOjhg"}]}</t>
  </si>
  <si>
    <t>🔥 Queued order with Trigger ID: -5235046495555973099</t>
  </si>
  <si>
    <t>🔥 Processing order for trigger: -5235046495555973099</t>
  </si>
  <si>
    <t>summarizeOrdersToPayments key: 9 Jul 2025|Ginda wagyu</t>
  </si>
  <si>
    <t>Flex Message (Final): {"type":"flex","altText":"(Moo_Mhee 🥖🧁🍪 46#482) สั่งผักใหม่","contents":{"type":"bubble","size":"mega","body":{"type":"box","layout":"vertical","spacing":"md","contents":[{"type":"text","text":"✅ รายการสั่งผักใหม่ (Moo_Mhee 🥖🧁🍪 46#482)","weight":"bold","size":"md","color":"#1DB446","wrap":true},{"type":"text","text":"ร้าน: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</si>
  <si>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{"sentMessages":[{"id":"569059686570262529","quoteToken":"OVY6uwELx7_08jBpBHsuFj8JMgQSRrlkalQbeYGPb40mTAwTZWC3PRE4UScm6CU6W1mSGBh0Tz6wch89UErrzkmaArrJgckHbuAjMe-dU0hY0XfCBcmCKxUFHooBUKW58wVB7hIFMM50Ftp7MbqM5g"}]}</t>
  </si>
  <si>
    <t>🔥 Deleted property for trigger: -5235046495555973099</t>
  </si>
  <si>
    <t>✅ Deleted trigger: -5235046495555973099</t>
  </si>
  <si>
    <t>json : "{\"destination\":\"Uffcadd844141cf0a43c0c2c87fb2389e\",\"events\":[{\"type\":\"message\",\"message\":{\"type\":\"text\",\"id\":\"569060540379562002\",\"quoteToken\":\"45061WVnSLqbswLFQGI-Vwp4aew7BdIvvJJ48xyh9MTao5b1EbTSdSnxVlsTLw3_PJpwUEGcfcrV5qtP6uIUHuF-N230NC5dVKo1CKn2YH0gJ76Nw9yzJU5HOu6EI8_aRWES0T3jIG_5oLRCnk6_Kg\",\"text\":\"โชเน็น\\nคอส 4 โล\\nกรีน 1 โล\\nเรด 1 โลค่ะ \"},\"webhookEventId\":\"01JZP6CMJ6K276D8KD7SK9ZMFV\",\"deliveryContext\":{\"isRedelivery\":false},\"timestamp\":1752017817659,\"source\":{\"type\":\"user\",\"userId\":\"Uc0f3910d135521f0995ac379d0c945f8\"},\"replyToken\":\"88770c54206547a1adffcc1611b68c53\",\"mode\":\"active\"}]}"</t>
  </si>
  <si>
    <t>json : "{\"destination\":\"Uffcadd844141cf0a43c0c2c87fb2389e\",\"events\":[{\"type\":\"message\",\"message\":{\"type\":\"text\",\"id\":\"569060561736958276\",\"quoteToken\":\"uJWvDjXUPTgIAg1Yrlt_56ee_801qvi-uOFevgz77YHQXhqbuBKl1mTIF5XiW_M08lGx4hsXCa3c_BNBWssY7cJrOzkJD_G0w95o7NSvPAHByYNaks5DRP1G9ORd6uUE0OEPhYWeJDsQ5ulook90ow\",\"text\":\"เอทบิสโทร\\nเบบี้คอส 0.5\"},\"webhookEventId\":\"01JZP6D0RVRS6AF89MHS6ZY6P1\",\"deliveryContext\":{\"isRedelivery\":false},\"timestamp\":1752017830395,\"source\":{\"type\":\"user\",\"userId\":\"Uc0f3910d135521f0995ac379d0c945f8\"},\"replyToken\":\"5c7f60cf2ba74b6b9ef22e6b850f2299\",\"mode\":\"active\"}]}"</t>
  </si>
  <si>
    <t>json : "{\"date\":\"2025-07-08T23:57:13.560Z\",\"deliveryDate\":\"2025-07-09\",\"user\":\"พี่หนิง\",\"userLine\":\"ADMIN\",\"payMethod\":\"โอนเงิน\",\"userId\":\"ADMIN\",\"order\":[{\"name\":\"Red Oak\",\"nameTh\":\"เรดโอ๊ค \",\"amount\":1,\"price\":120,\"subtotal\":120}]}"</t>
  </si>
  <si>
    <t>❌ ไม่เจอ shop name:พี่หนิง</t>
  </si>
  <si>
    <t>🔥 Queued order with Trigger ID: -5334345437939918509</t>
  </si>
  <si>
    <t>json : "{\"date\":\"2025-07-08T23:58:00.472Z\",\"deliveryDate\":\"2025-07-08\",\"user\":\"Shounen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</si>
  <si>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2565526296211736355</t>
  </si>
  <si>
    <t>🔥 Processing order for trigger: -5334345437939918509</t>
  </si>
  <si>
    <t>Shop: พี่หนิง</t>
  </si>
  <si>
    <t>summarizeOrdersToPayments key: 9 Jul 2025|พี่หนิง</t>
  </si>
  <si>
    <t>Flex Message (Final): {"type":"flex","altText":"(ADMIN#483) สั่งผักใหม่","contents":{"type":"bubble","size":"mega","body":{"type":"box","layout":"vertical","spacing":"md","contents":[{"type":"text","text":"✅ รายการสั่งผักใหม่ (ADMIN#483)","weight":"bold","size":"md","color":"#1DB446","wrap":true},{"type":"text","text":"ร้าน: พี่หนิง","size":"sm","color":"#555555","wrap":true},{"type":"text","text":"การชำระเงิน: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</si>
  <si>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{"sentMessages":[{"id":"569062710344941642","quoteToken":"ns7c2vS2i6I1JQPIPTs13xzbKbbBe-dOn0AQUVYcQA8HgcfS_7ddjp1QpoUSjipHraXvThsbaZ3yoI2flKoYeGaF1RjUao9lEdx6cvzc2prkmYJEla5RDp2_luWglhTV94Q0NT2nO-LtyiRFkRamDQ"}]}</t>
  </si>
  <si>
    <t>🔥 Deleted property for trigger: -5334345437939918509</t>
  </si>
  <si>
    <t>✅ Deleted trigger: -5334345437939918509</t>
  </si>
  <si>
    <t>🔥 Processing order for trigger: 2565526296211736355</t>
  </si>
  <si>
    <t>Found 1 rows to delete for shop "Shounen Yakiniku" on 8 Jul 2025.</t>
  </si>
  <si>
    <t>Deleted row: 2982</t>
  </si>
  <si>
    <t>Found existing payment summary at data index: 1729</t>
  </si>
  <si>
    <t>Row 1731 updated successfully.</t>
  </si>
  <si>
    <t>Flex Message (Final): {"type":"flex","altText":"(ADMIN#474) แก้ไขสั่งผัก","contents":{"type":"bubble","size":"mega","body":{"type":"box","layout":"vertical","spacing":"md","contents":[{"type":"text","text":"🔄 แก้ไขรายการสั่งผัก (ADMIN#474)","weight":"bold","size":"md","color":"#f57b00","wrap":true},{"type":"text","text":"ร้าน: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</si>
  <si>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{"sentMessages":[{"id":"569062743093805231","quoteToken":"xmU8oQ_8kdvwaTMuarx5Bo-PDvUC9LLHcCRa0U__XtDd-hZHmBZnnuyzjLj1GphhjPiAfY94ELRNzmPGXyB9WlpNxu1qYmQySzhjSbOqKRhLjmF5kaTPxPVftwdZAJol2Zkyre6J0LyCS3rTnRI8OQ"}]}</t>
  </si>
  <si>
    <t>🔥 Deleted property for trigger: 2565526296211736355</t>
  </si>
  <si>
    <t>✅ Deleted trigger: 2565526296211736355</t>
  </si>
  <si>
    <t>json : "{\"date\":\"2025-07-08T23:59:24.562Z\",\"deliveryDate\":\"2025-07-08\",\"user\":\"8 Bistro\",\"userLine\":\"ADMIN\",\"payMethod\":\"เครดิต\",\"userId\":\"ADMIN\",\"order\":[{\"name\":\"Baby Cos\",\"nameTh\":\"เบบี้คอส\",\"amount\":0.5,\"price\":120,\"subtotal\":60}]}"</t>
  </si>
  <si>
    <t>🔥 Queued order with Trigger ID: 8563297176049004460</t>
  </si>
  <si>
    <t>🔥 Processing order for trigger: 8563297176049004460</t>
  </si>
  <si>
    <t>Found 2 rows to delete for shop "8 Bistro" on 8 Jul 2025.</t>
  </si>
  <si>
    <t>Deleted row: 2985</t>
  </si>
  <si>
    <t>Deleted row: 2984</t>
  </si>
  <si>
    <t>Flex Message (Final): {"type":"flex","altText":"(ADMIN#475) แก้ไขสั่งผัก","contents":{"type":"bubble","size":"mega","body":{"type":"box","layout":"vertical","spacing":"md","contents":[{"type":"text","text":"🔄 แก้ไขรายการสั่งผัก (ADMIN#475)","weight":"bold","size":"md","color":"#f57b00","wrap":true},{"type":"text","text":"ร้าน: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</si>
  <si>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{"sentMessages":[{"id":"569063029749318018","quoteToken":"ytsupVJtd4axCBg6xI5EITe9nwIM86QhG__Qal10qbJ3tqIYbCIHwXB1VXigVrs_usvRBHpSJzfiMNrdqNazfsH1OFYIbpnEaKfwb-iqWsTlitemRNX4BUsalA0JZm4xv9381zq7MN0nUiIc0XvP-g"}]}</t>
  </si>
  <si>
    <t>🔥 Deleted property for trigger: 8563297176049004460</t>
  </si>
  <si>
    <t>✅ Deleted trigger: 8563297176049004460</t>
  </si>
  <si>
    <t>json : "{\"date\":\"2025-07-09T00:33:20.975Z\",\"deliveryDate\":\"2025-07-09\",\"user\":\"Shounen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</si>
  <si>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7139683204725725250</t>
  </si>
  <si>
    <t>json : "{\"date\":\"2025-07-09T00:33:52.176Z\",\"deliveryDate\":\"2025-07-09\",\"user\":\"8 Bistro\",\"userLine\":\"ADMIN\",\"payMethod\":\"เครดิต\",\"userId\":\"ADMIN\",\"order\":[{\"name\":\"Baby Cos\",\"nameTh\":\"เบบี้คอส\",\"amount\":0.5,\"price\":120,\"subtotal\":60}]}"</t>
  </si>
  <si>
    <t>🔥 Queued order with Trigger ID: 6404806184144894087</t>
  </si>
  <si>
    <t>🔥 Processing order for trigger: 6404806184144894087</t>
  </si>
  <si>
    <t>summarizeOrdersToPayments key: 9 Jul 2025|8 Bistro</t>
  </si>
  <si>
    <t>Flex Message (Final): {"type":"flex","altText":"(ADMIN#484) สั่งผักใหม่","contents":{"type":"bubble","size":"mega","body":{"type":"box","layout":"vertical","spacing":"md","contents":[{"type":"text","text":"✅ รายการสั่งผักใหม่ (ADMIN#484)","weight":"bold","size":"md","color":"#1DB446","wrap":true},{"type":"text","text":"ร้าน: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</si>
  <si>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{"sentMessages":[{"id":"569066457099927555","quoteToken":"etBG1lCxQK1TUmlBOimvXG2rJyGaO5dTUBZAGpFeo0EqNs1csqWrW5EuLW-k4vf0pXy_MJ0uf7p4ihFa5JoMXwNxCnDzk5XQN3VNqr8fQBPKbfLVEVHSUmHNANSl9HwboDN7SDsgTU70446-VI2O7g"}]}</t>
  </si>
  <si>
    <t>🔥 Deleted property for trigger: 6404806184144894087</t>
  </si>
  <si>
    <t>✅ Deleted trigger: 6404806184144894087</t>
  </si>
  <si>
    <t>🔥 Processing order for trigger: 7139683204725725250</t>
  </si>
  <si>
    <t>summarizeOrdersToPayments key: 9 Jul 2025|Shounen Yakiniku</t>
  </si>
  <si>
    <t>Flex Message (Final): {"type":"flex","altText":"(ADMIN#485) สั่งผักใหม่","contents":{"type":"bubble","size":"mega","body":{"type":"box","layout":"vertical","spacing":"md","contents":[{"type":"text","text":"✅ รายการสั่งผักใหม่ (ADMIN#485)","weight":"bold","size":"md","color":"#1DB446","wrap":true},{"type":"text","text":"ร้าน: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</si>
  <si>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{"sentMessages":[{"id":"569066604102156819","quoteToken":"0oPPL7HA8Wss-5dMkyJFUv1eC-ry4kwRhAS28HW2nSD1V-yA0lbIArrldrBgdaWpZxIkssnIv4pn6qaj3CJ4tqbTv7hMJjxaPxbOm0jVD2qLIpPNsti7kE6rmqdHnZLErWo2iPTVMkW2hSE6ZbJQ4g"}]}</t>
  </si>
  <si>
    <t>🔥 Deleted property for trigger: 7139683204725725250</t>
  </si>
  <si>
    <t>✅ Deleted trigger: 7139683204725725250</t>
  </si>
  <si>
    <t>json : "{\"destination\":\"Uffcadd844141cf0a43c0c2c87fb2389e\",\"events\":[{\"type\":\"message\",\"message\":{\"type\":\"text\",\"id\":\"569070384394272845\",\"quoteToken\":\"vc9IwaR-QICXsNG8ZJ1823HNlAY-dGO_sifxlYfkEQk_wg5xI9A7AW-xx6blPQ55ueRlMDzbrFEXVQ_h64YKpyBPPN3PvSzFIPUi1KbyfV0PVIQaQYUYgGoWJTTKRISGpM1mdA2OKGulqTTtR1-z1Q\",\"text\":\"พี่ลืม สั่งผัก ทันไหมคะ\"},\"webhookEventId\":\"01JZPBZP2ND7N2DYMNAPJNFERK\",\"deliveryContext\":{\"isRedelivery\":false},\"timestamp\":1752023685169,\"source\":{\"type\":\"user\",\"userId\":\"U21b3788b2e55446c56765eb78ef5a3ab\"},\"replyToken\":\"003a41fd221b4f1e80808f52fb9f681c\",\"mode\":\"active\"}]}"</t>
  </si>
  <si>
    <t>json : "{\"destination\":\"Uffcadd844141cf0a43c0c2c87fb2389e\",\"events\":[{\"type\":\"message\",\"message\":{\"type\":\"text\",\"id\":\"569070403923214915\",\"quoteToken\":\"dUasaJoiRL8ETBi74kCWc31qhTOoCraE2HVN1n8NHqUY3sQ8-9NailZlAGrhrDfc2mIx8dRXKSGE8PS_FJZnC75nsx6y4jLYw5kLj-aQU3oV9VMYr0tIHpT__KFIe3_a6fSC3w6VeKqOfQ6Tnw91cg\",\"text\":\"\\uD83D\\uDE01\"},\"webhookEventId\":\"01JZPC01HG0D6YG756TX98ZNSY\",\"deliveryContext\":{\"isRedelivery\":false},\"timestamp\":1752023696793,\"source\":{\"type\":\"user\",\"userId\":\"U21b3788b2e55446c56765eb78ef5a3ab\"},\"replyToken\":\"17ed7088843943208ab31f03f41e8014\",\"mode\":\"active\"}]}"</t>
  </si>
  <si>
    <t>json : "{\"destination\":\"Uffcadd844141cf0a43c0c2c87fb2389e\",\"events\":[{\"type\":\"message\",\"message\":{\"type\":\"text\",\"id\":\"569071066656801279\",\"quoteToken\":\"TkCOgWoxpydlwsdvEMaq957VyrhUSJIERDnZueIDrstqERqoK1RuiN7zmJ4KK4NgQevAaHt2EUr3wEg7_vlLfUyS-D6zOtaxjdUShsMNoUb4Up5tBem2nOKoFmxrZE20WltcNP17wn4zAs5e2f-S8A\",\"text\":\"ใข่ค่ะ\"},\"webhookEventId\":\"01JZPCC3CJSJEVEJ7FCGGCMXWT\",\"deliveryContext\":{\"isRedelivery\":false},\"timestamp\":1752024091812,\"source\":{\"type\":\"user\",\"userId\":\"U21b3788b2e55446c56765eb78ef5a3ab\"},\"replyToken\":\"7eebe861952a44a4b014c4c10fba02a7\",\"mode\":\"active\"}]}"</t>
  </si>
  <si>
    <t>json : "{\"destination\":\"Uffcadd844141cf0a43c0c2c87fb2389e\",\"events\":[{\"type\":\"message\",\"message\":{\"type\":\"text\",\"id\":\"569071166967775301\",\"quoteToken\":\"18cVUx3M8Jmk9RsqT8exo3oUDxcQP0aimtIpsHV64NfNXlS5eDefKpR91NTcPZgxkWpRIFd4BOCsePo47-2NBfsxCHxTqqd5S16uYeu_ldUevuUFebbAvgf7fdAxK744jpOiAXvoRFxwoiFJgZ78Iw\",\"text\":\"*ใช่ค่ะ 2 โลนะคะ ถ้าไม่ทันก็ไม่เป็นอะไรนะคะ รอบหน้าก็ได้ค่ะ เกรงใจพี่คนงานต้องไปตัด กลัวเสียเวลาค่ะ\"},\"webhookEventId\":\"01JZPCDXT46ZWHR0DJ7D37EYHM\",\"deliveryContext\":{\"isRedelivery\":false},\"timestamp\":1752024151597,\"source\":{\"type\":\"user\",\"userId\":\"U21b3788b2e55446c56765eb78ef5a3ab\"},\"replyToken\":\"7fe1da70869149c3a20efbce8c459f40\",\"mode\":\"active\"}]}"</t>
  </si>
  <si>
    <t>json : "{\"destination\":\"Uffcadd844141cf0a43c0c2c87fb2389e\",\"events\":[{\"type\":\"message\",\"message\":{\"type\":\"image\",\"id\":\"569071418374619497\",\"quoteToken\":\"w276rS7P2Kg4Mco2QuIb4QRuzA_Vr2pAFAcToVNJk2dct-nkMC4h1cOnMsGO2sOfZVEpGn7v-_5uXJkuRsTErBp-bvlYM6uzawRg_V6ABBIJo7MU5cU8IKzjU_dUSYQpGVAzuCRC6VJ7L8Cn3LmaDw\",\"contentProvider\":{\"type\":\"line\"}},\"webhookEventId\":\"01JZPCJGYMZJ8CQ5GJKA6D623Z\",\"deliveryContext\":{\"isRedelivery\":false},\"timestamp\":1752024302217,\"source\":{\"type\":\"user\",\"userId\":\"Ud3e64e1e238dba5a88f1ddb6ef0c60f8\"},\"replyToken\":\"1ef2d8c688584244bcffbc05f1032f68\",\"mode\":\"active\"}]}"</t>
  </si>
  <si>
    <t>json : "{\"date\":\"2025-07-09T01:47:39.936Z\",\"deliveryDate\":\"2025-07-09\",\"user\":\"บ้านอิ่มอร่อย\",\"userLine\":\"ADMIN\",\"payMethod\":\"เงินสด\",\"userId\":\"ADMIN\",\"order\":[{\"name\":\"Frillice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</si>
  <si>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🔥 Queued order with Trigger ID: 1325028771632031463</t>
  </si>
  <si>
    <t>json : "{\"date\":\"2025-07-09T01:48:16.533Z\",\"deliveryDate\":\"2025-07-09\",\"user\":\"เจริญภัณฑ์\",\"userLine\":\"ADMIN\",\"payMethod\":\"เครดิต\",\"userId\":\"ADMIN\",\"order\":[{\"name\":\"Green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\",\"amount\":2,\"price\":120,\"subtotal\":240}]}"</t>
  </si>
  <si>
    <t>🔥 Queued order with Trigger ID: -528287232591284191</t>
  </si>
  <si>
    <t>🔥 Processing order for trigger: 1325028771632031463</t>
  </si>
  <si>
    <t>summarizeOrdersToPayments key: 9 Jul 2025|บ้านอิ่มอร่อย</t>
  </si>
  <si>
    <t>Flex Message (Final): {"type":"flex","altText":"(ADMIN#486) สั่งผักใหม่","contents":{"type":"bubble","size":"mega","body":{"type":"box","layout":"vertical","spacing":"md","contents":[{"type":"text","text":"✅ รายการสั่งผักใหม่ (ADMIN#486)","weight":"bold","size":"md","color":"#1DB446","wrap":true},{"type":"text","text":"ร้าน: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</si>
  <si>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{"sentMessages":[{"id":"569073904505586283","quoteToken":"QI6IBvrFwLcPecX6ni0tbzXim0ZFW_E9snhKXxskor8isGY9Y9G0KKnbeDqMvjBu9ecMDm8YBWCYfGoh3rRtNGYTYjvEijJ79GrSh1cEIJJF7rmmeyv_KiatuKym48DAtuqJMs7RpR5etqhae5c2WQ"}]}</t>
  </si>
  <si>
    <t>🔥 Deleted property for trigger: 1325028771632031463</t>
  </si>
  <si>
    <t>✅ Deleted trigger: 1325028771632031463</t>
  </si>
  <si>
    <t>🔥 Processing order for trigger: -528287232591284191</t>
  </si>
  <si>
    <t>summarizeOrdersToPayments key: 9 Jul 2025|เจริญภัณฑ์</t>
  </si>
  <si>
    <t>Flex Message (Final): {"type":"flex","altText":"(ADMIN#487) สั่งผักใหม่","contents":{"type":"bubble","size":"mega","body":{"type":"box","layout":"vertical","spacing":"md","contents":[{"type":"text","text":"✅ รายการสั่งผักใหม่ (ADMIN#487)","weight":"bold","size":"md","color":"#1DB446","wrap":true},{"type":"text","text":"ร้าน: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</si>
  <si>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{"sentMessages":[{"id":"569073943076929575","quoteToken":"Xdcr4D0pArfnKXc2qjyI1o7E7KccGcvdQ8ThtuJi5zFmcSHsJVQM2DZqhnGdUgsqwfAQXSlFmiq21_wzhEOkn4UInB6vf3DA1wK3C0axl-a6tFpZNyUYpPoENo7lROw7ybcnYwNuzKNn_zJRTjTMkw"}]}</t>
  </si>
  <si>
    <t>🔥 Deleted property for trigger: -528287232591284191</t>
  </si>
  <si>
    <t>✅ Deleted trigger: -528287232591284191</t>
  </si>
  <si>
    <t>json : "{\"destination\":\"Uffcadd844141cf0a43c0c2c87fb2389e\",\"events\":[{\"type\":\"message\",\"message\":{\"type\":\"text\",\"id\":\"569073998743208196\",\"quoteToken\":\"-__mF0QgBYjYdiSS3DP665Q28AGMNvHsf1Tm7a9wOGnGFltF4FpA8FKe9Rn7uV_bHK-rIQZFfIjXGAvFOBoVmVmU2HjEql0IGZPk5udX3iH7ttLihGWn3qo74tI9MYmu2hpVyOrHm4QS3gzMj7a9YA\",\"text\":\"ขอโทษและก็ขอขอบคุณด้วยนะคะ\"},\"webhookEventId\":\"01JZPE1EEFMF2TYVMTB6ZG8M6Q\",\"deliveryContext\":{\"isRedelivery\":false},\"timestamp\":1752025839580,\"source\":{\"type\":\"user\",\"userId\":\"U21b3788b2e55446c56765eb78ef5a3ab\"},\"replyToken\":\"e0c86613e575492c9c8c81f26add6689\",\"mode\":\"active\"}]}"</t>
  </si>
  <si>
    <t>json : "{\"destination\":\"Uffcadd844141cf0a43c0c2c87fb2389e\",\"events\":[{\"type\":\"message\",\"message\":{\"type\":\"sticker\",\"id\":\"569074006259925010\",\"quoteToken\":\"J848teEXHHTqz1lyAEUFP_UUk8pLpYC5LEHycA4jiTlLgMAiOEuTRczdAgq3bcZD3ug2d2UWFnKi9tQkUiO11f4S9KBHsHeOaEsGYjiQtM1P3T8e6rRqBkOVNZa7iUggAwtcG2iSNQ0JrVHQ0lngxA\",\"stickerId\":\"770996259\",\"packageId\":\"35169\",\"stickerResourceType\":\"ANIMATION\",\"keywords\":[\"Moved\",\"Thanks\"]},\"webhookEventId\":\"01JZPE1JGV01MPZJET7TK38FH7\",\"deliveryContext\":{\"isRedelivery\":false},\"timestamp\":1752025843951,\"source\":{\"type\":\"user\",\"userId\":\"U21b3788b2e55446c56765eb78ef5a3ab\"},\"replyToken\":\"35842ad92892495e870725762696f9fd\",\"mode\":\"active\"}]}"</t>
  </si>
  <si>
    <t>json : "{\"destination\":\"Uffcadd844141cf0a43c0c2c87fb2389e\",\"events\":[{\"type\":\"message\",\"message\":{\"type\":\"sticker\",\"id\":\"569074279174373649\",\"quoteToken\":\"C7jgzfjhe6VD3uitMEswhfq1ao6lFt_sC39nD1jy-ZWaFMzqGZHYYbbiTiOeuszXNE0kN-yTzqT8KnSFVn7IdenbvQnXqemKpbzdPN0VfzGQN-9K7RU8QWNI36t7-S4s-IVzmB_OojypQL8c-mxJ1w\",\"stickerId\":\"466887023\",\"packageId\":\"18066032\",\"stickerResourceType\":\"STATIC\",\"keywords\":[\"OK\",\"Affirmative\",\"got it\"]},\"webhookEventId\":\"01JZPE6HEVEVK4Z8G49ME6085M\",\"deliveryContext\":{\"isRedelivery\":false},\"timestamp\":1752026006627,\"source\":{\"type\":\"user\",\"userId\":\"Ua3053965758d74c5d89f517726b61c9b\"},\"replyToken\":\"9ddb073bb3df4da3a96436d0a50e1b41\",\"mode\":\"active\"}]}"</t>
  </si>
  <si>
    <t>customer : พี่หนิง ไม่ได้ติ้กปริ้นเอกสาร</t>
  </si>
  <si>
    <t>sendDailyPackingSummary formattedToday : 9 Jul 2025</t>
  </si>
  <si>
    <t>sendDailyPackingSummary todayRows : [[478,"8 Jul 2025 เวลา 09:34","2025-07-08T17:00:00.000Z","Dripping Hill","Red Oak",0.8,120,96,"โอนเงิน"],[478,"8 Jul 2025 เวลา 09:34","2025-07-08T17:00:00.000Z","Dripping Hill","Baby Cos",0.2,120,24,"โอนเงิน"],[479,"8 Jul 2025 เวลา 15:33","2025-07-08T17:00:00.000Z","Touch Steak","Red Oak",2,120,240,"โอนเงิน"],[479,"8 Jul 2025 เวลา 15:33","2025-07-08T17:00:00.000Z","Touch Steak","Frillice Iceberg",1,140,140,"โอนเงิน"],[479,"8 Jul 2025 เวลา 15:33","2025-07-08T17:00:00.000Z","Touch Steak","Baby Cos",2,120,240,"โอนเงิน"],[480,"8 Jul 2025 เวลา 20:10","2025-07-08T17:00:00.000Z","ฌาณิ","Green Oak",2,120,240,"โอนเงิน"],[480,"8 Jul 2025 เวลา 20:10","2025-07-08T17:00:00.000Z","ฌาณิ","Red Oak",2,120,240,"โอนเงิน"],[480,"8 Jul 2025 เวลา 20:10","2025-07-08T17:00:00.000Z","ฌาณิ","Frillice Iceberg",2,140,280,"โอนเงิน"],[480,"8 Jul 2025 เวลา 20:10","2025-07-08T17:00:00.000Z","ฌาณิ","Baby Cos",2,120,240,"โอนเงิน"],[481,"8 Jul 2025 เวลา 20:38","2025-07-08T17:00:00.000Z","Den shabu","Green Oak",1,120,120,"เงินสด"],[481,"8 Jul 2025 เวลา 20:38","2025-07-08T17:00:00.000Z","Den shabu","Red Oak",1,120,120,"เงินสด"],[482,"9 Jul 2025 เวลา 06:28","2025-07-08T17:00:00.000Z","Ginda wagyu","Cos",5,120,600,"โอนเงิน"],[483,"9 Jul 2025 เวลา 06:58","2025-07-08T17:00:00.000Z","พี่หนิง","Red Oak",1,120,120,"โอนเงิน"],[484,"9 Jul 2025 เวลา 07:35","2025-07-08T17:00:00.000Z","8 Bistro","Baby Cos",0.5,120,60,"เครดิต"],[485,"9 Jul 2025 เวลา 07:37","2025-07-08T17:00:00.000Z","Shounen Yakiniku","Green Oak",1,120,120,"เครดิต"],[485,"9 Jul 2025 เวลา 07:37","2025-07-08T17:00:00.000Z","Shounen Yakiniku","Red Oak",1,120,120,"เครดิต"],[485,"9 Jul 2025 เวลา 07:37","2025-07-08T17:00:00.000Z","Shounen Yakiniku","Cos",4,120,480,"เครดิต"],[486,"9 Jul 2025 เวลา 08:49","2025-07-08T17:00:00.000Z","บ้านอิ่มอร่อย","Frillice Iceberg",2,140,280,"เงินสด"],[487,"9 Jul 2025 เวลา 08:49","2025-07-08T17:00:00.000Z","เจริญภัณฑ์","Green Oak",2,120,240,"เครดิต"],[487,"9 Jul 2025 เวลา 08:49","2025-07-08T17:00:00.000Z","เจริญภัณฑ์","Red Oak",2,120,240,"เครดิต"]]</t>
  </si>
  <si>
    <t>sendDailyDeliverSummary flexMessage : {"type":"flex","altText":"สรุปรายการส่งผัก 🚚🥬\nประจำวันที่ 09/07/2025","contents":{"type":"bubble","size":"mega","body":{"type":"box","layout":"vertical","contents":[{"type":"text","text":"สรุปรายการส่งผัก 🚚🥬 \nประจำวันที่ 09/07/2025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Dripping Hill","flex":6,"wrap":true,"weight":"bold","size":"sm"},{"type":"text","text":"🖨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Oak","size":"sm","weight":"bold","flex":5,"wrap":true},{"type":"text","text":"0.80 กก.","size":"sm","weight":"bold","align":"end","flex":3}]},{"type":"box","layout":"horizontal","contents":[{"type":"text","text":"🥬 Baby Cos","size":"sm","weight":"bold","flex":5,"wrap":true},{"type":"text","text":"0.20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Touch Steak","flex":6,"wrap":true,"weight":"bold","size":"sm"},{"type":"text","text":"🖨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บ.)","weight":"bold","size":"sm"}]}]},{"type":"box","layout":"vertical","margin":"lg","spacing":"sm","contents":[{"type":"box","layout":"horizontal","backgroundColor":"#A1D6B2","paddingAll":"md","cornerRadius":"md","margin":"lg","contents":[{"type":"text","text":"3.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8.00 กก. (โอนเงิน 1.000 บ.)","weight":"bold","size":"sm"}]}]},{"type":"box","layout":"vertical","margin":"lg","spacing":"sm","contents":[{"type":"box","layout":"horizontal","backgroundColor":"#A1D6B2","paddingAll":"md","cornerRadius":"md","margin":"lg","contents":[{"type":"text","text":"4. 👤 Den shabu","flex":6,"wrap":true,"weight":"bold","size":"sm"},{"type":"text","text":"🖨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บ.)","weight":"bold","size":"sm"}]}]},{"type":"box","layout":"vertical","margin":"lg","spacing":"sm","contents":[{"type":"box","layout":"horizontal","backgroundColor":"#A1D6B2","paddingAll":"md","cornerRadius":"md","margin":"lg","contents":[{"type":"text","text":"5.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บ.)","weight":"bold","size":"sm"}]}]},{"type":"box","layout":"vertical","margin":"lg","spacing":"sm","contents":[{"type":"box","layout":"horizontal","backgroundColor":"#A1D6B2","paddingAll":"md","cornerRadius":"md","margin":"lg","contents":[{"type":"text","text":"6. 👤 พี่หนิง","flex":6,"wrap":true,"weight":"bold","size":"sm"},{"type":"text","text":"🖨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บ.)","weight":"bold","size":"sm"}]}]},{"type":"box","layout":"vertical","margin":"lg","spacing":"sm","contents":[{"type":"box","layout":"horizontal","backgroundColor":"#A1D6B2","paddingAll":"md","cornerRadius":"md","margin":"lg","contents":[{"type":"text","text":"7.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(เครดิต 60 บ.)","weight":"bold","size":"sm"}]}]},{"type":"box","layout":"vertical","margin":"lg","spacing":"sm","contents":[{"type":"box","layout":"horizontal","backgroundColor":"#A1D6B2","paddingAll":"md","cornerRadius":"md","margin":"lg","contents":[{"type":"text","text":"8.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บ.)","weight":"bold","size":"sm"}]}]},{"type":"box","layout":"vertical","margin":"lg","spacing":"sm","contents":[{"type":"box","layout":"horizontal","backgroundColor":"#A1D6B2","paddingAll":"md","cornerRadius":"md","margin":"lg","contents":[{"type":"text","text":"9. 👤 บ้านอิ่มอร่อย","flex":6,"wrap":true,"weight":"bold","size":"sm"},{"type":"text","text":"🖨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บ.)","weight":"bold","size":"sm"}]}]},{"type":"box","layout":"vertical","margin":"lg","spacing":"sm","contents":[{"type":"box","layout":"horizontal","backgroundColor":"#A1D6B2","paddingAll":"md","cornerRadius":"md","margin":"lg","contents":[{"type":"text","text":"10.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520 บ.","weight":"bold","align":"end","flex":3}]},{"type":"box","layout":"horizontal","contents":[{"type":"text","text":"โอนเงิน","flex":5,"wrap":true},{"type":"text","text":"2.460 บ.","weight":"bold","align":"end","flex":3}]},{"type":"box","layout":"horizontal","contents":[{"type":"text","text":"เครดิต","flex":5,"wrap":true},{"type":"text","text":"1.260 บ.","weight":"bold","align":"end","flex":3}]},{"type":"separator","margin":"sm"},{"type":"box","layout":"horizontal","backgroundColor":"#E8B86D","paddingAll":"md","cornerRadius":"md","contents":[{"type":"text","text":"รวม 34.50 กก.","size":"md","weight":"bold","flex":5,"wrap":true},{"type":"text","text":"4.240 บ.","weight":"bold","size":"md","align":"end","flex":3}]}]}]}}}</t>
  </si>
  <si>
    <t>📬 pushFlexMessage : {"sentMessages":[{"id":"569075095235199321","quoteToken":"2MjYF4mFrfkiRhn27NfznA32vjIhxI-z8idz2QngaetV0uttjicdI-uO6AiAW2S_domc2UjP-dmFc1x8NDWiZrLRmMZ0ETASF2g3Ui9jgJMwVvOeR6Vgck3sTHoKgFkw8SS8b3BmcLILLT3HqxbaMw"}]}</t>
  </si>
  <si>
    <t>json : "{\"date\":\"2025-07-09T02:55:41.208Z\",\"deliveryDate\":\"2025-07-09\",\"user\":\"หนู\",\"userLine\":\"ADMIN\",\"payMethod\":\"โอนเงิน\",\"userId\":\"ADMIN\",\"order\":[{\"name\":\"Green Oak\",\"nameTh\":\"กรีนโอ๊ค \",\"amount\":3,\"price\":120,\"subtotal\":360},{\"name\":\"Red Oak\",\"nameTh\":\"เรดโอ๊ค \",\"amount\":1,\"price\":120,\"subtotal\":120}]}"</t>
  </si>
  <si>
    <t>🔥 Queued order with Trigger ID: -8606881227502017781</t>
  </si>
  <si>
    <t>json : "{\"date\":\"2025-07-09T02:56:58.011Z\",\"deliveryDate\":\"2025-07-08\",\"user\":\"Shounen Yakiniku\",\"userLine\":\"ADMIN\",\"payMethod\":\"เครดิต\",\"userId\":\"ADMIN\",\"order\":[{\"name\":\"Cos\",\"nameTh\":\"คอส\",\"amount\":2,\"price\":120,\"subtotal\":240}]}"</t>
  </si>
  <si>
    <t>🔥 Queued order with Trigger ID: 5683623636123314466</t>
  </si>
  <si>
    <t>🔥 Processing order for trigger: 5683623636123314466</t>
  </si>
  <si>
    <t>Found 3 rows to delete for shop "Shounen Yakiniku" on 8 Jul 2025.</t>
  </si>
  <si>
    <t>Deleted row: 3002</t>
  </si>
  <si>
    <t>Deleted row: 3001</t>
  </si>
  <si>
    <t>Deleted row: 3000</t>
  </si>
  <si>
    <t>Flex Message (Final): {"type":"flex","altText":"(ADMIN#474) แก้ไขสั่งผัก","contents":{"type":"bubble","size":"mega","body":{"type":"box","layout":"vertical","spacing":"md","contents":[{"type":"text","text":"🔄 แก้ไขรายการสั่งผัก (ADMIN#474)","weight":"bold","size":"md","color":"#f57b00","wrap":true},{"type":"text","text":"ร้าน: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8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</si>
  <si>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{"sentMessages":[{"id":"569080741942788420","quoteToken":"b805CPzal02UaUUGh2Aaq3QWWn6OWKYMhCfzQ3hfnnox_YttCHoHtl2OHOC5bAM0pPGSl5Z2qysQs2j5YTQhJUZjKk24GV8frBesBTpZhgLe-0ytGsuYBpWO4eN6_kj3aQGoaMm-kv4Y7MpsxnwaYA"}]}</t>
  </si>
  <si>
    <t>🔥 Deleted property for trigger: 5683623636123314466</t>
  </si>
  <si>
    <t>✅ Deleted trigger: 5683623636123314466</t>
  </si>
  <si>
    <t>json : "{\"date\":\"2025-07-09T02:57:40.890Z\",\"deliveryDate\":\"2025-07-08\",\"user\":\"8 Bistro\",\"userLine\":\"ADMIN\",\"payMethod\":\"เครดิต\",\"userId\":\"ADMIN\",\"order\":[{\"name\":\"Frillice Iceberg\",\"nameTh\":\"ฟิลเลย์ไอซ์เบิร์ก\",\"amount\":0.5,\"price\":140,\"subtotal\":70},{\"name\":\"Red Coral\",\"nameTh\":\"เรดคอรัล\",\"amount\":0.5,\"price\":140,\"subtotal\":70}]}"</t>
  </si>
  <si>
    <t>🔥 Queued order with Trigger ID: -1211468910283511861</t>
  </si>
  <si>
    <t>🔥 Processing order for trigger: -8606881227502017781</t>
  </si>
  <si>
    <t>summarizeOrdersToPayments key: 9 Jul 2025|หนู</t>
  </si>
  <si>
    <t>✅ เริ่ม generateAdminDeliveryDocs สำหรับ: หนู วันที่: 09072025</t>
  </si>
  <si>
    <t>Flex Message (Final): {"type":"flex","altText":"(ADMIN#488) สั่งผักใหม่","contents":{"type":"bubble","size":"mega","body":{"type":"box","layout":"vertical","spacing":"md","contents":[{"type":"text","text":"✅ รายการสั่งผักใหม่ (ADMIN#488)","weight":"bold","size":"md","color":"#1DB446","wrap":true},{"type":"text","text":"ร้าน: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พุธที่ 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</si>
  <si>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{"sentMessages":[{"id":"569080820829519910","quoteToken":"NoDrl9FoNO2Fh4X7al3CFyb2z_38G0bQsbAGIz-zBPhjnpGBWv6SeyMGFjzSBkhLMmgi3F-jBSnm7zLE5if3ewJGa9Uzd9fo3_oPX2E0M7JkUEqUxKrMDd1Y4l7uyZSqy2ldIUsHInj53CX3xqrtew"}]}</t>
  </si>
  <si>
    <t>🔥 Deleted property for trigger: -8606881227502017781</t>
  </si>
  <si>
    <t>✅ Deleted trigger: -8606881227502017781</t>
  </si>
  <si>
    <t>🔥 Processing order for trigger: -1211468910283511861</t>
  </si>
  <si>
    <t>📬 pushFlexMessage : {"sentMessages":[{"id":"569081026500887206","quoteToken":"t1eK3DBU4Dfs5gTbKDZt4BEjg_MLeErzHxGkoTigMHcD04HXMaw4CDUIxQZUWxssPrZ6HqGldJgFUUZwaegKRk4Mz3n7E2jcmQ5ib8aafg4zlUCex7oMlqEJUAZmUdnNO5amFx3EDcRuIFBrlEz3fA"}]}</t>
  </si>
  <si>
    <t>🔥 Deleted property for trigger: -1211468910283511861</t>
  </si>
  <si>
    <t>✅ Deleted trigger: -1211468910283511861</t>
  </si>
  <si>
    <t>json : "{\"destination\":\"Uffcadd844141cf0a43c0c2c87fb2389e\",\"events\":[{\"type\":\"message\",\"message\":{\"type\":\"image\",\"id\":\"569088969792028879\",\"quoteToken\":\"GgfZ_kwKBAUve-5tpNdhYLJRlx0OEwKkZso-IPBoC96QKdwsgqdJ0Nx2K0_vOJadBVFgAWX1rvyBnFhaVi4HWVsl80qsr0DX4vK5ry-iinW8Urpp35J6kcmSyigT4TndBf5nXFHb4_TUCZa08dhinQ\",\"contentProvider\":{\"type\":\"line\"}},\"webhookEventId\":\"01JZPPHTG806SVP2971V23EPJW\",\"deliveryContext\":{\"isRedelivery\":false},\"timestamp\":1752034765261,\"source\":{\"type\":\"group\",\"groupId\":\"C41747ea1efc18cc949d4a55a898fbe2d\",\"userId\":\"Ud156635914c6ab5e082eb8cdedf98f3a\"},\"replyToken\":\"fbf4b7bff9fd469bbc74a7e140d0b482\",\"mode\":\"active\"}]}"</t>
  </si>
  <si>
    <t>json : "{\"destination\":\"Uffcadd844141cf0a43c0c2c87fb2389e\",\"events\":[{\"type\":\"message\",\"message\":{\"type\":\"image\",\"id\":\"569090456068030827\",\"quoteToken\":\"4s-II1zxjomCwf1fSH1iGwtNTGgJqTysDRWWz9XfBFfT5XMpcN-HF5IcaSCTNo-ydLlA3_oZFM3q5n9L5M8zRuV1Wtca5fwqwnm5IERasd3GgfGZlucNa5Ud9H_tEAvh0AGI6ufRyWyYxVrHHXew6A\",\"contentProvider\":{\"type\":\"line\"}},\"webhookEventId\":\"01JZPQCSKBPY1RCYVY9S2AC8CX\",\"deliveryContext\":{\"isRedelivery\":false},\"timestamp\":1752035648959,\"source\":{\"type\":\"user\",\"userId\":\"U38cf79a0245305294a59833353cea1ae\"},\"replyToken\":\"3d4244e78e294e96ade781844f2a3a92\",\"mode\":\"active\"}]}"</t>
  </si>
  <si>
    <t>json : "{\"destination\":\"Uffcadd844141cf0a43c0c2c87fb2389e\",\"events\":[{\"type\":\"message\",\"message\":{\"type\":\"text\",\"id\":\"569092923292385826\",\"quoteToken\":\"Fqg5RwSjcqEm9yLXuRoC1fLf8RKNdWGSt7qFI8_PS1zqrTUM_ILeRRzbMdbSSwyq2-NaQ4JxuV7JdZkulTk2-_3NFy52UNBx61JL3mGAIRTl3kUtK0eYKcdooMbYRf8iwLkBukZE1f2XtR7rxr_5dg\",\"text\":\"8bistroฝากไว้โชเนนได้ป่ะ แค่0.5 ขกไป\"},\"webhookEventId\":\"01JZPRSNPF3DXGTD7W03M754DB\",\"deliveryContext\":{\"isRedelivery\":false},\"timestamp\":1752037119502,\"source\":{\"type\":\"group\",\"groupId\":\"C41747ea1efc18cc949d4a55a898fbe2d\",\"userId\":\"Ud156635914c6ab5e082eb8cdedf98f3a\"},\"replyToken\":\"f8559c80984d4c5a95080ca09ecec425\",\"mode\":\"active\"}]}"</t>
  </si>
  <si>
    <t>json : "{\"destination\":\"Uffcadd844141cf0a43c0c2c87fb2389e\",\"events\":[{\"type\":\"message\",\"message\":{\"type\":\"text\",\"id\":\"569095979832967357\",\"quoteToken\":\"nHkrW63UqlciJBE6Cz03dTQTwvMoo_le-jmkBtOjmPER98C_xhsKn3znsMFGtnvhcs9XiRhY69q8mZhBvz4CA6N6nv2hmDiOGz8xUrmCOYZXTHBh6qSykDVqObNDL63QNkQHKyFx4u-SYH8aA1Al0g\",\"text\":\"เอ้า ฝากละ\"},\"webhookEventId\":\"01JZPTH8YTNVEQBYMJBH1H82JH\",\"deliveryContext\":{\"isRedelivery\":false},\"timestamp\":1752038941227,\"source\":{\"type\":\"group\",\"groupId\":\"C41747ea1efc18cc949d4a55a898fbe2d\",\"userId\":\"Ud156635914c6ab5e082eb8cdedf98f3a\"},\"replyToken\":\"f2b78b0239364a67bbe28da8babc64f9\",\"mode\":\"active\"}]}"</t>
  </si>
  <si>
    <t>json : "{\"destination\":\"Uffcadd844141cf0a43c0c2c87fb2389e\",\"events\":[{\"type\":\"message\",\"message\":{\"type\":\"text\",\"id\":\"569110017497104523\",\"quoteToken\":\"CzLVZu4RUTbBpLKlO7bKxQh86Ow0bOLbtNt2_tchVfVqRWzL1kOeUvT6d63hgh2LOvxNw91xeAZ9_R_imNPlWuaS8_67_HWm-BoBtVJz62pfbo0ObS6lZIemHkzmR46K1TN9lUrimsNxt36z4cckEA\",\"text\":\"ส่งเบซิลตอนไหนคะ\"},\"webhookEventId\":\"01JZQ2GKR91304RSNNXVK962DS\",\"deliveryContext\":{\"isRedelivery\":false},\"timestamp\":1752047308357,\"source\":{\"type\":\"user\",\"userId\":\"U0e10de2b5352d65f5e41d2b3856f6ca3\"},\"replyToken\":\"89e6de62663549e3b33b95d19c2e7a03\",\"mode\":\"active\"}]}"</t>
  </si>
  <si>
    <t>json : "{\"destination\":\"Uffcadd844141cf0a43c0c2c87fb2389e\",\"events\":[{\"type\":\"message\",\"message\":{\"type\":\"text\",\"id\":\"569110034961924851\",\"quoteToken\":\"2DW-fiBlaDoDQ1qIL1jmo6nGtsJJMfDqvHjULemA6YfW33c0xFKujo3O6WsaufkU7TG1GolRWGNVjyGywpjeDNZV3TKvK88C1gxcIMI7qgyS-rSBpqGnqabMNQlqkgoxYvKS20gqxH4KA2hkIRSkpQ\",\"text\":\"หรือหนุด\"},\"webhookEventId\":\"01JZQ2GY3KR0G1ZJ0XDQGVBT8J\",\"deliveryContext\":{\"isRedelivery\":false},\"timestamp\":1752047318813,\"source\":{\"type\":\"user\",\"userId\":\"U0e10de2b5352d65f5e41d2b3856f6ca3\"},\"replyToken\":\"53cea1a14bc64b80afa140dd35c8ad3b\",\"mode\":\"active\"}]}"</t>
  </si>
  <si>
    <t>json : "{\"destination\":\"Uffcadd844141cf0a43c0c2c87fb2389e\",\"events\":[{\"type\":\"message\",\"message\":{\"type\":\"text\",\"id\":\"569110041118900669\",\"quoteToken\":\"_nQbKNcxdo-yJhnnekVL0vg2XQnzj5ddMOdlqJxvZSKW9FQz1A-l6yX0t1se5n8mycMdNskSM16k3bx7d6MimjzrA9mvArUIlDi9dFVjjgH6wm7WgE1mvZyKW_R32vWvUtE0qOpDQsCCANTAdbi5Jg\",\"text\":\"หยุด\"},\"webhookEventId\":\"01JZQ2H1M7FQBZ474M2M0W4W58\",\"deliveryContext\":{\"isRedelivery\":false},\"timestamp\":1752047322517,\"source\":{\"type\":\"user\",\"userId\":\"U0e10de2b5352d65f5e41d2b3856f6ca3\"},\"replyToken\":\"bd8716fa9b7e4fbf9bcc1e0236f690f9\",\"mode\":\"active\"}]}"</t>
  </si>
  <si>
    <t>json : "{\"destination\":\"Uffcadd844141cf0a43c0c2c87fb2389e\",\"events\":[{\"type\":\"message\",\"message\":{\"type\":\"text\",\"id\":\"569111257601278022\",\"quoteToken\":\"k_re1Q5by0AjtiZFkOT93PmBcxCVFtc0MuUxetVngLzTUK86b8jxx2Uqws_EMJe11DAFmajCCWryHSHrkdvM_zCBYrzuPc7mNja9i31Jf96Dr29Npj1QPY6yETV4J8KeSxVRMCN3fQt6Yqxu1cQuqQ\",\"text\":\"พนหยุด แต่ถ้าจะให้ไปส่งboscoได้นะ ฟ้าเข้าเมือง\"},\"webhookEventId\":\"01JZQ375T9089CB64GWWNDFMET\",\"deliveryContext\":{\"isRedelivery\":false},\"timestamp\":1752048047580,\"source\":{\"type\":\"group\",\"groupId\":\"C41747ea1efc18cc949d4a55a898fbe2d\",\"userId\":\"Ud156635914c6ab5e082eb8cdedf98f3a\"},\"replyToken\":\"6fcf0657689546c5a5c80fd7d46d6fe6\",\"mode\":\"active\"}]}"</t>
  </si>
  <si>
    <t>json : "{\"destination\":\"Uffcadd844141cf0a43c0c2c87fb2389e\",\"events\":[{\"type\":\"message\",\"message\":{\"type\":\"text\",\"id\":\"569111827490275623\",\"quoteToken\":\"xh9GGOtzu6gn2o0UKnoFucEEymzH4WVnuQvb5lKj_XuSA1AKRQMqEOgCd810nsofAh0VqHcK3GMmeOcAvOG5vzMyotbJlNl3DExOisbZszQMlzNSRStvnuFUpXNNxktlRse60RHERZt3_3DiqZaN3A\",\"text\":\"เบซิลอย่างเดียวค่ะ\\nเชฟบอกเพิ่งสั่งผักอย่างอื่นมาค่ะ\"},\"webhookEventId\":\"01JZQ3HH7RRS6KXJ5FEE6SGGQB\",\"deliveryContext\":{\"isRedelivery\":false},\"timestamp\":1752048387244,\"source\":{\"type\":\"user\",\"userId\":\"U0e10de2b5352d65f5e41d2b3856f6ca3\"},\"replyToken\":\"19c6b28f0c744d1baab67b8cb66c7ea1\",\"mode\":\"active\"}]}"</t>
  </si>
  <si>
    <t>📬 pushFlexMessage : {"sentMessages":[{"id":"569130516771504589","quoteToken":"glLV8beA2jAgKwiUE0bmZAXkohLiJxGEG6dPNqFEff0YZExk4bFi_de-AAszBuCDN8b-vVs9ofH8H4F4tTInnJCHNs8tEW-1KLQvDhyaZj9yesokjZrHX9JME8Xt4zozqceMPgmifDc7q0Hjh7GhPA"}]}</t>
  </si>
  <si>
    <t>json : "{\"destination\":\"Uffcadd844141cf0a43c0c2c87fb2389e\",\"events\":[{\"type\":\"message\",\"message\":{\"type\":\"text\",\"id\":\"569134251934220414\",\"quotedMessageId\":\"569111257601278022\",\"quoteToken\":\"c8E0hSnsHmCUWzIO9mLNWRfmpiQQ750YmxyjiWY2LtXDIJUkZMM0SJpmgGxWczOa1cJiSnvnhIOvZTaYSvarGH9JTPlFPmZoTfKO0tMnJOr345J0rSZMPrpRvkf8Apy_a6sIPl1QVSggiQg7zgCd-g\",\"text\":\"ไม่ไปละ ต้องไปส่งบ้ะตี5ละเข้าเมือง\"},\"webhookEventId\":\"01JZQG9E9D4YDM817VY50HB0VS\",\"deliveryContext\":{\"isRedelivery\":false},\"timestamp\":1752061753249,\"source\":{\"type\":\"group\",\"groupId\":\"C41747ea1efc18cc949d4a55a898fbe2d\",\"userId\":\"Ud156635914c6ab5e082eb8cdedf98f3a\"},\"replyToken\":\"43b7b49921c64fab9da10b878b45a44e\",\"mode\":\"active\"}]}"</t>
  </si>
  <si>
    <t>json : "{\"destination\":\"Uffcadd844141cf0a43c0c2c87fb2389e\",\"events\":[{\"type\":\"message\",\"message\":{\"type\":\"text\",\"id\":\"569138203857780826\",\"quoteToken\":\"TN9rPfrhrzzCcZ4QUtb7VWTdI7ZAbw23e2aX5IBIiwpAAjsADcWTU62IOaw31VE55Dl9HAM-AmmfkzGyqnHQZgLYi6ozkJlPOc-AdQJmAuqyYLZgZzDOZLsTX_gno1A4bki2QAKjceICCuRMSOgB-g\",\"text\":\"ใช่ค่ะ\"},\"webhookEventId\":\"01JZQJHA9DTWTBA8HJVYR60SZK\",\"deliveryContext\":{\"isRedelivery\":false},\"timestamp\":1752064108802,\"source\":{\"type\":\"user\",\"userId\":\"U0e10de2b5352d65f5e41d2b3856f6ca3\"},\"replyToken\":\"1e06a4fc4056457ead96303216ce8f86\",\"mode\":\"active\"}]}"</t>
  </si>
  <si>
    <t>json : "{\"destination\":\"Uffcadd844141cf0a43c0c2c87fb2389e\",\"events\":[{\"type\":\"message\",\"message\":{\"type\":\"text\",\"id\":\"569149554818023956\",\"quoteToken\":\"NokF7JNCElZ7aFunyNLgxc8QtErIleCMO26F5LSPUHvPwE8LtcfnARcYgR0WoyoOeP-yGrFcW2aTgz3BCutEwPcpcyiIwVz3wRoUt491DMvpixx864tjYaWainDqJq5uwr5P1We7YJGOMA6P6dS1Xw\",\"text\":\"(งื้อ)\",\"emojis\":[{\"index\":0,\"length\":6,\"productId\":\"670e0cce840a8236ddd4ee4c\",\"emojiId\":\"119\"}]},\"webhookEventId\":\"01JZQRZSRZZHE9KQ71687C9BEE\",\"deliveryContext\":{\"isRedelivery\":false},\"timestamp\":1752070874404,\"source\":{\"type\":\"user\",\"userId\":\"U0e10de2b5352d65f5e41d2b3856f6ca3\"},\"replyToken\":\"63da2d1f757b4af88d696d4d108f60dc\",\"mode\":\"active\"}]}"</t>
  </si>
  <si>
    <t>json : "{\"destination\":\"Uffcadd844141cf0a43c0c2c87fb2389e\",\"events\":[{\"type\":\"message\",\"message\":{\"type\":\"text\",\"id\":\"569149569028325908\",\"quoteToken\":\"aJRtUSnKqAnyZnAUUgNwI3HNMYUqUSxCc9N_i4L8JK-1WgHnctU7IyRaN0qOZQHYBQ7C5vKp123DPfwXwhzyj1I_2J2L8xooyL1sKvaRa7JeNHncSddzzxvt1hNKyN7CEYeLZjMSlKsOKbUMnA1p9A\",\"text\":\"ยังมะหมดเลยค่ะ\"},\"webhookEventId\":\"01JZQS01X349HJGH3F4B3RGN1S\",\"deliveryContext\":{\"isRedelivery\":false},\"timestamp\":1752070882875,\"source\":{\"type\":\"user\",\"userId\":\"U0e10de2b5352d65f5e41d2b3856f6ca3\"},\"replyToken\":\"bd20c0b1b3c942d282364967b5b17f3f\",\"mode\":\"active\"}]}"</t>
  </si>
  <si>
    <t>json : "{\"destination\":\"Uffcadd844141cf0a43c0c2c87fb2389e\",\"events\":[{\"type\":\"message\",\"message\":{\"type\":\"image\",\"id\":\"569149929017573650\",\"quoteToken\":\"4fM7yP6Iv7XsLCR5UVbM9WZVZJI0_FWJhXaGQX88zRbOjan7E85X4pgNYnRxYf-5GfFMYFtK7NJKmd07xGvBZu11FvJwZITex7Ny4dyIpV4neqnOszGBIqo3mmrWupZMDKitNpMMev-cSeJU6oVfWw\",\"contentProvider\":{\"type\":\"line\"}},\"webhookEventId\":\"01JZQS6KQPMYQ1NJSSJ1V8CQ60\",\"deliveryContext\":{\"isRedelivery\":false},\"timestamp\":1752071097898,\"source\":{\"type\":\"user\",\"userId\":\"U0d6b72543464859ef62065c9501370cd\"},\"replyToken\":\"536db93d3547451fa322309fd3cfa3d0\",\"mode\":\"active\"}]}"</t>
  </si>
  <si>
    <t>json : "{\"destination\":\"Uffcadd844141cf0a43c0c2c87fb2389e\",\"events\":[{\"type\":\"message\",\"message\":{\"type\":\"text\",\"id\":\"569154897590354350\",\"quoteToken\":\"3KyiPjXSufKg39OlaNqGbRCZkifrw6puQsfbWqr5Rk02mm1o-dOCyUjtuDsx2EPr4RnKvm6UB5Bf3BB4q_b_x3edukXR-dcnExjkrHfAUz81bPJZWe-MkaO6Gd57aRNaBJOB-G2TFk4KI8pkfxO56w\",\"text\":\"พี่ ขอบิล หน่อย ครับ\"},\"webhookEventId\":\"01JZQW0ZKNEDHS1F1Y7QNAPDAG\",\"deliveryContext\":{\"isRedelivery\":false},\"timestamp\":1752074059038,\"source\":{\"type\":\"user\",\"userId\":\"U3cb7c7018c06e87beab55320f27f7317\"},\"replyToken\":\"fb98c088e0274c00b2810fcb0ce57a48\",\"mode\":\"active\"}]}"</t>
  </si>
  <si>
    <t>json : "{\"destination\":\"Uffcadd844141cf0a43c0c2c87fb2389e\",\"events\":[{\"type\":\"message\",\"message\":{\"type\":\"text\",\"id\":\"569154907655897434\",\"quoteToken\":\"50Tk_VNO3yqkjR0kG4UrlIEW4SFJQ6e9keVc3EdGm-0n9ypNcSBpriHJbNmnowKFmRLRCkq881yMaD995n2yG60IL0-SNZMUKwywIV1Rex66r9K8KWquNnUDyq89bUWG4u0gHuBCDPYt1iTKGn3pXA\",\"text\":\"ถ่ายส่งมา \"},\"webhookEventId\":\"01JZQW15J2A2FT2MS5X39T5JNH\",\"deliveryContext\":{\"isRedelivery\":false},\"timestamp\":1752074064967,\"source\":{\"type\":\"user\",\"userId\":\"U3cb7c7018c06e87beab55320f27f7317\"},\"replyToken\":\"4845f18bab1c4bd2883d64c2e7fbedfd\",\"mode\":\"active\"}]}"</t>
  </si>
  <si>
    <t>json : "{\"destination\":\"Uffcadd844141cf0a43c0c2c87fb2389e\",\"events\":[{\"type\":\"message\",\"message\":{\"type\":\"text\",\"id\":\"569154934516220110\",\"quoteToken\":\"XS4qakevXKJ3QBk880f8Ln9o4OIEwN7dtCu6Zq-BWMaBniYLhcE5IUynVIbwJMFETpXXXAl9nfnyCV6e9ygpv3EZ48mkv4W89lbaW8q8WeZBCCOfm5uXgQuIB9OVkGUY7_hLP6UTlJO1kwTczO7IUQ\",\"text\":\"น้องเค้า ไม่ได้ ให้บิล วันนี้\"},\"webhookEventId\":\"01JZQW1N5T05011CVAEZN6C8QP\",\"deliveryContext\":{\"isRedelivery\":false},\"timestamp\":1752074080959,\"source\":{\"type\":\"user\",\"userId\":\"U3cb7c7018c06e87beab55320f27f7317\"},\"replyToken\":\"9987022908d1473499c961cdab2937f2\",\"mode\":\"active\"}]}"</t>
  </si>
  <si>
    <t>json : "{\"destination\":\"Uffcadd844141cf0a43c0c2c87fb2389e\",\"events\":[{\"type\":\"message\",\"message\":{\"type\":\"image\",\"id\":\"569157373655252993\",\"quoteToken\":\"n-R1aSXntgm8YDVZVcyuPQx8rUlySGahPNi8NJS7t8oibwYEgN74Sdxn2nj8AJ9b_bSyo1hxhJ4OdnadxYzTNMWQrlOAZKywjI69qThOQ-wZsBylnlGifrfCHxTPQpHZ3tMkIDjdGiuwPWqNqUYx9A\",\"contentProvider\":{\"type\":\"line\"}},\"webhookEventId\":\"01JZQXE1AZPVKP8METD8EVSNGM\",\"deliveryContext\":{\"isRedelivery\":false},\"timestamp\":1752075535205,\"source\":{\"type\":\"user\",\"userId\":\"U7711f10ffcab56530d678ac3eace826f\"},\"replyToken\":\"835f303883e8421bad6b2666a94d3cfa\",\"mode\":\"active\"}]}"</t>
  </si>
  <si>
    <t>json : "{\"destination\":\"Uffcadd844141cf0a43c0c2c87fb2389e\",\"events\":[{\"type\":\"message\",\"message\":{\"type\":\"text\",\"id\":\"569215973937381973\",\"quoteToken\":\"QcLPqU2KXA4JvGTUQvok100mrP32Kndh9vKDmPZWp4DWrFUd-fNvInikdZBTsF8ilmaqXGK76kA-DvWcqQ6GQ5WDvJnZMR0AMUStjHjD-s2jHKyb39vx0q7NaAAfQmhbgWJOFpSahGT5abJ_n0V6mA\",\"text\":\"สั่งผัก\"},\"webhookEventId\":\"01JZRYQYNT89E6FNK8NFGNZEPR\",\"deliveryContext\":{\"isRedelivery\":false},\"timestamp\":1752110463314,\"source\":{\"type\":\"user\",\"userId\":\"U38cf79a0245305294a59833353cea1ae\"},\"replyToken\":\"be11de71f2254bbcb31cda793fa87972\",\"mode\":\"active\"}]}"</t>
  </si>
  <si>
    <t>json : "{\"destination\":\"Uffcadd844141cf0a43c0c2c87fb2389e\",\"events\":[{\"type\":\"message\",\"message\":{\"type\":\"image\",\"id\":\"569218845727261132\",\"quoteToken\":\"oMc6c18j9Q1lQE8_oaCR9fKoA6XY7DoKL5VeHtU92LB2yunAZVNAPfDHx-w6_0spxP2iQCrxPAcsXVY8hablpeROEw2abp_IrJExhai7cds09WE3bolPO2tCClUeJCMhVhTrmD-TVeV1jqra7Zg7pg\",\"contentProvider\":{\"type\":\"line\"}},\"webhookEventId\":\"01JZS0C6VS55B7E1H89EPQKF7D\",\"deliveryContext\":{\"isRedelivery\":false},\"timestamp\":1752112175670,\"source\":{\"type\":\"user\",\"userId\":\"U3cb7c7018c06e87beab55320f27f7317\"},\"replyToken\":\"833a290b3d2b4ebca0ce70bf8703e39f\",\"mode\":\"active\"}]}"</t>
  </si>
  <si>
    <t>json : "{\"destination\":\"Uffcadd844141cf0a43c0c2c87fb2389e\",\"events\":[{\"type\":\"message\",\"message\":{\"type\":\"image\",\"id\":\"569218938722844882\",\"quoteToken\":\"y5908eSlguuf4aymb1pdT-53GS-9LMjfp8xQc2KQh7oeF5E8VU85TlRaOcsyNYQyn_pj07LH8IE4nxemrb7d62zR_GpcEbPXXFP8UMEXpVY6I7auWY__t0bRDJp3b0WtjRglDfnDnLbDwdUB0yR0_Q\",\"contentProvider\":{\"type\":\"line\"}},\"webhookEventId\":\"01JZS0DWVWVH9GCY6ZMTKPCFX1\",\"deliveryContext\":{\"isRedelivery\":false},\"timestamp\":1752112230859,\"source\":{\"type\":\"user\",\"userId\":\"U3cb7c7018c06e87beab55320f27f7317\"},\"replyToken\":\"b7314e57cf88491eafea7570e585e55c\",\"mode\":\"active\"}]}"</t>
  </si>
  <si>
    <t>json : "{\"date\":\"2025-07-10T01:54:18.134Z\",\"deliveryDate\":\"2025-07-11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\",\"amount\":0.5,\"price\":120,\"subtotal\":60,\"image\":\"https://i.postimg.cc/xXKgwvBZ/05.png\"}]}"</t>
  </si>
  <si>
    <t>📬 pushFlexMessage : {"sentMessages":[{"id":"569219327049073135","quoteToken":"p3zzbRkgF3LaRW6StsNnmViNQTY7G63WChQLjT5yNqrk6FpnlDTWVjjWq-5vvbEMF6lGOxfHrl62asBKoRmsFkEvh06igfhX-15Bkm2Kj9oxsTumAsvn3uek5xhiDHKkhwJDgS2Rfm2dfmIqlSuyNw"}]}</t>
  </si>
  <si>
    <t>🔥 Queued order with Trigger ID: -866965227653242023</t>
  </si>
  <si>
    <t>🔥 Processing order for trigger: -866965227653242023</t>
  </si>
  <si>
    <t>Delivery Date: 11 Jul 2025</t>
  </si>
  <si>
    <t>summarizeOrdersToPayments key: 11 Jul 2025|ขนมบ้านคุณย่า</t>
  </si>
  <si>
    <t>Flex Message (Final): {"type":"flex","altText":"(ร้านอาหารบ้านคุณย่า#489)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(ร้านอาหารบ้านคุณย่า#489)","weight":"bold","size":"md","color":"#1DB446","wrap":true},{"type":"text","text":"ร้าน: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</si>
  <si>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{"sentMessages":[{"id":"569219506178883689","quoteToken":"bGAhY-r4Z0GdbLw7MYEDFbj4VYvtKEgKrFHvpcbHxltuaPYF-kRzkSHgKVd1QoC4qAMVaMohrE3js9kbqyJj2xo01n7qqG75tu3HV7XjinWdDO14zzK2OFxKI0E1GQ5-vinYxYLnBD0RscK7cVGJmw"}]}</t>
  </si>
  <si>
    <t>🔥 Deleted property for trigger: -866965227653242023</t>
  </si>
  <si>
    <t>✅ Deleted trigger: -866965227653242023</t>
  </si>
  <si>
    <t>json : "{\"destination\":\"Uffcadd844141cf0a43c0c2c87fb2389e\",\"events\":[{\"type\":\"message\",\"message\":{\"type\":\"text\",\"id\":\"569221065520710008\",\"quoteToken\":\"08fz84Ab1kUf3h_ptCISJ5GW4JRlpm6vFrUSXPOrRurP2QCiQOpOGsDzkMhHx-ZTq_o2ztzC3AwDRKOaj2Os6ChLm6vmeNFNJtjYMKbwW3486rojnPkUYhd4nbFCKiFtkFdcaeAhsKUtdJVzumbljw\",\"text\":\"รับทราบค่ะ\"},\"webhookEventId\":\"01JZS1MJEWV6V8C2ZMP7FDE9XY\",\"deliveryContext\":{\"isRedelivery\":false},\"timestamp\":1752113498102,\"source\":{\"type\":\"user\",\"userId\":\"U21b3788b2e55446c56765eb78ef5a3ab\"},\"replyToken\":\"9dc18f4bf157422d969f44515c272b19\",\"mode\":\"active\"}]}"</t>
  </si>
  <si>
    <t>json : "{\"destination\":\"Uffcadd844141cf0a43c0c2c87fb2389e\",\"events\":[{\"type\":\"message\",\"message\":{\"type\":\"text\",\"id\":\"569250479150727564\",\"quoteToken\":\"Q_Q1Y5x_KZcTZPbFsMpa4I4XSJtNlmJzbyJ8yNbzei-2ltobDwn0uJn4FdqC5nzzA4vizgH4sL4Q2OSmZ7f12i6P1iJXk86vC_vitVoRhZRCXO3iXUDhNBKjGLyjBC2cHIPUEsbiIZmXHtDOkGuJVw\",\"text\":\"สั่งผัก\"},\"webhookEventId\":\"01JZSJBK4BNCYDPMH3MGK4YWC6\",\"deliveryContext\":{\"isRedelivery\":false},\"timestamp\":1752131030034,\"source\":{\"type\":\"user\",\"userId\":\"Ub61ffc31749c91e81bdbf2f37821bf49\"},\"replyToken\":\"ca5144cbf71f4bd99baa5c102f31c663\",\"mode\":\"active\"}]}"</t>
  </si>
  <si>
    <t>json : "{\"date\":\"2025-07-10T07:04:34.464Z\",\"deliveryDate\":\"2025-07-11\",\"user\":\"คริสตัลคาเฟ่\",\"userLine\":\"ร้าน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</si>
  <si>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{"sentMessages":[{"id":"569250557600989750","quoteToken":"sgUDNrRvXES_3qvr2F8ECcMuxZay5s9Df2N9Z7n3YLfJ9FNKp3jINAGM5E2ZoX14x-oV3igzQnqTBwnHj0ndSDCMbiLICzOBKYMpvnPwrp5y6KnBYfoYzElqrq9QmVcJ54neyA2U_rMzRtjnmoXrbA"}]}</t>
  </si>
  <si>
    <t>🔥 Queued order with Trigger ID: -3769276726296932552</t>
  </si>
  <si>
    <t>🔥 Processing order for trigger: -3769276726296932552</t>
  </si>
  <si>
    <t>summarizeOrdersToPayments key: 11 Jul 2025|คริสตัลคาเฟ่</t>
  </si>
  <si>
    <t>Flex Message (Final): {"type":"flex","altText":"(ร้าน คริสตัลคาเฟ่#490) สั่งผักใหม่","contents":{"type":"bubble","size":"mega","body":{"type":"box","layout":"vertical","spacing":"md","contents":[{"type":"text","text":"✅ รายการสั่งผักใหม่ (ร้าน คริสตัลคาเฟ่#490)","weight":"bold","size":"md","color":"#1DB446","wrap":true},{"type":"text","text":"ร้าน: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</si>
  <si>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{"sentMessages":[{"id":"569250777886097762","quoteToken":"DkQbDi-Sb3aeqO7DTxPbbcC7BeqovXq2i410F-OwtKHwdAwcQZPNwpfGEvrYRKAWpJ1zWXWx9iUSg_8_Vooi5JYBm3SaupVL1KXSYEw-2MYe2uflrZdN86yLEf4E-teINy16xHffKAhF4daJp1FZLQ"}]}</t>
  </si>
  <si>
    <t>🔥 Deleted property for trigger: -3769276726296932552</t>
  </si>
  <si>
    <t>✅ Deleted trigger: -3769276726296932552</t>
  </si>
  <si>
    <t>json : "{\"destination\":\"Uffcadd844141cf0a43c0c2c87fb2389e\",\"events\":[{\"type\":\"message\",\"message\":{\"type\":\"text\",\"id\":\"569274017769324769\",\"quoteToken\":\"fRKZlA1EFJ0AC207g8yLg5os3uLwuguVkjMJqHeG3irux4gAWH3d86bq4lEmrZIAC4_R1eFLH768dOmm7p-upiooVi9xrixkl1iUhzJ4x3XxzTVTMuPo9EwrfV4odabEXZn8nb1e_eEVLgdu7gwqfg\",\"text\":\"อย่สลืมบิลนะคะ\"},\"webhookEventId\":\"01JZSZQRF9E6VZ2JRB6TSAKR54\",\"deliveryContext\":{\"isRedelivery\":false},\"timestamp\":1752145060281,\"source\":{\"type\":\"user\",\"userId\":\"U0e10de2b5352d65f5e41d2b3856f6ca3\"},\"replyToken\":\"560facdc1efe47ae9e7596a136a5b593\",\"mode\":\"active\"}]}"</t>
  </si>
  <si>
    <t>📬 pushFlexMessage : {"sentMessages":[{"id":"569275470341472354","quoteToken":"pBJDKTIkughImTqF5ymA0vMfavrzgoNvDsRLSppJshF6dlENSQTZSgDAIs1pujnJLdCjSjBUVrcqFsA8h5nabK5wPaT4HTtEvi1ZZON7obdJ-Lc5d6MOT30djhhEcj901onJynkqCpcxBPBbP0yg7A"}]}</t>
  </si>
  <si>
    <t>json : "{\"date\":\"2025-07-10T12:14:45.630Z\",\"deliveryDate\":\"2025-07-11\",\"user\":\"ไวท์เฮ้าส์\",\"userLine\":\"Gt\",\"payMethod\":\"เงินสด\",\"userId\":\"Uc6055f977b197597baf773d364ef63ef\",\"order\":[{\"name\":\"Red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</si>
  <si>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{"sentMessages":[{"id":"569281787247722795","quoteToken":"79_PIlu0YfGplSwjM4EanUTFflQU3Y14L5OuMDjGUJyXkxYLn1MZQt8rA-UpbYS6qXyrGLRQ70vBtXIOKM4CNDzf-FIedOnFKqHFOYyridtpcBWCfjYgPUm7owFgET7QegN-s8LZNNdRsrtJ6E8H8A"}]}</t>
  </si>
  <si>
    <t>🔥 Queued order with Trigger ID: 330651162073572218</t>
  </si>
  <si>
    <t>🔥 Processing order for trigger: 330651162073572218</t>
  </si>
  <si>
    <t>summarizeOrdersToPayments key: 11 Jul 2025|ไวท์เฮ้าส์</t>
  </si>
  <si>
    <t>Flex Message (Final): {"type":"flex","altText":"(Gt#491) สั่งผักใหม่","contents":{"type":"bubble","size":"mega","body":{"type":"box","layout":"vertical","spacing":"md","contents":[{"type":"text","text":"✅ รายการสั่งผักใหม่ (Gt#491)","weight":"bold","size":"md","color":"#1DB446","wrap":true},{"type":"text","text":"ร้าน: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</si>
  <si>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{"sentMessages":[{"id":"569281857343455406","quoteToken":"Z4qWTUhx_JroIWoavxy_6zWi5o96hAualEdier3cdXOv9snljTzoXxU3j0WgGZdSf_fM09onknvR19TZ44wTSZtXEqjnc4zLzxAvWnYL45Y5n1HO2PJMkUYnrnOFujIbpp2Jl3bQjZnNicXXKjdZmQ"}]}</t>
  </si>
  <si>
    <t>🔥 Deleted property for trigger: 330651162073572218</t>
  </si>
  <si>
    <t>✅ Deleted trigger: 330651162073572218</t>
  </si>
  <si>
    <t>json : "{\"destination\":\"Uffcadd844141cf0a43c0c2c87fb2389e\",\"events\":[{\"type\":\"message\",\"message\":{\"type\":\"text\",\"id\":\"569299582203986281\",\"quoteToken\":\"4c_JHq3n3jy3GoN_e5IyLeSxb6yWlhr0qhJZuzoM5bf9fIMROiHXJDuLzopPPmeDbvR7J9Bj1MM6VRGR5kWMSmbr1NLF2IqoD4nO_ripgej-Bi872giEwzWRjf09n3axK7TumTNNkV1CtCTJAlSZPg\",\"text\":\"สั่งผัก\"},\"webhookEventId\":\"01JZTE8RXYFASJNKR6NQ84R78Y\",\"deliveryContext\":{\"isRedelivery\":false},\"timestamp\":1752160297842,\"source\":{\"type\":\"user\",\"userId\":\"Uf31fcbb445a04ac9cfb8fb58a37d2724\"},\"replyToken\":\"747e1d9b66fd4fd2a3b949be4e50bd95\",\"mode\":\"active\"}]}"</t>
  </si>
  <si>
    <t>json : "{\"date\":\"2025-07-10T15:12:16.621Z\",\"deliveryDate\":\"2025-07-11\",\"user\":\"Pepper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\",\"amount\":0.5,\"price\":120,\"subtotal\":60,\"image\":\"https://i.postimg.cc/8F4451pB/08.png\"},{\"name\":\"Cos\",\"nameTh\":\"คอส\",\"amount\":1,\"price\":120,\"subtotal\":120,\"image\":\"https://i.postimg.cc/643mw8Cv/03.png\"}]}"</t>
  </si>
  <si>
    <t>📬 pushFlexMessage : {"sentMessages":[{"id":"569299651057418259","quoteToken":"Xvo0JIcroIieslkFN5LSkpQOe3ZYK28G6KqzefqIdjmS7Hk6Ekn5s8htY9VAe-KSAOE_ik8hHMHGF4HB--a0_0uyic_tAigpMuPRAvExihgzqu4tiQrpvH6vFG4Ayjyo7J60vtjsUQol2KLN2jbafw"}]}</t>
  </si>
  <si>
    <t>🔥 Queued order with Trigger ID: 8610721265925699283</t>
  </si>
  <si>
    <t>🔥 Processing order for trigger: 8610721265925699283</t>
  </si>
  <si>
    <t>summarizeOrdersToPayments key: 11 Jul 2025|Pepper International</t>
  </si>
  <si>
    <t>Flex Message (Final): {"type":"flex","altText":"(Nöei#492) สั่งผักใหม่","contents":{"type":"bubble","size":"mega","body":{"type":"box","layout":"vertical","spacing":"md","contents":[{"type":"text","text":"✅ รายการสั่งผักใหม่ (Nöei#492)","weight":"bold","size":"md","color":"#1DB446","wrap":true},{"type":"text","text":"ร้าน: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</si>
  <si>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{"sentMessages":[{"id":"569299869748167017","quoteToken":"zrvX4jvUiuj4DnpWJUJs1oc3lv8_0vgzbTs62JNXvK2a7Da_8rSskc2e5NJNEdQlFNnEWxsnQXISQr0M3Ihi-EeeiBZO2QfH7Gu6jqjkYc5QNcvMv6HLGA544PQmtCOUovHzBwk00Wy6QvWbpfch4A"}]}</t>
  </si>
  <si>
    <t>🔥 Deleted property for trigger: 8610721265925699283</t>
  </si>
  <si>
    <t>✅ Deleted trigger: 8610721265925699283</t>
  </si>
  <si>
    <t>sendDailyOrderSummary formattedToday : 11 Jul 2025</t>
  </si>
  <si>
    <t>sendDailyOrderSummary todayRows : [[489,"10 Jul 2025 เวลา 08:55","2025-07-10T17:00:00.000Z","ขนมบ้านคุณย่า","Green Oak",0.5,120,60,"เงินสด"],[490,"10 Jul 2025 เวลา 14:06","2025-07-10T17:00:00.000Z","คริสตัลคาเฟ่","Green Oak",1,120,120,"เงินสด"],[490,"10 Jul 2025 เวลา 14:06","2025-07-10T17:00:00.000Z","คริสตัลคาเฟ่","Red Oak",1,120,120,"เงินสด"],[491,"10 Jul 2025 เวลา 19:15","2025-07-10T17:00:00.000Z","ไวท์เฮ้าส์","Red Oak",0.5,120,60,"เงินสด"],[491,"10 Jul 2025 เวลา 19:15","2025-07-10T17:00:00.000Z","ไวท์เฮ้าส์","Baby Cos",1,120,120,"เงินสด"],[492,"10 Jul 2025 เวลา 22:14","2025-07-10T17:00:00.000Z","Pepper International","Red Oak",0.5,120,60,"เงินสด"],[492,"10 Jul 2025 เวลา 22:14","2025-07-10T17:00:00.000Z","Pepper International","Cos",1,120,120,"เงินสด"]]</t>
  </si>
  <si>
    <t>📬 pushFlexMessage : {"sentMessages":[{"id":"569347777021608006","quoteToken":"_RpKeNpmVAUP0i2yaa-mxh7Dj2pjJxx9HHGSEmRGc9zz506rV1ZkFFUwIVybVABYVpUjQ8zpvt4HzW28lWELJVi4v_RVdM_wiEPwFqKW8RLJqaix7r9DQ7xb3m9w684jK1FYZFfVhdQuOzcD70V07w"}]}</t>
  </si>
  <si>
    <t>json : "{\"destination\":\"Uffcadd844141cf0a43c0c2c87fb2389e\",\"events\":[{\"type\":\"message\",\"message\":{\"type\":\"text\",\"id\":\"569360092336751175\",\"quoteToken\":\"-jZ1Bg9k83cMxfDjRGyutpb-Lpup96N3UQISNdDUV1Sy6xfXKsN7FkoLAkWjf8czpBu1t0sbAS50Hc-kIx79gLecLB1Zyma-CCVWPxoKGanv3jkJPq1beM7Rc0z7fykptSGrfy8TG6iL78vSUhOoAg\",\"text\":\"ยังไม่รับคะ\"},\"webhookEventId\":\"01JZVGNEHV8PYDHGKBF0TAQ6NP\",\"deliveryContext\":{\"isRedelivery\":false},\"timestamp\":1752196364548,\"source\":{\"type\":\"user\",\"userId\":\"Uc0f3910d135521f0995ac379d0c945f8\"},\"replyToken\":\"5242cc4244a24e7eac8abc599661f4c0\",\"mode\":\"active\"}]}"</t>
  </si>
  <si>
    <t>json : "{\"destination\":\"Uffcadd844141cf0a43c0c2c87fb2389e\",\"events\":[{\"type\":\"message\",\"message\":{\"type\":\"text\",\"id\":\"569360229188501779\",\"quoteToken\":\"WdOBGBM0hcNSVqq-DDOv4AH2Nchnw1zcQ6tbtNtYSyvvQS5vL4AmkKr-jZdsVsG0_2rgrIG7rgMmx00MB7k9Z6rqJjuj0pMvHiUKtPUcW_haf2cuLtgVCStK8xazYMWd-AKpTEBdLY1kiekIoS3jkw\",\"text\":\"สั่งผัก\"},\"webhookEventId\":\"01JZVGQYH4P3F0H5XRYPN6ZK4K\",\"deliveryContext\":{\"isRedelivery\":false},\"timestamp\":1752196446250,\"source\":{\"type\":\"user\",\"userId\":\"U3cb7c7018c06e87beab55320f27f7317\"},\"replyToken\":\"fac54d89e43d4615a32f49635acf34ee\",\"mode\":\"active\"}]}"</t>
  </si>
  <si>
    <t>json : "{\"date\":\"2025-07-11T01:15:26.747Z\",\"deliveryDate\":\"2025-07-11\",\"user\":\"Touch Steak\",\"userLine\":\"Ning🍒\",\"payMethod\":\"โอนเงิน\",\"userId\":\"U3cb7c7018c06e87beab55320f27f7317\",\"order\":[{\"name\":\"Red Oak\",\"nameTh\":\"เรดโอ๊ค \",\"amount\":2,\"price\":120,\"subtotal\":240,\"image\":\"https://i.postimg.cc/8F4451pB/08.png\"},{\"name\":\"Frillice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</si>
  <si>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{"sentMessages":[{"id":"569360371425739078","quoteToken":"1_2Ok_ODAD1303Bzb0tq6zNDxaiS7UouPXI6lwaYqqjaa3WtLYKO-vz0rNcSAp3zYJ-4k58aOSU0JodVgrZq0HuzL0Z4LQ-VolgVzy2B_L45qS_SVqdJ0Bxtr6Nn_OyBjNDLotO0ad0zedKjlVzeNA"}]}</t>
  </si>
  <si>
    <t>🔥 Queued order with Trigger ID: 3194523819273120943</t>
  </si>
  <si>
    <t>🔥 Processing order for trigger: 3194523819273120943</t>
  </si>
  <si>
    <t>summarizeOrdersToPayments key: 11 Jul 2025|Touch Steak</t>
  </si>
  <si>
    <t>Flex Message (Final): {"type":"flex","altText":"(Ning🍒#493) สั่งผักใหม่","contents":{"type":"bubble","size":"mega","body":{"type":"box","layout":"vertical","spacing":"md","contents":[{"type":"text","text":"✅ รายการสั่งผักใหม่ (Ning🍒#493)","weight":"bold","size":"md","color":"#1DB446","wrap":true},{"type":"text","text":"ร้าน: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</si>
  <si>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{"sentMessages":[{"id":"569360542368792724","quoteToken":"oiSWg9PnufOiW3CBPxwAhgmh9mwWIB4DzDp__7H6fvFjQdnT22nZ3_fLTTZCh2j53IqW2VeaQF8tRoMITvVTXiMcc2HjcEKt68j_G7SHHiCivIJfOt9er5eZYLUFxorqvBTmIRuBz0xod-3CQml_-g"}]}</t>
  </si>
  <si>
    <t>🔥 Deleted property for trigger: 3194523819273120943</t>
  </si>
  <si>
    <t>✅ Deleted trigger: 3194523819273120943</t>
  </si>
  <si>
    <t>json : "{\"date\":\"2025-07-11T02:00:02.784Z\",\"deliveryDate\":\"2025-07-11\",\"user\":\"ตำไทบ้าน สาขา1\",\"userLine\":\"ADMIN\",\"payMethod\":\"โอนเงิน\",\"userId\":\"ADMIN\",\"order\":[{\"name\":\"Red Oak\",\"nameTh\":\"เรดโอ๊ค \",\"amount\":5,\"price\":85,\"subtotal\":425}]}"</t>
  </si>
  <si>
    <t>🔥 Queued order with Trigger ID: -2659478303182496665</t>
  </si>
  <si>
    <t>json : "{\"date\":\"2025-07-11T02:00:33.691Z\",\"deliveryDate\":\"2025-07-11\",\"user\":\"ตำไทบ้าน สาขา2\",\"userLine\":\"ADMIN\",\"payMethod\":\"โอนเงิน\",\"userId\":\"ADMIN\",\"order\":[{\"name\":\"Red Oak\",\"nameTh\":\"เรดโอ๊ค \",\"amount\":5,\"price\":85,\"subtotal\":425}]}"</t>
  </si>
  <si>
    <t>🔥 Queued order with Trigger ID: 1336282334631752671</t>
  </si>
  <si>
    <t>sendDailyPackingSummary formattedToday : 11 Jul 2025</t>
  </si>
  <si>
    <t>sendDailyPackingSummary todayRows : [[489,"10 Jul 2025 เวลา 08:55","2025-07-10T17:00:00.000Z","ขนมบ้านคุณย่า","Green Oak",0.5,120,60,"เงินสด"],[490,"10 Jul 2025 เวลา 14:06","2025-07-10T17:00:00.000Z","คริสตัลคาเฟ่","Green Oak",1,120,120,"เงินสด"],[490,"10 Jul 2025 เวลา 14:06","2025-07-10T17:00:00.000Z","คริสตัลคาเฟ่","Red Oak",1,120,120,"เงินสด"],[491,"10 Jul 2025 เวลา 19:15","2025-07-10T17:00:00.000Z","ไวท์เฮ้าส์","Red Oak",0.5,120,60,"เงินสด"],[491,"10 Jul 2025 เวลา 19:15","2025-07-10T17:00:00.000Z","ไวท์เฮ้าส์","Baby Cos",1,120,120,"เงินสด"],[492,"10 Jul 2025 เวลา 22:14","2025-07-10T17:00:00.000Z","Pepper International","Red Oak",0.5,120,60,"เงินสด"],[492,"10 Jul 2025 เวลา 22:14","2025-07-10T17:00:00.000Z","Pepper International","Cos",1,120,120,"เงินสด"],[493,"11 Jul 2025 เวลา 08:17","2025-07-10T17:00:00.000Z","Touch Steak","Red Oak",2,120,240,"โอนเงิน"],[493,"11 Jul 2025 เวลา 08:17","2025-07-10T17:00:00.000Z","Touch Steak","Frillice Iceberg",1,140,140,"โอนเงิน"],[493,"11 Jul 2025 เวลา 08:17","2025-07-10T17:00:00.000Z","Touch Steak","Baby Cos",2,120,240,"โอนเงิน"]]</t>
  </si>
  <si>
    <t>sendDailyDeliverSummary flexMessage : {"type":"flex","altText":"สรุปรายการส่งผัก 🚚🥬\nประจำวันที่ 11/07/2025","contents":{"type":"bubble","size":"mega","body":{"type":"box","layout":"vertical","contents":[{"type":"text","text":"สรุปรายการส่งผัก 🚚🥬 \nประจำวันที่ 11/07/2025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60 บ.)","weight":"bold","size":"sm"}]}]},{"type":"box","layout":"vertical","margin":"lg","spacing":"sm","contents":[{"type":"box","layout":"horizontal","backgroundColor":"#A1D6B2","paddingAll":"md","cornerRadius":"md","margin":"lg","contents":[{"type":"text","text":"2.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บ.)","weight":"bold","size":"sm"}]}]},{"type":"box","layout":"vertical","margin":"lg","spacing":"sm","contents":[{"type":"box","layout":"horizontal","backgroundColor":"#A1D6B2","paddingAll":"md","cornerRadius":"md","margin":"lg","contents":[{"type":"text","text":"3.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บ.)","weight":"bold","size":"sm"}]}]},{"type":"box","layout":"vertical","margin":"lg","spacing":"sm","contents":[{"type":"box","layout":"horizontal","backgroundColor":"#A1D6B2","paddingAll":"md","cornerRadius":"md","margin":"lg","contents":[{"type":"text","text":"4.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บ.)","weight":"bold","size":"sm"}]}]},{"type":"box","layout":"vertical","margin":"lg","spacing":"sm","contents":[{"type":"box","layout":"horizontal","backgroundColor":"#A1D6B2","paddingAll":"md","cornerRadius":"md","margin":"lg","contents":[{"type":"text","text":"5. 👤 Touch Steak","flex":6,"wrap":true,"weight":"bold","size":"sm"},{"type":"text","text":"🖨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660 บ.","weight":"bold","align":"end","flex":3}]},{"type":"box","layout":"horizontal","contents":[{"type":"text","text":"โอนเงิน","flex":5,"wrap":true},{"type":"text","text":"620 บ.","weight":"bold","align":"end","flex":3}]},{"type":"box","layout":"horizontal","contents":[{"type":"text","text":"เครดิต","flex":5,"wrap":true},{"type":"text","text":"0 บ.","weight":"bold","align":"end","flex":3}]},{"type":"separator","margin":"sm"},{"type":"box","layout":"horizontal","backgroundColor":"#E8B86D","paddingAll":"md","cornerRadius":"md","contents":[{"type":"text","text":"รวม 10.50 กก.","size":"md","weight":"bold","flex":5,"wrap":true},{"type":"text","text":"1.280 บ.","weight":"bold","size":"md","align":"end","flex":3}]}]}]}}}</t>
  </si>
  <si>
    <t>📬 pushFlexMessage : {"sentMessages":[{"id":"569364939743953263","quoteToken":"8LAkJarbqKTW8B62CzkAiFASMvZzVVR7Vr_XHVvMuiKnJ2lLiZ9nSBYYI7ZEUygclZgUADpUnLBArhjXt4dWOgoyZ8sb40CVri1bCo-vgKf-Xe8L2BbFpG5qF24xlmZjt-sOWT_QV7OC0j2CV5p7Rg"}]}</t>
  </si>
  <si>
    <t>🔥 Processing order for trigger: -2659478303182496665</t>
  </si>
  <si>
    <t>summarizeOrdersToPayments key: 11 Jul 2025|ตำไทบ้าน สาขา1</t>
  </si>
  <si>
    <t>Flex Message (Final): {"type":"flex","altText":"(ADMIN#494) สั่งผักใหม่","contents":{"type":"bubble","size":"mega","body":{"type":"box","layout":"vertical","spacing":"md","contents":[{"type":"text","text":"✅ รายการสั่งผักใหม่ (ADMIN#494)","weight":"bold","size":"md","color":"#1DB446","wrap":true},{"type":"text","text":"ร้าน: ตำไทบ้าน สาขา1","size":"sm","color":"#555555","wrap":true},{"type":"text","text":"การชำระเงิน: โอนเงิน","size":"sm","color":"#555555","wrap":true},{"type":"text","text":"วันที่จัดส่ง: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Oak","size":"sm","color":"#000000","flex":4},{"type":"text","text":"5.00 กก.","size":"sm","color":"#555555","align":"end","flex":3},{"type":"text","text":"425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บ.","weight":"bold","align":"end","size":"sm","flex":3}]}]}}}</t>
  </si>
  <si>
    <t>📬 pushFlexMessage : {"sentMessages":[{"id":"569364979355484231","quoteToken":"TKJYT-T-TLlC7v6oyMTnP5mrIadFTcAWo5g40GY4E4OP6_xxY9m027e1sgw91oN5_5bjuNPffuyjTw-_OWgQHD4hMA_mtShLnmk472-TVjr9FBCcDjud83d_PgMKFfiHYH3vmLfUiJ1AaqbGrJbPHw"}]}</t>
  </si>
  <si>
    <t>🔥 Deleted property for trigger: -2659478303182496665</t>
  </si>
  <si>
    <t>✅ Deleted trigger: -2659478303182496665</t>
  </si>
  <si>
    <t>🔥 Processing order for trigger: 1336282334631752671</t>
  </si>
  <si>
    <t>summarizeOrdersToPayments key: 11 Jul 2025|ตำไทบ้าน สาขา2</t>
  </si>
  <si>
    <t>Flex Message (Final): {"type":"flex","altText":"(ADMIN#495) สั่งผักใหม่","contents":{"type":"bubble","size":"mega","body":{"type":"box","layout":"vertical","spacing":"md","contents":[{"type":"text","text":"✅ รายการสั่งผักใหม่ (ADMIN#495)","weight":"bold","size":"md","color":"#1DB446","wrap":true},{"type":"text","text":"ร้าน: ตำไทบ้าน สาขา2","size":"sm","color":"#555555","wrap":true},{"type":"text","text":"การชำระเงิน: โอนเงิน","size":"sm","color":"#555555","wrap":true},{"type":"text","text":"วันที่จัดส่ง: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Oak","size":"sm","color":"#000000","flex":4},{"type":"text","text":"5.00 กก.","size":"sm","color":"#555555","align":"end","flex":3},{"type":"text","text":"425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กก.","weight":"bold","align":"end","size":"sm","flex":2},{"type":"text","text":"425 บ.","weight":"bold","align":"end","size":"sm","flex":3}]}]}}}</t>
  </si>
  <si>
    <t>📬 pushFlexMessage : {"sentMessages":[{"id":"569365089547976777","quoteToken":"rgn7EQWL5ccmv9NbJfvcCTCwXqca7Mk0-aQHAM4iUcXPns49NMkflIhD5tGvzdVBxVllKkoPTbKreCAgIZATb1MCC-fSTWzko61Gk44UI5Zifwd33O-QXe7ZW81twotKQR8LhFzTcXHhrgbL1RjndA"}]}</t>
  </si>
  <si>
    <t>🔥 Deleted property for trigger: 1336282334631752671</t>
  </si>
  <si>
    <t>✅ Deleted trigger: 1336282334631752671</t>
  </si>
  <si>
    <t>json : "{\"date\":\"2025-07-11T05:26:08.701Z\",\"deliveryDate\":\"2025-07-11\",\"user\":\"Smaz\",\"userLine\":\"ADMIN\",\"payMethod\":\"โอนเงิน\",\"userId\":\"ADMIN\",\"order\":[{\"name\":\"Frillice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</si>
  <si>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-7617800768749883509</t>
  </si>
  <si>
    <t>🔥 Processing order for trigger: -7617800768749883509</t>
  </si>
  <si>
    <t>summarizeOrdersToPayments key: 11 Jul 2025|Smaz</t>
  </si>
  <si>
    <t>✅ Late admin order detected. Attempting to generate document for Smaz.</t>
  </si>
  <si>
    <t>✅ เริ่ม generateAdminDeliveryDocs สำหรับ: Smaz วันที่: 11072025</t>
  </si>
  <si>
    <t>Flex Message (Final): {"type":"flex","altText":"(ADMIN#496) สั่งผักใหม่","contents":{"type":"bubble","size":"mega","body":{"type":"box","layout":"vertical","spacing":"md","contents":[{"type":"text","text":"✅ รายการสั่งผักใหม่ (ADMIN#496)","weight":"bold","size":"md","color":"#1DB446","wrap":true},{"type":"text","text":"ร้าน: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ศุกร์ที่ 11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PDF","uri":"https://drive.google.com/file/d/1MEoikYUkDT5pbm2z1yyIvZxzz72MU27g/view?usp=drivesdk"},"margin":"sm"}]}]}}}</t>
  </si>
  <si>
    <t>📬 pushFlexMessage : {"sentMessages":[{"id":"569385875998507183","quoteToken":"Tfadl_XgcvK0h1x_rXTeIXL2kBM-E5IzdI_ETUa-NeW3Pqwu4pUB0E120rCw8lAICX4wR1WrBjDWGEDXIG_TKyufxtqay6Rz4D6S7Ih2kRcyYWWdGZZ-zjpzOkOag6mp6lPLCljVro9s09d4mQ4fPQ"}]}</t>
  </si>
  <si>
    <t>🔥 Deleted property for trigger: -7617800768749883509</t>
  </si>
  <si>
    <t>✅ Deleted trigger: -7617800768749883509</t>
  </si>
  <si>
    <t>json : "{\"destination\":\"Uffcadd844141cf0a43c0c2c87fb2389e\",\"events\":[{\"type\":\"message\",\"message\":{\"type\":\"text\",\"id\":\"569418050789442089\",\"quoteToken\":\"7eS6xG3Y6gY6eF9_xho43eyTVNUrwAVWjQHcK5DXsk7OoNrURLRkerHSx9S6qoVvM-ZCXNPoqA7nLVMERbXXwMPGZl6qph5twfWK4FAEw2M53UuiEnkZPmdH_tpBBL22948w1zR-c9fxERxcFV7eaQ\",\"text\":\"พรุ่งนี้เครียยอดให้นะครับ\"},\"webhookEventId\":\"01JZWHKQ36ZPAW102Y3M68AQM4\",\"deliveryContext\":{\"isRedelivery\":false},\"timestamp\":1752230910604,\"source\":{\"type\":\"user\",\"userId\":\"U80d1b9e110f58d640dbee10c3e61348e\"},\"replyToken\":\"02155273b4f14adcb63760eab6b35fb8\",\"mode\":\"active\"}]}"</t>
  </si>
  <si>
    <t>userId : U80d1b9e110f58d640dbee10c3e61348e</t>
  </si>
  <si>
    <t>📬 pushFlexMessage : {"sentMessages":[{"id":"569420426359603533","quoteToken":"0gZscHiiP6J-SLXpO0j5qD7idOGQbuG6VQGd38W7e18Y8gZva6M87aX-oJiPWJebIqhjmXG9xpPNf5MaynJAiHfYsgqxwxWi3d4Wo9riXdMyNZE_QW-PdYju8HTq53LAnel0cifrk87722BRDVuwVw"}]}</t>
  </si>
  <si>
    <t>json : "{\"destination\":\"Uffcadd844141cf0a43c0c2c87fb2389e\",\"events\":[{\"type\":\"message\",\"message\":{\"type\":\"text\",\"id\":\"569426217116631466\",\"quoteToken\":\"3wTUxtvrdx_Rcb5KhbibqSNpSfEHfdy45-lm9XYOkOGfaXXI5aHJTUR2gMPGM3b4f_H1tJZyEwtZCk6ItV3zmRlEWwwVXW2CRf-TXfqEkf7CfPYYhXv_9U43YZ-Fa8kca7xc2EC_jJHrxCT53b614w\",\"text\":\"สั่งผัก\"},\"webhookEventId\":\"01JZWP88DT9DH6BQZ3M3GJ8YE8\",\"deliveryContext\":{\"isRedelivery\":false},\"timestamp\":1752235777984,\"source\":{\"type\":\"user\",\"userId\":\"U0d6b72543464859ef62065c9501370cd\"},\"replyToken\":\"04b4759a94a146da9fc85ec13b1f70f8\",\"mode\":\"active\"}]}"</t>
  </si>
  <si>
    <t>profile displayName : Moo_Mhee 🎄🌷🪞46</t>
  </si>
  <si>
    <t>json : "{\"date\":\"2025-07-11T12:10:54.128Z\",\"deliveryDate\":\"2025-07-12\",\"user\":\"Ginda wagyu\",\"userLine\":\"Moo_Mhee 🎄🌷🪞46\",\"payMethod\":\"โอนเงิน\",\"userId\":\"U0d6b72543464859ef62065c9501370cd\",\"order\":[{\"name\":\"Cos\",\"nameTh\":\"คอส\",\"amount\":5,\"price\":120,\"subtotal\":600,\"image\":\"https://i.postimg.cc/643mw8Cv/03.png\"}]}"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</si>
  <si>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{"sentMessages":[{"id":"569426352777199654","quoteToken":"aRziBWo3VAydRzv1q18V2x-Q_3tPzJ6W5HOlKcEO1pwBqCQUTq4KxeZ35G5RZX7_GXAcda1-JHDHft5YOybYkPGz4fxQzEpGWUs9rINl-J_haY58gkaokOPIJPuxBj5vVrdgkRLg_5_BAVACFWgvXw"}]}</t>
  </si>
  <si>
    <t>🔥 Queued order with Trigger ID: 8025751319393085485</t>
  </si>
  <si>
    <t>🔥 Processing order for trigger: 8025751319393085485</t>
  </si>
  <si>
    <t>Delivery Date: 12 Jul 2025</t>
  </si>
  <si>
    <t>summarizeOrdersToPayments key: 12 Jul 2025|Ginda wagyu</t>
  </si>
  <si>
    <t>Flex Message (Final): {"type":"flex","altText":"(Moo_Mhee 🎄🌷🪞46#497) สั่งผักใหม่","contents":{"type":"bubble","size":"mega","body":{"type":"box","layout":"vertical","spacing":"md","contents":[{"type":"text","text":"✅ รายการสั่งผักใหม่ (Moo_Mhee 🎄🌷🪞46#497)","weight":"bold","size":"md","color":"#1DB446","wrap":true},{"type":"text","text":"ร้าน: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</si>
  <si>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{"sentMessages":[{"id":"569426460822470872","quoteToken":"dPGZpkqg8-8UlIvK32sXvJ5C000oYZbA8ZKOLt3olXn2ZJ93hFeob0m55Gnv9Vc1f_jGw50cQWFFBBlsJ7fvawfaZ06FiJ7hs9fb9T6hjYaLHU_GjG58nY6UCA8vsd6JAKMJ_WXPPXSPkmCtTgxdvA"}]}</t>
  </si>
  <si>
    <t>🔥 Deleted property for trigger: 8025751319393085485</t>
  </si>
  <si>
    <t>✅ Deleted trigger: 8025751319393085485</t>
  </si>
  <si>
    <t>json : "{\"destination\":\"Uffcadd844141cf0a43c0c2c87fb2389e\",\"events\":[{\"type\":\"message\",\"message\":{\"type\":\"text\",\"id\":\"569432741154652474\",\"quoteToken\":\"BzoPZcQbZnBQpPIJHP1cnHN-1MXJzlzefeTgIWsPNOX2CsNXgCkZyQys7-tV9kEvs872S3_VkHiyg_cdwgcWRGf8EXU_-IX_ocKouzUikc9c5HLiFjc_HFswkHoPZWJCURQs6tGMQtV0kpGEBIga_A\",\"text\":\" สั่งผักสลัดหน่อยค่ะ\\nกรีนโอ๊ค1 โล\\nเรดโอ๊ค 1โล\\nฟินเดย์1โล\\nผักเบบี้คอส 1โล\\nขอบคุณค่ะ\"},\"webhookEventId\":\"01JZWSYXXQWDDARNJYWQZZ761T\",\"deliveryContext\":{\"isRedelivery\":false},\"timestamp\":1752239666633,\"source\":{\"type\":\"user\",\"userId\":\"U78617910c23af5dc02e8b5d4035a5026\"},\"replyToken\":\"c5839cc421f94943b0232acbf1ff8296\",\"mode\":\"active\"}]}"</t>
  </si>
  <si>
    <t>json : "{\"date\":\"2025-07-11T14:35:20.818Z\",\"deliveryDate\":\"2025-07-12\",\"user\":\"มุมสเต็ก\",\"userLine\":\"ADMIN\",\"payMethod\":\"โอนเงิน\",\"userId\":\"ADMIN\",\"order\":[{\"name\":\"Green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</si>
  <si>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-7542056838542459064</t>
  </si>
  <si>
    <t>🔥 Processing order for trigger: -7542056838542459064</t>
  </si>
  <si>
    <t>summarizeOrdersToPayments key: 12 Jul 2025|มุมสเต็ก</t>
  </si>
  <si>
    <t>Flex Message (Final): {"type":"flex","altText":"(ADMIN#498) สั่งผักใหม่","contents":{"type":"bubble","size":"mega","body":{"type":"box","layout":"vertical","spacing":"md","contents":[{"type":"text","text":"✅ รายการสั่งผักใหม่ (ADMIN#498)","weight":"bold","size":"md","color":"#1DB446","wrap":true},{"type":"text","text":"ร้าน: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</si>
  <si>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{"sentMessages":[{"id":"569441050389906029","quoteToken":"yIJbkouKR7i-BrxZaglRrpkzait6AiarSECRwgCZqzMZCwH5IOu2Jl3IPh2eoc1z8isE69C3o1sjXef9T5LxV48_mpz4vTV8erdscVDBlRbSQmY7WM1GFScfUUTsem-k4cxqmJSV_h8IPPAFdv7_Lw"}]}</t>
  </si>
  <si>
    <t>🔥 Deleted property for trigger: -7542056838542459064</t>
  </si>
  <si>
    <t>✅ Deleted trigger: -7542056838542459064</t>
  </si>
  <si>
    <t>json : "{\"date\":\"2025-07-11T15:24:45.891Z\",\"deliveryDate\":\"2025-07-12\",\"user\":\"เรื่องของสเต๊ก\",\"userLine\":\"Iwaynew Wongsuwat\",\"payMethod\":\"โอนเงิน\",\"userId\":\"U0e980777e178950d5640753c3942f1ce\",\"order\":[{\"name\":\"Baby Cos\",\"nameTh\":\"เบบี้คอส\",\"amount\":1,\"price\":120,\"subtotal\":120,\"image\":\"https://i.postimg.cc/2bXxQ2B1/12.png\"}]}"</t>
  </si>
  <si>
    <t>📬 pushFlexMessage : {"sentMessages":[{"id":"569445867833786437","quoteToken":"-cmp5RIy3evXnwrKMfEf94rfevndt1EssEpxoCjJ9xURAl7YvHxFX6GWUtakdZQQ9AMcXlJwA3wK-nOcLq1gOrcPtZF-NDROuxic1xp-SbAg7OkwmpmmDFACjdHqwEULIdHALHB3BtFvX-TuYh1g3A"}]}</t>
  </si>
  <si>
    <t>🔥 Queued order with Trigger ID: 8928229741809725946</t>
  </si>
  <si>
    <t>🔥 Processing order for trigger: 8928229741809725946</t>
  </si>
  <si>
    <t>summarizeOrdersToPayments key: 12 Jul 2025|เรื่องของสเต๊ก</t>
  </si>
  <si>
    <t>Flex Message (Final): {"type":"flex","altText":"(Iwaynew Wongsuwat#499) สั่งผักใหม่","contents":{"type":"bubble","size":"mega","body":{"type":"box","layout":"vertical","spacing":"md","contents":[{"type":"text","text":"✅ รายการสั่งผักใหม่ (Iwaynew Wongsuwat#499)","weight":"bold","size":"md","color":"#1DB446","wrap":true},{"type":"text","text":"ร้าน: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</si>
  <si>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{"sentMessages":[{"id":"569445943515283750","quoteToken":"wgDYCpCQB34S3TtT8AyD4j9eEWSu2WtHtdd8xX0RVeMmyQ-amNGuMgoYbfPor6Q_lRBWigqLWA22tDUmjPPUurBhPiczx3HcXCKj9hhpohc8hinckx-EQgD8rfyEhnwjzrKCIXqkiHB4BNUgzuzzRw"}]}</t>
  </si>
  <si>
    <t>🔥 Deleted property for trigger: 8928229741809725946</t>
  </si>
  <si>
    <t>✅ Deleted trigger: 8928229741809725946</t>
  </si>
  <si>
    <t>json : "{\"destination\":\"Uffcadd844141cf0a43c0c2c87fb2389e\",\"events\":[{\"type\":\"message\",\"message\":{\"type\":\"text\",\"id\":\"569446247283556356\",\"quoteToken\":\"mwd9gYOjSi-zwMYLpCOUtlxhzeHP6iCih3vp2N6bK_ZOCQENRv9Vb5w6PhXSXov840qMjy7GEKjgHn4pzwy7mIZJp0e7ZSuO9hdwDOZml21hKX72HO8Y-npBjX5FTF7zCgOXpJGvGdDTpCUbBhAnPg\",\"text\":\"สั่งผัก\"},\"webhookEventId\":\"01JZX1MKDMD9RBERWMBRTH5ETH\",\"deliveryContext\":{\"isRedelivery\":false},\"timestamp\":1752247716988,\"source\":{\"type\":\"user\",\"userId\":\"Uf31fcbb445a04ac9cfb8fb58a37d2724\"},\"replyToken\":\"8f9da07664dc49e0a3d2137e4e82e399\",\"mode\":\"active\"}]}"</t>
  </si>
  <si>
    <t>json : "{\"date\":\"2025-07-11T15:29:18.789Z\",\"deliveryDate\":\"2025-07-12\",\"user\":\"Pepper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</si>
  <si>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{"sentMessages":[{"id":"569446322663850345","quoteToken":"VkkzQD2Ok3hrrQ5OBHScLace2Defx9-N8JSyIuKOwhx9nZT_6nls0096v5Tyu2KjSmy4BcYHA31_w41shGBqQh2nZ2ocbVGeZbuhSPHxKdV0gSAYc3WkJL3Prafatij1dw2E-Z8QooDY1mCiJOyZaQ"}]}</t>
  </si>
  <si>
    <t>🔥 Queued order with Trigger ID: 2639629264042865324</t>
  </si>
  <si>
    <t>🔥 Processing order for trigger: 2639629264042865324</t>
  </si>
  <si>
    <t>summarizeOrdersToPayments key: 12 Jul 2025|Pepper International</t>
  </si>
  <si>
    <t>Flex Message (Final): {"type":"flex","altText":"(Nöei#500) สั่งผักใหม่","contents":{"type":"bubble","size":"mega","body":{"type":"box","layout":"vertical","spacing":"md","contents":[{"type":"text","text":"✅ รายการสั่งผักใหม่ (Nöei#500)","weight":"bold","size":"md","color":"#1DB446","wrap":true},{"type":"text","text":"ร้าน: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</si>
  <si>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{"sentMessages":[{"id":"569446407154172365","quoteToken":"hegzqHCxJoJbOLSICCTdIa-OtC73ri9noZ2HeC2UZcPm1zKgh48bqSCfXkpby5yCt81MUJeEPVTXFtNNnfPlbzjBiOCP-UWzHi9AGpPWI39NR_uWJXBc2RrfWSHfZOgaCGmsBiYXSm6tS9n706FGHA"}]}</t>
  </si>
  <si>
    <t>🔥 Deleted property for trigger: 2639629264042865324</t>
  </si>
  <si>
    <t>✅ Deleted trigger: 2639629264042865324</t>
  </si>
  <si>
    <t>json : "{\"destination\":\"Uffcadd844141cf0a43c0c2c87fb2389e\",\"events\":[{\"type\":\"message\",\"message\":{\"type\":\"text\",\"id\":\"569464309600485530\",\"quoteToken\":\"i-Pcm2UZ35pR8tJWkjzzdlKLEWFblqHEcQV2lHbhgYmTuTr-HIcxlJiU5KMALgRsZxAo8ONe0dz-8yDUBNxXHzd3mXbTybQLzeZq9SjQyr6BXxU3LoqcuHotTmp1cgAjBs7gBiixkUKxlsYz3IwUJA\",\"text\":\"ครับผม\"},\"webhookEventId\":\"01JZXBX55J2A0A4DG51G6X3PF6\",\"deliveryContext\":{\"isRedelivery\":false},\"timestamp\":1752258482872,\"source\":{\"type\":\"user\",\"userId\":\"U863ec6850ff494c8ad50b25afa94efb0\"},\"replyToken\":\"8fce176fd8944ed4a052778f22c382c8\",\"mode\":\"active\"}]}"</t>
  </si>
  <si>
    <t>sendDailyOrderSummary formattedToday : 12 Jul 2025</t>
  </si>
  <si>
    <t>sendDailyOrderSummary todayRows : [[497,"11 Jul 2025 เวลา 19:11","2025-07-11T17:00:00.000Z","Ginda wagyu","Cos",5,120,600,"โอนเงิน"],[498,"11 Jul 2025 เวลา 21:36","2025-07-11T17:00:00.000Z","มุมสเต็ก","Green Oak",1,120,120,"โอนเงิน"],[498,"11 Jul 2025 เวลา 21:36","2025-07-11T17:00:00.000Z","มุมสเต็ก","Red Oak",1,120,120,"โอนเงิน"],[498,"11 Jul 2025 เวลา 21:36","2025-07-11T17:00:00.000Z","มุมสเต็ก","Cos",1,120,120,"โอนเงิน"],[499,"11 Jul 2025 เวลา 22:25","2025-07-11T17:00:00.000Z","เรื่องของสเต๊ก","Baby Cos",1,120,120,"โอนเงิน"],[500,"11 Jul 2025 เวลา 22:30","2025-07-11T17:00:00.000Z","Pepper International","Red Oak",0.3,120,36,"เงินสด"],[500,"11 Jul 2025 เวลา 22:30","2025-07-11T17:00:00.000Z","Pepper International","Cos",1,120,120,"เงินสด"]]</t>
  </si>
  <si>
    <t>📬 pushFlexMessage : {"sentMessages":[{"id":"569492730539934076","quoteToken":"D4iNfqG1PebXMhVi9B4IaVraZP0OWF1TqVfV4Ejt-s6ZWHtXv7dXDq0vNfaizrNgSknGWe_7j10AytASPk2UwKFQXFQl7xy2r3o3KJLFdTe17WY6PkTf8myoPNW16NPzvCZsPKUbty0Ws3ZW-8GojA"}]}</t>
  </si>
  <si>
    <t>json : "{\"destination\":\"Uffcadd844141cf0a43c0c2c87fb2389e\",\"events\":[{\"type\":\"message\",\"message\":{\"type\":\"text\",\"id\":\"569505101304300099\",\"quoteToken\":\"b7OQ58o7LTWLz-XiXF1GLeHhA_DSi49jxL1qI7IH3lciR5KDbo9J_1kbGJqmZ86mBNJFUK5STQ7HYxv_ZGN2rpPwE2hMIYsJWXu5I2coqPjy03JLZKOqrswtz7L-NWZcG9UikPiQMxjIKRiBsu7KEA\",\"text\":\"โชเน็น\\nคอส 4 โลค่ะ แต่ถ้ามันใหญ่มากรับเบบี้คอสก็ได้นะคะ\"},\"webhookEventId\":\"01JZY33538C3KDJJP46YEKMPM8\",\"deliveryContext\":{\"isRedelivery\":false},\"timestamp\":1752282796630,\"source\":{\"type\":\"user\",\"userId\":\"Uc0f3910d135521f0995ac379d0c945f8\"},\"replyToken\":\"af10f9d73cf74fb395763d8bce65d0f2\",\"mode\":\"active\"}]}"</t>
  </si>
  <si>
    <t>json : "{\"destination\":\"Uffcadd844141cf0a43c0c2c87fb2389e\",\"events\":[{\"type\":\"message\",\"message\":{\"type\":\"text\",\"id\":\"569505140260995091\",\"quoteToken\":\"hGQJK-rNRH9cqeRr8ViVb1VIdcpBlV1eYJyf8cSaVwWWlXMCMkXTpYOgDAoIPo0awt0Hb6sXMwBKKHRW3F6B5wk_xCCFOs3-2OGMs-yIqP9YhxVRisG4KTlH8hgARv5omnilZimGJq7-9hPC0-mdkw\",\"text\":\"เรดคอรัลมีมั้ยคะ\"},\"webhookEventId\":\"01JZY33VKR431KM1PZJ0K6ZXT9\",\"deliveryContext\":{\"isRedelivery\":false},\"timestamp\":1752282819844,\"source\":{\"type\":\"user\",\"userId\":\"Uc0f3910d135521f0995ac379d0c945f8\"},\"replyToken\":\"dc53808a3db4407e8fdce59b3f3176f6\",\"mode\":\"active\"}]}"</t>
  </si>
  <si>
    <t>json : "{\"destination\":\"Uffcadd844141cf0a43c0c2c87fb2389e\",\"events\":[{\"type\":\"message\",\"message\":{\"type\":\"text\",\"id\":\"569505199635562876\",\"quoteToken\":\"OYqjCMhNbNViWYIVSlXeDi-BpFkWLx4hKlZbnVM9F4TNJaSOxS04tcg74lYhmS0P03uD5g1Ju4nOUm3VtEy7LdpausSovCQQ8J6AVOLd_sXBX1Cb6dxeGNWQ4U1cd125X-hFsHs_fZ9HuqgMDJAsAA\",\"text\":\"แฟทบอย\\nเรดคอรัล 1 โล\\nฟิลเลย์ 1 โล\\nเบบี้คอส 1 โล\"},\"webhookEventId\":\"01JZY34Y774R7X6HHKT3DSPRSR\",\"deliveryContext\":{\"isRedelivery\":false},\"timestamp\":1752282855235,\"source\":{\"type\":\"user\",\"userId\":\"Uc0f3910d135521f0995ac379d0c945f8\"},\"replyToken\":\"3fda7d9053a1412b8839ccba728c29e8\",\"mode\":\"active\"}]}"</t>
  </si>
  <si>
    <t>json : "{\"destination\":\"Uffcadd844141cf0a43c0c2c87fb2389e\",\"events\":[{\"type\":\"message\",\"message\":{\"type\":\"text\",\"id\":\"569505250957066428\",\"quoteToken\":\"hNt0EfNoLXYU9dIEebRO80M0c9-sNGxzaar41nVt76E9pnV0hQYGCwRGKncl2rhoP8O_YkmwGwLT7flMYaxmta_tzLRzLb9eGyGKDggDUjBuEB34tCJOSIy-DT01vm5mSB6MVsjM4W-Atmd7iyflDw\",\"text\":\"เอทบิสโทร\\nฟิลเลย์ 0.5 โล\"},\"webhookEventId\":\"01JZY35W5T3TC1AGNM523W5M6Z\",\"deliveryContext\":{\"isRedelivery\":false},\"timestamp\":1752282885821,\"source\":{\"type\":\"user\",\"userId\":\"Uc0f3910d135521f0995ac379d0c945f8\"},\"replyToken\":\"9f5e1a8210a04c34a0ab6954b435d5d4\",\"mode\":\"active\"}]}"</t>
  </si>
  <si>
    <t>json : "{\"destination\":\"Uffcadd844141cf0a43c0c2c87fb2389e\",\"events\":[{\"type\":\"message\",\"message\":{\"type\":\"text\",\"id\":\"569505270720627115\",\"quoteToken\":\"QDCwGuBf8XsHokPtfl0W2io-f-BsoD1WLgeGn9sGkvg0_9EXsQVFiIlyQsTJXh4mYmtRJUF2yTT58i2H5vU0RbcNk03Vferrl_FHsdFY4u6eJ3m-0KfRB732G8FXLlbnHiYoerVXuu1gSNEBqg1ttg\",\"text\":\"เคน \\nเรดคอรัล 1 โล\"},\"webhookEventId\":\"01JZY367RJKZ4W8XGS0T8YJ9SB\",\"deliveryContext\":{\"isRedelivery\":false},\"timestamp\":1752282897688,\"source\":{\"type\":\"user\",\"userId\":\"Uc0f3910d135521f0995ac379d0c945f8\"},\"replyToken\":\"e6f47ee1187b4192a09fe7596f8afc19\",\"mode\":\"active\"}]}"</t>
  </si>
  <si>
    <t>json : "{\"date\":\"2025-07-12T01:46:29.729Z\",\"deliveryDate\":\"2025-07-12\",\"user\":\"ฌาณิ\",\"userLine\":\"ADMIN\",\"payMethod\":\"โอนเงิน\",\"userId\":\"ADMIN\",\"order\":[{\"name\":\"Green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</si>
  <si>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2248170123046497850</t>
  </si>
  <si>
    <t>json : "{\"date\":\"2025-07-12T01:47:11.665Z\",\"deliveryDate\":\"2025-07-12\",\"user\":\"Shounen Yakiniku\",\"userLine\":\"ADMIN\",\"payMethod\":\"เครดิต\",\"userId\":\"ADMIN\",\"order\":[{\"name\":\"Cos\",\"nameTh\":\"คอส\",\"amount\":4,\"price\":120,\"subtotal\":480}]}"</t>
  </si>
  <si>
    <t>🔥 Queued order with Trigger ID: -5479565342983916475</t>
  </si>
  <si>
    <t>json : "{\"date\":\"2025-07-12T01:47:55.494Z\",\"deliveryDate\":\"2025-07-12\",\"user\":\"Fat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</si>
  <si>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892181553913711685</t>
  </si>
  <si>
    <t>🔥 Processing order for trigger: -5479565342983916475</t>
  </si>
  <si>
    <t>🔥 Processing order for trigger: 2248170123046497850</t>
  </si>
  <si>
    <t>summarizeOrdersToPayments key: 12 Jul 2025|ฌาณิ</t>
  </si>
  <si>
    <t>Flex Message (Final): {"type":"flex","altText":"(ADMIN#501) สั่งผักใหม่","contents":{"type":"bubble","size":"mega","body":{"type":"box","layout":"vertical","spacing":"md","contents":[{"type":"text","text":"✅ รายการสั่งผักใหม่ (ADMIN#501)","weight":"bold","size":"md","color":"#1DB446","wrap":true},{"type":"text","text":"ร้าน: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</si>
  <si>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{"sentMessages":[{"id":"569508672418873516","quoteToken":"zgg4hJizZ4-vjuJyK_Vo9JKLZyJlb_kJBpzcajRP4PcPrfNCzosKaDgeDRjviGU5PAp2Ki8ElK0wrgdb7rMUAvDZl_7C0-qBw24oUr0uRWZ17sRDX3-k27s3I_bybywrUCA35H_0VL0H5tk8pkI3eg"}]}</t>
  </si>
  <si>
    <t>🔥 Deleted property for trigger: 2248170123046497850</t>
  </si>
  <si>
    <t>✅ Deleted trigger: 2248170123046497850</t>
  </si>
  <si>
    <t>json : "{\"date\":\"2025-07-12T01:48:58.542Z\",\"deliveryDate\":\"2025-07-12\",\"user\":\"Ken Izakaya\",\"userLine\":\"ADMIN\",\"payMethod\":\"เครดิต\",\"userId\":\"ADMIN\",\"order\":[{\"name\":\"Red Coral\",\"nameTh\":\"เรดคอรัล\",\"amount\":1,\"price\":140,\"subtotal\":140}]}"</t>
  </si>
  <si>
    <t>summarizeOrdersToPayments key: 12 Jul 2025|Shounen Yakiniku</t>
  </si>
  <si>
    <t>🔥 Queued order with Trigger ID: 301876159145236608</t>
  </si>
  <si>
    <t>Flex Message (Final): {"type":"flex","altText":"(ADMIN#502) สั่งผักใหม่","contents":{"type":"bubble","size":"mega","body":{"type":"box","layout":"vertical","spacing":"md","contents":[{"type":"text","text":"✅ รายการสั่งผักใหม่ (ADMIN#502)","weight":"bold","size":"md","color":"#1DB446","wrap":true},{"type":"text","text":"ร้าน: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</si>
  <si>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{"sentMessages":[{"id":"569508712885256400","quoteToken":"lerEAEnnvYXg0H5hEJOYqBCJt2TIh2X5_47FUNLlPpKEPAwGu6F1-AG1Bvfpr2pXhcXWsT8yOib3vghVuCAf5Rxm3umOmQC6en-4rVZVIa2EGCrOOYRkifiL98ZxE_WqGGk0G8AsBfU-VVMc8sx7Vg"}]}</t>
  </si>
  <si>
    <t>🔥 Deleted property for trigger: -5479565342983916475</t>
  </si>
  <si>
    <t>✅ Deleted trigger: -5479565342983916475</t>
  </si>
  <si>
    <t>🔥 Processing order for trigger: 892181553913711685</t>
  </si>
  <si>
    <t>summarizeOrdersToPayments key: 12 Jul 2025|Fat Boy</t>
  </si>
  <si>
    <t>Flex Message (Final): {"type":"flex","altText":"(ADMIN#503) สั่งผักใหม่","contents":{"type":"bubble","size":"mega","body":{"type":"box","layout":"vertical","spacing":"md","contents":[{"type":"text","text":"✅ รายการสั่งผักใหม่ (ADMIN#503)","weight":"bold","size":"md","color":"#1DB446","wrap":true},{"type":"text","text":"ร้าน: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</si>
  <si>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{"sentMessages":[{"id":"569508783785509429","quoteToken":"8dx0Gccw_o5uQPDZ-0Ht6GrksRbBfKKOXdWiZaqmlDv9mcnwsO4FqsSaG_orCNS3Prtk0LNCZ8aMKoCaDFvfPS8G1QZFDHWi3wDgr07evhk9itSbfJmslGV1CPkgji13Jpjbs4hWpzPCBm-WzHxzbg"}]}</t>
  </si>
  <si>
    <t>🔥 Deleted property for trigger: 892181553913711685</t>
  </si>
  <si>
    <t>✅ Deleted trigger: 892181553913711685</t>
  </si>
  <si>
    <t>🔥 Processing order for trigger: 301876159145236608</t>
  </si>
  <si>
    <t>summarizeOrdersToPayments key: 12 Jul 2025|Ken Izakaya</t>
  </si>
  <si>
    <t>Flex Message (Final): {"type":"flex","altText":"(ADMIN#504) สั่งผักใหม่","contents":{"type":"bubble","size":"mega","body":{"type":"box","layout":"vertical","spacing":"md","contents":[{"type":"text","text":"✅ รายการสั่งผักใหม่ (ADMIN#504)","weight":"bold","size":"md","color":"#1DB446","wrap":true},{"type":"text","text":"ร้าน: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</si>
  <si>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{"sentMessages":[{"id":"569508823229530236","quoteToken":"bS7uJmEjh_OjWq1Ly0zfPBna3jigIxqYxiP-FaUUEwk1r6l-ffm1ObBpGZLxs0LdKtuM9kYb1isqZqIoofJ6UHRGWZXNXKf1VKx4XNDw0SeeNDpQ-3WOd5I-3FsWAPNUv96p2KJE09c8ZmYGhQzVWg"}]}</t>
  </si>
  <si>
    <t>🔥 Deleted property for trigger: 301876159145236608</t>
  </si>
  <si>
    <t>✅ Deleted trigger: 301876159145236608</t>
  </si>
  <si>
    <t>json : "{\"date\":\"2025-07-12T01:53:46.777Z\",\"deliveryDate\":\"2025-07-12\",\"user\":\"8 Bistro\",\"userLine\":\"ADMIN\",\"payMethod\":\"เครดิต\",\"userId\":\"ADMIN\",\"order\":[{\"name\":\"Frillice Iceberg\",\"nameTh\":\"ฟิลเลย์ไอซ์เบิร์ก\",\"amount\":0.5,\"price\":140,\"subtotal\":70}]}"</t>
  </si>
  <si>
    <t>🔥 Queued order with Trigger ID: 7071178594990057561</t>
  </si>
  <si>
    <t>🔥 Processing order for trigger: 7071178594990057561</t>
  </si>
  <si>
    <t>summarizeOrdersToPayments key: 12 Jul 2025|8 Bistro</t>
  </si>
  <si>
    <t>Flex Message (Final): {"type":"flex","altText":"(ADMIN#505) สั่งผักใหม่","contents":{"type":"bubble","size":"mega","body":{"type":"box","layout":"vertical","spacing":"md","contents":[{"type":"text","text":"✅ รายการสั่งผักใหม่ (ADMIN#505)","weight":"bold","size":"md","color":"#1DB446","wrap":true},{"type":"text","text":"ร้าน: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12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บ.","weight":"bold","align":"end","size":"sm","flex":3}]}]}}}</t>
  </si>
  <si>
    <t>📬 pushFlexMessage : {"sentMessages":[{"id":"569509395097190643","quoteToken":"o01wsSwGVpc6ygC9qvEKAINOllgToqvWkLaNmPbIqbpQ7dgrdbPUHMyRmz8YlzOCYOsvnFr376ZV-5Gy-E2ry8dYjQ5lRgI9vJZJaMApyfNC3X_iLdQzk8mZrHWh_DX9EAfmqjQoJeNbcdCQ2KEzFw"}]}</t>
  </si>
  <si>
    <t>🔥 Deleted property for trigger: 7071178594990057561</t>
  </si>
  <si>
    <t>✅ Deleted trigger: 7071178594990057561</t>
  </si>
  <si>
    <t>sendDailyPackingSummary formattedToday : 12 Jul 2025</t>
  </si>
  <si>
    <t>sendDailyPackingSummary todayRows : [[497,"11 Jul 2025 เวลา 19:11","2025-07-11T17:00:00.000Z","Ginda wagyu","Cos",5,120,600,"โอนเงิน"],[498,"11 Jul 2025 เวลา 21:36","2025-07-11T17:00:00.000Z","มุมสเต็ก","Green Oak",1,120,120,"โอนเงิน"],[498,"11 Jul 2025 เวลา 21:36","2025-07-11T17:00:00.000Z","มุมสเต็ก","Red Oak",1,120,120,"โอนเงิน"],[498,"11 Jul 2025 เวลา 21:36","2025-07-11T17:00:00.000Z","มุมสเต็ก","Cos",1,120,120,"โอนเงิน"],[499,"11 Jul 2025 เวลา 22:25","2025-07-11T17:00:00.000Z","เรื่องของสเต๊ก","Baby Cos",1,120,120,"โอนเงิน"],[500,"11 Jul 2025 เวลา 22:30","2025-07-11T17:00:00.000Z","Pepper International","Red Oak",0.3,120,36,"เงินสด"],[500,"11 Jul 2025 เวลา 22:30","2025-07-11T17:00:00.000Z","Pepper International","Cos",1,120,120,"เงินสด"],[501,"12 Jul 2025 เวลา 08:48","2025-07-11T17:00:00.000Z","ฌาณิ","Green Oak",1,120,120,"โอนเงิน"],[501,"12 Jul 2025 เวลา 08:48","2025-07-11T17:00:00.000Z","ฌาณิ","Red Oak",1,120,120,"โอนเงิน"],[501,"12 Jul 2025 เวลา 08:48","2025-07-11T17:00:00.000Z","ฌาณิ","Frillice Iceberg",1,140,140,"โอนเงิน"],[501,"12 Jul 2025 เวลา 08:48","2025-07-11T17:00:00.000Z","ฌาณิ","Baby Cos",1,120,120,"โอนเงิน"],[502,"12 Jul 2025 เวลา 08:48","2025-07-11T17:00:00.000Z","Shounen Yakiniku","Cos",4,120,480,"เครดิต"],[503,"12 Jul 2025 เวลา 08:49","2025-07-11T17:00:00.000Z","Fat Boy","Frillice Iceberg",1,140,140,"เครดิต"],[503,"12 Jul 2025 เวลา 08:49","2025-07-11T17:00:00.000Z","Fat Boy","Baby Cos",1,120,120,"เครดิต"],[503,"12 Jul 2025 เวลา 08:49","2025-07-11T17:00:00.000Z","Fat Boy","Red Coral",1,140,140,"เครดิต"],[504,"12 Jul 2025 เวลา 08:49","2025-07-11T17:00:00.000Z","Ken Izakaya","Red Coral",1,140,140,"เครดิต"],[505,"12 Jul 2025 เวลา 08:55","2025-07-11T17:00:00.000Z","8 Bistro","Frillice Iceberg",0.5,140,70,"เครดิต"]]</t>
  </si>
  <si>
    <t>sendDailyDeliverSummary flexMessage : {"type":"flex","altText":"สรุปรายการส่งผัก 🚚🥬\nประจำวันที่ 12/07/2025","contents":{"type":"bubble","size":"mega","body":{"type":"box","layout":"vertical","contents":[{"type":"text","text":"สรุปรายการส่งผัก 🚚🥬 \nประจำวันที่ 12/07/2025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บ.)","weight":"bold","size":"sm"}]}]},{"type":"box","layout":"vertical","margin":"lg","spacing":"sm","contents":[{"type":"box","layout":"horizontal","backgroundColor":"#A1D6B2","paddingAll":"md","cornerRadius":"md","margin":"lg","contents":[{"type":"text","text":"2.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บ.)","weight":"bold","size":"sm"}]}]},{"type":"box","layout":"vertical","margin":"lg","spacing":"sm","contents":[{"type":"box","layout":"horizontal","backgroundColor":"#A1D6B2","paddingAll":"md","cornerRadius":"md","margin":"lg","contents":[{"type":"text","text":"3.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บ.)","weight":"bold","size":"sm"}]}]},{"type":"box","layout":"vertical","margin":"lg","spacing":"sm","contents":[{"type":"box","layout":"horizontal","backgroundColor":"#A1D6B2","paddingAll":"md","cornerRadius":"md","margin":"lg","contents":[{"type":"text","text":"4.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บ.)","weight":"bold","size":"sm"}]}]},{"type":"box","layout":"vertical","margin":"lg","spacing":"sm","contents":[{"type":"box","layout":"horizontal","backgroundColor":"#A1D6B2","paddingAll":"md","cornerRadius":"md","margin":"lg","contents":[{"type":"text","text":"5.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บ.)","weight":"bold","size":"sm"}]}]},{"type":"box","layout":"vertical","margin":"lg","spacing":"sm","contents":[{"type":"box","layout":"horizontal","backgroundColor":"#A1D6B2","paddingAll":"md","cornerRadius":"md","margin":"lg","contents":[{"type":"text","text":"6.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บ.)","weight":"bold","size":"sm"}]}]},{"type":"box","layout":"vertical","margin":"lg","spacing":"sm","contents":[{"type":"box","layout":"horizontal","backgroundColor":"#A1D6B2","paddingAll":"md","cornerRadius":"md","margin":"lg","contents":[{"type":"text","text":"7.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400 บ.)","weight":"bold","size":"sm"}]}]},{"type":"box","layout":"vertical","margin":"lg","spacing":"sm","contents":[{"type":"box","layout":"horizontal","backgroundColor":"#A1D6B2","paddingAll":"md","cornerRadius":"md","margin":"lg","contents":[{"type":"text","text":"8. 👤 Ken Izakaya","flex":6,"wrap":true,"weight":"bold","size":"sm"},{"type":"text","text":"🖨 DS","align":"end","flex":2,"weight":"bold","size":"sm"}]},{"type":"separator","margin":"sm"},{"type":"box","layout":"horizontal","contents":[{"type":"text","text":"🥬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บ.)","weight":"bold","size":"sm"}]}]},{"type":"box","layout":"vertical","margin":"lg","spacing":"sm","contents":[{"type":"box","layout":"horizontal","backgroundColor":"#A1D6B2","paddingAll":"md","cornerRadius":"md","margin":"lg","contents":[{"type":"text","text":"9.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(เครดิต 70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156 บ.","weight":"bold","align":"end","flex":3}]},{"type":"box","layout":"horizontal","contents":[{"type":"text","text":"โอนเงิน","flex":5,"wrap":true},{"type":"text","text":"1.580 บ.","weight":"bold","align":"end","flex":3}]},{"type":"box","layout":"horizontal","contents":[{"type":"text","text":"เครดิต","flex":5,"wrap":true},{"type":"text","text":"1.090 บ.","weight":"bold","align":"end","flex":3}]},{"type":"separator","margin":"sm"},{"type":"box","layout":"horizontal","backgroundColor":"#E8B86D","paddingAll":"md","cornerRadius":"md","contents":[{"type":"text","text":"รวม 22.80 กก.","size":"md","weight":"bold","flex":5,"wrap":true},{"type":"text","text":"2.826 บ.","weight":"bold","size":"md","align":"end","flex":3}]}]}]}}}</t>
  </si>
  <si>
    <t>📬 pushFlexMessage : {"sentMessages":[{"id":"569509984766525962","quoteToken":"Bg1FM04RPjGWsMl-VtWG1m3vNHNrTgsYzXZwRSZzzYesXgHCqSqbTHYejdv6fgMaPWEZd9WAq-HdUHpxAoZmcj_s1wICYl_eUm1hklb40zSI-_M8ySAG0Y85IGutX9T5DXflblfSHe02uXZ2uUJ6-Q"}]}</t>
  </si>
  <si>
    <t>json : "{\"destination\":\"Uffcadd844141cf0a43c0c2c87fb2389e\",\"events\":[{\"type\":\"message\",\"message\":{\"type\":\"text\",\"id\":\"569512156459172080\",\"quoteToken\":\"tk_jVyZS2ZC1E7-KW7UkmV8UAwHbfkN0w5P_fd3bIHLvBOYqHtCenCJh7FcYodRBrKYSr_zttE2wTi6BKdDLfeSgov_j4MKsszLMFkEdFYcZWfmlbb6h784JRhZ1t1Y93mfdRfwGpHdCw6XdpqNCmg\",\"text\":\"ใช่ค่ะ \"},\"webhookEventId\":\"01JZY73FSHHF7G1F7E309ND8FS\",\"deliveryContext\":{\"isRedelivery\":false},\"timestamp\":1752287001911,\"source\":{\"type\":\"user\",\"userId\":\"Uc0f3910d135521f0995ac379d0c945f8\"},\"replyToken\":\"890c98775afc4470910b6050f13aaac0\",\"mode\":\"active\"}]}"</t>
  </si>
  <si>
    <t>json : "{\"date\":\"2025-07-12T02:51:04.612Z\",\"deliveryDate\":\"2025-07-10\",\"user\":\"Bosco\",\"userLine\":\"ADMIN\",\"payMethod\":\"เงินสด\",\"userId\":\"ADMIN\",\"order\":[{\"name\":\"Italian Basil\",\"nameTh\":\"เบซิล\",\"amount\":0.5,\"price\":400,\"subtotal\":200}]}"</t>
  </si>
  <si>
    <t>🔥 Queued order with Trigger ID: 3555742352824305304</t>
  </si>
  <si>
    <t>🔥 Processing order for trigger: 3555742352824305304</t>
  </si>
  <si>
    <t>Delivery Date: 10 Jul 2025</t>
  </si>
  <si>
    <t>summarizeOrdersToPayments key: 10 Jul 2025|Bosco</t>
  </si>
  <si>
    <t>Flex Message (Final): {"type":"flex","altText":"(ADMIN#506) สั่งผักใหม่","contents":{"type":"bubble","size":"mega","body":{"type":"box","layout":"vertical","spacing":"md","contents":[{"type":"text","text":"✅ รายการสั่งผักใหม่ (ADMIN#506)","weight":"bold","size":"md","color":"#1DB446","wrap":true},{"type":"text","text":"ร้าน: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พฤหัสบดีที่ 10 กรกฎาคม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กก.","weight":"bold","align":"end","size":"sm","flex":2},{"type":"text","text":"200 บ.","weight":"bold","align":"end","size":"sm","flex":3}]}]}}}</t>
  </si>
  <si>
    <t>📬 pushFlexMessage : {"sentMessages":[{"id":"569515026101043508","quoteToken":"iXAMo-auKo0KsH7txvD5Uh_sF9PCXolv6RUn6zutmBhXvTODHiw2kjQL3M7YRlbgjuBpftSq-uhqqtiv4bQCk88h3rEnIIiaORG8YxaigPNJjApYHeRHyHzAfml_bFEV-gkaYzzWoRghHw96vf7XgA"}]}</t>
  </si>
  <si>
    <t>🔥 Deleted property for trigger: 3555742352824305304</t>
  </si>
  <si>
    <t>✅ Deleted trigger: 3555742352824305304</t>
  </si>
  <si>
    <t>json : "{\"destination\":\"Uffcadd844141cf0a43c0c2c87fb2389e\",\"events\":[{\"type\":\"message\",\"message\":{\"type\":\"text\",\"id\":\"569523123725271767\",\"quoteToken\":\"BF4kQCdKBOkrgYeZJF1b_IJmd3POYSX7yszjc3NijLjAp9Nqwe1lof8bewe5E8yzcEv5TBtlHn3HSc6C3YzOSKAYIdIqM6-Kx-FUR7ivTC8HCHZYBBYpZCLaUzx74RXwG5pXo-AmPCrdCRZNEE9txQ\",\"text\":\"โชเนนค่ะ\"},\"webhookEventId\":\"01JZYDAZ8KQM956QEDFB7EPAHF\",\"deliveryContext\":{\"isRedelivery\":false},\"timestamp\":1752293538828,\"source\":{\"type\":\"user\",\"userId\":\"Uc0f3910d135521f0995ac379d0c945f8\"},\"replyToken\":\"7ebca2a749b644af87434bf834aa6ea7\",\"mode\":\"active\"}]}"</t>
  </si>
  <si>
    <t>json : "{\"destination\":\"Uffcadd844141cf0a43c0c2c87fb2389e\",\"events\":[{\"type\":\"message\",\"message\":{\"type\":\"text\",\"id\":\"569546555439448086\",\"quoteToken\":\"zTHoAFh7UoAVE5wC9z-pta3OsvOVZucfUJ20S5ODQ3t6pX1DRT1GX_mZy3byxkThNASsbnG687LBJ_0Fg-u3P_KVfSo2JHHpilnNFYmBY92MEEkzWlOQjwGgvo6yNQsUENNVWo1j5SH7VaiNEpIF2g\",\"text\":\"สั่งผัก\"},\"webhookEventId\":\"01JZYTN6HY05SHV8Y0W2HZ86XY\",\"deliveryContext\":{\"isRedelivery\":false},\"timestamp\":1752307505273,\"source\":{\"type\":\"user\",\"userId\":\"Ub61ffc31749c91e81bdbf2f37821bf49\"},\"replyToken\":\"1a339cf7c58e46619166ae3f158e63f1\",\"mode\":\"active\"}]}"</t>
  </si>
  <si>
    <t>json : "{\"date\":\"2025-07-12T08:05:41.250Z\",\"deliveryDate\":\"2025-07-13\",\"user\":\"คริสตัลคาเฟ่\",\"userLine\":\"ร้าน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</si>
  <si>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{"sentMessages":[{"id":"569546621273244160","quoteToken":"iABtX7tiJzbKf3nzaagy-6hngTxn4HOid-dM-KBDYKsm2_ux9fFw2MaeGMe18tIpmdh_21YVem3Wp0AdLiDTOiolOxI4gvltK3jXcfSd_l6Li5WrhQg5FY-MhWEktlFmzKvNbYg2dzNUXXVbxQBW9g"}]}</t>
  </si>
  <si>
    <t>🔥 Queued order with Trigger ID: -1551101604084343889</t>
  </si>
  <si>
    <t>🔥 Processing order for trigger: -1551101604084343889</t>
  </si>
  <si>
    <t>Delivery Date: 13 Jul 2025</t>
  </si>
  <si>
    <t>summarizeOrdersToPayments key: 13 Jul 2025|คริสตัลคาเฟ่</t>
  </si>
  <si>
    <t>Flex Message (Final): {"type":"flex","altText":"(ร้าน คริสตัลคาเฟ่#507) สั่งผักใหม่","contents":{"type":"bubble","size":"mega","body":{"type":"box","layout":"vertical","spacing":"md","contents":[{"type":"text","text":"✅ รายการสั่งผักใหม่ (ร้าน คริสตัลคาเฟ่#507)","weight":"bold","size":"md","color":"#1DB446","wrap":true},{"type":"text","text":"ร้าน: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</si>
  <si>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{"sentMessages":[{"id":"569546825435447536","quoteToken":"glR_cbEXoV2_VvlxM1usE6EcaHsmwb1rRTHR22uExTe_ypxxt6ncvJpm0TdlZmY7QlU6ecqAUQfhEzKlAeZdMnAxngXcmvtudzg7YNpY1a-q-skW0dGDsaHJBAmfsER_aQ31rE1BfRvA8__cKcJCJw"}]}</t>
  </si>
  <si>
    <t>🔥 Deleted property for trigger: -1551101604084343889</t>
  </si>
  <si>
    <t>✅ Deleted trigger: -1551101604084343889</t>
  </si>
  <si>
    <t>📬 pushFlexMessage : {"sentMessages":[{"id":"569565380750868668","quoteToken":"_ET86MCjUX2vWVYUZ2ZR5tXFrleJNlgGMPVtqVxH24vWXH-NeCggxHGOnP6J4za_8utZzouvFBiVro9Ql5ES4acJHbnvFd1dqa_UDyQtvWd9sd6dzwjmZQkbnSWoJiJ9zphOlhA784zjVurYkHs-zw"}]}</t>
  </si>
  <si>
    <t>json : "{\"date\":\"2025-07-12T11:59:09.393Z\",\"deliveryDate\":\"2025-07-13\",\"user\":\"Daya’s eatery\",\"userLine\":\"Yew\",\"payMethod\":\"เงินสด\",\"userId\":\"Ud8a5b523e15a5b7f3a9ea4ea805a2144\",\"order\":[{\"name\":\"Frillice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Cos\",\"nameTh\":\"เบบี้คอส\",\"amount\":1,\"price\":120,\"subtotal\":120,\"image\":\"https://i.postimg.cc/2bXxQ2B1/12.png\"},{\"name\":\"Wild Rocket\",\"nameTh\":\"ไวลด์ ร็อคเก็ต\",\"amount\":0.3,\"price\":300,\"subtotal\":90,\"image\":\"https://ofarmorganic.com/wp-content/uploads/2020/05/rocket-salad-2.jpg\"},{\"name\":\"Red Coral\",\"nameTh\":\"เรดคอรัล\",\"amount\":0.5,\"price\":140,\"subtotal\":70,\"image\":\"https://i.postimg.cc/XJTHF1Wf/image.jpg\"}]}"</t>
  </si>
  <si>
    <t>📬 pushFlexMessage : {"sentMessages":[{"id":"569570124475400908","quoteToken":"dWhMLoP3wJHYj0Cz8X01GccayCUxyP1ancPKIbPdXafg4im_IgcZHkGOklDkd8bOYe7M740az11VAqJ4q878mwKKzkeWCd8NDuATpk07HtFMbQSsqmflH4iZAxqxfUdnZtzqWCvfAt6cV2q8FYcsHA"}]}</t>
  </si>
  <si>
    <t>🔥 Queued order with Trigger ID: -8347457726506225727</t>
  </si>
  <si>
    <t>🔥 Processing order for trigger: -8347457726506225727</t>
  </si>
  <si>
    <t>summarizeOrdersToPayments key: 13 Jul 2025|Daya’s eatery</t>
  </si>
  <si>
    <t>Flex Message (Final): {"type":"flex","altText":"(Yew#508) สั่งผักใหม่","contents":{"type":"bubble","size":"mega","body":{"type":"box","layout":"vertical","spacing":"md","contents":[{"type":"text","text":"✅ รายการสั่งผักใหม่ (Yew#508)","weight":"bold","size":"md","color":"#1DB446","wrap":true},{"type":"text","text":"ร้าน: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Rocket","size":"sm","color":"#000000","flex":4},{"type":"text","text":"0.30 กก.","size":"sm","color":"#555555","align":"end","flex":3},{"type":"text","text":"90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บ.","size":"sm","color":"#000000","align":"end","flex":3}]}]},{"type":"separator","margin":"md"},{"type":"box","layout":"horizontal","margin":"sm","contents":[{"type":"text","text":"รวม","weight":"bold","size":"sm","flex":4},{"type":"text","text":"2.80 กก.","weight":"bold","align":"end","size":"sm","flex":2},{"type":"text","text":"420 บ.","weight":"bold","align":"end","size":"sm","flex":3}]}]}}}</t>
  </si>
  <si>
    <t>📬 pushFlexMessage : {"sentMessages":[{"id":"569570215106183341","quoteToken":"NVa6KQkLZCO4Az2bERd-BtMhDX_k93IZOUkk5lQUVNyl7F5Bz1LHZx7QQZHv96ikZXb1MmIGRlVCx5YsJJKa4f77UBvb3tFsicJ30oeIX7t5bthv-RpRST0G0JDO7rai7nA8GB7VSSls819lJxtvOw"}]}</t>
  </si>
  <si>
    <t>🔥 Deleted property for trigger: -8347457726506225727</t>
  </si>
  <si>
    <t>✅ Deleted trigger: -8347457726506225727</t>
  </si>
  <si>
    <t>json : "{\"date\":\"2025-07-12T13:44:27.401Z\",\"deliveryDate\":\"2025-07-13\",\"user\":\"ไวท์เฮ้าส์\",\"userLine\":\"Gt\",\"payMethod\":\"เงินสด\",\"userId\":\"Uc6055f977b197597baf773d364ef63ef\",\"order\":[{\"name\":\"Green Oak\",\"nameTh\":\"กรีนโอ๊ค \",\"amount\":0.3,\"price\":120,\"subtotal\":36,\"image\":\"https://i.postimg.cc/xXKgwvBZ/05.png\"},{\"name\":\"Red Oak\",\"nameTh\":\"เรดโอ๊ค \",\"amount\":0.3,\"price\":120,\"subtotal\":36,\"image\":\"https://i.postimg.cc/8F4451pB/08.png\"},{\"name\":\"Baby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</si>
  <si>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{"sentMessages":[{"id":"569580723414237220","quoteToken":"yPtoHXWZtDUvXLcnco1twqbKqoxxyNgXdyLSE5ZeIsd_EhrX5Z7p28rpfkYqJjn2xg36PdQO5VCn07BhaZGm3x1x33dt7PxiEtKX7MfcMdpo1ySYzqgflkOXNuxH-Bj4PboZ7WsWcBMlmxt8Gyuz3w"}]}</t>
  </si>
  <si>
    <t>🔥 Queued order with Trigger ID: 1411501258516826766</t>
  </si>
  <si>
    <t>🔥 Processing order for trigger: 1411501258516826766</t>
  </si>
  <si>
    <t>summarizeOrdersToPayments key: 13 Jul 2025|ไวท์เฮ้าส์</t>
  </si>
  <si>
    <t>Flex Message (Final): {"type":"flex","altText":"(Gt#509) สั่งผักใหม่","contents":{"type":"bubble","size":"mega","body":{"type":"box","layout":"vertical","spacing":"md","contents":[{"type":"text","text":"✅ รายการสั่งผักใหม่ (Gt#509)","weight":"bold","size":"md","color":"#1DB446","wrap":true},{"type":"text","text":"ร้าน: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บ.","size":"sm","color":"#000000","align":"end","flex":3}]}]},{"type":"separator","margin":"md"},{"type":"box","layout":"horizontal","margin":"sm","contents":[{"type":"text","text":"รวม","weight":"bold","size":"sm","flex":4},{"type":"text","text":"1.60 กก.","weight":"bold","align":"end","size":"sm","flex":2},{"type":"text","text":"192 บ.","weight":"bold","align":"end","size":"sm","flex":3}]}]}}}</t>
  </si>
  <si>
    <t>📬 pushFlexMessage : {"sentMessages":[{"id":"569580885818212626","quoteToken":"cDmWNn2fSqVCyw1-8FnGlwsPeqmtaTXGVG7_7w0RguENqb9Ljeci6dhA8MlMkz3rmJhavPCv7byLNB7FPQEdqeX1YM6U4O7_QILS3dIfNtBAuCPSg68_OG4MoyX8FDMhStBneFJhi3mH3wlV4KehYg"}]}</t>
  </si>
  <si>
    <t>🔥 Deleted property for trigger: 1411501258516826766</t>
  </si>
  <si>
    <t>✅ Deleted trigger: 1411501258516826766</t>
  </si>
  <si>
    <t>json : "{\"destination\":\"Uffcadd844141cf0a43c0c2c87fb2389e\",\"events\":[{\"type\":\"message\",\"message\":{\"type\":\"text\",\"id\":\"569588740037804120\",\"quoteToken\":\"5PPL4il_r1aH1uvPI9k_2O_PonSy1_LzsX0WFs9W8VepkB-b-HOVhuXXFWMfPPZ30RX6xiSBLdQlqB8bksfYy5nvc7b8yl-B7nqLhDVAJUbthZL7DdeR_VRpFbf6cxC30mSWAuQZJqv6yYqVaSMmLA\",\"text\":\"ยังไม่ได้เอาผักมาส่งหรอคะ\"},\"webhookEventId\":\"01JZZJMH7NCMACQTQ52MVD5C48\",\"deliveryContext\":{\"isRedelivery\":false},\"timestamp\":1752332649210,\"source\":{\"type\":\"user\",\"userId\":\"U0d6b72543464859ef62065c9501370cd\"},\"replyToken\":\"b675473ab0164ad28b82ada7daab094b\",\"mode\":\"active\"}]}"</t>
  </si>
  <si>
    <t>json : "{\"destination\":\"Uffcadd844141cf0a43c0c2c87fb2389e\",\"events\":[{\"type\":\"message\",\"message\":{\"type\":\"text\",\"id\":\"569589099909611694\",\"quoteToken\":\"fyS3YaHpBf_mxbv-1KLtwsUqQH8fskfFPlNWStiSOnDS9pDrpfvjUx7szQodH38EUgx6Rz1oz8os9i713a2Gm03kW8F4UuX868hBQltuj0yEnZiGs3d-i5wz_jkfq5TBTZCK0Kgd9S275rBe5gceZw\",\"text\":\"ส่งวันนี้มั้ยคะ \"},\"webhookEventId\":\"01JZZJV2JGWAPT31PPRYE1NR5E\",\"deliveryContext\":{\"isRedelivery\":false},\"timestamp\":1752332863877,\"source\":{\"type\":\"user\",\"userId\":\"U0d6b72543464859ef62065c9501370cd\"},\"replyToken\":\"04ac34ee676f4bb188bf665ff335a8e9\",\"mode\":\"active\"}]}"</t>
  </si>
  <si>
    <t>json : "{\"destination\":\"Uffcadd844141cf0a43c0c2c87fb2389e\",\"events\":[{\"type\":\"message\",\"message\":{\"type\":\"text\",\"id\":\"569589147120435235\",\"quoteToken\":\"wYg7qLpFzXvdYnL1G3LX3nG-wZ4lFpNYU-t1DWFbUFVWxYWUWe7zA8HG4SfRBSCMcaYxqjuEoWotrZN58lRRA7SfRHDTZ_fKnCSBnlDLeYiHtxkd5JhrPVngPy96bCgvgriS4_Mhtb9ijw6QLV42eA\",\"text\":\"สักครู่ค่ะ\"},\"webhookEventId\":\"01JZZJVY5CCYR7PSX308M6Q0XV\",\"deliveryContext\":{\"isRedelivery\":false},\"timestamp\":1752332891826,\"source\":{\"type\":\"user\",\"userId\":\"U0d6b72543464859ef62065c9501370cd\"},\"replyToken\":\"b6946c8a0c154644b8bbb578a7f3554f\",\"mode\":\"active\"}]}"</t>
  </si>
  <si>
    <t>json : "{\"destination\":\"Uffcadd844141cf0a43c0c2c87fb2389e\",\"events\":[{\"type\":\"message\",\"message\":{\"type\":\"text\",\"id\":\"569594587585708271\",\"quoteToken\":\"5OS0BZIeqUpbuLtUPuFUdzylAgjCIL4-iUAnAiarKpnU8AnQAucbiWS5mrA5r-6WXmqIFCug3cT6Y3AkCfA6SLuO034X5CGbzK_Df9MeF4pJsDX61S8fZ_cvMKUFVHnHkU5PjhgjqbEVt9bkPZI7ZQ\",\"text\":\"โอเคค่ะ เดี๋ยวเจี๊ยบมีสั่งเพิ่ม เจี๊ยบขอคอสต้นเล็กหน่อยค่ะ รอบนี้ที่มาส่ง ใหญ่มาก มันใช้ได้ไม่เยอะ \"},\"webhookEventId\":\"01JZZNYWY3B16G445Z2BV01RE3\",\"deliveryContext\":{\"isRedelivery\":false},\"timestamp\":1752336134600,\"source\":{\"type\":\"user\",\"userId\":\"U0d6b72543464859ef62065c9501370cd\"},\"replyToken\":\"f2603c3bcd12471daa5bce966f41f575\",\"mode\":\"active\"}]}"</t>
  </si>
  <si>
    <t>json : "{\"destination\":\"Uffcadd844141cf0a43c0c2c87fb2389e\",\"events\":[{\"type\":\"message\",\"message\":{\"type\":\"text\",\"id\":\"569594612919566712\",\"quoteToken\":\"cul9mQWb-OCNa44Q20y-leXY2hsSwvKJCbXgV4EWO1c4amdB2mrizEfQgKSI--SWamIY1r4RT4U4OEYS2rcr-htmwMkj6j8L8wvYZhmLQD-lkcjhcPlGZVYqNjdMSF1wp8-NQqBYme-YCugRT3Zqeg\",\"text\":\"เดี๋ยวให้ตวงโอนให้พรุ่งนี้ทีเดียวนะคะ \"},\"webhookEventId\":\"01JZZNZBBXKAVZP9E9AKTGP75N\",\"deliveryContext\":{\"isRedelivery\":false},\"timestamp\":1752336149724,\"source\":{\"type\":\"user\",\"userId\":\"U0d6b72543464859ef62065c9501370cd\"},\"replyToken\":\"ac6c161ef78e43139d0cc687da0edda2\",\"mode\":\"active\"}]}"</t>
  </si>
  <si>
    <t>json : "{\"destination\":\"Uffcadd844141cf0a43c0c2c87fb2389e\",\"events\":[{\"type\":\"message\",\"message\":{\"type\":\"text\",\"id\":\"569594844662464871\",\"quoteToken\":\"Og4UnKtqrH5K_luzwKM7p7KHaWf1Rk6lm-dsD67NcOKBBlEnpovIaHyH2n2SxCuKH4sSWkv0ykPYinlH9Mfx0FME7FS4X6ufQwvbpMX0-q3AFTL3M8snQD6rWE4smd5OBPUd8zmd9HodfYtCmsYg0A\",\"text\":\"ช่วยดูคัดให้นิดนึงนะคะ ปกติก็ไม่ได้มาใหญ่ขนาดนี้ \"},\"webhookEventId\":\"01JZZP3JH3ZD172ZA8H7D749AN\",\"deliveryContext\":{\"isRedelivery\":false},\"timestamp\":1752336287963,\"source\":{\"type\":\"user\",\"userId\":\"U0d6b72543464859ef62065c9501370cd\"},\"replyToken\":\"e9bc2191315a42e1b053af5084c152bf\",\"mode\":\"active\"}]}"</t>
  </si>
  <si>
    <t>json : "{\"date\":\"2025-07-12T16:05:03.981Z\",\"deliveryDate\":\"2025-07-13\",\"user\":\"Ginda wagyu\",\"userLine\":\"Moo_Mhee 🎄🌷🪞46\",\"payMethod\":\"โอนเงิน\",\"userId\":\"U0d6b72543464859ef62065c9501370cd\",\"order\":[{\"name\":\"Cos\",\"nameTh\":\"คอส\",\"amount\":5,\"price\":120,\"subtotal\":600,\"image\":\"https://i.postimg.cc/643mw8Cv/03.png\"}]}"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</si>
  <si>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{"sentMessages":[{"id":"569594879642960266","quoteToken":"oMYE7uPQbf5mmLQv2WUdbhxjL-_ZNW4o6etdVmaYYh1SENB0J5S8DkwE_jDNk_8exAW3n-o4z0VV4IHdRXZhWc1VAKOUQAsKvGoAmp9isVqT_1wtRXRX-Ii7LWGTeCytPETyk8sxA0TsB_HTdrRvIQ"}]}</t>
  </si>
  <si>
    <t>🔥 Queued order with Trigger ID: -1957390209603490023</t>
  </si>
  <si>
    <t>🔥 Processing order for trigger: -1957390209603490023</t>
  </si>
  <si>
    <t>summarizeOrdersToPayments key: 13 Jul 2025|Ginda wagyu</t>
  </si>
  <si>
    <t>Flex Message (Final): {"type":"flex","altText":"(Moo_Mhee 🎄🌷🪞46#510) สั่งผักใหม่","contents":{"type":"bubble","size":"mega","body":{"type":"box","layout":"vertical","spacing":"md","contents":[{"type":"text","text":"✅ รายการสั่งผักใหม่ (Moo_Mhee 🎄🌷🪞46#510)","weight":"bold","size":"md","color":"#1DB446","wrap":true},{"type":"text","text":"ร้าน: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</si>
  <si>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{"sentMessages":[{"id":"569595060904788312","quoteToken":"8AYCmqPVq5WxtIXWe86PqnzUegMJI0cHF3kLuutkz3CtZVpp2nKHRAqlPBYqeG67W4qGE-TQOqXCB_0kJuQmh8iyIv58C5TZyO6fwiZBvwHjsUqh67cmpGrByWE7939yBjnidJtZxhG8nedzdeASPw"}]}</t>
  </si>
  <si>
    <t>🔥 Deleted property for trigger: -1957390209603490023</t>
  </si>
  <si>
    <t>✅ Deleted trigger: -1957390209603490023</t>
  </si>
  <si>
    <t>json : "{\"date\":\"2025-07-12T17:03:15.235Z\",\"deliveryDate\":\"2025-07-13\",\"user\":\"มุมสเต็ก\",\"userLine\":\"ADMIN\",\"payMethod\":\"โอนเงิน\",\"userId\":\"ADMIN\",\"order\":[{\"name\":\"Green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</si>
  <si>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6278224862370389051</t>
  </si>
  <si>
    <t>🔥 Processing order for trigger: 6278224862370389051</t>
  </si>
  <si>
    <t>summarizeOrdersToPayments key: 13 Jul 2025|มุมสเต็ก</t>
  </si>
  <si>
    <t>Flex Message (Final): {"type":"flex","altText":"(ADMIN#511) สั่งผักใหม่","contents":{"type":"bubble","size":"mega","body":{"type":"box","layout":"vertical","spacing":"md","contents":[{"type":"text","text":"✅ รายการสั่งผักใหม่ (ADMIN#511)","weight":"bold","size":"md","color":"#1DB446","wrap":true},{"type":"text","text":"ร้าน: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</si>
  <si>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{"sentMessages":[{"id":"569600973329399945","quoteToken":"XMOjSw_09IMgKNiiSqv7oONOTrJCMRhX4AdLk0f3DgzCKlodrjG4xvjsLE1O4n46meidm2BLJ1YNQ7xV615dN76Ai4SBomDKQxjG0i3xVfPl3cgEq4MzaSeUimDWkRAkL8Z52VeT-5F4fmgWTaZZfA"}]}</t>
  </si>
  <si>
    <t>🔥 Deleted property for trigger: 6278224862370389051</t>
  </si>
  <si>
    <t>✅ Deleted trigger: 6278224862370389051</t>
  </si>
  <si>
    <t>json : "{\"destination\":\"Uffcadd844141cf0a43c0c2c87fb2389e\",\"events\":[{\"type\":\"message\",\"message\":{\"type\":\"text\",\"id\":\"569607543588913272\",\"quoteToken\":\"FiO3Zpc4GRGiOeshSK-TpoclTwNCVg3VZqhCe07tU4Q1_m7zm_h7G49xPxeuSmVhqUo8Fw0OmzAm_Z0InLE_082hT2qeqNYhNpTE0ddO6xdst204zGtmaNCmKpFe05fqmzXn3sK9FFLBz76Ab4O8pw\",\"text\":\"สั่งผัก\"},\"webhookEventId\":\"01JZZXAJAJZ08Q500H268XPV6F\",\"deliveryContext\":{\"isRedelivery\":false},\"timestamp\":1752343856983,\"source\":{\"type\":\"user\",\"userId\":\"U863ec6850ff494c8ad50b25afa94efb0\"},\"replyToken\":\"0adb15729ecf496b9f8abf0ed164a697\",\"mode\":\"active\"}]}"</t>
  </si>
  <si>
    <t>json : "{\"date\":\"2025-07-12T18:11:50.811Z\",\"deliveryDate\":\"2025-07-13\",\"user\":\"Rare\",\"userLine\":\"21gun\",\"payMethod\":\"เครดิต\",\"userId\":\"U863ec6850ff494c8ad50b25afa94efb0\",\"order\":[{\"name\":\"Frillice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</si>
  <si>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{"sentMessages":[{"id":"569607638615588951","quoteToken":"T5a4l2JD1jAdaoarEjQfGjEjc7C-psBCGiHjTzdznsgtJksvOQ8_CpiRn4iIvSKMq-dNU-4jZBslXu6plvKpqZICqb2ElQ_4yO069PrUrFr1ZHh7cM2nJT2Osa9TIinSxVYsaB37Xgz7gR7XTQf8gg"}]}</t>
  </si>
  <si>
    <t>🔥 Queued order with Trigger ID: 6137285764550899424</t>
  </si>
  <si>
    <t>🔥 Processing order for trigger: 6137285764550899424</t>
  </si>
  <si>
    <t>summarizeOrdersToPayments key: 13 Jul 2025|Rare</t>
  </si>
  <si>
    <t>Flex Message (Final): {"type":"flex","altText":"(21gun#512) สั่งผักใหม่","contents":{"type":"bubble","size":"mega","body":{"type":"box","layout":"vertical","spacing":"md","contents":[{"type":"text","text":"✅ รายการสั่งผักใหม่ (21gun#512)","weight":"bold","size":"md","color":"#1DB446","wrap":true},{"type":"text","text":"ร้าน: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กก.","weight":"bold","align":"end","size":"sm","flex":2},{"type":"text","text":"520 บ.","weight":"bold","align":"end","size":"sm","flex":3}]}]}}}</t>
  </si>
  <si>
    <t>📬 pushFlexMessage : {"sentMessages":[{"id":"569607700187447332","quoteToken":"V0BXirVPw2lgQUx8sg_vxHk5UXDXvGdlGAeWfez5BkDyexfe6jWJVQi2tIqtr4jaaWJeYL1toIlnEhmcoo44ilyVRMYEuFHruMcU83XBL_l6dME6PWRTaF0qzT8uAcQlKa4vek22-RyJDPLflqbQPw"}]}</t>
  </si>
  <si>
    <t>🔥 Deleted property for trigger: 6137285764550899424</t>
  </si>
  <si>
    <t>✅ Deleted trigger: 6137285764550899424</t>
  </si>
  <si>
    <t>json : "{\"date\":\"2025-07-12T18:52:24.581Z\",\"deliveryDate\":\"2025-07-13\",\"user\":\"Morning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</si>
  <si>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{"sentMessages":[{"id":"569611723733729451","quoteToken":"vuqPIYATLiCIPu6LrsBD_sj3kxPLH3ADVX52glKMgTITi_jwsT2GKgKut9mlnwYNrv5gFnZ5gTMSZvg5dGND3Usqfu8oVfWuJTROGVTkU6N_xOxoooBeiAGw8-vuArNxLPycEZt3Ey5NXjUSAEmjEA"}]}</t>
  </si>
  <si>
    <t>🔥 Queued order with Trigger ID: 7937293815255772925</t>
  </si>
  <si>
    <t>🔥 Processing order for trigger: 7937293815255772925</t>
  </si>
  <si>
    <t>summarizeOrdersToPayments key: 13 Jul 2025|Morning Tonight</t>
  </si>
  <si>
    <t>Flex Message (Final): {"type":"flex","altText":"(21gun#513) สั่งผักใหม่","contents":{"type":"bubble","size":"mega","body":{"type":"box","layout":"vertical","spacing":"md","contents":[{"type":"text","text":"✅ รายการสั่งผักใหม่ (21gun#513)","weight":"bold","size":"md","color":"#1DB446","wrap":true},{"type":"text","text":"ร้าน: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</si>
  <si>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{"sentMessages":[{"id":"569611767387521348","quoteToken":"Oe2zhZ3PYOcFyA33-Fofx-Y_5U6Db4vD0uGMRSPUjfmwouYGfuybUP6dkygbsKMLwi0llwsSONocvLl7-zc0OrfnLQn-6Mvw9yVEFisaBxNmRTQDko50p7uc0V1OK1qC5l-7glNMyKZE05vS6bOFjA"}]}</t>
  </si>
  <si>
    <t>🔥 Deleted property for trigger: 7937293815255772925</t>
  </si>
  <si>
    <t>✅ Deleted trigger: 7937293815255772925</t>
  </si>
  <si>
    <t>sendDailyOrderSummary formattedToday : 13 Jul 2025</t>
  </si>
  <si>
    <t>sendDailyOrderSummary todayRows : [[507,"12 Jul 2025 เวลา 15:07","2025-07-12T17:00:00.000Z","คริสตัลคาเฟ่","Green Oak",1,120,120,"เงินสด"],[507,"12 Jul 2025 เวลา 15:07","2025-07-12T17:00:00.000Z","คริสตัลคาเฟ่","Red Oak",1,120,120,"เงินสด"],[508,"12 Jul 2025 เวลา 18:59","2025-07-12T17:00:00.000Z","Daya’s eatery","Frillice Iceberg",1,140,140,"เงินสด"],[508,"12 Jul 2025 เวลา 18:59","2025-07-12T17:00:00.000Z","Daya’s eatery","Baby Cos",1,120,120,"เงินสด"],[508,"12 Jul 2025 เวลา 18:59","2025-07-12T17:00:00.000Z","Daya’s eatery","Wild Rocket",0.3,300,90,"เงินสด"],[508,"12 Jul 2025 เวลา 18:59","2025-07-12T17:00:00.000Z","Daya’s eatery","Red Coral",0.5,140,70,"เงินสด"],[509,"12 Jul 2025 เวลา 20:45","2025-07-12T17:00:00.000Z","ไวท์เฮ้าส์","Green Oak",0.3,120,36,"เงินสด"],[509,"12 Jul 2025 เวลา 20:45","2025-07-12T17:00:00.000Z","ไวท์เฮ้าส์","Red Oak",0.3,120,36,"เงินสด"],[509,"12 Jul 2025 เวลา 20:45","2025-07-12T17:00:00.000Z","ไวท์เฮ้าส์","Baby Cos",1,120,120,"เงินสด"],[510,"12 Jul 2025 เวลา 23:06","2025-07-12T17:00:00.000Z","Ginda wagyu","Cos",5,120,600,"โอนเงิน"],[511,"13 Jul 2025 เวลา 00:05","2025-07-12T17:00:00.000Z","มุมสเต็ก","Green Oak",1,120,120,"โอนเงิน"],[511,"13 Jul 2025 เวลา 00:05","2025-07-12T17:00:00.000Z","มุมสเต็ก","Red Oak",1,120,120,"โอนเงิน"],[512,"13 Jul 2025 เวลา 01:12","2025-07-12T17:00:00.000Z","Rare","Frillice Iceberg",1,140,140,"เครดิต"],[512,"13 Jul 2025 เวลา 01:12","2025-07-12T17:00:00.000Z","Rare","Baby Cos",2,120,240,"เครดิต"],[512,"13 Jul 2025 เวลา 01:12","2025-07-12T17:00:00.000Z","Rare","Red Coral",1,140,140,"เครดิต"],[513,"13 Jul 2025 เวลา 01:52","2025-07-12T17:00:00.000Z","Morning Tonight","Green Oak",1,120,120,"เครดิต"],[513,"13 Jul 2025 เวลา 01:52","2025-07-12T17:00:00.000Z","Morning Tonight","Red Oak",1,120,120,"เครดิต"],[513,"13 Jul 2025 เวลา 01:52","2025-07-12T17:00:00.000Z","Morning Tonight","Baby Cos",1,120,120,"เครดิต"]]</t>
  </si>
  <si>
    <t>📬 pushFlexMessage : {"sentMessages":[{"id":"569637690350502029","quoteToken":"JUu9ZeZTgPnJHBWdUJPu2Y4EGhvqxiaGs8Ny-6tRjgOkv0sBBUIdsktEFde0Kk2WfH9ZJEVeyRWICumDEAsyIK009HNMySn7hMcPT7FWeBECX7OFQDzVp8w0zRagAz7apMEXAloQKOfr9alCISyU1w"}]}</t>
  </si>
  <si>
    <t>json : "{\"date\":\"2025-07-13T00:29:01.816Z\",\"deliveryDate\":\"2025-07-13\",\"user\":\"หนู\",\"userLine\":\"ADMIN\",\"payMethod\":\"โอนเงิน\",\"userId\":\"ADMIN\",\"order\":[{\"name\":\"Red Oak\",\"nameTh\":\"เรดโอ๊ค \",\"amount\":4,\"price\":120,\"subtotal\":480}]}"</t>
  </si>
  <si>
    <t>🔥 Queued order with Trigger ID: -8673411451410096798</t>
  </si>
  <si>
    <t>🔥 Processing order for trigger: -8673411451410096798</t>
  </si>
  <si>
    <t>summarizeOrdersToPayments key: 13 Jul 2025|หนู</t>
  </si>
  <si>
    <t>Flex Message (Final): {"type":"flex","altText":"(ADMIN#514) สั่งผักใหม่","contents":{"type":"bubble","size":"mega","body":{"type":"box","layout":"vertical","spacing":"md","contents":[{"type":"text","text":"✅ รายการสั่งผักใหม่ (ADMIN#514)","weight":"bold","size":"md","color":"#1DB446","wrap":true},{"type":"text","text":"ร้าน: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</si>
  <si>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{"sentMessages":[{"id":"569645773596131659","quoteToken":"gk8ZSQSTA1-6uxrMM2kxkLCZo_IhWk1GHuNkPepSjaova8oL5xjdz-qJ--yVrZ_xCuXdTyFdX_2u-NkOYHBTlkP8AGjNy4MnYtx-J1FwgJcntfEg7rCLwyGLxP6gNDIyVIe_Ygg5CtqQK90n2bmP8A"}]}</t>
  </si>
  <si>
    <t>🔥 Deleted property for trigger: -8673411451410096798</t>
  </si>
  <si>
    <t>✅ Deleted trigger: -8673411451410096798</t>
  </si>
  <si>
    <t>json : "{\"destination\":\"Uffcadd844141cf0a43c0c2c87fb2389e\",\"events\":[{\"type\":\"message\",\"message\":{\"type\":\"text\",\"id\":\"569646342864109944\",\"quoteToken\":\"n3UP9byWU2vLbA-TFR1s6qWIVkvz0SB5cCil0Kxi5p6oTmaYIcIyxyXY3RIgafVFJ50hRTmyxbTF6yH29YMn6ptawHjepQE1yTpeb15nT2KrYyxRWi3lmJXRhezfAbPDxZ_hSe8mv2bkoNIH5q8BZA\",\"text\":\"เอทบิสโทร\\nเรดคอรัล 1 โล\\nฟิลเลย์ 1 โล\\nเบบี้คอส 1 โล\"},\"webhookEventId\":\"01K00KCAB7MYXYEG9WEZWQ8MFD\",\"deliveryContext\":{\"isRedelivery\":false},\"timestamp\":1752366983154,\"source\":{\"type\":\"user\",\"userId\":\"Uc0f3910d135521f0995ac379d0c945f8\"},\"replyToken\":\"219616657fdd461fa7411f3985f38069\",\"mode\":\"active\"}]}"</t>
  </si>
  <si>
    <t>json : "{\"destination\":\"Uffcadd844141cf0a43c0c2c87fb2389e\",\"events\":[{\"type\":\"message\",\"message\":{\"type\":\"text\",\"id\":\"569646380243747280\",\"quoteToken\":\"pWU8FGZaJiXFcgFlyzfVlS0Yy4_iMwv8LP6Jrx7gYhMPU494lkfKIbXK05VdtPRGPVHdNnOzz2Y_SDBiWw96plW23MeFAAC9gT44qQ2UPR11zf1R8QF2BScOl9VZIdCMw2ELAc--rsqpPjW7onYMtA\",\"text\":\"โชเน็น\\nคอส 2โล\\nกรีน 1 โล\\nเรด 1 โลค่ะ \"},\"webhookEventId\":\"01K00KD07RGP5S4FAF50CB4952\",\"deliveryContext\":{\"isRedelivery\":false},\"timestamp\":1752367005436,\"source\":{\"type\":\"user\",\"userId\":\"Uc0f3910d135521f0995ac379d0c945f8\"},\"replyToken\":\"552262cbdcf449738f3741b0876c7291\",\"mode\":\"active\"}]}"</t>
  </si>
  <si>
    <t>json : "{\"destination\":\"Uffcadd844141cf0a43c0c2c87fb2389e\",\"events\":[{\"type\":\"message\",\"message\":{\"type\":\"text\",\"id\":\"569646940620062790\",\"quoteToken\":\"U4CLB_KjJSzHmxwcl5CaEq8X04INlRq9qdxha3ET6Cjqi7Ylil53Vm_WpA0zEnrofVk6KjQnig9ATOHR5CZyRDJSbzT6m-TfDMIa5Z5tvVrEFCk_ICCys4byLbs7xOE31sqvz3NTL5z1y-zoj6bCFQ\",\"text\":\"พอเบบี้มันก็เล็กไปค่ะ ลองหาต้นเล็กผสมมาหล่ะกันค่ะ \"},\"webhookEventId\":\"01K00KQ6DPYFXMPKEYC3Q0VYKK\",\"deliveryContext\":{\"isRedelivery\":false},\"timestamp\":1752367339450,\"source\":{\"type\":\"user\",\"userId\":\"U0d6b72543464859ef62065c9501370cd\"},\"replyToken\":\"ba774a16af7a421598531efd45bc9954\",\"mode\":\"active\"}]}"</t>
  </si>
  <si>
    <t>json : "{\"destination\":\"Uffcadd844141cf0a43c0c2c87fb2389e\",\"events\":[{\"type\":\"message\",\"message\":{\"type\":\"text\",\"id\":\"569647630783873399\",\"quoteToken\":\"UyESO4UQIPloGkw4cec9gDN2zLL4WkKX3rMmbGkUYdIK9Kh0k3Lv5UvdUZNxkZU4ppZyHlfamntnnBkQScv1b7FALIEutayFNcTWuiGBKV9X-uqS5PqJDE-ZBEo8ADVdq_B-Bapoylb7Wo00eX4L5A\",\"text\":\"เอทบิสโทร\\nเรดคอรัล 2โล\\nฟิลเลย์ 2โล\\nเบบี้คอส 2โล\"},\"webhookEventId\":\"01K00M3QW5GCTH67NKFH1K7SBQ\",\"deliveryContext\":{\"isRedelivery\":false},\"timestamp\":1752367750817,\"source\":{\"type\":\"user\",\"userId\":\"Uc0f3910d135521f0995ac379d0c945f8\"},\"replyToken\":\"4c6e50559ab84b319ec1140e00a6dd3a\",\"mode\":\"active\"}]}"</t>
  </si>
  <si>
    <t>json : "{\"destination\":\"Uffcadd844141cf0a43c0c2c87fb2389e\",\"events\":[{\"type\":\"message\",\"message\":{\"type\":\"text\",\"id\":\"569647669103034475\",\"quoteToken\":\"_wXUWt-11hXOyysrlci0QcMqqgJAyIg1WsClg5EmJz_3EShw8zdggfaRcIJ_XTP5fi87607S5j6m-n4byBGcqztr5ZuafDhIIZ6i3EXj2O2OvNtWx0-MfqpIDPoC9z4idhr4rDctKaEeQAf96naPCg\",\"text\":\"เแฟทบอย\\nเรดคอรัล 2โล\\nฟิลเลย์ 2โล\\nเบบี้คอส 2โล\"},\"webhookEventId\":\"01K00M4EDESQR00JSQGGE6DXBG\",\"deliveryContext\":{\"isRedelivery\":false},\"timestamp\":1752367773649,\"source\":{\"type\":\"user\",\"userId\":\"Uc0f3910d135521f0995ac379d0c945f8\"},\"replyToken\":\"9523f3f685b84a809712298e9ea4b2a2\",\"mode\":\"active\"}]}"</t>
  </si>
  <si>
    <t>json : "{\"destination\":\"Uffcadd844141cf0a43c0c2c87fb2389e\",\"events\":[{\"type\":\"message\",\"message\":{\"type\":\"text\",\"id\":\"569647746462777515\",\"quotedMessageId\":\"569647630783873399\",\"quoteToken\":\"Ac9vTrLhCUoAAI4-KYbqoGT-d9X0n-eHdYvTgVSjRY4S2-FDNBMjMIn6pg-SbzH7CqNwA75U3_2WE3JuJiYk-KCxk9scZrs6eSRu6H-whfqkO2T8zbAgXXIpKyO_DszYF53TRFcuC1ZDkkclFLhEnA\",\"text\":\"อันนี้เป็นของแฟทบอยนะคะ \"},\"webhookEventId\":\"01K00M5VFDQ07BQ2TNPN1WY1HB\",\"deliveryContext\":{\"isRedelivery\":false},\"timestamp\":1752367819762,\"source\":{\"type\":\"user\",\"userId\":\"Uc0f3910d135521f0995ac379d0c945f8\"},\"replyToken\":\"59f5f65993fb4116b557fc8d2f966c3b\",\"mode\":\"active\"}]}"</t>
  </si>
  <si>
    <t>json : "{\"destination\":\"Uffcadd844141cf0a43c0c2c87fb2389e\",\"events\":[{\"type\":\"message\",\"message\":{\"type\":\"image\",\"id\":\"569647787382669365\",\"quoteToken\":\"4wLaS5eGQepcfZ9BwFn1Rwddubo7R62_qz6b67BjNhVUhMk2CynbAo7n553YboJm0tWoDjg_9FRc0spSaFViVU7x1VT20bPJnFo0QtbwrV2cH5T0JWscflYBPGgtw7xJkuc6kHW8Ei5xor61HSdIXA\",\"contentProvider\":{\"type\":\"line\"}},\"webhookEventId\":\"01K00M6KJYD2RQ1WSMG8K68FRS\",\"deliveryContext\":{\"isRedelivery\":false},\"timestamp\":1752367844453,\"source\":{\"type\":\"user\",\"userId\":\"Uc0f3910d135521f0995ac379d0c945f8\"},\"replyToken\":\"241ef61e45f0429ca25f211046d41624\",\"mode\":\"active\"}]}"</t>
  </si>
  <si>
    <t>json : "{\"date\":\"2025-07-13T02:00:09.165Z\",\"deliveryDate\":\"2025-07-13\",\"user\":\"Shounen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</si>
  <si>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7338716195413809766</t>
  </si>
  <si>
    <t>sendDailyPackingSummary formattedToday : 13 Jul 2025</t>
  </si>
  <si>
    <t>sendDailyPackingSummary todayRows : [[507,"12 Jul 2025 เวลา 15:07","2025-07-12T17:00:00.000Z","คริสตัลคาเฟ่","Green Oak",1,120,120,"เงินสด"],[507,"12 Jul 2025 เวลา 15:07","2025-07-12T17:00:00.000Z","คริสตัลคาเฟ่","Red Oak",1,120,120,"เงินสด"],[508,"12 Jul 2025 เวลา 18:59","2025-07-12T17:00:00.000Z","Daya’s eatery","Frillice Iceberg",1,140,140,"เงินสด"],[508,"12 Jul 2025 เวลา 18:59","2025-07-12T17:00:00.000Z","Daya’s eatery","Baby Cos",1,120,120,"เงินสด"],[508,"12 Jul 2025 เวลา 18:59","2025-07-12T17:00:00.000Z","Daya’s eatery","Wild Rocket",0.3,300,90,"เงินสด"],[508,"12 Jul 2025 เวลา 18:59","2025-07-12T17:00:00.000Z","Daya’s eatery","Red Coral",0.5,140,70,"เงินสด"],[509,"12 Jul 2025 เวลา 20:45","2025-07-12T17:00:00.000Z","ไวท์เฮ้าส์","Green Oak",0.3,120,36,"เงินสด"],[509,"12 Jul 2025 เวลา 20:45","2025-07-12T17:00:00.000Z","ไวท์เฮ้าส์","Red Oak",0.3,120,36,"เงินสด"],[509,"12 Jul 2025 เวลา 20:45","2025-07-12T17:00:00.000Z","ไวท์เฮ้าส์","Baby Cos",1,120,120,"เงินสด"],[510,"12 Jul 2025 เวลา 23:06","2025-07-12T17:00:00.000Z","Ginda wagyu","Cos",5,120,600,"โอนเงิน"],[511,"13 Jul 2025 เวลา 00:05","2025-07-12T17:00:00.000Z","มุมสเต็ก","Green Oak",1,120,120,"โอนเงิน"],[511,"13 Jul 2025 เวลา 00:05","2025-07-12T17:00:00.000Z","มุมสเต็ก","Red Oak",1,120,120,"โอนเงิน"],[512,"13 Jul 2025 เวลา 01:12","2025-07-12T17:00:00.000Z","Rare","Frillice Iceberg",1,140,140,"เครดิต"],[512,"13 Jul 2025 เวลา 01:12","2025-07-12T17:00:00.000Z","Rare","Baby Cos",2,120,240,"เครดิต"],[512,"13 Jul 2025 เวลา 01:12","2025-07-12T17:00:00.000Z","Rare","Red Coral",1,140,140,"เครดิต"],[513,"13 Jul 2025 เวลา 01:52","2025-07-12T17:00:00.000Z","Morning Tonight","Green Oak",1,120,120,"เครดิต"],[513,"13 Jul 2025 เวลา 01:52","2025-07-12T17:00:00.000Z","Morning Tonight","Red Oak",1,120,120,"เครดิต"],[513,"13 Jul 2025 เวลา 01:52","2025-07-12T17:00:00.000Z","Morning Tonight","Baby Cos",1,120,120,"เครดิต"],[514,"13 Jul 2025 เวลา 07:30","2025-07-12T17:00:00.000Z","หนู","Red Oak",4,120,480,"โอนเงิน"]]</t>
  </si>
  <si>
    <t>sendDailyDeliverSummary flexMessage : {"type":"flex","altText":"สรุปรายการส่งผัก 🚚🥬\nประจำวันที่ 13/07/2025","contents":{"type":"bubble","size":"mega","body":{"type":"box","layout":"vertical","contents":[{"type":"text","text":"สรุปรายการส่งผัก 🚚🥬 \nประจำวันที่ 13/07/2025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Daya’s eatery","flex":6,"wrap":true,"weight":"bold","size":"sm"},{"type":"text","text":"🖨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Rocket","size":"sm","weight":"bold","flex":5,"wrap":true},{"type":"text","text":"0.30 กก.","size":"sm","weight":"bold","align":"end","flex":3}]},{"type":"box","layout":"horizontal","contents":[{"type":"text","text":"🥬 Red Coral","size":"sm","weight":"bold","flex":5,"wrap":true},{"type":"text","text":"0.50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2.80 กก. (เงินสด 420 บ.)","weight":"bold","size":"sm"}]}]},{"type":"box","layout":"vertical","margin":"lg","spacing":"sm","contents":[{"type":"box","layout":"horizontal","backgroundColor":"#A1D6B2","paddingAll":"md","cornerRadius":"md","margin":"lg","contents":[{"type":"text","text":"3.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Oak","size":"sm","weight":"bold","flex":5,"wrap":true},{"type":"text","text":"0.30 กก.","size":"sm","weight":"bold","align":"end","flex":3}]},{"type":"box","layout":"horizontal","contents":[{"type":"text","text":"🥬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1.60 กก. (เงินสด 192 บ.)","weight":"bold","size":"sm"}]}]},{"type":"box","layout":"vertical","margin":"lg","spacing":"sm","contents":[{"type":"box","layout":"horizontal","backgroundColor":"#A1D6B2","paddingAll":"md","cornerRadius":"md","margin":"lg","contents":[{"type":"text","text":"4.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บ.)","weight":"bold","size":"sm"}]}]},{"type":"box","layout":"vertical","margin":"lg","spacing":"sm","contents":[{"type":"box","layout":"horizontal","backgroundColor":"#A1D6B2","paddingAll":"md","cornerRadius":"md","margin":"lg","contents":[{"type":"text","text":"5.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บ.)","weight":"bold","size":"sm"}]}]},{"type":"box","layout":"vertical","margin":"lg","spacing":"sm","contents":[{"type":"box","layout":"horizontal","backgroundColor":"#A1D6B2","paddingAll":"md","cornerRadius":"md","margin":"lg","contents":[{"type":"text","text":"6.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520 บ.)","weight":"bold","size":"sm"}]}]},{"type":"box","layout":"vertical","margin":"lg","spacing":"sm","contents":[{"type":"box","layout":"horizontal","backgroundColor":"#A1D6B2","paddingAll":"md","cornerRadius":"md","margin":"lg","contents":[{"type":"text","text":"7.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บ.)","weight":"bold","size":"sm"}]}]},{"type":"box","layout":"vertical","margin":"lg","spacing":"sm","contents":[{"type":"box","layout":"horizontal","backgroundColor":"#A1D6B2","paddingAll":"md","cornerRadius":"md","margin":"lg","contents":[{"type":"text","text":"8. 👤 หนู","flex":6,"wrap":true,"weight":"bold","size":"sm"},{"type":"text","text":"🖨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852 บ.","weight":"bold","align":"end","flex":3}]},{"type":"box","layout":"horizontal","contents":[{"type":"text","text":"โอนเงิน","flex":5,"wrap":true},{"type":"text","text":"1.320 บ.","weight":"bold","align":"end","flex":3}]},{"type":"box","layout":"horizontal","contents":[{"type":"text","text":"เครดิต","flex":5,"wrap":true},{"type":"text","text":"880 บ.","weight":"bold","align":"end","flex":3}]},{"type":"separator","margin":"sm"},{"type":"box","layout":"horizontal","backgroundColor":"#E8B86D","paddingAll":"md","cornerRadius":"md","contents":[{"type":"text","text":"รวม 24.40 กก.","size":"md","weight":"bold","flex":5,"wrap":true},{"type":"text","text":"3.052 บ.","weight":"bold","size":"md","align":"end","flex":3}]}]}]}}}</t>
  </si>
  <si>
    <t>📬 pushFlexMessage : {"sentMessages":[{"id":"569654850187690142","quoteToken":"MPy77aiV42yAMAQrPd5v5XKSNrmfVxcyHXi9DHL7JBDDFI4zbU6Blah5PvB_qD2tYiJpiUIaZcC8gGA8SEJGwiuHVEDB9FhmWYMBgbeW0C_qx7J3oekzIFbTnwl1Qdn3Xzb0H8Vfiwyc31_TgkoDTw"}]}</t>
  </si>
  <si>
    <t>🔥 Processing order for trigger: 7338716195413809766</t>
  </si>
  <si>
    <t>summarizeOrdersToPayments key: 13 Jul 2025|Shounen Yakiniku</t>
  </si>
  <si>
    <t>Flex Message (Final): {"type":"flex","altText":"(ADMIN#515) สั่งผักใหม่","contents":{"type":"bubble","size":"mega","body":{"type":"box","layout":"vertical","spacing":"md","contents":[{"type":"text","text":"✅ รายการสั่งผักใหม่ (ADMIN#515)","weight":"bold","size":"md","color":"#1DB446","wrap":true},{"type":"text","text":"ร้าน: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</si>
  <si>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{"sentMessages":[{"id":"569654892533907988","quoteToken":"fB8zO--3ioyks6ILkRZjA5hkm2jsiDiBD1j2s4HnginEzOQiDIO16sTlc5qqL_JSErni-c5lxBPysCrv0Cw_JzfquFgkTX1rm7h013LLbpeXLVhI60yDA6NXVEF59UVzgVHDxWU3a6Wwcn-JGcEODA"}]}</t>
  </si>
  <si>
    <t>🔥 Deleted property for trigger: 7338716195413809766</t>
  </si>
  <si>
    <t>json : "{\"destination\":\"Uffcadd844141cf0a43c0c2c87fb2389e\",\"events\":[{\"type\":\"message\",\"message\":{\"type\":\"text\",\"id\":\"569654895704539597\",\"quoteToken\":\"2slBk_hMrmpt1--Dnw8deaa5DnP2lNS-fuD0LjkbCjhlG1N2B6K1rClwNO2DQTswaJEnJzg5D0kPm7pNg6rCFuyg_aD8FdBrscwVQgTVJJxS25U5r8HGV-_hiB61WfVXSTm4Av7ukS9_3RL2-JU9sA\",\"text\":\"วันนี้มีรอบส่งไหมคะ\"},\"webhookEventId\":\"01K00R7WDST9WPP17S9R2YHXW3\",\"deliveryContext\":{\"isRedelivery\":false},\"timestamp\":1752372081067,\"source\":{\"type\":\"user\",\"userId\":\"U0a6caa79590587d5269bfdd7dcb6f3c2\"},\"replyToken\":\"f58576ef14f74c7083bf960dc9d790e8\",\"mode\":\"active\"}]}"</t>
  </si>
  <si>
    <t>json : "{\"destination\":\"Uffcadd844141cf0a43c0c2c87fb2389e\",\"events\":[{\"type\":\"message\",\"message\":{\"type\":\"text\",\"id\":\"569654920988066018\",\"quoteToken\":\"F_a3Bdfd04xwq4WkpVC6xWJ-Gr193S0W9NwZAA3lj-3ZLCX-GKsu4kwriscHIf6YLku2rHI4kJ6wgD2GFLhu6C0N_2f9QQ-9DFFkGGlYulqUtd3-qpJ0iLBywmjeb8mYjPzNVpbZDYmv5ZFKpmr9lQ\",\"text\":\"เรดโอ๊ค 1.5 โล\\nคอส 1 โล \"},\"webhookEventId\":\"01K00R8BP6718PGNPZR91SHEBZ\",\"deliveryContext\":{\"isRedelivery\":false},\"timestamp\":1752372096255,\"source\":{\"type\":\"user\",\"userId\":\"U0a6caa79590587d5269bfdd7dcb6f3c2\"},\"replyToken\":\"c0ad72cdfe8f49938e5ce4ea0f194e5b\",\"mode\":\"active\"}]}"</t>
  </si>
  <si>
    <t>json : "{\"destination\":\"Uffcadd844141cf0a43c0c2c87fb2389e\",\"events\":[{\"type\":\"message\",\"message\":{\"type\":\"text\",\"id\":\"569655022775173529\",\"quoteToken\":\"XJmtNedBNr7a1DaLKFdC5dzsyffbGxNy6jCtynyRd1yKfmS8nNdm5JohZjjEByHIG2MOhKiTWNX3N9Bu0QYcUl-iDP4j0OBmXlteEVfcXooD2nUqY4kkz43HNzz0vLlP_C_QHAK_bovZuiTgZ1aicw\",\"text\":\"ขอบคุณค่ะ\"},\"webhookEventId\":\"01K00RA6NRM6SK8TFNX92TQAAK\",\"deliveryContext\":{\"isRedelivery\":false},\"timestamp\":1752372156780,\"source\":{\"type\":\"user\",\"userId\":\"U0a6caa79590587d5269bfdd7dcb6f3c2\"},\"replyToken\":\"b3010b639ed74421bb4f62ff52debfcc\",\"mode\":\"active\"}]}"</t>
  </si>
  <si>
    <t>json : "{\"destination\":\"Uffcadd844141cf0a43c0c2c87fb2389e\",\"events\":[{\"type\":\"message\",\"message\":{\"type\":\"text\",\"id\":\"569655073274855596\",\"quoteToken\":\"UEIQweJ3NyRrI2xfehGI5JMP5w37qfzRJjoKR8G_SzNJ9yF0Yj4Kgu4TE-imhBdiY0MduycwSYxQ9Lxylt7Qb6AroXBuMxBy3XGl_hNp6D7XdzalKMob87Q_C6pEeym7uZzlRjOA2zvOHQTquHKNhw\",\"text\":\"ส่ง qr ให้ได้เลยค่ะ\"},\"webhookEventId\":\"01K00RB3YME93BE5MVD92MC18Y\",\"deliveryContext\":{\"isRedelivery\":false},\"timestamp\":1752372186969,\"source\":{\"type\":\"user\",\"userId\":\"U0a6caa79590587d5269bfdd7dcb6f3c2\"},\"replyToken\":\"311bbba0f609401eb0f0ef327c627756\",\"mode\":\"active\"}]}"</t>
  </si>
  <si>
    <t>json : "{\"destination\":\"Uffcadd844141cf0a43c0c2c87fb2389e\",\"events\":[{\"type\":\"message\",\"message\":{\"type\":\"text\",\"id\":\"569655125032567216\",\"quoteToken\":\"OMzeZQeRpg-A4TtdAK3KGks2KNzkeenjIfpb0jEKeFDtoeXN46zCE0T-sUUN9oh5O6mYm_09Hnd2VnzWGzL1SlnOARHhULEigJ-QPy8Q8k82dTMolMYs29Nbm4EsFugVtktM8v3xWjRzRz-ClgnbcQ\",\"text\":\"ถึงประมาณกี่โมงคะ\"},\"webhookEventId\":\"01K00RC22FH2HKSFYVKGA0PXF7\",\"deliveryContext\":{\"isRedelivery\":false},\"timestamp\":1752372217863,\"source\":{\"type\":\"user\",\"userId\":\"U0a6caa79590587d5269bfdd7dcb6f3c2\"},\"replyToken\":\"6cda4666e00047eba1e9cb084a47a37a\",\"mode\":\"active\"}]}"</t>
  </si>
  <si>
    <t>json : "{\"date\":\"2025-07-13T02:14:26.210Z\",\"deliveryDate\":\"2025-07-13\",\"user\":\"Homie\",\"userLine\":\"ADMIN\",\"payMethod\":\"โอนเงิน\",\"userId\":\"ADMIN\",\"order\":[{\"name\":\"Red Oak\",\"nameTh\":\"เรดโอ๊ค \",\"amount\":1.5,\"price\":120,\"subtotal\":180},{\"name\":\"Cos\",\"nameTh\":\"คอส\",\"amount\":1,\"price\":120,\"subtotal\":120}]}"</t>
  </si>
  <si>
    <t>🔥 Queued order with Trigger ID: -5203368152323232870</t>
  </si>
  <si>
    <t>json : "{\"date\":\"2025-07-13T02:15:58.959Z\",\"deliveryDate\":\"2025-07-13\",\"user\":\"8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</si>
  <si>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2828632836286884462</t>
  </si>
  <si>
    <t>🔥 Processing order for trigger: -5203368152323232870</t>
  </si>
  <si>
    <t>summarizeOrdersToPayments key: 13 Jul 2025|Homie</t>
  </si>
  <si>
    <t>✅ Late admin order detected. Attempting to generate document for Homie.</t>
  </si>
  <si>
    <t>✅ เริ่ม generateAdminDeliveryDocs สำหรับ: Homie วันที่: 13072025</t>
  </si>
  <si>
    <t>generateAdminDeliveryDocs -&gt; customer : Homie ไม่ได้ติ้กปริ้นเอกสาร</t>
  </si>
  <si>
    <t>Flex Message (Final): {"type":"flex","altText":"(ADMIN#516) สั่งผักใหม่","contents":{"type":"bubble","size":"mega","body":{"type":"box","layout":"vertical","spacing":"md","contents":[{"type":"text","text":"✅ รายการสั่งผักใหม่ (ADMIN#516)","weight":"bold","size":"md","color":"#1DB446","wrap":true},{"type":"text","text":"ร้าน: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</si>
  <si>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{"sentMessages":[{"id":"569656428873384030","quoteToken":"L4t66VhSR24ZJAy_nwPxpDjw52nZGjCFIiP64zxE6zxxm16ibLuvGcsmTXuwWRzjvGRDLccVSZWFWAQANo6aRAiaG8Fb8BHoUQFSH91dxB4rUTzZPtxAEThVX_fGQwD0Y08ZemSO8Ng8Ulsr34StxA"}]}</t>
  </si>
  <si>
    <t>🔥 Deleted property for trigger: -5203368152323232870</t>
  </si>
  <si>
    <t>✅ Deleted trigger: -5203368152323232870</t>
  </si>
  <si>
    <t>json : "{\"date\":\"2025-07-13T02:16:59.139Z\",\"deliveryDate\":\"2025-07-13\",\"user\":\"Fat Boy\",\"userLine\":\"ADMIN\",\"payMethod\":\"เครดิต\",\"userId\":\"ADMIN\",\"order\":[{\"name\":\"Frillice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</si>
  <si>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3042922315950417468</t>
  </si>
  <si>
    <t>🔥 Processing order for trigger: 2828632836286884462</t>
  </si>
  <si>
    <t>summarizeOrdersToPayments key: 13 Jul 2025|8 Bistro</t>
  </si>
  <si>
    <t>✅ เริ่ม generateAdminDeliveryDocs สำหรับ: 8 Bistro วันที่: 13072025</t>
  </si>
  <si>
    <t>✨ สร้างเลขที่เอกสารใหม่: DS130725003</t>
  </si>
  <si>
    <t>💾 อัปเดตเลขที่เอกสาร DS130725003 ใน Payments แถวที่ 1773</t>
  </si>
  <si>
    <t>Flex Message (Final): {"type":"flex","altText":"(ADMIN#517) สั่งผักใหม่","contents":{"type":"bubble","size":"mega","body":{"type":"box","layout":"vertical","spacing":"md","contents":[{"type":"text","text":"✅ รายการสั่งผักใหม่ (ADMIN#517)","weight":"bold","size":"md","color":"#1DB446","wrap":true},{"type":"text","text":"ร้าน: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PDF","uri":"https://drive.google.com/file/d/1lT6gXzuPqhJjeEqJpA8WQ-8f6hqgi3ZO/view?usp=drivesdk"},"margin":"sm"}]}]}}}</t>
  </si>
  <si>
    <t>📬 pushFlexMessage : {"sentMessages":[{"id":"569656551128957303","quoteToken":"W3qWYnjZDUtiRXL80VH2k_cl3INX4lVXCT5EcypoigSZgBt__tLLdgzBpLuvGcWU2PfqquM6KWlJVJd_NVg54EUUK_6yy1gHyEoqaGH35THvE4QuDM7mrwMdGejrWYGRwQQk307kpVrW8Fy6DKpqmw"}]}</t>
  </si>
  <si>
    <t>🔥 Deleted property for trigger: 2828632836286884462</t>
  </si>
  <si>
    <t>✅ Deleted trigger: 2828632836286884462</t>
  </si>
  <si>
    <t>🔥 Processing order for trigger: 3042922315950417468</t>
  </si>
  <si>
    <t>summarizeOrdersToPayments key: 13 Jul 2025|Fat Boy</t>
  </si>
  <si>
    <t>✅ เริ่ม generateAdminDeliveryDocs สำหรับ: Fat Boy วันที่: 13072025</t>
  </si>
  <si>
    <t>✨ สร้างเลขที่เอกสารใหม่: DS130725004</t>
  </si>
  <si>
    <t>💾 อัปเดตเลขที่เอกสาร DS130725004 ใน Payments แถวที่ 1774</t>
  </si>
  <si>
    <t>Flex Message (Final): {"type":"flex","altText":"(ADMIN#518) สั่งผักใหม่","contents":{"type":"bubble","size":"mega","body":{"type":"box","layout":"vertical","spacing":"md","contents":[{"type":"text","text":"✅ รายการสั่งผักใหม่ (ADMIN#518)","weight":"bold","size":"md","color":"#1DB446","wrap":true},{"type":"text","text":"ร้าน: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13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PDF","uri":"https://drive.google.com/file/d/1ruiM5VsbHMhgLeByx8pyUX6qlzDE6RBS/view?usp=drivesdk"},"margin":"sm"}]}]}}}</t>
  </si>
  <si>
    <t>📬 pushFlexMessage : {"sentMessages":[{"id":"569656615100743855","quoteToken":"SOEEsEhZyELpGT7vClDAgcsVsuX3f8T-ivM0SN2mY7NXlGIND1c3s5VipW9DcKtqbg2p9ATlXIOF7yhMQCZNKafn4GYA-4j500cALBCvKfuXIDsY4ttyukwuQuQZ3gECYXmq5m9QSnsadZVKmR0Vog"}]}</t>
  </si>
  <si>
    <t>🔥 Deleted property for trigger: 3042922315950417468</t>
  </si>
  <si>
    <t>✅ Deleted trigger: 3042922315950417468</t>
  </si>
  <si>
    <t>✅ เริ่ม checkIfDocumentExists สำหรับ: Shounen Yakiniku วันที่: 13072025</t>
  </si>
  <si>
    <t>🔍 สำหรับลูกค้าเครดิต: ยังไม่มีเลขที่เอกสารใน Payments, ค้นหาไฟล์ที่ขึ้นต้นด้วย: Shounen Yakiniku-</t>
  </si>
  <si>
    <t>❌ ไม่พบไฟล์ที่ตรงกัน</t>
  </si>
  <si>
    <t>✅ เริ่ม generateAdminDeliveryDocs สำหรับ: Shounen Yakiniku วันที่: 13072025</t>
  </si>
  <si>
    <t>✨ สร้างเลขที่เอกสารใหม่: DS130725005</t>
  </si>
  <si>
    <t>💾 อัปเดตเลขที่เอกสาร DS130725005 ใน Payments แถวที่ 1771</t>
  </si>
  <si>
    <t>json : "{\"destination\":\"Uffcadd844141cf0a43c0c2c87fb2389e\",\"events\":[{\"type\":\"message\",\"message\":{\"type\":\"text\",\"id\":\"569665709928874108\",\"quoteToken\":\"vXMqrhF98F8nWvAYZhQQwCxxP-w_uDXHrVKYSaffTsrz1EWGJD_7tX_VF-ZJJ-B--2qBnpfZB2FydRMDWBlsjJiNo5m4W1DsHJMyWF0GjomxYmVXh-c-c__LW4og-cnKXgP-pp4xp9MWS34UhuvcuQ\",\"text\":\"ไหนเบอร์คนที่ให้ไปเอาผัก\"},\"webhookEventId\":\"01K00YCKMPP827RC134QXR93FM\",\"deliveryContext\":{\"isRedelivery\":false},\"timestamp\":1752378526896,\"source\":{\"type\":\"group\",\"groupId\":\"C41747ea1efc18cc949d4a55a898fbe2d\",\"userId\":\"Ud156635914c6ab5e082eb8cdedf98f3a\"},\"replyToken\":\"897b08cb3e2641d9924ced76b7131203\",\"mode\":\"active\"}]}"</t>
  </si>
  <si>
    <t>json : "{\"destination\":\"Uffcadd844141cf0a43c0c2c87fb2389e\",\"events\":[{\"type\":\"message\",\"message\":{\"type\":\"image\",\"id\":\"569671751202505084\",\"quoteToken\":\"B_qgFVwlIWIj7RYICXZVGgMD4hez_NsVLA7RJ9ffWAFv5dJNP9cEx41LfGEGxVTFL7h1sHKcm4o3xOGWa9_uFacgKW6DxlMMBTGGciBu97BRL9BFBSWv8hm3F7CBXGi-AwHXpfYf3pdMvhZTxIcx0A\",\"contentProvider\":{\"type\":\"line\"}},\"webhookEventId\":\"01K011TGCSCR5F8B25KY8WT6QZ\",\"deliveryContext\":{\"isRedelivery\":false},\"timestamp\":1752382128332,\"source\":{\"type\":\"user\",\"userId\":\"U0a6caa79590587d5269bfdd7dcb6f3c2\"},\"replyToken\":\"4caaeddb7d714388a4892ca4f86e57f6\",\"mode\":\"active\"}]}"</t>
  </si>
  <si>
    <t>json : "{\"destination\":\"Uffcadd844141cf0a43c0c2c87fb2389e\",\"events\":[{\"type\":\"message\",\"message\":{\"type\":\"text\",\"id\":\"569685201900011921\",\"quoteToken\":\"NPNjzuzsoJC-1naSYjgpnBH-SaJncGxU3kP3H1CjSDYUKUh7M7VkDogUxhMEVRntkLKZkNk4Cp0kQwCHJ6GhgsSQrzA6UEkidc3QPnUenjxylxZpOBxNKSHB7T3jJ24FDoqTWbUMHwFSZOJN12q8MQ\",\"text\":\"พี่หนูยังไม่ได้จ่ายเงินใช่ป่ะ\"},\"webhookEventId\":\"01K019F57VCKT93MGKJSB59XNF\",\"deliveryContext\":{\"isRedelivery\":false},\"timestamp\":1752390145122,\"source\":{\"type\":\"group\",\"groupId\":\"C41747ea1efc18cc949d4a55a898fbe2d\",\"userId\":\"Ud156635914c6ab5e082eb8cdedf98f3a\"},\"replyToken\":\"bc9700953679491491f0cbc798750773\",\"mode\":\"active\"}]}"</t>
  </si>
  <si>
    <t>json : "{\"destination\":\"Uffcadd844141cf0a43c0c2c87fb2389e\",\"events\":[{\"type\":\"message\",\"message\":{\"type\":\"text\",\"id\":\"569685209885966662\",\"quoteToken\":\"0bGHaYNMxh2tB35sR-qSp7qUQW-40_N88Uved_xs3xPHiZm_TgzI2pfE3zbn_n1pSodRlaNNSjg2IXd34ywg37nOfK6KDuiUw52mwWTKPlD1CbZ10kyZQYU4vN0En9WHf7oN1Cn3EaOHnVCQ18EkOQ\",\"text\":\"จะได้แจ้งยอดใหม่\"},\"webhookEventId\":\"01K019FA2S27G77DN3YHWG7A8Z\",\"deliveryContext\":{\"isRedelivery\":false},\"timestamp\":1752390149827,\"source\":{\"type\":\"group\",\"groupId\":\"C41747ea1efc18cc949d4a55a898fbe2d\",\"userId\":\"Ud156635914c6ab5e082eb8cdedf98f3a\"},\"replyToken\":\"59b6b18c02db4f3b812c6f6b55c8e370\",\"mode\":\"active\"}]}"</t>
  </si>
  <si>
    <t>json : "{\"destination\":\"Uffcadd844141cf0a43c0c2c87fb2389e\",\"events\":[{\"type\":\"message\",\"message\":{\"type\":\"text\",\"id\":\"569709515826528342\",\"quoteToken\":\"NpviGGlpPyKPUZ0_xHwmue6Nz0hneDFHe5iZEMPGeBsgROly9hDk9E2sbxOqxnU3C_UWkum5JgQ4NjZPCkG2_fac-Akoia9l7UmHi-OaClPHMa36h992TysZdCe6656oVU-PYvHAhCBq0Cz_vAo-jg\",\"text\":\"ผักสลัดของที่ร้านส่งไม่ครบนะคะ\"},\"webhookEventId\":\"01K01Q9DVQVR1ATSF4N58MSNQ4\",\"deliveryContext\":{\"isRedelivery\":false},\"timestamp\":1752404637169,\"source\":{\"type\":\"user\",\"userId\":\"Uc6055f977b197597baf773d364ef63ef\"},\"replyToken\":\"5ac3968b159e4fadadafc953a1689094\",\"mode\":\"active\"}]}"</t>
  </si>
  <si>
    <t>json : "{\"destination\":\"Uffcadd844141cf0a43c0c2c87fb2389e\",\"events\":[{\"type\":\"message\",\"message\":{\"type\":\"image\",\"id\":\"569709569748763178\",\"quoteToken\":\"suNNNsmEm6_afRVKca6-vGS2PzFZfBKssfvpMCxL4aWyr45hYj2DyNjYEskmhHsc91Xrk53GG60a7kdtA3c9OjK5xIyTA30rGG2KHkh5bjr5egqOohFyw4Plom0NCagj1dGzewi-HWpAyb3eLRGptw\",\"contentProvider\":{\"type\":\"line\"}},\"webhookEventId\":\"01K01QAD85Z62BRVNYVW1AXXH4\",\"deliveryContext\":{\"isRedelivery\":false},\"timestamp\":1752404669573,\"source\":{\"type\":\"user\",\"userId\":\"Uc6055f977b197597baf773d364ef63ef\"},\"replyToken\":\"c8125aed0f9e476d9647a1e75b2ac248\",\"mode\":\"active\"}]}"</t>
  </si>
  <si>
    <t>json : "{\"destination\":\"Uffcadd844141cf0a43c0c2c87fb2389e\",\"events\":[{\"type\":\"message\",\"message\":{\"type\":\"text\",\"id\":\"569709594494894404\",\"quoteToken\":\"XF5NN5SV3gl8an_pdTgHVw08QWKzw7P-8SI0cU_SNuyL85-LHkjvdOTgtWVhja4aJM-i9yUWWWJd2uGD-Tf5EpakQdbt4RsnN_oK-t41MFcOU_UBDHRiLrHdLSaZHCmWIXfVg0sRx2HqiOyr_9ZKyw\",\"text\":\"ขาดเรดโอ๊ค1ถุง\"},\"webhookEventId\":\"01K01QAVRVSVK98H7C8BPF7MB9\",\"deliveryContext\":{\"isRedelivery\":false},\"timestamp\":1752404684063,\"source\":{\"type\":\"user\",\"userId\":\"Uc6055f977b197597baf773d364ef63ef\"},\"replyToken\":\"8b51aaa01ad347d4acfa48f1270c8408\",\"mode\":\"active\"}]}"</t>
  </si>
  <si>
    <t>json : "{\"destination\":\"Uffcadd844141cf0a43c0c2c87fb2389e\",\"events\":[{\"type\":\"message\",\"message\":{\"type\":\"text\",\"id\":\"569709648450683177\",\"quoteToken\":\"u0ul32Cgtyh-A83hx9tyrEKv6NhmNfAYteHUX7sROVwwdEQDlmSWiXfsRxSq9IpAbiHwUbD39rN09r3OjWvwjyfpbfGIb-FQzwQwbpL9SpY502SttkCgWrICGOv3vLI8Zyf7AVyXrOQk8ZOFuZ--yg\",\"text\":\"ต้องสามถุง\"},\"webhookEventId\":\"01K01QBTVNS60TK8H5RPW6TFDN\",\"deliveryContext\":{\"isRedelivery\":false},\"timestamp\":1752404716308,\"source\":{\"type\":\"user\",\"userId\":\"Uc6055f977b197597baf773d364ef63ef\"},\"replyToken\":\"04e6fe37fdf54c548f0b964b73915340\",\"mode\":\"active\"}]}"</t>
  </si>
  <si>
    <t>json : "{\"destination\":\"Uffcadd844141cf0a43c0c2c87fb2389e\",\"events\":[{\"type\":\"message\",\"message\":{\"type\":\"text\",\"id\":\"569709659926823033\",\"quoteToken\":\"49EaIHltytJoUgp3tP0x-ba65vg5udCb-9DF7Da0wSdGgLW_QhJSPqjXgpsV4HpKU3XUcd2w05m-BW1xOMpDcIS-O7be7OpvXnsDY30iVg3soiplv7eu4f_txUS43ktISKsWqDx314ja2O6uKxkIOQ\",\"text\":\"แต่ส่ง2ถุง\"},\"webhookEventId\":\"01K01QC1SM3M2RB8NR0MV9D0A9\",\"deliveryContext\":{\"isRedelivery\":false},\"timestamp\":1752404723148,\"source\":{\"type\":\"user\",\"userId\":\"Uc6055f977b197597baf773d364ef63ef\"},\"replyToken\":\"7a77fe93d5c348279bcf88cff791dc1c\",\"mode\":\"active\"}]}"</t>
  </si>
  <si>
    <t>json : "{\"destination\":\"Uffcadd844141cf0a43c0c2c87fb2389e\",\"events\":[{\"type\":\"message\",\"message\":{\"type\":\"text\",\"id\":\"569709704738767005\",\"quoteToken\":\"YlQbWvkJ2nc3HK4YdrZKd-xG_2iWJrVPS7rNqwINv_hSK-BvLpp9ZjLJRf9ay8bMmxM79OmeRkC9hkILbBScC96zJ_-CdnfBqSk8RCr9ITWx9qWJsRQfXq47RzP56ConlZlHK-_zrzmKcFGpszYZ2w\",\"text\":\"เบบี้คอส1โล\\nกรีน0.3\"},\"webhookEventId\":\"01K01QCW0KSBR1WNESPGBHQP3R\",\"deliveryContext\":{\"isRedelivery\":false},\"timestamp\":1752404749846,\"source\":{\"type\":\"user\",\"userId\":\"Uc6055f977b197597baf773d364ef63ef\"},\"replyToken\":\"8f0be98f0e0d422d87d9ab240bbce99f\",\"mode\":\"active\"}]}"</t>
  </si>
  <si>
    <t>json : "{\"destination\":\"Uffcadd844141cf0a43c0c2c87fb2389e\",\"events\":[{\"type\":\"message\",\"message\":{\"type\":\"text\",\"id\":\"569709731883516416\",\"quoteToken\":\"aa_z9oNZyb18e82s69TicDLV6C_6cN8iv1FFSbasBA7Qd_IPUYdRYeN_4lcI0XX62plUt-I_eeYouoy1ziUiIHwF0o-8clgmmj31gXMdPjzSBB4nqLmgCKvs2BQAboi7F-1AGDJIf7UMgOQxe05-zA\",\"text\":\"อ่อ\"},\"webhookEventId\":\"01K01QDBY7HZNABHJ58SKD3NWJ\",\"deliveryContext\":{\"isRedelivery\":false},\"timestamp\":1752404766156,\"source\":{\"type\":\"user\",\"userId\":\"Uc6055f977b197597baf773d364ef63ef\"},\"replyToken\":\"5a929ea9f6064a8f88228fd3f2e3f822\",\"mode\":\"active\"}]}"</t>
  </si>
  <si>
    <t>json : "{\"destination\":\"Uffcadd844141cf0a43c0c2c87fb2389e\",\"events\":[{\"type\":\"message\",\"message\":{\"type\":\"text\",\"id\":\"569709745708728392\",\"quoteToken\":\"TDe_vJplbxtsU7um9SPKF0gGQ6PcE1no-Nhwmk25e_uFvnvzVofUvCuCzloSoRKW196KcMokb0DKfpflfYts1_kIaGVAZtCGF5L8EErju40S7S9-WbUUmSJE0q4Ig_cG4iDOdDxm5vOdgUZHD4jR6g\",\"text\":\"ขอโทษคะ\"},\"webhookEventId\":\"01K01QDKFQ1ZZHF3A160PP3GER\",\"deliveryContext\":{\"isRedelivery\":false},\"timestamp\":1752404774338,\"source\":{\"type\":\"user\",\"userId\":\"Uc6055f977b197597baf773d364ef63ef\"},\"replyToken\":\"aaf49a0e12be4589bc85d49a034c7be1\",\"mode\":\"active\"}]}"</t>
  </si>
  <si>
    <t>📬 pushFlexMessage : {"sentMessages":[{"id":"569710330192855453","quoteToken":"X5UBhqsGGtdlJWnh1QeY4gbMgB0xV-oMMFkE76YwNcW02XHD3GMb1szL4KhTy3wMgDSEFmpXbWHneZlN11BJS5upsXF6an8x8MJW3Hl7bIDiDqTrVkYW8yV64Ro3MBGH9423Rp4KmUDDwovqyIEg1Q"}]}</t>
  </si>
  <si>
    <t>json : "{\"destination\":\"Uffcadd844141cf0a43c0c2c87fb2389e\",\"events\":[{\"type\":\"message\",\"message\":{\"type\":\"text\",\"id\":\"569711030692217313\",\"quotedMessageId\":\"569710330192855453\",\"quoteToken\":\"LfLlz2KldolArdUz15lGzG6hG1M-FmbuYrgFc6pkUin2IxLCmwVaJm_bHLNu8FZfI14fLrCJ8Nci_I5lkkRRmHcPAKo58aX1XcDezt0L93INAyEIg2S3YRLDoG9QifNZviPSDQODwH0zxQDmM5sDAQ\",\"text\":\"กินดา/มุม/โฮมมี่ เคลีย ติ้กแล้ว นอกนั้นไม่ทราบจ้า\"},\"webhookEventId\":\"01K01R4ZJ4EM6D6F93J4GTC5AG\",\"deliveryContext\":{\"isRedelivery\":false},\"timestamp\":1752405540229,\"source\":{\"type\":\"group\",\"groupId\":\"C41747ea1efc18cc949d4a55a898fbe2d\",\"userId\":\"Ud156635914c6ab5e082eb8cdedf98f3a\"},\"replyToken\":\"81f34dc16fb44120a6a2c94be28605f8\",\"mode\":\"active\"}]}"</t>
  </si>
  <si>
    <t>json : "{\"date\":\"2025-07-13T13:58:36.127Z\",\"deliveryDate\":\"2025-07-15\",\"user\":\"Den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</si>
  <si>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{"sentMessages":[{"id":"569727104187891919","quoteToken":"IK3pPSX-wksAyr2KQhszbJQmMLB0QUtDB18ZPbCfDOx2Vxt1Rts15vg7TpiwXgWuFUvejtu5bgPFDC8aEN9uZfPG3GZX3qxj1CpjjcKfoJWJybRK1b7USxyEa5Y-KuM8BKDI5jXmjBb_NsbK8veM-A"}]}</t>
  </si>
  <si>
    <t>🔥 Queued order with Trigger ID: -519968116638091830</t>
  </si>
  <si>
    <t>🔥 Processing order for trigger: -519968116638091830</t>
  </si>
  <si>
    <t>Delivery Date: 15 Jul 2025</t>
  </si>
  <si>
    <t>summarizeOrdersToPayments key: 15 Jul 2025|Den shabu</t>
  </si>
  <si>
    <t>Flex Message (Final): {"type":"flex","altText":"(𝑪𝒉𝒂𝒍𝒊𝒏𝒆𝒆 𝑺.#519) สั่งผักใหม่","contents":{"type":"bubble","size":"mega","body":{"type":"box","layout":"vertical","spacing":"md","contents":[{"type":"text","text":"✅ รายการสั่งผักใหม่ (𝑪𝒉𝒂𝒍𝒊𝒏𝒆𝒆 𝑺.#519)","weight":"bold","size":"md","color":"#1DB446","wrap":true},{"type":"text","text":"ร้าน: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</si>
  <si>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{"sentMessages":[{"id":"569727258504200230","quoteToken":"LH3KVFn1bTOonz0BmLF5NEKCHiml1lJYR5aU2YU-aDU1bQHhsLNa0CKHjntNYVTsn-VAKB3b-pARIFgZL0WW0WuXUrolpm5ZbtmfQzS1PfCfQgTud_ZW41UPsuApJR_eJZLY5IUJ67fXsoM8uCXvkQ"}]}</t>
  </si>
  <si>
    <t>🔥 Deleted property for trigger: -519968116638091830</t>
  </si>
  <si>
    <t>✅ Deleted trigger: -519968116638091830</t>
  </si>
  <si>
    <t>json : "{\"destination\":\"Uffcadd844141cf0a43c0c2c87fb2389e\",\"events\":[{\"type\":\"message\",\"message\":{\"type\":\"image\",\"id\":\"569730222333886927\",\"quoteToken\":\"Ctuk9fdXXxxvr1YJsM6MJ6Cie9toBY2IkZYxic77_aawaZQGOC8-R2QR9XQNNaWU0fIlJ6kaHCLwj6DiODCY5uUowSDJD8RSBnZ4p7P6AyBlxWeF_q1NOhGvwFYcFoCVKZe9ZAZNkBO94Ed9H9I1VQ\",\"contentProvider\":{\"type\":\"line\"}},\"webhookEventId\":\"01K02322WC8BD08FJTEX117ZN5\",\"deliveryContext\":{\"isRedelivery\":false},\"timestamp\":1752416979373,\"source\":{\"type\":\"user\",\"userId\":\"U80d1b9e110f58d640dbee10c3e61348e\"},\"replyToken\":\"c9f1be5c4a3f40bdbed9134b93be06e1\",\"mode\":\"active\"}]}"</t>
  </si>
  <si>
    <t>json : "{\"destination\":\"Uffcadd844141cf0a43c0c2c87fb2389e\",\"events\":[{\"type\":\"message\",\"message\":{\"type\":\"text\",\"id\":\"569730251374985219\",\"quoteToken\":\"Fde6gatCeOSXncfwONXvwNRFYKF1ZaQzRKUcNMzpnUZyjnm1doQpbnLF5JJUmX4HWdeOkg-MRf7X--FfwmhNqjLgYxy3EKPSZQF86CK0rNDiv-Z3S2sX7MIWzj8u8ZPS83pwajn0MW6WTRgsG50c_w\",\"text\":\"โอนยอดเดือนที่แล้วก่อนนะครับ \"},\"webhookEventId\":\"01K0232K7MRJEX2PP0YTXHQCF9\",\"deliveryContext\":{\"isRedelivery\":false},\"timestamp\":1752416996573,\"source\":{\"type\":\"user\",\"userId\":\"U80d1b9e110f58d640dbee10c3e61348e\"},\"replyToken\":\"a31b75c6acf847a6a58874b5586db599\",\"mode\":\"active\"}]}"</t>
  </si>
  <si>
    <t>json : "{\"destination\":\"Uffcadd844141cf0a43c0c2c87fb2389e\",\"events\":[{\"type\":\"message\",\"message\":{\"type\":\"text\",\"id\":\"569730333416096156\",\"quoteToken\":\"XuhciNfTnbvkguO0H7wW1ljKkdvhB7CzypTZLiUCRQ8nqOGvSB2TpXS9Cy0xpyqSTRelzLn-Wr9bS2YyvnhRDQM0fLhZXuEm9lq1NkbQipQ73eTXaUQT7f7R2IqmxTmTou1blOF9ITBnZAXE2ZB7hA\",\"text\":\"อาทิตย์นี้งดรับก่อนนะครับ  ร้านหยุด \"},\"webhookEventId\":\"01K023436J3YGN65XHGZEFERHJ\",\"deliveryContext\":{\"isRedelivery\":false},\"timestamp\":1752417045535,\"source\":{\"type\":\"user\",\"userId\":\"U80d1b9e110f58d640dbee10c3e61348e\"},\"replyToken\":\"215a484d8d9c4cf5991a2a3259b336b2\",\"mode\":\"active\"}]}"</t>
  </si>
  <si>
    <t>json : "{\"destination\":\"Uffcadd844141cf0a43c0c2c87fb2389e\",\"events\":[{\"type\":\"message\",\"message\":{\"type\":\"image\",\"id\":\"569732319553257558\",\"quoteToken\":\"X3oOTY4svCnduorWtwLuVR6GGR4-hvLdERD3xbp8vVKYAm5DWqIZDw0Afp74bwoBREtK6kW6gdDbUonH1G2-1E-iaw02SYLuv0deioR6e39Lak3o4dDJa-sbv0Hjv5INkdhhOGAIC_NmBVFZJAPgKw\",\"contentProvider\":{\"type\":\"line\"}},\"webhookEventId\":\"01K02487VBJMMF044STJYDGPW7\",\"deliveryContext\":{\"isRedelivery\":false},\"timestamp\":1752418229930,\"source\":{\"type\":\"user\",\"userId\":\"U3cb7c7018c06e87beab55320f27f7317\"},\"replyToken\":\"34342f99dc5d47ffa32cb91c6554b5ab\",\"mode\":\"active\"}]}"</t>
  </si>
  <si>
    <t>json : "{\"destination\":\"Uffcadd844141cf0a43c0c2c87fb2389e\",\"events\":[{\"type\":\"message\",\"message\":{\"type\":\"text\",\"id\":\"569732349147742800\",\"quoteToken\":\"_LDFeVN33q2nJGdsHNuSa9s7ZnTkyxnNATEuYxrncBi_OMnxYoQk09MM2PZjed7vXVVZ6OOK5DXK4dE8chUTjbXZ-qaKdv-QETSikCVUSHYkbgakO351dFsxt34ESzpnBbaLbj8s4uWsAhe0DzxakQ\",\"text\":\"สั่งผัก\"},\"webhookEventId\":\"01K0248RVCHT8K62KF01DFE45Z\",\"deliveryContext\":{\"isRedelivery\":false},\"timestamp\":1752418247025,\"source\":{\"type\":\"user\",\"userId\":\"U3cb7c7018c06e87beab55320f27f7317\"},\"replyToken\":\"140d60f0e76c4efb85699366fd19de8a\",\"mode\":\"active\"}]}"</t>
  </si>
  <si>
    <t>json : "{\"destination\":\"Uffcadd844141cf0a43c0c2c87fb2389e\",\"events\":[{\"type\":\"message\",\"message\":{\"type\":\"text\",\"id\":\"569732433000530144\",\"quoteToken\":\"dO-4nLriqy31iUR8vGr5TD_qRATEQiw094ZfauOWcTLR1b9lOFOd4yvEJD-k0PI3wHxAcfjwe9s1NL0fSCdBoVfM2wJnHdjo46HFhf7FjVt2PsPMj5kGuwc1BMC7yRskSZ-UTfLDpuhqoLvzPpFDBw\",\"text\":\"กรีน กับ เรด อันไหน สวย \"},\"webhookEventId\":\"01K024A931MP406TPF57HTWT27\",\"deliveryContext\":{\"isRedelivery\":false},\"timestamp\":1752418296917,\"source\":{\"type\":\"user\",\"userId\":\"U3cb7c7018c06e87beab55320f27f7317\"},\"replyToken\":\"d97793e8f82547e48f6fd920b9987f0e\",\"mode\":\"active\"}]}"</t>
  </si>
  <si>
    <t>json : "{\"destination\":\"Uffcadd844141cf0a43c0c2c87fb2389e\",\"events\":[{\"type\":\"message\",\"message\":{\"type\":\"text\",\"id\":\"569732445667066138\",\"quoteToken\":\"KafRL6MvvDF6cHj-Kz0i16DA01s7KpH8VkuB6tF49tRvYk55oH3PdHxON7aspSHZ9Hj0HsMP8OpePpFnnSsUkFC7qZCzzVw2mlzGn0ZPY0QOigzz4MrG9FakxWxDVyYD_KUT9_RTrofboNAqOTSSdw\",\"text\":\"รอบนี้ \"},\"webhookEventId\":\"01K024AGRENXT7YBRQSNB3A1ZP\",\"deliveryContext\":{\"isRedelivery\":false},\"timestamp\":1752418304522,\"source\":{\"type\":\"user\",\"userId\":\"U3cb7c7018c06e87beab55320f27f7317\"},\"replyToken\":\"57cf23cc2af149c99c6f44540cfee515\",\"mode\":\"active\"}]}"</t>
  </si>
  <si>
    <t>json : "{\"destination\":\"Uffcadd844141cf0a43c0c2c87fb2389e\",\"events\":[{\"type\":\"message\",\"message\":{\"type\":\"text\",\"id\":\"569732569382781356\",\"quoteToken\":\"ta25ymmTqZMPpCNzv6cNsHi6hTL_VeDWbImv2TThic8T5Wl5Z6oGhd6xcDXV_cifTmLSt7293rSyYthGCj3jHOpMZaIkSbPgONksCr-tY9DekSk14RlwmyBEbF4iNCLX5eWk0PZR5RluYwg8NZ0Sxg\",\"text\":\"ลืมไป พรุ่งนี้ ฟาร์มหยุดส่ง นั่น น้อ \"},\"webhookEventId\":\"01K024CRV2VJ18Q4GZFTDA5CW2\",\"deliveryContext\":{\"isRedelivery\":false},\"timestamp\":1752418378194,\"source\":{\"type\":\"user\",\"userId\":\"U3cb7c7018c06e87beab55320f27f7317\"},\"replyToken\":\"84cdb76435944c989ce85023ab2e8a8a\",\"mode\":\"active\"}]}"</t>
  </si>
  <si>
    <t>json : "{\"destination\":\"Uffcadd844141cf0a43c0c2c87fb2389e\",\"events\":[{\"type\":\"message\",\"message\":{\"type\":\"text\",\"id\":\"569743441404100677\",\"quoteToken\":\"TKlaBQDO9hr7jiE6vRuHzV6a8uc5WAtCaNaQifqmvKqJ3SCBRCFUO0sYZhSM-nRgt2k7VvaJ8SJzMmLMtx_MBLMRm2S9n8EoI60SaZBIxyVPOiVogAHMeAO7WoByguSZwY8-z_wOFpcPytwlF0VdYg\",\"text\":\"สั่งผัก\"},\"webhookEventId\":\"01K02AJH8GJK5V25ZAW275MRBH\",\"deliveryContext\":{\"isRedelivery\":false},\"timestamp\":1752424858390,\"source\":{\"type\":\"user\",\"userId\":\"U863ec6850ff494c8ad50b25afa94efb0\"},\"replyToken\":\"ddd6de7c150e48478286c741e46133b0\",\"mode\":\"active\"}]}"</t>
  </si>
  <si>
    <t>json : "{\"destination\":\"Uffcadd844141cf0a43c0c2c87fb2389e\",\"events\":[{\"type\":\"message\",\"message\":{\"type\":\"text\",\"id\":\"569811679022678161\",\"quoteToken\":\"Gdf2LDJ6Sq9FCiT4GiIFsAPOPVI4h4-Qeu1OIs25ytWmMM8jSsIsxeqNnxEVLuocFuybkkUK-ep_1m7zuEPalGONMq9u6LTmDxAOO_Xzt3B_7nu7lnKDKJoZ2v60UvZN_fX4DD1tSaDFB-JlqwKWbw\",\"text\":\"สรุป คือ \"},\"webhookEventId\":\"01K03HBRPHZ9NYF7GXS32W2F2W\",\"deliveryContext\":{\"isRedelivery\":false},\"timestamp\":1752465531191,\"source\":{\"type\":\"user\",\"userId\":\"U3cb7c7018c06e87beab55320f27f7317\"},\"replyToken\":\"ad8742f108fc4f808ce1ba829a635798\",\"mode\":\"active\"}]}"</t>
  </si>
  <si>
    <t>json : "{\"destination\":\"Uffcadd844141cf0a43c0c2c87fb2389e\",\"events\":[{\"type\":\"message\",\"message\":{\"type\":\"text\",\"id\":\"569811688166785044\",\"quoteToken\":\"RDzD1kY6lfRTy7WzT_i4cb5KyjLh8ZjZRUtsOU9eiLK9grQmrhvcZSui_zcXwxnx01lU8lamnlFHgHzTc00WXuun6Kol8GAtPMuXsdsJw_t8zH_WqNzmp4GVzzGQL-aJkk5pNeIMnlO5OTcxbgKXSw\",\"text\":\"วันนี้ ส่ง หรือ \"},\"webhookEventId\":\"01K03HBXV6WAXDT6B3GQEQV9XD\",\"deliveryContext\":{\"isRedelivery\":false},\"timestamp\":1752465536669,\"source\":{\"type\":\"user\",\"userId\":\"U3cb7c7018c06e87beab55320f27f7317\"},\"replyToken\":\"6186c52d2b284648a13949b2397fcc29\",\"mode\":\"active\"}]}"</t>
  </si>
  <si>
    <t>json : "{\"destination\":\"Uffcadd844141cf0a43c0c2c87fb2389e\",\"events\":[{\"type\":\"message\",\"message\":{\"type\":\"text\",\"id\":\"569811722760880407\",\"quoteToken\":\"xc2xS0QqVMu7KlYWJah2u0Gt7hdQQbzINYfASaqA0bXkZD1-yOOfOVO1J8vXL-jmC2oTiwpFCIpd49WYusHtKrUH1v2s3jlHixfj0nC2FQqr6czPhAR9gTHQnsWsr_S8A-MNiPQesYCLS0CyHm4hWg\",\"text\":\"ตกลง หยุดวัน อะไร กัน แน่ \"},\"webhookEventId\":\"01K03HCJ1YPX11NSV1CW746916\",\"deliveryContext\":{\"isRedelivery\":false},\"timestamp\":1752465557281,\"source\":{\"type\":\"user\",\"userId\":\"U3cb7c7018c06e87beab55320f27f7317\"},\"replyToken\":\"879269c33ea848b39df14e591f621184\",\"mode\":\"active\"}]}"</t>
  </si>
  <si>
    <t>json : "{\"destination\":\"Uffcadd844141cf0a43c0c2c87fb2389e\",\"events\":[{\"type\":\"message\",\"message\":{\"type\":\"text\",\"id\":\"569811747993813283\",\"quoteToken\":\"W2tD-dbZUVsCkE-jSPfy47PviMIIhAXN-CEl55rM9x-C2q5EvDIRr7ujUwdpM4icZ7AQbZkqa84sCP3xyp2NLeQh-8qyASSNEVtLNr5j2Dlc9dmVXCZu2jF_0K4H6PVQeGL_tQ05iVQaBApSULEAtg\",\"text\":\"ออ  เค \"},\"webhookEventId\":\"01K03HD0HNV96WW1EN95AAP03H\",\"deliveryContext\":{\"isRedelivery\":false},\"timestamp\":1752465572322,\"source\":{\"type\":\"user\",\"userId\":\"U3cb7c7018c06e87beab55320f27f7317\"},\"replyToken\":\"b6f03e885e5d489b807e1b574d0709c5\",\"mode\":\"active\"}]}"</t>
  </si>
  <si>
    <t>json : "{\"destination\":\"Uffcadd844141cf0a43c0c2c87fb2389e\",\"events\":[{\"type\":\"message\",\"message\":{\"type\":\"text\",\"id\":\"569811811243917557\",\"quoteToken\":\"-IaM17EuyeGBjs3C1ls2GgyuKf9Et8vuLBuCFxEHLvpxKUk6KJ8ee-BPEJ16mR7KeDdh7esMzUQScO5PufOsYkzjEAYscYK_v8WOkoAw2lvzSefCT5u-iXrQx0E7YwUaOogm1V6yEtfY9UcujgXB0w\",\"text\":\"เดี๋ยวสั่ง ไว้ พรุ่งนี้ จะให้มาส่ง เอา ใส่ถังน้ำแข็ง ไว้ให้ พี่ แล้ว โทรบอกพี่ จะมาเก็บ\"},\"webhookEventId\":\"01K03HE5QSAXE8X41FP63VM1CF\",\"deliveryContext\":{\"isRedelivery\":false},\"timestamp\":1752465610152,\"source\":{\"type\":\"user\",\"userId\":\"U3cb7c7018c06e87beab55320f27f7317\"},\"replyToken\":\"6a5f481c156c4f3cab6ce6f34537f2f6\",\"mode\":\"active\"}]}"</t>
  </si>
  <si>
    <t>json : "{\"destination\":\"Uffcadd844141cf0a43c0c2c87fb2389e\",\"events\":[{\"type\":\"message\",\"message\":{\"type\":\"text\",\"id\":\"569841069097746681\",\"quoteToken\":\"ANsR9HDRhh5Iyz3EzOOTn8eW7vqex53DSlaCVekzDQ1z8XUkiHhKCmVKD3QPNdyyhmbZaZST7xztxIUL5Q9w2YiyhF9rwtRgDX7iarO8W4sC_Gq2VnfnDN8R_yyuIMVwaKblc7KFqgp_FB-fI9dtwA\",\"text\":\"พรุ่งนี้สั่งแค่ 2 อย่างเรด 3  ฟินเล 3 ค่ะ\"},\"webhookEventId\":\"01K0422C1F8KEPKBQHVFR0JR1V\",\"deliveryContext\":{\"isRedelivery\":false},\"timestamp\":1752483049220,\"source\":{\"type\":\"user\",\"userId\":\"U7946075256108fe2f6356dbae8d1cef0\"},\"replyToken\":\"ae7f1ed912a148e9a315829f4c9fede4\",\"mode\":\"active\"}]}"</t>
  </si>
  <si>
    <t>json : "{\"destination\":\"Uffcadd844141cf0a43c0c2c87fb2389e\",\"events\":[{\"type\":\"message\",\"message\":{\"type\":\"text\",\"id\":\"569841103508078736\",\"quoteToken\":\"g70m7zg6pj-zOVxA6hFJBpSfGky-KtZoXRDVjAxhSmMZe9b2Eha-175Y6RRNX0zqefrp_ZEzZR_ArcYf3BvlSQqPXPgyVlAfKsMaV3ia3LFJLKM7BqluhmZllukQZqkdevNJw1YwtLHap4ABjHXXRQ\",\"text\":\"อย่างอื่นยังเหลือ \"},\"webhookEventId\":\"01K0422ZTPAWD4MA1BT3VWDWKE\",\"deliveryContext\":{\"isRedelivery\":false},\"timestamp\":1752483069610,\"source\":{\"type\":\"user\",\"userId\":\"U7946075256108fe2f6356dbae8d1cef0\"},\"replyToken\":\"324401e02b1d4bf9be893a0eff4e5de7\",\"mode\":\"active\"}]}"</t>
  </si>
  <si>
    <t>json : "{\"date\":\"2025-07-14T09:03:09.195Z\",\"deliveryDate\":\"2025-07-15\",\"user\":\"เจริญภัณฑ์\",\"userLine\":\"ADMIN\",\"payMethod\":\"เครดิต\",\"userId\":\"ADMIN\",\"order\":[{\"name\":\"Red Oak\",\"nameTh\":\"เรดโอ๊ค \",\"amount\":3,\"price\":120,\"subtotal\":360},{\"name\":\"Frillice Iceberg\",\"nameTh\":\"ฟิลเลย์ไอซ์เบิร์ก\",\"amount\":3,\"price\":140,\"subtotal\":420}]}"</t>
  </si>
  <si>
    <t>🔥 Queued order with Trigger ID: -8537063302432528968</t>
  </si>
  <si>
    <t>🔥 Processing order for trigger: -8537063302432528968</t>
  </si>
  <si>
    <t>summarizeOrdersToPayments key: 15 Jul 2025|เจริญภัณฑ์</t>
  </si>
  <si>
    <t>Flex Message (Final): {"type":"flex","altText":"(ADMIN#520) สั่งผักใหม่","contents":{"type":"bubble","size":"mega","body":{"type":"box","layout":"vertical","spacing":"md","contents":[{"type":"text","text":"✅ รายการสั่งผักใหม่ (ADMIN#520)","weight":"bold","size":"md","color":"#1DB446","wrap":true},{"type":"text","text":"ร้าน: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บ.","size":"sm","color":"#000000","align":"end","flex":3}]},{"type":"box","layout":"horizontal","contents":[{"type":"text","text":"Frillice Iceberg","size":"sm","color":"#000000","flex":4},{"type":"text","text":"3.00 กก.","size":"sm","color":"#555555","align":"end","flex":3},{"type":"text","text":"420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กก.","weight":"bold","align":"end","size":"sm","flex":2},{"type":"text","text":"780 บ.","weight":"bold","align":"end","size":"sm","flex":3}]}]}}}</t>
  </si>
  <si>
    <t>📬 pushFlexMessage : {"sentMessages":[{"id":"569842555593425552","quoteToken":"jVXUVKE_rwJnDuZA3g5NLq9dOlj0xH0oT3AjqluDH1QgothWWK-WN6NiNd9UlSphKTwdhViDTdFGonQ-4XbJ9sJoT8Gi-7QqU6tqwSyn9JnnGtBHginoGJsw5XCaGat2vkJ0_jUlBuiLGqWVEyCpzg"}]}</t>
  </si>
  <si>
    <t>🔥 Deleted property for trigger: -8537063302432528968</t>
  </si>
  <si>
    <t>✅ Deleted trigger: -8537063302432528968</t>
  </si>
  <si>
    <t>json : "{\"destination\":\"Uffcadd844141cf0a43c0c2c87fb2389e\",\"events\":[{\"type\":\"message\",\"message\":{\"type\":\"text\",\"id\":\"569847496567160952\",\"quoteToken\":\"8GcYpQECKqdzT7C6rqb2iReMD7gXXC5i9HRna3Yg1r83ptNG9MpQhRjKGt-4HfX5xD94K-_XRb40Rt-8VCxmLy1eQQtogq0enVYf09yh_S_-ezWjWMA8_k1Z-9zRSafGD--cBHQvtQRApkxX42QRzw\",\"text\":\"เพิ่มบัตเตอร์มา 1 โลก็ได้ค่ะ\"},\"webhookEventId\":\"01K045Q9784494HGA6AP48D10Z\",\"deliveryContext\":{\"isRedelivery\":false},\"timestamp\":1752486880098,\"source\":{\"type\":\"user\",\"userId\":\"U7946075256108fe2f6356dbae8d1cef0\"},\"replyToken\":\"e79803a81b5643bd97d299e24eb705e4\",\"mode\":\"active\"}]}"</t>
  </si>
  <si>
    <t>json : "{\"destination\":\"Uffcadd844141cf0a43c0c2c87fb2389e\",\"events\":[{\"type\":\"message\",\"message\":{\"type\":\"text\",\"id\":\"569847638133572203\",\"quoteToken\":\"2ieHSmcZRVqLD0pxWVSWQtQYTwqWh2EyxRDeZRODdEiaeuo1K1Hs8sMk6mG7Bdg03LWuUcv6W6hje78ooVH7I7-GD-Ff20P3FoUUj4gmw1IsX6h8MeH2mqibSLxwoabU01RvChfD1DsLiYZF62fjIA\",\"text\":\" รอบนี้ขอสั่ง            เรด 3,ฟินเล3,บัตเตอร์ 1\"},\"webhookEventId\":\"01K045SVRBQSJZYZ0QBCV8BDRY\",\"deliveryContext\":{\"isRedelivery\":false},\"timestamp\":1752486964557,\"source\":{\"type\":\"user\",\"userId\":\"U7946075256108fe2f6356dbae8d1cef0\"},\"replyToken\":\"b34eeb7bbe0a4bf490759c2fe3a1a9ca\",\"mode\":\"active\"}]}"</t>
  </si>
  <si>
    <t>json : "{\"destination\":\"Uffcadd844141cf0a43c0c2c87fb2389e\",\"events\":[{\"type\":\"message\",\"message\":{\"type\":\"text\",\"id\":\"569847648182337782\",\"quoteToken\":\"TaXH-OcVLpO6QQj2ydIsaJlpA2ITRjOPlZOS744gs4KPzeKlm--1rsXJUdcGAqaj8XStdw94xrPmlw9_jLtwiwoQJ78aRc1obCUU4f9dMFgdemM9cAXyBxPT2UpTG1lYCLk4JKx78OTPAb0ziES7ow\",\"text\":\"ค่ะ\"},\"webhookEventId\":\"01K045T1PDF22ECC18GFG3BQEN\",\"deliveryContext\":{\"isRedelivery\":false},\"timestamp\":1752486970585,\"source\":{\"type\":\"user\",\"userId\":\"U7946075256108fe2f6356dbae8d1cef0\"},\"replyToken\":\"cdb0dfdeaa084be685d25818eb1ea90a\",\"mode\":\"active\"}]}"</t>
  </si>
  <si>
    <t>json : "{\"date\":\"2025-07-14T09:58:16.781Z\",\"deliveryDate\":\"2025-07-15\",\"user\":\"เจริญภัณฑ์\",\"userLine\":\"ADMIN\",\"payMethod\":\"เครดิต\",\"userId\":\"ADMIN\",\"order\":[{\"name\":\"Red Oak\",\"nameTh\":\"เรดโอ๊ค \",\"amount\":3,\"price\":120,\"subtotal\":360},{\"name\":\"Frillice Iceberg\",\"nameTh\":\"ฟิลเลย์ไอซ์เบิร์ก\",\"amount\":3,\"price\":140,\"subtotal\":420},{\"name\":\"Butter Head\",\"nameTh\":\"บัตเตอร์เฮด\",\"amount\":1,\"price\":120,\"subtotal\":120}]}"</t>
  </si>
  <si>
    <t>🔥 Queued order with Trigger ID: -3418045615979705523</t>
  </si>
  <si>
    <t>🔥 Processing order for trigger: -3418045615979705523</t>
  </si>
  <si>
    <t>Found 2 rows to delete for shop "เจริญภัณฑ์" on 15 Jul 2025.</t>
  </si>
  <si>
    <t>Deleted row: 3073</t>
  </si>
  <si>
    <t>Deleted row: 3072</t>
  </si>
  <si>
    <t>Found existing payment summary at data index: 1774</t>
  </si>
  <si>
    <t>Row 1776 updated successfully.</t>
  </si>
  <si>
    <t>Flex Message (Final): {"type":"flex","altText":"(ADMIN#520) แก้ไขสั่งผัก","contents":{"type":"bubble","size":"mega","body":{"type":"box","layout":"vertical","spacing":"md","contents":[{"type":"text","text":"🔄 แก้ไขรายการสั่งผัก (ADMIN#520)","weight":"bold","size":"md","color":"#f57b00","wrap":true},{"type":"text","text":"ร้าน: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บ.","size":"sm","color":"#000000","align":"end","flex":3}]},{"type":"box","layout":"horizontal","contents":[{"type":"text","text":"Frillice Iceberg","size":"sm","color":"#000000","flex":4},{"type":"text","text":"3.00 กก.","size":"sm","color":"#555555","align":"end","flex":3},{"type":"text","text":"420 บ.","size":"sm","color":"#000000","align":"end","flex":3}]},{"type":"box","layout":"horizontal","contents":[{"type":"text","text":"Butter Head","size":"sm","color":"#000000","flex":4},{"type":"text","text":"1.00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บ.","size":"sm","color":"#000000","align":"end","flex":3}]}]},{"type":"separator","margin":"md"},{"type":"box","layout":"horizontal","margin":"sm","contents":[{"type":"text","text":"รวม","weight":"bold","size":"sm","flex":4},{"type":"text","text":"7.00 กก.","weight":"bold","align":"end","size":"sm","flex":2},{"type":"text","text":"900 บ.","weight":"bold","align":"end","size":"sm","flex":3}]}]}}}</t>
  </si>
  <si>
    <t>📬 pushFlexMessage : {"sentMessages":[{"id":"569848038705856621","quoteToken":"IJxqqiAtRbx6fd7BxcU8zUfDkiHTOARyQPjlvJjfZDqdDED42t2TwWCmn69FDhMI8b7S8hrv7mH__-ko-11pmS4XC9PWVGfHu9ZsBBtBtfH3DRPZS8Odvhb0r69-SmzmKr4MnTsWxXQ7wgF3FCD9Pg"}]}</t>
  </si>
  <si>
    <t>🔥 Deleted property for trigger: -3418045615979705523</t>
  </si>
  <si>
    <t>✅ Deleted trigger: -3418045615979705523</t>
  </si>
  <si>
    <t>📬 pushFlexMessage : {"sentMessages":[{"id":"569855295606751387","quoteToken":"wDPZ1EZtDlyHCoG7KzzbSp9a5JKli1H-OdvJrVQIHstr0fGliaFrPWLRfuzbPHObklVkseZ8YwF1EetWeu7wGi2sE16B61XWeMSd9m3i0xRUBWmxzbyFE1vWNBcCTCIDyy8DGXH5HJ6yvceEnZEZ1w"}]}</t>
  </si>
  <si>
    <t>json : "{\"destination\":\"Uffcadd844141cf0a43c0c2c87fb2389e\",\"events\":[{\"type\":\"message\",\"message\":{\"type\":\"text\",\"id\":\"569855544278909100\",\"quoteToken\":\"jfzogkP8uZm0ficMHyLz1UEPNHPI6dSAYCFjsdaXO-QsFiw03wN301DMnC5-VRp8CuRvpE-BQ1oYBLb94ynVdrCBNeJHKLKGrT6qJ9GQvh9Rhkv0s5jtVmclmjDqXz88cNnl0xWEe-vkkUUoWwCilQ\",\"text\":\"สั่งผัก\"},\"webhookEventId\":\"01K04A9NDRG2J3PY8D5KN7WVEV\",\"deliveryContext\":{\"isRedelivery\":false},\"timestamp\":1752491676928,\"source\":{\"type\":\"user\",\"userId\":\"U4b32d3476814e939fa1d5efbeb8f9470\"},\"replyToken\":\"e3149f9b5424491a8a548dd01b6aa7ae\",\"mode\":\"active\"}]}"</t>
  </si>
  <si>
    <t>json : "{\"date\":\"2025-07-14T11:15:28.085Z\",\"deliveryDate\":\"2025-07-15\",\"user\":\"Living&amp;Cooking\",\"userLine\":\"Living n’ Cooking\",\"payMethod\":\"โอนเงิน\",\"userId\":\"U4b32d3476814e939fa1d5efbeb8f9470\",\"order\":[{\"name\":\"Red Oak\",\"nameTh\":\"เรดโอ๊ค \",\"amount\":2,\"price\":120,\"subtotal\":240,\"image\":\"https://i.postimg.cc/8F4451pB/08.png\"}]}"</t>
  </si>
  <si>
    <t>📬 pushFlexMessage : {"sentMessages":[{"id":"569855635127009420","quoteToken":"tssCq67S07j6tVNa1Zcx07GMnRzZYPmb6lBe351taG0CJe1Dz0HGGgBeDx_DHNPNcrkHsVy0K512_6r8ivisTxALj_mk1Xeqttz_vdY01bz0dIxEg30N0yiediZq0MnKWc89ophCLTij9qmTNlGKBA"}]}</t>
  </si>
  <si>
    <t>🔥 Queued order with Trigger ID: -7295890197918223916</t>
  </si>
  <si>
    <t>🔥 Processing order for trigger: -7295890197918223916</t>
  </si>
  <si>
    <t>summarizeOrdersToPayments key: 15 Jul 2025|Living&amp;Cooking</t>
  </si>
  <si>
    <t>Flex Message (Final): {"type":"flex","altText":"(Living n’ Cooking#521) สั่งผักใหม่","contents":{"type":"bubble","size":"mega","body":{"type":"box","layout":"vertical","spacing":"md","contents":[{"type":"text","text":"✅ รายการสั่งผักใหม่ (Living n’ Cooking#521)","weight":"bold","size":"md","color":"#1DB446","wrap":true},{"type":"text","text":"ร้าน: Living&amp;Cooking","size":"sm","color":"#555555","wrap":true},{"type":"text","text":"การชำระเงิน: โอนเงิน","size":"sm","color":"#555555","wrap":true},{"type":"text","text":"วันที่จัดส่ง: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</si>
  <si>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{"sentMessages":[{"id":"569855857609933612","quoteToken":"wkynwsxvMDqXDvKPLS6BVULc4bGhnNjhSm90EI41kVnfV7RuTt6e99NYY47ELER4FJL3whFkmPG9F2bfzUh5vWBGRu3h18ZM3zQ4exGOeqKu7hm8cNBy34jj92KDJ-APEBLKtD5jSR7LskGF9AB1PQ"}]}</t>
  </si>
  <si>
    <t>🔥 Deleted property for trigger: -7295890197918223916</t>
  </si>
  <si>
    <t>✅ Deleted trigger: -7295890197918223916</t>
  </si>
  <si>
    <t>📬 pushFlexMessage : {"sentMessages":[{"id":"569858869589967189","quoteToken":"B0yVgPntL2wsHYLRrBBKvw78rM3vWj9aHxa2qK8auM5-lRatDJMudCX2WIW24OVsTiETYaTFJu2lOw2zXTojF9Ul_L5-Vhhn81XjElcyJD1h_EOnV6VypasnUxOYKNqb7wVNFxAfvJjy6H0zY_NcRg"}]}</t>
  </si>
  <si>
    <t>json : "{\"destination\":\"Uffcadd844141cf0a43c0c2c87fb2389e\",\"events\":[{\"type\":\"message\",\"message\":{\"type\":\"text\",\"id\":\"569864856791679426\",\"quoteToken\":\"BS0FuXN9Gw1mWW4oMb9ileB1ue_zONhd5YV3WnZK6G_2mbRRMT2qCS5QqiU3keN-vQrR3Pp-l64cs6911YL4-gT-A-7yf2KGrHt5Y8OVyM6IrHSfYSnPu-tnM6Nsa9CNHFXWbve14Vlfek7Y2NIVHw\",\"text\":\"สั่งผัก\"},\"webhookEventId\":\"01K04FK29DC62B4VWQZ4S1EA41\",\"deliveryContext\":{\"isRedelivery\":false},\"timestamp\":1752497227748,\"source\":{\"type\":\"user\",\"userId\":\"Ua560acbf9a31e34c0b4e4c64e77ac84d\"},\"replyToken\":\"34bb6535670941cfaef5c1408afd6b5c\",\"mode\":\"active\"}]}"</t>
  </si>
  <si>
    <t>json : "{\"date\":\"2025-07-14T12:48:30.212Z\",\"deliveryDate\":\"2025-07-15\",\"user\":\"Nailed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\",\"amount\":1,\"price\":120,\"subtotal\":120,\"image\":\"https://i.postimg.cc/8F4451pB/08.png\"},{\"name\":\"Wild Rocket\",\"nameTh\":\"ไวลด์ ร็อคเก็ต\",\"amount\":0.5,\"price\":300,\"subtotal\":150,\"image\":\"https://ofarmorganic.com/wp-content/uploads/2020/05/rocket-salad-2.jpg\"}]}"</t>
  </si>
  <si>
    <t>📬 pushFlexMessage id : Ua560acbf9a31e34c0b4e4c64e77ac84d</t>
  </si>
  <si>
    <t>📬 pushFlexMessage : {"sentMessages":[{"id":"569865003843453490","quoteToken":"JV94b3nnJKgC_jMCZaDPtGQhmyzevf0WAndSZ06zAYSi7uCSFIEJ26rxhBYNEn2zniV6Xi0lIEGnq-bO0ZpsCOsZvPStUllA10SnSFKcOK4SsmmW21KQc8IUbHYImkVt4xOz6Ez2mokFWyn4-fwjIw"}]}</t>
  </si>
  <si>
    <t>🔥 Queued order with Trigger ID: 3326332122857815727</t>
  </si>
  <si>
    <t>🔥 Processing order for trigger: 3326332122857815727</t>
  </si>
  <si>
    <t>summarizeOrdersToPayments key: 15 Jul 2025|Nailed It Downtown</t>
  </si>
  <si>
    <t>Flex Message (Final): {"type":"flex","altText":"(donutdunkin#522) สั่งผักใหม่","contents":{"type":"bubble","size":"mega","body":{"type":"box","layout":"vertical","spacing":"md","contents":[{"type":"text","text":"✅ รายการสั่งผักใหม่ (donutdunkin#522)","weight":"bold","size":"md","color":"#1DB446","wrap":true},{"type":"text","text":"ร้าน: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กก.","weight":"bold","align":"end","size":"sm","flex":2},{"type":"text","text":"390 บ.","weight":"bold","align":"end","size":"sm","flex":3}]}]}}}</t>
  </si>
  <si>
    <t>📬 pushFlexMessage : {"sentMessages":[{"id":"569865230487388862","quoteToken":"NaBykA3x0D2GOvg3XRlFZYAlNX3i_Q5Gg0ZLi15oYnnktZdfbLh0Y3w9G9Q241zqaAPXtZ7700pGZVZWbZAFB_dvwhFw5zsnbU-UovxHQ1hF62bQFFK8i_4VKKVWyLMECy5-0pEpVeb7jZDWpcypKQ"}]}</t>
  </si>
  <si>
    <t>🔥 Deleted property for trigger: 3326332122857815727</t>
  </si>
  <si>
    <t>✅ Deleted trigger: 3326332122857815727</t>
  </si>
  <si>
    <t>json : "{\"destination\":\"Uffcadd844141cf0a43c0c2c87fb2389e\",\"events\":[{\"type\":\"message\",\"message\":{\"type\":\"text\",\"id\":\"569866358687269383\",\"quoteToken\":\"avtdG0Va7p5LXMGlBieE91zc93mJDOl1bhlQyLYmXO89w5R73bUyUPwUq4zvTR7QcaADM2xmk2y7D6qNYb5187fETOhU65-oAmtIkv_0CATQzoBv8MeETxaCE5GvMakAVes-cJBlDwEygIqbcpTkwA\",\"text\":\" สั่งผักสลัดหน่อยค่ะ\\nกรีนโอ๊ค2 โล\\nเรดโอ๊ค 2โล\\nฟินเดย์2โล\\nผักเบบี้คอส 2โล\\nขอบคุณค่ะ\"},\"webhookEventId\":\"01K04GECKTAK5CE74NMPSJBKKG\",\"deliveryContext\":{\"isRedelivery\":false},\"timestamp\":1752498122949,\"source\":{\"type\":\"user\",\"userId\":\"U78617910c23af5dc02e8b5d4035a5026\"},\"replyToken\":\"755ebe2f2fc041ca8cdc66a39aba63f9\",\"mode\":\"active\"}]}"</t>
  </si>
  <si>
    <t>json : "{\"destination\":\"Uffcadd844141cf0a43c0c2c87fb2389e\",\"events\":[{\"type\":\"message\",\"message\":{\"type\":\"text\",\"id\":\"569868241410195511\",\"quoteToken\":\"OqhHbw-6y3_2CUetDM-W11BYNO93Htvi264_nOZKRqR7qtKNPy95v7OmCuGgOl0eNnxKVi3YMaGMEIf4mDGcikclHSxbiDH1GekJnYuAIdemoCA3uf8HgGukjFCrMZd5QuyNd6GufN487IUrH8WT1w\",\"text\":\"ได้ค่ะ\"},\"webhookEventId\":\"01K04HGMF68CXTMSPXN0QTCE4A\",\"deliveryContext\":{\"isRedelivery\":false},\"timestamp\":1752499245036,\"source\":{\"type\":\"user\",\"userId\":\"U7946075256108fe2f6356dbae8d1cef0\"},\"replyToken\":\"cb1741fdaff54ea094d95c0222e60f9d\",\"mode\":\"active\"}]}"</t>
  </si>
  <si>
    <t>json : "{\"destination\":\"Uffcadd844141cf0a43c0c2c87fb2389e\",\"events\":[{\"type\":\"message\",\"message\":{\"type\":\"text\",\"id\":\"569868624383705300\",\"quoteToken\":\"4EmNRGllIwhQBL4VPZ0UGtVpuhNznOTrZrjqo29KTQ2U5jzeNEz13hvCd3le9D9LbqpXee-7ViolJpzGquMHy8dYCtRFgg3P3ohTXMjLfcGmSkhXycdalUHSaM1OkwH-fa3OstDdXHBfZOT9LbXB3g\",\"text\":\"สั่งผัก\"},\"webhookEventId\":\"01K04HQK1NWP5ETWNSQ3AV0ASS\",\"deliveryContext\":{\"isRedelivery\":false},\"timestamp\":1752499473443,\"source\":{\"type\":\"user\",\"userId\":\"Uf31fcbb445a04ac9cfb8fb58a37d2724\"},\"replyToken\":\"f30ade5cdb364767a76f7c730989167b\",\"mode\":\"active\"}]}"</t>
  </si>
  <si>
    <t>json : "{\"date\":\"2025-07-14T13:25:25.467Z\",\"deliveryDate\":\"2025-07-15\",\"user\":\"Pepper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\",\"amount\":0.5,\"price\":120,\"subtotal\":60,\"image\":\"https://i.postimg.cc/8F4451pB/08.png\"},{\"name\":\"Cos\",\"nameTh\":\"คอส\",\"amount\":1,\"price\":120,\"subtotal\":120,\"image\":\"https://i.postimg.cc/643mw8Cv/03.png\"}]}"</t>
  </si>
  <si>
    <t>📬 pushFlexMessage : {"sentMessages":[{"id":"569868718033862678","quoteToken":"X0D2SHw-5uqXqXa9IwpEzUHN6gjscNs61pueFOZIao2e8hJ0DPzW39E3ViyGGwSWq-1UTxJCZLIDdH6bjmC2_dgYWAq7S9-jt2W-Ad9SLBoak5fHIAWCr25r1p-aLe-K45Rm3AShM0MeveTfxO0jfQ"}]}</t>
  </si>
  <si>
    <t>🔥 Queued order with Trigger ID: 7681390023107549063</t>
  </si>
  <si>
    <t>🔥 Processing order for trigger: 7681390023107549063</t>
  </si>
  <si>
    <t>summarizeOrdersToPayments key: 15 Jul 2025|Pepper International</t>
  </si>
  <si>
    <t>Flex Message (Final): {"type":"flex","altText":"(Nöei#523) สั่งผักใหม่","contents":{"type":"bubble","size":"mega","body":{"type":"box","layout":"vertical","spacing":"md","contents":[{"type":"text","text":"✅ รายการสั่งผักใหม่ (Nöei#523)","weight":"bold","size":"md","color":"#1DB446","wrap":true},{"type":"text","text":"ร้าน: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</si>
  <si>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{"sentMessages":[{"id":"569868883205292036","quoteToken":"rBy4Rh74lNz405C_4PI6kNLm7S7d3775c6ZFM7GIA020RjN4Jq05ffeeogkDl1OMrP8jNGqX5lwJocpuUM1eK3o9Ks4eG-0VUfoPgrV5bFJBPRgWk8SCcoDWdQHIa8sUUFuirgA2AicluihPT9Zrog"}]}</t>
  </si>
  <si>
    <t>🔥 Deleted property for trigger: 7681390023107549063</t>
  </si>
  <si>
    <t>✅ Deleted trigger: 7681390023107549063</t>
  </si>
  <si>
    <t>json : "{\"destination\":\"Uffcadd844141cf0a43c0c2c87fb2389e\",\"events\":[{\"type\":\"message\",\"message\":{\"type\":\"text\",\"id\":\"569887253519139123\",\"quoteToken\":\"YH2zdQnTQqZZtcOym7b6y2SlI_9dDsIGtLcIaVjOMJAU1YFVvn43AvhkTazKsz2HfT76VifobZKqX58nfUCWqMd9xHk12p2yR2agIbZXE-5V0BIcowfwCNAezYYlZgxBHWxxr0Ka4wsT5V4oMbFxqw\",\"text\":\"สั่งผัก\"},\"webhookEventId\":\"01K04WAEX8Q5XGKZSMC42V4HZB\",\"deliveryContext\":{\"isRedelivery\":false},\"timestamp\":1752510577091,\"source\":{\"type\":\"user\",\"userId\":\"U3cb7c7018c06e87beab55320f27f7317\"},\"replyToken\":\"89c63b3e303e42a5b347a8e8f97b78f7\",\"mode\":\"active\"}]}"</t>
  </si>
  <si>
    <t>json : "{\"date\":\"2025-07-14T16:37:08.844Z\",\"deliveryDate\":\"2025-07-15\",\"user\":\"Touch Steak\",\"userLine\":\"Ning🍒\",\"payMethod\":\"โอนเงิน\",\"userId\":\"U3cb7c7018c06e87beab55320f27f7317\",\"order\":[{\"name\":\"Red Oak\",\"nameTh\":\"เรดโอ๊ค \",\"amount\":2,\"price\":120,\"subtotal\":240,\"image\":\"https://i.postimg.cc/8F4451pB/08.png\"},{\"name\":\"Baby Cos\",\"nameTh\":\"เบบี้คอส\",\"amount\":2,\"price\":120,\"subtotal\":240,\"image\":\"https://i.postimg.cc/2bXxQ2B1/12.png\"}]}"</t>
  </si>
  <si>
    <t>📬 pushFlexMessage : {"sentMessages":[{"id":"569888018090688702","quoteToken":"szuik3HyyF9fJzlPDGFnTIgtLSo70a19vxbIKHN9WoXnxBdcqo9PYHVHmTMb1jbsVofJl2A7-CAf5o0VzCMgaak6rGLVWkoOjCo6HIuagTnjacSopO6XBwstBwj-oUJerotUB8NIWjKVMr6zLx_30w"}]}</t>
  </si>
  <si>
    <t>🔥 Queued order with Trigger ID: -5340354158974217246</t>
  </si>
  <si>
    <t>json : "{\"destination\":\"Uffcadd844141cf0a43c0c2c87fb2389e\",\"events\":[{\"type\":\"message\",\"message\":{\"type\":\"text\",\"id\":\"569888060385525941\",\"quoteToken\":\"mmOjStP4t_4VejUREkkYrU0PmKuKw3omAZePDXTeegHvEgU6gSqrpx28oomq8LseJZJiGvNMxkk_J92FvHOxPTnSOjzwTglMnDEIOBY3xPZABa21SKvmOS7f2Mbx5afLvzmWBJYrv9m3y2OiGiJHvg\",\"text\":\"ถ้ามีฟินเล่ เอาติดมาให้ด้วยนะค่ะ\"},\"webhookEventId\":\"01K04WS4N9R4QB7C8YPBGJRPV6\",\"deliveryContext\":{\"isRedelivery\":false},\"timestamp\":1752511058124,\"source\":{\"type\":\"user\",\"userId\":\"U3cb7c7018c06e87beab55320f27f7317\"},\"replyToken\":\"f47d75a9dfa1444295a9a1a2fed85a53\",\"mode\":\"active\"}]}"</t>
  </si>
  <si>
    <t>🔥 Processing order for trigger: -5340354158974217246</t>
  </si>
  <si>
    <t>summarizeOrdersToPayments key: 15 Jul 2025|Touch Steak</t>
  </si>
  <si>
    <t>Flex Message (Final): {"type":"flex","altText":"(Ning🍒#524) สั่งผักใหม่","contents":{"type":"bubble","size":"mega","body":{"type":"box","layout":"vertical","spacing":"md","contents":[{"type":"text","text":"✅ รายการสั่งผักใหม่ (Ning🍒#524)","weight":"bold","size":"md","color":"#1DB446","wrap":true},{"type":"text","text":"ร้าน: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</si>
  <si>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{"sentMessages":[{"id":"569888286173823354","quoteToken":"5HW5dXGVZcS9VQNQdVMPiTIICSzGLWTW8ijNevw20ISQWE-8RJNqt7QmSTPjOTgFoQJ9bR_dyg_ee5g2CrUq7mZfio-eaooKLso00Z3W7C9_W0aBB874g_HrsOeZWBXC3vdU_FwyqeMmvOxU73zwXw"}]}</t>
  </si>
  <si>
    <t>json : "{\"destination\":\"Uffcadd844141cf0a43c0c2c87fb2389e\",\"events\":[{\"type\":\"message\",\"message\":{\"type\":\"text\",\"id\":\"569888280251465732\",\"quoteToken\":\"UhOMq-GYU9lUEm2qt_XhtM8fautT8dSBC5fBTAZes3v8vN4oOhgAaL9vU-dXiSP-YBwpUb9Wjn1K38eQmdyW85_ETY8uT3ohDUSDX1sbvVQeoEvLeLv9TxQ8vPyHo0aNVfo_8Cy7WxAoiJqNxFhKXQ\",\"text\":\"062-8272238\\nเบอร์ พี่ \\nให้น้องเอาใส่ไว้ใน ถังน้ำแข็ง  สีน้ำเงินที่ข้างร้านใส่ไว้  แล้วโทรบอกพี่ทีน่ะ\"},\"webhookEventId\":\"01K04WX4QP5HM7DTQWNZR105T3\",\"deliveryContext\":{\"isRedelivery\":false},\"timestamp\":1752511189244,\"source\":{\"type\":\"user\",\"userId\":\"U3cb7c7018c06e87beab55320f27f7317\"},\"replyToken\":\"af240812c2d241f899cb3b50a25daa7f\",\"mode\":\"active\"}]}"</t>
  </si>
  <si>
    <t>🔥 Deleted property for trigger: -5340354158974217246</t>
  </si>
  <si>
    <t>✅ Deleted trigger: -5340354158974217246</t>
  </si>
  <si>
    <t>json : "{\"date\":\"2025-07-14T16:47:19.511Z\",\"deliveryDate\":\"2025-07-15\",\"user\":\"Rare\",\"userLine\":\"21gun\",\"payMethod\":\"เครดิต\",\"userId\":\"U863ec6850ff494c8ad50b25afa94efb0\",\"order\":[{\"name\":\"Baby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</si>
  <si>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{"sentMessages":[{"id":"569889042708824201","quoteToken":"INI_h2PA9BHQBBgbbaAWvGA6A93V_pgrRXdHiwWPkKWf6LiB1L01xxlu3qM8wDods4hp1ShaptkCme1Nmb93JSMOk4UkmRbwiSPaF_6PqgMK4RvgHvKglLerfECU5xJtXbGdcFSyfGWFuYsjiylBbA"}]}</t>
  </si>
  <si>
    <t>🔥 Queued order with Trigger ID: 3157540054913335451</t>
  </si>
  <si>
    <t>🔥 Processing order for trigger: 3157540054913335451</t>
  </si>
  <si>
    <t>summarizeOrdersToPayments key: 15 Jul 2025|Rare</t>
  </si>
  <si>
    <t>Flex Message (Final): {"type":"flex","altText":"(21gun#525) สั่งผักใหม่","contents":{"type":"bubble","size":"mega","body":{"type":"box","layout":"vertical","spacing":"md","contents":[{"type":"text","text":"✅ รายการสั่งผักใหม่ (21gun#525)","weight":"bold","size":"md","color":"#1DB446","wrap":true},{"type":"text","text":"ร้าน: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</si>
  <si>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{"sentMessages":[{"id":"569889196807553281","quoteToken":"Uc-3T8PI-z6wVSzsQ7PMMQKp_vCzilQYFENcWpIInug4R4uKLWQCLZeFmaVW0PbSLhjTtPZqkhFyZQYAIi7amuFRFb5Ihms8kGS15kB6GH-S6IoD9hDyM68g7J7RbT7aOlDrOZuTrzPNQUkwzu6p5A"}]}</t>
  </si>
  <si>
    <t>🔥 Deleted property for trigger: 3157540054913335451</t>
  </si>
  <si>
    <t>✅ Deleted trigger: 3157540054913335451</t>
  </si>
  <si>
    <t>json : "{\"destination\":\"Uffcadd844141cf0a43c0c2c87fb2389e\",\"events\":[{\"type\":\"message\",\"message\":{\"type\":\"text\",\"id\":\"569890626007990460\",\"quoteToken\":\"T8Dt1ulL68awXansiYCdoOgzVW_hDs7nZlrn6wkixvQ03kLQY3OdvkuVsiE5v0E5w1_tjpW8D9MWLdDUDHtpQ8kt8Ew9iSOXaZuPJhJ8U_JFIJCSljDA3fVqB02_FfSjmXDnEMn-srK7bxhdiaR2jg\",\"text\":\"สั่งผัก\"},\"webhookEventId\":\"01K04Y7SPRBJA8QR32B67VFEMD\",\"deliveryContext\":{\"isRedelivery\":false},\"timestamp\":1752512587251,\"source\":{\"type\":\"user\",\"userId\":\"U0d6b72543464859ef62065c9501370cd\"},\"replyToken\":\"53205349fbcd4feb98d7a4b13613af07\",\"mode\":\"active\"}]}"</t>
  </si>
  <si>
    <t>json : "{\"date\":\"2025-07-14T22:54:21.309Z\",\"deliveryDate\":\"2025-07-15\",\"user\":\"เจริญภัณฑ์\",\"userLine\":\"ADMIN\",\"payMethod\":\"เครดิต\",\"userId\":\"ADMIN\",\"order\":[{\"name\":\"Red Oak\",\"nameTh\":\"เรดโอ๊ค \",\"amount\":3,\"price\":120,\"subtotal\":360},{\"name\":\"Frillice Iceberg\",\"nameTh\":\"ฟิลเลย์ไอซ์เบิร์ก\",\"amount\":2,\"price\":140,\"subtotal\":280},{\"name\":\"Butter Head\",\"nameTh\":\"บัตเตอร์เฮด\",\"amount\":2,\"price\":120,\"subtotal\":240}]}"</t>
  </si>
  <si>
    <t>🔥 Queued order with Trigger ID: 6916156387430370246</t>
  </si>
  <si>
    <t>json : "{\"date\":\"2025-07-14T22:55:31.867Z\",\"deliveryDate\":\"2025-07-15\",\"user\":\"ฌาณิ\",\"userLine\":\"ADMIN\",\"payMethod\":\"โอนเงิน\",\"userId\":\"ADMIN\",\"order\":[{\"name\":\"Green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</si>
  <si>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1377986300820284685</t>
  </si>
  <si>
    <t>🔥 Processing order for trigger: 6916156387430370246</t>
  </si>
  <si>
    <t>Found 3 rows to delete for shop "เจริญภัณฑ์" on 15 Jul 2025.</t>
  </si>
  <si>
    <t>Deleted row: 3074</t>
  </si>
  <si>
    <t>Flex Message (Final): {"type":"flex","altText":"(ADMIN#520) แก้ไขสั่งผัก","contents":{"type":"bubble","size":"mega","body":{"type":"box","layout":"vertical","spacing":"md","contents":[{"type":"text","text":"🔄 แก้ไขรายการสั่งผัก (ADMIN#520)","weight":"bold","size":"md","color":"#f57b00","wrap":true},{"type":"text","text":"ร้าน: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บ.","size":"sm","color":"#000000","align":"end","flex":3}]}]},{"type":"separator","margin":"md"},{"type":"box","layout":"horizontal","margin":"sm","contents":[{"type":"text","text":"รวม","weight":"bold","size":"sm","flex":4},{"type":"text","text":"7.00 กก.","weight":"bold","align":"end","size":"sm","flex":2},{"type":"text","text":"880 บ.","weight":"bold","align":"end","size":"sm","flex":3}]}]}}}</t>
  </si>
  <si>
    <t>📬 pushFlexMessage : {"sentMessages":[{"id":"569926175117017498","quoteToken":"Rv8_ev12PZUor7PE1OT_vfCZaMJNxqNEBmW5NJABdZexpFQen8EumNd01ttbyGwWiouR-9uesD6eK67AoibMc0O5QYIHFBKGYfUG_ykpaujr5tXZXBQ8Rjb_EkSRKj4ZbbxR-ys-JvWVBoY713km_w"}]}</t>
  </si>
  <si>
    <t>🔥 Deleted property for trigger: 6916156387430370246</t>
  </si>
  <si>
    <t>✅ Deleted trigger: 6916156387430370246</t>
  </si>
  <si>
    <t>🔥 Processing order for trigger: 1377986300820284685</t>
  </si>
  <si>
    <t>summarizeOrdersToPayments key: 15 Jul 2025|ฌาณิ</t>
  </si>
  <si>
    <t>Flex Message (Final): {"type":"flex","altText":"(ADMIN#526) สั่งผักใหม่","contents":{"type":"bubble","size":"mega","body":{"type":"box","layout":"vertical","spacing":"md","contents":[{"type":"text","text":"✅ รายการสั่งผักใหม่ (ADMIN#526)","weight":"bold","size":"md","color":"#1DB446","wrap":true},{"type":"text","text":"ร้าน: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</si>
  <si>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{"sentMessages":[{"id":"569926337452835016","quoteToken":"g4EGFRpT6yLkHG5xKY5oP9ipDaQWWQnga_Vq1pbYF5MqMnhFl_ajpRJR1R0saTL6ZkQKYnoFLp62ntMpGAJmebSHuDZRTVztLVmDGqXxJT6gfaeu6HMiI_jLhJQKtZ2Y5dQKHK_coiwey3JSai1WzA"}]}</t>
  </si>
  <si>
    <t>🔥 Deleted property for trigger: 1377986300820284685</t>
  </si>
  <si>
    <t>✅ Deleted trigger: 1377986300820284685</t>
  </si>
  <si>
    <t>sendDailyOrderSummary formattedToday : 15 Jul 2025</t>
  </si>
  <si>
    <t>sendDailyOrderSummary todayRows : [[519,"13 Jul 2025 เวลา 21:00","2025-07-14T17:00:00.000Z","Den shabu","Green Oak",1,120,120,"เงินสด"],[519,"13 Jul 2025 เวลา 21:00","2025-07-14T17:00:00.000Z","Den shabu","Red Oak",1,120,120,"เงินสด"],[521,"14 Jul 2025 เวลา 18:17","2025-07-14T17:00:00.000Z","Living&amp;Cooking","Red Oak",2,120,240,"โอนเงิน"],[522,"14 Jul 2025 เวลา 19:50","2025-07-14T17:00:00.000Z","Nailed It Downtown","Green Oak",1,120,120,"โอนเงิน"],[522,"14 Jul 2025 เวลา 19:50","2025-07-14T17:00:00.000Z","Nailed It Downtown","Red Oak",1,120,120,"โอนเงิน"],[522,"14 Jul 2025 เวลา 19:50","2025-07-14T17:00:00.000Z","Nailed It Downtown","Wild Rocket",0.5,300,150,"โอนเงิน"],[523,"14 Jul 2025 เวลา 20:27","2025-07-14T17:00:00.000Z","Pepper International","Red Oak",0.5,120,60,"เงินสด"],[523,"14 Jul 2025 เวลา 20:27","2025-07-14T17:00:00.000Z","Pepper International","Cos",1,120,120,"เงินสด"],[524,"14 Jul 2025 เวลา 23:39","2025-07-14T17:00:00.000Z","Touch Steak","Red Oak",2,120,240,"โอนเงิน"],[524,"14 Jul 2025 เวลา 23:39","2025-07-14T17:00:00.000Z","Touch Steak","Baby Cos",2,120,240,"โอนเงิน"],[525,"14 Jul 2025 เวลา 23:48","2025-07-14T17:00:00.000Z","Rare","Baby Cos",2,120,240,"เครดิต"],[520,"15 Jul 2025 เวลา 05:55","2025-07-14T17:00:00.000Z","เจริญภัณฑ์","Red Oak",3,120,360,"เครดิต"],[520,"15 Jul 2025 เวลา 05:55","2025-07-14T17:00:00.000Z","เจริญภัณฑ์","Frillice Iceberg",2,140,280,"เครดิต"],[520,"15 Jul 2025 เวลา 05:55","2025-07-14T17:00:00.000Z","เจริญภัณฑ์","Butter Head",2,120,240,"เครดิต"],[526,"15 Jul 2025 เวลา 05:57","2025-07-14T17:00:00.000Z","ฌาณิ","Green Oak",2,120,240,"โอนเงิน"],[526,"15 Jul 2025 เวลา 05:57","2025-07-14T17:00:00.000Z","ฌาณิ","Red Oak",2,120,240,"โอนเงิน"],[526,"15 Jul 2025 เวลา 05:57","2025-07-14T17:00:00.000Z","ฌาณิ","Frillice Iceberg",2,140,280,"โอนเงิน"],[526,"15 Jul 2025 เวลา 05:57","2025-07-14T17:00:00.000Z","ฌาณิ","Baby Cos",2,120,240,"โอนเงิน"]]</t>
  </si>
  <si>
    <t>📬 pushFlexMessage : {"sentMessages":[{"id":"569927596851855464","quoteToken":"lsmeIICudKjooMDnMXeumbFW1VT4FN51ekZ9RMn32y6SJQ49KPYkqrs6Cs98RZg91Q1EZm8QT_OPoypj9Qkde6v2RPPFMKxb05sEwWlOGnh4pyHlZ_YQK70-qh9I7H6-RANIHVJFVbvF7tCIzdfr_w"}]}</t>
  </si>
  <si>
    <t>sendDailyPackingSummary formattedToday : 15 Jul 2025</t>
  </si>
  <si>
    <t>sendDailyPackingSummary todayRows : [[519,"13 Jul 2025 เวลา 21:00","2025-07-14T17:00:00.000Z","Den shabu","Green Oak",1,120,120,"เงินสด"],[519,"13 Jul 2025 เวลา 21:00","2025-07-14T17:00:00.000Z","Den shabu","Red Oak",1,120,120,"เงินสด"],[521,"14 Jul 2025 เวลา 18:17","2025-07-14T17:00:00.000Z","Living&amp;Cooking","Red Oak",2,120,240,"โอนเงิน"],[522,"14 Jul 2025 เวลา 19:50","2025-07-14T17:00:00.000Z","Nailed It Downtown","Green Oak",1,120,120,"โอนเงิน"],[522,"14 Jul 2025 เวลา 19:50","2025-07-14T17:00:00.000Z","Nailed It Downtown","Red Oak",1,120,120,"โอนเงิน"],[522,"14 Jul 2025 เวลา 19:50","2025-07-14T17:00:00.000Z","Nailed It Downtown","Wild Rocket",0.5,300,150,"โอนเงิน"],[523,"14 Jul 2025 เวลา 20:27","2025-07-14T17:00:00.000Z","Pepper International","Red Oak",0.5,120,60,"เงินสด"],[523,"14 Jul 2025 เวลา 20:27","2025-07-14T17:00:00.000Z","Pepper International","Cos",1,120,120,"เงินสด"],[524,"14 Jul 2025 เวลา 23:39","2025-07-14T17:00:00.000Z","Touch Steak","Red Oak",2,120,240,"โอนเงิน"],[524,"14 Jul 2025 เวลา 23:39","2025-07-14T17:00:00.000Z","Touch Steak","Baby Cos",2,120,240,"โอนเงิน"],[525,"14 Jul 2025 เวลา 23:48","2025-07-14T17:00:00.000Z","Rare","Baby Cos",2,120,240,"เครดิต"],[520,"15 Jul 2025 เวลา 05:55","2025-07-14T17:00:00.000Z","เจริญภัณฑ์","Red Oak",3,120,360,"เครดิต"],[520,"15 Jul 2025 เวลา 05:55","2025-07-14T17:00:00.000Z","เจริญภัณฑ์","Frillice Iceberg",2,140,280,"เครดิต"],[520,"15 Jul 2025 เวลา 05:55","2025-07-14T17:00:00.000Z","เจริญภัณฑ์","Butter Head",2,120,240,"เครดิต"],[526,"15 Jul 2025 เวลา 05:57","2025-07-14T17:00:00.000Z","ฌาณิ","Green Oak",2,120,240,"โอนเงิน"],[526,"15 Jul 2025 เวลา 05:57","2025-07-14T17:00:00.000Z","ฌาณิ","Red Oak",2,120,240,"โอนเงิน"],[526,"15 Jul 2025 เวลา 05:57","2025-07-14T17:00:00.000Z","ฌาณิ","Frillice Iceberg",2,140,280,"โอนเงิน"],[526,"15 Jul 2025 เวลา 05:57","2025-07-14T17:00:00.000Z","ฌาณิ","Baby Cos",2,120,240,"โอนเงิน"]]</t>
  </si>
  <si>
    <t>sendDailyDeliverSummary flexMessage : {"type":"flex","altText":"สรุปรายการส่งผัก 🚚🥬\nประจำวันที่ 15/07/2025","contents":{"type":"bubble","size":"mega","body":{"type":"box","layout":"vertical","contents":[{"type":"text","text":"สรุปรายการส่งผัก 🚚🥬 \nประจำวันที่ 15/07/2025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Den shabu","flex":6,"wrap":true,"weight":"bold","size":"sm"},{"type":"text","text":"🖨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Living&amp;Cooking","flex":6,"wrap":true,"weight":"bold","size":"sm"},{"type":"text","text":"🖨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390 บ.)","weight":"bold","size":"sm"}]}]},{"type":"box","layout":"vertical","margin":"lg","spacing":"sm","contents":[{"type":"box","layout":"horizontal","backgroundColor":"#A1D6B2","paddingAll":"md","cornerRadius":"md","margin":"lg","contents":[{"type":"text","text":"4.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บ.)","weight":"bold","size":"sm"}]}]},{"type":"box","layout":"vertical","margin":"lg","spacing":"sm","contents":[{"type":"box","layout":"horizontal","backgroundColor":"#A1D6B2","paddingAll":"md","cornerRadius":"md","margin":"lg","contents":[{"type":"text","text":"5. 👤 Touch Steak","flex":6,"wrap":true,"weight":"bold","size":"sm"},{"type":"text","text":"🖨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บ.)","weight":"bold","size":"sm"}]}]},{"type":"box","layout":"vertical","margin":"lg","spacing":"sm","contents":[{"type":"box","layout":"horizontal","backgroundColor":"#A1D6B2","paddingAll":"md","cornerRadius":"md","margin":"lg","contents":[{"type":"text","text":"6.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บ.)","weight":"bold","size":"sm"}]}]},{"type":"box","layout":"vertical","margin":"lg","spacing":"sm","contents":[{"type":"box","layout":"horizontal","backgroundColor":"#A1D6B2","paddingAll":"md","cornerRadius":"md","margin":"lg","contents":[{"type":"text","text":"7.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Red Oak","size":"sm","weight":"bold","flex":5,"wrap":true},{"type":"text","text":"3.00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7.00 กก. (เครดิต 880 บ.)","weight":"bold","size":"sm"}]}]},{"type":"box","layout":"vertical","margin":"lg","spacing":"sm","contents":[{"type":"box","layout":"horizontal","backgroundColor":"#A1D6B2","paddingAll":"md","cornerRadius":"md","margin":"lg","contents":[{"type":"text","text":"8.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8.00 กก. (โอนเงิน 1.000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420 บ.","weight":"bold","align":"end","flex":3}]},{"type":"box","layout":"horizontal","contents":[{"type":"text","text":"โอนเงิน","flex":5,"wrap":true},{"type":"text","text":"2.110 บ.","weight":"bold","align":"end","flex":3}]},{"type":"box","layout":"horizontal","contents":[{"type":"text","text":"เครดิต","flex":5,"wrap":true},{"type":"text","text":"1.120 บ.","weight":"bold","align":"end","flex":3}]},{"type":"separator","margin":"sm"},{"type":"box","layout":"horizontal","backgroundColor":"#E8B86D","paddingAll":"md","cornerRadius":"md","contents":[{"type":"text","text":"รวม 29.00 กก.","size":"md","weight":"bold","flex":5,"wrap":true},{"type":"text","text":"3.650 บ.","weight":"bold","size":"md","align":"end","flex":3}]}]}]}}}</t>
  </si>
  <si>
    <t>📬 pushFlexMessage : {"sentMessages":[{"id":"569944792507613749","quoteToken":"GCHEEh8OUZ26s15qFYjjBwxk-C7si57iYTf3b-wXjQGMK_oGhpqTAoEvaWF7np7Rb1GNmi5eB5x2GtAzNs_oDZAn_-2dPT0qcb66tRuBtdfqF_U7GRoeA-z_IL-5hK5zaiGsQqzbFju_bk1VmX8zpA"}]}</t>
  </si>
  <si>
    <t>json : "{\"destination\":\"Uffcadd844141cf0a43c0c2c87fb2389e\",\"events\":[{\"type\":\"message\",\"message\":{\"type\":\"text\",\"id\":\"569947818496623036\",\"quoteToken\":\"DwiYCX8u8os9iIy-yZNQNpvmA78fxAqwa7rwlTPWVIcAdBLg0v6AesuaDlOZllBHaPU6BC-lJwa4MLshP4zD7339TyPoyD_cUIL77OmxvUO95lAcgH4pcdQ9Xiy7SaZp4oHdb2GWdPF7Qw74UFTK8w\",\"text\":\"เอทบิสโทร\\nเรดคอรัล 0.5โล\\nฟิลเลย์ 0.5โล\\nเบบี้คอส 0.5โล\\nร้อกเกต 0.5 โล\"},\"webhookEventId\":\"01K05YR44893ETJ7DA45JD9GGE\",\"deliveryContext\":{\"isRedelivery\":false},\"timestamp\":1752546676657,\"source\":{\"type\":\"user\",\"userId\":\"Uc0f3910d135521f0995ac379d0c945f8\"},\"replyToken\":\"b5b62e8f331541118839efc022462be9\",\"mode\":\"active\"}]}"</t>
  </si>
  <si>
    <t>json : "{\"destination\":\"Uffcadd844141cf0a43c0c2c87fb2389e\",\"events\":[{\"type\":\"message\",\"message\":{\"type\":\"text\",\"id\":\"569947840307265707\",\"quoteToken\":\"GnzTFLY_kiM6gXTinC0vT0b-zrardRH10wL-WKtiOUp7yeLQWN8MceqLgfk3pxe0lmudBJNrRuL8a47ka414QctR-EqPDIkwqr3k_ibYmnLjsaPlq4RDdoMo5qwtxdG5Bt3J29LOjAbtjwlW2sb_zA\",\"text\":\"โชเน็น\\nคอส 2 โล\"},\"webhookEventId\":\"01K05YRGTZK037WNQNDMS82D7S\",\"deliveryContext\":{\"isRedelivery\":false},\"timestamp\":1752546689630,\"source\":{\"type\":\"user\",\"userId\":\"Uc0f3910d135521f0995ac379d0c945f8\"},\"replyToken\":\"f1634d35cc204b81bdb15bc21a518ed3\",\"mode\":\"active\"}]}"</t>
  </si>
  <si>
    <t>json : "{\"destination\":\"Uffcadd844141cf0a43c0c2c87fb2389e\",\"events\":[{\"type\":\"message\",\"message\":{\"type\":\"text\",\"id\":\"569947896292835938\",\"quoteToken\":\"FAiN7m5NCgWyEdUAWkr7hk_ZPcTtbBW0gB01MQgDbGC1t8TXfJxZjHNyQUgwbXjqX2lnIWSiqLvB-Zrk5-7nPOfeiAzCO-jC3K93ytYb-lT_6KCRvxegcZpAsDp-TZWtyly7bXAEKdv8lYmOaDCCCA\",\"text\":\"เแฟทบอย\\nเรดคอรัล 1โล\\nฟิลเลย์ 1โล\"},\"webhookEventId\":\"01K05YSHV12ET82GRWWCYGZGD3\",\"deliveryContext\":{\"isRedelivery\":false},\"timestamp\":1752546723175,\"source\":{\"type\":\"user\",\"userId\":\"Uc0f3910d135521f0995ac379d0c945f8\"},\"replyToken\":\"a9c2efe9a7a3457a9ca6586a87197df8\",\"mode\":\"active\"}]}"</t>
  </si>
  <si>
    <t>json : "{\"destination\":\"Uffcadd844141cf0a43c0c2c87fb2389e\",\"events\":[{\"type\":\"message\",\"message\":{\"type\":\"text\",\"id\":\"569947907416129835\",\"quoteToken\":\"IvDtlxvSqrM7rMBZOHZMaxDQ-PqE2pkVxUR7-z0aZL8MpsLwTtrU5ZYgTGhsX4wlQrRmmV86ttpAVj4DzlfP2CzowwtQtZrJzgpS7fnW6H3_NL2O0rOuPt097is9S7K3EyyqUJIBVhu6pHp1hbBJYQ\",\"text\":\"ทันมั้ยคะ\"},\"webhookEventId\":\"01K05YSR1TN01YDZYAWYY6XE0B\",\"deliveryContext\":{\"isRedelivery\":false},\"timestamp\":1752546729633,\"source\":{\"type\":\"user\",\"userId\":\"Uc0f3910d135521f0995ac379d0c945f8\"},\"replyToken\":\"169de7a134db47528bc36f069c40bb0b\",\"mode\":\"active\"}]}"</t>
  </si>
  <si>
    <t>json : "{\"destination\":\"Uffcadd844141cf0a43c0c2c87fb2389e\",\"events\":[{\"type\":\"message\",\"message\":{\"type\":\"text\",\"id\":\"569947992677941748\",\"quoteToken\":\"KrqqUsKCJG-HHIdZT3GYhb2xcEzXgz8DDZBzfVFu9eLZpNeGyB6W6clyAI4mCx4cf6nuH2LlGJtt-F2XkthG2WwkyxrceNAYZ8MrGzYZLW7aOTVzRMGYVM7UJScF-xDRuJNMmQ3LEtXI6abMLoXCYw\",\"text\":\"ค่ะ \"},\"webhookEventId\":\"01K05YV9V5JPBPXRQZQGTDNZP5\",\"deliveryContext\":{\"isRedelivery\":false},\"timestamp\":1752546780564,\"source\":{\"type\":\"user\",\"userId\":\"Uc0f3910d135521f0995ac379d0c945f8\"},\"replyToken\":\"22402ae6411649edad54c8a1b531b9e2\",\"mode\":\"active\"}]}"</t>
  </si>
  <si>
    <t>json : "{\"date\":\"2025-07-15T03:21:58.998Z\",\"deliveryDate\":\"2025-07-15\",\"user\":\"8 Bistro\",\"userLine\":\"ADMIN\",\"payMethod\":\"เครดิต\",\"userId\":\"ADMIN\",\"order\":[{\"name\":\"Frillice Iceberg\",\"nameTh\":\"ฟิลเลย์ไอซ์เบิร์ก\",\"amount\":0.5,\"price\":140,\"subtotal\":70},{\"name\":\"Baby Cos\",\"nameTh\":\"เบบี้คอส\",\"amount\":0.5,\"price\":120,\"subtotal\":60},{\"name\":\"Wild Rocket\",\"nameTh\":\"ไวลด์ ร็อคเก็ต\",\"amount\":0.5,\"price\":300,\"subtotal\":150},{\"name\":\"Red Coral\",\"nameTh\":\"เรดคอรัล\",\"amount\":0.5,\"price\":140,\"subtotal\":70}]}"</t>
  </si>
  <si>
    <t>🔥 Queued order with Trigger ID: -7432423931906780799</t>
  </si>
  <si>
    <t>json : "{\"date\":\"2025-07-15T03:22:32.783Z\",\"deliveryDate\":\"2025-07-15\",\"user\":\"Shounen Yakiniku\",\"userLine\":\"ADMIN\",\"payMethod\":\"เครดิต\",\"userId\":\"ADMIN\",\"order\":[{\"name\":\"Cos\",\"nameTh\":\"คอส\",\"amount\":2,\"price\":120,\"subtotal\":240}]}"</t>
  </si>
  <si>
    <t>🔥 Queued order with Trigger ID: -998815459064576555</t>
  </si>
  <si>
    <t>🔥 Processing order for trigger: -7432423931906780799</t>
  </si>
  <si>
    <t>summarizeOrdersToPayments key: 15 Jul 2025|8 Bistro</t>
  </si>
  <si>
    <t>✅ เริ่ม generateAdminDeliveryDocs สำหรับ: 8 Bistro วันที่: 15072025</t>
  </si>
  <si>
    <t>✨ สร้างเลขที่เอกสารใหม่: DS150725003</t>
  </si>
  <si>
    <t>💾 อัปเดตเลขที่เอกสาร DS150725003 ใน Payments แถวที่ 1783</t>
  </si>
  <si>
    <t>json : "{\"date\":\"2025-07-15T03:23:53.293Z\",\"deliveryDate\":\"2025-07-15\",\"user\":\"Fat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</si>
  <si>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Flex Message (Final): {"type":"flex","altText":"(ADMIN#527) สั่งผักใหม่","contents":{"type":"bubble","size":"mega","body":{"type":"box","layout":"vertical","spacing":"md","contents":[{"type":"text","text":"✅ รายการสั่งผักใหม่ (ADMIN#527)","weight":"bold","size":"md","color":"#1DB446","wrap":true},{"type":"text","text":"ร้าน: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กก.","weight":"bold","align":"end","size":"sm","flex":2},{"type":"text","text":"350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PDF","uri":"https://drive.google.com/file/d/1-ufaBMWr_iEg61_Dx2YPiquHeFHbqbtJ/view?usp=drivesdk"},"margin":"sm"}]}]}}}</t>
  </si>
  <si>
    <t>📬 pushFlexMessage : {"sentMessages":[{"id":"569953122177777905","quoteToken":"wv2sWEOJ8B9o5IL_WY_XrlUVcOSCxeAyzkgmkigZdfbnej8muIZ-y7CCQHqd4WNqhslkxu87hBU2X_XlhFf8VHp8i5wMzvnk-8azK-2Li-LTz3VGMYKdXt937BOTQL1uNErelHHLknTUlITSu6olAg"}]}</t>
  </si>
  <si>
    <t>🔥 Deleted property for trigger: -7432423931906780799</t>
  </si>
  <si>
    <t>🔥 Queued order with Trigger ID: -8151848631299723541</t>
  </si>
  <si>
    <t>✅ Deleted trigger: -7432423931906780799</t>
  </si>
  <si>
    <t>🔥 Processing order for trigger: -998815459064576555</t>
  </si>
  <si>
    <t>summarizeOrdersToPayments key: 15 Jul 2025|Shounen Yakiniku</t>
  </si>
  <si>
    <t>✅ เริ่ม generateAdminDeliveryDocs สำหรับ: Shounen Yakiniku วันที่: 15072025</t>
  </si>
  <si>
    <t>🔥 Processing order for trigger: -8151848631299723541</t>
  </si>
  <si>
    <t>summarizeOrdersToPayments key: 15 Jul 2025|Fat Boy</t>
  </si>
  <si>
    <t>✅ เริ่ม generateAdminDeliveryDocs สำหรับ: Fat Boy วันที่: 15072025</t>
  </si>
  <si>
    <t>✨ สร้างเลขที่เอกสารใหม่: DS150725004</t>
  </si>
  <si>
    <t>💾 อัปเดตเลขที่เอกสาร DS150725004 ใน Payments แถวที่ 1785</t>
  </si>
  <si>
    <t>Flex Message (Final): {"type":"flex","altText":"(ADMIN#529) สั่งผักใหม่","contents":{"type":"bubble","size":"mega","body":{"type":"box","layout":"vertical","spacing":"md","contents":[{"type":"text","text":"✅ รายการสั่งผักใหม่ (ADMIN#529)","weight":"bold","size":"md","color":"#1DB446","wrap":true},{"type":"text","text":"ร้าน: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PDF","uri":"https://drive.google.com/file/d/1aTrRT4iSIjJ6pf-CFGvhlsh1bavGRbPT/view?usp=drivesdk"},"margin":"sm"}]}]}}}</t>
  </si>
  <si>
    <t>📬 pushFlexMessage : {"sentMessages":[{"id":"569953332295631179","quoteToken":"W4epAgSMgGR04ZQIiBZlNdKqQpwGOE_qNQPmRxj_79eXa0xjvAm4viqFAbB5uUjcgVzUlQo93tIaZVpZRiWcaUh0nKIEbHZ-Eq3hHLfiatMh8c-QpZsHMgwIzO0r-VEQ4aHbguBn--DRsFnIeHavog"}]}</t>
  </si>
  <si>
    <t>🔥 Deleted property for trigger: -8151848631299723541</t>
  </si>
  <si>
    <t>✅ Deleted trigger: -8151848631299723541</t>
  </si>
  <si>
    <t>json : "{\"date\":\"2025-07-15T03:26:17.006Z\",\"deliveryDate\":\"2025-07-15\",\"user\":\"Fat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Coral\",\"nameTh\":\"เรดคอรัล\",\"amount\":0.7,\"price\":140,\"subtotal\":98}]}"</t>
  </si>
  <si>
    <t>🔥 Queued order with Trigger ID: 6772186921470857371</t>
  </si>
  <si>
    <t>💾 อัปเดตเลขที่เอกสาร DS150725004 ใน Payments แถวที่ 1784</t>
  </si>
  <si>
    <t>Flex Message (Final): {"type":"flex","altText":"(ADMIN#528) สั่งผักใหม่","contents":{"type":"bubble","size":"mega","body":{"type":"box","layout":"vertical","spacing":"md","contents":[{"type":"text","text":"✅ รายการสั่งผักใหม่ (ADMIN#528)","weight":"bold","size":"md","color":"#1DB446","wrap":true},{"type":"text","text":"ร้าน: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PDF","uri":"https://drive.google.com/file/d/1lcdKJBMtlhql2wD6ZF1woY3fReJL0Wvv/view?usp=drivesdk"},"margin":"sm"}]}]}}}</t>
  </si>
  <si>
    <t>📬 pushFlexMessage : {"sentMessages":[{"id":"569953379909370062","quoteToken":"2HTbF1tdrKuPnh8_V_4ReoO9h22cc9r5ucUaRICqy8E28G6noY2T2h07ZU87tH3L6RYf9Uzh3NTFDb0Ri6VbXiCInqkHQF3Chw5iIjcNcHTmC2LSlQX1uyH2UV5pdGoYiL_DByCA3F0UDSlakkZzqQ"}]}</t>
  </si>
  <si>
    <t>🔥 Deleted property for trigger: -998815459064576555</t>
  </si>
  <si>
    <t>✅ Deleted trigger: -998815459064576555</t>
  </si>
  <si>
    <t>🔥 Processing order for trigger: 6772186921470857371</t>
  </si>
  <si>
    <t>Found 2 rows to delete for shop "Fat Boy" on 15 Jul 2025.</t>
  </si>
  <si>
    <t>Deleted row: 3094</t>
  </si>
  <si>
    <t>Deleted row: 3093</t>
  </si>
  <si>
    <t>Found existing payment summary at data index: 1783</t>
  </si>
  <si>
    <t>Row 1785 updated successfully.</t>
  </si>
  <si>
    <t>🗑️ ลบไฟล์เก่า: Fat Boy-DS150725004.pdf</t>
  </si>
  <si>
    <t>🔍 พบเลขที่เอกสารเดิมใน Payments: DS150725004</t>
  </si>
  <si>
    <t>Flex Message (Final): {"type":"flex","altText":"(ADMIN#529) แก้ไขสั่งผัก","contents":{"type":"bubble","size":"mega","body":{"type":"box","layout":"vertical","spacing":"md","contents":[{"type":"text","text":"🔄 แก้ไขรายการสั่งผัก (ADMIN#529)","weight":"bold","size":"md","color":"#f57b00","wrap":true},{"type":"text","text":"ร้าน: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Coral","size":"sm","color":"#000000","flex":4},{"type":"text","text":"0.70 กก.","size":"sm","color":"#555555","align":"end","flex":3},{"type":"text","text":"98 บ.","size":"sm","color":"#000000","align":"end","flex":3}]}]},{"type":"separator","margin":"md"},{"type":"box","layout":"horizontal","margin":"sm","contents":[{"type":"text","text":"รวม","weight":"bold","size":"sm","flex":4},{"type":"text","text":"1.70 กก.","weight":"bold","align":"end","size":"sm","flex":2},{"type":"text","text":"238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PDF","uri":"https://drive.google.com/file/d/1dgEICpZTQ2rfR3_WxGqXQWFbHqRmLmsn/view?usp=drivesdk"},"margin":"sm"}]}]}}}</t>
  </si>
  <si>
    <t>📬 pushFlexMessage : {"sentMessages":[{"id":"569953631148442063","quoteToken":"PNW6UTn02Iz7MIRaApMQ1TkSH_1w5_Ym5H9xrrA5kps0CQzcmlWRBjUkhWX9FhnxTZN7vyqhZbSA2tv01trsTvHhoR8gIhAoOVXjvH9sJGuP2lwNwZo28h0bbVt2c1tMhtQZw3KRVeUw2SmywbJgVg"}]}</t>
  </si>
  <si>
    <t>🔥 Deleted property for trigger: 6772186921470857371</t>
  </si>
  <si>
    <t>✅ Deleted trigger: 6772186921470857371</t>
  </si>
  <si>
    <t>json : "{\"destination\":\"Uffcadd844141cf0a43c0c2c87fb2389e\",\"events\":[{\"type\":\"message\",\"message\":{\"type\":\"image\",\"id\":\"569962657273086059\",\"quoteToken\":\"-7D2rAaTzekBcMh42tC3DvPOftDDn5uQGxx5i3c_qrK3ojzJYhrPZ9Uct7KNATVtMSjJxFWjppGCJusRM-00zFKxPUWSzhrlIEchn7uliVJ6NRkyy8MHKukVtcf9ktCrmGxrrc6MnpVPBMA3k0rI3Q\",\"contentProvider\":{\"type\":\"line\"}},\"webhookEventId\":\"01K06761Z15R9P1XQGBWN8HGVS\",\"deliveryContext\":{\"isRedelivery\":false},\"timestamp\":1752555521531,\"source\":{\"type\":\"user\",\"userId\":\"U4b32d3476814e939fa1d5efbeb8f9470\"},\"replyToken\":\"9601c9b3f9e54d59a226de9301114d28\",\"mode\":\"active\"}]}"</t>
  </si>
  <si>
    <t>json : "{\"destination\":\"Uffcadd844141cf0a43c0c2c87fb2389e\",\"events\":[{\"type\":\"message\",\"message\":{\"type\":\"image\",\"id\":\"569964781033751216\",\"quoteToken\":\"BKuqvKUAwKL0UBV633lhiEabrazaHYsqOZc0xLkZSsGFl7IwgC7mNMC0C30pT2Y-9X-7SdgzCQRO9xVgclV5lJAYADpyvm6Um9S6VypPpAH1pZepe4RfrEDGPslcG4W1UMsxpxJVHMDF5mkUiaOD6Q\",\"contentProvider\":{\"type\":\"line\"}},\"webhookEventId\":\"01K068CP35VXFAMX1K1NCG6Z8B\",\"deliveryContext\":{\"isRedelivery\":false},\"timestamp\":1752556787694,\"source\":{\"type\":\"group\",\"groupId\":\"C41747ea1efc18cc949d4a55a898fbe2d\",\"userId\":\"Ud156635914c6ab5e082eb8cdedf98f3a\"},\"replyToken\":\"f0dab04ea1d34c048937787bf341b690\",\"mode\":\"active\"}]}"</t>
  </si>
  <si>
    <t>json : "{\"destination\":\"Uffcadd844141cf0a43c0c2c87fb2389e\",\"events\":[{\"type\":\"message\",\"message\":{\"type\":\"text\",\"id\":\"569964831684690387\",\"quoteToken\":\"bvNmiBKNycT_X9dCEJv9ZuP6qmHjvJ6KxeUGfNgoaSdD9CF_a51EKzfTBGt7xgxueEgsL4loeIKZlGleW_Pq7fI5oW5BOHzj6SrtrslPvrK7Asf32zLPV1mpAc6YZECHy2trlHZ7bJla0x6-2SvVpQ\",\"text\":\"Kenวันที่6/7 ทำไมไม่มีในระบบ แต่มีบิล\"},\"webhookEventId\":\"01K068DKCZWKQ8E69S075E3Z07\",\"deliveryContext\":{\"isRedelivery\":false},\"timestamp\":1752556817429,\"source\":{\"type\":\"group\",\"groupId\":\"C41747ea1efc18cc949d4a55a898fbe2d\",\"userId\":\"Ud156635914c6ab5e082eb8cdedf98f3a\"},\"replyToken\":\"7925335090a440c5991e7392f73d6d93\",\"mode\":\"active\"}]}"</t>
  </si>
  <si>
    <t>json : "{\"destination\":\"Uffcadd844141cf0a43c0c2c87fb2389e\",\"events\":[{\"type\":\"message\",\"message\":{\"type\":\"image\",\"id\":\"569965030629179615\",\"quoteToken\":\"YHMMX93ZUUdR89bSb8tKOHvk-M-ca3xxl3_w5O_9HmfjXAErE8-I-cT5-kCx2Rtg1bZN6xpDusAi_fQGmTYiZGU3t1hsQFlXR6teGtqBRl9WKA80lQzZU1VrXjwhzg6eB0lw3iLOXWAkLr7Mdp6naQ\",\"contentProvider\":{\"type\":\"line\"},\"imageSet\":{\"id\":\"43EA961AD29ED668F572159F585A97926B636379DE3E2789FDB8CD99AD0B4183\",\"index\":1,\"total\":2}},\"webhookEventId\":\"01K068H77DFXDHXEEDWQ3V21CC\",\"deliveryContext\":{\"isRedelivery\":false},\"timestamp\":1752556936142,\"source\":{\"type\":\"group\",\"groupId\":\"C41747ea1efc18cc949d4a55a898fbe2d\",\"userId\":\"Ud156635914c6ab5e082eb8cdedf98f3a\"},\"replyToken\":\"d33b13b1a50a4d57abb58f5d5e4fb3f2\",\"mode\":\"active\"}]}"</t>
  </si>
  <si>
    <t>json : "{\"destination\":\"Uffcadd844141cf0a43c0c2c87fb2389e\",\"events\":[{\"type\":\"message\",\"message\":{\"type\":\"image\",\"id\":\"569965030813728908\",\"quoteToken\":\"6-9D-iwTy7KFjXbnw_ka-YeiSeo4_bwoCCzuSwd5Xlj_ZOsJDNgSQO9ARHKb3y5HeP_CB2T97o3R8LTC4jmR6NRVsPtKJqYQN5Q8gQLXgTbfeLezI0KLFQRCGhRIwglKkjeNWyrLMszd-G8XWQoG7w\",\"contentProvider\":{\"type\":\"line\"},\"imageSet\":{\"id\":\"43EA961AD29ED668F572159F585A97926B636379DE3E2789FDB8CD99AD0B4183\",\"index\":2,\"total\":2}},\"webhookEventId\":\"01K068H7K12ADE2WF15G61HQTQ\",\"deliveryContext\":{\"isRedelivery\":false},\"timestamp\":1752556936405,\"source\":{\"type\":\"group\",\"groupId\":\"C41747ea1efc18cc949d4a55a898fbe2d\",\"userId\":\"Ud156635914c6ab5e082eb8cdedf98f3a\"},\"replyToken\":\"fac3ba70f49d4cfa83c93d22dc1aa830\",\"mode\":\"active\"}]}"</t>
  </si>
  <si>
    <t>json : "{\"destination\":\"Uffcadd844141cf0a43c0c2c87fb2389e\",\"events\":[{\"type\":\"message\",\"message\":{\"type\":\"text\",\"id\":\"569965064166572120\",\"quoteToken\":\"jZQG-Nq3SiOOgw3qUJQ03tbSAMlf173l00mM3T98GzTzUlMShCqswkxaqvA1cF5ZW6W6CfOcYOkWujEQ9tG9SLwBxMDWwHeMfuA2MlzLkxtv3wtuqzzgq-XnXNXvYq-E9QMjmKrPltayA5xJ50o5SQ\",\"text\":\"วันที่6/7 ไม่มีรายการken \"},\"webhookEventId\":\"01K068HTPWYE34B4N8WPFHXQV1\",\"deliveryContext\":{\"isRedelivery\":false},\"timestamp\":1752556955955,\"source\":{\"type\":\"group\",\"groupId\":\"C41747ea1efc18cc949d4a55a898fbe2d\",\"userId\":\"Ud156635914c6ab5e082eb8cdedf98f3a\"},\"replyToken\":\"73fe59efe2a645b1a46b6769350609d7\",\"mode\":\"active\"}]}"</t>
  </si>
  <si>
    <t>json : "{\"destination\":\"Uffcadd844141cf0a43c0c2c87fb2389e\",\"events\":[{\"type\":\"message\",\"message\":{\"type\":\"text\",\"id\":\"569965082856391036\",\"quoteToken\":\"4S1EqcUEwap5uRGt7J1anF1doMlR1fHAz7AdO1EdwSLUKgZip_8RchCN-bQcI4xY__QG7Y6TpPJyLxOy0RCwLyaTCymEAyePFZLzBGlH0oDmWbjfrRbLE_saxjI7FR83cS7KkUAoh-8D1_LI_rYX8Q\",\"text\":\"ลองย้อนไปดูสิ\"},\"webhookEventId\":\"01K068J5NDW9VXE5J0CCSAWP5G\",\"deliveryContext\":{\"isRedelivery\":false},\"timestamp\":1752556967172,\"source\":{\"type\":\"group\",\"groupId\":\"C41747ea1efc18cc949d4a55a898fbe2d\",\"userId\":\"Ud156635914c6ab5e082eb8cdedf98f3a\"},\"replyToken\":\"17ea3bf8341c4811a2a70249579cdb94\",\"mode\":\"active\"}]}"</t>
  </si>
  <si>
    <t>json : "{\"destination\":\"Uffcadd844141cf0a43c0c2c87fb2389e\",\"events\":[{\"type\":\"message\",\"message\":{\"type\":\"image\",\"id\":\"569965450226827282\",\"quoteToken\":\"pOLPYLq3oLNQJDLoOL4bqj1YUsPv4WNY4jC5JGN_OcjIwxdlST02rrlJKKe2OCKkhiEriPN0ZdjeljCP_T2I7L9fq475K69VUJwJ4EJ_MugHrccS-BIoGu9xJNRWVdqjRJKOuHByRsPAHXq2CG7cAw\",\"contentProvider\":{\"type\":\"line\"}},\"webhookEventId\":\"01K068RW2J6PRYJ6K3AA21D3RW\",\"deliveryContext\":{\"isRedelivery\":false},\"timestamp\":1752557186963,\"source\":{\"type\":\"group\",\"groupId\":\"C41747ea1efc18cc949d4a55a898fbe2d\",\"userId\":\"U2164e0ac3039299ad657cac907aa1fee\"},\"replyToken\":\"1d14c5c5ac70421183296116441bf420\",\"mode\":\"active\"}]}"</t>
  </si>
  <si>
    <t>json : "{\"destination\":\"Uffcadd844141cf0a43c0c2c87fb2389e\",\"events\":[{\"type\":\"message\",\"message\":{\"type\":\"text\",\"id\":\"569965504501121657\",\"quoteToken\":\"2PU8yiqKCM5yzZoLkKM92okONzhSH91KOob_08zC-8L5ApLCFcCuvNZxHbRWB514C4Fk1sOo_h0sncRJXtueFpP-uaVFk4ah7ARfXR1zDucWLRR32xuGBOR7thzI52Ncr705RSxYqeR3VGqumZZ_rA\",\"text\":\"ตอนแรกในระบบไม่มี มิซูน่า\"},\"webhookEventId\":\"01K068STTNPNZV8BD27FABQSYP\",\"deliveryContext\":{\"isRedelivery\":false},\"timestamp\":1752557218458,\"source\":{\"type\":\"group\",\"groupId\":\"C41747ea1efc18cc949d4a55a898fbe2d\",\"userId\":\"U2164e0ac3039299ad657cac907aa1fee\"},\"replyToken\":\"5626f6aacba34483a0bfd46c48682694\",\"mode\":\"active\"}]}"</t>
  </si>
  <si>
    <t>json : "{\"destination\":\"Uffcadd844141cf0a43c0c2c87fb2389e\",\"events\":[{\"type\":\"message\",\"message\":{\"type\":\"text\",\"id\":\"569965965773897903\",\"quotedMessageId\":\"569965450226827282\",\"quoteToken\":\"3vfG5A9XdgW_Yz-ImqANLJvdsWkxC2fQJpoqauMHUiHRhbmkd9YPboOpMiLIE2rP3ZAy9li8fOEVpqsGidBvKEYeSxSAkVG-nriwnrKw--k20dgEeGuJRI-00IRu73Z2UzzO6SmhT2cfWqVXkK7tTg\",\"text\":\"ส่งวันที่5 อ่ะนะ \"},\"webhookEventId\":\"01K06927FXQ318G0HAMRZ81T5R\",\"deliveryContext\":{\"isRedelivery\":false},\"timestamp\":1752557493253,\"source\":{\"type\":\"group\",\"groupId\":\"C41747ea1efc18cc949d4a55a898fbe2d\",\"userId\":\"Ud156635914c6ab5e082eb8cdedf98f3a\"},\"replyToken\":\"ca1009f97c974907ae311f76b3d55c7e\",\"mode\":\"active\"}]}"</t>
  </si>
  <si>
    <t>json : "{\"destination\":\"Uffcadd844141cf0a43c0c2c87fb2389e\",\"events\":[{\"type\":\"message\",\"message\":{\"type\":\"image\",\"id\":\"569966213070323901\",\"quoteToken\":\"S6uvy8rlZr5umHKbSZhAUXEra3prae4_-HhbWcMmrO50IYd1XZbXcKCzNx4lDIGfwGUmueeI1Qov52QG7e_r9xUwzxHlwfgc7zFaIBIfKJHHC1lgI6rnBKSK5NkL9JUcRKvDEe9iHkQl1hdRE1dehw\",\"contentProvider\":{\"type\":\"line\"}},\"webhookEventId\":\"01K0696R0225J24NX8CE1SHW8C\",\"deliveryContext\":{\"isRedelivery\":false},\"timestamp\":1752557641223,\"source\":{\"type\":\"group\",\"groupId\":\"C41747ea1efc18cc949d4a55a898fbe2d\",\"userId\":\"Ud156635914c6ab5e082eb8cdedf98f3a\"},\"replyToken\":\"f6e331ce78444936bcf2fb6e1f9fcd04\",\"mode\":\"active\"}]}"</t>
  </si>
  <si>
    <t>json : "{\"destination\":\"Uffcadd844141cf0a43c0c2c87fb2389e\",\"events\":[{\"type\":\"message\",\"message\":{\"type\":\"text\",\"id\":\"569966240551141786\",\"quoteToken\":\"D7c3pdFa3tpDPzgoNJ1lTuiGcLxUymUK_RTwU1rbFQgZY78LPvzA-wXS-_FBnAX6I-hIXiSMXx5kFOQs2qI9tKJiNNiPesmD10SMpCobHB8Kb7RHoVovC4GP3nf_n_bwvlm_zbxaNNfq_ZsSOaaXCA\",\"text\":\"ไม่เข้าระบบ\"},\"webhookEventId\":\"01K06977E6XWH18NDEG9EPWQVS\",\"deliveryContext\":{\"isRedelivery\":false},\"timestamp\":1752557657035,\"source\":{\"type\":\"group\",\"groupId\":\"C41747ea1efc18cc949d4a55a898fbe2d\",\"userId\":\"Ud156635914c6ab5e082eb8cdedf98f3a\"},\"replyToken\":\"523807eede2d4804af42838d1462c05e\",\"mode\":\"active\"}]}"</t>
  </si>
  <si>
    <t>json : "{\"destination\":\"Uffcadd844141cf0a43c0c2c87fb2389e\",\"events\":[{\"type\":\"message\",\"message\":{\"type\":\"text\",\"id\":\"569966382872003031\",\"quoteToken\":\"4cS7X_JXu_RN3Sa-KDqM4UrpNk5JNdQRXYguQxvOE1AyPfPRymc-da0sSfuj5VunbZ578YevhpePy-asATFNnSCp7McxEgKYUZEan5PIwq705aV7Uo7Dryq4GQlQwqLrBaPvwIkP3egcF52aZKiOEQ\",\"text\":\"เจอละ \"},\"webhookEventId\":\"01K0699TF9QQVA37SK3EYAW2NZ\",\"deliveryContext\":{\"isRedelivery\":false},\"timestamp\":1752557742061,\"source\":{\"type\":\"group\",\"groupId\":\"C41747ea1efc18cc949d4a55a898fbe2d\",\"userId\":\"Ud156635914c6ab5e082eb8cdedf98f3a\"},\"replyToken\":\"926f7d338995410dbc89554753d412ef\",\"mode\":\"active\"}]}"</t>
  </si>
  <si>
    <t>json : "{\"destination\":\"Uffcadd844141cf0a43c0c2c87fb2389e\",\"events\":[{\"type\":\"message\",\"message\":{\"type\":\"image\",\"id\":\"569966401830518870\",\"quoteToken\":\"DzVHCTJuxWqBfqYL-N354Jb1AxKmlDtGvFGUCaD7-tbaGzDa2V_--ypgdJCF_yNEFub6R7gJ_8kMeYkdDpNxRb5fVVMT4YhTCM5qrtFcBX69osBzEoJVaCYc3XWRHeWqVPWE3S0T_LyJsbnaNLntOA\",\"contentProvider\":{\"type\":\"line\"}},\"webhookEventId\":\"01K069A5P3P6NDRYZ0Y4NYE16M\",\"deliveryContext\":{\"isRedelivery\":false},\"timestamp\":1752557753740,\"source\":{\"type\":\"group\",\"groupId\":\"C41747ea1efc18cc949d4a55a898fbe2d\",\"userId\":\"Ud156635914c6ab5e082eb8cdedf98f3a\"},\"replyToken\":\"c60b018212cb432c9e514c885128a3a9\",\"mode\":\"active\"}]}"</t>
  </si>
  <si>
    <t>json : "{\"destination\":\"Uffcadd844141cf0a43c0c2c87fb2389e\",\"events\":[{\"type\":\"message\",\"message\":{\"type\":\"text\",\"id\":\"569966417651957952\",\"quoteToken\":\"SpDyE4xOzMB03thjyrQ2a0Mvc6JFLHPO_oKUWj0n3foaczIrkw09rW9knlXf7-IaUJmtJEdLIJ1vi_51cYDJ5UpW9tnLzCLkw8kHimTruLRkP2RKn8387oB3I24OARNI8MLiUGJUvToCh5ddVX45uA\",\"text\":\"แต่งงมันไม่เข้าวางบิล\"},\"webhookEventId\":\"01K069AE4P1RYTJPNGRVHJD751\",\"deliveryContext\":{\"isRedelivery\":false},\"timestamp\":1752557762675,\"source\":{\"type\":\"group\",\"groupId\":\"C41747ea1efc18cc949d4a55a898fbe2d\",\"userId\":\"Ud156635914c6ab5e082eb8cdedf98f3a\"},\"replyToken\":\"f0bf5a32c0494d1a86f1329dde6eab6a\",\"mode\":\"active\"}]}"</t>
  </si>
  <si>
    <t>json : "{\"destination\":\"Uffcadd844141cf0a43c0c2c87fb2389e\",\"events\":[{\"type\":\"message\",\"message\":{\"type\":\"text\",\"id\":\"569967157325594627\",\"quoteToken\":\"Gqp6y76jrxW_Kd-F-rNe533MfNk4KrtI09qyGYjebxMYi2KD226W80weLv7fSCWnNtBM_wJ7-DH6N-iig4TkJFv8sUIhSRL9SSRJtvgA8uL0VgehXVDerffvt2rPjaxjca5ybLbDpHEOokqwpaKTjQ\",\"text\":\"Mizuna\"},\"webhookEventId\":\"01K069QWP9FFQJRRV6W9NDJZ49\",\"deliveryContext\":{\"isRedelivery\":false},\"timestamp\":1752558203524,\"source\":{\"type\":\"group\",\"groupId\":\"C41747ea1efc18cc949d4a55a898fbe2d\",\"userId\":\"Ud156635914c6ab5e082eb8cdedf98f3a\"},\"replyToken\":\"bb9c0d1561df4b1aa40b0f028d2f274c\",\"mode\":\"active\"}]}"</t>
  </si>
  <si>
    <t>json : "{\"destination\":\"Uffcadd844141cf0a43c0c2c87fb2389e\",\"events\":[{\"type\":\"message\",\"message\":{\"type\":\"sticker\",\"id\":\"569968905864085849\",\"quoteToken\":\"cU-xCyHkbWnkkbM6Lq0Xkp5eTW7hlNv0lQOIaqiiwpeS2T_P4It6ShrwtffWvALrxwsaU6cf8fWEtUxNx0JAno6yViMJJBr9haXmuX6BBeefWikFl4FGBa-EW6MzEaEEIn625QOYs7DNYxzhaYem8Q\",\"stickerId\":\"489293434\",\"packageId\":\"18998432\",\"stickerResourceType\":\"STATIC\",\"keywords\":[\"Affirmative\",\"OK\",\"alright\",\"Yes\"]},\"webhookEventId\":\"01K06AQPKRT8QE8RH1D5CN912S\",\"deliveryContext\":{\"isRedelivery\":false},\"timestamp\":1752559245873,\"source\":{\"type\":\"user\",\"userId\":\"Ua560acbf9a31e34c0b4e4c64e77ac84d\"},\"replyToken\":\"5d34cc4bcc1246b884585f3243c7bec7\",\"mode\":\"active\"}]}"</t>
  </si>
  <si>
    <t>json : "{\"destination\":\"Uffcadd844141cf0a43c0c2c87fb2389e\",\"events\":[{\"type\":\"message\",\"message\":{\"type\":\"text\",\"id\":\"569978061861945691\",\"quoteToken\":\"Zzx-2DBqMYrp0mJCFuYXfpqEX9-Y2eV32Uk9LDiRRuz6dZUmCAB4vvYoBQSrOwuL44AsrX9m5LVgQubajOQe81PJ2Vg_v1Ork54buUhFiqcg8DL8fWcEGip5D2hAKA3W9LgVbFDa3VVjqPFzJZtNyw\",\"text\":\"สั่งผักค่ะ\\nกรีน 1 กก.\\nเรด 1 กก.\\nคอส 1 กก.\\nเบซิล 3 ขีดค่ะ\"},\"webhookEventId\":\"01K06FY8CCQMXHY9R3KPQXB2ZH\",\"deliveryContext\":{\"isRedelivery\":false},\"timestamp\":1752564703221,\"source\":{\"type\":\"user\",\"userId\":\"U0e10de2b5352d65f5e41d2b3856f6ca3\"},\"replyToken\":\"104b5a37812a443b839315a8e8fd20f4\",\"mode\":\"active\"}]}"</t>
  </si>
  <si>
    <t>json : "{\"destination\":\"Uffcadd844141cf0a43c0c2c87fb2389e\",\"events\":[{\"type\":\"message\",\"message\":{\"type\":\"text\",\"id\":\"569978084040900868\",\"quoteToken\":\"C_heAIpqRQvUuicpK4osJr0sSP3AAf_M1gSdodPlUjgha5yDoAkCOQA-MJ64Yt1a44JuKNZsQiYrnuladi9P6XWc1-hqUu7mf_AoxliQdQDaGrTQpiLQaUgGgzNu3Q9a0p1DH0upCq8YQRgQHjPgPA\",\"text\":\"ขอบิลพร้อมนะคะ\"},\"webhookEventId\":\"01K06FYMZZDEM2TEBZD1RV6FHF\",\"deliveryContext\":{\"isRedelivery\":false},\"timestamp\":1752564716425,\"source\":{\"type\":\"user\",\"userId\":\"U0e10de2b5352d65f5e41d2b3856f6ca3\"},\"replyToken\":\"56b923cb1cfd4940b357f1cad7d55325\",\"mode\":\"active\"}]}"</t>
  </si>
  <si>
    <t>json : "{\"date\":\"2025-07-15T10:32:06.241Z\",\"deliveryDate\":\"2025-07-16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</si>
  <si>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{"sentMessages":[{"id":"569996230395166845","quoteToken":"c_Lf-RkY8i1qDOq1fdUePl8HV8teRG02ftkf26ZqTI0heR8RmhuOZbROBBOI8NxjPeCrrPVrwLgwMYMzifVICn1Wy6499PDJNBklLXQfVUvNSEA8HWdhmUmOrK-kUEZAgfOuVO62__V0SATUiRk1Eg"}]}</t>
  </si>
  <si>
    <t>🔥 Queued order with Trigger ID: 225232300474883774</t>
  </si>
  <si>
    <t>🔥 Processing order for trigger: 225232300474883774</t>
  </si>
  <si>
    <t>Delivery Date: 16 Jul 2025</t>
  </si>
  <si>
    <t>summarizeOrdersToPayments key: 16 Jul 2025|ขนมบ้านคุณย่า</t>
  </si>
  <si>
    <t>Flex Message (Final): {"type":"flex","altText":"(ร้านอาหารบ้านคุณย่า#530)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(ร้านอาหารบ้านคุณย่า#530)","weight":"bold","size":"md","color":"#1DB446","wrap":true},{"type":"text","text":"ร้าน: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</si>
  <si>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{"sentMessages":[{"id":"569996413736583466","quoteToken":"dhT8B3QQ5cKiH2jnJw2rRBgxKwblg42xUEMG4ZgTizpeau2dRmpHaBln58-MXPF_9LsKNuZlCSjOZnNYxy025IKxbA5wdd_cVISSwWMwhEDGIZ2vQtx3AxeQlPOmVPsw4oxMdB1ePrHBVdJOXULfBg"}]}</t>
  </si>
  <si>
    <t>🔥 Deleted property for trigger: 225232300474883774</t>
  </si>
  <si>
    <t>✅ Deleted trigger: 225232300474883774</t>
  </si>
  <si>
    <t>📬 pushFlexMessage : {"sentMessages":[{"id":"570000248554914515","quoteToken":"XiVVdTImV5CJw0Cz4mFeo7nA4ahEd6j-Rrr2yGhfZRlzwym64STvQrAvZLmmn6c_gdFhJ2A4y5VvO4t9Am0qJjUzdrHoo2FfVDbhAYnzgg3DTPKCMxr4B9c7siVRyaG2Jl7gn3xyfzI_GOY49EO22Q"}]}</t>
  </si>
  <si>
    <t>json : "{\"destination\":\"Uffcadd844141cf0a43c0c2c87fb2389e\",\"events\":[{\"type\":\"message\",\"message\":{\"type\":\"image\",\"id\":\"570018503273480660\",\"quoteToken\":\"afrZvtUmSvlU0I0KemYo_9NEeBAESSyPvQHEiLhWBpm-Ht9SHqnXTjz2wo8dv27kfXDH7n8RVq0bH7r1p0hOQVaL0B3YNppEaHAKkkLXIE--0_3FF8-e5nAzHr9mSyw1EEBLG5PbH0xJil90teWAsw\",\"contentProvider\":{\"type\":\"line\"}},\"webhookEventId\":\"01K076XWM64YGP69AJEF0ZJWRM\",\"deliveryContext\":{\"isRedelivery\":false},\"timestamp\":1752588808340,\"source\":{\"type\":\"user\",\"userId\":\"Ua560acbf9a31e34c0b4e4c64e77ac84d\"},\"replyToken\":\"f424035186b845d6a42b6dcb8b9256b7\",\"mode\":\"active\"}]}"</t>
  </si>
  <si>
    <t>json : "{\"destination\":\"Uffcadd844141cf0a43c0c2c87fb2389e\",\"events\":[{\"type\":\"message\",\"message\":{\"type\":\"text\",\"id\":\"570020537326633353\",\"quoteToken\":\"pRjSbQmKEENUfHyU26TD5M4XeUHG7YljPS68IlEIeFcNmB017hvuXHbM58jrX6CdbqMJxDWOSq0IwX_bpFdtO6EtiiPQ5EVDZN7EAQF_5uuYOJs-fB-qJU8poUdrkQDqwFIOVsoWOpyfOzFO5SvMWQ\",\"text\":\"รบกวนขอบิลหน่อยนะคะ รอบที่เเล้ว กับรอบนี้\"},\"webhookEventId\":\"01K0782W6E0RSFEVQ20GSZVT5V\",\"deliveryContext\":{\"isRedelivery\":false},\"timestamp\":1752590020445,\"source\":{\"type\":\"user\",\"userId\":\"Ubf8c86a0990a02f0fa6720a3ced1723e\"},\"replyToken\":\"8b979d7a61064a4ab5de0b4dcdfc1aa1\",\"mode\":\"active\"}]}"</t>
  </si>
  <si>
    <t>json : "{\"date\":\"2025-07-15T16:24:14.521Z\",\"deliveryDate\":\"2025-07-16\",\"user\":\"8 Dining\",\"userLine\":\"21gun\",\"payMethod\":\"เครดิต\",\"userId\":\"U863ec6850ff494c8ad50b25afa94efb0\",\"order\":[{\"name\":\"Red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</si>
  <si>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{"sentMessages":[{"id":"570031675586379999","quoteToken":"C_CbHg14tiiJHFtynKCcHMkqJlzhf0TokTOiJq_5BKSUXprJEQeFCu36xxaYIJwqst-fjDiMY-0R20NL_sSdubEQVJKcZlai7cIspVq0M8j5BBDYphA-Txn2ETVHx9LdkAr3KQ5mHqqW6pu4LtbcsA"}]}</t>
  </si>
  <si>
    <t>🔥 Queued order with Trigger ID: -4595742131766098780</t>
  </si>
  <si>
    <t>json : "{\"destination\":\"Uffcadd844141cf0a43c0c2c87fb2389e\",\"events\":[{\"type\":\"message\",\"message\":{\"type\":\"text\",\"id\":\"570031696406118537\",\"quoteToken\":\"gmF7I-KR1_hi8lLn5VEe_XGHzNjWhaE5qR53VIKRZjvs5cpKnBwio_gVHPV7peqOZ3tgm61QPwzd2DtbVSWKDonzPjLv0f3tvBzqVq7YgAXRKK70kyHQ8ZSZeZND8lRfX9e1d4Qs088e6dBzXTmLEw\",\"text\":\"มีตลอดมั้ยครับ อิตาเลี่ยน เบซิล\"},\"webhookEventId\":\"01K07EDVRDQZQFAZRN96GQ6F7H\",\"deliveryContext\":{\"isRedelivery\":false},\"timestamp\":1752596671762,\"source\":{\"type\":\"user\",\"userId\":\"U863ec6850ff494c8ad50b25afa94efb0\"},\"replyToken\":\"6715580f53914cac9edcd12c93b9fd10\",\"mode\":\"active\"}]}"</t>
  </si>
  <si>
    <t>🔥 Processing order for trigger: -4595742131766098780</t>
  </si>
  <si>
    <t>summarizeOrdersToPayments key: 16 Jul 2025|8 Dining</t>
  </si>
  <si>
    <t>Flex Message (Final): {"type":"flex","altText":"(21gun#531) สั่งผักใหม่","contents":{"type":"bubble","size":"mega","body":{"type":"box","layout":"vertical","spacing":"md","contents":[{"type":"text","text":"✅ รายการสั่งผักใหม่ (21gun#531)","weight":"bold","size":"md","color":"#1DB446","wrap":true},{"type":"text","text":"ร้าน: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</si>
  <si>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{"sentMessages":[{"id":"570031860420706597","quoteToken":"rf9V2N2-NmKxjRtv02CKfmei53SpHY68h0i3PdNSyFklSfH0rcwsvJchmiPN__XaoyMsMtYKi4_bvCm-7CHxhM1pLEPEC-Ek2aqw20ZHSqV8BLdfosbhgPaAcqp_LreqQ3UeaUmOJtTBdS50Bbjm5Q"}]}</t>
  </si>
  <si>
    <t>🔥 Deleted property for trigger: -4595742131766098780</t>
  </si>
  <si>
    <t>✅ Deleted trigger: -4595742131766098780</t>
  </si>
  <si>
    <t>json : "{\"date\":\"2025-07-15T16:55:36.366Z\",\"deliveryDate\":\"2025-07-16\",\"user\":\"Rare\",\"userLine\":\"21gun\",\"payMethod\":\"เครดิต\",\"userId\":\"U863ec6850ff494c8ad50b25afa94efb0\",\"order\":[{\"name\":\"Italian Basil\",\"nameTh\":\"เบซิล\",\"amount\":0.2,\"price\":400,\"subtotal\":80,\"image\":\"https://i.postimg.cc/MZ3pq71s/basil.webp\"}]}"</t>
  </si>
  <si>
    <t>📬 pushFlexMessage : {"sentMessages":[{"id":"570034833208639805","quoteToken":"IqWEMy6q7H-1-M9gpVWMTq_-04sfxLtf-xtq8be1aJ5AJFM-F_BK0TKJGA4T-kI28inSOi1L6QKzLufOCAuHk1tojYsxFBNqfibuxAeIOmczGWsV902SjWl_QhJSTB0tbzGZgASy2pgWkHOmhdNIqA"}]}</t>
  </si>
  <si>
    <t>🔥 Queued order with Trigger ID: 6072227596763161890</t>
  </si>
  <si>
    <t>🔥 Processing order for trigger: 6072227596763161890</t>
  </si>
  <si>
    <t>summarizeOrdersToPayments key: 16 Jul 2025|Rare</t>
  </si>
  <si>
    <t>Flex Message (Final): {"type":"flex","altText":"(21gun#532) สั่งผักใหม่","contents":{"type":"bubble","size":"mega","body":{"type":"box","layout":"vertical","spacing":"md","contents":[{"type":"text","text":"✅ รายการสั่งผักใหม่ (21gun#532)","weight":"bold","size":"md","color":"#1DB446","wrap":true},{"type":"text","text":"ร้าน: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บ.","size":"sm","color":"#000000","align":"end","flex":3}]}]},{"type":"separator","margin":"md"},{"type":"box","layout":"horizontal","margin":"sm","contents":[{"type":"text","text":"รวม","weight":"bold","size":"sm","flex":4},{"type":"text","text":"0.20 กก.","weight":"bold","align":"end","size":"sm","flex":2},{"type":"text","text":"80 บ.","weight":"bold","align":"end","size":"sm","flex":3}]}]}}}</t>
  </si>
  <si>
    <t>📬 pushFlexMessage : {"sentMessages":[{"id":"570035076612751531","quoteToken":"f6T_H-OSIC1Lxm-y-nX2i9kS35_mLmbqXQkyMrA3mgn9jaRH-_hpzpv-MLryCYEZZTPH1DnmCHsq6Gi8QgTD8FFclTsFWt-r8_oOG5oJG0PCxBJR2CmoiHk_MQiQCxDldsuaqGa_6BhQxE79EtbX3w"}]}</t>
  </si>
  <si>
    <t>🔥 Deleted property for trigger: 6072227596763161890</t>
  </si>
  <si>
    <t>✅ Deleted trigger: 6072227596763161890</t>
  </si>
  <si>
    <t>json : "{\"date\":\"2025-07-15T23:08:32.402Z\",\"deliveryDate\":\"2025-07-16\",\"user\":\"Bosco\",\"userLine\":\"ADMIN\",\"payMethod\":\"เงินสด\",\"userId\":\"ADMIN\",\"order\":[{\"name\":\"Green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\",\"amount\":1,\"price\":120,\"subtotal\":120},{\"name\":\"Cos\",\"nameTh\":\"คอส\",\"amount\":1,\"price\":120,\"subtotal\":120},{\"name\":\"Italian Basil\",\"nameTh\":\"เบซิล\",\"amount\":0.3,\"price\":400,\"subtotal\":120}]}"</t>
  </si>
  <si>
    <t>🔥 Queued order with Trigger ID: -5200343614770482890</t>
  </si>
  <si>
    <t>sendDailyOrderSummary formattedToday : 16 Jul 2025</t>
  </si>
  <si>
    <t>sendDailyOrderSummary todayRows : [[530,"15 Jul 2025 เวลา 17:33","2025-07-15T17:00:00.000Z","ขนมบ้านคุณย่า","Green Oak",1,120,120,"เงินสด"],[531,"15 Jul 2025 เวลา 23:26","2025-07-15T17:00:00.000Z","8 Dining","Red Oak",0.5,120,60,"เครดิต"],[531,"15 Jul 2025 เวลา 23:26","2025-07-15T17:00:00.000Z","8 Dining","Baby Cos",1,120,120,"เครดิต"],[532,"15 Jul 2025 เวลา 23:57","2025-07-15T17:00:00.000Z","Rare","Italian Basil",0.2,400,80,"เครดิต"]]</t>
  </si>
  <si>
    <t>📬 pushFlexMessage : {"sentMessages":[{"id":"570072549564874838","quoteToken":"MLdk1ri6t_XkS5ZQiZr-XSo5L__-TRCOCvZnvPBWpxNtkIb5r9961v0hpJE7s0BRQkxnDuOnHgHw0QsYGbLOLLJrBtHnXVw0tTp_cjEViSShoFZDRnIlAbZEIS-elaqWKFFSb_5F-Xp7yT8T9I6KqA"}]}</t>
  </si>
  <si>
    <t>🔥 Processing order for trigger: -5200343614770482890</t>
  </si>
  <si>
    <t>summarizeOrdersToPayments key: 16 Jul 2025|Bosco</t>
  </si>
  <si>
    <t>Flex Message (Final): {"type":"flex","altText":"(ADMIN#533) สั่งผักใหม่","contents":{"type":"bubble","size":"mega","body":{"type":"box","layout":"vertical","spacing":"md","contents":[{"type":"text","text":"✅ รายการสั่งผักใหม่ (ADMIN#533)","weight":"bold","size":"md","color":"#1DB446","wrap":true},{"type":"text","text":"ร้าน: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บ.","size":"sm","color":"#000000","align":"end","flex":3}]}]},{"type":"separator","margin":"md"},{"type":"box","layout":"horizontal","margin":"sm","contents":[{"type":"text","text":"รวม","weight":"bold","size":"sm","flex":4},{"type":"text","text":"3.30 กก.","weight":"bold","align":"end","size":"sm","flex":2},{"type":"text","text":"480 บ.","weight":"bold","align":"end","size":"sm","flex":3}]}]}}}</t>
  </si>
  <si>
    <t>📬 pushFlexMessage : {"sentMessages":[{"id":"570072619626791273","quoteToken":"1XOyoz3s_jjfybiANDR8ZWIVwmJhMohI1PKv0Q1QFMvreqO0BYASMxHpum-MFAB-gqBUG_yPZj_4bs1qG4MK6EG8rufmnKn2xoZQXFkgo8BoRqy6_ANoPpJcWO8tvakbHSuWTlnNuoAMwYe0d18JEA"}]}</t>
  </si>
  <si>
    <t>🔥 Deleted property for trigger: -5200343614770482890</t>
  </si>
  <si>
    <t>✅ Deleted trigger: -5200343614770482890</t>
  </si>
  <si>
    <t>json : "{\"destination\":\"Uffcadd844141cf0a43c0c2c87fb2389e\",\"events\":[{\"type\":\"message\",\"message\":{\"type\":\"text\",\"id\":\"570084974301020627\",\"quoteToken\":\"D3xVAqfvVCXJ0oivCrbZYEabhIbwx4IhnlxKQcwq-3Ov5ISyczgGaW0ErpvjsK3IGrX9itTN2ES-bIU0Rqmjt4lZy_iox-2-APKAzX1pRB4VcSfk6rz-29TS-jGeAEpjHfM13T13jvnDlNKsS-2auA\",\"text\":\"โชเน็น\\nคอส 4 โลค่ะ\"},\"webhookEventId\":\"01K08CPZHZKBG3X9WDVV39C6GP\",\"deliveryContext\":{\"isRedelivery\":false},\"timestamp\":1752628427965,\"source\":{\"type\":\"user\",\"userId\":\"Uc0f3910d135521f0995ac379d0c945f8\"},\"replyToken\":\"1ec903be246343ab998a79503e2ea2b8\",\"mode\":\"active\"}]}"</t>
  </si>
  <si>
    <t>json : "{\"date\":\"2025-07-16T01:46:21.232Z\",\"deliveryDate\":\"2025-07-16\",\"user\":\"Shounen Yakiniku\",\"userLine\":\"ADMIN\",\"payMethod\":\"เครดิต\",\"userId\":\"ADMIN\",\"order\":[{\"name\":\"Cos\",\"nameTh\":\"คอส\",\"amount\":4,\"price\":120,\"subtotal\":480}]}"</t>
  </si>
  <si>
    <t>🔥 Queued order with Trigger ID: 8800523864537678662</t>
  </si>
  <si>
    <t>json : "{\"date\":\"2025-07-16T01:46:50.628Z\",\"deliveryDate\":\"2025-07-16\",\"user\":\"หนู\",\"userLine\":\"ADMIN\",\"payMethod\":\"โอนเงิน\",\"userId\":\"ADMIN\",\"order\":[{\"name\":\"Green Oak\",\"nameTh\":\"กรีนโอ๊ค \",\"amount\":4,\"price\":120,\"subtotal\":480}]}"</t>
  </si>
  <si>
    <t>🔥 Queued order with Trigger ID: -3323670686988485965</t>
  </si>
  <si>
    <t>🔥 Processing order for trigger: 8800523864537678662</t>
  </si>
  <si>
    <t>summarizeOrdersToPayments key: 16 Jul 2025|Shounen Yakiniku</t>
  </si>
  <si>
    <t>Flex Message (Final): {"type":"flex","altText":"(ADMIN#534) สั่งผักใหม่","contents":{"type":"bubble","size":"mega","body":{"type":"box","layout":"vertical","spacing":"md","contents":[{"type":"text","text":"✅ รายการสั่งผักใหม่ (ADMIN#534)","weight":"bold","size":"md","color":"#1DB446","wrap":true},{"type":"text","text":"ร้าน: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</si>
  <si>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{"sentMessages":[{"id":"570088335700656776","quoteToken":"ONQo28emQCeVz6dMTBGuv0NZ-frsCN46OypzvVqWv2c8RsFngb_ESaVdASoIYqwXuRnmCcUsPnocxMhsVyhNioLXgMcOH8hsey8EFAQCwwHyjlP-nYSsUknU2ibYLKsAQsOHfg4bHxy3lwUUlVjkFA"}]}</t>
  </si>
  <si>
    <t>🔥 Deleted property for trigger: 8800523864537678662</t>
  </si>
  <si>
    <t>✅ Deleted trigger: 8800523864537678662</t>
  </si>
  <si>
    <t>🔥 Processing order for trigger: -3323670686988485965</t>
  </si>
  <si>
    <t>summarizeOrdersToPayments key: 16 Jul 2025|หนู</t>
  </si>
  <si>
    <t>Flex Message (Final): {"type":"flex","altText":"(ADMIN#535) สั่งผักใหม่","contents":{"type":"bubble","size":"mega","body":{"type":"box","layout":"vertical","spacing":"md","contents":[{"type":"text","text":"✅ รายการสั่งผักใหม่ (ADMIN#535)","weight":"bold","size":"md","color":"#1DB446","wrap":true},{"type":"text","text":"ร้าน: หนู","size":"sm","color":"#555555","wrap":true},{"type":"text","text":"การชำระเงิน: โอนเงิน","size":"sm","color":"#555555","wrap":true},{"type":"text","text":"วันที่จัดส่ง: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</si>
  <si>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{"sentMessages":[{"id":"570088539057291591","quoteToken":"vK0eovRxUYnwyt7lUDiQ1hf86gq6ZOly183VPxSZA_KO1u3JQVCs9W9S0cy3BGnlpHVamCXrXaNLqXzyVJdEzstrVcRb5WvPFkhHRI_boJ8MrEz9kxc6nT8ywYOfwiMd_AJXZNtN8K9ozqaSyKictw"}]}</t>
  </si>
  <si>
    <t>🔥 Deleted property for trigger: -3323670686988485965</t>
  </si>
  <si>
    <t>✅ Deleted trigger: -3323670686988485965</t>
  </si>
  <si>
    <t>sendDailyPackingSummary formattedToday : 16 Jul 2025</t>
  </si>
  <si>
    <t>sendDailyPackingSummary todayRows : [[530,"15 Jul 2025 เวลา 17:33","2025-07-15T17:00:00.000Z","ขนมบ้านคุณย่า","Green Oak",1,120,120,"เงินสด"],[531,"15 Jul 2025 เวลา 23:26","2025-07-15T17:00:00.000Z","8 Dining","Red Oak",0.5,120,60,"เครดิต"],[531,"15 Jul 2025 เวลา 23:26","2025-07-15T17:00:00.000Z","8 Dining","Baby Cos",1,120,120,"เครดิต"],[532,"15 Jul 2025 เวลา 23:57","2025-07-15T17:00:00.000Z","Rare","Italian Basil",0.2,400,80,"เครดิต"],[533,"16 Jul 2025 เวลา 06:10","2025-07-15T17:00:00.000Z","Bosco","Green Oak",1,120,120,"เงินสด"],[533,"16 Jul 2025 เวลา 06:10","2025-07-15T17:00:00.000Z","Bosco","Red Oak",1,120,120,"เงินสด"],[533,"16 Jul 2025 เวลา 06:10","2025-07-15T17:00:00.000Z","Bosco","Cos",1,120,120,"เงินสด"],[533,"16 Jul 2025 เวลา 06:10","2025-07-15T17:00:00.000Z","Bosco","Italian Basil",0.3,400,120,"เงินสด"],[534,"16 Jul 2025 เวลา 08:46","2025-07-15T17:00:00.000Z","Shounen Yakiniku","Cos",4,120,480,"เครดิต"],[535,"16 Jul 2025 เวลา 08:49","2025-07-15T17:00:00.000Z","หนู","Green Oak",4,120,480,"โอนเงิน"]]</t>
  </si>
  <si>
    <t>sendDailyDeliverSummary flexMessage : {"type":"flex","altText":"สรุปรายการส่งผัก 🚚🥬\nประจำวันที่ 16/07/2025","contents":{"type":"bubble","size":"mega","body":{"type":"box","layout":"vertical","contents":[{"type":"text","text":"สรุปรายการส่งผัก 🚚🥬 \nประจำวันที่ 16/07/2025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8 Dining","flex":6,"wrap":true,"weight":"bold","size":"sm"},{"type":"text","text":"🖨 DS","align":"end","flex":2,"weight":"bold","size":"sm"}]},{"type":"separator","margin":"sm"},{"type":"box","layout":"horizontal","contents":[{"type":"text","text":"🥬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180 บ.)","weight":"bold","size":"sm"}]}]},{"type":"box","layout":"vertical","margin":"lg","spacing":"sm","contents":[{"type":"box","layout":"horizontal","backgroundColor":"#A1D6B2","paddingAll":"md","cornerRadius":"md","margin":"lg","contents":[{"type":"text","text":"3. 👤 Rare","flex":6,"wrap":true,"weight":"bold","size":"sm"},{"type":"text","text":"🖨 DS","align":"end","flex":2,"weight":"bold","size":"sm"}]},{"type":"separator","margin":"sm"},{"type":"box","layout":"horizontal","contents":[{"type":"text","text":"🥬 Italian Basil","size":"sm","weight":"bold","flex":5,"wrap":true},{"type":"text","text":"0.20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0.20 กก. (เครดิต 80 บ.)","weight":"bold","size":"sm"}]}]},{"type":"box","layout":"vertical","margin":"lg","spacing":"sm","contents":[{"type":"box","layout":"horizontal","backgroundColor":"#A1D6B2","paddingAll":"md","cornerRadius":"md","margin":"lg","contents":[{"type":"text","text":"4. 👤 Bosco","flex":6,"wrap":true,"weight":"bold","size":"sm"},{"type":"text","text":"🖨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3.30 กก. (เงินสด 480 บ.)","weight":"bold","size":"sm"}]}]},{"type":"box","layout":"vertical","margin":"lg","spacing":"sm","contents":[{"type":"box","layout":"horizontal","backgroundColor":"#A1D6B2","paddingAll":"md","cornerRadius":"md","margin":"lg","contents":[{"type":"text","text":"5.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บ.)","weight":"bold","size":"sm"}]}]},{"type":"box","layout":"vertical","margin":"lg","spacing":"sm","contents":[{"type":"box","layout":"horizontal","backgroundColor":"#A1D6B2","paddingAll":"md","cornerRadius":"md","margin":"lg","contents":[{"type":"text","text":"6. 👤 หนู","flex":6,"wrap":true,"weight":"bold","size":"sm"},{"type":"text","text":"🖨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600 บ.","weight":"bold","align":"end","flex":3}]},{"type":"box","layout":"horizontal","contents":[{"type":"text","text":"โอนเงิน","flex":5,"wrap":true},{"type":"text","text":"480 บ.","weight":"bold","align":"end","flex":3}]},{"type":"box","layout":"horizontal","contents":[{"type":"text","text":"เครดิต","flex":5,"wrap":true},{"type":"text","text":"740 บ.","weight":"bold","align":"end","flex":3}]},{"type":"separator","margin":"sm"},{"type":"box","layout":"horizontal","backgroundColor":"#E8B86D","paddingAll":"md","cornerRadius":"md","contents":[{"type":"text","text":"รวม 14.00 กก.","size":"md","weight":"bold","flex":5,"wrap":true},{"type":"text","text":"1.820 บ.","weight":"bold","size":"md","align":"end","flex":3}]}]}]}}}</t>
  </si>
  <si>
    <t>📬 pushFlexMessage : {"sentMessages":[{"id":"570089744852582634","quoteToken":"6nDH4CjV8Cj7IC8V6XXDYw2jz84SFgdNSVzAPqEUXjRQrjqdiRjIhw9HLhHj24U8XvO0Um2BiK63gdLIjx29GakCPmYCAl9YqHrW_Uh709zl5_Vj66yvxaKO-pc_MALbL-6b_EOrHO2-Lgco9hp7ZA"}]}</t>
  </si>
  <si>
    <t>json : "{\"destination\":\"Uffcadd844141cf0a43c0c2c87fb2389e\",\"events\":[{\"type\":\"message\",\"message\":{\"type\":\"text\",\"id\":\"570091341271794090\",\"quoteToken\":\"F2XWl6UmoIT9zHZMVO5SGK-2D0_0PCdmdNFU_WJFt9TT9SCNv5sKJems_74CteiPzzfM584Pdu9jLtGQm9Z5sUagjIKwSdNa5veL3yylcFSmGyZX9wD9TU81VjeD5NtGvXj0LAPlB_HB8_V_IwhQNg\",\"text\":\"รับค่ะ\"},\"webhookEventId\":\"01K08GAS90TXDJ34XCKNN8J0CC\",\"deliveryContext\":{\"isRedelivery\":false},\"timestamp\":1752632222871,\"source\":{\"type\":\"user\",\"userId\":\"U21b3788b2e55446c56765eb78ef5a3ab\"},\"replyToken\":\"b3ab09423a9b4bbbb7ff763f1c190f17\",\"mode\":\"active\"}]}"</t>
  </si>
  <si>
    <t>json : "{\"destination\":\"Uffcadd844141cf0a43c0c2c87fb2389e\",\"events\":[{\"type\":\"message\",\"message\":{\"type\":\"text\",\"id\":\"570091372930400445\",\"quoteToken\":\"9oyXwo9KFb8BI445VJTt-eypJNQmV2lqWnEcSe6oecVkqY2WxfQrunHFi8mTPpzRB3LZWdtifHW8gmnbjrDbklcH3DSDs-wTW2sOpgAS_PSAv5WoZi9sQNg7gCG1MD5avfeH4h0gENahbFBuxpC2Nw\",\"text\":\"2 โลนะคะ\"},\"webhookEventId\":\"01K08GBC0J8SF0QBT5HKPFC42J\",\"deliveryContext\":{\"isRedelivery\":false},\"timestamp\":1752632241758,\"source\":{\"type\":\"user\",\"userId\":\"U21b3788b2e55446c56765eb78ef5a3ab\"},\"replyToken\":\"2ca9a0ee9c1147c093d97f09d29aed16\",\"mode\":\"active\"}]}"</t>
  </si>
  <si>
    <t>json : "{\"destination\":\"Uffcadd844141cf0a43c0c2c87fb2389e\",\"events\":[{\"type\":\"message\",\"message\":{\"type\":\"text\",\"id\":\"570091380262043790\",\"quoteToken\":\"idhq9RSqhjNhJnSA28PUbmUucGomKEpMRVWnI7X_8RZiUPU1Qjf09saVzwjDxV8J9Q1mhf0ix_RdIpygcNCP2ksbggrJVqIEDw5XPz3lmF8BP6T8TlIwSpWdHeMxoc3CPw8DIBIzPShjF-Ky_pbRzQ\",\"text\":\"ขอบคุณค่ะ\"},\"webhookEventId\":\"01K08GBG9JPKKPSDPA0JZ611FV\",\"deliveryContext\":{\"isRedelivery\":false},\"timestamp\":1752632246183,\"source\":{\"type\":\"user\",\"userId\":\"U21b3788b2e55446c56765eb78ef5a3ab\"},\"replyToken\":\"c662d735c2af41dea2ce0e3c82b0ca58\",\"mode\":\"active\"}]}"</t>
  </si>
  <si>
    <t>json : "{\"date\":\"2025-07-16T02:18:06.171Z\",\"deliveryDate\":\"2025-07-16\",\"user\":\"บ้านอิ่มอร่อย\",\"userLine\":\"ADMIN\",\"payMethod\":\"เงินสด\",\"userId\":\"ADMIN\",\"order\":[{\"name\":\"Frillice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</si>
  <si>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🔥 Queued order with Trigger ID: 9089581262419567196</t>
  </si>
  <si>
    <t>🔥 Processing order for trigger: 9089581262419567196</t>
  </si>
  <si>
    <t>summarizeOrdersToPayments key: 16 Jul 2025|บ้านอิ่มอร่อย</t>
  </si>
  <si>
    <t>✅ Late admin order detected. Attempting to generate document for บ้านอิ่มอร่อย.</t>
  </si>
  <si>
    <t>✅ เริ่ม generateAdminDeliveryDocs สำหรับ: บ้านอิ่มอร่อย วันที่: 16072025</t>
  </si>
  <si>
    <t>Flex Message (Final): {"type":"flex","altText":"(ADMIN#536) สั่งผักใหม่","contents":{"type":"bubble","size":"mega","body":{"type":"box","layout":"vertical","spacing":"md","contents":[{"type":"text","text":"✅ รายการสั่งผักใหม่ (ADMIN#536)","weight":"bold","size":"md","color":"#1DB446","wrap":true},{"type":"text","text":"ร้าน: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PDF","uri":"https://drive.google.com/file/d/1r1osxCeBGJZQ4Dbo1s2Ub3rMMu7fVU_a/view?usp=drivesdk"},"margin":"sm"}]}]}}}</t>
  </si>
  <si>
    <t>📬 pushFlexMessage : {"sentMessages":[{"id":"570091626601906197","quoteToken":"dgqrH2LNrmhsrLH72uyCWpwWyt83eTS4Xs_emce1SlFCbOApHlCFNiVUvj4aaNt-gYL-8U-aBvzVDArmiWG-B9RExUUmTJVIQUwszkaLzZhVaWu841P1i_UhuNqdKBB4C69_CMwjQnJxd4PgL9eswA"}]}</t>
  </si>
  <si>
    <t>🔥 Deleted property for trigger: 9089581262419567196</t>
  </si>
  <si>
    <t>✅ Deleted trigger: 9089581262419567196</t>
  </si>
  <si>
    <t>json : "{\"destination\":\"Uffcadd844141cf0a43c0c2c87fb2389e\",\"events\":[{\"type\":\"message\",\"message\":{\"type\":\"text\",\"id\":\"570094637357203697\",\"quoteToken\":\"udtHfmbV4PwpVrAx7Tl8W8SPinLpy-MiT5MsRB4IB0_L1Zj_hzEeO46ywpEeGSp4tcKRE-E6bY88SDUIqufYqhl_QdLSa7IOwZk4fJQnQ8pdS3DZ65na_ZdFEvbwUe1Qg9MykGqMfhAA1Kq2gyCrzQ\",\"text\":\"ขอบคุณค่าา\"},\"webhookEventId\":\"01K08J6R7MDFAB5V3SVHST9M8K\",\"deliveryContext\":{\"isRedelivery\":false},\"timestamp\":1752634187514,\"source\":{\"type\":\"user\",\"userId\":\"Ubf8c86a0990a02f0fa6720a3ced1723e\"},\"replyToken\":\"465e51d4639e4425aa35a475a317aed9\",\"mode\":\"active\"}]}"</t>
  </si>
  <si>
    <t>json : "{\"date\":\"2025-07-16T03:04:02.176Z\",\"deliveryDate\":\"2025-07-16\",\"user\":\"Smaz\",\"userLine\":\"ADMIN\",\"payMethod\":\"โอนเงิน\",\"userId\":\"ADMIN\",\"order\":[{\"name\":\"Frillice Iceberg\",\"nameTh\":\"ฟิลเลย์ไอซ์เบิร์ก\",\"amount\":2.5,\"price\":140,\"subtotal\":350},{\"name\":\"Baby Cos\",\"nameTh\":\"เบบี้คอส\",\"amount\":3,\"price\":120,\"subtotal\":360}]}"</t>
  </si>
  <si>
    <t>🔥 Queued order with Trigger ID: 1292991621413024611</t>
  </si>
  <si>
    <t>🔥 Processing order for trigger: 1292991621413024611</t>
  </si>
  <si>
    <t>summarizeOrdersToPayments key: 16 Jul 2025|Smaz</t>
  </si>
  <si>
    <t>✅ เริ่ม generateAdminDeliveryDocs สำหรับ: Smaz วันที่: 16072025</t>
  </si>
  <si>
    <t>Flex Message (Final): {"type":"flex","altText":"(ADMIN#537) สั่งผักใหม่","contents":{"type":"bubble","size":"mega","body":{"type":"box","layout":"vertical","spacing":"md","contents":[{"type":"text","text":"✅ รายการสั่งผักใหม่ (ADMIN#537)","weight":"bold","size":"md","color":"#1DB446","wrap":true},{"type":"text","text":"ร้าน: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Iceberg","size":"sm","color":"#000000","flex":4},{"type":"text","text":"2.50 กก.","size":"sm","color":"#555555","align":"end","flex":3},{"type":"text","text":"350 บ.","size":"sm","color":"#000000","align":"end","flex":3}]},{"type":"box","layout":"horizontal","contents":[{"type":"text","text":"Baby Cos","size":"sm","color":"#000000","flex":4},{"type":"text","text":"3.00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บ.","size":"sm","color":"#000000","align":"end","flex":3}]}]},{"type":"separator","margin":"md"},{"type":"box","layout":"horizontal","margin":"sm","contents":[{"type":"text","text":"รวม","weight":"bold","size":"sm","flex":4},{"type":"text","text":"5.50 กก.","weight":"bold","align":"end","size":"sm","flex":2},{"type":"text","text":"710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PDF","uri":"https://drive.google.com/file/d/1RKgCj6-QCf7_LwTrIQ44vx8q3kM7C5Mk/view?usp=drivesdk"},"margin":"sm"}]}]}}}</t>
  </si>
  <si>
    <t>📬 pushFlexMessage : {"sentMessages":[{"id":"570096329473393313","quoteToken":"X8JWZUOb2VDb90Dz8_1RJkabl2UtPG6eNWTbXD93BWZOFkU2QU21Pwmdyc-lQf1F44V33XfuYKYqCXrkeJBQaw37oNkIGM2JAQRDOe3MztA3fI8ikqpTuhGnJ8UTM5u_JrHt-Q7-xQXF57IEJibb8A"}]}</t>
  </si>
  <si>
    <t>🔥 Deleted property for trigger: 1292991621413024611</t>
  </si>
  <si>
    <t>✅ Deleted trigger: 1292991621413024611</t>
  </si>
  <si>
    <t>json : "{\"destination\":\"Uffcadd844141cf0a43c0c2c87fb2389e\",\"events\":[{\"type\":\"message\",\"message\":{\"type\":\"text\",\"id\":\"570096501188723089\",\"quoteToken\":\"zN6SlgKXWSfuVen8hV-sjJdmhPpvgyDKRzz9t6CuWaS1EHo6DHqWhKA_IcyUUg7mJtlVZ9xvW1mkJqJ06lk15uyENkOBxbIMpAkPBilYKOKJ9vz2Iau0CYesg1GhtcQsgLoWY1F8nwqlI457EwDxPw\",\"text\":\"สมาทสั่งเยอะแท้\"},\"webhookEventId\":\"01K08K8N9M13JXVDFG8VR303RZ\",\"deliveryContext\":{\"isRedelivery\":false},\"timestamp\":1752635298615,\"source\":{\"type\":\"group\",\"groupId\":\"C41747ea1efc18cc949d4a55a898fbe2d\",\"userId\":\"Ud156635914c6ab5e082eb8cdedf98f3a\"},\"replyToken\":\"29d3427235824cd9a522720ab5644f04\",\"mode\":\"active\"}]}"</t>
  </si>
  <si>
    <t>json : "{\"date\":\"2025-07-16T03:09:06.989Z\",\"deliveryDate\":\"2025-07-16\",\"user\":\"Touch Steak\",\"userLine\":\"ADMIN\",\"payMethod\":\"โอนเงิน\",\"userId\":\"ADMIN\",\"order\":[{\"name\":\"Frillice Iceberg\",\"nameTh\":\"ฟิลเลย์ไอซ์เบิร์ก\",\"amount\":1,\"price\":140,\"subtotal\":140}]}"</t>
  </si>
  <si>
    <t>🔥 Queued order with Trigger ID: 4765739055310158816</t>
  </si>
  <si>
    <t>🔥 Processing order for trigger: 4765739055310158816</t>
  </si>
  <si>
    <t>summarizeOrdersToPayments key: 16 Jul 2025|Touch Steak</t>
  </si>
  <si>
    <t>✅ เริ่ม generateAdminDeliveryDocs สำหรับ: Touch Steak วันที่: 16072025</t>
  </si>
  <si>
    <t>Flex Message (Final): {"type":"flex","altText":"(ADMIN#538) สั่งผักใหม่","contents":{"type":"bubble","size":"mega","body":{"type":"box","layout":"vertical","spacing":"md","contents":[{"type":"text","text":"✅ รายการสั่งผักใหม่ (ADMIN#538)","weight":"bold","size":"md","color":"#1DB446","wrap":true},{"type":"text","text":"ร้าน: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16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PDF","uri":"https://drive.google.com/file/d/1deTEMKeGa58mwVZHAJDiVp_ScN1xrlOz/view?usp=drivesdk"},"margin":"sm"}]}]}}}</t>
  </si>
  <si>
    <t>📬 pushFlexMessage : {"sentMessages":[{"id":"570096753114611825","quoteToken":"PZSuOT1jglisT9ks59y9dRL0y8kPRmiR6aER7hTpV_bVVvJIHXNWz-mjJ2IN164nOCFJMks86fkLAblmvzX46PAQK9TJEgVbMnvIaQONX2foTovAjxPQ3zn9EC5t72CcDpEVgHY0Iq-V9ZVRyCMTKA"}]}</t>
  </si>
  <si>
    <t>🔥 Deleted property for trigger: 4765739055310158816</t>
  </si>
  <si>
    <t>✅ Deleted trigger: 4765739055310158816</t>
  </si>
  <si>
    <t>json : "{\"destination\":\"Uffcadd844141cf0a43c0c2c87fb2389e\",\"events\":[{\"type\":\"message\",\"message\":{\"type\":\"text\",\"id\":\"570100427996266586\",\"quoteToken\":\"AxCPGgQl5mtT5lNUSb9XtSzvIB3IYpgdIpZzmV5sUaE0Z0X_BsJSgnsKftNIS9n9AIYPJ7nmkjKWdJ8vKfbeC879T_bs1m25mtYuPMgByQR_0mAb7UfJHeB45-dHs52QGEBb1pQl5BcG4KjcBX7O-A\",\"text\":\"ร้านเขาไฟดับ\"},\"webhookEventId\":\"01K08NG2FQDHEXN3K64F2W2RVQ\",\"deliveryContext\":{\"isRedelivery\":false},\"timestamp\":1752637638979,\"source\":{\"type\":\"group\",\"groupId\":\"C41747ea1efc18cc949d4a55a898fbe2d\",\"userId\":\"Ud156635914c6ab5e082eb8cdedf98f3a\"},\"replyToken\":\"c9a942aff92f4734ba8b8e8ffcc427c0\",\"mode\":\"active\"}]}"</t>
  </si>
  <si>
    <t>json : "{\"destination\":\"Uffcadd844141cf0a43c0c2c87fb2389e\",\"events\":[{\"type\":\"message\",\"message\":{\"type\":\"text\",\"id\":\"570100437056225809\",\"quoteToken\":\"PPxLlSK_7crjlX9AFSAli-igfLCHjBVlzbEFpy0ESpc_AmbYP54o3AoZhph5tmr2ZHklqxrOPRUrKzPqbHs3HfAn4QytNWpn0TYAZi0de9zaBPRVeXb61a9Px3p2K_NvRoB_qnPuIK__8f8tz8ph-A\",\"text\":\"ปิดร้านหลายวัน\"},\"webhookEventId\":\"01K08NG7TDWCYZVHCJWAFX1FZD\",\"deliveryContext\":{\"isRedelivery\":false},\"timestamp\":1752637644390,\"source\":{\"type\":\"group\",\"groupId\":\"C41747ea1efc18cc949d4a55a898fbe2d\",\"userId\":\"Ud156635914c6ab5e082eb8cdedf98f3a\"},\"replyToken\":\"7bb74d2a0bfc451f856f987b7ef59d23\",\"mode\":\"active\"}]}"</t>
  </si>
  <si>
    <t>json : "{\"destination\":\"Uffcadd844141cf0a43c0c2c87fb2389e\",\"events\":[{\"type\":\"message\",\"message\":{\"type\":\"text\",\"id\":\"570109179981988335\",\"quoteToken\":\"lIK1VKqxjOjmjOMDWRTPoZgrAGFlOlADUKeTdQToxzN7slM3-rNyGmt-zxhJJLfZUakr8lWd-sxM8rbFUL3jMe3RndiyGssV-o_uMXpkH-rtFCIss50viST7BafOP0aViWlC8ttAGMbsbdCstxqluw\",\"text\":\"สั่งผัก\"},\"webhookEventId\":\"01K08TF8ZJ3QSRJZRCT5XZB20M\",\"deliveryContext\":{\"isRedelivery\":false},\"timestamp\":1752642855671,\"source\":{\"type\":\"user\",\"userId\":\"U38cf79a0245305294a59833353cea1ae\"},\"replyToken\":\"34d446391a6e4542a64e05e380907adf\",\"mode\":\"active\"}]}"</t>
  </si>
  <si>
    <t>json : "{\"date\":\"2025-07-16T05:15:35.388Z\",\"deliveryDate\":\"2025-07-18\",\"user\":\"Dripping Hill\",\"userLine\":\"Dripping Hill\",\"payMethod\":\"โอนเงิน\",\"userId\":\"U38cf79a0245305294a59833353cea1ae\",\"order\":[{\"name\":\"Green Oak\",\"nameTh\":\"กรีนโอ๊ค \",\"amount\":0.5,\"price\":120,\"subtotal\":60,\"image\":\"https://i.postimg.cc/xXKgwvBZ/05.png\"},{\"name\":\"Red Oak\",\"nameTh\":\"เรดโอ๊ค \",\"amount\":0.4,\"price\":120,\"subtotal\":48,\"image\":\"https://i.postimg.cc/8F4451pB/08.png\"},{\"name\":\"Cos\",\"nameTh\":\"คอส\",\"amount\":0.1,\"price\":120,\"subtotal\":12,\"image\":\"https://i.postimg.cc/643mw8Cv/03.png\"}]}"</t>
  </si>
  <si>
    <t>📬 pushFlexMessage : {"sentMessages":[{"id":"570109320927379751","quoteToken":"AmJEMOL7p6SeawlNK8tnz2NCj4_thwq8ZcRnJLaqia2HlqetCncoy7e4MBfqhlLc15ujKXa4zM5OWBmXpBOGzDfo6pY7fX-YEqDdHvbUG6o4kiwehkwsT3N_sKDGk1qYaf9tMGdieTHST3t6OVIP9A"}]}</t>
  </si>
  <si>
    <t>🔥 Queued order with Trigger ID: 269885457775611263</t>
  </si>
  <si>
    <t>json : "{\"destination\":\"Uffcadd844141cf0a43c0c2c87fb2389e\",\"events\":[{\"type\":\"message\",\"message\":{\"type\":\"text\",\"id\":\"570109406273602133\",\"quoteToken\":\"KBqAlgsXwQ59H5ReLu-gJlXun7knKdzqCmztrJyouNaLuiXfKStEJITOntpDyrySkN2Zi_ENOelTv3GCp156h2hoPDQq-hh-_HKNLXEKJLwzNr05S0wmf5juaX2-A84wfno1NWD2mHEnGYTdTWV6RQ\",\"text\":\"รบกวนส่งเป็นรอบเช้าได้ไหมคะ หรือทางร้านจัดส่งเป็นรอบคะ\"},\"webhookEventId\":\"01K08TKCKCHAJQ13NDEAHYFT6C\",\"deliveryContext\":{\"isRedelivery\":false},\"timestamp\":1752642990552,\"source\":{\"type\":\"user\",\"userId\":\"U38cf79a0245305294a59833353cea1ae\"},\"replyToken\":\"ac53f327d7f94de181cffc2c8ba3a1c1\",\"mode\":\"active\"}]}"</t>
  </si>
  <si>
    <t>🔥 Processing order for trigger: 269885457775611263</t>
  </si>
  <si>
    <t>Delivery Date: 18 Jul 2025</t>
  </si>
  <si>
    <t>summarizeOrdersToPayments key: 18 Jul 2025|Dripping Hill</t>
  </si>
  <si>
    <t>Flex Message (Final): {"type":"flex","altText":"(Dripping Hill#539) สั่งผักใหม่","contents":{"type":"bubble","size":"mega","body":{"type":"box","layout":"vertical","spacing":"md","contents":[{"type":"text","text":"✅ รายการสั่งผักใหม่ (Dripping Hill#539)","weight":"bold","size":"md","color":"#1DB446","wrap":true},{"type":"text","text":"ร้าน: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</si>
  <si>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{"sentMessages":[{"id":"570109552536846439","quoteToken":"uYe8v1S5q56BZwPvielTkIPz_tud4inPQb6CSmLolVWqI8CMSjU4dxYDY0soewLKYgv15fbW7nY-o1eISexOB3mfMUS6X6moEbxEPr5P33naGyaB8UwDIryCZ1szbRlVGAfJqGpz84SXo8-7A3XZNQ"}]}</t>
  </si>
  <si>
    <t>🔥 Deleted property for trigger: 269885457775611263</t>
  </si>
  <si>
    <t>✅ Deleted trigger: 269885457775611263</t>
  </si>
  <si>
    <t>json : "{\"destination\":\"Uffcadd844141cf0a43c0c2c87fb2389e\",\"events\":[{\"type\":\"message\",\"message\":{\"type\":\"text\",\"id\":\"570113631011471705\",\"quoteToken\":\"nvuBeDo89dK32On4DWimdQNpc383GqZBlyAqjFZwXgl21RRkCNMU0YSdpqgmONmYPrA8ZW6BMP-V_xfSUDUuh2zzIUnzadeSIlLHofHm3zaBa5elhmAgkkzWasOH0PVK_AgWzWGrB4JLj14mHLW7tw\",\"text\":\"น้องคะ รอบที่แล้วพี่ยังไม่ได้บิลค่ะ\"},\"webhookEventId\":\"01K08X07KS25972R4NQP1V0PFY\",\"deliveryContext\":{\"isRedelivery\":false},\"timestamp\":1752645508674,\"source\":{\"type\":\"user\",\"userId\":\"U21b3788b2e55446c56765eb78ef5a3ab\"},\"replyToken\":\"2a76b75870954e57b3d021a4bb4fa2fc\",\"mode\":\"active\"}]}"</t>
  </si>
  <si>
    <t>json : "{\"destination\":\"Uffcadd844141cf0a43c0c2c87fb2389e\",\"events\":[{\"type\":\"message\",\"message\":{\"type\":\"text\",\"id\":\"570127357810311657\",\"quoteToken\":\"RCVS6GI38SnCB-9HqmhPGAuethz9c1n5N8TDnQsj_q5LD56NNBGDRVmHm1TtNTGloOdhWEddg0Rqfo_uSZ_lN8ko1oqurT64B26dp26sx1qEokYAIE8QNLSmz8GYddiXKMCFgZfO5OYDm7B_waJ7Sg\",\"text\":\"เรด 1.5 กก\\nคอส 1 กก\"},\"webhookEventId\":\"01K094SY47XR6V2361K5X3DTZ7\",\"deliveryContext\":{\"isRedelivery\":false},\"timestamp\":1752653690578,\"source\":{\"type\":\"user\",\"userId\":\"U0a6caa79590587d5269bfdd7dcb6f3c2\"},\"replyToken\":\"720a16dd8f7946ef9546c03c1b66149c\",\"mode\":\"active\"}]}"</t>
  </si>
  <si>
    <t>json : "{\"destination\":\"Uffcadd844141cf0a43c0c2c87fb2389e\",\"events\":[{\"type\":\"message\",\"message\":{\"type\":\"text\",\"id\":\"570135973447860552\",\"quoteToken\":\"WV53LxNNTPfgOwhyweWnKrrQRY4Aa23y0ANh6WyRRDM3EvlujUQgQhkulNigmMC42rE-0qdPT_m03rJl6UP93BQsnpEurSMkOmycvaoSufO84Kd23bUqOy-WbqnmUhOaBhEM4WoV0PKL4eOk9bfEEQ\",\"text\":\"สั่งผัก\"},\"webhookEventId\":\"01K099PN42XMPZS5VZHJ5RKGYK\",\"deliveryContext\":{\"isRedelivery\":false},\"timestamp\":1752658825863,\"source\":{\"type\":\"user\",\"userId\":\"Ud8a5b523e15a5b7f3a9ea4ea805a2144\"},\"replyToken\":\"f05144d993734dc6ad1ba6dd36b7474d\",\"mode\":\"active\"}]}"</t>
  </si>
  <si>
    <t>json : "{\"destination\":\"Uffcadd844141cf0a43c0c2c87fb2389e\",\"events\":[{\"type\":\"message\",\"message\":{\"type\":\"text\",\"id\":\"570136466228248971\",\"quoteToken\":\"qnI7oyuTd144WijmSDW2ltPMwGAbY9aXRoe-OToBtprUk7cE8eltpCauJdUpUZhcr1TLQTMrAHGEtvNLUt5ran3BRJsPAXu3wAjsoqPouakSoEP4YbQD_XCmGzyxjLiFAMfIMXoH86ainttZF-gYng\",\"text\":\"ขอบคุณค่า\"},\"webhookEventId\":\"01K099ZKNASFTKXBQS8RXS2Q65\",\"deliveryContext\":{\"isRedelivery\":false},\"timestamp\":1752659119583,\"source\":{\"type\":\"user\",\"userId\":\"U38cf79a0245305294a59833353cea1ae\"},\"replyToken\":\"e277432ccc78425f9967923348939362\",\"mode\":\"active\"}]}"</t>
  </si>
  <si>
    <t>📬 pushFlexMessage : {"sentMessages":[{"id":"570145204338688655","quoteToken":"i6lXQCR6z9Zzj1LsUSXABrLunTQC0jlcFKuozQRniirm5cjhjsZKX2ybAi5_BeIBti-cJDXA3k2iIwBiOOc5AdL5OaxwHm-R5KTmJeVeAfKHtyev5Zt_Xlutc1uP6mFVgZ6Z7xhB1RIy3HMaPMi8zg"}]}</t>
  </si>
  <si>
    <t>json : "{\"destination\":\"Uffcadd844141cf0a43c0c2c87fb2389e\",\"events\":[{\"type\":\"message\",\"message\":{\"type\":\"text\",\"id\":\"570152898404286688\",\"quoteToken\":\"jbulaQWiXQEMnvh7oEpTMtLBtD1vNYNhszcDNahW7-p3MpEAONjLKd5r1KOqhGCkhUpAez1dPnY1AOrAgM_YyxbvQ3ebwQqv_yAkyW6W0mc92zk4WeSyZMPcBP0GFdVDsDdDgCF8721L9iOlw7B4Lg\",\"text\":\"สั่งผัก\"},\"webhookEventId\":\"01K09KAGFFQ5SXH3PQJR46KXDX\",\"deliveryContext\":{\"isRedelivery\":false},\"timestamp\":1752668913788,\"source\":{\"type\":\"user\",\"userId\":\"U0a6caa79590587d5269bfdd7dcb6f3c2\"},\"replyToken\":\"28bae78286f94d5293c0cd24cd82c696\",\"mode\":\"active\"}]}"</t>
  </si>
  <si>
    <t>json : "{\"destination\":\"Uffcadd844141cf0a43c0c2c87fb2389e\",\"events\":[{\"type\":\"message\",\"message\":{\"type\":\"text\",\"id\":\"570152907111137939\",\"quoteToken\":\"UtjrPSvAl-POKapT5T2hYbAK7wPvq98N4lJAuMryANsRwV5-094ZIUMtTqzYQB6O67zT8hAmKs-yD9rrFaYvJOawD8b6yN8TPojaIL5C6KkRvbiQ_gvlRpdTX_A1RT8UeZ8OgPYx7nlDtdz6dISQcg\",\"text\":\"สั่งผัก\"},\"webhookEventId\":\"01K09KANEMDAWFK0P8ZW38CTET\",\"deliveryContext\":{\"isRedelivery\":false},\"timestamp\":1752668919031,\"source\":{\"type\":\"user\",\"userId\":\"U0a6caa79590587d5269bfdd7dcb6f3c2\"},\"replyToken\":\"dd18d389734f4220a593509dc1e5af53\",\"mode\":\"active\"}]}"</t>
  </si>
  <si>
    <t>json : "{\"date\":\"2025-07-16T12:29:32.819Z\",\"deliveryDate\":\"2025-07-18\",\"user\":\"Homie\",\"userLine\":\"namm\",\"payMethod\":\"โอนเงิน\",\"userId\":\"U0a6caa79590587d5269bfdd7dcb6f3c2\",\"order\":[{\"name\":\"Red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\",\"amount\":1.5,\"price\":120,\"subtotal\":180,\"image\":\"https://i.postimg.cc/8F4451pB/08.png\"},{\"name\":\"Cos\",\"nameTh\":\"คอส\",\"amount\":1,\"price\":120,\"subtotal\":120,\"image\":\"https://i.postimg.cc/643mw8Cv/03.png\"}]}"</t>
  </si>
  <si>
    <t>📬 pushFlexMessage : {"sentMessages":[{"id":"570153002036625545","quoteToken":"tmJN_WhANBjkIeDos1V_hFvrDEDeEJmmJogulEDTOm0uc2UFWrkVrYDBYfMTL2xfDmILGS7DUbIWuvpKKPOo4zhi1NKaU-wuIpdDvKvAKHAgwgdsKx0xKhYLdvaeuoBDxkajYqB0nXiOt41Nft1mUg"}]}</t>
  </si>
  <si>
    <t>🔥 Queued order with Trigger ID: 5600505714147064844</t>
  </si>
  <si>
    <t>🔥 Processing order for trigger: 5600505714147064844</t>
  </si>
  <si>
    <t>summarizeOrdersToPayments key: 18 Jul 2025|Homie</t>
  </si>
  <si>
    <t>Flex Message (Final): {"type":"flex","altText":"(namm#540) สั่งผักใหม่","contents":{"type":"bubble","size":"mega","body":{"type":"box","layout":"vertical","spacing":"md","contents":[{"type":"text","text":"✅ รายการสั่งผักใหม่ (namm#540)","weight":"bold","size":"md","color":"#1DB446","wrap":true},{"type":"text","text":"ร้าน: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</si>
  <si>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{"sentMessages":[{"id":"570153183364776056","quoteToken":"6pA2Oy9ytAoSP1OBau_VU_kWjKPXFlI5JdkGfWaEKU0KQNA4QUrpSAgpVRWy-X2VYHttbQxirEXMMH51pbpZv6m_J-zYCLwFhYp43pYitZlAClgahdqrPmZU_ZuvvmGz4zVh2smCFIJBdtpbwZvZkQ"}]}</t>
  </si>
  <si>
    <t>🔥 Deleted property for trigger: 5600505714147064844</t>
  </si>
  <si>
    <t>✅ Deleted trigger: 5600505714147064844</t>
  </si>
  <si>
    <t>json : "{\"destination\":\"Uffcadd844141cf0a43c0c2c87fb2389e\",\"events\":[{\"type\":\"message\",\"message\":{\"type\":\"text\",\"id\":\"570162577884053884\",\"quoteToken\":\"FaH7a5nWm-MERW30-tuBBP4gJnMK-3SvzKmZ6QuI69_6IY7yGYtdewweS3zF-Wm2nC1gITv6HOEf8Y-wSeJUvuElvGn_W_UIewceWu_6WuB8eUf_UeMAS7kDcfV2l_xFofcjwxVfJRMAqkCPEERFvA\",\"text\":\"ได้ค่ะ\"},\"webhookEventId\":\"01K09RTJXAYTDBPX3A7BXFCWTQ\",\"deliveryContext\":{\"isRedelivery\":false},\"timestamp\":1752674683312,\"source\":{\"type\":\"user\",\"userId\":\"U0a6caa79590587d5269bfdd7dcb6f3c2\"},\"replyToken\":\"916e03c08b5942cabe4528fa88e763d7\",\"mode\":\"active\"}]}"</t>
  </si>
  <si>
    <t>json : "{\"destination\":\"Uffcadd844141cf0a43c0c2c87fb2389e\",\"events\":[{\"type\":\"message\",\"message\":{\"type\":\"sticker\",\"id\":\"570171180518998425\",\"quoteToken\":\"79PNZB_cn38mewgHO63GpHjIpZy9_s7For5ETO9ul6fFm08c06Fimiy1HS--R0ZViU8NMJTEIrhMdWwR-9w1OJsQM00gTZV5_-znJBvNPNui_I6esOVV8NdUAFo6meW3L7FdSlK2Ubn6dEThkXr0xg\",\"stickerId\":\"13\",\"packageId\":\"1\",\"stickerResourceType\":\"STATIC\",\"keywords\":[\"well done\",\"OK\",\"Affirmative\",\"thumb\",\"goodjob\",\"good\",\"moon\",\"nice\",\"cool\",\"wonderful\",\"thumbsup\",\"Awesome\",\"Wow\"]},\"webhookEventId\":\"01K09XQ25FETQHQYWYKZKWB9G4\",\"deliveryContext\":{\"isRedelivery\":false},\"timestamp\":1752679810775,\"source\":{\"type\":\"user\",\"userId\":\"U863ec6850ff494c8ad50b25afa94efb0\"},\"replyToken\":\"e6febb7708894103b1ccd8f145e3c828\",\"mode\":\"active\"}]}"</t>
  </si>
  <si>
    <t>json : "{\"date\":\"2025-07-16T16:51:44.960Z\",\"deliveryDate\":\"2025-07-18\",\"user\":\"Rare\",\"userLine\":\"21gun\",\"payMethod\":\"เครดิต\",\"userId\":\"U863ec6850ff494c8ad50b25afa94efb0\",\"order\":[{\"name\":\"Frillice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</si>
  <si>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{"sentMessages":[{"id":"570179398285393955","quoteToken":"8pqXM-GYWWaLO6-4f5XAJtE4m3iye3pzlpUOdFzHT3hPuQWuJSJJtOnAOp-Hg8WaS0gNRsJ3suoWF1Pt255djWJccRP4PtC1NzqHFnCsRxK_RUQA0ZJyjR4uO9qwub7GvSoxMPbOreultxMLbJN5Ew"}]}</t>
  </si>
  <si>
    <t>🔥 Queued order with Trigger ID: -777655643367120861</t>
  </si>
  <si>
    <t>🔥 Processing order for trigger: -777655643367120861</t>
  </si>
  <si>
    <t>summarizeOrdersToPayments key: 18 Jul 2025|Rare</t>
  </si>
  <si>
    <t>Flex Message (Final): {"type":"flex","altText":"(21gun#541) สั่งผักใหม่","contents":{"type":"bubble","size":"mega","body":{"type":"box","layout":"vertical","spacing":"md","contents":[{"type":"text","text":"✅ รายการสั่งผักใหม่ (21gun#541)","weight":"bold","size":"md","color":"#1DB446","wrap":true},{"type":"text","text":"ร้าน: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</si>
  <si>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{"sentMessages":[{"id":"570179638367092843","quoteToken":"XaWQBviLN36n3omW6AL9m3sjXno2_DnGQaGoKUcg10mit5AsUcLNbDJF_YyF-nMFszf9xLU5ZTFP_4fYxkw1glFYJSkbGDC0G-QIF2GBvBjSZ2peQcMBBkbeGSI59C7IhARkn7yOZR3VQPwyc0MXxg"}]}</t>
  </si>
  <si>
    <t>🔥 Deleted property for trigger: -777655643367120861</t>
  </si>
  <si>
    <t>✅ Deleted trigger: -777655643367120861</t>
  </si>
  <si>
    <t>json : "{\"destination\":\"Uffcadd844141cf0a43c0c2c87fb2389e\",\"events\":[{\"type\":\"message\",\"message\":{\"type\":\"text\",\"id\":\"570233541934449000\",\"quoteToken\":\"DLdA-t8conyHD_inqTl96tg8zbFgaPQ7bofXEy0durtxQxZxmIRyMdJOi7krvDgktKLVv-HEZrWFBsRUYorYF9tTc5_hSCYPOwhMGni9amd-TDLMuCf1TGN8luie2P3TSsg2_X2rMYFsu5Kzb-K8GA\",\"text\":\"แต่เราไม่หยุด ลุกมาทำต่อครับ\"},\"webhookEventId\":\"01K0B15DCFHN7QDQH5356XY4MD\",\"deliveryContext\":{\"isRedelivery\":false},\"timestamp\":1752716981240,\"source\":{\"type\":\"group\",\"groupId\":\"C41747ea1efc18cc949d4a55a898fbe2d\",\"userId\":\"Ue5fa64ba6fb145d61147c0bba29941f1\"},\"replyToken\":\"370d2142dc4449fab18389c4e43d0b9d\",\"mode\":\"active\"}]}"</t>
  </si>
  <si>
    <t>json : "{\"date\":\"2025-07-17T07:44:27.084Z\",\"deliveryDate\":\"2025-07-18\",\"user\":\"ไวท์เฮ้าส์\",\"userLine\":\"Gt\",\"payMethod\":\"เงินสด\",\"userId\":\"Uc6055f977b197597baf773d364ef63ef\",\"order\":[{\"name\":\"Green Oak\",\"nameTh\":\"กรีนโอ๊ค \",\"amount\":0.3,\"price\":120,\"subtotal\":36,\"image\":\"https://i.postimg.cc/xXKgwvBZ/05.png\"},{\"name\":\"Red Oak\",\"nameTh\":\"เรดโอ๊ค \",\"amount\":0.3,\"price\":120,\"subtotal\":36,\"image\":\"https://i.postimg.cc/8F4451pB/08.png\"},{\"name\":\"Baby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</si>
  <si>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{"sentMessages":[{"id":"570269260123734025","quoteToken":"B0zQKLUryuy2-WmlJYqG4Lsu_K1-GwBwsT7TCl0abURwJyYWQzsIoJL2-vy625j1UtFRvz_k4RfYwepq449Pw03rTPgGixugO9zAYdCs5ax9XiBxbWghtq87_G46U9ZdwLYBsDSu-VCTv6BRTTpt5Q"}]}</t>
  </si>
  <si>
    <t>🔥 Queued order with Trigger ID: -1831984846207117486</t>
  </si>
  <si>
    <t>🔥 Processing order for trigger: -1831984846207117486</t>
  </si>
  <si>
    <t>summarizeOrdersToPayments key: 18 Jul 2025|ไวท์เฮ้าส์</t>
  </si>
  <si>
    <t>Flex Message (Final): {"type":"flex","altText":"(Gt#542) สั่งผักใหม่","contents":{"type":"bubble","size":"mega","body":{"type":"box","layout":"vertical","spacing":"md","contents":[{"type":"text","text":"✅ รายการสั่งผักใหม่ (Gt#542)","weight":"bold","size":"md","color":"#1DB446","wrap":true},{"type":"text","text":"ร้าน: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บ.","size":"sm","color":"#000000","align":"end","flex":3}]}]},{"type":"separator","margin":"md"},{"type":"box","layout":"horizontal","margin":"sm","contents":[{"type":"text","text":"รวม","weight":"bold","size":"sm","flex":4},{"type":"text","text":"1.60 กก.","weight":"bold","align":"end","size":"sm","flex":2},{"type":"text","text":"192 บ.","weight":"bold","align":"end","size":"sm","flex":3}]}]}}}</t>
  </si>
  <si>
    <t>📬 pushFlexMessage : {"sentMessages":[{"id":"570269488294133886","quoteToken":"BfXeI87H_-8REbUuGd2nb3pzorKyyJoS1uDYF6r6n89CoXh8BoTG-Bj0MZ_RLYaGyUXWD3jhmHhdRd5Kpti-QTGL1qOKs2kVafGowgVR43yWbPvUYLfuQBg0NTVaO8OmbVjlyV5a5hS4hpbojZZKRA"}]}</t>
  </si>
  <si>
    <t>🔥 Deleted property for trigger: -1831984846207117486</t>
  </si>
  <si>
    <t>✅ Deleted trigger: -1831984846207117486</t>
  </si>
  <si>
    <t>json : "{\"date\":\"2025-07-17T09:38:54.389Z\",\"deliveryDate\":\"2025-07-18\",\"user\":\"Daya’s eatery\",\"userLine\":\"Yew\",\"payMethod\":\"เงินสด\",\"userId\":\"Ud8a5b523e15a5b7f3a9ea4ea805a2144\",\"order\":[{\"name\":\"Frillice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</si>
  <si>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{"sentMessages":[{"id":"570280784662102292","quoteToken":"1Pgqb8RAofiE2AeKiBAwcv554_GOsBMJVFqKScBZrR02pKltW50kzxK4BCFt-_LIBbWCWD4xMB7IIC_vREhiiUevzorI-TkIq8Us8DkgLReTMxV0o9J6z459ni1uhDY2Oo3AQVLfu1xBp-99q_C7iw"}]}</t>
  </si>
  <si>
    <t>🔥 Queued order with Trigger ID: 3803876308625529775</t>
  </si>
  <si>
    <t>🔥 Processing order for trigger: 3803876308625529775</t>
  </si>
  <si>
    <t>summarizeOrdersToPayments key: 18 Jul 2025|Daya’s eatery</t>
  </si>
  <si>
    <t>Flex Message (Final): {"type":"flex","altText":"(Yew#543) สั่งผักใหม่","contents":{"type":"bubble","size":"mega","body":{"type":"box","layout":"vertical","spacing":"md","contents":[{"type":"text","text":"✅ รายการสั่งผักใหม่ (Yew#543)","weight":"bold","size":"md","color":"#1DB446","wrap":true},{"type":"text","text":"ร้าน: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</si>
  <si>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{"sentMessages":[{"id":"570280887993499892","quoteToken":"SKwUWjrgNK09FgN5esSFtFev9clEWmh5KPJS-2s8l-WvdyesI6BdhoyKxyiN9FxlB9tug5AjpEiTWikTmTfug2SJjH2OVAbgxKNmWrIjxVI3ok0NltllHT5HIi1chD4tM6eWYqI9h3MySxTNOSP_iw"}]}</t>
  </si>
  <si>
    <t>🔥 Deleted property for trigger: 3803876308625529775</t>
  </si>
  <si>
    <t>✅ Deleted trigger: 3803876308625529775</t>
  </si>
  <si>
    <t>📬 pushFlexMessage : {"sentMessages":[{"id":"570290163629162610","quoteToken":"HkJm670LnpnHjfYhJe-Hwv5rV04e9sCv0uR-aUIsxl_GeDqc7UqcfsoVRmNZ_krbauNpW7B0_sQKsA18naO18rAz2HYFOpwxcB2Om_iTa3EngwSF8BzP3fiJCht9RPxf6QgUwWYsDE3w7n8Bdi7VeA"}]}</t>
  </si>
  <si>
    <t>json : "{\"date\":\"2025-07-17T13:40:07.202Z\",\"deliveryDate\":\"2025-07-18\",\"user\":\"มุมสเต็ก\",\"userLine\":\"ADMIN\",\"payMethod\":\"โอนเงิน\",\"userId\":\"ADMIN\",\"order\":[{\"name\":\"Green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</si>
  <si>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7541280906907619504</t>
  </si>
  <si>
    <t>🔥 Processing order for trigger: 7541280906907619504</t>
  </si>
  <si>
    <t>summarizeOrdersToPayments key: 18 Jul 2025|มุมสเต็ก</t>
  </si>
  <si>
    <t>Flex Message (Final): {"type":"flex","altText":"(ADMIN#544) สั่งผักใหม่","contents":{"type":"bubble","size":"mega","body":{"type":"box","layout":"vertical","spacing":"md","contents":[{"type":"text","text":"✅ รายการสั่งผักใหม่ (ADMIN#544)","weight":"bold","size":"md","color":"#1DB446","wrap":true},{"type":"text","text":"ร้าน: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</si>
  <si>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{"sentMessages":[{"id":"570305315132670397","quoteToken":"LNqys3d-4kHKIo1I1YNs6zV-qcg4CQuwrVxdyL9YrPT8aool7QjO4wV3GlbLwomIdrtyhg2DZCa4lqIBCiAmfZxfv7zmH_8K7uiGmpTblUdWsdYfYN8AGJmorKQZnp79A6NfIa5qKYoyyeg9JSQfwA"}]}</t>
  </si>
  <si>
    <t>🔥 Deleted property for trigger: 7541280906907619504</t>
  </si>
  <si>
    <t>✅ Deleted trigger: 7541280906907619504</t>
  </si>
  <si>
    <t>json : "{\"destination\":\"Uffcadd844141cf0a43c0c2c87fb2389e\",\"events\":[{\"type\":\"message\",\"message\":{\"type\":\"text\",\"id\":\"570306448434135333\",\"quoteToken\":\"DSBP77FmUAboFVCrfch7cAfJX-VF415HDjzhcDCb-oYTGegbgH7_02LmPYAElwoik7TGoZShlexoEBsAigcDuQDBY7raUNuO_3esioLadvcCvNqw1Wwsf6kygXJj0z8kbLcqm0PuuMtG5WHRzZ30Yw\",\"text\":\"สั่งผัก\"},\"webhookEventId\":\"01K0CAKJ5B9F3F0GBXBEVHMWAE\",\"deliveryContext\":{\"isRedelivery\":false},\"timestamp\":1752760436736,\"source\":{\"type\":\"user\",\"userId\":\"Uf31fcbb445a04ac9cfb8fb58a37d2724\"},\"replyToken\":\"147b2eff1fee4e4b8fe633838d1150f7\",\"mode\":\"active\"}]}"</t>
  </si>
  <si>
    <t>json : "{\"date\":\"2025-07-17T13:54:24.217Z\",\"deliveryDate\":\"2025-07-18\",\"user\":\"Pepper International\",\"userLine\":\"Nöei\",\"payMethod\":\"เงินสด\",\"userId\":\"Uf31fcbb445a04ac9cfb8fb58a37d2724\",\"order\":[{\"name\":\"Cos\",\"nameTh\":\"คอส\",\"amount\":1,\"price\":120,\"subtotal\":120,\"image\":\"https://i.postimg.cc/643mw8Cv/03.png\"}]}"</t>
  </si>
  <si>
    <t>📬 pushFlexMessage : {"sentMessages":[{"id":"570306500712202566","quoteToken":"ya7qcF5QCw4nX6Kvgqqz5idgegAd8WZNZzsOL7Ahh5BBRC_HMebAQRBfVG_J0lZRJk3Wxkknd1cxfDQM4Ohxbw0TjkevlPA_bRfvhfcDNItf6IyFbCMEDg5pASqetEMgevGBwhBvDZeITYSBEcCr_Q"}]}</t>
  </si>
  <si>
    <t>🔥 Queued order with Trigger ID: 2053187051612755574</t>
  </si>
  <si>
    <t>🔥 Processing order for trigger: 2053187051612755574</t>
  </si>
  <si>
    <t>summarizeOrdersToPayments key: 18 Jul 2025|Pepper International</t>
  </si>
  <si>
    <t>Flex Message (Final): {"type":"flex","altText":"(Nöei#545) สั่งผักใหม่","contents":{"type":"bubble","size":"mega","body":{"type":"box","layout":"vertical","spacing":"md","contents":[{"type":"text","text":"✅ รายการสั่งผักใหม่ (Nöei#545)","weight":"bold","size":"md","color":"#1DB446","wrap":true},{"type":"text","text":"ร้าน: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</si>
  <si>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{"sentMessages":[{"id":"570306726416089738","quoteToken":"-UlrOK6tocfp6s280NDnP2IXi_nETgk1o46rWsbucGYnG_nvK3gRgVx1LscyoikU08TFZkEXe7Pxu7BwI0Fimr-zfhY2vQPe9fqOIzThm5k_eWGqylDivN_drm_EvSTZA4qzY_2f860tWE5tcEOjpQ"}]}</t>
  </si>
  <si>
    <t>🔥 Deleted property for trigger: 2053187051612755574</t>
  </si>
  <si>
    <t>✅ Deleted trigger: 2053187051612755574</t>
  </si>
  <si>
    <t>json : "{\"destination\":\"Uffcadd844141cf0a43c0c2c87fb2389e\",\"events\":[{\"type\":\"message\",\"message\":{\"type\":\"text\",\"id\":\"570338758482722970\",\"quoteToken\":\"J3JsuCkh8tWQIFUZRdTf7KHTk-TLBVXuOAweiNvl7pzmCPlN4nVi_5gyoEWnvFPbme6xarlSYfy4GKebFpVejefuCkBdv18A5ItcfsuMHbhCgUBWOxGbuchLugaZQbUVzBfoW_19Sx72Psq_3m591A\",\"text\":\"สั่งผัก\"},\"webhookEventId\":\"01K0CWZ9DDHPT9PSVBDZXC2T9N\",\"deliveryContext\":{\"isRedelivery\":false},\"timestamp\":1752779695027,\"source\":{\"type\":\"user\",\"userId\":\"U863ec6850ff494c8ad50b25afa94efb0\"},\"replyToken\":\"3eb11dfd600e47f89383a81bac11ddfc\",\"mode\":\"active\"}]}"</t>
  </si>
  <si>
    <t>json : "{\"date\":\"2025-07-17T19:15:31.350Z\",\"deliveryDate\":\"2025-07-18\",\"user\":\"Morning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</si>
  <si>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{"sentMessages":[{"id":"570338827135877224","quoteToken":"gCZTqTxvc9rsZboQLvLF1o3vVfQQtnUn6_S__3XKTyNuj7qcXNUBhqI5aGFBV22qomWzpD7qlDC8_dzhbPSzF_Hh6Z8MXfrGuERlAhckSwFm6krp7cpExMC9HAvziTmoFBsCBE3wHmif4_eetRYx_w"}]}</t>
  </si>
  <si>
    <t>🔥 Queued order with Trigger ID: 4417224532015060300</t>
  </si>
  <si>
    <t>🔥 Processing order for trigger: 4417224532015060300</t>
  </si>
  <si>
    <t>summarizeOrdersToPayments key: 18 Jul 2025|Morning Tonight</t>
  </si>
  <si>
    <t>Flex Message (Final): {"type":"flex","altText":"(21gun#546) สั่งผักใหม่","contents":{"type":"bubble","size":"mega","body":{"type":"box","layout":"vertical","spacing":"md","contents":[{"type":"text","text":"✅ รายการสั่งผักใหม่ (21gun#546)","weight":"bold","size":"md","color":"#1DB446","wrap":true},{"type":"text","text":"ร้าน: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</si>
  <si>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{"sentMessages":[{"id":"570338990713208940","quoteToken":"6BVMS0K1NM0yqK6m1a5pZH3sAhEEuW5Eu6xUhEh1JYOdNC4Qiub5dTqGaS5Z5DMEDto4WOzdd82utDuWTLOoVYr_ouDk2H2EGXZcm41JOw36SkUgtDNdfmi8J3IjEw6screjDB8IbSGvdB0eZlCHOA"}]}</t>
  </si>
  <si>
    <t>🔥 Deleted property for trigger: 4417224532015060300</t>
  </si>
  <si>
    <t>✅ Deleted trigger: 4417224532015060300</t>
  </si>
  <si>
    <t>sendDailyOrderSummary formattedToday : 18 Jul 2025</t>
  </si>
  <si>
    <t>sendDailyOrderSummary todayRows : [[539,"16 Jul 2025 เวลา 12:17","2025-07-17T17:00:00.000Z","Dripping Hill","Green Oak",0.5,120,60,"โอนเงิน"],[539,"16 Jul 2025 เวลา 12:17","2025-07-17T17:00:00.000Z","Dripping Hill","Red Oak",0.4,120,48,"โอนเงิน"],[539,"16 Jul 2025 เวลา 12:17","2025-07-17T17:00:00.000Z","Dripping Hill","Cos",0.1,120,12,"โอนเงิน"],[540,"16 Jul 2025 เวลา 19:31","2025-07-17T17:00:00.000Z","Homie","Red Oak",1.5,120,180,"โอนเงิน"],[540,"16 Jul 2025 เวลา 19:31","2025-07-17T17:00:00.000Z","Homie","Cos",1,120,120,"โอนเงิน"],[541,"16 Jul 2025 เวลา 23:54","2025-07-17T17:00:00.000Z","Rare","Frillice Iceberg",1,140,140,"เครดิต"],[541,"16 Jul 2025 เวลา 23:54","2025-07-17T17:00:00.000Z","Rare","Baby Cos",1,120,120,"เครดิต"],[542,"17 Jul 2025 เวลา 14:46","2025-07-17T17:00:00.000Z","ไวท์เฮ้าส์","Green Oak",0.3,120,36,"เงินสด"],[542,"17 Jul 2025 เวลา 14:46","2025-07-17T17:00:00.000Z","ไวท์เฮ้าส์","Red Oak",0.3,120,36,"เงินสด"],[542,"17 Jul 2025 เวลา 14:46","2025-07-17T17:00:00.000Z","ไวท์เฮ้าส์","Baby Cos",1,120,120,"เงินสด"],[543,"17 Jul 2025 เวลา 16:39","2025-07-17T17:00:00.000Z","Daya’s eatery","Frillice Iceberg",1,140,140,"เงินสด"],[543,"17 Jul 2025 เวลา 16:39","2025-07-17T17:00:00.000Z","Daya’s eatery","Baby Cos",1,120,120,"เงินสด"],[544,"17 Jul 2025 เวลา 20:42","2025-07-17T17:00:00.000Z","มุมสเต็ก","Green Oak",1,120,120,"โอนเงิน"],[544,"17 Jul 2025 เวลา 20:42","2025-07-17T17:00:00.000Z","มุมสเต็ก","Red Oak",1,120,120,"โอนเงิน"],[544,"17 Jul 2025 เวลา 20:42","2025-07-17T17:00:00.000Z","มุมสเต็ก","Cos",1,120,120,"โอนเงิน"],[545,"17 Jul 2025 เวลา 20:56","2025-07-17T17:00:00.000Z","Pepper International","Cos",1,120,120,"เงินสด"],[546,"18 Jul 2025 เวลา 02:17","2025-07-17T17:00:00.000Z","Morning Tonight","Green Oak",1,120,120,"เครดิต"],[546,"18 Jul 2025 เวลา 02:17","2025-07-17T17:00:00.000Z","Morning Tonight","Red Oak",1,120,120,"เครดิต"],[546,"18 Jul 2025 เวลา 02:17","2025-07-17T17:00:00.000Z","Morning Tonight","Baby Cos",1,120,120,"เครดิต"]]</t>
  </si>
  <si>
    <t>📬 pushFlexMessage : {"sentMessages":[{"id":"570362460662399233","quoteToken":"HYTShFK7Gw2OHv6nlAzSfiJ30PYvOmkWkog2Erj_aW116Y7dPcI-CHsRFaVKzY3SOv1Ir4C2wjRzhe2JlMCFedI-VwL1dRRpL0HZfp7qlMygSwJDJk2fvvNbB50eDh3uNktOxZmgIr0XMid4fjuCeg"}]}</t>
  </si>
  <si>
    <t>json : "{\"destination\":\"Uffcadd844141cf0a43c0c2c87fb2389e\",\"events\":[{\"type\":\"message\",\"message\":{\"type\":\"text\",\"id\":\"570374877077307701\",\"quoteToken\":\"wwDJIsJ5WybklenFBNK3Qu8Hb_UIk-LR9SyH-jF1mK1b9bmOQVzyj8v7Tyz1144Ekv7aBjwP3bVzRF4QWT7uS9ar1R-wfNQaNV6OQ78Dbx3WBgpsdY7nGEBJFKjPwVhMYNZKMsdzjA5eEUbsqTQLog\",\"text\":\"เอทบิสโทร\\nฟิลเลย์ 1โล\\nเบบี้คอส 1โล\"},\"webhookEventId\":\"01K0DHG95DMT5ETZ16TCH0DYG6\",\"deliveryContext\":{\"isRedelivery\":false},\"timestamp\":1752801223504,\"source\":{\"type\":\"user\",\"userId\":\"Uc0f3910d135521f0995ac379d0c945f8\"},\"replyToken\":\"932880a6b52d4fd2ad98c2688bdbc646\",\"mode\":\"active\"}]}"</t>
  </si>
  <si>
    <t>json : "{\"destination\":\"Uffcadd844141cf0a43c0c2c87fb2389e\",\"events\":[{\"type\":\"message\",\"message\":{\"type\":\"text\",\"id\":\"570374940143124617\",\"quoteToken\":\"Fi0jNa2lvYTu3RxEGXIoaoq6PhOw4wYcqCjnwwV01awF9_QifW7KCmt8EwP777ztqYfs3WPZbRIIzchgJdV4xacceIMN91xln6QVKtZF3ujCQZmFBOR-d35RNcGz9Ir9aFCNLssVWFR8OtWIfh7WOQ\",\"text\":\"เคน\\nเรดคอรัล1 โล\\nฟิลเลย์ 0.5โล\"},\"webhookEventId\":\"01K0DHHDPA8WJMMCXJK3BWFQPG\",\"deliveryContext\":{\"isRedelivery\":false},\"timestamp\":1752801260971,\"source\":{\"type\":\"user\",\"userId\":\"Uc0f3910d135521f0995ac379d0c945f8\"},\"replyToken\":\"84ce473f0af1483894f1f6f9a5e64758\",\"mode\":\"active\"}]}"</t>
  </si>
  <si>
    <t>json : "{\"destination\":\"Uffcadd844141cf0a43c0c2c87fb2389e\",\"events\":[{\"type\":\"message\",\"message\":{\"type\":\"text\",\"id\":\"570375011580248276\",\"quoteToken\":\"mzYpGE_lY_ilqJUjnOqHpMLvhGqbI_E-nQaSqsyD8gOzaxPwi73VCkiXIAalaO0blmXewVmYqObPQoyiT0CvQsRixIvf58b2GEykOLcJxDFMwVH1fIua_3XU_jOYH-NjSRZdufmLabxWWePWWsE5ag\",\"text\":\"แฟทบอย\\nฟิลเลย์ 1 โลค่ะ \"},\"webhookEventId\":\"01K0DHJQ8E0VJXAD6E37V0B40H\",\"deliveryContext\":{\"isRedelivery\":false},\"timestamp\":1752801303728,\"source\":{\"type\":\"user\",\"userId\":\"Uc0f3910d135521f0995ac379d0c945f8\"},\"replyToken\":\"80a865199a7a45f986e250f9c14cc676\",\"mode\":\"active\"}]}"</t>
  </si>
  <si>
    <t>json : "{\"destination\":\"Uffcadd844141cf0a43c0c2c87fb2389e\",\"events\":[{\"type\":\"message\",\"message\":{\"type\":\"text\",\"id\":\"570378042770457201\",\"quoteToken\":\"356FufYFCSIEDDx4hf8TR08AiqMiKn6pahA6NAvbFeVsLE79GxfbkTEws7isJKej2ZbqOyBmmI8TgHtcKnXppK9ieLAUCw2wzLFokIvdZSAvnltQRNmDi0fHoBkVYSVBeowk3EbZcjlOdD8KAqWReA\",\"text\":\"รับเรดโอ้คแทนก่อนก็ได้ค่ะ\"},\"webhookEventId\":\"01K0DK9VF1XPPBMFNNXK2VZDZD\",\"deliveryContext\":{\"isRedelivery\":false},\"timestamp\":1752803110287,\"source\":{\"type\":\"user\",\"userId\":\"Uc0f3910d135521f0995ac379d0c945f8\"},\"replyToken\":\"81545965971d4a378684d7a0cb253da1\",\"mode\":\"active\"}]}"</t>
  </si>
  <si>
    <t>json : "{\"destination\":\"Uffcadd844141cf0a43c0c2c87fb2389e\",\"events\":[{\"type\":\"message\",\"message\":{\"type\":\"text\",\"id\":\"570378138316701871\",\"quoteToken\":\"HgU-etzx4ZKWsgg6escQnhN6gRDYcZvRq_flEfHPdjm66pLlRpao6EHU9gq_rN3wzteRytvKVlm2UqSjvUtjdOgxQGEEKFKaohgSFJ_pTUEcABNp1X-61e6mU1F2ooD6E0no2bkCh5KU5F9ArmdtSQ\",\"text\":\"มิซูน่ากับร้อกเกตความจริงนัดใช้แบบอ่อนมากๆเลยค่ะ \"},\"webhookEventId\":\"01K0DKBKFV6X78HD99XQ00E12W\",\"deliveryContext\":{\"isRedelivery\":false},\"timestamp\":1752803167232,\"source\":{\"type\":\"user\",\"userId\":\"Uc0f3910d135521f0995ac379d0c945f8\"},\"replyToken\":\"d0971591f6a1453d83230d46cd453010\",\"mode\":\"active\"}]}"</t>
  </si>
  <si>
    <t>json : "{\"date\":\"2025-07-18T01:52:00.201Z\",\"deliveryDate\":\"2025-07-18\",\"user\":\"8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</si>
  <si>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8387523600132420251</t>
  </si>
  <si>
    <t>json : "{\"date\":\"2025-07-18T01:52:45.543Z\",\"deliveryDate\":\"2025-07-18\",\"user\":\"Ken Izakaya\",\"userLine\":\"ADMIN\",\"payMethod\":\"เครดิต\",\"userId\":\"ADMIN\",\"order\":[{\"name\":\"Red Oak\",\"nameTh\":\"เรดโอ๊ค \",\"amount\":1,\"price\":120,\"subtotal\":120},{\"name\":\"Frillice Iceberg\",\"nameTh\":\"ฟิลเลย์ไอซ์เบิร์ก\",\"amount\":0.5,\"price\":140,\"subtotal\":70}]}"</t>
  </si>
  <si>
    <t>🔥 Queued order with Trigger ID: -6352376329179673608</t>
  </si>
  <si>
    <t>json : "{\"date\":\"2025-07-18T01:53:15.309Z\",\"deliveryDate\":\"2025-07-18\",\"user\":\"Fat Boy\",\"userLine\":\"ADMIN\",\"payMethod\":\"เครดิต\",\"userId\":\"ADMIN\",\"order\":[{\"name\":\"Frillice Iceberg\",\"nameTh\":\"ฟิลเลย์ไอซ์เบิร์ก\",\"amount\":1,\"price\":140,\"subtotal\":140}]}"</t>
  </si>
  <si>
    <t>🔥 Queued order with Trigger ID: 4288607095466840701</t>
  </si>
  <si>
    <t>🔥 Processing order for trigger: 8387523600132420251</t>
  </si>
  <si>
    <t>summarizeOrdersToPayments key: 18 Jul 2025|8 Bistro</t>
  </si>
  <si>
    <t>Flex Message (Final): {"type":"flex","altText":"(ADMIN#547) สั่งผักใหม่","contents":{"type":"bubble","size":"mega","body":{"type":"box","layout":"vertical","spacing":"md","contents":[{"type":"text","text":"✅ รายการสั่งผักใหม่ (ADMIN#547)","weight":"bold","size":"md","color":"#1DB446","wrap":true},{"type":"text","text":"ร้าน: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</si>
  <si>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{"sentMessages":[{"id":"570378955316789555","quoteToken":"Y85rMl__rUEnOs4LcRz_u4ndxg4-QsjaDhQ_k9W7O6Jzbn1thz5UMDaen2Ml3MLVX6KsvO9f0W29JkDXq9QJXt6HjTC-LGeH9AWU1ChGsVKsJWzMjRPGUMlJDJzDUEjvGJNUzprwQTCmsoALG7ESnQ"}]}</t>
  </si>
  <si>
    <t>🔥 Deleted property for trigger: 8387523600132420251</t>
  </si>
  <si>
    <t>✅ Deleted trigger: 8387523600132420251</t>
  </si>
  <si>
    <t>🔥 Processing order for trigger: 4288607095466840701</t>
  </si>
  <si>
    <t>summarizeOrdersToPayments key: 18 Jul 2025|Fat Boy</t>
  </si>
  <si>
    <t>Flex Message (Final): {"type":"flex","altText":"(ADMIN#548) สั่งผักใหม่","contents":{"type":"bubble","size":"mega","body":{"type":"box","layout":"vertical","spacing":"md","contents":[{"type":"text","text":"✅ รายการสั่งผักใหม่ (ADMIN#548)","weight":"bold","size":"md","color":"#1DB446","wrap":true},{"type":"text","text":"ร้าน: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</si>
  <si>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{"sentMessages":[{"id":"570378983837794498","quoteToken":"eK863maYYWHXv9oiw5dECO_M0R_G8CFfs9I9GIv6yUE3ib-gyAyGkW3Dsh8Sw89yvo2RiFA2GGAjCEdGjO1cXLtYaJASo4LGNmYoNa9cRaHrNN3tf6an_LIjT__aZtgEHdTJg7gLwYE6ztJHofqQOA"}]}</t>
  </si>
  <si>
    <t>🔥 Deleted property for trigger: 4288607095466840701</t>
  </si>
  <si>
    <t>✅ Deleted trigger: 4288607095466840701</t>
  </si>
  <si>
    <t>🔥 Processing order for trigger: -6352376329179673608</t>
  </si>
  <si>
    <t>summarizeOrdersToPayments key: 18 Jul 2025|Ken Izakaya</t>
  </si>
  <si>
    <t>Flex Message (Final): {"type":"flex","altText":"(ADMIN#549) สั่งผักใหม่","contents":{"type":"bubble","size":"mega","body":{"type":"box","layout":"vertical","spacing":"md","contents":[{"type":"text","text":"✅ รายการสั่งผักใหม่ (ADMIN#549)","weight":"bold","size":"md","color":"#1DB446","wrap":true},{"type":"text","text":"ร้าน: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กก.","weight":"bold","align":"end","size":"sm","flex":2},{"type":"text","text":"190 บ.","weight":"bold","align":"end","size":"sm","flex":3}]}]}}}</t>
  </si>
  <si>
    <t>📬 pushFlexMessage : {"sentMessages":[{"id":"570379132752626102","quoteToken":"x-QRlMX_mWspsR-NLF8c5ywuwdP7yqTUaIAjIwA6mH54z-Z5fEOfXBLYHfAXa4mq9cJnlOL3Q1HMkezksrZr-eGOG8BsNNbx72rzH4r41vGmEzRIZRolvGY-rsay27lyfKrOMaYX7Vk-bWKmJAK-tg"}]}</t>
  </si>
  <si>
    <t>🔥 Deleted property for trigger: -6352376329179673608</t>
  </si>
  <si>
    <t>✅ Deleted trigger: -6352376329179673608</t>
  </si>
  <si>
    <t>sendDailyPackingSummary formattedToday : 18 Jul 2025</t>
  </si>
  <si>
    <t>sendDailyPackingSummary todayRows : [[539,"16 Jul 2025 เวลา 12:17","2025-07-17T17:00:00.000Z","Dripping Hill","Green Oak",0.5,120,60,"โอนเงิน"],[539,"16 Jul 2025 เวลา 12:17","2025-07-17T17:00:00.000Z","Dripping Hill","Red Oak",0.4,120,48,"โอนเงิน"],[539,"16 Jul 2025 เวลา 12:17","2025-07-17T17:00:00.000Z","Dripping Hill","Cos",0.1,120,12,"โอนเงิน"],[540,"16 Jul 2025 เวลา 19:31","2025-07-17T17:00:00.000Z","Homie","Red Oak",1.5,120,180,"โอนเงิน"],[540,"16 Jul 2025 เวลา 19:31","2025-07-17T17:00:00.000Z","Homie","Cos",1,120,120,"โอนเงิน"],[541,"16 Jul 2025 เวลา 23:54","2025-07-17T17:00:00.000Z","Rare","Frillice Iceberg",1,140,140,"เครดิต"],[541,"16 Jul 2025 เวลา 23:54","2025-07-17T17:00:00.000Z","Rare","Baby Cos",1,120,120,"เครดิต"],[542,"17 Jul 2025 เวลา 14:46","2025-07-17T17:00:00.000Z","ไวท์เฮ้าส์","Green Oak",0.3,120,36,"เงินสด"],[542,"17 Jul 2025 เวลา 14:46","2025-07-17T17:00:00.000Z","ไวท์เฮ้าส์","Red Oak",0.3,120,36,"เงินสด"],[542,"17 Jul 2025 เวลา 14:46","2025-07-17T17:00:00.000Z","ไวท์เฮ้าส์","Baby Cos",1,120,120,"เงินสด"],[543,"17 Jul 2025 เวลา 16:39","2025-07-17T17:00:00.000Z","Daya’s eatery","Frillice Iceberg",1,140,140,"เงินสด"],[543,"17 Jul 2025 เวลา 16:39","2025-07-17T17:00:00.000Z","Daya’s eatery","Baby Cos",1,120,120,"เงินสด"],[544,"17 Jul 2025 เวลา 20:42","2025-07-17T17:00:00.000Z","มุมสเต็ก","Green Oak",1,120,120,"โอนเงิน"],[544,"17 Jul 2025 เวลา 20:42","2025-07-17T17:00:00.000Z","มุมสเต็ก","Red Oak",1,120,120,"โอนเงิน"],[544,"17 Jul 2025 เวลา 20:42","2025-07-17T17:00:00.000Z","มุมสเต็ก","Cos",1,120,120,"โอนเงิน"],[545,"17 Jul 2025 เวลา 20:56","2025-07-17T17:00:00.000Z","Pepper International","Cos",1,120,120,"เงินสด"],[546,"18 Jul 2025 เวลา 02:17","2025-07-17T17:00:00.000Z","Morning Tonight","Green Oak",1,120,120,"เครดิต"],[546,"18 Jul 2025 เวลา 02:17","2025-07-17T17:00:00.000Z","Morning Tonight","Red Oak",1,120,120,"เครดิต"],[546,"18 Jul 2025 เวลา 02:17","2025-07-17T17:00:00.000Z","Morning Tonight","Baby Cos",1,120,120,"เครดิต"],[547,"18 Jul 2025 เวลา 08:54","2025-07-17T17:00:00.000Z","8 Bistro","Frillice Iceberg",1,140,140,"เครดิต"],[547,"18 Jul 2025 เวลา 08:54","2025-07-17T17:00:00.000Z","8 Bistro","Baby Cos",1,120,120,"เครดิต"],[548,"18 Jul 2025 เวลา 08:54","2025-07-17T17:00:00.000Z","Fat Boy","Frillice Iceberg",1,140,140,"เครดิต"],[549,"18 Jul 2025 เวลา 08:55","2025-07-17T17:00:00.000Z","Ken Izakaya","Red Oak",1,120,120,"เครดิต"],[549,"18 Jul 2025 เวลา 08:55","2025-07-17T17:00:00.000Z","Ken Izakaya","Frillice Iceberg",0.5,140,70,"เครดิต"]]</t>
  </si>
  <si>
    <t>sendDailyDeliverSummary flexMessage : {"type":"flex","altText":"สรุปรายการส่งผัก 🚚🥬\nประจำวันที่ 18/07/2025","contents":{"type":"bubble","size":"mega","body":{"type":"box","layout":"vertical","contents":[{"type":"text","text":"สรุปรายการส่งผัก 🚚🥬 \nประจำวันที่ 18/07/2025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Oak","size":"sm","weight":"bold","flex":5,"wrap":true},{"type":"text","text":"0.40 กก.","size":"sm","weight":"bold","align":"end","flex":3}]},{"type":"box","layout":"horizontal","contents":[{"type":"text","text":"🥬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บ.)","weight":"bold","size":"sm"}]}]},{"type":"box","layout":"vertical","margin":"lg","spacing":"sm","contents":[{"type":"box","layout":"horizontal","backgroundColor":"#A1D6B2","paddingAll":"md","cornerRadius":"md","margin":"lg","contents":[{"type":"text","text":"3.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บ.)","weight":"bold","size":"sm"}]}]},{"type":"box","layout":"vertical","margin":"lg","spacing":"sm","contents":[{"type":"box","layout":"horizontal","backgroundColor":"#A1D6B2","paddingAll":"md","cornerRadius":"md","margin":"lg","contents":[{"type":"text","text":"4.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Oak","size":"sm","weight":"bold","flex":5,"wrap":true},{"type":"text","text":"0.30 กก.","size":"sm","weight":"bold","align":"end","flex":3}]},{"type":"box","layout":"horizontal","contents":[{"type":"text","text":"🥬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1.60 กก. (เงินสด 192 บ.)","weight":"bold","size":"sm"}]}]},{"type":"box","layout":"vertical","margin":"lg","spacing":"sm","contents":[{"type":"box","layout":"horizontal","backgroundColor":"#A1D6B2","paddingAll":"md","cornerRadius":"md","margin":"lg","contents":[{"type":"text","text":"5. 👤 Daya’s eatery","flex":6,"wrap":true,"weight":"bold","size":"sm"},{"type":"text","text":"🖨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260 บ.)","weight":"bold","size":"sm"}]}]},{"type":"box","layout":"vertical","margin":"lg","spacing":"sm","contents":[{"type":"box","layout":"horizontal","backgroundColor":"#A1D6B2","paddingAll":"md","cornerRadius":"md","margin":"lg","contents":[{"type":"text","text":"6.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บ.)","weight":"bold","size":"sm"}]}]},{"type":"box","layout":"vertical","margin":"lg","spacing":"sm","contents":[{"type":"box","layout":"horizontal","backgroundColor":"#A1D6B2","paddingAll":"md","cornerRadius":"md","margin":"lg","contents":[{"type":"text","text":"7. 👤 Pepper International","flex":6,"wrap":true,"weight":"bold","size":"sm"},{"type":"text","text":"🖨 RC","align":"end","flex":2,"weight":"bold","size":"sm"}]},{"type":"separator","margin":"sm"},{"type":"box","layout":"horizontal","contents":[{"type":"text","text":"🥬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บ.)","weight":"bold","size":"sm"}]}]},{"type":"box","layout":"vertical","margin":"lg","spacing":"sm","contents":[{"type":"box","layout":"horizontal","backgroundColor":"#A1D6B2","paddingAll":"md","cornerRadius":"md","margin":"lg","contents":[{"type":"text","text":"8.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บ.)","weight":"bold","size":"sm"}]}]},{"type":"box","layout":"vertical","margin":"lg","spacing":"sm","contents":[{"type":"box","layout":"horizontal","backgroundColor":"#A1D6B2","paddingAll":"md","cornerRadius":"md","margin":"lg","contents":[{"type":"text","text":"9.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บ.)","weight":"bold","size":"sm"}]}]},{"type":"box","layout":"vertical","margin":"lg","spacing":"sm","contents":[{"type":"box","layout":"horizontal","backgroundColor":"#A1D6B2","paddingAll":"md","cornerRadius":"md","margin":"lg","contents":[{"type":"text","text":"10.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บ.)","weight":"bold","size":"sm"}]}]},{"type":"box","layout":"vertical","margin":"lg","spacing":"sm","contents":[{"type":"box","layout":"horizontal","backgroundColor":"#A1D6B2","paddingAll":"md","cornerRadius":"md","margin":"lg","contents":[{"type":"text","text":"11. 👤 Ken Izakaya","flex":6,"wrap":true,"weight":"bold","size":"sm"},{"type":"text","text":"🖨 DS","align":"end","flex":2,"weight":"bold","size":"sm"}]},{"type":"separator","margin":"sm"},{"type":"box","layout":"horizontal","contents":[{"type":"text","text":"🥬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190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572 บ.","weight":"bold","align":"end","flex":3}]},{"type":"box","layout":"horizontal","contents":[{"type":"text","text":"โอนเงิน","flex":5,"wrap":true},{"type":"text","text":"780 บ.","weight":"bold","align":"end","flex":3}]},{"type":"box","layout":"horizontal","contents":[{"type":"text","text":"เครดิต","flex":5,"wrap":true},{"type":"text","text":"1.210 บ.","weight":"bold","align":"end","flex":3}]},{"type":"separator","margin":"sm"},{"type":"box","layout":"horizontal","backgroundColor":"#E8B86D","paddingAll":"md","cornerRadius":"md","contents":[{"type":"text","text":"รวม 20.60 กก.","size":"md","weight":"bold","flex":5,"wrap":true},{"type":"text","text":"2.562 บ.","weight":"bold","size":"md","align":"end","flex":3}]}]}]}}}</t>
  </si>
  <si>
    <t>📬 pushFlexMessage : {"sentMessages":[{"id":"570379788188123526","quoteToken":"MVdrZc6pSxP_gn3CjXVTd5pdsj2itGLapi8TPjhEQ_5D1rt4_UHY1aDwoPTOXDp9g4fby1D46g2i94HJENMtN8Dtf6MaYxgz4f7zeSI1diL5_ndskU5MujrYlVwiPwN61p7KRdJuHARrufhT_DqDcQ"}]}</t>
  </si>
  <si>
    <t>json : "{\"destination\":\"Uffcadd844141cf0a43c0c2c87fb2389e\",\"events\":[{\"type\":\"message\",\"message\":{\"type\":\"text\",\"id\":\"570380370072044006\",\"quoteToken\":\"yazZUu2S0c_3ItzQ1G6gIKTqih5Aj1O6povlZLg1rGn1hgY9UrZkLhJdj28PP1ynZv4AAnLMEwQItbgGCIJ4sOC13PJhxRb76nmxVSsPLoKjHUu93zTT4BTbiY6Ii2irt6m3NvqVND-9bg24Rd3A9A\",\"text\":\"ใช่ค่ะ \"},\"webhookEventId\":\"01K0DMM6MNCD1W4VC4HGNV51Y6\",\"deliveryContext\":{\"isRedelivery\":false},\"timestamp\":1752804497562,\"source\":{\"type\":\"user\",\"userId\":\"Uc0f3910d135521f0995ac379d0c945f8\"},\"replyToken\":\"01a950168fad48ea8108475eb0e736ac\",\"mode\":\"active\"}]}"</t>
  </si>
  <si>
    <t>json : "{\"destination\":\"Uffcadd844141cf0a43c0c2c87fb2389e\",\"events\":[{\"type\":\"message\",\"message\":{\"type\":\"image\",\"id\":\"570381031010730572\",\"quoteToken\":\"ofEt_e-OHzO3o8iXL_j5yJhLuriwTGw62TNlfWh_0PR5gRs3aw2aGBd53qB8gAyDEL7ggeWFtrFiAbrHtfOSd6ed7zhQyyAnGhU-5oKBaflVDAhJbqknDHlb-YWbwIq6F9XhglKPUk-JOj9GZ6XJ2A\",\"contentProvider\":{\"type\":\"line\"}},\"webhookEventId\":\"01K0DN07FMRHB85R941SRBVK1M\",\"deliveryContext\":{\"isRedelivery\":false},\"timestamp\":1752804891643,\"source\":{\"type\":\"user\",\"userId\":\"Uc0f3910d135521f0995ac379d0c945f8\"},\"replyToken\":\"5d360a7fd5a54e249357a87b650388c2\",\"mode\":\"active\"}]}"</t>
  </si>
  <si>
    <t>json : "{\"destination\":\"Uffcadd844141cf0a43c0c2c87fb2389e\",\"events\":[{\"type\":\"message\",\"message\":{\"type\":\"text\",\"id\":\"570381044281245819\",\"quoteToken\":\"LrU9NApn8tIwtQRpHrgsAMWJ_hLTt5WRM8hr5-x5lvFEUAx6XfddgDSs_-7vFKy_94EP2orzQcA4JbZtXZCD50ye4U_XXGmH2jkbEG90W20Cjev6DFqxrBuiFzcgZgxMMvXW0syrrSmDdS9RhM5FQg\",\"text\":\"ปกตินัดใช้ประมาณนี้ \"},\"webhookEventId\":\"01K0DN0ER0X49S4T2S74JNPFGH\",\"deliveryContext\":{\"isRedelivery\":false},\"timestamp\":1752804899495,\"source\":{\"type\":\"user\",\"userId\":\"Uc0f3910d135521f0995ac379d0c945f8\"},\"replyToken\":\"0e649111e51e49588e410831f61c7ee8\",\"mode\":\"active\"}]}"</t>
  </si>
  <si>
    <t>json : "{\"destination\":\"Uffcadd844141cf0a43c0c2c87fb2389e\",\"events\":[{\"type\":\"message\",\"message\":{\"type\":\"image\",\"id\":\"570381109091893605\",\"quoteToken\":\"PplYyexFa2IDDcqBQ2vVIvR0jibn6kO4m8MVZDPpjrM8jevOkXxbQfUSoE3MWm4asE5ASlvmbiahov97Fki4qep6XuCCr9wsnY7iECIVYPsXk2YzDWbgZeSYgKy_9bWFjDLEiWlhemuhsu6aA6vlEA\",\"contentProvider\":{\"type\":\"line\"}},\"webhookEventId\":\"01K0DN1MMS2M11PCXA2N219EW1\",\"deliveryContext\":{\"isRedelivery\":false},\"timestamp\":1752804938205,\"source\":{\"type\":\"user\",\"userId\":\"Uc0f3910d135521f0995ac379d0c945f8\"},\"replyToken\":\"cbdd99451269442b91ea5bb7b25a6def\",\"mode\":\"active\"}]}"</t>
  </si>
  <si>
    <t>json : "{\"destination\":\"Uffcadd844141cf0a43c0c2c87fb2389e\",\"events\":[{\"type\":\"message\",\"message\":{\"type\":\"text\",\"id\":\"570381154860663365\",\"quoteToken\":\"Aq7zgb0oTk8kZLEdbqzd_xARA-265uheWuJg3AOzYFPud162TY-9hX3DuDkv_ObBi6FWOOUmpNw2tx7vYip3_VXktUwINQJTGkvGl2g4GCAloKMFUohVkO5sfg_q3dJ23ZS54ykn5DhIRPBsn5pjKg\",\"text\":\"ประมาณนี้ใช้ได้ แต่มันอาจจะคนละสายพันธุ์รึเปล่าก็ไม่แน่ใจ \"},\"webhookEventId\":\"01K0DN2FGKN6DHQ1XC7PZ08KT3\",\"deliveryContext\":{\"isRedelivery\":false},\"timestamp\":1752804965399,\"source\":{\"type\":\"user\",\"userId\":\"Uc0f3910d135521f0995ac379d0c945f8\"},\"replyToken\":\"4a04751d135f41b0b54798eac7efa3a8\",\"mode\":\"active\"}]}"</t>
  </si>
  <si>
    <t>json : "{\"date\":\"2025-07-18T02:24:53.242Z\",\"deliveryDate\":\"2025-07-18\",\"user\":\"Smaz\",\"userLine\":\"ADMIN\",\"payMethod\":\"โอนเงิน\",\"userId\":\"ADMIN\",\"order\":[{\"name\":\"Frillice Iceberg\",\"nameTh\":\"ฟิลเลย์ไอซ์เบิร์ก\",\"amount\":0.5,\"price\":140,\"subtotal\":70}]}"</t>
  </si>
  <si>
    <t>🔥 Queued order with Trigger ID: 2746773779167311742</t>
  </si>
  <si>
    <t>🔥 Processing order for trigger: 2746773779167311742</t>
  </si>
  <si>
    <t>summarizeOrdersToPayments key: 18 Jul 2025|Smaz</t>
  </si>
  <si>
    <t>✅ เริ่ม generateAdminDeliveryDocs สำหรับ: Smaz วันที่: 18072025</t>
  </si>
  <si>
    <t>Flex Message (Final): {"type":"flex","altText":"(ADMIN#550) สั่งผักใหม่","contents":{"type":"bubble","size":"mega","body":{"type":"box","layout":"vertical","spacing":"md","contents":[{"type":"text","text":"✅ รายการสั่งผักใหม่ (ADMIN#550)","weight":"bold","size":"md","color":"#1DB446","wrap":true},{"type":"text","text":"ร้าน: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PDF","uri":"https://drive.google.com/file/d/1R7uorYSkY4Hzc3Y0WyW6UlsomSUzzOlO/view?usp=drivesdk"},"margin":"sm"}]}]}}}</t>
  </si>
  <si>
    <t>📬 pushFlexMessage : {"sentMessages":[{"id":"570382279923466532","quoteToken":"oAaDsLYDE2dazAfhrFA-aQ1qn7VgoaQLSZqxd6UvPiDwXAefjefZReX0iCHqRfFV_w7pcdZZOJcHwxNnn8u-vjk_DPhQQHIxIsPYMG7bIUVL6otfhNUDPYeiJchuYHYCxpQOwDFC2EOnZa5XxWv6PQ"}]}</t>
  </si>
  <si>
    <t>🔥 Deleted property for trigger: 2746773779167311742</t>
  </si>
  <si>
    <t>✅ Deleted trigger: 2746773779167311742</t>
  </si>
  <si>
    <t>json : "{\"destination\":\"Uffcadd844141cf0a43c0c2c87fb2389e\",\"events\":[{\"type\":\"message\",\"message\":{\"type\":\"text\",\"id\":\"570384511460704517\",\"quoteToken\":\"C-LD_6yvJg_VnMPvpJRHcDMfZUlQAOYju47tS62sF_Tg5MzTbIAGsJNkDKxXrMytUQwVuCcyuf3SrOcsBxt8u7DUOIKu52FcZS8r_NT9ep5ZP4Qh_5yZKDdse3Mbjam5Yy8BhnvTJa9jTLfsYKRctg\",\"text\":\"สวัสดีค่ะ ขอสอบถามวันนี้มี เคล ติดรถมาไหมคะ\"},\"webhookEventId\":\"01K0DPZH0MY7PW7FGRX88QSR6J\",\"deliveryContext\":{\"isRedelivery\":false},\"timestamp\":1752806965992,\"source\":{\"type\":\"user\",\"userId\":\"Ubdb8da794a76072005ecc1c6fa136a24\"},\"replyToken\":\"6e16bde28f5f45c8b6a182443ad37a55\",\"mode\":\"active\"}]}"</t>
  </si>
  <si>
    <t>userId : Ubdb8da794a76072005ecc1c6fa136a24</t>
  </si>
  <si>
    <t>json : "{\"destination\":\"Uffcadd844141cf0a43c0c2c87fb2389e\",\"events\":[{\"type\":\"message\",\"message\":{\"type\":\"text\",\"id\":\"570384577915781140\",\"quoteToken\":\"Yveif_G6MvDFDwwsqAeNCgaUO-TsCZunZWhHROObCkOdHOl49SYWERTQC15x3vS-5_zf2RHDtnNNduaFdOXq1xXCivElgeK9uTlhx1HcbwP5xkapYLskhL2OyOi5Sh2shhn_VhqR5Rwy0khx3Yf_Qg\",\"text\":\"เคล ฟิเล คอส เรดโอค ค่ะ\"},\"webhookEventId\":\"01K0DQ0QDAPSRYCTMM59HBBW23\",\"deliveryContext\":{\"isRedelivery\":false},\"timestamp\":1752807005585,\"source\":{\"type\":\"user\",\"userId\":\"Ubdb8da794a76072005ecc1c6fa136a24\"},\"replyToken\":\"28538cd0110742e488276c5df0f850ec\",\"mode\":\"active\"}]}"</t>
  </si>
  <si>
    <t>json : "{\"destination\":\"Uffcadd844141cf0a43c0c2c87fb2389e\",\"events\":[{\"type\":\"message\",\"message\":{\"type\":\"text\",\"id\":\"570384848549314719\",\"quoteToken\":\"qwI2679ij-ciASQYoc5AbaQvqwCkpG4F2HC31BsBWU-6GXYktkS2K5cuzktCnhd987k09dTVVsl4WeuWR8ng5mOj9dWK40v4EUpYxUn_qT5vsaQhlH7qCAjF7YND18cSysEQ1xb9uV4F33CmkO7r_Q\",\"text\":\"วันนี้มีอะไรบ้างคะ\"},\"webhookEventId\":\"01K0DQ5N7KVD71NWVYZXN3079P\",\"deliveryContext\":{\"isRedelivery\":false},\"timestamp\":1752807166983,\"source\":{\"type\":\"user\",\"userId\":\"Ubdb8da794a76072005ecc1c6fa136a24\"},\"replyToken\":\"d2624eb65e6b496ab1f382502a268b7b\",\"mode\":\"active\"}]}"</t>
  </si>
  <si>
    <t>json : "{\"destination\":\"Uffcadd844141cf0a43c0c2c87fb2389e\",\"events\":[{\"type\":\"message\",\"message\":{\"type\":\"text\",\"id\":\"570385201491083624\",\"quoteToken\":\"sF5EBzS_OuonCcm3_J70LFRIGlSDRE77YdJ7tX93QG_PLHMIIge8KHeRJNDSd0o_vgfX4QLo6kY4bqxDJ6_FrQu5sTi-AOrgCALmwlEzNY-zUJesVQlpKDQxsHe7ucw6mKDRrVkBVzfrSZ4gUz4isQ\",\"text\":\"ได้ค่ะ ขอเรดโอค1กก คอส1กก ฟิเล500กรัม เคล1กก ค่ะ\"},\"webhookEventId\":\"01K0DQC2T9YTGDTS5710FWZ7VD\",\"deliveryContext\":{\"isRedelivery\":false},\"timestamp\":1752807377238,\"source\":{\"type\":\"user\",\"userId\":\"Ubdb8da794a76072005ecc1c6fa136a24\"},\"replyToken\":\"d3fd01b2e6c2427eba4bb8edb5b2766c\",\"mode\":\"active\"}]}"</t>
  </si>
  <si>
    <t>json : "{\"destination\":\"Uffcadd844141cf0a43c0c2c87fb2389e\",\"events\":[{\"type\":\"message\",\"message\":{\"type\":\"image\",\"id\":\"570392262685491600\",\"quoteToken\":\"V5f9oidEFbhOkhNCmoivFrzGJQwFp7_xxJj1QvoIvO9p4_zZgRVnfmyhvA-LQaboqccqIM5dRIRgqlEq6mB0A39yWFbHW9ik6X2tJU52Uc_gVFbyFZjyzQN7h-tgGe6D_5JF-w3r1W9W-gqWPfSd_Q\",\"contentProvider\":{\"type\":\"line\"}},\"webhookEventId\":\"01K0DVCH0W9EXPQ4FGSS1WT7BQ\",\"deliveryContext\":{\"isRedelivery\":false},\"timestamp\":1752811586165,\"source\":{\"type\":\"user\",\"userId\":\"U38cf79a0245305294a59833353cea1ae\"},\"replyToken\":\"95405af0077a44758ff299bac1c5927e\",\"mode\":\"active\"}]}"</t>
  </si>
  <si>
    <t>json : "{\"destination\":\"Uffcadd844141cf0a43c0c2c87fb2389e\",\"events\":[{\"type\":\"message\",\"message\":{\"type\":\"text\",\"id\":\"570419516770353205\",\"quoteToken\":\"PRG_IEO_xpgo-QwUBP_9z24RqVrHabgTFKE0rsNTTB9JopF7p4WPAz3fVl1bqpKCaVqHpVEMmSkRCpzix4XZ75c2HPfeEkGtSxwMY1Q4LLHy4Um8zutzf3eh77wQjEY6PUHJlm93TdBRLxUdIeGksw\",\"text\":\"นี่ปะ\"},\"webhookEventId\":\"01K0EAW8FYQ3KQ3GYSNE9TPMVY\",\"deliveryContext\":{\"isRedelivery\":false},\"timestamp\":1752827830720,\"source\":{\"type\":\"group\",\"groupId\":\"C41747ea1efc18cc949d4a55a898fbe2d\",\"userId\":\"Ud156635914c6ab5e082eb8cdedf98f3a\"},\"replyToken\":\"1c0f7409cac148fe85c8dc301461a3d5\",\"mode\":\"active\"}]}"</t>
  </si>
  <si>
    <t>json : "{\"destination\":\"Uffcadd844141cf0a43c0c2c87fb2389e\",\"events\":[{\"type\":\"message\",\"message\":{\"type\":\"image\",\"id\":\"570424009909338641\",\"quoteToken\":\"LrL3YiEAIWAtKFFBp3R0nKBYcMCNcCmgBEQohSFxUeWzMPGZoRfPXRMnmG9Ycj-b2kVJQSdY_5e2hpdjRlT-D2hJnaumF3-dsq3wKDa7sxqLkwjZNlTUQkIq0nlNEwVsuwoR5J1DKV8_ZlMuzb1HnQ\",\"contentProvider\":{\"type\":\"line\"}},\"webhookEventId\":\"01K0EDE1ERD1Z059TZNE4XS7YX\",\"deliveryContext\":{\"isRedelivery\":false},\"timestamp\":1752830510047,\"source\":{\"type\":\"user\",\"userId\":\"U3cb7c7018c06e87beab55320f27f7317\"},\"replyToken\":\"a7d4b34fbf284dafbabe1efac70eebcc\",\"mode\":\"active\"}]}"</t>
  </si>
  <si>
    <t>json : "{\"destination\":\"Uffcadd844141cf0a43c0c2c87fb2389e\",\"events\":[{\"type\":\"message\",\"message\":{\"type\":\"image\",\"id\":\"570424076817138256\",\"quoteToken\":\"gW06nT6SQBbPyJ_JRdlw1bUXiYhIO3oRKvx47y8czlkBrJqH96NcNV9zJdWlappqvQfpOyo4jToIFmOOH6PaG7607W5qp5dKkuKmKzzJey-bEoVcLTEXJz-3C53VzqpDeNm-caeYr-Lt4YzLVETFSg\",\"contentProvider\":{\"type\":\"line\"}},\"webhookEventId\":\"01K0EDF7CN7PGNS43WXPARTMT0\",\"deliveryContext\":{\"isRedelivery\":false},\"timestamp\":1752830549036,\"source\":{\"type\":\"user\",\"userId\":\"U3cb7c7018c06e87beab55320f27f7317\"},\"replyToken\":\"bfc86d0200f54655b5c866b95924a462\",\"mode\":\"active\"}]}"</t>
  </si>
  <si>
    <t>json : "{\"destination\":\"Uffcadd844141cf0a43c0c2c87fb2389e\",\"events\":[{\"type\":\"message\",\"message\":{\"type\":\"text\",\"id\":\"570434188949061807\",\"quoteToken\":\"G0LVsoOkPndH8-E3c6BHpWOnj40lGg2s-eli065t8AiPckhY2Fpp4Mq61l7pPSF2be5dtD_Im4UwDTSxOWkouIXHz03IfWhrTqqomEj4nBik42LaLMI5OdtV09H4aGb3S5VV_9wPhnKmjXLCAhtQqA\",\"text\":\"พี่อ้อย(ส่งที่โชเนน) กรีน,เรด,ฟินเนเล่ย์,คอส,เบบี้คอสรวมกัน1กก.\"},\"webhookEventId\":\"01K0EK759QTV7Y4XG3EC12F478\",\"deliveryContext\":{\"isRedelivery\":false},\"timestamp\":1752836576060,\"source\":{\"type\":\"group\",\"groupId\":\"C41747ea1efc18cc949d4a55a898fbe2d\",\"userId\":\"Ud156635914c6ab5e082eb8cdedf98f3a\"},\"replyToken\":\"eb8410ead3de454da51355f96d4e99ec\",\"mode\":\"active\"}]}"</t>
  </si>
  <si>
    <t>📬 pushFlexMessage : {"sentMessages":[{"id":"570435108776706418","quoteToken":"788xuRIQFlLIUZHC1XJRfl3Gpf442zvDsKb2zEKBsOvntBp1C2-qeBZwNTXZbxTyCcx7MRdEjZ_R3QwaKesKaDQXzM0tKFlY7S6PCZSUqjA2su42zI83TzEfAsuaOmHzUZZwOLnlmMh8wgYiv6Zs5w"}]}</t>
  </si>
  <si>
    <t>json : "{\"date\":\"2025-07-18T13:46:03.427Z\",\"deliveryDate\":\"2025-07-19\",\"user\":\"Den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</si>
  <si>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{"sentMessages":[{"id":"570450621526704830","quoteToken":"4fyAgCPRXNgcO4-4SSsF5x1U9dPf6pxJO0-On28nQnDF5WPDR-9VwC-e-E58DMzt8QtiAPbSrzdiAN-xg-VkOAJeDecq5L85o0OO9wTGgOIuQUtkLVF5C8hjbsHNsJswpB_A0RNMjeGHobnemVWnXA"}]}</t>
  </si>
  <si>
    <t>🔥 Queued order with Trigger ID: -5519966376641673926</t>
  </si>
  <si>
    <t>🔥 Processing order for trigger: -5519966376641673926</t>
  </si>
  <si>
    <t>Delivery Date: 19 Jul 2025</t>
  </si>
  <si>
    <t>summarizeOrdersToPayments key: 19 Jul 2025|Den shabu</t>
  </si>
  <si>
    <t>Flex Message (Final): {"type":"flex","altText":"(𝑪𝒉𝒂𝒍𝒊𝒏𝒆𝒆 𝑺.#551) สั่งผักใหม่","contents":{"type":"bubble","size":"mega","body":{"type":"box","layout":"vertical","spacing":"md","contents":[{"type":"text","text":"✅ รายการสั่งผักใหม่ (𝑪𝒉𝒂𝒍𝒊𝒏𝒆𝒆 𝑺.#551)","weight":"bold","size":"md","color":"#1DB446","wrap":true},{"type":"text","text":"ร้าน: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</si>
  <si>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{"sentMessages":[{"id":"570450731317330553","quoteToken":"sMXkRfrqdOzFwAXPkABMUpFSUUCsiY8H-DsoMyuw3DMPtChdQCdY7i6l94cXFFHqukHZ_8WnrlCHFw_CTytXrqbjOcWSPP5jHDhUjcq_JCbw0mJXcjxSZEn9ZTuV-CdqenZZGsI30wBFQbDjJvUA3A"}]}</t>
  </si>
  <si>
    <t>🔥 Deleted property for trigger: -5519966376641673926</t>
  </si>
  <si>
    <t>✅ Deleted trigger: -5519966376641673926</t>
  </si>
  <si>
    <t>json : "{\"destination\":\"Uffcadd844141cf0a43c0c2c87fb2389e\",\"events\":[{\"type\":\"message\",\"message\":{\"type\":\"text\",\"id\":\"570457871365177634\",\"quoteToken\":\"vk5uIKwPZ0j2gBNDgGDt-pSKlyXksKRBqX9-zUsR38i6ZuO3_7aMdY33Bq8ZXe6xgCa-NTwph-4d2vOqlydDG0pAaMcaBERy_XKCo9jMdfuu50xdsU52embx-NAqG4YFs2B6I9T7PWVc9UOrmhZNRQ\",\"text\":\" สั่งผักสลัดหน่อยค่ะ\\nกรีนโอ๊ค1โล\\nเรดโอ๊ค 1โล\\nฟินเดย์1โล\\nผักเบบี้คอส 1โล\\nขอบคุณค่ะ\"},\"webhookEventId\":\"01K0F0NXS93G64XQDBJ24J32S8\",\"deliveryContext\":{\"isRedelivery\":false},\"timestamp\":1752850691835,\"source\":{\"type\":\"user\",\"userId\":\"U78617910c23af5dc02e8b5d4035a5026\"},\"replyToken\":\"8d7af4e56f054749a3630135935425f4\",\"mode\":\"active\"}]}"</t>
  </si>
  <si>
    <t>json : "{\"date\":\"2025-07-18T15:02:13.576Z\",\"deliveryDate\":\"2025-07-19\",\"user\":\"ฌาณิ\",\"userLine\":\"ADMIN\",\"payMethod\":\"โอนเงิน\",\"userId\":\"ADMIN\",\"order\":[{\"name\":\"Green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</si>
  <si>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-4487934326246196092</t>
  </si>
  <si>
    <t>🔥 Processing order for trigger: -4487934326246196092</t>
  </si>
  <si>
    <t>summarizeOrdersToPayments key: 19 Jul 2025|ฌาณิ</t>
  </si>
  <si>
    <t>Flex Message (Final): {"type":"flex","altText":"(ADMIN#552) สั่งผักใหม่","contents":{"type":"bubble","size":"mega","body":{"type":"box","layout":"vertical","spacing":"md","contents":[{"type":"text","text":"✅ รายการสั่งผักใหม่ (ADMIN#552)","weight":"bold","size":"md","color":"#1DB446","wrap":true},{"type":"text","text":"ร้าน: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</si>
  <si>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{"sentMessages":[{"id":"570458599512605167","quoteToken":"fm1IZlHpKgjo5yYB2N9n_6IDL49__Xmo7kxbzYVl7EK90V8TyT5cLQ9KWBrHa-XBlB3OHVbXqHLMfg-6TuLz2FVeOuhqmroRThcWGbJ6op7qsryZuQr9-N7QrxPOhcYCwGu5DdGkkbZRYKYVgFEr6w"}]}</t>
  </si>
  <si>
    <t>🔥 Deleted property for trigger: -4487934326246196092</t>
  </si>
  <si>
    <t>✅ Deleted trigger: -4487934326246196092</t>
  </si>
  <si>
    <t>json : "{\"date\":\"2025-07-18T15:06:55.624Z\",\"deliveryDate\":\"2025-07-19\",\"user\":\"De forest\",\"userLine\":\"ADMIN\",\"payMethod\":\"เงินสด\",\"userId\":\"ADMIN\",\"order\":[{\"name\":\"Red Oak\",\"nameTh\":\"เรดโอ๊ค \",\"amount\":1,\"price\":120,\"subtotal\":120},{\"name\":\"Cos\",\"nameTh\":\"คอส\",\"amount\":1,\"price\":120,\"subtotal\":120},{\"name\":\"Frillice Iceberg\",\"nameTh\":\"ฟิลเลย์ไอซ์เบิร์ก\",\"amount\":0.5,\"price\":140,\"subtotal\":70},{\"name\":\"Kale\",\"nameTh\":\"เคล\",\"amount\":1,\"price\":300,\"subtotal\":300}]}"</t>
  </si>
  <si>
    <t>❌ ไม่เจอ shop name:De forest</t>
  </si>
  <si>
    <t>🔥 Queued order with Trigger ID: -3064107122205086902</t>
  </si>
  <si>
    <t>json : "{\"date\":\"2025-07-18T15:11:41.717Z\",\"deliveryDate\":\"2025-07-19\",\"user\":\"De forest\",\"userLine\":\"ADMIN\",\"payMethod\":\"เงินสด\",\"userId\":\"ADMIN\",\"order\":[{\"name\":\"Red Oak\",\"nameTh\":\"เรดโอ๊ค \",\"amount\":1,\"price\":120,\"subtotal\":120},{\"name\":\"Cos\",\"nameTh\":\"คอส\",\"amount\":1,\"price\":120,\"subtotal\":120},{\"name\":\"Frillice Iceberg\",\"nameTh\":\"ฟิลเลย์ไอซ์เบิร์ก\",\"amount\":0.5,\"price\":140,\"subtotal\":70},{\"name\":\"Kale\",\"nameTh\":\"เคล\",\"amount\":1,\"price\":300,\"subtotal\":300}]}"</t>
  </si>
  <si>
    <t>🔥 Queued order with Trigger ID: -3177296088806992452</t>
  </si>
  <si>
    <t>json : "{\"date\":\"2025-07-18T16:32:34.044Z\",\"deliveryDate\":\"2025-07-19\",\"user\":\"Ginda wagyu\",\"userLine\":\"Moo_Mhee 🎄🌷🪞46\",\"payMethod\":\"โอนเงิน\",\"userId\":\"U0d6b72543464859ef62065c9501370cd\",\"order\":[{\"name\":\"Cos\",\"nameTh\":\"คอส\",\"amount\":5,\"price\":120,\"subtotal\":600,\"image\":\"https://i.postimg.cc/643mw8Cv/03.png\"}]}"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</si>
  <si>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{"sentMessages":[{"id":"570467380791345493","quoteToken":"AyMwvmOSyVxCqLARwFYWZeWQCYrjlU6u6Zh3bTCHHizqFwJAdXqOu27w_bgIYE8mhyneZuWaBwa3YHI-UJzIMU8Mr1oEC1D5k4r-4Sax8dUFxwzkP5_tJLrSrfYh59osudfwS0GrdfhLNRe-WdecnA"}]}</t>
  </si>
  <si>
    <t>🔥 Queued order with Trigger ID: 3124117720808326273</t>
  </si>
  <si>
    <t>🔥 Processing order for trigger: 3124117720808326273</t>
  </si>
  <si>
    <t>summarizeOrdersToPayments key: 19 Jul 2025|Ginda wagyu</t>
  </si>
  <si>
    <t>Flex Message (Final): {"type":"flex","altText":"(Moo_Mhee 🎄🌷🪞46#553) สั่งผักใหม่","contents":{"type":"bubble","size":"mega","body":{"type":"box","layout":"vertical","spacing":"md","contents":[{"type":"text","text":"✅ รายการสั่งผักใหม่ (Moo_Mhee 🎄🌷🪞46#553)","weight":"bold","size":"md","color":"#1DB446","wrap":true},{"type":"text","text":"ร้าน: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</si>
  <si>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{"sentMessages":[{"id":"570467653353734182","quoteToken":"D42JB8hOs39CFbpBpuQaHL1OhhcGaVM2_I-dxfipmfkurJ0mudZYwXCmTTskp_SMO2eBkdDs809VLyiRIEi4MT4X9er2ihpfZjHxDuZa6eURo2y4lQllwZYQM36xMjN26AKXyK5G6Wr45j_PKw3VRA"}]}</t>
  </si>
  <si>
    <t>🔥 Deleted property for trigger: 3124117720808326273</t>
  </si>
  <si>
    <t>✅ Deleted trigger: 3124117720808326273</t>
  </si>
  <si>
    <t>json : "{\"date\":\"2025-07-18T18:56:52.215Z\",\"deliveryDate\":\"2025-07-19\",\"user\":\"Rare\",\"userLine\":\"21gun\",\"payMethod\":\"เครดิต\",\"userId\":\"U863ec6850ff494c8ad50b25afa94efb0\",\"order\":[{\"name\":\"Baby Cos\",\"nameTh\":\"เบบี้คอส\",\"amount\":2,\"price\":120,\"subtotal\":240,\"image\":\"https://i.postimg.cc/2bXxQ2B1/12.png\"},{\"name\":\"Wild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</si>
  <si>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{"sentMessages":[{"id":"570481902915158221","quoteToken":"UkGgNZgmtldFleZ0QluEQ9SD1SpC4TtJM3VGxuZebQVvwakMhG0u1njMwPR6MMTA1YjLsZJjXjEkrL8GXKGdZWc4HSPZsh_GpGUb_nDgxZpbMpu6OfOPoR9t7P9G9DRRWYXIOu5efqub-s4BBRgM3g"}]}</t>
  </si>
  <si>
    <t>🔥 Queued order with Trigger ID: 6320973934604142522</t>
  </si>
  <si>
    <t>🔥 Processing order for trigger: 6320973934604142522</t>
  </si>
  <si>
    <t>summarizeOrdersToPayments key: 19 Jul 2025|Rare</t>
  </si>
  <si>
    <t>Flex Message (Final): {"type":"flex","altText":"(21gun#554) สั่งผักใหม่","contents":{"type":"bubble","size":"mega","body":{"type":"box","layout":"vertical","spacing":"md","contents":[{"type":"text","text":"✅ รายการสั่งผักใหม่ (21gun#554)","weight":"bold","size":"md","color":"#1DB446","wrap":true},{"type":"text","text":"ร้าน: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กก.","weight":"bold","align":"end","size":"sm","flex":2},{"type":"text","text":"390 บ.","weight":"bold","align":"end","size":"sm","flex":3}]}]}}}</t>
  </si>
  <si>
    <t>📬 pushFlexMessage : {"sentMessages":[{"id":"570481988914905329","quoteToken":"XskBuKHIUn-zbq4OYeEYtuQsEbnSfcLcWiZXJC-kKelCgc_3AdmmLjMMAFXgcbFUOVSJ9BsR_vSOyXfPCt5okijcUeE92WPNkb5ACAFpnGez6yOWn5v3Qu8Yb_cQEXmWEhZDSHheVwXLdk9B08Tqag"}]}</t>
  </si>
  <si>
    <t>🔥 Deleted property for trigger: 6320973934604142522</t>
  </si>
  <si>
    <t>✅ Deleted trigger: 6320973934604142522</t>
  </si>
  <si>
    <t>json : "{\"date\":\"2025-07-18T19:06:01.599Z\",\"deliveryDate\":\"2025-07-19\",\"user\":\"8 Dining\",\"userLine\":\"21gun\",\"payMethod\":\"เครดิต\",\"userId\":\"U863ec6850ff494c8ad50b25afa94efb0\",\"order\":[{\"name\":\"Green Oak\",\"nameTh\":\"กรีนโอ๊ค \",\"amount\":0.5,\"price\":120,\"subtotal\":60,\"image\":\"https://i.postimg.cc/xXKgwvBZ/05.png\"},{\"name\":\"Baby Cos\",\"nameTh\":\"เบบี้คอส\",\"amount\":0.5,\"price\":120,\"subtotal\":60,\"image\":\"https://i.postimg.cc/2bXxQ2B1/12.png\"}]}"</t>
  </si>
  <si>
    <t>📬 pushFlexMessage : {"sentMessages":[{"id":"570482829218807928","quoteToken":"mLWMhWil2ruEuhP2zd_l-rizo4POcTjCNGXT6IdwUWQRjX6JhNoOyYvqe0KCW6ekAXSUAU4yETufVLPWbCl1QUHF1r_5thOYej0i_xFh6RVHNgqtanzvTN9Aomlb83E9jccKrZxLN7lGDcsOxOZCrg"}]}</t>
  </si>
  <si>
    <t>🔥 Queued order with Trigger ID: -2640345671240552391</t>
  </si>
  <si>
    <t>🔥 Processing order for trigger: -2640345671240552391</t>
  </si>
  <si>
    <t>summarizeOrdersToPayments key: 19 Jul 2025|8 Dining</t>
  </si>
  <si>
    <t>Flex Message (Final): {"type":"flex","altText":"(21gun#555) สั่งผักใหม่","contents":{"type":"bubble","size":"mega","body":{"type":"box","layout":"vertical","spacing":"md","contents":[{"type":"text","text":"✅ รายการสั่งผักใหม่ (21gun#555)","weight":"bold","size":"md","color":"#1DB446","wrap":true},{"type":"text","text":"ร้าน: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</si>
  <si>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{"sentMessages":[{"id":"570482931894583401","quoteToken":"PH4PbL1IEfNf0wieBVouO2XVfZl-GXm1iZwxMgu8wSnDbgpzNTSSWnmOhuu-NOlke3BZkKfOH0v9i4MfJbg-8T9DctG2z1PsSbYJc7Y66VGfde52bXUdhuFg5YKwB7U-eHGWtuCR4vPtuJS8BfsI0w"}]}</t>
  </si>
  <si>
    <t>🔥 Deleted property for trigger: -2640345671240552391</t>
  </si>
  <si>
    <t>✅ Deleted trigger: -2640345671240552391</t>
  </si>
  <si>
    <t>sendDailyOrderSummary formattedToday : 19 Jul 2025</t>
  </si>
  <si>
    <t>sendDailyOrderSummary todayRows : [[551,"18 Jul 2025 เวลา 20:47","2025-07-18T17:00:00.000Z","Den shabu","Green Oak",1,120,120,"เงินสด"],[551,"18 Jul 2025 เวลา 20:47","2025-07-18T17:00:00.000Z","Den shabu","Red Oak",1,120,120,"เงินสด"],[552,"18 Jul 2025 เวลา 22:05","2025-07-18T17:00:00.000Z","ฌาณิ","Green Oak",1,120,120,"โอนเงิน"],[552,"18 Jul 2025 เวลา 22:05","2025-07-18T17:00:00.000Z","ฌาณิ","Red Oak",1,120,120,"โอนเงิน"],[552,"18 Jul 2025 เวลา 22:05","2025-07-18T17:00:00.000Z","ฌาณิ","Frillice Iceberg",1,140,140,"โอนเงิน"],[552,"18 Jul 2025 เวลา 22:05","2025-07-18T17:00:00.000Z","ฌาณิ","Baby Cos",1,120,120,"โอนเงิน"],[553,"18 Jul 2025 เวลา 23:35","2025-07-18T17:00:00.000Z","Ginda wagyu","Cos",5,120,600,"โอนเงิน"],[554,"19 Jul 2025 เวลา 01:57","2025-07-18T17:00:00.000Z","Rare","Baby Cos",2,120,240,"เครดิต"],[554,"19 Jul 2025 เวลา 01:57","2025-07-18T17:00:00.000Z","Rare","Wild Rocket",0.5,300,150,"เครดิต"],[555,"19 Jul 2025 เวลา 02:06","2025-07-18T17:00:00.000Z","8 Dining","Green Oak",0.5,120,60,"เครดิต"],[555,"19 Jul 2025 เวลา 02:06","2025-07-18T17:00:00.000Z","8 Dining","Baby Cos",0.5,120,60,"เครดิต"]]</t>
  </si>
  <si>
    <t>📬 pushFlexMessage : {"sentMessages":[{"id":"570507421160833212","quoteToken":"af_UTqVUIAxqJ4v2g8fN5ITG6AKO4iqPyYy9i8wea0cN-3QmakPAcAdM8j1Pf-ZOVt2yvuoRQqFe6xrKpqKD2h5AJeBw713YObB_7RTnRdBxj_d4aJE9_ffq-wb7Zy-Gs93HQRV7DZIugAyPBFKHmA"}]}</t>
  </si>
  <si>
    <t>json : "{\"destination\":\"Uffcadd844141cf0a43c0c2c87fb2389e\",\"events\":[{\"type\":\"message\",\"message\":{\"type\":\"text\",\"id\":\"570520795387002949\",\"quoteToken\":\"5yWcgy_EZiqVGaYg8obwDQjYkKjJ0lLEcaWBPg_KB3xPXWZ3SR5fTjaLbvfh09xQO8riOvOXAm2S82UKcaf0cT0w5yGIEGanN3Hy5T9b7X-gY4iKe7qqlIK-q38K1o-f2-gl2k-tedhmSH-JKktbhA\",\"text\":\"โชเน็น\\nกรีน 2 โล\\nเรด 2โลค่ะ\"},\"webhookEventId\":\"01K0G4EGRMRG9QW90MH75TBX8P\",\"deliveryContext\":{\"isRedelivery\":false},\"timestamp\":1752888197469,\"source\":{\"type\":\"user\",\"userId\":\"Uc0f3910d135521f0995ac379d0c945f8\"},\"replyToken\":\"9c95ba5489b94296a02a6065aff0c0f3\",\"mode\":\"active\"}]}"</t>
  </si>
  <si>
    <t>json : "{\"destination\":\"Uffcadd844141cf0a43c0c2c87fb2389e\",\"events\":[{\"type\":\"message\",\"message\":{\"type\":\"text\",\"id\":\"570520890748698893\",\"quoteToken\":\"KWtWqSEAks2cZC3ZmznayTgULo3SWyeX2hrsD9ev67rPqyLGmt-U9FYFnxIWhsxw-9NAQxBvIAJ0JDrTG1GWwEUNqkZQR7nLK-fmGORJdYEGIyQVmtdEdWEbYILZlahR5QfuYNZ_JlETXACRNOFJUQ\",\"text\":\"เคน \\nมิซูน่า 1 โล\"},\"webhookEventId\":\"01K0G4G8B5TK5X4P7DY6FM520X\",\"deliveryContext\":{\"isRedelivery\":false},\"timestamp\":1752888254314,\"source\":{\"type\":\"user\",\"userId\":\"Uc0f3910d135521f0995ac379d0c945f8\"},\"replyToken\":\"1d6b84b7256a4c61846e93e7a0f1cb4c\",\"mode\":\"active\"}]}"</t>
  </si>
  <si>
    <t>json : "{\"destination\":\"Uffcadd844141cf0a43c0c2c87fb2389e\",\"events\":[{\"type\":\"message\",\"message\":{\"type\":\"text\",\"id\":\"570520962739732927\",\"quoteToken\":\"gCcxlYTAwdqb7BHNtsbskZvAVmNa65ZgwZHExR98pQb45_VbEogB5RU6lyFCI5k1N41Camw6m-JETN13Prwe3bLX0ElOx6FEOwImhS4Nu4eiOa945bozLHsGb_rgCjKEgc38caYrbaUwvh-Ihj-7Sw\",\"text\":\"แฟทบอย\\nเรดคอรัล 2โล\\nฟิลเลย์ 2โล\\nเบบี้คอส 2โลค่ะ \"},\"webhookEventId\":\"01K0G4HJBX1QQ1Y4P638SREJQ3\",\"deliveryContext\":{\"isRedelivery\":false},\"timestamp\":1752888297380,\"source\":{\"type\":\"user\",\"userId\":\"Uc0f3910d135521f0995ac379d0c945f8\"},\"replyToken\":\"271971d680f34046957ce63129a0df7d\",\"mode\":\"active\"}]}"</t>
  </si>
  <si>
    <t>json : "{\"destination\":\"Uffcadd844141cf0a43c0c2c87fb2389e\",\"events\":[{\"type\":\"message\",\"message\":{\"type\":\"text\",\"id\":\"570521028808409471\",\"quoteToken\":\"UKNS6n7ABUZXVYUWiEehZp_ROvBFCWmWNg7rmAXBbQpoag0e6JZftf7SHgx8IXrEhqXvpT5e5y5YaFRmhva98wF5RZdyJkOt-chF54l4rEZLKMldqIROluGz8eTo0hR3ZMLyeISbhx3KqJmWLYQj-w\",\"text\":\"เอทบิสโทร\\nเรดคอรัล 0.5 โลค่ะ\"},\"webhookEventId\":\"01K0G4JRA00NGG34DRWTBWYR0X\",\"deliveryContext\":{\"isRedelivery\":false},\"timestamp\":1752888336604,\"source\":{\"type\":\"user\",\"userId\":\"Uc0f3910d135521f0995ac379d0c945f8\"},\"replyToken\":\"1eaa1355313e4dbe84a3819e2122008b\",\"mode\":\"active\"}]}"</t>
  </si>
  <si>
    <t>json : "{\"destination\":\"Uffcadd844141cf0a43c0c2c87fb2389e\",\"events\":[{\"type\":\"message\",\"message\":{\"type\":\"text\",\"id\":\"570521464395268199\",\"quoteToken\":\"ZRCzY9ze9Jw23mWUdDpHfD91rHvIuoYRQyUTt1IcjKCJcrNnzvkTwkOCRK_51qEKClGYnW_DvmxOUYnA3OX-bAkfaTFXP4cOXDdsU3I5280ycCtNjVNqf9Br5fYcOkYourctskDP8LIU0IsBf8gb0w\",\"text\":\"ยังไม่รับก็ได้ค่ะ \"},\"webhookEventId\":\"01K0G4TP81RH7KPC6ZBEVB7P4T\",\"deliveryContext\":{\"isRedelivery\":false},\"timestamp\":1752888596229,\"source\":{\"type\":\"user\",\"userId\":\"Uc0f3910d135521f0995ac379d0c945f8\"},\"replyToken\":\"34c7045cbc9e4fb49f1b696d08947858\",\"mode\":\"active\"}]}"</t>
  </si>
  <si>
    <t>json : "{\"destination\":\"Uffcadd844141cf0a43c0c2c87fb2389e\",\"events\":[{\"type\":\"message\",\"message\":{\"type\":\"text\",\"id\":\"570521486541193302\",\"quoteToken\":\"1omg4dUTizIlJIgcWfQlU67jfvcn4XgTJtj2sgnaoixstHmYmCSqXw-FOXziS1VP4G5qIS5ajnKtH7Np6ANYm7WrtAuTT1V6bR04BHBnePVvzpI-f08BFs9_VguH-z8ltGaZ79w6GEjMiBuPIcGs8A\",\"text\":\"ของเคนฝากไว้โชเนนนะคะ\"},\"webhookEventId\":\"01K0G4V2W30BNNE6BZ38X3K321\",\"deliveryContext\":{\"isRedelivery\":false},\"timestamp\":1752888609430,\"source\":{\"type\":\"user\",\"userId\":\"Uc0f3910d135521f0995ac379d0c945f8\"},\"replyToken\":\"4e827844852b49038fc4b4a1bb268615\",\"mode\":\"active\"}]}"</t>
  </si>
  <si>
    <t>json : "{\"destination\":\"Uffcadd844141cf0a43c0c2c87fb2389e\",\"events\":[{\"type\":\"message\",\"message\":{\"type\":\"text\",\"id\":\"570521745363567055\",\"quoteToken\":\"_YEypVD71YhHbdxzzaJMXpXcw_oKgnfwiPrmuUev5XHu-fj_VmdG-FlBkfX7-wedAvJ1ppCasq0j5vJ5hUS70ST4OIFhh6knUn2kQOd25yf8PKmiKdZjyJ0oB9MPJ_raxbtbhXtq4dzw9TdMJhUbxw\",\"text\":\"ยังไม่รับค่ะ วันนี้เค้าไม่สั่งมา\"},\"webhookEventId\":\"01K0G4ZSPQP6NPHGVA7NP0MSZJ\",\"deliveryContext\":{\"isRedelivery\":false},\"timestamp\":1752888763724,\"source\":{\"type\":\"user\",\"userId\":\"Uc0f3910d135521f0995ac379d0c945f8\"},\"replyToken\":\"d4382edfb59d468e83654c68b67f2507\",\"mode\":\"active\"}]}"</t>
  </si>
  <si>
    <t>json : "{\"date\":\"2025-07-19T01:43:58.789Z\",\"deliveryDate\":\"2025-07-19\",\"user\":\"Shounen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\",\"amount\":2,\"price\":120,\"subtotal\":240}]}"</t>
  </si>
  <si>
    <t>🔥 Queued order with Trigger ID: -8256345880499470172</t>
  </si>
  <si>
    <t>🔥 Processing order for trigger: -8256345880499470172</t>
  </si>
  <si>
    <t>summarizeOrdersToPayments key: 19 Jul 2025|Shounen Yakiniku</t>
  </si>
  <si>
    <t>Flex Message (Final): {"type":"flex","altText":"(ADMIN#556) สั่งผักใหม่","contents":{"type":"bubble","size":"mega","body":{"type":"box","layout":"vertical","spacing":"md","contents":[{"type":"text","text":"✅ รายการสั่งผักใหม่ (ADMIN#556)","weight":"bold","size":"md","color":"#1DB446","wrap":true},{"type":"text","text":"ร้าน: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</si>
  <si>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{"sentMessages":[{"id":"570522954430415259","quoteToken":"Xvix91r8eT2oPHwBDWCRAuLkNPhbbe-5M0hinb0Hcu_rNilTYSLh9YklNmpAXz4cx75Zz13eLRnhtb2pV5XBAT4DsDWnZXjydv1ubOJwaiokd037iA6ZQtQlmJLEqydeBPjTzLU9FI4UTUy_VTluDQ"}]}</t>
  </si>
  <si>
    <t>🔥 Deleted property for trigger: -8256345880499470172</t>
  </si>
  <si>
    <t>✅ Deleted trigger: -8256345880499470172</t>
  </si>
  <si>
    <t>json : "{\"date\":\"2025-07-19T01:45:18.518Z\",\"deliveryDate\":\"2025-07-19\",\"user\":\"Fat Boy\",\"userLine\":\"ADMIN\",\"payMethod\":\"เครดิต\",\"userId\":\"ADMIN\",\"order\":[{\"name\":\"Frillice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</si>
  <si>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-3962364948314462251</t>
  </si>
  <si>
    <t>🔥 Processing order for trigger: -3962364948314462251</t>
  </si>
  <si>
    <t>summarizeOrdersToPayments key: 19 Jul 2025|Fat Boy</t>
  </si>
  <si>
    <t>Flex Message (Final): {"type":"flex","altText":"(ADMIN#557) สั่งผักใหม่","contents":{"type":"bubble","size":"mega","body":{"type":"box","layout":"vertical","spacing":"md","contents":[{"type":"text","text":"✅ รายการสั่งผักใหม่ (ADMIN#557)","weight":"bold","size":"md","color":"#1DB446","wrap":true},{"type":"text","text":"ร้าน: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กก.","weight":"bold","align":"end","size":"sm","flex":2},{"type":"text","text":"520 บ.","weight":"bold","align":"end","size":"sm","flex":3}]}]}}}</t>
  </si>
  <si>
    <t>📬 pushFlexMessage : {"sentMessages":[{"id":"570523222312222773","quoteToken":"ee8zUTJglizrJNKc-FaByuSZjRtBnvuHIw11cAt70TBQIcOW26Zj_bCV4Uyx1xD6V_9rEKUzpeS0Q-fzwP2XhZGqqgq_qbPnNhuTN-N9wZDDfcB4WZE4mGEpe1HODNgNrmEVC6dyu3187uvZ6R-NAg"}]}</t>
  </si>
  <si>
    <t>🔥 Deleted property for trigger: -3962364948314462251</t>
  </si>
  <si>
    <t>✅ Deleted trigger: -3962364948314462251</t>
  </si>
  <si>
    <t>sendDailyPackingSummary formattedToday : 19 Jul 2025</t>
  </si>
  <si>
    <t>sendDailyPackingSummary todayRows : [[551,"18 Jul 2025 เวลา 20:47","2025-07-18T17:00:00.000Z","Den shabu","Green Oak",1,120,120,"เงินสด"],[551,"18 Jul 2025 เวลา 20:47","2025-07-18T17:00:00.000Z","Den shabu","Red Oak",1,120,120,"เงินสด"],[552,"18 Jul 2025 เวลา 22:05","2025-07-18T17:00:00.000Z","ฌาณิ","Green Oak",1,120,120,"โอนเงิน"],[552,"18 Jul 2025 เวลา 22:05","2025-07-18T17:00:00.000Z","ฌาณิ","Red Oak",1,120,120,"โอนเงิน"],[552,"18 Jul 2025 เวลา 22:05","2025-07-18T17:00:00.000Z","ฌาณิ","Frillice Iceberg",1,140,140,"โอนเงิน"],[552,"18 Jul 2025 เวลา 22:05","2025-07-18T17:00:00.000Z","ฌาณิ","Baby Cos",1,120,120,"โอนเงิน"],[553,"18 Jul 2025 เวลา 23:35","2025-07-18T17:00:00.000Z","Ginda wagyu","Cos",5,120,600,"โอนเงิน"],[554,"19 Jul 2025 เวลา 01:57","2025-07-18T17:00:00.000Z","Rare","Baby Cos",2,120,240,"เครดิต"],[554,"19 Jul 2025 เวลา 01:57","2025-07-18T17:00:00.000Z","Rare","Wild Rocket",0.5,300,150,"เครดิต"],[555,"19 Jul 2025 เวลา 02:06","2025-07-18T17:00:00.000Z","8 Dining","Green Oak",0.5,120,60,"เครดิต"],[555,"19 Jul 2025 เวลา 02:06","2025-07-18T17:00:00.000Z","8 Dining","Baby Cos",0.5,120,60,"เครดิต"],[556,"19 Jul 2025 เวลา 08:44","2025-07-18T17:00:00.000Z","Shounen Yakiniku","Green Oak",2,120,240,"เครดิต"],[556,"19 Jul 2025 เวลา 08:44","2025-07-18T17:00:00.000Z","Shounen Yakiniku","Red Oak",2,120,240,"เครดิต"],[557,"19 Jul 2025 เวลา 08:47","2025-07-18T17:00:00.000Z","Fat Boy","Frillice Iceberg",2,140,280,"เครดิต"],[557,"19 Jul 2025 เวลา 08:47","2025-07-18T17:00:00.000Z","Fat Boy","Baby Cos",2,120,240,"เครดิต"]]</t>
  </si>
  <si>
    <t>sendDailyDeliverSummary flexMessage : {"type":"flex","altText":"สรุปรายการส่งผัก 🚚🥬\nประจำวันที่ 19/07/2025","contents":{"type":"bubble","size":"mega","body":{"type":"box","layout":"vertical","contents":[{"type":"text","text":"สรุปรายการส่งผัก 🚚🥬 \nประจำวันที่ 19/07/2025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Den shabu","flex":6,"wrap":true,"weight":"bold","size":"sm"},{"type":"text","text":"🖨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บ.)","weight":"bold","size":"sm"}]}]},{"type":"box","layout":"vertical","margin":"lg","spacing":"sm","contents":[{"type":"box","layout":"horizontal","backgroundColor":"#A1D6B2","paddingAll":"md","cornerRadius":"md","margin":"lg","contents":[{"type":"text","text":"3.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(เครดิต 390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บ.)","weight":"bold","size":"sm"}]}]},{"type":"box","layout":"vertical","margin":"lg","spacing":"sm","contents":[{"type":"box","layout":"horizontal","backgroundColor":"#A1D6B2","paddingAll":"md","cornerRadius":"md","margin":"lg","contents":[{"type":"text","text":"7.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520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240 บ.","weight":"bold","align":"end","flex":3}]},{"type":"box","layout":"horizontal","contents":[{"type":"text","text":"โอนเงิน","flex":5,"wrap":true},{"type":"text","text":"1.100 บ.","weight":"bold","align":"end","flex":3}]},{"type":"box","layout":"horizontal","contents":[{"type":"text","text":"เครดิต","flex":5,"wrap":true},{"type":"text","text":"1.510 บ.","weight":"bold","align":"end","flex":3}]},{"type":"separator","margin":"sm"},{"type":"box","layout":"horizontal","backgroundColor":"#E8B86D","paddingAll":"md","cornerRadius":"md","contents":[{"type":"text","text":"รวม 22.50 กก.","size":"md","weight":"bold","flex":5,"wrap":true},{"type":"text","text":"2.850 บ.","weight":"bold","size":"md","align":"end","flex":3}]}]}]}}}</t>
  </si>
  <si>
    <t>📬 pushFlexMessage : {"sentMessages":[{"id":"570524593078141259","quoteToken":"QLos30-pMwxgkow3ct4X3agPNhgtU2E7oP-0yVwNnQwKNmoiTqRvrkJ_WEmSwAjHWVhFZgu3qC5cHB1hdbWZ0TC4ej1GGxyLeDYulU5Dg8sYnH8TxpDvQ_dYwGLwpxh7_6dKOv3NmqktFmVl6-8YDw"}]}</t>
  </si>
  <si>
    <t>json : "{\"destination\":\"Uffcadd844141cf0a43c0c2c87fb2389e\",\"events\":[{\"type\":\"message\",\"message\":{\"type\":\"text\",\"id\":\"570527700721336834\",\"quoteToken\":\"m-b4fRTArHc3_NK2WTI29tgv2__X8eMfXjlgtKJgujiWzmErBxj76cvFsfWy38oQSZfkZGiPfnxda7IWyispyy25VXl8Uxx2kQy1HtTRLB05VJKBB_E33OqmkSm1go8XFcijBno9xrUHYLv2ktek3w\",\"text\":\"De forest \"},\"webhookEventId\":\"01K0G8C46QCMZYQRB5BJHVEFYM\",\"deliveryContext\":{\"isRedelivery\":false},\"timestamp\":1752892313489,\"source\":{\"type\":\"group\",\"groupId\":\"C41747ea1efc18cc949d4a55a898fbe2d\",\"userId\":\"Ud156635914c6ab5e082eb8cdedf98f3a\"},\"replyToken\":\"e90a2c4479564456ae8775ef077b4102\",\"mode\":\"active\"}]}"</t>
  </si>
  <si>
    <t>json : "{\"destination\":\"Uffcadd844141cf0a43c0c2c87fb2389e\",\"events\":[{\"type\":\"message\",\"message\":{\"type\":\"image\",\"id\":\"570527790177452136\",\"quoteToken\":\"znOmK_DARWUxpdrvJKM-ZuPutweUcMy0ut2OIITI3jhou24ZiyRk8oGCpaMceR0y5YPGUhAy1OTR4L7jFUl98rlo5g0pvi7yhxsbcF_6h6ZtbORZJZSuvnMRnJVcXsT5GKdM7HLzIUpCTyRDiprfwQ\",\"contentProvider\":{\"type\":\"line\"}},\"webhookEventId\":\"01K0G8DRFX1BYTGDP4G3G4F0A1\",\"deliveryContext\":{\"isRedelivery\":false},\"timestamp\":1752892366999,\"source\":{\"type\":\"group\",\"groupId\":\"C41747ea1efc18cc949d4a55a898fbe2d\",\"userId\":\"Ud156635914c6ab5e082eb8cdedf98f3a\"},\"replyToken\":\"177224fcc6c34a80846751d317b3d9f0\",\"mode\":\"active\"}]}"</t>
  </si>
  <si>
    <t>json : "{\"destination\":\"Uffcadd844141cf0a43c0c2c87fb2389e\",\"events\":[{\"type\":\"message\",\"message\":{\"type\":\"text\",\"id\":\"570527872805241041\",\"quoteToken\":\"sNvpN01NWc8jaHcii6RpYa6SHw_bM_42Uqd7__dOStXyy7UVmIPwMXPo9ioVgfeguOEYizu2HuK6LxRWBHMDFMQUsuQ-DCO_iGvM5dqQ_kVJz3KWeNokfmmvlkL_53i1kjFMNS7KysW11FD8r4H9wQ\",\"text\":\"เห็นทักมาตั้งแต่เมื่อวาน\"},\"webhookEventId\":\"01K0G8F85DSVK0CKSAJ7GRRP5C\",\"deliveryContext\":{\"isRedelivery\":false},\"timestamp\":1752892415942,\"source\":{\"type\":\"group\",\"groupId\":\"C41747ea1efc18cc949d4a55a898fbe2d\",\"userId\":\"Ud156635914c6ab5e082eb8cdedf98f3a\"},\"replyToken\":\"c93cebc94d0143b6b9cf3a3bac8c1ac7\",\"mode\":\"active\"}]}"</t>
  </si>
  <si>
    <t>json : "{\"date\":\"2025-07-19T02:35:14.434Z\",\"deliveryDate\":\"2025-07-19\",\"user\":\"Ken Izakaya\",\"userLine\":\"ADMIN\",\"payMethod\":\"เครดิต\",\"userId\":\"ADMIN\",\"order\":[{\"name\":\"Mizuna\",\"nameTh\":\"มิซูน่า\",\"amount\":1,\"price\":230,\"subtotal\":230}]}"</t>
  </si>
  <si>
    <t>🔥 Queued order with Trigger ID: -1900618218013269058</t>
  </si>
  <si>
    <t>🔥 Processing order for trigger: -1900618218013269058</t>
  </si>
  <si>
    <t>summarizeOrdersToPayments key: 19 Jul 2025|Ken Izakaya</t>
  </si>
  <si>
    <t>✅ เริ่ม generateAdminDeliveryDocs สำหรับ: Ken Izakaya วันที่: 19072025</t>
  </si>
  <si>
    <t>✨ สร้างเลขที่เอกสารใหม่: DS190725005</t>
  </si>
  <si>
    <t>💾 อัปเดตเลขที่เอกสาร DS190725005 ใน Payments แถวที่ 1814</t>
  </si>
  <si>
    <t>Flex Message (Final): {"type":"flex","altText":"(ADMIN#558) สั่งผักใหม่","contents":{"type":"bubble","size":"mega","body":{"type":"box","layout":"vertical","spacing":"md","contents":[{"type":"text","text":"✅ รายการสั่งผักใหม่ (ADMIN#558)","weight":"bold","size":"md","color":"#1DB446","wrap":true},{"type":"text","text":"ร้าน: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กก.","weight":"bold","align":"end","size":"sm","flex":2},{"type":"text","text":"230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PDF","uri":"https://drive.google.com/file/d/1yj5nqL0FdB-VDK-jTGn9jBL-a9_jahNX/view?usp=drivesdk"},"margin":"sm"}]}]}}}</t>
  </si>
  <si>
    <t>📬 pushFlexMessage : {"sentMessages":[{"id":"570528267774460287","quoteToken":"VmbWwcYnvw3jTss7a_9avN6BSaD0v_7zYS73MPpo1aIUDMvN19932R6J8ut1Gzn_xY89ctahMGxaXi5Rw-2LGhX_RYIMYvtlh-EIOKFwJLVK25xEgwe_jabxfRcXvMbbXAJpymAAoRhxX_q03glRwQ"}]}</t>
  </si>
  <si>
    <t>🔥 Deleted property for trigger: -1900618218013269058</t>
  </si>
  <si>
    <t>✅ Deleted trigger: -1900618218013269058</t>
  </si>
  <si>
    <t>json : "{\"date\":\"2025-07-19T03:12:30.515Z\",\"deliveryDate\":\"2025-07-19\",\"user\":\"คุณอ้อย\",\"userLine\":\"ADMIN\",\"payMethod\":\"\",\"userId\":\"ADMIN\",\"order\":[{\"name\":\"Green Oak\",\"nameTh\":\"กรีนโอ๊ค \",\"amount\":0.2,\"price\":120,\"subtotal\":24},{\"name\":\"Red Oak\",\"nameTh\":\"เรดโอ๊ค \",\"amount\":0.2,\"price\":120,\"subtotal\":24},{\"name\":\"Cos\",\"nameTh\":\"คอส\",\"amount\":0.2,\"price\":120,\"subtotal\":24},{\"name\":\"Frillice Iceberg\",\"nameTh\":\"ฟิลเลย์ไอซ์เบิร์ก\",\"amount\":0.2,\"price\":120,\"subtotal\":24},{\"name\":\"Baby Cos\",\"nameTh\":\"เบบี้คอส\",\"amount\":0.2,\"price\":120,\"subtotal\":24}]}"</t>
  </si>
  <si>
    <t>❌ ไม่เจอ shop name:คุณอ้อย</t>
  </si>
  <si>
    <t>🔥 Queued order with Trigger ID: -2779901813855353405</t>
  </si>
  <si>
    <t>json : "{\"date\":\"2025-07-19T03:13:20.195Z\",\"deliveryDate\":\"2025-07-19\",\"user\":\"De forest\",\"userLine\":\"ADMIN\",\"payMethod\":\"เงินสด\",\"userId\":\"ADMIN\",\"order\":[{\"name\":\"Red Oak\",\"nameTh\":\"เรดโอ๊ค \",\"amount\":1,\"price\":120,\"subtotal\":120},{\"name\":\"Cos\",\"nameTh\":\"คอส\",\"amount\":1,\"price\":120,\"subtotal\":120},{\"name\":\"Frillice Iceberg\",\"nameTh\":\"ฟิลเลย์ไอซ์เบิร์ก\",\"amount\":0.5,\"price\":140,\"subtotal\":70}]}"</t>
  </si>
  <si>
    <t>🔥 Queued order with Trigger ID: -6558484879508660999</t>
  </si>
  <si>
    <t>🔥 Processing order for trigger: -2779901813855353405</t>
  </si>
  <si>
    <t>Shop: คุณอ้อย</t>
  </si>
  <si>
    <t>summarizeOrdersToPayments key: 19 Jul 2025|คุณอ้อย</t>
  </si>
  <si>
    <t>✅ Late admin order detected. Attempting to generate document for คุณอ้อย.</t>
  </si>
  <si>
    <t>✅ เริ่ม generateAdminDeliveryDocs สำหรับ: คุณอ้อย วันที่: 19072025</t>
  </si>
  <si>
    <t>🔥 Processing order for trigger: -6558484879508660999</t>
  </si>
  <si>
    <t>Shop: De forest</t>
  </si>
  <si>
    <t>generateAdminDeliveryDocs -&gt; customer : คุณอ้อย ไม่ได้ติ้กปริ้นเอกสาร</t>
  </si>
  <si>
    <t>Flex Message (Final): {"type":"flex","altText":"(ADMIN#559) สั่งผักใหม่","contents":{"type":"bubble","size":"mega","body":{"type":"box","layout":"vertical","spacing":"md","contents":[{"type":"text","text":"✅ รายการสั่งผักใหม่ (ADMIN#559)","weight":"bold","size":"md","color":"#1DB446","wrap":true},{"type":"text","text":"ร้าน: คุณอ้อย","size":"sm","color":"#555555","wrap":true},{"type":"text","text":"การชำระเงิน: 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Oak","size":"sm","color":"#000000","flex":4},{"type":"text","text":"0.20 กก.","size":"sm","color":"#555555","align":"end","flex":3},{"type":"text","text":"24 บ.","size":"sm","color":"#000000","align":"end","flex":3}]},{"type":"box","layout":"horizontal","contents":[{"type":"text","text":"Red Oak","size":"sm","color":"#000000","flex":4},{"type":"text","text":"0.20 กก.","size":"sm","color":"#555555","align":"end","flex":3},{"type":"text","text":"24 บ.","size":"sm","color":"#000000","align":"end","flex":3}]},{"type":"box","layout":"horizontal","contents":[{"type":"text","text":"Cos","size":"sm","color":"#000000","flex":4},{"type":"text","text":"0.20 กก.","size":"sm","color":"#555555","align":"end","flex":3},{"type":"text","text":"24 บ.","size":"sm","color":"#000000","align":"end","flex":3}]},{"type":"box","layout":"horizontal","contents":[{"type":"text","text":"Frillice Iceberg","size":"sm","color":"#000000","flex":4},{"type":"text","text":"0.20 กก.","size":"sm","color":"#555555","align":"end","flex":3},{"type":"text","text":"24 บ.","size":"sm","color":"#000000","align":"end","flex":3}]},{"type":"box","layout":"horizontal","contents":[{"type":"text","text":"Baby Cos","size":"sm","color":"#000000","flex":4},{"type":"text","text":"0.20 กก.","size":"sm","color":"#555555","align":"end","flex":3},{"type":"text","text":"24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</si>
  <si>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{"sentMessages":[{"id":"570532045332414514","quoteToken":"LBB1xrk3HWP1RYrTn1WKNEfz-7lxaJDvhYn8yY1NknADUpPPnwMhAFW6aI1o4P0j-ZF5uUlZ4o5vvv_yMG0u7Ss-NtgqEynoNYCun7g65ukG2atyDRKklwRQpHD0GcPQnP8Y8f4Vr7lMJRfhJJHU0Q"}]}</t>
  </si>
  <si>
    <t>✅ Deleted trigger: -2779901813855353405</t>
  </si>
  <si>
    <t>summarizeOrdersToPayments key: 19 Jul 2025|De forest</t>
  </si>
  <si>
    <t>✅ Late admin order detected. Attempting to generate document for De forest.</t>
  </si>
  <si>
    <t>✅ เริ่ม generateAdminDeliveryDocs สำหรับ: De forest วันที่: 19072025</t>
  </si>
  <si>
    <t>generateAdminDeliveryDocs -&gt; customer : De forest ไม่ได้ติ้กปริ้นเอกสาร</t>
  </si>
  <si>
    <t>Flex Message (Final): {"type":"flex","altText":"(ADMIN#560) สั่งผักใหม่","contents":{"type":"bubble","size":"mega","body":{"type":"box","layout":"vertical","spacing":"md","contents":[{"type":"text","text":"✅ รายการสั่งผักใหม่ (ADMIN#560)","weight":"bold","size":"md","color":"#1DB446","wrap":true},{"type":"text","text":"ร้าน: De forest","size":"sm","color":"#555555","wrap":true},{"type":"text","text":"การชำระเงิน: เงินสด","size":"sm","color":"#555555","wrap":true},{"type":"text","text":"วันที่จัดส่ง: เสาร์ที่ 19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กก.","weight":"bold","align":"end","size":"sm","flex":2},{"type":"text","text":"310 บ.","weight":"bold","align":"end","size":"sm","flex":3}]}]}}}</t>
  </si>
  <si>
    <t>📬 pushFlexMessage : {"sentMessages":[{"id":"570532068015211084","quoteToken":"9HGV54hWykrceg_UkHqKJxLa3CAOHjNcb8CSKJsbEoVabjymRW4BvNZ5-uRoa5Homd0rdYv21oRxMikbgN18ljtDdQsAnbri5YMw5ITnQ2ZdGTgWTLHRz0pPLnFJWXnYeupK7MBcHKOpd8ROb6aWUQ"}]}</t>
  </si>
  <si>
    <t>🔥 Deleted property for trigger: -6558484879508660999</t>
  </si>
  <si>
    <t>✅ Deleted trigger: -6558484879508660999</t>
  </si>
  <si>
    <t>json : "{\"destination\":\"Uffcadd844141cf0a43c0c2c87fb2389e\",\"events\":[{\"type\":\"message\",\"message\":{\"type\":\"text\",\"id\":\"570532504508563969\",\"quotedMessageId\":\"570527790177452136\",\"quoteToken\":\"t_6cff4_Nlsw9xGwpwThKpC88X2uogOhgnCRrAb6H3nbutsZby5J-NuIXbHRi5m7yoezx4VoM-Upr5ODv_0xZ_y8ro1ZZBDVYTTd_o_bnqIzDHSbizpFo0kPHJ09lahgJwM_R2C7srwYTPfglZxjqQ\",\"text\":\"อย่าลืมแจ้งลูกค้าว่าไม่มี\"},\"webhookEventId\":\"01K0GB3G40VT8HNN960JZ7TV05\",\"deliveryContext\":{\"isRedelivery\":false},\"timestamp\":1752895176666,\"source\":{\"type\":\"group\",\"groupId\":\"C41747ea1efc18cc949d4a55a898fbe2d\",\"userId\":\"Ud156635914c6ab5e082eb8cdedf98f3a\"},\"replyToken\":\"451240c5af4142058e313e43ee6a3466\",\"mode\":\"active\"}]}"</t>
  </si>
  <si>
    <t>json : "{\"destination\":\"Uffcadd844141cf0a43c0c2c87fb2389e\",\"events\":[{\"type\":\"message\",\"message\":{\"type\":\"text\",\"id\":\"570532756098908425\",\"quoteToken\":\"z6LUkAgnILthGYI1MgYggl8Uw8eNEbwqwDX_epNq4hNO7fodBnXG69b271j6nmTQQjl0jzh6fG2r2UeXgFAytBNuwXhtBbHlu-a8RrIgv1XZC5ZPTpOMNZ-6hXH_DM6avnVBXAJehq96vhLkOaRnwA\",\"text\":\"ร้านอยู่ไหนขอโล\"},\"webhookEventId\":\"01K0GB82PWC2E34H997XZFQ46T\",\"deliveryContext\":{\"isRedelivery\":false},\"timestamp\":1752895326686,\"source\":{\"type\":\"group\",\"groupId\":\"C41747ea1efc18cc949d4a55a898fbe2d\",\"userId\":\"Ud156635914c6ab5e082eb8cdedf98f3a\"},\"replyToken\":\"e14567b5e0984d318e24f2cd4e51e869\",\"mode\":\"active\"}]}"</t>
  </si>
  <si>
    <t>json : "{\"destination\":\"Uffcadd844141cf0a43c0c2c87fb2389e\",\"events\":[{\"type\":\"message\",\"message\":{\"type\":\"text\",\"id\":\"570532854212853916\",\"quotedMessageId\":\"570532068015211084\",\"quoteToken\":\"2_nJwleJVQJlFVs4aUrchbCb43p_SuLwa-ECj4KNDehguQue8J60BZ279mTjyI2J1-gqT3N7ZhqV-ytcV96M-fYOeBbbBfbY6bBbVVRk9BUcAeABRuQf8VhnJYneZmr_kloCFlKl2MYQQaH4pDmUlw\",\"text\":\"แล้วคีทำไมวันเสาร์\"},\"webhookEventId\":\"01K0GB9W0E5ZV2Q763X0W5GHBK\",\"deliveryContext\":{\"isRedelivery\":false},\"timestamp\":1752895385187,\"source\":{\"type\":\"group\",\"groupId\":\"C41747ea1efc18cc949d4a55a898fbe2d\",\"userId\":\"Ud156635914c6ab5e082eb8cdedf98f3a\"},\"replyToken\":\"6662b6fe2e6044f6a20677a7af056866\",\"mode\":\"active\"}]}"</t>
  </si>
  <si>
    <t>json : "{\"destination\":\"Uffcadd844141cf0a43c0c2c87fb2389e\",\"events\":[{\"type\":\"message\",\"message\":{\"type\":\"text\",\"id\":\"570533054683021354\",\"quoteToken\":\"Rj6OcQT-nwQg3YVCyZw6WfhFU8uGVAR4AREoPYbyLMv3dZs0YlU_NRnm5xFY-2CNBq4Z0n6OJNivpx1JjBzvSAOhwivKF-3o43t7bUPZnhELc33gtPqUyEawi3J92zNGQ7g7wxWaPrg9qrDi1M3XMw\",\"text\":\"แก้เลยตอนนี้\"},\"webhookEventId\":\"01K0GBDGG9XCDRS15G89HX9SJG\",\"deliveryContext\":{\"isRedelivery\":false},\"timestamp\":1752895504731,\"source\":{\"type\":\"group\",\"groupId\":\"C41747ea1efc18cc949d4a55a898fbe2d\",\"userId\":\"Ud156635914c6ab5e082eb8cdedf98f3a\"},\"replyToken\":\"3b19a356308d46cfa563f55159655d13\",\"mode\":\"active\"}]}"</t>
  </si>
  <si>
    <t>json : "{\"destination\":\"Uffcadd844141cf0a43c0c2c87fb2389e\",\"events\":[{\"type\":\"message\",\"message\":{\"type\":\"image\",\"id\":\"570534361175162938\",\"quoteToken\":\"rWua7ith4MVyQ5ViXaLpQ-DpygiTiQsuZYTz2Y9EU2D-bsmBJ0R2JyF0MTl9JVkX55qck1mzyBY3h112__rUSieTLHATRopA51RVKzWvgKvUnTNHi6Av7eE4OfhXq2fbkYcwvxfjGze015NCAo3Rrw\",\"contentProvider\":{\"type\":\"line\"}},\"webhookEventId\":\"01K0GC59FNEDQDNYX6JMFTNHZ0\",\"deliveryContext\":{\"isRedelivery\":false},\"timestamp\":1752896283682,\"source\":{\"type\":\"user\",\"userId\":\"U7d5bfb152da63a1062fdc192a3ba0811\"},\"replyToken\":\"3c267235b52a4cbd8a2361e66ccd1961\",\"mode\":\"active\"}]}"</t>
  </si>
  <si>
    <t>json : "{\"destination\":\"Uffcadd844141cf0a43c0c2c87fb2389e\",\"events\":[{\"type\":\"message\",\"message\":{\"type\":\"image\",\"id\":\"570534432226673156\",\"quoteToken\":\"4I2b3zyp_DM7C2hdQpNsCJxsstQPfiniR0Uk6OByihHAHFdvMhH6wNm-aqyByqgLEQu-wtW5907W1_T604Be3SRsq-kgqwfgPfuvJIuw6D153TuhBEvXPLSs7z7wlOjYnxCu6yB1KbezcsMkOLqWeQ\",\"contentProvider\":{\"type\":\"line\"}},\"webhookEventId\":\"01K0GC6J9PP9KASYZ9SMHJDM1J\",\"deliveryContext\":{\"isRedelivery\":false},\"timestamp\":1752896325872,\"source\":{\"type\":\"user\",\"userId\":\"U7d5bfb152da63a1062fdc192a3ba0811\"},\"replyToken\":\"525fecef420045c5b88c7821611a52d0\",\"mode\":\"active\"}]}"</t>
  </si>
  <si>
    <t>json : "{\"destination\":\"Uffcadd844141cf0a43c0c2c87fb2389e\",\"events\":[{\"type\":\"message\",\"message\":{\"type\":\"text\",\"id\":\"570534472375075125\",\"quoteToken\":\"i_iJqHgUkCXg9xCeJhjsjtptsK66YVS2gVQSOyMkVo8xfX4GdEZ9UnaM975D5JC0aD6DoW5SxX7_zGhNJ0UdzCtXcANFJ7vf7JhiXgCXFhjnxSQiyHygBNZoFTd_eSMlNvjIN7cpOMW5Z88r6feT0A\",\"text\":\"ทั้งหมดกี่บิลคะ\"},\"webhookEventId\":\"01K0GC79XWB7T55F2X3V46C9EP\",\"deliveryContext\":{\"isRedelivery\":false},\"timestamp\":1752896349636,\"source\":{\"type\":\"user\",\"userId\":\"U7d5bfb152da63a1062fdc192a3ba0811\"},\"replyToken\":\"addc7c6c08ad4ca9b8f91aedb7728489\",\"mode\":\"active\"}]}"</t>
  </si>
  <si>
    <t>json : "{\"date\":\"2025-07-19T03:48:11.385Z\",\"deliveryDate\":\"2025-07-18\",\"user\":\"De forest\",\"userLine\":\"ADMIN\",\"payMethod\":\"เงินสด\",\"userId\":\"ADMIN\",\"order\":[{\"name\":\"Red Oak\",\"nameTh\":\"เรดโอ๊ค \",\"amount\":1,\"price\":120,\"subtotal\":120},{\"name\":\"Cos\",\"nameTh\":\"คอส\",\"amount\":1,\"price\":120,\"subtotal\":120},{\"name\":\"Frillice Iceberg\",\"nameTh\":\"ฟิลเลย์ไอซ์เบิร์ก\",\"amount\":0.5,\"price\":140,\"subtotal\":70}]}"</t>
  </si>
  <si>
    <t>🔥 Queued order with Trigger ID: -7877584330721721549</t>
  </si>
  <si>
    <t>🔥 Processing order for trigger: -7877584330721721549</t>
  </si>
  <si>
    <t>summarizeOrdersToPayments key: 18 Jul 2025|De forest</t>
  </si>
  <si>
    <t>Flex Message (Final): {"type":"flex","altText":"(ADMIN#561) สั่งผักใหม่","contents":{"type":"bubble","size":"mega","body":{"type":"box","layout":"vertical","spacing":"md","contents":[{"type":"text","text":"✅ รายการสั่งผักใหม่ (ADMIN#561)","weight":"bold","size":"md","color":"#1DB446","wrap":true},{"type":"text","text":"ร้าน: De forest","size":"sm","color":"#555555","wrap":true},{"type":"text","text":"การชำระเงิน: เงินสด","size":"sm","color":"#555555","wrap":true},{"type":"text","text":"วันที่จัดส่ง: ศุกร์ที่ 18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กก.","weight":"bold","align":"end","size":"sm","flex":2},{"type":"text","text":"310 บ.","weight":"bold","align":"end","size":"sm","flex":3}]}]}}}</t>
  </si>
  <si>
    <t>📬 pushFlexMessage : {"sentMessages":[{"id":"570535525329404403","quoteToken":"ed4gJvrw9AVw4GJcTjTKNb7YO5Bgs5k3bhU5xg7Z02aZPrXK0VS07QHD2aOd62LzpkHjRVIgLb6pSi6uAC8bNO8N1-qb7OvJUsKj7yk7ABtJCNHxlgniBbclWAVnqa-V7M40ecVO1eZCo8TvIfFjsg"}]}</t>
  </si>
  <si>
    <t>🔥 Deleted property for trigger: -7877584330721721549</t>
  </si>
  <si>
    <t>✅ Deleted trigger: -7877584330721721549</t>
  </si>
  <si>
    <t>json : "{\"destination\":\"Uffcadd844141cf0a43c0c2c87fb2389e\",\"events\":[{\"type\":\"message\",\"message\":{\"type\":\"image\",\"id\":\"570547792595386422\",\"quoteToken\":\"mE5gKRQdnUS3QuLcjAIndLCG0cKnjjAzgeeXIlAPyF9x46aQW7AwQoLcjF2ZpcDldjqf1RPdIXDDLYd_TAnRlyY-FSgSIUHjRMBLWNOCo9pVpgGtU5yQLKzYKaRwN_-9YP9W92p4vgStwLSd5TK3Zg\",\"contentProvider\":{\"type\":\"line\"}},\"webhookEventId\":\"01K0GKSKB5CAZSZTT6XEC88X1V\",\"deliveryContext\":{\"isRedelivery\":false},\"timestamp\":1752904289479,\"source\":{\"type\":\"user\",\"userId\":\"Ubdb8da794a76072005ecc1c6fa136a24\"},\"replyToken\":\"5e6e7a08066b43e09d87dfef291737ec\",\"mode\":\"active\"}]}"</t>
  </si>
  <si>
    <t>json : "{\"destination\":\"Uffcadd844141cf0a43c0c2c87fb2389e\",\"events\":[{\"type\":\"message\",\"message\":{\"type\":\"sticker\",\"id\":\"570547822995439676\",\"quoteToken\":\"4fKSnwB3dTZkszpXFFrr-EDJntPSiSHviW20vQlDTbKanVfzGkQzo8COKqz2-6hmDW8WqUDF33iXNG819F-x6jzYTvV-pfydFw-bRtCFPaVLLcbuQxyPV_irzlUGmBqH0vhubWX0WPW_4Xvp1kfBsg\",\"stickerId\":\"374649585\",\"packageId\":\"19636\",\"stickerResourceType\":\"STATIC\",\"keywords\":[\"thanks for today\",\"Dog\",\"ioweyou\",\"thanksforwaiting\",\"101dalmatians\",\"Beaming\",\"thanksinadvance\",\"all the thanks\",\"Happy\",\"appreciate\",\"Thanks\",\"thankful\",\"thanksforeverything\",\"yourethebest\",\"inconvenience\"]},\"webhookEventId\":\"01K0GKT4P291KZE075029WQCVF\",\"deliveryContext\":{\"isRedelivery\":false},\"timestamp\":1752904307379,\"source\":{\"type\":\"user\",\"userId\":\"Ubdb8da794a76072005ecc1c6fa136a24\"},\"replyToken\":\"cdb1aa37d23f4ad1ac40b2d5938559ad\",\"mode\":\"active\"}]}"</t>
  </si>
  <si>
    <t>📬 pushFlexMessage : {"sentMessages":[{"id":"570580069559304547","quoteToken":"mpMalEgSIJcG0nqxPLCUkQ3Rv1Cp0FxQ_u270Hd_dg68O13d0KSyjSi2qvz6D0-L_5zEWW8QapWh-PosFZOAAhxyddLLnk6dvjTpB6c5zK1Fp1tdAEQkToKeO24Yh_0csEYQa6MMTZQDpAm-ngvgIg"}]}</t>
  </si>
  <si>
    <t>📬 pushFlexMessage : {"sentMessages":[{"id":"570580074760503342","quoteToken":"82K2C5GmrLJxAkLcO632eT58r6CpO9_5d5FI7MtNwxZKPP1NiumYMLiibS_eabzKyx2N23u8MrGIhP6si_7cPSTUU5vp2MaLbyPDZFTg8gEWn-g5v_lTwCGV47d-zhhfnOs7BJGDMe7tE74e-zoysA"}]}</t>
  </si>
  <si>
    <t>json : "{\"date\":\"2025-07-19T11:37:08.008Z\",\"deliveryDate\":\"2025-07-20\",\"user\":\"ไวท์เฮ้าส์\",\"userLine\":\"Gt\",\"payMethod\":\"เงินสด\",\"userId\":\"Uc6055f977b197597baf773d364ef63ef\",\"order\":[{\"name\":\"Baby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</si>
  <si>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{"sentMessages":[{"id":"570582592953516600","quoteToken":"RlNc4KHT9_L5c397JoKQgHcix9tzVMox5uJWFZwJHSxbFdn_wPgRzIp6eRC03SBgFulfJktrXOIcfYR96YR67-hkq37D-fEHnoTD4rtN9xZCpZh8DZgncGUNLUGvlMPoYEp_U61RxkzBUZHTgD7-UA"}]}</t>
  </si>
  <si>
    <t>🔥 Queued order with Trigger ID: -2740022831072245270</t>
  </si>
  <si>
    <t>🔥 Processing order for trigger: -2740022831072245270</t>
  </si>
  <si>
    <t>Delivery Date: 20 Jul 2025</t>
  </si>
  <si>
    <t>summarizeOrdersToPayments key: 20 Jul 2025|ไวท์เฮ้าส์</t>
  </si>
  <si>
    <t>Flex Message (Final): {"type":"flex","altText":"(Gt#562) สั่งผักใหม่","contents":{"type":"bubble","size":"mega","body":{"type":"box","layout":"vertical","spacing":"md","contents":[{"type":"text","text":"✅ รายการสั่งผักใหม่ (Gt#562)","weight":"bold","size":"md","color":"#1DB446","wrap":true},{"type":"text","text":"ร้าน: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</si>
  <si>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{"sentMessages":[{"id":"570582651959247227","quoteToken":"2okA_lGLfprTwMjABOfZ0YCUEburBpMzRfxj2RgVParVgy-9nzqbzBfvwNeEzdBJiXMgswPM4_EsWJupZzoKq7hFyOmRIj9gU-PjhzCp6l0SUOpDFaBv5BtqEghZqrVMPbACGidgKyc33JFrC7Zjig"}]}</t>
  </si>
  <si>
    <t>🔥 Deleted property for trigger: -2740022831072245270</t>
  </si>
  <si>
    <t>✅ Deleted trigger: -2740022831072245270</t>
  </si>
  <si>
    <t>json : "{\"destination\":\"Uffcadd844141cf0a43c0c2c87fb2389e\",\"events\":[{\"type\":\"message\",\"message\":{\"type\":\"text\",\"id\":\"570593049135022567\",\"quoteToken\":\"_6zy7y3HvE11myz5hC7bJrTuPf8_8xyrbQ29lSy-bmpqJdan7fjxPA4AJJ2Y5Zj8702SwfbLcdA3EwAs9TlfZJfUT4J5qnCMFfw-CT_MCdEc8EJuYpbf6E85MqM0vkCFIOr8-ROovSXLDXenI52kgQ\",\"text\":\"สั่งผัก\"},\"webhookEventId\":\"01K0HDGSQ7GHB7F3S2MD8E3NTF\",\"deliveryContext\":{\"isRedelivery\":false},\"timestamp\":1752931264180,\"source\":{\"type\":\"user\",\"userId\":\"Uf31fcbb445a04ac9cfb8fb58a37d2724\"},\"replyToken\":\"988a3ed970fb430e99896d8d3e534bef\",\"mode\":\"active\"}]}"</t>
  </si>
  <si>
    <t>json : "{\"date\":\"2025-07-19T13:21:58.597Z\",\"deliveryDate\":\"2025-07-20\",\"user\":\"Pepper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</si>
  <si>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{"sentMessages":[{"id":"570593139766067253","quoteToken":"RvRwF7096aKbwiUKzG6jlAgxY4JBqkiCPcHfJe6ufFn9DYL7ha5VJr7vCpbjqcg-2wW23Sf4Cd0bx5U_WQFJvfwWXm9K88p7lpN2g1XyFMnqgEr6wObURsy-OcDndf8tf-Hk17pyx04a07wxqGTxEw"}]}</t>
  </si>
  <si>
    <t>🔥 Queued order with Trigger ID: -1366370812139449785</t>
  </si>
  <si>
    <t>🔥 Processing order for trigger: -1366370812139449785</t>
  </si>
  <si>
    <t>summarizeOrdersToPayments key: 20 Jul 2025|Pepper International</t>
  </si>
  <si>
    <t>Flex Message (Final): {"type":"flex","altText":"(Nöei#563) สั่งผักใหม่","contents":{"type":"bubble","size":"mega","body":{"type":"box","layout":"vertical","spacing":"md","contents":[{"type":"text","text":"✅ รายการสั่งผักใหม่ (Nöei#563)","weight":"bold","size":"md","color":"#1DB446","wrap":true},{"type":"text","text":"ร้าน: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</si>
  <si>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{"sentMessages":[{"id":"570593206069362883","quoteToken":"H_kOALAG4CsGeYxTNPlmLOH44TuHp1fBL6LanVmnjbqSVYSaoKAeD-XMIx_0kniWMKRrpyDK9yzNs0MfDmVtaF6PN1U9cBxYqQ3eW_FYcPVyKZV-0FIoZ4JQC_1cpYW9TJsHpVjPsDAFlOJwcdGzaA"}]}</t>
  </si>
  <si>
    <t>🔥 Deleted property for trigger: -1366370812139449785</t>
  </si>
  <si>
    <t>✅ Deleted trigger: -1366370812139449785</t>
  </si>
  <si>
    <t>json : "{\"destination\":\"Uffcadd844141cf0a43c0c2c87fb2389e\",\"events\":[{\"type\":\"message\",\"message\":{\"type\":\"text\",\"id\":\"570604082386436407\",\"quoteToken\":\"ayjSzS0egzD6R75M9kFNT_oza-GXm8V5SRjjvdSKcAW0x79kjldXD5d8q7I68_3ZpEdsEWPu7LBjNOwE5uGhuu0ChlkW5CdsjA167GJTayi-JJX_6i9pO5YeJK7h_S1yo-lnpOLW_THAKJ4iBu0MWw\",\"text\":\" สั่งผักสลัดหน่อยค่ะ\\nกรีนโอ๊ค1โล\\nเรดโอ๊ค 1โล\\nฟินเดย์1โล\\nผักเบบี้คอส 1โล\\nขอบคุณค่ะ\"},\"webhookEventId\":\"01K0HKSG6ZS0RNFM64RYN55V8E\",\"deliveryContext\":{\"isRedelivery\":false},\"timestamp\":1752937840489,\"source\":{\"type\":\"user\",\"userId\":\"U78617910c23af5dc02e8b5d4035a5026\"},\"replyToken\":\"3f42f8b1dfce4b2b91dea53238934b78\",\"mode\":\"active\"}]}"</t>
  </si>
  <si>
    <t>json : "{\"date\":\"2025-07-19T16:36:30.005Z\",\"deliveryDate\":\"2025-07-20\",\"user\":\"8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</si>
  <si>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{"sentMessages":[{"id":"570612730034389227","quoteToken":"0kkUjkwb4WUf2ZKcV5ENCwjSqrCRrdJIJP8G338hnX0iU7JgwJRx_KVCsiWcxhNL4WoK9JsF_YLxef_Jaq2MKR0fdBZDFm7_TNg04zopDIs1f-eFQIsH5jNm-2PYuIGviN4PAnxbcuz7LV643_Fs6Q"}]}</t>
  </si>
  <si>
    <t>🔥 Queued order with Trigger ID: 6831745708931323704</t>
  </si>
  <si>
    <t>🔥 Processing order for trigger: 6831745708931323704</t>
  </si>
  <si>
    <t>summarizeOrdersToPayments key: 20 Jul 2025|8 Dining</t>
  </si>
  <si>
    <t>Flex Message (Final): {"type":"flex","altText":"(21gun#564) สั่งผักใหม่","contents":{"type":"bubble","size":"mega","body":{"type":"box","layout":"vertical","spacing":"md","contents":[{"type":"text","text":"✅ รายการสั่งผักใหม่ (21gun#564)","weight":"bold","size":"md","color":"#1DB446","wrap":true},{"type":"text","text":"ร้าน: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</si>
  <si>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{"sentMessages":[{"id":"570612939581817089","quoteToken":"OxWTRXuqpqrEF8CJpDJXDtnP5kWGD-D9BVRjuIX8r0DOPYEWONAUPsEflOIt8mIXOMj88dOUtQcv7Y7Igoc-jht_qEmZqK_bVMbjY1RCc4xKTQRxoUsbAlp2PHtP667tCTt7klaylU4VF8V3NDfkzA"}]}</t>
  </si>
  <si>
    <t>🔥 Deleted property for trigger: 6831745708931323704</t>
  </si>
  <si>
    <t>✅ Deleted trigger: 6831745708931323704</t>
  </si>
  <si>
    <t>json : "{\"date\":\"2025-07-19T16:43:24.493Z\",\"deliveryDate\":\"2025-07-20\",\"user\":\"มุมสเต็ก\",\"userLine\":\"ADMIN\",\"payMethod\":\"โอนเงิน\",\"userId\":\"ADMIN\",\"order\":[{\"name\":\"Green Oak\",\"nameTh\":\"กรีนโอ๊ค \",\"amount\":1,\"price\":120,\"subtotal\":120},{\"name\":\"Cos\",\"nameTh\":\"คอส\",\"amount\":1,\"price\":120,\"subtotal\":120}]}"</t>
  </si>
  <si>
    <t>🔥 Queued order with Trigger ID: 6531439835568273578</t>
  </si>
  <si>
    <t>🔥 Processing order for trigger: 6531439835568273578</t>
  </si>
  <si>
    <t>summarizeOrdersToPayments key: 20 Jul 2025|มุมสเต็ก</t>
  </si>
  <si>
    <t>Flex Message (Final): {"type":"flex","altText":"(ADMIN#565) สั่งผักใหม่","contents":{"type":"bubble","size":"mega","body":{"type":"box","layout":"vertical","spacing":"md","contents":[{"type":"text","text":"✅ รายการสั่งผักใหม่ (ADMIN#565)","weight":"bold","size":"md","color":"#1DB446","wrap":true},{"type":"text","text":"ร้าน: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</si>
  <si>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{"sentMessages":[{"id":"570613631037997229","quoteToken":"z4GwaSbkbwWdbkzOi8uMcZ5hGohdWYIXqogvSHZk3tnwIEndvz6AnFTw3SCSWWh92MuOF2HgcT7vrMaclXE9Bdf_TfimEOKfTSjps4UybPTw_X3nzXJ7bvxXGSJfakL3XEC_v5bIgXiZWJwRt4d29Q"}]}</t>
  </si>
  <si>
    <t>🔥 Deleted property for trigger: 6531439835568273578</t>
  </si>
  <si>
    <t>✅ Deleted trigger: 6531439835568273578</t>
  </si>
  <si>
    <t>sendDailyOrderSummary formattedToday : 20 Jul 2025</t>
  </si>
  <si>
    <t>sendDailyOrderSummary todayRows : [[562,"19 Jul 2025 เวลา 18:37","2025-07-19T17:00:00.000Z","ไวท์เฮ้าส์","Baby Cos",1,120,120,"เงินสด"],[563,"19 Jul 2025 เวลา 20:22","2025-07-19T17:00:00.000Z","Pepper International","Red Oak",0.3,120,36,"เงินสด"],[563,"19 Jul 2025 เวลา 20:22","2025-07-19T17:00:00.000Z","Pepper International","Cos",1,120,120,"เงินสด"],[564,"19 Jul 2025 เวลา 23:38","2025-07-19T17:00:00.000Z","8 Dining","Baby Cos",1,120,120,"เครดิต"],[565,"19 Jul 2025 เวลา 23:45","2025-07-19T17:00:00.000Z","มุมสเต็ก","Green Oak",1,120,120,"โอนเงิน"],[565,"19 Jul 2025 เวลา 23:45","2025-07-19T17:00:00.000Z","มุมสเต็ก","Cos",1,120,120,"โอนเงิน"]]</t>
  </si>
  <si>
    <t>📬 pushFlexMessage : {"sentMessages":[{"id":"570652369864884481","quoteToken":"niSkldQrkT7SRP55oWkJan4dsybXuEpTV5FKItD2qBT4jkauSY971QuOylJv7RN0GJKuC0eMcx6TqCHZkxJun2R9CfT5x4vtgkry1uFD6hTNRydCyZ_3h2SpVe-xVhBXCCUnY6lxefnQ8SZCC5xkgw"}]}</t>
  </si>
  <si>
    <t>json : "{\"date\":\"2025-07-19T23:19:12.100Z\",\"deliveryDate\":\"2025-07-20\",\"user\":\"ฌาณิ\",\"userLine\":\"ADMIN\",\"payMethod\":\"โอนเงิน\",\"userId\":\"ADMIN\",\"order\":[{\"name\":\"Green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</si>
  <si>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2817367519400872754</t>
  </si>
  <si>
    <t>🔥 Processing order for trigger: 2817367519400872754</t>
  </si>
  <si>
    <t>summarizeOrdersToPayments key: 20 Jul 2025|ฌาณิ</t>
  </si>
  <si>
    <t>Flex Message (Final): {"type":"flex","altText":"(ADMIN#566) สั่งผักใหม่","contents":{"type":"bubble","size":"mega","body":{"type":"box","layout":"vertical","spacing":"md","contents":[{"type":"text","text":"✅ รายการสั่งผักใหม่ (ADMIN#566)","weight":"bold","size":"md","color":"#1DB446","wrap":true},{"type":"text","text":"ร้าน: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</si>
  <si>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{"sentMessages":[{"id":"570653338983727198","quoteToken":"v55eQkEoWUvhMHEtoF7wyjWKS7fyQTLfGkqYCUplcgz-XyZYVC6cjq1LfKbxwbFDBUrVCg32wbMY6dNiPEuOA8Xpn170goT3c1KM_IlEzceyFX2IjEhP25shDVPTt43KAG1CvFqtNDYRYqYeZrdFkg"}]}</t>
  </si>
  <si>
    <t>🔥 Deleted property for trigger: 2817367519400872754</t>
  </si>
  <si>
    <t>✅ Deleted trigger: 2817367519400872754</t>
  </si>
  <si>
    <t>json : "{\"destination\":\"Uffcadd844141cf0a43c0c2c87fb2389e\",\"events\":[{\"type\":\"message\",\"message\":{\"type\":\"text\",\"id\":\"570662512966500439\",\"quoteToken\":\"-lRek0CPVqlYvJI9TmAjAgRSPXlj-1Ou3ZMKqwfxEBMuo5NJO5SspP9s-ZD2p-PdX0Nc7bvA6xGsHXI0tN-r07XxkPLu27fO8JklCQtR7OOVrCrW-4P3mHILseSSR8eLKcF1JM2pELgs2iPTT9xnaA\",\"text\":\"สั่งผัก\"},\"webhookEventId\":\"01K0JN0AZ8AF5CNH3T9475DWF1\",\"deliveryContext\":{\"isRedelivery\":false},\"timestamp\":1752972667845,\"source\":{\"type\":\"user\",\"userId\":\"U7711f10ffcab56530d678ac3eace826f\"},\"replyToken\":\"00a73ef28c3b4f7b9ece3b38b646e21e\",\"mode\":\"active\"}]}"</t>
  </si>
  <si>
    <t>json : "{\"date\":\"2025-07-20T00:52:14.606Z\",\"deliveryDate\":\"2025-07-20\",\"user\":\"Brotherly\",\"userLine\":\"Prin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</si>
  <si>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{"sentMessages":[{"id":"570662634534732152","quoteToken":"2RE7zwQop0wnP2qZlsfivOSgHxYyWN_N7xqxsQebLZL9D6yC1FK-6d40Il2o8VrjIB2H3vgmxjP0lFtQhLVqmioSsYofm1MjS9FrJjfhPDy_X7gNbh_x7ExjlL7opVv305BSV7mjTxS_HFHnMl4rWQ"}]}</t>
  </si>
  <si>
    <t>🔥 Queued order with Trigger ID: 9144550559266569418</t>
  </si>
  <si>
    <t>🔥 Processing order for trigger: 9144550559266569418</t>
  </si>
  <si>
    <t>summarizeOrdersToPayments key: 20 Jul 2025|Brotherly</t>
  </si>
  <si>
    <t>Flex Message (Final): {"type":"flex","altText":"(Prin Isarangkool#567) สั่งผักใหม่","contents":{"type":"bubble","size":"mega","body":{"type":"box","layout":"vertical","spacing":"md","contents":[{"type":"text","text":"✅ รายการสั่งผักใหม่ (Prin Isarangkool#567)","weight":"bold","size":"md","color":"#1DB446","wrap":true},{"type":"text","text":"ร้าน: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</si>
  <si>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{"sentMessages":[{"id":"570662858292199514","quoteToken":"ErS1lPZ75BO3f90drkQ1UIFqfI7BXBzBjxniUh9hrlVhu3Ad6FInUGmVkq0BuqDgLSlkz-s0ruCsjxpP2but7mcu0fLZ4d30yJNNANFEopG8XNDcv69GTSLDhgDZVXPxJvjL-aYJJv1c6lZA3yaqaw"}]}</t>
  </si>
  <si>
    <t>🔥 Deleted property for trigger: 9144550559266569418</t>
  </si>
  <si>
    <t>✅ Deleted trigger: 9144550559266569418</t>
  </si>
  <si>
    <t>json : "{\"date\":\"2025-07-20T00:55:17.751Z\",\"deliveryDate\":\"2025-07-20\",\"user\":\"คริสตัลคาเฟ่\",\"userLine\":\"ร้าน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</si>
  <si>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{"sentMessages":[{"id":"570662935769383374","quoteToken":"df3eIS3ERMo08AhkjhiXnUWz5Z8Wx1m7sjP6gQvbFobBLQnKMOdLEaE_MrubcVhUeqSGMTU59ydRiAIJZ5xXuEIQcsAIprfbHQH8uC2qcU-ch-YR3GWYefJw2dIO0FI5fIPUVBE6hYMIwUKbtiNtZA"}]}</t>
  </si>
  <si>
    <t>🔥 Queued order with Trigger ID: 3446074808376818082</t>
  </si>
  <si>
    <t>🔥 Processing order for trigger: 3446074808376818082</t>
  </si>
  <si>
    <t>summarizeOrdersToPayments key: 20 Jul 2025|คริสตัลคาเฟ่</t>
  </si>
  <si>
    <t>Flex Message (Final): {"type":"flex","altText":"(ร้าน คริสตัลคาเฟ่#568) สั่งผักใหม่","contents":{"type":"bubble","size":"mega","body":{"type":"box","layout":"vertical","spacing":"md","contents":[{"type":"text","text":"✅ รายการสั่งผักใหม่ (ร้าน คริสตัลคาเฟ่#568)","weight":"bold","size":"md","color":"#1DB446","wrap":true},{"type":"text","text":"ร้าน: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</si>
  <si>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{"sentMessages":[{"id":"570663017860301141","quoteToken":"AotyHHkGowL22AtGMT_TtWA-ts8AurB_TG_ebOFAUlE0pIH5wcKEarCrQb_wTi7vMOIDWoE1NeQpA1bLm8-NAMbkuhjOAXdrodnCP9cA4wl3IZwG63xGO_D6ncyZSute5Ix5wVAFlmTpIjXZ-WLxyA"}]}</t>
  </si>
  <si>
    <t>🔥 Deleted property for trigger: 3446074808376818082</t>
  </si>
  <si>
    <t>✅ Deleted trigger: 3446074808376818082</t>
  </si>
  <si>
    <t>json : "{\"destination\":\"Uffcadd844141cf0a43c0c2c87fb2389e\",\"events\":[{\"type\":\"message\",\"message\":{\"type\":\"text\",\"id\":\"570667869865246739\",\"quoteToken\":\"1IJNn9tvmBB43VJ78SR6YgUOz5IImuoPXn7kiVohlsIag-QZ2w021tNwRKnRPMwtxstXC7pFB2ELWVqL-HgpgvX5G6i37Gs8biYse6RRCNdpW4yHjVjOUzg0JN1oOmrkJwr3o440KxH_7oT8JG1QMQ\",\"text\":\"ถ้าทันรับ คอส 4 โลนะคะ โชเน็น\"},\"webhookEventId\":\"01K0JR1SEW6MPRJPMP54H80VAZ\",\"deliveryContext\":{\"isRedelivery\":false},\"timestamp\":1752975860835,\"source\":{\"type\":\"user\",\"userId\":\"Uc0f3910d135521f0995ac379d0c945f8\"},\"replyToken\":\"1495f5143b11412e9e0eab65865f670c\",\"mode\":\"active\"}]}"</t>
  </si>
  <si>
    <t>sendDailyPackingSummary formattedToday : 20 Jul 2025</t>
  </si>
  <si>
    <t>sendDailyPackingSummary todayRows : [[562,"19 Jul 2025 เวลา 18:37","2025-07-19T17:00:00.000Z","ไวท์เฮ้าส์","Baby Cos",1,120,120,"เงินสด"],[563,"19 Jul 2025 เวลา 20:22","2025-07-19T17:00:00.000Z","Pepper International","Red Oak",0.3,120,36,"เงินสด"],[563,"19 Jul 2025 เวลา 20:22","2025-07-19T17:00:00.000Z","Pepper International","Cos",1,120,120,"เงินสด"],[564,"19 Jul 2025 เวลา 23:38","2025-07-19T17:00:00.000Z","8 Dining","Baby Cos",1,120,120,"เครดิต"],[565,"19 Jul 2025 เวลา 23:45","2025-07-19T17:00:00.000Z","มุมสเต็ก","Green Oak",1,120,120,"โอนเงิน"],[565,"19 Jul 2025 เวลา 23:45","2025-07-19T17:00:00.000Z","มุมสเต็ก","Cos",1,120,120,"โอนเงิน"],[566,"20 Jul 2025 เวลา 06:19","2025-07-19T17:00:00.000Z","ฌาณิ","Green Oak",1,120,120,"โอนเงิน"],[566,"20 Jul 2025 เวลา 06:19","2025-07-19T17:00:00.000Z","ฌาณิ","Red Oak",1,120,120,"โอนเงิน"],[566,"20 Jul 2025 เวลา 06:19","2025-07-19T17:00:00.000Z","ฌาณิ","Frillice Iceberg",1,140,140,"โอนเงิน"],[566,"20 Jul 2025 เวลา 06:19","2025-07-19T17:00:00.000Z","ฌาณิ","Baby Cos",1,120,120,"โอนเงิน"],[567,"20 Jul 2025 เวลา 07:54","2025-07-19T17:00:00.000Z","Brotherly","Green Oak",0.5,120,60,"โอนเงิน"],[567,"20 Jul 2025 เวลา 07:54","2025-07-19T17:00:00.000Z","Brotherly","Red Oak",0.5,120,60,"โอนเงิน"],[567,"20 Jul 2025 เวลา 07:54","2025-07-19T17:00:00.000Z","Brotherly","Baby Cos",0.5,120,60,"โอนเงิน"],[568,"20 Jul 2025 เวลา 07:56","2025-07-19T17:00:00.000Z","คริสตัลคาเฟ่","Green Oak",1,120,120,"เงินสด"],[568,"20 Jul 2025 เวลา 07:56","2025-07-19T17:00:00.000Z","คริสตัลคาเฟ่","Red Oak",1,120,120,"เงินสด"]]</t>
  </si>
  <si>
    <t>sendDailyDeliverSummary flexMessage : {"type":"flex","altText":"สรุปรายการส่งผัก 🚚🥬\nประจำวันที่ 20/07/2025","contents":{"type":"bubble","size":"mega","body":{"type":"box","layout":"vertical","contents":[{"type":"text","text":"สรุปรายการส่งผัก 🚚🥬 \nประจำวันที่ 20/07/2025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บ.)","weight":"bold","size":"sm"}]}]},{"type":"box","layout":"vertical","margin":"lg","spacing":"sm","contents":[{"type":"box","layout":"horizontal","backgroundColor":"#A1D6B2","paddingAll":"md","cornerRadius":"md","margin":"lg","contents":[{"type":"text","text":"3.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บ.)","weight":"bold","size":"sm"}]}]},{"type":"box","layout":"vertical","margin":"lg","spacing":"sm","contents":[{"type":"box","layout":"horizontal","backgroundColor":"#A1D6B2","paddingAll":"md","cornerRadius":"md","margin":"lg","contents":[{"type":"text","text":"4.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บ.)","weight":"bold","size":"sm"}]}]},{"type":"box","layout":"vertical","margin":"lg","spacing":"sm","contents":[{"type":"box","layout":"horizontal","backgroundColor":"#A1D6B2","paddingAll":"md","cornerRadius":"md","margin":"lg","contents":[{"type":"text","text":"6. 👤 Brotherly","flex":6,"wrap":true,"weight":"bold","size":"sm"},{"type":"text","text":"🖨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(โอนเงิน 180 บ.)","weight":"bold","size":"sm"}]}]},{"type":"box","layout":"vertical","margin":"lg","spacing":"sm","contents":[{"type":"box","layout":"horizontal","backgroundColor":"#A1D6B2","paddingAll":"md","cornerRadius":"md","margin":"lg","contents":[{"type":"text","text":"7.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516 บ.","weight":"bold","align":"end","flex":3}]},{"type":"box","layout":"horizontal","contents":[{"type":"text","text":"โอนเงิน","flex":5,"wrap":true},{"type":"text","text":"920 บ.","weight":"bold","align":"end","flex":3}]},{"type":"box","layout":"horizontal","contents":[{"type":"text","text":"เครดิต","flex":5,"wrap":true},{"type":"text","text":"120 บ.","weight":"bold","align":"end","flex":3}]},{"type":"separator","margin":"sm"},{"type":"box","layout":"horizontal","backgroundColor":"#E8B86D","paddingAll":"md","cornerRadius":"md","contents":[{"type":"text","text":"รวม 12.80 กก.","size":"md","weight":"bold","flex":5,"wrap":true},{"type":"text","text":"1.556 บ.","weight":"bold","size":"md","align":"end","flex":3}]}]}]}}}</t>
  </si>
  <si>
    <t>📬 pushFlexMessage : {"sentMessages":[{"id":"570669526245441824","quoteToken":"JT3X9fVYgjaNiNTRU7MuxLx2jXLwge-tLjPJeXMyMVUW0Df1440Ag_GXks42bWL5PkmdB9WO2RN-y6yp8FeyMaNqPOadPbLeTwmuAd5KDSBkhUnXwM6Eu-4_-MAEgeoPMC_lVE5tj4j6KvICYp9SWQ"}]}</t>
  </si>
  <si>
    <t>json : "{\"date\":\"2025-07-20T02:37:43.062Z\",\"deliveryDate\":\"2025-07-20\",\"user\":\"Shounen Yakiniku\",\"userLine\":\"ADMIN\",\"payMethod\":\"เครดิต\",\"userId\":\"ADMIN\",\"order\":[{\"name\":\"Cos\",\"nameTh\":\"คอส\",\"amount\":4,\"price\":120,\"subtotal\":480}]}"</t>
  </si>
  <si>
    <t>🔥 Queued order with Trigger ID: -90143105297529916</t>
  </si>
  <si>
    <t>🔥 Processing order for trigger: -90143105297529916</t>
  </si>
  <si>
    <t>summarizeOrdersToPayments key: 20 Jul 2025|Shounen Yakiniku</t>
  </si>
  <si>
    <t>✅ เริ่ม generateAdminDeliveryDocs สำหรับ: Shounen Yakiniku วันที่: 20072025</t>
  </si>
  <si>
    <t>✨ สร้างเลขที่เอกสารใหม่: DS200725002</t>
  </si>
  <si>
    <t>💾 อัปเดตเลขที่เอกสาร DS200725002 ใน Payments แถวที่ 1824</t>
  </si>
  <si>
    <t>Flex Message (Final): {"type":"flex","altText":"(ADMIN#569) สั่งผักใหม่","contents":{"type":"bubble","size":"mega","body":{"type":"box","layout":"vertical","spacing":"md","contents":[{"type":"text","text":"✅ รายการสั่งผักใหม่ (ADMIN#569)","weight":"bold","size":"md","color":"#1DB446","wrap":true},{"type":"text","text":"ร้าน: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20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PDF","uri":"https://drive.google.com/file/d/1aHURgIo5j6sfLwSivYyiJaeZo0KQOnjJ/view?usp=drivesdk"},"margin":"sm"}]}]}}}</t>
  </si>
  <si>
    <t>📬 pushFlexMessage : {"sentMessages":[{"id":"570673506489729066","quoteToken":"fJtXW7QZ1_EpkzP6BJVfu5368FDnIqa1zxtqoUSxjA7a0mlyr7odf_SP_obWVeXlH2gs4VOhDP-eD8iqax1-ndayAKWsamTUkTSofAnin2EYViRMmXIJZTnCyZ86A1cJ4f0BBeeQKAZ8NjjP8osI4A"}]}</t>
  </si>
  <si>
    <t>🔥 Deleted property for trigger: -90143105297529916</t>
  </si>
  <si>
    <t>✅ Deleted trigger: -90143105297529916</t>
  </si>
  <si>
    <t>json : "{\"date\":\"2025-07-20T07:05:11.061Z\",\"deliveryDate\":\"2025-07-22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</si>
  <si>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{"sentMessages":[{"id":"570700174109179912","quoteToken":"b2Z7WWvASwguu5dVMLh5SJNqfGdfLRp95Oc7nCb8YOlzem_o33a9vVjjxZe7iOoPTy3L87VuRZhspt5zHSfNHWtuwxHs3ObSbRFH0AsL-JEhe5Aum32lDTiSnGFtGAeGm1juwQtOQdqjH2sBOdaZew"}]}</t>
  </si>
  <si>
    <t>🔥 Queued order with Trigger ID: -6775596396536669593</t>
  </si>
  <si>
    <t>🔥 Processing order for trigger: -6775596396536669593</t>
  </si>
  <si>
    <t>Delivery Date: 22 Jul 2025</t>
  </si>
  <si>
    <t>summarizeOrdersToPayments key: 22 Jul 2025|ขนมบ้านคุณย่า</t>
  </si>
  <si>
    <t>Flex Message (Final): {"type":"flex","altText":"(ร้านอาหารบ้านคุณย่า#570)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(ร้านอาหารบ้านคุณย่า#570)","weight":"bold","size":"md","color":"#1DB446","wrap":true},{"type":"text","text":"ร้าน: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</si>
  <si>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{"sentMessages":[{"id":"570700252575695345","quoteToken":"n0dfM6tD3Kv-ULLywPNPPk28PFx5uzeTGFEpgKUpgOyr_TtItHRSGbrOJju2M5CXNNrNGrwa16QubcxtpGPS28zhKNwE56vXomFChc43uMjFdx9mx1_AL7PemFCAaK9zAmvUqV9WVTmw2qxkQVEASg"}]}</t>
  </si>
  <si>
    <t>🔥 Deleted property for trigger: -6775596396536669593</t>
  </si>
  <si>
    <t>✅ Deleted trigger: -6775596396536669593</t>
  </si>
  <si>
    <t>json : "{\"destination\":\"Uffcadd844141cf0a43c0c2c87fb2389e\",\"events\":[{\"type\":\"message\",\"message\":{\"type\":\"text\",\"id\":\"570704213425258736\",\"quoteToken\":\"MSnOULb1dZWGr1qIeP2Uuij7ph1SKU2dR1lZ1-oofnzzVm5lhcMTHbgIMarcfuY7YEuQ9Wp8zB3c_FMebfCL9ITbBdGT8HIjXj8ux80BrICklSzTv3PYUqAmXGB3LVSO7wbAzX6Z2eUilaffQSBVNA\",\"text\":\"สั่งผัก\"},\"webhookEventId\":\"01K0KCPW67WGPQSDVX3MCY8Z8R\",\"deliveryContext\":{\"isRedelivery\":false},\"timestamp\":1752997523147,\"source\":{\"type\":\"user\",\"userId\":\"Ua3053965758d74c5d89f517726b61c9b\"},\"replyToken\":\"3a2bf4cb81c24491be4ea501c3b91554\",\"mode\":\"active\"}]}"</t>
  </si>
  <si>
    <t>json : "{\"date\":\"2025-07-20T07:47:34.950Z\",\"deliveryDate\":\"2025-07-22\",\"user\":\"Daya Eatery\",\"userLine\":\"Biewpym🦊\",\"payMethod\":\"เงินสด\",\"userId\":\"Ua3053965758d74c5d89f517726b61c9b\",\"order\":[{\"name\":\"Baby Cos\",\"nameTh\":\"เบบี้คอส\",\"amount\":1,\"price\":120,\"subtotal\":120,\"image\":\"https://i.postimg.cc/2bXxQ2B1/12.png\"},{\"name\":\"Wild Rocket\",\"nameTh\":\"ไวลด์ ร็อคเก็ต\",\"amount\":0.3,\"price\":300,\"subtotal\":90,\"image\":\"https://ofarmorganic.com/wp-content/uploads/2020/05/rocket-salad-2.jpg\"}]}"</t>
  </si>
  <si>
    <t>📬 pushFlexMessage : {"sentMessages":[{"id":"570704439146185063","quoteToken":"xoCtCcjw6GbCSBJotwcjWL09th3Xo28BMafQvWxFWOIwxoR1MFd-xWipT-Cng-H04cvA7415Ym5-GGOMEmur1ct5YXHUo2T9hAsJl17dJKqzMCKELHXWxSGLZC-YJENxHL0IBmXe1_4p40yxfbk9aQ"}]}</t>
  </si>
  <si>
    <t>🔥 Queued order with Trigger ID: 4829968652948364282</t>
  </si>
  <si>
    <t>🔥 Processing order for trigger: 4829968652948364282</t>
  </si>
  <si>
    <t>summarizeOrdersToPayments key: 22 Jul 2025|Daya Eatery</t>
  </si>
  <si>
    <t>Flex Message (Final): {"type":"flex","altText":"(Biewpym🦊#571) สั่งผักใหม่","contents":{"type":"bubble","size":"mega","body":{"type":"box","layout":"vertical","spacing":"md","contents":[{"type":"text","text":"✅ รายการสั่งผักใหม่ (Biewpym🦊#571)","weight":"bold","size":"md","color":"#1DB446","wrap":true},{"type":"text","text":"ร้าน: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Rocket","size":"sm","color":"#000000","flex":4},{"type":"text","text":"0.30 กก.","size":"sm","color":"#555555","align":"end","flex":3},{"type":"text","text":"90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กก.","weight":"bold","align":"end","size":"sm","flex":2},{"type":"text","text":"210 บ.","weight":"bold","align":"end","size":"sm","flex":3}]}]}}}</t>
  </si>
  <si>
    <t>📬 pushFlexMessage : {"sentMessages":[{"id":"570704624466526802","quoteToken":"4AB-IgQGegnqoPgehrFdIV5GKbN5XwZw-RK_omRbuWk4Auwa3d0rbsEaFS0toPSIV6wnPVluj0D16ujyG92Mt8FEwomN-t-ayS7BSZBOntPnN56MxoBqEuSY1XT_6RhBnIGd64OUQv6ENXZuXHKrDA"}]}</t>
  </si>
  <si>
    <t>🔥 Deleted property for trigger: 4829968652948364282</t>
  </si>
  <si>
    <t>✅ Deleted trigger: 4829968652948364282</t>
  </si>
  <si>
    <t>json : "{\"destination\":\"Uffcadd844141cf0a43c0c2c87fb2389e\",\"events\":[{\"type\":\"message\",\"message\":{\"type\":\"text\",\"id\":\"570711709400956964\",\"quoteToken\":\"NxwvrebWtI7WJIuuBeQItsWAqXx8EC0izNrd8-VN_qmnmP4ErzDzmxWBtEl_9S429NuwFudhVc2u_dBMp-jw5KRu_KTVTYNK0ppCUZpA2qRzgOqjMSWoEdT_VI5CkfvMtxrmTrYr4wiFkPH3Ro27cw\",\"text\":\"สั่งผัก\"},\"webhookEventId\":\"01K0KGZ70GYAAGGJAE6CKAMCX0\",\"deliveryContext\":{\"isRedelivery\":false},\"timestamp\":1753001991117,\"source\":{\"type\":\"user\",\"userId\":\"Uc6055f977b197597baf773d364ef63ef\"},\"replyToken\":\"a04b4ae34067418e979fe8e6b0295ba7\",\"mode\":\"active\"}]}"</t>
  </si>
  <si>
    <t>📬 pushFlexMessage : {"sentMessages":[{"id":"570725021937303671","quoteToken":"JxpQSCsr3jPZbFLJ8cUK-DoJVPtvSSTrHnNhVcgL7ueLpKv_Pl4ByxjTW5wmMdDPXI4N2UFtriZnAWOYfBzUXYeEaRYD4rQHxvztu3mhxG2pmztfWVDHn4uC2WecUuR45HXHGgHsvN03UsoDlasgIA"}]}</t>
  </si>
  <si>
    <t>📬 pushFlexMessage : {"sentMessages":[{"id":"570725024555336270","quoteToken":"HTNa0T5RjJGHEFJCHM8f94MtKJ2dXKKCXbZzlWOqb_9HYIUu76h5QX4-0vhjNCkwAinY4l3ApZVvlYfULd7lydYGPocJcTudzlB9ovgQQU1HXCSKejlsmvKEybV_SLd_R-MO3JEOwSyvvFqteoF7rQ"}]}</t>
  </si>
  <si>
    <t>json : "{\"date\":\"2025-07-20T18:50:29.257Z\",\"deliveryDate\":\"2025-07-22\",\"user\":\"Morning Tonight\",\"userLine\":\"21gun\",\"payMethod\":\"เครดิต\",\"userId\":\"U863ec6850ff494c8ad50b25afa94efb0\",\"order\":[{\"name\":\"Baby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</si>
  <si>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{"sentMessages":[{"id":"570771172099883094","quoteToken":"Fe1MtX4wAA8qWSprh8VdqOOmIFDr2HBYbtSxFuTWXHIFrxJTdFhAClVWgxlccnFcEfn-CLrZ5laH_xYsnMhoOXAn0SWuYsKpPpaZ6DJFTOEd1iYC1DRRi8H_zkmrThUlMCFHQ0Rh8jUv6wsgjvxSDg"}]}</t>
  </si>
  <si>
    <t>🔥 Queued order with Trigger ID: -7930839417512590277</t>
  </si>
  <si>
    <t>🔥 Processing order for trigger: -7930839417512590277</t>
  </si>
  <si>
    <t>summarizeOrdersToPayments key: 22 Jul 2025|Morning Tonight</t>
  </si>
  <si>
    <t>Flex Message (Final): {"type":"flex","altText":"(21gun#572) สั่งผักใหม่","contents":{"type":"bubble","size":"mega","body":{"type":"box","layout":"vertical","spacing":"md","contents":[{"type":"text","text":"✅ รายการสั่งผักใหม่ (21gun#572)","weight":"bold","size":"md","color":"#1DB446","wrap":true},{"type":"text","text":"ร้าน: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</si>
  <si>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{"sentMessages":[{"id":"570771410788810940","quoteToken":"e12bDjL4_d5vU0vuVEZ_waq1nUbTo5Tn_rQAVQJRuXTRniwVcqQOaBtwwAanNWE6ud1iX1tOHxgX08foKiy8-Ezg1HqguQwd-7WCbkhZqmo1m8IVc0AKpGbWfjXrU8RbJZ6hDlHZGAAThcT2mojcSQ"}]}</t>
  </si>
  <si>
    <t>🔥 Deleted property for trigger: -7930839417512590277</t>
  </si>
  <si>
    <t>✅ Deleted trigger: -7930839417512590277</t>
  </si>
  <si>
    <t>json : "{\"destination\":\"Uffcadd844141cf0a43c0c2c87fb2389e\",\"events\":[{\"type\":\"message\",\"message\":{\"type\":\"text\",\"id\":\"570771789852966947\",\"quoteToken\":\"HrPrMqEb5W9EAFhjQ_bZ6JdkG7JdJvLCaqEadVxKQSUwgI9j-z_zmJRbIhuFsygWPyUHNs7dzjulcf-w5Q6249vnMdWvCrBZRZTX178gDoQVORCGoSkxFjP-zy8k9ltb_Ko_pyCKQ3T2FWBIgpVm7w\",\"text\":\"สั่งผัก\"},\"webhookEventId\":\"01K0MK42F2PCMXRZK8C26J01B2\",\"deliveryContext\":{\"isRedelivery\":false},\"timestamp\":1753037801831,\"source\":{\"type\":\"user\",\"userId\":\"U863ec6850ff494c8ad50b25afa94efb0\"},\"replyToken\":\"c950495e38214f4f8c66dd1e83656a76\",\"mode\":\"active\"}]}"</t>
  </si>
  <si>
    <t>json : "{\"date\":\"2025-07-20T18:57:10.098Z\",\"deliveryDate\":\"2025-07-22\",\"user\":\"Rare\",\"userLine\":\"21gun\",\"payMethod\":\"เครดิต\",\"userId\":\"U863ec6850ff494c8ad50b25afa94efb0\",\"order\":[{\"name\":\"Frillice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</si>
  <si>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{"sentMessages":[{"id":"570771841829306404","quoteToken":"GffGqlgJAhi1kPPFwoQhw5xjd6zmCbNC7ifurD__9jvVFwL0Tco1kS4qJqNE48o1WmRvhGbOZoXzHpwelpNxEEV7oPAomsGNK9qnIbbCuZTj1lAnazI1zqUDm6zRqb7g7xWzOEDl1OBNfVNq1lfc2A"}]}</t>
  </si>
  <si>
    <t>🔥 Queued order with Trigger ID: -7335471404690271482</t>
  </si>
  <si>
    <t>json : "{\"destination\":\"Uffcadd844141cf0a43c0c2c87fb2389e\",\"events\":[{\"type\":\"message\",\"message\":{\"type\":\"text\",\"id\":\"570771874460467286\",\"quoteToken\":\"BxtU3Tda5u2I78EteQXPFdpwv-AvXnN1l6D2MoHdWx816TCqvFEmPmCrhP6DtqfA2hodSQ5w9m5kBQXytVG1MdHMyyfRhdP7E74HlgvJoNywkJffteaBAqHwQvitIGk3nujIAxBkyhbjDvRvmdBGgg\",\"text\":\"ไม่มีเรดคอรัลเหรอครับ\"},\"webhookEventId\":\"01K0MK5M35M0191C56DT314H29\",\"deliveryContext\":{\"isRedelivery\":false},\"timestamp\":1753037852266,\"source\":{\"type\":\"user\",\"userId\":\"U863ec6850ff494c8ad50b25afa94efb0\"},\"replyToken\":\"71f5abe6e568458e981f70137b7dc297\",\"mode\":\"active\"}]}"</t>
  </si>
  <si>
    <t>🔥 Processing order for trigger: -7335471404690271482</t>
  </si>
  <si>
    <t>summarizeOrdersToPayments key: 22 Jul 2025|Rare</t>
  </si>
  <si>
    <t>Flex Message (Final): {"type":"flex","altText":"(21gun#573) สั่งผักใหม่","contents":{"type":"bubble","size":"mega","body":{"type":"box","layout":"vertical","spacing":"md","contents":[{"type":"text","text":"✅ รายการสั่งผักใหม่ (21gun#573)","weight":"bold","size":"md","color":"#1DB446","wrap":true},{"type":"text","text":"ร้าน: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</si>
  <si>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{"sentMessages":[{"id":"570771994954694776","quoteToken":"Somcv9on3nC1iEkxxQ7ko8qiIsE5LNxvjtu5XQtDl249JFMCcVEpp2-TGmNPatzuedOFWFaHu5jyoJ1AsOq7NuJfDE6qS8Tq0p3dvnVbTj7cVyfBXFBmkiVaVvR7a9I_xxayfQUqm1QSaOVIiP3IlA"}]}</t>
  </si>
  <si>
    <t>🔥 Deleted property for trigger: -7335471404690271482</t>
  </si>
  <si>
    <t>✅ Deleted trigger: -7335471404690271482</t>
  </si>
  <si>
    <t>json : "{\"destination\":\"Uffcadd844141cf0a43c0c2c87fb2389e\",\"events\":[{\"type\":\"message\",\"message\":{\"type\":\"text\",\"id\":\"570812730957889662\",\"quoteToken\":\"sI491c-2eQxJRmLosa2Mv_n8U8V30M_IBzTI1K1hbSiL2ArBf-2GJE2WCSh3gT_x_7VXcUlh9QJWbxG6DqaiGNIkUTss0GRamDwEhbvxmw26xAAV8296t_3tP4DS8jMc-of5fq8JqZvAvWMfYYFlqQ\",\"text\":\"สั่งผัก\"},\"webhookEventId\":\"01K0NACSDDWKZ0E4VH8HMBRBZF\",\"deliveryContext\":{\"isRedelivery\":false},\"timestamp\":1753062204737,\"source\":{\"type\":\"user\",\"userId\":\"U3cb7c7018c06e87beab55320f27f7317\"},\"replyToken\":\"58e72701d9314706a59baec2127811b5\",\"mode\":\"active\"}]}"</t>
  </si>
  <si>
    <t>json : "{\"destination\":\"Uffcadd844141cf0a43c0c2c87fb2389e\",\"events\":[{\"type\":\"message\",\"message\":{\"type\":\"text\",\"id\":\"570812801556676966\",\"quoteToken\":\"RU8LiqMj7UP9p5moaNfkGrCDKs_t4SSlFoTuMwuhXMcibo_QEdCYUQ4AhNkhrYnlft_728Gl6Hc4MxgfWCt8HaAePr2sY5fD3Ekwmh5HQtMnkQIAmygd4h3cXelHkORlvVaSxvdRZZJbVUzjnnll9g\",\"text\":\"ขอ วันนี้ ได้มั้ยค่ะ\"},\"webhookEventId\":\"01K0NAE2F9QPZVAQMC7JJ2K6RF\",\"deliveryContext\":{\"isRedelivery\":false},\"timestamp\":1753062246712,\"source\":{\"type\":\"user\",\"userId\":\"U3cb7c7018c06e87beab55320f27f7317\"},\"replyToken\":\"4e5770ffac7548f4bc66ac1ea9cfc355\",\"mode\":\"active\"}]}"</t>
  </si>
  <si>
    <t>json : "{\"destination\":\"Uffcadd844141cf0a43c0c2c87fb2389e\",\"events\":[{\"type\":\"message\",\"message\":{\"type\":\"text\",\"id\":\"570812863296569585\",\"quoteToken\":\"X_xkduW-BRTt5fz9hdZiO2K4r9BuuXrSLxOOXRN92vOR4wNC6gH63I9sdTOvLx2aRXrbfx2w5205MQqDxVOPhEOqjB-xAjCLj5IwlZKUdbIHJAqbWLhvFDVTZCdeYRJrLjl0RIXTMki2HmZICk52aA\",\"text\":\"เบบี้คอส 2 กก\\nเรด 1 กก\\nฟิลเล่  1 กก\"},\"webhookEventId\":\"01K0NAF6DTK8DG70B55JANTWJF\",\"deliveryContext\":{\"isRedelivery\":false},\"timestamp\":1753062283614,\"source\":{\"type\":\"user\",\"userId\":\"U3cb7c7018c06e87beab55320f27f7317\"},\"replyToken\":\"d25fdd6fc882436b810088113aab5c12\",\"mode\":\"active\"}]}"</t>
  </si>
  <si>
    <t>json : "{\"destination\":\"Uffcadd844141cf0a43c0c2c87fb2389e\",\"events\":[{\"type\":\"message\",\"message\":{\"type\":\"text\",\"id\":\"570813148743860432\",\"quoteToken\":\"SUw7ThtTyDUIMD4lWC6s3MW9WjSlRIJIkxH4fWG9MWDDmShsoEytdUHP-9udh_4BkMuqfu_dFrCImys0qt3zg-sGJn1wvBp9gMaef0NKrCDXetzFW3E1pgpI-dkrfVvVIqNatNH8vsBz9uGKVcXSkA\",\"text\":\"ทันมั้ย \"},\"webhookEventId\":\"01K0NAMCN9HVSB0AFT2G1XXDC0\",\"deliveryContext\":{\"isRedelivery\":false},\"timestamp\":1753062453797,\"source\":{\"type\":\"user\",\"userId\":\"U3cb7c7018c06e87beab55320f27f7317\"},\"replyToken\":\"dd9d3f850b334284bba7675890b3294f\",\"mode\":\"active\"}]}"</t>
  </si>
  <si>
    <t>json : "{\"destination\":\"Uffcadd844141cf0a43c0c2c87fb2389e\",\"events\":[{\"type\":\"message\",\"message\":{\"type\":\"text\",\"id\":\"570813201256546307\",\"quoteToken\":\"4gaYsASb1P3wd-NWO6d4sQiHFVrfawo4iYKsx8bn5rTiyDZQ0QEZ3r6q_W_4FxqyYDPIrQVZ7WfiiZCYSOMqzJ12boJBxi4M57qS0mXoWO6wVBGdQ-tzsj0jKMZvT_gwUlKHU8SXVWs9Ci8ob3RhmA\",\"text\":\"ไม่ทัน รีบแจ้ง พี่ จะได้หาสำรองจากที่อื่น\"},\"webhookEventId\":\"01K0NANBJ4TRVF09JGTW55Z5CD\",\"deliveryContext\":{\"isRedelivery\":false},\"timestamp\":1753062485064,\"source\":{\"type\":\"user\",\"userId\":\"U3cb7c7018c06e87beab55320f27f7317\"},\"replyToken\":\"c06e5e3a0b8747c39b921fbad2b4625d\",\"mode\":\"active\"}]}"</t>
  </si>
  <si>
    <t>json : "{\"destination\":\"Uffcadd844141cf0a43c0c2c87fb2389e\",\"events\":[{\"type\":\"message\",\"message\":{\"type\":\"text\",\"id\":\"570822225469899248\",\"quoteToken\":\"-t72V8ZRSyupv3OVdOxaevc3OKsLcLRfo9VnMcpsf4lOYlZv60Ko28Pb41JM0sJanwThqnvuU7euK_TlEn3u73Cdjh15HWHWLvefEcROBqcyLyXvcvwgJqnrUFil6CNSoAU_4IsALwp1QoOuLHHxDQ\",\"text\":\"เรดคอรัลไม่มีหรอ คุณกันถามตั้งแต่เมื่อคืนละ\"},\"webhookEventId\":\"01K0NFSFX0TKY20DZYQ3MD681W\",\"deliveryContext\":{\"isRedelivery\":false},\"timestamp\":1753067863805,\"source\":{\"type\":\"group\",\"groupId\":\"C41747ea1efc18cc949d4a55a898fbe2d\",\"userId\":\"Ud156635914c6ab5e082eb8cdedf98f3a\"},\"replyToken\":\"929a2223fad14744a4caaff1ef29907d\",\"mode\":\"active\"}]}"</t>
  </si>
  <si>
    <t>json : "{\"destination\":\"Uffcadd844141cf0a43c0c2c87fb2389e\",\"events\":[{\"type\":\"message\",\"message\":{\"type\":\"sticker\",\"id\":\"570832623384658097\",\"quoteToken\":\"M4TGG-ajvd3OfxSjGzsLzNFpK97XqnimMfdIFaxW9lcxF_knQimv1kpwQQNgCHvP9e7ViHr8TJfFjicPBA59NUMTWhvwVFRyQvScUxAWHErKAA3S74mQAO7hSZ18TpDK3G-071dR_Wk3q5gLXvPT2Q\",\"stickerId\":\"52002735\",\"packageId\":\"11537\",\"stickerResourceType\":\"ANIMATION\",\"keywords\":[\"nice\",\"super\",\"nicework\",\"Affirmative\",\"good\",\"Awesome\",\"great\",\"goodidea\",\"goodjob\",\"wonderful\",\"very good\",\"OK\",\"fantastic\",\"cony\",\"alright\"]},\"webhookEventId\":\"01K0NNPMM85RXT852NKS8462H4\",\"deliveryContext\":{\"isRedelivery\":false},\"timestamp\":1753074061634,\"source\":{\"type\":\"group\",\"groupId\":\"C41747ea1efc18cc949d4a55a898fbe2d\",\"userId\":\"Ud156635914c6ab5e082eb8cdedf98f3a\"},\"replyToken\":\"b1511091c2964580b57b96757e7dccb9\",\"mode\":\"active\"}]}"</t>
  </si>
  <si>
    <t>📬 pushFlexMessage : {"sentMessages":[{"id":"570869977117885048","quoteToken":"DcN4u026JnmxAxSxAN7hevSc3Qos3tFjkzX-WLiP1z15KJTOwPRjuPLwTNkOBsSplqAujSaBSAs0pSpRLmVsYFDgZNifnzKs9DWGP-Lu3RFDV-HStB500zjQZTTKKahnzj9oMf9Sb_wICCWY1_zTIw"}]}</t>
  </si>
  <si>
    <t>📬 pushFlexMessage : {"sentMessages":[{"id":"570869979936195148","quoteToken":"fQC_ncG99Vj7iXEP8AA32gMHFtAOqBOGxkiVneJ6N1CPCaBUaKL6TwlNIfaVHest_egsyo2c_wNwkZhdq72vmhRA4u9luUS02cVwDgdxUFmCnxW7lOtmRTyq_YmtppxV1Bx4LOXQpjdUPoY_KKbqaA"}]}</t>
  </si>
  <si>
    <t>json : "{\"date\":\"2025-07-21T11:33:30.609Z\",\"deliveryDate\":\"2025-07-22\",\"user\":\"มุมสเต็ก\",\"userLine\":\"ADMIN\",\"payMethod\":\"โอนเงิน\",\"userId\":\"ADMIN\",\"order\":[{\"name\":\"Red Oak\",\"nameTh\":\"เรดโอ๊ค \",\"amount\":1,\"price\":120,\"subtotal\":120},{\"name\":\"Cos\",\"nameTh\":\"คอส\",\"amount\":1,\"price\":120,\"subtotal\":120}]}"</t>
  </si>
  <si>
    <t>🔥 Queued order with Trigger ID: -3976292029226889309</t>
  </si>
  <si>
    <t>🔥 Processing order for trigger: -3976292029226889309</t>
  </si>
  <si>
    <t>summarizeOrdersToPayments key: 22 Jul 2025|มุมสเต็ก</t>
  </si>
  <si>
    <t>Flex Message (Final): {"type":"flex","altText":"(ADMIN#574) สั่งผักใหม่","contents":{"type":"bubble","size":"mega","body":{"type":"box","layout":"vertical","spacing":"md","contents":[{"type":"text","text":"✅ รายการสั่งผักใหม่ (ADMIN#574)","weight":"bold","size":"md","color":"#1DB446","wrap":true},{"type":"text","text":"ร้าน: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</si>
  <si>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{"sentMessages":[{"id":"570872308378632910","quoteToken":"9CMPKs5GUySui9B65A2TxR2Ox4oT4jMXm3EOIXhiOzAI6B2lkR0KrUJH_rF0ph-YnZTE7Ma3T2Q34uV9bRaZLNkO0QO-kvcxEjPuCeR_UTaSt2IFD0oA1iZacG-hmGEq-vmM8XznFnFypC5ulePvnw"}]}</t>
  </si>
  <si>
    <t>🔥 Deleted property for trigger: -3976292029226889309</t>
  </si>
  <si>
    <t>✅ Deleted trigger: -3976292029226889309</t>
  </si>
  <si>
    <t>json : "{\"date\":\"2025-07-21T12:39:05.220Z\",\"deliveryDate\":\"2025-07-22\",\"user\":\"ไวท์เฮ้าส์\",\"userLine\":\"Gt\",\"payMethod\":\"เงินสด\",\"userId\":\"Uc6055f977b197597baf773d364ef63ef\",\"order\":[{\"name\":\"Red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</si>
  <si>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{"sentMessages":[{"id":"570878744018550839","quoteToken":"KFTQjXFb6gLdZGnNKJRGX6Sz-GNB6rMYU0cN0reaMayqmYV0QrpnSZApMopn2XYlPcw3e13hJncE26U-Ib3XVhW4efMEh6YpFPUI6xec1FHcxyuvOTkRhmTP-VrM8araCPOCwBXu0N8ha6m_DQ41eA"}]}</t>
  </si>
  <si>
    <t>🔥 Queued order with Trigger ID: -6118671292884521610</t>
  </si>
  <si>
    <t>🔥 Processing order for trigger: -6118671292884521610</t>
  </si>
  <si>
    <t>summarizeOrdersToPayments key: 22 Jul 2025|ไวท์เฮ้าส์</t>
  </si>
  <si>
    <t>Flex Message (Final): {"type":"flex","altText":"(Gt#575) สั่งผักใหม่","contents":{"type":"bubble","size":"mega","body":{"type":"box","layout":"vertical","spacing":"md","contents":[{"type":"text","text":"✅ รายการสั่งผักใหม่ (Gt#575)","weight":"bold","size":"md","color":"#1DB446","wrap":true},{"type":"text","text":"ร้าน: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</si>
  <si>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{"sentMessages":[{"id":"570878939137311252","quoteToken":"H2BeYHUVNcOe_7XMmSb99LlfnuvGtoIhZlWDnA1t5rqYMRPbysrPfzCOxzibOE1TK1FKsjHZc6urZdEvMGix91kzpN7IrcjWeYSf2ahV4U6C0CS63D1QflWc3Ujljvc8fl-BviL51GRTE9MlurqPxw"}]}</t>
  </si>
  <si>
    <t>🔥 Deleted property for trigger: -6118671292884521610</t>
  </si>
  <si>
    <t>✅ Deleted trigger: -6118671292884521610</t>
  </si>
  <si>
    <t>json : "{\"destination\":\"Uffcadd844141cf0a43c0c2c87fb2389e\",\"events\":[{\"type\":\"message\",\"message\":{\"type\":\"image\",\"id\":\"570887879766049297\",\"quoteToken\":\"OH8AXj9V2H-36KjNJYX9tNip5VUKO2Qp_ZzgfBk7EToxseFfZTMSxO-8imhP-9BvnbNuJcfySD6RDqYY99uGACrfIz0n4iDWpSDY9F4sNY48IuLirxbPaI-o9B-8gj5Hs6f7ncAp54jprsu0ETM-gQ\",\"contentProvider\":{\"type\":\"line\"}},\"webhookEventId\":\"01K0PN3R26GRA7ZQ5FAENRDD8B\",\"deliveryContext\":{\"isRedelivery\":false},\"timestamp\":1753106997182,\"source\":{\"type\":\"user\",\"userId\":\"U7711f10ffcab56530d678ac3eace826f\"},\"replyToken\":\"c1ab7307c78d4f1ea1108256754bf619\",\"mode\":\"active\"}]}"</t>
  </si>
  <si>
    <t>sendDailyOrderSummary formattedToday : 22 Jul 2025</t>
  </si>
  <si>
    <t>sendDailyOrderSummary todayRows : [[570,"20 Jul 2025 เวลา 14:05","2025-07-21T17:00:00.000Z","ขนมบ้านคุณย่า","Green Oak",1,120,120,"เงินสด"],[571,"20 Jul 2025 เวลา 14:49","2025-07-21T17:00:00.000Z","Daya Eatery","Baby Cos",1,120,120,"เงินสด"],[571,"20 Jul 2025 เวลา 14:49","2025-07-21T17:00:00.000Z","Daya Eatery","Wild Rocket",0.3,300,90,"เงินสด"],[572,"21 Jul 2025 เวลา 01:52","2025-07-21T17:00:00.000Z","Morning Tonight","Baby Cos",2,120,240,"เครดิต"],[573,"21 Jul 2025 เวลา 01:58","2025-07-21T17:00:00.000Z","Rare","Frillice Iceberg",1,140,140,"เครดิต"],[574,"21 Jul 2025 เวลา 18:35","2025-07-21T17:00:00.000Z","มุมสเต็ก","Red Oak",1,120,120,"โอนเงิน"],[574,"21 Jul 2025 เวลา 18:35","2025-07-21T17:00:00.000Z","มุมสเต็ก","Cos",1,120,120,"โอนเงิน"],[575,"21 Jul 2025 เวลา 19:40","2025-07-21T17:00:00.000Z","ไวท์เฮ้าส์","Red Oak",0.5,120,60,"เงินสด"],[575,"21 Jul 2025 เวลา 19:40","2025-07-21T17:00:00.000Z","ไวท์เฮ้าส์","Baby Cos",1,120,120,"เงินสด"]]</t>
  </si>
  <si>
    <t>📬 pushFlexMessage : {"sentMessages":[{"id":"570942284938346621","quoteToken":"rzZhfJFp3gWxAmggBEUvbgTRgf0grMUWMQr5o5z4tj0EPiXZu93zt9qwbtpvWibnyttFd7YriP0STSbv12xiD7nysyB3zdN8IOq2s-iEdHwQc8hq_92ekP5GJpd3BAssVSjWVgRr5AZ0OQNvf2l5Sg"}]}</t>
  </si>
  <si>
    <t>json : "{\"destination\":\"Uffcadd844141cf0a43c0c2c87fb2389e\",\"events\":[{\"type\":\"message\",\"message\":{\"type\":\"text\",\"id\":\"570952691761807515\",\"quoteToken\":\"K4upE1aLKn3r3REZI-rE_02f0ja9FlPluobh-0bVDQit38QFZwBHjBbkKdAKGNOSwj4EWz7pfY2Egh_uRfhNzd6_wlrvQAzZpvxDSVVU6SNowJJUEvetr84Zvx3wr0Z56PGEwP7JcPwCVGXrdBE27Q\",\"text\":\"แฟทบอย\\nเบบี้คอส 2 โลค่ะ \"},\"webhookEventId\":\"01K0QSYNP6JD1P1241A57NXHD2\",\"deliveryContext\":{\"isRedelivery\":false},\"timestamp\":1753145627851,\"source\":{\"type\":\"user\",\"userId\":\"Uc0f3910d135521f0995ac379d0c945f8\"},\"replyToken\":\"1f6dd7cacbe04b9f8cf65c820a991ddc\",\"mode\":\"active\"}]}"</t>
  </si>
  <si>
    <t>json : "{\"destination\":\"Uffcadd844141cf0a43c0c2c87fb2389e\",\"events\":[{\"type\":\"message\",\"message\":{\"type\":\"text\",\"id\":\"570952764440707812\",\"quoteToken\":\"XiRlUegxQ5e0n7a5zHsoZUprfTqa5_ZI9krjz0uVVROCJLnFwUEwoPY0KVP1gGchG5AIMcqMn7fPAmuEpNW9H3QQumidrJN8vX0JZxvCya8RrrMX-3mLZhUDgGJCCrLrz0zF0OnBC54gvS2b2AmxtA\",\"text\":\"เอทบิสโทร\\nเรดคอรัล 1 โล\\nฟิลเลย์ 1 โล\"},\"webhookEventId\":\"01K0QSZZRPF230D12P7MSYZVDV\",\"deliveryContext\":{\"isRedelivery\":false},\"timestamp\":1753145671097,\"source\":{\"type\":\"user\",\"userId\":\"Uc0f3910d135521f0995ac379d0c945f8\"},\"replyToken\":\"b672f37002fa4ba8821b64b4435a121e\",\"mode\":\"active\"}]}"</t>
  </si>
  <si>
    <t>json : "{\"destination\":\"Uffcadd844141cf0a43c0c2c87fb2389e\",\"events\":[{\"type\":\"message\",\"message\":{\"type\":\"text\",\"id\":\"570952890270089814\",\"quoteToken\":\"3aAlkeyVdRP9Vtxhkm9BOQdK0BVy0rkJ0KvX0huT97ZLGJB7QhYbAaO5FjsUylrB5Ip6TH_62eAX8nSdaZCqjYKA4wUD-Mn73f4bflOTBPLWR7BsU3EA8IsGxETY3edwTTNqDMXDJIO6DnbUtXamyg\",\"text\":\"เคน\\nเรดคอรัล 1โล\\nฟิลเลย์ 1โล\\nเบบี้คอส 1โล\\nมิซูน่า 1 โลค่ะ\"},\"webhookEventId\":\"01K0QT298R7FV4Z3AZ6MG7BF20\",\"deliveryContext\":{\"isRedelivery\":false},\"timestamp\":1753145746205,\"source\":{\"type\":\"user\",\"userId\":\"Uc0f3910d135521f0995ac379d0c945f8\"},\"replyToken\":\"455a7e4e23604b2380738b64986480e4\",\"mode\":\"active\"}]}"</t>
  </si>
  <si>
    <t>json : "{\"date\":\"2025-07-22T01:57:23.793Z\",\"deliveryDate\":\"2025-07-22\",\"user\":\"Fat Boy\",\"userLine\":\"ADMIN\",\"payMethod\":\"เครดิต\",\"userId\":\"ADMIN\",\"order\":[{\"name\":\"Baby Cos\",\"nameTh\":\"เบบี้คอส\",\"amount\":2,\"price\":120,\"subtotal\":240}]}"</t>
  </si>
  <si>
    <t>🔥 Queued order with Trigger ID: -8974499885366163638</t>
  </si>
  <si>
    <t>json : "{\"date\":\"2025-07-22T01:57:56.902Z\",\"deliveryDate\":\"2025-07-22\",\"user\":\"เจริญภัณฑ์\",\"userLine\":\"ADMIN\",\"payMethod\":\"เครดิต\",\"userId\":\"ADMIN\",\"order\":[{\"name\":\"Green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</si>
  <si>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-7083014369209208107</t>
  </si>
  <si>
    <t>json : "{\"date\":\"2025-07-22T01:58:27.555Z\",\"deliveryDate\":\"2025-07-22\",\"user\":\"Smaz\",\"userLine\":\"ADMIN\",\"payMethod\":\"โอนเงิน\",\"userId\":\"ADMIN\",\"order\":[{\"name\":\"Frillice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</si>
  <si>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Processing order for trigger: -7083014369209208107</t>
  </si>
  <si>
    <t>🔥 Queued order with Trigger ID: 936768521350129127</t>
  </si>
  <si>
    <t>summarizeOrdersToPayments key: 22 Jul 2025|เจริญภัณฑ์</t>
  </si>
  <si>
    <t>Flex Message (Final): {"type":"flex","altText":"(ADMIN#576) สั่งผักใหม่","contents":{"type":"bubble","size":"mega","body":{"type":"box","layout":"vertical","spacing":"md","contents":[{"type":"text","text":"✅ รายการสั่งผักใหม่ (ADMIN#576)","weight":"bold","size":"md","color":"#1DB446","wrap":true},{"type":"text","text":"ร้าน: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</si>
  <si>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📬 pushFlexMessage : {"sentMessages":[{"id":"570959225748980225","quoteToken":"9_RDwQfDEEjEpG3l0gXrChOdtwrMCqT55msN0giHUZwoQv8luFHYta-_O_3JFgVB4VUtu-FQQZ47RtL2_TWgEw5De70Wcn7DF7LO14PuFHaYVzJn-3ZEY74iCwDFR8CiW3NF679HBFqrofgmc7a-4w"}]}</t>
  </si>
  <si>
    <t>🔥 Deleted property for trigger: -7083014369209208107</t>
  </si>
  <si>
    <t>✅ Deleted trigger: -7083014369209208107</t>
  </si>
  <si>
    <t>🔥 Processing order for trigger: -8974499885366163638</t>
  </si>
  <si>
    <t>summarizeOrdersToPayments key: 22 Jul 2025|Fat Boy</t>
  </si>
  <si>
    <t>Flex Message (Final): {"type":"flex","altText":"(ADMIN#577) สั่งผักใหม่","contents":{"type":"bubble","size":"mega","body":{"type":"box","layout":"vertical","spacing":"md","contents":[{"type":"text","text":"✅ รายการสั่งผักใหม่ (ADMIN#577)","weight":"bold","size":"md","color":"#1DB446","wrap":true},{"type":"text","text":"ร้าน: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</si>
  <si>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{"sentMessages":[{"id":"570959270980616402","quoteToken":"RHdrzxPMSdKUPoiuQnahv6ReiP9g5XmINAMDDIN4cHddsMm8hEjVFSux9EHMzbSsy52oMxFhklJ-nKFv135vXxYMEiHz4tpcRtYYsAbQqf_EkUycUhtIsuWsw_qfEvaMpmvC_GHcrX0KMQvPFUqpbg"}]}</t>
  </si>
  <si>
    <t>🔥 Deleted property for trigger: -8974499885366163638</t>
  </si>
  <si>
    <t>✅ Deleted trigger: -8974499885366163638</t>
  </si>
  <si>
    <t>🔥 Processing order for trigger: 936768521350129127</t>
  </si>
  <si>
    <t>summarizeOrdersToPayments key: 22 Jul 2025|Smaz</t>
  </si>
  <si>
    <t>✅ เริ่ม generateAdminDeliveryDocs สำหรับ: Smaz วันที่: 22072025</t>
  </si>
  <si>
    <t>Flex Message (Final): {"type":"flex","altText":"(ADMIN#578) สั่งผักใหม่","contents":{"type":"bubble","size":"mega","body":{"type":"box","layout":"vertical","spacing":"md","contents":[{"type":"text","text":"✅ รายการสั่งผักใหม่ (ADMIN#578)","weight":"bold","size":"md","color":"#1DB446","wrap":true},{"type":"text","text":"ร้าน: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PDF","uri":"https://drive.google.com/file/d/1NpuEZ18CWngm2CauO77p_aE13BdZFthD/view?usp=drivesdk"},"margin":"sm"}]}]}}}</t>
  </si>
  <si>
    <t>📬 pushFlexMessage : {"sentMessages":[{"id":"570959465210970449","quoteToken":"c0h8q4a07j8Q6YE0kUg3tAeB5CIKoFm6G5uoQvrJrhKjFWO4luMiORsl0VvrDJvXqVNlFM9uQsBXn1Ie5Eo98GXNyvs_MSu6mC3rxGLZ6QHWdKARnneehbqVmgI97PMnaUAkr1HJCh6gCcd_GM71gQ"}]}</t>
  </si>
  <si>
    <t>🔥 Deleted property for trigger: 936768521350129127</t>
  </si>
  <si>
    <t>✅ Deleted trigger: 936768521350129127</t>
  </si>
  <si>
    <t>sendDailyPackingSummary formattedToday : 22 Jul 2025</t>
  </si>
  <si>
    <t>sendDailyPackingSummary todayRows : [[570,"20 Jul 2025 เวลา 14:05","2025-07-21T17:00:00.000Z","ขนมบ้านคุณย่า","Green Oak",1,120,120,"เงินสด"],[571,"20 Jul 2025 เวลา 14:49","2025-07-21T17:00:00.000Z","Daya Eatery","Baby Cos",1,120,120,"เงินสด"],[571,"20 Jul 2025 เวลา 14:49","2025-07-21T17:00:00.000Z","Daya Eatery","Wild Rocket",0.3,300,90,"เงินสด"],[572,"21 Jul 2025 เวลา 01:52","2025-07-21T17:00:00.000Z","Morning Tonight","Baby Cos",2,120,240,"เครดิต"],[573,"21 Jul 2025 เวลา 01:58","2025-07-21T17:00:00.000Z","Rare","Frillice Iceberg",1,140,140,"เครดิต"],[574,"21 Jul 2025 เวลา 18:35","2025-07-21T17:00:00.000Z","มุมสเต็ก","Red Oak",1,120,120,"โอนเงิน"],[574,"21 Jul 2025 เวลา 18:35","2025-07-21T17:00:00.000Z","มุมสเต็ก","Cos",1,120,120,"โอนเงิน"],[575,"21 Jul 2025 เวลา 19:40","2025-07-21T17:00:00.000Z","ไวท์เฮ้าส์","Red Oak",0.5,120,60,"เงินสด"],[575,"21 Jul 2025 เวลา 19:40","2025-07-21T17:00:00.000Z","ไวท์เฮ้าส์","Baby Cos",1,120,120,"เงินสด"],[576,"22 Jul 2025 เวลา 08:58","2025-07-21T17:00:00.000Z","เจริญภัณฑ์","Green Oak",2,120,240,"เครดิต"],[576,"22 Jul 2025 เวลา 08:58","2025-07-21T17:00:00.000Z","เจริญภัณฑ์","Red Oak",2,120,240,"เครดิต"],[576,"22 Jul 2025 เวลา 08:58","2025-07-21T17:00:00.000Z","เจริญภัณฑ์","Frillice Iceberg",2,140,280,"เครดิต"],[576,"22 Jul 2025 เวลา 08:58","2025-07-21T17:00:00.000Z","เจริญภัณฑ์","Baby Cos",2,120,240,"เครดิต"],[576,"22 Jul 2025 เวลา 08:58","2025-07-21T17:00:00.000Z","เจริญภัณฑ์","Butter Head",2,120,240,"เครดิต"],[577,"22 Jul 2025 เวลา 08:58","2025-07-21T17:00:00.000Z","Fat Boy","Baby Cos",2,120,240,"เครดิต"],[578,"22 Jul 2025 เวลา 09:00","2025-07-21T17:00:00.000Z","Smaz","Frillice Iceberg",1,140,140,"โอนเงิน"],[578,"22 Jul 2025 เวลา 09:00","2025-07-21T17:00:00.000Z","Smaz","Baby Cos",2,120,240,"โอนเงิน"]]</t>
  </si>
  <si>
    <t>sendDailyDeliverSummary flexMessage : {"type":"flex","altText":"สรุปรายการส่งผัก 🚚🥬\nประจำวันที่ 22/07/2025","contents":{"type":"bubble","size":"mega","body":{"type":"box","layout":"vertical","contents":[{"type":"text","text":"สรุปรายการส่งผัก 🚚🥬 \nประจำวันที่ 22/07/2025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Daya Eatery","flex":6,"wrap":true,"weight":"bold","size":"sm"},{"type":"text","text":"🖨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210 บ.)","weight":"bold","size":"sm"}]}]},{"type":"box","layout":"vertical","margin":"lg","spacing":"sm","contents":[{"type":"box","layout":"horizontal","backgroundColor":"#A1D6B2","paddingAll":"md","cornerRadius":"md","margin":"lg","contents":[{"type":"text","text":"3. 👤 Morning Tonight","flex":6,"wrap":true,"weight":"bold","size":"sm"},{"type":"text","text":"🖨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บ.)","weight":"bold","size":"sm"}]}]},{"type":"box","layout":"vertical","margin":"lg","spacing":"sm","contents":[{"type":"box","layout":"horizontal","backgroundColor":"#A1D6B2","paddingAll":"md","cornerRadius":"md","margin":"lg","contents":[{"type":"text","text":"5.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บ.)","weight":"bold","size":"sm"}]}]},{"type":"box","layout":"vertical","margin":"lg","spacing":"sm","contents":[{"type":"box","layout":"horizontal","backgroundColor":"#A1D6B2","paddingAll":"md","cornerRadius":"md","margin":"lg","contents":[{"type":"text","text":"6.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บ.)","weight":"bold","size":"sm"}]}]},{"type":"box","layout":"vertical","margin":"lg","spacing":"sm","contents":[{"type":"box","layout":"horizontal","backgroundColor":"#A1D6B2","paddingAll":"md","cornerRadius":"md","margin":"lg","contents":[{"type":"text","text":"7.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บ.)","weight":"bold","size":"sm"}]}]},{"type":"box","layout":"vertical","margin":"lg","spacing":"sm","contents":[{"type":"box","layout":"horizontal","backgroundColor":"#A1D6B2","paddingAll":"md","cornerRadius":"md","margin":"lg","contents":[{"type":"text","text":"8. 👤 Fat Boy","flex":6,"wrap":true,"weight":"bold","size":"sm"},{"type":"text","text":"🖨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บ.)","weight":"bold","size":"sm"}]}]},{"type":"box","layout":"vertical","margin":"lg","spacing":"sm","contents":[{"type":"box","layout":"horizontal","backgroundColor":"#A1D6B2","paddingAll":"md","cornerRadius":"md","margin":"lg","contents":[{"type":"text","text":"9.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510 บ.","weight":"bold","align":"end","flex":3}]},{"type":"box","layout":"horizontal","contents":[{"type":"text","text":"โอนเงิน","flex":5,"wrap":true},{"type":"text","text":"620 บ.","weight":"bold","align":"end","flex":3}]},{"type":"box","layout":"horizontal","contents":[{"type":"text","text":"เครดิต","flex":5,"wrap":true},{"type":"text","text":"1.860 บ.","weight":"bold","align":"end","flex":3}]},{"type":"separator","margin":"sm"},{"type":"box","layout":"horizontal","backgroundColor":"#E8B86D","paddingAll":"md","cornerRadius":"md","contents":[{"type":"text","text":"รวม 23.80 กก.","size":"md","weight":"bold","flex":5,"wrap":true},{"type":"text","text":"2.990 บ.","weight":"bold","size":"md","align":"end","flex":3}]}]}]}}}</t>
  </si>
  <si>
    <t>📬 pushFlexMessage : {"sentMessages":[{"id":"570959491584491903","quoteToken":"VSLzC3ALpS7_kt1n9suh_3hzFsE5UMSm_lDoMKzFerb_tbsRcltYNbbMc5C5F36ZQ0lnHVcjskjJ9I5B6QyccrRXm9yFXMj3G8twPbiNOeOFKF15axnMGqFce0YmKOfRZ5VkJGPJm5cBNH3bjviDig"}]}</t>
  </si>
  <si>
    <t>json : "{\"destination\":\"Uffcadd844141cf0a43c0c2c87fb2389e\",\"events\":[{\"type\":\"message\",\"message\":{\"type\":\"text\",\"id\":\"570963800275812682\",\"quoteToken\":\"BB9b6qdnUG__zqk7H7h0eVtsrDFJ1LzK8zyb_DLzX8bUgOIsOXugdwcLdvsdBjMKXHGKJbdrMY2r-cHj76DL9FMTdLdYmCpI7c9sS1uZZ8rLCAFf3Vc58Ogr_BBeWFO9FfEEMYvy5U7OnsDswq98yQ\",\"text\":\"เดี๋ยววันนี้ ค่อยสั่ง\\nส่งพรุ่งนี้ เอา วันนี้ จะไม่มีใครไปเก็บใส่ ตู้เย็น\"},\"webhookEventId\":\"01K0R08QBQ07NXQC0QSTD020P1\",\"deliveryContext\":{\"isRedelivery\":false},\"timestamp\":1753152249132,\"source\":{\"type\":\"user\",\"userId\":\"U3cb7c7018c06e87beab55320f27f7317\"},\"replyToken\":\"c44eb5e7941b41249c01f9cf4c76ecf6\",\"mode\":\"active\"}]}"</t>
  </si>
  <si>
    <t>json : "{\"date\":\"2025-07-22T03:18:32.663Z\",\"deliveryDate\":\"2025-07-22\",\"user\":\"8 Bistro\",\"userLine\":\"ADMIN\",\"payMethod\":\"เครดิต\",\"userId\":\"ADMIN\",\"order\":[{\"name\":\"Frillice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</si>
  <si>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5228395749030413507</t>
  </si>
  <si>
    <t>json : "{\"date\":\"2025-07-22T03:19:32.889Z\",\"deliveryDate\":\"2025-07-22\",\"user\":\"Ken Izakaya\",\"userLine\":\"ADMIN\",\"payMethod\":\"เครดิต\",\"userId\":\"ADMIN\",\"order\":[{\"name\":\"Frillice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Coral\",\"nameTh\":\"เรดคอรัล\",\"amount\":1,\"price\":140,\"subtotal\":140},{\"name\":\"Mizuna\",\"nameTh\":\"มิซูน่า\",\"amount\":1,\"price\":230,\"subtotal\":230}]}"</t>
  </si>
  <si>
    <t>🔥 Queued order with Trigger ID: -7097115675113488030</t>
  </si>
  <si>
    <t>🔥 Processing order for trigger: 5228395749030413507</t>
  </si>
  <si>
    <t>summarizeOrdersToPayments key: 22 Jul 2025|8 Bistro</t>
  </si>
  <si>
    <t>✅ เริ่ม generateAdminDeliveryDocs สำหรับ: 8 Bistro วันที่: 22072025</t>
  </si>
  <si>
    <t>🔥 Processing order for trigger: -7097115675113488030</t>
  </si>
  <si>
    <t>✨ สร้างเลขที่เอกสารใหม่: DS220725005</t>
  </si>
  <si>
    <t>summarizeOrdersToPayments key: 22 Jul 2025|Ken Izakaya</t>
  </si>
  <si>
    <t>✅ เริ่ม generateAdminDeliveryDocs สำหรับ: Ken Izakaya วันที่: 22072025</t>
  </si>
  <si>
    <t>✨ สร้างเลขที่เอกสารใหม่: DS220725006</t>
  </si>
  <si>
    <t>💾 อัปเดตเลขที่เอกสาร DS220725005 ใน Payments แถวที่ 1834</t>
  </si>
  <si>
    <t>Flex Message (Final): {"type":"flex","altText":"(ADMIN#579) สั่งผักใหม่","contents":{"type":"bubble","size":"mega","body":{"type":"box","layout":"vertical","spacing":"md","contents":[{"type":"text","text":"✅ รายการสั่งผักใหม่ (ADMIN#579)","weight":"bold","size":"md","color":"#1DB446","wrap":true},{"type":"text","text":"ร้าน: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PDF","uri":"https://drive.google.com/file/d/1DZPqx1pZIm-k-ciLNTyGgd6LwQSp1Ta6/view?usp=drivesdk"},"margin":"sm"}]}]}}}</t>
  </si>
  <si>
    <t>📬 pushFlexMessage : {"sentMessages":[{"id":"570967604492501371","quoteToken":"I3gfRc4ggIuI6XpAQ_1UMiXhUincVeKjRwq3_FvcEOdONSNMSwxrMDX4tpNeh3OqyxWpxodjaY6yVpNYYBFhAzC6xcBmqJphuqEwFD8957M9sarvvmodAVoCKxDVFz9lPdEOJaJlf2ii_5jkOlvBnA"}]}</t>
  </si>
  <si>
    <t>🔥 Deleted property for trigger: 5228395749030413507</t>
  </si>
  <si>
    <t>✅ Deleted trigger: 5228395749030413507</t>
  </si>
  <si>
    <t>💾 อัปเดตเลขที่เอกสาร DS220725006 ใน Payments แถวที่ 1835</t>
  </si>
  <si>
    <t>Flex Message (Final): {"type":"flex","altText":"(ADMIN#580) สั่งผักใหม่","contents":{"type":"bubble","size":"mega","body":{"type":"box","layout":"vertical","spacing":"md","contents":[{"type":"text","text":"✅ รายการสั่งผักใหม่ (ADMIN#580)","weight":"bold","size":"md","color":"#1DB446","wrap":true},{"type":"text","text":"ร้าน: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อังคารที่ 22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กก.","weight":"bold","align":"end","size":"sm","flex":2},{"type":"text","text":"630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PDF","uri":"https://drive.google.com/file/d/1nTnfcjUl4wc3LboWLemRsl505g56cG66/view?usp=drivesdk"},"margin":"sm"}]}]}}}</t>
  </si>
  <si>
    <t>📬 pushFlexMessage : {"sentMessages":[{"id":"570967621504598563","quoteToken":"f4hK_eJzvV7znD9CMPskjTaF3Y8RaJ4-44voq7Lp6DAhyum_zixipnH_YvfIplLjBBziS80EbQq12iEhugpnKbhhxw91yjxdUdxq2QF60-usWU6RPxyXKCBjng5xLWj6AGJsMOOnAyfZyjZJ6Llawg"}]}</t>
  </si>
  <si>
    <t>🔥 Deleted property for trigger: -7097115675113488030</t>
  </si>
  <si>
    <t>✅ Deleted trigger: -7097115675113488030</t>
  </si>
  <si>
    <t>json : "{\"destination\":\"Uffcadd844141cf0a43c0c2c87fb2389e\",\"events\":[{\"type\":\"message\",\"message\":{\"type\":\"text\",\"id\":\"570969377944371635\",\"quoteToken\":\"Ld4GHrxrtgAyDS6kg7ozJmjTYTHXC8eWosrqOmR2cDhl1ZaDaEx8VFV_YTmK2ncgohTjjl4ah4ZJTPz6BxXD09N3-UmhLtOdCrzVg3komQQ4ch3wKkBEVpK_2QcdINnMbcZVSWIdj0ZTA9Zfu83Ywg\",\"text\":\"เคน ฝากไว้ที่แฟทก็ได้นะคะ\"},\"webhookEventId\":\"01K0R3E5XVNKKSV1C9DC8GQ9HX\",\"deliveryContext\":{\"isRedelivery\":false},\"timestamp\":1753155573532,\"source\":{\"type\":\"user\",\"userId\":\"Uc0f3910d135521f0995ac379d0c945f8\"},\"replyToken\":\"d7054a8f6e4245cba71b61de9e09cf6d\",\"mode\":\"active\"}]}"</t>
  </si>
  <si>
    <t>json : "{\"destination\":\"Uffcadd844141cf0a43c0c2c87fb2389e\",\"events\":[{\"type\":\"message\",\"message\":{\"type\":\"text\",\"id\":\"570998798974451971\",\"quoteToken\":\"wQAOLEu37zKJeyMJfbavrrGrRfmu7E5yrTKzPLh9UwnZsij8FonCKZmbFpzOOyeY9n2gTb-o84O8CPxS07H_-w1BjxYb9FqeFGz3fjT9vsWQvdHQXH_wyHCBpzCEL2savWOVhys-di-PVJ7r-hjJKw\",\"text\":\"สั่งผัก\"},\"webhookEventId\":\"01K0RM5BGD4JKX1WFZ15868W5V\",\"deliveryContext\":{\"isRedelivery\":false},\"timestamp\":1753173109850,\"source\":{\"type\":\"user\",\"userId\":\"U3cb7c7018c06e87beab55320f27f7317\"},\"replyToken\":\"ad1629e5e46042e4bab6187e6c0f794c\",\"mode\":\"active\"}]}"</t>
  </si>
  <si>
    <t>json : "{\"date\":\"2025-07-22T08:36:53.689Z\",\"deliveryDate\":\"2025-07-23\",\"user\":\"Touch Steak\",\"userLine\":\"Ning🍒\",\"payMethod\":\"โอนเงิน\",\"userId\":\"U3cb7c7018c06e87beab55320f27f7317\",\"order\":[{\"name\":\"Red Oak\",\"nameTh\":\"เรดโอ๊ค \",\"amount\":2,\"price\":120,\"subtotal\":240,\"image\":\"https://i.postimg.cc/8F4451pB/08.png\"},{\"name\":\"Frillice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</si>
  <si>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{"sentMessages":[{"id":"570999315510592212","quoteToken":"dThHWBcuuriXaIk4t2k8XSrsRiCrxmFhcuO7McdJsFKwVHhjQpo3GmaCCimcehGQOPPPcOW8ac8Nm-YyH39anIkwu0gGO3gpp94vYEToVwQT0cETuXkPbuQB2LQ7ft0R2N-dyXgAa2tAFW2y-sIo4w"}]}</t>
  </si>
  <si>
    <t>🔥 Queued order with Trigger ID: -5640723724852530915</t>
  </si>
  <si>
    <t>🔥 Processing order for trigger: -5640723724852530915</t>
  </si>
  <si>
    <t>Delivery Date: 23 Jul 2025</t>
  </si>
  <si>
    <t>summarizeOrdersToPayments key: 23 Jul 2025|Touch Steak</t>
  </si>
  <si>
    <t>Flex Message (Final): {"type":"flex","altText":"(Ning🍒#581) สั่งผักใหม่","contents":{"type":"bubble","size":"mega","body":{"type":"box","layout":"vertical","spacing":"md","contents":[{"type":"text","text":"✅ รายการสั่งผักใหม่ (Ning🍒#581)","weight":"bold","size":"md","color":"#1DB446","wrap":true},{"type":"text","text":"ร้าน: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</si>
  <si>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{"sentMessages":[{"id":"570999367034208802","quoteToken":"YNJ5dqOkL4RuJ6_gxLqEvTR9YPYbNQWDLG7RcHxw1FiOqf-SMuOazEIbxGI31GJtcXr1GpXJ9AHphBbUYrvcVQIT7TIpmKWSTnde1-vkn_8DnHdBBrQzUMSo81nwmYx8l5IKTni8W_-KNoglENassg"}]}</t>
  </si>
  <si>
    <t>🔥 Deleted property for trigger: -5640723724852530915</t>
  </si>
  <si>
    <t>✅ Deleted trigger: -5640723724852530915</t>
  </si>
  <si>
    <t>json : "{\"destination\":\"Uffcadd844141cf0a43c0c2c87fb2389e\",\"events\":[{\"type\":\"message\",\"message\":{\"type\":\"text\",\"id\":\"570999752674771443\",\"quoteToken\":\"EkWojAJtUnlWQGhPWWksXNSOHiXRUteRihqq_H2wdg-KUXxnWjI9JJvnuhiQYysEGxiFMaRk01evr7YQElX1eXHoId0OVHfPLacUkNxmepvabAHtetAGDQuggTGSQNpglXxrGW5MMgdJzJYQc4lC6Q\",\"text\":\"สั่งสลัดร็อคเก็ต 1 กก. ค่ะ\"},\"webhookEventId\":\"01K0RMPPK7X7T9S2S4540NR4AT\",\"deliveryContext\":{\"isRedelivery\":false},\"timestamp\":1753173678269,\"source\":{\"type\":\"user\",\"userId\":\"U0e10de2b5352d65f5e41d2b3856f6ca3\"},\"replyToken\":\"e330235cb9db4455afe98a6034070f2c\",\"mode\":\"active\"}]}"</t>
  </si>
  <si>
    <t>📬 pushFlexMessage : {"sentMessages":[{"id":"571014938689273874","quoteToken":"Vp2X26n7yjMRLcqYieAImfe-cIEdRY0i1tUtw2cenKmpUbKdd1Tm5_4HONjQrSsO-zPKXPs68ZZ-X_HtpEBLe9-t6TyMMd_SkIbgCn6dT1RToGjT4KfqDrBKdcMIJP9-ErPn0MuBxDiaxA-t_bgKig"}]}</t>
  </si>
  <si>
    <t>📬 pushFlexMessage : {"sentMessages":[{"id":"571014944527482926","quoteToken":"kVKmGALb0yPOPfivs2oTDG2jyXAMqvH6rwR9YsL7JIdqeVRrTIjaxh5-aZLiw5-TJtCzfMfHqbpKydKcUf3Xq7Jg7xuVNQLRIr9LCS9IX_-iv8HfHSIYTlIseSszIsitQ7ngUfCcVrDxaQvgxAoRfA"}]}</t>
  </si>
  <si>
    <t>📬 pushFlexMessage : {"sentMessages":[{"id":"571014946524234323","quoteToken":"QiaL5hFgjBYA3EUazp9-_sxFbDrZh84USW6Mu0LTkCfkkf7nnbaLk88roQfSOO811qosUwf7zAOhJyi5V6NTWEy6zU8e8YvIUWbih8Fbpy-UAXMOWF1zq7Ft8omtv5qGnB19h9nusbvSbUUt8FOa0g"}]}</t>
  </si>
  <si>
    <t>json : "{\"destination\":\"Uffcadd844141cf0a43c0c2c87fb2389e\",\"events\":[{\"type\":\"message\",\"message\":{\"type\":\"text\",\"id\":\"571032656251715620\",\"quoteToken\":\"mBsqXxD4K_QtGpT51fpAjfwKblL6VNFZ6qK4gaJoFkQMFmsZzuowyNV7Q1TojA6z3mKBufptrngEhUcU5q2A0RTww6Enkalu5I58bRv38epA5H2XRAGlZ1tA1m46wy5qVLrMTg87xBiZ3yI-r3oliQ\",\"text\":\" สั่งผักสลัดหน่อยค่ะ\\nกรีนโอ๊ค1โล\\nเรดโอ๊ค 2โล\\nฟินเดย์2โล\\nผักเบบี้คอส 2โล\\nขอบคุณค่ะ\\n\"},\"webhookEventId\":\"01K0S7D72B94HJZZ0EBZGF2WVY\",\"deliveryContext\":{\"isRedelivery\":false},\"timestamp\":1753193290319,\"source\":{\"type\":\"user\",\"userId\":\"U78617910c23af5dc02e8b5d4035a5026\"},\"replyToken\":\"3b322e094ed8407db2c92970318b3f5e\",\"mode\":\"active\"}]}"</t>
  </si>
  <si>
    <t>json : "{\"destination\":\"Uffcadd844141cf0a43c0c2c87fb2389e\",\"events\":[{\"type\":\"message\",\"message\":{\"type\":\"text\",\"id\":\"571032804545003645\",\"quoteToken\":\"snyX1JqyErLcjegblM66vayaddnFslXgk2eQVj3s7YoLW-2XtifcPrL8mt-Cz_XRNBmgdRbBwh_YJgkuRnFlEw7mRjhtqit0N7qnXnMKLwNxYBbhJA-zimVwmK5Lku5eFIxAtBW24pcvO0gzsrh4BQ\",\"text\":\"ผักเบบี้คอสขอสวยๆหน่อยนะคะ\\uD83D\\uDE01\"},\"webhookEventId\":\"01K0S7FX22KA61SMB5EFYHE5MG\",\"deliveryContext\":{\"isRedelivery\":false},\"timestamp\":1753193378774,\"source\":{\"type\":\"user\",\"userId\":\"U78617910c23af5dc02e8b5d4035a5026\"},\"replyToken\":\"c23a8d249bc44cd99c957c729337e47d\",\"mode\":\"active\"}]}"</t>
  </si>
  <si>
    <t>json : "{\"destination\":\"Uffcadd844141cf0a43c0c2c87fb2389e\",\"events\":[{\"type\":\"message\",\"message\":{\"type\":\"text\",\"id\":\"571035657359589604\",\"quoteToken\":\"RjiwO0K8En7GvSZtjkBFB3P8Xony3xgBZNYwuxQdF0Dx-SJI8rhVFbSmntyoO1TjDny0BfKZtAkel6HN82IRIuuDJQv29IMN6XA59vJ81iH1__-pIfHDfzFT94OF7BgxBQRw6PfK6WIb-TGDfbx-nA\",\"text\":\"ขอโทษนะคะตอนนี้อีฟค้างอยู่เท่าไหร่คะเดี๋ยวอีฟจะโอนให้ทั้งหมดเลย\"},\"webhookEventId\":\"01K0S93SK1Z08AMZX05FS6ERK8\",\"deliveryContext\":{\"isRedelivery\":false},\"timestamp\":1753195079235,\"source\":{\"type\":\"user\",\"userId\":\"U7d5bfb152da63a1062fdc192a3ba0811\"},\"replyToken\":\"330d8d4480a344cba2b553de109b1a15\",\"mode\":\"active\"}]}"</t>
  </si>
  <si>
    <t>json : "{\"destination\":\"Uffcadd844141cf0a43c0c2c87fb2389e\",\"events\":[{\"type\":\"message\",\"message\":{\"type\":\"text\",\"id\":\"571035666722062406\",\"quoteToken\":\"EkwARs3EGbDduGxS_WZk1eW9XeDJnfN3GR3VjOzy2XSwCg5PfITrB31gbjt1vYWtagmJV23yuizElSQcKNVcz-tWSdMnFKQEnkuzOapeWBYgzDTih3_7StmUzhWs2NXyBLRYHOo-ec3dkN-iuRKEOg\",\"text\":\"ไม่แน่ใจว่าเคลียร์บิลไหนไปแล้วบ้าง\"},\"webhookEventId\":\"01K0S93ZCN8EFTEF3BSSAEMW27\",\"deliveryContext\":{\"isRedelivery\":false},\"timestamp\":1753195084701,\"source\":{\"type\":\"user\",\"userId\":\"U7d5bfb152da63a1062fdc192a3ba0811\"},\"replyToken\":\"aeafd755f1254795adf038283409cde7\",\"mode\":\"active\"}]}"</t>
  </si>
  <si>
    <t>json : "{\"date\":\"2025-07-22T14:52:04.161Z\",\"deliveryDate\":\"2025-07-23\",\"user\":\"มุมสเต็ก\",\"userLine\":\"ADMIN\",\"payMethod\":\"โอนเงิน\",\"userId\":\"ADMIN\",\"order\":[{\"name\":\"Green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</si>
  <si>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1561923132386124805</t>
  </si>
  <si>
    <t>🔥 Processing order for trigger: 1561923132386124805</t>
  </si>
  <si>
    <t>summarizeOrdersToPayments key: 23 Jul 2025|มุมสเต็ก</t>
  </si>
  <si>
    <t>Flex Message (Final): {"type":"flex","altText":"(ADMIN#582) สั่งผักใหม่","contents":{"type":"bubble","size":"mega","body":{"type":"box","layout":"vertical","spacing":"md","contents":[{"type":"text","text":"✅ รายการสั่งผักใหม่ (ADMIN#582)","weight":"bold","size":"md","color":"#1DB446","wrap":true},{"type":"text","text":"ร้าน: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</si>
  <si>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{"sentMessages":[{"id":"571037367477993532","quoteToken":"u7PI23gqHkxonS5WJB2G6zXyc63VH1Od6E9cne0ZcUDn3xDJ0SEULpetLsjLmLF-qspHY5Oyu1GGGb7dc-1Rg_qvECZNjzjDvkedzr_3vwmWAyxPAZezdYokZa0rbaJiY1_zqJIypdv4H2zcg8YSqg"}]}</t>
  </si>
  <si>
    <t>🔥 Deleted property for trigger: 1561923132386124805</t>
  </si>
  <si>
    <t>✅ Deleted trigger: 1561923132386124805</t>
  </si>
  <si>
    <t>json : "{\"destination\":\"Uffcadd844141cf0a43c0c2c87fb2389e\",\"events\":[{\"type\":\"message\",\"message\":{\"type\":\"text\",\"id\":\"571055616861405406\",\"quoteToken\":\"UlBCmagwJJBvr8Nuf6ApUg6EWd5M2j1srguKPzYO9LgzyJQaTOQGKboNT7k3j1YRQzQ_vgIPbPwpWWi_tLnkh9GKUkIHPUQ8myk6c93Nl00lShpTGPXRhJcaH2Y4h_G4TpZztcyBaXNmK6oby15jag\",\"text\":\"โชเน็น\\nคอส 3 โล\"},\"webhookEventId\":\"01K0SMEVV3TTYWN936Y7R8EF92\",\"deliveryContext\":{\"isRedelivery\":false},\"timestamp\":1753206975916,\"source\":{\"type\":\"user\",\"userId\":\"Uc0f3910d135521f0995ac379d0c945f8\"},\"replyToken\":\"2c3bc553038c48d58e2e637f4ec63676\",\"mode\":\"active\"}]}"</t>
  </si>
  <si>
    <t>json : "{\"destination\":\"Uffcadd844141cf0a43c0c2c87fb2389e\",\"events\":[{\"type\":\"message\",\"message\":{\"type\":\"text\",\"id\":\"571055661102923828\",\"quoteToken\":\"Oupkg1oLI81R1l3Rzb_5Tvs7xTFgppRZK71xIvimzsFqhH9ghsm2NdUF3I9WDXyTazhPYoUjak9-xJpwBjzeea5CPtw1Vpkh_2XFch7VFQ_eS5S88AtWM5DgcV8QqR2DUaOVykRQDgVJvIRCTnJwsg\",\"text\":\"แก้ไข เป็น2โลค่ะ \"},\"webhookEventId\":\"01K0SMFNN2ZVTCJ5RFN7635R13\",\"deliveryContext\":{\"isRedelivery\":false},\"timestamp\":1753207002280,\"source\":{\"type\":\"user\",\"userId\":\"Uc0f3910d135521f0995ac379d0c945f8\"},\"replyToken\":\"6c69c1b961a7437db7beaf61115e359e\",\"mode\":\"active\"}]}"</t>
  </si>
  <si>
    <t>json : "{\"destination\":\"Uffcadd844141cf0a43c0c2c87fb2389e\",\"events\":[{\"type\":\"message\",\"message\":{\"type\":\"text\",\"id\":\"571055682946859060\",\"quoteToken\":\"1uHyT8JJPNb3FV0gjLNZumPlJRutX4OW0L-ewqaiFNdY6Qyg_pdP8bz5sIH8tfMGrwPPRRBzmAj6NYmeU3IFXbZoZCS73gyMWiwXvWTydg9-eM0kyKbhGg-W8VyTytxde5XSd66SC9Oay6xOigOwoQ\",\"text\":\"แฟทบอย\\nเบบี้คอส 3 โล\"},\"webhookEventId\":\"01K0SMG2BYHZ2J55VA1XQJD6C7\",\"deliveryContext\":{\"isRedelivery\":false},\"timestamp\":1753207015300,\"source\":{\"type\":\"user\",\"userId\":\"Uc0f3910d135521f0995ac379d0c945f8\"},\"replyToken\":\"49b0c8c576ae43719d691f676880ddb3\",\"mode\":\"active\"}]}"</t>
  </si>
  <si>
    <t>json : "{\"destination\":\"Uffcadd844141cf0a43c0c2c87fb2389e\",\"events\":[{\"type\":\"message\",\"message\":{\"type\":\"text\",\"id\":\"571055701250801928\",\"quoteToken\":\"qp0KcVO1uuz_JDl77dfDgy_epiav92Vo9F0nlAGN9C_LcKY5rfPLJnBARAcERKj4hg_VRoCsgDb2scIXBuvZBc_wGJwGpr0s-5oBq2X_WyA6QhvdbPD0rT3ivENp6ZJFI8Nk1mabi7PKhyqzmNwfvg\",\"text\":\"เอทบิสโทร\\nเบบี้คอส 1 โล\"},\"webhookEventId\":\"01K0SMGCKPZJR9HMX5ZMF17CSN\",\"deliveryContext\":{\"isRedelivery\":false},\"timestamp\":1753207026214,\"source\":{\"type\":\"user\",\"userId\":\"Uc0f3910d135521f0995ac379d0c945f8\"},\"replyToken\":\"5221a1d3b3274ea1b8a133d5681f779b\",\"mode\":\"active\"}]}"</t>
  </si>
  <si>
    <t>json : "{\"destination\":\"Uffcadd844141cf0a43c0c2c87fb2389e\",\"events\":[{\"type\":\"message\",\"message\":{\"type\":\"text\",\"id\":\"571059667032080402\",\"quoteToken\":\"x1-4k3s7tLt6WtlnAK6VWLouh09m2_MTDsg9Wjtr0QYc2oAPdnQ34HA5rHBBq3fZNLPnHBq8NtvfiqexcPZePJJ_40D7h-oHcQGORZ5DyljXm3Yi-sFrvuMWU-5SFi0FYzbLjhn1N57LEVD2EBdFog\",\"text\":\"สั่งผัก\"},\"webhookEventId\":\"01K0SPRHDC4B6J5RGGDW888CC0\",\"deliveryContext\":{\"isRedelivery\":false},\"timestamp\":1753209390000,\"source\":{\"type\":\"user\",\"userId\":\"U863ec6850ff494c8ad50b25afa94efb0\"},\"replyToken\":\"581fb870a40248a7b5c6a9f3565539ce\",\"mode\":\"active\"}]}"</t>
  </si>
  <si>
    <t>json : "{\"date\":\"2025-07-22T18:37:10.500Z\",\"deliveryDate\":\"2025-07-23\",\"user\":\"Rare\",\"userLine\":\"21gun\",\"payMethod\":\"เครดิต\",\"userId\":\"U863ec6850ff494c8ad50b25afa94efb0\",\"order\":[{\"name\":\"Italian Basil\",\"nameTh\":\"เบซิล\",\"amount\":0.2,\"price\":400,\"subtotal\":80,\"image\":\"https://i.postimg.cc/MZ3pq71s/basil.webp\"}]}"</t>
  </si>
  <si>
    <t>📬 pushFlexMessage : {"sentMessages":[{"id":"571059742412374307","quoteToken":"jo4My2FqppGP5oRfFNOKtRMW6nEiEmuZgFTfi6ar97eb6G7dLKci5GVkrHfSR-qkz5EejlSzRIk6xFfE-hHeZthJf7y5SX7Jqp79-63QbhQ1ld0e_cfw7KD5Uw1iwEmaaEvYrsln4EW0OnJ_FIQ6fQ"}]}</t>
  </si>
  <si>
    <t>🔥 Queued order with Trigger ID: 5710513291975071139</t>
  </si>
  <si>
    <t>json : "{\"date\":\"2025-07-22T18:37:36.727Z\",\"deliveryDate\":\"2025-07-23\",\"user\":\"Morning Tonight\",\"userLine\":\"21gun\",\"payMethod\":\"เครดิต\",\"userId\":\"U863ec6850ff494c8ad50b25afa94efb0\",\"order\":[{\"name\":\"Green Oak\",\"nameTh\":\"กรีนโอ๊ค \",\"amount\":2,\"price\":120,\"subtotal\":240,\"image\":\"https://i.postimg.cc/xXKgwvBZ/05.png\"},{\"name\":\"Red Oak\",\"nameTh\":\"เรดโอ๊ค \",\"amount\":2,\"price\":120,\"subtotal\":240,\"image\":\"https://i.postimg.cc/8F4451pB/08.png\"}]}"</t>
  </si>
  <si>
    <t>📬 pushFlexMessage : {"sentMessages":[{"id":"571059788801900562","quoteToken":"xKUEyqRDQ8YS5AjYPu_ROARUzWJ1wkpucTkgZdJIjAw68M-2BlzEuBD2CbqZLTgAR_V7R4oiLDIezL_e_kaOAVgrnS3FNM1HsTedQ07iUrn6WMJP72BunA-k4JBPY2Bxi9nuuCBjSk5hjQzWiclWeg"}]}</t>
  </si>
  <si>
    <t>🔥 Queued order with Trigger ID: -6016711871012514127</t>
  </si>
  <si>
    <t>🔥 Processing order for trigger: 5710513291975071139</t>
  </si>
  <si>
    <t>summarizeOrdersToPayments key: 23 Jul 2025|Rare</t>
  </si>
  <si>
    <t>Flex Message (Final): {"type":"flex","altText":"(21gun#583) สั่งผักใหม่","contents":{"type":"bubble","size":"mega","body":{"type":"box","layout":"vertical","spacing":"md","contents":[{"type":"text","text":"✅ รายการสั่งผักใหม่ (21gun#583)","weight":"bold","size":"md","color":"#1DB446","wrap":true},{"type":"text","text":"ร้าน: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บ.","size":"sm","color":"#000000","align":"end","flex":3}]}]},{"type":"separator","margin":"md"},{"type":"box","layout":"horizontal","margin":"sm","contents":[{"type":"text","text":"รวม","weight":"bold","size":"sm","flex":4},{"type":"text","text":"0.20 กก.","weight":"bold","align":"end","size":"sm","flex":2},{"type":"text","text":"80 บ.","weight":"bold","align":"end","size":"sm","flex":3}]}]}}}</t>
  </si>
  <si>
    <t>📬 pushFlexMessage : {"sentMessages":[{"id":"571059832220811333","quoteToken":"PIr_glUW0Lz7jasZ0xCmQcgOCdW1aWhI-qgFqiNoaVzcszJr5-OGvt33qTv5vgGPBz8EIXlrC9wErUHU_PewPzivgiAx6B1G4egGbbXGiBzq2P_kn7w_o0sKVHsm6srcYo5YnKB--_gqawFNdJleEg"}]}</t>
  </si>
  <si>
    <t>🔥 Deleted property for trigger: 5710513291975071139</t>
  </si>
  <si>
    <t>✅ Deleted trigger: 5710513291975071139</t>
  </si>
  <si>
    <t>🔥 Processing order for trigger: -6016711871012514127</t>
  </si>
  <si>
    <t>summarizeOrdersToPayments key: 23 Jul 2025|Morning Tonight</t>
  </si>
  <si>
    <t>Flex Message (Final): {"type":"flex","altText":"(21gun#584) สั่งผักใหม่","contents":{"type":"bubble","size":"mega","body":{"type":"box","layout":"vertical","spacing":"md","contents":[{"type":"text","text":"✅ รายการสั่งผักใหม่ (21gun#584)","weight":"bold","size":"md","color":"#1DB446","wrap":true},{"type":"text","text":"ร้าน: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</si>
  <si>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{"sentMessages":[{"id":"571059934763155644","quoteToken":"yOKo7hxXLgA0mBb4DbN8BK-vruPWJcvibKuz8QaPg67eAhDfDctCz66xA0eQU8S4vhOaRjF5jxGkgmnbrBt38i351yAClYrgcsYx9uBTirD2U2izUd54N1Tc83_aL8eKQaWBalaldoDF7kGcIv8OhQ"}]}</t>
  </si>
  <si>
    <t>🔥 Deleted property for trigger: -6016711871012514127</t>
  </si>
  <si>
    <t>✅ Deleted trigger: -6016711871012514127</t>
  </si>
  <si>
    <t>sendDailyOrderSummary formattedToday : 23 Jul 2025</t>
  </si>
  <si>
    <t>sendDailyOrderSummary todayRows : [[581,"22 Jul 2025 เวลา 15:37","2025-07-22T17:00:00.000Z","Touch Steak","Red Oak",2,120,240,"โอนเงิน"],[581,"22 Jul 2025 เวลา 15:37","2025-07-22T17:00:00.000Z","Touch Steak","Frillice Iceberg",1,140,140,"โอนเงิน"],[581,"22 Jul 2025 เวลา 15:37","2025-07-22T17:00:00.000Z","Touch Steak","Baby Cos",2,120,240,"โอนเงิน"],[582,"22 Jul 2025 เวลา 21:54","2025-07-22T17:00:00.000Z","มุมสเต็ก","Green Oak",1,120,120,"โอนเงิน"],[582,"22 Jul 2025 เวลา 21:54","2025-07-22T17:00:00.000Z","มุมสเต็ก","Red Oak",1,120,120,"โอนเงิน"],[583,"23 Jul 2025 เวลา 01:37","2025-07-22T17:00:00.000Z","Rare","Italian Basil",0.2,400,80,"เครดิต"],[584,"23 Jul 2025 เวลา 01:38","2025-07-22T17:00:00.000Z","Morning Tonight","Green Oak",2,120,240,"เครดิต"],[584,"23 Jul 2025 เวลา 01:38","2025-07-22T17:00:00.000Z","Morning Tonight","Red Oak",2,120,240,"เครดิต"]]</t>
  </si>
  <si>
    <t>📬 pushFlexMessage : {"sentMessages":[{"id":"571087242299703543","quoteToken":"FNzTY-XpuN4TkBiJNPKY7is66zSt0wU_3bR3hPL_GSdYSpdY7A4kXzyBnJwkEley-YEo8DwqimW4CN78pwBJNGbFM2jQ6NUfnSV3dJT9JrPgenJSvMxIOFzUvQ294D0nOhREcIxi0H9QVwMVPTu0OA"}]}</t>
  </si>
  <si>
    <t>json : "{\"date\":\"2025-07-22T23:44:53.011Z\",\"deliveryDate\":\"2025-07-23\",\"user\":\"Shounen Yakiniku\",\"userLine\":\"ADMIN\",\"payMethod\":\"เครดิต\",\"userId\":\"ADMIN\",\"order\":[{\"name\":\"Cos\",\"nameTh\":\"คอส\",\"amount\":2,\"price\":120,\"subtotal\":240}]}"</t>
  </si>
  <si>
    <t>🔥 Queued order with Trigger ID: -6134956436910715600</t>
  </si>
  <si>
    <t>json : "{\"date\":\"2025-07-22T23:45:42.721Z\",\"deliveryDate\":\"2025-07-23\",\"user\":\"Fat Boy\",\"userLine\":\"ADMIN\",\"payMethod\":\"เครดิต\",\"userId\":\"ADMIN\",\"order\":[{\"name\":\"Baby Cos\",\"nameTh\":\"เบบี้คอส\",\"amount\":3,\"price\":120,\"subtotal\":360}]}"</t>
  </si>
  <si>
    <t>🔥 Queued order with Trigger ID: 5817240041973410719</t>
  </si>
  <si>
    <t>json : "{\"date\":\"2025-07-22T23:46:18.684Z\",\"deliveryDate\":\"2025-07-23\",\"user\":\"8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</si>
  <si>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-2602973248847924750</t>
  </si>
  <si>
    <t>🔥 Processing order for trigger: -6134956436910715600</t>
  </si>
  <si>
    <t>summarizeOrdersToPayments key: 23 Jul 2025|Shounen Yakiniku</t>
  </si>
  <si>
    <t>Flex Message (Final): {"type":"flex","altText":"(ADMIN#585) สั่งผักใหม่","contents":{"type":"bubble","size":"mega","body":{"type":"box","layout":"vertical","spacing":"md","contents":[{"type":"text","text":"✅ รายการสั่งผักใหม่ (ADMIN#585)","weight":"bold","size":"md","color":"#1DB446","wrap":true},{"type":"text","text":"ร้าน: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</si>
  <si>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{"sentMessages":[{"id":"571090936525488355","quoteToken":"yUaDi8lXZftdLBH0715u4JCRQSEH3aNMYNIhfH-Q4NxHqOX5r6jpUBWEuw_CmVo0ztas7HU3y0XpujI9oh7CF3E_imc76goVU0pUyFs9M491WHjz70X_FKumoj2yyWqVJiCyWnAQec8Tqmz0BLYE6w"}]}</t>
  </si>
  <si>
    <t>🔥 Deleted property for trigger: -6134956436910715600</t>
  </si>
  <si>
    <t>✅ Deleted trigger: -6134956436910715600</t>
  </si>
  <si>
    <t>json : "{\"date\":\"2025-07-22T23:47:30.658Z\",\"deliveryDate\":\"2025-07-23\",\"user\":\"Bosco\",\"userLine\":\"ADMIN\",\"payMethod\":\"เงินสด\",\"userId\":\"ADMIN\",\"order\":[{\"name\":\"Wild Rocket\",\"nameTh\":\"ไวลด์ ร็อคเก็ต\",\"amount\":1,\"price\":300,\"subtotal\":300}]}"</t>
  </si>
  <si>
    <t>🔥 Processing order for trigger: 5817240041973410719</t>
  </si>
  <si>
    <t>🔥 Queued order with Trigger ID: 9179967746267939824</t>
  </si>
  <si>
    <t>summarizeOrdersToPayments key: 23 Jul 2025|Fat Boy</t>
  </si>
  <si>
    <t>Flex Message (Final): {"type":"flex","altText":"(ADMIN#586) สั่งผักใหม่","contents":{"type":"bubble","size":"mega","body":{"type":"box","layout":"vertical","spacing":"md","contents":[{"type":"text","text":"✅ รายการสั่งผักใหม่ (ADMIN#586)","weight":"bold","size":"md","color":"#1DB446","wrap":true},{"type":"text","text":"ร้าน: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</si>
  <si>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{"sentMessages":[{"id":"571090992728637734","quoteToken":"u4iRHi5Dxa6YmRDbdS9vY2eviY3llHlJiCLThXmEHmbyi-e8BeAPsiaSN7F43XPnVA0RYavqMjkRzxJ5fagFI3p_HwTBCNXS5n8ECmgMioe5WW7aofdjHTPe-inIU_yitql0GQuBrVrm8f53RomirA"}]}</t>
  </si>
  <si>
    <t>🔥 Deleted property for trigger: 5817240041973410719</t>
  </si>
  <si>
    <t>✅ Deleted trigger: 5817240041973410719</t>
  </si>
  <si>
    <t>🔥 Processing order for trigger: -2602973248847924750</t>
  </si>
  <si>
    <t>summarizeOrdersToPayments key: 23 Jul 2025|8 Bistro</t>
  </si>
  <si>
    <t>Flex Message (Final): {"type":"flex","altText":"(ADMIN#587) สั่งผักใหม่","contents":{"type":"bubble","size":"mega","body":{"type":"box","layout":"vertical","spacing":"md","contents":[{"type":"text","text":"✅ รายการสั่งผักใหม่ (ADMIN#587)","weight":"bold","size":"md","color":"#1DB446","wrap":true},{"type":"text","text":"ร้าน: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</si>
  <si>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{"sentMessages":[{"id":"571091064334058189","quoteToken":"ekF8MG5xBGliXwHja-3RBW94pQBoAlOokyRIjQfpiujyXknOdrXUZwg4qxhTQbve964hq7c5f-yVZJUclEiT_9KY0gTQr0vL-Zd4M5KhRiCipDgn7RqQJw2lAs8zCIG0wvnL8CiEup7GMOPLI8zGeQ"}]}</t>
  </si>
  <si>
    <t>🔥 Deleted property for trigger: -2602973248847924750</t>
  </si>
  <si>
    <t>✅ Deleted trigger: -2602973248847924750</t>
  </si>
  <si>
    <t>json : "{\"date\":\"2025-07-22T23:48:39.938Z\",\"deliveryDate\":\"2025-07-23\",\"user\":\"ฌาณิ\",\"userLine\":\"ADMIN\",\"payMethod\":\"โอนเงิน\",\"userId\":\"ADMIN\",\"order\":[{\"name\":\"Green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</si>
  <si>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4741133153508055575</t>
  </si>
  <si>
    <t>🔥 Processing order for trigger: 9179967746267939824</t>
  </si>
  <si>
    <t>summarizeOrdersToPayments key: 23 Jul 2025|Bosco</t>
  </si>
  <si>
    <t>Flex Message (Final): {"type":"flex","altText":"(ADMIN#588) สั่งผักใหม่","contents":{"type":"bubble","size":"mega","body":{"type":"box","layout":"vertical","spacing":"md","contents":[{"type":"text","text":"✅ รายการสั่งผักใหม่ (ADMIN#588)","weight":"bold","size":"md","color":"#1DB446","wrap":true},{"type":"text","text":"ร้าน: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Rocket","size":"sm","color":"#000000","flex":4},{"type":"text","text":"1.00 กก.","size":"sm","color":"#555555","align":"end","flex":3},{"type":"text","text":"300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กก.","weight":"bold","align":"end","size":"sm","flex":2},{"type":"text","text":"300 บ.","weight":"bold","align":"end","size":"sm","flex":3}]}]}}}</t>
  </si>
  <si>
    <t>📬 pushFlexMessage : {"sentMessages":[{"id":"571091126795371002","quoteToken":"olK2LdGCtdeT7XE5Xr_qD5RRRu_qGLyO1ttVFMMXx7GouLl-xQlYUK9HL5xr-ff5nlvvryWlK8Z12sSA9GMkUm5z5IFMIdc4yazF3cyotNyCzj6ZKFvPnvz6p5FfoUGtT_8EZx9WQLE2WdQaSHpPuA"}]}</t>
  </si>
  <si>
    <t>🔥 Deleted property for trigger: 9179967746267939824</t>
  </si>
  <si>
    <t>✅ Deleted trigger: 9179967746267939824</t>
  </si>
  <si>
    <t>🔥 Processing order for trigger: 4741133153508055575</t>
  </si>
  <si>
    <t>summarizeOrdersToPayments key: 23 Jul 2025|ฌาณิ</t>
  </si>
  <si>
    <t>Flex Message (Final): {"type":"flex","altText":"(ADMIN#589) สั่งผักใหม่","contents":{"type":"bubble","size":"mega","body":{"type":"box","layout":"vertical","spacing":"md","contents":[{"type":"text","text":"✅ รายการสั่งผักใหม่ (ADMIN#589)","weight":"bold","size":"md","color":"#1DB446","wrap":true},{"type":"text","text":"ร้าน: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บ.","size":"sm","color":"#000000","align":"end","flex":3}]}]},{"type":"separator","margin":"md"},{"type":"box","layout":"horizontal","margin":"sm","contents":[{"type":"text","text":"รวม","weight":"bold","size":"sm","flex":4},{"type":"text","text":"7.00 กก.","weight":"bold","align":"end","size":"sm","flex":2},{"type":"text","text":"880 บ.","weight":"bold","align":"end","size":"sm","flex":3}]}]}}}</t>
  </si>
  <si>
    <t>📬 pushFlexMessage : {"sentMessages":[{"id":"571091316227179019","quoteToken":"9gWBXznRhhuoTAW9RDBgEav8EHahae6yysXNWpHDwJb19fObyDaxWdGuaX9JX0NAj5nKxTwJLR3sIM9aeKSct7OzW0ZlPNw3bo02YKpblWo4fbyfXV69Pvbp_L0xi1MOwHmQk5KgPMCRxAaZmlUR1A"}]}</t>
  </si>
  <si>
    <t>🔥 Deleted property for trigger: 4741133153508055575</t>
  </si>
  <si>
    <t>✅ Deleted trigger: 4741133153508055575</t>
  </si>
  <si>
    <t>json : "{\"date\":\"2025-07-23T01:06:10.420Z\",\"deliveryDate\":\"2025-07-23\",\"user\":\"Nailed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Mizuna\",\"nameTh\":\"มิซูน่า\",\"amount\":0.5,\"price\":230,\"subtotal\":115,\"image\":\"\"}]}"</t>
  </si>
  <si>
    <t>📬 pushFlexMessage : {"sentMessages":[{"id":"571098900334379194","quoteToken":"CCHW1ctCsjo8I4WFciJeyJkKSdwxiSaHewr49uI33atBxmd_EeSizTCMM1EIjxKNdNopVfMH8b0Q6g1pzEuFebq8Fl6f0-tKmrsXYzN9BKgh6J8Ii9iSyB7_WnU9ycRDs26rpsA1Agbewqf1cup5qg"}]}</t>
  </si>
  <si>
    <t>🔥 Queued order with Trigger ID: -1407937940524973074</t>
  </si>
  <si>
    <t>🔥 Processing order for trigger: -1407937940524973074</t>
  </si>
  <si>
    <t>summarizeOrdersToPayments key: 23 Jul 2025|Nailed It Downtown</t>
  </si>
  <si>
    <t>Flex Message (Final): {"type":"flex","altText":"(donutdunkin#590) สั่งผักใหม่","contents":{"type":"bubble","size":"mega","body":{"type":"box","layout":"vertical","spacing":"md","contents":[{"type":"text","text":"✅ รายการสั่งผักใหม่ (donutdunkin#590)","weight":"bold","size":"md","color":"#1DB446","wrap":true},{"type":"text","text":"ร้าน: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23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บ.","size":"sm","color":"#000000","align":"end","flex":3}]},{"type":"box","layout":"horizontal","contents":[{"type":"text","text":"Mizuna","size":"sm","color":"#000000","flex":4},{"type":"text","text":"0.50 กก.","size":"sm","color":"#555555","align":"end","flex":3},{"type":"text","text":"115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กก.","weight":"bold","align":"end","size":"sm","flex":2},{"type":"text","text":"495 บ.","weight":"bold","align":"end","size":"sm","flex":3}]}]}}}</t>
  </si>
  <si>
    <t>📬 pushFlexMessage : {"sentMessages":[{"id":"571099054198227449","quoteToken":"-4RwdERoG6C_GaiGYstLE8aX9wOfxJOglb6JnF5y2wd5ZgQfvWSTGFTOXpM-aOL4k6IXURNKy21jFNcC2EYbo6C7VHcT2A4pKJFP8WPFMYC6cTIVPpRusBL989lGu0DrnUSz7RXO03kN6MX5AWKuXg"}]}</t>
  </si>
  <si>
    <t>🔥 Deleted property for trigger: -1407937940524973074</t>
  </si>
  <si>
    <t>✅ Deleted trigger: -1407937940524973074</t>
  </si>
  <si>
    <t>sendDailyPackingSummary formattedToday : 23 Jul 2025</t>
  </si>
  <si>
    <t>sendDailyPackingSummary todayRows : [[581,"22 Jul 2025 เวลา 15:37","2025-07-22T17:00:00.000Z","Touch Steak","Red Oak",2,120,240,"โอนเงิน"],[581,"22 Jul 2025 เวลา 15:37","2025-07-22T17:00:00.000Z","Touch Steak","Frillice Iceberg",1,140,140,"โอนเงิน"],[581,"22 Jul 2025 เวลา 15:37","2025-07-22T17:00:00.000Z","Touch Steak","Baby Cos",2,120,240,"โอนเงิน"],[582,"22 Jul 2025 เวลา 21:54","2025-07-22T17:00:00.000Z","มุมสเต็ก","Green Oak",1,120,120,"โอนเงิน"],[582,"22 Jul 2025 เวลา 21:54","2025-07-22T17:00:00.000Z","มุมสเต็ก","Red Oak",1,120,120,"โอนเงิน"],[583,"23 Jul 2025 เวลา 01:37","2025-07-22T17:00:00.000Z","Rare","Italian Basil",0.2,400,80,"เครดิต"],[584,"23 Jul 2025 เวลา 01:38","2025-07-22T17:00:00.000Z","Morning Tonight","Green Oak",2,120,240,"เครดิต"],[584,"23 Jul 2025 เวลา 01:38","2025-07-22T17:00:00.000Z","Morning Tonight","Red Oak",2,120,240,"เครดิต"],[585,"23 Jul 2025 เวลา 06:46","2025-07-22T17:00:00.000Z","Shounen Yakiniku","Cos",2,120,240,"เครดิต"],[586,"23 Jul 2025 เวลา 06:47","2025-07-22T17:00:00.000Z","Fat Boy","Baby Cos",3,120,360,"เครดิต"],[587,"23 Jul 2025 เวลา 06:48","2025-07-22T17:00:00.000Z","8 Bistro","Baby Cos",1,120,120,"เครดิต"],[588,"23 Jul 2025 เวลา 06:48","2025-07-22T17:00:00.000Z","Bosco","Wild Rocket",1,300,300,"เงินสด"],[589,"23 Jul 2025 เวลา 06:50","2025-07-22T17:00:00.000Z","ฌาณิ","Green Oak",1,120,120,"โอนเงิน"],[589,"23 Jul 2025 เวลา 06:50","2025-07-22T17:00:00.000Z","ฌาณิ","Red Oak",2,120,240,"โอนเงิน"],[589,"23 Jul 2025 เวลา 06:50","2025-07-22T17:00:00.000Z","ฌาณิ","Frillice Iceberg",2,140,280,"โอนเงิน"],[589,"23 Jul 2025 เวลา 06:50","2025-07-22T17:00:00.000Z","ฌาณิ","Baby Cos",2,120,240,"โอนเงิน"],[590,"23 Jul 2025 เวลา 08:07","2025-07-22T17:00:00.000Z","Nailed It Downtown","Green Oak",1,120,120,"โอนเงิน"],[590,"23 Jul 2025 เวลา 08:07","2025-07-22T17:00:00.000Z","Nailed It Downtown","Red Oak",1,120,120,"โอนเงิน"],[590,"23 Jul 2025 เวลา 08:07","2025-07-22T17:00:00.000Z","Nailed It Downtown","Frillice Iceberg",1,140,140,"โอนเงิน"],[590,"23 Jul 2025 เวลา 08:07","2025-07-22T17:00:00.000Z","Nailed It Downtown","Mizuna",0.5,230,115,"โอนเงิน"]]</t>
  </si>
  <si>
    <t>sendDailyDeliverSummary flexMessage : {"type":"flex","altText":"สรุปรายการส่งผัก 🚚🥬\nประจำวันที่ 23/07/2025","contents":{"type":"bubble","size":"mega","body":{"type":"box","layout":"vertical","contents":[{"type":"text","text":"สรุปรายการส่งผัก 🚚🥬 \nประจำวันที่ 23/07/2025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Touch Steak","flex":6,"wrap":true,"weight":"bold","size":"sm"},{"type":"text","text":"🖨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บ.)","weight":"bold","size":"sm"}]}]},{"type":"box","layout":"vertical","margin":"lg","spacing":"sm","contents":[{"type":"box","layout":"horizontal","backgroundColor":"#A1D6B2","paddingAll":"md","cornerRadius":"md","margin":"lg","contents":[{"type":"text","text":"2.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Rare","flex":6,"wrap":true,"weight":"bold","size":"sm"},{"type":"text","text":"🖨 DS","align":"end","flex":2,"weight":"bold","size":"sm"}]},{"type":"separator","margin":"sm"},{"type":"box","layout":"horizontal","contents":[{"type":"text","text":"🥬 Italian Basil","size":"sm","weight":"bold","flex":5,"wrap":true},{"type":"text","text":"0.20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0.20 กก. (เครดิต 80 บ.)","weight":"bold","size":"sm"}]}]},{"type":"box","layout":"vertical","margin":"lg","spacing":"sm","contents":[{"type":"box","layout":"horizontal","backgroundColor":"#A1D6B2","paddingAll":"md","cornerRadius":"md","margin":"lg","contents":[{"type":"text","text":"4.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บ.)","weight":"bold","size":"sm"}]}]},{"type":"box","layout":"vertical","margin":"lg","spacing":"sm","contents":[{"type":"box","layout":"horizontal","backgroundColor":"#A1D6B2","paddingAll":"md","cornerRadius":"md","margin":"lg","contents":[{"type":"text","text":"5.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บ.)","weight":"bold","size":"sm"}]}]},{"type":"box","layout":"vertical","margin":"lg","spacing":"sm","contents":[{"type":"box","layout":"horizontal","backgroundColor":"#A1D6B2","paddingAll":"md","cornerRadius":"md","margin":"lg","contents":[{"type":"text","text":"6. 👤 Fat Boy","flex":6,"wrap":true,"weight":"bold","size":"sm"},{"type":"text","text":"🖨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บ.)","weight":"bold","size":"sm"}]}]},{"type":"box","layout":"vertical","margin":"lg","spacing":"sm","contents":[{"type":"box","layout":"horizontal","backgroundColor":"#A1D6B2","paddingAll":"md","cornerRadius":"md","margin":"lg","contents":[{"type":"text","text":"7.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บ.)","weight":"bold","size":"sm"}]}]},{"type":"box","layout":"vertical","margin":"lg","spacing":"sm","contents":[{"type":"box","layout":"horizontal","backgroundColor":"#A1D6B2","paddingAll":"md","cornerRadius":"md","margin":"lg","contents":[{"type":"text","text":"8. 👤 Bosco","flex":6,"wrap":true,"weight":"bold","size":"sm"},{"type":"text","text":"🖨 ❌","align":"end","flex":2,"weight":"bold","size":"sm"}]},{"type":"separator","margin":"sm"},{"type":"box","layout":"horizontal","contents":[{"type":"text","text":"🥬 Wild Rocket","size":"sm","weight":"bold","flex":5,"wrap":true},{"type":"text","text":"1.00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300 บ.)","weight":"bold","size":"sm"}]}]},{"type":"box","layout":"vertical","margin":"lg","spacing":"sm","contents":[{"type":"box","layout":"horizontal","backgroundColor":"#A1D6B2","paddingAll":"md","cornerRadius":"md","margin":"lg","contents":[{"type":"text","text":"9.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7.00 กก. (โอนเงิน 880 บ.)","weight":"bold","size":"sm"}]}]},{"type":"box","layout":"vertical","margin":"lg","spacing":"sm","contents":[{"type":"box","layout":"horizontal","backgroundColor":"#A1D6B2","paddingAll":"md","cornerRadius":"md","margin":"lg","contents":[{"type":"text","text":"10.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Mizuna","size":"sm","weight":"bold","flex":5,"wrap":true},{"type":"text","text":"0.50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3.50 กก. (โอนเงิน 495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300 บ.","weight":"bold","align":"end","flex":3}]},{"type":"box","layout":"horizontal","contents":[{"type":"text","text":"โอนเงิน","flex":5,"wrap":true},{"type":"text","text":"2.235 บ.","weight":"bold","align":"end","flex":3}]},{"type":"box","layout":"horizontal","contents":[{"type":"text","text":"เครดิต","flex":5,"wrap":true},{"type":"text","text":"1.280 บ.","weight":"bold","align":"end","flex":3}]},{"type":"separator","margin":"sm"},{"type":"box","layout":"horizontal","backgroundColor":"#E8B86D","paddingAll":"md","cornerRadius":"md","contents":[{"type":"text","text":"รวม 28.70 กก.","size":"md","weight":"bold","flex":5,"wrap":true},{"type":"text","text":"3.815 บ.","weight":"bold","size":"md","align":"end","flex":3}]}]}]}}}</t>
  </si>
  <si>
    <t>📬 pushFlexMessage : {"sentMessages":[{"id":"571104519543848963","quoteToken":"8c8wTSOUhB6piXOgz4vacBQYhFYT33uBvGAUfCG1ywh15-8JrEnp4UmuwI2S_2EqnPVWfW4zUNFryG0_QvRJU6ZaDW2_-JnyYjn4doqwnhOchTPrLIxZzyBxrmzuBd4YDiQkMYOPZ9gv5nhCCRu5aA"}]}</t>
  </si>
  <si>
    <t>json : "{\"destination\":\"Uffcadd844141cf0a43c0c2c87fb2389e\",\"events\":[{\"type\":\"message\",\"message\":{\"type\":\"text\",\"id\":\"571106300025897661\",\"quotedMessageId\":\"569967502030274782\",\"quoteToken\":\"u8iDjRi-3Zs3n9f45dVtFF3FNniqcliOuKypkRlSDRpHDv--TagHAxWiCaYt9sPrz94114wvgrwiRkyE4bhBVr7UF-IhMgMLzqHnxCy5Wkn_1Mi1SeJSJ2YUyFBNEaToCjeLKsZYQfBt4LfYB0FGGQ\",\"text\":\"ใช่ค่าา\"},\"webhookEventId\":\"01K0TH8SCDJ3JCAM1R4CYVXSFG\",\"deliveryContext\":{\"isRedelivery\":false},\"timestamp\":1753237185504,\"source\":{\"type\":\"user\",\"userId\":\"Ua560acbf9a31e34c0b4e4c64e77ac84d\"},\"replyToken\":\"0351cb09b31e4872812b51eb7a61d6d9\",\"mode\":\"active\"}]}"</t>
  </si>
  <si>
    <t>json : "{\"destination\":\"Uffcadd844141cf0a43c0c2c87fb2389e\",\"events\":[{\"type\":\"message\",\"message\":{\"type\":\"text\",\"id\":\"571106357017837773\",\"quoteToken\":\"U_Sf450SqQKCOuzD_o_OPFnixZVril-1ZgJS0llJfBY13pJBJNWMHZJFnZNP0sIvtjLc0ERzRjk_1aj46WizYeu9blfn4LRkd1-DQGsaF7wQgMmk2m7KrGDMQo70xbmcbm7HFz7_wjndNK4IK6o7Iw\",\"text\":\"ขอบคุณค่ะ\"},\"webhookEventId\":\"01K0TH9TJ3S6T62QCYS1K00X7C\",\"deliveryContext\":{\"isRedelivery\":false},\"timestamp\":1753237219401,\"source\":{\"type\":\"user\",\"userId\":\"Ua560acbf9a31e34c0b4e4c64e77ac84d\"},\"replyToken\":\"cb31e60902d44842abb720e0ad130fe5\",\"mode\":\"active\"}]}"</t>
  </si>
  <si>
    <t>json : "{\"destination\":\"Uffcadd844141cf0a43c0c2c87fb2389e\",\"events\":[{\"type\":\"message\",\"message\":{\"type\":\"text\",\"id\":\"571120322741534810\",\"quoteToken\":\"xOWlL31_e9-nGDEjvZ5JNqICsw5zPEwLPnGtPb5MR8jrLlNdygHBwQJCv9JMT79fm01IfTEk0il-T2_EHg_AFO4JagMZdSEjtPR_4NZE74XBtNWBnD0GnvrpJcIBits4dyPaahTxNvvdO3l7E_RXRA\",\"text\":\"จ่า\"},\"webhookEventId\":\"01K0TS7V8XG8DK05ZM9V0J807T\",\"deliveryContext\":{\"isRedelivery\":false},\"timestamp\":1753245543620,\"source\":{\"type\":\"group\",\"groupId\":\"C41747ea1efc18cc949d4a55a898fbe2d\",\"userId\":\"Ud156635914c6ab5e082eb8cdedf98f3a\"},\"replyToken\":\"fa9b72659e4b49b59efda78bdd7d4125\",\"mode\":\"active\"}]}"</t>
  </si>
  <si>
    <t>json : "{\"destination\":\"Uffcadd844141cf0a43c0c2c87fb2389e\",\"events\":[{\"type\":\"message\",\"message\":{\"type\":\"image\",\"id\":\"571120376261378275\",\"quoteToken\":\"bSlD9iUiKF2f7gmbfS1g4rVFlw5I-tnFHKMnzdCUtd3zhO6xS-ot-CSRGWDKSwHLtL4R4dFniRc0C25np_XsENIzI1UM4J2QXDjldM71M-DWUs6EK_fibeIJe7rmUI4kZLVusI4NPQbW92mLWyDuhA\",\"contentProvider\":{\"type\":\"line\"}},\"webhookEventId\":\"01K0TS8V5N1EQSE8M5WSFS0K5N\",\"deliveryContext\":{\"isRedelivery\":false},\"timestamp\":1753245575916,\"source\":{\"type\":\"group\",\"groupId\":\"C41747ea1efc18cc949d4a55a898fbe2d\",\"userId\":\"Ud156635914c6ab5e082eb8cdedf98f3a\"},\"replyToken\":\"7313faf376024881875e9a9da6ed31bc\",\"mode\":\"active\"}]}"</t>
  </si>
  <si>
    <t>json : "{\"destination\":\"Uffcadd844141cf0a43c0c2c87fb2389e\",\"events\":[{\"type\":\"message\",\"message\":{\"type\":\"text\",\"id\":\"571120402701746381\",\"quoteToken\":\"rT_vN_lgaMQe26BYCcngoIGIw4vyij7lec0G4rxOzhyq9WirufRaZ5s8Hh77iYL0sA2ZpHp6GQJdEcn2OtjGYY0SR2YkLuQLt-UpVVaS4vm8jF0Lulr9hLjUbE_hU5od61DpwY0W33U1EhRjcKzfNQ\",\"text\":\"1200\"},\"webhookEventId\":\"01K0TS99XJANJQDRTSJF30B68A\",\"deliveryContext\":{\"isRedelivery\":false},\"timestamp\":1753245591280,\"source\":{\"type\":\"group\",\"groupId\":\"C41747ea1efc18cc949d4a55a898fbe2d\",\"userId\":\"Ud156635914c6ab5e082eb8cdedf98f3a\"},\"replyToken\":\"721d45d9360d4a34825c05b405972f98\",\"mode\":\"active\"}]}"</t>
  </si>
  <si>
    <t>json : "{\"destination\":\"Uffcadd844141cf0a43c0c2c87fb2389e\",\"events\":[{\"type\":\"message\",\"message\":{\"type\":\"text\",\"id\":\"571123448756044092\",\"quoteToken\":\"EfGcRTYV01T57-Gsoy2dokln62A6JrwUxK2JTmBtD9HocbBIjBo_zX5TWR1x7bq2wBgLOTSmUjfobIfGHTlS0DMDCLrQGiOaIoxBoSx-MBM8mY3HJncMovIe3z5fqezqJ6p2fcyCMuJeHxEIbBg8Sg\",\"text\":\"ขอบคุณค่าา\"},\"webhookEventId\":\"01K0TV0Q4V4NFC83KS0FKSSRND\",\"deliveryContext\":{\"isRedelivery\":false},\"timestamp\":1753247406950,\"source\":{\"type\":\"user\",\"userId\":\"Ua560acbf9a31e34c0b4e4c64e77ac84d\"},\"replyToken\":\"54642dbfac7a43e991cb6612b44a4c43\",\"mode\":\"active\"}]}"</t>
  </si>
  <si>
    <t>json : "{\"destination\":\"Uffcadd844141cf0a43c0c2c87fb2389e\",\"events\":[{\"type\":\"message\",\"message\":{\"type\":\"text\",\"id\":\"571123457145176598\",\"quoteToken\":\"gBrq1I8dRsw_cT5GOHf_bqbKlZOqJ4y93ARaVjC2xC5FiEsUA_6xSXwSSQ9HXEDx2_L0GxZ7-gRuAHVW_WEJNszskJrxdShQdWhpzMw302HhxFwXOO5oC5G2y-DpbMQF0dEgxC4QeiYpUj1mYq3KLw\",\"text\":\"เดี๋ยวโดลงไปค่ะ\"},\"webhookEventId\":\"01K0TV0W90VCDW0E62DY6YG9SR\",\"deliveryContext\":{\"isRedelivery\":false},\"timestamp\":1753247412059,\"source\":{\"type\":\"user\",\"userId\":\"Ua560acbf9a31e34c0b4e4c64e77ac84d\"},\"replyToken\":\"3b68abb67ca54b67904876fb3df6c8c6\",\"mode\":\"active\"}]}"</t>
  </si>
  <si>
    <t>json : "{\"destination\":\"Uffcadd844141cf0a43c0c2c87fb2389e\",\"events\":[{\"type\":\"message\",\"message\":{\"type\":\"image\",\"id\":\"571129851646312709\",\"quoteToken\":\"wfbuth2pw2Z7mqrAV7F3jsaekH7X__ehGNRbo_EFswYs4cQ06Hy58_Apbyo90hoD91VPj34PISIBj25PVpf6q8AoipsKjtHc9Vqh8YQWTEIBY4-ED2eaUeykLqSXCesTjH3KutN2FV7eJKYZTg6btA\",\"contentProvider\":{\"type\":\"line\"}},\"webhookEventId\":\"01K0TYN6B7DQN9KE7SNF8CGF5S\",\"deliveryContext\":{\"isRedelivery\":false},\"timestamp\":1753251223644,\"source\":{\"type\":\"group\",\"groupId\":\"C41747ea1efc18cc949d4a55a898fbe2d\",\"userId\":\"Ue5fa64ba6fb145d61147c0bba29941f1\"},\"replyToken\":\"a66c29abf4a64fb58117c9a642eb4a63\",\"mode\":\"active\"}]}"</t>
  </si>
  <si>
    <t>json : "{\"destination\":\"Uffcadd844141cf0a43c0c2c87fb2389e\",\"events\":[{\"type\":\"message\",\"message\":{\"type\":\"image\",\"id\":\"571129879379312815\",\"quoteToken\":\"nbVhJ6m_F20yy3Qm1BSZDD6qB1FmMzNdqPNR0wZnCF8e63uTGfBvv6axg2b_MoYqSG3mDvWc-kyDTCXuecnYuAY6ijIcjWwk-d9F1H4a9atnHU11fm4ab-u1lpg42kqc3jOdhjLPEzmp8r9yqMptAg\",\"contentProvider\":{\"type\":\"line\"}},\"webhookEventId\":\"01K0TYNPGPNAFSYPN932TR52E2\",\"deliveryContext\":{\"isRedelivery\":false},\"timestamp\":1753251240329,\"source\":{\"type\":\"group\",\"groupId\":\"C41747ea1efc18cc949d4a55a898fbe2d\",\"userId\":\"Ue5fa64ba6fb145d61147c0bba29941f1\"},\"replyToken\":\"a87e840e33c04ebabeedb78e736c24a9\",\"mode\":\"active\"}]}"</t>
  </si>
  <si>
    <t>json : "{\"destination\":\"Uffcadd844141cf0a43c0c2c87fb2389e\",\"events\":[{\"type\":\"message\",\"message\":{\"type\":\"text\",\"id\":\"571148825738871163\",\"quoteToken\":\"6c2sdAjNEFpP7E3SkQxQVe-OUNagZAkyKHhGp-rxYQDOJ3duvIlVI9mXCXMRixVuK2tdu96eTEPlUJEOWsCTJkHyblSLhODct-UGcQol50JknCzyFfYxfQXvaYVwtTwq4-7aysg0Sr0SbRlkrQIyaw\",\"text\":\"ไปรับวันศุกร์ได้เลยจ่ะ\"},\"webhookEventId\":\"01K0V9EA9915DY85PBGYZ3JPW9\",\"deliveryContext\":{\"isRedelivery\":false},\"timestamp\":1753262532802,\"source\":{\"type\":\"group\",\"groupId\":\"C41747ea1efc18cc949d4a55a898fbe2d\",\"userId\":\"Ud156635914c6ab5e082eb8cdedf98f3a\"},\"replyToken\":\"001043d5b67f481db3d59de96bafefea\",\"mode\":\"active\"}]}"</t>
  </si>
  <si>
    <t>📬 pushFlexMessage : {"sentMessages":[{"id":"571159886353138283","quoteToken":"KhVG1bQs9aQ9y3-PIas2h7re7a75y8N_KmMWzjg-5JUae4iQYjhQloEzLhdRC1zh3NVo36P_C-hhIQpO549xpi3VhlZJisfws8x2q2jjQEGiy7ibTnzcOhphWtw_CCgfsfa5UF_3IDc1cAd9NnEVbg"}]}</t>
  </si>
  <si>
    <t>📬 pushFlexMessage : {"sentMessages":[{"id":"571159891000164387","quoteToken":"9lCc84z7rd57VCLZajhz_KDza6VYii_qwmXGAFWdzt6ZgoyOgsY-IMbFWrf1cZlehtkNAvI3jFIgxgTZJ_IoTo02-sy8jFSpQR8-VnxCOqIBkSyrgrrUWWjkFcRhhQeYZHO2uUiWzpxsEMoK3Lsd7Q"}]}</t>
  </si>
  <si>
    <t>📬 pushFlexMessage : {"sentMessages":[{"id":"571159892292010656","quoteToken":"qCg9O1AEwgYNvW1agQxFnRe1pUGaQSYIMSDEGsYll-ssmH4WmQtLVnu_RhTOYWGf55F18ycx7E3fxeRTPy4Ox6BS-CyB1dKzwOH0v-slMmVKhYp1fFxgvZ7GFjdM_WRXwgFCZJfdtF0-ZueRNj2wTQ"}]}</t>
  </si>
  <si>
    <t>json : "{\"destination\":\"Uffcadd844141cf0a43c0c2c87fb2389e\",\"events\":[{\"type\":\"message\",\"message\":{\"type\":\"text\",\"id\":\"571183928421908551\",\"quoteToken\":\"5CRe9_e7Ix-coOO1rKp6bW4Q9oAVnwydLq5Ap69mmELyF1OkJstH6xgpDvx89RKM2ccWvX2CPrJPl25J47Yyy7jPpM7tQ3jKg1KSsXkpIeBRVSm-yMWvnAJEI8lcp2qH8pd-S9fL4C9cfi33qWiA4w\",\"text\":\"สั่งผัก\"},\"webhookEventId\":\"01K0VXCV7SR6N2QEXTJXPAQR1N\",\"deliveryContext\":{\"isRedelivery\":false},\"timestamp\":1753283455741,\"source\":{\"type\":\"user\",\"userId\":\"U21b3788b2e55446c56765eb78ef5a3ab\"},\"replyToken\":\"4b3806fb04674f138b76f06df369cf64\",\"mode\":\"active\"}]}"</t>
  </si>
  <si>
    <t>json : "{\"date\":\"2025-07-23T15:15:01.125Z\",\"deliveryDate\":\"2025-07-25\",\"user\":\"Den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</si>
  <si>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{"sentMessages":[{"id":"571184345973260340","quoteToken":"TiAxEqEBYamHmAqnXBGwCU5qx0jn2uwtQknBR7H7ZbH9nfOr5HAoq_SkJjN4hPGbAHnIOWSa399yRToOS1hfhWX389tvNjsgMLEnj6OyuJw-Mzt2_a6qFP-QuuAqN4AOZJQJ_mu0ARX_pszfcurPQg"}]}</t>
  </si>
  <si>
    <t>🔥 Queued order with Trigger ID: -5132120141663922239</t>
  </si>
  <si>
    <t>🔥 Processing order for trigger: -5132120141663922239</t>
  </si>
  <si>
    <t>Delivery Date: 25 Jul 2025</t>
  </si>
  <si>
    <t>summarizeOrdersToPayments key: 25 Jul 2025|Den shabu</t>
  </si>
  <si>
    <t>Flex Message (Final): {"type":"flex","altText":"(𝑪𝒉𝒂𝒍𝒊𝒏𝒆𝒆 𝑺.#591) สั่งผักใหม่","contents":{"type":"bubble","size":"mega","body":{"type":"box","layout":"vertical","spacing":"md","contents":[{"type":"text","text":"✅ รายการสั่งผักใหม่ (𝑪𝒉𝒂𝒍𝒊𝒏𝒆𝒆 𝑺.#591)","weight":"bold","size":"md","color":"#1DB446","wrap":true},{"type":"text","text":"ร้าน: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</si>
  <si>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{"sentMessages":[{"id":"571184587582210257","quoteToken":"-_qLnUUo5jd5I8iDqbIO3diN_4qp-tM7AeGJg5vBuo5dCcaheqIHtvQjbsQst_MrzPoa5zTdAjCaca0qz265BLhlBARPmPd55mw7Vi9KqQRr9Qeg5O9XQ3JxDTMAB3M37DgKPn_xEqypTZd-2hk2jA"}]}</t>
  </si>
  <si>
    <t>🔥 Deleted property for trigger: -5132120141663922239</t>
  </si>
  <si>
    <t>✅ Deleted trigger: -5132120141663922239</t>
  </si>
  <si>
    <t>json : "{\"destination\":\"Uffcadd844141cf0a43c0c2c87fb2389e\",\"events\":[{\"type\":\"message\",\"message\":{\"type\":\"text\",\"id\":\"571249243751448963\",\"quoteToken\":\"anBTN1eNaYhpgh_I0pw8gN9me78XO6btkIexjh0xATeaB85lgkEjOHqZ8xlb2wN_vqYYGBTbsPNKFG04xEMaOkV7uAjdPdkJt5FSZ-V84_8q_ADQWcASZNcClJhuYOMCI0UltCrn9O6N59AsMFo0pw\",\"text\":\"สั่งผัก\"},\"webhookEventId\":\"01K0X2GXPY1MFEQ09P1CRPTD80\",\"deliveryContext\":{\"isRedelivery\":false},\"timestamp\":1753322386659,\"source\":{\"type\":\"user\",\"userId\":\"Ub61ffc31749c91e81bdbf2f37821bf49\"},\"replyToken\":\"53002e2ac6bd46b7bb888e043568258e\",\"mode\":\"active\"}]}"</t>
  </si>
  <si>
    <t>json : "{\"date\":\"2025-07-24T02:00:23.358Z\",\"deliveryDate\":\"2025-07-25\",\"user\":\"คริสตัลคาเฟ่\",\"userLine\":\"ร้าน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</si>
  <si>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{"sentMessages":[{"id":"571249310524768954","quoteToken":"sp618x_csGiCVnK0LRbTnA7sdq4xwAJOZ2p9l13IVoR4lONP8L9GY5XhdjnFiH2qHcPLzh1wBpgWAw5q0GtSidGLivIMUVixVqpMP_fSNK47A8i4xwigcCubmS3FYzLhbpcA9A2BkcOJ2kn52odfaA"}]}</t>
  </si>
  <si>
    <t>🔥 Queued order with Trigger ID: 6304530290430394977</t>
  </si>
  <si>
    <t>🔥 Processing order for trigger: 6304530290430394977</t>
  </si>
  <si>
    <t>summarizeOrdersToPayments key: 25 Jul 2025|คริสตัลคาเฟ่</t>
  </si>
  <si>
    <t>Flex Message (Final): {"type":"flex","altText":"(ร้าน คริสตัลคาเฟ่#592) สั่งผักใหม่","contents":{"type":"bubble","size":"mega","body":{"type":"box","layout":"vertical","spacing":"md","contents":[{"type":"text","text":"✅ รายการสั่งผักใหม่ (ร้าน คริสตัลคาเฟ่#592)","weight":"bold","size":"md","color":"#1DB446","wrap":true},{"type":"text","text":"ร้าน: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</si>
  <si>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{"sentMessages":[{"id":"571249480109130005","quoteToken":"Nb3P0E08t8onAO6GbzciVEtYiNihATShowdz4JsHmjaA6N3VEUJLJQ0A-m3NjWozcnNfgUBNWAEhzA6hMtq05fR7PMMIbW20nTsVelKsEuxxQAadsiSRau1nxVlNQ6TA55Ke3_X9YTWv_UgwiNja9w"}]}</t>
  </si>
  <si>
    <t>🔥 Deleted property for trigger: 6304530290430394977</t>
  </si>
  <si>
    <t>✅ Deleted trigger: 6304530290430394977</t>
  </si>
  <si>
    <t>json : "{\"destination\":\"Uffcadd844141cf0a43c0c2c87fb2389e\",\"events\":[{\"type\":\"message\",\"message\":{\"type\":\"text\",\"id\":\"571288279417094659\",\"quoteToken\":\"VvrEc2fhNFrKD2yIpnIpbwfYDILV5VIvQr8uMnRamodDDx5yRi5Hz52InifLosxvGVEzGOwFKwRnPehcFuJdrdINz-JLltcwtt3rwM24xrEy6n8CFENq2Bi-TLSUXGLyOyrobblauY7I3NuoMyEBcA\",\"text\":\"สั่งผักกรีนโอ๊ค 0.5 กก.\\n         เรดโอ๊ค 0.5 กก.\\n         คอส 0.5กก.\\n         เบซิล  3 ขีดค่ะ\"},\"webhookEventId\":\"01K0XRPZ9PVJR04Q9P325XXR1J\",\"deliveryContext\":{\"isRedelivery\":false},\"timestamp\":1753345653606,\"source\":{\"type\":\"user\",\"userId\":\"U0e10de2b5352d65f5e41d2b3856f6ca3\"},\"replyToken\":\"94592923f0574952915ff82a926475fd\",\"mode\":\"active\"}]}"</t>
  </si>
  <si>
    <t>json : "{\"destination\":\"Uffcadd844141cf0a43c0c2c87fb2389e\",\"events\":[{\"type\":\"message\",\"message\":{\"type\":\"image\",\"id\":\"571290620342305042\",\"quoteToken\":\"M8qwgBswDtxe-E_UAXAxkmCQ7eXVYjpsoxRAJc7LHmrRavBqstyLRE3xvy1Tn3kOdlCd0uSIC2lFzJ1sgMe4cRorHmoQVFRHshOhF-H9HioJuvvMJNzySxERgwRfuHBfuJfR-kVotMQMvOXXBU0ghg\",\"contentProvider\":{\"type\":\"line\"}},\"webhookEventId\":\"01K0XT1JD92K5EQ6T1GMERGQRH\",\"deliveryContext\":{\"isRedelivery\":false},\"timestamp\":1753347049390,\"source\":{\"type\":\"group\",\"groupId\":\"C41747ea1efc18cc949d4a55a898fbe2d\",\"userId\":\"Ud156635914c6ab5e082eb8cdedf98f3a\"},\"replyToken\":\"5c18408a918e4e8f94449bd321f09faa\",\"mode\":\"active\"}]}"</t>
  </si>
  <si>
    <t>json : "{\"destination\":\"Uffcadd844141cf0a43c0c2c87fb2389e\",\"events\":[{\"type\":\"message\",\"message\":{\"type\":\"text\",\"id\":\"571290634955784198\",\"quoteToken\":\"8zDIA3Wu6J4xQE31HXOXwuiAmH9REUUsPttAxcsJhhIfqkIQVlzVMPH5S1L_LeH9gPN-kyueUTlWanCNnpnXGbjHMPv6Z5kYc3kklvlbRJi_ex3xiQKQgHy4nT6Q2dEgRf_Uwlmsy4uwHAuFOO2lAA\",\"text\":\"ร้าน8dining\"},\"webhookEventId\":\"01K0XT1T5EQEHZEHY2AAG5D650\",\"deliveryContext\":{\"isRedelivery\":false},\"timestamp\":1753347057765,\"source\":{\"type\":\"group\",\"groupId\":\"C41747ea1efc18cc949d4a55a898fbe2d\",\"userId\":\"Ud156635914c6ab5e082eb8cdedf98f3a\"},\"replyToken\":\"de218e7618e549b6af84de1f8b8a7b2a\",\"mode\":\"active\"}]}"</t>
  </si>
  <si>
    <t>json : "{\"destination\":\"Uffcadd844141cf0a43c0c2c87fb2389e\",\"events\":[{\"type\":\"message\",\"message\":{\"type\":\"image\",\"id\":\"571290788752261189\",\"quoteToken\":\"SlAfMF1dXYbZF2n_K4xJ_Lj1CbO3sA7dHB-lSprZL4cTWOwTzfTllzvOAdedZ0FBUtSR3_mdWHW1HKw7fielXQuctHYCoYonAwhz4dDByGXx-wdAumpCnt9_JmHp5CmdKxcaI99KSDMS0RyyYWywYg\",\"contentProvider\":{\"type\":\"line\"}},\"webhookEventId\":\"01K0XT4MNT5TPMB4DYAJ4XAT9D\",\"deliveryContext\":{\"isRedelivery\":false},\"timestamp\":1753347150512,\"source\":{\"type\":\"user\",\"userId\":\"U3cb7c7018c06e87beab55320f27f7317\"},\"replyToken\":\"16a757a6df8c4246918914cc92220033\",\"mode\":\"active\"}]}"</t>
  </si>
  <si>
    <t>json : "{\"destination\":\"Uffcadd844141cf0a43c0c2c87fb2389e\",\"events\":[{\"type\":\"message\",\"message\":{\"type\":\"image\",\"id\":\"571291920643916172\",\"quoteToken\":\"L-cZqeFtB1aUeLru57U-vrnhw1dVpFFkiX6g8YlLivPFyR29UaOzPlTxipDoYJonXqI9ixOiIIw-x4n9u0rSuioKppCcQ_DPSbCHYNUB3hvsy7Joae6xdmq4u4B2495ySOM-bnVrRKMmOhUR6tD6XQ\",\"contentProvider\":{\"type\":\"line\"}},\"webhookEventId\":\"01K0XTS7A3SM044S1NVBZYP80S\",\"deliveryContext\":{\"isRedelivery\":false},\"timestamp\":1753347824548,\"source\":{\"type\":\"group\",\"groupId\":\"C41747ea1efc18cc949d4a55a898fbe2d\",\"userId\":\"Ud156635914c6ab5e082eb8cdedf98f3a\"},\"replyToken\":\"d75723fe1fc143df8f04000535013323\",\"mode\":\"active\"}]}"</t>
  </si>
  <si>
    <t>json : "{\"destination\":\"Uffcadd844141cf0a43c0c2c87fb2389e\",\"events\":[{\"type\":\"message\",\"message\":{\"type\":\"text\",\"id\":\"571291928277549518\",\"quoteToken\":\"7C-vu6lnnbCw0ld_8y0ndOl7ma2PYcToUB9DUAudaZ-9KgQxAw5Vd41aXxlS7CHW9rDZO0Zfv95bYKV7HQlUmG5aj6Cdmvh6i9DfuuJGwNanPRJ0CDVZ04oy1ECdv6mk30lXNnLddn4tpuArdBIH_w\",\"text\":\"ร้านmorning \"},\"webhookEventId\":\"01K0XTSB8X77MJEHPGHZ3DVQ2Y\",\"deliveryContext\":{\"isRedelivery\":false},\"timestamp\":1753347828503,\"source\":{\"type\":\"group\",\"groupId\":\"C41747ea1efc18cc949d4a55a898fbe2d\",\"userId\":\"Ud156635914c6ab5e082eb8cdedf98f3a\"},\"replyToken\":\"922be03811b84d9895907e522ca446f0\",\"mode\":\"active\"}]}"</t>
  </si>
  <si>
    <t>json : "{\"destination\":\"Uffcadd844141cf0a43c0c2c87fb2389e\",\"events\":[{\"type\":\"message\",\"message\":{\"type\":\"image\",\"id\":\"571291935206277329\",\"quoteToken\":\"90uuXUujByDCqhykzOcESIAg0EMyr43zCKofq-5EEbjP9QSf4R7BU8D2RcLMfJSRKI0C8rvV0OIt8IFBG6sp3FEEDMEjy0nZFip9Kl48qIGRSMbSSw8Xaq0ic7x4sYDG12OL7WagedxDG_ZIr81U8w\",\"contentProvider\":{\"type\":\"line\"}},\"webhookEventId\":\"01K0XTSFCQ3BMJ0MNPJBGJRHJ3\",\"deliveryContext\":{\"isRedelivery\":false},\"timestamp\":1753347833220,\"source\":{\"type\":\"group\",\"groupId\":\"C41747ea1efc18cc949d4a55a898fbe2d\",\"userId\":\"Ud156635914c6ab5e082eb8cdedf98f3a\"},\"replyToken\":\"9cb345ab87eb4e4399d8fce30c377543\",\"mode\":\"active\"}]}"</t>
  </si>
  <si>
    <t>json : "{\"destination\":\"Uffcadd844141cf0a43c0c2c87fb2389e\",\"events\":[{\"type\":\"message\",\"message\":{\"type\":\"text\",\"id\":\"571291943896875333\",\"quoteToken\":\"EnIFFR2B8A0L4dnWqGs7zUU_tByERjYQAXBWY9KFR6VrsFjJNDzl8IrDiOGEpSb9YyAhg9D3x0yrGxVPFs8RTcaXycBHbOya3ujek9oM2s5Xp7iNepF_N5VLdsBbuZgqmV92evVkoDVTQfiw_Qnalw\",\"text\":\"ร้านrare\"},\"webhookEventId\":\"01K0XTSMB88DTHYRQJZEQHW8TQ\",\"deliveryContext\":{\"isRedelivery\":false},\"timestamp\":1753347837803,\"source\":{\"type\":\"group\",\"groupId\":\"C41747ea1efc18cc949d4a55a898fbe2d\",\"userId\":\"Ud156635914c6ab5e082eb8cdedf98f3a\"},\"replyToken\":\"6d77df4da8d74feabf6dd73fadd3a2de\",\"mode\":\"active\"}]}"</t>
  </si>
  <si>
    <t>json : "{\"destination\":\"Uffcadd844141cf0a43c0c2c87fb2389e\",\"events\":[{\"type\":\"message\",\"message\":{\"type\":\"image\",\"id\":\"571295029948317715\",\"quoteToken\":\"RrYr2I8luG7nUVwDEy_QjMg123cl0yRWuGQXecUkp6DHmzjMailT71oBJdF6BsX6hl3is0DHRX2qmPhM6purLmetF75NlT7iCW3HBNWXKoushcuK92JftsdsDODbPtgJoBEsohRPCCtFbjC9ssFbzg\",\"contentProvider\":{\"type\":\"line\"}},\"webhookEventId\":\"01K0XWHRYQNWYMARN19M9RBBTT\",\"deliveryContext\":{\"isRedelivery\":false},\"timestamp\":1753349677606,\"source\":{\"type\":\"user\",\"userId\":\"Ua560acbf9a31e34c0b4e4c64e77ac84d\"},\"replyToken\":\"6d3c1bec81fe4068bcfbe1da36afb7c8\",\"mode\":\"active\"}]}"</t>
  </si>
  <si>
    <t>📬 pushFlexMessage : {"sentMessages":[{"id":"571304848596140600","quoteToken":"c-1i47hWuV_HQfjmQC5jonJIgwtm_6eboq0fA6V4j58LLjBxQIclu6R0b0lH_Xxz9ghbYdkMGnwACyXKIJAlDyTgMugCnIwW-wRK3l5kNz-b2iIgio4S6LqF3u_vte_hCmBLpdaI4FvusLVFvjwBRA"}]}</t>
  </si>
  <si>
    <t>📬 pushFlexMessage : {"sentMessages":[{"id":"571304852219494488","quoteToken":"gjGZ3GwjMzWROoHcjRh5kEOD_ciCoV2VtNEdKBbhdo_GPPDI9uhWqgQtDEeGCAZffFmr8H-IhgzjjkALFRBDXuRp_k53aQ5kMV7VR2k3isJJUw0fHqqNgkv9LitQBcGPwJaIusQTDGII9cUYmtdAAw"}]}</t>
  </si>
  <si>
    <t>📬 pushFlexMessage : {"sentMessages":[{"id":"571304855256170951","quoteToken":"3CnNbb-IrLL6zYXKQFznVjzAmxyzMbDqC71nU7PuJfWy2pdZ_d6b0oaZhp_lOllMNC04JPiX5FklauBV7B8IhnUD5O5jFuqXd6zgWyfbNIPRdJEJq9FaRHkvQ_OPscJBykc4aO_qfC_rkmXldBGrXA"}]}</t>
  </si>
  <si>
    <t>json : "{\"destination\":\"Uffcadd844141cf0a43c0c2c87fb2389e\",\"events\":[{\"type\":\"message\",\"message\":{\"type\":\"image\",\"id\":\"571317060664819713\",\"quoteToken\":\"PMIpi51TpsO2vWCjREz5rTI6ZJs9czOaeCjlVTMP4XOZ8xOnJwfNnFSGEf4OfcGy8J1VMbkl6D_brOj9LyDWnJ-TmGgaPDyKaBdih0rFj-wMIRwNQlOe6GDkctEjrFwJxx1WN6D8GjEkSFmdGjjtXA\",\"contentProvider\":{\"type\":\"line\"},\"imageSet\":{\"id\":\"15A2B6745139DD6C12040FCA1BF05384C3F48ECCFDCF2486EEF4FFCB5C6C8DE2\",\"index\":1,\"total\":4}},\"webhookEventId\":\"01K0Y92G7SJ4XSVVX93X9F6NBY\",\"deliveryContext\":{\"isRedelivery\":false},\"timestamp\":1753362808713,\"source\":{\"type\":\"user\",\"userId\":\"U7d5bfb152da63a1062fdc192a3ba0811\"},\"replyToken\":\"405d87ce88b34934b98cffe7e18afc23\",\"mode\":\"active\"}]}"</t>
  </si>
  <si>
    <t>json : "{\"destination\":\"Uffcadd844141cf0a43c0c2c87fb2389e\",\"events\":[{\"type\":\"message\",\"message\":{\"type\":\"image\",\"id\":\"571317060915953929\",\"quoteToken\":\"UM9iKv4Aa9uBOocVuNiOdrw4cqVVqkCTa6tMBqpp95cHZYME295VlovN_b58VbCqM5v22y7Gkl5itTP7xFmjn0n0jodGQtK0GjLTdeQE8IivaTARn0_dj94yw1LS0b9ye52IYoTohb9Q6z-QC4xL0Q\",\"contentProvider\":{\"type\":\"line\"},\"imageSet\":{\"id\":\"15A2B6745139DD6C12040FCA1BF05384C3F48ECCFDCF2486EEF4FFCB5C6C8DE2\",\"index\":2,\"total\":4}},\"webhookEventId\":\"01K0Y92GEGTP2CQNYM2DA1FD4F\",\"deliveryContext\":{\"isRedelivery\":false},\"timestamp\":1753362809070,\"source\":{\"type\":\"user\",\"userId\":\"U7d5bfb152da63a1062fdc192a3ba0811\"},\"replyToken\":\"56958ff6333a4ba5b4f61eccc4417943\",\"mode\":\"active\"},{\"type\":\"message\",\"message\":{\"type\":\"image\",\"id\":\"571317061369463227\",\"quoteToken\":\"SQ51SUAKA9kFteCzLnNW4tjsLhZ4p-qsU8YHiqQtF6JhJkXBZiKZMGMdUrAl9YTM8ObRGAu0MaYx5ki0FN1sHTo_hYjJ4z9WDKICrnWGaiM9isWuEMoj9sgcacjLwEapEJNkXjns9FCrAHGL7vS8jw\",\"contentProvider\":{\"type\":\"line\"},\"imageSet\":{\"id\":\"15A2B6745139DD6C12040FCA1BF05384C3F48ECCFDCF2486EEF4FFCB5C6C8DE2\",\"index\":3,\"total\":4}},\"webhookEventId\":\"01K0Y92GMT4EM3X6VMXG1PQ4DB\",\"deliveryContext\":{\"isRedelivery\":false},\"timestamp\":1753362809139,\"source\":{\"type\":\"user\",\"userId\":\"U7d5bfb152da63a1062fdc192a3ba0811\"},\"replyToken\":\"3e837b7d2c4741c9a0cc97d805fd47e3\",\"mode\":\"active\"},{\"type\":\"message\",\"message\":{\"type\":\"image\",\"id\":\"571317061570003252\",\"quoteToken\":\"afVCVaa7Umo56wy3f8WMRtWIGIAcZsTtG7y3hoDu3iEjDOXo5c8-dAchTi-EnP4ebfzOqXQQAjUHgmEERcqnnVAFYv0O-MfUnmC_vdyQUJ-nm2LwhyXCyFELYhd4Kn1u7YrwQWgjgpKg4ws756FIbQ\",\"contentProvider\":{\"type\":\"line\"},\"imageSet\":{\"id\":\"15A2B6745139DD6C12040FCA1BF05384C3F48ECCFDCF2486EEF4FFCB5C6C8DE2\",\"index\":4,\"total\":4}},\"webhookEventId\":\"01K0Y92GNY16VNHB4W6VF392GT\",\"deliveryContext\":{\"isRedelivery\":false},\"timestamp\":1753362809426,\"source\":{\"type\":\"user\",\"userId\":\"U7d5bfb152da63a1062fdc192a3ba0811\"},\"replyToken\":\"c362b5a0cfeb46bca4368351ba3143b0\",\"mode\":\"active\"}]}"</t>
  </si>
  <si>
    <t>json : "{\"destination\":\"Uffcadd844141cf0a43c0c2c87fb2389e\",\"events\":[{\"type\":\"message\",\"message\":{\"type\":\"image\",\"id\":\"571318133130789245\",\"quoteToken\":\"_0kZF15zy6dlTX3uLMRAw-m_7v_59HcHdKXB5vYpKey3Q18zh4HjhdVcpBtUJylkJuXBauCQWP8uLrX-MdPWtn2dLFV7PD7Tc3xeXuuE_dyKNdXgRfv6RVoNvYKt3ozp5GjqhPwB6EyWpjfoe9uSpg\",\"contentProvider\":{\"type\":\"line\"}},\"webhookEventId\":\"01K0Y9P0C9D55DJTYS39VTYXBA\",\"deliveryContext\":{\"isRedelivery\":false},\"timestamp\":1753363448115,\"source\":{\"type\":\"user\",\"userId\":\"U7d5bfb152da63a1062fdc192a3ba0811\"},\"replyToken\":\"8ded3e0b3635435cb275201a0f956944\",\"mode\":\"active\"}]}"</t>
  </si>
  <si>
    <t>json : "{\"destination\":\"Uffcadd844141cf0a43c0c2c87fb2389e\",\"events\":[{\"type\":\"message\",\"message\":{\"type\":\"text\",\"id\":\"571324314445152445\",\"quoteToken\":\"W64fEwU6hf7p_TIdaG8KwNkiqLyU0gXV_-SgY7Xbl0LTdyksUPBy4Co1Dmj0JTqtpJ70zp17aVZ1DCoE7RliIq8YG6T0s4oV7YFc0gYL8gQQn7hJJpHEPTbW2YaK4FxU-JKnotCaECj22XACW_GClQ\",\"text\":\"สั่งผัก\"},\"webhookEventId\":\"01K0YD6E40MX6FBZNZE2FXN9TZ\",\"deliveryContext\":{\"isRedelivery\":false},\"timestamp\":1753367132163,\"source\":{\"type\":\"user\",\"userId\":\"Ub25b4a42fcc8758cb1a211f1f480c6e3\"},\"replyToken\":\"40c971253d554be5ba1fda1478c01f07\",\"mode\":\"active\"}]}"</t>
  </si>
  <si>
    <t>userId : Ub25b4a42fcc8758cb1a211f1f480c6e3</t>
  </si>
  <si>
    <t>profile displayName : Gulf Fy🐈🖤⚽️🎮</t>
  </si>
  <si>
    <t>json : "{\"date\":\"2025-07-24T14:26:04.814Z\",\"deliveryDate\":\"2025-07-25\",\"user\":\"Den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</si>
  <si>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{"sentMessages":[{"id":"571324374356066856","quoteToken":"UF2HXQd1KOXsL6WMv6vPkUGHjZCCKDC5XLm5ZaG4wWXDT0H5DyxhqPYEW4Z3CUXhY4tLT1skP-vXDg3zaYZnutGhyx-0XoHhVdq2lMl5dAo9LN5w-aNCr7kmgtWTibRmvok9iGiHZ6sSRO25uYDWHQ"}]}</t>
  </si>
  <si>
    <t>🔥 Queued order with Trigger ID: -7620486607053204131</t>
  </si>
  <si>
    <t>🔥 Processing order for trigger: -7620486607053204131</t>
  </si>
  <si>
    <t>summarizeOrdersToPayments key: 25 Jul 2025|Den Shabu</t>
  </si>
  <si>
    <t>Flex Message (Final): {"type":"flex","altText":"(Gulf Fy🐈🖤⚽️🎮#593) สั่งผักใหม่","contents":{"type":"bubble","size":"mega","body":{"type":"box","layout":"vertical","spacing":"md","contents":[{"type":"text","text":"✅ รายการสั่งผักใหม่ (Gulf Fy🐈🖤⚽️🎮#593)","weight":"bold","size":"md","color":"#1DB446","wrap":true},{"type":"text","text":"ร้าน: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</si>
  <si>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{"sentMessages":[{"id":"571324535434117622","quoteToken":"qfNgRFUNOTYrTzSBwUUveeTRNOJmqypZrPwCBt1WeBzfuDP6R5kH0_NsAIaxZzkborwiyhwTqoFaiGjlSPRmNfjdTbbGOd24pxtnSL7lnkuQ-S2dg1dKiod3uGUEYxEhsCrD4lXC89-_FngELytEbw"}]}</t>
  </si>
  <si>
    <t>🔥 Deleted property for trigger: -7620486607053204131</t>
  </si>
  <si>
    <t>✅ Deleted trigger: -7620486607053204131</t>
  </si>
  <si>
    <t>json : "{\"destination\":\"Uffcadd844141cf0a43c0c2c87fb2389e\",\"events\":[{\"type\":\"message\",\"message\":{\"type\":\"text\",\"id\":\"571340916322468012\",\"quoteToken\":\"gWa-vpmKyW3jfEBur2LnHARjtwHC8-KwZE87AbVQq6QtPmEK3qZhhnwp2tAeztASu3MX8-6J8muTA940wtPHso0VmyV0djA1dRl49HHR_ZF0CWsRaRpa6cQ-XjkdX2kg5L2UROkAa_Xm9rioad3L4w\",\"text\":\"สั่งผัก\"},\"webhookEventId\":\"01K0YPME6H5RQK3DDPQ8KGY2J2\",\"deliveryContext\":{\"isRedelivery\":false},\"timestamp\":1753377027797,\"source\":{\"type\":\"user\",\"userId\":\"U0d6b72543464859ef62065c9501370cd\"},\"replyToken\":\"d763b63fa6ae4a2abe1aa63bb9265208\",\"mode\":\"active\"}]}"</t>
  </si>
  <si>
    <t>profile displayName : Moo_Mhee 🏰🧸🎀 46</t>
  </si>
  <si>
    <t>json : "{\"date\":\"2025-07-24T17:11:00.622Z\",\"deliveryDate\":\"2025-07-25\",\"user\":\"Ginda wagyu\",\"userLine\":\"Moo_Mhee 🏰🧸🎀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</si>
  <si>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{"sentMessages":[{"id":"571340978229870886","quoteToken":"kZYUj2A1Gjn_TcaBvIwjl2X12TCQg6K5xy9NXePPKZYKUfe-J-9qnc2YjMggHjTdQxmeoqXlykCluqN31-uP2P6VgN7Gttjp_LMV-5tj7VsvwuYM7sfDDeulk3ezQE04js75gaqXyk3iy0PY52RAxw"}]}</t>
  </si>
  <si>
    <t>🔥 Queued order with Trigger ID: 9198069046580164356</t>
  </si>
  <si>
    <t>🔥 Processing order for trigger: 9198069046580164356</t>
  </si>
  <si>
    <t>summarizeOrdersToPayments key: 25 Jul 2025|Ginda wagyu</t>
  </si>
  <si>
    <t>Flex Message (Final): {"type":"flex","altText":"(Moo_Mhee 🏰🧸🎀 46#594) สั่งผักใหม่","contents":{"type":"bubble","size":"mega","body":{"type":"box","layout":"vertical","spacing":"md","contents":[{"type":"text","text":"✅ รายการสั่งผักใหม่ (Moo_Mhee 🏰🧸🎀 46#594)","weight":"bold","size":"md","color":"#1DB446","wrap":true},{"type":"text","text":"ร้าน: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</si>
  <si>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{"sentMessages":[{"id":"571341060437966969","quoteToken":"xkBl8xoPk1TPuHdye6uXvyfemqpCAkwhmFSTnokgGY6LeADfB24d5OEDQa2EwouXSFNUUTY75rxFKdO_OzK-6S5aYYYXB73CLOC7jj1RIhiC6Po_gWgsOitKvHpE5Hoz6GsdXSJ4fozrrD0enLX3DQ"}]}</t>
  </si>
  <si>
    <t>🔥 Deleted property for trigger: 9198069046580164356</t>
  </si>
  <si>
    <t>✅ Deleted trigger: 9198069046580164356</t>
  </si>
  <si>
    <t>sendDailyOrderSummary formattedToday : 25 Jul 2025</t>
  </si>
  <si>
    <t>sendDailyOrderSummary todayRows : [[591,"23 Jul 2025 เวลา 22:17","2025-07-24T17:00:00.000Z","Den shabu","Green Oak",1,120,120,"เงินสด"],[591,"23 Jul 2025 เวลา 22:17","2025-07-24T17:00:00.000Z","Den shabu","Red Oak",1,120,120,"เงินสด"],[592,"24 Jul 2025 เวลา 09:01","2025-07-24T17:00:00.000Z","คริสตัลคาเฟ่","Green Oak",1,120,120,"เงินสด"],[592,"24 Jul 2025 เวลา 09:01","2025-07-24T17:00:00.000Z","คริสตัลคาเฟ่","Red Oak",1,120,120,"เงินสด"],[593,"24 Jul 2025 เวลา 21:27","2025-07-24T17:00:00.000Z","Den Shabu","Green Oak",1,120,120,"เงินสด"],[593,"24 Jul 2025 เวลา 21:27","2025-07-24T17:00:00.000Z","Den Shabu","Red Oak",1,120,120,"เงินสด"],[594,"25 Jul 2025 เวลา 00:11","2025-07-24T17:00:00.000Z","Ginda wagyu","Cos",5,120,600,"โอนเงิน"]]</t>
  </si>
  <si>
    <t>📬 pushFlexMessage : {"sentMessages":[{"id":"571377148515582398","quoteToken":"r-Z5m5_vJDjB_5ovzBGj4rM_jzRweGw9hrt6lgYw2FftNdFBOjs5wDZAraB8IJzUWBP7s4KgD8ylCcekbXg-2CBLBIKxEPgLl0IL8RZzDbgmMTi8jhqoIc6hDmVSDN6jwDquC4Y0jA1d3adhgDKmJA"}]}</t>
  </si>
  <si>
    <t>json : "{\"date\":\"2025-07-25T01:01:53.255Z\",\"deliveryDate\":\"2025-07-25\",\"user\":\"Bosco\",\"userLine\":\"ADMIN\",\"payMethod\":\"เงินสด\",\"userId\":\"ADMIN\",\"order\":[{\"name\":\"Green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\",\"amount\":0.5,\"price\":120,\"subtotal\":60},{\"name\":\"Cos\",\"nameTh\":\"คอส\",\"amount\":0.5,\"price\":120,\"subtotal\":60},{\"name\":\"Italian Basil\",\"nameTh\":\"เบซิล\",\"amount\":0.3,\"price\":400,\"subtotal\":120}]}"</t>
  </si>
  <si>
    <t>🔥 Queued order with Trigger ID: -8468802516071521376</t>
  </si>
  <si>
    <t>🔥 Processing order for trigger: -8468802516071521376</t>
  </si>
  <si>
    <t>summarizeOrdersToPayments key: 25 Jul 2025|Bosco</t>
  </si>
  <si>
    <t>Flex Message (Final): {"type":"flex","altText":"(ADMIN#595) สั่งผักใหม่","contents":{"type":"bubble","size":"mega","body":{"type":"box","layout":"vertical","spacing":"md","contents":[{"type":"text","text":"✅ รายการสั่งผักใหม่ (ADMIN#595)","weight":"bold","size":"md","color":"#1DB446","wrap":true},{"type":"text","text":"ร้าน: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บ.","size":"sm","color":"#000000","align":"end","flex":3}]}]},{"type":"separator","margin":"md"},{"type":"box","layout":"horizontal","margin":"sm","contents":[{"type":"text","text":"รวม","weight":"bold","size":"sm","flex":4},{"type":"text","text":"1.80 กก.","weight":"bold","align":"end","size":"sm","flex":2},{"type":"text","text":"300 บ.","weight":"bold","align":"end","size":"sm","flex":3}]}]}}}</t>
  </si>
  <si>
    <t>📬 pushFlexMessage : {"sentMessages":[{"id":"571388498100880027","quoteToken":"VTvLKhN1162o5PI0HIU1rd0gXHRMoGItc31zWWLH_4NRu3JSIjlODRCLpz5LosBOCfTwesd9PqWVVHxFZQoXeI0QnzvtP3aIsLtNmnKhZsAe9H1b9j-w6NEexEAnotf3ea3ufY1hLS9B998ELQdlvQ"}]}</t>
  </si>
  <si>
    <t>🔥 Deleted property for trigger: -8468802516071521376</t>
  </si>
  <si>
    <t>✅ Deleted trigger: -8468802516071521376</t>
  </si>
  <si>
    <t>json : "{\"destination\":\"Uffcadd844141cf0a43c0c2c87fb2389e\",\"events\":[{\"type\":\"message\",\"message\":{\"type\":\"text\",\"id\":\"571391411095076901\",\"quoteToken\":\"RfjO97oL7Rn5ieS5RdjAZiD9-BOGrDGBqMj71-NTPB_x1casmuFIW2y5dEbUm5agYzjTIN1PoJ2pQ3SYeG-DL9MUBWf0T_GS8FgkMGT1TO7WCH7GZ0ZRF43pDgAk1VrwkzZyp7wuSckpY_rpE95K3Q\",\"text\":\"โชเน็น\\nกรีน 2 โล\\nเรด 2 โลค่ะ\"},\"webhookEventId\":\"01K0ZKAXWZPBN53TKNQKHDQYD3\",\"deliveryContext\":{\"isRedelivery\":false},\"timestamp\":1753407124910,\"source\":{\"type\":\"user\",\"userId\":\"Uc0f3910d135521f0995ac379d0c945f8\"},\"replyToken\":\"782eba5b7e454d32a10c183a128485be\",\"mode\":\"active\"}]}"</t>
  </si>
  <si>
    <t>json : "{\"destination\":\"Uffcadd844141cf0a43c0c2c87fb2389e\",\"events\":[{\"type\":\"message\",\"message\":{\"type\":\"text\",\"id\":\"571391444313702453\",\"quoteToken\":\"qlSHCovgitBKz4X2BTbiuirQKLIkQOi3n6l0kX5sYwJ9ko1hxL7Rvk0TDgVNYxLbXRuH9bEqUpsAb1D4UJk3QVJVNKq-oo_A3IS0_JVj97baND71C1IIHWyXzNTx4gsNxJF052hUuQ6-3q16Maf4cQ\",\"text\":\"เอทบิสโทร\\nเรดคอรัล 1 โล\"},\"webhookEventId\":\"01K0ZKBH6N8Y98ZF7K241G0WQZ\",\"deliveryContext\":{\"isRedelivery\":false},\"timestamp\":1753407144763,\"source\":{\"type\":\"user\",\"userId\":\"Uc0f3910d135521f0995ac379d0c945f8\"},\"replyToken\":\"1eef4ecacbd04c278f232074c8d20e13\",\"mode\":\"active\"}]}"</t>
  </si>
  <si>
    <t>json : "{\"destination\":\"Uffcadd844141cf0a43c0c2c87fb2389e\",\"events\":[{\"type\":\"message\",\"message\":{\"type\":\"text\",\"id\":\"571391495853310126\",\"quoteToken\":\"0PbrDxuuxGA82n6d2W7kZZm3AJrheJfE-LMJcVeHbBWNZH09cE1wVjBcZ4LJokwFHBWjEF7AnqJbtdTs1_q8ghYe4RgXA0MXmG0wwaosefs0QBe-d1B4kAKHFJAGLqYkLwLiCCbHBe7UZKy8-7FwMQ\",\"text\":\"แฟทบอย\\nเรดคอรัล 1 โล\\nฟิลเลย์ 1 โล\"},\"webhookEventId\":\"01K0ZKCF16X42VRA4BBQ51QKHG\",\"deliveryContext\":{\"isRedelivery\":false},\"timestamp\":1753407175501,\"source\":{\"type\":\"user\",\"userId\":\"Uc0f3910d135521f0995ac379d0c945f8\"},\"replyToken\":\"8f484d12ac2d476fb8612fb621aea566\",\"mode\":\"active\"}]}"</t>
  </si>
  <si>
    <t>json : "{\"destination\":\"Uffcadd844141cf0a43c0c2c87fb2389e\",\"events\":[{\"type\":\"message\",\"message\":{\"type\":\"text\",\"id\":\"571391530951770711\",\"quoteToken\":\"lgR0Jwk97IS3RRtgr66i8eOBp65OG5JFMy72P8qo1nTU6UeQqXbeZo2bdNkso_985wIA92bmL60_DZwSZWiW3kGWeUn0OZqr94e-McTzqfPQPVd4XZ075ydiZvuwszH43kP1HfStpRwGovtYRhgQLA\",\"text\":\"เคน\\nเรดคอรัล 0.5 โล ฝากไว้โชเน็นค่ะ\"},\"webhookEventId\":\"01K0ZKD3NAP6ZZAJ0Y5Q9RDFDT\",\"deliveryContext\":{\"isRedelivery\":false},\"timestamp\":1753407196417,\"source\":{\"type\":\"user\",\"userId\":\"Uc0f3910d135521f0995ac379d0c945f8\"},\"replyToken\":\"d334943901bf46c8a95861f32a1e112b\",\"mode\":\"active\"}]}"</t>
  </si>
  <si>
    <t>json : "{\"date\":\"2025-07-25T01:39:02.883Z\",\"deliveryDate\":\"2025-07-25\",\"user\":\"8 Bistro\",\"userLine\":\"ADMIN\",\"payMethod\":\"เครดิต\",\"userId\":\"ADMIN\",\"order\":[{\"name\":\"Red Coral\",\"nameTh\":\"เรดคอรัล\",\"amount\":1,\"price\":140,\"subtotal\":140}]}"</t>
  </si>
  <si>
    <t>🔥 Queued order with Trigger ID: -1908876732726643975</t>
  </si>
  <si>
    <t>json : "{\"date\":\"2025-07-25T01:39:49.305Z\",\"deliveryDate\":\"2025-07-25\",\"user\":\"Fat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</si>
  <si>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-979249849766752620</t>
  </si>
  <si>
    <t>🔥 Processing order for trigger: -1908876732726643975</t>
  </si>
  <si>
    <t>json : "{\"date\":\"2025-07-25T01:40:24.877Z\",\"deliveryDate\":\"2025-07-25\",\"user\":\"Ken Izakaya\",\"userLine\":\"ADMIN\",\"payMethod\":\"เครดิต\",\"userId\":\"ADMIN\",\"order\":[{\"name\":\"Red Coral\",\"nameTh\":\"เรดคอรัล\",\"amount\":0.5,\"price\":140,\"subtotal\":70}]}"</t>
  </si>
  <si>
    <t>🔥 Queued order with Trigger ID: 6711732212785267708</t>
  </si>
  <si>
    <t>summarizeOrdersToPayments key: 25 Jul 2025|8 Bistro</t>
  </si>
  <si>
    <t>Flex Message (Final): {"type":"flex","altText":"(ADMIN#596) สั่งผักใหม่","contents":{"type":"bubble","size":"mega","body":{"type":"box","layout":"vertical","spacing":"md","contents":[{"type":"text","text":"✅ รายการสั่งผักใหม่ (ADMIN#596)","weight":"bold","size":"md","color":"#1DB446","wrap":true},{"type":"text","text":"ร้าน: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</si>
  <si>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{"sentMessages":[{"id":"571392270574813917","quoteToken":"fbQdfDZG4pkk9diX-UXGtwfa0a2_Km71F6KuOb76mj4XaKncZysi0ZMREVEkaGlhl0M_ZcBMLvC6QmRUl2TGpDQj92FBal1-JzanBLb5I3w4-nhM5_mEHOm2ZU1W_xjTCgHuVBwcNC1YdDg8khOsaA"}]}</t>
  </si>
  <si>
    <t>🔥 Deleted property for trigger: -1908876732726643975</t>
  </si>
  <si>
    <t>✅ Deleted trigger: -1908876732726643975</t>
  </si>
  <si>
    <t>json : "{\"date\":\"2025-07-25T01:40:58.185Z\",\"deliveryDate\":\"2025-07-25\",\"user\":\"Shounen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\",\"amount\":2,\"price\":120,\"subtotal\":240}]}"</t>
  </si>
  <si>
    <t>🔥 Processing order for trigger: -979249849766752620</t>
  </si>
  <si>
    <t>🔥 Queued order with Trigger ID: -8997600382952215481</t>
  </si>
  <si>
    <t>summarizeOrdersToPayments key: 25 Jul 2025|Fat Boy</t>
  </si>
  <si>
    <t>Flex Message (Final): {"type":"flex","altText":"(ADMIN#597) สั่งผักใหม่","contents":{"type":"bubble","size":"mega","body":{"type":"box","layout":"vertical","spacing":"md","contents":[{"type":"text","text":"✅ รายการสั่งผักใหม่ (ADMIN#597)","weight":"bold","size":"md","color":"#1DB446","wrap":true},{"type":"text","text":"ร้าน: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</si>
  <si>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{"sentMessages":[{"id":"571392334647525856","quoteToken":"YWp_hjunbjF3qEWcqEwU0y6CieslpK9HdJ-ahRptbhT_J0MnaExktFG8mzWYrMqitDqITY6eTzzVJaLE3RHIlqq3sLmcIZCC7ZUaJEp3VxDM-FMRWIoWM5MPs63WBvX99DnKVeg0AZPlhLlfp9Xsyw"}]}</t>
  </si>
  <si>
    <t>🔥 Deleted property for trigger: -979249849766752620</t>
  </si>
  <si>
    <t>✅ Deleted trigger: -979249849766752620</t>
  </si>
  <si>
    <t>🔥 Processing order for trigger: 6711732212785267708</t>
  </si>
  <si>
    <t>summarizeOrdersToPayments key: 25 Jul 2025|Ken Izakaya</t>
  </si>
  <si>
    <t>Flex Message (Final): {"type":"flex","altText":"(ADMIN#598) สั่งผักใหม่","contents":{"type":"bubble","size":"mega","body":{"type":"box","layout":"vertical","spacing":"md","contents":[{"type":"text","text":"✅ รายการสั่งผักใหม่ (ADMIN#598)","weight":"bold","size":"md","color":"#1DB446","wrap":true},{"type":"text","text":"ร้าน: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บ.","weight":"bold","align":"end","size":"sm","flex":3}]}]}}}</t>
  </si>
  <si>
    <t>📬 pushFlexMessage : {"sentMessages":[{"id":"571392426686808422","quoteToken":"0WY3wBPumg4ZuCnBhZ-8FNnI8-GsLMEoJME3eLIN6hp0v3Xkt7Ka5HbZpqo0AQHQpmy4wxUsqViiYMEykw9r-ajiKQ4n7j-Kb4yPvaxUCl4RegrNBIynqoI5RxDp37SgsTPMAHY4rvk6AIgyI9cEdQ"}]}</t>
  </si>
  <si>
    <t>🔥 Deleted property for trigger: 6711732212785267708</t>
  </si>
  <si>
    <t>✅ Deleted trigger: 6711732212785267708</t>
  </si>
  <si>
    <t>🔥 Processing order for trigger: -8997600382952215481</t>
  </si>
  <si>
    <t>summarizeOrdersToPayments key: 25 Jul 2025|Shounen Yakiniku</t>
  </si>
  <si>
    <t>Flex Message (Final): {"type":"flex","altText":"(ADMIN#599) สั่งผักใหม่","contents":{"type":"bubble","size":"mega","body":{"type":"box","layout":"vertical","spacing":"md","contents":[{"type":"text","text":"✅ รายการสั่งผักใหม่ (ADMIN#599)","weight":"bold","size":"md","color":"#1DB446","wrap":true},{"type":"text","text":"ร้าน: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ศุกร์ที่ 25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</si>
  <si>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{"sentMessages":[{"id":"571392483595125332","quoteToken":"CKa1qiIoa5PyQ2MrGxWGXaliGVtLZtw84SPqdt24eenT97Z9e6a5XRxelwqa5Nt7AvqFC6idUsxULS-IjII-yPwNY9Lffwh3I1mN_xYTl0R-MqJ6di9zzdOxQVeCNd4oPr1r2uq1mnTTH24Ppyy5GQ"}]}</t>
  </si>
  <si>
    <t>🔥 Deleted property for trigger: -8997600382952215481</t>
  </si>
  <si>
    <t>✅ Deleted trigger: -8997600382952215481</t>
  </si>
  <si>
    <t>json : "{\"destination\":\"Uffcadd844141cf0a43c0c2c87fb2389e\",\"events\":[{\"type\":\"message\",\"message\":{\"type\":\"text\",\"id\":\"571396717795868895\",\"quoteToken\":\"r_hT2jUnbttdjCrunccjZY_2CtNaaZv1BQ1RTXzno7Jqk0T8-B0XI9rMUGkivllllGug2DuUKtEp8ivqvSzjJjORG5qa64xS90J7csjlx4dP9TInBaTJ0_TiD1KV7JjaOtZRfvD8XJ_EWcqangH9yA\",\"text\":\"ได้คะ\"},\"webhookEventId\":\"01K0ZPBEG2T0GSN011QBS0VMMP\",\"deliveryContext\":{\"isRedelivery\":false},\"timestamp\":1753410287919,\"source\":{\"type\":\"user\",\"userId\":\"U78617910c23af5dc02e8b5d4035a5026\"},\"replyToken\":\"075c60cfaca849c58baf2ac08b173219\",\"mode\":\"active\"}]}"</t>
  </si>
  <si>
    <t>json : "{\"date\":\"2025-07-25T04:06:18.843Z\",\"deliveryDate\":\"2025-07-26\",\"user\":\"บ้านอิ่มอร่อย\",\"userLine\":\"PIN🐰\",\"payMethod\":\"เงินสด\",\"userId\":\"U21b3788b2e55446c56765eb78ef5a3ab\",\"order\":[{\"name\":\"Frillice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</si>
  <si>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id : U21b3788b2e55446c56765eb78ef5a3ab</t>
  </si>
  <si>
    <t>📬 pushFlexMessage : {"sentMessages":[{"id":"571406946730246204","quoteToken":"rRI8OF8SmUV_WD86ZjJt0iaTgr1JJc210jUzPRcPS0e7N4N0ddj5hUCHpchj8--7TFSVZa5fGyj-t8Ij_GXFhJhV0u8bXvk8V2f48zdq03yZX4-eb67U6wRYs-tGgaQ5Z54fuqS8b4VqjC2r7JFngA"}]}</t>
  </si>
  <si>
    <t>🔥 Queued order with Trigger ID: 3768776496150823749</t>
  </si>
  <si>
    <t>🔥 Processing order for trigger: 3768776496150823749</t>
  </si>
  <si>
    <t>Delivery Date: 26 Jul 2025</t>
  </si>
  <si>
    <t>summarizeOrdersToPayments key: 26 Jul 2025|บ้านอิ่มอร่อย</t>
  </si>
  <si>
    <t>Flex Message (Final): {"type":"flex","altText":"(PIN🐰#600) สั่งผักใหม่","contents":{"type":"bubble","size":"mega","body":{"type":"box","layout":"vertical","spacing":"md","contents":[{"type":"text","text":"✅ รายการสั่งผักใหม่ (PIN🐰#600)","weight":"bold","size":"md","color":"#1DB446","wrap":true},{"type":"text","text":"ร้าน: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</si>
  <si>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{"sentMessages":[{"id":"571407177953313366","quoteToken":"0vNqnyIIuf-BD5f6P_bwweLNzIS5yKNfcbMRgxkGaWufqeYpAlYltUCayiJe3sdqCcp--HcYepi9lU8Ak3ceqRYcyLZ0c4_xWlJZNuQhPhlBKEjJYB43tMXhzxAiiqtKMxVWWdt4bzXFBljsC543JQ"}]}</t>
  </si>
  <si>
    <t>🔥 Deleted property for trigger: 3768776496150823749</t>
  </si>
  <si>
    <t>✅ Deleted trigger: 3768776496150823749</t>
  </si>
  <si>
    <t>json : "{\"destination\":\"Uffcadd844141cf0a43c0c2c87fb2389e\",\"events\":[{\"type\":\"message\",\"message\":{\"type\":\"text\",\"id\":\"571432113308696670\",\"quoteToken\":\"MUEqgKXyoZB3bvHsgHL3ompwYjakqvyHIfuatiZt14vtnOpciCyyewkbNxo9M8FuBAvhkyZRQ-gpajqEFp2qFbBD4XnBiVnaT8vJWr0kYo7qdKWC_nwqb84HRcVSzAExiBL287d-kR67ewmPGk_umg\",\"text\":\"สั่งผัก\"},\"webhookEventId\":\"01K10AF9C6V61D91XXTED4FMDT\",\"deliveryContext\":{\"isRedelivery\":false},\"timestamp\":1753431385419,\"source\":{\"type\":\"user\",\"userId\":\"U38cf79a0245305294a59833353cea1ae\"},\"replyToken\":\"96d1310adcad4da8927158f2b77ecbfe\",\"mode\":\"active\"}]}"</t>
  </si>
  <si>
    <t>json : "{\"date\":\"2025-07-25T08:17:53.985Z\",\"deliveryDate\":\"2025-07-27\",\"user\":\"Dripping Hill\",\"userLine\":\"Dripping Hill\",\"payMethod\":\"โอนเงิน\",\"userId\":\"U38cf79a0245305294a59833353cea1ae\",\"order\":[{\"name\":\"Green Oak\",\"nameTh\":\"กรีนโอ๊ค \",\"amount\":0.5,\"price\":120,\"subtotal\":60,\"image\":\"https://i.postimg.cc/xXKgwvBZ/05.png\"},{\"name\":\"Red Oak\",\"nameTh\":\"เรดโอ๊ค \",\"amount\":0.4,\"price\":120,\"subtotal\":48,\"image\":\"https://i.postimg.cc/8F4451pB/08.png\"},{\"name\":\"Baby Cos\",\"nameTh\":\"เบบี้คอส\",\"amount\":0.1,\"price\":120,\"subtotal\":12,\"image\":\"https://i.postimg.cc/2bXxQ2B1/12.png\"}]}"</t>
  </si>
  <si>
    <t>📬 pushFlexMessage : {"sentMessages":[{"id":"571432268498469039","quoteToken":"IrzK3nTKbm75dPrS5ajM8u_UanuBgL69rvgl5_k5WrM-z2yboOwIeUzLAoJVi2mfQlG0XntCh3G5cRtOPQzhfZBdOE9SefxEqaewS9cQTPorgAiI009387DfqGc9uIxILfl2HSzKW4BGgkD2YXKlSA"}]}</t>
  </si>
  <si>
    <t>🔥 Queued order with Trigger ID: -1506676864599653350</t>
  </si>
  <si>
    <t>🔥 Processing order for trigger: -1506676864599653350</t>
  </si>
  <si>
    <t>Delivery Date: 27 Jul 2025</t>
  </si>
  <si>
    <t>summarizeOrdersToPayments key: 27 Jul 2025|Dripping Hill</t>
  </si>
  <si>
    <t>Flex Message (Final): {"type":"flex","altText":"(Dripping Hill#601) สั่งผักใหม่","contents":{"type":"bubble","size":"mega","body":{"type":"box","layout":"vertical","spacing":"md","contents":[{"type":"text","text":"✅ รายการสั่งผักใหม่ (Dripping Hill#601)","weight":"bold","size":"md","color":"#1DB446","wrap":true},{"type":"text","text":"ร้าน: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บ.","size":"sm","color":"#000000","align":"end","flex":3}]},{"type":"box","layout":"horizontal","contents":[{"type":"text","text":"Baby 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</si>
  <si>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{"sentMessages":[{"id":"571432488547910242","quoteToken":"xm45wpB_Xb_vYRL0gFRPUD8dwwd8jacbr1VyTmYVoaN5NKxebDqXtO2XOJS_21zrW-_dOJ8uXqkov022y_BF1Bm20ZsjllZLmtFjghy92WL9Be8kHQCygHmA12JKzVLstDRc7LG9EK1HSm8Xtmmw-Q"}]}</t>
  </si>
  <si>
    <t>🔥 Deleted property for trigger: -1506676864599653350</t>
  </si>
  <si>
    <t>✅ Deleted trigger: -1506676864599653350</t>
  </si>
  <si>
    <t>📬 pushFlexMessage : {"sentMessages":[{"id":"571449797668766234","quoteToken":"SyqKnuLQx1q3NccewTlijsVfTayp3OdW3oZ3ODa8xKV167DK87d35tlT7d7e2JrbNwa6-scpHN7Mj9KQe2CCeLIuVIbBYf3KsQCz27Y6IkFf08KoatpjAmtEnFzR9r5vN5THvRO3Z_3nPY7DHJmv4Q"}]}</t>
  </si>
  <si>
    <t>📬 pushFlexMessage : {"sentMessages":[{"id":"571449801678258247","quoteToken":"9rcB9nTVJlwHl_8-o6Ohye18Q27vsGbKJ9gqucRubAWAbQcV_PqOsgR9-kr7ZiMUMWLF_gFv6XX_lljDEjp2yKa7F6_wZEllIYFG1Tam4obp5mLGoN5RN5bAAR0I1y_oN4EsOQAaOUSLi0dy8pyvsw"}]}</t>
  </si>
  <si>
    <t>📬 pushFlexMessage : {"sentMessages":[{"id":"571449805672022150","quoteToken":"I_VPVQfaqFbFPoG1-kHgfvRJr3GJzyrG3ixdm4-bcaktadZCuzqX0V6kkxrYjh4vi-8SW3_L5sYiycD8e5A1XS1OeXpQhnV6jpdlma4IwcNaqmrf5jha6Kbwfhuu2pmSvagmunAYG4hBi3k8B0_Opg"}]}</t>
  </si>
  <si>
    <t>json : "{\"date\":\"2025-07-25T11:17:27.961Z\",\"deliveryDate\":\"2025-07-26\",\"user\":\"ไวท์เฮ้าส์\",\"userLine\":\"Gt\",\"payMethod\":\"เงินสด\",\"userId\":\"Uc6055f977b197597baf773d364ef63ef\",\"order\":[{\"name\":\"Baby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</si>
  <si>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{"sentMessages":[{"id":"571450343951696183","quoteToken":"ZxdqTy8cQ_xQAiptEmBZ9gHwYtJD0OgjHCwE4JyUqNPXNvmcrw89pg0jtHyivmMCkgB2RU6tRq1pxhoRHe5AaqRY8dxv54ej9UCr5qXRSr7NNPpRwOeGLz3SXl03k1hulZLBkPSrGNII_joWSJvEkg"}]}</t>
  </si>
  <si>
    <t>🔥 Queued order with Trigger ID: -7777885424770223132</t>
  </si>
  <si>
    <t>🔥 Processing order for trigger: -7777885424770223132</t>
  </si>
  <si>
    <t>summarizeOrdersToPayments key: 26 Jul 2025|ไวท์เฮ้าส์</t>
  </si>
  <si>
    <t>Flex Message (Final): {"type":"flex","altText":"(Gt#602) สั่งผักใหม่","contents":{"type":"bubble","size":"mega","body":{"type":"box","layout":"vertical","spacing":"md","contents":[{"type":"text","text":"✅ รายการสั่งผักใหม่ (Gt#602)","weight":"bold","size":"md","color":"#1DB446","wrap":true},{"type":"text","text":"ร้าน: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</si>
  <si>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{"sentMessages":[{"id":"571450403561406891","quoteToken":"evBmQQGvLaFU65B7vM1gEp3usv07bJIscTcWNNcPs_gRhCqg8VKDV11lvktRJaZl7ACd_LiIneFeuqZ8KIGbVyv5MpR6wDxSowC8WBirQ3g9dMk9vJRi7K0rp5Q2nuwJlewro23jnOanHVTeNhYA2w"}]}</t>
  </si>
  <si>
    <t>🔥 Deleted property for trigger: -7777885424770223132</t>
  </si>
  <si>
    <t>✅ Deleted trigger: -7777885424770223132</t>
  </si>
  <si>
    <t>json : "{\"date\":\"2025-07-25T18:28:36.236Z\",\"deliveryDate\":\"2025-07-26\",\"user\":\"8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</si>
  <si>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{"sentMessages":[{"id":"571493743506227252","quoteToken":"m30H-jwKwXu4InccvHL6cHmRDXpeROlx4kNtiQek9K8w_Q_L8SvOhR4uwt2eAw9PeEE0M45Nc2dS7ngE804N2AyToDpn7WhCtY49ZyEx6vcMVqeIz_EpzLOQyvlWtqX40avDbFji_dDHg3Toz992mw"}]}</t>
  </si>
  <si>
    <t>🔥 Queued order with Trigger ID: -7718944770585347648</t>
  </si>
  <si>
    <t>🔥 Processing order for trigger: -7718944770585347648</t>
  </si>
  <si>
    <t>summarizeOrdersToPayments key: 26 Jul 2025|8 Dining</t>
  </si>
  <si>
    <t>Flex Message (Final): {"type":"flex","altText":"(21gun#603) สั่งผักใหม่","contents":{"type":"bubble","size":"mega","body":{"type":"box","layout":"vertical","spacing":"md","contents":[{"type":"text","text":"✅ รายการสั่งผักใหม่ (21gun#603)","weight":"bold","size":"md","color":"#1DB446","wrap":true},{"type":"text","text":"ร้าน: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</si>
  <si>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{"sentMessages":[{"id":"571493952012943378","quoteToken":"QzEwUsNrSgLsUh6vI0uSj_T26GJRIYnMC2zLqW0lek_zotbwEBynAG_B26uDE_Sz7sllWyDrwZD-ztBsqDHAT3oo_Q58T1V2UjRJHfbtwv3x94Uaogp23e67jfBE_mUCN81zesy6hN6mrIDQt7If-Q"}]}</t>
  </si>
  <si>
    <t>🔥 Deleted property for trigger: -7718944770585347648</t>
  </si>
  <si>
    <t>✅ Deleted trigger: -7718944770585347648</t>
  </si>
  <si>
    <t>json : "{\"date\":\"2025-07-25T18:36:52.255Z\",\"deliveryDate\":\"2025-07-26\",\"user\":\"Rare\",\"userLine\":\"21gun\",\"payMethod\":\"เครดิต\",\"userId\":\"U863ec6850ff494c8ad50b25afa94efb0\",\"order\":[{\"name\":\"Wild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</si>
  <si>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{"sentMessages":[{"id":"571494576209789083","quoteToken":"V67DIEnFfUWWGvURIOtPLV15j1j48BSeJYLfwh1c1KQ_ktYuNW3OcFY6D3kn6pzxvnDJtt9ysluROoztOmMopJvIfJkElFtd2WlZ8E99_m0IkcxOswjn3HjP_sq9M5xy3HMZT3lzxcp6gdvdsGyanw"}]}</t>
  </si>
  <si>
    <t>🔥 Queued order with Trigger ID: 4740786905466465683</t>
  </si>
  <si>
    <t>json : "{\"destination\":\"Uffcadd844141cf0a43c0c2c87fb2389e\",\"events\":[{\"type\":\"message\",\"message\":{\"type\":\"text\",\"id\":\"571494608085712949\",\"quoteToken\":\"rPnqta3bResRFKFYSgPl2cHPa8C3jdzUDCo0Qu-8YyAQP7ftCv3QvSerK2BIZUqyw_STbdmdDV36N8592VmFFw2Vu1qSDrAwaT95rgs4LEsUBHlp34EEYJpVJh0qTH8kUvm1rxK6lRvlbxUykGZ94Q\",\"text\":\"เรดคอรัลได้ยังครับ\"},\"webhookEventId\":\"01K11E02J5G7HYZW4A44ZVHXA3\",\"deliveryContext\":{\"isRedelivery\":false},\"timestamp\":1753468635211,\"source\":{\"type\":\"user\",\"userId\":\"U863ec6850ff494c8ad50b25afa94efb0\"},\"replyToken\":\"e4892201884f46748c1a5d8a2b6a63da\",\"mode\":\"active\"}]}"</t>
  </si>
  <si>
    <t>🔥 Processing order for trigger: 4740786905466465683</t>
  </si>
  <si>
    <t>summarizeOrdersToPayments key: 26 Jul 2025|Rare</t>
  </si>
  <si>
    <t>Flex Message (Final): {"type":"flex","altText":"(21gun#604) สั่งผักใหม่","contents":{"type":"bubble","size":"mega","body":{"type":"box","layout":"vertical","spacing":"md","contents":[{"type":"text","text":"✅ รายการสั่งผักใหม่ (21gun#604)","weight":"bold","size":"md","color":"#1DB446","wrap":true},{"type":"text","text":"ร้าน: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กก.","weight":"bold","align":"end","size":"sm","flex":2},{"type":"text","text":"150 บ.","weight":"bold","align":"end","size":"sm","flex":3}]}]}}}</t>
  </si>
  <si>
    <t>📬 pushFlexMessage : {"sentMessages":[{"id":"571494657478099065","quoteToken":"iF_vpg8JQDFtl5J48OW8zUZrwDMkl16TnFYhjShNHS9hOiqXXbgXnIETkXAJlTUWtgIq4MMHx-F82UYNcYSjJuVuZi4r7KdwOHNwwqfatxY2rJBj2_9L54bRz6SFNs9rZ2vxR8sL-ZaB6u2cg1HOEA"}]}</t>
  </si>
  <si>
    <t>🔥 Deleted property for trigger: 4740786905466465683</t>
  </si>
  <si>
    <t>✅ Deleted trigger: 4740786905466465683</t>
  </si>
  <si>
    <t>sendDailyOrderSummary formattedToday : 26 Jul 2025</t>
  </si>
  <si>
    <t>sendDailyOrderSummary todayRows : [[600,"25 Jul 2025 เวลา 11:08","2025-07-25T17:00:00.000Z","บ้านอิ่มอร่อย","Frillice Iceberg",2,140,280,"เงินสด"],[602,"25 Jul 2025 เวลา 18:17","2025-07-25T17:00:00.000Z","ไวท์เฮ้าส์","Baby Cos",1,120,120,"เงินสด"],[603,"26 Jul 2025 เวลา 01:30","2025-07-25T17:00:00.000Z","8 Dining","Baby Cos",1,120,120,"เครดิต"],[604,"26 Jul 2025 เวลา 01:37","2025-07-25T17:00:00.000Z","Rare","Wild Rocket",0.5,300,150,"เครดิต"]]</t>
  </si>
  <si>
    <t>📬 pushFlexMessage : {"sentMessages":[{"id":"571522106597048534","quoteToken":"r1HUwylkdVHVItFND9c1vYykPszEFMgQcmIFAPtwAGzXKSZxcR7Nq5d-I2OvH2ME_czG2j9ntorC2324pXvaS8qvVJPsn0i57U01vhcOP0a1VylPa-UIRmZv8vamjmIM9FlY8chZY-laB3u9rk0BPg"}]}</t>
  </si>
  <si>
    <t>json : "{\"destination\":\"Uffcadd844141cf0a43c0c2c87fb2389e\",\"events\":[{\"type\":\"message\",\"message\":{\"type\":\"text\",\"id\":\"571527262303158428\",\"quoteToken\":\"rbk4Y23uVrdPEQMlN-49rcGrgNSYZhm23_VEWSJM0LV0h17q3sSC0jfu8sS_-sD9oYm7h-5FhULGGiBWhmnrtAUth5Y2F5sx3RmJhBG2qXPVv-rugihBsjnV7malLvZck2UKgUYwBT-yuRHrCSLc4Q\",\"text\":\"โชเน็น\\nคอส 2 โล\\nกรีน 1โลค่ะ \"},\"webhookEventId\":\"01K120J1V9S8FE3SQTN4CV96X3\",\"deliveryContext\":{\"isRedelivery\":false},\"timestamp\":1753488098669,\"source\":{\"type\":\"user\",\"userId\":\"Uc0f3910d135521f0995ac379d0c945f8\"},\"replyToken\":\"bf4c2488cf6442ec8db6ce0d5d4158f0\",\"mode\":\"active\"}]}"</t>
  </si>
  <si>
    <t>json : "{\"date\":\"2025-07-26T01:42:33.303Z\",\"deliveryDate\":\"2025-07-26\",\"user\":\"Shounen Yakiniku\",\"userLine\":\"ADMIN\",\"payMethod\":\"เครดิต\",\"userId\":\"ADMIN\",\"order\":[{\"name\":\"Cos\",\"nameTh\":\"คอส\",\"amount\":2,\"price\":120,\"subtotal\":240}]}"</t>
  </si>
  <si>
    <t>🔥 Queued order with Trigger ID: 1855143683325216060</t>
  </si>
  <si>
    <t>🔥 Processing order for trigger: 1855143683325216060</t>
  </si>
  <si>
    <t>summarizeOrdersToPayments key: 26 Jul 2025|Shounen Yakiniku</t>
  </si>
  <si>
    <t>Flex Message (Final): {"type":"flex","altText":"(ADMIN#605) สั่งผักใหม่","contents":{"type":"bubble","size":"mega","body":{"type":"box","layout":"vertical","spacing":"md","contents":[{"type":"text","text":"✅ รายการสั่งผักใหม่ (ADMIN#605)","weight":"bold","size":"md","color":"#1DB446","wrap":true},{"type":"text","text":"ร้าน: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</si>
  <si>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{"sentMessages":[{"id":"571537646661140830","quoteToken":"fzWtoUyfdAsUd18JB9HqwMAMYRxCxjG4EjFGA8mEVOzn2WLq2ustGeHBDyLhK1mvQpsGAvjUBMb20NhWORjBmfuyF0l4O5KHejHufGsxKzBTWqHt1vGpnbUYwzxAf1Le2Uu3qrWxfjkFF9GXSy-cRw"}]}</t>
  </si>
  <si>
    <t>🔥 Deleted property for trigger: 1855143683325216060</t>
  </si>
  <si>
    <t>✅ Deleted trigger: 1855143683325216060</t>
  </si>
  <si>
    <t>json : "{\"destination\":\"Uffcadd844141cf0a43c0c2c87fb2389e\",\"events\":[{\"type\":\"message\",\"message\":{\"type\":\"text\",\"id\":\"571538507970118181\",\"quoteToken\":\"SlYIa_pooJ0aPhTLL8VDRQDwTqUpL6ETpnk99CM0RUWbeNV2fusWJ4IHmHkkW-rJNpU0p2b6qSAeOx0Jqcd3hk895nkYGn9423pllGyH3_O8ingts_4phafos-F-yctGip1OsUqpYaj_onz_6GQUBw\",\"text\":\"แฟทบอย\\nเรดคอรัล 1 โล\\nฟิลเลย์ 1 โล\"},\"webhookEventId\":\"01K126YKH2Z0KWK578E7GA14XK\",\"deliveryContext\":{\"isRedelivery\":false},\"timestamp\":1753494801446,\"source\":{\"type\":\"user\",\"userId\":\"Uc0f3910d135521f0995ac379d0c945f8\"},\"replyToken\":\"afe485d955034bd4bfdd54c59b89b036\",\"mode\":\"active\"}]}"</t>
  </si>
  <si>
    <t>json : "{\"date\":\"2025-07-26T01:55:43.834Z\",\"deliveryDate\":\"2025-07-26\",\"user\":\"Fat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</si>
  <si>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-5084544480728316009</t>
  </si>
  <si>
    <t>🔥 Processing order for trigger: -5084544480728316009</t>
  </si>
  <si>
    <t>summarizeOrdersToPayments key: 26 Jul 2025|Fat Boy</t>
  </si>
  <si>
    <t>Flex Message (Final): {"type":"flex","altText":"(ADMIN#606) สั่งผักใหม่","contents":{"type":"bubble","size":"mega","body":{"type":"box","layout":"vertical","spacing":"md","contents":[{"type":"text","text":"✅ รายการสั่งผักใหม่ (ADMIN#606)","weight":"bold","size":"md","color":"#1DB446","wrap":true},{"type":"text","text":"ร้าน: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26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</si>
  <si>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{"sentMessages":[{"id":"571539008585203873","quoteToken":"esnLPz1-yDrlJJuNpTqTeUpUBt_fKE_N-ZN7z2Nrgz4ruYH1rL397wt1DAmq0ua707bCtCJgczvIjZWMwLcfbGwT7xoiWLzs0H0uusCKRKeaPX9cOpE0p68Dwg6JahfQjj3gupDM4QvPmsGXSd0olw"}]}</t>
  </si>
  <si>
    <t>🔥 Deleted property for trigger: -5084544480728316009</t>
  </si>
  <si>
    <t>✅ Deleted trigger: -5084544480728316009</t>
  </si>
  <si>
    <t>json : "{\"destination\":\"Uffcadd844141cf0a43c0c2c87fb2389e\",\"events\":[{\"type\":\"message\",\"message\":{\"type\":\"text\",\"id\":\"571543207754859080\",\"quoteToken\":\"yJOkFgx6kZQ2vRTYRG8SulpUbWzbCoz8YTUFrFW60yXxGomnT_Me-EvIMjx57IpglMqlaxWXMfGWrS7X0XjV9FkauEvK2a-dsm3zn7U4JdsoWGFNlY7OHDZKPK-f2RRLX3uy2VD0IQBvdEeNFQ2OZw\",\"text\":\"รบกวนขอบิลรอบวันที่16 ด้วยนะคะ  ทางเรายังไม่ได้บิลค่ะ\"},\"webhookEventId\":\"01K129M35TKBP4VHXJ1ZK0B7SG\",\"deliveryContext\":{\"isRedelivery\":false},\"timestamp\":1753497602751,\"source\":{\"type\":\"user\",\"userId\":\"U21b3788b2e55446c56765eb78ef5a3ab\"},\"replyToken\":\"30c1862ffeb947b0b1f54bc040487eb0\",\"mode\":\"active\"}]}"</t>
  </si>
  <si>
    <t>json : "{\"destination\":\"Uffcadd844141cf0a43c0c2c87fb2389e\",\"events\":[{\"type\":\"message\",\"message\":{\"type\":\"text\",\"id\":\"571543618796650603\",\"quoteToken\":\"9XV3csU2xjuK_V3jZLSv5eGaFLB-n64Fg1Uv-srWO6Foz9HQQIurQYqvnCJPeD_y2tz6RPM9MtX7BhlFqvWexQf-U8yh84YvO-x3KeRohbPghHxpDJaNf2t1YboxDYLFQpG8d3metRCut88MB5AA9Q\",\"text\":\"ขอบคุณนะคะ\"},\"webhookEventId\":\"01K129VJJ62V26R3C3204W1JKD\",\"deliveryContext\":{\"isRedelivery\":false},\"timestamp\":1753497847883,\"source\":{\"type\":\"user\",\"userId\":\"U21b3788b2e55446c56765eb78ef5a3ab\"},\"replyToken\":\"dc9e295acbe04bc8a6826eae41b2e5fe\",\"mode\":\"active\"}]}"</t>
  </si>
  <si>
    <t>📬 pushFlexMessage : {"sentMessages":[{"id":"571594755197370633","quoteToken":"QE9GcifCAmYQsMUd_u5U39IUEYh25HB9q9IICqCd1q0ZY_CGCyvQxeTNMVzlvjW3JeFUGPBGYUWjYmbBYWdhDLZDugOAxplro06yp0ClhHViExy9eqEo6-oF6R9QXaGmybN7HR4uWVI0z2-6SPM_pg"}]}</t>
  </si>
  <si>
    <t>📬 pushFlexMessage : {"sentMessages":[{"id":"571594759307788557","quoteToken":"DXGikqnpqLy6SiNf3WDSB0vWTKr1achljKoSm7YeZ8VxmSa6kujhpxA06sQ4CyEVhS4Dj_kEj6B1crG6cqBeXz9tiX6GwvUmZ1Q8eEQG1VfKajKfqy4dyvk-O_TTIYoDHC-LoAqO1ffKg3elW-nrvg"}]}</t>
  </si>
  <si>
    <t>📬 pushFlexMessage : {"sentMessages":[{"id":"571594762696786096","quoteToken":"Qy2P34lyk302naITChL8eZy8EUV-qs62AWW-EIKCCw-AYVBShohKLcFrQsGqZaJDaP1eXPE1VcvMO0Nk3mhpOLFJ3tHiBh2Rm7FbYuN5vNT644cD8RjsO8pg059Mx5GyXwz9Cwqlt7ybPUBmjuTt5Q"}]}</t>
  </si>
  <si>
    <t>json : "{\"destination\":\"Uffcadd844141cf0a43c0c2c87fb2389e\",\"events\":[{\"type\":\"message\",\"message\":{\"type\":\"text\",\"id\":\"571603656215363676\",\"quoteToken\":\"clB1pMdf5NHQTFcNMDQkn9CSqAN3LWtXfIpXrf8nOOhtGS3d6wgFZzr24IhSaiXNSrWZqUJ6JFoFTSW_mhqkX8s7kdJ5goWVl7Xll9cAWB0rGiP1b4D-oEB2GfvXFBQCReWOmNX57947q8GVJyM1FA\",\"text\":\"สั่งผัก\"},\"webhookEventId\":\"01K13BZMV74JREB5CP73G1YDF0\",\"deliveryContext\":{\"isRedelivery\":false},\"timestamp\":1753533633014,\"source\":{\"type\":\"user\",\"userId\":\"Uc6055f977b197597baf773d364ef63ef\"},\"replyToken\":\"ab8b9834fcca43d2a2903388c38da2a0\",\"mode\":\"active\"}]}"</t>
  </si>
  <si>
    <t>json : "{\"date\":\"2025-07-26T12:40:58.599Z\",\"deliveryDate\":\"2025-07-27\",\"user\":\"ไวท์เฮ้าส์\",\"userLine\":\"Gt\",\"payMethod\":\"เงินสด\",\"userId\":\"Uc6055f977b197597baf773d364ef63ef\",\"order\":[{\"name\":\"Baby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</si>
  <si>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{"sentMessages":[{"id":"571603704752111877","quoteToken":"19N56oPpoyGbEg2FOPEfeIOH9JsIgwvfkbUs6wWVcQVScH3VcNJeIukld8C_3lUjOMPM46Lw5YIZHVlLJdv2G3tSkChWaoA2eH_Bm9OxSmqpsXyK5E2HwC-dQseT2k_nEA9il0SNfEdbvWOMicYZ2g"}]}</t>
  </si>
  <si>
    <t>🔥 Queued order with Trigger ID: 8551113666331526180</t>
  </si>
  <si>
    <t>🔥 Processing order for trigger: 8551113666331526180</t>
  </si>
  <si>
    <t>summarizeOrdersToPayments key: 27 Jul 2025|ไวท์เฮ้าส์</t>
  </si>
  <si>
    <t>Flex Message (Final): {"type":"flex","altText":"(Gt#607) สั่งผักใหม่","contents":{"type":"bubble","size":"mega","body":{"type":"box","layout":"vertical","spacing":"md","contents":[{"type":"text","text":"✅ รายการสั่งผักใหม่ (Gt#607)","weight":"bold","size":"md","color":"#1DB446","wrap":true},{"type":"text","text":"ร้าน: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</si>
  <si>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{"sentMessages":[{"id":"571603789174538585","quoteToken":"i2KX_sT9EEbMJd-7bwlGtkz9eNX1JWbWplbHB6j5cdgdhB-z0Kw_1RrW4LjdZBig82n5-PIsJ8H1x6409b6VqrOzTr3182T73SjofCy40d01QZzeFLsOE9VxERnayuMZ7Yd7KvrNT2xwZhhu03YT_Q"}]}</t>
  </si>
  <si>
    <t>🔥 Deleted property for trigger: 8551113666331526180</t>
  </si>
  <si>
    <t>✅ Deleted trigger: 8551113666331526180</t>
  </si>
  <si>
    <t>json : "{\"destination\":\"Uffcadd844141cf0a43c0c2c87fb2389e\",\"events\":[{\"type\":\"message\",\"message\":{\"type\":\"text\",\"id\":\"571623871016075575\",\"quoteToken\":\"b4K12_9H3SV_YgorzF96XHKtTW8zwy810hUfzHhjuLaSQtlnLhykdoWMfN4Qk41kQeJYT587NjUOmbRDFU72AKfuaYDAyccbF31TkyTceWhtSnXbQhiMxtb9UKsp3257UVBPbNuYaOC98X8zlnw94g\",\"text\":\"แล้วทำไมไม่เปิดเอง \"},\"webhookEventId\":\"01K13QFB3G8HV5Y5NJ08KK4Z3D\",\"deliveryContext\":{\"isRedelivery\":false},\"timestamp\":1753545681979,\"source\":{\"type\":\"group\",\"groupId\":\"C41747ea1efc18cc949d4a55a898fbe2d\",\"userId\":\"Ud156635914c6ab5e082eb8cdedf98f3a\"},\"replyToken\":\"18c5548d1fe04fe699014c6ea930b436\",\"mode\":\"active\"}]}"</t>
  </si>
  <si>
    <t>json : "{\"destination\":\"Uffcadd844141cf0a43c0c2c87fb2389e\",\"events\":[{\"type\":\"message\",\"message\":{\"type\":\"text\",\"id\":\"571623879974322681\",\"quoteToken\":\"_zseDdWyT5_3fgnJoao-NTh6KP0kOQn9edvw_Hsrd6QlmbvhrWcNbb9PoxyzrE58RETLd8u04FyvGaz8RgepJfpnbfQIss-Vxv7Qlj6E90yDRQ4NrHOBubH0VxFVKAfTiXcyF7fdaOp38aD4dvw9ag\",\"text\":\"เปิดละ\"},\"webhookEventId\":\"01K13QFGQ4C5EB6EHTX77B6JES\",\"deliveryContext\":{\"isRedelivery\":false},\"timestamp\":1753545687273,\"source\":{\"type\":\"group\",\"groupId\":\"C41747ea1efc18cc949d4a55a898fbe2d\",\"userId\":\"Ud156635914c6ab5e082eb8cdedf98f3a\"},\"replyToken\":\"6546f0ba80144df09b73abfee906c250\",\"mode\":\"active\"}]}"</t>
  </si>
  <si>
    <t>json : "{\"date\":\"2025-07-26T16:02:41.043Z\",\"deliveryDate\":\"2025-07-27\",\"user\":\"มุมสเต็ก\",\"userLine\":\"ADMIN\",\"payMethod\":\"โอนเงิน\",\"userId\":\"ADMIN\",\"order\":[{\"name\":\"Green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\",\"amount\":2,\"price\":120,\"subtotal\":240},{\"name\":\"Cos\",\"nameTh\":\"คอส\",\"amount\":1,\"price\":120,\"subtotal\":120}]}"</t>
  </si>
  <si>
    <t>🔥 Queued order with Trigger ID: -8707706555409605171</t>
  </si>
  <si>
    <t>🔥 Processing order for trigger: -8707706555409605171</t>
  </si>
  <si>
    <t>summarizeOrdersToPayments key: 27 Jul 2025|มุมสเต็ก</t>
  </si>
  <si>
    <t>Flex Message (Final): {"type":"flex","altText":"(ADMIN#608) สั่งผักใหม่","contents":{"type":"bubble","size":"mega","body":{"type":"box","layout":"vertical","spacing":"md","contents":[{"type":"text","text":"✅ รายการสั่งผักใหม่ (ADMIN#608)","weight":"bold","size":"md","color":"#1DB446","wrap":true},{"type":"text","text":"ร้าน: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</si>
  <si>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{"sentMessages":[{"id":"571624224729596236","quoteToken":"ZH_o2KVv1TTV4_wAHqep89B_IFg6OVm9VE1OiLzZIQDRgLgdrtmFU_2xLNK5jMed_Zc6eCLvcQDo2dz2Ci65jqqU91KjKh_WziLn9LO594zJHsN6gs9ev8WXyFcZrQ_-krg8Tnq_DDbk9krYuy1SQw"}]}</t>
  </si>
  <si>
    <t>🔥 Deleted property for trigger: -8707706555409605171</t>
  </si>
  <si>
    <t>✅ Deleted trigger: -8707706555409605171</t>
  </si>
  <si>
    <t>json : "{\"destination\":\"Uffcadd844141cf0a43c0c2c87fb2389e\",\"events\":[{\"type\":\"message\",\"message\":{\"type\":\"text\",\"id\":\"571629139229671629\",\"quoteToken\":\"iQwutTHbk5_7ShkRcww_3PGfMYNhReE6YJ1_Lt8P3wDVvyfVdBU7j-DfgiVf9_6HI8s8DTjtkeor3rtHTU81eXT6_-1McRW8fXZczCBJ3ejO-Rh0JLRtWamdl2ag1qfNLC4LsxpuTuvvamImySWv9g\",\"text\":\" สั่งผักสลัดหน่อยค่ะ\\nกรีนโอ๊ค2โล\\nเรดโอ๊ค 2โล\\nฟินเดย์2โล\\nผักเบบี้คอส 2โล\\nขอบคุณค่ะ\\n\"},\"webhookEventId\":\"01K13TF5Q8A26ZE2BN1B51Z9K1\",\"deliveryContext\":{\"isRedelivery\":false},\"timestamp\":1753548821880,\"source\":{\"type\":\"user\",\"userId\":\"U78617910c23af5dc02e8b5d4035a5026\"},\"replyToken\":\"f7ea7550d1b44156bf438fb473560a59\",\"mode\":\"active\"}]}"</t>
  </si>
  <si>
    <t>json : "{\"destination\":\"Uffcadd844141cf0a43c0c2c87fb2389e\",\"events\":[{\"type\":\"message\",\"message\":{\"type\":\"text\",\"id\":\"571634274248949950\",\"quoteToken\":\"1Ojz90a_KsD_iNAaseL8Oi_vvsQSrACPoxK0i9BmAkDGu2zlodsXN1p7Jd9ZXCZZXRVrFG8gW9McE1mrsFQmmSxdKdds_74JjLqG-3zEFa_C2AJOY-Ts1p1QIOlzwhb2qTOCQkYVPu6MqJRxn3PMEg\",\"text\":\"สั่งผัก\"},\"webhookEventId\":\"01K13XCK00RZ2C8E67V9HGB8HG\",\"deliveryContext\":{\"isRedelivery\":false},\"timestamp\":1753551882757,\"source\":{\"type\":\"user\",\"userId\":\"U3cb7c7018c06e87beab55320f27f7317\"},\"replyToken\":\"d2e7a894b025477fb933df02f2dcf7da\",\"mode\":\"active\"}]}"</t>
  </si>
  <si>
    <t>json : "{\"date\":\"2025-07-26T17:46:33.857Z\",\"deliveryDate\":\"2025-07-27\",\"user\":\"Touch Steak\",\"userLine\":\"Ning🍒\",\"payMethod\":\"โอนเงิน\",\"userId\":\"U3cb7c7018c06e87beab55320f27f7317\",\"order\":[{\"name\":\"Green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</si>
  <si>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{"sentMessages":[{"id":"571634466498543838","quoteToken":"oLawYU8ff1q7v0qL1VS1WYPneyMzvNsrfMQ-ODTovCtGAEtqBTV-uPDIOa6G2_2vwe7lEO7o6qZYGLJO5T6GGEvmhh_KhIfH_d24N_c3Njsmd_6l0I_yQbo0XZh1hw60rXaBFuaL_fxN3SG73zdqbA"}]}</t>
  </si>
  <si>
    <t>🔥 Queued order with Trigger ID: 2196146994314564376</t>
  </si>
  <si>
    <t>🔥 Processing order for trigger: 2196146994314564376</t>
  </si>
  <si>
    <t>summarizeOrdersToPayments key: 27 Jul 2025|Touch Steak</t>
  </si>
  <si>
    <t>Flex Message (Final): {"type":"flex","altText":"(Ning🍒#609) สั่งผักใหม่","contents":{"type":"bubble","size":"mega","body":{"type":"box","layout":"vertical","spacing":"md","contents":[{"type":"text","text":"✅ รายการสั่งผักใหม่ (Ning🍒#609)","weight":"bold","size":"md","color":"#1DB446","wrap":true},{"type":"text","text":"ร้าน: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</si>
  <si>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{"sentMessages":[{"id":"571634623667240962","quoteToken":"lmQibh8iXTk8RuddyBqyXzjVQuqSLZ5WGJ_HIrc3NfTGS1z7YMGOcup8mqFNfRRvq59ydAowLgXUsxFXW2E2gPpLuJJVr8z4i0u3mpWQKBCWKw-zeIDzzXkBj6q6jPwN5WidEzM9Z3wRgRbxfWZVaA"}]}</t>
  </si>
  <si>
    <t>🔥 Deleted property for trigger: 2196146994314564376</t>
  </si>
  <si>
    <t>✅ Deleted trigger: 2196146994314564376</t>
  </si>
  <si>
    <t>json : "{\"date\":\"2025-07-26T19:53:23.817Z\",\"deliveryDate\":\"2025-07-27\",\"user\":\"Rare\",\"userLine\":\"21gun\",\"payMethod\":\"เครดิต\",\"userId\":\"U863ec6850ff494c8ad50b25afa94efb0\",\"order\":[{\"name\":\"Frillice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</si>
  <si>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{"sentMessages":[{"id":"571647235100508451","quoteToken":"676EfuRfCMWtskQqWss3dm--naWi0ToFq-V2aj7t8hSHnYNoxhe3O1TjdGCcBRtzX977ahpS3K45Bf87Mf7R1jqht_OmT3ajrGVC-LsbjJfI623XUeC4eiVebDzU47c44xad832FgWwUMAob2ivpzg"}]}</t>
  </si>
  <si>
    <t>🔥 Queued order with Trigger ID: 4622705635132344482</t>
  </si>
  <si>
    <t>🔥 Processing order for trigger: 4622705635132344482</t>
  </si>
  <si>
    <t>summarizeOrdersToPayments key: 27 Jul 2025|Rare</t>
  </si>
  <si>
    <t>Flex Message (Final): {"type":"flex","altText":"(21gun#610) สั่งผักใหม่","contents":{"type":"bubble","size":"mega","body":{"type":"box","layout":"vertical","spacing":"md","contents":[{"type":"text","text":"✅ รายการสั่งผักใหม่ (21gun#610)","weight":"bold","size":"md","color":"#1DB446","wrap":true},{"type":"text","text":"ร้าน: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กก.","weight":"bold","align":"end","size":"sm","flex":2},{"type":"text","text":"520 บ.","weight":"bold","align":"end","size":"sm","flex":3}]}]}}}</t>
  </si>
  <si>
    <t>📬 pushFlexMessage : {"sentMessages":[{"id":"571647463891664897","quoteToken":"QPKuOF5R497Z8l1RwoZfpEuOrrPNuVSJZuBW8ShXXQEl8PWcH5zxn_QhLveVGdYWwtcnkxta_jqAAeQ0g8ClAInGQFOcYOc2HSzOjQAHV_qWSU1lU8rfLfF8Sh3qu0k_tP9e8xziuWf_MN4vvSlpMg"}]}</t>
  </si>
  <si>
    <t>🔥 Deleted property for trigger: 4622705635132344482</t>
  </si>
  <si>
    <t>✅ Deleted trigger: 4622705635132344482</t>
  </si>
  <si>
    <t>json : "{\"date\":\"2025-07-26T23:06:47.580Z\",\"deliveryDate\":\"2025-07-27\",\"user\":\"คุณแตงโม บ้านเกาะ\",\"userLine\":\"ADMIN\",\"payMethod\":\"โอนเงิน\",\"userId\":\"ADMIN\",\"order\":[{\"name\":\"Green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</si>
  <si>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❌ ไม่เจอ shop name:คุณแตงโม บ้านเกาะ</t>
  </si>
  <si>
    <t>🔥 Queued order with Trigger ID: 3840022601367199378</t>
  </si>
  <si>
    <t>🔥 Processing order for trigger: 3840022601367199378</t>
  </si>
  <si>
    <t>Shop: คุณแตงโม บ้านเกาะ</t>
  </si>
  <si>
    <t>summarizeOrdersToPayments key: 27 Jul 2025|คุณแตงโม บ้านเกาะ</t>
  </si>
  <si>
    <t>json : "{\"date\":\"2025-07-26T23:07:42.964Z\",\"deliveryDate\":\"2025-07-27\",\"user\":\"ฌาณิ\",\"userLine\":\"ADMIN\",\"payMethod\":\"โอนเงิน\",\"userId\":\"ADMIN\",\"order\":[{\"name\":\"Green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</si>
  <si>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Flex Message (Final): {"type":"flex","altText":"(ADMIN#611) สั่งผักใหม่","contents":{"type":"bubble","size":"mega","body":{"type":"box","layout":"vertical","spacing":"md","contents":[{"type":"text","text":"✅ รายการสั่งผักใหม่ (ADMIN#611)","weight":"bold","size":"md","color":"#1DB446","wrap":true},{"type":"text","text":"ร้าน: คุณแตงโม บ้านเกาะ","size":"sm","color":"#555555","wrap":true},{"type":"text","text":"การชำระเงิน: โอนเงิน","size":"sm","color":"#555555","wrap":true},{"type":"text","text":"วันที่จัดส่ง: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</si>
  <si>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{"sentMessages":[{"id":"571666794482499826","quoteToken":"w1FectjfYg01DWXgdaSU1bjhQnUa8TYz7pJI357hJULzz07umndC6Zd9WgZ8C-3Hxr-Ub5BFhSorfMM2TIDHJQ3PwWD4WgG1zkG1agk-1Ay5z0_CHJkderwMgD7f-dzVPs9fMRkG9rU-qDvCPpeKng"}]}</t>
  </si>
  <si>
    <t>🔥 Deleted property for trigger: 3840022601367199378</t>
  </si>
  <si>
    <t>✅ Deleted trigger: 3840022601367199378</t>
  </si>
  <si>
    <t>🔥 Queued order with Trigger ID: 6448650020671303835</t>
  </si>
  <si>
    <t>sendDailyOrderSummary formattedToday : 27 Jul 2025</t>
  </si>
  <si>
    <t>sendDailyOrderSummary todayRows : [[601,"25 Jul 2025 เวลา 15:19","2025-07-26T17:00:00.000Z","Dripping Hill","Green Oak",0.5,120,60,"โอนเงิน"],[601,"25 Jul 2025 เวลา 15:19","2025-07-26T17:00:00.000Z","Dripping Hill","Red Oak",0.4,120,48,"โอนเงิน"],[601,"25 Jul 2025 เวลา 15:19","2025-07-26T17:00:00.000Z","Dripping Hill","Baby Cos",0.1,120,12,"โอนเงิน"],[607,"26 Jul 2025 เวลา 19:41","2025-07-26T17:00:00.000Z","ไวท์เฮ้าส์","Baby Cos",1,120,120,"เงินสด"],[608,"26 Jul 2025 เวลา 23:04","2025-07-26T17:00:00.000Z","มุมสเต็ก","Green Oak",1,120,120,"โอนเงิน"],[608,"26 Jul 2025 เวลา 23:04","2025-07-26T17:00:00.000Z","มุมสเต็ก","Red Oak",2,120,240,"โอนเงิน"],[608,"26 Jul 2025 เวลา 23:04","2025-07-26T17:00:00.000Z","มุมสเต็ก","Cos",1,120,120,"โอนเงิน"],[609,"27 Jul 2025 เวลา 00:48","2025-07-26T17:00:00.000Z","Touch Steak","Green Oak",1,120,120,"โอนเงิน"],[609,"27 Jul 2025 เวลา 00:48","2025-07-26T17:00:00.000Z","Touch Steak","Red Oak",1,120,120,"โอนเงิน"],[609,"27 Jul 2025 เวลา 00:48","2025-07-26T17:00:00.000Z","Touch Steak","Baby Cos",1,120,120,"โอนเงิน"],[610,"27 Jul 2025 เวลา 02:55","2025-07-26T17:00:00.000Z","Rare","Frillice Iceberg",1,140,140,"เครดิต"],[610,"27 Jul 2025 เวลา 02:55","2025-07-26T17:00:00.000Z","Rare","Baby Cos",2,120,240,"เครดิต"],[610,"27 Jul 2025 เวลา 02:55","2025-07-26T17:00:00.000Z","Rare","Red Coral",1,140,140,"เครดิต"],[611,"27 Jul 2025 เวลา 06:07","2025-07-26T17:00:00.000Z","คุณแตงโม บ้านเกาะ","Green Oak",2,120,240,"โอนเงิน"],[611,"27 Jul 2025 เวลา 06:07","2025-07-26T17:00:00.000Z","คุณแตงโม บ้านเกาะ","Red Oak",2,120,240,"โอนเงิน"],[611,"27 Jul 2025 เวลา 06:07","2025-07-26T17:00:00.000Z","คุณแตงโม บ้านเกาะ","Frillice Iceberg",2,140,280,"โอนเงิน"],[611,"27 Jul 2025 เวลา 06:07","2025-07-26T17:00:00.000Z","คุณแตงโม บ้านเกาะ","Baby Cos",2,120,240,"โอนเงิน"]]</t>
  </si>
  <si>
    <t>📬 pushFlexMessage : {"sentMessages":[{"id":"571667055049441334","quoteToken":"uWiUgGcxmI3DT8t0Xbk8QdMTvLJ44rHeOFBPoIuP4YE9grQH20enzS9qHY9K7Zvv8UcHbC0GGUl7htxVkorXjCXYGgnsoGygKFIYVWH9FKsNDiGVKAXnoycQ3ujyPF2Rcn746y72iFopnN_ALTTTFg"}]}</t>
  </si>
  <si>
    <t>🔥 Processing order for trigger: 6448650020671303835</t>
  </si>
  <si>
    <t>summarizeOrdersToPayments key: 27 Jul 2025|ฌาณิ</t>
  </si>
  <si>
    <t>Flex Message (Final): {"type":"flex","altText":"(ADMIN#612) สั่งผักใหม่","contents":{"type":"bubble","size":"mega","body":{"type":"box","layout":"vertical","spacing":"md","contents":[{"type":"text","text":"✅ รายการสั่งผักใหม่ (ADMIN#612)","weight":"bold","size":"md","color":"#1DB446","wrap":true},{"type":"text","text":"ร้าน: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</si>
  <si>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{"sentMessages":[{"id":"571667099995865264","quoteToken":"X3-nbosQXtn8XQfJrC4x3jdrCXOzbOmzMc_rqW_pmChqbV4qVievtUwW_UdgZXky8WGMKjSOZiDEg3h2kvzSgZj9tazPYqYWBv1BpxqjrWAnDGUaqDfFYagoGYm4NvdDDdlbJAgKaRxuoxmWyzSmjA"}]}</t>
  </si>
  <si>
    <t>🔥 Deleted property for trigger: 6448650020671303835</t>
  </si>
  <si>
    <t>✅ Deleted trigger: 6448650020671303835</t>
  </si>
  <si>
    <t>json : "{\"destination\":\"Uffcadd844141cf0a43c0c2c87fb2389e\",\"events\":[{\"type\":\"message\",\"message\":{\"type\":\"text\",\"id\":\"571682290120523934\",\"quoteToken\":\"4wq590wdfgd5teLbyE7FmJI5WDCENiRMqw__uvIiwAPTAeefIUWJduByh88yCNgHc77TpXiQLhZfDwv_nW7EI1xu3m6YND_JUzbWqd6FTQmkLsTMjOtu6UNcHkXGMUtzr4V8UHlHWh2IxQqZr3VRMw\",\"text\":\"แฟทบอย\\nเรดคอรัล 1 โล\\nฟิลเลย์ 1 โลค่ะ\"},\"webhookEventId\":\"01K14RNZR50P4CDD2ZCHHEVQVS\",\"deliveryContext\":{\"isRedelivery\":false},\"timestamp\":1753580502283,\"source\":{\"type\":\"user\",\"userId\":\"Uc0f3910d135521f0995ac379d0c945f8\"},\"replyToken\":\"6923fca648a7426eb8148ced37bdfde1\",\"mode\":\"active\"}]}"</t>
  </si>
  <si>
    <t>json : "{\"destination\":\"Uffcadd844141cf0a43c0c2c87fb2389e\",\"events\":[{\"type\":\"message\",\"message\":{\"type\":\"text\",\"id\":\"571682334177231382\",\"quoteToken\":\"cjrNA0XZ8tIT5j3mJ-BJFEqRJT5uw7C3kKfkxF-hfJxe-Y5iva9K89cHWERtDGjPo8qNu_mU4PgbWs0e9vr-ZwXHvOIyakq3Ay2fwmGK0AA9fiVMdmjJMjn7gxr-u6Q73tpCOSh3nSGE3iX8oodIUQ\",\"text\":\"เอทบิสโทร\\nเบบี้คอส 1 โล\\nฟิลเลย์ 1 โล\"},\"webhookEventId\":\"01K14RPS5T883YPEFGSW0Z8PQE\",\"deliveryContext\":{\"isRedelivery\":false},\"timestamp\":1753580528643,\"source\":{\"type\":\"user\",\"userId\":\"Uc0f3910d135521f0995ac379d0c945f8\"},\"replyToken\":\"26824bb17a714ecfba9c1104c3a251a8\",\"mode\":\"active\"}]}"</t>
  </si>
  <si>
    <t>json : "{\"destination\":\"Uffcadd844141cf0a43c0c2c87fb2389e\",\"events\":[{\"type\":\"message\",\"message\":{\"type\":\"text\",\"id\":\"571682363721908793\",\"quoteToken\":\"gRb-sW3yMAOK_aUBO2lYWAI_ZMq9l6RynYBIrpF5BCaxRqiTtePf682vWY5OZksFqnrSTx3AIrp5rpGDedjndx9bPPqtITFJaNq6MYVu4OCHo_BcA9tvKZ2vAwx4M9ZBMxtJZyd0iBvVdFNCyeGAeQ\",\"text\":\"โชเนน\\nคอส 4 โล\"},\"webhookEventId\":\"01K14RQA6NM0D5DHMWM6M4Q8C6\",\"deliveryContext\":{\"isRedelivery\":false},\"timestamp\":1753580546191,\"source\":{\"type\":\"user\",\"userId\":\"Uc0f3910d135521f0995ac379d0c945f8\"},\"replyToken\":\"ef0e9761531d4bee9da004b53be7c309\",\"mode\":\"active\"}]}"</t>
  </si>
  <si>
    <t>json : "{\"destination\":\"Uffcadd844141cf0a43c0c2c87fb2389e\",\"events\":[{\"type\":\"message\",\"message\":{\"type\":\"text\",\"id\":\"571682408332787935\",\"quoteToken\":\"F0pcWNb5pffFj3aMYW7WYi_pBZIG87au1OaBA26RTjr-yLKmM-S4PvwGGa1ocuI-Lxbx5g_h69HYyZ_pDqMTlLr3UsjCSOA_KNj42JBzgrQRtHJo3D0scS5bYiFsbs01_DJHwOsz5im2B1xtPvCdnA\",\"text\":\"เคน\\nมิซูน่า 1 โลค่ะ\"},\"webhookEventId\":\"01K14RR4J2BPTWFN0FDWRKXVB1\",\"deliveryContext\":{\"isRedelivery\":false},\"timestamp\":1753580572742,\"source\":{\"type\":\"user\",\"userId\":\"Uc0f3910d135521f0995ac379d0c945f8\"},\"replyToken\":\"05c6f5c4119f459282d5c772ff578f51\",\"mode\":\"active\"}]}"</t>
  </si>
  <si>
    <t>json : "{\"date\":\"2025-07-27T01:46:57.504Z\",\"deliveryDate\":\"2025-07-27\",\"user\":\"Fat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</si>
  <si>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3906645485963345448</t>
  </si>
  <si>
    <t>json : "{\"date\":\"2025-07-27T01:47:32.619Z\",\"deliveryDate\":\"2025-07-27\",\"user\":\"8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</si>
  <si>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-7998718138159217607</t>
  </si>
  <si>
    <t>🔥 Processing order for trigger: 3906645485963345448</t>
  </si>
  <si>
    <t>summarizeOrdersToPayments key: 27 Jul 2025|Fat Boy</t>
  </si>
  <si>
    <t>Flex Message (Final): {"type":"flex","altText":"(ADMIN#613) สั่งผักใหม่","contents":{"type":"bubble","size":"mega","body":{"type":"box","layout":"vertical","spacing":"md","contents":[{"type":"text","text":"✅ รายการสั่งผักใหม่ (ADMIN#613)","weight":"bold","size":"md","color":"#1DB446","wrap":true},{"type":"text","text":"ร้าน: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</si>
  <si>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{"sentMessages":[{"id":"571682901146730778","quoteToken":"rU4ltZZaOrrrVZ7zDzxp1S_GN7QzaIFSKJM-kOC-X0KKRZwXuM4B5z1SUi7Wn9eGZz5t4bGxghucQoubDDvlHQ-piiwCbMEVEfesLBVOZ0Hf-BjicwUvVFDV2dq4S6M0nue66iwq9L9DgR61fmIOWg"}]}</t>
  </si>
  <si>
    <t>🔥 Deleted property for trigger: 3906645485963345448</t>
  </si>
  <si>
    <t>✅ Deleted trigger: 3906645485963345448</t>
  </si>
  <si>
    <t>json : "{\"date\":\"2025-07-27T01:48:01.446Z\",\"deliveryDate\":\"2025-07-27\",\"user\":\"Shounen Yakiniku\",\"userLine\":\"ADMIN\",\"payMethod\":\"เครดิต\",\"userId\":\"ADMIN\",\"order\":[{\"name\":\"Cos\",\"nameTh\":\"คอส\",\"amount\":4,\"price\":120,\"subtotal\":480}]}"</t>
  </si>
  <si>
    <t>🔥 Queued order with Trigger ID: 4447055646993347149</t>
  </si>
  <si>
    <t>🔥 Processing order for trigger: 4447055646993347149</t>
  </si>
  <si>
    <t>summarizeOrdersToPayments key: 27 Jul 2025|Shounen Yakiniku</t>
  </si>
  <si>
    <t>🔥 Processing order for trigger: -7998718138159217607</t>
  </si>
  <si>
    <t>Flex Message (Final): {"type":"flex","altText":"(ADMIN#614) สั่งผักใหม่","contents":{"type":"bubble","size":"mega","body":{"type":"box","layout":"vertical","spacing":"md","contents":[{"type":"text","text":"✅ รายการสั่งผักใหม่ (ADMIN#614)","weight":"bold","size":"md","color":"#1DB446","wrap":true},{"type":"text","text":"ร้าน: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</si>
  <si>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{"sentMessages":[{"id":"571683033401524616","quoteToken":"Y-8i6BiXhCOLIdwTPJjhFnOLsu5Vb-ZU7dV0C2KxFs1Fe54Ett6HnSJzDbAFlmSKh_h3dIEF83KcAz9YWbrXbGre_-hIY7awvm24TrYxjLynp_6cDDFU4PtR5kAGdgHYmz8Qnh_qw3ggTnIjn1wBKw"}]}</t>
  </si>
  <si>
    <t>🔥 Deleted property for trigger: 4447055646993347149</t>
  </si>
  <si>
    <t>✅ Deleted trigger: 4447055646993347149</t>
  </si>
  <si>
    <t>summarizeOrdersToPayments key: 27 Jul 2025|8 Bistro</t>
  </si>
  <si>
    <t>Flex Message (Final): {"type":"flex","altText":"(ADMIN#615) สั่งผักใหม่","contents":{"type":"bubble","size":"mega","body":{"type":"box","layout":"vertical","spacing":"md","contents":[{"type":"text","text":"✅ รายการสั่งผักใหม่ (ADMIN#615)","weight":"bold","size":"md","color":"#1DB446","wrap":true},{"type":"text","text":"ร้าน: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</si>
  <si>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{"sentMessages":[{"id":"571683054490484960","quoteToken":"BryeeXeuA0LK5HJmna_0aJ7fiXUCQnAmvuMH5qBTWu9WJuBbuOfGPYM8eQ8RvWMNn0ERNq550v9j7g3JkhgkKMsdSBSVBJAdrQRmfF37kbgI9StkG5tSs1iCwpbNS30L_bqfqgsFUdxmMODD8XamxA"}]}</t>
  </si>
  <si>
    <t>🔥 Deleted property for trigger: -7998718138159217607</t>
  </si>
  <si>
    <t>✅ Deleted trigger: -7998718138159217607</t>
  </si>
  <si>
    <t>json : "{\"date\":\"2025-07-27T01:50:03.323Z\",\"deliveryDate\":\"2025-07-27\",\"user\":\"Ken Izakaya\",\"userLine\":\"ADMIN\",\"payMethod\":\"เครดิต\",\"userId\":\"ADMIN\",\"order\":[{\"name\":\"Mizuna\",\"nameTh\":\"มิซูน่า\",\"amount\":1,\"price\":230,\"subtotal\":230}]}"</t>
  </si>
  <si>
    <t>🔥 Queued order with Trigger ID: 4647069145857519003</t>
  </si>
  <si>
    <t>🔥 Processing order for trigger: 4647069145857519003</t>
  </si>
  <si>
    <t>summarizeOrdersToPayments key: 27 Jul 2025|Ken Izakaya</t>
  </si>
  <si>
    <t>Flex Message (Final): {"type":"flex","altText":"(ADMIN#616) สั่งผักใหม่","contents":{"type":"bubble","size":"mega","body":{"type":"box","layout":"vertical","spacing":"md","contents":[{"type":"text","text":"✅ รายการสั่งผักใหม่ (ADMIN#616)","weight":"bold","size":"md","color":"#1DB446","wrap":true},{"type":"text","text":"ร้าน: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อาทิตย์ที่ 27 กรกฎาคม 2568","size":"sm","color":"#555555","wrap":true},{"type":"separator","margin":"md"},{"type":"box","layout":"vertical","spacing":"sm","margin":"md","contents":[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กก.","weight":"bold","align":"end","size":"sm","flex":2},{"type":"text","text":"230 บ.","weight":"bold","align":"end","size":"sm","flex":3}]}]}}}</t>
  </si>
  <si>
    <t>📬 pushFlexMessage : {"sentMessages":[{"id":"571683277325468040","quoteToken":"PYTy-A0JicJ4cjvBH2rLN-7eLqvV7kxyi82W1OBlaliBcU6Gc31rlFDP4_EqSuQAYQVKbT328wU_SgOB6pfMv9wFWPjvekezTF2FzXo8or76Ai08qrCol3RkGwou1pXtf4JCV5YEJmskOx8UwyiX2w"}]}</t>
  </si>
  <si>
    <t>🔥 Deleted property for trigger: 4647069145857519003</t>
  </si>
  <si>
    <t>✅ Deleted trigger: 4647069145857519003</t>
  </si>
  <si>
    <t>sendDailyPackingSummary formattedToday : 27 Jul 2025</t>
  </si>
  <si>
    <t>sendDailyPackingSummary todayRows : [[601,"25 Jul 2025 เวลา 15:19","2025-07-26T17:00:00.000Z","Dripping Hill","Green Oak",0.5,120,60,"โอนเงิน"],[601,"25 Jul 2025 เวลา 15:19","2025-07-26T17:00:00.000Z","Dripping Hill","Red Oak",0.4,120,48,"โอนเงิน"],[601,"25 Jul 2025 เวลา 15:19","2025-07-26T17:00:00.000Z","Dripping Hill","Baby Cos",0.1,120,12,"โอนเงิน"],[607,"26 Jul 2025 เวลา 19:41","2025-07-26T17:00:00.000Z","ไวท์เฮ้าส์","Baby Cos",1,120,120,"เงินสด"],[608,"26 Jul 2025 เวลา 23:04","2025-07-26T17:00:00.000Z","มุมสเต็ก","Green Oak",1,120,120,"โอนเงิน"],[608,"26 Jul 2025 เวลา 23:04","2025-07-26T17:00:00.000Z","มุมสเต็ก","Red Oak",2,120,240,"โอนเงิน"],[608,"26 Jul 2025 เวลา 23:04","2025-07-26T17:00:00.000Z","มุมสเต็ก","Cos",1,120,120,"โอนเงิน"],[609,"27 Jul 2025 เวลา 00:48","2025-07-26T17:00:00.000Z","Touch Steak","Green Oak",1,120,120,"โอนเงิน"],[609,"27 Jul 2025 เวลา 00:48","2025-07-26T17:00:00.000Z","Touch Steak","Red Oak",1,120,120,"โอนเงิน"],[609,"27 Jul 2025 เวลา 00:48","2025-07-26T17:00:00.000Z","Touch Steak","Baby Cos",1,120,120,"โอนเงิน"],[610,"27 Jul 2025 เวลา 02:55","2025-07-26T17:00:00.000Z","Rare","Frillice Iceberg",1,140,140,"เครดิต"],[610,"27 Jul 2025 เวลา 02:55","2025-07-26T17:00:00.000Z","Rare","Baby Cos",2,120,240,"เครดิต"],[610,"27 Jul 2025 เวลา 02:55","2025-07-26T17:00:00.000Z","Rare","Red Coral",1,140,140,"เครดิต"],[611,"27 Jul 2025 เวลา 06:07","2025-07-26T17:00:00.000Z","คุณแตงโม บ้านเกาะ","Green Oak",2,120,240,"โอนเงิน"],[611,"27 Jul 2025 เวลา 06:07","2025-07-26T17:00:00.000Z","คุณแตงโม บ้านเกาะ","Red Oak",2,120,240,"โอนเงิน"],[611,"27 Jul 2025 เวลา 06:07","2025-07-26T17:00:00.000Z","คุณแตงโม บ้านเกาะ","Frillice Iceberg",2,140,280,"โอนเงิน"],[611,"27 Jul 2025 เวลา 06:07","2025-07-26T17:00:00.000Z","คุณแตงโม บ้านเกาะ","Baby Cos",2,120,240,"โอนเงิน"],[612,"27 Jul 2025 เวลา 06:10","2025-07-26T17:00:00.000Z","ฌาณิ","Green Oak",2,120,240,"โอนเงิน"],[612,"27 Jul 2025 เวลา 06:10","2025-07-26T17:00:00.000Z","ฌาณิ","Red Oak",2,120,240,"โอนเงิน"],[612,"27 Jul 2025 เวลา 06:10","2025-07-26T17:00:00.000Z","ฌาณิ","Frillice Iceberg",2,140,280,"โอนเงิน"],[612,"27 Jul 2025 เวลา 06:10","2025-07-26T17:00:00.000Z","ฌาณิ","Baby Cos",2,120,240,"โอนเงิน"],[613,"27 Jul 2025 เวลา 08:47","2025-07-26T17:00:00.000Z","Fat Boy","Frillice Iceberg",1,140,140,"เครดิต"],[613,"27 Jul 2025 เวลา 08:47","2025-07-26T17:00:00.000Z","Fat Boy","Red Coral",1,140,140,"เครดิต"],[614,"27 Jul 2025 เวลา 08:48","2025-07-26T17:00:00.000Z","Shounen Yakiniku","Cos",4,120,480,"เครดิต"],[615,"27 Jul 2025 เวลา 08:49","2025-07-26T17:00:00.000Z","8 Bistro","Frillice Iceberg",1,140,140,"เครดิต"],[615,"27 Jul 2025 เวลา 08:49","2025-07-26T17:00:00.000Z","8 Bistro","Baby Cos",1,120,120,"เครดิต"],[616,"27 Jul 2025 เวลา 08:51","2025-07-26T17:00:00.000Z","Ken Izakaya","Mizuna",1,230,230,"เครดิต"]]</t>
  </si>
  <si>
    <t>sendDailyDeliverSummary flexMessage : {"type":"flex","altText":"สรุปรายการส่งผัก 🚚🥬\nประจำวันที่ 27/07/2025","contents":{"type":"bubble","size":"mega","body":{"type":"box","layout":"vertical","contents":[{"type":"text","text":"สรุปรายการส่งผัก 🚚🥬 \nประจำวันที่ 27/07/2025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Oak","size":"sm","weight":"bold","flex":5,"wrap":true},{"type":"text","text":"0.40 กก.","size":"sm","weight":"bold","align":"end","flex":3}]},{"type":"box","layout":"horizontal","contents":[{"type":"text","text":"🥬 Baby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บ.)","weight":"bold","size":"sm"}]}]},{"type":"box","layout":"vertical","margin":"lg","spacing":"sm","contents":[{"type":"box","layout":"horizontal","backgroundColor":"#A1D6B2","paddingAll":"md","cornerRadius":"md","margin":"lg","contents":[{"type":"text","text":"3.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บ.)","weight":"bold","size":"sm"}]}]},{"type":"box","layout":"vertical","margin":"lg","spacing":"sm","contents":[{"type":"box","layout":"horizontal","backgroundColor":"#A1D6B2","paddingAll":"md","cornerRadius":"md","margin":"lg","contents":[{"type":"text","text":"4. 👤 Touch Steak","flex":6,"wrap":true,"weight":"bold","size":"sm"},{"type":"text","text":"🖨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520 บ.)","weight":"bold","size":"sm"}]}]},{"type":"box","layout":"vertical","margin":"lg","spacing":"sm","contents":[{"type":"box","layout":"horizontal","backgroundColor":"#A1D6B2","paddingAll":"md","cornerRadius":"md","margin":"lg","contents":[{"type":"text","text":"6. 👤 คุณแตงโม บ้านเกาะ","flex":6,"wrap":true,"weight":"bold","size":"sm"},{"type":"text","text":"🖨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8.00 กก. (โอนเงิน 1,000 บ.)","weight":"bold","size":"sm"}]}]},{"type":"box","layout":"vertical","margin":"lg","spacing":"sm","contents":[{"type":"box","layout":"horizontal","backgroundColor":"#A1D6B2","paddingAll":"md","cornerRadius":"md","margin":"lg","contents":[{"type":"text","text":"7.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8.00 กก. (โอนเงิน 1,000 บ.)","weight":"bold","size":"sm"}]}]},{"type":"box","layout":"vertical","margin":"lg","spacing":"sm","contents":[{"type":"box","layout":"horizontal","backgroundColor":"#A1D6B2","paddingAll":"md","cornerRadius":"md","margin":"lg","contents":[{"type":"text","text":"8.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บ.)","weight":"bold","size":"sm"}]}]},{"type":"box","layout":"vertical","margin":"lg","spacing":"sm","contents":[{"type":"box","layout":"horizontal","backgroundColor":"#A1D6B2","paddingAll":"md","cornerRadius":"md","margin":"lg","contents":[{"type":"text","text":"9.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บ.)","weight":"bold","size":"sm"}]}]},{"type":"box","layout":"vertical","margin":"lg","spacing":"sm","contents":[{"type":"box","layout":"horizontal","backgroundColor":"#A1D6B2","paddingAll":"md","cornerRadius":"md","margin":"lg","contents":[{"type":"text","text":"10.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บ.)","weight":"bold","size":"sm"}]}]},{"type":"box","layout":"vertical","margin":"lg","spacing":"sm","contents":[{"type":"box","layout":"horizontal","backgroundColor":"#A1D6B2","paddingAll":"md","cornerRadius":"md","margin":"lg","contents":[{"type":"text","text":"11. 👤 Ken Izakaya","flex":6,"wrap":true,"weight":"bold","size":"sm"},{"type":"text","text":"🖨 DS","align":"end","flex":2,"weight":"bold","size":"sm"}]},{"type":"separator","margin":"sm"},{"type":"box","layout":"horizontal","contents":[{"type":"text","text":"🥬 Mizuna","size":"sm","weight":"bold","flex":5,"wrap":true},{"type":"text","text":"1.00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230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120 บ.","weight":"bold","align":"end","flex":3}]},{"type":"box","layout":"horizontal","contents":[{"type":"text","text":"โอนเงิน","flex":5,"wrap":true},{"type":"text","text":"2,960 บ.","weight":"bold","align":"end","flex":3}]},{"type":"box","layout":"horizontal","contents":[{"type":"text","text":"เครดิต","flex":5,"wrap":true},{"type":"text","text":"1,770 บ.","weight":"bold","align":"end","flex":3}]},{"type":"separator","margin":"sm"},{"type":"box","layout":"horizontal","backgroundColor":"#E8B86D","paddingAll":"md","cornerRadius":"md","contents":[{"type":"text","text":"รวม 38.00 กก.","size":"md","weight":"bold","flex":5,"wrap":true},{"type":"text","text":"4,850 บ.","weight":"bold","size":"md","align":"end","flex":3}]}]}]}}}</t>
  </si>
  <si>
    <t>📬 pushFlexMessage : {"sentMessages":[{"id":"571688695393681972","quoteToken":"nVijiyJHU06qGNrq3ZJgyfOYG1UlS-dMtdo5mYC2J6hUvosDxdAxD1ogUY7Yd2TyYcwArwfJNQs7fMO-D6IRXVZi54WFQmUoLVN7PdGUGcxrJcu84T6isbIXzQ0DMpdt_qJWOoqCgloh5dL73wARoA"}]}</t>
  </si>
  <si>
    <t>json : "{\"destination\":\"Uffcadd844141cf0a43c0c2c87fb2389e\",\"events\":[{\"type\":\"message\",\"message\":{\"type\":\"text\",\"id\":\"571688902474334685\",\"quoteToken\":\"p6onghIMc1k5ZgVui6FeCh23lNjWov9KeI5WzqCTmZmGO8eZHl-5twISnog-Ba6GqnXNLuOEgYZY4lIWAUkpeForsqZ81tps-YTCrFAAqYKfr9Ms9EulQkEqC81FN3Nn56RFEcSLyNFpPa0rapztow\",\"text\":\"เอกสารสร้างแล้วนะครับ เนื่องจาก ตอนแรก google drive มันเต็ม เพราะผมไม่ได้จ่ายซื้อพื้นที่รายเดือนแล้ว ตอนนี้จ่ายซื้อไปเดือนล่ะ 200 บาท\"},\"webhookEventId\":\"01K14WE8FWSQEYA2XVNBY6KWM2\",\"deliveryContext\":{\"isRedelivery\":false},\"timestamp\":1753584443555,\"source\":{\"type\":\"group\",\"groupId\":\"C41747ea1efc18cc949d4a55a898fbe2d\",\"userId\":\"U1611b99ba4d5b6b3137119b6681c16ad\"},\"replyToken\":\"3793691a5c424bcea09563f0cbccf041\",\"mode\":\"active\"}]}"</t>
  </si>
  <si>
    <t>json : "{\"destination\":\"Uffcadd844141cf0a43c0c2c87fb2389e\",\"events\":[{\"type\":\"message\",\"message\":{\"type\":\"text\",\"id\":\"571689112525078979\",\"quotedMessageId\":\"571666794482499826\",\"quoteToken\":\"uU-wR7I85YeWSmNvK56y7ou45cmIm8LlFphfbEvDiZxbr0hl5b3iUJSiMtcReUzyMCYA2skrokgAWmgrDhWrYjodwSJ2yqqxe4-WzR4i5Nra5X0Oh9riuEmPfo8oWTDGLWGQTieBldrcHaZ4PxlvBw\",\"text\":\"แตงโม สั่งเยอะจัง\"},\"webhookEventId\":\"01K14WJ2N383H8Y77J7THYYDJC\",\"deliveryContext\":{\"isRedelivery\":false},\"timestamp\":1753584568827,\"source\":{\"type\":\"group\",\"groupId\":\"C41747ea1efc18cc949d4a55a898fbe2d\",\"userId\":\"Ud156635914c6ab5e082eb8cdedf98f3a\"},\"replyToken\":\"135d40d218684ab79db4a806c1a46c0c\",\"mode\":\"active\"}]}"</t>
  </si>
  <si>
    <t>json : "{\"destination\":\"Uffcadd844141cf0a43c0c2c87fb2389e\",\"events\":[{\"type\":\"message\",\"message\":{\"type\":\"text\",\"id\":\"571689124386832781\",\"quoteToken\":\"GHoEY-pQ8pYhtNg3Ms5KNp1DqmH5klJbWnEMc1b4Ga4yxaA-s_NzgupkRKY5jp_AVZ3fhQkeLrZsFt5ZY0s-mrGPRaBPmfxAr4qNJ8rLPz82lILZ8SzY6FNHtf8RpfeNFnize7hq1Wdij1hFL62Y-g\",\"text\":\"ร้านไร\"},\"webhookEventId\":\"01K14WJA0ABDBTG280KRMF6M65\",\"deliveryContext\":{\"isRedelivery\":false},\"timestamp\":1753584576015,\"source\":{\"type\":\"group\",\"groupId\":\"C41747ea1efc18cc949d4a55a898fbe2d\",\"userId\":\"Ud156635914c6ab5e082eb8cdedf98f3a\"},\"replyToken\":\"a9551fd2dc984b47a200d8df47dd1177\",\"mode\":\"active\"}]}"</t>
  </si>
  <si>
    <t>json : "{\"destination\":\"Uffcadd844141cf0a43c0c2c87fb2389e\",\"events\":[{\"type\":\"message\",\"message\":{\"type\":\"text\",\"id\":\"571689241424167358\",\"quoteToken\":\"t--3bew_xsKDARVV5kg6U7r59YIQDGiD8wcnyS8Jf9_VQ5hcSm4rzHPMc3ewPlDD4Qw6FQx19v5FweaQL84_sRJnAymYKV-5aauucVAuREuUo2JZsafgZi077cjjaUebDKy7pbfPpEPyZl5kwXNfAg\",\"text\":\"อย่าลืมลบเด้อ\"},\"webhookEventId\":\"01K14WMDJPK7NM3TGJG9E22J9W\",\"deliveryContext\":{\"isRedelivery\":false},\"timestamp\":1753584645680,\"source\":{\"type\":\"group\",\"groupId\":\"C41747ea1efc18cc949d4a55a898fbe2d\",\"userId\":\"Ud156635914c6ab5e082eb8cdedf98f3a\"},\"replyToken\":\"37c0a262b18a47ee9c1acfc5d23b0b7e\",\"mode\":\"active\"}]}"</t>
  </si>
  <si>
    <t>json : "{\"destination\":\"Uffcadd844141cf0a43c0c2c87fb2389e\",\"events\":[{\"type\":\"message\",\"message\":{\"type\":\"text\",\"id\":\"571697179799060498\",\"quoteToken\":\"dcu8yzFLCCDuyQKAhkx0tPi97VVx24zZs-6vqyyeEDJuuzTQeOyKga3WGP8GOtDB3wCWcHeUK0v4Y8NiAr9sh5X4etmQJ5P7rJJQMgrrS48T84hNPDqNSc_WqEBwz6s97Q8w5KepX9AHnBzLk_mkWw\",\"text\":\"ค่ะ\"},\"webhookEventId\":\"01K1514TNX09658F9W0P9V14PS\",\"deliveryContext\":{\"isRedelivery\":false},\"timestamp\":1753589377218,\"source\":{\"type\":\"user\",\"userId\":\"Uc0f3910d135521f0995ac379d0c945f8\"},\"replyToken\":\"97e04ce0822a4f069e0f149ac857d9e5\",\"mode\":\"active\"}]}"</t>
  </si>
  <si>
    <t>json : "{\"destination\":\"Uffcadd844141cf0a43c0c2c87fb2389e\",\"events\":[{\"type\":\"message\",\"message\":{\"type\":\"text\",\"id\":\"571697243183382983\",\"quoteToken\":\"NSl6Jy1s0n_S70_WX4Ml-PLoL9HpjPJDo7Pp3S5_OyJiQtMTCVxpBfR4Q78cBYMYDQNrAbSYCPR03NhjohHdklsStXU6q7B2YhgdD2v_WE5IVPQ5j1gCnDQV30ZBQta51QLXDgE9ZRhAhOce_mgZ3Q\",\"text\":\"โทษนะคะ ออกมาจากฟาร์มยังคะ\"},\"webhookEventId\":\"01K1515Z72GBBAZW4YMBBTTPTW\",\"deliveryContext\":{\"isRedelivery\":false},\"timestamp\":1753589415007,\"source\":{\"type\":\"user\",\"userId\":\"Uc0f3910d135521f0995ac379d0c945f8\"},\"replyToken\":\"6889fa0e7e794ff38ad15b1684fbb39b\",\"mode\":\"active\"}]}"</t>
  </si>
  <si>
    <t>json : "{\"destination\":\"Uffcadd844141cf0a43c0c2c87fb2389e\",\"events\":[{\"type\":\"message\",\"message\":{\"type\":\"sticker\",\"id\":\"571697334887645428\",\"quoteToken\":\"XwZpJN342d2ZTAqTew0OZczsQvp6SP9LO1T_9NdXggzNEde2FVseqU8u4wYDks3Pf8YWQ8H8onn1y1eVGyadhWsprtbA8AyevrwEb-df1Ti_a6QMxD4JT8NEV51ot6DcWSvQqnJdwTG4SxF45opKUQ\",\"stickerId\":\"163268587\",\"packageId\":\"13634\",\"stickerResourceType\":\"ANIMATION\",\"keywords\":[\"Affirmative\",\"thanksforeverything\",\"thankful\",\"line\",\"Bowing\",\"Thanks\",\"Please\",\"OK\",\"brown\",\"ioweyou\",\"Sleepy\",\"appreciate\",\"thanksinadvance\",\"grateful\",\"Gotcha\"]},\"webhookEventId\":\"01K1517N4YCSR978DHV1ZQ1VAT\",\"deliveryContext\":{\"isRedelivery\":false},\"timestamp\":1753589469860,\"source\":{\"type\":\"user\",\"userId\":\"Uc0f3910d135521f0995ac379d0c945f8\"},\"replyToken\":\"3d5fc6dac2c64763aa59f655e8c7ced8\",\"mode\":\"active\"}]}"</t>
  </si>
  <si>
    <t>json : "{\"date\":\"2025-07-27T07:02:52.796Z\",\"deliveryDate\":\"2025-07-29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</si>
  <si>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{"sentMessages":[{"id":"571714627684532705","quoteToken":"-AKvy26yBGSkdyMUwcQaY3m1mAoYGuloqrgoFQNr9cZoY9Wl1AX-AIobWYkmEeIfq2hLGkX-fj6YJdTxkiUIgNjWzwF9XDDy7O90bx7Zz_cACibfPxfG1pmNsZ2wKvsTO8lx7yPzMLkWoymEbzr_MQ"}]}</t>
  </si>
  <si>
    <t>🔥 Queued order with Trigger ID: 3555817640682110173</t>
  </si>
  <si>
    <t>🔥 Processing order for trigger: 3555817640682110173</t>
  </si>
  <si>
    <t>Delivery Date: 29 Jul 2025</t>
  </si>
  <si>
    <t>summarizeOrdersToPayments key: 29 Jul 2025|ขนมบ้านคุณย่า</t>
  </si>
  <si>
    <t>Flex Message (Final): {"type":"flex","altText":"(ร้านอาหารบ้านคุณย่า#617)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(ร้านอาหารบ้านคุณย่า#617)","weight":"bold","size":"md","color":"#1DB446","wrap":true},{"type":"text","text":"ร้าน: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</si>
  <si>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{"sentMessages":[{"id":"571714849563476177","quoteToken":"S4iC9Rp2UdmHQaaTyyRrSNrBZ2pJp6oDA3yw9YUP8ySdOrbpxV8QrDyeuehveyYtJwkb7I9PoH7mc9GfuYl9Nq78kmsX1c-zn_pmdUfWBUBwMKEFJDYHol98oqYwGnTcWqtusNGDlg1xonMhBOdvnA"}]}</t>
  </si>
  <si>
    <t>🔥 Deleted property for trigger: 3555817640682110173</t>
  </si>
  <si>
    <t>✅ Deleted trigger: 3555817640682110173</t>
  </si>
  <si>
    <t>json : "{\"destination\":\"Uffcadd844141cf0a43c0c2c87fb2389e\",\"events\":[{\"type\":\"message\",\"message\":{\"type\":\"text\",\"id\":\"571715464397586489\",\"quoteToken\":\"iDbKuVRFrScufrGgJHUEmihLc8rsrnWTnwcIpImxjZnw4HT_DXhNMqxSSQYolCBnDJPBqyW83wGPMLwlbIkGWWq3A3njvG_SV2TYQwB71YMGsUhMOWOWyHzTHD0b1WqhlTVpWRuJzrFI_uLDbRHZWQ\",\"text\":\"สั่งผัก\"},\"webhookEventId\":\"01K15BHDE89TY0DRA2WTZ2PH2A\",\"deliveryContext\":{\"isRedelivery\":false},\"timestamp\":1753600275827,\"source\":{\"type\":\"user\",\"userId\":\"Ub61ffc31749c91e81bdbf2f37821bf49\"},\"replyToken\":\"4a4e49be25694181be85775dc842d712\",\"mode\":\"active\"}]}"</t>
  </si>
  <si>
    <t>json : "{\"date\":\"2025-07-27T07:12:29.358Z\",\"deliveryDate\":\"2025-07-29\",\"user\":\"คริสตัลคาเฟ่\",\"userLine\":\"ร้าน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</si>
  <si>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{"sentMessages":[{"id":"571715594034872603","quoteToken":"KHpX5t5c08kL8pzs3u6yn1kjE2qG7IrXEQMnp8eLYIN_SdYwsQxkVl5tL-3NzsDQCKQ9JuRd60VQAa15EF1Y2Ehp8KDxH63NrXTwH2g2Ae2GS9cup0mruSGNr4Yo5hjlqrRpVc1CtYquL3MAjoIQ-w"}]}</t>
  </si>
  <si>
    <t>🔥 Queued order with Trigger ID: 1914399220283494809</t>
  </si>
  <si>
    <t>🔥 Processing order for trigger: 1914399220283494809</t>
  </si>
  <si>
    <t>summarizeOrdersToPayments key: 29 Jul 2025|คริสตัลคาเฟ่</t>
  </si>
  <si>
    <t>Flex Message (Final): {"type":"flex","altText":"(ร้าน คริสตัลคาเฟ่#618) สั่งผักใหม่","contents":{"type":"bubble","size":"mega","body":{"type":"box","layout":"vertical","spacing":"md","contents":[{"type":"text","text":"✅ รายการสั่งผักใหม่ (ร้าน คริสตัลคาเฟ่#618)","weight":"bold","size":"md","color":"#1DB446","wrap":true},{"type":"text","text":"ร้าน: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</si>
  <si>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{"sentMessages":[{"id":"571715807357960403","quoteToken":"Ut2WWQmtCgowFXbhkG9FcrzWQsGqGZzsnCUfv5qf7Out7RtopTj1EBrZODcy1-wS_kKxH0gqKV2LnAZBBtKnuoQFwFRCGZjByzfe6HPbmU2-4H_cR6QvSBe-ggtqFfU_BH-ONDVRMu_y-ZAp4TTdYg"}]}</t>
  </si>
  <si>
    <t>🔥 Deleted property for trigger: 1914399220283494809</t>
  </si>
  <si>
    <t>✅ Deleted trigger: 1914399220283494809</t>
  </si>
  <si>
    <t>json : "{\"destination\":\"Uffcadd844141cf0a43c0c2c87fb2389e\",\"events\":[{\"type\":\"follow\",\"follow\":{\"isUnblocked\":false},\"webhookEventId\":\"01K15JA3TTRENWPJP41EBD16K5\",\"deliveryContext\":{\"isRedelivery\":false},\"timestamp\":1753607376226,\"source\":{\"type\":\"user\",\"userId\":\"U160d61caa972a6c7dfd2864c12bc40c1\"},\"replyToken\":\"c97b70d806314b33bcc12e272114c766\",\"mode\":\"active\"}]}"</t>
  </si>
  <si>
    <t>userId : U160d61caa972a6c7dfd2864c12bc40c1</t>
  </si>
  <si>
    <t>📬 pushFlexMessage : {"sentMessages":[{"id":"571739709353492756","quoteToken":"fX3K98BEZ2BKi5bu0DPK0hJIJ7-pktCKkfRCVbgmMp7B4kiTWvw5XhZvWS9JvL7Tbcls3Y399iuYygtK6xI24pLxW_OFjOzgrJ2kyhBlj7OhaW69PongoxXg91kxOFNu4H9_BQJDYJLUlh0cVClyrA"}]}</t>
  </si>
  <si>
    <t>📬 pushFlexMessage : {"sentMessages":[{"id":"571739711903891868","quoteToken":"BclSIGPr6a_1C9HtP6wVOz4kcdVJ_FWiOMbduxcUquC3WX0UYq4dW3iKuiohXpJr8snA0pWEk0mG0H3xytu9X9XWLl896yl422f2Jt9SUZ0QqqIDHdONsNCrWWaMuyb1PhoFuGVmd4dVnAdylbltiw"}]}</t>
  </si>
  <si>
    <t>📬 pushFlexMessage : {"sentMessages":[{"id":"571739713380286754","quoteToken":"gd40RkpFjAjE4Du5wHUONOA8Sdocg9MxxE9AqzvGoiB0SZ2ZHLoZmOtoFNt8GchplPXyMOL_xw4W1_OT10Dhlb2sgBeQzZJsNl-mmKp6dVYxnjnqx_5xOSI9l6nkHr2WU5hT8N9YT6UKvzh9i_gBeA"}]}</t>
  </si>
  <si>
    <t>json : "{\"date\":\"2025-07-27T12:21:17.057Z\",\"deliveryDate\":\"2025-07-29\",\"user\":\"Daya Eatery\",\"userLine\":\"Biewpym🦊\",\"payMethod\":\"เงินสด\",\"userId\":\"Ua3053965758d74c5d89f517726b61c9b\",\"order\":[{\"name\":\"Frillice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</si>
  <si>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{"sentMessages":[{"id":"571746679414587760","quoteToken":"nsJQUTB7G5W42i1NWebvinDW1QZqIfB1W_TyajIHhuHR9Oi-0pyFoE3-TQwd_dmkqkVpN-saxk6PqxZHoVKudGrF5xwYfkNB-KQFMWoihFr-FEz89tscRssMQGu2qJ7AEuUZlAh68XPGwEioasEQSg"}]}</t>
  </si>
  <si>
    <t>🔥 Queued order with Trigger ID: -2450861235411531196</t>
  </si>
  <si>
    <t>🔥 Processing order for trigger: -2450861235411531196</t>
  </si>
  <si>
    <t>summarizeOrdersToPayments key: 29 Jul 2025|Daya Eatery</t>
  </si>
  <si>
    <t>Flex Message (Final): {"type":"flex","altText":"(Biewpym🦊#619) สั่งผักใหม่","contents":{"type":"bubble","size":"mega","body":{"type":"box","layout":"vertical","spacing":"md","contents":[{"type":"text","text":"✅ รายการสั่งผักใหม่ (Biewpym🦊#619)","weight":"bold","size":"md","color":"#1DB446","wrap":true},{"type":"text","text":"ร้าน: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</si>
  <si>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{"sentMessages":[{"id":"571746740450361399","quoteToken":"aCm5hO9XAruMsoLiaSSPmUU8CFghzRuhs4HrLmO9TnxPnZPRZnvQZh6YDDANIdIMTxKPHSzPiwInqmAWBLx1sW8G972P_HKCj9NJfF-Da4uVzlzlbXloaAi4_IiIDw4ht-FJp6rvUXf553mShyrIHA"}]}</t>
  </si>
  <si>
    <t>🔥 Deleted property for trigger: -2450861235411531196</t>
  </si>
  <si>
    <t>✅ Deleted trigger: -2450861235411531196</t>
  </si>
  <si>
    <t>json : "{\"destination\":\"Uffcadd844141cf0a43c0c2c87fb2389e\",\"events\":[{\"type\":\"message\",\"message\":{\"type\":\"text\",\"id\":\"571761522318508682\",\"quoteToken\":\"XotHNvvkclLJRsRqAPAqFpyAPjW0wzAxQnAORVUtL0_pR1zMblT17Dt08PfMFhphQFYZ8CYyzE3Ff_qWCs94Eu6PkFdu7-qOKX3zAtonwGUrGDUmea678tOhdj0NDNM6ZcK2H9ijyumxEkmbUlH_Eg\",\"text\":\"สั่งผัก\"},\"webhookEventId\":\"01K165Q6ZGSVET8A7ZHN0RQ1YM\",\"deliveryContext\":{\"isRedelivery\":false},\"timestamp\":1753627728394,\"source\":{\"type\":\"user\",\"userId\":\"U0d6b72543464859ef62065c9501370cd\"},\"replyToken\":\"05b5d078726c4781891de86cd8b2687f\",\"mode\":\"active\"}]}"</t>
  </si>
  <si>
    <t>json : "{\"date\":\"2025-07-27T14:49:12.314Z\",\"deliveryDate\":\"2025-07-29\",\"user\":\"Ginda wagyu\",\"userLine\":\"Moo_Mhee 🏰🧸🎀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</si>
  <si>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{"sentMessages":[{"id":"571761570318123238","quoteToken":"NvaBUuJpoxxhNn7xlDxOhm6beUA8iImUzszSrgwdk1CJoqmC1k7F-VM_4Jf7Bs5UHRVd6ul0jXrcJaN9Ht-DAiU08s84zMiPl8eIRtjhIHme5cDCT4F5JXDbbJGItyYhNBeKSr9-CngLybPr5wXQcw"}]}</t>
  </si>
  <si>
    <t>🔥 Queued order with Trigger ID: 1061253625954013963</t>
  </si>
  <si>
    <t>json : "{\"destination\":\"Uffcadd844141cf0a43c0c2c87fb2389e\",\"events\":[{\"type\":\"message\",\"message\":{\"type\":\"text\",\"id\":\"571761597110813020\",\"quoteToken\":\"lxUSLmCQeZnmMAWcVxsU-hIEfkRLnLTe0ScIDtHoQC39X2ONcz_DrrDhft0eGQuYJ2ja6nRMxdUCUUJJ1TPTJHZ54CWCTsbj1ct-cs_RUg5kz4zVisrnWM1tWobY3adLDpXhatereMzxvjdyLCyD8g\",\"text\":\"แคนเซิลก่อนนะคะ \"},\"webhookEventId\":\"01K165RJDCVXGPNS806TN08BVE\",\"deliveryContext\":{\"isRedelivery\":false},\"timestamp\":1753627773074,\"source\":{\"type\":\"user\",\"userId\":\"U0d6b72543464859ef62065c9501370cd\"},\"replyToken\":\"20e4833c60cb4b90ac5d0c2ca3c70b16\",\"mode\":\"active\"}]}"</t>
  </si>
  <si>
    <t>json : "{\"destination\":\"Uffcadd844141cf0a43c0c2c87fb2389e\",\"events\":[{\"type\":\"message\",\"message\":{\"type\":\"text\",\"id\":\"571761617361436934\",\"quoteToken\":\"ZGnDFa7jWRKRG9mLbdUrw5NiAtBc1ziFxB72mclfr-6tVmRC1v5-A5Gnuh_brGKwhynRMfdGWZnmQ4ovUxN31cn6SjyLRQZLaGfEIwOaKtNnTn3h8IBoefJe8_bcN3SAO0K-r6oDNq8LJ_lrDLcGPQ\",\"text\":\"ต้องใช้พรุ่งนี้ค่ะ \"},\"webhookEventId\":\"01K165RY0YB17QR5YYZR1T7V41\",\"deliveryContext\":{\"isRedelivery\":false},\"timestamp\":1753627785152,\"source\":{\"type\":\"user\",\"userId\":\"U0d6b72543464859ef62065c9501370cd\"},\"replyToken\":\"ab982132e39744c6966bff5e5a7b57f1\",\"mode\":\"active\"}]}"</t>
  </si>
  <si>
    <t>json : "{\"destination\":\"Uffcadd844141cf0a43c0c2c87fb2389e\",\"events\":[{\"type\":\"message\",\"message\":{\"type\":\"text\",\"id\":\"571761636152180808\",\"quoteToken\":\"i7mlDMgOWNhwGmUmJSwFVGBELNORdr9sBwBd7-3bvlCg74Ul1GIsUakbGidMDJofiDWjAZwyB_1CVYj4JKAhrEQ1QcCKhL2DfJgJULN1nX6XvaiDc0YvHD_3zxdeuBv98jc68cHznD9j2AcstHlf9A\",\"text\":\"ส่งอังคารไม่ทันค่ะ\"},\"webhookEventId\":\"01K165S911KYEJXJA90WZJX9DJ\",\"deliveryContext\":{\"isRedelivery\":false},\"timestamp\":1753627796316,\"source\":{\"type\":\"user\",\"userId\":\"U0d6b72543464859ef62065c9501370cd\"},\"replyToken\":\"225a07e7aa484218824204edceea5115\",\"mode\":\"active\"}]}"</t>
  </si>
  <si>
    <t>🔥 Processing order for trigger: 1061253625954013963</t>
  </si>
  <si>
    <t>summarizeOrdersToPayments key: 29 Jul 2025|Ginda wagyu</t>
  </si>
  <si>
    <t>Flex Message (Final): {"type":"flex","altText":"(Moo_Mhee 🏰🧸🎀 46#620) สั่งผักใหม่","contents":{"type":"bubble","size":"mega","body":{"type":"box","layout":"vertical","spacing":"md","contents":[{"type":"text","text":"✅ รายการสั่งผักใหม่ (Moo_Mhee 🏰🧸🎀 46#620)","weight":"bold","size":"md","color":"#1DB446","wrap":true},{"type":"text","text":"ร้าน: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</si>
  <si>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{"sentMessages":[{"id":"571761771695309027","quoteToken":"8FXlw0pmDfL9vAANhqlzVRJNpifMFPpuN_Ys4d-6abTH3VNLVLM2p1m-iqPS7l_IXuF6Z_BSpx6SzNMWsj_CxWxJKS5zyoTg2ur6O5xS3HnATtcaxs1wAT0RtshtD6v8TzGVzJQRw_ZOU5BWq8WEMw"}]}</t>
  </si>
  <si>
    <t>🔥 Deleted property for trigger: 1061253625954013963</t>
  </si>
  <si>
    <t>✅ Deleted trigger: 1061253625954013963</t>
  </si>
  <si>
    <t>json : "{\"date\":\"2025-07-27T16:50:03.230Z\",\"deliveryDate\":\"2025-07-29\",\"user\":\"Den shabu\",\"userLine\":\"𝑪𝒉𝒂𝒍𝒊𝒏𝒆𝒆 𝑺.\",\"payMethod\":\"เงินสด\",\"userId\":\"Ubf8c86a0990a02f0fa6720a3ced1723e\",\"order\":[{\"name\":\"Green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</si>
  <si>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{"sentMessages":[{"id":"571773734437257491","quoteToken":"w3ZSvPqfHaOKsFPp4Tnhm_FiNDebersQDoiT8RXsuMR5cnDXubtXy2s14ZwAZeTx2QVHJKzicPa52GfqpgLpaESlzrMVq5JZM1X2MTNEx8Hn7TarIuWm_ejZfHkyks8rV-ImYPGrdNaDJfM5FpE6ow"}]}</t>
  </si>
  <si>
    <t>🔥 Queued order with Trigger ID: 3609635878666374360</t>
  </si>
  <si>
    <t>🔥 Processing order for trigger: 3609635878666374360</t>
  </si>
  <si>
    <t>summarizeOrdersToPayments key: 29 Jul 2025|Den shabu</t>
  </si>
  <si>
    <t>Flex Message (Final): {"type":"flex","altText":"(𝑪𝒉𝒂𝒍𝒊𝒏𝒆𝒆 𝑺.#621) สั่งผักใหม่","contents":{"type":"bubble","size":"mega","body":{"type":"box","layout":"vertical","spacing":"md","contents":[{"type":"text","text":"✅ รายการสั่งผักใหม่ (𝑪𝒉𝒂𝒍𝒊𝒏𝒆𝒆 𝑺.#621)","weight":"bold","size":"md","color":"#1DB446","wrap":true},{"type":"text","text":"ร้าน: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</si>
  <si>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{"sentMessages":[{"id":"571773803106140416","quoteToken":"KmywAEF7nH4Oc6ItbA5JQ4mqAEfELHg1wkhhAlfy7rOhzkRlfFKtGZunjakZcjqV-DF8AT-N8vk6OVMJi8LBOXNT0tyTKkvQivTBMwX1h6w5aBjVvHJodr6G_lKU7pdHi82bVAJ6rR30L9ENMx1JGw"}]}</t>
  </si>
  <si>
    <t>🔥 Deleted property for trigger: 3609635878666374360</t>
  </si>
  <si>
    <t>✅ Deleted trigger: 3609635878666374360</t>
  </si>
  <si>
    <t>json : "{\"date\":\"2025-07-27T19:00:57.393Z\",\"deliveryDate\":\"2025-07-29\",\"user\":\"Rare\",\"userLine\":\"21gun\",\"payMethod\":\"เครดิต\",\"userId\":\"U863ec6850ff494c8ad50b25afa94efb0\",\"order\":[{\"name\":\"Italian Basil\",\"nameTh\":\"เบซิล\",\"amount\":0.3,\"price\":400,\"subtotal\":120,\"image\":\"https://i.postimg.cc/MZ3pq71s/basil.webp\"}]}"</t>
  </si>
  <si>
    <t>📬 pushFlexMessage : {"sentMessages":[{"id":"571786911548178603","quoteToken":"_IQ6q-Uro2R_a3ygLVnA-H_lsYlzqFhaRj85QW5lqWCCSoBSOpMuO3R_7Twu7HtM_za9JCo_0We5r3TibZbw4X2kOJ9ynsfT-SqW9WM5xI-hOa6EzPyqXAVn02jSKS0pQ95pCXCdulLfp2D4ZJJHBQ"}]}</t>
  </si>
  <si>
    <t>🔥 Queued order with Trigger ID: -772669124686927556</t>
  </si>
  <si>
    <t>🔥 Processing order for trigger: -772669124686927556</t>
  </si>
  <si>
    <t>summarizeOrdersToPayments key: 29 Jul 2025|Rare</t>
  </si>
  <si>
    <t>Flex Message (Final): {"type":"flex","altText":"(21gun#622) สั่งผักใหม่","contents":{"type":"bubble","size":"mega","body":{"type":"box","layout":"vertical","spacing":"md","contents":[{"type":"text","text":"✅ รายการสั่งผักใหม่ (21gun#622)","weight":"bold","size":"md","color":"#1DB446","wrap":true},{"type":"text","text":"ร้าน: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บ.","size":"sm","color":"#000000","align":"end","flex":3}]}]},{"type":"separator","margin":"md"},{"type":"box","layout":"horizontal","margin":"sm","contents":[{"type":"text","text":"รวม","weight":"bold","size":"sm","flex":4},{"type":"text","text":"0.30 กก.","weight":"bold","align":"end","size":"sm","flex":2},{"type":"text","text":"120 บ.","weight":"bold","align":"end","size":"sm","flex":3}]}]}}}</t>
  </si>
  <si>
    <t>📬 pushFlexMessage : {"sentMessages":[{"id":"571786963322142950","quoteToken":"mifrZ-_azcG7eaX_1cbELXHLeBHoIIZ7o2BfqcZ_BJaXDTJAV7_93XNBZo7hjoNqw4fChoP3vM5K2qTIcIpsH8u2OMCaU3JY7SBGRDqsHO7TlWnt5W3K728j_CIbHEqg3BIm9cZqqi-pDKgZQkIf-A"}]}</t>
  </si>
  <si>
    <t>🔥 Deleted property for trigger: -772669124686927556</t>
  </si>
  <si>
    <t>✅ Deleted trigger: -772669124686927556</t>
  </si>
  <si>
    <t>json : "{\"destination\":\"Uffcadd844141cf0a43c0c2c87fb2389e\",\"events\":[{\"type\":\"message\",\"message\":{\"type\":\"text\",\"id\":\"571827986870042785\",\"quoteToken\":\"s-tzPXN1a67ln6eXOqTDqZeQi0VHlglrKWuqjzQjcZafrg5UaCuU2vhPclTDNwc62arO143p1gZzvXRFwrJoMtW7AqR1JCrPI2kV1kWXUHRfjdAVLYU33zztYIfftHvhqIvOInVn-m881AuyYPssnA\",\"text\":\"รับค่ะ\"},\"webhookEventId\":\"01K17BG6DYZYCW6SHKFWJJDFGA\",\"deliveryContext\":{\"isRedelivery\":false},\"timestamp\":1753667344489,\"source\":{\"type\":\"user\",\"userId\":\"U0d6b72543464859ef62065c9501370cd\"},\"replyToken\":\"d3c00a40ead54bc2bfbfe05345e5f7c3\",\"mode\":\"active\"}]}"</t>
  </si>
  <si>
    <t>json : "{\"destination\":\"Uffcadd844141cf0a43c0c2c87fb2389e\",\"events\":[{\"type\":\"message\",\"message\":{\"type\":\"text\",\"id\":\"571835158291284326\",\"quoteToken\":\"beyvhW4rtjuj4s5uWmBD4aIVmubIax9eTc3QqDGd7U8ppZBDOxMyESwdXHnBbLGH0bkVmZz9b_P3v-0f8Ax4m05k-VZ6fK1ZfzOrvaUKWADlwDCXHhK2dAI7psl1MhqtUq0TmwbcyGFmJZjsTliMww\",\"text\":\"สั่งผัก\"},\"webhookEventId\":\"01K17FJMQR2P6SM19SNV0KAF12\",\"deliveryContext\":{\"isRedelivery\":false},\"timestamp\":1753671618812,\"source\":{\"type\":\"user\",\"userId\":\"U0a6caa79590587d5269bfdd7dcb6f3c2\"},\"replyToken\":\"08d35b00b89a485586f5e0c27145d02b\",\"mode\":\"active\"}]}"</t>
  </si>
  <si>
    <t>json : "{\"date\":\"2025-07-28T03:01:03.580Z\",\"deliveryDate\":\"2025-07-29\",\"user\":\"Homie\",\"userLine\":\"namm\",\"payMethod\":\"โอนเงิน\",\"userId\":\"U0a6caa79590587d5269bfdd7dcb6f3c2\",\"order\":[{\"name\":\"Red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\",\"amount\":1.5,\"price\":120,\"subtotal\":180,\"image\":\"https://i.postimg.cc/8F4451pB/08.png\"},{\"name\":\"Cos\",\"nameTh\":\"คอส\",\"amount\":1,\"price\":120,\"subtotal\":120,\"image\":\"https://i.postimg.cc/643mw8Cv/03.png\"}]}"</t>
  </si>
  <si>
    <t>📬 pushFlexMessage : {"sentMessages":[{"id":"571835241271394351","quoteToken":"AveKZqgyDlxOmUsyAGEpkOs5wRM82It4kLW27jdEnzAq1XesdHyKqjY1Se1iz_DWSfJSg_rzisVGOSeLjFBp1jV2VXJBcjB2A3yoG0nt0UxG43f_1zGdYUb2QW2mOfCzyK-wcJEkyzYoCVNOhs4gJw"}]}</t>
  </si>
  <si>
    <t>🔥 Queued order with Trigger ID: 7656544490852785722</t>
  </si>
  <si>
    <t>🔥 Processing order for trigger: 7656544490852785722</t>
  </si>
  <si>
    <t>summarizeOrdersToPayments key: 29 Jul 2025|Homie</t>
  </si>
  <si>
    <t>json : "{\"destination\":\"Uffcadd844141cf0a43c0c2c87fb2389e\",\"events\":[{\"type\":\"message\",\"message\":{\"type\":\"text\",\"id\":\"571835332522410176\",\"quoteToken\":\"P51rIVlFVFwx9zctx6uArdpZi9_87ZTXIkCHDK8X8xA4BRkyrpy6bC61tB5ScnJ82lYt2UdBiwn1BDi1vS4Kf8aEvYcA94sPpJJMJiNs5MjIwDQVKnbK_JYpaU-2olFKieg582eksQupTVjGcFSamw\",\"text\":\"นัดเพิ่งเห็น\"},\"webhookEventId\":\"01K17FNT517DTZFDW7S5NTJT9X\",\"deliveryContext\":{\"isRedelivery\":false},\"timestamp\":1753671722662,\"source\":{\"type\":\"user\",\"userId\":\"Uc0f3910d135521f0995ac379d0c945f8\"},\"replyToken\":\"0bf8d6c9cf2144c78fdeaf7ced1af5e6\",\"mode\":\"active\"}]}"</t>
  </si>
  <si>
    <t>Flex Message (Final): {"type":"flex","altText":"(namm#623) สั่งผักใหม่","contents":{"type":"bubble","size":"mega","body":{"type":"box","layout":"vertical","spacing":"md","contents":[{"type":"text","text":"✅ รายการสั่งผักใหม่ (namm#623)","weight":"bold","size":"md","color":"#1DB446","wrap":true},{"type":"text","text":"ร้าน: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</si>
  <si>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{"sentMessages":[{"id":"571835343293645235","quoteToken":"PjeNg3MReVhh5Kvdh-JcPCx7rZv8JUYsJVIXyCqdjQSrZkZ0w7yKlHURPLON5A-3aBexjxp-3lmVDvK4F3KqNTQMNMghmwf4f2j-6DUD5u6ZrY7Qq7aQ2mEuuFWO7UNGAQOeQ2r6PURx0GIx9Zut6w"}]}</t>
  </si>
  <si>
    <t>🔥 Deleted property for trigger: 7656544490852785722</t>
  </si>
  <si>
    <t>✅ Deleted trigger: 7656544490852785722</t>
  </si>
  <si>
    <t>json : "{\"destination\":\"Uffcadd844141cf0a43c0c2c87fb2389e\",\"events\":[{\"type\":\"message\",\"message\":{\"type\":\"text\",\"id\":\"571835358544134879\",\"quoteToken\":\"6bJfu75rTNnpEIDZFvCAPub5SE0nP0E0hSWc_KhI_tA0FUNEzhGzXP19VMqcOYcaVGr6SpDS3kMasdoTR36Z4bmVuXKpyBCeMFYlDcwyiPyx1meTQo2HFNhHZbYj_yTNZHjPvqDut3bpGXkTyCeSHA\",\"text\":\"ได้ค่ะ รับเลยค่ะ\"},\"webhookEventId\":\"01K17FP91NV5STZTGYNHF8A61X\",\"deliveryContext\":{\"isRedelivery\":false},\"timestamp\":1753671738261,\"source\":{\"type\":\"user\",\"userId\":\"U0a6caa79590587d5269bfdd7dcb6f3c2\"},\"replyToken\":\"cb634123d74c49608b3f7cc5d4a9169f\",\"mode\":\"active\"}]}"</t>
  </si>
  <si>
    <t>json : "{\"destination\":\"Uffcadd844141cf0a43c0c2c87fb2389e\",\"events\":[{\"type\":\"message\",\"message\":{\"type\":\"text\",\"id\":\"571835380169703722\",\"quoteToken\":\"Gb6bsBEaH7q8aCWPVZbmKzmI7eO0B2Qn-Xxy-M1l9TrO7VKuwm2HN5eIigCDVdkfLwOW08pgL_eDbKC19QmynKq0hGs-9JAuy2vS09Y3amYcASpaIC_4d3FjAtnmERXkA0txJgBJ9V393OOKSHrYmQ\",\"text\":\"ถ้าทันนะคะ รับฟิลเลย์0.5 โล เคนค่ะ\"},\"webhookEventId\":\"01K17FPNDTFA3HJC42G292ZBMV\",\"deliveryContext\":{\"isRedelivery\":false},\"timestamp\":1753671751063,\"source\":{\"type\":\"user\",\"userId\":\"Uc0f3910d135521f0995ac379d0c945f8\"},\"replyToken\":\"4edc2a5c6db442d7b159f4b690dbd7d5\",\"mode\":\"active\"}]}"</t>
  </si>
  <si>
    <t>json : "{\"destination\":\"Uffcadd844141cf0a43c0c2c87fb2389e\",\"events\":[{\"type\":\"message\",\"message\":{\"type\":\"text\",\"id\":\"571835385572229123\",\"quoteToken\":\"qL6shFOVqGJtc2vlwQboo7Zacmmr0UbvFJIr0KPbcUsSgXjoku_8bPuyl1P1ignUQ9WbKHUDN6RUr6x6gCEgako-Zz7Pxue03yA7jxRAMGxUPDEkcSzCHLfHpys6IIGbm6va5P-nPPiNZcpSxnbxcw\",\"text\":\"ส่งเลขบัญชีโอนผ่านไลน์นี้ได้เลยนะคะ\"},\"webhookEventId\":\"01K17FPRVN4AK3ZG5E8FB50VYJ\",\"deliveryContext\":{\"isRedelivery\":false},\"timestamp\":1753671754303,\"source\":{\"type\":\"user\",\"userId\":\"U0a6caa79590587d5269bfdd7dcb6f3c2\"},\"replyToken\":\"d5aa3a2c725245de88c42c25973d1af3\",\"mode\":\"active\"}]}"</t>
  </si>
  <si>
    <t>json : "{\"destination\":\"Uffcadd844141cf0a43c0c2c87fb2389e\",\"events\":[{\"type\":\"message\",\"message\":{\"type\":\"text\",\"id\":\"571835397668339815\",\"quoteToken\":\"qslhrI-4baVJXbKu1lxOpDDGgp-A9BU9YqTSP0cFUK1BAszc1Mc7piGGde3VgQEBPt2JLaZaqix8B-EDikzC7vDBKRvhWsxSqkJltahJvIAMFNhaTW6_GnPzjcwPFka9PqaR2WlmTfxK_wf_jafrRQ\",\"text\":\"ร้อกเกต 1 โล แฟทบอยค่ะ \"},\"webhookEventId\":\"01K17FPZZH170MM9YNZSS11B37\",\"deliveryContext\":{\"isRedelivery\":false},\"timestamp\":1753671761490,\"source\":{\"type\":\"user\",\"userId\":\"Uc0f3910d135521f0995ac379d0c945f8\"},\"replyToken\":\"b1564da5d9764651b80296ff6c492e4e\",\"mode\":\"active\"}]}"</t>
  </si>
  <si>
    <t>json : "{\"destination\":\"Uffcadd844141cf0a43c0c2c87fb2389e\",\"events\":[{\"type\":\"message\",\"message\":{\"type\":\"text\",\"id\":\"571835411191038362\",\"quoteToken\":\"JkzN6uH7a494tYqwuABw651BoBNJRD5xg81B33yzZ_nzPpkxGiGpxppsoF1rejoy2cy2HptU7EjZ0XOhWr4v3CkJ7P3RB0StsAujAoQ8FBWu6bMKzX2j1oUOXZcNUdUD3DVZP_CdlHK7rUOpgqKHRQ\",\"text\":\"ขอบคุณค่ะ \"},\"webhookEventId\":\"01K17FQ80G6C6892ZJ2F8N403Z\",\"deliveryContext\":{\"isRedelivery\":false},\"timestamp\":1753671769683,\"source\":{\"type\":\"user\",\"userId\":\"Uc0f3910d135521f0995ac379d0c945f8\"},\"replyToken\":\"9af31bd8361f4583bafab6dfa46ab870\",\"mode\":\"active\"}]}"</t>
  </si>
  <si>
    <t>json : "{\"date\":\"2025-07-28T04:34:05.872Z\",\"deliveryDate\":\"2025-07-28\",\"user\":\"Ken Izakaya\",\"userLine\":\"ADMIN\",\"payMethod\":\"เครดิต\",\"userId\":\"ADMIN\",\"order\":[{\"name\":\"Frillice Iceberg\",\"nameTh\":\"ฟิลเลย์ไอซ์เบิร์ก\",\"amount\":0.5,\"price\":140,\"subtotal\":70}]}"</t>
  </si>
  <si>
    <t>🔥 Queued order with Trigger ID: 4415685733592227760</t>
  </si>
  <si>
    <t>json : "{\"date\":\"2025-07-28T04:34:44.517Z\",\"deliveryDate\":\"2025-07-28\",\"user\":\"Fat Boy\",\"userLine\":\"ADMIN\",\"payMethod\":\"เครดิต\",\"userId\":\"ADMIN\",\"order\":[{\"name\":\"Wild Rocket\",\"nameTh\":\"ไวลด์ ร็อคเก็ต\",\"amount\":1,\"price\":300,\"subtotal\":300}]}"</t>
  </si>
  <si>
    <t>🔥 Queued order with Trigger ID: -2684040119729587499</t>
  </si>
  <si>
    <t>🔥 Processing order for trigger: -2684040119729587499</t>
  </si>
  <si>
    <t>Delivery Date: 28 Jul 2025</t>
  </si>
  <si>
    <t>summarizeOrdersToPayments key: 28 Jul 2025|Fat Boy</t>
  </si>
  <si>
    <t>✅ เริ่ม generateAdminDeliveryDocs สำหรับ: Fat Boy วันที่: 28072025</t>
  </si>
  <si>
    <t>🔥 Processing order for trigger: 4415685733592227760</t>
  </si>
  <si>
    <t>✨ สร้างเลขที่เอกสารใหม่: DS280725001</t>
  </si>
  <si>
    <t>summarizeOrdersToPayments key: 28 Jul 2025|Ken Izakaya</t>
  </si>
  <si>
    <t>✅ เริ่ม generateAdminDeliveryDocs สำหรับ: Ken Izakaya วันที่: 28072025</t>
  </si>
  <si>
    <t>💾 อัปเดตเลขที่เอกสาร DS280725001 ใน Payments แถวที่ 1878</t>
  </si>
  <si>
    <t>Flex Message (Final): {"type":"flex","altText":"(ADMIN#624) สั่งผักใหม่","contents":{"type":"bubble","size":"mega","body":{"type":"box","layout":"vertical","spacing":"md","contents":[{"type":"text","text":"✅ รายการสั่งผักใหม่ (ADMIN#624)","weight":"bold","size":"md","color":"#1DB446","wrap":true},{"type":"text","text":"ร้าน: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จันทร์ที่ 28 กรกฎาคม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Rocket","size":"sm","color":"#000000","flex":4},{"type":"text","text":"1.00 กก.","size":"sm","color":"#555555","align":"end","flex":3},{"type":"text","text":"300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กก.","weight":"bold","align":"end","size":"sm","flex":2},{"type":"text","text":"300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PDF","uri":"https://drive.google.com/file/d/1lsuY5UOxan4ytS4J44rNDORc54PeWDMM/view?usp=drivesdk"},"margin":"sm"}]}]}}}</t>
  </si>
  <si>
    <t>📬 pushFlexMessage : {"sentMessages":[{"id":"571844800710705457","quoteToken":"YywvlW8wlPASrwQ2IwNlw2o5dn7k_2a_fYHldgGBRMJdqsNlyfpbcf407tIB9EKeS6cmQytm74QdHmJtKu5BTr4FI0Xo9oJAHJAEXO64oiOz0yIUbgtSmW4qS1gmBWw81aViS30aUiOocC0aUVJZzQ"}]}</t>
  </si>
  <si>
    <t>🔥 Deleted property for trigger: -2684040119729587499</t>
  </si>
  <si>
    <t>✅ Deleted trigger: -2684040119729587499</t>
  </si>
  <si>
    <t>✨ สร้างเลขที่เอกสารใหม่: DS280725002</t>
  </si>
  <si>
    <t>💾 อัปเดตเลขที่เอกสาร DS280725002 ใน Payments แถวที่ 1879</t>
  </si>
  <si>
    <t>Flex Message (Final): {"type":"flex","altText":"(ADMIN#625) สั่งผักใหม่","contents":{"type":"bubble","size":"mega","body":{"type":"box","layout":"vertical","spacing":"md","contents":[{"type":"text","text":"✅ รายการสั่งผักใหม่ (ADMIN#625)","weight":"bold","size":"md","color":"#1DB446","wrap":true},{"type":"text","text":"ร้าน: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จันทร์ที่ 28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PDF","uri":"https://drive.google.com/file/d/1ueRN8FfY9TmAs5wFVDYpOMKlwK6wpIIc/view?usp=drivesdk"},"margin":"sm"}]}]}}}</t>
  </si>
  <si>
    <t>📬 pushFlexMessage : {"sentMessages":[{"id":"571844828929983015","quoteToken":"tZee5ngQ5qt2xZzsAgXUFYSrhxoPnT4lUPlWhDQ3tPVhLAzsq_6oC3upu2qmj9ZNATRw4F-d_IaBAhTmF_tWCZ3DMZNofidKN-Ejdi4zEs8-TzDqT0Qf0LXXbkKWESRjD40RvKhXfhZpa4Rxm6ratw"}]}</t>
  </si>
  <si>
    <t>🔥 Deleted property for trigger: 4415685733592227760</t>
  </si>
  <si>
    <t>✅ Deleted trigger: 4415685733592227760</t>
  </si>
  <si>
    <t>✅ เริ่ม checkIfDocumentExists สำหรับ: Rare วันที่: 29072025</t>
  </si>
  <si>
    <t>🔍 สำหรับลูกค้าเครดิต: ยังไม่มีเลขที่เอกสารใน Payments, ค้นหาไฟล์ที่ขึ้นต้นด้วย: Rare-</t>
  </si>
  <si>
    <t>✅ เริ่ม generateAdminDeliveryDocs สำหรับ: Rare วันที่: 29072025</t>
  </si>
  <si>
    <t>✨ สร้างเลขที่เอกสารใหม่: DS290725001</t>
  </si>
  <si>
    <t>💾 อัปเดตเลขที่เอกสาร DS290725001 ใน Payments แถวที่ 1876</t>
  </si>
  <si>
    <t>json : "{\"destination\":\"Uffcadd844141cf0a43c0c2c87fb2389e\",\"events\":[{\"type\":\"message\",\"message\":{\"type\":\"text\",\"id\":\"571853437470507225\",\"quoteToken\":\"-2XgdsjKtLeQNcU10IrstDhjpMV1yL8COVu7hqgSdcvIhUunXxZ2vGrQe4BlcxVHzQ9bc8Zo8-pjhebwt8HLKoZVspHoZ7KPyHZ58i3JKJZN34jFS8hUw_jrIp0rPtTFyaauWBHx_gCROVBfkJSx5A\",\"text\":\"กินดาร้านยังไม่เปิด ฝากร้านฝั่งตรงข้ามไว้\"},\"webhookEventId\":\"01K17SZ4D0EX6G8BZWET2K4J71\",\"deliveryContext\":{\"isRedelivery\":false},\"timestamp\":1753682514052,\"source\":{\"type\":\"group\",\"groupId\":\"C41747ea1efc18cc949d4a55a898fbe2d\",\"userId\":\"Ud156635914c6ab5e082eb8cdedf98f3a\"},\"replyToken\":\"edc5ab8e2ee14440a1be1dde34df7372\",\"mode\":\"active\"}]}"</t>
  </si>
  <si>
    <t>json : "{\"destination\":\"Uffcadd844141cf0a43c0c2c87fb2389e\",\"events\":[{\"type\":\"message\",\"message\":{\"type\":\"text\",\"id\":\"571853673408233717\",\"quoteToken\":\"yuSuH01A5iaCJou3X01wyg7W8xo_MmVtkqzzQBluBFc_MVqzJ50AmrddFmop0wtajZutHHOJJkW1-4Y5TSIw4JaXLNZCQmRextE5Ru26uuHbd8-ODj0tPAitaGJ5DxIiC6txJY7eSU7wKwC_hQCK_Q\",\"text\":\"ร้านเตี๋ยวหลังมอ \"},\"webhookEventId\":\"01K17T3DMMRXM6Z67BT3ENV1M7\",\"deliveryContext\":{\"isRedelivery\":false},\"timestamp\":1753682654811,\"source\":{\"type\":\"group\",\"groupId\":\"C41747ea1efc18cc949d4a55a898fbe2d\",\"userId\":\"Ud156635914c6ab5e082eb8cdedf98f3a\"},\"replyToken\":\"d5f1090632ea430b98b70ded7274f60a\",\"mode\":\"active\"}]}"</t>
  </si>
  <si>
    <t>json : "{\"destination\":\"Uffcadd844141cf0a43c0c2c87fb2389e\",\"events\":[{\"type\":\"message\",\"message\":{\"type\":\"text\",\"id\":\"571853683592528606\",\"quoteToken\":\"4TTu2YXUwibvRLv3JRzw-KtqMLQa9w-tKlKCk4JhccwEnljOP7v1kXBnG4v1cCR7T3hzKLYtUnqszJ-Nyy04y00WVNagqVqvD2pH5M9kKYJrwZXVapOfWgZleyF0CiBbnMlFq7TkgN4o1VsK1AyjUQ\",\"text\":\"เขาให้ฝากไวเร้านเขา\"},\"webhookEventId\":\"01K17T3M0PWAND0WZZ4HVY6PWS\",\"deliveryContext\":{\"isRedelivery\":false},\"timestamp\":1753682660921,\"source\":{\"type\":\"group\",\"groupId\":\"C41747ea1efc18cc949d4a55a898fbe2d\",\"userId\":\"Ud156635914c6ab5e082eb8cdedf98f3a\"},\"replyToken\":\"414c1afdcc784b0cadf068406d5ff31b\",\"mode\":\"active\"}]}"</t>
  </si>
  <si>
    <t>json : "{\"destination\":\"Uffcadd844141cf0a43c0c2c87fb2389e\",\"events\":[{\"type\":\"message\",\"message\":{\"type\":\"text\",\"id\":\"571855663522382135\",\"quoteToken\":\"icHLwmYTWWAtNcfPcRmVmFgKe9SlTP6Xo8k57U5nHKn7_bvEz1qNVe5icx00d7raHHbumScfUBy4N5RQj6jMhnNoJZiP-M1FIxHu9jZeKzXSbSpWWAOmp8V-VNOkfput438VtEQ9DW_PVldktI9ZDA\",\"text\":\"อังคารพรุ่งนี้ ของด 1 รอบ นะคะ  \"},\"webhookEventId\":\"01K17V7M9KXNSGVVXM2VSVQW2Y\",\"deliveryContext\":{\"isRedelivery\":false},\"timestamp\":1753683840989,\"source\":{\"type\":\"user\",\"userId\":\"U7946075256108fe2f6356dbae8d1cef0\"},\"replyToken\":\"2fd230499478427c8311fe478e58f805\",\"mode\":\"active\"}]}"</t>
  </si>
  <si>
    <t>json : "{\"destination\":\"Uffcadd844141cf0a43c0c2c87fb2389e\",\"events\":[{\"type\":\"message\",\"message\":{\"type\":\"text\",\"id\":\"571855721487139073\",\"quoteToken\":\"DfaKgwc2a4C5yFR2juXTRs8vDXSUGWIbQc7gKOeeFZatZX7KnplvMKD5l5jRkmM9zJIpqokoJESChX19pt-VquDhSs55PSVukY1xTN8zFVnXTkpMqzAPjaoFo9EzPQPMo7T-7mvjN7vGtLb4NEiUWA\",\"text\":\"ช่วงนี้ฝนตกร้านเงียบ\"},\"webhookEventId\":\"01K17V8P00CMQY2WPPS4TNW6PF\",\"deliveryContext\":{\"isRedelivery\":false},\"timestamp\":1753683875462,\"source\":{\"type\":\"user\",\"userId\":\"U7946075256108fe2f6356dbae8d1cef0\"},\"replyToken\":\"e6e27b784bc4485fa134a38967ce5f50\",\"mode\":\"active\"}]}"</t>
  </si>
  <si>
    <t>json : "{\"date\":\"2025-07-28T07:36:56.543Z\",\"deliveryDate\":\"2025-07-29\",\"user\":\"ไวท์เฮ้าส์\",\"userLine\":\"Gt\",\"payMethod\":\"เงินสด\",\"userId\":\"Uc6055f977b197597baf773d364ef63ef\",\"order\":[{\"name\":\"Green Oak\",\"nameTh\":\"กรีนโอ๊ค \",\"amount\":0.3,\"price\":120,\"subtotal\":36,\"image\":\"https://i.postimg.cc/xXKgwvBZ/05.png\"},{\"name\":\"Red Oak\",\"nameTh\":\"เรดโอ๊ค \",\"amount\":0.3,\"price\":120,\"subtotal\":36,\"image\":\"https://i.postimg.cc/8F4451pB/08.png\"},{\"name\":\"Baby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</si>
  <si>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{"sentMessages":[{"id":"571863010315600337","quoteToken":"tHm06hzxKoWCrjaZXaiADAr7BLh0dVQloQPIZURIDLw5OVP9t28oRqnO0cJMeTUDmWD528NaRiiNeS_5SJSjvPSfsJpZ0yW_1LiGfwY6SWPy36ZYZ2vj9GY0mL2W9TKkNJJG6uw9-URv2iU3nczLTA"}]}</t>
  </si>
  <si>
    <t>🔥 Queued order with Trigger ID: -1043831926411189705</t>
  </si>
  <si>
    <t>🔥 Processing order for trigger: -1043831926411189705</t>
  </si>
  <si>
    <t>summarizeOrdersToPayments key: 29 Jul 2025|ไวท์เฮ้าส์</t>
  </si>
  <si>
    <t>Flex Message (Final): {"type":"flex","altText":"(Gt#626) สั่งผักใหม่","contents":{"type":"bubble","size":"mega","body":{"type":"box","layout":"vertical","spacing":"md","contents":[{"type":"text","text":"✅ รายการสั่งผักใหม่ (Gt#626)","weight":"bold","size":"md","color":"#1DB446","wrap":true},{"type":"text","text":"ร้าน: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บ.","size":"sm","color":"#000000","align":"end","flex":3}]}]},{"type":"separator","margin":"md"},{"type":"box","layout":"horizontal","margin":"sm","contents":[{"type":"text","text":"รวม","weight":"bold","size":"sm","flex":4},{"type":"text","text":"1.60 กก.","weight":"bold","align":"end","size":"sm","flex":2},{"type":"text","text":"192 บ.","weight":"bold","align":"end","size":"sm","flex":3}]}]}}}</t>
  </si>
  <si>
    <t>📬 pushFlexMessage : {"sentMessages":[{"id":"571863212681855096","quoteToken":"QYTTMzStEoa6QxrBgrS39kTGvU9VJ08bDNKMAC8_hcI5pTs7Rq2uEHXd4-E_vMLG52GHcAtsmnQpiijG64RhzRf1Z-FqpMkkzaxF4ZUg42yVCCEUP9oq1cQxhumowYerR3Bt-iEMbe2N-4rNQHd2aw"}]}</t>
  </si>
  <si>
    <t>🔥 Deleted property for trigger: -1043831926411189705</t>
  </si>
  <si>
    <t>✅ Deleted trigger: -1043831926411189705</t>
  </si>
  <si>
    <t>json : "{\"destination\":\"Uffcadd844141cf0a43c0c2c87fb2389e\",\"events\":[{\"type\":\"message\",\"message\":{\"type\":\"text\",\"id\":\"571864056005132329\",\"quoteToken\":\"gQ8N8SG9szSi0z8wu1Dnp_uXdkm-XyAV2sjsFJS7l_RcIZc6Nb4QYSN4UCyb5UJt5wsxs5WT7wEpho44nXEQusVQ1f7__MNMbwhxAXB8AEbiAK6qS0vCymrJoGoK_pvttTF2KyK0iHgU6cD-bW1_Sw\",\"text\":\"ยกเลิกออเดอร์ผักทันมั้ยค่ะ\"},\"webhookEventId\":\"01K180094QVK1F854XEM5MHB16\",\"deliveryContext\":{\"isRedelivery\":false},\"timestamp\":1753688843275,\"source\":{\"type\":\"user\",\"userId\":\"Ua3053965758d74c5d89f517726b61c9b\"},\"replyToken\":\"6338217da4ca4c81af6035974591f2e5\",\"mode\":\"active\"}]}"</t>
  </si>
  <si>
    <t>json : "{\"destination\":\"Uffcadd844141cf0a43c0c2c87fb2389e\",\"events\":[{\"type\":\"message\",\"message\":{\"type\":\"text\",\"id\":\"571870067751911804\",\"quoteToken\":\"mtPmkpiBX1gIsWR41FjHVfWIS3CHbTp2MDWxKEWhKieSRepUzBwuUiUmeJGHaoKTheWrlzqSDTVyHUFtEJ3pcynBiEU1M0LdSQU-I54zNhdcQTgJCAhCylreoYtwIelolB0no37bOUj_Xbe8aEcUSg\",\"text\":\"สั่งเป็นตัวผักร๊อคเก๊ต 3 ขีดค่ะแทนนะคะ\"},\"webhookEventId\":\"01K183DMR2PBGWY626BF367FAQ\",\"deliveryContext\":{\"isRedelivery\":false},\"timestamp\":1753692426565,\"source\":{\"type\":\"user\",\"userId\":\"Ua3053965758d74c5d89f517726b61c9b\"},\"replyToken\":\"371607637f0b4d599b6e7adc14acd9fd\",\"mode\":\"active\"}]}"</t>
  </si>
  <si>
    <t>json : "{\"destination\":\"Uffcadd844141cf0a43c0c2c87fb2389e\",\"events\":[{\"type\":\"message\",\"message\":{\"type\":\"text\",\"id\":\"571870077566058815\",\"quoteToken\":\"nV_DaWb5UjFAWFTmz4GHnJ8_BLDIj4cdjsHriT944Z5B55GmwMFIUy0CbDncQACr7knO_5fnQEX8xWQ8UUvMimF9r9Ro4kWx4YIAwXzE4k47ubnFbSGLsSj6c0YhdRfBSfuMl8erzRF7zolQE3PgTw\",\"text\":\"สั่งพรุ่งนี้\"},\"webhookEventId\":\"01K183DTDYVFYT0K0BYW2TWHB0\",\"deliveryContext\":{\"isRedelivery\":false},\"timestamp\":1753692432323,\"source\":{\"type\":\"user\",\"userId\":\"Ua3053965758d74c5d89f517726b61c9b\"},\"replyToken\":\"88f7b4f420b44207b2b6d3b0c92bf85b\",\"mode\":\"active\"}]}"</t>
  </si>
  <si>
    <t>📬 pushFlexMessage : {"sentMessages":[{"id":"571884660725121408","quoteToken":"fGzMR8s7Oz66QLlbcxOVLKRVhTKuLuBZm9i656jBKyLX1iHUFVEiYfOyOnsP-pqzECJyyhBmqjAEO0h_6zS82xDoYoKqI629W07IbTBFOov47gXGeF-UA1-QMkG93m2a5Te0SYw8Dcfg_7SHqLr5Ug"}]}</t>
  </si>
  <si>
    <t>📬 pushFlexMessage : {"sentMessages":[{"id":"571884662654763132","quoteToken":"FYXSeSMGxnzsIfYvTyCY4w_OyAbwFv0nuoM_XANhFmRcMbaVz3ffq38Lk6yGGGAXuV1p4-48GTB68Qu5sntJciSNGgpOsVh0MEncuzWwIRZJlJMp3QbibyDGEJdSl0j8buijj3xPpPTSdzN5MemZpA"}]}</t>
  </si>
  <si>
    <t>📬 pushFlexMessage : {"sentMessages":[{"id":"571884664953504159","quoteToken":"alA4U83uLu89TR8ezlN8rfVao5OzKWJVI_npTvuHEnZfPhgswjHTtyc8N4RG5uJTbLnRMv_ILbtsgFPZ6a_IEM42mhlkQMLNSysKJn0mntM2jznuxpFNMWy_EcF6xbhcW1n-ABZrclFA3LOeYa3zeQ"}]}</t>
  </si>
  <si>
    <t>json : "{\"destination\":\"Uffcadd844141cf0a43c0c2c87fb2389e\",\"events\":[{\"type\":\"message\",\"message\":{\"type\":\"text\",\"id\":\"571885968559440268\",\"quoteToken\":\"rXZvrQwGUkealw441fXSEjeqO-vaF5Gk--ClORzNUE_S9gGlowGtw4r3zrDrOYBw9h8VfoAayY83IsaNKwmB0t9cg3vg73ZFzSckNt1UrUujfokm15Hpg-KnjbZG06zkr9Okzm0x0nzbJQWXRi0REg\",\"text\":\"พี่ดีนยังไม่ได้แจ้งลูกค้าหรอว่าฝากไว้ที่ฝั่งตรงข้าม\"},\"webhookEventId\":\"01K18CEW6V7KTBM3RPE182SZP9\",\"deliveryContext\":{\"isRedelivery\":false},\"timestamp\":1753701904094,\"source\":{\"type\":\"group\",\"groupId\":\"C41747ea1efc18cc949d4a55a898fbe2d\",\"userId\":\"Ud156635914c6ab5e082eb8cdedf98f3a\"},\"replyToken\":\"deac2fa26052428994f75b4b1ebebdae\",\"mode\":\"active\"}]}"</t>
  </si>
  <si>
    <t>json : "{\"destination\":\"Uffcadd844141cf0a43c0c2c87fb2389e\",\"events\":[{\"type\":\"message\",\"message\":{\"type\":\"text\",\"id\":\"571885989547999320\",\"quoteToken\":\"uPnF5mkljdnNq4Rut5SvGYDzI0gBYuPiHf_NLq_obOFd6kMDxSItCjK4ehtGetnpookGhdD_HHFTIzm5H1RUfM4ghxfCHj1CT00VEulqXaDDgMEa-Bqvb1EEb260HCj8xBau1_bb5oV5j1i-ErVCOg\",\"text\":\"Ginda\"},\"webhookEventId\":\"01K18CF867DVPK4VKCJDVCA7D8\",\"deliveryContext\":{\"isRedelivery\":false},\"timestamp\":1753701916609,\"source\":{\"type\":\"group\",\"groupId\":\"C41747ea1efc18cc949d4a55a898fbe2d\",\"userId\":\"Ud156635914c6ab5e082eb8cdedf98f3a\"},\"replyToken\":\"d05b56bf426f437b8d204f5a0468380e\",\"mode\":\"active\"}]}"</t>
  </si>
  <si>
    <t>json : "{\"destination\":\"Uffcadd844141cf0a43c0c2c87fb2389e\",\"events\":[{\"type\":\"message\",\"message\":{\"type\":\"text\",\"id\":\"571892804066738299\",\"quoteToken\":\"kIOBcHVaJzcjNqTtV_9z64XVfksrzKi7RrSPcDWnypifxLAYx-_HiYQXwWf4c3K-yLrxDNtWs2ard8nsfA2R_8t9jGtC-a470VaIYoJlbD3lwIvIY27smXJgIPVf-9ZFlEtahXtJ9BLNTwzWVnFE7g\",\"text\":\"เอ้า\"},\"webhookEventId\":\"01K18GB6SN18QRF85S3C6TAAMY\",\"deliveryContext\":{\"isRedelivery\":false},\"timestamp\":1753705978471,\"source\":{\"type\":\"group\",\"groupId\":\"C41747ea1efc18cc949d4a55a898fbe2d\",\"userId\":\"Ud156635914c6ab5e082eb8cdedf98f3a\"},\"replyToken\":\"6e1c2d71cd454e7ca6a82b8eecf80d2c\",\"mode\":\"active\"}]}"</t>
  </si>
  <si>
    <t>json : "{\"destination\":\"Uffcadd844141cf0a43c0c2c87fb2389e\",\"events\":[{\"type\":\"message\",\"message\":{\"type\":\"text\",\"id\":\"571892813143736681\",\"quoteToken\":\"EDrJqLVM7AJjCM05IwvVc44shKBKas9VcCTp8i0_x7m6IxyUs0BDS6o2SABOXJlIM4L-W3YQowMYYPqEVCF_mKZQGyGySRoWwaP9pQx3gu3VEWTJXHiXbEz5K8-fxHaU3M8Pw_PSNcttQ2lKZiFImg\",\"text\":\"55555555\"},\"webhookEventId\":\"01K18GBC2ZPW8X7VF8GT43C416\",\"deliveryContext\":{\"isRedelivery\":false},\"timestamp\":1753705983914,\"source\":{\"type\":\"group\",\"groupId\":\"C41747ea1efc18cc949d4a55a898fbe2d\",\"userId\":\"Ud156635914c6ab5e082eb8cdedf98f3a\"},\"replyToken\":\"ed1d62292b1c47dd8526d1084f6a0d07\",\"mode\":\"active\"}]}"</t>
  </si>
  <si>
    <t>json : "{\"destination\":\"Uffcadd844141cf0a43c0c2c87fb2389e\",\"events\":[{\"type\":\"message\",\"message\":{\"type\":\"text\",\"id\":\"571892834836414945\",\"quotedMessageId\":\"571853437470507225\",\"quoteToken\":\"FunUpufJvb6bEyQV2jhj3UdLHmoJrEpwQicX_Edar03iw_e2A_CZbA20mVjuCEXSeIeXG80U7JY_IqSsGIEJkxLhVlepBFjDZK9c6GVMz-oOsVpSSyEGpVUFluJ1BXBALur8230R_vTpXGUUfzvsFA\",\"text\":\"บอกเพื่อให้บอกต่อจ่ะ \"},\"webhookEventId\":\"01K18GBRXSHGYZWYX36T1EFRPW\",\"deliveryContext\":{\"isRedelivery\":false},\"timestamp\":1753705996731,\"source\":{\"type\":\"group\",\"groupId\":\"C41747ea1efc18cc949d4a55a898fbe2d\",\"userId\":\"Ud156635914c6ab5e082eb8cdedf98f3a\"},\"replyToken\":\"49ece2dffdf44e449575cf2a2bef3e91\",\"mode\":\"active\"}]}"</t>
  </si>
  <si>
    <t>json : "{\"destination\":\"Uffcadd844141cf0a43c0c2c87fb2389e\",\"events\":[{\"type\":\"message\",\"message\":{\"type\":\"text\",\"id\":\"571899265593377275\",\"quoteToken\":\"tEEKnyNx93Rrg3PCiuKZqswA7b8tbh1E-KOrTQARa69AjWI-j3--stWZOuejXqU0cAV2wCIWU5Ph8x9_4gWAJM41ggFutJIGcj9yvjBdGCEqmVsrT0x2c2Re-kfv8AyKpe_c3kZ-yTonK-bzgQcS1Q\",\"text\":\"น่าจะยุ่ง ลูกค้าเข้า\"},\"webhookEventId\":\"01K18M0QPECY3YKJ9FDNPAXERN\",\"deliveryContext\":{\"isRedelivery\":false},\"timestamp\":1753709829819,\"source\":{\"type\":\"group\",\"groupId\":\"C41747ea1efc18cc949d4a55a898fbe2d\",\"userId\":\"Ud156635914c6ab5e082eb8cdedf98f3a\"},\"replyToken\":\"afd8a1bbf77445818ac2482c7b6bc4bd\",\"mode\":\"active\"}]}"</t>
  </si>
  <si>
    <t>json : "{\"destination\":\"Uffcadd844141cf0a43c0c2c87fb2389e\",\"events\":[{\"type\":\"message\",\"message\":{\"type\":\"text\",\"id\":\"571914139032355090\",\"quoteToken\":\"OWwmdFGxJByTVi6cBF8sF0RWbWB9DT7iY8A0cCBKn7whAk0pNuALUcsN5oewG8_45m-PNdXRn-17RcT2cfQFcCL3YupRFpXP2bVPnEnmH9Nz5t-hNqZrF4O7DmBuidnWlh7J_-hBIS58zHernz5Rww\",\"text\":\"ได้แล้วค่ะ รอบหน้าบอกเค้าวางตรงถังสีน้ำเงินข้างร้านนะคะ \"},\"webhookEventId\":\"01K18WF9MBYED4FBTDQHAV2ZP7\",\"deliveryContext\":{\"isRedelivery\":false},\"timestamp\":1753718695056,\"source\":{\"type\":\"user\",\"userId\":\"U0d6b72543464859ef62065c9501370cd\"},\"replyToken\":\"29d6b902fc934a789dc675adf9d788c8\",\"mode\":\"active\"}]}"</t>
  </si>
  <si>
    <t>json : "{\"destination\":\"Uffcadd844141cf0a43c0c2c87fb2389e\",\"events\":[{\"type\":\"message\",\"message\":{\"type\":\"text\",\"id\":\"571914160020652205\",\"quoteToken\":\"7ZN4n2VRnkVI2gpBYMvnd9u8muLYxbY4dr_lSk7mJAf0nJOTbiZb6H5TWXv5fInYOmrpr_npymsRczT5jMGBx8Sm9QEuY1HgP3D0KvUuFF6XFOywuUnCKK4bq1TVQuBeHVR3FUgmC8GX2cb7m_-eog\",\"text\":\"เดี๋ยวพรุ่งนี้เจี๊ยบโอนเงินให้น่า \"},\"webhookEventId\":\"01K18WFNCYPDA490P87TZ7X2K2\",\"deliveryContext\":{\"isRedelivery\":false},\"timestamp\":1753718707576,\"source\":{\"type\":\"user\",\"userId\":\"U0d6b72543464859ef62065c9501370cd\"},\"replyToken\":\"2186f49ff1034a6bbb79a6dc0603a679\",\"mode\":\"active\"}]}"</t>
  </si>
  <si>
    <t>json : "{\"destination\":\"Uffcadd844141cf0a43c0c2c87fb2389e\",\"events\":[{\"type\":\"message\",\"message\":{\"type\":\"text\",\"id\":\"571917168661758055\",\"quoteToken\":\"Xs5qe5YAWGsw2Cpv5kLntVg6FgdQyYe5S19A_dNW61owaD6g6PuBX-zXeY1I3Kp5HOqea7obuJWS-0IuIxdFfc1HBgai2CBiUaDS7_RMmICgz6o8QFSLGSNjdUpplF6a4ICIg5y4UyB2ksRVy0pCSA\",\"text\":\"ไม่เป็นไรค่า \"},\"webhookEventId\":\"01K18Y6CT0SYR6M5AXSQEN2D2C\",\"deliveryContext\":{\"isRedelivery\":false},\"timestamp\":1753720500796,\"source\":{\"type\":\"user\",\"userId\":\"U0d6b72543464859ef62065c9501370cd\"},\"replyToken\":\"a11bef2179174863bd0588cb1944aed1\",\"mode\":\"active\"}]}"</t>
  </si>
  <si>
    <t>json : "{\"destination\":\"Uffcadd844141cf0a43c0c2c87fb2389e\",\"events\":[{\"type\":\"message\",\"message\":{\"type\":\"image\",\"id\":\"571918288104718643\",\"quoteToken\":\"-C8YTCzh5Xq5-fHze6KBP6vtBa1WeDeiC3xV8WQz-ww-UwbTuqqFcSMTCjWy2YnvYVXTPzZXxOPeYcFPvhP8SGEJbrC9XSgCMllW-oCHGdv829U8Hl8CF_szuthWCpTKNHQss7bMsfU0h4EE8n84gg\",\"contentProvider\":{\"type\":\"line\"}},\"webhookEventId\":\"01K18YTSWWYVPTHAC1BTNNQ30R\",\"deliveryContext\":{\"isRedelivery\":false},\"timestamp\":1753721169315,\"source\":{\"type\":\"user\",\"userId\":\"U3cb7c7018c06e87beab55320f27f7317\"},\"replyToken\":\"ac1c60cf85b74b85bc2361d5e2cac608\",\"mode\":\"active\"}]}"</t>
  </si>
  <si>
    <t>sendDailyOrderSummary formattedToday : 29 Jul 2025</t>
  </si>
  <si>
    <t>sendDailyOrderSummary todayRows : [[617,"27 Jul 2025 เวลา 14:04","2025-07-28T17:00:00.000Z","ขนมบ้านคุณย่า","Green Oak",1,120,120,"เงินสด"],[618,"27 Jul 2025 เวลา 14:14","2025-07-28T17:00:00.000Z","คริสตัลคาเฟ่","Green Oak",1,120,120,"เงินสด"],[618,"27 Jul 2025 เวลา 14:14","2025-07-28T17:00:00.000Z","คริสตัลคาเฟ่","Red Oak",1,120,120,"เงินสด"],[619,"27 Jul 2025 เวลา 19:21","2025-07-28T17:00:00.000Z","Daya Eatery","Frillice Iceberg",1,140,140,"เงินสด"],[619,"27 Jul 2025 เวลา 19:21","2025-07-28T17:00:00.000Z","Daya Eatery","Baby Cos",1,120,120,"เงินสด"],[619,"27 Jul 2025 เวลา 19:21","2025-07-28T17:00:00.000Z","Daya Eatery","Red Coral",1,140,140,"เงินสด"],[620,"27 Jul 2025 เวลา 21:51","2025-07-28T17:00:00.000Z","Ginda wagyu","Cos",5,120,600,"โอนเงิน"],[621,"27 Jul 2025 เวลา 23:50","2025-07-28T17:00:00.000Z","Den shabu","Green Oak",1,120,120,"เงินสด"],[621,"27 Jul 2025 เวลา 23:50","2025-07-28T17:00:00.000Z","Den shabu","Red Oak",1,120,120,"เงินสด"],[622,"28 Jul 2025 เวลา 02:01","2025-07-28T17:00:00.000Z","Rare","Italian Basil",0.3,400,120,"เครดิต"],[623,"28 Jul 2025 เวลา 10:01","2025-07-28T17:00:00.000Z","Homie","Red Oak",1.5,120,180,"โอนเงิน"],[623,"28 Jul 2025 เวลา 10:01","2025-07-28T17:00:00.000Z","Homie","Cos",1,120,120,"โอนเงิน"],[626,"28 Jul 2025 เวลา 14:38","2025-07-28T17:00:00.000Z","ไวท์เฮ้าส์","Green Oak",0.3,120,36,"เงินสด"],[626,"28 Jul 2025 เวลา 14:38","2025-07-28T17:00:00.000Z","ไวท์เฮ้าส์","Red Oak",0.3,120,36,"เงินสด"],[626,"28 Jul 2025 เวลา 14:38","2025-07-28T17:00:00.000Z","ไวท์เฮ้าส์","Baby Cos",1,120,120,"เงินสด"]]</t>
  </si>
  <si>
    <t>📬 pushFlexMessage : {"sentMessages":[{"id":"571956966214599073","quoteToken":"UeXtPn7oTZ-iMEYJlCV_5JDLxCe5vm504tYyX5ZDXeKC-M7SQT0k5oSm94LuIESNNv8WK1ybM9VsFXSia026Rzgj8EerNElZXLY8UJ0IYm8Th8FXV8R43vG5fMNN_75Lw6lb4BGTzJHgx5afuXhfeQ"}]}</t>
  </si>
  <si>
    <t>json : "{\"date\":\"2025-07-29T00:59:53.680Z\",\"deliveryDate\":\"2025-07-29\",\"user\":\"Smaz\",\"userLine\":\"ADMIN\",\"payMethod\":\"โอนเงิน\",\"userId\":\"ADMIN\",\"order\":[{\"name\":\"Frillice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</si>
  <si>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-7971708878010561091</t>
  </si>
  <si>
    <t>🔥 Processing order for trigger: -7971708878010561091</t>
  </si>
  <si>
    <t>summarizeOrdersToPayments key: 29 Jul 2025|Smaz</t>
  </si>
  <si>
    <t>Flex Message (Final): {"type":"flex","altText":"(ADMIN#627) สั่งผักใหม่","contents":{"type":"bubble","size":"mega","body":{"type":"box","layout":"vertical","spacing":"md","contents":[{"type":"text","text":"✅ รายการสั่งผักใหม่ (ADMIN#627)","weight":"bold","size":"md","color":"#1DB446","wrap":true},{"type":"text","text":"ร้าน: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</si>
  <si>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{"sentMessages":[{"id":"571968167959331065","quoteToken":"yv7SfhISJHyuRB1Om43AxezOt815gw7353BCdXLukmB9X8EuY78bk4XMqhR6qMG6khJXx1DML8_FCm4gC5ySJTYKapjqeJUFq9uiBxg3Gh8doCPrewe6Q9m5V2zq9nJHkOhEmgCjgTVO7CRAXJw-7w"}]}</t>
  </si>
  <si>
    <t>🔥 Deleted property for trigger: -7971708878010561091</t>
  </si>
  <si>
    <t>✅ Deleted trigger: -7971708878010561091</t>
  </si>
  <si>
    <t>sendDailyPackingSummary formattedToday : 29 Jul 2025</t>
  </si>
  <si>
    <t>sendDailyPackingSummary todayRows : [[617,"27 Jul 2025 เวลา 14:04","2025-07-28T17:00:00.000Z","ขนมบ้านคุณย่า","Green Oak",1,120,120,"เงินสด"],[618,"27 Jul 2025 เวลา 14:14","2025-07-28T17:00:00.000Z","คริสตัลคาเฟ่","Green Oak",1,120,120,"เงินสด"],[618,"27 Jul 2025 เวลา 14:14","2025-07-28T17:00:00.000Z","คริสตัลคาเฟ่","Red Oak",1,120,120,"เงินสด"],[619,"27 Jul 2025 เวลา 19:21","2025-07-28T17:00:00.000Z","Daya Eatery","Frillice Iceberg",1,140,140,"เงินสด"],[619,"27 Jul 2025 เวลา 19:21","2025-07-28T17:00:00.000Z","Daya Eatery","Baby Cos",1,120,120,"เงินสด"],[619,"27 Jul 2025 เวลา 19:21","2025-07-28T17:00:00.000Z","Daya Eatery","Red Coral",1,140,140,"เงินสด"],[620,"27 Jul 2025 เวลา 21:51","2025-07-28T17:00:00.000Z","Ginda wagyu","Cos",5,120,600,"โอนเงิน"],[621,"27 Jul 2025 เวลา 23:50","2025-07-28T17:00:00.000Z","Den shabu","Green Oak",1,120,120,"เงินสด"],[621,"27 Jul 2025 เวลา 23:50","2025-07-28T17:00:00.000Z","Den shabu","Red Oak",1,120,120,"เงินสด"],[622,"28 Jul 2025 เวลา 02:01","2025-07-28T17:00:00.000Z","Rare","Italian Basil",0.3,400,120,"เครดิต"],[623,"28 Jul 2025 เวลา 10:01","2025-07-28T17:00:00.000Z","Homie","Red Oak",1.5,120,180,"โอนเงิน"],[623,"28 Jul 2025 เวลา 10:01","2025-07-28T17:00:00.000Z","Homie","Cos",1,120,120,"โอนเงิน"],[626,"28 Jul 2025 เวลา 14:38","2025-07-28T17:00:00.000Z","ไวท์เฮ้าส์","Green Oak",0.3,120,36,"เงินสด"],[626,"28 Jul 2025 เวลา 14:38","2025-07-28T17:00:00.000Z","ไวท์เฮ้าส์","Red Oak",0.3,120,36,"เงินสด"],[626,"28 Jul 2025 เวลา 14:38","2025-07-28T17:00:00.000Z","ไวท์เฮ้าส์","Baby Cos",1,120,120,"เงินสด"],[627,"29 Jul 2025 เวลา 08:01","2025-07-28T17:00:00.000Z","Smaz","Frillice Iceberg",1,140,140,"โอนเงิน"],[627,"29 Jul 2025 เวลา 08:01","2025-07-28T17:00:00.000Z","Smaz","Baby Cos",1,120,120,"โอนเงิน"]]</t>
  </si>
  <si>
    <t>sendDailyDeliverSummary flexMessage : {"type":"flex","altText":"สรุปรายการส่งผัก 🚚🥬\nประจำวันที่ 29/07/2025","contents":{"type":"bubble","size":"mega","body":{"type":"box","layout":"vertical","contents":[{"type":"text","text":"สรุปรายการส่งผัก 🚚🥬 \nประจำวันที่ 29/07/2025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บ.)","weight":"bold","size":"sm"}]}]},{"type":"box","layout":"vertical","margin":"lg","spacing":"sm","contents":[{"type":"box","layout":"horizontal","backgroundColor":"#A1D6B2","paddingAll":"md","cornerRadius":"md","margin":"lg","contents":[{"type":"text","text":"3. 👤 Daya Eatery","flex":6,"wrap":true,"weight":"bold","size":"sm"},{"type":"text","text":"🖨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(เงินสด 400 บ.)","weight":"bold","size":"sm"}]}]},{"type":"box","layout":"vertical","margin":"lg","spacing":"sm","contents":[{"type":"box","layout":"horizontal","backgroundColor":"#A1D6B2","paddingAll":"md","cornerRadius":"md","margin":"lg","contents":[{"type":"text","text":"4.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บ.)","weight":"bold","size":"sm"}]}]},{"type":"box","layout":"vertical","margin":"lg","spacing":"sm","contents":[{"type":"box","layout":"horizontal","backgroundColor":"#A1D6B2","paddingAll":"md","cornerRadius":"md","margin":"lg","contents":[{"type":"text","text":"5.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บ.)","weight":"bold","size":"sm"}]}]},{"type":"box","layout":"vertical","margin":"lg","spacing":"sm","contents":[{"type":"box","layout":"horizontal","backgroundColor":"#A1D6B2","paddingAll":"md","cornerRadius":"md","margin":"lg","contents":[{"type":"text","text":"6. 👤 Rare","flex":6,"wrap":true,"weight":"bold","size":"sm"},{"type":"text","text":"🖨 DS","align":"end","flex":2,"weight":"bold","size":"sm"}]},{"type":"separator","margin":"sm"},{"type":"box","layout":"horizontal","contents":[{"type":"text","text":"🥬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0.30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บ.)","weight":"bold","size":"sm"}]}]},{"type":"box","layout":"vertical","margin":"lg","spacing":"sm","contents":[{"type":"box","layout":"horizontal","backgroundColor":"#A1D6B2","paddingAll":"md","cornerRadius":"md","margin":"lg","contents":[{"type":"text","text":"7.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บ.)","weight":"bold","size":"sm"}]}]},{"type":"box","layout":"vertical","margin":"lg","spacing":"sm","contents":[{"type":"box","layout":"horizontal","backgroundColor":"#A1D6B2","paddingAll":"md","cornerRadius":"md","margin":"lg","contents":[{"type":"text","text":"8.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Oak","size":"sm","weight":"bold","flex":5,"wrap":true},{"type":"text","text":"0.30 กก.","size":"sm","weight":"bold","align":"end","flex":3}]},{"type":"box","layout":"horizontal","contents":[{"type":"text","text":"🥬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1.60 กก. (เงินสด 192 บ.)","weight":"bold","size":"sm"}]}]},{"type":"box","layout":"vertical","margin":"lg","spacing":"sm","contents":[{"type":"box","layout":"horizontal","backgroundColor":"#A1D6B2","paddingAll":"md","cornerRadius":"md","margin":"lg","contents":[{"type":"text","text":"9.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260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1.192 บ.","weight":"bold","align":"end","flex":3}]},{"type":"box","layout":"horizontal","contents":[{"type":"text","text":"โอนเงิน","flex":5,"wrap":true},{"type":"text","text":"1.160 บ.","weight":"bold","align":"end","flex":3}]},{"type":"box","layout":"horizontal","contents":[{"type":"text","text":"เครดิต","flex":5,"wrap":true},{"type":"text","text":"120 บ.","weight":"bold","align":"end","flex":3}]},{"type":"separator","margin":"sm"},{"type":"box","layout":"horizontal","backgroundColor":"#E8B86D","paddingAll":"md","cornerRadius":"md","contents":[{"type":"text","text":"รวม 19.40 กก.","size":"md","weight":"bold","flex":5,"wrap":true},{"type":"text","text":"2.472 บ.","weight":"bold","size":"md","align":"end","flex":3}]}]}]}}}</t>
  </si>
  <si>
    <t>📬 pushFlexMessage : {"sentMessages":[{"id":"571974148935909384","quoteToken":"z0IHo3MOQpL5EQXp0nRIWHXqTkUL69gFFug-6xgg1pbqufK1NQN3bAbsFrH3ReMHma486zs6UU74sWj6J4gsRnPPuyke6s7Y9yCG_uKYlT9k6Sh8-zQv6de2Rqq_vX9ec6Ijp7xCImo5_9RoKjU5lQ"}]}</t>
  </si>
  <si>
    <t>json : "{\"destination\":\"Uffcadd844141cf0a43c0c2c87fb2389e\",\"events\":[{\"type\":\"message\",\"message\":{\"type\":\"text\",\"id\":\"571974165226586675\",\"quoteToken\":\"AzWjZk_jVGAL0NHwbIfU47LVoDTX1bGwTB_oZ3MO4nhJiM1FYCfePcyDZtbYbLGhtcMto_MUsJ41rRQ2GZg80cqmKZgfbL78HqC-UwZowWzjqU87iJMvKrG6EUupbI_mL0iBWWj3DJPb1VSS4vJWAA\",\"text\":\"แฟทบอย\\nเบบี้คอส 1โล\"},\"webhookEventId\":\"01K19YK5D7KKRXNADBG0B8DNVR\",\"deliveryContext\":{\"isRedelivery\":false},\"timestamp\":1753754473424,\"source\":{\"type\":\"user\",\"userId\":\"Uc0f3910d135521f0995ac379d0c945f8\"},\"replyToken\":\"fb8fa60f99414a2aa6357a7bfd1464b4\",\"mode\":\"active\"}]}"</t>
  </si>
  <si>
    <t>json : "{\"destination\":\"Uffcadd844141cf0a43c0c2c87fb2389e\",\"events\":[{\"type\":\"message\",\"message\":{\"type\":\"text\",\"id\":\"571974180275486916\",\"quoteToken\":\"-yfsB6UBj-eAPUqT358RuCOb9y5Isx8JYaN_oYFI6wGagcDSOBJ0x7CrkS_Gg8jT_C4xwHOAvUtKGusibQQn02pdpMjBqboFwVDb0zghrL5NWbpA_5qBlyEvJP5jcVrVar19avHDKZi-G14NYC7cWg\",\"text\":\"โชเน็น\\nคอส 2 โลค่ะ\"},\"webhookEventId\":\"01K19YKEAQ9HF6ATKJQFSN117K\",\"deliveryContext\":{\"isRedelivery\":false},\"timestamp\":1753754482524,\"source\":{\"type\":\"user\",\"userId\":\"Uc0f3910d135521f0995ac379d0c945f8\"},\"replyToken\":\"3a6432d092184fdfa3302a319e277238\",\"mode\":\"active\"}]}"</t>
  </si>
  <si>
    <t>json : "{\"date\":\"2025-07-29T02:20:29.751Z\",\"deliveryDate\":\"2025-07-29\",\"user\":\"Fat Boy\",\"userLine\":\"ADMIN\",\"payMethod\":\"เครดิต\",\"userId\":\"ADMIN\",\"order\":[{\"name\":\"Baby Cos\",\"nameTh\":\"เบบี้คอส\",\"amount\":1,\"price\":120,\"subtotal\":120}]}"</t>
  </si>
  <si>
    <t>🔥 Queued order with Trigger ID: 6146973090499887628</t>
  </si>
  <si>
    <t>json : "{\"date\":\"2025-07-29T02:20:58.600Z\",\"deliveryDate\":\"2025-07-29\",\"user\":\"Shounen Yakiniku\",\"userLine\":\"ADMIN\",\"payMethod\":\"เครดิต\",\"userId\":\"ADMIN\",\"order\":[{\"name\":\"Cos\",\"nameTh\":\"คอส\",\"amount\":2,\"price\":120,\"subtotal\":240}]}"</t>
  </si>
  <si>
    <t>🔥 Queued order with Trigger ID: -6239237019295298818</t>
  </si>
  <si>
    <t>🔥 Processing order for trigger: 6146973090499887628</t>
  </si>
  <si>
    <t>summarizeOrdersToPayments key: 29 Jul 2025|Fat Boy</t>
  </si>
  <si>
    <t>✅ เริ่ม generateAdminDeliveryDocs สำหรับ: Fat Boy วันที่: 29072025</t>
  </si>
  <si>
    <t>✨ สร้างเลขที่เอกสารใหม่: DS290725002</t>
  </si>
  <si>
    <t>💾 อัปเดตเลขที่เอกสาร DS290725002 ใน Payments แถวที่ 1882</t>
  </si>
  <si>
    <t>🔥 Processing order for trigger: -6239237019295298818</t>
  </si>
  <si>
    <t>📬 pushFlexMessage : {"sentMessages":[{"id":"571976360776433925","quoteToken":"ngQsq9yDrDRnU9iVyeNWaVhEEgCsstcgoJ8MogxJmoR-V_hLaEeZXRzv-IGdXkuNiHEyXH0jDrOuK0BPHfGie6cwLZoV7PGbB8e02ipe6L-jfSFOHXB-DOOCaq9C3ss_VXJargXSWUdFLnT5f_wT8A"}]}</t>
  </si>
  <si>
    <t>🔥 Deleted property for trigger: 6146973090499887628</t>
  </si>
  <si>
    <t>✅ Deleted trigger: 6146973090499887628</t>
  </si>
  <si>
    <t>summarizeOrdersToPayments key: 29 Jul 2025|Shounen Yakiniku</t>
  </si>
  <si>
    <t>✅ เริ่ม generateAdminDeliveryDocs สำหรับ: Shounen Yakiniku วันที่: 29072025</t>
  </si>
  <si>
    <t>✨ สร้างเลขที่เอกสารใหม่: DS290725003</t>
  </si>
  <si>
    <t>💾 อัปเดตเลขที่เอกสาร DS290725003 ใน Payments แถวที่ 1883</t>
  </si>
  <si>
    <t>Flex Message (Final): {"type":"flex","altText":"(ADMIN#629) สั่งผักใหม่","contents":{"type":"bubble","size":"mega","body":{"type":"box","layout":"vertical","spacing":"md","contents":[{"type":"text","text":"✅ รายการสั่งผักใหม่ (ADMIN#629)","weight":"bold","size":"md","color":"#1DB446","wrap":true},{"type":"text","text":"ร้าน: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PDF","uri":"https://drive.google.com/file/d/1lq7MVrGoL-LYUNpgbBZ0nZQsXfU3caPf/view?usp=drivesdk"},"margin":"sm"}]}]}}}</t>
  </si>
  <si>
    <t>📬 pushFlexMessage : {"sentMessages":[{"id":"571976463151268234","quoteToken":"4ygWeH62OsYrm0445hM-p26xCQ3b0cZp0PvPg2QR7i_G8RCL7blbUXH6qcPyP7aFcNf6znvOsIlDxMN5dQBq2evJ-R9-74QlLl6vHcxQr6amawpc2sjklKZVWr6XIVFp_v5TRRFaFGLtiakEvERUFQ"}]}</t>
  </si>
  <si>
    <t>🔥 Deleted property for trigger: -6239237019295298818</t>
  </si>
  <si>
    <t>✅ Deleted trigger: -6239237019295298818</t>
  </si>
  <si>
    <t>json : "{\"date\":\"2025-07-29T02:50:23.890Z\",\"deliveryDate\":\"2025-07-29\",\"user\":\"Daya’s eatery\",\"userLine\":\"ADMIN\",\"payMethod\":\"เงินสด\",\"userId\":\"ADMIN\",\"order\":[{\"name\":\"Wild Rocket\",\"nameTh\":\"ไวลด์ ร็อคเก็ต\",\"amount\":0.3,\"price\":300,\"subtotal\":90}]}"</t>
  </si>
  <si>
    <t>🔥 Queued order with Trigger ID: 9071051760684262743</t>
  </si>
  <si>
    <t>🔥 Processing order for trigger: 9071051760684262743</t>
  </si>
  <si>
    <t>summarizeOrdersToPayments key: 29 Jul 2025|Daya’s eatery</t>
  </si>
  <si>
    <t>✅ Late admin order detected. Attempting to generate document for Daya’s eatery.</t>
  </si>
  <si>
    <t>✅ เริ่ม generateAdminDeliveryDocs สำหรับ: Daya’s eatery วันที่: 29072025</t>
  </si>
  <si>
    <t>Flex Message (Final): {"type":"flex","altText":"(ADMIN#630) สั่งผักใหม่","contents":{"type":"bubble","size":"mega","body":{"type":"box","layout":"vertical","spacing":"md","contents":[{"type":"text","text":"✅ รายการสั่งผักใหม่ (ADMIN#630)","weight":"bold","size":"md","color":"#1DB446","wrap":true},{"type":"text","text":"ร้าน: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อังคารที่ 29 กรกฎาคม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Rocket","size":"sm","color":"#000000","flex":4},{"type":"text","text":"0.30 กก.","size":"sm","color":"#555555","align":"end","flex":3},{"type":"text","text":"90 บ.","size":"sm","color":"#000000","align":"end","flex":3}]}]},{"type":"separator","margin":"md"},{"type":"box","layout":"horizontal","margin":"sm","contents":[{"type":"text","text":"รวม","weight":"bold","size":"sm","flex":4},{"type":"text","text":"0.30 กก.","weight":"bold","align":"end","size":"sm","flex":2},{"type":"text","text":"90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PDF","uri":"https://drive.google.com/file/d/1l67xEcCZmLoGHDRjz4saUBu-Gr3c8LUW/view?usp=drivesdk"},"margin":"sm"}]}]}}}</t>
  </si>
  <si>
    <t>📬 pushFlexMessage : {"sentMessages":[{"id":"571979364100211376","quoteToken":"UWRK8vXUnHnZzMOKhjMJvN94QBXk4yjPQGvXfBN87ioTPGntlCu3aaQsmW5UjUpvpCHuVpk9_hL2QxWO_1404S-soZTdpfNfQLYRhz-pFFbOjA-HzC9O6museF_T-RBRi48ej_x72XhEDxEqTYlqyA"}]}</t>
  </si>
  <si>
    <t>🔥 Deleted property for trigger: 9071051760684262743</t>
  </si>
  <si>
    <t>✅ Deleted trigger: 9071051760684262743</t>
  </si>
  <si>
    <t>json : "{\"destination\":\"Uffcadd844141cf0a43c0c2c87fb2389e\",\"events\":[{\"type\":\"message\",\"message\":{\"type\":\"text\",\"id\":\"571979773749231947\",\"quoteToken\":\"x1oG9fHRkzVnPypvkQS9Fnz2knnyRy-RBhZpMuLT_wSXdczuLIgDxwCAoa41LUVFqu__D9qqMH4PQTrNE_eSgEMryRnNI2E3a5F1CVUCTjiCr9IZxyCUyPsGfUwMNymfl8L6Ucwyqt8PAFimEUgPDg\",\"text\":\"ใช่ค่ะ\"},\"webhookEventId\":\"01K1A1S5R2B68WVZ0S7XX7X61N\",\"deliveryContext\":{\"isRedelivery\":false},\"timestamp\":1753757816539,\"source\":{\"type\":\"user\",\"userId\":\"Ua3053965758d74c5d89f517726b61c9b\"},\"replyToken\":\"5a218899c8b243329a3714c520268a01\",\"mode\":\"active\"}]}"</t>
  </si>
  <si>
    <t>json : "{\"destination\":\"Uffcadd844141cf0a43c0c2c87fb2389e\",\"events\":[{\"type\":\"message\",\"message\":{\"type\":\"text\",\"id\":\"571981294234501550\",\"quoteToken\":\"vBMdR4FSOPCEjqe2vKA6tOoo_3IxQbv9_2VKAmUZHgNowOOxdV4kkGsH-bbgs-w9Z1s6nr6vwjCSxLV5GudJlHoVJYk7fJoYMs-5I5SQ1dD1U4ENXRGKyFXA-WsibKgHgC_mrq1tFSrNvRYyq4NVaw\",\"text\":\"ได้ค่ะ ช่วงนี้ใช้น้อย \\uD83D\\uDE0A\"},\"webhookEventId\":\"01K1A2MV3JKEYC5N3BXEFWDVSJ\",\"deliveryContext\":{\"isRedelivery\":false},\"timestamp\":1753758722739,\"source\":{\"type\":\"user\",\"userId\":\"Uf31fcbb445a04ac9cfb8fb58a37d2724\"},\"replyToken\":\"542f40c2d354410187bbf53919ab12e5\",\"mode\":\"active\"}]}"</t>
  </si>
  <si>
    <t>json : "{\"destination\":\"Uffcadd844141cf0a43c0c2c87fb2389e\",\"events\":[{\"type\":\"message\",\"message\":{\"type\":\"text\",\"id\":\"571983114512367668\",\"quoteToken\":\"xtijYUV-DZmx1FUMgv2gGCb53LOo4tewffO0Nt3ZSwTef0qYDGU3dEJd5wARxigDHITGuJEnMZCE_OR2Nr5zB31T20QCeqQnQEUD00nr9Ogyq-7mZFq6rqpmW7t1dxlAWQlAnSUUQyAEyEd3et56xw\",\"text\":\"สั่งผัก\"},\"webhookEventId\":\"01K1A3NY5YC3XE6Y2M257W4QXW\",\"deliveryContext\":{\"isRedelivery\":false},\"timestamp\":1753759807586,\"source\":{\"type\":\"user\",\"userId\":\"U21b3788b2e55446c56765eb78ef5a3ab\"},\"replyToken\":\"b949bbef355e496992b6c2f73a5a3c05\",\"mode\":\"active\"}]}"</t>
  </si>
  <si>
    <t>json : "{\"date\":\"2025-07-29T03:30:50.968Z\",\"deliveryDate\":\"2025-07-30\",\"user\":\"บ้านอิ่มอร่อย\",\"userLine\":\"PIN🐰\",\"payMethod\":\"เงินสด\",\"userId\":\"U21b3788b2e55446c56765eb78ef5a3ab\",\"order\":[{\"name\":\"Frillice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</si>
  <si>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{"sentMessages":[{"id":"571983197643211096","quoteToken":"sgF2wArgQzgo4EvOYQY8jfaofKBnDoBnJPUGAdQu1yv11_iR7Z3eFiQW9yKqtfn_5fUP0htHnaWTOgrOfoFY_cikQl1DTXKO8BgKFM09bpi9JuD49wePlPgO5i9rDj1QAQcqbRp7sI5rGCpMnJCrFg"}]}</t>
  </si>
  <si>
    <t>🔥 Queued order with Trigger ID: -6952606957963611928</t>
  </si>
  <si>
    <t>🔥 Processing order for trigger: -6952606957963611928</t>
  </si>
  <si>
    <t>Delivery Date: 30 Jul 2025</t>
  </si>
  <si>
    <t>summarizeOrdersToPayments key: 30 Jul 2025|บ้านอิ่มอร่อย</t>
  </si>
  <si>
    <t>Flex Message (Final): {"type":"flex","altText":"(PIN🐰#631) สั่งผักใหม่","contents":{"type":"bubble","size":"mega","body":{"type":"box","layout":"vertical","spacing":"md","contents":[{"type":"text","text":"✅ รายการสั่งผักใหม่ (PIN🐰#631)","weight":"bold","size":"md","color":"#1DB446","wrap":true},{"type":"text","text":"ร้าน: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</si>
  <si>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{"sentMessages":[{"id":"571983246046003560","quoteToken":"zVZx1h9Iy6_b_sYLE8xvPFLIDaCFKW51USsYKMInhrh5ZxjbvkX260V8IZkq2g_5TExzb_uQuyJFYjzQScT2Ptu8ZT-Vr-PRXLOoaS9pZ4jcgjOck07bu5Y5MqRmZCgQGuPyuWYdgqzR1UcZFIm-UQ"}]}</t>
  </si>
  <si>
    <t>🔥 Deleted property for trigger: -6952606957963611928</t>
  </si>
  <si>
    <t>✅ Deleted trigger: -6952606957963611928</t>
  </si>
  <si>
    <t>json : "{\"destination\":\"Uffcadd844141cf0a43c0c2c87fb2389e\",\"events\":[{\"type\":\"message\",\"message\":{\"type\":\"text\",\"id\":\"571983275958993166\",\"quoteToken\":\"QqxlwQgF4spsQwQ0aYF_telTgGc0-CdrnqPYwwqGjWnHOwfFmqmSqyC22UE9kr1sJd69sReTQ_EgA_tNizMQlAtdOXKY19omwVB00s5EkZh-mj8fOibnsoWxZSC40Kw7r5Eezv-T6mBntgRfxUuslg\",\"text\":\"น้องคะ ผักรอบที่แล้วไม่ค่อยมีใบเลยค่ะ\\nรบกวนดูให้หน่อยนะคะ \"},\"webhookEventId\":\"01K1A3RWR386GE4VKK4G3XEHBY\",\"deliveryContext\":{\"isRedelivery\":false},\"timestamp\":1753759904008,\"source\":{\"type\":\"user\",\"userId\":\"U21b3788b2e55446c56765eb78ef5a3ab\"},\"replyToken\":\"fef643efaa9e4c03a1e477bde8eeb855\",\"mode\":\"active\"}]}"</t>
  </si>
  <si>
    <t>json : "{\"destination\":\"Uffcadd844141cf0a43c0c2c87fb2389e\",\"events\":[{\"type\":\"message\",\"message\":{\"type\":\"sticker\",\"id\":\"571983286260990515\",\"quoteToken\":\"_pYOO2oNavbzjsw4wNkPxRgDI2xZ3Oj9LUN2N6EfM6yqCo-nasYoMhNLM3GszyPjGdnWpOaP-kYzEbICspS0zOxOZgGztbOQiQeYUCJB0UPzKUBCCKDHbuDBSteHUfLchovnpJbSy5R1GA-osQ-0BA\",\"stickerId\":\"52002739\",\"packageId\":\"11537\",\"stickerResourceType\":\"ANIMATION\",\"keywords\":[\"thanksforeverything\",\"Thanks\",\"thankful\",\"Bowing\",\"grateful\",\"appreciate\",\"line\",\"brown\",\"Please\",\"Pleading\"]},\"webhookEventId\":\"01K1A3S2E6ME998XHEZ77AYG14\",\"deliveryContext\":{\"isRedelivery\":false},\"timestamp\":1753759910071,\"source\":{\"type\":\"user\",\"userId\":\"U21b3788b2e55446c56765eb78ef5a3ab\"},\"replyToken\":\"a2c55c5c258f428e9c887e570a060509\",\"mode\":\"active\"}]}"</t>
  </si>
  <si>
    <t>json : "{\"destination\":\"Uffcadd844141cf0a43c0c2c87fb2389e\",\"events\":[{\"type\":\"message\",\"message\":{\"type\":\"text\",\"id\":\"571983377562599716\",\"quoteToken\":\"GiVkyuYwebw3IzfMt-t7tjoogPvV3AsSJ_h-RbMoCyRISOHKIH8yuW_FRGnmbJlfZ9OPUc6vkxHS-s3uUI3Hs5GdzT2SX9w7ejd5pik2nzImtEsmAHS-wDV56E1bjzvch6LIp-4_D42ozonGQ1n8GQ\",\"text\":\"ใบผักงอซ่ะส่วนใหญ่\"},\"webhookEventId\":\"01K1A3TQFBDASGT28EY2JAN4W6\",\"deliveryContext\":{\"isRedelivery\":false},\"timestamp\":1753759964503,\"source\":{\"type\":\"user\",\"userId\":\"U21b3788b2e55446c56765eb78ef5a3ab\"},\"replyToken\":\"bfb70f3e7dfc42688912718d539b92a5\",\"mode\":\"active\"}]}"</t>
  </si>
  <si>
    <t>json : "{\"destination\":\"Uffcadd844141cf0a43c0c2c87fb2389e\",\"events\":[{\"type\":\"message\",\"message\":{\"type\":\"image\",\"id\":\"571994941057401224\",\"quoteToken\":\"NJb2cp9XicOSrg5mR2AbZqN9DRjCpVP2UXFGwbzqnyGSYi-DVWpx0GfUUl7xViYhFUT0BtI19zoWpKqAcTmN-qg7_gz5UvR6F4Uu7L4znwMRZ2jpBhkC7rZvKMkw-q926cbMrAo3fV4UnTxnfRme0w\",\"contentProvider\":{\"type\":\"line\"}},\"webhookEventId\":\"01K1AAD30CJV0PKT7A0Y6CN4EF\",\"deliveryContext\":{\"isRedelivery\":false},\"timestamp\":1753766857568,\"source\":{\"type\":\"user\",\"userId\":\"Ubf8c86a0990a02f0fa6720a3ced1723e\"},\"replyToken\":\"a9ec478af07943ac9529212177369eee\",\"mode\":\"active\"}]}"</t>
  </si>
  <si>
    <t>json : "{\"destination\":\"Uffcadd844141cf0a43c0c2c87fb2389e\",\"events\":[{\"type\":\"message\",\"message\":{\"type\":\"text\",\"id\":\"572002670806827323\",\"quoteToken\":\"C7iw8ONDIpiQ-1doJQdwn7i4oZQwUMAfSYqLrxAIr7HCKIDQgcYHKbHIhJCi9gOqXfJrALod8x0yRXAxKQvBPQ5tTh_sCA2xeE-aEl5CAfXQD4S_oVrRBrOOLwbxqI2szQ0lM-WNfRNm2kApSjgqDg\",\"text\":\"@A\\uD83C\\uDF4B ตามยอดเครดิต ด้วยครับ\",\"mention\":{\"mentionees\":[{\"index\":0,\"length\":4,\"userId\":\"Ud156635914c6ab5e082eb8cdedf98f3a\",\"type\":\"user\",\"isSelf\":false}]}},\"webhookEventId\":\"01K1AESNQGFDS1GHFAFH7PVEP2\",\"deliveryContext\":{\"isRedelivery\":false},\"timestamp\":1753771464052,\"source\":{\"type\":\"group\",\"groupId\":\"C41747ea1efc18cc949d4a55a898fbe2d\",\"userId\":\"Ue5fa64ba6fb145d61147c0bba29941f1\"},\"replyToken\":\"0945370f9d6c4309b41f7d8bfbd3ad9c\",\"mode\":\"active\"}]}"</t>
  </si>
  <si>
    <t>json : "{\"destination\":\"Uffcadd844141cf0a43c0c2c87fb2389e\",\"events\":[{\"type\":\"message\",\"message\":{\"type\":\"text\",\"id\":\"572003356072215200\",\"quoteToken\":\"dyCPDfjuPIjOgexSvv7eLDCpdpIc_Q3lytlEaJCFmWyps_q0cICJRl898urFERotoqctraQTdmVHSXSE3_TfBJIy6QMi5XbqHK3GLI9hYIXVNit6QoqFeE2_73oxp0Ja6p4mS17hFGQJrnryFdBYKw\",\"text\":\"เจริญภัณฑ์บัญชีบอกโอนแล้ว ส่งสลิปทางเมลล์ ซึ่งน่าจะเมลล์ที่ลีฟ รบกวนเช็คยอดว่ามียอด 4,560.- เข้ามาหลัง 15jul ไหม @Halem jemarican \",\"mention\":{\"mentionees\":[{\"index\":113,\"length\":16,\"userId\":\"Ue5fa64ba6fb145d61147c0bba29941f1\",\"type\":\"user\",\"isSelf\":false}]}},\"webhookEventId\":\"01K1AF64RDJ347FGJ499DWN0QV\",\"deliveryContext\":{\"isRedelivery\":false},\"timestamp\":1753771872505,\"source\":{\"type\":\"group\",\"groupId\":\"C41747ea1efc18cc949d4a55a898fbe2d\",\"userId\":\"Ud156635914c6ab5e082eb8cdedf98f3a\"},\"replyToken\":\"c1a0583b2aa949daa6136fa02efaf3c1\",\"mode\":\"active\"}]}"</t>
  </si>
  <si>
    <t>json : "{\"destination\":\"Uffcadd844141cf0a43c0c2c87fb2389e\",\"events\":[{\"type\":\"message\",\"message\":{\"type\":\"text\",\"id\":\"572003507973128507\",\"quotedMessageId\":\"572003356072215200\",\"quoteToken\":\"TFBEnQ1d1IPjRuyUf52NWUBVJBIUbhUpMuAaWYF05ZHbUtWpHSiQiF9S-ORIuV_Ofwr9CR-s5laXlsM5VWW_pH9KJTxdQf0A1M5CaiSK39Oxk24eKis6ok-Rq7KY9lYhq6H2Tm82uMuZF3F2xjWFnQ\",\"text\":\"ครับ โอนแล้วครับ\"},\"webhookEventId\":\"01K1AF8WXXQN7SQK4G05RRFDRV\",\"deliveryContext\":{\"isRedelivery\":false},\"timestamp\":1753771963146,\"source\":{\"type\":\"group\",\"groupId\":\"C41747ea1efc18cc949d4a55a898fbe2d\",\"userId\":\"Ue5fa64ba6fb145d61147c0bba29941f1\"},\"replyToken\":\"6df25c7e3f2c485db3d7768db77cfb93\",\"mode\":\"active\"}]}"</t>
  </si>
  <si>
    <t>json : "{\"destination\":\"Uffcadd844141cf0a43c0c2c87fb2389e\",\"events\":[{\"type\":\"message\",\"message\":{\"type\":\"text\",\"id\":\"572003694418330088\",\"quoteToken\":\"26Skl0Sfh7phMyALLWeuyfRWxRGiw-xKe8Htpmz7h-xMe5XtR01wB7_ygYl2D4i41C3Aa7IvPEhE1QgVNqPvE3Hswy_7D9O6gTZk2zA6lPJ4_X9XG5Af4maZYVKvyfWjlhHWKe5nxCU24NHvRxyz5w\",\"text\":\"อันที่เหลือพวกโชเนน ตามให้ในไลน์ละ\"},\"webhookEventId\":\"01K1AFC9AJMPG0V3F61M4XE3BH\",\"deliveryContext\":{\"isRedelivery\":false},\"timestamp\":1753772074297,\"source\":{\"type\":\"group\",\"groupId\":\"C41747ea1efc18cc949d4a55a898fbe2d\",\"userId\":\"Ud156635914c6ab5e082eb8cdedf98f3a\"},\"replyToken\":\"30657faa15e94f02b5a2bafb471acd22\",\"mode\":\"active\"}]}"</t>
  </si>
  <si>
    <t>json : "{\"destination\":\"Uffcadd844141cf0a43c0c2c87fb2389e\",\"events\":[{\"type\":\"message\",\"message\":{\"type\":\"sticker\",\"id\":\"572005970701189550\",\"quotedMessageId\":\"572003694418330088\",\"quoteToken\":\"cMRq9L2dF8mAo5JI0nwcSaPhiwKUcnwgB_Jhkcdy9pB91eOFrgyK00IsCpP27ZG86nB04HiK2PxCqal4czBX0A0Q67c7uHHyBwQLr8lVoH_05H2izJAh2qvMovPQj8bTv9shgl-Bg1CLSMaYr4O9rA\",\"stickerId\":\"52114114\",\"packageId\":\"11539\",\"stickerResourceType\":\"ANIMATION\",\"keywords\":[\"Staring\",\"peek\",\"Peeking\",\"listen\",\"universtar\",\"yes?\"]},\"webhookEventId\":\"01K1AGNP7SP1YHSKS395KJ3WSF\",\"deliveryContext\":{\"isRedelivery\":false},\"timestamp\":1753773430978,\"source\":{\"type\":\"group\",\"groupId\":\"C41747ea1efc18cc949d4a55a898fbe2d\",\"userId\":\"Ue5fa64ba6fb145d61147c0bba29941f1\"},\"replyToken\":\"bd7e577551f14fd9aaeba89daa3fe358\",\"mode\":\"active\"}]}"</t>
  </si>
  <si>
    <t>json : "{\"destination\":\"Uffcadd844141cf0a43c0c2c87fb2389e\",\"events\":[{\"type\":\"message\",\"message\":{\"type\":\"image\",\"id\":\"572010573093667141\",\"quoteToken\":\"WcLeQBXxrRMaBa2-1ekIH_aF7TQGwahwpWiP6oCvUIHcNubs-TtkbhActvgFSZeZVr708quRZyBrQ-z8sfNxelC-CzYWnMeA9ZLQJNokw7TlNmaCjeidQiRonU1GbD_BRtCPV1JgtLK0hwS_gbpB4g\",\"contentProvider\":{\"type\":\"line\"}},\"webhookEventId\":\"01K1AK9EXDY3Q57F70QMDQAT9R\",\"deliveryContext\":{\"isRedelivery\":false},\"timestamp\":1753776175536,\"source\":{\"type\":\"user\",\"userId\":\"U0d6b72543464859ef62065c9501370cd\"},\"replyToken\":\"3ac7876c6b5645f191f29f03837349a7\",\"mode\":\"active\"}]}"</t>
  </si>
  <si>
    <t>json : "{\"destination\":\"Uffcadd844141cf0a43c0c2c87fb2389e\",\"events\":[{\"type\":\"message\",\"message\":{\"type\":\"text\",\"id\":\"572010585844613449\",\"quoteToken\":\"Azyrx7VhfAJkxXcIMErLBuPgtskosXII484a_z-Zcn9ccnWuNhxixdwzWH9h8MsxnD-AwRcYiIvAGlewGT1xopAgaUxG02zaN6QVY4q-6oYezgWMazZyUIl-WLirDB0EBxOA5hOSkQ2VuMgWcq0QGQ\",\"text\":\"เรียบร้อยค่ะ \"},\"webhookEventId\":\"01K1AK9N46Z0AM7EWMCSNZ83TC\",\"deliveryContext\":{\"isRedelivery\":false},\"timestamp\":1753776181956,\"source\":{\"type\":\"user\",\"userId\":\"U0d6b72543464859ef62065c9501370cd\"},\"replyToken\":\"33b084f1b8314559bc1680e71c0134cd\",\"mode\":\"active\"}]}"</t>
  </si>
  <si>
    <t>json : "{\"destination\":\"Uffcadd844141cf0a43c0c2c87fb2389e\",\"events\":[{\"type\":\"message\",\"message\":{\"type\":\"text\",\"id\":\"572016575243092049\",\"quoteToken\":\"4XAA9_xq-ZlJ2yUGFdAlQRz8JPAQWqVBVnT6lujcZQMxkOz0MFx1y9bUBaOM2dNW20Zop5fUXTRigcFLEj1V-zPV_tL6Rd8RtobkUHseOwndgHiMbKOrZWZDEXifxekn7x40Zq0mtY5JJ9dbvkfOKQ\",\"text\":\"รบกวนขอเลขบัญชีค่พ\"},\"webhookEventId\":\"01K1APPKD03KVW5AJPPMT4DBGD\",\"deliveryContext\":{\"isRedelivery\":false},\"timestamp\":1753779751931,\"source\":{\"type\":\"user\",\"userId\":\"U0a6caa79590587d5269bfdd7dcb6f3c2\"},\"replyToken\":\"32739fb18a0f46d3a88467aefc37c6c5\",\"mode\":\"active\"}]}"</t>
  </si>
  <si>
    <t>json : "{\"destination\":\"Uffcadd844141cf0a43c0c2c87fb2389e\",\"events\":[{\"type\":\"message\",\"message\":{\"type\":\"sticker\",\"id\":\"572021265650155541\",\"quoteToken\":\"5TXOKnu7nj0pu6WiDA6HD81_pDt-hkvDqWtESpr-Fe9-BXEEV-HWmVCG55Z6w-YRPC-clHR6Oagsg4vie27CFgl0-wchMi94AbOckO3muNaVMnCeAJbberlHrWfwcfAQ9a-LVjfUyTYLWM1P00mrFg\",\"stickerId\":\"2\",\"packageId\":\"1\",\"stickerResourceType\":\"STATIC\",\"keywords\":[\"moon\",\"OK\",\"smile\",\"Happy\",\"sure\",\"good\",\"right\",\"of course\",\"certain\",\"yess\"]},\"webhookEventId\":\"01K1ASBX9QVQ7N8Q9M6MZWS177\",\"deliveryContext\":{\"isRedelivery\":false},\"timestamp\":1753782547517,\"source\":{\"type\":\"user\",\"userId\":\"Ubf8c86a0990a02f0fa6720a3ced1723e\"},\"replyToken\":\"5e0e527c0d9c47f09cbcd12dcabc1e2a\",\"mode\":\"active\"}]}"</t>
  </si>
  <si>
    <t>📬 pushFlexMessage : {"sentMessages":[{"id":"572029620921827544","quoteToken":"pJAwtWzNhhuBoTvn44ZCoR5cl7NLt0AruO-rVAzWHCP2U_v40ddLZQsardWZut3F2dsDzX2-mUo33X3dXfjjIjh4VpcuZ6pjhoBi_B1SVMe0nQa0XeNGJrVQ7naUSDAp31gbO-djzBCzDDjIDZIHOA"}]}</t>
  </si>
  <si>
    <t>📬 pushFlexMessage : {"sentMessages":[{"id":"572029622716465916","quoteToken":"dgFp18pjmZp-v_POcegyQ7H2ErWdtyiyktmFozonfZOVz2LO3y6XQeAJlBm4BfjcejxMGVFRHs2pV1cVYf_C6GVxgplVHS-uK3QQg6viQLhQFePaBOF2xscwBtr5yRndBe0H43fjoebWXgeQq81PUA"}]}</t>
  </si>
  <si>
    <t>📬 pushFlexMessage : {"sentMessages":[{"id":"572029624310039140","quoteToken":"c0ZbnP2rFELmRs8TPIhe79aDhNTtH6BWScHC2i8lu1SswOM9UNd8d3XHp3VoWSPw8iinxzNLs9QEj_VFsfGFCJXBGD8glCSqCttvgMj1myhuS3kLHTWAhLT_zuAMkbilnNutCV8FhKogNMjY8mvWkA"}]}</t>
  </si>
  <si>
    <t>json : "{\"destination\":\"Uffcadd844141cf0a43c0c2c87fb2389e\",\"events\":[{\"type\":\"message\",\"message\":{\"type\":\"text\",\"id\":\"572050645037613422\",\"quoteToken\":\"oIpCVPkPdcpWTVQBnnu1P_z4usCO2BcYd5fvvGe4zjGQj4702hg53Yiya3JynMoPU318moz-MG-PqspzC_1z_9qFAaEjRdbr1gs8lFrxa40NwLWVe_z8vMxHAnD7FLt5J9EBO0j__4A5ZHKgZp598A\",\"text\":\"สั่งผัก\"},\"webhookEventId\":\"01K1BA2ABAH74P487T62TGD1F0\",\"deliveryContext\":{\"isRedelivery\":false},\"timestamp\":1753800059062,\"source\":{\"type\":\"user\",\"userId\":\"U3cb7c7018c06e87beab55320f27f7317\"},\"replyToken\":\"89c79e5f4f3241b89844f8bb19be639d\",\"mode\":\"active\"}]}"</t>
  </si>
  <si>
    <t>json : "{\"date\":\"2025-07-29T14:41:38.806Z\",\"deliveryDate\":\"2025-07-30\",\"user\":\"Touch Steak\",\"userLine\":\"Ning🍒\",\"payMethod\":\"โอนเงิน\",\"userId\":\"U3cb7c7018c06e87beab55320f27f7317\",\"order\":[{\"name\":\"Green Oak\",\"nameTh\":\"กรีนโอ๊ค \",\"amount\":1,\"price\":120,\"subtotal\":120,\"image\":\"https://i.postimg.cc/xXKgwvBZ/05.png\"}]}"</t>
  </si>
  <si>
    <t>📬 pushFlexMessage : {"sentMessages":[{"id":"572050719999000918","quoteToken":"8lindf2xDcDbF_QI8g-BGLOSnwkA6fcIVjHXWnUibTFx7wwS1phAF2WkIb6_uoC0bDpj7VIxb6eLgSdTtskP3CcgdlsXZco-wa4Qr6l6N2KF6kjz33U01xWK69mcnsG1RQ5zjk9UNwy7st-PD1G25A"}]}</t>
  </si>
  <si>
    <t>🔥 Queued order with Trigger ID: -4321404679571756490</t>
  </si>
  <si>
    <t>🔥 Processing order for trigger: -4321404679571756490</t>
  </si>
  <si>
    <t>summarizeOrdersToPayments key: 30 Jul 2025|Touch Steak</t>
  </si>
  <si>
    <t>Flex Message (Final): {"type":"flex","altText":"(Ning🍒#632) สั่งผักใหม่","contents":{"type":"bubble","size":"mega","body":{"type":"box","layout":"vertical","spacing":"md","contents":[{"type":"text","text":"✅ รายการสั่งผักใหม่ (Ning🍒#632)","weight":"bold","size":"md","color":"#1DB446","wrap":true},{"type":"text","text":"ร้าน: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</si>
  <si>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{"sentMessages":[{"id":"572050943035048007","quoteToken":"RhV3sWpEbcrPyFgvHD1wcKvSrlVAQGCGh2fz1rSkxgJOR68DU03_dr1KMFOf-FRzwyUH4MQ79FZc4qdenp8-20VMbIib-5ywmeSokPJ38mX-XyHDc1ZWA3L-6SrUVb6begAvgSkIt58f4znf7Bl39Q"}]}</t>
  </si>
  <si>
    <t>🔥 Deleted property for trigger: -4321404679571756490</t>
  </si>
  <si>
    <t>✅ Deleted trigger: -4321404679571756490</t>
  </si>
  <si>
    <t>json : "{\"date\":\"2025-07-29T16:39:44.604Z\",\"deliveryDate\":\"2025-07-30\",\"user\":\"8 Dining\",\"userLine\":\"21gun\",\"payMethod\":\"เครดิต\",\"userId\":\"U863ec6850ff494c8ad50b25afa94efb0\",\"order\":[{\"name\":\"Green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</si>
  <si>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{"sentMessages":[{"id":"572062607008334116","quoteToken":"SVr0R_noA0EMT8dAUjSYbb_PuQNgEVYjv__RNQRCDpskEgKsgVkp3TpdvxkEEHbSdpjq8oQr1s_CUgg_q5B00EiMMu3v-lvsJQZvafX7DyXm6n1yqZgfEUG5mmbKO7XdCn0rwEoSXxkNotfdY-P82Q"}]}</t>
  </si>
  <si>
    <t>🔥 Queued order with Trigger ID: -3508413791294922151</t>
  </si>
  <si>
    <t>🔥 Processing order for trigger: -3508413791294922151</t>
  </si>
  <si>
    <t>summarizeOrdersToPayments key: 30 Jul 2025|8 Dining</t>
  </si>
  <si>
    <t>Flex Message (Final): {"type":"flex","altText":"(21gun#633) สั่งผักใหม่","contents":{"type":"bubble","size":"mega","body":{"type":"box","layout":"vertical","spacing":"md","contents":[{"type":"text","text":"✅ รายการสั่งผักใหม่ (21gun#633)","weight":"bold","size":"md","color":"#1DB446","wrap":true},{"type":"text","text":"ร้าน: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</si>
  <si>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{"sentMessages":[{"id":"572062829206044742","quoteToken":"U_BbxrhDmIKN3Xc9e6IdpvO4sO9bBhVyv21T9Jd8juy0dhTq4iMDLIZ5yWryS9DSsaJmhh1-H_M3S6OPztIaWgFoo3Ucyjia9RzFfijY757V8D6ZKK7MQK5tF-RPgcTB6caW-w5mFgzK5jHPgngj1g"}]}</t>
  </si>
  <si>
    <t>🔥 Deleted property for trigger: -3508413791294922151</t>
  </si>
  <si>
    <t>✅ Deleted trigger: -3508413791294922151</t>
  </si>
  <si>
    <t>json : "{\"date\":\"2025-07-29T16:46:53.232Z\",\"deliveryDate\":\"2025-07-30\",\"user\":\"Morning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</si>
  <si>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{"sentMessages":[{"id":"572063330744402329","quoteToken":"cu5S1iPYtpv3HeyjBYgOEUocn-qY1Fba3IsB5wJxhPjOhlSc1Kc5WauYcNdXOH_oPihCvfzoFiKELKmdO7fo4V9Nf0xRgMYlVsCArbsKwJliC2Kuw0wCgijc4vr0u8GKWeKA8MtnP5J2VdXdKO9Kww"}]}</t>
  </si>
  <si>
    <t>🔥 Queued order with Trigger ID: -8596407266425259221</t>
  </si>
  <si>
    <t>🔥 Processing order for trigger: -8596407266425259221</t>
  </si>
  <si>
    <t>json : "{\"destination\":\"Uffcadd844141cf0a43c0c2c87fb2389e\",\"events\":[{\"type\":\"message\",\"message\":{\"type\":\"text\",\"id\":\"572063520527483051\",\"quoteToken\":\"tc9hzsDhg3RB6Ojp6ZpmhnVNS1h4b2HfRYmscdwffmGMNU7_p1RBp2tx55NcYUz3AonNbdsN7TfbPJOsUPLZ2xAEXNT78aGpiDXMzOYQdBpsca0STdEvsgTstBhx_XyMKAp3WSeJaVPQTESDhHQxYQ\",\"text\":\"สั่งผัก\"},\"webhookEventId\":\"01K1BHCGWRBMKF10NYRDFZP8VE\",\"deliveryContext\":{\"isRedelivery\":false},\"timestamp\":1753807733313,\"source\":{\"type\":\"user\",\"userId\":\"U863ec6850ff494c8ad50b25afa94efb0\"},\"replyToken\":\"551d1f12e6684738bfdfd5024369d59f\",\"mode\":\"active\"}]}"</t>
  </si>
  <si>
    <t>summarizeOrdersToPayments key: 30 Jul 2025|Morning Tonight</t>
  </si>
  <si>
    <t>Flex Message (Final): {"type":"flex","altText":"(21gun#634) สั่งผักใหม่","contents":{"type":"bubble","size":"mega","body":{"type":"box","layout":"vertical","spacing":"md","contents":[{"type":"text","text":"✅ รายการสั่งผักใหม่ (21gun#634)","weight":"bold","size":"md","color":"#1DB446","wrap":true},{"type":"text","text":"ร้าน: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</si>
  <si>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{"sentMessages":[{"id":"572063533462978596","quoteToken":"BGhJYEDr1WCxgG6XQ-42P5-GQqsX40muUrQpy5_KE8NFZ3pA-pIk3A4bt-JlDj5vm0WdjHuOe_XBZHoKLoIPVvxaHpeEYiD57bGzY8mXB2kbBfZYJ6a-EaJULHp-yRhf9t12YKOUEaJEbDJe4R7ahA"}]}</t>
  </si>
  <si>
    <t>🔥 Deleted property for trigger: -8596407266425259221</t>
  </si>
  <si>
    <t>✅ Deleted trigger: -8596407266425259221</t>
  </si>
  <si>
    <t>json : "{\"date\":\"2025-07-29T16:49:15.074Z\",\"deliveryDate\":\"2025-07-30\",\"user\":\"Rare\",\"userLine\":\"21gun\",\"payMethod\":\"เครดิต\",\"userId\":\"U863ec6850ff494c8ad50b25afa94efb0\",\"order\":[{\"name\":\"Frillice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</si>
  <si>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{"sentMessages":[{"id":"572063565876560152","quoteToken":"zUf5Hg3RGsPWj9kTE11q662vu71qRKTy0WEWdUQRSOOYtzwzZElnl88nKHmzK6YUh2vFP-kFCUittkItTxjikVDk91Y_4bBfdb14oBE3euPlBvEAOfOiN2ZT1YoVJbaRJuKvTK3NDLNPvKBXp0pCcQ"}]}</t>
  </si>
  <si>
    <t>🔥 Queued order with Trigger ID: 6859153160274655960</t>
  </si>
  <si>
    <t>🔥 Processing order for trigger: 6859153160274655960</t>
  </si>
  <si>
    <t>summarizeOrdersToPayments key: 30 Jul 2025|Rare</t>
  </si>
  <si>
    <t>Flex Message (Final): {"type":"flex","altText":"(21gun#635) สั่งผักใหม่","contents":{"type":"bubble","size":"mega","body":{"type":"box","layout":"vertical","spacing":"md","contents":[{"type":"text","text":"✅ รายการสั่งผักใหม่ (21gun#635)","weight":"bold","size":"md","color":"#1DB446","wrap":true},{"type":"text","text":"ร้าน: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</si>
  <si>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{"sentMessages":[{"id":"572063752321761383","quoteToken":"1tjbmwlM6wzbE2v16kzer-_e_Hl2389IHavv_fNXwYWMI-t6Y0a8TYQsOULp10yLNJDkfYrYAuPhqOrc01akpy-e8lYcPepJhkEHTdtqyH529Z8Q4kW9WejK6UPBYabRTyHtTHlkB0TdQ6p7h3U03A"}]}</t>
  </si>
  <si>
    <t>🔥 Deleted property for trigger: 6859153160274655960</t>
  </si>
  <si>
    <t>✅ Deleted trigger: 6859153160274655960</t>
  </si>
  <si>
    <t>json : "{\"destination\":\"Uffcadd844141cf0a43c0c2c87fb2389e\",\"events\":[{\"type\":\"message\",\"message\":{\"type\":\"text\",\"id\":\"572077500981575991\",\"quoteToken\":\"sR7n7fuSpKWs6Uis_h9LqU9pPr9u9dkS8EWxhw9C8vIanrzTzrguocSyXePXbwOlFWSUtAe9L5TjtTRK2h7yUNrIaKbiA6fQ8lUvuNp_KvGdMY7jZchbOCzAHNBmxBZngXXnOppcmTTlqRWR6Ulg_w\",\"text\":\"สั่งผักสลัดกรีนโอ๊ค 0.5 กก.\\nเรดโอ๊ค 0.5กก.\\nคอส 0.5กก.\\nเบซิล 3 ขีด\\nร็อคเก็ต 1 กก.ค่ะ\"},\"webhookEventId\":\"01K1BSATRA51KEN4ZNVR675HWY\",\"deliveryContext\":{\"isRedelivery\":false},\"timestamp\":1753816066318,\"source\":{\"type\":\"user\",\"userId\":\"U0e10de2b5352d65f5e41d2b3856f6ca3\"},\"replyToken\":\"1a19336b0878442ea44a0a529e3f249f\",\"mode\":\"active\"}]}"</t>
  </si>
  <si>
    <t>sendDailyOrderSummary formattedToday : 30 Jul 2025</t>
  </si>
  <si>
    <t>sendDailyOrderSummary todayRows : [[631,"29 Jul 2025 เวลา 10:31","2025-07-29T17:00:00.000Z","บ้านอิ่มอร่อย","Frillice Iceberg",2,140,280,"เงินสด"],[632,"29 Jul 2025 เวลา 21:43","2025-07-29T17:00:00.000Z","Touch Steak","Green Oak",1,120,120,"โอนเงิน"],[633,"29 Jul 2025 เวลา 23:41","2025-07-29T17:00:00.000Z","8 Dining","Green Oak",0.5,120,60,"เครดิต"],[633,"29 Jul 2025 เวลา 23:41","2025-07-29T17:00:00.000Z","8 Dining","Red Oak",0.5,120,60,"เครดิต"],[633,"29 Jul 2025 เวลา 23:41","2025-07-29T17:00:00.000Z","8 Dining","Baby Cos",0.5,120,60,"เครดิต"],[634,"29 Jul 2025 เวลา 23:48","2025-07-29T17:00:00.000Z","Morning Tonight","Green Oak",1,120,120,"เครดิต"],[634,"29 Jul 2025 เวลา 23:48","2025-07-29T17:00:00.000Z","Morning Tonight","Red Oak",1,120,120,"เครดิต"],[634,"29 Jul 2025 เวลา 23:48","2025-07-29T17:00:00.000Z","Morning Tonight","Baby Cos",1,120,120,"เครดิต"],[635,"29 Jul 2025 เวลา 23:50","2025-07-29T17:00:00.000Z","Rare","Frillice Iceberg",1,140,140,"เครดิต"]]</t>
  </si>
  <si>
    <t>📬 pushFlexMessage : {"sentMessages":[{"id":"572101921746452517","quoteToken":"O_UG1V0kUM8Zr_rYXQ5-TMV3_TQr4E6jRyfwRRKyGWX_REuSe2GEVoew8d_RexQgAiYIGJ2n-f7Ru3Q4atQ6LUmWlVcH4NentfMMiuSGlZtmG98W7psd5FykplcJxhn_zZrBnG6wdPKgr1Ts7ZpMhA"}]}</t>
  </si>
  <si>
    <t>json : "{\"date\":\"2025-07-29T23:52:01.570Z\",\"deliveryDate\":\"2025-07-30\",\"user\":\"Bosco\",\"userLine\":\"ADMIN\",\"payMethod\":\"เงินสด\",\"userId\":\"ADMIN\",\"order\":[{\"name\":\"Green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ร็อคเก็ต\",\"amount\":1,\"price\":300,\"subtotal\":300},{\"name\":\"Italian Basil\",\"nameTh\":\"เบซิล\",\"amount\":0.3,\"price\":400,\"subtotal\":120}]}"</t>
  </si>
  <si>
    <t>🔥 Queued order with Trigger ID: -7696949922626757336</t>
  </si>
  <si>
    <t>🔥 Processing order for trigger: -7696949922626757336</t>
  </si>
  <si>
    <t>summarizeOrdersToPayments key: 30 Jul 2025|Bosco</t>
  </si>
  <si>
    <t>Flex Message (Final): {"type":"flex","altText":"(ADMIN#636) สั่งผักใหม่","contents":{"type":"bubble","size":"mega","body":{"type":"box","layout":"vertical","spacing":"md","contents":[{"type":"text","text":"✅ รายการสั่งผักใหม่ (ADMIN#636)","weight":"bold","size":"md","color":"#1DB446","wrap":true},{"type":"text","text":"ร้าน: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Rocket","size":"sm","color":"#000000","flex":4},{"type":"text","text":"1.00 กก.","size":"sm","color":"#555555","align":"end","flex":3},{"type":"text","text":"300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บ.","size":"sm","color":"#000000","align":"end","flex":3}]}]},{"type":"separator","margin":"md"},{"type":"box","layout":"horizontal","margin":"sm","contents":[{"type":"text","text":"รวม","weight":"bold","size":"sm","flex":4},{"type":"text","text":"2.80 กก.","weight":"bold","align":"end","size":"sm","flex":2},{"type":"text","text":"600 บ.","weight":"bold","align":"end","size":"sm","flex":3}]}]}}}</t>
  </si>
  <si>
    <t>📬 pushFlexMessage : {"sentMessages":[{"id":"572106341268062553","quoteToken":"Msk1vHYU4-21Fn1BoRO0ja_d1ctM0RR_6jXvedSyBYdAv6qiWN_PuIItHN0j6ukmhtGXeCiN36PDMPIDV-zYzs7qlHzldPqkdSkur5c2JSr20z2sEFuUImLJHuV_HLyuSDnMlQ3jAFbWxyPr8EndpQ"}]}</t>
  </si>
  <si>
    <t>🔥 Deleted property for trigger: -7696949922626757336</t>
  </si>
  <si>
    <t>✅ Deleted trigger: -7696949922626757336</t>
  </si>
  <si>
    <t>json : "{\"destination\":\"Uffcadd844141cf0a43c0c2c87fb2389e\",\"events\":[{\"type\":\"message\",\"message\":{\"type\":\"text\",\"id\":\"572106875773125148\",\"quoteToken\":\"xrCh7LEAsowZJLFhpdLP-ypApO8kmNpoVoKy6pM8-wUdtg98x0JMNiMTU7Lv6BCxhCx8IVyYmku4Y1Tyg10ioXOpK4gYuh4B4jJu3xPY--HWnoyDFGt14XDNBEcutHmWvkNdBt0ruWpo_eIb2r4huw\",\"text\":\"สั่งผัก\"},\"webhookEventId\":\"01K1CA14XWN72FWB377ZG92DA9\",\"deliveryContext\":{\"isRedelivery\":false},\"timestamp\":1753833575054,\"source\":{\"type\":\"user\",\"userId\":\"Ua560acbf9a31e34c0b4e4c64e77ac84d\"},\"replyToken\":\"f1ef471f3dbd4d7e968c0be1674d0e9d\",\"mode\":\"active\"}]}"</t>
  </si>
  <si>
    <t>json : "{\"date\":\"2025-07-30T00:00:48.403Z\",\"deliveryDate\":\"2025-07-30\",\"user\":\"Nailed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Mizuna\",\"nameTh\":\"มิซูน่า\",\"amount\":0.5,\"price\":230,\"subtotal\":115,\"image\":\"\"}]}"</t>
  </si>
  <si>
    <t>📬 pushFlexMessage : {"sentMessages":[{"id":"572107005159276766","quoteToken":"_mAbfrfsRF94aVVko4rQJf-bcNfbw3aNCsSl6XDUmfUIvA8P8gdaUGtyTAmcRnjOfZ3Zuka2cXvCTgmE8tA5JnJr5oIMYimwJ5f1gIzUj0wJ5xvsECwttxzo_Z3U3bDA-XBMk6u1bIqV-GeWxGGrpA"}]}</t>
  </si>
  <si>
    <t>🔥 Queued order with Trigger ID: -1257133330341556451</t>
  </si>
  <si>
    <t>🔥 Processing order for trigger: -1257133330341556451</t>
  </si>
  <si>
    <t>summarizeOrdersToPayments key: 30 Jul 2025|Nailed It Downtown</t>
  </si>
  <si>
    <t>Flex Message (Final): {"type":"flex","altText":"(donutdunkin#637) สั่งผักใหม่","contents":{"type":"bubble","size":"mega","body":{"type":"box","layout":"vertical","spacing":"md","contents":[{"type":"text","text":"✅ รายการสั่งผักใหม่ (donutdunkin#637)","weight":"bold","size":"md","color":"#1DB446","wrap":true},{"type":"text","text":"ร้าน: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บ.","size":"sm","color":"#000000","align":"end","flex":3}]},{"type":"box","layout":"horizontal","contents":[{"type":"text","text":"Mizuna","size":"sm","color":"#000000","flex":4},{"type":"text","text":"0.50 กก.","size":"sm","color":"#555555","align":"end","flex":3},{"type":"text","text":"115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กก.","weight":"bold","align":"end","size":"sm","flex":2},{"type":"text","text":"495 บ.","weight":"bold","align":"end","size":"sm","flex":3}]}]}}}</t>
  </si>
  <si>
    <t>📬 pushFlexMessage : {"sentMessages":[{"id":"572107056346300953","quoteToken":"rlpPlNQl1aAEmyp-hg1vt-3t5aWGPdGF5QU4i_ZK_cKiiyLzg6zwN1JG7kZhgNxSrr3pyugAMyn_W1vl84i-fzyeYSlfrhxZkL2sn4Ik7i82Wi4NatZbS2Mfw7v1hNdc60IhCSWSZd6NSX999mtH9A"}]}</t>
  </si>
  <si>
    <t>🔥 Deleted property for trigger: -1257133330341556451</t>
  </si>
  <si>
    <t>✅ Deleted trigger: -1257133330341556451</t>
  </si>
  <si>
    <t>json : "{\"destination\":\"Uffcadd844141cf0a43c0c2c87fb2389e\",\"events\":[{\"type\":\"message\",\"message\":{\"type\":\"text\",\"id\":\"572110470459162746\",\"quoteToken\":\"ZYFZlwRH41LOWrKX3bd_GmIpzoOVw9zlbdH--8SwUXGvrEz3gzZTUq9qktltOQQX7Y1TSNaJ-rRoY0KSt1B6G9nGfnATT3uXIan_5og6O1iPZj4LlKboMGu_3DcsYNub6VyjfpeP0adG_qBWT5kP-g\",\"text\":\"แฟทบอย\\nเรดคอรัล 1 โล\\nฟิลเลย์ 1 โลค่ะ\"},\"webhookEventId\":\"01K1CC2HEGV9X27R77QY0ZYM6S\",\"deliveryContext\":{\"isRedelivery\":false},\"timestamp\":1753835717818,\"source\":{\"type\":\"user\",\"userId\":\"Uc0f3910d135521f0995ac379d0c945f8\"},\"replyToken\":\"8c5fc327f14e451ebbf9fa0b0347db18\",\"mode\":\"active\"}]}"</t>
  </si>
  <si>
    <t>json : "{\"destination\":\"Uffcadd844141cf0a43c0c2c87fb2389e\",\"events\":[{\"type\":\"message\",\"message\":{\"type\":\"text\",\"id\":\"572110523878080666\",\"quoteToken\":\"H71vRVUqteUNevdJdUGU6Gz6kOWRvQyP05Z0mT6OIHMZxLHwwvOzsnlRV3Z1BUGKur2Kf-Mw0F5N96ERzdl9Hv2Xzb9XuERKhFWnCrhPwc1jPvz07CPbp1C8iBmt4DhQrYA73-eXrbvO4hZk3BPHwA\",\"text\":\"เอทบิสโทร\\nร้อกเกต 0.5โล\\nฟิลเลย์ 1 โล\"},\"webhookEventId\":\"01K1CC3GBAMTV0YRYJHH72FGZS\",\"deliveryContext\":{\"isRedelivery\":false},\"timestamp\":1753835749491,\"source\":{\"type\":\"user\",\"userId\":\"Uc0f3910d135521f0995ac379d0c945f8\"},\"replyToken\":\"2bb4ff1f2577462a9ccf92f690ee5c8b\",\"mode\":\"active\"}]}"</t>
  </si>
  <si>
    <t>json : "{\"destination\":\"Uffcadd844141cf0a43c0c2c87fb2389e\",\"events\":[{\"type\":\"message\",\"message\":{\"type\":\"text\",\"id\":\"572110573303758867\",\"quoteToken\":\"TPM9PfuQnUSPOb0qzoYlPVHyoTLlnvKfXpsi4nD4hWCWFOwQj17yr8k5mwrzl-d-wtFs52CM8kWgk2PHxAtCHJ9av62MBbB1821AXyFM2154FgauydjUTM8Az6e2zmaG6Nrk7ivzC3KFpZVzlz0Dcw\",\"text\":\"โชเนน\\nคอส 4 โล\\nกรีน1 โล\\nเรด 1 โลค่ะ\"},\"webhookEventId\":\"01K1CC4D62VN2ADW2RM14ZRJ2K\",\"deliveryContext\":{\"isRedelivery\":false},\"timestamp\":1753835779007,\"source\":{\"type\":\"user\",\"userId\":\"Uc0f3910d135521f0995ac379d0c945f8\"},\"replyToken\":\"d90dc8703f834f2a809a01aaf62f015a\",\"mode\":\"active\"}]}"</t>
  </si>
  <si>
    <t>json : "{\"date\":\"2025-07-30T00:44:56.844Z\",\"deliveryDate\":\"2025-07-30\",\"user\":\"Shounen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</si>
  <si>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-5484295166468413736</t>
  </si>
  <si>
    <t>json : "{\"date\":\"2025-07-30T00:45:36.036Z\",\"deliveryDate\":\"2025-07-30\",\"user\":\"8 Bistro\",\"userLine\":\"ADMIN\",\"payMethod\":\"เครดิต\",\"userId\":\"ADMIN\",\"order\":[{\"name\":\"Frillice Iceberg\",\"nameTh\":\"ฟิลเลย์ไอซ์เบิร์ก\",\"amount\":1,\"price\":140,\"subtotal\":140},{\"name\":\"Wild Rocket\",\"nameTh\":\"ไวลด์ ร็อคเก็ต\",\"amount\":0.5,\"price\":300,\"subtotal\":150}]}"</t>
  </si>
  <si>
    <t>🔥 Queued order with Trigger ID: -5351530431561379692</t>
  </si>
  <si>
    <t>🔥 Processing order for trigger: -5484295166468413736</t>
  </si>
  <si>
    <t>summarizeOrdersToPayments key: 30 Jul 2025|Shounen Yakiniku</t>
  </si>
  <si>
    <t>Flex Message (Final): {"type":"flex","altText":"(ADMIN#638) สั่งผักใหม่","contents":{"type":"bubble","size":"mega","body":{"type":"box","layout":"vertical","spacing":"md","contents":[{"type":"text","text":"✅ รายการสั่งผักใหม่ (ADMIN#638)","weight":"bold","size":"md","color":"#1DB446","wrap":true},{"type":"text","text":"ร้าน: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</si>
  <si>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{"sentMessages":[{"id":"572111563360829648","quoteToken":"Q_gzEQ5Ujfz1qNlZJswCtQTGfGY-ErLLW4V_7qaLX3wHcM0XGW0nBN0dujZq9JuSYpEEMV4x5eJ8oaia8twUvNH9V2-LlHwHKhVRyY5fk58LC3QN-2d3Vkc0TNURQCa_ukr23GwuXMzTUebAdatFlg"}]}</t>
  </si>
  <si>
    <t>🔥 Deleted property for trigger: -5484295166468413736</t>
  </si>
  <si>
    <t>✅ Deleted trigger: -5484295166468413736</t>
  </si>
  <si>
    <t>json : "{\"date\":\"2025-07-30T00:46:16.669Z\",\"deliveryDate\":\"2025-07-30\",\"user\":\"Fat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</si>
  <si>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5912731075304915122</t>
  </si>
  <si>
    <t>🔥 Processing order for trigger: -5351530431561379692</t>
  </si>
  <si>
    <t>summarizeOrdersToPayments key: 30 Jul 2025|8 Bistro</t>
  </si>
  <si>
    <t>Flex Message (Final): {"type":"flex","altText":"(ADMIN#639) สั่งผักใหม่","contents":{"type":"bubble","size":"mega","body":{"type":"box","layout":"vertical","spacing":"md","contents":[{"type":"text","text":"✅ รายการสั่งผักใหม่ (ADMIN#639)","weight":"bold","size":"md","color":"#1DB446","wrap":true},{"type":"text","text":"ร้าน: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กก.","weight":"bold","align":"end","size":"sm","flex":2},{"type":"text","text":"290 บ.","weight":"bold","align":"end","size":"sm","flex":3}]}]}}}</t>
  </si>
  <si>
    <t>📬 pushFlexMessage : {"sentMessages":[{"id":"572111739455013209","quoteToken":"86i3LR-eOVKPucQyOd3Phkcn3lEBl_0o2EXoUc8ZmV4H3uxzEswTxnxYY0cMDytapw201vZBouie7aEx1DKF6lOl2O2EDIbzGtMqt-1hbX4I9PErVVARyUW7AZBUrX352_kywR-Z8ytYhcJrR7B1Tw"}]}</t>
  </si>
  <si>
    <t>🔥 Deleted property for trigger: -5351530431561379692</t>
  </si>
  <si>
    <t>✅ Deleted trigger: -5351530431561379692</t>
  </si>
  <si>
    <t>🔥 Processing order for trigger: 5912731075304915122</t>
  </si>
  <si>
    <t>summarizeOrdersToPayments key: 30 Jul 2025|Fat Boy</t>
  </si>
  <si>
    <t>Flex Message (Final): {"type":"flex","altText":"(ADMIN#640) สั่งผักใหม่","contents":{"type":"bubble","size":"mega","body":{"type":"box","layout":"vertical","spacing":"md","contents":[{"type":"text","text":"✅ รายการสั่งผักใหม่ (ADMIN#640)","weight":"bold","size":"md","color":"#1DB446","wrap":true},{"type":"text","text":"ร้าน: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พุธที่ 30 กรกฎาคม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</si>
  <si>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{"sentMessages":[{"id":"572111804986032187","quoteToken":"_R03LNTSS2tx1VIFOBrwSRmSJlNVchWFgHj_c7dtn5BvQEVJJL_vkJBBmTwyDlZ8JUq3GmMjdXBV1tUnygVcQF-fm-gnn2aUgkM592kareR2rNFvgza0WTgs4y0jbaijL1z9WSyo1zgZa49mpWZQ8A"}]}</t>
  </si>
  <si>
    <t>🔥 Deleted property for trigger: 5912731075304915122</t>
  </si>
  <si>
    <t>✅ Deleted trigger: 5912731075304915122</t>
  </si>
  <si>
    <t>json : "{\"destination\":\"Uffcadd844141cf0a43c0c2c87fb2389e\",\"events\":[{\"type\":\"message\",\"message\":{\"type\":\"text\",\"id\":\"572112173699170806\",\"quoteToken\":\"1gxzlYRtd7fqnfZmT9ecNqvLr-rRKmBIdPZNajPqjy1VCoEKniO--UOeXnwEbU31qxnbd6Gi4Z4syMV7mfAP77mp0pRPOro2Hn5aDdyHcZUMxXVLRinoyaN_rAjH5PFXiZzaCMurAsSLHciX-Zx0gg\",\"text\":\"ok ครับ\"},\"webhookEventId\":\"01K1CD1GMMHJ7AAE9EZZXBF82G\",\"deliveryContext\":{\"isRedelivery\":false},\"timestamp\":1753836733050,\"source\":{\"type\":\"user\",\"userId\":\"U78617910c23af5dc02e8b5d4035a5026\"},\"replyToken\":\"45df6e9974424dbd8c4e88c2f4e5d549\",\"mode\":\"active\"}]}"</t>
  </si>
  <si>
    <t>sendDailyPackingSummary formattedToday : 30 Jul 2025</t>
  </si>
  <si>
    <t>sendDailyPackingSummary todayRows : [[631,"29 Jul 2025 เวลา 10:31","2025-07-29T17:00:00.000Z","บ้านอิ่มอร่อย","Frillice Iceberg",2,140,280,"เงินสด"],[632,"29 Jul 2025 เวลา 21:43","2025-07-29T17:00:00.000Z","Touch Steak","Green Oak",1,120,120,"โอนเงิน"],[633,"29 Jul 2025 เวลา 23:41","2025-07-29T17:00:00.000Z","8 Dining","Green Oak",0.5,120,60,"เครดิต"],[633,"29 Jul 2025 เวลา 23:41","2025-07-29T17:00:00.000Z","8 Dining","Red Oak",0.5,120,60,"เครดิต"],[633,"29 Jul 2025 เวลา 23:41","2025-07-29T17:00:00.000Z","8 Dining","Baby Cos",0.5,120,60,"เครดิต"],[634,"29 Jul 2025 เวลา 23:48","2025-07-29T17:00:00.000Z","Morning Tonight","Green Oak",1,120,120,"เครดิต"],[634,"29 Jul 2025 เวลา 23:48","2025-07-29T17:00:00.000Z","Morning Tonight","Red Oak",1,120,120,"เครดิต"],[634,"29 Jul 2025 เวลา 23:48","2025-07-29T17:00:00.000Z","Morning Tonight","Baby Cos",1,120,120,"เครดิต"],[635,"29 Jul 2025 เวลา 23:50","2025-07-29T17:00:00.000Z","Rare","Frillice Iceberg",1,140,140,"เครดิต"],[636,"30 Jul 2025 เวลา 06:54","2025-07-29T17:00:00.000Z","Bosco","Green Oak",0.5,120,60,"เงินสด"],[636,"30 Jul 2025 เวลา 06:54","2025-07-29T17:00:00.000Z","Bosco","Red Oak",0.5,120,60,"เงินสด"],[636,"30 Jul 2025 เวลา 06:54","2025-07-29T17:00:00.000Z","Bosco","Cos",0.5,120,60,"เงินสด"],[636,"30 Jul 2025 เวลา 06:54","2025-07-29T17:00:00.000Z","Bosco","Wild Rocket",1,300,300,"เงินสด"],[636,"30 Jul 2025 เวลา 06:54","2025-07-29T17:00:00.000Z","Bosco","Italian Basil",0.3,400,120,"เงินสด"],[637,"30 Jul 2025 เวลา 07:01","2025-07-29T17:00:00.000Z","Nailed It Downtown","Green Oak",1,120,120,"โอนเงิน"],[637,"30 Jul 2025 เวลา 07:01","2025-07-29T17:00:00.000Z","Nailed It Downtown","Red Oak",1,120,120,"โอนเงิน"],[637,"30 Jul 2025 เวลา 07:01","2025-07-29T17:00:00.000Z","Nailed It Downtown","Frillice Iceberg",1,140,140,"โอนเงิน"],[637,"30 Jul 2025 เวลา 07:01","2025-07-29T17:00:00.000Z","Nailed It Downtown","Mizuna",0.5,230,115,"โอนเงิน"],[638,"30 Jul 2025 เวลา 07:46","2025-07-29T17:00:00.000Z","Shounen Yakiniku","Green Oak",1,120,120,"เครดิต"],[638,"30 Jul 2025 เวลา 07:46","2025-07-29T17:00:00.000Z","Shounen Yakiniku","Red Oak",1,120,120,"เครดิต"],[638,"30 Jul 2025 เวลา 07:46","2025-07-29T17:00:00.000Z","Shounen Yakiniku","Cos",4,120,480,"เครดิต"],[639,"30 Jul 2025 เวลา 07:47","2025-07-29T17:00:00.000Z","8 Bistro","Frillice Iceberg",1,140,140,"เครดิต"],[639,"30 Jul 2025 เวลา 07:47","2025-07-29T17:00:00.000Z","8 Bistro","Wild Rocket",0.5,300,150,"เครดิต"],[640,"30 Jul 2025 เวลา 07:48","2025-07-29T17:00:00.000Z","Fat Boy","Frillice Iceberg",1,140,140,"เครดิต"],[640,"30 Jul 2025 เวลา 07:48","2025-07-29T17:00:00.000Z","Fat Boy","Red Coral",1,140,140,"เครดิต"]]</t>
  </si>
  <si>
    <t>sendDailyDeliverSummary flexMessage : {"type":"flex","altText":"สรุปรายการส่งผัก 🚚🥬\nประจำวันที่ 30/07/2025","contents":{"type":"bubble","size":"mega","body":{"type":"box","layout":"vertical","contents":[{"type":"text","text":"สรุปรายการส่งผัก 🚚🥬 \nประจำวันที่ 30/07/2025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บ้านอิ่มอร่อย","flex":6,"wrap":true,"weight":"bold","size":"sm"},{"type":"text","text":"🖨 ❌","align":"end","flex":2,"weight":"bold","size":"sm"}]},{"type":"separator","margin":"sm"},{"type":"box","layout":"horizontal","contents":[{"type":"text","text":"🥬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บ.)","weight":"bold","size":"sm"}]}]},{"type":"box","layout":"vertical","margin":"lg","spacing":"sm","contents":[{"type":"box","layout":"horizontal","backgroundColor":"#A1D6B2","paddingAll":"md","cornerRadius":"md","margin":"lg","contents":[{"type":"text","text":"2. 👤 Touch Steak","flex":6,"wrap":true,"weight":"bold","size":"sm"},{"type":"text","text":"🖨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บ.)","weight":"bold","size":"sm"}]}]},{"type":"box","layout":"vertical","margin":"lg","spacing":"sm","contents":[{"type":"box","layout":"horizontal","backgroundColor":"#A1D6B2","paddingAll":"md","cornerRadius":"md","margin":"lg","contents":[{"type":"text","text":"3.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180 บ.)","weight":"bold","size":"sm"}]}]},{"type":"box","layout":"vertical","margin":"lg","spacing":"sm","contents":[{"type":"box","layout":"horizontal","backgroundColor":"#A1D6B2","paddingAll":"md","cornerRadius":"md","margin":"lg","contents":[{"type":"text","text":"4.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บ.)","weight":"bold","size":"sm"}]}]},{"type":"box","layout":"vertical","margin":"lg","spacing":"sm","contents":[{"type":"box","layout":"horizontal","backgroundColor":"#A1D6B2","paddingAll":"md","cornerRadius":"md","margin":"lg","contents":[{"type":"text","text":"6. 👤 Bosco","flex":6,"wrap":true,"weight":"bold","size":"sm"},{"type":"text","text":"🖨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กก.","size":"sm","weight":"bold","align":"end","flex":3}]},{"type":"box","layout":"horizontal","contents":[{"type":"text","text":"🥬 Wild Rocket","size":"sm","weight":"bold","flex":5,"wrap":true},{"type":"text","text":"1.00 กก.","size":"sm","weight":"bold","align":"end","flex":3}]},{"type":"box","layout":"horizontal","contents":[{"type":"text","text":"🥬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2.80 กก. (เงินสด 600 บ.)","weight":"bold","size":"sm"}]}]},{"type":"box","layout":"vertical","margin":"lg","spacing":"sm","contents":[{"type":"box","layout":"horizontal","backgroundColor":"#A1D6B2","paddingAll":"md","cornerRadius":"md","margin":"lg","contents":[{"type":"text","text":"7.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Mizuna","size":"sm","weight":"bold","flex":5,"wrap":true},{"type":"text","text":"0.50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3.50 กก. (โอนเงิน 495 บ.)","weight":"bold","size":"sm"}]}]},{"type":"box","layout":"vertical","margin":"lg","spacing":"sm","contents":[{"type":"box","layout":"horizontal","backgroundColor":"#A1D6B2","paddingAll":"md","cornerRadius":"md","margin":"lg","contents":[{"type":"text","text":"8.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บ.)","weight":"bold","size":"sm"}]}]},{"type":"box","layout":"vertical","margin":"lg","spacing":"sm","contents":[{"type":"box","layout":"horizontal","backgroundColor":"#A1D6B2","paddingAll":"md","cornerRadius":"md","margin":"lg","contents":[{"type":"text","text":"9.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290 บ.)","weight":"bold","size":"sm"}]}]},{"type":"box","layout":"vertical","margin":"lg","spacing":"sm","contents":[{"type":"box","layout":"horizontal","backgroundColor":"#A1D6B2","paddingAll":"md","cornerRadius":"md","margin":"lg","contents":[{"type":"text","text":"10.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880 บ.","weight":"bold","align":"end","flex":3}]},{"type":"box","layout":"horizontal","contents":[{"type":"text","text":"โอนเงิน","flex":5,"wrap":true},{"type":"text","text":"615 บ.","weight":"bold","align":"end","flex":3}]},{"type":"box","layout":"horizontal","contents":[{"type":"text","text":"เครดิต","flex":5,"wrap":true},{"type":"text","text":"1.970 บ.","weight":"bold","align":"end","flex":3}]},{"type":"separator","margin":"sm"},{"type":"box","layout":"horizontal","backgroundColor":"#E8B86D","paddingAll":"md","cornerRadius":"md","contents":[{"type":"text","text":"รวม 24.30 กก.","size":"md","weight":"bold","flex":5,"wrap":true},{"type":"text","text":"3.465 บ.","weight":"bold","size":"md","align":"end","flex":3}]}]}]}}}</t>
  </si>
  <si>
    <t>📬 pushFlexMessage : {"sentMessages":[{"id":"572119206322242011","quoteToken":"QfAJhK88SXt3GlX4YgCMErTr96V-AW_myVCJfx9W-uT4oko10POtGSsRDhbUrh9abnB4D8B8G6pwTeBYBflLtFVDQXiwm27RPVO9Yx4l8GrQUwmJG-z2gjTp-hMUJtfbI94pF2GkI7Ie_YF2e6efRw"}]}</t>
  </si>
  <si>
    <t>json : "{\"date\":\"2025-07-30T09:05:11.882Z\",\"deliveryDate\":\"2025-08-01\",\"user\":\"มุมสเต็ก\",\"userLine\":\"ADMIN\",\"payMethod\":\"โอนเงิน\",\"userId\":\"ADMIN\",\"order\":[{\"name\":\"Green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</si>
  <si>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-9126634342780052724</t>
  </si>
  <si>
    <t>json : "{\"destination\":\"Uffcadd844141cf0a43c0c2c87fb2389e\",\"events\":[{\"type\":\"message\",\"message\":{\"type\":\"text\",\"id\":\"572161943477944597\",\"quoteToken\":\"L-QRQIUa4xOGAKsOfXL_M_0oE-gK13tlLpcUn_IPlh5x_mPHw5uYSzccvacFWP6gtPeECDoC-IOITd_4gxQ_yi7VSxx74MQhba3ysFdARM36UnKfHoWyjd0ByhSRsilk7koGwiL1jkphyoSbUNxqlg\",\"text\":\"สวัสดีครับ จากร้านยิ้มหวาน \\nสาขามิตรภาพ-สามแยกปัก\\n\\n   วันศุกร์ที่ 1 สิงหาคม ทางร้านสั่งผัก \\n\\n- กรีนโอ๊ค 2 กิโล ครับ\"},\"webhookEventId\":\"01K1D9ATHG1F9T7754HWYZ71EB\",\"deliveryContext\":{\"isRedelivery\":false},\"timestamp\":1753866398084,\"source\":{\"type\":\"user\",\"userId\":\"Uabdde2edd8a825e868b80d4f269c66a5\"},\"replyToken\":\"4db0d947f2e2484baf1f257799c3ac43\",\"mode\":\"active\"}]}"</t>
  </si>
  <si>
    <t>🔥 Processing order for trigger: -9126634342780052724</t>
  </si>
  <si>
    <t>Delivery Date: 1 Aug 2025</t>
  </si>
  <si>
    <t>summarizeOrdersToPayments key: 1 Aug 2025|มุมสเต็ก</t>
  </si>
  <si>
    <t>Flex Message (Final): {"type":"flex","altText":"(ADMIN#641) สั่งผักใหม่","contents":{"type":"bubble","size":"mega","body":{"type":"box","layout":"vertical","spacing":"md","contents":[{"type":"text","text":"✅ รายการสั่งผักใหม่ (ADMIN#641)","weight":"bold","size":"md","color":"#1DB446","wrap":true},{"type":"text","text":"ร้าน: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</si>
  <si>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{"sentMessages":[{"id":"572162043973992629","quoteToken":"F3meZm2So_Pq007EBz4D4w04U9OtZVaAhMcXIhsOs2jYfa3ZV1Zb0HJy3acRg5acUHtUwed-yJaZMT7D3py7WSYvmqVJjElT-BKBDyS0rbLaypHD02WGvnAOK_MBLtECEoAbn2QIklg_ygJDh0faMQ"}]}</t>
  </si>
  <si>
    <t>🔥 Deleted property for trigger: -9126634342780052724</t>
  </si>
  <si>
    <t>✅ Deleted trigger: -9126634342780052724</t>
  </si>
  <si>
    <t>json : "{\"destination\":\"Uffcadd844141cf0a43c0c2c87fb2389e\",\"events\":[{\"type\":\"message\",\"message\":{\"type\":\"image\",\"id\":\"572166833734680959\",\"quoteToken\":\"LOkdTRF3gH08s7vqdGbB1WYHoSrLFKr5fAowWJNZqYMyUqhTDzKohasPl00DUhWYKGelITq2CbJakPw93Ql-bQKTYTq_EINaiGgrMuxX-TeiNIA-C1zb22wXm0-OTsXPXH8cATl0GcOL9WCJCEx45w\",\"contentProvider\":{\"type\":\"line\"}},\"webhookEventId\":\"01K1DC3SA0QPB328XNSVWG1WY3\",\"deliveryContext\":{\"isRedelivery\":false},\"timestamp\":1753869313274,\"source\":{\"type\":\"user\",\"userId\":\"Ua560acbf9a31e34c0b4e4c64e77ac84d\"},\"replyToken\":\"a241e7ce2ae0489b85ad1222f7ac1990\",\"mode\":\"active\"}]}"</t>
  </si>
  <si>
    <t>📬 pushFlexMessage : {"sentMessages":[{"id":"572174576671523322","quoteToken":"f3qW4lYi6n5yMBtY8EvAolxOYfh_xRMsQC9RLWfwte6NPSSSq6ivI-KnU73dhFatDdWvC8kkI_p00Z6tFJ8Zqj9ZtYEsAkmI1axTZ4NdTMJmRhsNI267yU88cqr90Pt3QSGHx-DBb6CznrL54SIu5Q"}]}</t>
  </si>
  <si>
    <t>📬 pushFlexMessage : {"sentMessages":[{"id":"572174580967014615","quoteToken":"et-mBbYhkeLRH2DrW9fkVcc3WmKKww5Uqki9-cN6cK1NXScEm3aEfLeKBksMfNBDx2G8lSLIyz3dLQORTxFQz8LgH9qLHGH82F3AoEw9ze422-EieVaYgYUz1WWmFqCQXpM1Tm57VhoWJXqN8hN9aA"}]}</t>
  </si>
  <si>
    <t>📬 pushFlexMessage : {"sentMessages":[{"id":"572174582862315617","quoteToken":"d_lmk-5ehMgnMchPGIs_M2cUiw-kkliYvb8VIK6zVzFATWXdj8Rvr63-vpL-xsY1hBoIzXYzvGiiHArDX7_1r-jXyQ4LhtUCk05tuw-G-VqQhEyF8bCuL63IhfsSzEmILz5bEjz_wFCpx4r_E5KCzA"}]}</t>
  </si>
  <si>
    <t>json : "{\"destination\":\"Uffcadd844141cf0a43c0c2c87fb2389e\",\"events\":[{\"type\":\"message\",\"message\":{\"type\":\"text\",\"id\":\"572192018785894777\",\"quoteToken\":\"70H7trEGhoYaQhG4I4QngIsFnJ2TyeVGk2FPLi6CwK_xOVFq0IIq25x6M22HST992Mj8m55AY0iIpQexE5GLN4-a9bz-eWbFE31XNSIblSgf2-BMISKYgC5f1A9FVC1DvV4zKkeD00zJuhOLP6Rrkw\",\"text\":\" สั่งผักสลัดหน่อยค่ะ\\nกรีนโอ๊ค1โล\\nเรดโอ๊ค 1โล\\nฟินเดย์1โล\\nผักเบบี้คอส 1โล\\nขอบคุณค่ะ\\n\"},\"webhookEventId\":\"01K1DTDWXH7WQ0A2RRB1N696JF\",\"deliveryContext\":{\"isRedelivery\":false},\"timestamp\":1753884324279,\"source\":{\"type\":\"user\",\"userId\":\"U78617910c23af5dc02e8b5d4035a5026\"},\"replyToken\":\"98e914c47e31480299ab8a69ef245b9d\",\"mode\":\"active\"}]}"</t>
  </si>
  <si>
    <t>json : "{\"destination\":\"Uffcadd844141cf0a43c0c2c87fb2389e\",\"events\":[{\"type\":\"message\",\"message\":{\"type\":\"image\",\"id\":\"572307376456597828\",\"quoteToken\":\"Xa_2uc4yUKES30UHLFRFMawwWwdyM1_aKeTPpKq4n81BNe8wLjzhgSDircRx-wGN7qzI03zXnidP2rxOXyRbDnEZjv1cUa7EsqHLkWfmwrhuaBd_WXiUZcR1TKQsm73Jix-ucyLUJdtBcv_RExJzQA\",\"contentProvider\":{\"type\":\"line\"}},\"webhookEventId\":\"01K1FW0818N16FSB4SH5VYAC4G\",\"deliveryContext\":{\"isRedelivery\":false},\"timestamp\":1753953082938,\"source\":{\"type\":\"user\",\"userId\":\"U3cb7c7018c06e87beab55320f27f7317\"},\"replyToken\":\"3fa004b5022f4833b5834759a3a023da\",\"mode\":\"active\"}]}"</t>
  </si>
  <si>
    <t>json : "{\"destination\":\"Uffcadd844141cf0a43c0c2c87fb2389e\",\"events\":[{\"type\":\"message\",\"message\":{\"type\":\"text\",\"id\":\"572314882650145246\",\"quoteToken\":\"1Eq_5Q-3rIIONHD8noTNjjr9sM45nsmd89x3Jh7_NfnzjW-49MW-9bNlqMHKUyUBr8gZHANFyYOdX9WnpwLK6O3t2NRGYtjpk5fdjNuHsVdYKU0tkhotG_w5WiH9ul8LmMWofI90XoLMZ9WriXlang\",\"text\":\"ไม่ส่งผักสลัดหรอวันนี้\"},\"webhookEventId\":\"01K1G08RS5QYGT1VYDE1R7AVX6\",\"deliveryContext\":{\"isRedelivery\":false},\"timestamp\":1753957556840,\"source\":{\"type\":\"user\",\"userId\":\"U78617910c23af5dc02e8b5d4035a5026\"},\"replyToken\":\"46bd4f77e66f4a8d80d215783f74457b\",\"mode\":\"active\"}]}"</t>
  </si>
  <si>
    <t>json : "{\"destination\":\"Uffcadd844141cf0a43c0c2c87fb2389e\",\"events\":[{\"type\":\"message\",\"message\":{\"type\":\"text\",\"id\":\"572316418822373843\",\"quoteToken\":\"VAl4hM0eFeX_TqIlWG_96fWbfYLtAxRXoFg0iAqgRRWod6gLsR_me-s1k0BRQ8uiy3Zph2PYnL33GSnO8dHTDNoljUOOZjYru8-3TJ9Qdp-2G1yo478q6iTqPvBrhC8H0UMRR0YhGMiLJDopIyw4eQ\",\"text\":\"โทษค่ะพี่ใหญ่ลืม\"},\"webhookEventId\":\"01K1G14Q0F7YHZKPZ1W5P2ZXCB\",\"deliveryContext\":{\"isRedelivery\":false},\"timestamp\":1753958472611,\"source\":{\"type\":\"user\",\"userId\":\"U78617910c23af5dc02e8b5d4035a5026\"},\"replyToken\":\"593fb59a0f68475ca86ece7b59060081\",\"mode\":\"active\"}]}"</t>
  </si>
  <si>
    <t>json : "{\"destination\":\"Uffcadd844141cf0a43c0c2c87fb2389e\",\"events\":[{\"type\":\"message\",\"message\":{\"type\":\"text\",\"id\":\"572316483867902413\",\"quoteToken\":\"U8SkpA8nv7CEw3PWZSN-TLxpr9t_at5KC-F7yviwjVoxQpYEh3Jddod_msQNtNNkZqdipbqdIZDGrpB4TkhxZQ2us-OB7MmbNPXn7aVRoYpYLP-cICJXdl5lHFhVH9dJtetD11VemFQCSXkp8XnhmQ\",\"text\":\"ลืมไปว่าวันนี้เป็นวันพฤหัสบดี\"},\"webhookEventId\":\"01K1G15WQRP9TJM0VQX5YVQEBQ\",\"deliveryContext\":{\"isRedelivery\":false},\"timestamp\":1753958511234,\"source\":{\"type\":\"user\",\"userId\":\"U78617910c23af5dc02e8b5d4035a5026\"},\"replyToken\":\"b35a4ca630cf4a54bef4ab6542187a5a\",\"mode\":\"active\"}]}"</t>
  </si>
  <si>
    <t>📬 pushFlexMessage : {"sentMessages":[{"id":"572319542723477559","quoteToken":"Q9tJHR2g79SuBTONef1UYITY4-_JW2VcnkgC3UVbzzfihBVjtT21lMNvDIGCRgNcAl8neSM4HnqX6knSwKiJbpPc9Q6FQW3KtngOmoHW6j1SOQdQPZ80NNqL37KccDYzvd5ZLNIYWpsYYeSZKmLq_g"}]}</t>
  </si>
  <si>
    <t>📬 pushFlexMessage : {"sentMessages":[{"id":"572319554048098671","quoteToken":"kjsxbNrE5Q3eK_8GHss-INeVxooeJf4y3PAkgFAXLG6NbAJHDi5Lu84jOGTrUlI9pF2otCdTFzm0O1_DU90M-ACWPY9VISrG-HHKJ7976mdzhQi01sUIWRPGZbNx3Nx6dfb164Mv1jRLws8K4dsvxg"}]}</t>
  </si>
  <si>
    <t>📬 pushFlexMessage : {"sentMessages":[{"id":"572319557135106657","quoteToken":"FaBw5_J1Kl9CLIewTTt1uSyzlsw0XW7b4b5JdwetXk5_1zd-Lp2CQ7PV1TIp7oyL-xN0zHJO-Kr8Sx3EYv2YlGnGi9nkfGFCbABjEOJp9ZfqiWaN2JvEVW9pm-3hXYjNOdnwMoxXXqNcd9yL_1Kh0Q"}]}</t>
  </si>
  <si>
    <t>json : "{\"destination\":\"Uffcadd844141cf0a43c0c2c87fb2389e\",\"events\":[{\"type\":\"message\",\"message\":{\"type\":\"text\",\"id\":\"572334817790656756\",\"quoteToken\":\"wG0X6AIyhycs9j30fraTzdsHdwF7wdGJG1s00hKqAImoGJCK9f7y4FqZ0GOLQr4ItLN5B4wTpxlN0bx0k2FvNlpZxv9pVdqStpyW3NC4ouTVN7wweS9SuBV9Ul1-pZW3wzv6f1_Z4eFXgDd324ht8w\",\"text\":\"เพิ่มไปอีกอย่างละ1โลนะคะผัก\"},\"webhookEventId\":\"01K1GBKD0PBMVX29P5RAVNJPVW\",\"deliveryContext\":{\"isRedelivery\":false},\"timestamp\":1753969439260,\"source\":{\"type\":\"user\",\"userId\":\"U78617910c23af5dc02e8b5d4035a5026\"},\"replyToken\":\"22a856548d6842d5baaea0882fda5711\",\"mode\":\"active\"}]}"</t>
  </si>
  <si>
    <t>json : "{\"date\":\"2025-07-31T14:20:30.974Z\",\"deliveryDate\":\"2025-08-01\",\"user\":\"มุมสเต็ก\",\"userLine\":\"ADMIN\",\"payMethod\":\"โอนเงิน\",\"userId\":\"ADMIN\",\"order\":[{\"name\":\"Green Oak\",\"nameTh\":\"กรีนโอ๊ค \",\"amount\":1,\"price\":120,\"subtotal\":120},{\"name\":\"Cos\",\"nameTh\":\"คอส\",\"amount\":1,\"price\":120,\"subtotal\":120}]}"</t>
  </si>
  <si>
    <t>🔥 Queued order with Trigger ID: 5137741730211341966</t>
  </si>
  <si>
    <t>json : "{\"date\":\"2025-07-31T14:22:36.736Z\",\"deliveryDate\":\"2025-08-01\",\"user\":\"ฌาณิ\",\"userLine\":\"ADMIN\",\"payMethod\":\"โอนเงิน\",\"userId\":\"ADMIN\",\"order\":[{\"name\":\"Green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</si>
  <si>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-6413000967111214045</t>
  </si>
  <si>
    <t>🔥 Processing order for trigger: 5137741730211341966</t>
  </si>
  <si>
    <t>Found 3 rows to delete for shop "มุมสเต็ก" on 1 Aug 2025.</t>
  </si>
  <si>
    <t>Deleted row: 3314</t>
  </si>
  <si>
    <t>Deleted row: 3313</t>
  </si>
  <si>
    <t>Deleted row: 3312</t>
  </si>
  <si>
    <t>Found existing payment summary at data index: 1893</t>
  </si>
  <si>
    <t>Row 1895 updated successfully.</t>
  </si>
  <si>
    <t>Flex Message (Final): {"type":"flex","altText":"(ADMIN#641) แก้ไขสั่งผัก","contents":{"type":"bubble","size":"mega","body":{"type":"box","layout":"vertical","spacing":"md","contents":[{"type":"text","text":"🔄 แก้ไขรายการสั่งผัก (ADMIN#641)","weight":"bold","size":"md","color":"#f57b00","wrap":true},{"type":"text","text":"ร้าน: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</si>
  <si>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{"sentMessages":[{"id":"572338761141322047","quoteToken":"KO_6GSvS4203Z7t-ZgjvJ1gZjcXZXsT-4OFEupio4VRkUAvmTZTMMpLzJyyKTX101ISvUaBQHmAU27-dFfcX-ueMN20O7beDowdx5yDdWhXBZYhxlhuMe1ePJP5UiZ2TQNA3KQTsOnwEdVvMDkPtAA"}]}</t>
  </si>
  <si>
    <t>🔥 Deleted property for trigger: 5137741730211341966</t>
  </si>
  <si>
    <t>✅ Deleted trigger: 5137741730211341966</t>
  </si>
  <si>
    <t>🔥 Processing order for trigger: -6413000967111214045</t>
  </si>
  <si>
    <t>summarizeOrdersToPayments key: 1 Aug 2025|ฌาณิ</t>
  </si>
  <si>
    <t>Flex Message (Final): {"type":"flex","altText":"(ADMIN#642) สั่งผักใหม่","contents":{"type":"bubble","size":"mega","body":{"type":"box","layout":"vertical","spacing":"md","contents":[{"type":"text","text":"✅ รายการสั่งผักใหม่ (ADMIN#642)","weight":"bold","size":"md","color":"#1DB446","wrap":true},{"type":"text","text":"ร้าน: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กก.","weight":"bold","align":"end","size":"sm","flex":2},{"type":"text","text":"1,000 บ.","weight":"bold","align":"end","size":"sm","flex":3}]}]}}}</t>
  </si>
  <si>
    <t>📬 pushFlexMessage : {"sentMessages":[{"id":"572338927974219795","quoteToken":"treDTKNXVg761Ymo6sKgYb-EdG13zPr5IDMHhahnzRGlHuWuU9xS7N8gJyejU4cW2Q6nf0krBVkAnyeXSeLrZWr_5n4eGYF2qPoyMlLbT7T1F-h5EJ-E73Ijm_eWPjx1lf80imnx_Mfmk-2DrcMDGA"}]}</t>
  </si>
  <si>
    <t>🔥 Deleted property for trigger: -6413000967111214045</t>
  </si>
  <si>
    <t>✅ Deleted trigger: -6413000967111214045</t>
  </si>
  <si>
    <t>json : "{\"date\":\"2025-07-31T14:30:29.634Z\",\"deliveryDate\":\"2025-08-01\",\"user\":\"Den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</si>
  <si>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{"sentMessages":[{"id":"572339506569806241","quoteToken":"xzJ92O-Rf5-G0cGJ7c2gF5lh6O4niYlWj-1yjqTPgAOD0m1mbPzCclSdcNmlL80rPvmejXILsWme3sXL_EhIH3-_Zoq5DnTyf5aS5XVRrHxWK1qFJJfOUFpgr44ZP4AIvveXNY0ODEsKQSnE8vXQTQ"}]}</t>
  </si>
  <si>
    <t>🔥 Queued order with Trigger ID: -5719012084852999678</t>
  </si>
  <si>
    <t>🔥 Processing order for trigger: -5719012084852999678</t>
  </si>
  <si>
    <t>summarizeOrdersToPayments key: 1 Aug 2025|Den Shabu</t>
  </si>
  <si>
    <t>Flex Message (Final): {"type":"flex","altText":"(Gulf Fy🐈🖤⚽️🎮#643) สั่งผักใหม่","contents":{"type":"bubble","size":"mega","body":{"type":"box","layout":"vertical","spacing":"md","contents":[{"type":"text","text":"✅ รายการสั่งผักใหม่ (Gulf Fy🐈🖤⚽️🎮#643)","weight":"bold","size":"md","color":"#1DB446","wrap":true},{"type":"text","text":"ร้าน: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</si>
  <si>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{"sentMessages":[{"id":"572339686001869146","quoteToken":"SEGDU1hC_QIK61W5jEJZOex1syZKNOxdDqKZIX6LuMLu-KSxCCHjJZtGroNp2B8kUDjISagdSQmyQsXjhkGmstiZEcD83zpm8Kjg1We7AhFLGuoRprlbwBvHOjrsuQ-dC0YtuZO1d3_JOLb1_KMWJg"}]}</t>
  </si>
  <si>
    <t>🔥 Deleted property for trigger: -5719012084852999678</t>
  </si>
  <si>
    <t>✅ Deleted trigger: -5719012084852999678</t>
  </si>
  <si>
    <t>json : "{\"date\":\"2025-07-31T18:31:25.862Z\",\"deliveryDate\":\"2025-08-01\",\"user\":\"Rare\",\"userLine\":\"21gun\",\"payMethod\":\"เครดิต\",\"userId\":\"U863ec6850ff494c8ad50b25afa94efb0\",\"order\":[{\"name\":\"Baby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</si>
  <si>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{"sentMessages":[{"id":"572363761961926793","quoteToken":"a4yUNerz0_r_zf-2BwPOA2Iiwecsd9s3qSZ8Vkasm4LoiKFzhuWUrg-HGxwIgSNuBvU2gqqe9r2oCi7mjRJirLv7Lqox7AaZp-ccE7ICj1DyVmRl7cLWZAS1g2WMZu4EuAmAMaWxlR4EfiaUtsl-NA"}]}</t>
  </si>
  <si>
    <t>🔥 Queued order with Trigger ID: -7146540450166980291</t>
  </si>
  <si>
    <t>🔥 Processing order for trigger: -7146540450166980291</t>
  </si>
  <si>
    <t>summarizeOrdersToPayments key: 1 Aug 2025|Rare</t>
  </si>
  <si>
    <t>Flex Message (Final): {"type":"flex","altText":"(21gun#644) สั่งผักใหม่","contents":{"type":"bubble","size":"mega","body":{"type":"box","layout":"vertical","spacing":"md","contents":[{"type":"text","text":"✅ รายการสั่งผักใหม่ (21gun#644)","weight":"bold","size":"md","color":"#1DB446","wrap":true},{"type":"text","text":"ร้าน: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</si>
  <si>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{"sentMessages":[{"id":"572363936897433601","quoteToken":"Uwl3b9y8Ooic52UlCMdNZGRI-PUZAxd7LmnxiqElk6PDtpZEtL7vIflk9vzNhRnULR86WZxwIdX8BdHIofkts8JvMb6IdeyLsXhy29fI1I9nB3o0vcCpJSuYcLYV5LtHR7TtEVSy9S84cI4axhF2gw"}]}</t>
  </si>
  <si>
    <t>🔥 Deleted property for trigger: -7146540450166980291</t>
  </si>
  <si>
    <t>✅ Deleted trigger: -7146540450166980291</t>
  </si>
  <si>
    <t>json : "{\"date\":\"2025-07-31T19:03:22.407Z\",\"deliveryDate\":\"2025-08-01\",\"user\":\"Rare\",\"userLine\":\"21gun\",\"payMethod\":\"เครดิต\",\"userId\":\"U863ec6850ff494c8ad50b25afa94efb0\",\"order\":[{\"name\":\"Wild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</si>
  <si>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{"sentMessages":[{"id":"572366976727384202","quoteToken":"OOMOhq4sPTy1EMKaHxBTabSOw4SApoSY9ZndGGWo6AGENCN4r7ErvcvSKMl4vXUkegGfgVMF9EP3A99uzRtBV0LZhgV-y8Gj_FaZxmhHR8W41OCJrjrLL2gJxV92CV-H-KEfhQ_wRQ8XZZObPWZY7w"}]}</t>
  </si>
  <si>
    <t>🔥 Queued order with Trigger ID: -4059037023461763646</t>
  </si>
  <si>
    <t>json : "{\"destination\":\"Uffcadd844141cf0a43c0c2c87fb2389e\",\"events\":[{\"type\":\"message\",\"message\":{\"type\":\"text\",\"id\":\"572367032041865252\",\"quoteToken\":\"NbvNsGBHptqgnIXSiBF29nmKVqCQh0Rxf2chYwuPTzhP3eO-O1K0T9Y1IOl8-lMYDES97rklx6AnhSQ0RbqK9YT4UWjgw5d4nMaWC7vgclJY6OkTBPA3C-fuv0CxbOMIrabPLpncwUsiiCcKT1CACA\",\"text\":\"สั่งผัก\"},\"webhookEventId\":\"01K1GXXC0MY5E1NR8JMWFZNF7F\",\"deliveryContext\":{\"isRedelivery\":false},\"timestamp\":1753988640281,\"source\":{\"type\":\"user\",\"userId\":\"U863ec6850ff494c8ad50b25afa94efb0\"},\"replyToken\":\"e9c4e57ba51d44fe879bca1ba44c62fe\",\"mode\":\"active\"}]}"</t>
  </si>
  <si>
    <t>🔥 Processing order for trigger: -4059037023461763646</t>
  </si>
  <si>
    <t>Found 1 rows to delete for shop "Rare" on 1 Aug 2025.</t>
  </si>
  <si>
    <t>Deleted row: 3320</t>
  </si>
  <si>
    <t>Found existing payment summary at data index: 1896</t>
  </si>
  <si>
    <t>Row 1898 updated successfully.</t>
  </si>
  <si>
    <t>Flex Message (Final): {"type":"flex","altText":"(21gun#644) แก้ไขสั่งผัก","contents":{"type":"bubble","size":"mega","body":{"type":"box","layout":"vertical","spacing":"md","contents":[{"type":"text","text":"🔄 แก้ไขรายการสั่งผัก (21gun#644)","weight":"bold","size":"md","color":"#f57b00","wrap":true},{"type":"text","text":"ร้าน: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กก.","weight":"bold","align":"end","size":"sm","flex":2},{"type":"text","text":"150 บ.","weight":"bold","align":"end","size":"sm","flex":3}]}]}}}</t>
  </si>
  <si>
    <t>📬 pushFlexMessage : {"sentMessages":[{"id":"572367203454681226","quoteToken":"6i9yfxK8om1CgB1QNAv9fEaxwAQWoXHbJqcoB-8pucuE1uAkzI5p9hmig89ovvWwlIo5EpBgPQ20WfyFAvo6ompNlkUtnTYgxZOvKHnyRya4w-UEF4TVeOTZwe-byns8EiRoJC8jI0z-QZZa9vu-BQ"}]}</t>
  </si>
  <si>
    <t>🔥 Deleted property for trigger: -4059037023461763646</t>
  </si>
  <si>
    <t>✅ Deleted trigger: -4059037023461763646</t>
  </si>
  <si>
    <t>json : "{\"date\":\"2025-07-31T19:10:32.345Z\",\"deliveryDate\":\"2025-08-01\",\"user\":\"Rare\",\"userLine\":\"21gun\",\"payMethod\":\"เครดิต\",\"userId\":\"U863ec6850ff494c8ad50b25afa94efb0\",\"order\":[{\"name\":\"Italian Basil\",\"nameTh\":\"เบซิล\",\"amount\":0.5,\"price\":400,\"subtotal\":200,\"image\":\"https://i.postimg.cc/MZ3pq71s/basil.webp\"}]}"</t>
  </si>
  <si>
    <t>📬 pushFlexMessage : {"sentMessages":[{"id":"572367697259004093","quoteToken":"x9dlhVcUeM9bmqTqpq__sD-z0S0cGCvrAeIa4d3XtGO9s1plZYw646E8YYlXtKteV25uJaIZ0wyUjtvyIZUxkCqYBAkDTHwXdyjlJr15I3W6sdzm6jo-L6gqxl2Ysjh-uK5FgN3nYQLA63vi3v5xgQ"}]}</t>
  </si>
  <si>
    <t>🔥 Queued order with Trigger ID: 4560234730851929994</t>
  </si>
  <si>
    <t>🔥 Processing order for trigger: 4560234730851929994</t>
  </si>
  <si>
    <t>Flex Message (Final): {"type":"flex","altText":"(21gun#644) แก้ไขสั่งผัก","contents":{"type":"bubble","size":"mega","body":{"type":"box","layout":"vertical","spacing":"md","contents":[{"type":"text","text":"🔄 แก้ไขรายการสั่งผัก (21gun#644)","weight":"bold","size":"md","color":"#f57b00","wrap":true},{"type":"text","text":"ร้าน: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กก.","weight":"bold","align":"end","size":"sm","flex":2},{"type":"text","text":"200 บ.","weight":"bold","align":"end","size":"sm","flex":3}]}]}}}</t>
  </si>
  <si>
    <t>📬 pushFlexMessage : {"sentMessages":[{"id":"572367906369962002","quoteToken":"GY-17xNWMAFpy0fLS7y3UwEWMMLgBA-d6ijT0-qGZiXQeYM1gnrUErxZiuGoPVk_gg8epAXp7UMLEubcvcnUHJHcWvJSmtsNz5_FadaeMeyr91QSIjtfWRwQvTxfeh1N1zH-jI5-wxyl76sILc5mXw"}]}</t>
  </si>
  <si>
    <t>🔥 Deleted property for trigger: 4560234730851929994</t>
  </si>
  <si>
    <t>✅ Deleted trigger: 4560234730851929994</t>
  </si>
  <si>
    <t>sendDailyOrderSummary formattedToday : 1 Aug 2025</t>
  </si>
  <si>
    <t>sendDailyOrderSummary todayRows : [[641,"31 Jul 2025 เวลา 21:22","2025-07-31T17:00:00.000Z","มุมสเต็ก","Green Oak",1,120,120,"โอนเงิน"],[641,"31 Jul 2025 เวลา 21:22","2025-07-31T17:00:00.000Z","มุมสเต็ก","Cos",1,120,120,"โอนเงิน"],[642,"31 Jul 2025 เวลา 21:24","2025-07-31T17:00:00.000Z","ฌาณิ","Green Oak",2,120,240,"โอนเงิน"],[642,"31 Jul 2025 เวลา 21:24","2025-07-31T17:00:00.000Z","ฌาณิ","Red Oak",2,120,240,"โอนเงิน"],[642,"31 Jul 2025 เวลา 21:24","2025-07-31T17:00:00.000Z","ฌาณิ","Frillice Iceberg",2,140,280,"โอนเงิน"],[642,"31 Jul 2025 เวลา 21:24","2025-07-31T17:00:00.000Z","ฌาณิ","Baby Cos",2,120,240,"โอนเงิน"],[643,"31 Jul 2025 เวลา 21:32","2025-07-31T17:00:00.000Z","Den Shabu","Green Oak",1,120,120,"เงินสด"],[643,"31 Jul 2025 เวลา 21:32","2025-07-31T17:00:00.000Z","Den Shabu","Red Oak",1,120,120,"เงินสด"],[644,"1 Aug 2025 เวลา 02:12","2025-07-31T17:00:00.000Z","Rare","Italian Basil",0.5,400,200,"เครดิต"]]</t>
  </si>
  <si>
    <t>📬 pushFlexMessage : {"sentMessages":[{"id":"572391833230639295","quoteToken":"2qShH3DTIV9hVkmsjk_aCKoj27e7gcilH7sLXlcc2fFFmIyBSp_QhwydqQbX4qD0zRRjvFVw0beIUrBmMygMQcZKecs5sfzGDq-vgykKXQr3DLTw5NXkH_7wF6LvehIeCGRWKUZivcz0ibLmAR2wlg"}]}</t>
  </si>
  <si>
    <t>json : "{\"destination\":\"Uffcadd844141cf0a43c0c2c87fb2389e\",\"events\":[{\"type\":\"message\",\"message\":{\"type\":\"text\",\"id\":\"572395750156402758\",\"quoteToken\":\"e42cOjOZxF357CbeQcsjZwzvzs6OJDI1DKxZ2piJ-FNGa2In5HMvkVaXzOSpw9aLAoHvv9l8anjDKNHzC6V3sFgwxq26Cfh8XQ4YtQvbkaP0E8Wp3S3Z-xiSDqMJcPeT9boCUlyDVhb437JOJ84L0A\",\"text\":\"ทั้ง 3 ตัวเลยครับ\"},\"webhookEventId\":\"01K1HE7R6Y0JF5BJY87MR2EQY2\",\"deliveryContext\":{\"isRedelivery\":false},\"timestamp\":1754005757665,\"source\":{\"type\":\"user\",\"userId\":\"U863ec6850ff494c8ad50b25afa94efb0\"},\"replyToken\":\"3de32e2e34614daa91e7d914a6270ed3\",\"mode\":\"active\"}]}"</t>
  </si>
  <si>
    <t>json : "{\"destination\":\"Uffcadd844141cf0a43c0c2c87fb2389e\",\"events\":[{\"type\":\"message\",\"message\":{\"type\":\"text\",\"id\":\"572395785656992003\",\"quoteToken\":\"RBJrbgCfKNKltkSlDN3EDPkibx3hHSN4vglOUwBMHDXMmnUZPKR6Lmmu15yAofyOM_cNF9ORGPOReEnNxvrHSTLCAOFjchNMt1HztCnRXGE_unnSlfp9YiTlCnlaP3TZOp8_MMg_eLsIq2gjaNzH5A\",\"text\":\"เบบี้คอส ส่งร้าน 8 dining นะครับ\"},\"webhookEventId\":\"01K1HE8CVSZR53PXFD18JF7TAN\",\"deliveryContext\":{\"isRedelivery\":false},\"timestamp\":1754005778914,\"source\":{\"type\":\"user\",\"userId\":\"U863ec6850ff494c8ad50b25afa94efb0\"},\"replyToken\":\"856052dbbc8943219382a0908f968070\",\"mode\":\"active\"}]}"</t>
  </si>
  <si>
    <t>json : "{\"destination\":\"Uffcadd844141cf0a43c0c2c87fb2389e\",\"events\":[{\"type\":\"message\",\"message\":{\"type\":\"text\",\"id\":\"572395809782366487\",\"quoteToken\":\"5HCebiQA-RuJE-wgKxBqMMJYO7NLzoRkH0WLZMH6cFy30xdaLQRzZJeGoytdqCZXDocHNW8QwJfst7dnXGJCHGPIerEwaEKRFaL1VlxgOGxeg3itJ4I9NHBYILQEQO33G2xW97F3jt63EwdRA58UdQ\",\"text\":\"เบซิลกับร็อคเก็ตส่งแรร์\"},\"webhookEventId\":\"01K1HE8TNAP7QHH9C1MRMS25NB\",\"deliveryContext\":{\"isRedelivery\":false},\"timestamp\":1754005793173,\"source\":{\"type\":\"user\",\"userId\":\"U863ec6850ff494c8ad50b25afa94efb0\"},\"replyToken\":\"6e296c98240b4c0abb16fad7f1a037bf\",\"mode\":\"active\"}]}"</t>
  </si>
  <si>
    <t>json : "{\"date\":\"2025-07-31T23:50:34.361Z\",\"deliveryDate\":\"2025-08-01\",\"user\":\"Rare\",\"userLine\":\"21gun\",\"payMethod\":\"เครดิต\",\"userId\":\"U863ec6850ff494c8ad50b25afa94efb0\",\"order\":[{\"name\":\"Wild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ร็อคเก็ต\",\"amount\":0.5,\"price\":300,\"subtotal\":150,\"image\":\"https://ofarmorganic.com/wp-content/uploads/2020/05/rocket-salad-2.jpg\"},{\"name\":\"Italian Basil\",\"nameTh\":\"เบซิล\",\"amount\":0.5,\"price\":400,\"subtotal\":200,\"image\":\"https://i.postimg.cc/MZ3pq71s/basil.webp\"}]}"</t>
  </si>
  <si>
    <t>📬 pushFlexMessage : {"sentMessages":[{"id":"572395885297401880","quoteToken":"KEex3a9kOtU_fU7lUgWM-4Sbz_U0LTlYrOm1UBFNiyAemITViCBgi3Gt63o0_885_AthEqiOxXWwbHO7t36bGqtjLJpRm-X1dRVUb1Ab6eaiRInL9-3fDmTWdm-M519Lt0AYQrPk0qa3L65YnklKTA"}]}</t>
  </si>
  <si>
    <t>🔥 Queued order with Trigger ID: 8832049611557548160</t>
  </si>
  <si>
    <t>json : "{\"date\":\"2025-07-31T23:51:09.596Z\",\"deliveryDate\":\"2025-08-01\",\"user\":\"8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</si>
  <si>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{"sentMessages":[{"id":"572395944469856344","quoteToken":"K50NQkxbIER_U1wFx7N_lyHtjt2nNQxzivDiDbO09whBtrR2FLVeWhN4dB8rW4I8xVaNxW3lnAQii1oPubBeM-_qQKlejJ9nGDl7X4wza2DA6yCkRmuOwtaCiPOwCsX0vd5FcX2FdPxOq9uq5wq2mw"}]}</t>
  </si>
  <si>
    <t>🔥 Queued order with Trigger ID: -716300816073962297</t>
  </si>
  <si>
    <t>🔥 Processing order for trigger: 8832049611557548160</t>
  </si>
  <si>
    <t>Flex Message (Final): {"type":"flex","altText":"(21gun#644) แก้ไขสั่งผัก","contents":{"type":"bubble","size":"mega","body":{"type":"box","layout":"vertical","spacing":"md","contents":[{"type":"text","text":"🔄 แก้ไขรายการสั่งผัก (21gun#644)","weight":"bold","size":"md","color":"#f57b00","wrap":true},{"type":"text","text":"ร้าน: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กก.","weight":"bold","align":"end","size":"sm","flex":2},{"type":"text","text":"350 บ.","weight":"bold","align":"end","size":"sm","flex":3}]}]}}}</t>
  </si>
  <si>
    <t>📬 pushFlexMessage : {"sentMessages":[{"id":"572396109491077581","quoteToken":"iu3TqDwXcHSJFysn8UvZPQty09fDimyCuTrFssAVGBSCmglv3jsu61Hqdkz2gnhHjlVTUM8OTLEUNU-xxcoMFJU4ia-4VhH29x-O8OT1M7smEoZAOjMLQb0acrveJ_sOFOP0BeLuixtAn75It90xZg"}]}</t>
  </si>
  <si>
    <t>🔥 Deleted property for trigger: 8832049611557548160</t>
  </si>
  <si>
    <t>✅ Deleted trigger: 8832049611557548160</t>
  </si>
  <si>
    <t>🔥 Processing order for trigger: -716300816073962297</t>
  </si>
  <si>
    <t>summarizeOrdersToPayments key: 1 Aug 2025|8 Dining</t>
  </si>
  <si>
    <t>Flex Message (Final): {"type":"flex","altText":"(21gun#645) สั่งผักใหม่","contents":{"type":"bubble","size":"mega","body":{"type":"box","layout":"vertical","spacing":"md","contents":[{"type":"text","text":"✅ รายการสั่งผักใหม่ (21gun#645)","weight":"bold","size":"md","color":"#1DB446","wrap":true},{"type":"text","text":"ร้าน: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</si>
  <si>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{"sentMessages":[{"id":"572396130630107741","quoteToken":"YVMqkoVyzF1exsNMcGBZ9rEHEdmFFV1PAGYClSJQN99BV56l74OMK1peFM4HPOS-QKh70H_CwB-xPPksCjkQokkeqloI7t6bxGE61f51bVaKYbJtksNIaXhK7XepMO-YW6mcEfsZoiE5i6LjLHpjiA"}]}</t>
  </si>
  <si>
    <t>🔥 Deleted property for trigger: -716300816073962297</t>
  </si>
  <si>
    <t>✅ Deleted trigger: -716300816073962297</t>
  </si>
  <si>
    <t>json : "{\"destination\":\"Uffcadd844141cf0a43c0c2c87fb2389e\",\"events\":[{\"type\":\"message\",\"message\":{\"type\":\"text\",\"id\":\"572404048200991129\",\"quoteToken\":\"p76gOwhDOIDXLeqYnn64F-cQHJ8pufJNJ3P4-LsVud2OYl2d9aECYHpfkTbLi4UK-fscxyH6i4WhtosvTBYGoE8SloVbvh9KzbtLQ2u2cDJvLiOzYwKnpxECKCXyeH_LPyLx2RcqLMwxs0A0i_1E0Q\",\"text\":\"แฟทบอย\\nเรดคอรัล 1 โล\\nฟิลเลย์ 1 โล\\nเบบี้คอส 1 โลค่ะ\"},\"webhookEventId\":\"01K1HJYP5V2QTPWR66V2S03X4F\",\"deliveryContext\":{\"isRedelivery\":false},\"timestamp\":1754010703624,\"source\":{\"type\":\"user\",\"userId\":\"Uc0f3910d135521f0995ac379d0c945f8\"},\"replyToken\":\"79c4fe48321c46108072b93e47cb0c59\",\"mode\":\"active\"}]}"</t>
  </si>
  <si>
    <t>json : "{\"date\":\"2025-08-01T01:38:26.302Z\",\"deliveryDate\":\"2025-08-01\",\"user\":\"Fat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</si>
  <si>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2942444975509203038</t>
  </si>
  <si>
    <t>json : "{\"date\":\"2025-08-01T01:39:06.732Z\",\"deliveryDate\":\"2025-08-01\",\"user\":\"ยิ้มหวาน\",\"userLine\":\"ADMIN\",\"payMethod\":\"โอนเงิน\",\"userId\":\"ADMIN\",\"order\":[{\"name\":\"Green Oak\",\"nameTh\":\"กรีนโอ๊ค \",\"amount\":2,\"price\":120,\"subtotal\":240}]}"</t>
  </si>
  <si>
    <t>🔥 Queued order with Trigger ID: 7061987414173204425</t>
  </si>
  <si>
    <t>🔥 Processing order for trigger: 2942444975509203038</t>
  </si>
  <si>
    <t>summarizeOrdersToPayments key: 1 Aug 2025|Fat Boy</t>
  </si>
  <si>
    <t>Flex Message (Final): {"type":"flex","altText":"(ADMIN#646) สั่งผักใหม่","contents":{"type":"bubble","size":"mega","body":{"type":"box","layout":"vertical","spacing":"md","contents":[{"type":"text","text":"✅ รายการสั่งผักใหม่ (ADMIN#646)","weight":"bold","size":"md","color":"#1DB446","wrap":true},{"type":"text","text":"ร้าน: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</si>
  <si>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{"sentMessages":[{"id":"572406907189592189","quoteToken":"a2qZ_n9dGswhKeiFnvh_j_sBVsocFQspxF1QOb19rpI6AweiCIec2PuO5lmPh1W4xnZQHp4MsTrAXgg0Yt6xZ95bMnHOP4eVDAOuygV-SXT5AezSaei-sYANsDMwInMNpYYXwqN30BABuoupXzjW0w"}]}</t>
  </si>
  <si>
    <t>🔥 Deleted property for trigger: 2942444975509203038</t>
  </si>
  <si>
    <t>✅ Deleted trigger: 2942444975509203038</t>
  </si>
  <si>
    <t>🔥 Processing order for trigger: 7061987414173204425</t>
  </si>
  <si>
    <t>summarizeOrdersToPayments key: 1 Aug 2025|ยิ้มหวาน</t>
  </si>
  <si>
    <t>Flex Message (Final): {"type":"flex","altText":"(ADMIN#647) สั่งผักใหม่","contents":{"type":"bubble","size":"mega","body":{"type":"box","layout":"vertical","spacing":"md","contents":[{"type":"text","text":"✅ รายการสั่งผักใหม่ (ADMIN#647)","weight":"bold","size":"md","color":"#1DB446","wrap":true},{"type":"text","text":"ร้าน: ยิ้มหวาน","size":"sm","color":"#555555","wrap":true},{"type":"text","text":"การชำระเงิน: โอนเงิน","size":"sm","color":"#555555","wrap":true},{"type":"text","text":"วันที่จัดส่ง: ศุกร์ที่ 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</si>
  <si>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{"sentMessages":[{"id":"572406992283632015","quoteToken":"vH-93B9hUs5JN6c-2p1442YuC7NQfw1ox9bc4ucQ3mpv6fO593ojqiJlCMccJ9DspUr6MeXmiL5s2gA1k_uJ1T-Hey9qpuxLCLJG8rOiMNAz7b9EP12xV1MD5pNAJQpDKoX6m3wQPWH-dZeRBO-y6w"}]}</t>
  </si>
  <si>
    <t>🔥 Deleted property for trigger: 7061987414173204425</t>
  </si>
  <si>
    <t>✅ Deleted trigger: 7061987414173204425</t>
  </si>
  <si>
    <t>sendDailyPackingSummary formattedToday : 1 Aug 2025</t>
  </si>
  <si>
    <t>sendDailyPackingSummary todayRows : [[641,"31 Jul 2025 เวลา 21:22","2025-07-31T17:00:00.000Z","มุมสเต็ก","Green Oak",1,120,120,"โอนเงิน"],[641,"31 Jul 2025 เวลา 21:22","2025-07-31T17:00:00.000Z","มุมสเต็ก","Cos",1,120,120,"โอนเงิน"],[642,"31 Jul 2025 เวลา 21:24","2025-07-31T17:00:00.000Z","ฌาณิ","Green Oak",2,120,240,"โอนเงิน"],[642,"31 Jul 2025 เวลา 21:24","2025-07-31T17:00:00.000Z","ฌาณิ","Red Oak",2,120,240,"โอนเงิน"],[642,"31 Jul 2025 เวลา 21:24","2025-07-31T17:00:00.000Z","ฌาณิ","Frillice Iceberg",2,140,280,"โอนเงิน"],[642,"31 Jul 2025 เวลา 21:24","2025-07-31T17:00:00.000Z","ฌาณิ","Baby Cos",2,120,240,"โอนเงิน"],[643,"31 Jul 2025 เวลา 21:32","2025-07-31T17:00:00.000Z","Den Shabu","Green Oak",1,120,120,"เงินสด"],[643,"31 Jul 2025 เวลา 21:32","2025-07-31T17:00:00.000Z","Den Shabu","Red Oak",1,120,120,"เงินสด"],[644,"1 Aug 2025 เวลา 06:52","2025-07-31T17:00:00.000Z","Rare","Wild Rocket",0.5,300,150,"เครดิต"],[644,"1 Aug 2025 เวลา 06:52","2025-07-31T17:00:00.000Z","Rare","Italian Basil",0.5,400,200,"เครดิต"],[645,"1 Aug 2025 เวลา 06:52","2025-07-31T17:00:00.000Z","8 Dining","Baby Cos",1,120,120,"เครดิต"],[646,"1 Aug 2025 เวลา 08:39","2025-07-31T17:00:00.000Z","Fat Boy","Frillice Iceberg",1,140,140,"เครดิต"],[646,"1 Aug 2025 เวลา 08:39","2025-07-31T17:00:00.000Z","Fat Boy","Baby Cos",1,120,120,"เครดิต"],[646,"1 Aug 2025 เวลา 08:39","2025-07-31T17:00:00.000Z","Fat Boy","Red Coral",1,140,140,"เครดิต"],[647,"1 Aug 2025 เวลา 08:40","2025-07-31T17:00:00.000Z","ยิ้มหวาน","Green Oak",2,120,240,"โอนเงิน"]]</t>
  </si>
  <si>
    <t>sendDailyDeliverSummary flexMessage : {"type":"flex","altText":"สรุปรายการส่งผัก 🚚🥬\nประจำวันที่ 01/08/2025","contents":{"type":"bubble","size":"mega","body":{"type":"box","layout":"vertical","contents":[{"type":"text","text":"สรุปรายการส่งผัก 🚚🥬 \nประจำวันที่ 01/08/2025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บ.)","weight":"bold","size":"sm"}]}]},{"type":"box","layout":"vertical","margin":"lg","spacing":"sm","contents":[{"type":"box","layout":"horizontal","backgroundColor":"#A1D6B2","paddingAll":"md","cornerRadius":"md","margin":"lg","contents":[{"type":"text","text":"2. 👤 ฌาณิ","flex":6,"wrap":true,"weight":"bold","size":"sm"},{"type":"text","text":"🖨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8.00 กก. (โอนเงิน 1.000 บ.)","weight":"bold","size":"sm"}]}]},{"type":"box","layout":"vertical","margin":"lg","spacing":"sm","contents":[{"type":"box","layout":"horizontal","backgroundColor":"#A1D6B2","paddingAll":"md","cornerRadius":"md","margin":"lg","contents":[{"type":"text","text":"3.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กก.","size":"sm","weight":"bold","align":"end","flex":3}]},{"type":"box","layout":"horizontal","contents":[{"type":"text","text":"🥬 Italian Basil","size":"sm","weight":"bold","flex":5,"wrap":true},{"type":"text","text":"0.50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350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400 บ.)","weight":"bold","size":"sm"}]}]},{"type":"box","layout":"vertical","margin":"lg","spacing":"sm","contents":[{"type":"box","layout":"horizontal","backgroundColor":"#A1D6B2","paddingAll":"md","cornerRadius":"md","margin":"lg","contents":[{"type":"text","text":"7. 👤 ยิ้มหวาน","flex":6,"wrap":true,"weight":"bold","size":"sm"},{"type":"text","text":"🖨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240 บ.","weight":"bold","align":"end","flex":3}]},{"type":"box","layout":"horizontal","contents":[{"type":"text","text":"โอนเงิน","flex":5,"wrap":true},{"type":"text","text":"1.480 บ.","weight":"bold","align":"end","flex":3}]},{"type":"box","layout":"horizontal","contents":[{"type":"text","text":"เครดิต","flex":5,"wrap":true},{"type":"text","text":"870 บ.","weight":"bold","align":"end","flex":3}]},{"type":"separator","margin":"sm"},{"type":"box","layout":"horizontal","backgroundColor":"#E8B86D","paddingAll":"md","cornerRadius":"md","contents":[{"type":"text","text":"รวม 19.00 กก.","size":"md","weight":"bold","flex":5,"wrap":true},{"type":"text","text":"2.590 บ.","weight":"bold","size":"md","align":"end","flex":3}]}]}]}}}</t>
  </si>
  <si>
    <t>📬 pushFlexMessage : {"sentMessages":[{"id":"572409046788473344","quoteToken":"QkJkepW0aa4N_eb8jPQrr5SuZ2xqTmZQagUqcQLUlit0Pz9Vli7hbcrwmsVxi7JQ6BOkQUIa8bPtCudDC-znIXalHBCBOIfxIGQ8CceFpakZ1TxpU88r57hmYLCKV7HS8rPejx7Ns2N1eWtxhD8krw"}]}</t>
  </si>
  <si>
    <t>json : "{\"destination\":\"Uffcadd844141cf0a43c0c2c87fb2389e\",\"events\":[{\"type\":\"message\",\"message\":{\"type\":\"image\",\"id\":\"572409464557666935\",\"quoteToken\":\"qQcluq0CPMP5pJg65zfBPYyBAmpH0RnW5Z3aWViCJAD6yP8sBSQqYcJn2iRAf5kevyJuezj9RR3exPYr6ZJBbdnioCrS3nyIjNODBD4b4Skc0FCOtSGUFs4laior_SpIX1ID4U5cPIFENNqc3foFXA\",\"contentProvider\":{\"type\":\"line\"}},\"webhookEventId\":\"01K1HP173CEV3EQ0REFRESXGPR\",\"deliveryContext\":{\"isRedelivery\":false},\"timestamp\":1754013932145,\"source\":{\"type\":\"user\",\"userId\":\"U0a6caa79590587d5269bfdd7dcb6f3c2\"},\"replyToken\":\"991d1d0133084131bb8389ba2c975f09\",\"mode\":\"active\"}]}"</t>
  </si>
  <si>
    <t>json : "{\"destination\":\"Uffcadd844141cf0a43c0c2c87fb2389e\",\"events\":[{\"type\":\"message\",\"message\":{\"type\":\"text\",\"id\":\"572410496675217885\",\"quoteToken\":\"pRrFcRkXGnoLOFvXm_Q49z10aCCpFUVmOIBnm95zlorJ1BKi6UzcwEt_qwjes9mUJSGR1Y__csL649u98w0sr3jyuypWAV-vUmpDtHITnpgJ_61-qLxYR-RbYB-JDHJZN3rwaPx2K6tplYrn0z-USg\",\"text\":\"ยืนใบเสร็จให้หน้าร้านได้เลยครับ\"},\"webhookEventId\":\"01K1HPKZPW054JJ2ARNHQKVWJ4\",\"deliveryContext\":{\"isRedelivery\":false},\"timestamp\":1754014547212,\"source\":{\"type\":\"user\",\"userId\":\"Uabdde2edd8a825e868b80d4f269c66a5\"},\"replyToken\":\"296b0b64aaf645058e154c8934762629\",\"mode\":\"active\"}]}"</t>
  </si>
  <si>
    <t>✅ เริ่ม checkIfDocumentExists สำหรับ: ยิ้มหวาน วันที่: 01082025</t>
  </si>
  <si>
    <t>checkIfDocumentExists: ไม่พบข้อมูลลูกค้าหรือไม่ได้ติ๊กพิมพ์เอกสารสำหรับ ยิ้มหวาน</t>
  </si>
  <si>
    <t>✅ เริ่ม generateAdminDeliveryDocs สำหรับ: ยิ้มหวาน วันที่: 01082025</t>
  </si>
  <si>
    <t>generateAdminDeliveryDocs -&gt; customer : ยิ้มหวาน ไม่ได้ติ้กปริ้นเอกสาร</t>
  </si>
  <si>
    <t>json : "{\"destination\":\"Uffcadd844141cf0a43c0c2c87fb2389e\",\"events\":[{\"type\":\"message\",\"message\":{\"type\":\"text\",\"id\":\"572432580406673571\",\"quoteToken\":\"sHseLYjcJKJFBLxZjJzY4L1SKiCmeCEJzrcHlNzOblhr10JsUmUKHLEPK0fdqutKpjb0weyXCzbWpegwk80rMREewDkZ6hkC4lgSmcfVgLx2YC__aAVAs5twVrRcSpeGQtb3mOV0IXTdrJGN8BrCGw\",\"text\":\"ขอบคุณคะ \"},\"webhookEventId\":\"01K1J35P33TAF48VKMK4RQ8DH8\",\"deliveryContext\":{\"isRedelivery\":false},\"timestamp\":1754027710157,\"source\":{\"type\":\"user\",\"userId\":\"U38cf79a0245305294a59833353cea1ae\"},\"replyToken\":\"0e90f2bf4ece472987a079b8dd850bca\",\"mode\":\"active\"}]}"</t>
  </si>
  <si>
    <t>json : "{\"date\":\"2025-08-01T05:56:33.846Z\",\"deliveryDate\":\"2025-08-03\",\"user\":\"Dripping Hill\",\"userLine\":\"Dripping Hill\",\"payMethod\":\"โอนเงิน\",\"userId\":\"U38cf79a0245305294a59833353cea1ae\",\"order\":[{\"name\":\"Green Oak\",\"nameTh\":\"กรีนโอ๊ค \",\"amount\":0.4,\"price\":120,\"subtotal\":48,\"image\":\"https://i.postimg.cc/xXKgwvBZ/05.png\"},{\"name\":\"Red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Cos\",\"nameTh\":\"เบบี้คอส\",\"amount\":0.1,\"price\":120,\"subtotal\":12,\"image\":\"https://i.postimg.cc/2bXxQ2B1/12.png\"}]}"</t>
  </si>
  <si>
    <t>📬 pushFlexMessage : {"sentMessages":[{"id":"572432727241654324","quoteToken":"sb5KoF5hSVHiV6IwVSYxHWwGkKkro7ouRqWTjtxE0NkRivkKLpvXgJ5yGidm2XZL6WrHkyge4LECjAh-eTG46UACHjQ5kh0edWm3W9bOOv_Vl9MbQeUFlv5OSsog2LQhDHuhxxho4NgPCY2axuXfoA"}]}</t>
  </si>
  <si>
    <t>🔥 Queued order with Trigger ID: -2240131762020546028</t>
  </si>
  <si>
    <t>🔥 Processing order for trigger: -2240131762020546028</t>
  </si>
  <si>
    <t>Delivery Date: 3 Aug 2025</t>
  </si>
  <si>
    <t>summarizeOrdersToPayments key: 3 Aug 2025|Dripping Hill</t>
  </si>
  <si>
    <t>Flex Message (Final): {"type":"flex","altText":"(Dripping Hill#648) สั่งผักใหม่","contents":{"type":"bubble","size":"mega","body":{"type":"box","layout":"vertical","spacing":"md","contents":[{"type":"text","text":"✅ รายการสั่งผักใหม่ (Dripping Hill#648)","weight":"bold","size":"md","color":"#1DB446","wrap":true},{"type":"text","text":"ร้าน: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</si>
  <si>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{"sentMessages":[{"id":"572432891640807857","quoteToken":"Wmjj6UiYmSpgq3DLCscUMzV4yZ38euId65aliqf_4lixlN-sTqqyDRa1g0Rt3jS4m1fD7TPJEqeiMOTt9e6FjjPpZjcqfRC8yMn7AVTIg1HwPXd-_hP63bNmeJFpIOYcjUGOxG6X9ENEXTwlAenhGg"}]}</t>
  </si>
  <si>
    <t>🔥 Deleted property for trigger: -2240131762020546028</t>
  </si>
  <si>
    <t>✅ Deleted trigger: -2240131762020546028</t>
  </si>
  <si>
    <t>📬 pushFlexMessage : {"sentMessages":[{"id":"572464490370302205","quoteToken":"zN-GfIaA0S6lbrWkUBdQylQLFyeJcT5UOtNHoGRHdgHDWyVng7gVSG8nQTZdNcLoL2_YRoty3s1VOMlPSsA9LGnODM81zRqzFM3d-02RzkRymkXdM2A3wTHpk7RiG6qa2MGp5tOy-Z9MEKQqrS-gfA"}]}</t>
  </si>
  <si>
    <t>📬 pushFlexMessage : {"sentMessages":[{"id":"572464495319318862","quoteToken":"dT4BDRtvmeTd1u9rfAfN_CP8IsIxuzO7mHzHqttMc1mP5W830JF6_jHmHgUc5jI50IGFsoIkYsGrI1HDaLDXSMykTpTko2X94RH8KRIUFUCv3FjHwxuihQZ5W_GuCaxryhJY-sKUkpx2o4zLlM3G6A"}]}</t>
  </si>
  <si>
    <t>📬 pushFlexMessage : {"sentMessages":[{"id":"572464499597508868","quoteToken":"vdZx9flibUOqBEUrzBecqCQH7rC2bfmSHhBCI7NLfQch7Nlf8_nNJ5NcekFzlls-uetlZbPBMdqacwTKG-NMGjzUHcGR24fCcUkGXcs-4AC-_oGVuj0Fj7RNWn64Yc_PYVHxDDjbcg2AaRDnemzGfQ"}]}</t>
  </si>
  <si>
    <t>📬 pushFlexMessage : {"sentMessages":[{"id":"572474237932798107","quoteToken":"yXgGlY0Oh21Aa2QZ22FbnD4J3ohNFCwePEVIH3Mx_UzEFcmjXdDFLWQ-sV49mjdk9bNXK8kywycs6kz3afsvHR3W442sIBjIleeGelfbL3fXpKgwoBCVPiucSwjpp4ykxi1_LrYog8xDa37jF32-Kw"}]}</t>
  </si>
  <si>
    <t>📬 pushFlexMessage : {"sentMessages":[{"id":"572474246858277601","quoteToken":"TuhUq5RWk5T0OGTZKcvkyU36jVKCCQrmy5MgT8Kagda_CrHvT5Tcbz398HnusHfcTmnSd9NdbBcJLv2IBxTcidzx1KTzD-zjOneSgroyDGtaC2BHYvFeB47NWe81EZgxHFkwcl40nSrKtf3ojQMTgA"}]}</t>
  </si>
  <si>
    <t>json : "{\"date\":\"2025-08-01T13:21:36.119Z\",\"deliveryDate\":\"2025-08-02\",\"user\":\"Daya’s eatery\",\"userLine\":\"Yew\",\"payMethod\":\"เงินสด\",\"userId\":\"Ud8a5b523e15a5b7f3a9ea4ea805a2144\",\"order\":[{\"name\":\"Baby Cos\",\"nameTh\":\"เบบี้คอส\",\"amount\":1,\"price\":120,\"subtotal\":120,\"image\":\"https://i.postimg.cc/2bXxQ2B1/12.png\"},{\"name\":\"Butter Head\",\"nameTh\":\"บัตเตอร์เฮด\",\"amount\":0.5,\"price\":120,\"subtotal\":60,\"image\":\"https://i.postimg.cc/s1X6MZZB/04.png\"},{\"name\":\"Wild Rocket\",\"nameTh\":\"ไวลด์ ร็อคเก็ต\",\"amount\":0.3,\"price\":300,\"subtotal\":90,\"image\":\"https://ofarmorganic.com/wp-content/uploads/2020/05/rocket-salad-2.jpg\"},{\"name\":\"Red Coral\",\"nameTh\":\"เรดคอรัล\",\"amount\":1,\"price\":140,\"subtotal\":140,\"image\":\"https://i.postimg.cc/XJTHF1Wf/image.jpg\"}]}"</t>
  </si>
  <si>
    <t>📬 pushFlexMessage : {"sentMessages":[{"id":"572477528062034210","quoteToken":"sfLZBodo-uVfQ0uaxREC5TDXj3JTcRZBBz0HGTTVIe3BnI6n7_ZXO-nze3sb8BD6hXoYDci7pwkqaM5hJswUxDRKDGfQMJudnmdH0DFTRUqkctUXF60kQUb0MMZhTks1oYqVMrGlj7fBWvXPu5iS5g"}]}</t>
  </si>
  <si>
    <t>🔥 Queued order with Trigger ID: 5735696099532794855</t>
  </si>
  <si>
    <t>🔥 Processing order for trigger: 5735696099532794855</t>
  </si>
  <si>
    <t>Delivery Date: 2 Aug 2025</t>
  </si>
  <si>
    <t>summarizeOrdersToPayments key: 2 Aug 2025|Daya’s eatery</t>
  </si>
  <si>
    <t>Flex Message (Final): {"type":"flex","altText":"(Yew#649) สั่งผักใหม่","contents":{"type":"bubble","size":"mega","body":{"type":"box","layout":"vertical","spacing":"md","contents":[{"type":"text","text":"✅ รายการสั่งผักใหม่ (Yew#649)","weight":"bold","size":"md","color":"#1DB446","wrap":true},{"type":"text","text":"ร้าน: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บ.","size":"sm","color":"#000000","align":"end","flex":3}]},{"type":"box","layout":"horizontal","contents":[{"type":"text","text":"Butter Head","size":"sm","color":"#000000","flex":4},{"type":"text","text":"0.50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Rocket","size":"sm","color":"#000000","flex":4},{"type":"text","text":"0.30 กก.","size":"sm","color":"#555555","align":"end","flex":3},{"type":"text","text":"90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บ.","size":"sm","color":"#000000","align":"end","flex":3}]}]},{"type":"separator","margin":"md"},{"type":"box","layout":"horizontal","margin":"sm","contents":[{"type":"text","text":"รวม","weight":"bold","size":"sm","flex":4},{"type":"text","text":"2.80 กก.","weight":"bold","align":"end","size":"sm","flex":2},{"type":"text","text":"410 บ.","weight":"bold","align":"end","size":"sm","flex":3}]}]}}}</t>
  </si>
  <si>
    <t>📬 pushFlexMessage : {"sentMessages":[{"id":"572477698602696917","quoteToken":"FlbXoTFLQT1KczTcZP1_VfS4u2tvcytmP1Dt1cbWc1Z4H_lDxmBEpjqNL4rZVRvh9hiUZ5CCcf5kWCD6EXYYw9EUweEm5QGPy1fqM2PrNs8ATLmoFwjLs3ZUf-k9y8lMQ2SBlXwdp5J3wCmI2sFIpw"}]}</t>
  </si>
  <si>
    <t>🔥 Deleted property for trigger: 5735696099532794855</t>
  </si>
  <si>
    <t>✅ Deleted trigger: 5735696099532794855</t>
  </si>
  <si>
    <t>json : "{\"destination\":\"Uffcadd844141cf0a43c0c2c87fb2389e\",\"events\":[{\"type\":\"message\",\"message\":{\"type\":\"image\",\"id\":\"572478674784747555\",\"quoteToken\":\"hztl0BEHTD_ERURR-RUmvIvYH2qlWyc8JN8nQAKM6Tx1g93WT9-ODAUVRlWzmNZSaR_BxQSdTidMj9v_W3yws_Z1okT0ZbqrmM2QVNIsDTqpIh7e4CIhAYA32mKAieTLZ57Yry5Kg8AzkotCBevw7Q\",\"contentProvider\":{\"type\":\"line\"}},\"webhookEventId\":\"01K1JXC4MXBZQ102NQYSEKGBD4\",\"deliveryContext\":{\"isRedelivery\":false},\"timestamp\":1754055184917,\"source\":{\"type\":\"user\",\"userId\":\"Uabdde2edd8a825e868b80d4f269c66a5\"},\"replyToken\":\"8bae3e76bd1d41fc995d1af72af7bd80\",\"mode\":\"active\"}]}"</t>
  </si>
  <si>
    <t>json : "{\"destination\":\"Uffcadd844141cf0a43c0c2c87fb2389e\",\"events\":[{\"type\":\"message\",\"message\":{\"type\":\"image\",\"id\":\"572486306623127859\",\"quoteToken\":\"y9dmTPd5aSr5OwaRZ0cUHzJy-cRc_vyA1XnskWh_3i9t1Df5a5E__lZe4GNd5asUzvfYJ8irdsCiPcdxQC5dw_1EuonWZh0jO4IDiCiu09cM8Hq3gHuDYolFAlIOmqWQMtEYnQp8ww53vhJ-Nih2DQ\",\"contentProvider\":{\"type\":\"line\"}},\"webhookEventId\":\"01K1K1PZ7RAX1VY8FFCBCA3DT8\",\"deliveryContext\":{\"isRedelivery\":false},\"timestamp\":1754059733762,\"source\":{\"type\":\"user\",\"userId\":\"U7d5bfb152da63a1062fdc192a3ba0811\"},\"replyToken\":\"3e4d40be806f4fc59dbb3be51416b40b\",\"mode\":\"active\"}]}"</t>
  </si>
  <si>
    <t>json : "{\"date\":\"2025-08-01T14:48:53.148Z\",\"deliveryDate\":\"2025-08-02\",\"user\":\"มุมสเต็ก\",\"userLine\":\"ADMIN\",\"payMethod\":\"โอนเงิน\",\"userId\":\"ADMIN\",\"order\":[{\"name\":\"Green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</si>
  <si>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7683183151640891925</t>
  </si>
  <si>
    <t>🔥 Processing order for trigger: 7683183151640891925</t>
  </si>
  <si>
    <t>summarizeOrdersToPayments key: 2 Aug 2025|มุมสเต็ก</t>
  </si>
  <si>
    <t>Flex Message (Final): {"type":"flex","altText":"(ADMIN#650) สั่งผักใหม่","contents":{"type":"bubble","size":"mega","body":{"type":"box","layout":"vertical","spacing":"md","contents":[{"type":"text","text":"✅ รายการสั่งผักใหม่ (ADMIN#650)","weight":"bold","size":"md","color":"#1DB446","wrap":true},{"type":"text","text":"ร้าน: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</si>
  <si>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{"sentMessages":[{"id":"572486466274591035","quoteToken":"GeB7DnMVnXvdIQlsk3dgRsYHWKRNWVxHaIPPpnP11EpHcbFLRwoJ-uVFgCTPeV-GKW8id5K2sl18D190EAZJd8YKpzkrt693cf3O50x6TVLgfVaTUT8s4NO1S-eO4JTRIRarunu4Ne6UeYezONKAvg"}]}</t>
  </si>
  <si>
    <t>🔥 Deleted property for trigger: 7683183151640891925</t>
  </si>
  <si>
    <t>✅ Deleted trigger: 7683183151640891925</t>
  </si>
  <si>
    <t>json : "{\"date\":\"2025-08-01T14:56:02.976Z\",\"deliveryDate\":\"2025-08-02\",\"user\":\"มุมสเต็ก\",\"userLine\":\"ADMIN\",\"payMethod\":\"โอนเงิน\",\"userId\":\"ADMIN\",\"order\":[{\"name\":\"Green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</si>
  <si>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8681407346333859971</t>
  </si>
  <si>
    <t>🔥 Processing order for trigger: 8681407346333859971</t>
  </si>
  <si>
    <t>Found 2 rows to delete for shop "มุมสเต็ก" on 2 Aug 2025.</t>
  </si>
  <si>
    <t>Deleted row: 3335</t>
  </si>
  <si>
    <t>Deleted row: 3334</t>
  </si>
  <si>
    <t>Found existing payment summary at data index: 1902</t>
  </si>
  <si>
    <t>Row 1904 updated successfully.</t>
  </si>
  <si>
    <t>Flex Message (Final): {"type":"flex","altText":"(ADMIN#650) แก้ไขสั่งผัก","contents":{"type":"bubble","size":"mega","body":{"type":"box","layout":"vertical","spacing":"md","contents":[{"type":"text","text":"🔄 แก้ไขรายการสั่งผัก (ADMIN#650)","weight":"bold","size":"md","color":"#f57b00","wrap":true},{"type":"text","text":"ร้าน: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</si>
  <si>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{"sentMessages":[{"id":"572487102768349462","quoteToken":"4ZaLV3po08romBeILCPSAvJTdnqAZh9ZjIgAW6Yz24v9fm-Pp7iL0mweeVeeQapeBzFM_WeZ66MfCKWqEuRiyfZKdOowLX4UlNUfz4mC1TdVU6SzzIxWhVk2N6e7TMjoDnPsKWEfXFrqR3pVKzFPUA"}]}</t>
  </si>
  <si>
    <t>🔥 Deleted property for trigger: 8681407346333859971</t>
  </si>
  <si>
    <t>✅ Deleted trigger: 8681407346333859971</t>
  </si>
  <si>
    <t>json : "{\"destination\":\"Uffcadd844141cf0a43c0c2c87fb2389e\",\"events\":[{\"type\":\"message\",\"message\":{\"type\":\"text\",\"id\":\"572490029000818813\",\"quoteToken\":\"hmofK17YnqSiyylopPUp0XWR1KLmw9WCi-gttnP49XaG9656h1arUQGVQlSVJO_-3FjVY7_0JoZldeBa4_aMYVZcfXSR_rX1YMm3ZmN5NNyqsrbM1RqeSU2LY_QgdetZLdzr96LaQJmYt1RpBDYZYw\",\"text\":\"สั่งผัก\"},\"webhookEventId\":\"01K1K3TNKETS17VX65KPY3DYR8\",\"deliveryContext\":{\"isRedelivery\":false},\"timestamp\":1754061952231,\"source\":{\"type\":\"user\",\"userId\":\"U0d6b72543464859ef62065c9501370cd\"},\"replyToken\":\"cd7d5652305846719fa59c0516725199\",\"mode\":\"active\"}]}"</t>
  </si>
  <si>
    <t>profile displayName : Moo_Mhee 🍋🍪🦋 46</t>
  </si>
  <si>
    <t>json : "{\"date\":\"2025-08-01T15:26:22.905Z\",\"deliveryDate\":\"2025-08-02\",\"user\":\"Ginda wagyu\",\"userLine\":\"Moo_Mhee 🍋🍪🦋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</si>
  <si>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{"sentMessages":[{"id":"572490086143492208","quoteToken":"3H1ez5eA9HsIbxQXTZ9FYsHEf_WdulOYgVgQZwy7VdKhtSqzzXVN0YlwxnooWjvVPY_DAD7qvR3x82gvVzFaVvFa687-nJ8_9HiFI2SBWCPeWkt5vrU-O3Ni276HVAHmOcVWffs56Fe6gw68wEPfIA"}]}</t>
  </si>
  <si>
    <t>🔥 Queued order with Trigger ID: -6995919819998390256</t>
  </si>
  <si>
    <t>🔥 Processing order for trigger: -6995919819998390256</t>
  </si>
  <si>
    <t>summarizeOrdersToPayments key: 2 Aug 2025|Ginda wagyu</t>
  </si>
  <si>
    <t>Flex Message (Final): {"type":"flex","altText":"(Moo_Mhee 🍋🍪🦋 46#651) สั่งผักใหม่","contents":{"type":"bubble","size":"mega","body":{"type":"box","layout":"vertical","spacing":"md","contents":[{"type":"text","text":"✅ รายการสั่งผักใหม่ (Moo_Mhee 🍋🍪🦋 46#651)","weight":"bold","size":"md","color":"#1DB446","wrap":true},{"type":"text","text":"ร้าน: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</si>
  <si>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{"sentMessages":[{"id":"572490301328064875","quoteToken":"Hk0V3Ip-YdFeIO8SOZOezfd7TUoP-IqtbDGsP2k95cGf1dNybAS-KxhclORmdxZv_hJu5bFuey0TOseeem1cc8qk0Sbcok55yIKQqJfECMuJpc5Bmq2y2QuahBmhNs7F9kODbfcTKXrbxl__peVaxg"}]}</t>
  </si>
  <si>
    <t>🔥 Deleted property for trigger: -6995919819998390256</t>
  </si>
  <si>
    <t>✅ Deleted trigger: -6995919819998390256</t>
  </si>
  <si>
    <t>json : "{\"date\":\"2025-08-01T18:55:11.703Z\",\"deliveryDate\":\"2025-08-02\",\"user\":\"Morning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Cos\",\"nameTh\":\"เบบี้คอส\",\"amount\":2,\"price\":120,\"subtotal\":240,\"image\":\"https://i.postimg.cc/2bXxQ2B1/12.png\"}]}"</t>
  </si>
  <si>
    <t>📬 pushFlexMessage : {"sentMessages":[{"id":"572511109907742960","quoteToken":"eCGqXMY33d3Wg6Ujh1Y5WIb6sS-O_aeIGnvZiDN-j5xP7kpKaV8s1Wi3MlPtW4EwAoK6D57R7wMM85honq27KbSzuPk8zZBtEBSgZeaEvFxMfyuixHKAwv3E3E-wtNGWVgd5pz0p8xxtVfo7eCnnLg"}]}</t>
  </si>
  <si>
    <t>🔥 Queued order with Trigger ID: -2322842737613636658</t>
  </si>
  <si>
    <t>🔥 Processing order for trigger: -2322842737613636658</t>
  </si>
  <si>
    <t>summarizeOrdersToPayments key: 2 Aug 2025|Morning Tonight</t>
  </si>
  <si>
    <t>Flex Message (Final): {"type":"flex","altText":"(21gun#652) สั่งผักใหม่","contents":{"type":"bubble","size":"mega","body":{"type":"box","layout":"vertical","spacing":"md","contents":[{"type":"text","text":"✅ รายการสั่งผักใหม่ (21gun#652)","weight":"bold","size":"md","color":"#1DB446","wrap":true},{"type":"text","text":"ร้าน: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</si>
  <si>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{"sentMessages":[{"id":"572511298080997581","quoteToken":"xgfqmTgSRDudb7vTDwTtrFL2ZVIKKmsBr28ORWU7-A6ptmubtTrun9RgzJIp6vrxxlMlNAaIC-c7nMnED0K1g_J4bS3HhbTZ3TlMsQGvwEXuLHhyhaJ4DVGrItdeU6tl8XHcDFG7I9C2JnBNV8kYWA"}]}</t>
  </si>
  <si>
    <t>🔥 Deleted property for trigger: -2322842737613636658</t>
  </si>
  <si>
    <t>✅ Deleted trigger: -2322842737613636658</t>
  </si>
  <si>
    <t>sendDailyOrderSummary formattedToday : 2 Aug 2025</t>
  </si>
  <si>
    <t>sendDailyOrderSummary todayRows : [[649,"1 Aug 2025 เวลา 20:23","2025-08-01T17:00:00.000Z","Daya’s eatery","Baby Cos",1,120,120,"เงินสด"],[649,"1 Aug 2025 เวลา 20:23","2025-08-01T17:00:00.000Z","Daya’s eatery","Butter Head",0.5,120,60,"เงินสด"],[649,"1 Aug 2025 เวลา 20:23","2025-08-01T17:00:00.000Z","Daya’s eatery","Wild Rocket",0.3,300,90,"เงินสด"],[649,"1 Aug 2025 เวลา 20:23","2025-08-01T17:00:00.000Z","Daya’s eatery","Red Coral",1,140,140,"เงินสด"],[650,"1 Aug 2025 เวลา 21:56","2025-08-01T17:00:00.000Z","มุมสเต็ก","Green Oak",1,120,120,"โอนเงิน"],[650,"1 Aug 2025 เวลา 21:56","2025-08-01T17:00:00.000Z","มุมสเต็ก","Red Oak",1,120,120,"โอนเงิน"],[650,"1 Aug 2025 เวลา 21:56","2025-08-01T17:00:00.000Z","มุมสเต็ก","Cos",1,120,120,"โอนเงิน"],[651,"1 Aug 2025 เวลา 22:28","2025-08-01T17:00:00.000Z","Ginda wagyu","Cos",5,120,600,"โอนเงิน"],[652,"2 Aug 2025 เวลา 01:56","2025-08-01T17:00:00.000Z","Morning Tonight","Green Oak",1,120,120,"เครดิต"],[652,"2 Aug 2025 เวลา 01:56","2025-08-01T17:00:00.000Z","Morning Tonight","Red Oak",1,120,120,"เครดิต"],[652,"2 Aug 2025 เวลา 01:56","2025-08-01T17:00:00.000Z","Morning Tonight","Baby Cos",2,120,240,"เครดิต"]]</t>
  </si>
  <si>
    <t>📬 pushFlexMessage : {"sentMessages":[{"id":"572536787453608285","quoteToken":"R0IKPB51ad04lxQ9UqYOTS6J4hGMHALhWQyzIj6ycKX2OVmDJozXCJ8-KBkGcmrDFd0Bfep6GaVzm6b9AQig0KRD-eIJVYbysdzs6DwM4l3TX5CRc5vfhoXYTR_i2A7fNuFGGVBV8kFMUBuTv7kXUw"}]}</t>
  </si>
  <si>
    <t>json : "{\"destination\":\"Uffcadd844141cf0a43c0c2c87fb2389e\",\"events\":[{\"type\":\"message\",\"message\":{\"type\":\"text\",\"id\":\"572543735200481335\",\"quoteToken\":\"iU3ol8ffjMQOQzgLIeb1QOD0CCpEnQvVPGC78NPCnUN2ltkehvK0GSianiIoRlti99QNU0VMuhgqPFm3NOBOidA0RLZIABaqiMIEjHA3LuMV6GoaeEUkeCnxGfrW0YwcLZLgSoDxNB8ic4eSssxPTg\",\"text\":\"สั่งผัก\"},\"webhookEventId\":\"01K1M2BJY3ECAABZCKMX04GPV7\",\"deliveryContext\":{\"isRedelivery\":false},\"timestamp\":1754093963725,\"source\":{\"type\":\"user\",\"userId\":\"U7711f10ffcab56530d678ac3eace826f\"},\"replyToken\":\"308b798e340e4bb5b389f42def72b447\",\"mode\":\"active\"}]}"</t>
  </si>
  <si>
    <t>json : "{\"date\":\"2025-08-02T00:20:12.001Z\",\"deliveryDate\":\"2025-08-02\",\"user\":\"Brotherly\",\"userLine\":\"Prin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</si>
  <si>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{"sentMessages":[{"id":"572543823801221362","quoteToken":"KCA9Fct4KwSXlVYh0cLCP7l1Ay13XsJDQHkCrSjcKV3WR4YPxZjLiDfvrHqWFZ4SSlxTAci0FS_qMpw1KM9lOrdDuXFMfRwSbshIqTBnPsiUyU-K5VbLkRv9cv75y-3dzNdF56gIqokudqnkufLaqA"}]}</t>
  </si>
  <si>
    <t>🔥 Queued order with Trigger ID: -521986101256584184</t>
  </si>
  <si>
    <t>🔥 Processing order for trigger: -521986101256584184</t>
  </si>
  <si>
    <t>summarizeOrdersToPayments key: 2 Aug 2025|Brotherly</t>
  </si>
  <si>
    <t>Flex Message (Final): {"type":"flex","altText":"(Prin Isarangkool#653) สั่งผักใหม่","contents":{"type":"bubble","size":"mega","body":{"type":"box","layout":"vertical","spacing":"md","contents":[{"type":"text","text":"✅ รายการสั่งผักใหม่ (Prin Isarangkool#653)","weight":"bold","size":"md","color":"#1DB446","wrap":true},{"type":"text","text":"ร้าน: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</si>
  <si>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{"sentMessages":[{"id":"572543972262805867","quoteToken":"7KYt2Df4rc3IoilG3eyYzEILJz81tMWp0SPkrMGgen8Ugx9_yfswW5F3WymnO80newaBLs8kDMb3a8eNBzqr-PxcXL8Hszx8Dszy8uuJCbTqmkwTbRk0fy5fzKaAF9DXqnPqDC3q40KrNszXTBQ66Q"}]}</t>
  </si>
  <si>
    <t>🔥 Deleted property for trigger: -521986101256584184</t>
  </si>
  <si>
    <t>✅ Deleted trigger: -521986101256584184</t>
  </si>
  <si>
    <t>json : "{\"destination\":\"Uffcadd844141cf0a43c0c2c87fb2389e\",\"events\":[{\"type\":\"message\",\"message\":{\"type\":\"text\",\"id\":\"572547586662597001\",\"quoteToken\":\"4zhHOIfumBQj9WjCsMHqiF6Pcv3TBjzilTkQ7ajIq5HMNFH2IiOFXwtMSZs9aHxbn6Dd1iw1c-M3SdF8HPXSCWkGgYSdtDaHDPyPfxmUIqwLvo0OYl9I1HtdMHm9g0TmtDRE1ujnlJGT22edC0EGHw\",\"text\":\"โชเน็น\\nคอส 2 โลค่ะ\"},\"webhookEventId\":\"01K1M4HMMF0A6J72VBQAC37GCG\",\"deliveryContext\":{\"isRedelivery\":false},\"timestamp\":1754096259272,\"source\":{\"type\":\"user\",\"userId\":\"Uc0f3910d135521f0995ac379d0c945f8\"},\"replyToken\":\"8f30b6c8910047c586e2f20f871af4b0\",\"mode\":\"active\"}]}"</t>
  </si>
  <si>
    <t>json : "{\"destination\":\"Uffcadd844141cf0a43c0c2c87fb2389e\",\"events\":[{\"type\":\"message\",\"message\":{\"type\":\"text\",\"id\":\"572547616777437372\",\"quoteToken\":\"bCesjGXiXIvjCZv06PNSu_8f0cGxZHwYLnvxz9jaUfHXgPtqhq_FVY7DPtry_yG2PHAPt8jVjL4Y6IR5ER4WqLMN3CP3XAQQDtVTu88-t_ACNJwv5jsrWrpWKkCI1Ge4WW2Xb4V8IbYRPHg1K2mv9A\",\"text\":\"เอทบิสโทร\\nเบบี้คอส 1โล\"},\"webhookEventId\":\"01K1M4J65284236KHBNQ9AWY0G\",\"deliveryContext\":{\"isRedelivery\":false},\"timestamp\":1754096277160,\"source\":{\"type\":\"user\",\"userId\":\"Uc0f3910d135521f0995ac379d0c945f8\"},\"replyToken\":\"f52b6ded02464d72b18e9cc8d7dba8f4\",\"mode\":\"active\"}]}"</t>
  </si>
  <si>
    <t>json : "{\"date\":\"2025-08-02T01:25:10.678Z\",\"deliveryDate\":\"2025-08-02\",\"user\":\"Smaz\",\"userLine\":\"ADMIN\",\"payMethod\":\"โอนเงิน\",\"userId\":\"ADMIN\",\"order\":[{\"name\":\"Frillice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</si>
  <si>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7460555711993222499</t>
  </si>
  <si>
    <t>json : "{\"date\":\"2025-08-02T01:25:45.710Z\",\"deliveryDate\":\"2025-08-02\",\"user\":\"Shounen Yakiniku\",\"userLine\":\"ADMIN\",\"payMethod\":\"เครดิต\",\"userId\":\"ADMIN\",\"order\":[{\"name\":\"Cos\",\"nameTh\":\"คอส\",\"amount\":2,\"price\":120,\"subtotal\":240}]}"</t>
  </si>
  <si>
    <t>🔥 Queued order with Trigger ID: 4301098896495094528</t>
  </si>
  <si>
    <t>json : "{\"date\":\"2025-08-02T01:26:19.507Z\",\"deliveryDate\":\"2025-08-02\",\"user\":\"8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</si>
  <si>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-4321966423616486040</t>
  </si>
  <si>
    <t>🔥 Processing order for trigger: 4301098896495094528</t>
  </si>
  <si>
    <t>🔥 Processing order for trigger: 7460555711993222499</t>
  </si>
  <si>
    <t>summarizeOrdersToPayments key: 2 Aug 2025|Shounen Yakiniku</t>
  </si>
  <si>
    <t>summarizeOrdersToPayments key: 2 Aug 2025|Smaz</t>
  </si>
  <si>
    <t>Flex Message (Final): {"type":"flex","altText":"(ADMIN#654) สั่งผักใหม่","contents":{"type":"bubble","size":"mega","body":{"type":"box","layout":"vertical","spacing":"md","contents":[{"type":"text","text":"✅ รายการสั่งผักใหม่ (ADMIN#654)","weight":"bold","size":"md","color":"#1DB446","wrap":true},{"type":"text","text":"ร้าน: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</si>
  <si>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Flex Message (Final): {"type":"flex","altText":"(ADMIN#655) สั่งผักใหม่","contents":{"type":"bubble","size":"mega","body":{"type":"box","layout":"vertical","spacing":"md","contents":[{"type":"text","text":"✅ รายการสั่งผักใหม่ (ADMIN#655)","weight":"bold","size":"md","color":"#1DB446","wrap":true},{"type":"text","text":"ร้าน: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</si>
  <si>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{"sentMessages":[{"id":"572550547471860063","quoteToken":"MgbWSnyOoMfJo_qR41KsLGtP_6kqy1TvTawjHtxjCXvL2v69p99GQbcw_14S_LkZW8z8zjXpKVzxoeomS-65JtWdLG-pQxd90p8H8RFDssh8GOglbkXyUIwKGHj5Cepzo2jJoiG8a2eTgOodbi4bKg"}]}</t>
  </si>
  <si>
    <t>🔥 Deleted property for trigger: 4301098896495094528</t>
  </si>
  <si>
    <t>📬 pushFlexMessage : {"sentMessages":[{"id":"572550549619867653","quoteToken":"qbq3GElkOGmvSLMJeNG8JG8KUVhR8fd_tg6FFU33aphbOfCvJJv8jo5hQIy8BQKOjb_nnpr5qMNHL3mk3auHQZ2LPz_FESDuu-bYnjdE-qsmXTrB_pns_2Lt71uorts1ncgvfyVjDCM1Mxh9ZdX5sw"}]}</t>
  </si>
  <si>
    <t>✅ Deleted trigger: 4301098896495094528</t>
  </si>
  <si>
    <t>🔥 Deleted property for trigger: 7460555711993222499</t>
  </si>
  <si>
    <t>✅ Deleted trigger: 7460555711993222499</t>
  </si>
  <si>
    <t>🔥 Processing order for trigger: -4321966423616486040</t>
  </si>
  <si>
    <t>summarizeOrdersToPayments key: 2 Aug 2025|8 Bistro</t>
  </si>
  <si>
    <t>Flex Message (Final): {"type":"flex","altText":"(ADMIN#656) สั่งผักใหม่","contents":{"type":"bubble","size":"mega","body":{"type":"box","layout":"vertical","spacing":"md","contents":[{"type":"text","text":"✅ รายการสั่งผักใหม่ (ADMIN#656)","weight":"bold","size":"md","color":"#1DB446","wrap":true},{"type":"text","text":"ร้าน: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2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</si>
  <si>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{"sentMessages":[{"id":"572550695396311342","quoteToken":"vjwK5n-6cfQLxswZ_maYRW_JaRg_VL4XHuYiTmLIRqE3kUI49SRP0ySX6t2m1-KQtHDZw80tFNJ0sr_blZxGa5kLeIRGWzrCkp3bYK-_p6nqDoJPmp9I4AUKfpFxYQj1a3iT2-xSoIsG-NcST26qRg"}]}</t>
  </si>
  <si>
    <t>🔥 Deleted property for trigger: -4321966423616486040</t>
  </si>
  <si>
    <t>✅ Deleted trigger: -4321966423616486040</t>
  </si>
  <si>
    <t>sendDailyPackingSummary formattedToday : 2 Aug 2025</t>
  </si>
  <si>
    <t>sendDailyPackingSummary todayRows : [[649,"1 Aug 2025 เวลา 20:23","2025-08-01T17:00:00.000Z","Daya’s eatery","Baby Cos",1,120,120,"เงินสด"],[649,"1 Aug 2025 เวลา 20:23","2025-08-01T17:00:00.000Z","Daya’s eatery","Butter Head",0.5,120,60,"เงินสด"],[649,"1 Aug 2025 เวลา 20:23","2025-08-01T17:00:00.000Z","Daya’s eatery","Wild Rocket",0.3,300,90,"เงินสด"],[649,"1 Aug 2025 เวลา 20:23","2025-08-01T17:00:00.000Z","Daya’s eatery","Red Coral",1,140,140,"เงินสด"],[650,"1 Aug 2025 เวลา 21:56","2025-08-01T17:00:00.000Z","มุมสเต็ก","Green Oak",1,120,120,"โอนเงิน"],[650,"1 Aug 2025 เวลา 21:56","2025-08-01T17:00:00.000Z","มุมสเต็ก","Red Oak",1,120,120,"โอนเงิน"],[650,"1 Aug 2025 เวลา 21:56","2025-08-01T17:00:00.000Z","มุมสเต็ก","Cos",1,120,120,"โอนเงิน"],[651,"1 Aug 2025 เวลา 22:28","2025-08-01T17:00:00.000Z","Ginda wagyu","Cos",5,120,600,"โอนเงิน"],[652,"2 Aug 2025 เวลา 01:56","2025-08-01T17:00:00.000Z","Morning Tonight","Green Oak",1,120,120,"เครดิต"],[652,"2 Aug 2025 เวลา 01:56","2025-08-01T17:00:00.000Z","Morning Tonight","Red Oak",1,120,120,"เครดิต"],[652,"2 Aug 2025 เวลา 01:56","2025-08-01T17:00:00.000Z","Morning Tonight","Baby Cos",2,120,240,"เครดิต"],[653,"2 Aug 2025 เวลา 07:21","2025-08-01T17:00:00.000Z","Brotherly","Green Oak",0.5,120,60,"โอนเงิน"],[653,"2 Aug 2025 เวลา 07:21","2025-08-01T17:00:00.000Z","Brotherly","Red Oak",0.5,120,60,"โอนเงิน"],[653,"2 Aug 2025 เวลา 07:21","2025-08-01T17:00:00.000Z","Brotherly","Baby Cos",0.5,120,60,"โอนเงิน"],[654,"2 Aug 2025 เวลา 08:26","2025-08-01T17:00:00.000Z","Shounen Yakiniku","Cos",2,120,240,"เครดิต"],[655,"2 Aug 2025 เวลา 08:26","2025-08-01T17:00:00.000Z","Smaz","Frillice Iceberg",1,140,140,"โอนเงิน"],[655,"2 Aug 2025 เวลา 08:26","2025-08-01T17:00:00.000Z","Smaz","Baby Cos",2,120,240,"โอนเงิน"],[656,"2 Aug 2025 เวลา 08:28","2025-08-01T17:00:00.000Z","8 Bistro","Baby Cos",1,120,120,"เครดิต"]]</t>
  </si>
  <si>
    <t>sendDailyDeliverSummary flexMessage : {"type":"flex","altText":"สรุปรายการส่งผัก 🚚🥬\nประจำวันที่ 02/08/2025","contents":{"type":"bubble","size":"mega","body":{"type":"box","layout":"vertical","contents":[{"type":"text","text":"สรุปรายการส่งผัก 🚚🥬 \nประจำวันที่ 02/08/2025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Daya’s eatery","flex":6,"wrap":true,"weight":"bold","size":"sm"},{"type":"text","text":"🖨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Butter Head","size":"sm","weight":"bold","flex":5,"wrap":true},{"type":"text","text":"0.50 กก.","size":"sm","weight":"bold","align":"end","flex":3}]},{"type":"box","layout":"horizontal","contents":[{"type":"text","text":"🥬 Wild Rocket","size":"sm","weight":"bold","flex":5,"wrap":true},{"type":"text","text":"0.30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2.80 กก. (เงินสด 410 บ.)","weight":"bold","size":"sm"}]}]},{"type":"box","layout":"vertical","margin":"lg","spacing":"sm","contents":[{"type":"box","layout":"horizontal","backgroundColor":"#A1D6B2","paddingAll":"md","cornerRadius":"md","margin":"lg","contents":[{"type":"text","text":"2.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บ.)","weight":"bold","size":"sm"}]}]},{"type":"box","layout":"vertical","margin":"lg","spacing":"sm","contents":[{"type":"box","layout":"horizontal","backgroundColor":"#A1D6B2","paddingAll":"md","cornerRadius":"md","margin":"lg","contents":[{"type":"text","text":"3.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บ.)","weight":"bold","size":"sm"}]}]},{"type":"box","layout":"vertical","margin":"lg","spacing":"sm","contents":[{"type":"box","layout":"horizontal","backgroundColor":"#A1D6B2","paddingAll":"md","cornerRadius":"md","margin":"lg","contents":[{"type":"text","text":"4.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บ.)","weight":"bold","size":"sm"}]}]},{"type":"box","layout":"vertical","margin":"lg","spacing":"sm","contents":[{"type":"box","layout":"horizontal","backgroundColor":"#A1D6B2","paddingAll":"md","cornerRadius":"md","margin":"lg","contents":[{"type":"text","text":"5. 👤 Brotherly","flex":6,"wrap":true,"weight":"bold","size":"sm"},{"type":"text","text":"🖨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(โอนเงิน 180 บ.)","weight":"bold","size":"sm"}]}]},{"type":"box","layout":"vertical","margin":"lg","spacing":"sm","contents":[{"type":"box","layout":"horizontal","backgroundColor":"#A1D6B2","paddingAll":"md","cornerRadius":"md","margin":"lg","contents":[{"type":"text","text":"6.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บ.)","weight":"bold","size":"sm"}]}]},{"type":"box","layout":"vertical","margin":"lg","spacing":"sm","contents":[{"type":"box","layout":"horizontal","backgroundColor":"#A1D6B2","paddingAll":"md","cornerRadius":"md","margin":"lg","contents":[{"type":"text","text":"7.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บ.)","weight":"bold","size":"sm"}]}]},{"type":"box","layout":"vertical","margin":"lg","spacing":"sm","contents":[{"type":"box","layout":"horizontal","backgroundColor":"#A1D6B2","paddingAll":"md","cornerRadius":"md","margin":"lg","contents":[{"type":"text","text":"8.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410 บ.","weight":"bold","align":"end","flex":3}]},{"type":"box","layout":"horizontal","contents":[{"type":"text","text":"โอนเงิน","flex":5,"wrap":true},{"type":"text","text":"1.520 บ.","weight":"bold","align":"end","flex":3}]},{"type":"box","layout":"horizontal","contents":[{"type":"text","text":"เครดิต","flex":5,"wrap":true},{"type":"text","text":"840 บ.","weight":"bold","align":"end","flex":3}]},{"type":"separator","margin":"sm"},{"type":"box","layout":"horizontal","backgroundColor":"#E8B86D","paddingAll":"md","cornerRadius":"md","contents":[{"type":"text","text":"รวม 22.30 กก.","size":"md","weight":"bold","flex":5,"wrap":true},{"type":"text","text":"2.770 บ.","weight":"bold","size":"md","align":"end","flex":3}]}]}]}}}</t>
  </si>
  <si>
    <t>📬 pushFlexMessage : {"sentMessages":[{"id":"572553996749767038","quoteToken":"TdCnQf8fnhgzKRqwDk1tBnFxqiIGJulsHKX3npFdAKzW3H93YG_7X6Pv309HelhVDWR2nULca9NJIajd4kD5ldQdRnCWOziZaFQ-i2iNgdYf2RqS9S8Aj3K5FBlO5aetAO5BU4jDtqPIc_KiMicm4A"}]}</t>
  </si>
  <si>
    <t>json : "{\"destination\":\"Uffcadd844141cf0a43c0c2c87fb2389e\",\"events\":[{\"type\":\"message\",\"message\":{\"type\":\"text\",\"id\":\"572574019032186901\",\"quoteToken\":\"4ev7B6_EG7bZLmCeR7E8aWR_b1KNT6OYvyOulf7jC8LGonaDCB6wO0u8u8pz-2TpSGfNF2aJc-a1Dm34hVTYnc5lihX6O1G-42Gx6qfMuvBS9iSIh-6iREfcEwe1z4_6o858pR9MlGJmYbBlRbZWiw\",\"text\":\"สั่งผัก\"},\"webhookEventId\":\"01K1MKJEAN4YRP0W24GPPR7039\",\"deliveryContext\":{\"isRedelivery\":false},\"timestamp\":1754112014272,\"source\":{\"type\":\"user\",\"userId\":\"U0a6caa79590587d5269bfdd7dcb6f3c2\"},\"replyToken\":\"cb6b30183fae464cb866d121cc4edb45\",\"mode\":\"active\"}]}"</t>
  </si>
  <si>
    <t>json : "{\"date\":\"2025-08-02T05:20:47.115Z\",\"deliveryDate\":\"2025-08-03\",\"user\":\"Homie\",\"userLine\":\"namm\",\"payMethod\":\"โอนเงิน\",\"userId\":\"U0a6caa79590587d5269bfdd7dcb6f3c2\",\"order\":[{\"name\":\"Red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\",\"amount\":1.5,\"price\":120,\"subtotal\":180,\"image\":\"https://i.postimg.cc/8F4451pB/08.png\"},{\"name\":\"Cos\",\"nameTh\":\"คอส\",\"amount\":0.5,\"price\":120,\"subtotal\":60,\"image\":\"https://i.postimg.cc/643mw8Cv/03.png\"}]}"</t>
  </si>
  <si>
    <t>📬 pushFlexMessage : {"sentMessages":[{"id":"572574079932956699","quoteToken":"6DzV_Kp0lu85_UKHNF7ahGHcTSvwbnCWQEp9Zyqye4izEJZ8CSGG97gBOzVDAIk7MT-kiE7wjiBIR9NCB5uk06azCWcx1TINNKDOuV-wFYWf1MnmuK6CVQhVv7FrUo5RtS0zkNmYqej9LxhHNczibA"}]}</t>
  </si>
  <si>
    <t>🔥 Queued order with Trigger ID: -5665655037466094024</t>
  </si>
  <si>
    <t>🔥 Processing order for trigger: -5665655037466094024</t>
  </si>
  <si>
    <t>summarizeOrdersToPayments key: 3 Aug 2025|Homie</t>
  </si>
  <si>
    <t>Flex Message (Final): {"type":"flex","altText":"(namm#657) สั่งผักใหม่","contents":{"type":"bubble","size":"mega","body":{"type":"box","layout":"vertical","spacing":"md","contents":[{"type":"text","text":"✅ รายการสั่งผักใหม่ (namm#657)","weight":"bold","size":"md","color":"#1DB446","wrap":true},{"type":"text","text":"ร้าน: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</si>
  <si>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{"sentMessages":[{"id":"572574250893050566","quoteToken":"2BmLZJZJcRgZ_HWpi8DonG2DAYoKwwDYnqQmD694B9V6WT9UZNfoPfAseUHHFektqEILm0OF1lqcdXfOecqKbjUkJBYDMEaORa2nxP-zNylgW8w_121Y-co1GdjwR4x0koEA0-ZD77GRAoRyURCsVA"}]}</t>
  </si>
  <si>
    <t>🔥 Deleted property for trigger: -5665655037466094024</t>
  </si>
  <si>
    <t>✅ Deleted trigger: -5665655037466094024</t>
  </si>
  <si>
    <t>json : "{\"destination\":\"Uffcadd844141cf0a43c0c2c87fb2389e\",\"events\":[{\"type\":\"message\",\"message\":{\"type\":\"text\",\"id\":\"572581862934315247\",\"quoteToken\":\"uqK3OPTCWapmqRyYCAohy1tv6HTbm4wdrVRLeAHJuwMjOMRpjEwbdROJs353SCYIOsu8ZDO5gzsrHq29vpXx8P6TGM8O4nUfq2TeEbv4eid8F-XmQjU5jyqkuv1zsgNbgyfV4SNFuMJDnA-7Jw56xA\",\"text\":\"ร้านหยุดหลายวัน จร้า \"},\"webhookEventId\":\"01K1MR141FDG17TQSMKGDXNQ96\",\"deliveryContext\":{\"isRedelivery\":false},\"timestamp\":1754116689459,\"source\":{\"type\":\"user\",\"userId\":\"U3cb7c7018c06e87beab55320f27f7317\"},\"replyToken\":\"7288578d2ff44edda568c469d1e4f30e\",\"mode\":\"active\"}]}"</t>
  </si>
  <si>
    <t>json : "{\"destination\":\"Uffcadd844141cf0a43c0c2c87fb2389e\",\"events\":[{\"type\":\"message\",\"message\":{\"type\":\"text\",\"id\":\"572582313838248407\",\"quoteToken\":\"5CMasRmXuLoGWiOc7dGHcn5zjH5k9zhallONNxqnuzsEIe_crrDbR1kchjmNzGx_dKp2TU7m26T_u2KDTkyxFTvBUPVU33Cxnd4cgrpNxtly8MfTpBd9o-_iGfpYh0Sw8AWyfdIlOgHPpLWw-UN4RA\",\"text\":\"ขอ QR Code LINE นี้หน่อย พี่จะส่งให้ พี่ปู แกจะสั่งผัก \"},\"webhookEventId\":\"01K1MR9AH0GC49NH5KC7K499FJ\",\"deliveryContext\":{\"isRedelivery\":false},\"timestamp\":1754116958370,\"source\":{\"type\":\"user\",\"userId\":\"U3cb7c7018c06e87beab55320f27f7317\"},\"replyToken\":\"1decaa33987547739141f903626422e1\",\"mode\":\"active\"}]}"</t>
  </si>
  <si>
    <t>json : "{\"destination\":\"Uffcadd844141cf0a43c0c2c87fb2389e\",\"events\":[{\"type\":\"follow\",\"follow\":{\"isUnblocked\":false},\"webhookEventId\":\"01K1N0XPBG1ESZPQGXZTR74EKJ\",\"deliveryContext\":{\"isRedelivery\":false},\"timestamp\":1754126014328,\"source\":{\"type\":\"user\",\"userId\":\"Ua66b3eeb10eab2aa6595b3a85ef825d5\"},\"replyToken\":\"6808919d06f7401696f531d887c56cf4\",\"mode\":\"active\"}]}"</t>
  </si>
  <si>
    <t>userId : Ua66b3eeb10eab2aa6595b3a85ef825d5</t>
  </si>
  <si>
    <t>📬 pushFlexMessage : {"sentMessages":[{"id":"572609436791603555","quoteToken":"nF6GCOJHH3Hzx0VFL26Ef8MLnKThfrbR7AkXsmiZhp-n_3GmUZXCWTJwOlagp1tbupTPJdrgH-kgxhnEyVkGfiG_WfwiVyuJf6vu1ANT24illIp1c-whoinvMC4aYbInhJm4-pMFkcHlyrrCV2Afag"}]}</t>
  </si>
  <si>
    <t>📬 pushFlexMessage : {"sentMessages":[{"id":"572609440868729489","quoteToken":"XbQHBGs1YUvX8vvqzD24eLBKq2uKejJvBlAMP8qas0AGnhEP-31JfuIj693wTVo-9QAhejgpXBELkSGSXjygeoSTJdNYUWk6SFUxbIWzzEviwhAta3cik4loZql2R9ZuQGpOV7m8CPmL3OyMqaQf6w"}]}</t>
  </si>
  <si>
    <t>📬 pushFlexMessage : {"sentMessages":[{"id":"572609442848440619","quoteToken":"dU8DPb9Z-Pc-tsm-GT2pn_ADDsFJ7HswTKHLZOWpfsRa_W8fY3zzuZknfrY-uueH5VnVnezdYJeqeh1lV5K5do-kHKVlaPVuhYlLv1QN3MxCDHudk_C4D5_VeaQU1V1pgHiyqUQkaZEtmcssSVBzwg"}]}</t>
  </si>
  <si>
    <t>json : "{\"destination\":\"Uffcadd844141cf0a43c0c2c87fb2389e\",\"events\":[{\"type\":\"message\",\"message\":{\"type\":\"text\",\"id\":\"572624408762646654\",\"quoteToken\":\"nh1-8BllrGg353E1Bts6Vx40tTZwIvYTkKazUJ3ydmqAsroDsD0nIYx51yYI9yzteO2QdF8L9XFwSyefGq_dKgkfLpZRz5Tn_KRS_Ah3jRfDXd5aPYD2WXzNvXW7S4MGmQs6wSI2GzRMpzs5s1MxdQ\",\"text\":\"สั่งผัก\"},\"webhookEventId\":\"01K1NG71488A5P4FGR4RZNP3B0\",\"deliveryContext\":{\"isRedelivery\":false},\"timestamp\":1754142048909,\"source\":{\"type\":\"user\",\"userId\":\"Uf31fcbb445a04ac9cfb8fb58a37d2724\"},\"replyToken\":\"666add27afd844c0bb3376e75dd213d2\",\"mode\":\"active\"}]}"</t>
  </si>
  <si>
    <t>json : "{\"date\":\"2025-08-02T13:41:32.414Z\",\"deliveryDate\":\"2025-08-03\",\"user\":\"Pepper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\",\"amount\":0.5,\"price\":120,\"subtotal\":60,\"image\":\"https://i.postimg.cc/8F4451pB/08.png\"},{\"name\":\"Cos\",\"nameTh\":\"คอส\",\"amount\":1,\"price\":120,\"subtotal\":120,\"image\":\"https://i.postimg.cc/643mw8Cv/03.png\"}]}"</t>
  </si>
  <si>
    <t>📬 pushFlexMessage : {"sentMessages":[{"id":"572624488504754313","quoteToken":"WFvs-yIE8LmnvP7VExkUHmID0eLCKfhPOU_ek7mOyxCIfW9n9Ia5L0pLI9cS7oHMYObLvhvTofzpXYV3lJmV4DE4_E7EGxfygkLjyRnKHshito6Qqis97dBHXo1kO8Nbahmw8PzyEJX54-_kO5U76w"}]}</t>
  </si>
  <si>
    <t>🔥 Queued order with Trigger ID: -5453759084468378635</t>
  </si>
  <si>
    <t>🔥 Processing order for trigger: -5453759084468378635</t>
  </si>
  <si>
    <t>summarizeOrdersToPayments key: 3 Aug 2025|Pepper International</t>
  </si>
  <si>
    <t>Flex Message (Final): {"type":"flex","altText":"(Nöei#658) สั่งผักใหม่","contents":{"type":"bubble","size":"mega","body":{"type":"box","layout":"vertical","spacing":"md","contents":[{"type":"text","text":"✅ รายการสั่งผักใหม่ (Nöei#658)","weight":"bold","size":"md","color":"#1DB446","wrap":true},{"type":"text","text":"ร้าน: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</si>
  <si>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{"sentMessages":[{"id":"572624707263135917","quoteToken":"uxM3DkT2SWNU9KIx9pI-EAS9vhod6icYfNX3JxfPXJVbmPWK_5af1cxP4NorwAjmwKfUdmZmJtPOgcMrG1YvoGVIUR-6nLLEPH_YBPq7vgPjRZCkAzCNWd5T0tAN4lIWFXfKAbiGravdRHoKZdGDVw"}]}</t>
  </si>
  <si>
    <t>🔥 Deleted property for trigger: -5453759084468378635</t>
  </si>
  <si>
    <t>✅ Deleted trigger: -5453759084468378635</t>
  </si>
  <si>
    <t>json : "{\"destination\":\"Uffcadd844141cf0a43c0c2c87fb2389e\",\"events\":[{\"type\":\"message\",\"message\":{\"type\":\"text\",\"id\":\"572638894026654107\",\"quoteToken\":\"r35RUqkIBAylN4EIxuzCPByDaIDmEz7TAx7Nlqe1RWlIRqiW7Z48agvsi-zdI4a_o9klrPjRNojRLITic_M6WbWu6sDpojP_dYd9_Gg2D0r7_ECdvaVy9kEIhPs3ysAXZRLgLs48N24W32G4whAE1g\",\"text\":\" สั่งผักสลัดหน่อยค่ะ\\nกรีนโอ๊ค1โล\\nเรดโอ๊ค 1โล\\nฟินเดย์1โล\\nผักเบบี้คอส 2โล\\nขอบคุณค่ะ\\n\"},\"webhookEventId\":\"01K1NREG3ZY962BV7HE9S5Z9RM\",\"deliveryContext\":{\"isRedelivery\":false},\"timestamp\":1754150682743,\"source\":{\"type\":\"user\",\"userId\":\"U78617910c23af5dc02e8b5d4035a5026\"},\"replyToken\":\"a53d9fc9428e40f598b94a60531fda33\",\"mode\":\"active\"}]}"</t>
  </si>
  <si>
    <t>json : "{\"date\":\"2025-08-02T17:14:44.796Z\",\"deliveryDate\":\"2025-08-03\",\"user\":\"ฌาณิ\",\"userLine\":\"ADMIN\",\"payMethod\":\"โอนเงิน\",\"userId\":\"ADMIN\",\"order\":[{\"name\":\"Green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</si>
  <si>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4388314624145999037</t>
  </si>
  <si>
    <t>🔥 Processing order for trigger: 4388314624145999037</t>
  </si>
  <si>
    <t>summarizeOrdersToPayments key: 3 Aug 2025|ฌาณิ</t>
  </si>
  <si>
    <t>Flex Message (Final): {"type":"flex","altText":"(ADMIN#659) สั่งผักใหม่","contents":{"type":"bubble","size":"mega","body":{"type":"box","layout":"vertical","spacing":"md","contents":[{"type":"text","text":"✅ รายการสั่งผักใหม่ (ADMIN#659)","weight":"bold","size":"md","color":"#1DB446","wrap":true},{"type":"text","text":"ร้าน: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</si>
  <si>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{"sentMessages":[{"id":"572646224344383881","quoteToken":"nVLGz5S4rirqveiiGujZhaM2pqJg0iVhLEB3ziAHYgkb7eS_i24nn545izlX_TtSut080IdRn0CAqwqblyetmuS8rPm3kXsXDGR7KVr-1FvgtWiGOGnXQazrayNveZ4AVXEJDTxMijSQN1u-qDlZ3A"}]}</t>
  </si>
  <si>
    <t>🔥 Deleted property for trigger: 4388314624145999037</t>
  </si>
  <si>
    <t>✅ Deleted trigger: 4388314624145999037</t>
  </si>
  <si>
    <t>json : "{\"destination\":\"Uffcadd844141cf0a43c0c2c87fb2389e\",\"events\":[{\"type\":\"follow\",\"follow\":{\"isUnblocked\":false},\"webhookEventId\":\"01K1P04VR83EV31X83YV686FY7\",\"deliveryContext\":{\"isRedelivery\":false},\"timestamp\":1754158755089,\"source\":{\"type\":\"user\",\"userId\":\"Uf976238c399e9e9a0103db2a8770892b\"},\"replyToken\":\"72841a3169164845b9e2838eeda93f89\",\"mode\":\"active\"}]}"</t>
  </si>
  <si>
    <t>userId : Uf976238c399e9e9a0103db2a8770892b</t>
  </si>
  <si>
    <t>json : "{\"destination\":\"Uffcadd844141cf0a43c0c2c87fb2389e\",\"events\":[{\"type\":\"message\",\"message\":{\"type\":\"text\",\"id\":\"572652457164013655\",\"quoteToken\":\"O5sj6x1QOSck-aFsJ6wM0jqUYQ1cpqEe6wroeFucmLk7T6dngyi-dG4u4Nbc2C5MBHMPIo0ztuebbWIFxM-He4uceBJH9RN0QD2iYvEnasD4WBhlk2FuSAFQyje1lc_c9kfwxm2xbPqux7VjRqaJJQ\",\"text\":\"สั่งผัก\"},\"webhookEventId\":\"01K1P057BR3CGP3EYTMM5153MZ\",\"deliveryContext\":{\"isRedelivery\":false},\"timestamp\":1754158766973,\"source\":{\"type\":\"user\",\"userId\":\"Uf976238c399e9e9a0103db2a8770892b\"},\"replyToken\":\"b400412b9c61432ab006f579a586edc5\",\"mode\":\"active\"}]}"</t>
  </si>
  <si>
    <t>profile displayName : Thana</t>
  </si>
  <si>
    <t>json : "{\"date\":\"2025-08-02T18:51:18.399Z\",\"deliveryDate\":\"2025-08-03\",\"user\":\"Rare\",\"userLine\":\"21gun\",\"payMethod\":\"เครดิต\",\"userId\":\"U863ec6850ff494c8ad50b25afa94efb0\",\"order\":[{\"name\":\"Baby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</si>
  <si>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{"sentMessages":[{"id":"572655672148361354","quoteToken":"jJ7WR6uVmLLf9hb7Q33LTiuQihkRqtO5CWlJXTRs584e_NSZ6d_sbE9ZjmyIi3QphW7VIPc_CcdsqG_u3I_1KjgCMA86ohb4S-G_o3gHRXO9ajdFVZ67MBM1k323wflXuXODfRHrDGRVx1j11MMMjg"}]}</t>
  </si>
  <si>
    <t>🔥 Queued order with Trigger ID: -328963109665061384</t>
  </si>
  <si>
    <t>json : "{\"destination\":\"Uffcadd844141cf0a43c0c2c87fb2389e\",\"events\":[{\"type\":\"message\",\"message\":{\"type\":\"text\",\"id\":\"572655681443463272\",\"quoteToken\":\"pPemnfcyZU9lCW3YG-u_PJMPtYpiaJJ30fUGG6lbgYqyzMdPTtmM8uZbHKesVOItEGmdt3NaZJy3aP37UGlvYS8MCOt39dSnLLm9iybejky4pJJXkGDvCbNLYzeEmnIJdsjIRcWyQzsvcWLvFp7mbw\",\"text\":\"ฟินเลย์มีมั้ยครับ\"},\"webhookEventId\":\"01K1P1ZW80008FYQ66G5KTZP1T\",\"deliveryContext\":{\"isRedelivery\":false},\"timestamp\":1754160688901,\"source\":{\"type\":\"user\",\"userId\":\"U863ec6850ff494c8ad50b25afa94efb0\"},\"replyToken\":\"7be889270e1f45b5ac6de5724275e164\",\"mode\":\"active\"}]}"</t>
  </si>
  <si>
    <t>json : "{\"destination\":\"Uffcadd844141cf0a43c0c2c87fb2389e\",\"events\":[{\"type\":\"message\",\"message\":{\"type\":\"text\",\"id\":\"572655691676778616\",\"quoteToken\":\"fKKDIl8rjsRrMXFNJ_UaukrqmLAuFfQquxcmumzOcOsuS5GOiJ81miZpb2do-yqJqdXHOvWMmWsr77dZ6S6dKjRfSNse73JYTRu_vL_h6cWBWvT6bSLPvA9XC_0eBm8Fok5ybQJ4loWDABMw7PwONA\",\"text\":\"ถ้ามีเอาด้วย 1 กก\"},\"webhookEventId\":\"01K1P202167Y8HXBZRAW5K8666\",\"deliveryContext\":{\"isRedelivery\":false},\"timestamp\":1754160694827,\"source\":{\"type\":\"user\",\"userId\":\"U863ec6850ff494c8ad50b25afa94efb0\"},\"replyToken\":\"fbcf9bb378e24d27a34f66c33e441137\",\"mode\":\"active\"}]}"</t>
  </si>
  <si>
    <t>🔥 Processing order for trigger: -328963109665061384</t>
  </si>
  <si>
    <t>summarizeOrdersToPayments key: 3 Aug 2025|Rare</t>
  </si>
  <si>
    <t>Flex Message (Final): {"type":"flex","altText":"(21gun#660) สั่งผักใหม่","contents":{"type":"bubble","size":"mega","body":{"type":"box","layout":"vertical","spacing":"md","contents":[{"type":"text","text":"✅ รายการสั่งผักใหม่ (21gun#660)","weight":"bold","size":"md","color":"#1DB446","wrap":true},{"type":"text","text":"ร้าน: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</si>
  <si>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{"sentMessages":[{"id":"572655883591614503","quoteToken":"uH1edztMR-yA_y1Ozu5C-iKJtXIwcgXAF0N6UNbhjsQbORPANHk_wXwPue4H4JxInxtHOFsPqdvmGg-s0cVaXr84K--6Dp1yVsM82vvF1PXzNK1WhdhXZD6Gf2zOurk8QA1RnRqT6fv3jo_KXoSxHA"}]}</t>
  </si>
  <si>
    <t>🔥 Deleted property for trigger: -328963109665061384</t>
  </si>
  <si>
    <t>✅ Deleted trigger: -328963109665061384</t>
  </si>
  <si>
    <t>sendDailyOrderSummary formattedToday : 3 Aug 2025</t>
  </si>
  <si>
    <t>sendDailyOrderSummary todayRows : [[648,"1 Aug 2025 เวลา 12:58","2025-08-02T17:00:00.000Z","Dripping Hill","Green Oak",0.4,120,48,"โอนเงิน"],[648,"1 Aug 2025 เวลา 12:58","2025-08-02T17:00:00.000Z","Dripping Hill","Red Oak",0.5,120,60,"โอนเงิน"],[648,"1 Aug 2025 เวลา 12:58","2025-08-02T17:00:00.000Z","Dripping Hill","Baby Cos",0.1,120,12,"โอนเงิน"],[657,"2 Aug 2025 เวลา 12:22","2025-08-02T17:00:00.000Z","Homie","Red Oak",1.5,120,180,"โอนเงิน"],[657,"2 Aug 2025 เวลา 12:22","2025-08-02T17:00:00.000Z","Homie","Cos",0.5,120,60,"โอนเงิน"],[658,"2 Aug 2025 เวลา 20:43","2025-08-02T17:00:00.000Z","Pepper International","Red Oak",0.5,120,60,"เงินสด"],[658,"2 Aug 2025 เวลา 20:43","2025-08-02T17:00:00.000Z","Pepper International","Cos",1,120,120,"เงินสด"],[659,"3 Aug 2025 เวลา 00:17","2025-08-02T17:00:00.000Z","ฌาณิ","Green Oak",1,120,120,"โอนเงิน"],[659,"3 Aug 2025 เวลา 00:17","2025-08-02T17:00:00.000Z","ฌาณิ","Red Oak",1,120,120,"โอนเงิน"],[659,"3 Aug 2025 เวลา 00:17","2025-08-02T17:00:00.000Z","ฌาณิ","Frillice Iceberg",1,140,140,"โอนเงิน"],[659,"3 Aug 2025 เวลา 00:17","2025-08-02T17:00:00.000Z","ฌาณิ","Baby Cos",2,120,240,"โอนเงิน"],[660,"3 Aug 2025 เวลา 01:53","2025-08-02T17:00:00.000Z","Rare","Baby Cos",2,120,240,"เครดิต"],[660,"3 Aug 2025 เวลา 01:53","2025-08-02T17:00:00.000Z","Rare","Red Coral",1,140,140,"เครดิต"]]</t>
  </si>
  <si>
    <t>📬 pushFlexMessage : {"sentMessages":[{"id":"572681747817824651","quoteToken":"AHqaxccmTXLGFa9LddcQrCTIpeSSYvboV-SZcLpG3KLVRc5vAshUShAe-OlKoezSgqBXZhMtLXqTQSxrlytF8mn_F9UJUFduO2uCZQdZ_EKg1a0Xk7fIgHoo-KZGqSewIlWRlY1h5yTsA9B_dkmT7w"}]}</t>
  </si>
  <si>
    <t>✅ เริ่ม checkIfDocumentExists สำหรับ: 8 Bistro วันที่: 25072025</t>
  </si>
  <si>
    <t>🔍 สำหรับลูกค้าเครดิต: ยังไม่มีเลขที่เอกสารใน Payments, ค้นหาไฟล์ที่ขึ้นต้นด้วย: 8 Bistro-</t>
  </si>
  <si>
    <t>✅ เริ่ม generateAdminDeliveryDocs สำหรับ: 8 Bistro วันที่: 25072025</t>
  </si>
  <si>
    <t>✨ สร้างเลขที่เอกสารใหม่: DS250725001</t>
  </si>
  <si>
    <t>💾 อัปเดตเลขที่เอกสาร DS250725001 ใน Payments แถวที่ 1851</t>
  </si>
  <si>
    <t>✅ เริ่ม checkIfDocumentExists สำหรับ: Fat Boy วันที่: 25072025</t>
  </si>
  <si>
    <t>🔍 สำหรับลูกค้าเครดิต: ยังไม่มีเลขที่เอกสารใน Payments, ค้นหาไฟล์ที่ขึ้นต้นด้วย: Fat Boy-</t>
  </si>
  <si>
    <t>✅ เริ่ม generateAdminDeliveryDocs สำหรับ: Fat Boy วันที่: 25072025</t>
  </si>
  <si>
    <t>✨ สร้างเลขที่เอกสารใหม่: DS250725002</t>
  </si>
  <si>
    <t>💾 อัปเดตเลขที่เอกสาร DS250725002 ใน Payments แถวที่ 1852</t>
  </si>
  <si>
    <t>✅ เริ่ม checkIfDocumentExists สำหรับ: Ken Izakaya วันที่: 25072025</t>
  </si>
  <si>
    <t>🔍 สำหรับลูกค้าเครดิต: ยังไม่มีเลขที่เอกสารใน Payments, ค้นหาไฟล์ที่ขึ้นต้นด้วย: Ken Izakaya-</t>
  </si>
  <si>
    <t>✅ เริ่ม generateAdminDeliveryDocs สำหรับ: Ken Izakaya วันที่: 25072025</t>
  </si>
  <si>
    <t>✨ สร้างเลขที่เอกสารใหม่: DS250725003</t>
  </si>
  <si>
    <t>💾 อัปเดตเลขที่เอกสาร DS250725003 ใน Payments แถวที่ 1853</t>
  </si>
  <si>
    <t>✅ เริ่ม checkIfDocumentExists สำหรับ: Shounen Yakiniku วันที่: 25072025</t>
  </si>
  <si>
    <t>✅ เริ่ม generateAdminDeliveryDocs สำหรับ: Shounen Yakiniku วันที่: 25072025</t>
  </si>
  <si>
    <t>✨ สร้างเลขที่เอกสารใหม่: DS250725004</t>
  </si>
  <si>
    <t>💾 อัปเดตเลขที่เอกสาร DS250725004 ใน Payments แถวที่ 1854</t>
  </si>
  <si>
    <t>✅ เริ่ม checkIfDocumentExists สำหรับ: 8 Dining วันที่: 26072025</t>
  </si>
  <si>
    <t>🔍 สำหรับลูกค้าเครดิต: ยังไม่มีเลขที่เอกสารใน Payments, ค้นหาไฟล์ที่ขึ้นต้นด้วย: 8 Dining-</t>
  </si>
  <si>
    <t>✅ เริ่ม generateAdminDeliveryDocs สำหรับ: 8 Dining วันที่: 26072025</t>
  </si>
  <si>
    <t>✨ สร้างเลขที่เอกสารใหม่: DS260725001</t>
  </si>
  <si>
    <t>💾 อัปเดตเลขที่เอกสาร DS260725001 ใน Payments แถวที่ 1857</t>
  </si>
  <si>
    <t>✅ เริ่ม checkIfDocumentExists สำหรับ: Rare วันที่: 26072025</t>
  </si>
  <si>
    <t>🔍 สำหรับลูกค้าเครดิต: พบเลขที่เอกสารเดิม DS270725001, ค้นหาไฟล์: Rare-DS270725001.pdf</t>
  </si>
  <si>
    <t>✅ เริ่ม generateAdminDeliveryDocs สำหรับ: Rare วันที่: 26072025</t>
  </si>
  <si>
    <t>✨ สร้างเลขที่เอกสารใหม่: DS260725002</t>
  </si>
  <si>
    <t>💾 อัปเดตเลขที่เอกสาร DS260725002 ใน Payments แถวที่ 1858</t>
  </si>
  <si>
    <t>✅ เริ่ม checkIfDocumentExists สำหรับ: Shounen Yakiniku วันที่: 26072025</t>
  </si>
  <si>
    <t>🔍 สำหรับลูกค้าเครดิต: พบเลขที่เอกสารเดิม DS270725003, ค้นหาไฟล์: Shounen Yakiniku-DS270725003.pdf</t>
  </si>
  <si>
    <t>✅ เริ่ม generateAdminDeliveryDocs สำหรับ: Shounen Yakiniku วันที่: 26072025</t>
  </si>
  <si>
    <t>✨ สร้างเลขที่เอกสารใหม่: DS260725003</t>
  </si>
  <si>
    <t>💾 อัปเดตเลขที่เอกสาร DS260725003 ใน Payments แถวที่ 1859</t>
  </si>
  <si>
    <t>✅ เริ่ม checkIfDocumentExists สำหรับ: Fat Boy วันที่: 26072025</t>
  </si>
  <si>
    <t>🔍 สำหรับลูกค้าเครดิต: พบเลขที่เอกสารเดิม DS270725002, ค้นหาไฟล์: Fat Boy-DS270725002.pdf</t>
  </si>
  <si>
    <t>✅ เริ่ม generateAdminDeliveryDocs สำหรับ: Fat Boy วันที่: 26072025</t>
  </si>
  <si>
    <t>✨ สร้างเลขที่เอกสารใหม่: DS260725004</t>
  </si>
  <si>
    <t>💾 อัปเดตเลขที่เอกสาร DS260725004 ใน Payments แถวที่ 1860</t>
  </si>
  <si>
    <t>json : "{\"destination\":\"Uffcadd844141cf0a43c0c2c87fb2389e\",\"events\":[{\"type\":\"message\",\"message\":{\"type\":\"text\",\"id\":\"572695304495956177\",\"quoteToken\":\"IVweN7JQU2zFwe7oN5o7GT2gB9MEhxPJdhtDQA_tu77kzLFL6HCOTLbcX9804nKh4WeQ1mE5r-h20Iz626S-ESk8DStfjdaQuiAmwYxKlynx3RGHlA4rHK3u797N_nNsLJso24S8nJ3K2KjzSpNG3Q\",\"text\":\"เอทบิสโทร\\nเรดคอรัล 1 โล\\nฟิลเลย์ 1 โล\"},\"webhookEventId\":\"01K1PRGKQBVQSTFTYFGF6R8XTP\",\"deliveryContext\":{\"isRedelivery\":false},\"timestamp\":1754184305903,\"source\":{\"type\":\"user\",\"userId\":\"Uc0f3910d135521f0995ac379d0c945f8\"},\"replyToken\":\"8c57b28d69d940919bc7f4dda4124634\",\"mode\":\"active\"}]}"</t>
  </si>
  <si>
    <t>json : "{\"destination\":\"Uffcadd844141cf0a43c0c2c87fb2389e\",\"events\":[{\"type\":\"message\",\"message\":{\"type\":\"text\",\"id\":\"572695385261211669\",\"quoteToken\":\"YHc2kKj9hzrdhb9_bYWVs7e9M1v_TIKRUQvQHz7A1HWpCyOUpS2rGUXmC1_FoH6Ozg60MJpmtFMAax3xsRZuHpyhqvPfJuNlyrvwlb0gMx_bURn81UxLDuQ-K7dz090ptPTxsWpDuB6kztHjspdJuw\",\"text\":\"แฟทบอย\\nเรดคอรัล 2โล\\nฟิลเลย์ 2โล\\nเบบี้คอส 2โล\\nร้อกเกต 0.5 โล\"},\"webhookEventId\":\"01K1PRJ2EBYRRBXV4R6WJY0WYX\",\"deliveryContext\":{\"isRedelivery\":false},\"timestamp\":1754184354142,\"source\":{\"type\":\"user\",\"userId\":\"Uc0f3910d135521f0995ac379d0c945f8\"},\"replyToken\":\"eb58127f7fff4f7eb23f2994933a898b\",\"mode\":\"active\"}]}"</t>
  </si>
  <si>
    <t>json : "{\"destination\":\"Uffcadd844141cf0a43c0c2c87fb2389e\",\"events\":[{\"type\":\"message\",\"message\":{\"type\":\"text\",\"id\":\"572695426717974529\",\"quoteToken\":\"wwEkBqd58sW4pqua7q-P8P2uA_aFWJiVprnDsaSby1uJJWikZbuIDvnUhrMmb-vWX4X5H6snpJ9M4-uxo9vytqpSih4F3qSjMyeRw4l-14Eb58F_xG9ItEu1xqPmR_qf7fHJDf208xBdwUWTHVNrUw\",\"text\":\"โชเนน\\nคอส 2โล\\nกรีน1 โล\\nเรด 1 โลค่ะ\"},\"webhookEventId\":\"01K1PRJTC61V71Y6DVK57008BY\",\"deliveryContext\":{\"isRedelivery\":false},\"timestamp\":1754184378748,\"source\":{\"type\":\"user\",\"userId\":\"Uc0f3910d135521f0995ac379d0c945f8\"},\"replyToken\":\"aec14363fffd45f493bb38dd3882740f\",\"mode\":\"active\"}]}"</t>
  </si>
  <si>
    <t>json : "{\"destination\":\"Uffcadd844141cf0a43c0c2c87fb2389e\",\"events\":[{\"type\":\"message\",\"message\":{\"type\":\"text\",\"id\":\"572695450306740516\",\"quoteToken\":\"i5xzkcss_HZ9ml9so7viD0AmqRidfSeEoNAHL2epiyoTWPhUz3aVEwzPiw9F1-cSskSjbxg_gccCPFMZadGhQK4AiscqT4aiC1VQGSyE-PJqL_HrdUb4L7KAnNL61zDH2REnQ92RE_baroLA8FndmA\",\"text\":\"เคน\\nเรดคอรัล 0.5 โล\"},\"webhookEventId\":\"01K1PRK884PM26PG1NEZYHD8QB\",\"deliveryContext\":{\"isRedelivery\":false},\"timestamp\":1754184392930,\"source\":{\"type\":\"user\",\"userId\":\"Uc0f3910d135521f0995ac379d0c945f8\"},\"replyToken\":\"50d0e56645f54f449ebd6fbdb88640ce\",\"mode\":\"active\"}]}"</t>
  </si>
  <si>
    <t>✅ พบไฟล์: 8 Bistro-DS250725001.pdf</t>
  </si>
  <si>
    <t>🔍 สำหรับลูกค้าเครดิต: พบเลขที่เอกสารเดิม DS260725004, ค้นหาไฟล์: Fat Boy-DS260725004.pdf</t>
  </si>
  <si>
    <t>✅ พบไฟล์: Ken Izakaya-DS250725003.pdf</t>
  </si>
  <si>
    <t>🔍 สำหรับลูกค้าเครดิต: พบเลขที่เอกสารเดิม DS260725003, ค้นหาไฟล์: Shounen Yakiniku-DS260725003.pdf</t>
  </si>
  <si>
    <t>Checking documents for 4 shops on date: 2025-07-25</t>
  </si>
  <si>
    <t>Check result for 8 Bistro:</t>
  </si>
  <si>
    <t>Check result for Fat Boy:</t>
  </si>
  <si>
    <t>Check result for Ken Izakaya:</t>
  </si>
  <si>
    <t>Check result for Shounen Yakiniku:</t>
  </si>
  <si>
    <t>Total results:</t>
  </si>
  <si>
    <t>🔍 ค้นหาไฟล์ที่ขึ้นต้นด้วย: 8 Bistro- ในโฟลเดอร์ 25072025</t>
  </si>
  <si>
    <t>🔍 ค้นหาไฟล์ที่ขึ้นต้นด้วย: Fat Boy- ในโฟลเดอร์ 25072025</t>
  </si>
  <si>
    <t>✅ พบไฟล์: Fat Boy-DS250725002.pdf</t>
  </si>
  <si>
    <t>🔍 ค้นหาไฟล์ที่ขึ้นต้นด้วย: Ken Izakaya- ในโฟลเดอร์ 25072025</t>
  </si>
  <si>
    <t>🔍 ค้นหาไฟล์ที่ขึ้นต้นด้วย: Shounen Yakiniku- ในโฟลเดอร์ 25072025</t>
  </si>
  <si>
    <t>✅ พบไฟล์: Shounen Yakiniku-DS250725004.pdf</t>
  </si>
  <si>
    <t>🗑️ ลบไฟล์เก่า: 8 Bistro-DS250725001.pdf</t>
  </si>
  <si>
    <t>🔍 พบเลขที่เอกสารเดิมใน Payments: DS250725001</t>
  </si>
  <si>
    <t>🗑️ ลบไฟล์เก่า: Fat Boy-DS250725002.pdf</t>
  </si>
  <si>
    <t>🔍 พบเลขที่เอกสารเดิมใน Payments: DS250725002</t>
  </si>
  <si>
    <t>json : "{\"date\":\"2025-08-03T01:58:43.991Z\",\"deliveryDate\":\"2025-08-03\",\"user\":\"Shounen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</si>
  <si>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-1398323684479814893</t>
  </si>
  <si>
    <t>🗑️ ลบไฟล์เก่า: Ken Izakaya-DS250725003.pdf</t>
  </si>
  <si>
    <t>🔍 พบเลขที่เอกสารเดิมใน Payments: DS250725003</t>
  </si>
  <si>
    <t>🗑️ ลบไฟล์เก่า: Shounen Yakiniku-DS250725004.pdf</t>
  </si>
  <si>
    <t>🔥 Queued order with Trigger ID: -8906303439623100305</t>
  </si>
  <si>
    <t>🔍 พบเลขที่เอกสารเดิมใน Payments: DS250725004</t>
  </si>
  <si>
    <t>json : "{\"date\":\"2025-08-03T02:00:04.791Z\",\"deliveryDate\":\"2025-08-03\",\"user\":\"Fat Boy\",\"userLine\":\"ADMIN\",\"payMethod\":\"เครดิต\",\"userId\":\"ADMIN\",\"order\":[{\"name\":\"Frillice Iceberg\",\"nameTh\":\"ฟิลเลย์ไอซ์เบิร์ก\",\"amount\":2,\"price\":140,\"subtotal\":280},{\"name\":\"Baby Cos\",\"nameTh\":\"เบบี้คอส\",\"amount\":2,\"price\":120,\"subtotal\":240},{\"name\":\"Wild Rocket\",\"nameTh\":\"ไวลด์ ร็อคเก็ต\",\"amount\":0.5,\"price\":300,\"subtotal\":150},{\"name\":\"Red Coral\",\"nameTh\":\"เรดคอรัล\",\"amount\":2,\"price\":140,\"subtotal\":280}]}"</t>
  </si>
  <si>
    <t>🔥 Queued order with Trigger ID: -3250615243115161928</t>
  </si>
  <si>
    <t>json : "{\"date\":\"2025-08-03T02:00:34.690Z\",\"deliveryDate\":\"2025-08-03\",\"user\":\"Ken Izakaya\",\"userLine\":\"ADMIN\",\"payMethod\":\"เครดิต\",\"userId\":\"ADMIN\",\"order\":[{\"name\":\"Red Coral\",\"nameTh\":\"เรดคอรัล\",\"amount\":0.5,\"price\":140,\"subtotal\":70}]}"</t>
  </si>
  <si>
    <t>🔥 Queued order with Trigger ID: -2139177731285366791</t>
  </si>
  <si>
    <t>🔥 Processing order for trigger: -3250615243115161928</t>
  </si>
  <si>
    <t>sendDailyPackingSummary formattedToday : 3 Aug 2025</t>
  </si>
  <si>
    <t>🔥 Processing order for trigger: -1398323684479814893</t>
  </si>
  <si>
    <t>sendDailyPackingSummary todayRows : [[648,"1 Aug 2025 เวลา 12:58","2025-08-02T17:00:00.000Z","Dripping Hill","Green Oak",0.4,120,48,"โอนเงิน"],[648,"1 Aug 2025 เวลา 12:58","2025-08-02T17:00:00.000Z","Dripping Hill","Red Oak",0.5,120,60,"โอนเงิน"],[648,"1 Aug 2025 เวลา 12:58","2025-08-02T17:00:00.000Z","Dripping Hill","Baby Cos",0.1,120,12,"โอนเงิน"],[657,"2 Aug 2025 เวลา 12:22","2025-08-02T17:00:00.000Z","Homie","Red Oak",1.5,120,180,"โอนเงิน"],[657,"2 Aug 2025 เวลา 12:22","2025-08-02T17:00:00.000Z","Homie","Cos",0.5,120,60,"โอนเงิน"],[658,"2 Aug 2025 เวลา 20:43","2025-08-02T17:00:00.000Z","Pepper International","Red Oak",0.5,120,60,"เงินสด"],[658,"2 Aug 2025 เวลา 20:43","2025-08-02T17:00:00.000Z","Pepper International","Cos",1,120,120,"เงินสด"],[659,"3 Aug 2025 เวลา 00:17","2025-08-02T17:00:00.000Z","ฌาณิ","Green Oak",1,120,120,"โอนเงิน"],[659,"3 Aug 2025 เวลา 00:17","2025-08-02T17:00:00.000Z","ฌาณิ","Red Oak",1,120,120,"โอนเงิน"],[659,"3 Aug 2025 เวลา 00:17","2025-08-02T17:00:00.000Z","ฌาณิ","Frillice Iceberg",1,140,140,"โอนเงิน"],[659,"3 Aug 2025 เวลา 00:17","2025-08-02T17:00:00.000Z","ฌาณิ","Baby Cos",2,120,240,"โอนเงิน"],[660,"3 Aug 2025 เวลา 01:53","2025-08-02T17:00:00.000Z","Rare","Baby Cos",2,120,240,"เครดิต"],[660,"3 Aug 2025 เวลา 01:53","2025-08-02T17:00:00.000Z","Rare","Red Coral",1,140,140,"เครดิต"]]</t>
  </si>
  <si>
    <t>sendDailyDeliverSummary flexMessage : {"type":"flex","altText":"สรุปรายการส่งผัก 🚚🥬\nประจำวันที่ 03/08/2025","contents":{"type":"bubble","size":"mega","body":{"type":"box","layout":"vertical","contents":[{"type":"text","text":"สรุปรายการส่งผัก 🚚🥬 \nประจำวันที่ 03/08/2025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Oak","size":"sm","weight":"bold","flex":5,"wrap":true},{"type":"text","text":"0.40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บ.)","weight":"bold","size":"sm"}]}]},{"type":"box","layout":"vertical","margin":"lg","spacing":"sm","contents":[{"type":"box","layout":"horizontal","backgroundColor":"#A1D6B2","paddingAll":"md","cornerRadius":"md","margin":"lg","contents":[{"type":"text","text":"4.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180 บ.","weight":"bold","align":"end","flex":3}]},{"type":"box","layout":"horizontal","contents":[{"type":"text","text":"โอนเงิน","flex":5,"wrap":true},{"type":"text","text":"980 บ.","weight":"bold","align":"end","flex":3}]},{"type":"box","layout":"horizontal","contents":[{"type":"text","text":"เครดิต","flex":5,"wrap":true},{"type":"text","text":"380 บ.","weight":"bold","align":"end","flex":3}]},{"type":"separator","margin":"sm"},{"type":"box","layout":"horizontal","backgroundColor":"#E8B86D","paddingAll":"md","cornerRadius":"md","contents":[{"type":"text","text":"รวม 12.50 กก.","size":"md","weight":"bold","flex":5,"wrap":true},{"type":"text","text":"1.540 บ.","weight":"bold","size":"md","align":"end","flex":3}]}]}]}}}</t>
  </si>
  <si>
    <t>summarizeOrdersToPayments key: 3 Aug 2025|Fat Boy</t>
  </si>
  <si>
    <t>✅ เริ่ม generateAdminDeliveryDocs สำหรับ: Fat Boy วันที่: 03082025</t>
  </si>
  <si>
    <t>summarizeOrdersToPayments key: 3 Aug 2025|Shounen Yakiniku</t>
  </si>
  <si>
    <t>✅ เริ่ม generateAdminDeliveryDocs สำหรับ: Shounen Yakiniku วันที่: 03082025</t>
  </si>
  <si>
    <t>✨ สร้างเลขที่เอกสารใหม่: DS030825002</t>
  </si>
  <si>
    <t>Checking documents for 6 shops on date: 2025-08-03</t>
  </si>
  <si>
    <t>✅ เริ่ม checkIfDocumentExists สำหรับ: Dripping Hill วันที่: 03082025</t>
  </si>
  <si>
    <t>🔥 Processing order for trigger: -8906303439623100305</t>
  </si>
  <si>
    <t>🔍 ค้นหาไฟล์ที่ขึ้นต้นด้วย: Dripping Hill- ในโฟลเดอร์ 03082025</t>
  </si>
  <si>
    <t>✅ พบไฟล์: Dripping Hill-RC030825001.pdf</t>
  </si>
  <si>
    <t>💾 อัปเดตเลขที่เอกสาร DS030825002 ใน Payments แถวที่ 1915</t>
  </si>
  <si>
    <t>Check result for Dripping Hill:</t>
  </si>
  <si>
    <t>Flex Message (Final): {"type":"flex","altText":"(ADMIN#661) สั่งผักใหม่","contents":{"type":"bubble","size":"mega","body":{"type":"box","layout":"vertical","spacing":"md","contents":[{"type":"text","text":"✅ รายการสั่งผักใหม่ (ADMIN#661)","weight":"bold","size":"md","color":"#1DB446","wrap":true},{"type":"text","text":"ร้าน: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บ.","size":"sm","color":"#000000","align":"end","flex":3}]},{"type":"box","layout":"horizontal","contents":[{"type":"text","text":"Red Coral","size":"sm","color":"#000000","flex":4},{"type":"text","text":"2.00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บ.","size":"sm","color":"#000000","align":"end","flex":3}]}]},{"type":"separator","margin":"md"},{"type":"box","layout":"horizontal","margin":"sm","contents":[{"type":"text","text":"รวม","weight":"bold","size":"sm","flex":4},{"type":"text","text":"6.50 กก.","weight":"bold","align":"end","size":"sm","flex":2},{"type":"text","text":"950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PDF","uri":"https://drive.google.com/file/d/1c_5QohXvbGsHnJ1eDAlVumtbJ0ICRX4p/view?usp=drivesdk"},"margin":"sm"}]}]}}}</t>
  </si>
  <si>
    <t>✅ เริ่ม checkIfDocumentExists สำหรับ: Homie วันที่: 03082025</t>
  </si>
  <si>
    <t>📬 pushFlexMessage : {"sentMessages":[{"id":"572698964277854651","quoteToken":"MclLemkHen0VAbN21V_9mAynUwEX_pYgNA1PBrj_i8GcGGxPclSUahvizkGkGSWxHPH3CBclFxREv8M20xZfsAaKp4Wgxjb4-gjDJU7FFTNw4v7JcIDd2P7rzOcOi7hOU24DO2OHPx_ZQnVhozZ6Ig"}]}</t>
  </si>
  <si>
    <t>🔥 Deleted property for trigger: -3250615243115161928</t>
  </si>
  <si>
    <t>✅ เริ่ม checkIfDocumentExists สำหรับ: Pepper International วันที่: 03082025</t>
  </si>
  <si>
    <t>🔍 ค้นหาไฟล์ที่ขึ้นต้นด้วย: Pepper International- ในโฟลเดอร์ 03082025</t>
  </si>
  <si>
    <t>summarizeOrdersToPayments key: 3 Aug 2025|8 Bistro</t>
  </si>
  <si>
    <t>✅ พบไฟล์: Pepper International-RC030825003.pdf</t>
  </si>
  <si>
    <t>Check result for Pepper International:</t>
  </si>
  <si>
    <t>✅ เริ่ม checkIfDocumentExists สำหรับ: ฌาณิ วันที่: 03082025</t>
  </si>
  <si>
    <t>🔍 ค้นหาไฟล์ที่ขึ้นต้นด้วย: ฌาณิ- ในโฟลเดอร์ 03082025</t>
  </si>
  <si>
    <t>✅ พบไฟล์: ฌาณิ-RC030825002.pdf</t>
  </si>
  <si>
    <t>Check result for ฌาณิ:</t>
  </si>
  <si>
    <t>✅ เริ่ม generateAdminDeliveryDocs สำหรับ: 8 Bistro วันที่: 03082025</t>
  </si>
  <si>
    <t>✅ เริ่ม checkIfDocumentExists สำหรับ: Rare วันที่: 03082025</t>
  </si>
  <si>
    <t>🔍 ค้นหาไฟล์ที่ขึ้นต้นด้วย: Rare- ในโฟลเดอร์ 03082025</t>
  </si>
  <si>
    <t>✅ พบไฟล์: Rare-DS030825001.pdf</t>
  </si>
  <si>
    <t>Check result for Rare:</t>
  </si>
  <si>
    <t>✅ เริ่ม checkIfDocumentExists สำหรับ: Fat Boy วันที่: 03082025</t>
  </si>
  <si>
    <t>🔍 ค้นหาไฟล์ที่ขึ้นต้นด้วย: Fat Boy- ในโฟลเดอร์ 03082025</t>
  </si>
  <si>
    <t>✅ พบไฟล์: Fat Boy-DS030825002.pdf</t>
  </si>
  <si>
    <t>✨ สร้างเลขที่เอกสารใหม่: DS030825003</t>
  </si>
  <si>
    <t>🔥 Processing order for trigger: -2139177731285366791</t>
  </si>
  <si>
    <t>💾 อัปเดตเลขที่เอกสาร DS030825003 ใน Payments แถวที่ 1916</t>
  </si>
  <si>
    <t>Flex Message (Final): {"type":"flex","altText":"(ADMIN#662) สั่งผักใหม่","contents":{"type":"bubble","size":"mega","body":{"type":"box","layout":"vertical","spacing":"md","contents":[{"type":"text","text":"✅ รายการสั่งผักใหม่ (ADMIN#662)","weight":"bold","size":"md","color":"#1DB446","wrap":true},{"type":"text","text":"ร้าน: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PDF","uri":"https://drive.google.com/file/d/1fU__n8xit4R5w2H-2vnEemTXSExLqHIE/view?usp=drivesdk"},"margin":"sm"}]}]}}}</t>
  </si>
  <si>
    <t>📬 pushFlexMessage : {"sentMessages":[{"id":"572699035363443255","quoteToken":"MQs2PFw40N16aibUoJPnnRI9P5UIL9HgEdKDG-jFbeDTzt99myn5jwDSUCTT-uJxHkC3R1YAIY-aCzOEVpwXTGY3EQX0u-ubn9StUKzd_94q5wM7vz5v5cKmFypvSxMmcgrqxHuQ4KI2sBvANqEycQ"}]}</t>
  </si>
  <si>
    <t>🔥 Deleted property for trigger: -1398323684479814893</t>
  </si>
  <si>
    <t>✅ Deleted trigger: -1398323684479814893</t>
  </si>
  <si>
    <t>summarizeOrdersToPayments key: 3 Aug 2025|Ken Izakaya</t>
  </si>
  <si>
    <t>✅ เริ่ม generateAdminDeliveryDocs สำหรับ: Ken Izakaya วันที่: 03082025</t>
  </si>
  <si>
    <t>Checking documents for 9 shops on date: 2025-07-25</t>
  </si>
  <si>
    <t>✅ เริ่ม checkIfDocumentExists สำหรับ: Den shabu วันที่: 25072025</t>
  </si>
  <si>
    <t>🔍 ค้นหาไฟล์ที่ขึ้นต้นด้วย: Den shabu- ในโฟลเดอร์ 25072025</t>
  </si>
  <si>
    <t>Check result for Den shabu:</t>
  </si>
  <si>
    <t>✅ เริ่ม checkIfDocumentExists สำหรับ: คริสตัลคาเฟ่ วันที่: 25072025</t>
  </si>
  <si>
    <t>checkIfDocumentExists: ไม่พบข้อมูลลูกค้าหรือไม่ได้ติ๊กพิมพ์เอกสารสำหรับ คริสตัลคาเฟ่</t>
  </si>
  <si>
    <t>Check result for คริสตัลคาเฟ่:</t>
  </si>
  <si>
    <t>✅ เริ่ม checkIfDocumentExists สำหรับ: Den Shabu วันที่: 25072025</t>
  </si>
  <si>
    <t>✨ สร้างเลขที่เอกสารใหม่: DS030825004</t>
  </si>
  <si>
    <t>🔍 ค้นหาไฟล์ที่ขึ้นต้นด้วย: Den Shabu- ในโฟลเดอร์ 25072025</t>
  </si>
  <si>
    <t>Check result for Den Shabu:</t>
  </si>
  <si>
    <t>✅ เริ่ม checkIfDocumentExists สำหรับ: Ginda wagyu วันที่: 25072025</t>
  </si>
  <si>
    <t>checkIfDocumentExists: ไม่พบข้อมูลลูกค้าหรือไม่ได้ติ๊กพิมพ์เอกสารสำหรับ Ginda wagyu</t>
  </si>
  <si>
    <t>Check result for Ginda wagyu:</t>
  </si>
  <si>
    <t>✅ เริ่ม checkIfDocumentExists สำหรับ: Bosco วันที่: 25072025</t>
  </si>
  <si>
    <t>🔍 ค้นหาไฟล์ที่ขึ้นต้นด้วย: Bosco- ในโฟลเดอร์ 25072025</t>
  </si>
  <si>
    <t>Check result for Bosco:</t>
  </si>
  <si>
    <t>💾 อัปเดตเลขที่เอกสาร DS030825004 ใน Payments แถวที่ 1917</t>
  </si>
  <si>
    <t>Flex Message (Final): {"type":"flex","altText":"(ADMIN#663) สั่งผักใหม่","contents":{"type":"bubble","size":"mega","body":{"type":"box","layout":"vertical","spacing":"md","contents":[{"type":"text","text":"✅ รายการสั่งผักใหม่ (ADMIN#663)","weight":"bold","size":"md","color":"#1DB446","wrap":true},{"type":"text","text":"ร้าน: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PDF","uri":"https://drive.google.com/file/d/1YPqubUSh-UqHith7DXB8LRCj3yrpU8nj/view?usp=drivesdk"},"margin":"sm"}]}]}}}</t>
  </si>
  <si>
    <t>📬 pushFlexMessage : {"sentMessages":[{"id":"572699138039480377","quoteToken":"7oo9PstZqvj09oODfwcPWh-maSZEP7UVahu9TtQIk2npbDwOvzrMoXCAc8n4OVRyQy-Nfvkl4TZqH3-l4Q075l81SJx3CBtKaBRWqBPKR5No2_F1QC__ioB7fsQKEpxplADVFkWu-VeAEFGVwVLQXg"}]}</t>
  </si>
  <si>
    <t>🔥 Deleted property for trigger: -8906303439623100305</t>
  </si>
  <si>
    <t>✅ Deleted trigger: -8906303439623100305</t>
  </si>
  <si>
    <t>✨ สร้างเลขที่เอกสารใหม่: DS030825005</t>
  </si>
  <si>
    <t>💾 อัปเดตเลขที่เอกสาร DS030825005 ใน Payments แถวที่ 1918</t>
  </si>
  <si>
    <t>Flex Message (Final): {"type":"flex","altText":"(ADMIN#664) สั่งผักใหม่","contents":{"type":"bubble","size":"mega","body":{"type":"box","layout":"vertical","spacing":"md","contents":[{"type":"text","text":"✅ รายการสั่งผักใหม่ (ADMIN#664)","weight":"bold","size":"md","color":"#1DB446","wrap":true},{"type":"text","text":"ร้าน: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PDF","uri":"https://drive.google.com/file/d/1jBWsZyEvIujt-mcBXMxe6w337Ek2oCl2/view?usp=drivesdk"},"margin":"sm"}]}]}}}</t>
  </si>
  <si>
    <t>📬 pushFlexMessage : {"sentMessages":[{"id":"572699493649613028","quoteToken":"6NN38yRRUohL9B4zkPa9cznvML1gFnLm98ePTMY7FrfaNpGSI_Ka1Fd6-KD1Cu9M2Xrxb8v92ZrOwfzJ9e7bNgUEK7v_JKOy6hJGYv4fsYFiMHHELE5w-3JrQKa-BlkICB703J577vwq1nusRDy1iA"}]}</t>
  </si>
  <si>
    <t>🔥 Deleted property for trigger: -2139177731285366791</t>
  </si>
  <si>
    <t>✅ Deleted trigger: -2139177731285366791</t>
  </si>
  <si>
    <t>json : "{\"date\":\"2025-08-03T02:25:01.092Z\",\"deliveryDate\":\"2025-08-03\",\"user\":\"Rare\",\"userLine\":\"ADMIN\",\"payMethod\":\"เครดิต\",\"userId\":\"ADMIN\",\"order\":[{\"name\":\"Frillice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Cos\",\"nameTh\":\"เบบี้คอส\",\"amount\":2,\"price\":120,\"subtotal\":240},{\"name\":\"Red Coral\",\"nameTh\":\"เรดคอรัล\",\"amount\":1,\"price\":140,\"subtotal\":140}]}"</t>
  </si>
  <si>
    <t>🔥 Queued order with Trigger ID: 7023680591382901080</t>
  </si>
  <si>
    <t>🔥 Processing order for trigger: 7023680591382901080</t>
  </si>
  <si>
    <t>Found 2 rows to delete for shop "Rare" on 3 Aug 2025.</t>
  </si>
  <si>
    <t>Deleted row: 3357</t>
  </si>
  <si>
    <t>Deleted row: 3356</t>
  </si>
  <si>
    <t>Found existing payment summary at data index: 1912</t>
  </si>
  <si>
    <t>Row 1914 updated successfully.</t>
  </si>
  <si>
    <t>✅ Late admin order detected. Attempting to generate document for Rare.</t>
  </si>
  <si>
    <t>✅ เริ่ม generateAdminDeliveryDocs สำหรับ: Rare วันที่: 03082025</t>
  </si>
  <si>
    <t>🗑️ ลบไฟล์เก่า: Rare-DS030825001.pdf</t>
  </si>
  <si>
    <t>🔍 พบเลขที่เอกสารเดิมใน Payments: DS030825001</t>
  </si>
  <si>
    <t>💾 อัปเดตเลขที่เอกสาร DS030825001 ใน Payments แถวที่ 1914</t>
  </si>
  <si>
    <t>Flex Message (Final): {"type":"flex","altText":"(ADMIN#660) แก้ไขสั่งผัก","contents":{"type":"bubble","size":"mega","body":{"type":"box","layout":"vertical","spacing":"md","contents":[{"type":"text","text":"🔄 แก้ไขรายการสั่งผัก (ADMIN#660)","weight":"bold","size":"md","color":"#f57b00","wrap":true},{"type":"text","text":"ร้าน: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PDF","uri":"https://drive.google.com/file/d/1hPD-GdRT12iwlkXczfUUty6G8H7Aiaea/view?usp=drivesdk"},"margin":"sm"}]}]}}}</t>
  </si>
  <si>
    <t>📬 pushFlexMessage : {"sentMessages":[{"id":"572701574494159445","quoteToken":"0_i0BdccNk-hkjeI_vNuiPKNERGEwjQrwh3fEgl-9s02xqneAI4lhSmpEvVPoN_MNlRABZqXgAM8tDh9w78swFhuuXSRCUn683P-Umnrwsml93kM0YqVvjo-PnrkGcIL7qjCKHd1v8PlhyRJKQ6JjQ"}]}</t>
  </si>
  <si>
    <t>🔥 Deleted property for trigger: 7023680591382901080</t>
  </si>
  <si>
    <t>✅ Deleted trigger: 7023680591382901080</t>
  </si>
  <si>
    <t>json : "{\"destination\":\"Uffcadd844141cf0a43c0c2c87fb2389e\",\"events\":[{\"type\":\"message\",\"message\":{\"type\":\"text\",\"id\":\"572720622187577651\",\"quoteToken\":\"d3PdrIzgkx9R448mXOcroZ5Yke30AwhCxghNSddU7Ycuj96NpKJMDZF7ppgBC8ri-VwW4_SZT3p_iDNJMSl4KGxACXkuFZmFls6tDUDdOKdOrEs3QBtjIF_d7BeUfX_aLtAzeCNWQsyLmD27We0EdQ\",\"text\":\"วันนี้ส่งผักตอนไหนคะ\"},\"webhookEventId\":\"01K1Q6X4BRZCVTWF1MKSHVSYVD\",\"deliveryContext\":{\"isRedelivery\":false},\"timestamp\":1754199396422,\"source\":{\"type\":\"user\",\"userId\":\"U0a6caa79590587d5269bfdd7dcb6f3c2\"},\"replyToken\":\"e7bff16945a6443ca246f59c9bb74524\",\"mode\":\"active\"}]}"</t>
  </si>
  <si>
    <t>json : "{\"destination\":\"Uffcadd844141cf0a43c0c2c87fb2389e\",\"events\":[{\"type\":\"message\",\"message\":{\"type\":\"image\",\"id\":\"572721449555722242\",\"quoteToken\":\"73ITCn-X0xc6fSAbokGltOzIcIFO-qVo6qB5_6aHsoRnzMkzq3jsP1wMh5K5P_JikI7IuhpZcLn2PBfTCvjlu7sQoXYK2N0jVM8bTzmBDqu8meCBoJvBMfYZdjLsDC_axHPfaMrkPDcKuZvSH4vCEw\",\"contentProvider\":{\"type\":\"line\"}},\"webhookEventId\":\"01K1Q7C6TVN6VC3N1XK61Y24MV\",\"deliveryContext\":{\"isRedelivery\":false},\"timestamp\":1754199890358,\"source\":{\"type\":\"user\",\"userId\":\"U38cf79a0245305294a59833353cea1ae\"},\"replyToken\":\"31dd42e9a56140e7a07e452ceb2a19bd\",\"mode\":\"active\"}]}"</t>
  </si>
  <si>
    <t>json : "{\"destination\":\"Uffcadd844141cf0a43c0c2c87fb2389e\",\"events\":[{\"type\":\"message\",\"message\":{\"type\":\"text\",\"id\":\"572737569910423990\",\"quoteToken\":\"dW11ZlN41GVFqpKJZrHsCnH6oLTLOcHoQyLsaWkewxYyJcRYVrVu0S9aFTUzHkABIDHUyyqJTGTrMiYAwtRHXeDLh6yFjJddTMIa1dcsRWsyrD9eHBttnmir7ead39SssJOgE0Nd5dXYm3H6UvOKSw\",\"text\":\"สั่งผัก\"},\"webhookEventId\":\"01K1QGHDM2QWZV9Z54HXHAVW95\",\"deliveryContext\":{\"isRedelivery\":false},\"timestamp\":1754209498248,\"source\":{\"type\":\"user\",\"userId\":\"Uf976238c399e9e9a0103db2a8770892b\"},\"replyToken\":\"366c2d77e14f40bfa92b7ba1df2b3b0f\",\"mode\":\"active\"}]}"</t>
  </si>
  <si>
    <t>json : "{\"date\":\"2025-08-03T11:03:02.803Z\",\"deliveryDate\":\"2025-08-05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</si>
  <si>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{"sentMessages":[{"id":"572753490078597361","quoteToken":"_OTYDDtQnrfL5nFzdBeHl9AdrihpARc88tXY9OCW_UBvE8bbHOgCorWoeoHiCFJwsMk-6AxgACZ5vKoZz1P3rnGpXbCsJz5Ual-WvteH4ygnVDkn6mPUeAamqcFRXetVDCquBB8LKTSOH89hRF8T3w"}]}</t>
  </si>
  <si>
    <t>🔥 Queued order with Trigger ID: -7122322658335873607</t>
  </si>
  <si>
    <t>🔥 Processing order for trigger: -7122322658335873607</t>
  </si>
  <si>
    <t>Delivery Date: 5 Aug 2025</t>
  </si>
  <si>
    <t>summarizeOrdersToPayments key: 5 Aug 2025|ขนมบ้านคุณย่า</t>
  </si>
  <si>
    <t>Flex Message (Final): {"type":"flex","altText":"(ร้านอาหารบ้านคุณย่า#665)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(ร้านอาหารบ้านคุณย่า#665)","weight":"bold","size":"md","color":"#1DB446","wrap":true},{"type":"text","text":"ร้าน: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5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</si>
  <si>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{"sentMessages":[{"id":"572753665753088478","quoteToken":"1BxjfWCSv7JLxuC5WKxbqDBlYryABl66z-K4-Ak7SOgQlKgdI7lQ8Kf0nVty6KFlbMWfWii6pzBnftjWfg6DMHBGM1Yh6-e7KFGmmIWu0yeQqBV8J3dUcJ26dmakitwgC7dtoRNO3-WrF9uHR3O_8A"}]}</t>
  </si>
  <si>
    <t>🔥 Deleted property for trigger: -7122322658335873607</t>
  </si>
  <si>
    <t>✅ Deleted trigger: -7122322658335873607</t>
  </si>
  <si>
    <t>📬 pushFlexMessage : {"sentMessages":[{"id":"572754393028624721","quoteToken":"wg1-7Ys_lg_tgYlRo0ndt3iIbDtFWKxZletW97NoohUcdqq5NgslrsPH9k8418NmINMFl-r8SBPohAjBRF_B6G7kkWzfUXG23yi58GvLM2ZLmFBYdRG1GGdBzOCZm89FB9OQyHZnOzQI4WgRRmHyQA"}]}</t>
  </si>
  <si>
    <t>📬 pushFlexMessage : {"sentMessages":[{"id":"572754398514512251","quoteToken":"AoLZ1wJd-TB7wybGeG45hsgSpPtWGYXLd_eG9qRYkKTKXLKXUQVzXs_OIuo_rmO5roO4pw8yAtdnzLWF1krKa8GpEWrOe09t-p6pc56ybm4-5IJJBYSJG7EpKIfwi_LE6_96ENFUPJMr8dnymlaH1Q"}]}</t>
  </si>
  <si>
    <t>📬 pushFlexMessage : {"sentMessages":[{"id":"572754401031356573","quoteToken":"3HQMzkNzheQ7NWvPqin8GXZmO37zUqhsYUGvYiGCqcRvdedPu5zg2hndi549i8ckCibT7tUHP20ir5hPPAGjVDcCUvurFW_TPPU0CHhUo71Utl9zCSZuxMUvlMBZrZf_fUbNBGtWMVn8yFjQ_-AIKQ"}]}</t>
  </si>
  <si>
    <t>json : "{\"destination\":\"Uffcadd844141cf0a43c0c2c87fb2389e\",\"events\":[{\"type\":\"message\",\"message\":{\"type\":\"text\",\"id\":\"572780085942943899\",\"quoteToken\":\"a2gqOycWm3pfXX7cB_9VDjmUfIn4W6iqKkPmstDM0yZUoR6fME0uglSp9pxDRHbuFqqBExIbI6I3_SgWVyrWhbaQxtYvi0bN8ydN9JXBv1mQ7K1bWkwb5rqEKcriets3CxMCduQibnOcP3Z6kz8b6g\",\"text\":\"พรุ่งนี้หยุดใช่มั้ยคะ \"},\"webhookEventId\":\"01K1R8PS1DK0BSED4EBW4HCXX3\",\"deliveryContext\":{\"isRedelivery\":false},\"timestamp\":1754234839602,\"source\":{\"type\":\"user\",\"userId\":\"U0d6b72543464859ef62065c9501370cd\"},\"replyToken\":\"138d75e67f8142ec8ac84ba4cfb58fa3\",\"mode\":\"active\"}]}"</t>
  </si>
  <si>
    <t>json : "{\"destination\":\"Uffcadd844141cf0a43c0c2c87fb2389e\",\"events\":[{\"type\":\"message\",\"message\":{\"type\":\"text\",\"id\":\"572780145400873102\",\"quoteToken\":\"7esvS7JiKcaU7Sax5SBvrH9jxa88Lhff-RpunhlgauAEGSWvrf21olBZKKAiZi7UQnDD3JpErKLE7rGpn4TPCBS3E66wyohb8BEXb39vmva--_D9yozGmYZViAgvHF7Q5M5su-du1CqgJfqeG-OfIg\",\"text\":\"แง่ว \"},\"webhookEventId\":\"01K1R8QV9YEDBJZ421RTNZ4KA4\",\"deliveryContext\":{\"isRedelivery\":false},\"timestamp\":1754234875169,\"source\":{\"type\":\"user\",\"userId\":\"U0d6b72543464859ef62065c9501370cd\"},\"replyToken\":\"dd2194e6397e48a1b9163680375f8663\",\"mode\":\"active\"}]}"</t>
  </si>
  <si>
    <t>json : "{\"destination\":\"Uffcadd844141cf0a43c0c2c87fb2389e\",\"events\":[{\"type\":\"message\",\"message\":{\"type\":\"text\",\"id\":\"572780186908230011\",\"quoteToken\":\"CvuvhdPzZz96aHWcvpzdUk_FjjoYJgJ7jOvHN2m-wDtkLwKPWpjrpzcjycocK8Ss58iMBsz0xWAbGTopj3j1MFMeU8ZrhGiF5vwv4K2e-9cEBCFb7ucfsxG15jGSiIadEX6JeRPQIfZlhT9AERwaCw\",\"text\":\"นั้นไม่เป็นไรก๊าบ สั่งเจ้าอื่นไปก่อน พอดีหมดแล้ว \"},\"webhookEventId\":\"01K1R8RKVCGK71ZVFVAA9QG7FH\",\"deliveryContext\":{\"isRedelivery\":false},\"timestamp\":1754234899947,\"source\":{\"type\":\"user\",\"userId\":\"U0d6b72543464859ef62065c9501370cd\"},\"replyToken\":\"29cc4804f2154db4af85b05eb583b16f\",\"mode\":\"active\"}]}"</t>
  </si>
  <si>
    <t>json : "{\"destination\":\"Uffcadd844141cf0a43c0c2c87fb2389e\",\"events\":[{\"type\":\"message\",\"message\":{\"type\":\"text\",\"id\":\"572780226301132855\",\"quoteToken\":\"4gIV0JmhpV2wobZtUig-9uZiw8qk5NeECsIqI8bjiuUP_b4ZMNgY83KxplsMAuDgfPpHxuGIwhFiq8b3GjmAMPteCXH_DSI8_boppS6HPI1ZPNumwJlIFvKhqWLsMIh6k-nylrVdpVBKMBHL0G2ncA\",\"text\":\"เจี๊ยบก็ลืมทุกที \"},\"webhookEventId\":\"01K1R8SAH17ZNBWKXKD3T6Q8HR\",\"deliveryContext\":{\"isRedelivery\":false},\"timestamp\":1754234923330,\"source\":{\"type\":\"user\",\"userId\":\"U0d6b72543464859ef62065c9501370cd\"},\"replyToken\":\"77536db03031443b9e1db9c6e4154c03\",\"mode\":\"active\"}]}"</t>
  </si>
  <si>
    <t>json : "{\"destination\":\"Uffcadd844141cf0a43c0c2c87fb2389e\",\"events\":[{\"type\":\"message\",\"message\":{\"type\":\"text\",\"id\":\"572780245477228613\",\"quoteToken\":\"JA4c5RaIhuhEJISxWyaUO5qkTLXM9v4UO5vuzvsfgiOo3Rcp2SpCm9RCe4nmRt_6F0kUolWblEI-rvhGS8DJ-IVR3fh8TOSrsTzHqUxzX6PjUTXw-owM0_976SjRlYs4BPMHoVUqv9eeZ_hD8G2lrw\",\"text\":\"ค่า \"},\"webhookEventId\":\"01K1R8SNKKTNREBPPF7RPVPPWS\",\"deliveryContext\":{\"isRedelivery\":false},\"timestamp\":1754234934667,\"source\":{\"type\":\"user\",\"userId\":\"U0d6b72543464859ef62065c9501370cd\"},\"replyToken\":\"b3cb654d16754801bba7c97bc36bdd75\",\"mode\":\"active\"}]}"</t>
  </si>
  <si>
    <t>json : "{\"destination\":\"Uffcadd844141cf0a43c0c2c87fb2389e\",\"events\":[{\"type\":\"message\",\"message\":{\"type\":\"text\",\"id\":\"572786922809196613\",\"quoteToken\":\"Oi8toXPkj539Ep4pLWA6guulsNIRc_r9GMJMy1Rp3VDBOjlFJC9jOin_ltPIzrxsTBI4E1OAI3t6G2-UJobVs-w5ueztT7gAm-1DOfKbuXuzHUej8amQgkK6I7r-QZdChSbwronK3ZOPD5CBO_e-Mg\",\"text\":\"อ่ะเครค่ะ \"},\"webhookEventId\":\"01K1RCK4K5C5HY7C0EJ6D5ZSVM\",\"deliveryContext\":{\"isRedelivery\":false},\"timestamp\":1754238914666,\"source\":{\"type\":\"user\",\"userId\":\"U0d6b72543464859ef62065c9501370cd\"},\"replyToken\":\"fdbd76ea147d462488ab7953d6d44b94\",\"mode\":\"active\"}]}"</t>
  </si>
  <si>
    <t>json : "{\"date\":\"2025-08-03T16:36:03.551Z\",\"deliveryDate\":\"2025-08-05\",\"user\":\"Ginda wagyu\",\"userLine\":\"Moo_Mhee 🍋🍪🦋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</si>
  <si>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{"sentMessages":[{"id":"572787011980361782","quoteToken":"X8c0IdwcNt4ym05bbOmR6BXqUSzQ_ZDJT7hI3NxbiX3q09DDlIn65l17kn3_kZcn0vxe6xFgQOAwHpXYeF0f3ixHRRaAOJS4rWXMkqJk_ViO1xkYG86C35SN_WTo5SxlSbK1w4r4MJzfc0B8-8tU3A"}]}</t>
  </si>
  <si>
    <t>🔥 Queued order with Trigger ID: 3025768075391082355</t>
  </si>
  <si>
    <t>🔥 Processing order for trigger: 3025768075391082355</t>
  </si>
  <si>
    <t>summarizeOrdersToPayments key: 5 Aug 2025|Ginda wagyu</t>
  </si>
  <si>
    <t>Flex Message (Final): {"type":"flex","altText":"(Moo_Mhee 🍋🍪🦋 46#666) สั่งผักใหม่","contents":{"type":"bubble","size":"mega","body":{"type":"box","layout":"vertical","spacing":"md","contents":[{"type":"text","text":"✅ รายการสั่งผักใหม่ (Moo_Mhee 🍋🍪🦋 46#666)","weight":"bold","size":"md","color":"#1DB446","wrap":true},{"type":"text","text":"ร้าน: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อังคารที่ 5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</si>
  <si>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{"sentMessages":[{"id":"572787193442205991","quoteToken":"RmHFI0e9ENMgejTC-Lg-_RrtTp-nPXow4JPNgle5TkanfETAY350FcMRVLQt3d71RR1-mk1fE0YsUN4K0nk0J1msq29_7ehWlmMa9AJp3tOzLr3LtSOV3pub_unLZFF5y50ZJhq0tGjBEDZkK-2soA"}]}</t>
  </si>
  <si>
    <t>🔥 Deleted property for trigger: 3025768075391082355</t>
  </si>
  <si>
    <t>✅ Deleted trigger: 3025768075391082355</t>
  </si>
  <si>
    <t>json : "{\"destination\":\"Uffcadd844141cf0a43c0c2c87fb2389e\",\"events\":[{\"type\":\"message\",\"message\":{\"type\":\"text\",\"id\":\"572787209649258582\",\"quoteToken\":\"rse5YfyWEX_QQtAECjyxsb2tPBp07ZSIGW2PS7vAlz9oFGHs7zvkl4i9mlClK2yVaDfwYXGBWLvjMwvqYv0GFC2WpxyTTMfpj1Mbp2WrtN79YYB6AQrfuR_SWrMP0Llv0bIDe0i9m5pZ4TgFKnHEDQ\",\"text\":\"ได้ค่ะ \"},\"webhookEventId\":\"01K1RCRBJ01Z9V6V0QSH1BDDD9\",\"deliveryContext\":{\"isRedelivery\":false},\"timestamp\":1754239085636,\"source\":{\"type\":\"user\",\"userId\":\"U0d6b72543464859ef62065c9501370cd\"},\"replyToken\":\"40062d9517634e4cb048a2f04bc00582\",\"mode\":\"active\"}]}"</t>
  </si>
  <si>
    <t>json : "{\"destination\":\"Uffcadd844141cf0a43c0c2c87fb2389e\",\"events\":[{\"type\":\"message\",\"message\":{\"type\":\"text\",\"id\":\"572827528587116620\",\"quoteToken\":\"M6FyLrG9yoysCNV8njvZ3PFpetaJyG6kPnpgPz0kAqBDivnek3j9pgoeG2htC_sX99N8OHCfu5hrgnNb1uqyFHzBwuu0gINbfp_baKdKDEiTnk-6z45O2y_3mClSnRkWMolQTi7wwK1nw5d1oBqyNQ\",\"text\":\"@All ติดตามหนี้ด้วยครับ \",\"mention\":{\"mentionees\":[{\"index\":0,\"length\":4,\"type\":\"all\"}]}},\"webhookEventId\":\"01K1S3NREAQRZT5FTJK8GJC0SA\",\"deliveryContext\":{\"isRedelivery\":false},\"timestamp\":1754263117776,\"source\":{\"type\":\"group\",\"groupId\":\"C41747ea1efc18cc949d4a55a898fbe2d\",\"userId\":\"Ue5fa64ba6fb145d61147c0bba29941f1\"},\"replyToken\":\"4d94b73c4b6c4918a5d86d991cd04932\",\"mode\":\"active\"}]}"</t>
  </si>
  <si>
    <t>json : "{\"destination\":\"Uffcadd844141cf0a43c0c2c87fb2389e\",\"events\":[{\"type\":\"message\",\"message\":{\"type\":\"text\",\"id\":\"572850154777346360\",\"quoteToken\":\"vmyL5AMUtRMsKURd2c5MGR0Ft8JLw8gOBjJte7gCTL0SgI45r-DxO5H72W9eHzA7TtBEcdPI5GwEy01iOkp9oCB0D8cjdLnVUueWKrdCVfaPM563FLlzz11OGywqwj3sBtAV7asreyKhlXPakqeAwg\",\"text\":\"สั่งผัก\"},\"webhookEventId\":\"01K1SGHA7PMP57XDQTZMENJ0ZT\",\"deliveryContext\":{\"isRedelivery\":false},\"timestamp\":1754276604037,\"source\":{\"type\":\"user\",\"userId\":\"Ub61ffc31749c91e81bdbf2f37821bf49\"},\"replyToken\":\"f8608cf65fbd40f6b2e87040df71c2c6\",\"mode\":\"active\"}]}"</t>
  </si>
  <si>
    <t>json : "{\"date\":\"2025-08-04T03:04:31.077Z\",\"deliveryDate\":\"2025-08-05\",\"user\":\"คริสตัลคาเฟ่\",\"userLine\":\"ร้าน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</si>
  <si>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{"sentMessages":[{"id":"572850272771506358","quoteToken":"IOJG_CFhWSvJsZObNZe19x7hae4Go7xLDaPZJ2YTPB2XBay1EKcxSDkOhJjOgalXV78xV5NwAEA2bd-K8W_I6FMeJLz48eSsK3y_rmcw_IDdk2qF6vpskUxK3hWYpcUNP4e9eJU__0AVX8PlZfTCvg"}]}</t>
  </si>
  <si>
    <t>🔥 Queued order with Trigger ID: -1416304096677312147</t>
  </si>
  <si>
    <t>🔥 Processing order for trigger: -1416304096677312147</t>
  </si>
  <si>
    <t>summarizeOrdersToPayments key: 5 Aug 2025|คริสตัลคาเฟ่</t>
  </si>
  <si>
    <t>Flex Message (Final): {"type":"flex","altText":"(ร้าน คริสตัลคาเฟ่#667) สั่งผักใหม่","contents":{"type":"bubble","size":"mega","body":{"type":"box","layout":"vertical","spacing":"md","contents":[{"type":"text","text":"✅ รายการสั่งผักใหม่ (ร้าน คริสตัลคาเฟ่#667)","weight":"bold","size":"md","color":"#1DB446","wrap":true},{"type":"text","text":"ร้าน: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อังคารที่ 5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</si>
  <si>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{"sentMessages":[{"id":"572850444419465305","quoteToken":"x_1rm4zr2yCh6J2izgfYMNfuhcD7joYB7WB7d1s6r2_aWKL--0fbbnhLxVf1kMADmDvGo187xXWsMBSB0F1X0l_Cuya4t_ByKHELa_iN4D7yETIraqmkwUR_jD2KUdu1J1GWv_NYVvCWePTlTUUFig"}]}</t>
  </si>
  <si>
    <t>🔥 Deleted property for trigger: -1416304096677312147</t>
  </si>
  <si>
    <t>✅ Deleted trigger: -1416304096677312147</t>
  </si>
  <si>
    <t>json : "{\"destination\":\"Uffcadd844141cf0a43c0c2c87fb2389e\",\"events\":[{\"type\":\"message\",\"message\":{\"type\":\"text\",\"id\":\"572857782202532360\",\"quoteToken\":\"tAyEJiOs9jU0rjoP7XtRqarnzz05vchFMmMitcfMeP7UoxgpqCDOrfnb476FVN9e0E9VIkaJ-R_dgzrLYzMukXrLmbISyfDS1CA4JWw913MKSwbMVmQNA6ySJAyJn_Vp7kj_YMtQ0PwJouIyYP4Gjg\",\"text\":\"ค่า \"},\"webhookEventId\":\"01K1SMW1WVJ6646S1BHBT1GDBC\",\"deliveryContext\":{\"isRedelivery\":false},\"timestamp\":1754281150344,\"source\":{\"type\":\"user\",\"userId\":\"U0d6b72543464859ef62065c9501370cd\"},\"replyToken\":\"e38fc605988e4e87bb7c54f33ca75cad\",\"mode\":\"active\"}]}"</t>
  </si>
  <si>
    <t>json : "{\"destination\":\"Uffcadd844141cf0a43c0c2c87fb2389e\",\"events\":[{\"type\":\"message\",\"message\":{\"type\":\"image\",\"id\":\"572857852013052551\",\"quoteToken\":\"4U7H1Wv1rO5ahnkZmFzoqzVbmPUMVEqsiNWG-m6MzVxHTUs60rpT9_oqQ5as9RT7EEM-zd6pRun2qCwlFT-0uWR9F9xlXiLxxoLhdMcSjLTfRGIE9T_TN1j3vY3pRlG2ckBhfHrwSY9LbMv3YI6wMg\",\"contentProvider\":{\"type\":\"line\"}},\"webhookEventId\":\"01K1SMXB1K97EH50FW1ZR52BYY\",\"deliveryContext\":{\"isRedelivery\":false},\"timestamp\":1754281192071,\"source\":{\"type\":\"user\",\"userId\":\"U0d6b72543464859ef62065c9501370cd\"},\"replyToken\":\"7dd02e40b6604998bc6f66609297cf86\",\"mode\":\"active\"}]}"</t>
  </si>
  <si>
    <t>json : "{\"destination\":\"Uffcadd844141cf0a43c0c2c87fb2389e\",\"events\":[{\"type\":\"message\",\"message\":{\"type\":\"text\",\"id\":\"572857865048949419\",\"quoteToken\":\"lZkqoL0VyHBi5TavysrTSBXZZRZFm-vbCSzuOTQ3mP5SY4sA6HlEeR0PbjrlEcS5RXuwerpqZmT1xQrTw270UfRkEXoWrCh6163F7htvAfwugZfoibKYm1swM_BHEs2Kh60X8nh_PQya3QSMa09UDQ\",\"text\":\"เรียบร้อยค่ะ \"},\"webhookEventId\":\"01K1SMXJGW5GZX8TB81BX886V2\",\"deliveryContext\":{\"isRedelivery\":false},\"timestamp\":1754281199650,\"source\":{\"type\":\"user\",\"userId\":\"U0d6b72543464859ef62065c9501370cd\"},\"replyToken\":\"a3dea3ea52da46f49dcc1ed2e49b4f44\",\"mode\":\"active\"}]}"</t>
  </si>
  <si>
    <t>json : "{\"date\":\"2025-08-04T06:56:25.478Z\",\"deliveryDate\":\"2025-08-05\",\"user\":\"ไวท์เฮ้าส์\",\"userLine\":\"Gt\",\"payMethod\":\"เงินสด\",\"userId\":\"Uc6055f977b197597baf773d364ef63ef\",\"order\":[{\"name\":\"Baby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</si>
  <si>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{"sentMessages":[{"id":"572873622058696833","quoteToken":"Yfo-MZWeSedSiHaL6Dk50PJJ8y_Wqm5hpmMaLA9UoISoQkAE6TOx-pHOLP3MeWaX64JWCi0O0mLU6H6xr-DWrd-9LvYvmp8uZ9sT8H3HrFwPUoxOrWHNglet5DFlPcRXzwGPNtxyQDy3RLeQJNhMqw"}]}</t>
  </si>
  <si>
    <t>🔥 Queued order with Trigger ID: 2719063674612631833</t>
  </si>
  <si>
    <t>🔥 Processing order for trigger: 2719063674612631833</t>
  </si>
  <si>
    <t>summarizeOrdersToPayments key: 5 Aug 2025|ไวท์เฮ้าส์</t>
  </si>
  <si>
    <t>Flex Message (Final): {"type":"flex","altText":"(Gt#668) สั่งผักใหม่","contents":{"type":"bubble","size":"mega","body":{"type":"box","layout":"vertical","spacing":"md","contents":[{"type":"text","text":"✅ รายการสั่งผักใหม่ (Gt#668)","weight":"bold","size":"md","color":"#1DB446","wrap":true},{"type":"text","text":"ร้าน: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5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</si>
  <si>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{"sentMessages":[{"id":"572873818704969958","quoteToken":"wB6NtoUJjmVzNFkWjHgoo4mYjQn3F3R4oVNecJ7QgjhMNKjT9SRMFACH_K2iYOHeIlWYPTgSq2Ob48HnSSzTlOcuHAfBfTROFV-WfPRhXaRLfwdAm0QQcP1Ishp1fKEds0ug5jHDEFLfbsK0yCNkRQ"}]}</t>
  </si>
  <si>
    <t>🔥 Deleted property for trigger: 2719063674612631833</t>
  </si>
  <si>
    <t>✅ Deleted trigger: 2719063674612631833</t>
  </si>
  <si>
    <t>Validating billing data from Tue Jul 15 2025 00:00:00 GMT+0700 (Indochina Time) to Thu Aug 14 2025 00:00:00 GMT+0700 (Indochina Time)</t>
  </si>
  <si>
    <t>📬 pushFlexMessage : {"sentMessages":[{"id":"572888882312905356","quoteToken":"HBtmoQnM9buzTyeATgklKBzmn7KwmuDezCr9nzpbWcVR_F84zQsPodDCll2X954Cv8kxJW1lTcS_TVbPYBlK13zNRK2w_ffNxTQ19Mnll--en6OQ2gU_V1wB2T-OoE_ekJ22z0p-ygr8YBtvhx10Yg"}]}</t>
  </si>
  <si>
    <t>json : "{\"destination\":\"Uffcadd844141cf0a43c0c2c87fb2389e\",\"events\":[{\"type\":\"message\",\"message\":{\"type\":\"text\",\"id\":\"572888905465463042\",\"quoteToken\":\"V0qf7jvnSFFRK5jHmko8b3Czl7GVoC5P35UbiTcUohubAriuObYqqn0P-ky5Ewzb2E50osurJMd_WzYYCdE6g6B9GjIwqbXbWFFWpQcnryGzlxRsnx-HkFP6737ZuniwvK0OkZ4TbDXETOnoAIMOAA\",\"text\":\"@'Arbedeen Jemarican แก้ไขด้วยครับ\",\"mention\":{\"mentionees\":[{\"index\":0,\"length\":20,\"userId\":\"U2164e0ac3039299ad657cac907aa1fee\",\"type\":\"user\",\"isSelf\":false}]}},\"webhookEventId\":\"01K1T6J6ET85RPS35A6FEJXC29\",\"deliveryContext\":{\"isRedelivery\":false},\"timestamp\":1754299701214,\"source\":{\"type\":\"group\",\"groupId\":\"C41747ea1efc18cc949d4a55a898fbe2d\",\"userId\":\"U1611b99ba4d5b6b3137119b6681c16ad\"},\"replyToken\":\"970d96d50b8e47b8bc59a2c10feff232\",\"mode\":\"active\"}]}"</t>
  </si>
  <si>
    <t>json : "{\"destination\":\"Uffcadd844141cf0a43c0c2c87fb2389e\",\"events\":[{\"type\":\"message\",\"message\":{\"type\":\"text\",\"id\":\"572889681914757636\",\"quoteToken\":\"MWA2xtq5ICvZ2fnL7VPWXNJ6bFgctsKKtsRy5_Ell0PwdQ96Zn_F1_531vJuDCGV36YsgFOVp76luwdLZF5_n5k5YlM0IYdX1mMta0JxR3dC5VC_xj7afy62fceuKY4OeSajgGDQBIJIVOAFYzwJhQ\",\"text\":\"อันนี้แค่รอบบิลล่าสุดนะ ถ้าตรวจตั้งแต่ใช้ระบบมา ข้อมูลผิดทั้งหมด 71 รายการ\"},\"webhookEventId\":\"01K1T709WTVJBV5WEFXCZ1BFHR\",\"deliveryContext\":{\"isRedelivery\":false},\"timestamp\":1754300163876,\"source\":{\"type\":\"group\",\"groupId\":\"C41747ea1efc18cc949d4a55a898fbe2d\",\"userId\":\"U1611b99ba4d5b6b3137119b6681c16ad\"},\"replyToken\":\"ca1d149e561347058e316feca9ed58bd\",\"mode\":\"active\"}]}"</t>
  </si>
  <si>
    <t>json : "{\"destination\":\"Uffcadd844141cf0a43c0c2c87fb2389e\",\"events\":[{\"type\":\"message\",\"message\":{\"type\":\"text\",\"id\":\"572891567505801321\",\"quoteToken\":\"oF027b2ZHpgE-JaqawRhYa1l9Fn7qUjHgoOIgJz6k36xoOoL9N_u1jyX2NGkIdcAxAORHgfX_pvkYH5gyn5f1qGCCZ_c2R1nO1BW1h0_GkhJI4V-4Tk05XmSXWhy8FHm7vEtW7THc2p-g3Qo6CtyOA\",\"text\":\"มันสามารถปรับให้order เป็นแบบpayment ได้มั้ย\"},\"webhookEventId\":\"01K1T82KP6P7X7FTWTYGVH9RMV\",\"deliveryContext\":{\"isRedelivery\":false},\"timestamp\":1754301287848,\"source\":{\"type\":\"group\",\"groupId\":\"C41747ea1efc18cc949d4a55a898fbe2d\",\"userId\":\"U2164e0ac3039299ad657cac907aa1fee\"},\"replyToken\":\"a1ee677c026547c887b607dfb3c54450\",\"mode\":\"active\"}]}"</t>
  </si>
  <si>
    <t>json : "{\"destination\":\"Uffcadd844141cf0a43c0c2c87fb2389e\",\"events\":[{\"type\":\"message\",\"message\":{\"type\":\"text\",\"id\":\"572891916455903253\",\"quoteToken\":\"ctNJBzZGPZKYUtr-lnW04f00Zoy5diYlYljw4Hbb0YpBsID7Y2Yai4ZyOlvWswau0QLk0ByO-clfKniISVNtTT3tOQ0-AV2y7uiHdbbUZYz205YUWZKnTlhvxkHMmTc14SezQXqQeJ_AZJgVzCYIAg\",\"text\":\"สั่งผักสลัดค่ะ\"},\"webhookEventId\":\"01K1T88YZJ7V5MAA1FRZBGFF7G\",\"deliveryContext\":{\"isRedelivery\":false},\"timestamp\":1754301495799,\"source\":{\"type\":\"user\",\"userId\":\"Ua66b3eeb10eab2aa6595b3a85ef825d5\"},\"replyToken\":\"c67ae2266e614586bbbcfb27ce4a0faf\",\"mode\":\"active\"}]}"</t>
  </si>
  <si>
    <t>json : "{\"destination\":\"Uffcadd844141cf0a43c0c2c87fb2389e\",\"events\":[{\"type\":\"message\",\"message\":{\"type\":\"text\",\"id\":\"572891945110864387\",\"quoteToken\":\"iFW-zq2OIgaVgZj5shmLkfcmCpHwsDP84cQA6UIs1U_MMeSPNNJGuq48jqPtFAFstpSsb0M_lCMu4lxYCCZdG03S9glM9VzAPTBkuouC07tEhiso2ejKZ4aTUCH-mp1KAUCJeflLhdz8nwtHlhf9nA\",\"text\":\"จากร้านทัช\"},\"webhookEventId\":\"01K1T89F8RBJK16FVE7FX0FRJK\",\"deliveryContext\":{\"isRedelivery\":false},\"timestamp\":1754301512845,\"source\":{\"type\":\"user\",\"userId\":\"Ua66b3eeb10eab2aa6595b3a85ef825d5\"},\"replyToken\":\"59e9f0d3cdc0479ca6244a251c749c43\",\"mode\":\"active\"}]}"</t>
  </si>
  <si>
    <t>json : "{\"destination\":\"Uffcadd844141cf0a43c0c2c87fb2389e\",\"events\":[{\"type\":\"message\",\"message\":{\"type\":\"text\",\"id\":\"572891956804583803\",\"quoteToken\":\"pdeqFnQ0PJT5dhzbbjPDC1J_Eujdz8YWotayG-37PsX6gy-vLl6RrGAoZD-Cspv-eCf_xuFxLoiYT-Nu1fsjUY4E6L75Fia6Fe5-DtikMpuDv9vFZVYTF7wj4gWX4OTPzq3O8UrdUGy8Q5pLEI0RgA\",\"text\":\"แต่ส่งในเมือง\"},\"webhookEventId\":\"01K1T89P3K09589KSS1CCXBQ4B\",\"deliveryContext\":{\"isRedelivery\":false},\"timestamp\":1754301519814,\"source\":{\"type\":\"user\",\"userId\":\"Ua66b3eeb10eab2aa6595b3a85ef825d5\"},\"replyToken\":\"d1e7486acc424c03a08fd4a1cfc82886\",\"mode\":\"active\"}]}"</t>
  </si>
  <si>
    <t>json : "{\"destination\":\"Uffcadd844141cf0a43c0c2c87fb2389e\",\"events\":[{\"type\":\"message\",\"message\":{\"type\":\"text\",\"id\":\"572891965864804376\",\"quoteToken\":\"c4ACVaeS2Eiwm-e4nbYmwIL2NbjCGWsxMb5BY_Y89dbfpBH5dBVhEb-oRk5ewe19nxIDlJ_ftGsvaT5xjmhYaI3XpFqS_IOFGTInVV6G46lcKBj_4FoxtaZyQUU93eicE99tI9KBEy0g0tNTKjk6cA\",\"text\":\"นะค่ะ\"},\"webhookEventId\":\"01K1T89VHMT8C6246SYHEZXW7G\",\"deliveryContext\":{\"isRedelivery\":false},\"timestamp\":1754301525273,\"source\":{\"type\":\"user\",\"userId\":\"Ua66b3eeb10eab2aa6595b3a85ef825d5\"},\"replyToken\":\"f5697f76fe2049aea3f1fabbd73917af\",\"mode\":\"active\"}]}"</t>
  </si>
  <si>
    <t>json : "{\"destination\":\"Uffcadd844141cf0a43c0c2c87fb2389e\",\"events\":[{\"type\":\"message\",\"message\":{\"type\":\"text\",\"id\":\"572892036379181605\",\"quoteToken\":\"eOOL4B5EjMfFp1g0TI4TYX85ya-zKPTRSWeyz83PhvANOV7DzCiIWzFYtQxKVCjmZlOU4LAVFONNVaVKYcXkHCD_PNMarSj65wpc80YoKIVEbs2CIev4Cml_9g_ik56V6ANpRqSWZulnt8NjkodcIQ\",\"text\":\"ล้านสลัดบายคุณข้าว\"},\"webhookEventId\":\"01K1T8B4XZZSQVXR4XJSBBZ8VV\",\"deliveryContext\":{\"isRedelivery\":false},\"timestamp\":1754301567429,\"source\":{\"type\":\"user\",\"userId\":\"Ua66b3eeb10eab2aa6595b3a85ef825d5\"},\"replyToken\":\"839a278da22c4c0e8b0cbb20d37262dc\",\"mode\":\"active\"}]}"</t>
  </si>
  <si>
    <t>json : "{\"destination\":\"Uffcadd844141cf0a43c0c2c87fb2389e\",\"events\":[{\"type\":\"message\",\"message\":{\"type\":\"text\",\"id\":\"572892087096967222\",\"quoteToken\":\"agdSO-ywkg9zu8IdTHOoLvOs_gWGJG7neV8mZ0LOUEs53wWWbg0ultYzquR1GugIHCVk0dWHGoPrMpqpD_arY2OrSG4WRGsD7P-_6SbqJsepzghVY32-UMRnTetRN5gTt4HkQIfclSQeM1c3LGWuNg\",\"text\":\"ร้านทัชปิดกิจการค่ะ\"},\"webhookEventId\":\"01K1T8C201ECZMTRXWC2YPWR9V\",\"deliveryContext\":{\"isRedelivery\":false},\"timestamp\":1754301597519,\"source\":{\"type\":\"user\",\"userId\":\"Ua66b3eeb10eab2aa6595b3a85ef825d5\"},\"replyToken\":\"698cfb69dc704329a170b4feaf6f4bc8\",\"mode\":\"active\"}]}"</t>
  </si>
  <si>
    <t>json : "{\"destination\":\"Uffcadd844141cf0a43c0c2c87fb2389e\",\"events\":[{\"type\":\"message\",\"message\":{\"type\":\"text\",\"id\":\"572892166771703916\",\"quoteToken\":\"aAV6Og2Oo-iCvFySyZ61BR5tifPtVf8CUlYTwz-AS0dQhuNp4f4BQZef7mVcVKJLBbwBGcjDOgtqCsbz7jJEJObnw6-n-SSftAGZaWqXjpTM3RIrjCpWrhJ2OO3ii0va3sjadPdtdJbdcTMkbdcAAw\",\"text\":\"เอากรีน1โล\\nเบบี้สวยไหมค่ะ\"},\"webhookEventId\":\"01K1T8DGTGWRGT4NR2N2YE1WTD\",\"deliveryContext\":{\"isRedelivery\":false},\"timestamp\":1754301645140,\"source\":{\"type\":\"user\",\"userId\":\"Ua66b3eeb10eab2aa6595b3a85ef825d5\"},\"replyToken\":\"2000d600ab3545ef9cb49483dfb7aaba\",\"mode\":\"active\"}]}"</t>
  </si>
  <si>
    <t>json : "{\"destination\":\"Uffcadd844141cf0a43c0c2c87fb2389e\",\"events\":[{\"type\":\"message\",\"message\":{\"type\":\"text\",\"id\":\"572894157254426986\",\"quoteToken\":\"AHeKGY6PzEG_Bgf6hA1DcwuqOEIt4cB_hCPNNb3nd-rSvarJBY2eb99elshrfJt5w8mYt-mXBuuAYbC_jGN-7uv_3wHHBLmg-8SgCFhbHVZjkvC3HrTaV_EHqi0SzYvxJKPCin3lhqLxCVix4FT4vg\",\"text\":\"เอาเบบี้1\\nกรีน1\"},\"webhookEventId\":\"01K1T9HQ6NJHJT7PA32806H24E\",\"deliveryContext\":{\"isRedelivery\":false},\"timestamp\":1754302831420,\"source\":{\"type\":\"user\",\"userId\":\"Ua66b3eeb10eab2aa6595b3a85ef825d5\"},\"replyToken\":\"c7f0512b63d342a3ab5d90d20945afaf\",\"mode\":\"active\"}]}"</t>
  </si>
  <si>
    <t>json : "{\"destination\":\"Uffcadd844141cf0a43c0c2c87fb2389e\",\"events\":[{\"type\":\"message\",\"message\":{\"type\":\"text\",\"id\":\"572894164971422024\",\"quoteToken\":\"a311QHWAiF8XT-eAItxc4NkrzkD_6WAi7Qb9DYTC3ihkEQXePTiuZhmPcfif1Wb-HOxA_C5So_OytDyX26C--FpPqFG0ycVo00d1olct0yGL9k5JjafNVDbTDMUxMDtqfRXX86rykFmEGqSEmW9LMg\",\"text\":\"ใช่ค่ะ\"},\"webhookEventId\":\"01K1T9HVCN07W02GEXPZNNGARZ\",\"deliveryContext\":{\"isRedelivery\":false},\"timestamp\":1754302835983,\"source\":{\"type\":\"user\",\"userId\":\"Ua66b3eeb10eab2aa6595b3a85ef825d5\"},\"replyToken\":\"3d0db1ffb6a546228e766e95fcc620de\",\"mode\":\"active\"}]}"</t>
  </si>
  <si>
    <t>json : "{\"destination\":\"Uffcadd844141cf0a43c0c2c87fb2389e\",\"events\":[{\"type\":\"message\",\"message\":{\"type\":\"text\",\"id\":\"572894179148169633\",\"quoteToken\":\"mse4gMKqdjbAY-2628irsHmeFXUBTpXTTXgUi36wzjyCJb5jh5_HjFSaiEexB2miYu8aHikDkXzX803VYANsZf7Qnx3Y4JuiSBFFUQtdEjJiMnQNfe9pboGQbYaIM54-26HARNNyRT-XDxMSqqUwuQ\",\"text\":\"มีน้องเคยมาส่งอยู่\"},\"webhookEventId\":\"01K1T9J3YFCGCHJ6V2RFJC8J2Y\",\"deliveryContext\":{\"isRedelivery\":false},\"timestamp\":1754302844436,\"source\":{\"type\":\"user\",\"userId\":\"Ua66b3eeb10eab2aa6595b3a85ef825d5\"},\"replyToken\":\"f5a4f114e0c04069bf04d31b4bc275a7\",\"mode\":\"active\"}]}"</t>
  </si>
  <si>
    <t>json : "{\"destination\":\"Uffcadd844141cf0a43c0c2c87fb2389e\",\"events\":[{\"type\":\"message\",\"message\":{\"type\":\"text\",\"id\":\"572894196764508503\",\"quoteToken\":\"AMl2mSlP8ngN_LLGOi0R_gs383gIutCvSrIJr85UBfhs-PtlMg6NR47alfOQfwNCcm59MEh2ZfsJeV816sNnIaEsBDlgrOuwbkfTgZxBojXQj8UI4DZWkYs0XIpEYJwiOjDnZ8YhJk7SoxyJFj6-Yw\",\"text\":\"ไม่รู้ตอนนี้ไปส่งถึงนั้นไหม\"},\"webhookEventId\":\"01K1T9JE94YWGCV0SEAEATJY5V\",\"deliveryContext\":{\"isRedelivery\":false},\"timestamp\":1754302854954,\"source\":{\"type\":\"user\",\"userId\":\"Ua66b3eeb10eab2aa6595b3a85ef825d5\"},\"replyToken\":\"c4b9effcd61e4efc83c5128eb200a8b5\",\"mode\":\"active\"}]}"</t>
  </si>
  <si>
    <t>json : "{\"destination\":\"Uffcadd844141cf0a43c0c2c87fb2389e\",\"events\":[{\"type\":\"message\",\"message\":{\"type\":\"text\",\"id\":\"572896013955105178\",\"quoteToken\":\"sZ6I0pxI3bKykh4pFIuqJJqwoq7Q607fCvj5tMtBUU83-jYAA1TQ0QKNkKbRTgAl-GDEplPgxys9tkEOL_quMe-Ku_Q3DieC9p8GecrUfSX6UlBkFici2Hya93iusc5riT_aQgbeFrvEvOhUTc1T6A\",\"text\":\"ตรงร้านไข่ขึ้น\"},\"webhookEventId\":\"01K1TAKG1CZD35D3N7A7B03033\",\"deliveryContext\":{\"isRedelivery\":false},\"timestamp\":1754303938097,\"source\":{\"type\":\"user\",\"userId\":\"Ua66b3eeb10eab2aa6595b3a85ef825d5\"},\"replyToken\":\"51ef5f769c3841979a26786e097b62b4\",\"mode\":\"active\"}]}"</t>
  </si>
  <si>
    <t>json : "{\"destination\":\"Uffcadd844141cf0a43c0c2c87fb2389e\",\"events\":[{\"type\":\"message\",\"message\":{\"type\":\"text\",\"id\":\"572897909160018483\",\"quoteToken\":\"jKGWtzy6qbv5kTT7jmp_Nm9uTSsQgClBny4Y_4UNgVLEI1hv6g_U7pwK1m_SS4mpN0ggkDpvAfYb-ezNrf_Q10b-yktySvFUUCInDFF7CTsroPyyppUOJJOJ8yiTsEtDDzXY4CDuP62Fj58oKFYu4A\",\"text\":\"จริงๆ มันควรจะแก้ไขแค่ sheet order แค่อันเดียวแล้ว sync ข้อมูลไป payment แต่ไม่ได้ทำไว้ \"},\"webhookEventId\":\"01K1TBNZ5F8N0ZB54WJQ3GQMCK\",\"deliveryContext\":{\"isRedelivery\":false},\"timestamp\":1754305067700,\"source\":{\"type\":\"group\",\"groupId\":\"C41747ea1efc18cc949d4a55a898fbe2d\",\"userId\":\"U1611b99ba4d5b6b3137119b6681c16ad\"},\"replyToken\":\"19cf5dbe8bc740d28ffb6ce5c201beaa\",\"mode\":\"active\"}]}"</t>
  </si>
  <si>
    <t>📬 pushFlexMessage : {"sentMessages":[{"id":"572899345775984956","quoteToken":"Fj-01bqkjYchmipDybGzf6dkfIwwdKbBpCcazG4xdh7OHjKQZrMvSq9bB6QaF4_TrQJDP8N2s7FVpgEKWIjSMqd2vU7E8Gnn2LZYcCDgKs7k9zSmQRu7_JPl-v-lmfWKtdxDqIMkUkY_zObNsiRV8A"}]}</t>
  </si>
  <si>
    <t>📬 pushFlexMessage : {"sentMessages":[{"id":"572899350456566251","quoteToken":"fduqseiZML9oVHCST_COrDLafI7fYJO0CCSoCVjMlMH2FvZ_MiEfmP4SvnOSwi769F9uV2wEujxL2GP5xB3K7Z1umig7x5jNzNsg_xJK-dnjOsb3O5S_nHiR_bXncvnzeGbNVjMD27gMl2svqIOPJg"}]}</t>
  </si>
  <si>
    <t>📬 pushFlexMessage : {"sentMessages":[{"id":"572899352754782712","quoteToken":"aG6PAStCzXXtfgYcejjtD8VJcA-AkK0brEhS6UIWvzlzOh7cNuvXWyuRhiWBCOLeeZNGuBhheI2Z3MZqoFQn8FU86wpnQZzWraEyLoN-ev78o_55qDWdNAwivFB7p6R522P0vKbkO-mR9zXvZhVDcQ"}]}</t>
  </si>
  <si>
    <t>json : "{\"destination\":\"Uffcadd844141cf0a43c0c2c87fb2389e\",\"events\":[{\"type\":\"message\",\"message\":{\"type\":\"text\",\"id\":\"572901307988312253\",\"quotedMessageId\":\"572898417693688047\",\"quoteToken\":\"UC71g0Xxz0KesmDEFXElwoquR9OXUsjr6QoZtCpTMrEOiKoRQLl2AWUu6wJuqgCCwkUoZX-j2a88FN4nZSd-fi9BV6sR8cSsgMAauTF62LgiB53nhBsUDYPVgwWQ2htnYRCChF_Cm8s3unTJOi9I4Q\",\"text\":\"order คือ raw data(ข้อมูลดิบ) ฝั่ง payment มัน summary มาแล้ว \"},\"webhookEventId\":\"01K1TDKS5W9BD2EBF51NNMTVVD\",\"deliveryContext\":{\"isRedelivery\":false},\"timestamp\":1754307093574,\"source\":{\"type\":\"group\",\"groupId\":\"C41747ea1efc18cc949d4a55a898fbe2d\",\"userId\":\"U1611b99ba4d5b6b3137119b6681c16ad\"},\"replyToken\":\"6c98de945bb34cd58cc1263317dcfff7\",\"mode\":\"active\"}]}"</t>
  </si>
  <si>
    <t>json : "{\"destination\":\"Uffcadd844141cf0a43c0c2c87fb2389e\",\"events\":[{\"type\":\"message\",\"message\":{\"type\":\"text\",\"id\":\"572901535219449865\",\"quoteToken\":\"Uf-68wYANadsMzxgsST0utczBFkYsz2ySbQZrEUZiXbw8fk-CWvE1iEvBkQp9X8iZqCufovA2rmuVtHHXBkpmBuc3lbLjAICivAVoip3oxn5wb_qEqi_Hjae3HcEdN24OXO5EQKHKa9IMzz1hdW4vg\",\"text\":\"รับค่ะ อย่างละ 2 กก\"},\"webhookEventId\":\"01K1TDQXQNQQPPTXRGM97AGEV5\",\"deliveryContext\":{\"isRedelivery\":false},\"timestamp\":1754307229082,\"source\":{\"type\":\"user\",\"userId\":\"U7946075256108fe2f6356dbae8d1cef0\"},\"replyToken\":\"e5fc37b742294b298754bd2dfac8f523\",\"mode\":\"active\"}]}"</t>
  </si>
  <si>
    <t>json : "{\"date\":\"2025-08-04T11:42:32.962Z\",\"deliveryDate\":\"2025-08-05\",\"user\":\"เจริญภัณฑ์\",\"userLine\":\"ADMIN\",\"payMethod\":\"เครดิต\",\"userId\":\"ADMIN\",\"order\":[{\"name\":\"Green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</si>
  <si>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-362992679799746985</t>
  </si>
  <si>
    <t>🔥 Processing order for trigger: -362992679799746985</t>
  </si>
  <si>
    <t>Delivery Date: 05/08/2025</t>
  </si>
  <si>
    <t>summarizeOrdersToPayments key: 05/08/2025|เจริญภัณฑ์</t>
  </si>
  <si>
    <t>No items found for orderId 669. Not sending message.</t>
  </si>
  <si>
    <t>🔥 Deleted property for trigger: -362992679799746985</t>
  </si>
  <si>
    <t>✅ Deleted trigger: -362992679799746985</t>
  </si>
  <si>
    <t>json : "{\"destination\":\"Uffcadd844141cf0a43c0c2c87fb2389e\",\"events\":[{\"type\":\"message\",\"message\":{\"type\":\"text\",\"id\":\"572905616310272159\",\"quoteToken\":\"mP7gVsQD42fQDHA_9z0hRqHtJGzwQZxMDkyq_BkYMSXDxX7nEOiUQGjBuulC059p4YWUh2bCp7-4r2sU5Xvd89bNzKhWikUsPi42r50zRtgW9sUZnXfAHdZ-Bkmk_xeUTD4xMeTrZvdnQ5LQxj7X6Q\",\"text\":\"สักครู่นะครับ\"},\"webhookEventId\":\"01K1TG24ZGCM8KFX5BCQT3A0DW\",\"deliveryContext\":{\"isRedelivery\":false},\"timestamp\":1754309661529,\"source\":{\"type\":\"user\",\"userId\":\"U80d1b9e110f58d640dbee10c3e61348e\"},\"replyToken\":\"e1f5b8c29c75452689e233b50010881e\",\"mode\":\"active\"}]}"</t>
  </si>
  <si>
    <t>json : "{\"destination\":\"Uffcadd844141cf0a43c0c2c87fb2389e\",\"events\":[{\"type\":\"message\",\"message\":{\"type\":\"image\",\"id\":\"572905893202231553\",\"quoteToken\":\"lT-mWTFKnDjic7DuzBV2tlpPxU5IuyppGOcMvEMpF-8583sNCyzK5anCYtVBhKENB1YpHwgVUu5aOidB2OfWaA1uKzl79Vp8HmPDnbfCv-uPELl03CMaz6T_bfys0Q-3TwbBQnmNcHrpxu5kj0nOhQ\",\"contentProvider\":{\"type\":\"line\"}},\"webhookEventId\":\"01K1TG76TZP13CBNZMGFPV3RG8\",\"deliveryContext\":{\"isRedelivery\":false},\"timestamp\":1754309826918,\"source\":{\"type\":\"user\",\"userId\":\"U80d1b9e110f58d640dbee10c3e61348e\"},\"replyToken\":\"67adf5233c724ea69adb0273ad69b406\",\"mode\":\"active\"}]}"</t>
  </si>
  <si>
    <t>json : "{\"destination\":\"Uffcadd844141cf0a43c0c2c87fb2389e\",\"events\":[{\"type\":\"message\",\"message\":{\"type\":\"text\",\"id\":\"572924027492893179\",\"quoteToken\":\"noIDuFhEzKStnsWJWvAW_KbdyErMJLgZkJu2pfQkJQoNZaJoSylq0l_pVDOlZQUOkQGD7ItA5DcxlT46BDsN1oEFYPmYq1s0Np-YNdZPaCAZnfE6sqnk_i7rkOItkFTdSFnacw1_5TDR6DVZO5h_gg\",\"text\":\"สั่งผัก\"},\"webhookEventId\":\"01K1TTH1TXKNC4CMJEGKWMZM7R\",\"deliveryContext\":{\"isRedelivery\":false},\"timestamp\":1754320635473,\"source\":{\"type\":\"user\",\"userId\":\"U0e980777e178950d5640753c3942f1ce\"},\"replyToken\":\"7f4643147f5a4fba82a9b3468c7ceb9b\",\"mode\":\"active\"}]}"</t>
  </si>
  <si>
    <t>json : "{\"date\":\"2025-08-04T15:18:10.529Z\",\"deliveryDate\":\"2025-08-05\",\"user\":\"เรื่องของสเต๊ก\",\"userLine\":\"Iwaynew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</si>
  <si>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{"sentMessages":[{"id":"572924130085568791","quoteToken":"HcS3_J7yPwJTcQowt0anRvlVklpitOnW7DyqbTwH0xhjRszyftEhLsb11YVqIlSrOh2prV6HnUDUvRrylhYhhQwDdVebnmJprc1s1tQIsMDhDjbKHnE_5fh0jnaNhWUdJIV7vMHwT52ZlKAgwU8KFw"}]}</t>
  </si>
  <si>
    <t>🔥 Queued order with Trigger ID: -2567912513596358043</t>
  </si>
  <si>
    <t>🔥 Processing order for trigger: -2567912513596358043</t>
  </si>
  <si>
    <t>summarizeOrdersToPayments key: 05/08/2025|เรื่องของสเต๊ก</t>
  </si>
  <si>
    <t>No items found for orderId 670. Not sending message.</t>
  </si>
  <si>
    <t>🔥 Deleted property for trigger: -2567912513596358043</t>
  </si>
  <si>
    <t>✅ Deleted trigger: -2567912513596358043</t>
  </si>
  <si>
    <t>json : "{\"destination\":\"Uffcadd844141cf0a43c0c2c87fb2389e\",\"events\":[{\"type\":\"message\",\"message\":{\"type\":\"text\",\"id\":\"572925508200431942\",\"quoteToken\":\"61pxWu6X100qrCR0Xq-s0uZbgzHkngRdEnPSG1-kYkt3Xh9-hk6BuoycsqwYdBGavupIDcywS1uOvxbo7cgfAy-NMb5sGZwKpH93K96__6QfXr2isuu4d1DxmG6cHX5hJr2f2Ts-MmuoUPV5Bo_gxg\",\"text\":\"นัดตามให้นะคะ พอดีช่วงนี้เฮียแกไป ตปท.\"},\"webhookEventId\":\"01K1TVC01J3ZFV6MR8RCCQBM5J\",\"deliveryContext\":{\"isRedelivery\":false},\"timestamp\":1754321518186,\"source\":{\"type\":\"user\",\"userId\":\"Uc0f3910d135521f0995ac379d0c945f8\"},\"replyToken\":\"4b3ddb8f354e4b81809f1f26406280ad\",\"mode\":\"active\"}]}"</t>
  </si>
  <si>
    <t>json : "{\"destination\":\"Uffcadd844141cf0a43c0c2c87fb2389e\",\"events\":[{\"type\":\"message\",\"message\":{\"type\":\"text\",\"id\":\"572925524423475337\",\"quoteToken\":\"3fUh6JjarWOrPtLiaJz2lamwC5Ut54hGxLOUnP_zvTcd1GLilfW9LKDjOEUJ7eOMfAGSGx_9TNLHATvUSQz6QDg7y1yfeTpIf_aAKF7ADwPSYwpxcu5YphQ_1CIjQSse-nfNyEvof-6PNVFxiwverw\",\"text\":\"ขอโทษด้วยนะคะ\"},\"webhookEventId\":\"01K1TVC9BGEANV8BSNSK6WJ4XS\",\"deliveryContext\":{\"isRedelivery\":false},\"timestamp\":1754321527670,\"source\":{\"type\":\"user\",\"userId\":\"Uc0f3910d135521f0995ac379d0c945f8\"},\"replyToken\":\"bd4fd5a5ffd34ccb967ccd906eef6a42\",\"mode\":\"active\"}]}"</t>
  </si>
  <si>
    <t>json : "{\"destination\":\"Uffcadd844141cf0a43c0c2c87fb2389e\",\"events\":[{\"type\":\"message\",\"message\":{\"type\":\"text\",\"id\":\"572925763180036165\",\"quoteToken\":\"kIDQo3Uz3tO7Su-ysAZMYgzhuF4XyvrSKSsBKAR1d8uRzmt7n2l0ynqa6LtMwiHpPhS5JdCnElOLw4fx68sf_0JSt5zJS9B4wE1fa_grKmdSNEy3giEbMhDQ1Sml-BxJ51nBkQAbjFlLtMQhh5IiBw\",\"text\":\"เคน ฟิลเลย์ 1 โล\\nเรดคอรัล 1 โลค่ะ\"},\"webhookEventId\":\"01K1TVGMAPFBQ7TXMK1Z8VM8E8\",\"deliveryContext\":{\"isRedelivery\":false},\"timestamp\":1754321669980,\"source\":{\"type\":\"user\",\"userId\":\"Uc0f3910d135521f0995ac379d0c945f8\"},\"replyToken\":\"d79d809d4c3349acb9c0208671ed7d4b\",\"mode\":\"active\"}]}"</t>
  </si>
  <si>
    <t>json : "{\"destination\":\"Uffcadd844141cf0a43c0c2c87fb2389e\",\"events\":[{\"type\":\"message\",\"message\":{\"type\":\"text\",\"id\":\"572925777054793865\",\"quoteToken\":\"GkIfCXIVZ5lk075FnEO0yPjRz2DYIhqfZTURdi-cjCW-aYJtMThYw5On3W9dDnR9oHX-comk5UOEhxZCaOBsV53aFAUEdwP9J49v3kZKRd8lkiPYYsxf7PCXFTqGj2FQ-xaWY75hVB5z-0PmnMBXsQ\",\"text\":\"ฝากไว้โชเน็นนะคะ\"},\"webhookEventId\":\"01K1TVGWD52FR0HC3N0V9M5AZ8\",\"deliveryContext\":{\"isRedelivery\":false},\"timestamp\":1754321678250,\"source\":{\"type\":\"user\",\"userId\":\"Uc0f3910d135521f0995ac379d0c945f8\"},\"replyToken\":\"0dfa09398a0f4264a22c658c1c0f0b8b\",\"mode\":\"active\"}]}"</t>
  </si>
  <si>
    <t>json : "{\"destination\":\"Uffcadd844141cf0a43c0c2c87fb2389e\",\"events\":[{\"type\":\"message\",\"message\":{\"type\":\"text\",\"id\":\"572925816246370356\",\"quoteToken\":\"jmYWHZ8cyxdHyeBDtmMGsDgR5au0HLJqhkq8jkDC5sJ1Du5EUT9zAJdIS2EAT6fbO9HS-h1DdnN88QWhtNpkFYjLFNvbTVFxheogZ_V4J8haOcWtijo0Qm8Wi81WrUV53FqYo1Pe3OUPSTWtZIcQcA\",\"text\":\"แล้วก็สั่งเบบี้คอส 0.5 โล ค่ะ ของน้องชื่อตาล\"},\"webhookEventId\":\"01K1TVHK7GNN6TZ8DMBR9SCS64\",\"deliveryContext\":{\"isRedelivery\":false},\"timestamp\":1754321701609,\"source\":{\"type\":\"user\",\"userId\":\"Uc0f3910d135521f0995ac379d0c945f8\"},\"replyToken\":\"a8fe885d302048928d3144d6dd699852\",\"mode\":\"active\"}]}"</t>
  </si>
  <si>
    <t>json : "{\"destination\":\"Uffcadd844141cf0a43c0c2c87fb2389e\",\"events\":[{\"type\":\"message\",\"message\":{\"type\":\"text\",\"id\":\"572925847183556660\",\"quotedMessageId\":\"572925816246370356\",\"quoteToken\":\"LtfWwE3lP8YzbuTsomdLeyyAp9ROqcmTAeSff-ba4BZhxIrEjns2apg_Kw4HJ6JMf9hDL7lR2rHZlYzatNhI2Iek_AWd2hx_xJAnziS2pD7PilcXm4_eHq0api7lVeHv9NpaSo5_YGqrVO7jqZEZUQ\",\"text\":\"อันนี้เดี๋ยวให้น้องโอนให้ค่ะ เท่าไรนะคะ\"},\"webhookEventId\":\"01K1TVJ57A02P4XB1JWJGPQJ3N\",\"deliveryContext\":{\"isRedelivery\":false},\"timestamp\":1754321720048,\"source\":{\"type\":\"user\",\"userId\":\"Uc0f3910d135521f0995ac379d0c945f8\"},\"replyToken\":\"4281fdb156154204ab7c15d5c58afedc\",\"mode\":\"active\"}]}"</t>
  </si>
  <si>
    <t>json : "{\"destination\":\"Uffcadd844141cf0a43c0c2c87fb2389e\",\"events\":[{\"type\":\"message\",\"message\":{\"type\":\"text\",\"id\":\"572925903219196196\",\"quotedMessageId\":\"572925816246370356\",\"quoteToken\":\"RoSBbFKr48Yk4iKr-U-RgQZCZukXKVpbwsshw8sFVCp5JFvRV5hGe7nUiPHpO12D8NcFpuxKlfhzKHR5ypNC5gyGVL3VH2ivQBFwMO9ffd3pDKuoTMd6ZL9nu3Tk9hZ7n7S5goe3uflrvMxI6W0t3w\",\"text\":\"ฝากไว้เเฟทบอยนะคะ\"},\"webhookEventId\":\"01K1TVK5WVK5KE3M5GFEVE1T5S\",\"deliveryContext\":{\"isRedelivery\":false},\"timestamp\":1754321753504,\"source\":{\"type\":\"user\",\"userId\":\"Uc0f3910d135521f0995ac379d0c945f8\"},\"replyToken\":\"cfcc929cf7144d84afb310a7d34247ad\",\"mode\":\"active\"}]}"</t>
  </si>
  <si>
    <t>json : "{\"destination\":\"Uffcadd844141cf0a43c0c2c87fb2389e\",\"events\":[{\"type\":\"message\",\"message\":{\"type\":\"text\",\"id\":\"572926021633048730\",\"quoteToken\":\"tpYEf8WO4gLxuxlEgqSGSqxVc-Z9MA_pWtX_vN-aXjUiK7cozdRLce7E6DfcZYR-BUvyGX3jF7u-l5dzQwr_SgqmS9DZn-MVPJVCIacfhX14SlcLHcIiZyU37KqUqHb0OnvrMUw0EHsQB-JZuavsJA\",\"text\":\"มีเเค่นี้ค่ะ\"},\"webhookEventId\":\"01K1TVNART5QXRE30ZKWZDEM9R\",\"deliveryContext\":{\"isRedelivery\":false},\"timestamp\":1754321824030,\"source\":{\"type\":\"user\",\"userId\":\"Uc0f3910d135521f0995ac379d0c945f8\"},\"replyToken\":\"0e40992e8c3744198125a28c02b0ab2d\",\"mode\":\"active\"}]}"</t>
  </si>
  <si>
    <t>json : "{\"destination\":\"Uffcadd844141cf0a43c0c2c87fb2389e\",\"events\":[{\"type\":\"message\",\"message\":{\"type\":\"text\",\"id\":\"572926157528498333\",\"quotedMessageId\":\"572925816246370356\",\"quoteToken\":\"fKLvLNlRjDsNms05JM7te908P0KxKuGxQvKm38HNDttzL_KVCO7qU54mkPkqRpk7WE10_b2eHevScuAs07wJuuEqkLmTdAjE4HT4BKYrdNBnD7swLh3KGP5DYLjEB7lp5wSsfgs7eHCLAAijxttpsQ\",\"text\":\"เปลี่ยนเป็น 1 โลค่ะ\"},\"webhookEventId\":\"01K1TVQT1WE9N5KYXENRM25552\",\"deliveryContext\":{\"isRedelivery\":false},\"timestamp\":1754321905218,\"source\":{\"type\":\"user\",\"userId\":\"Uc0f3910d135521f0995ac379d0c945f8\"},\"replyToken\":\"d07199def25d495d85adad52a9f47ac0\",\"mode\":\"active\"}]}"</t>
  </si>
  <si>
    <t>json : "{\"date\":\"2025-08-04T15:43:31.647Z\",\"deliveryDate\":\"2025-08-05\",\"user\":\"Ken Izakaya\",\"userLine\":\"ADMIN\",\"payMethod\":\"เครดิต\",\"userId\":\"ADMIN\",\"order\":[{\"name\":\"Frillice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</si>
  <si>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2934679181307511429</t>
  </si>
  <si>
    <t>json : "{\"date\":\"2025-08-04T15:44:22.660Z\",\"deliveryDate\":\"2025-08-05\",\"user\":\"คุณตาล.Fat boy\",\"userLine\":\"ADMIN\",\"payMethod\":\"\",\"userId\":\"ADMIN\",\"order\":[{\"name\":\"Baby Cos\",\"nameTh\":\"เบบี้คอส\",\"amount\":1,\"price\":120,\"subtotal\":120}]}"</t>
  </si>
  <si>
    <t>❌ ไม่เจอ shop name:คุณตาล.Fat boy</t>
  </si>
  <si>
    <t>🔥 Queued order with Trigger ID: -8362118348704040165</t>
  </si>
  <si>
    <t>json : "{\"date\":\"2025-08-04T15:45:18.320Z\",\"deliveryDate\":\"2025-08-05\",\"user\":\"ล้านสลัดบายคุณข้าว\",\"userLine\":\"ADMIN\",\"payMethod\":\"\",\"userId\":\"ADMIN\",\"order\":[{\"name\":\"Green Oak\",\"nameTh\":\"กรีนโอ๊ค \",\"amount\":1,\"price\":120,\"subtotal\":120},{\"name\":\"Baby Cos\",\"nameTh\":\"เบบี้คอส\",\"amount\":1,\"price\":120,\"subtotal\":120}]}"</t>
  </si>
  <si>
    <t>❌ ไม่เจอ shop name:ล้านสลัดบายคุณข้าว</t>
  </si>
  <si>
    <t>🔥 Queued order with Trigger ID: -733163038182478201</t>
  </si>
  <si>
    <t>🔥 Processing order for trigger: 2934679181307511429</t>
  </si>
  <si>
    <t>summarizeOrdersToPayments key: 05/08/2025|Ken Izakaya</t>
  </si>
  <si>
    <t>No items found for orderId 671. Not sending message.</t>
  </si>
  <si>
    <t>🔥 Deleted property for trigger: 2934679181307511429</t>
  </si>
  <si>
    <t>✅ Deleted trigger: 2934679181307511429</t>
  </si>
  <si>
    <t>🔥 Processing order for trigger: -8362118348704040165</t>
  </si>
  <si>
    <t>Shop: คุณตาล.Fat boy</t>
  </si>
  <si>
    <t>🔥 Processing order for trigger: -733163038182478201</t>
  </si>
  <si>
    <t>Shop: ล้านสลัดบายคุณข้าว</t>
  </si>
  <si>
    <t>summarizeOrdersToPayments key: 05/08/2025|คุณตาล.Fat boy</t>
  </si>
  <si>
    <t>summarizeOrdersToPayments key: 05/08/2025|ล้านสลัดบายคุณข้าว</t>
  </si>
  <si>
    <t>No items found for orderId 672. Not sending message.</t>
  </si>
  <si>
    <t>No items found for orderId 673. Not sending message.</t>
  </si>
  <si>
    <t>🔥 Deleted property for trigger: -8362118348704040165</t>
  </si>
  <si>
    <t>🔥 Deleted property for trigger: -733163038182478201</t>
  </si>
  <si>
    <t>✅ Deleted trigger: -733163038182478201</t>
  </si>
  <si>
    <t>json : "{\"date\":\"2025-08-04T16:41:29.916Z\",\"deliveryDate\":\"2025-08-05\",\"user\":\"8 Dining\",\"userLine\":\"21gun\",\"payMethod\":\"เครดิต\",\"userId\":\"U863ec6850ff494c8ad50b25afa94efb0\",\"order\":[{\"name\":\"Green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</si>
  <si>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{"sentMessages":[{"id":"572932517587059182","quoteToken":"UD-QawNNo8mld5h-jMVDi3GtyQxUDenw-w-BwYj52wJovVSBOEgwWUwi0p7Kuk27capdG7-JheYa8j1diF7vVygck9TPQmtfCakzTLPdNvxg4tbxO4Uhdm-5iSVWAVOhinJJlaDppahHOy3MGYEYbw"}]}</t>
  </si>
  <si>
    <t>🔥 Queued order with Trigger ID: -4917410696534587691</t>
  </si>
  <si>
    <t>🔥 Processing order for trigger: -4917410696534587691</t>
  </si>
  <si>
    <t>summarizeOrdersToPayments key: 05/08/2025|8 Dining</t>
  </si>
  <si>
    <t>No items found for orderId 674. Not sending message.</t>
  </si>
  <si>
    <t>🔥 Deleted property for trigger: -4917410696534587691</t>
  </si>
  <si>
    <t>✅ Deleted trigger: -4917410696534587691</t>
  </si>
  <si>
    <t>sendDailyOrderSummary formattedToday : 05/08/2025</t>
  </si>
  <si>
    <t>sendDailyOrderSummary todayRows : [[665,"3 Aug 2025 เวลา 18:04","2025-08-04T17:00:00.000Z","ขนมบ้านคุณย่า","Green Oak",1,120,120,"เงินสด"],[666,"3 Aug 2025 เวลา 23:37","2025-08-04T17:00:00.000Z","Ginda wagyu","Cos",5,120,600,"โอนเงิน"],[667,"4 Aug 2025 เวลา 10:06","2025-08-04T17:00:00.000Z","คริสตัลคาเฟ่","Green Oak",1,120,120,"เงินสด"],[667,"4 Aug 2025 เวลา 10:06","2025-08-04T17:00:00.000Z","คริสตัลคาเฟ่","Red Oak",1,120,120,"เงินสด"],[668,"4 Aug 2025 เวลา 13:58","2025-08-04T17:00:00.000Z","ไวท์เฮ้าส์","Baby Cos",1,120,120,"เงินสด"]]</t>
  </si>
  <si>
    <t>📬 pushFlexMessage : {"sentMessages":[{"id":"572971668143079810","quoteToken":"jaY200vie9MMJIiO547LDdk2J3tAGkl5b8s7EvwGRBPgrj5zpaZd52fuN9xmlQchqv8z8hvQ8MHfpqvvSAg9aBYRAwkNTSCl6Tnaf1laeUg2AX1z5VDyD9d6-F_9FPUg-Ro15vCx7ejUDquWxj6TWQ"}]}</t>
  </si>
  <si>
    <t>json : "{\"destination\":\"Uffcadd844141cf0a43c0c2c87fb2389e\",\"events\":[{\"type\":\"message\",\"message\":{\"type\":\"text\",\"id\":\"572984753499144419\",\"quoteToken\":\"TnEMV94YwOFUY6xuuv6vx_UzsF1yv2LeDsl5QvJIwoEn3DLVXSnOl3G6rHL-W5d996OGLY_83jCwySrUc1-57H11rPvgX71KTWZkBTCnQ1L7-zyzCa2iaURV27co7-CsuU-rNY0fc8ulS8ntVAXT1Q\",\"text\":\"เพิ่มกรีนอีก1ค่ะ\"},\"webhookEventId\":\"01K1VX1N5H4THNNWD948M99PFV\",\"deliveryContext\":{\"isRedelivery\":false},\"timestamp\":1754356831135,\"source\":{\"type\":\"user\",\"userId\":\"Ua66b3eeb10eab2aa6595b3a85ef825d5\"},\"replyToken\":\"8c78242a49e849ea9d61b8d9b4d0865a\",\"mode\":\"active\"}]}"</t>
  </si>
  <si>
    <t>json : "{\"destination\":\"Uffcadd844141cf0a43c0c2c87fb2389e\",\"events\":[{\"type\":\"message\",\"message\":{\"type\":\"text\",\"id\":\"572984761552470171\",\"quoteToken\":\"vsiBe_PrI9jGGceUKTNAbh2k4Ckmzg8pG6d9IRFFIJbpMFl-JwhmHMOoerQNmIqBPq3SFNbrAykuDRGWIji9IMdyu0cnz0MXyJxhFvcazp-qqX94nnXarc6pK21NzCaJH6GvMDVzibY6FOTIxyCq5w\",\"text\":\"ทันไหมค่ะ\"},\"webhookEventId\":\"01K1VX1SWNAP80SAKT70RG9P7D\",\"deliveryContext\":{\"isRedelivery\":false},\"timestamp\":1754356835796,\"source\":{\"type\":\"user\",\"userId\":\"Ua66b3eeb10eab2aa6595b3a85ef825d5\"},\"replyToken\":\"8633e6589e2045e7af378b3b53e94131\",\"mode\":\"active\"}]}"</t>
  </si>
  <si>
    <t>json : "{\"destination\":\"Uffcadd844141cf0a43c0c2c87fb2389e\",\"events\":[{\"type\":\"message\",\"message\":{\"type\":\"text\",\"id\":\"572984774352961591\",\"quoteToken\":\"Vavyi6LVER41IMjoHElGv3gQfXKd2AtwL4lt4bi0a8tijzWNqh39oVhJdoeCu6-wiyJQIX4BT14k0pG0b9W2XKeum5oDmtVL0ZVn2htJRAlbmni64XbIgh13pctukILc_bGC3rVFi7iMNLjpWn3cIg\",\"text\":\"ขอผักสสยๆนะค่ะ\"},\"webhookEventId\":\"01K1VX21BZ4G8SAXBY06J3J143\",\"deliveryContext\":{\"isRedelivery\":false},\"timestamp\":1754356843481,\"source\":{\"type\":\"user\",\"userId\":\"Ua66b3eeb10eab2aa6595b3a85ef825d5\"},\"replyToken\":\"8701c916b8e5450b8d5c6580da64aeae\",\"mode\":\"active\"}]}"</t>
  </si>
  <si>
    <t>json : "{\"destination\":\"Uffcadd844141cf0a43c0c2c87fb2389e\",\"events\":[{\"type\":\"message\",\"message\":{\"type\":\"text\",\"id\":\"572984786684739811\",\"quoteToken\":\"cHON_itt8p3KtB0rQnmwOSL7jOa2Ya5IuduuMqttFX62bVUl0WtSp09Bkz7mvFEvq1AVvXLs-6sftEJJrw8qRkx6hASeAYU4wPcMaHWPq8CSf_uK-lMeCqA0ykZ2WD-rgtWrQZWs5I9Nd5XE-nonHw\",\"text\":\"สวยๆ\"},\"webhookEventId\":\"01K1VX28G0MJVF5J05Y5EA7FW4\",\"deliveryContext\":{\"isRedelivery\":false},\"timestamp\":1754356850897,\"source\":{\"type\":\"user\",\"userId\":\"Ua66b3eeb10eab2aa6595b3a85ef825d5\"},\"replyToken\":\"059faf99617f4073adc26870e2163a7e\",\"mode\":\"active\"}]}"</t>
  </si>
  <si>
    <t>json : "{\"date\":\"2025-08-05T01:21:25.202Z\",\"deliveryDate\":\"2025-08-05\",\"user\":\"ล้านสลัดบายคุณข้าว\",\"userLine\":\"ADMIN\",\"payMethod\":\"\",\"userId\":\"ADMIN\",\"order\":[{\"name\":\"Green Oak\",\"nameTh\":\"กรีนโอ๊ค \",\"amount\":2,\"price\":120,\"subtotal\":240},{\"name\":\"Baby Cos\",\"nameTh\":\"เบบี้คอส\",\"amount\":1,\"price\":120,\"subtotal\":120}]}"</t>
  </si>
  <si>
    <t>🔥 Queued order with Trigger ID: -3698174664057109929</t>
  </si>
  <si>
    <t>🔥 Processing order for trigger: -3698174664057109929</t>
  </si>
  <si>
    <t>No items found for orderId 675. Not sending message.</t>
  </si>
  <si>
    <t>🔥 Deleted property for trigger: -3698174664057109929</t>
  </si>
  <si>
    <t>✅ Deleted trigger: -3698174664057109929</t>
  </si>
  <si>
    <t>json : "{\"destination\":\"Uffcadd844141cf0a43c0c2c87fb2389e\",\"events\":[{\"type\":\"message\",\"message\":{\"type\":\"text\",\"id\":\"572987597555761616\",\"quoteToken\":\"NsxX78yp5PzdFmoGcA11tU7u1khJ38Q8pTeNIcNgITtWQ7eewL-xx9_UvcJDnhsTICPRwyPS1T5iEGAn0VXj_kkiorZ9Eevy468mXIasFVF4diRLZTZPVF-DVUPTZnuiN2iGlkt7iEEUEEVG1HJoKA\",\"text\":\"ไม่จ้า\"},\"webhookEventId\":\"01K1VYNCNYC7B38B2TE9A042ST\",\"deliveryContext\":{\"isRedelivery\":false},\"timestamp\":1754358526146,\"source\":{\"type\":\"group\",\"groupId\":\"C41747ea1efc18cc949d4a55a898fbe2d\",\"userId\":\"Ud156635914c6ab5e082eb8cdedf98f3a\"},\"replyToken\":\"36645b4e7d324cefa29f9bdff7a9fc62\",\"mode\":\"active\"}]}"</t>
  </si>
  <si>
    <t>sendDailyPackingSummary formattedToday : 05/08/2025</t>
  </si>
  <si>
    <t>sendDailyPackingSummary todayRows : [[665,"3 Aug 2025 เวลา 18:04","2025-08-04T17:00:00.000Z","ขนมบ้านคุณย่า","Green Oak",1,120,120,"เงินสด"],[666,"3 Aug 2025 เวลา 23:37","2025-08-04T17:00:00.000Z","Ginda wagyu","Cos",5,120,600,"โอนเงิน"],[667,"4 Aug 2025 เวลา 10:06","2025-08-04T17:00:00.000Z","คริสตัลคาเฟ่","Green Oak",1,120,120,"เงินสด"],[667,"4 Aug 2025 เวลา 10:06","2025-08-04T17:00:00.000Z","คริสตัลคาเฟ่","Red Oak",1,120,120,"เงินสด"],[668,"4 Aug 2025 เวลา 13:58","2025-08-04T17:00:00.000Z","ไวท์เฮ้าส์","Baby Cos",1,120,120,"เงินสด"]]</t>
  </si>
  <si>
    <t>sendDailyDeliverSummary flexMessage : {"type":"flex","altText":"สรุปรายการส่งผัก 🚚🥬\nประจำวันที่ 05/08/2025","contents":{"type":"bubble","size":"mega","body":{"type":"box","layout":"vertical","contents":[{"type":"text","text":"สรุปรายการส่งผัก 🚚🥬 \nประจำวันที่ 05/08/2025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บ.)","weight":"bold","size":"sm"}]}]},{"type":"box","layout":"vertical","margin":"lg","spacing":"sm","contents":[{"type":"box","layout":"horizontal","backgroundColor":"#A1D6B2","paddingAll":"md","cornerRadius":"md","margin":"lg","contents":[{"type":"text","text":"3.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บ.)","weight":"bold","size":"sm"}]}]},{"type":"box","layout":"vertical","margin":"lg","spacing":"sm","contents":[{"type":"box","layout":"horizontal","backgroundColor":"#A1D6B2","paddingAll":"md","cornerRadius":"md","margin":"lg","contents":[{"type":"text","text":"4.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480 บ.","weight":"bold","align":"end","flex":3}]},{"type":"box","layout":"horizontal","contents":[{"type":"text","text":"โอนเงิน","flex":5,"wrap":true},{"type":"text","text":"600 บ.","weight":"bold","align":"end","flex":3}]},{"type":"box","layout":"horizontal","contents":[{"type":"text","text":"เครดิต","flex":5,"wrap":true},{"type":"text","text":"0 บ.","weight":"bold","align":"end","flex":3}]},{"type":"separator","margin":"sm"},{"type":"box","layout":"horizontal","backgroundColor":"#E8B86D","paddingAll":"md","cornerRadius":"md","contents":[{"type":"text","text":"รวม 9.00 กก.","size":"md","weight":"bold","flex":5,"wrap":true},{"type":"text","text":"1.080 บ.","weight":"bold","size":"md","align":"end","flex":3}]}]}]}}}</t>
  </si>
  <si>
    <t>📬 pushFlexMessage : {"sentMessages":[{"id":"572988776675017479","quoteToken":"o-JxA_4G8fD_pRvklm6OuPA1i2aEua8CNChL56AjpSw2AM6-xuWbrblHIBLPZWamyjTkaAyP3W78kyyLrVQPyRqHQKrFnJXoWtIS-BhNWuG_GTOeKobFuPaUU54ELv4Qvjm3fRT-WdO3n8GsXS0fpQ"}]}</t>
  </si>
  <si>
    <t>json : "{\"destination\":\"Uffcadd844141cf0a43c0c2c87fb2389e\",\"events\":[{\"type\":\"message\",\"message\":{\"type\":\"text\",\"id\":\"572989728564445616\",\"quoteToken\":\"BsGd7Xm4XI8Q9KPYMFkiyrDIJfmkMHCXJQ11BgpMx5Vs6DPbVh7ZV2NvNUUUCuyPSUNGy_WXtLJDflSob3mhAaCwH28F56PfPz2g3mN8DP4YuHyFyeiyeGMZyefBWtlsURjgGKA46hSjU2ymKTf16g\",\"text\":\"เข้ามาในบ้านเลยค่ะ\"},\"webhookEventId\":\"01K1VZW56VQEZNABWQ2E3F31QK\",\"deliveryContext\":{\"isRedelivery\":false},\"timestamp\":1754359796448,\"source\":{\"type\":\"user\",\"userId\":\"Ua66b3eeb10eab2aa6595b3a85ef825d5\"},\"replyToken\":\"2ee7caf948074ffeb3236387c1633c98\",\"mode\":\"active\"}]}"</t>
  </si>
  <si>
    <t>json : "{\"destination\":\"Uffcadd844141cf0a43c0c2c87fb2389e\",\"events\":[{\"type\":\"message\",\"message\":{\"type\":\"text\",\"id\":\"572990056743829643\",\"quoteToken\":\"ikNWxl2wKX84WVLqwfj07StgzZkkzZhp4cuK32e17wbp8ci7qsQeVj7k6mxmF1DCPXACGXKQZGGmhBnmvA2zy5kh0XFzoB0F6FiAJrqOqIHmOleIcRbQ1YGbfiSWEgj69go-dxLkNmuedZ-i4Mw_pA\",\"text\":\"0941053059\"},\"webhookEventId\":\"01K1W0244E5VVTS4YK91PESGVP\",\"deliveryContext\":{\"isRedelivery\":false},\"timestamp\":1754359991956,\"source\":{\"type\":\"user\",\"userId\":\"Ua66b3eeb10eab2aa6595b3a85ef825d5\"},\"replyToken\":\"c7c548f069e745838b5b7a54e29e654a\",\"mode\":\"active\"}]}"</t>
  </si>
  <si>
    <t>json : "{\"destination\":\"Uffcadd844141cf0a43c0c2c87fb2389e\",\"events\":[{\"type\":\"message\",\"message\":{\"type\":\"text\",\"id\":\"572990068353139001\",\"quoteToken\":\"TeioTEwvfUp7u-EdSCaW1rtGvgnU-Yex9_6gzKfVHmleHAnI2pJxzh2lWRiUcYAnrDcKnkoFZeBDUjUBsDOf41VrZzbSfCWBRBgcBS8N_NR5x_HqscKU9vPEQrqr0OFtmsLxOhYv-KQJmsQkw4JMHQ\",\"text\":\"พี่ปู\"},\"webhookEventId\":\"01K1W02AGX56SPA92N5C516MBZ\",\"deliveryContext\":{\"isRedelivery\":false},\"timestamp\":1754359998970,\"source\":{\"type\":\"user\",\"userId\":\"Ua66b3eeb10eab2aa6595b3a85ef825d5\"},\"replyToken\":\"b742d31d15f64bda83d2c7ae4650ff2a\",\"mode\":\"active\"}]}"</t>
  </si>
  <si>
    <t>json : "{\"destination\":\"Uffcadd844141cf0a43c0c2c87fb2389e\",\"events\":[{\"type\":\"message\",\"message\":{\"type\":\"location\",\"id\":\"572990884984127578\",\"latitude\":14.956343,\"longitude\":102.107948,\"address\":\"517/4 ซอย3 ในเมือง อำเภอเมืองนครราชสีมา นครราชสีมา 30000 ประเทศไทย\"},\"webhookEventId\":\"01K1W0H63GNGJ0P9JED8JKTR7S\",\"deliveryContext\":{\"isRedelivery\":false},\"timestamp\":1754360485600,\"source\":{\"type\":\"user\",\"userId\":\"Ua66b3eeb10eab2aa6595b3a85ef825d5\"},\"replyToken\":\"55c1b9f8583e4372996d67fe4014534c\",\"mode\":\"active\"}]}"</t>
  </si>
  <si>
    <t>json : "{\"destination\":\"Uffcadd844141cf0a43c0c2c87fb2389e\",\"events\":[{\"type\":\"message\",\"message\":{\"type\":\"text\",\"id\":\"572991084615958635\",\"quoteToken\":\"V1l6kUTSC4h2nw6dV8rOHBU-MxjvNpQEzSDdh8AtfArtaW3qeejvqIFGpwa8XzJVjXY7mejn78VTfAeeXbLkK91T-n3CKf3wvs66V28WR03y53EGEgb5RpFHWX5aKg4fJx70kGCkaOB9fNloGjpwmQ\",\"text\":\"ว่าจะสั่งเป็นรอบของวันพรุ่งนี้ค่ะ พอดีจองยังมีใช้อยู่ค่ะ\"},\"webhookEventId\":\"01K1W0MT0YPASBSFKX0BRNG33W\",\"deliveryContext\":{\"isRedelivery\":false},\"timestamp\":1754360604641,\"source\":{\"type\":\"user\",\"userId\":\"U21b3788b2e55446c56765eb78ef5a3ab\"},\"replyToken\":\"e5846c493009465fab99fc63ddeb1247\",\"mode\":\"active\"}]}"</t>
  </si>
  <si>
    <t>json : "{\"destination\":\"Uffcadd844141cf0a43c0c2c87fb2389e\",\"events\":[{\"type\":\"message\",\"message\":{\"type\":\"text\",\"id\":\"572991112366260380\",\"quotedMessageId\":\"572990544625008748\",\"quoteToken\":\"HWQzzOgqLz5YgBEqUjA0SH7gDQkF13VaDYtiUPmFW7YG9tY9Z05n2ZAySlweel3z_opsEnPxmYeupDR0_rYdHgnIcHEWYAYgp488gy9hYMk8dNA7x6fF3dwBJlJ6teX4sMMpMaCawDlGl32xMAy73w\",\"text\":\"โอเคค่ะ \"},\"webhookEventId\":\"01K1W0NAD6X71J8WA1EC1H33ZM\",\"deliveryContext\":{\"isRedelivery\":false},\"timestamp\":1754360621230,\"source\":{\"type\":\"user\",\"userId\":\"U21b3788b2e55446c56765eb78ef5a3ab\"},\"replyToken\":\"5bbc484bf89149f18ed303f8e8632d86\",\"mode\":\"active\"}]}"</t>
  </si>
  <si>
    <t>json : "{\"destination\":\"Uffcadd844141cf0a43c0c2c87fb2389e\",\"events\":[{\"type\":\"message\",\"message\":{\"type\":\"sticker\",\"id\":\"572991995502133834\",\"quoteToken\":\"UN8zV5GnTQ5gURavuZC89v2dShycw11iFToz5qxZDhKQqVuha3jeRXbQQ1jrY_3seuAQeUqtftLIZG29m2PBTKbALWU7cb95YUYgOds3_8nbbI1Mwlhgqxw8gfp2Zq8-D1YrueG4yPYa-P23oQiFmA\",\"stickerId\":\"772892609\",\"packageId\":\"35297\",\"stickerResourceType\":\"STATIC\",\"keywords\":[\"Moved\",\"Thanks\"]},\"webhookEventId\":\"01K1W15CNWWSMEN2AFQGKMW7VA\",\"deliveryContext\":{\"isRedelivery\":false},\"timestamp\":1754361147645,\"source\":{\"type\":\"user\",\"userId\":\"U21b3788b2e55446c56765eb78ef5a3ab\"},\"replyToken\":\"2093e3632bc24e038c88180e1211d6d8\",\"mode\":\"active\"}]}"</t>
  </si>
  <si>
    <t>json : "{\"destination\":\"Uffcadd844141cf0a43c0c2c87fb2389e\",\"events\":[{\"type\":\"message\",\"message\":{\"type\":\"text\",\"id\":\"572997464890802823\",\"quoteToken\":\"FW3ool0ElZaiuAvUnfZrE2aMd24_0xGquZ-QMxubXfo3N7Yj8BXog4_vA2dJn80lcDUxKqqGC_T7FGhKADPjlvKGxnKi81jDRyQZRzI-CvM_RRPpE9XjE-WO6KLHarTzHKZaSF8xibMopr8Cbkk2eg\",\"text\":\"ครบเดือนโควต้าไลน์หมด\"},\"webhookEventId\":\"01K1W48W3J2ZHZG410DF4Z6GKM\",\"deliveryContext\":{\"isRedelivery\":false},\"timestamp\":1754364407536,\"source\":{\"type\":\"group\",\"groupId\":\"C41747ea1efc18cc949d4a55a898fbe2d\",\"userId\":\"Ud156635914c6ab5e082eb8cdedf98f3a\"},\"replyToken\":\"31f18fcbe15643e9a0e26177574db808\",\"mode\":\"active\"}]}"</t>
  </si>
  <si>
    <t>json : "{\"destination\":\"Uffcadd844141cf0a43c0c2c87fb2389e\",\"events\":[{\"type\":\"message\",\"message\":{\"type\":\"text\",\"id\":\"572997483933466986\",\"quoteToken\":\"EuK6et-4iFrdqrSrSJGctMqnbgFq5qFCcebEJl64SzKyc6ulyK-749le4zqOJHB7sgjB8ioMS2W4mgDC4xOS4KBgv_Wm1idI8lWRizO4M-UEEqGiqpyxyVbkl0jWRY0Yj7TouK3TNn1HTZ-kdawWSg\",\"text\":\"เห็นหลังบ้านคีมาเป็นวันที่ 8 \"},\"webhookEventId\":\"01K1W4979XG4GWGRS8YE5E6GXH\",\"deliveryContext\":{\"isRedelivery\":false},\"timestamp\":1754364418979,\"source\":{\"type\":\"group\",\"groupId\":\"C41747ea1efc18cc949d4a55a898fbe2d\",\"userId\":\"Ud156635914c6ab5e082eb8cdedf98f3a\"},\"replyToken\":\"9ba831dac30d4d63a0a03a603f08dc4c\",\"mode\":\"active\"}]}"</t>
  </si>
  <si>
    <t>json : "{\"destination\":\"Uffcadd844141cf0a43c0c2c87fb2389e\",\"events\":[{\"type\":\"message\",\"message\":{\"type\":\"image\",\"id\":\"572997558675439791\",\"quoteToken\":\"d1gE-q0enhCNHjRcCeY-H-w15Va2n8zmlG2-SbXktaecB3b1M_5OKp2yQqftDAUmIiXXmZAzgjKVRuBgkkapeeZo4Sq-t1iOEtI01PN2EOjbTd-12SZ2HQ8O5FqFv_2aa7hHX1y23bRfb9Aq2rIArQ\",\"contentProvider\":{\"type\":\"line\"}},\"webhookEventId\":\"01K1W4AKAW6621J7NAG1NMQS2Z\",\"deliveryContext\":{\"isRedelivery\":false},\"timestamp\":1754364464378,\"source\":{\"type\":\"group\",\"groupId\":\"C41747ea1efc18cc949d4a55a898fbe2d\",\"userId\":\"Ud156635914c6ab5e082eb8cdedf98f3a\"},\"replyToken\":\"e628d15a2b1341db9a6ff3882bfe55e4\",\"mode\":\"active\"}]}"</t>
  </si>
  <si>
    <t>json : "{\"destination\":\"Uffcadd844141cf0a43c0c2c87fb2389e\",\"events\":[{\"type\":\"message\",\"message\":{\"type\":\"text\",\"id\":\"572997594310771308\",\"quoteToken\":\"Xic6-ue5CTECtaqAZ-VKAd_HewI6-gG_qe3xkp6H_H8qzo_vCR90n2bEw1bRcevi7Ss1USFlGZNL6i6ULx0b-dYTX7qiBf17fixLmlmBYihMqC4qikasWqN8Rf6CeFzwDpPZTjNqhu1dYdRucyRM_Q\",\"text\":\"ให้แก้เป็นวันที่5ไหม หรือ8ถูกแล้ว\"},\"webhookEventId\":\"01K1W4B7FPBDN4V0B8C7Y4QNRX\",\"deliveryContext\":{\"isRedelivery\":false},\"timestamp\":1754364484812,\"source\":{\"type\":\"group\",\"groupId\":\"C41747ea1efc18cc949d4a55a898fbe2d\",\"userId\":\"Ud156635914c6ab5e082eb8cdedf98f3a\"},\"replyToken\":\"15abbb3d405e42d49dd20803fe91ceb6\",\"mode\":\"active\"}]}"</t>
  </si>
  <si>
    <t>json : "{\"destination\":\"Uffcadd844141cf0a43c0c2c87fb2389e\",\"events\":[{\"type\":\"message\",\"message\":{\"type\":\"text\",\"id\":\"572997704620442105\",\"quoteToken\":\"C6zzzuKwvZQWSDrlM6fHLKfpHsDfosgAqafucpJXJqnQGEKUlpafjRG-GIfptt7TGxf80Y7mBKt90qmdpH4Q7D5Is9HYNtCyYN7Pw_jV5Tdy9e-HqaUcGFO3maTuhQLmM5-f4UdVNGrMM7LF8fghmA\",\"text\":\"แต่ตอนคีคือวันที่5ใช่ไหม\"},\"webhookEventId\":\"01K1W4D7QQBN8AWM57SV76GVVJ\",\"deliveryContext\":{\"isRedelivery\":false},\"timestamp\":1754364550513,\"source\":{\"type\":\"group\",\"groupId\":\"C41747ea1efc18cc949d4a55a898fbe2d\",\"userId\":\"Ud156635914c6ab5e082eb8cdedf98f3a\"},\"replyToken\":\"aad133f0dc44438a8cf5ef0c9624a2c3\",\"mode\":\"active\"}]}"</t>
  </si>
  <si>
    <t>json : "{\"destination\":\"Uffcadd844141cf0a43c0c2c87fb2389e\",\"events\":[{\"type\":\"message\",\"message\":{\"type\":\"text\",\"id\":\"572997738259284468\",\"quoteToken\":\"B-HQh7cxQo8lK1VLUnd6lZbgNQDfCPXMSM2lQjSHKJqK7mANZMaJR0Cm2h7_JlmDshOs8O1_i7o-eCXteSlSN6InkmchZtwlTcXZX05zMzaNly2lwkGP01bZChkuzI9jFI6amPns5XR9G-dJVvTvow\",\"text\":\"จะได้เช็คระบบว่ามันบัครึเปล่า\"},\"webhookEventId\":\"01K1W4DV1BJ63FPKYMKW10AJ29\",\"deliveryContext\":{\"isRedelivery\":false},\"timestamp\":1754364570560,\"source\":{\"type\":\"group\",\"groupId\":\"C41747ea1efc18cc949d4a55a898fbe2d\",\"userId\":\"Ud156635914c6ab5e082eb8cdedf98f3a\"},\"replyToken\":\"28f3b10631744d33bb1884518ca0da51\",\"mode\":\"active\"}]}"</t>
  </si>
  <si>
    <t>json : "{\"date\":\"2025-08-05T03:29:37.796Z\",\"deliveryDate\":\"2025-08-05\",\"user\":\"ล้านสลัดบายคุณข้าว\",\"userLine\":\"ADMIN\",\"payMethod\":\"โอนเงิน\",\"userId\":\"ADMIN\",\"order\":[{\"name\":\"Green Oak\",\"nameTh\":\"กรีนโอ๊ค \",\"amount\":2,\"price\":120,\"subtotal\":240},{\"name\":\"Baby Cos\",\"nameTh\":\"เบบี้คอส\",\"amount\":1,\"price\":120,\"subtotal\":120}]}"</t>
  </si>
  <si>
    <t>🔥 Queued order with Trigger ID: 1102425269217539136</t>
  </si>
  <si>
    <t>🔥 Processing order for trigger: 1102425269217539136</t>
  </si>
  <si>
    <t>No items found for orderId 676. Not sending message.</t>
  </si>
  <si>
    <t>🔥 Deleted property for trigger: 1102425269217539136</t>
  </si>
  <si>
    <t>✅ Deleted trigger: 1102425269217539136</t>
  </si>
  <si>
    <t>json : "{\"destination\":\"Uffcadd844141cf0a43c0c2c87fb2389e\",\"events\":[{\"type\":\"message\",\"message\":{\"type\":\"text\",\"id\":\"572998582237135351\",\"quoteToken\":\"yPowe04dw5ixtpAiiozBHh2uovYC-MzrsxyND0RWVeVM4eD90Pi6FczC0ugR3ntojIJmqXV4L-qZ3ymTv_zyTYvaaM-Hl72YqGTwm6Apy4mhTMhbb4j9r_YqtbY9nbO6I7zjlZV-WurXdZTbx-XWxg\",\"text\":\"เด่วสร้างเอกให้\"},\"webhookEventId\":\"01K1W4X6RE3Z4RRF05ZQ8WS9NR\",\"deliveryContext\":{\"isRedelivery\":false},\"timestamp\":1754365073683,\"source\":{\"type\":\"group\",\"groupId\":\"C41747ea1efc18cc949d4a55a898fbe2d\",\"userId\":\"U1611b99ba4d5b6b3137119b6681c16ad\"},\"replyToken\":\"207652f0a89047cfa89f092ae9c69434\",\"mode\":\"active\"}]}"</t>
  </si>
  <si>
    <t>json : "{\"destination\":\"Uffcadd844141cf0a43c0c2c87fb2389e\",\"events\":[{\"type\":\"message\",\"message\":{\"type\":\"text\",\"id\":\"572998588192522472\",\"quoteToken\":\"KUGiwuh_Tv1y3EJaOwwP-ySGqY-BQJmIP76YbEn9jJIa5adHR7Ek7Cz0CmH8fP6YZiFVhZqGfCvhhLcbQC9Ppplm_j2QX86Au5ynjUeuA5ZkHus5KIr46EfC6DwOXJUi-YX7uiBLTGy8E22YYxxw0w\",\"text\":\"รอแปป\"},\"webhookEventId\":\"01K1W4X9S5H275VZNFAXR9FMCF\",\"deliveryContext\":{\"isRedelivery\":false},\"timestamp\":1754365077265,\"source\":{\"type\":\"group\",\"groupId\":\"C41747ea1efc18cc949d4a55a898fbe2d\",\"userId\":\"U1611b99ba4d5b6b3137119b6681c16ad\"},\"replyToken\":\"0aefa54d10f74242b380f2970f6813b5\",\"mode\":\"active\"}]}"</t>
  </si>
  <si>
    <t>json : "{\"destination\":\"Uffcadd844141cf0a43c0c2c87fb2389e\",\"events\":[{\"type\":\"message\",\"message\":{\"type\":\"text\",\"id\":\"572998608409329683\",\"quoteToken\":\"tS2xua9c5brAqix9o5ow6VOYe2tPqC-kFO4wk4OuPxybRVTK56Oix9jwsDtBIVEybL3n8vB2Hoey-Pj4yFPv50O2y0YvivTyd3FpsKiqj5f4TJ7H-Ax8OVOo-bizyJ-OQ3sy-_fXlxHLUNSv2WvcUA\",\"text\":\"เอกสาร\"},\"webhookEventId\":\"01K1W4XNKWJ0ATJ44Y7FJ1F7AB\",\"deliveryContext\":{\"isRedelivery\":false},\"timestamp\":1754365089128,\"source\":{\"type\":\"group\",\"groupId\":\"C41747ea1efc18cc949d4a55a898fbe2d\",\"userId\":\"U1611b99ba4d5b6b3137119b6681c16ad\"},\"replyToken\":\"8da92596c97b463f916255d3595cbbd1\",\"mode\":\"active\"}]}"</t>
  </si>
  <si>
    <t>customer : คุณตาล.Fat boy ไม่ได้ติ้กปริ้นเอกสาร</t>
  </si>
  <si>
    <t>customer : ล้านสลัดบายคุณข้าว ไม่ได้ติ้กปริ้นเอกสาร</t>
  </si>
  <si>
    <t>sendDailyPackingSummary todayRows : [[665,"3 Aug 2025 เวลา 18:04","2025-08-04T17:00:00.000Z","ขนมบ้านคุณย่า","Green Oak",1,120,120,"เงินสด"],[667,"4 Aug 2025 เวลา 10:06","2025-08-04T17:00:00.000Z","คริสตัลคาเฟ่","Green Oak",1,120,120,"เงินสด"],[667,"4 Aug 2025 เวลา 10:06","2025-08-04T17:00:00.000Z","คริสตัลคาเฟ่","Red Oak",1,120,120,"เงินสด"],[668,"4 Aug 2025 เวลา 13:58","2025-08-04T17:00:00.000Z","ไวท์เฮ้าส์","Baby Cos",1,120,120,"เงินสด"],[669,"4 Aug 2025 เวลา 18:44","2025-08-04T17:00:00.000Z","เจริญภัณฑ์","Green Oak",2,120,240,"เครดิต"],[669,"4 Aug 2025 เวลา 18:44","2025-08-04T17:00:00.000Z","เจริญภัณฑ์","Red Oak",2,120,240,"เครดิต"],[669,"4 Aug 2025 เวลา 18:44","2025-08-04T17:00:00.000Z","เจริญภัณฑ์","Frillice Iceberg",2,140,280,"เครดิต"],[669,"4 Aug 2025 เวลา 18:44","2025-08-04T17:00:00.000Z","เจริญภัณฑ์","Baby Cos",2,120,240,"เครดิต"],[669,"4 Aug 2025 เวลา 18:44","2025-08-04T17:00:00.000Z","เจริญภัณฑ์","Butter Head",2,120,240,"เครดิต"],[670,"4 Aug 2025 เวลา 22:19","2025-08-04T17:00:00.000Z","เรื่องของสเต๊ก","Red Oak",1,120,120,"โอนเงิน"],[670,"4 Aug 2025 เวลา 22:19","2025-08-04T17:00:00.000Z","เรื่องของสเต๊ก","Baby Cos",1,120,120,"โอนเงิน"],[671,"4 Aug 2025 เวลา 22:45","2025-08-04T17:00:00.000Z","Ken Izakaya","Frillice Iceberg",1,140,140,"เครดิต"],[671,"4 Aug 2025 เวลา 22:45","2025-08-04T17:00:00.000Z","Ken Izakaya","Red Coral",1,140,140,"เครดิต"],[672,"4 Aug 2025 เวลา 22:46","2025-08-04T17:00:00.000Z","คุณตาล.Fat boy","Baby Cos",1,120,120,"โอนเงิน"],[674,"4 Aug 2025 เวลา 23:42","2025-08-04T17:00:00.000Z","8 Dining","Green Oak",0.5,120,60,"เครดิต"],[674,"4 Aug 2025 เวลา 23:42","2025-08-04T17:00:00.000Z","8 Dining","Red Oak",0.5,120,60,"เครดิต"],[674,"4 Aug 2025 เวลา 23:42","2025-08-04T17:00:00.000Z","8 Dining","Baby Cos",1,120,120,"เครดิต"],[676,"5 Aug 2025 เวลา 10:31","2025-08-04T17:00:00.000Z","ล้านสลัดบายคุณข้าว","Green Oak",2,120,240,"โอนเงิน"],[676,"5 Aug 2025 เวลา 10:31","2025-08-04T17:00:00.000Z","ล้านสลัดบายคุณข้าว","Baby Cos",1,120,120,"โอนเงิน"]]</t>
  </si>
  <si>
    <t>sendDailyDeliverSummary flexMessage : {"type":"flex","altText":"สรุปรายการส่งผัก 🚚🥬\nประจำวันที่ 05/08/2025","contents":{"type":"bubble","size":"mega","body":{"type":"box","layout":"vertical","contents":[{"type":"text","text":"สรุปรายการส่งผัก 🚚🥬 \nประจำวันที่ 05/08/2025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บ.)","weight":"bold","size":"sm"}]}]},{"type":"box","layout":"vertical","margin":"lg","spacing":"sm","contents":[{"type":"box","layout":"horizontal","backgroundColor":"#A1D6B2","paddingAll":"md","cornerRadius":"md","margin":"lg","contents":[{"type":"text","text":"3.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บ.)","weight":"bold","size":"sm"}]}]},{"type":"box","layout":"vertical","margin":"lg","spacing":"sm","contents":[{"type":"box","layout":"horizontal","backgroundColor":"#A1D6B2","paddingAll":"md","cornerRadius":"md","margin":"lg","contents":[{"type":"text","text":"4.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1,240 บ.)","weight":"bold","size":"sm"}]}]},{"type":"box","layout":"vertical","margin":"lg","spacing":"sm","contents":[{"type":"box","layout":"horizontal","backgroundColor":"#A1D6B2","paddingAll":"md","cornerRadius":"md","margin":"lg","contents":[{"type":"text","text":"5.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บ.)","weight":"bold","size":"sm"}]}]},{"type":"box","layout":"vertical","margin":"lg","spacing":"sm","contents":[{"type":"box","layout":"horizontal","backgroundColor":"#A1D6B2","paddingAll":"md","cornerRadius":"md","margin":"lg","contents":[{"type":"text","text":"6. 👤 Ken Izakaya","flex":6,"wrap":true,"weight":"bold","size":"sm"},{"type":"text","text":"🖨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บ.)","weight":"bold","size":"sm"}]}]},{"type":"box","layout":"vertical","margin":"lg","spacing":"sm","contents":[{"type":"box","layout":"horizontal","backgroundColor":"#A1D6B2","paddingAll":"md","cornerRadius":"md","margin":"lg","contents":[{"type":"text","text":"7. 👤 คุณตาล.Fat boy","flex":6,"wrap":true,"weight":"bold","size":"sm"},{"type":"text","text":"🖨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( 120 บ.)","weight":"bold","size":"sm"}]}]},{"type":"box","layout":"vertical","margin":"lg","spacing":"sm","contents":[{"type":"box","layout":"horizontal","backgroundColor":"#A1D6B2","paddingAll":"md","cornerRadius":"md","margin":"lg","contents":[{"type":"text","text":"8.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บ.)","weight":"bold","size":"sm"}]}]},{"type":"box","layout":"vertical","margin":"lg","spacing":"sm","contents":[{"type":"box","layout":"horizontal","backgroundColor":"#A1D6B2","paddingAll":"md","cornerRadius":"md","margin":"lg","contents":[{"type":"text","text":"9. 👤 ล้านสลัดบายคุณข้าว","flex":6,"wrap":true,"weight":"bold","size":"sm"},{"type":"text","text":"🖨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( 360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480 บ.","weight":"bold","align":"end","flex":3}]},{"type":"box","layout":"horizontal","contents":[{"type":"text","text":"โอนเงิน","flex":5,"wrap":true},{"type":"text","text":"240 บ.","weight":"bold","align":"end","flex":3}]},{"type":"box","layout":"horizontal","contents":[{"type":"text","text":"เครดิต","flex":5,"wrap":true},{"type":"text","text":"1,760 บ.","weight":"bold","align":"end","flex":3}]},{"type":"separator","margin":"sm"},{"type":"box","layout":"horizontal","backgroundColor":"#E8B86D","paddingAll":"md","cornerRadius":"md","contents":[{"type":"text","text":"รวม 24.00 กก.","size":"md","weight":"bold","flex":5,"wrap":true},{"type":"text","text":"2,960 บ.","weight":"bold","size":"md","align":"end","flex":3}]}]}]}}}</t>
  </si>
  <si>
    <t>📬 pushFlexMessage : {"sentMessages":[{"id":"572999470673821956","quoteToken":"Wk1g-dz29IAQkkD10mbiOt7A7vAJ2b0_RK65dFwKHR0ZOM10Qtb7g9YSdT0fXuo6KuCLsKeLOYvRAsKg_W1uYdlcsitAJzwD_mxWHzHo1lXc9_iFw45f0LUDsAZEk0T0QKSSVsunKJrcNT2kVI8LNw"}]}</t>
  </si>
  <si>
    <t>json : "{\"destination\":\"Uffcadd844141cf0a43c0c2c87fb2389e\",\"events\":[{\"type\":\"message\",\"message\":{\"type\":\"text\",\"id\":\"572999554140733837\",\"quoteToken\":\"q8kEiBY0CEOU2ifxcB1AxustgGJUEmpUs90YzeANDNe_Hb5fCGaWs4YZQK_HkQi8gq2S4MBrnbo4EmDU1qAOYYtYgaoIIATZ7hl3aIfHK27fM2M_WItEoEDFhGej33xUnCpJSk633UnXtaVUaEaW2w\",\"text\":\"ปริ้นใหม่ได้ไหมครับ ไม่งั้นเลขที่เอกสารมันจะไม่ตรง ตอนทำใบวางบิล\"},\"webhookEventId\":\"01K1W5EWAMKWCR8WFVK11D4BE7\",\"deliveryContext\":{\"isRedelivery\":false},\"timestamp\":1754365652824,\"source\":{\"type\":\"group\",\"groupId\":\"C41747ea1efc18cc949d4a55a898fbe2d\",\"userId\":\"U1611b99ba4d5b6b3137119b6681c16ad\"},\"replyToken\":\"152e88cb3a064e55b1853dfee95922c1\",\"mode\":\"active\"}]}"</t>
  </si>
  <si>
    <t>json : "{\"date\":\"2025-08-05T03:54:31.841Z\",\"deliveryDate\":\"2025-08-05\",\"user\":\"ทดสอบจากเจน\",\"userLine\":\"ADMIN\",\"payMethod\":\"\",\"userId\":\"ADMIN\",\"order\":[{\"name\":\"Green Oak\",\"nameTh\":\"กรีนโอ๊ค \",\"amount\":1,\"price\":120,\"subtotal\":120},{\"name\":\"Red Oak\",\"nameTh\":\"เรดโอ๊ค \",\"amount\":1,\"price\":120,\"subtotal\":120}]}"</t>
  </si>
  <si>
    <t>❌ ไม่เจอ shop name:ทดสอบจากเจน</t>
  </si>
  <si>
    <t>🔥 Queued order with Trigger ID: -2342528001664473661</t>
  </si>
  <si>
    <t>🔥 Processing order for trigger: -2342528001664473661</t>
  </si>
  <si>
    <t>Shop: ทดสอบจากเจน</t>
  </si>
  <si>
    <t>summarizeOrdersToPayments key: 05/08/2025|ทดสอบจากเจน</t>
  </si>
  <si>
    <t>No items found for orderId 677. Not sending message.</t>
  </si>
  <si>
    <t>🔥 Deleted property for trigger: -2342528001664473661</t>
  </si>
  <si>
    <t>✅ Deleted trigger: -2342528001664473661</t>
  </si>
  <si>
    <t>json : "{\"destination\":\"Uffcadd844141cf0a43c0c2c87fb2389e\",\"events\":[{\"type\":\"message\",\"message\":{\"type\":\"text\",\"id\":\"573008724399489287\",\"quoteToken\":\"QvrEElL9A2MxAEgvYFBald9jxW3daUq_Iaxy7GnmqVv3QoZFpEhqLKdNyPdns4HpF2tJgAni1Wl1fgiBXKmIPfNAA2IUrCg-Q12-FZI44I88py_G_PG2YgbURzlZI11nTcLXaq3WUNCDqFK7On4OaA\",\"text\":\"น่าจะตรงมั้ง\"},\"webhookEventId\":\"01K1WANNTAZ11SEY1SPWG7QFTS\",\"deliveryContext\":{\"isRedelivery\":false},\"timestamp\":1754371118864,\"source\":{\"type\":\"group\",\"groupId\":\"C41747ea1efc18cc949d4a55a898fbe2d\",\"userId\":\"U1611b99ba4d5b6b3137119b6681c16ad\"},\"replyToken\":\"abfa424901dc4af0a6431d02e99e179f\",\"mode\":\"active\"}]}"</t>
  </si>
  <si>
    <t>json : "{\"destination\":\"Uffcadd844141cf0a43c0c2c87fb2389e\",\"events\":[{\"type\":\"message\",\"message\":{\"type\":\"text\",\"id\":\"573009485162611339\",\"quoteToken\":\"iMYLAOAegoTprE9ANpyAMTwIvo5dYaerE1mq5rhPFmE9AeITVJ0Xts4DyNDBxIIyqNkKwr1Fyx1S_fyoV2mcMtO9B_El--ejWdcnFTmbkw0s1ytML70JBw_wlh2rOHxhPdquHL6gfTgZP9UulrnnlQ\",\"text\":\"ผักมายังคับ\"},\"webhookEventId\":\"01K1WB3GT1DKS225018RX4JV47\",\"deliveryContext\":{\"isRedelivery\":false},\"timestamp\":1754371572333,\"source\":{\"type\":\"user\",\"userId\":\"U0e980777e178950d5640753c3942f1ce\"},\"replyToken\":\"f2f7e97959954e81bd051465b703af47\",\"mode\":\"active\"}]}"</t>
  </si>
  <si>
    <t>json : "{\"destination\":\"Uffcadd844141cf0a43c0c2c87fb2389e\",\"events\":[{\"type\":\"follow\",\"follow\":{\"isUnblocked\":false},\"webhookEventId\":\"01K1WC0PPTZ0FHH0Y4MT3M7CAS\",\"deliveryContext\":{\"isRedelivery\":false},\"timestamp\":1754372528361,\"source\":{\"type\":\"user\",\"userId\":\"Ufb290850f1242b13655724811236389e\"},\"replyToken\":\"0199ccf7507744019a32b98da5552cc3\",\"mode\":\"active\"}]}"</t>
  </si>
  <si>
    <t>userId : Ufb290850f1242b13655724811236389e</t>
  </si>
  <si>
    <t>json : "{\"destination\":\"Uffcadd844141cf0a43c0c2c87fb2389e\",\"events\":[{\"type\":\"message\",\"message\":{\"type\":\"text\",\"id\":\"573011108961452672\",\"quoteToken\":\"0bDotH7QuDBx437va_iaxL4SvK8L7kjP69CJxliK3GssefMa5cBXixiCi7wSqK4vKPG_UOIgfOkkfKCPZqdMCb820MgoQrgjKvO9fiymg7u_9z-vQSjFbRb6DhCiHGyRgVwkA-AslsrawbYgrqSKag\",\"text\":\"ผัก\"},\"webhookEventId\":\"01K1WC120Y4TD00AJW6BMNAKEZ\",\"deliveryContext\":{\"isRedelivery\":false},\"timestamp\":1754372540217,\"source\":{\"type\":\"user\",\"userId\":\"Ufb290850f1242b13655724811236389e\"},\"replyToken\":\"78bc1e9a162844db9388a8e0093dc40d\",\"mode\":\"active\"}]}"</t>
  </si>
  <si>
    <t>json : "{\"destination\":\"Uffcadd844141cf0a43c0c2c87fb2389e\",\"events\":[{\"type\":\"message\",\"message\":{\"type\":\"text\",\"id\":\"573018943284576685\",\"quoteToken\":\"38LxD89oFibhW2bxGvjKsRSe8kd9soAaCtFPatZmdGteAikwcmVBIQKpHUPrdJXQktK7cvarbfcIyykMZECXdnk03NvhuRg9hHgzxH7iYYI19aVGHM8zEx9cq8v6Kc-p06APPDd7ZZFk_XZrWH2WsA\",\"text\":\"ลบช.จ้า\"},\"webhookEventId\":\"01K1WGFJCYWT1HKS4AXKKDQV2P\",\"deliveryContext\":{\"isRedelivery\":false},\"timestamp\":1754377209763,\"source\":{\"type\":\"user\",\"userId\":\"Ua66b3eeb10eab2aa6595b3a85ef825d5\"},\"replyToken\":\"e2b35cd859ce49529bce75c22dec7354\",\"mode\":\"active\"}]}"</t>
  </si>
  <si>
    <t>json : "{\"destination\":\"Uffcadd844141cf0a43c0c2c87fb2389e\",\"events\":[{\"type\":\"message\",\"message\":{\"type\":\"text\",\"id\":\"573029600540754337\",\"quoteToken\":\"3kFNSK8FHIQDAJuOmJWmNCr87VGzmyrhjizAQ2XpKqc_gPvlzCMI5SJqop_8Rkn5B4b4eRO6CEsQIitgjo1vQaXdt1p9y_lAeR7VPb-9P_undK38STBbsPttpvWFUwgwyM1pIZkLnRnXlPwKPBMb1w\",\"text\":\"ยอดเท่าไรค่ะ\"},\"webhookEventId\":\"01K1WPHDPPYN1RVN67A0NX5BQW\",\"deliveryContext\":{\"isRedelivery\":false},\"timestamp\":1754383561948,\"source\":{\"type\":\"user\",\"userId\":\"Ua66b3eeb10eab2aa6595b3a85ef825d5\"},\"replyToken\":\"ecb26e3157b94b9fbdd8d91782be6bf8\",\"mode\":\"active\"}]}"</t>
  </si>
  <si>
    <t>json : "{\"destination\":\"Uffcadd844141cf0a43c0c2c87fb2389e\",\"events\":[{\"type\":\"message\",\"message\":{\"type\":\"text\",\"id\":\"573035108148445413\",\"quoteToken\":\"R6JAr3LqHP-CMVM1Ro4aHYK5oD8tB3Ckn7a4RRY8-1bS2zpPlvBn5sX02gcnuZj98WH7EfagGdWDBcquIxn9qLrHJZ1P6OX0EG1T8w_UBsw1sVVnDVy9XCHrJW-CgawxlrGM_yuPxiKuBHpdAaMTMQ\",\"text\":\"ขอ บช คับ\"},\"webhookEventId\":\"01K1WSNKHQEEGSN9K75KG5HTST\",\"deliveryContext\":{\"isRedelivery\":false},\"timestamp\":1754386844851,\"source\":{\"type\":\"user\",\"userId\":\"U0e980777e178950d5640753c3942f1ce\"},\"replyToken\":\"c45a1263aa3c42aa82154fee3809ed7a\",\"mode\":\"active\"}]}"</t>
  </si>
  <si>
    <t>json : "{\"destination\":\"Uffcadd844141cf0a43c0c2c87fb2389e\",\"events\":[{\"type\":\"message\",\"message\":{\"type\":\"image\",\"id\":\"573039522184167531\",\"quoteToken\":\"1ayEdymoJ8VWAtAG8hsilJbcRySZ2epLJ77g7qbbz54X0Yz7Hu_UeIYIHC8V3AFA_x4V9_DEKeZ8pWojUGq0REC78cn0By9TeD_lJjytsRGZv8j1tGyZcTlFKNh1MKY9fHDOi1pIx_iOAQQ6Cp8H7Q\",\"contentProvider\":{\"type\":\"line\"}},\"webhookEventId\":\"01K1WW5X1PB7CVECSBGZS3H7AJ\",\"deliveryContext\":{\"isRedelivery\":false},\"timestamp\":1754389476068,\"source\":{\"type\":\"user\",\"userId\":\"U0e980777e178950d5640753c3942f1ce\"},\"replyToken\":\"f1952af559774e1e93fce8ea8f1e1da7\",\"mode\":\"active\"}]}"</t>
  </si>
  <si>
    <t>📬 pushFlexMessage : {"sentMessages":[{"id":"573044306139938893","quoteToken":"YcSHTKrVqSFJmyNQr_Pyqy72uM_Co3mQ49qNTKnX2AEjwpuFdQh_krz9u1YL1U7vpG7s6PtnUnzXgD5y4-g0HmZtpgNND2Dnsl0E1gwsgbi3uumS4bLY8P4ctMC2ByDfmSwH-6v2GzSMFGTKFHI4YQ"}]}</t>
  </si>
  <si>
    <t>📬 pushFlexMessage : {"sentMessages":[{"id":"573044310032515483","quoteToken":"-_sAyc9ZX0UlqR0ZuYGyHww7DQnq9-_fU6mjSFHKMlPEOkIGDUnuvUxWhpbq3zdf4dKNozkccf6nO3L3nB4UXE9wdMqWWivy4Yv9LKh9mhYTZNstQKjgjEBEWyPkgpRilEnOIThDjczO0TfNIVigig"}]}</t>
  </si>
  <si>
    <t>📬 pushFlexMessage : {"sentMessages":[{"id":"573044314024706153","quoteToken":"gWNTJgTuFDWNf_f0VlXWE_rLbv9E0nHC3dJAo3np3-iRkW1NSXPc-hxLYLhIFvoVX5VXeqPKMEtiVzY076JjIh_YOQAGAz76CiiyS5fdayg364EANvPbR3wL0z0tCw0KlwqJtoay083yRdAx5gvA7w"}]}</t>
  </si>
  <si>
    <t>json : "{\"destination\":\"Uffcadd844141cf0a43c0c2c87fb2389e\",\"events\":[{\"type\":\"message\",\"message\":{\"type\":\"image\",\"id\":\"573046551166058812\",\"quoteToken\":\"Hid9BVShXHi-Gu_qUPz9Zfee-epV0xUyQvW9frghVFUQU-yfrlY-WBFwmIy9u8Fn2yCon_XgpIkL8pQOjTpbY0VF6gtyXelo1HgMaa0MEgR2EaTe2-g2nQ8n-rZjrBUbRsZOa0RhN1881dAtYTSJNQ\",\"contentProvider\":{\"type\":\"line\"}},\"webhookEventId\":\"01K1X05R3ZV9N755T7RFQDPWK5\",\"deliveryContext\":{\"isRedelivery\":false},\"timestamp\":1754393665475,\"source\":{\"type\":\"user\",\"userId\":\"Ua66b3eeb10eab2aa6595b3a85ef825d5\"},\"replyToken\":\"39763f51ab7f4ffebc56131684324296\",\"mode\":\"active\"}]}"</t>
  </si>
  <si>
    <t>json : "{\"destination\":\"Uffcadd844141cf0a43c0c2c87fb2389e\",\"events\":[{\"type\":\"message\",\"message\":{\"type\":\"text\",\"id\":\"573066648022941732\",\"quoteToken\":\"mf3wNn4Hjh6I0HaslFGwGNj4ZcKH4EAwaKZDh3L_XdDF68KZaEHYczO8wkIpmLVfVbcLNvhf9mZ5y-6tBe5bVNZ1Zn9ui7cHIwp8rirOOTYYq3a-gsraCZikbMtIhoEtmq-cN8tGmXcqaCpO4K2XbQ\",\"text\":\" สั่งผักสลัดหน่อยค่ะ\\nกรีนโอ๊ค2โล\\nเรดโอ๊ค 2โล\\n\\n\\n\\nขอบคุณค่ะ\\n\"},\"webhookEventId\":\"01K1XBKA0988FK7NKEW71S4DNN\",\"deliveryContext\":{\"isRedelivery\":false},\"timestamp\":1754405643914,\"source\":{\"type\":\"user\",\"userId\":\"U78617910c23af5dc02e8b5d4035a5026\"},\"replyToken\":\"8d9350badd974bc19407af30ff4c9727\",\"mode\":\"active\"}]}"</t>
  </si>
  <si>
    <t>json : "{\"date\":\"2025-08-05T15:28:13.640Z\",\"deliveryDate\":\"2025-08-05\",\"user\":\"ทดสอบจากเจน\",\"userLine\":\"ADMIN\",\"payMethod\":\"โอนเงิน\",\"userId\":\"ADMIN\",\"order\":[{\"name\":\"Green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</si>
  <si>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-4124691727627056495</t>
  </si>
  <si>
    <t>🔥 Processing order for trigger: -4124691727627056495</t>
  </si>
  <si>
    <t>Delivery Date : Tue Aug 05 2025 07:00:00 GMT+0700 (Indochina Time)</t>
  </si>
  <si>
    <t>Delivery Date Formated: 05/08/2025</t>
  </si>
  <si>
    <t>✅ Late admin order detected. Attempting to generate document for ทดสอบจากเจน.</t>
  </si>
  <si>
    <t>✅ เริ่ม generateAdminDeliveryDocs สำหรับ: ทดสอบจากเจน วันที่: 05082025</t>
  </si>
  <si>
    <t>generateAdminDeliveryDocs -&gt; customer : ทดสอบจากเจน ไม่ได้ติ้กปริ้นเอกสาร</t>
  </si>
  <si>
    <t>Flex Message (Final): {"type":"flex","altText":"(ADMIN#678) สั่งผักใหม่","contents":{"type":"bubble","size":"mega","body":{"type":"box","layout":"vertical","spacing":"md","contents":[{"type":"text","text":"✅ รายการสั่งผักใหม่ (ADMIN#678)","weight":"bold","size":"md","color":"#1DB446","wrap":true},{"type":"text","text":"ร้าน: ทดสอบจากเจน","size":"sm","color":"#555555","wrap":true},{"type":"text","text":"การชำระเงิน: โอนเงิน","size":"sm","color":"#555555","wrap":true},{"type":"text","text":"วันที่จัดส่ง: อังคารที่ 5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</si>
  <si>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{"sentMessages":[{"id":"573070396690268539","quoteToken":"vvh08sxF5q4B-tA7e88GebE1mJvaVIDjlS7IUFeKAXSKcMRbdLkzKUJ7TV9jD13s1aXl2dOMr0NFkP6aPk3xo_BJMmncLL8mzDjGzkxT3EDjJuk6b-7rBHeSXqKXrBVQpBW_JFbhfDhded44KURONA"}]}</t>
  </si>
  <si>
    <t>🔥 Deleted property for trigger: -4124691727627056495</t>
  </si>
  <si>
    <t>✅ Deleted trigger: -4124691727627056495</t>
  </si>
  <si>
    <t>Checking documents for 1 shops on date: 2025-08-05</t>
  </si>
  <si>
    <t>✅ เริ่ม checkIfDocumentExists สำหรับ: ทดสอบจากเจน วันที่: 05082025</t>
  </si>
  <si>
    <t>checkIfDocumentExists: ไม่พบข้อมูลลูกค้าหรือไม่ได้ติ๊กพิมพ์เอกสารสำหรับ ทดสอบจากเจน</t>
  </si>
  <si>
    <t>Check result for ทดสอบจากเจน:</t>
  </si>
  <si>
    <t>🔍 ค้นหาไฟล์ที่ขึ้นต้นด้วย: ทดสอบจากเจน- ในโฟลเดอร์ 05082025</t>
  </si>
  <si>
    <t>json : "{\"destination\":\"Uffcadd844141cf0a43c0c2c87fb2389e\",\"events\":[{\"type\":\"message\",\"message\":{\"type\":\"text\",\"id\":\"573075208865579009\",\"quoteToken\":\"Bp9x8DFa92-9fjjZzYQp3XfPUVRg4cQ2nEaUJW1ghV0F1YdYHp7JXDYex2m82asM9caKSYHEwyF2RqhnQn6OjDXnS4iTA01_2CFewSxbRrYCrCeGZO_Jcr8spNp1L8aCUXnSJixnaYtr-mXgDbubPw\",\"text\":\"จ้า\"},\"webhookEventId\":\"01K1XGF0VY3T4BK9KYAQHC04XG\",\"deliveryContext\":{\"isRedelivery\":false},\"timestamp\":1754410746548,\"source\":{\"type\":\"user\",\"userId\":\"Ua66b3eeb10eab2aa6595b3a85ef825d5\"},\"replyToken\":\"4c247e9327ab4075acb71981b40c5d4c\",\"mode\":\"active\"}]}"</t>
  </si>
  <si>
    <t>json : "{\"destination\":\"Uffcadd844141cf0a43c0c2c87fb2389e\",\"events\":[{\"type\":\"message\",\"message\":{\"type\":\"text\",\"id\":\"573078705404903529\",\"quoteToken\":\"dsu7AtwbfhmTEYOlgVfVYGambHj8_1p1KAXmPpDpvN9lqol6TqEG889HFIAx3xw7R7zikvmsOS-RFe8PRMPfHKBF_d7rg-3Naa5LkPiMi8OJn2-cjxOjgNNhQxEnQkSmg9KDRcXUpdZoKSp58haSJg\",\"text\":\"สั่งผัก\"},\"webhookEventId\":\"01K1XJEMF8ND6XKT47GD078PM2\",\"deliveryContext\":{\"isRedelivery\":false},\"timestamp\":1754412830701,\"source\":{\"type\":\"user\",\"userId\":\"U0d6b72543464859ef62065c9501370cd\"},\"replyToken\":\"ab60fc1154d64f6681a56d9b1333b313\",\"mode\":\"active\"}]}"</t>
  </si>
  <si>
    <t>profile displayName : Moo_Mhee🍿🪟💖46</t>
  </si>
  <si>
    <t>json : "{\"date\":\"2025-08-05T16:54:18.425Z\",\"deliveryDate\":\"2025-08-06\",\"user\":\"Ginda wagyu\",\"userLine\":\"Moo_Mhee🍿🪟💖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</si>
  <si>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{"sentMessages":[{"id":"573078758052069717","quoteToken":"j-1FXf5dR17xYnl5AXdqfx1Dtyey8kwqzDHE77ws1sd9dwe8vLzy0uXs6xF750ixHUqiovwKnOj7bakLg9OIwKfZI7aUQhCySICxEWBqa-_lb2y39jNqaxD3dt2qxW-lza4cnuiP345BmhQYNqgRig"}]}</t>
  </si>
  <si>
    <t>🔥 Queued order with Trigger ID: -8610273570136683916</t>
  </si>
  <si>
    <t>🔥 Processing order for trigger: -8610273570136683916</t>
  </si>
  <si>
    <t>Delivery Date : Wed Aug 06 2025 07:00:00 GMT+0700 (เวลาอินโดจีน)</t>
  </si>
  <si>
    <t>Delivery Date Formated: 06/08/2025</t>
  </si>
  <si>
    <t>summarizeOrdersToPayments key: 06/08/2025|Ginda wagyu</t>
  </si>
  <si>
    <t>Flex Message (Final): {"type":"flex","altText":"(Moo_Mhee🍿🪟💖46#679) สั่งผักใหม่","contents":{"type":"bubble","size":"mega","body":{"type":"box","layout":"vertical","spacing":"md","contents":[{"type":"text","text":"✅ รายการสั่งผักใหม่ (Moo_Mhee🍿🪟💖46#679)","weight":"bold","size":"md","color":"#1DB446","wrap":true},{"type":"text","text":"ร้าน: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</si>
  <si>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{"sentMessages":[{"id":"573078872304910558","quoteToken":"aTkAF9yeLnX-UMRGwozFejjPTz9Jh-V1XWP2FhHad2smIrps2mx5kd5BLV8IGpaA7vHkT1pftYrHF4vbexl4k5P_5LqZ5UzpMwg4gKuqCQtXSx1k9RahXJ_rjK6z4VKPBzg1l4lZ_Mv6Fe9mzI_COQ"}]}</t>
  </si>
  <si>
    <t>🔥 Deleted property for trigger: -8610273570136683916</t>
  </si>
  <si>
    <t>✅ Deleted trigger: -8610273570136683916</t>
  </si>
  <si>
    <t>json : "{\"destination\":\"Uffcadd844141cf0a43c0c2c87fb2389e\",\"events\":[{\"type\":\"message\",\"message\":{\"type\":\"sticker\",\"id\":\"573089843848937473\",\"quoteToken\":\"6Cb49KldYqSIUkjHdmUMFy3Sq23lrSAPqbRN0cmKpQnut37OYGHHvbRNwR46IYDD4kUCrOrEaGgJ4dgmZ4HZJi7xvUSj9IHuRmBcoNdZYejk9Bu2nwm24PStfhSi4wdiliBa-JpjT9JCgnaw8LEUkQ\",\"stickerId\":\"4\",\"packageId\":\"1\",\"stickerResourceType\":\"STATIC\",\"keywords\":[\"Please\",\"Thanks\",\"Sparkle\",\"takecare\",\"blessed\",\"emo\",\"grateful\",\"innocent\",\"Moved\",\"moon\",\"beg\"]},\"webhookEventId\":\"01K1XRS7VCD9B4X729AKZC21K0\",\"deliveryContext\":{\"isRedelivery\":false},\"timestamp\":1754419469680,\"source\":{\"type\":\"user\",\"userId\":\"U863ec6850ff494c8ad50b25afa94efb0\"},\"replyToken\":\"83237a79c356495a8cb127da49ac9a96\",\"mode\":\"active\"}]}"</t>
  </si>
  <si>
    <t>sendDailyOrderSummary formattedToday : 06/08/2025</t>
  </si>
  <si>
    <t>sendDailyOrderSummary todayRows : [[679,"5 Aug 2025 เวลา 23:54","2025-08-05T17:00:00.000Z","Ginda wagyu","Cos",5,120,600,"โอนเงิน"]]</t>
  </si>
  <si>
    <t>📬 pushFlexMessage : {"sentMessages":[{"id":"573116660484669818","quoteToken":"m8TUOQWkcP43yO7JeFVQAkhrXK_dyfsziqi0maf3FlmCd3S4jTdT-Xvhi63gz-SKGXsplSzUUOr8nEJ06WLCcC57ONELQJ9-3Klk49uVzpXaxoBfBTmxKFmsFC8Ri8emNXAwKL99fZNWNevAtyyNZA"}]}</t>
  </si>
  <si>
    <t>json : "{\"destination\":\"Uffcadd844141cf0a43c0c2c87fb2389e\",\"events\":[{\"type\":\"message\",\"message\":{\"type\":\"image\",\"id\":\"573118549313454234\",\"quoteToken\":\"ow2mmXRX-cfLWye2h8AH29f7bVCiujmxAHRtI0ndqAOAzlc8nOq3mepurYEy95Ssh0SMCClUcCiI1xkICAWmAABo6FQkFQ4j_rDkLkMzUL-PUFM_u4kThZ0QkwUO9sb-b4CG9o682hIZE8LY-MhRJQ\",\"contentProvider\":{\"type\":\"line\"}},\"webhookEventId\":\"01K1Y93CM0E442SS3C208VTFBR\",\"deliveryContext\":{\"isRedelivery\":false},\"timestamp\":1754436579699,\"source\":{\"type\":\"user\",\"userId\":\"Uc0f3910d135521f0995ac379d0c945f8\"},\"replyToken\":\"e2832920455d49f4af77a2c1d7c232b2\",\"mode\":\"active\"}]}"</t>
  </si>
  <si>
    <t>json : "{\"destination\":\"Uffcadd844141cf0a43c0c2c87fb2389e\",\"events\":[{\"type\":\"message\",\"message\":{\"type\":\"text\",\"id\":\"573118566644318961\",\"quoteToken\":\"vbCLSedACTdfcDL7i5dmJxXMevRdVlT-LVWPxesQphWOr7zRlUtlUZzvqDu7p3IXvsSGQw5m2_qOXp63uw6n_CadEfqO75UGYQ45DnhSp0kvfjRNORXBnLq7Br5ZE6V4v1BjI1h6-HhjRGPpgkbdvg\",\"text\":\"โชเนน\\nคอส 4โล\\nกรีน1 โล\\nเรด 1 โลค่ะ\"},\"webhookEventId\":\"01K1Y93PFMNM2F99TR30YSMQ87\",\"deliveryContext\":{\"isRedelivery\":false},\"timestamp\":1754436589808,\"source\":{\"type\":\"user\",\"userId\":\"Uc0f3910d135521f0995ac379d0c945f8\"},\"replyToken\":\"6d6339430c994b6c84a60c55730865b5\",\"mode\":\"active\"}]}"</t>
  </si>
  <si>
    <t>json : "{\"date\":\"2025-08-05T23:42:25.102Z\",\"deliveryDate\":\"2025-08-06\",\"user\":\"Shounen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</si>
  <si>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-316731246463138799</t>
  </si>
  <si>
    <t>🔥 Processing order for trigger: -316731246463138799</t>
  </si>
  <si>
    <t>json : "{\"date\":\"2025-08-05T23:43:35.963Z\",\"deliveryDate\":\"2025-08-06\",\"user\":\"ฌาณิ\",\"userLine\":\"ADMIN\",\"payMethod\":\"โอนเงิน\",\"userId\":\"ADMIN\",\"order\":[{\"name\":\"Green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\",\"amount\":2,\"price\":120,\"subtotal\":240}]}"</t>
  </si>
  <si>
    <t>🔥 Queued order with Trigger ID: -1472112392771080970</t>
  </si>
  <si>
    <t>summarizeOrdersToPayments key: 06/08/2025|Shounen Yakiniku</t>
  </si>
  <si>
    <t>Flex Message (Final): {"type":"flex","altText":"(ADMIN#680) สั่งผักใหม่","contents":{"type":"bubble","size":"mega","body":{"type":"box","layout":"vertical","spacing":"md","contents":[{"type":"text","text":"✅ รายการสั่งผักใหม่ (ADMIN#680)","weight":"bold","size":"md","color":"#1DB446","wrap":true},{"type":"text","text":"ร้าน: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</si>
  <si>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{"sentMessages":[{"id":"573119993160663632","quoteToken":"KzOAOdy8cx_VD9G0ShjNJDU12k_DnEOjWA61WiPy4YASjqNUKdOGgz-d-S6rr-y0UVFl2uGH5BL5LIFOWroZJoWjHbDRdZNbTdhsExC8L7_2dZvvqfxIRM-nvutGP73gkctEhjQ4Q0Mrq7CQxMfdcQ"}]}</t>
  </si>
  <si>
    <t>🔥 Deleted property for trigger: -316731246463138799</t>
  </si>
  <si>
    <t>✅ Deleted trigger: -316731246463138799</t>
  </si>
  <si>
    <t>🔥 Processing order for trigger: -1472112392771080970</t>
  </si>
  <si>
    <t>summarizeOrdersToPayments key: 06/08/2025|ฌาณิ</t>
  </si>
  <si>
    <t>Flex Message (Final): {"type":"flex","altText":"(ADMIN#681) สั่งผักใหม่","contents":{"type":"bubble","size":"mega","body":{"type":"box","layout":"vertical","spacing":"md","contents":[{"type":"text","text":"✅ รายการสั่งผักใหม่ (ADMIN#681)","weight":"bold","size":"md","color":"#1DB446","wrap":true},{"type":"text","text":"ร้าน: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</si>
  <si>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{"sentMessages":[{"id":"573120173431849207","quoteToken":"WBkBKD-1fGXGGkEA4vSXWEGo8nb4zJwjdfoJwFnMxYrCJbiSPOrLHeavRtDZE5_pquGQQYQHZJwhb8YZL-iAwZ5VgJZr7lz0dHmh6admdCE5BLVTonvsMVWgKuPJcUk5k3t8RlN3UcdYlmaZDor1Mw"}]}</t>
  </si>
  <si>
    <t>🔥 Deleted property for trigger: -1472112392771080970</t>
  </si>
  <si>
    <t>✅ Deleted trigger: -1472112392771080970</t>
  </si>
  <si>
    <t>json : "{\"destination\":\"Uffcadd844141cf0a43c0c2c87fb2389e\",\"events\":[{\"type\":\"message\",\"message\":{\"type\":\"text\",\"id\":\"573121911232397672\",\"quoteToken\":\"4IaqCS6GQ9VElfqAbYoEMv4VOfg8zOIyaozKZBdhBhnx-TEPcZlKnUycNgYNuD4eQKpu0Ranx3H1s3MPbuajH9jWoRvbviHT9W8aT4T9Cg9OO5AkyWvX4UCFX8xBVwHs4qX46X_4Q33MaHyuhQXiPg\",\"text\":\"ฟินเล 2โลนะคะ\"},\"webhookEventId\":\"01K1YB0HN7YYWHR3PKKKZMG6FZ\",\"deliveryContext\":{\"isRedelivery\":false},\"timestamp\":1754438583461,\"source\":{\"type\":\"user\",\"userId\":\"U21b3788b2e55446c56765eb78ef5a3ab\"},\"replyToken\":\"91ddec0f9c29428c961d05338e06fbac\",\"mode\":\"active\"}]}"</t>
  </si>
  <si>
    <t>json : "{\"date\":\"2025-08-06T00:05:45.360Z\",\"deliveryDate\":\"2025-08-06\",\"user\":\"บ้านอิ่มอร่อย\",\"userLine\":\"ADMIN\",\"payMethod\":\"เงินสด\",\"userId\":\"ADMIN\",\"order\":[{\"name\":\"Frillice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</si>
  <si>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🔥 Queued order with Trigger ID: -6899254508894696667</t>
  </si>
  <si>
    <t>🔥 Processing order for trigger: -6899254508894696667</t>
  </si>
  <si>
    <t>summarizeOrdersToPayments key: 06/08/2025|บ้านอิ่มอร่อย</t>
  </si>
  <si>
    <t>Flex Message (Final): {"type":"flex","altText":"(ADMIN#682) สั่งผักใหม่","contents":{"type":"bubble","size":"mega","body":{"type":"box","layout":"vertical","spacing":"md","contents":[{"type":"text","text":"✅ รายการสั่งผักใหม่ (ADMIN#682)","weight":"bold","size":"md","color":"#1DB446","wrap":true},{"type":"text","text":"ร้าน: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</si>
  <si>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{"sentMessages":[{"id":"573122455418437995","quoteToken":"UIpr6dFF40pyBedVS1stu6cwYFMNNNKyAnDIzTHed0OVT_QF_c6Mm2OxXvzNilG4lCL_jb0KLD7oVyZOFoMNeJ0sxWWowo45OWRduRRO9h0Mykt9YybAEbh218L9YwElJasuSG6S7XgmeZKCl1i3tg"}]}</t>
  </si>
  <si>
    <t>🔥 Deleted property for trigger: -6899254508894696667</t>
  </si>
  <si>
    <t>✅ Deleted trigger: -6899254508894696667</t>
  </si>
  <si>
    <t>json : "{\"destination\":\"Uffcadd844141cf0a43c0c2c87fb2389e\",\"events\":[{\"type\":\"message\",\"message\":{\"type\":\"text\",\"id\":\"573129896315060243\",\"quoteToken\":\"C3NQgzClbiU8_mqX2cXcrKBDGlRsk5K9u1sQ52FMY_jaZmPR4Puq4NQhcnLp3ZOULcfZqv6j6j_i9QrjQWGx6qrmCPYp0P2zUoxE3FT9imXzQA6MkSMmAdVkcH3Mc9pkJvf3MNKDXyUCfT_DK7hYlQ\",\"text\":\"สั่งผัก\"},\"webhookEventId\":\"01K1YFHSF8Q9QPRP6HEFHAJDY3\",\"deliveryContext\":{\"isRedelivery\":false},\"timestamp\":1754443342829,\"source\":{\"type\":\"user\",\"userId\":\"Ua560acbf9a31e34c0b4e4c64e77ac84d\"},\"replyToken\":\"3834196945744d13a45e52dac146b8ea\",\"mode\":\"active\"}]}"</t>
  </si>
  <si>
    <t>json : "{\"date\":\"2025-08-06T01:24:00.434Z\",\"deliveryDate\":\"2025-08-06\",\"user\":\"Nailed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\",\"amount\":1,\"price\":120,\"subtotal\":120,\"image\":\"https://i.postimg.cc/8F4451pB/08.png\"},{\"name\":\"Wild Rocket\",\"nameTh\":\"ไวลด์ ร็อคเก็ต\",\"amount\":0.5,\"price\":300,\"subtotal\":150,\"image\":\"https://ofarmorganic.com/wp-content/uploads/2020/05/rocket-salad-2.jpg\"},{\"name\":\"Mizuna\",\"nameTh\":\"มิซูน่า\",\"amount\":1,\"price\":230,\"subtotal\":230,\"image\":\"https://i.postimg.cc/50q0p5k7/mizuna.png\"}]}"</t>
  </si>
  <si>
    <t>📬 pushFlexMessage : {"sentMessages":[{"id":"573130068449558750","quoteToken":"EOAPHbtBJqOlZOmt0_gCDF5YtisUHsBF-sB-HzP88nBlrHsRgRdg5KiMJtmQaYOJYtA1Wr_3i7Gw0Nft8v4VWlQdib16amVo0EkYvONkilwSwQj1neNs_brLWYBUkyLgno1A_5u31rW1qEkVQhDdJA"}]}</t>
  </si>
  <si>
    <t>🔥 Queued order with Trigger ID: -1322060934491763561</t>
  </si>
  <si>
    <t>🔥 Processing order for trigger: -1322060934491763561</t>
  </si>
  <si>
    <t>summarizeOrdersToPayments key: 06/08/2025|Nailed It Downtown</t>
  </si>
  <si>
    <t>json : "{\"destination\":\"Uffcadd844141cf0a43c0c2c87fb2389e\",\"events\":[{\"type\":\"message\",\"message\":{\"type\":\"text\",\"id\":\"573130320007135661\",\"quoteToken\":\"fvaHN3IxIwXgX0ild0yORaknQJeVzJ783TKRzjRzkzneUZAvDF5Ifk-WhfOPfWiJIZfdfjHNz4jKrM3wFN_-1WgjfyU0eJ5OUqG_zlZCn5QGRzFBnt_Bw6EPDqKOC1Zo6AzaqjgczK7L5a_rjzY7VA\",\"text\":\"รับค่ะ \\uD83D\\uDE0A\"},\"webhookEventId\":\"01K1YFSFSSC3Z99RKFJP296ZY2\",\"deliveryContext\":{\"isRedelivery\":false},\"timestamp\":1754443595385,\"source\":{\"type\":\"user\",\"userId\":\"Ua560acbf9a31e34c0b4e4c64e77ac84d\"},\"replyToken\":\"2ea8b6369fa3428fb85d33f9027cee22\",\"mode\":\"active\"}]}"</t>
  </si>
  <si>
    <t>Flex Message (Final): {"type":"flex","altText":"(donutdunkin#683) สั่งผักใหม่","contents":{"type":"bubble","size":"mega","body":{"type":"box","layout":"vertical","spacing":"md","contents":[{"type":"text","text":"✅ รายการสั่งผักใหม่ (donutdunkin#683)","weight":"bold","size":"md","color":"#1DB446","wrap":true},{"type":"text","text":"ร้าน: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กก.","weight":"bold","align":"end","size":"sm","flex":2},{"type":"text","text":"620 บ.","weight":"bold","align":"end","size":"sm","flex":3}]}]}}}</t>
  </si>
  <si>
    <t>📬 pushFlexMessage : {"sentMessages":[{"id":"573130457093505369","quoteToken":"reLnjyS-ilWmmshZOJ-QlrypdJj4eoCsfM2jbWKTeNDSL99WweJKAD4Hx2NaG_HogIGJ_qHPfJer_fO2RKhoeKqKqKhEbppZFfKRhW8FLIsTqQzQTVMJZU-4B4NBfGXEIUpcujmJ6tIvCExESnXIMw"}]}</t>
  </si>
  <si>
    <t>🔥 Deleted property for trigger: -1322060934491763561</t>
  </si>
  <si>
    <t>✅ Deleted trigger: -1322060934491763561</t>
  </si>
  <si>
    <t>sendDailyPackingSummary formattedToday : 06/08/2025</t>
  </si>
  <si>
    <t>sendDailyPackingSummary todayRows : [[679,"5 Aug 2025 เวลา 23:54","2025-08-05T17:00:00.000Z","Ginda wagyu","Cos",5,120,600,"โอนเงิน"],[680,"6 Aug 2025 เวลา 06:43","2025-08-05T17:00:00.000Z","Shounen Yakiniku","Green Oak",1,120,120,"เครดิต"],[680,"6 Aug 2025 เวลา 06:43","2025-08-05T17:00:00.000Z","Shounen Yakiniku","Red Oak",1,120,120,"เครดิต"],[680,"6 Aug 2025 เวลา 06:43","2025-08-05T17:00:00.000Z","Shounen Yakiniku","Cos",4,120,480,"เครดิต"],[681,"6 Aug 2025 เวลา 06:45","2025-08-05T17:00:00.000Z","ฌาณิ","Green Oak",2,120,240,"โอนเงิน"],[681,"6 Aug 2025 เวลา 06:45","2025-08-05T17:00:00.000Z","ฌาณิ","Red Oak",2,120,240,"โอนเงิน"],[682,"6 Aug 2025 เวลา 07:07","2025-08-05T17:00:00.000Z","บ้านอิ่มอร่อย","Frillice Iceberg",2,140,280,"เงินสด"],[683,"6 Aug 2025 เวลา 08:25","2025-08-05T17:00:00.000Z","Nailed It Downtown","Green Oak",1,120,120,"โอนเงิน"],[683,"6 Aug 2025 เวลา 08:25","2025-08-05T17:00:00.000Z","Nailed It Downtown","Red Oak",1,120,120,"โอนเงิน"],[683,"6 Aug 2025 เวลา 08:25","2025-08-05T17:00:00.000Z","Nailed It Downtown","Wild Rocket",0.5,300,150,"โอนเงิน"],[683,"6 Aug 2025 เวลา 08:25","2025-08-05T17:00:00.000Z","Nailed It Downtown","Mizuna",1,230,230,"โอนเงิน"]]</t>
  </si>
  <si>
    <t>sendDailyDeliverSummary flexMessage : {"type":"flex","altText":"สรุปรายการส่งผัก 🚚🥬\nประจำวันที่ 06/08/2025","contents":{"type":"bubble","size":"mega","body":{"type":"box","layout":"vertical","contents":[{"type":"text","text":"สรุปรายการส่งผัก 🚚🥬 \nประจำวันที่ 06/08/2025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บ.)","weight":"bold","size":"sm"}]}]},{"type":"box","layout":"vertical","margin":"lg","spacing":"sm","contents":[{"type":"box","layout":"horizontal","backgroundColor":"#A1D6B2","paddingAll":"md","cornerRadius":"md","margin":"lg","contents":[{"type":"text","text":"2.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บ.)","weight":"bold","size":"sm"}]}]},{"type":"box","layout":"vertical","margin":"lg","spacing":"sm","contents":[{"type":"box","layout":"horizontal","backgroundColor":"#A1D6B2","paddingAll":"md","cornerRadius":"md","margin":"lg","contents":[{"type":"text","text":"3.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480 บ.)","weight":"bold","size":"sm"}]}]},{"type":"box","layout":"vertical","margin":"lg","spacing":"sm","contents":[{"type":"box","layout":"horizontal","backgroundColor":"#A1D6B2","paddingAll":"md","cornerRadius":"md","margin":"lg","contents":[{"type":"text","text":"4. 👤 บ้านอิ่มอร่อย","flex":6,"wrap":true,"weight":"bold","size":"sm"},{"type":"text","text":"🖨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บ.)","weight":"bold","size":"sm"}]}]},{"type":"box","layout":"vertical","margin":"lg","spacing":"sm","contents":[{"type":"box","layout":"horizontal","backgroundColor":"#A1D6B2","paddingAll":"md","cornerRadius":"md","margin":"lg","contents":[{"type":"text","text":"5.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กก.","size":"sm","weight":"bold","align":"end","flex":3}]},{"type":"box","layout":"horizontal","contents":[{"type":"text","text":"🥬 Mizuna","size":"sm","weight":"bold","flex":5,"wrap":true},{"type":"text","text":"1.00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3.50 กก. (โอนเงิน 620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280 บ.","weight":"bold","align":"end","flex":3}]},{"type":"box","layout":"horizontal","contents":[{"type":"text","text":"โอนเงิน","flex":5,"wrap":true},{"type":"text","text":"1.700 บ.","weight":"bold","align":"end","flex":3}]},{"type":"box","layout":"horizontal","contents":[{"type":"text","text":"เครดิต","flex":5,"wrap":true},{"type":"text","text":"720 บ.","weight":"bold","align":"end","flex":3}]},{"type":"separator","margin":"sm"},{"type":"box","layout":"horizontal","backgroundColor":"#E8B86D","paddingAll":"md","cornerRadius":"md","contents":[{"type":"text","text":"รวม 20.50 กก.","size":"md","weight":"bold","flex":5,"wrap":true},{"type":"text","text":"2.700 บ.","weight":"bold","size":"md","align":"end","flex":3}]}]}]}}}</t>
  </si>
  <si>
    <t>📬 pushFlexMessage : {"sentMessages":[{"id":"573133788679242599","quoteToken":"8FKBxzeNQA0styLyypd3tgBcfdBLfSnEqvYx_iuvThhUK2mtNCkj2_qRl5ssd04hYS3F23q39ikLcNBDMPuSU1Clz9DawDYEj_NlidNgJTnQVWHGXp0GRyib6aZdm21mFSG4JjLDqXwmPnNBu6sAWw"}]}</t>
  </si>
  <si>
    <t>json : "{\"destination\":\"Uffcadd844141cf0a43c0c2c87fb2389e\",\"events\":[{\"type\":\"message\",\"message\":{\"type\":\"text\",\"id\":\"573135996980560413\",\"quoteToken\":\"AFHb2jbqmh5zA4fflNTXeEvOVziTA-OLLn_tw9PsvwbfrYmB3KsAuV3u2n_7KxaDnfl4zXyoa1tV4NrBJg9OkX9fLGtt89sXJ0qt4bYnIJkvE2FLq_3q38SH1F8tw-4caHHBKrGrvDUDPx0E-tMH6g\",\"text\":\"โอเคค่ะ เดี๋ยวลองดูเทอมินอลกล่องเล็กๆก่อนได้\"},\"webhookEventId\":\"01K1YK0RJC6CXAX0TQRKY6BP7B\",\"deliveryContext\":{\"isRedelivery\":false},\"timestamp\":1754446979119,\"source\":{\"type\":\"user\",\"userId\":\"Ua560acbf9a31e34c0b4e4c64e77ac84d\"},\"replyToken\":\"51294d5c618f40fbb4720058bbe2f655\",\"mode\":\"active\"}]}"</t>
  </si>
  <si>
    <t>json : "{\"destination\":\"Uffcadd844141cf0a43c0c2c87fb2389e\",\"events\":[{\"type\":\"message\",\"message\":{\"type\":\"sticker\",\"id\":\"573136049040523404\",\"quoteToken\":\"f-Ljwg78xdXMsVGTwJKdrS9t5y1P_xXzlykpWGl_-tBmuEskftmDEpwCVGiEkaza2OZZYBqC8jk3KpQrmC7FZSuLdcV8c8w8zlKcMB6_W_hRWU4ay-3Ui0qAT4gMUx0m2fDE3UxUG0tEYkpLhPriaQ\",\"stickerId\":\"480012575\",\"packageId\":\"18607979\",\"stickerResourceType\":\"STATIC\",\"keywords\":[\"humble\",\"Thanks\",\"Applause\"]},\"webhookEventId\":\"01K1YK1PBEYVY9HD0G33D3GDX2\",\"deliveryContext\":{\"isRedelivery\":false},\"timestamp\":1754447010134,\"source\":{\"type\":\"user\",\"userId\":\"Ua560acbf9a31e34c0b4e4c64e77ac84d\"},\"replyToken\":\"f7b1cce4ad974c67afb1b2e920314de4\",\"mode\":\"active\"}]}"</t>
  </si>
  <si>
    <t>json : "{\"destination\":\"Uffcadd844141cf0a43c0c2c87fb2389e\",\"events\":[{\"type\":\"message\",\"message\":{\"type\":\"text\",\"id\":\"573136091117256910\",\"quoteToken\":\"-KfgMl8H21hG97FgAk1yEJbJt7n4hI468LDHfoXkxTGLK1EwaeFhYFjoIFfKJbrQfGTNKV6RzpFXzz984n8CrlGLW6otIP1w58a1ZJhuvT1YVrfjrZWEljsiouzgyFlYGJKCpkNP0sSZJw2bd2GZnQ\",\"text\":\"ไม่เปนไรค่าา\"},\"webhookEventId\":\"01K1YK2EW7PGZH8YBJSGD2P5W8\",\"deliveryContext\":{\"isRedelivery\":false},\"timestamp\":1754447035221,\"source\":{\"type\":\"user\",\"userId\":\"Ua560acbf9a31e34c0b4e4c64e77ac84d\"},\"replyToken\":\"d9939da56aee46739af34d3f55fa632b\",\"mode\":\"active\"}]}"</t>
  </si>
  <si>
    <t>json : "{\"date\":\"2025-08-06T02:24:01.014Z\",\"deliveryDate\":\"2025-08-06\",\"user\":\"Nailed It Downtown\",\"userLine\":\"ADMIN\",\"payMethod\":\"โอนเงิน\",\"userId\":\"ADMIN\",\"order\":[{\"name\":\"Green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Iceberg\",\"nameTh\":\"ฟิลเลย์ไอซ์เบิร์ก\",\"amount\":1,\"price\":140,\"subtotal\":140},{\"name\":\"Mizuna\",\"nameTh\":\"มิซูน่า\",\"amount\":1,\"price\":230,\"subtotal\":230}]}"</t>
  </si>
  <si>
    <t>🔥 Queued order with Trigger ID: 6345748554068759332</t>
  </si>
  <si>
    <t>🔥 Processing order for trigger: 6345748554068759332</t>
  </si>
  <si>
    <t>Found 4 rows to delete for shop "Nailed It Downtown" on 06/08/2025.</t>
  </si>
  <si>
    <t>Deleted row: 3403</t>
  </si>
  <si>
    <t>Deleted row: 3402</t>
  </si>
  <si>
    <t>Deleted row: 3401</t>
  </si>
  <si>
    <t>Deleted row: 3400</t>
  </si>
  <si>
    <t>Found existing payment summary at data index: 1937</t>
  </si>
  <si>
    <t>Row 1939 updated successfully.</t>
  </si>
  <si>
    <t>✅ เริ่ม generateAdminDeliveryDocs สำหรับ: Nailed It Downtown วันที่: 06082025</t>
  </si>
  <si>
    <t>🗑️ ลบไฟล์เก่า: Nailed It Downtown-RC060825002.pdf</t>
  </si>
  <si>
    <t>Flex Message (Final): {"type":"flex","altText":"(ADMIN#683) แก้ไขสั่งผัก","contents":{"type":"bubble","size":"mega","body":{"type":"box","layout":"vertical","spacing":"md","contents":[{"type":"text","text":"🔄 แก้ไขรายการสั่งผัก (ADMIN#683)","weight":"bold","size":"md","color":"#f57b00","wrap":true},{"type":"text","text":"ร้าน: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กก.","weight":"bold","align":"end","size":"sm","flex":2},{"type":"text","text":"610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PDF","uri":"https://drive.google.com/file/d/1SKYjTZjKMw1Do5AR5WFuK8-cto6hP9GQ/view?usp=drivesdk"},"margin":"sm"}]}]}}}</t>
  </si>
  <si>
    <t>📬 pushFlexMessage : {"sentMessages":[{"id":"573136397687849338","quoteToken":"NjXOt-dAcG0764cv8lLDZkRvX0IGWRJlE4HFoXqHuZhycu0OsskhPzUeJwRJwJEjTDQT_bim0HT4-5scq4udmpYNbkWoOZC_jInGZumm22E77oSSmKxoNBXk_PvyAXeu60h3u0MOyRHDBGITfWhbcw"}]}</t>
  </si>
  <si>
    <t>🔥 Deleted property for trigger: 6345748554068759332</t>
  </si>
  <si>
    <t>✅ Deleted trigger: 6345748554068759332</t>
  </si>
  <si>
    <t>json : "{\"date\":\"2025-08-06T03:40:44.289Z\",\"deliveryDate\":\"2025-08-08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\",\"amount\":0.5,\"price\":120,\"subtotal\":60,\"image\":\"https://i.postimg.cc/xXKgwvBZ/05.png\"}]}"</t>
  </si>
  <si>
    <t>📬 pushFlexMessage : {"sentMessages":[{"id":"573143831403561188","quoteToken":"ZmeW0-LVcv4dhXdqDmuFq36eejvIuW3QpiUCjLFi4mAN0qFeTDbzGmH1s8JTROZi11cnB-imL78wrDCtEtFWaZcZtp1qAiklbNQAOCGASY99iXzXJHqEyQepUOUyqEDevI6wDIyV5RYRsgI_XojaZw"}]}</t>
  </si>
  <si>
    <t>🔥 Queued order with Trigger ID: -2301299088711908158</t>
  </si>
  <si>
    <t>🔥 Processing order for trigger: -2301299088711908158</t>
  </si>
  <si>
    <t>Delivery Date : Fri Aug 08 2025 07:00:00 GMT+0700 (เวลาอินโดจีน)</t>
  </si>
  <si>
    <t>Delivery Date Formated: 08/08/2025</t>
  </si>
  <si>
    <t>summarizeOrdersToPayments key: 08/08/2025|ขนมบ้านคุณย่า</t>
  </si>
  <si>
    <t>Flex Message (Final): {"type":"flex","altText":"(ร้านอาหารบ้านคุณย่า#684)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(ร้านอาหารบ้านคุณย่า#684)","weight":"bold","size":"md","color":"#1DB446","wrap":true},{"type":"text","text":"ร้าน: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กก.","weight":"bold","align":"end","size":"sm","flex":2},{"type":"text","text":"60 บ.","weight":"bold","align":"end","size":"sm","flex":3}]}]}}}</t>
  </si>
  <si>
    <t>📬 pushFlexMessage : {"sentMessages":[{"id":"573144087759421803","quoteToken":"zXxp0D6lV4eA7dbt490PT0kovGrALK77X7BvHE9p6JKZhjy3U6F6915bi7pcxcAqek_bbBpyjuUgbOLvo6oA6V0uHEcXVZsFhZSd2stEJHp2164t8nZAnxiIRXXedx13Uh5_Py1Z8u50LGoShW7LYQ"}]}</t>
  </si>
  <si>
    <t>🔥 Deleted property for trigger: -2301299088711908158</t>
  </si>
  <si>
    <t>✅ Deleted trigger: -2301299088711908158</t>
  </si>
  <si>
    <t>json : "{\"destination\":\"Uffcadd844141cf0a43c0c2c87fb2389e\",\"events\":[{\"type\":\"message\",\"message\":{\"type\":\"text\",\"id\":\"573148105970024687\",\"quoteToken\":\"w_6-BLZ-hk9-tC8j5kh37_KKfmAArzXEarpXw6ofjKzD0VIOelpfTUUfR6X0b853yYm5qDSk-KkfkeQg3hdbQYBny0edEDPmDPpgIZyEM2t-CwmNjHLfHDTgj1M6lUpvmEXnoO4SmDGcN3H16s1VXA\",\"text\":\"ค่า\"},\"webhookEventId\":\"01K1YSX0MT4AFWK4ZKMQRKVW55\",\"deliveryContext\":{\"isRedelivery\":false},\"timestamp\":1754454196607,\"source\":{\"type\":\"user\",\"userId\":\"U0d6b72543464859ef62065c9501370cd\"},\"replyToken\":\"c21eab1be87f4c39ad89cfed03a9cea7\",\"mode\":\"active\"}]}"</t>
  </si>
  <si>
    <t>json : "{\"destination\":\"Uffcadd844141cf0a43c0c2c87fb2389e\",\"events\":[{\"type\":\"message\",\"message\":{\"type\":\"text\",\"id\":\"573148139356684442\",\"quoteToken\":\"hWRx2oPAVHI0HnqjwzWuppgEUlr4Bdhir1dknsH-U4MoqrjUcRvYwcsu40SsXmWjYNUaYDVY-GSfE9UYxv6Z2V3W_VVtQjeca5cIb-z7vWPDbGlSqyrVB4rQ9ry6SAuM9rQqPU-p2Aa40VcPSRH6RA\",\"text\":\"เด๋วช่วงบ่ายโอนให้นะคะ\"},\"webhookEventId\":\"01K1YSXM3Q84HD87EVPX24ZBCA\",\"deliveryContext\":{\"isRedelivery\":false},\"timestamp\":1754454216507,\"source\":{\"type\":\"user\",\"userId\":\"U0d6b72543464859ef62065c9501370cd\"},\"replyToken\":\"5d5f4efe1fc243e38318903c380326b0\",\"mode\":\"active\"}]}"</t>
  </si>
  <si>
    <t>json : "{\"destination\":\"Uffcadd844141cf0a43c0c2c87fb2389e\",\"events\":[{\"type\":\"message\",\"message\":{\"type\":\"text\",\"id\":\"573149060577100511\",\"quoteToken\":\"XNSixeOvo9aJafDQHj84SQOi32cENrd0bqDKflA9rBEkYB4zvpmdBBvaYvwsJqM2rLkj3pscFZJpOID-QveI1sewrrwniLnZ0_AlD4OyClzWR7C1BQ8NQC9rmb6NanK2QEJnhowErQxzuT5Z0r-haw\",\"text\":\"ขอบคุณค่ะ\"},\"webhookEventId\":\"01K1YTECMZ4QVW65894BSKKEAM\",\"deliveryContext\":{\"isRedelivery\":false},\"timestamp\":1754454765732,\"source\":{\"type\":\"user\",\"userId\":\"Ua560acbf9a31e34c0b4e4c64e77ac84d\"},\"replyToken\":\"cbd17c8b7ed149c1b1d05888f4272551\",\"mode\":\"active\"}]}"</t>
  </si>
  <si>
    <t>json : "{\"destination\":\"Uffcadd844141cf0a43c0c2c87fb2389e\",\"events\":[{\"type\":\"message\",\"message\":{\"type\":\"image\",\"id\":\"573169872645652695\",\"quoteToken\":\"LsXrnFAfiioCSgmCXkxLtgUltHB2cH1GcORU2gOgJNOndAxsCM2pPOm3u0ahfnij80TSD9behNxGkny_DuuzMcrMgiONgU9MHioZU7ePCvaQ42T8Ny5UvI8HrwkOF4Sv3Ht8HGZUtygtqclqgnyBsA\",\"contentProvider\":{\"type\":\"line\"}},\"webhookEventId\":\"01K1Z68Z3MP5ZJAYQDGG6RRDY3\",\"deliveryContext\":{\"isRedelivery\":false},\"timestamp\":1754467171140,\"source\":{\"type\":\"user\",\"userId\":\"U0d6b72543464859ef62065c9501370cd\"},\"replyToken\":\"9da5990825ef400bbb1e339602c1e761\",\"mode\":\"active\"}]}"</t>
  </si>
  <si>
    <t>json : "{\"destination\":\"Uffcadd844141cf0a43c0c2c87fb2389e\",\"events\":[{\"type\":\"message\",\"message\":{\"type\":\"text\",\"id\":\"573169882728759688\",\"quoteToken\":\"YrLyi7qiUM82nukQrwdU2YRtGfnIHNmK2N1sk8H_MBRt8_ZG_OnbZ5s7gq1JiZOdaTAXLh2NzutoXwMfwcMPi_q9NJqJHgGOaT30DOJe8H3hhZgbxoR4XSXXMF_-NX1svkr8TD1_a31dmp5axddKzw\",\"text\":\"เรียบร้อยค่ะ \"},\"webhookEventId\":\"01K1Z694P2D3VA221SX7HJ1EFB\",\"deliveryContext\":{\"isRedelivery\":false},\"timestamp\":1754467176646,\"source\":{\"type\":\"user\",\"userId\":\"U0d6b72543464859ef62065c9501370cd\"},\"replyToken\":\"fdd48cb0f1e147ef914439479f84476e\",\"mode\":\"active\"}]}"</t>
  </si>
  <si>
    <t>json : "{\"destination\":\"Uffcadd844141cf0a43c0c2c87fb2389e\",\"events\":[{\"type\":\"message\",\"message\":{\"type\":\"image\",\"id\":\"573187366014157216\",\"quoteToken\":\"_6cr4OG9PCyhPOeJ-5TQJnKPJSeftllHSy6jGMA7zMqba06Xks0xvc10k1VSGA6YGW7er_wGdhFpMcKSsuCg_wsfEA6Pjrx3eq0ucHv12S1QE5yL_xd5dWdkPoc2l3sQ_pHrZbiuYYiKg4Kxe3z0gw\",\"contentProvider\":{\"type\":\"line\"}},\"webhookEventId\":\"01K1ZG754F8TCPC3ZCA7A9D3TG\",\"deliveryContext\":{\"isRedelivery\":false},\"timestamp\":1754477597661,\"source\":{\"type\":\"user\",\"userId\":\"Ua560acbf9a31e34c0b4e4c64e77ac84d\"},\"replyToken\":\"eb7cf056216e463bb97192add6a97fda\",\"mode\":\"active\"}]}"</t>
  </si>
  <si>
    <t>📬 pushFlexMessage : {"sentMessages":[{"id":"573189266873254370","quoteToken":"5RI-sQx53UJDajRQQ3gVpxFuqKPIBmBvxr9auenz2P5108Ex2UdzfWVNKO7EkJ9gw7ZPvaxdXIGXztyAnxdmik3wy1p6-2CFtnXTXiFglpkDeI1TFg5pIYEjg4h0sADGGmUZtDzEg-cq4umhcQ2Wvg"}]}</t>
  </si>
  <si>
    <t>📬 pushFlexMessage : {"sentMessages":[{"id":"573189273215041663","quoteToken":"RRDB8f1RrcXrOhaWSCP52kBxwVvvBMAHV-wcjYuOZrLmEZrtVO2B2EViW_ldlvkxyaAAYyRMgKrbyxJYOypeHJIHVENAxugelbftLQ94EcW-ZmK0CXHpWAFtMvf0iwj33rz8mR_FYC5WFwA6jwrQyA"}]}</t>
  </si>
  <si>
    <t>📬 pushFlexMessage : {"sentMessages":[{"id":"573189275714322729","quoteToken":"jBe18Z_jzREhs8lBTaAg6bXAIEUEJSSTjr3Ae3nRHck14URv_M4kB_i08SpEKKyg5xIIUuhx1udje6pfpVPzQfa7kzULtxN14btXGLm0KD_151Mwx4MRBU16U9S8vawy5cG3evKnQcaCaNtg_Ox6Sw"}]}</t>
  </si>
  <si>
    <t>json : "{\"destination\":\"Uffcadd844141cf0a43c0c2c87fb2389e\",\"events\":[{\"type\":\"message\",\"message\":{\"type\":\"text\",\"id\":\"573207678088642617\",\"quoteToken\":\"w8HT2bifF0gJFgRUrgGwIi40Klw4G_VTylpxReI5dQBn5A8xPa5_AtVXE9dVXG1trRyYr4KdrulXqX4lerXt4wCN0xecqnGasUjH3wBd4r49VktdPMokbc1ZRf6Ya7aUiSMPSNFTQoiP4d0D4KgfHQ\",\"text\":\"สั่งผัก\"},\"webhookEventId\":\"01K1ZVRM7JQG0W02TXE9MNPPYH\",\"deliveryContext\":{\"isRedelivery\":false},\"timestamp\":1754489704376,\"source\":{\"type\":\"user\",\"userId\":\"Uf31fcbb445a04ac9cfb8fb58a37d2724\"},\"replyToken\":\"ff27690f5b93455fad23a7ca97850e17\",\"mode\":\"active\"}]}"</t>
  </si>
  <si>
    <t>json : "{\"destination\":\"Uffcadd844141cf0a43c0c2c87fb2389e\",\"events\":[{\"type\":\"message\",\"message\":{\"type\":\"text\",\"id\":\"573246132726792381\",\"quoteToken\":\"cW1Z6sAvxKlMdH2HdHNIV6GyGmMLZPfPI_C9ZZp0UHudGQ-obzAxdPQsL0rXOMWpYwyjAd0XBhwnJJHFMVAuJJ0t4uKwk7tnfTsJn_FQ1zvqRCZdZALXvC3FtCK5xwWbwaqB1s8zGlZjfbDgTSLsnQ\",\"text\":\"แรร์\\nฟินเลย์ 1 กก\"},\"webhookEventId\":\"01K20HM3Z4D4MX8ZYCREA70FB4\",\"deliveryContext\":{\"isRedelivery\":false},\"timestamp\":1754512625128,\"source\":{\"type\":\"user\",\"userId\":\"U863ec6850ff494c8ad50b25afa94efb0\"},\"replyToken\":\"3c812c3bfff5429f976855293a61a6d2\",\"mode\":\"active\"}]}"</t>
  </si>
  <si>
    <t>json : "{\"destination\":\"Uffcadd844141cf0a43c0c2c87fb2389e\",\"events\":[{\"type\":\"message\",\"message\":{\"type\":\"image\",\"id\":\"573270884136780373\",\"quoteToken\":\"DRDfVGJsPH2GZI3uW8xwAjezBHqhpTjN6ySvwsW8OBQGlOJNVrGpTeWpk3UaJyD-Bu-GwD6b6RxK3pgjhFoOaelgiAbdqCqlCrmIXoMOzVuMyURyUe9xnuMsB_7JyOeGiwrTq8-mbthnhgDht7rUgw\",\"contentProvider\":{\"type\":\"line\"}},\"webhookEventId\":\"01K20ZPBFHVAQKE4SNPVCRJFZP\",\"deliveryContext\":{\"isRedelivery\":false},\"timestamp\":1754527378423,\"source\":{\"type\":\"user\",\"userId\":\"U7711f10ffcab56530d678ac3eace826f\"},\"replyToken\":\"e76de5e000534715a0b115549a02127c\",\"mode\":\"active\"}]}"</t>
  </si>
  <si>
    <t>json : "{\"destination\":\"Uffcadd844141cf0a43c0c2c87fb2389e\",\"events\":[{\"type\":\"follow\",\"follow\":{\"isUnblocked\":false},\"webhookEventId\":\"01K213RD6H81AS52BMZS3PB590\",\"deliveryContext\":{\"isRedelivery\":false},\"timestamp\":1754531640025,\"source\":{\"type\":\"user\",\"userId\":\"U34aac79cdca4f38b8cb783ac395e9482\"},\"replyToken\":\"cf71629356f148caadb2478db5a79c94\",\"mode\":\"active\"}]}"</t>
  </si>
  <si>
    <t>userId : U34aac79cdca4f38b8cb783ac395e9482</t>
  </si>
  <si>
    <t>json : "{\"destination\":\"Uffcadd844141cf0a43c0c2c87fb2389e\",\"events\":[{\"type\":\"message\",\"message\":{\"type\":\"text\",\"id\":\"573282018486387274\",\"quoteToken\":\"BlwkmXGBTUAdorvk-aK3kYXI5ASa31Txc59KLmbG1qzCnMakWGx1eNHOdJFEtGEQ7i-TehkFcUWMdl1AxO63NnvcTPBnVY-qG6Fp1CQOJDjnMzRg1jO2VsOvtOGtOlMsgaHInbkVNaQkrd77P8zkXQ\",\"text\":\"สั่งผัก\"},\"webhookEventId\":\"01K2160WAWNVSB2Z722CC8BEJG\",\"deliveryContext\":{\"isRedelivery\":false},\"timestamp\":1754534014809,\"source\":{\"type\":\"user\",\"userId\":\"U10d1335562fd1e1aa4aa1ab5a386021c\"},\"replyToken\":\"9e19032622594afca293a0a5151789db\",\"mode\":\"active\"}]}"</t>
  </si>
  <si>
    <t>json : "{\"date\":\"2025-08-07T03:36:46.594Z\",\"deliveryDate\":\"2025-08-08\",\"user\":\"Homie\",\"userLine\":\"namm\",\"payMethod\":\"โอนเงิน\",\"userId\":\"U0a6caa79590587d5269bfdd7dcb6f3c2\",\"order\":[{\"name\":\"Red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\",\"amount\":1.5,\"price\":120,\"subtotal\":180,\"image\":\"https://i.postimg.cc/8F4451pB/08.png\"},{\"name\":\"Cos\",\"nameTh\":\"คอส\",\"amount\":1,\"price\":120,\"subtotal\":120,\"image\":\"https://i.postimg.cc/643mw8Cv/03.png\"}]}"</t>
  </si>
  <si>
    <t>📬 pushFlexMessage : {"sentMessages":[{"id":"573288387839787115","quoteToken":"ugFUDwnAiHI5v8TyUQ62eDbVxzH3sZn6zqzsph6nP5Ro7jFOWhxBhCOhYSPqZvUiPb6e0THcZ4LKhh8W5bDuOgBvBSu1rwVjinZbyUM07H-RXFLlOyXa6qFrbRCccnKSsH23AKym4guSLPGnzNy-iw"}]}</t>
  </si>
  <si>
    <t>🔥 Queued order with Trigger ID: 8394590598202420558</t>
  </si>
  <si>
    <t>json : "{\"destination\":\"Uffcadd844141cf0a43c0c2c87fb2389e\",\"events\":[{\"type\":\"message\",\"message\":{\"type\":\"text\",\"id\":\"573288422920945700\",\"quoteToken\":\"uyW2bAQwTHrbyGTGsRXVB6XpJdMOgEXzh_bo7u0s3c-TxxRtsAs_Y0qblww76p9aylyp_9pDQJZ6WRFIEWYT2fKwnmYfqKjTSWSHYC4nns54KgbEysBl9Fqfa46fQc2k7rcHjvNuXXODCd4mRZYdVw\",\"text\":\"สั่งผักนะคะ\"},\"webhookEventId\":\"01K219NC1FYY0ZCTBXYCSBT98G\",\"deliveryContext\":{\"isRedelivery\":false},\"timestamp\":1754537832037,\"source\":{\"type\":\"user\",\"userId\":\"U0a6caa79590587d5269bfdd7dcb6f3c2\"},\"replyToken\":\"2993855b66d64e3aa8b67db65e1b431a\",\"mode\":\"active\"}]}"</t>
  </si>
  <si>
    <t>🔥 Processing order for trigger: 8394590598202420558</t>
  </si>
  <si>
    <t>summarizeOrdersToPayments key: 08/08/2025|Homie</t>
  </si>
  <si>
    <t>Flex Message (Final): {"type":"flex","altText":"(namm#685) สั่งผักใหม่","contents":{"type":"bubble","size":"mega","body":{"type":"box","layout":"vertical","spacing":"md","contents":[{"type":"text","text":"✅ รายการสั่งผักใหม่ (namm#685)","weight":"bold","size":"md","color":"#1DB446","wrap":true},{"type":"text","text":"ร้าน: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</si>
  <si>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{"sentMessages":[{"id":"573288559923167863","quoteToken":"6fXqWJgBWzLUD0ij8rc7yoInqdnj47i9UvaZVsMh6XQp9irhWwnz5NCtk37JRIkpQ09lgQC579TDL5R_A_hv7IfjeMXzDXvBBDf6eEPUMhspD0YOlajrmiRmKeR4mmE2VVxhDWoubCgBGMZkzUS7Rg"}]}</t>
  </si>
  <si>
    <t>🔥 Deleted property for trigger: 8394590598202420558</t>
  </si>
  <si>
    <t>✅ Deleted trigger: 8394590598202420558</t>
  </si>
  <si>
    <t>json : "{\"destination\":\"Uffcadd844141cf0a43c0c2c87fb2389e\",\"events\":[{\"type\":\"message\",\"message\":{\"type\":\"image\",\"id\":\"573302203910193824\",\"quoteToken\":\"vTYOnT1oF48AxMlPokBsm_A_sS4uF8mdGwR3Qh44a2KCk0KozEE0iDyTNCPZ_9Acy49cHBUfTX3IbM2GvS5B9Td0xYXcLWv7mnLTwWgHifHg05QsgqmR57D_XUBp582Yd54gUppwdjvqQTgw6mp2Hw\",\"contentProvider\":{\"type\":\"line\"}},\"webhookEventId\":\"01K21HG1N5PQSV5B8FJ1SZEHWG\",\"deliveryContext\":{\"isRedelivery\":false},\"timestamp\":1754546046618,\"source\":{\"type\":\"user\",\"userId\":\"Uc0f3910d135521f0995ac379d0c945f8\"},\"replyToken\":\"cff3d50e322f4d36a7548b10e6676770\",\"mode\":\"active\"}]}"</t>
  </si>
  <si>
    <t>json : "{\"destination\":\"Uffcadd844141cf0a43c0c2c87fb2389e\",\"events\":[{\"type\":\"message\",\"message\":{\"type\":\"image\",\"id\":\"573302267160297596\",\"quoteToken\":\"XzSmTVx5kiADdDP4uF9k85mmtF792l-PSCNVZLOH9VM3RpaOnBAGoi1sZhhz3vB51rXCkq36AQ9C3LEN4IF37p8pUtGO6M26W-H4edfEycSTFHGqKfVWbEvZdkMyYJ3ZrA1CveDKltrwQpVFBwkH8g\",\"contentProvider\":{\"type\":\"line\"}},\"webhookEventId\":\"01K21HH6CSMKAN0ARXK1YEBWDG\",\"deliveryContext\":{\"isRedelivery\":false},\"timestamp\":1754546084073,\"source\":{\"type\":\"group\",\"groupId\":\"C41747ea1efc18cc949d4a55a898fbe2d\",\"userId\":\"Ud156635914c6ab5e082eb8cdedf98f3a\"},\"replyToken\":\"458307d7d0a9420f9469b25fa624d27f\",\"mode\":\"active\"}]}"</t>
  </si>
  <si>
    <t>json : "{\"destination\":\"Uffcadd844141cf0a43c0c2c87fb2389e\",\"events\":[{\"type\":\"message\",\"message\":{\"type\":\"text\",\"id\":\"573302289054826566\",\"quoteToken\":\"mTyn4aFhQeSCtKSrVkUpwzAHvV4qjPMjEazaPFh0ZyLYKaHXEOQz6E5Yq9d1RgRVdyVRJ2trFrmydpBrRu0VSjNdoK-5BPcF_MbmdO2tb2jDFL-I6W-naE6-3yTWW8TihQFrg7KFuiK4RNenwWN4Qw\",\"text\":\"เงินเข้าล้าวววว \"},\"webhookEventId\":\"01K21HHJYWM5G3EPBFN8JSFRAH\",\"deliveryContext\":{\"isRedelivery\":false},\"timestamp\":1754546096907,\"source\":{\"type\":\"group\",\"groupId\":\"C41747ea1efc18cc949d4a55a898fbe2d\",\"userId\":\"Ud156635914c6ab5e082eb8cdedf98f3a\"},\"replyToken\":\"a4977a02c2a0438893d9056be9c6a982\",\"mode\":\"active\"}]}"</t>
  </si>
  <si>
    <t>json : "{\"destination\":\"Uffcadd844141cf0a43c0c2c87fb2389e\",\"events\":[{\"type\":\"message\",\"message\":{\"type\":\"image\",\"id\":\"573324557000901068\",\"quoteToken\":\"jp5taFVZ4lc0w8ifAAn5rPrPJnps5AOQAzWPxQjkzTS1IrQ62hykFOt__yrRreImfQ_rBuJyixAOa_06HNaapequQeVevi0QSAGWVi6v80hJRSQX8QmaFh2wK-HeQS80cmm931_wif1e5x_4np-2Ag\",\"contentProvider\":{\"type\":\"line\"}},\"webhookEventId\":\"01K21Y6MSRVYJJD98RVF2R4AT9\",\"deliveryContext\":{\"isRedelivery\":false},\"timestamp\":1754559369933,\"source\":{\"type\":\"user\",\"userId\":\"U7d5bfb152da63a1062fdc192a3ba0811\"},\"replyToken\":\"9d4f1222528149afa3b3812b31bcb1c6\",\"mode\":\"active\"}]}"</t>
  </si>
  <si>
    <t>json : "{\"destination\":\"Uffcadd844141cf0a43c0c2c87fb2389e\",\"events\":[{\"type\":\"message\",\"message\":{\"type\":\"text\",\"id\":\"573331411449152262\",\"quoteToken\":\"0JXaE5dD1cQLqQSuRzGmt4fXTI3Hg1Rb6ebPvEpEGlulkLCoAq-pu2nFHqYyQzs0RPOu2XpOAuSgqvSExx7EYF6hJbqPVFE6MIOB2SWKF9dIsA57uBGn2xaekEdeEu8QXANoVoUNW3IYEaA08ZCLMQ\",\"text\":\"สั่งผักสลัดค่ะ\\nเบซิล 1 กก.\\nกรีนโอ๊ค 0.5 กก. ขอต้นใหญ่ๆ\\nเรดโอ๊ค 0.5 กก.ขอต้นใหญ่ๆ\\nคอส 0.5 กก.ค่ะ\"},\"webhookEventId\":\"01K2223A7XD2B57DPM7JKD22RP\",\"deliveryContext\":{\"isRedelivery\":false},\"timestamp\":1754563455197,\"source\":{\"type\":\"user\",\"userId\":\"U0e10de2b5352d65f5e41d2b3856f6ca3\"},\"replyToken\":\"733a385281174b81b275a333a840410d\",\"mode\":\"active\"}]}"</t>
  </si>
  <si>
    <t>📬 pushFlexMessage : {"sentMessages":[{"id":"573334213798133838","quoteToken":"hy9kTmZFvjyz2rgVWYusUndAzeU98QzYeWQbbu0MUMKo9xyLfwy_JvsVDL-oc5ebNQ2aZQj_vVdhYegTc6u9L510WxHSQ4yHpzrujqQfsMZnUxvuDbrufc3kBYgtH2jpjU2BnqJL-LJq73hfz5y88w"}]}</t>
  </si>
  <si>
    <t>📬 pushFlexMessage : {"sentMessages":[{"id":"573334217606823944","quoteToken":"0aOdVeyv6KmSBAPLaMhKwCLi4bJ8q-stGgZERv7f-imXff062Ek3qEJhGAnk7PAMX5eLyrAxLgGyEJWpHKoiMRF6fxyyU08MB_0x0tBkdwnXJN9Spwhs3j-ZlfEo63kw-UGRSoIl2SEm__z9wpzhNQ"}]}</t>
  </si>
  <si>
    <t>json : "{\"date\":\"2025-08-07T13:11:24.608Z\",\"deliveryDate\":\"2025-08-08\",\"user\":\"Pepper International\",\"userLine\":\"Nöei\",\"payMethod\":\"เงินสด\",\"userId\":\"Uf31fcbb445a04ac9cfb8fb58a37d2724\",\"order\":[{\"name\":\"Cos\",\"nameTh\":\"คอส\",\"amount\":1,\"price\":120,\"subtotal\":120,\"image\":\"https://i.postimg.cc/643mw8Cv/03.png\"}]}"</t>
  </si>
  <si>
    <t>📬 pushFlexMessage : {"sentMessages":[{"id":"573346229790966067","quoteToken":"6yJRE3TumWXbYB5B_J8wie0u_XgjkeO_KaUE4YimyY3TmUuc68dtVT8NDzkRRYqcSvUZC74alqLd2QDLqOFSTFk6O3PQFuLP_pySxh-8ZHYlNe34vpYN1za12oI5aQ_z8Ufv3DqmoKVT0356puRmZg"}]}</t>
  </si>
  <si>
    <t>🔥 Queued order with Trigger ID: 2950235639924019462</t>
  </si>
  <si>
    <t>🔥 Processing order for trigger: 2950235639924019462</t>
  </si>
  <si>
    <t>summarizeOrdersToPayments key: 08/08/2025|Pepper International</t>
  </si>
  <si>
    <t>Flex Message (Final): {"type":"flex","altText":"(Nöei#686) สั่งผักใหม่","contents":{"type":"bubble","size":"mega","body":{"type":"box","layout":"vertical","spacing":"md","contents":[{"type":"text","text":"✅ รายการสั่งผักใหม่ (Nöei#686)","weight":"bold","size":"md","color":"#1DB446","wrap":true},{"type":"text","text":"ร้าน: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</si>
  <si>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{"sentMessages":[{"id":"573346429523722974","quoteToken":"LV2rynVUR9smxxPwCXznnF5YtkDF54Ryrhxy_3w1eNED2rRC2oHpJ04lOHFFxnasuYPnyokL390FCOswuZO9ZkY7XXPLu3JEQyqGXDxonwzus0yxVcgAcKM0K6RsicSZf8MKNRwYhuEiKXzMs9mhFw"}]}</t>
  </si>
  <si>
    <t>🔥 Deleted property for trigger: 2950235639924019462</t>
  </si>
  <si>
    <t>✅ Deleted trigger: 2950235639924019462</t>
  </si>
  <si>
    <t>json : "{\"date\":\"2025-08-07T14:27:44.387Z\",\"deliveryDate\":\"2025-08-08\",\"user\":\"Rare\",\"userLine\":\"21gun\",\"payMethod\":\"เครดิต\",\"userId\":\"U863ec6850ff494c8ad50b25afa94efb0\",\"order\":[{\"name\":\"Frillice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</si>
  <si>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{"sentMessages":[{"id":"573353913537790244","quoteToken":"jV3sb8dGKbbeCdsOekIBVDV3hUfEaLuVy97KEhHd2gqExS1UO14ZjxgkNhUss8o6kMIQ6wjg4QG2S__r86t5tAv9WZuHpQ5rQhMl7a3UhLfazfyVdzZhVNgU--bqXREpByyGdpKXnbFgVstlxIq4Cg"}]}</t>
  </si>
  <si>
    <t>🔥 Queued order with Trigger ID: -6714403161917259748</t>
  </si>
  <si>
    <t>🔥 Processing order for trigger: -6714403161917259748</t>
  </si>
  <si>
    <t>summarizeOrdersToPayments key: 08/08/2025|Rare</t>
  </si>
  <si>
    <t>Flex Message (Final): {"type":"flex","altText":"(21gun#687) สั่งผักใหม่","contents":{"type":"bubble","size":"mega","body":{"type":"box","layout":"vertical","spacing":"md","contents":[{"type":"text","text":"✅ รายการสั่งผักใหม่ (21gun#687)","weight":"bold","size":"md","color":"#1DB446","wrap":true},{"type":"text","text":"ร้าน: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</si>
  <si>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{"sentMessages":[{"id":"573354179104604559","quoteToken":"_wfduVF76CkmLM_KcqyY_Xg0L-K526tHr18QgaPemN6HcqCAS8vbxg80Q_1YPiTlWF9daCcbvoThRvEx-sykDO4vy-m9DO8N3S5_Pkvg04tLtBkkpfLet64EWTSh3fiDLeVS0VW2UM2xDRyl9uwLKA"}]}</t>
  </si>
  <si>
    <t>🔥 Deleted property for trigger: -6714403161917259748</t>
  </si>
  <si>
    <t>✅ Deleted trigger: -6714403161917259748</t>
  </si>
  <si>
    <t>json : "{\"destination\":\"Uffcadd844141cf0a43c0c2c87fb2389e\",\"events\":[{\"type\":\"message\",\"message\":{\"type\":\"image\",\"id\":\"573362118335398298\",\"quoteToken\":\"vJ2OWN3SdFhiBK9y81sfKAIt4e0Cp0XIV-t_jBCdmHavZ7y-I8UvZUSfGb0nI3_6puCRYiSmsSZ3QDso83ywDx5MK3Sc5WK9SNhRYqrMSgyZCTLTl1uNkoqheMPwBEbN0mhrdO0l7a9C9OAYaz0yhQ\",\"contentProvider\":{\"type\":\"line\"}},\"webhookEventId\":\"01K22KHWKR67NBG6SHRTPD0AT1\",\"deliveryContext\":{\"isRedelivery\":false},\"timestamp\":1754581758081,\"source\":{\"type\":\"user\",\"userId\":\"U7d5bfb152da63a1062fdc192a3ba0811\"},\"replyToken\":\"6bb140b3cb2940279dc01a63efd36808\",\"mode\":\"active\"}]}"</t>
  </si>
  <si>
    <t>json : "{\"date\":\"2025-08-07T18:16:06.779Z\",\"deliveryDate\":\"2025-08-08\",\"user\":\"8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</si>
  <si>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{"sentMessages":[{"id":"573376904565358798","quoteToken":"DIWWQrDnkEQg8-__mB-tfGpNaWKTIUW3TB494KGxez-dIleQaYemHp10w05Q13QOyyeljuRABFfYE_Y5w0goMWNCNeFQGKplLO-Hd3pTSUiHbJEbIPk1N2YP_VS2E5s3Zj1EaOYrhF_DkVJj9md8RA"}]}</t>
  </si>
  <si>
    <t>🔥 Queued order with Trigger ID: 2017116369577647299</t>
  </si>
  <si>
    <t>🔥 Processing order for trigger: 2017116369577647299</t>
  </si>
  <si>
    <t>summarizeOrdersToPayments key: 08/08/2025|8 Dining</t>
  </si>
  <si>
    <t>Flex Message (Final): {"type":"flex","altText":"(21gun#688) สั่งผักใหม่","contents":{"type":"bubble","size":"mega","body":{"type":"box","layout":"vertical","spacing":"md","contents":[{"type":"text","text":"✅ รายการสั่งผักใหม่ (21gun#688)","weight":"bold","size":"md","color":"#1DB446","wrap":true},{"type":"text","text":"ร้าน: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</si>
  <si>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{"sentMessages":[{"id":"573377148690890788","quoteToken":"LGDwOUevejkA31-hpgwfX8c1ADhTkcXZdiLBD3vLpIzfLjkVDH5MiDySIbdEkQPEMDd-r-Tg6aggOkIspa7xU9bAOQsbnSg1Z_jzxgKGmdpPjgNjTGLiGBKiZc316-k-uBn5bVV35Hq7dVigiemrvA"}]}</t>
  </si>
  <si>
    <t>🔥 Deleted property for trigger: 2017116369577647299</t>
  </si>
  <si>
    <t>✅ Deleted trigger: 2017116369577647299</t>
  </si>
  <si>
    <t>json : "{\"destination\":\"Uffcadd844141cf0a43c0c2c87fb2389e\",\"events\":[{\"type\":\"message\",\"message\":{\"type\":\"text\",\"id\":\"573378380993396911\",\"quoteToken\":\"xAf51IrC6UPnU_Ut-CM_zklJwEKwY_1vyaMPqlxaZAZ50HiB6tKc_m9WpZqd6I9FAkQbrP_zf_6N1eJgvpIOID657laGgdN-5B-DyfE8BRsho_DDpTI6yzEruUOd1cF_oGrFZEdFHDejDLNz8wPwYw\",\"text\":\"สั่งผัก\"},\"webhookEventId\":\"01K22WSPJJA13BZ185K63Z2W8F\",\"deliveryContext\":{\"isRedelivery\":false},\"timestamp\":1754591451225,\"source\":{\"type\":\"user\",\"userId\":\"U863ec6850ff494c8ad50b25afa94efb0\"},\"replyToken\":\"6bef1fc0a0b74a7cbfe52f5e118e83df\",\"mode\":\"active\"}]}"</t>
  </si>
  <si>
    <t>json : "{\"date\":\"2025-08-07T18:31:31.049Z\",\"deliveryDate\":\"2025-08-08\",\"user\":\"Morning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</si>
  <si>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{"sentMessages":[{"id":"573378454595567686","quoteToken":"canximsFzKVmoNjvDLFBCVUMpVlKD5x9tXq0VE-hHqVKkvq-8aWCsItpTQ62wJLLebL7WreA8WyriWbohkVbJ7bTpW9MwrO1nxsKtKcV4Ab4FkVCwLjRLDyXka0luKGhpoeq_yUR1u5Bl1ZQBcFXAw"}]}</t>
  </si>
  <si>
    <t>🔥 Queued order with Trigger ID: 3581173610957688338</t>
  </si>
  <si>
    <t>🔥 Processing order for trigger: 3581173610957688338</t>
  </si>
  <si>
    <t>summarizeOrdersToPayments key: 08/08/2025|Morning Tonight</t>
  </si>
  <si>
    <t>Flex Message (Final): {"type":"flex","altText":"(21gun#689) สั่งผักใหม่","contents":{"type":"bubble","size":"mega","body":{"type":"box","layout":"vertical","spacing":"md","contents":[{"type":"text","text":"✅ รายการสั่งผักใหม่ (21gun#689)","weight":"bold","size":"md","color":"#1DB446","wrap":true},{"type":"text","text":"ร้าน: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</si>
  <si>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{"sentMessages":[{"id":"573378705616011265","quoteToken":"mm9Y4MxzABs30X_J6hSFVWQ1EQ-I1GTTaQHkgUoqMVz-j20l30H8VfptDGOQLg1DTdSnLCjA7xjo5layxSvMuiV8RWD09mzXVFf16zs992Ncg5YFAWw02iBWr2xinHcnnqSPbHPHVx11HPgqzJk_7g"}]}</t>
  </si>
  <si>
    <t>🔥 Deleted property for trigger: 3581173610957688338</t>
  </si>
  <si>
    <t>✅ Deleted trigger: 3581173610957688338</t>
  </si>
  <si>
    <t>sendDailyOrderSummary formattedToday : 08/08/2025</t>
  </si>
  <si>
    <t>sendDailyOrderSummary todayRows : [[684,"6 Aug 2025 เวลา 10:42","2025-08-07T17:00:00.000Z","ขนมบ้านคุณย่า","Green Oak",0.5,120,60,"เงินสด"],[685,"7 Aug 2025 เวลา 10:37","2025-08-07T17:00:00.000Z","Homie","Red Oak",1.5,120,180,"โอนเงิน"],[685,"7 Aug 2025 เวลา 10:37","2025-08-07T17:00:00.000Z","Homie","Cos",1,120,120,"โอนเงิน"],[686,"7 Aug 2025 เวลา 20:12","2025-08-07T17:00:00.000Z","Pepper International","Cos",1,120,120,"เงินสด"],[687,"7 Aug 2025 เวลา 21:29","2025-08-07T17:00:00.000Z","Rare","Frillice Iceberg",1,140,140,"เครดิต"],[688,"8 Aug 2025 เวลา 01:18","2025-08-07T17:00:00.000Z","8 Dining","Baby Cos",1,120,120,"เครดิต"],[689,"8 Aug 2025 เวลา 01:33","2025-08-07T17:00:00.000Z","Morning Tonight","Green Oak",1,120,120,"เครดิต"],[689,"8 Aug 2025 เวลา 01:33","2025-08-07T17:00:00.000Z","Morning Tonight","Red Oak",1,120,120,"เครดิต"],[689,"8 Aug 2025 เวลา 01:33","2025-08-07T17:00:00.000Z","Morning Tonight","Baby Cos",1,120,120,"เครดิต"]]</t>
  </si>
  <si>
    <t>📬 pushFlexMessage : {"sentMessages":[{"id":"573406525377478828","quoteToken":"vsGp7E54I8xS07RNjjngWCUi-aDA7fb46L-cT4hXLfMhiKa_Q8eImaIUfU6FpDPD6le5_9mRPnHcLhQW5zFRDPUceTKDkcy85oPcYjM7UUYp15skgyO6AnFhZwBSDJP3Ql4Pa2CM5JroofwqNUsOmA"}]}</t>
  </si>
  <si>
    <t>json : "{\"date\":\"2025-08-08T00:00:35.616Z\",\"deliveryDate\":\"2025-08-08\",\"user\":\"Bosco\",\"userLine\":\"ADMIN\",\"payMethod\":\"เงินสด\",\"userId\":\"ADMIN\",\"order\":[{\"name\":\"Green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\",\"amount\":0.5,\"price\":120,\"subtotal\":60},{\"name\":\"Cos\",\"nameTh\":\"คอส\",\"amount\":0.5,\"price\":120,\"subtotal\":60},{\"name\":\"Italian Basil\",\"nameTh\":\"เบซิล\",\"amount\":1,\"price\":400,\"subtotal\":400}]}"</t>
  </si>
  <si>
    <t>🔥 Queued order with Trigger ID: 8484936966048048915</t>
  </si>
  <si>
    <t>🔥 Processing order for trigger: 8484936966048048915</t>
  </si>
  <si>
    <t>summarizeOrdersToPayments key: 08/08/2025|Bosco</t>
  </si>
  <si>
    <t>Flex Message (Final): {"type":"flex","altText":"(ADMIN#690) สั่งผักใหม่","contents":{"type":"bubble","size":"mega","body":{"type":"box","layout":"vertical","spacing":"md","contents":[{"type":"text","text":"✅ รายการสั่งผักใหม่ (ADMIN#690)","weight":"bold","size":"md","color":"#1DB446","wrap":true},{"type":"text","text":"ร้าน: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Basil","size":"sm","color":"#000000","flex":4},{"type":"text","text":"1.00 กก.","size":"sm","color":"#555555","align":"end","flex":3},{"type":"text","text":"400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กก.","weight":"bold","align":"end","size":"sm","flex":2},{"type":"text","text":"580 บ.","weight":"bold","align":"end","size":"sm","flex":3}]}]}}}</t>
  </si>
  <si>
    <t>📬 pushFlexMessage : {"sentMessages":[{"id":"573412043085054505","quoteToken":"wW5tSSAr6XtNDGgeS9_G4vj_YHRefphsh78dnRTAbc-rqdEXjC8MEEXg3I9wWmFcHwtiRQm6oBFKofWYOuzTBgyQbawm7yFXlKFPz-rYGAHig0KhxiWP4qmDNpbTnda5d8pn43DDlB7GGRGjzNEPvw"}]}</t>
  </si>
  <si>
    <t>🔥 Deleted property for trigger: 8484936966048048915</t>
  </si>
  <si>
    <t>✅ Deleted trigger: 8484936966048048915</t>
  </si>
  <si>
    <t>json : "{\"destination\":\"Uffcadd844141cf0a43c0c2c87fb2389e\",\"events\":[{\"type\":\"message\",\"message\":{\"type\":\"text\",\"id\":\"573415268840636625\",\"quoteToken\":\"dnrntMP1mfg0zSzmRrVUGJEPWkFAFNy6fiTbjTalRaDs_TtgyrIueS4hevBd40jOOniumw7K0eRuNb8ZBFy3OMDBJdY-oGO32ZyIbHvsVEt_ccxFI-_eHrI04YplEcjk1uuHi4Z1RrsmROdRRdxIdQ\",\"text\":\"ส่งผักงันไหนบ้าง\"},\"webhookEventId\":\"01K23HRP8XMZHP4DKRDK6HKB1H\",\"deliveryContext\":{\"isRedelivery\":false},\"timestamp\":1754613438241,\"source\":{\"type\":\"user\",\"userId\":\"Ua66b3eeb10eab2aa6595b3a85ef825d5\"},\"replyToken\":\"47c3c2ceeabe485ebdd42d40442b878f\",\"mode\":\"active\"}]}"</t>
  </si>
  <si>
    <t>json : "{\"destination\":\"Uffcadd844141cf0a43c0c2c87fb2389e\",\"events\":[{\"type\":\"message\",\"message\":{\"type\":\"text\",\"id\":\"573415277547749637\",\"quoteToken\":\"GvYwuMasF2e7KSZ0FwcGQ0lxYoRe9CwTQi8U0YjH2CqtAKG91RjpP_PBTykR3XtiLMafuaKF0yXk0lDZlBFtAC8XnTa2GO_g2WpHJ2cC6cWSpVBXV0gE_LU5fZLdukjWWciySEZad2Jk__bmM9Gf6g\",\"text\":\"พี่ลืมสั่งผัก\"},\"webhookEventId\":\"01K23HRV6N46VJNB3AVX3DFF9M\",\"deliveryContext\":{\"isRedelivery\":false},\"timestamp\":1754613443284,\"source\":{\"type\":\"user\",\"userId\":\"Ua66b3eeb10eab2aa6595b3a85ef825d5\"},\"replyToken\":\"317bf024dff0499d9f82378e29a80973\",\"mode\":\"active\"}]}"</t>
  </si>
  <si>
    <t>json : "{\"date\":\"2025-08-08T01:15:11.664Z\",\"deliveryDate\":\"2025-08-08\",\"user\":\"ล้านสลัดบายคุณข้าว\",\"userLine\":\"ADMIN\",\"payMethod\":\"โอนเงิน\",\"userId\":\"ADMIN\",\"order\":[{\"name\":\"Green Oak\",\"nameTh\":\"กรีนโอ๊ค \",\"amount\":3,\"price\":120,\"subtotal\":360}]}"</t>
  </si>
  <si>
    <t>🔥 Queued order with Trigger ID: 8883410887942200275</t>
  </si>
  <si>
    <t>🔥 Processing order for trigger: 8883410887942200275</t>
  </si>
  <si>
    <t>summarizeOrdersToPayments key: 08/08/2025|ล้านสลัดบายคุณข้าว</t>
  </si>
  <si>
    <t>Flex Message (Final): {"type":"flex","altText":"(ADMIN#691) สั่งผักใหม่","contents":{"type":"bubble","size":"mega","body":{"type":"box","layout":"vertical","spacing":"md","contents":[{"type":"text","text":"✅ รายการสั่งผักใหม่ (ADMIN#691)","weight":"bold","size":"md","color":"#1DB446","wrap":true},{"type":"text","text":"ร้าน: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</si>
  <si>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{"sentMessages":[{"id":"573419328222527712","quoteToken":"WAmxqp4WjtDfqxCc9zJxFH-fV11udM59mcrkE0lIojia7yJxkCrurL463YLqUr_6G0-F8Sr3w1S2XPOosgWhA4elIJT9ipWW0p56EoqMTeMq8UhbsG53_2q-8xbpOJmwD6v33kOW3p0Vx5Kl5lljtQ"}]}</t>
  </si>
  <si>
    <t>🔥 Deleted property for trigger: 8883410887942200275</t>
  </si>
  <si>
    <t>✅ Deleted trigger: 8883410887942200275</t>
  </si>
  <si>
    <t>sendDailyPackingSummary formattedToday : 08/08/2025</t>
  </si>
  <si>
    <t>sendDailyPackingSummary todayRows : [[684,"6 Aug 2025 เวลา 10:42","2025-08-07T17:00:00.000Z","ขนมบ้านคุณย่า","Green Oak",0.5,120,60,"เงินสด"],[685,"7 Aug 2025 เวลา 10:37","2025-08-07T17:00:00.000Z","Homie","Red Oak",1.5,120,180,"โอนเงิน"],[685,"7 Aug 2025 เวลา 10:37","2025-08-07T17:00:00.000Z","Homie","Cos",1,120,120,"โอนเงิน"],[686,"7 Aug 2025 เวลา 20:12","2025-08-07T17:00:00.000Z","Pepper International","Cos",1,120,120,"เงินสด"],[687,"7 Aug 2025 เวลา 21:29","2025-08-07T17:00:00.000Z","Rare","Frillice Iceberg",1,140,140,"เครดิต"],[688,"8 Aug 2025 เวลา 01:18","2025-08-07T17:00:00.000Z","8 Dining","Baby Cos",1,120,120,"เครดิต"],[689,"8 Aug 2025 เวลา 01:33","2025-08-07T17:00:00.000Z","Morning Tonight","Green Oak",1,120,120,"เครดิต"],[689,"8 Aug 2025 เวลา 01:33","2025-08-07T17:00:00.000Z","Morning Tonight","Red Oak",1,120,120,"เครดิต"],[689,"8 Aug 2025 เวลา 01:33","2025-08-07T17:00:00.000Z","Morning Tonight","Baby Cos",1,120,120,"เครดิต"],[690,"8 Aug 2025 เวลา 07:03","2025-08-07T17:00:00.000Z","Bosco","Green Oak",0.5,120,60,"เงินสด"],[690,"8 Aug 2025 เวลา 07:03","2025-08-07T17:00:00.000Z","Bosco","Red Oak",0.5,120,60,"เงินสด"],[690,"8 Aug 2025 เวลา 07:03","2025-08-07T17:00:00.000Z","Bosco","Cos",0.5,120,60,"เงินสด"],[690,"8 Aug 2025 เวลา 07:03","2025-08-07T17:00:00.000Z","Bosco","Italian Basil",1,400,400,"เงินสด"],[691,"8 Aug 2025 เวลา 08:16","2025-08-07T17:00:00.000Z","ล้านสลัดบายคุณข้าว","Green Oak",3,120,360,"โอนเงิน"]]</t>
  </si>
  <si>
    <t>sendDailyDeliverSummary flexMessage : {"type":"flex","altText":"สรุปรายการส่งผัก 🚚🥬\nประจำวันที่ 08/08/2025","contents":{"type":"bubble","size":"mega","body":{"type":"box","layout":"vertical","contents":[{"type":"text","text":"สรุปรายการส่งผัก 🚚🥬 \nประจำวันที่ 08/08/2025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60 บ.)","weight":"bold","size":"sm"}]}]},{"type":"box","layout":"vertical","margin":"lg","spacing":"sm","contents":[{"type":"box","layout":"horizontal","backgroundColor":"#A1D6B2","paddingAll":"md","cornerRadius":"md","margin":"lg","contents":[{"type":"text","text":"2.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บ.)","weight":"bold","size":"sm"}]}]},{"type":"box","layout":"vertical","margin":"lg","spacing":"sm","contents":[{"type":"box","layout":"horizontal","backgroundColor":"#A1D6B2","paddingAll":"md","cornerRadius":"md","margin":"lg","contents":[{"type":"text","text":"7. 👤 Bosco","flex":6,"wrap":true,"weight":"bold","size":"sm"},{"type":"text","text":"🖨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กก.","size":"sm","weight":"bold","align":"end","flex":3}]},{"type":"box","layout":"horizontal","contents":[{"type":"text","text":"🥬 Italian Basil","size":"sm","weight":"bold","flex":5,"wrap":true},{"type":"text","text":"1.00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(เงินสด 580 บ.)","weight":"bold","size":"sm"}]}]},{"type":"box","layout":"vertical","margin":"lg","spacing":"sm","contents":[{"type":"box","layout":"horizontal","backgroundColor":"#A1D6B2","paddingAll":"md","cornerRadius":"md","margin":"lg","contents":[{"type":"text","text":"8. 👤 ล้านสลัดบายคุณข้าว","flex":6,"wrap":true,"weight":"bold","size":"sm"},{"type":"text","text":"🖨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760 บ.","weight":"bold","align":"end","flex":3}]},{"type":"box","layout":"horizontal","contents":[{"type":"text","text":"โอนเงิน","flex":5,"wrap":true},{"type":"text","text":"660 บ.","weight":"bold","align":"end","flex":3}]},{"type":"box","layout":"horizontal","contents":[{"type":"text","text":"เครดิต","flex":5,"wrap":true},{"type":"text","text":"620 บ.","weight":"bold","align":"end","flex":3}]},{"type":"separator","margin":"sm"},{"type":"box","layout":"horizontal","backgroundColor":"#E8B86D","paddingAll":"md","cornerRadius":"md","contents":[{"type":"text","text":"รวม 14.50 กก.","size":"md","weight":"bold","flex":5,"wrap":true},{"type":"text","text":"2.040 บ.","weight":"bold","size":"md","align":"end","flex":3}]}]}]}}}</t>
  </si>
  <si>
    <t>📬 pushFlexMessage : {"sentMessages":[{"id":"573423758883160142","quoteToken":"zvP-agXelNZLWQBjMhGyJOTAruxuQndogmcxJUktgPBBkL9_J4P-VxN6jY8PwVNb9DHc09qKRHeBZE2kOoeIXiepnA1lQWpuoHJqPX5A32nBoekTd-UqinFNK2nwN-xBI7o-e2UVqsccpzGmxsXDCA"}]}</t>
  </si>
  <si>
    <t>json : "{\"destination\":\"Uffcadd844141cf0a43c0c2c87fb2389e\",\"events\":[{\"type\":\"message\",\"message\":{\"type\":\"text\",\"id\":\"573426239244337596\",\"quoteToken\":\"yyToO7bSXSDXjxgsWgw5kzvu7omLW56yrnCKFhsryGcq0-phBxEBdlLb99RhHGt5LzvjzMdBpRay9B4ICZfY8p4Uq_RC0V4jZBEVEuks-fkRw8ZhrYT59LrkrdA-t5oUsFMejqoLjWnVbI0CQN0OCw\",\"text\":\"เอทบิสโทร\\nเรดคอรัล 1 โล\\nฟิลเลย์ 1 โล\\nเบบี้คอส1 โล\"},\"webhookEventId\":\"01K23R07Y70QVSSJASGJ49XTKN\",\"deliveryContext\":{\"isRedelivery\":false},\"timestamp\":1754619977121,\"source\":{\"type\":\"user\",\"userId\":\"Uc0f3910d135521f0995ac379d0c945f8\"},\"replyToken\":\"20e569253bbb4facbf0645e5c831fc54\",\"mode\":\"active\"}]}"</t>
  </si>
  <si>
    <t>json : "{\"destination\":\"Uffcadd844141cf0a43c0c2c87fb2389e\",\"events\":[{\"type\":\"message\",\"message\":{\"type\":\"text\",\"id\":\"573426303081119834\",\"quoteToken\":\"OvzIB86MGA3toXA3X70CkJLwYxCIODw7GkDY7p4BjjM7oYOgBKtWquAYfwWdUldgitcEQfcsi2hL0HPtlRYqYMrUG1GxZYWSjCbRGN_zv0RsJth4bwKvFRL53BxctdprZYuVjzgeCAyPxKpR7EGM-Q\",\"text\":\"เคน\\nมิซูน่า 1 โล\\nเรดคอรัล 0.5 โล\"},\"webhookEventId\":\"01K23R1CNVNTKJAM83RVYMKN0H\",\"deliveryContext\":{\"isRedelivery\":false},\"timestamp\":1754620015010,\"source\":{\"type\":\"user\",\"userId\":\"Uc0f3910d135521f0995ac379d0c945f8\"},\"replyToken\":\"6e52f3e045a5426b8cf00f1030892eb1\",\"mode\":\"active\"}]}"</t>
  </si>
  <si>
    <t>json : "{\"destination\":\"Uffcadd844141cf0a43c0c2c87fb2389e\",\"events\":[{\"type\":\"message\",\"message\":{\"type\":\"text\",\"id\":\"573426335326929493\",\"quoteToken\":\"6uWD-Uw09J-LkFDvT504m_U2kgaZqqfSQOrMP_IsgeghZAcNQ_BG3vhjDHNJcBuxCskknkyqpVVDGs7vlJOfdUcyp4-2P2klnyAEQzD1BQ3cKuFeSRHdHo_8kQecNb6EV6p0kgkwWSkgdXgHlaHC3Q\",\"text\":\"เแฟทบอย\\nเรดคอรัล 1 โล\\nฟิลเลย์ 1 โล\"},\"webhookEventId\":\"01K23R1ZFAJ5BN3CQTB2QFDB0N\",\"deliveryContext\":{\"isRedelivery\":false},\"timestamp\":1754620034238,\"source\":{\"type\":\"user\",\"userId\":\"Uc0f3910d135521f0995ac379d0c945f8\"},\"replyToken\":\"a385367b87184167b5df621c33c21bd5\",\"mode\":\"active\"}]}"</t>
  </si>
  <si>
    <t>json : "{\"destination\":\"Uffcadd844141cf0a43c0c2c87fb2389e\",\"events\":[{\"type\":\"message\",\"message\":{\"type\":\"text\",\"id\":\"573427870224351578\",\"quotedMessageId\":\"573422776057332376\",\"quoteToken\":\"wjFG6DQvPwKLy2yQlS6V18Z0geHBRyV3TuUd1d0RTFKtxwCAEYlTjFTDxUWtXxmSSK3vRhAkFKH7je1t48hvsZLNP2ON_YcDWYQexrDOLYpzzb1vdaKXswUaLLcBGYbObxUDM9b1q1lRhRa_NCld5Q\",\"text\":\"สั่งจากวังน้ำเขียว\"},\"webhookEventId\":\"01K23RXX6JJ9XQBGT8ZWY6QPXQ\",\"deliveryContext\":{\"isRedelivery\":false},\"timestamp\":1754620949224,\"source\":{\"type\":\"group\",\"groupId\":\"C41747ea1efc18cc949d4a55a898fbe2d\",\"userId\":\"Ud156635914c6ab5e082eb8cdedf98f3a\"},\"replyToken\":\"0a796c5f99cf4d70a89b14558ba2bb91\",\"mode\":\"active\"}]}"</t>
  </si>
  <si>
    <t>json : "{\"destination\":\"Uffcadd844141cf0a43c0c2c87fb2389e\",\"events\":[{\"type\":\"message\",\"message\":{\"type\":\"text\",\"id\":\"573429101520749025\",\"quoteToken\":\"peqofAPOr2eUbeX89b3spz8PUNQV5och8CZPM4bqQPBBPeNY2LEVE8HY_EJ_vKSY85jDcsRjs3vazAOonesbrBPJq5USSrNlAM7F1acIrg18n_VR2fg3Kp9s6e7WCh_sGbZroi9RNYljfo80wMQdMw\",\"text\":\"@A\\uD83C\\uDF4B ราคาถูกกว่านิ\",\"mention\":{\"mentionees\":[{\"index\":0,\"length\":4,\"userId\":\"Ud156635914c6ab5e082eb8cdedf98f3a\",\"type\":\"user\",\"isSelf\":false}]}},\"webhookEventId\":\"01K23SM9D57QKXKDE1FER4AQWA\",\"deliveryContext\":{\"isRedelivery\":false},\"timestamp\":1754621683017,\"source\":{\"type\":\"group\",\"groupId\":\"C41747ea1efc18cc949d4a55a898fbe2d\",\"userId\":\"U2164e0ac3039299ad657cac907aa1fee\"},\"replyToken\":\"b6a6be60cd4a4086bf69669412db06a7\",\"mode\":\"active\"}]}"</t>
  </si>
  <si>
    <t>json : "{\"date\":\"2025-08-08T02:56:08.003Z\",\"deliveryDate\":\"2025-08-08\",\"user\":\"Fat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</si>
  <si>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-494601679445799590</t>
  </si>
  <si>
    <t>json : "{\"date\":\"2025-08-08T02:57:49.519Z\",\"deliveryDate\":\"2025-08-08\",\"user\":\"8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</si>
  <si>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8350576664282050967</t>
  </si>
  <si>
    <t>🔥 Processing order for trigger: -494601679445799590</t>
  </si>
  <si>
    <t>json : "{\"date\":\"2025-08-08T02:58:36.285Z\",\"deliveryDate\":\"2025-08-08\",\"user\":\"Ken Izakaya\",\"userLine\":\"ADMIN\",\"payMethod\":\"เครดิต\",\"userId\":\"ADMIN\",\"order\":[{\"name\":\"Red Coral\",\"nameTh\":\"เรดคอรัล\",\"amount\":0.5,\"price\":140,\"subtotal\":70},{\"name\":\"Mizuna\",\"nameTh\":\"มิซูน่า\",\"amount\":1,\"price\":230,\"subtotal\":230}]}"</t>
  </si>
  <si>
    <t>🔥 Queued order with Trigger ID: 8755271445100838453</t>
  </si>
  <si>
    <t>summarizeOrdersToPayments key: 08/08/2025|Fat Boy</t>
  </si>
  <si>
    <t>🔥 Processing order for trigger: 8350576664282050967</t>
  </si>
  <si>
    <t>✅ เริ่ม generateAdminDeliveryDocs สำหรับ: Fat Boy วันที่: 08082025</t>
  </si>
  <si>
    <t>summarizeOrdersToPayments key: 08/08/2025|8 Bistro</t>
  </si>
  <si>
    <t>✨ สร้างเลขที่เอกสารใหม่: DS080825004</t>
  </si>
  <si>
    <t>✅ เริ่ม generateAdminDeliveryDocs สำหรับ: 8 Bistro วันที่: 08082025</t>
  </si>
  <si>
    <t>💾 อัปเดตเลขที่เอกสาร DS080825004 ใน Payments แถวที่ 1948</t>
  </si>
  <si>
    <t>Flex Message (Final): {"type":"flex","altText":"(ADMIN#692) สั่งผักใหม่","contents":{"type":"bubble","size":"mega","body":{"type":"box","layout":"vertical","spacing":"md","contents":[{"type":"text","text":"✅ รายการสั่งผักใหม่ (ADMIN#692)","weight":"bold","size":"md","color":"#1DB446","wrap":true},{"type":"text","text":"ร้าน: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PDF","uri":"https://drive.google.com/file/d/1agmFUqv5Ks1eb1CxVCZ0hPznmneog2zr/view?usp=drivesdk"},"margin":"sm"}]}]}}}</t>
  </si>
  <si>
    <t>📬 pushFlexMessage : {"sentMessages":[{"id":"573429686777152070","quoteToken":"vw-RJdHgCEKklYiXDc5qNZzkyGWLmm2NALgxvlKnCq-Q0q0ZWeFBUdSMZ4O_3X-VAqwnkbrDbkhUEsZQcEdaOOsjZvb3-WBTvRKy_WNI9l9byq2DV-JCvo4nAM1MBHo78S27ZlUy6DPNOfUyvr2ctw"}]}</t>
  </si>
  <si>
    <t>🔥 Deleted property for trigger: -494601679445799590</t>
  </si>
  <si>
    <t>✅ Deleted trigger: -494601679445799590</t>
  </si>
  <si>
    <t>✨ สร้างเลขที่เอกสารใหม่: DS080825005</t>
  </si>
  <si>
    <t>summarizeOrdersToPayments key: 08/08/2025|Ken Izakaya</t>
  </si>
  <si>
    <t>💾 อัปเดตเลขที่เอกสาร DS080825005 ใน Payments แถวที่ 1949</t>
  </si>
  <si>
    <t>Flex Message (Final): {"type":"flex","altText":"(ADMIN#693) สั่งผักใหม่","contents":{"type":"bubble","size":"mega","body":{"type":"box","layout":"vertical","spacing":"md","contents":[{"type":"text","text":"✅ รายการสั่งผักใหม่ (ADMIN#693)","weight":"bold","size":"md","color":"#1DB446","wrap":true},{"type":"text","text":"ร้าน: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PDF","uri":"https://drive.google.com/file/d/19PbYalYluRVc0VS6ELucoz7AKyxNpboT/view?usp=drivesdk"},"margin":"sm"}]}]}}}</t>
  </si>
  <si>
    <t>📬 pushFlexMessage : {"sentMessages":[{"id":"573429732445258481","quoteToken":"OV7fuDUxBj3hPWyq-6GkVzCQ0na8_2Je8cFutw0qocsXWT5R2nOOqv2wELxxocH2Neiw_9NSd3ZUNh66U0kMfFQ5rywkpV5GC9gICr2V0jIUA-NQzedq5EZv-9chHbheCIDPi9arXqGLjtm6soOQ_g"}]}</t>
  </si>
  <si>
    <t>🔥 Deleted property for trigger: 8350576664282050967</t>
  </si>
  <si>
    <t>✅ เริ่ม generateAdminDeliveryDocs สำหรับ: Ken Izakaya วันที่: 08082025</t>
  </si>
  <si>
    <t>✅ Deleted trigger: 8350576664282050967</t>
  </si>
  <si>
    <t>✨ สร้างเลขที่เอกสารใหม่: DS080825006</t>
  </si>
  <si>
    <t>💾 อัปเดตเลขที่เอกสาร DS080825006 ใน Payments แถวที่ 1950</t>
  </si>
  <si>
    <t>Flex Message (Final): {"type":"flex","altText":"(ADMIN#694) สั่งผักใหม่","contents":{"type":"bubble","size":"mega","body":{"type":"box","layout":"vertical","spacing":"md","contents":[{"type":"text","text":"✅ รายการสั่งผักใหม่ (ADMIN#694)","weight":"bold","size":"md","color":"#1DB446","wrap":true},{"type":"text","text":"ร้าน: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8 สิงหาคม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กก.","weight":"bold","align":"end","size":"sm","flex":2},{"type":"text","text":"300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PDF","uri":"https://drive.google.com/file/d/1V85Iui4_IvDBWguCimvqHA8wCQ1Tn84l/view?usp=drivesdk"},"margin":"sm"}]}]}}}</t>
  </si>
  <si>
    <t>📬 pushFlexMessage : {"sentMessages":[{"id":"573429775495594263","quoteToken":"KOVzScHhMDuCmEtmwL-JQsMvCXzNCit47MYpMStVV_NlJYhpS1TBo23GyghH4Rvageg6HN5VhpBdDAzey_RardHO38gJSgGjYMr3WQGxRsFHjcxTTbtA2kGNZmgjZamQvD5Jcm2cQgEsSCdV29V7AQ"}]}</t>
  </si>
  <si>
    <t>🔥 Deleted property for trigger: 8755271445100838453</t>
  </si>
  <si>
    <t>✅ Deleted trigger: 8755271445100838453</t>
  </si>
  <si>
    <t>json : "{\"destination\":\"Uffcadd844141cf0a43c0c2c87fb2389e\",\"events\":[{\"type\":\"message\",\"message\":{\"type\":\"text\",\"id\":\"573433901767459111\",\"quoteToken\":\"0qiH2v4RBwBKACBtlzG9TUso9vVH44mhIKhT02TK1o--ZYnOMVANKr9dmR3hkcDgXATjuU-952Eitb4Blt0o4skQzOxLvgw8Vp-WUbeHhWBCJ4-3QHa4b4L8FSLE5DPhbTKK5Wmc4ycrGSOPznJ9tw\",\"text\":\"แม่เขาดีลมา น่าจะคนรู้จัก\"},\"webhookEventId\":\"01K23WBKPDYANF005FVGGP1AVY\",\"deliveryContext\":{\"isRedelivery\":false},\"timestamp\":1754624544292,\"source\":{\"type\":\"group\",\"groupId\":\"C41747ea1efc18cc949d4a55a898fbe2d\",\"userId\":\"Ud156635914c6ab5e082eb8cdedf98f3a\"},\"replyToken\":\"85f3e222e19a472b90fff735419b2f46\",\"mode\":\"active\"}]}"</t>
  </si>
  <si>
    <t>json : "{\"destination\":\"Uffcadd844141cf0a43c0c2c87fb2389e\",\"events\":[{\"type\":\"message\",\"message\":{\"type\":\"text\",\"id\":\"573437472445301413\",\"quoteToken\":\"b8rNlbj7o0i4GuCcGQrenb1b1B4q9uoAI7k10ZYSXZD46dxuzX2LZO82PFGCAVwnQD7F-egSsQwEHo8bLUTZdQy8CdCU0QLAaB8G33GwvtLP720wPiStRnbSP0eUounIOD2vW2WsO2nmMzPGZm_i6g\",\"text\":\"สั่งผัก\"},\"webhookEventId\":\"01K23YCJ86SMQFQ4ESZKEY28VD\",\"deliveryContext\":{\"isRedelivery\":false},\"timestamp\":1754626672484,\"source\":{\"type\":\"user\",\"userId\":\"Ub61ffc31749c91e81bdbf2f37821bf49\"},\"replyToken\":\"d68274a028634d649cb01c46db75df61\",\"mode\":\"active\"}]}"</t>
  </si>
  <si>
    <t>json : "{\"date\":\"2025-08-08T04:19:29.831Z\",\"deliveryDate\":\"2025-08-09\",\"user\":\"คริสตัลคาเฟ่\",\"userLine\":\"ร้าน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</si>
  <si>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{"sentMessages":[{"id":"573437646442594442","quoteToken":"b4A1oW6Mg2j_tHNDZdyZxEddPafcgbYrPHXzVfW9phqW6OByVSpSjnrrBLpmR7L5OGQ3iZdN5D4damdVOzwBcCz7r6KIfcLk1-6CHI4YTxDT8PA7AVAAj-a7qX64PnxBxp4bw7JIIgbtEQgyjvY1hw"}]}</t>
  </si>
  <si>
    <t>🔥 Queued order with Trigger ID: -5475039396597957667</t>
  </si>
  <si>
    <t>🔥 Processing order for trigger: -5475039396597957667</t>
  </si>
  <si>
    <t>Delivery Date : Sat Aug 09 2025 07:00:00 GMT+0700 (เวลาอินโดจีน)</t>
  </si>
  <si>
    <t>Delivery Date Formated: 09/08/2025</t>
  </si>
  <si>
    <t>summarizeOrdersToPayments key: 09/08/2025|คริสตัลคาเฟ่</t>
  </si>
  <si>
    <t>Flex Message (Final): {"type":"flex","altText":"(ร้าน คริสตัลคาเฟ่#695) สั่งผักใหม่","contents":{"type":"bubble","size":"mega","body":{"type":"box","layout":"vertical","spacing":"md","contents":[{"type":"text","text":"✅ รายการสั่งผักใหม่ (ร้าน คริสตัลคาเฟ่#695)","weight":"bold","size":"md","color":"#1DB446","wrap":true},{"type":"text","text":"ร้าน: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</si>
  <si>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{"sentMessages":[{"id":"573437885802872924","quoteToken":"wdiEVI3VY-ONMKjuSzBRBfNK0deo89fwmfHEyr2dEYOxcMCybbZNbZvYdUgZ0L2MK17OZ7m_RC6eVoJuQxrFjq0r45LYQVmhBw3yabz_TXBEya85fikpItXcIrLsvxnhtL9zcng-hw50CyHzhrYpYw"}]}</t>
  </si>
  <si>
    <t>🔥 Deleted property for trigger: -5475039396597957667</t>
  </si>
  <si>
    <t>✅ Deleted trigger: -5475039396597957667</t>
  </si>
  <si>
    <t>json : "{\"destination\":\"Uffcadd844141cf0a43c0c2c87fb2389e\",\"events\":[{\"type\":\"message\",\"message\":{\"type\":\"image\",\"id\":\"573439771091665368\",\"quoteToken\":\"ipzGEg1Kw0YRcotkQEf3owZROaKaU026UrdPvqz2JDXzqfdvGrl3YMNRGOXZzOlIk6KuxU5sR7-a2vfoo_bi-antp2HQd66eDI7AOOWsSBnM7EYXlW7cW670oK5ERMEgZOkaypiJwOG8A2HZoz6C0w\",\"contentProvider\":{\"type\":\"line\"}},\"webhookEventId\":\"01K23ZPCER3Z77EAGZH0GN9DE4\",\"deliveryContext\":{\"isRedelivery\":false},\"timestamp\":1754628043087,\"source\":{\"type\":\"user\",\"userId\":\"U0e10de2b5352d65f5e41d2b3856f6ca3\"},\"replyToken\":\"766ca0ae96aa49a0aad7e1c496bd277d\",\"mode\":\"active\"}]}"</t>
  </si>
  <si>
    <t>json : "{\"destination\":\"Uffcadd844141cf0a43c0c2c87fb2389e\",\"events\":[{\"type\":\"message\",\"message\":{\"type\":\"image\",\"id\":\"573466545263476976\",\"quoteToken\":\"fQeb-3DKdpJTb-zV1TI95nbBaP_y-FjZs5Ks88EKs3Ud1_9YWZCNwcC0umIZdddUICcvXv8xJCjkRVGLjYIiq6h4pwaKU5ZWZz4HsZeq8owBOoj2p0P4yzwq0dDFC1QkUYf26KkrLu8sTA2F6XuuuA\",\"contentProvider\":{\"type\":\"line\"}},\"webhookEventId\":\"01K24EXD8V6JJZZWJYSK8JPVY2\",\"deliveryContext\":{\"isRedelivery\":false},\"timestamp\":1754644001623,\"source\":{\"type\":\"user\",\"userId\":\"Ua66b3eeb10eab2aa6595b3a85ef825d5\"},\"replyToken\":\"4e02c0f9c3514995af79e2015d2f83bd\",\"mode\":\"active\"}]}"</t>
  </si>
  <si>
    <t>json : "{\"destination\":\"Uffcadd844141cf0a43c0c2c87fb2389e\",\"events\":[{\"type\":\"message\",\"message\":{\"type\":\"text\",\"id\":\"573468603777548946\",\"quoteToken\":\"U1Xf6aRDtSOEqMKHTgRsAmkQjccwlddtUy-xmZxaFE9l_uP1TTdYbxluMUvo0VnIN20mWH_azF3F4wObtDaaydX2KR_pujSmMTZkZe1uQYYsAnGKo4Sia9n-JyAsXZ0XmJ2TlRKngGr2TK2XCgDflQ\",\"text\":\"สั่งผัก  เบบี้คอส 1โล\\nสลัด1โล ร้าน season แถวบ้านเกาะ rn \"},\"webhookEventId\":\"01K24G2V6BBMVQA6H5Y5JWF1AP\",\"deliveryContext\":{\"isRedelivery\":false},\"timestamp\":1754645228239,\"source\":{\"type\":\"user\",\"userId\":\"U34aac79cdca4f38b8cb783ac395e9482\"},\"replyToken\":\"9cf85ac2542c47efa58f9fe31008ccd3\",\"mode\":\"active\"}]}"</t>
  </si>
  <si>
    <t>json : "{\"date\":\"2025-08-08T10:28:23.769Z\",\"deliveryDate\":\"2025-08-09\",\"user\":\"Smaz\",\"userLine\":\"ADMIN\",\"payMethod\":\"โอนเงิน\",\"userId\":\"ADMIN\",\"order\":[{\"name\":\"Frillice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</si>
  <si>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-7892624111339445700</t>
  </si>
  <si>
    <t>🔥 Processing order for trigger: -7892624111339445700</t>
  </si>
  <si>
    <t>json : "{\"destination\":\"Uffcadd844141cf0a43c0c2c87fb2389e\",\"events\":[{\"type\":\"message\",\"message\":{\"type\":\"text\",\"id\":\"573474982559481857\",\"quoteToken\":\"C73t5MguHri_fhFXsAZH8k_TnvdiGVQJ66sfy45JKmH6QQ9DYyxaSjFhw2FfvLfqWwUBfrIrlEsU0fybc6LM8IMlu4TgGNzHww9Be9bLUZVoQtAH31_b0iok_VdoafRy0pLg6kG7CU724BfiltW8oA\",\"text\":\"พรุ่งนี้นะคะ \"},\"webhookEventId\":\"01K24KPW2Q5BV74V3VA60STV3M\",\"deliveryContext\":{\"isRedelivery\":false},\"timestamp\":1754649030235,\"source\":{\"type\":\"user\",\"userId\":\"U34aac79cdca4f38b8cb783ac395e9482\"},\"replyToken\":\"98ed17cb71cd4a679f7c11b59809d17e\",\"mode\":\"active\"}]}"</t>
  </si>
  <si>
    <t>summarizeOrdersToPayments key: 09/08/2025|Smaz</t>
  </si>
  <si>
    <t>Flex Message (Final): {"type":"flex","altText":"(ADMIN#696) สั่งผักใหม่","contents":{"type":"bubble","size":"mega","body":{"type":"box","layout":"vertical","spacing":"md","contents":[{"type":"text","text":"✅ รายการสั่งผักใหม่ (ADMIN#696)","weight":"bold","size":"md","color":"#1DB446","wrap":true},{"type":"text","text":"ร้าน: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</si>
  <si>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{"sentMessages":[{"id":"573475020190253877","quoteToken":"lBCo2Pcg6CFZN4ldV7o8GbrY6ktah6m-ehygOgJS_gqZ6j-CaFi4uOfP27rWQdO-YpDvjTDP1nsaBfMorAKwWQXXn489u8j-rIYIQwe0YRi38Di_9xJi0tTkbZk86suMC2JCu7CYXYgbFVspqrI7Og"}]}</t>
  </si>
  <si>
    <t>🔥 Deleted property for trigger: -7892624111339445700</t>
  </si>
  <si>
    <t>✅ Deleted trigger: -7892624111339445700</t>
  </si>
  <si>
    <t>json : "{\"destination\":\"Uffcadd844141cf0a43c0c2c87fb2389e\",\"events\":[{\"type\":\"message\",\"message\":{\"type\":\"text\",\"id\":\"573475556055318991\",\"quoteToken\":\"iTjXpuoy7Nzh_Mljt0X72NIQR262i00zkC4mfXqrDY3_gy_1FtpBf0vZiVlQNxWfrwcDrZLzrF1CmMp92xmjc3lONKFaipKh0lMGPaMvI_XGctsW1OFZoP5rb2x2_bKlHpmExA6GdZlKRhzqaai3cg\",\"text\":\"รับหมดค่ะ \"},\"webhookEventId\":\"01K24M19N03EHVYMJ7R0TBPFD9\",\"deliveryContext\":{\"isRedelivery\":false},\"timestamp\":1754649372148,\"source\":{\"type\":\"user\",\"userId\":\"U34aac79cdca4f38b8cb783ac395e9482\"},\"replyToken\":\"ec8e9495a10642109191cc73af55740b\",\"mode\":\"active\"}]}"</t>
  </si>
  <si>
    <t>json : "{\"date\":\"2025-08-08T10:39:02.789Z\",\"deliveryDate\":\"2025-08-09\",\"user\":\"คุณแตงโม บ้านเกาะ\",\"userLine\":\"ADMIN\",\"payMethod\":\"โอนเงิน\",\"userId\":\"ADMIN\",\"order\":[{\"name\":\"Green Oak\",\"nameTh\":\"กรีนโอ๊ค \",\"amount\":0.25,\"price\":120,\"subtotal\":30},{\"name\":\"Red Oak\",\"nameTh\":\"เรดโอ๊ค \",\"amount\":0.25,\"price\":120,\"subtotal\":30},{\"name\":\"Cos\",\"nameTh\":\"คอส\",\"amount\":0.25,\"price\":120,\"subtotal\":30},{\"name\":\"Baby Cos\",\"nameTh\":\"เบบี้คอส\",\"amount\":1.25,\"price\":120,\"subtotal\":150}]}"</t>
  </si>
  <si>
    <t>🔥 Queued order with Trigger ID: -8335871490050497192</t>
  </si>
  <si>
    <t>🔥 Processing order for trigger: -8335871490050497192</t>
  </si>
  <si>
    <t>summarizeOrdersToPayments key: 09/08/2025|คุณแตงโม บ้านเกาะ</t>
  </si>
  <si>
    <t>Flex Message (Final): {"type":"flex","altText":"(ADMIN#697) สั่งผักใหม่","contents":{"type":"bubble","size":"mega","body":{"type":"box","layout":"vertical","spacing":"md","contents":[{"type":"text","text":"✅ รายการสั่งผักใหม่ (ADMIN#697)","weight":"bold","size":"md","color":"#1DB446","wrap":true},{"type":"text","text":"ร้าน: คุณแตงโม บ้านเกาะ","size":"sm","color":"#555555","wrap":true},{"type":"text","text":"การชำระเงิน: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บ.","size":"sm","color":"#000000","align":"end","flex":3}]},{"type":"box","layout":"horizontal","contents":[{"type":"text","text":"Red Oak","size":"sm","color":"#000000","flex":4},{"type":"text","text":"0.25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บ.","size":"sm","color":"#000000","align":"end","flex":3}]},{"type":"box","layout":"horizontal","contents":[{"type":"text","text":"Cos","size":"sm","color":"#000000","flex":4},{"type":"text","text":"0.25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บ.","size":"sm","color":"#000000","align":"end","flex":3}]},{"type":"box","layout":"horizontal","contents":[{"type":"text","text":"Baby Cos","size":"sm","color":"#000000","flex":4},{"type":"text","text":"1.25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</si>
  <si>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{"sentMessages":[{"id":"573475979411587215","quoteToken":"tL0legsn_5nDPhNDPfYjZ0xAqv8LJjlaQbZhzxZPTPC5615D7NzEhG7L_xrgCu-3yRoayr1sdtjCXu1ROMwX8H5RrZ-C83umn35Sm6YOtJSY82lfgEPhb93qwtcdWlFLu4CV8AhHLDXPp-cYZFCWyw"}]}</t>
  </si>
  <si>
    <t>🔥 Deleted property for trigger: -8335871490050497192</t>
  </si>
  <si>
    <t>✅ Deleted trigger: -8335871490050497192</t>
  </si>
  <si>
    <t>json : "{\"date\":\"2025-08-08T11:00:30.264Z\",\"deliveryDate\":\"2025-08-09\",\"user\":\"season bbq\",\"userLine\":\"ADMIN\",\"payMethod\":\"โอนเงิน\",\"userId\":\"ADMIN\",\"order\":[{\"name\":\"Green Oak\",\"nameTh\":\"กรีนโอ๊ค \",\"amount\":0.25,\"price\":120,\"subtotal\":30},{\"name\":\"Red Oak\",\"nameTh\":\"เรดโอ๊ค \",\"amount\":0.25,\"price\":120,\"subtotal\":30},{\"name\":\"Cos\",\"nameTh\":\"คอส\",\"amount\":0.25,\"price\":120,\"subtotal\":30},{\"name\":\"Baby Cos\",\"nameTh\":\"เบบี้คอส\",\"amount\":1.25,\"price\":120,\"subtotal\":150}]}"</t>
  </si>
  <si>
    <t>🔥 Queued order with Trigger ID: -4493499227627873365</t>
  </si>
  <si>
    <t>🔥 Processing order for trigger: -4493499227627873365</t>
  </si>
  <si>
    <t>summarizeOrdersToPayments key: 09/08/2025|season bbq</t>
  </si>
  <si>
    <t>Flex Message (Final): {"type":"flex","altText":"(ADMIN#698) สั่งผักใหม่","contents":{"type":"bubble","size":"mega","body":{"type":"box","layout":"vertical","spacing":"md","contents":[{"type":"text","text":"✅ รายการสั่งผักใหม่ (ADMIN#698)","weight":"bold","size":"md","color":"#1DB446","wrap":true},{"type":"text","text":"ร้าน: season bbq","size":"sm","color":"#555555","wrap":true},{"type":"text","text":"การชำระเงิน: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บ.","size":"sm","color":"#000000","align":"end","flex":3}]},{"type":"box","layout":"horizontal","contents":[{"type":"text","text":"Red Oak","size":"sm","color":"#000000","flex":4},{"type":"text","text":"0.25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บ.","size":"sm","color":"#000000","align":"end","flex":3}]},{"type":"box","layout":"horizontal","contents":[{"type":"text","text":"Cos","size":"sm","color":"#000000","flex":4},{"type":"text","text":"0.25 กก.","size":"sm","color":"#555555","align":"end","flex":3},{"type":"text","text":"30 บ.","size":"sm","color":"#000000","align":"end","flex":3}]},{"type":"box","layout":"horizontal","contents":[{"type":"text","text":"Baby Cos","size":"sm","color":"#000000","flex":4},{"type":"text","text":"1.25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</si>
  <si>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{"sentMessages":[{"id":"573478404893180520","quoteToken":"FRfrQYSJTIAYwyEQQ_-NLtyoxNY9VNHbv6J1fcTzXQMxWoOqzjXcEP6CDtTjL6R-W54YI9LGJOItim0PMyp9NAQZ7S0ZEagaUx0tbxbcJAoPNRKTJFkFS2AgPzr61NEGfCk0zilwzP7vghN6Y-JinQ"}]}</t>
  </si>
  <si>
    <t>🔥 Deleted property for trigger: -4493499227627873365</t>
  </si>
  <si>
    <t>✅ Deleted trigger: -4493499227627873365</t>
  </si>
  <si>
    <t>📬 pushFlexMessage : {"sentMessages":[{"id":"573479170270036010","quoteToken":"kty4z1Adt3izhp4OW1XghNa53lTVKb7e0t7DMcGyzdxkb1LOLMKfRkCezePeivwXNWhahB8w7nyjmEHUp2ctbfuEuduJKwtOZosNFVX54eMPe5wfOsWai56nZo-WRrgm4pVpfaKjBbdztn0Z8T24xA"}]}</t>
  </si>
  <si>
    <t>json : "{\"date\":\"2025-08-08T12:49:41.125Z\",\"deliveryDate\":\"2025-08-09\",\"user\":\"ไวท์เฮ้าส์\",\"userLine\":\"Gt\",\"payMethod\":\"เงินสด\",\"userId\":\"Uc6055f977b197597baf773d364ef63ef\",\"order\":[{\"name\":\"Red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</si>
  <si>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{"sentMessages":[{"id":"573489005946732545","quoteToken":"zLIzzpiu0g86VTgslhyk-D0M2KYwlYKWst_1MCPADY05mSao7DFoTki-EtY1ogtq_2onbPGW0DBlRZiKI-49hWSmwQICUChEgckFyBXBPCuf9xXJ3SKc3Aq0n_Xol_vGPl4QGsVE-F5PfUkzqe36Gg"}]}</t>
  </si>
  <si>
    <t>🔥 Queued order with Trigger ID: -1541739092241861270</t>
  </si>
  <si>
    <t>🔥 Processing order for trigger: -1541739092241861270</t>
  </si>
  <si>
    <t>summarizeOrdersToPayments key: 09/08/2025|ไวท์เฮ้าส์</t>
  </si>
  <si>
    <t>Flex Message (Final): {"type":"flex","altText":"(Gt#699) สั่งผักใหม่","contents":{"type":"bubble","size":"mega","body":{"type":"box","layout":"vertical","spacing":"md","contents":[{"type":"text","text":"✅ รายการสั่งผักใหม่ (Gt#699)","weight":"bold","size":"md","color":"#1DB446","wrap":true},{"type":"text","text":"ร้าน: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</si>
  <si>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{"sentMessages":[{"id":"573489236783661453","quoteToken":"yKGsHrIlmAXNUx9ZbGT9-sJ8Y5PQCuQAQ6ea8DxTKvmmd0jlbSC9EvrzI23lm5v0dR61f4ngUGyce1EviiRREDph3hnalNPaPhGSYoLql69Ke8nRWjtwR4wNoIWTpdHfaVjpqvG5hdoL80rt_SfzYA"}]}</t>
  </si>
  <si>
    <t>🔥 Deleted property for trigger: -1541739092241861270</t>
  </si>
  <si>
    <t>✅ Deleted trigger: -1541739092241861270</t>
  </si>
  <si>
    <t>json : "{\"destination\":\"Uffcadd844141cf0a43c0c2c87fb2389e\",\"events\":[{\"type\":\"message\",\"message\":{\"type\":\"text\",\"id\":\"573492654638891077\",\"quoteToken\":\"mxCh2svWIWsGg3RMnf8StLAkAiXWP40Pqg5gXlL4SxMA_3j10QG9CIhWw9NY2vr_0AKut1xRbxsgZFrqUQR1MyjDJEV8NKlWsAMByihh9EQtDc5UPHdddkgxFg9cq7HcLIG5tRvQvSAxNq9oW6qyzQ\",\"text\":\" สั่งผักสลัดหน่อยค่ะ\\nกรีนโอ๊ค1โล\\nเรดโอ๊ค 1โล\\nฟินเดย์1โล\\nผักเบบี้คอส 2โล\\nขอบคุณค่ะ\\n\"},\"webhookEventId\":\"01K24XRAJYKNV7ZSGXS67YS3FF\",\"deliveryContext\":{\"isRedelivery\":false},\"timestamp\":1754659563618,\"source\":{\"type\":\"user\",\"userId\":\"U78617910c23af5dc02e8b5d4035a5026\"},\"replyToken\":\"a77fa8aa4e4942b3be9056496b1ead55\",\"mode\":\"active\"}]}"</t>
  </si>
  <si>
    <t>json : "{\"date\":\"2025-08-08T13:55:40.213Z\",\"deliveryDate\":\"2025-08-09\",\"user\":\"ฌาณิ\",\"userLine\":\"ใหญ่\",\"payMethod\":\"โอนเงิน\",\"userId\":\"U78617910c23af5dc02e8b5d4035a5026\",\"order\":[{\"name\":\"Green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</si>
  <si>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{"sentMessages":[{"id":"573495644942762174","quoteToken":"Pgx40UMjzUsyuj8f6YPNshtCNEkVqhMWjSHULtu3X2aZ-BEme_hQr_0wHwVhPij2zEmadFO8CG8Po9ThUgYkQqAecB6aicBmOdW2-qs-xudbIVxvHgsDJ22-obb5o2_6OeQFEhASDwAbEwHZv6kjIw"}]}</t>
  </si>
  <si>
    <t>🔥 Queued order with Trigger ID: 6444282821775058894</t>
  </si>
  <si>
    <t>🔥 Processing order for trigger: 6444282821775058894</t>
  </si>
  <si>
    <t>summarizeOrdersToPayments key: 09/08/2025|ฌาณิ</t>
  </si>
  <si>
    <t>Flex Message (Final): {"type":"flex","altText":"(ใหญ่#700) สั่งผักใหม่","contents":{"type":"bubble","size":"mega","body":{"type":"box","layout":"vertical","spacing":"md","contents":[{"type":"text","text":"✅ รายการสั่งผักใหม่ (ใหญ่#700)","weight":"bold","size":"md","color":"#1DB446","wrap":true},{"type":"text","text":"ร้าน: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</si>
  <si>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{"sentMessages":[{"id":"573495933996892280","quoteToken":"nATt1yio8CV3grLLi97RnL1ZGe6XF7oo0DYvq7KfA8GVwWYWY2baGdYFLmb1rKIbhomD8CZhPJZTNmP3sHL-7ZX2fOaBN-ldbrnEJzuygOQEMYkxFNACqh5e05QFS81TKeh2KaNZJNzexaxcyD9Apg"}]}</t>
  </si>
  <si>
    <t>🔥 Deleted property for trigger: 6444282821775058894</t>
  </si>
  <si>
    <t>✅ Deleted trigger: 6444282821775058894</t>
  </si>
  <si>
    <t>json : "{\"date\":\"2025-08-08T14:03:02.386Z\",\"deliveryDate\":\"2025-08-09\",\"user\":\"ตลาดเทิดไทย\",\"userLine\":\"ADMIN\",\"payMethod\":\"โอนเงิน\",\"userId\":\"ADMIN\",\"order\":[{\"name\":\"Cos\",\"nameTh\":\"คอส\",\"amount\":5,\"price\":80,\"subtotal\":400},{\"name\":\"Baby Cos\",\"nameTh\":\"เบบี้คอส\",\"amount\":5,\"price\":80,\"subtotal\":400}]}"</t>
  </si>
  <si>
    <t>🔥 Queued order with Trigger ID: -4408920019935130556</t>
  </si>
  <si>
    <t>🔥 Processing order for trigger: -4408920019935130556</t>
  </si>
  <si>
    <t>summarizeOrdersToPayments key: 09/08/2025|ตลาดเทิดไทย</t>
  </si>
  <si>
    <t>Flex Message (Final): {"type":"flex","altText":"(ADMIN#701) สั่งผักใหม่","contents":{"type":"bubble","size":"mega","body":{"type":"box","layout":"vertical","spacing":"md","contents":[{"type":"text","text":"✅ รายการสั่งผักใหม่ (ADMIN#701)","weight":"bold","size":"md","color":"#1DB446","wrap":true},{"type":"text","text":"ร้าน: ตลาดเทิดไทย","size":"sm","color":"#555555","wrap":true},{"type":"text","text":"การชำระเงิน: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กก.","size":"sm","color":"#555555","align":"end","flex":3},{"type":"text","text":"400 บ.","size":"sm","color":"#000000","align":"end","flex":3}]},{"type":"box","layout":"horizontal","contents":[{"type":"text","text":"Baby Cos","size":"sm","color":"#000000","flex":4},{"type":"text","text":"5.00 กก.","size":"sm","color":"#555555","align":"end","flex":3},{"type":"text","text":"400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กก.","weight":"bold","align":"end","size":"sm","flex":2},{"type":"text","text":"800 บ.","weight":"bold","align":"end","size":"sm","flex":3}]}]}}}</t>
  </si>
  <si>
    <t>📬 pushFlexMessage : {"sentMessages":[{"id":"573496492342640885","quoteToken":"qTYW44IX5dAuMQ4Z2kvK6vFJmdYMTpFwP9-boyLDalwpFzzGN8TupBtCCU_3ZmnOBFR60Qd0UQcoVKQJA_Tad805wVFWS2HA-v4v5phP3zlH56wQvSJDI80R6RZSEHwP-LwWQNY8zN6g3AtacVAZpw"}]}</t>
  </si>
  <si>
    <t>🔥 Deleted property for trigger: -4408920019935130556</t>
  </si>
  <si>
    <t>✅ Deleted trigger: -4408920019935130556</t>
  </si>
  <si>
    <t>json : "{\"destination\":\"Uffcadd844141cf0a43c0c2c87fb2389e\",\"events\":[{\"type\":\"message\",\"message\":{\"type\":\"text\",\"id\":\"573499355542061108\",\"quoteToken\":\"aTsR_cqhG7FSR8pWFIO-6LgMjiAUM84UBNTQZjZidmfz_LSCBVc9pNH23BAy3--uZc6fD7XEcrSZIlZINdfWlCVKEovX4dJc5mZVSPa_DkXFO-ogSeeZCi3t82aov-1r4dkiMtgGYYMSgVRu-U7_tw\",\"text\":\"สั่งผัก\"},\"webhookEventId\":\"01K251J710YY09M4TDRJ9ZNHBP\",\"deliveryContext\":{\"isRedelivery\":false},\"timestamp\":1754663557669,\"source\":{\"type\":\"user\",\"userId\":\"U0e980777e178950d5640753c3942f1ce\"},\"replyToken\":\"55f94d19de364da389d1b6bedf4d5903\",\"mode\":\"active\"}]}"</t>
  </si>
  <si>
    <t>json : "{\"date\":\"2025-08-08T14:33:09.271Z\",\"deliveryDate\":\"2025-08-09\",\"user\":\"เรื่องของสเต๊ก\",\"userLine\":\"Iwaynew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</si>
  <si>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{"sentMessages":[{"id":"573499419580694887","quoteToken":"aNTxCHa5AMHQNqBDRxC6pQIwtgSjKqQBkNWx26zlTx0D62FppM-7AMwfAg-xYEWwex0YON7qmgMc7jW1HdMIrFIcBtdcxJBnLfYr2wJ6FQW3q3WBUJ-aw51dJEQdOhtGl_ikmFIPvU843y969XJaig"}]}</t>
  </si>
  <si>
    <t>🔥 Queued order with Trigger ID: 234466274995346641</t>
  </si>
  <si>
    <t>🔥 Processing order for trigger: 234466274995346641</t>
  </si>
  <si>
    <t>summarizeOrdersToPayments key: 09/08/2025|เรื่องของสเต๊ก</t>
  </si>
  <si>
    <t>Flex Message (Final): {"type":"flex","altText":"(Iwaynew Wongsuwat#702) สั่งผักใหม่","contents":{"type":"bubble","size":"mega","body":{"type":"box","layout":"vertical","spacing":"md","contents":[{"type":"text","text":"✅ รายการสั่งผักใหม่ (Iwaynew Wongsuwat#702)","weight":"bold","size":"md","color":"#1DB446","wrap":true},{"type":"text","text":"ร้าน: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</si>
  <si>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{"sentMessages":[{"id":"573499678151409987","quoteToken":"m8gky_ZUgcrZUvZkk2H4GemQRIVzbjKHWotqBL54Jxk3g0Y3Px4LSIRaq1QpOWotTMO9pe08OlWjt4joHz8lJVOzbEGqOmO4UmYwS6Ss6gfdgrbx4FKk7gP6SAb4xyjuFUbZMnnw_dBcqEK1o3yemA"}]}</t>
  </si>
  <si>
    <t>🔥 Deleted property for trigger: 234466274995346641</t>
  </si>
  <si>
    <t>✅ Deleted trigger: 234466274995346641</t>
  </si>
  <si>
    <t>json : "{\"date\":\"2025-08-08T14:42:59.880Z\",\"deliveryDate\":\"2025-08-09\",\"user\":\"มุมสเต็ก\",\"userLine\":\"ADMIN\",\"payMethod\":\"โอนเงิน\",\"userId\":\"ADMIN\",\"order\":[{\"name\":\"Green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</si>
  <si>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6803704286613191647</t>
  </si>
  <si>
    <t>🔥 Processing order for trigger: 6803704286613191647</t>
  </si>
  <si>
    <t>summarizeOrdersToPayments key: 09/08/2025|มุมสเต็ก</t>
  </si>
  <si>
    <t>Flex Message (Final): {"type":"flex","altText":"(ADMIN#703) สั่งผักใหม่","contents":{"type":"bubble","size":"mega","body":{"type":"box","layout":"vertical","spacing":"md","contents":[{"type":"text","text":"✅ รายการสั่งผักใหม่ (ADMIN#703)","weight":"bold","size":"md","color":"#1DB446","wrap":true},{"type":"text","text":"ร้าน: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</si>
  <si>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{"sentMessages":[{"id":"573500698222920053","quoteToken":"ePXoecp57yvn4ChlSKXW-NlOiQQNSGKjuFZmV3yyieX--Pp--yrcRUrX-fDV0WnEmOXtYqgN_5w9UJGPYmV9zuEPhz-LyO-1o1WadJSgMP6cKnmkT5b1L2bDcWeav5PXs1MIlCXSwggMQ34l8qdKlA"}]}</t>
  </si>
  <si>
    <t>🔥 Deleted property for trigger: 6803704286613191647</t>
  </si>
  <si>
    <t>✅ Deleted trigger: 6803704286613191647</t>
  </si>
  <si>
    <t>json : "{\"date\":\"2025-08-08T18:39:31.547Z\",\"deliveryDate\":\"2025-08-09\",\"user\":\"8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</si>
  <si>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{"sentMessages":[{"id":"573524219041415390","quoteToken":"b1v0AOSOXM09i6GA7a4vi4IKKO-I5mezXXAfCvwYoutkHXARmLCF3WiVY3CM7FnV1ByCXVsONttzHf6a_vcDv8wcayk4rkExLp-3LnZfUnO3ZViGaxh1IRFxyUgMmLh5tKHG-4pw-qXTwzs3Ox26iw"}]}</t>
  </si>
  <si>
    <t>🔥 Queued order with Trigger ID: -7883003266298287957</t>
  </si>
  <si>
    <t>🔥 Processing order for trigger: -7883003266298287957</t>
  </si>
  <si>
    <t>json : "{\"date\":\"2025-08-08T18:41:44.444Z\",\"deliveryDate\":\"2025-08-09\",\"user\":\"Rare\",\"userLine\":\"21gun\",\"payMethod\":\"เครดิต\",\"userId\":\"U863ec6850ff494c8ad50b25afa94efb0\",\"order\":[{\"name\":\"Baby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Coral\",\"nameTh\":\"เรดคอรัล\",\"amount\":1,\"price\":140,\"subtotal\":140,\"image\":\"https://i.postimg.cc/XJTHF1Wf/image.jpg\"},{\"name\":\"Italian Basil\",\"nameTh\":\"เบซิล\",\"amount\":0.4,\"price\":400,\"subtotal\":160,\"image\":\"https://i.postimg.cc/MZ3pq71s/basil.webp\"}]}"</t>
  </si>
  <si>
    <t>📬 pushFlexMessage : {"sentMessages":[{"id":"573524440668438801","quoteToken":"LakSsjhfctc_n1Aw9Yt1gc7p5chM5bpmg9Y29ybIfX0wCvrcaAvtWBsNEckW40GWwbyBYFKxX9haRKuxOsVayZg-CY4T0Kgub1b4j6VCSx-YCGRiMGB1qzFBLnQ48CpXlW_lTjtVJsEkDeGgstHQVA"}]}</t>
  </si>
  <si>
    <t>🔥 Queued order with Trigger ID: -7712193349471183895</t>
  </si>
  <si>
    <t>🔥 Processing order for trigger: -7712193349471183895</t>
  </si>
  <si>
    <t>summarizeOrdersToPayments key: 09/08/2025|8 Dining</t>
  </si>
  <si>
    <t>summarizeOrdersToPayments key: 09/08/2025|Rare</t>
  </si>
  <si>
    <t>Flex Message (Final): {"type":"flex","altText":"(21gun#705) สั่งผักใหม่","contents":{"type":"bubble","size":"mega","body":{"type":"box","layout":"vertical","spacing":"md","contents":[{"type":"text","text":"✅ รายการสั่งผักใหม่ (21gun#705)","weight":"bold","size":"md","color":"#1DB446","wrap":true},{"type":"text","text":"ร้าน: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บ.","size":"sm","color":"#000000","align":"end","flex":3}]},{"type":"box","layout":"horizontal","contents":[{"type":"text","text":"Italian Basil","size":"sm","color":"#000000","flex":4},{"type":"text","text":"0.40 กก.","size":"sm","color":"#555555","align":"end","flex":3},{"type":"text","text":"160 บ.","size":"sm","color":"#000000","align":"end","flex":3}]}]},{"type":"separator","margin":"md"},{"type":"box","layout":"horizontal","margin":"sm","contents":[{"type":"text","text":"รวม","weight":"bold","size":"sm","flex":4},{"type":"text","text":"2.40 กก.","weight":"bold","align":"end","size":"sm","flex":2},{"type":"text","text":"420 บ.","weight":"bold","align":"end","size":"sm","flex":3}]}]}}}</t>
  </si>
  <si>
    <t>📬 pushFlexMessage : {"sentMessages":[{"id":"573524701939236883","quoteToken":"tgMDS34Sep6fCYRcGkcnGk2rkw0PtjqG3ooVJNqk5ARYalcB3M0fbPxirE9-5CPuJ7o38hJPWi40WbQGanYZNtEHyM-66i6l3za2QsL9b3y1_xof7mWVsxNiqnxfs878X1jDvaeKXGDxP7sNroUYig"}]}</t>
  </si>
  <si>
    <t>🔥 Deleted property for trigger: -7712193349471183895</t>
  </si>
  <si>
    <t>✅ Deleted trigger: -7712193349471183895</t>
  </si>
  <si>
    <t>Flex Message (Final): {"type":"flex","altText":"(21gun#704) สั่งผักใหม่","contents":{"type":"bubble","size":"mega","body":{"type":"box","layout":"vertical","spacing":"md","contents":[{"type":"text","text":"✅ รายการสั่งผักใหม่ (21gun#704)","weight":"bold","size":"md","color":"#1DB446","wrap":true},{"type":"text","text":"ร้าน: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</si>
  <si>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{"sentMessages":[{"id":"573524806763544594","quoteToken":"vjd1uLyL465BD34IAymJ5ko6_TpwIIB6PurVe_5LjXXp3we3TdLJP29UcwQTfHrsoG3z3Z0SF1YLAzynepXtRoW90SPb1jd-kSn6zlr4f3Ok-p8qCAfK3GgTr38PKW28qmi0WW6rBk5xJ55RVkDwCQ"}]}</t>
  </si>
  <si>
    <t>🔥 Deleted property for trigger: -7883003266298287957</t>
  </si>
  <si>
    <t>✅ Deleted trigger: -7883003266298287957</t>
  </si>
  <si>
    <t>sendDailyOrderSummary formattedToday : 09/08/2025</t>
  </si>
  <si>
    <t>sendDailyOrderSummary todayRows : [[695,"8 Aug 2025 เวลา 11:20","2025-08-08T17:00:00.000Z","คริสตัลคาเฟ่","Green Oak",1,120,120,"เงินสด"],[695,"8 Aug 2025 เวลา 11:20","2025-08-08T17:00:00.000Z","คริสตัลคาเฟ่","Red Oak",1,120,120,"เงินสด"],[696,"8 Aug 2025 เวลา 17:30","2025-08-08T17:00:00.000Z","Smaz","Frillice Iceberg",1,140,140,"โอนเงิน"],[696,"8 Aug 2025 เวลา 17:30","2025-08-08T17:00:00.000Z","Smaz","Baby Cos",2,120,240,"โอนเงิน"],[697,"8 Aug 2025 เวลา 17:39","2025-08-08T17:00:00.000Z","คุณแตงโม บ้านเกาะ","Green Oak",0.25,120,30,"โอนเงิน"],[697,"8 Aug 2025 เวลา 17:39","2025-08-08T17:00:00.000Z","คุณแตงโม บ้านเกาะ","Red Oak",0.25,120,30,"โอนเงิน"],[697,"8 Aug 2025 เวลา 17:39","2025-08-08T17:00:00.000Z","คุณแตงโม บ้านเกาะ","Cos",0.25,120,30,"โอนเงิน"],[697,"8 Aug 2025 เวลา 17:39","2025-08-08T17:00:00.000Z","คุณแตงโม บ้านเกาะ","Baby Cos",1.25,120,150,"โอนเงิน"],[698,"8 Aug 2025 เวลา 18:02","2025-08-08T17:00:00.000Z","season bbq","Green Oak",0.25,120,30,"โอนเงิน"],[698,"8 Aug 2025 เวลา 18:02","2025-08-08T17:00:00.000Z","season bbq","Red Oak",0.25,120,30,"โอนเงิน"],[698,"8 Aug 2025 เวลา 18:02","2025-08-08T17:00:00.000Z","season bbq","Cos",0.25,120,30,"โอนเงิน"],[698,"8 Aug 2025 เวลา 18:02","2025-08-08T17:00:00.000Z","season bbq","Baby Cos",1.25,120,150,"โอนเงิน"],[699,"8 Aug 2025 เวลา 19:51","2025-08-08T17:00:00.000Z","ไวท์เฮ้าส์","Red Oak",0.5,120,60,"เงินสด"],[699,"8 Aug 2025 เวลา 19:51","2025-08-08T17:00:00.000Z","ไวท์เฮ้าส์","Baby Cos",1,120,120,"เงินสด"],[700,"8 Aug 2025 เวลา 20:57","2025-08-08T17:00:00.000Z","ฌาณิ","Green Oak",1,120,120,"โอนเงิน"],[700,"8 Aug 2025 เวลา 20:57","2025-08-08T17:00:00.000Z","ฌาณิ","Red Oak",1,120,120,"โอนเงิน"],[700,"8 Aug 2025 เวลา 20:57","2025-08-08T17:00:00.000Z","ฌาณิ","Frillice Iceberg",1,140,140,"โอนเงิน"],[700,"8 Aug 2025 เวลา 20:57","2025-08-08T17:00:00.000Z","ฌาณิ","Baby Cos",2,120,240,"โอนเงิน"],[701,"8 Aug 2025 เวลา 21:03","2025-08-08T17:00:00.000Z","ตลาดเทิดไทย","Cos",5,80,400,"โอนเงิน"],[701,"8 Aug 2025 เวลา 21:03","2025-08-08T17:00:00.000Z","ตลาดเทิดไทย","Baby Cos",5,80,400,"โอนเงิน"],[702,"8 Aug 2025 เวลา 21:35","2025-08-08T17:00:00.000Z","เรื่องของสเต๊ก","Red Oak",1,120,120,"โอนเงิน"],[702,"8 Aug 2025 เวลา 21:35","2025-08-08T17:00:00.000Z","เรื่องของสเต๊ก","Baby Cos",1,120,120,"โอนเงิน"],[703,"8 Aug 2025 เวลา 21:45","2025-08-08T17:00:00.000Z","มุมสเต็ก","Green Oak",1,120,120,"โอนเงิน"],[703,"8 Aug 2025 เวลา 21:45","2025-08-08T17:00:00.000Z","มุมสเต็ก","Red Oak",1,120,120,"โอนเงิน"],[704,"9 Aug 2025 เวลา 01:41","2025-08-08T17:00:00.000Z","8 Dining","Baby Cos",1,120,120,"เครดิต"],[705,"9 Aug 2025 เวลา 01:43","2025-08-08T17:00:00.000Z","Rare","Baby Cos",1,120,120,"เครดิต"],[705,"9 Aug 2025 เวลา 01:43","2025-08-08T17:00:00.000Z","Rare","Red Coral",1,140,140,"เครดิต"],[705,"9 Aug 2025 เวลา 01:43","2025-08-08T17:00:00.000Z","Rare","Italian Basil",0.4,400,160,"เครดิต"]]</t>
  </si>
  <si>
    <t>📬 pushFlexMessage : {"sentMessages":[{"id":"573551502787346995","quoteToken":"gXLWkAfjnXDZ668rI0j-uzvyUAx3dTl3tv_dZaMxgqwNubG7IqW7bWp7L7Qt8X85uav0OLabKdhQ5gBR0gaPHUX2jVfMEXANC4OznlZ6SBdgrVEbRAcTYDL36okrG_CNjzCDaWBg4fmKYm1uPM1I1w"}]}</t>
  </si>
  <si>
    <t>json : "{\"destination\":\"Uffcadd844141cf0a43c0c2c87fb2389e\",\"events\":[{\"type\":\"message\",\"message\":{\"type\":\"text\",\"id\":\"573561638691799589\",\"quoteToken\":\"H6y0l69_8TbXjU0jpUgRV9UkGGG_sInGJDTgynKwF_yTOJXcRYIzxq6qp_vRbLJNjNWNVIBXDSrchsGU0HItLfSvCiEDGwVrUFYwG52pRwVZ2EZysoiS5V887FsymXKRZyQEaQ4GUoNoXFgbOAttGQ\",\"text\":\"โชเน็น\\nคอส2โล\"},\"webhookEventId\":\"01K264Z44ENJNQ72K894JX3V33\",\"deliveryContext\":{\"isRedelivery\":false},\"timestamp\":1754700681328,\"source\":{\"type\":\"user\",\"userId\":\"Uc0f3910d135521f0995ac379d0c945f8\"},\"replyToken\":\"f6606b4352674376a4c2df8dabf42f45\",\"mode\":\"active\"}]}"</t>
  </si>
  <si>
    <t>json : "{\"destination\":\"Uffcadd844141cf0a43c0c2c87fb2389e\",\"events\":[{\"type\":\"message\",\"message\":{\"type\":\"text\",\"id\":\"573561659512324156\",\"quoteToken\":\"h07tzSnu9a1Wb5H1Xl7f-ECEFJrTc94gBwB9MZ2LRE6nz98yeAmGtXrOYo8pX19plq0ALyifIJNmfyrGOgRPKdZi-aSMHea_FnROJOVe4qfV2GeR-GUouZE9ViLqbbhdt9lyx-yU5SkcS50FrmzN2A\",\"text\":\"เอทบิสโทร\\nเบบี้คอส 1 โล\"},\"webhookEventId\":\"01K264ZGPYY2888ZCRSJWW904V\",\"deliveryContext\":{\"isRedelivery\":false},\"timestamp\":1754700693729,\"source\":{\"type\":\"user\",\"userId\":\"Uc0f3910d135521f0995ac379d0c945f8\"},\"replyToken\":\"c54cfde6831346a7bf79d61c24a854b7\",\"mode\":\"active\"}]}"</t>
  </si>
  <si>
    <t>json : "{\"date\":\"2025-08-09T00:52:46.487Z\",\"deliveryDate\":\"2025-08-09\",\"user\":\"Shounen Yakiniku\",\"userLine\":\"ADMIN\",\"payMethod\":\"เครดิต\",\"userId\":\"ADMIN\",\"order\":[{\"name\":\"Cos\",\"nameTh\":\"คอส\",\"amount\":2,\"price\":120,\"subtotal\":240}]}"</t>
  </si>
  <si>
    <t>🔥 Queued order with Trigger ID: 4183019073149414719</t>
  </si>
  <si>
    <t>json : "{\"date\":\"2025-08-09T00:53:26.169Z\",\"deliveryDate\":\"2025-08-09\",\"user\":\"8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</si>
  <si>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3421988604660595191</t>
  </si>
  <si>
    <t>🔥 Processing order for trigger: 3421988604660595191</t>
  </si>
  <si>
    <t>🔥 Processing order for trigger: 4183019073149414719</t>
  </si>
  <si>
    <t>summarizeOrdersToPayments key: 09/08/2025|8 Bistro</t>
  </si>
  <si>
    <t>Flex Message (Final): {"type":"flex","altText":"(ADMIN#706) สั่งผักใหม่","contents":{"type":"bubble","size":"mega","body":{"type":"box","layout":"vertical","spacing":"md","contents":[{"type":"text","text":"✅ รายการสั่งผักใหม่ (ADMIN#706)","weight":"bold","size":"md","color":"#1DB446","wrap":true},{"type":"text","text":"ร้าน: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</si>
  <si>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{"sentMessages":[{"id":"573561988161732647","quoteToken":"ypTYA6YN5EqMAO1xgMy92Wma-T92AmSR2TbxvSmTsVITpN22ftbNqeh9drBeS2Paxl_gl3p1tjs3err9sZuezrvvhYWeKjYk05qw6VXR3vd4yPIfBF-gFNI0aO2r1ZpFbNoxpwZZCE7rrBN1-MTkqw"}]}</t>
  </si>
  <si>
    <t>🔥 Deleted property for trigger: 3421988604660595191</t>
  </si>
  <si>
    <t>✅ Deleted trigger: 3421988604660595191</t>
  </si>
  <si>
    <t>summarizeOrdersToPayments key: 09/08/2025|Shounen Yakiniku</t>
  </si>
  <si>
    <t>Flex Message (Final): {"type":"flex","altText":"(ADMIN#707) สั่งผักใหม่","contents":{"type":"bubble","size":"mega","body":{"type":"box","layout":"vertical","spacing":"md","contents":[{"type":"text","text":"✅ รายการสั่งผักใหม่ (ADMIN#707)","weight":"bold","size":"md","color":"#1DB446","wrap":true},{"type":"text","text":"ร้าน: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9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</si>
  <si>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{"sentMessages":[{"id":"573562114040922509","quoteToken":"xrOLHtCYz7fHV0FY9vL2akUSnqeTp-hl2HGdkwIv2Pr27X75i5ToulOb9TrTcQjViJl9qrm0_UN8ZGuxvi8m9x9mWNJTf-mDyBDLd_yosi4fJkfDmSumzI4QZnSy99M0YPfKLlCpg3axpLTIh22qQQ"}]}</t>
  </si>
  <si>
    <t>🔥 Deleted property for trigger: 4183019073149414719</t>
  </si>
  <si>
    <t>✅ Deleted trigger: 4183019073149414719</t>
  </si>
  <si>
    <t>customer : ตลาดเทิดไทย ไม่ได้ติ้กปริ้นเอกสาร</t>
  </si>
  <si>
    <t>sendDailyPackingSummary formattedToday : 09/08/2025</t>
  </si>
  <si>
    <t>sendDailyPackingSummary todayRows : [[695,"8 Aug 2025 เวลา 11:20","2025-08-08T17:00:00.000Z","คริสตัลคาเฟ่","Green Oak",1,120,120,"เงินสด"],[695,"8 Aug 2025 เวลา 11:20","2025-08-08T17:00:00.000Z","คริสตัลคาเฟ่","Red Oak",1,120,120,"เงินสด"],[696,"8 Aug 2025 เวลา 17:30","2025-08-08T17:00:00.000Z","Smaz","Frillice Iceberg",1,140,140,"โอนเงิน"],[696,"8 Aug 2025 เวลา 17:30","2025-08-08T17:00:00.000Z","Smaz","Baby Cos",2,120,240,"โอนเงิน"],[697,"8 Aug 2025 เวลา 17:39","2025-08-08T17:00:00.000Z","คุณแตงโม บ้านเกาะ","Green Oak",0.25,120,30,"โอนเงิน"],[697,"8 Aug 2025 เวลา 17:39","2025-08-08T17:00:00.000Z","คุณแตงโม บ้านเกาะ","Red Oak",0.25,120,30,"โอนเงิน"],[697,"8 Aug 2025 เวลา 17:39","2025-08-08T17:00:00.000Z","คุณแตงโม บ้านเกาะ","Cos",0.25,120,30,"โอนเงิน"],[697,"8 Aug 2025 เวลา 17:39","2025-08-08T17:00:00.000Z","คุณแตงโม บ้านเกาะ","Baby Cos",1.25,120,150,"โอนเงิน"],[698,"8 Aug 2025 เวลา 18:02","2025-08-08T17:00:00.000Z","season bbq","Green Oak",0.25,120,30,"โอนเงิน"],[698,"8 Aug 2025 เวลา 18:02","2025-08-08T17:00:00.000Z","season bbq","Red Oak",0.25,120,30,"โอนเงิน"],[698,"8 Aug 2025 เวลา 18:02","2025-08-08T17:00:00.000Z","season bbq","Cos",0.25,120,30,"โอนเงิน"],[698,"8 Aug 2025 เวลา 18:02","2025-08-08T17:00:00.000Z","season bbq","Baby Cos",1.25,120,150,"โอนเงิน"],[699,"8 Aug 2025 เวลา 19:51","2025-08-08T17:00:00.000Z","ไวท์เฮ้าส์","Red Oak",0.5,120,60,"เงินสด"],[699,"8 Aug 2025 เวลา 19:51","2025-08-08T17:00:00.000Z","ไวท์เฮ้าส์","Baby Cos",1,120,120,"เงินสด"],[700,"8 Aug 2025 เวลา 20:57","2025-08-08T17:00:00.000Z","ฌาณิ","Green Oak",1,120,120,"โอนเงิน"],[700,"8 Aug 2025 เวลา 20:57","2025-08-08T17:00:00.000Z","ฌาณิ","Red Oak",1,120,120,"โอนเงิน"],[700,"8 Aug 2025 เวลา 20:57","2025-08-08T17:00:00.000Z","ฌาณิ","Frillice Iceberg",1,140,140,"โอนเงิน"],[700,"8 Aug 2025 เวลา 20:57","2025-08-08T17:00:00.000Z","ฌาณิ","Baby Cos",2,120,240,"โอนเงิน"],[701,"8 Aug 2025 เวลา 21:03","2025-08-08T17:00:00.000Z","ตลาดเทิดไทย","Cos",5,80,400,"โอนเงิน"],[701,"8 Aug 2025 เวลา 21:03","2025-08-08T17:00:00.000Z","ตลาดเทิดไทย","Baby Cos",5,80,400,"โอนเงิน"],[702,"8 Aug 2025 เวลา 21:35","2025-08-08T17:00:00.000Z","เรื่องของสเต๊ก","Red Oak",1,120,120,"โอนเงิน"],[702,"8 Aug 2025 เวลา 21:35","2025-08-08T17:00:00.000Z","เรื่องของสเต๊ก","Baby Cos",1,120,120,"โอนเงิน"],[703,"8 Aug 2025 เวลา 21:45","2025-08-08T17:00:00.000Z","มุมสเต็ก","Green Oak",1,120,120,"โอนเงิน"],[703,"8 Aug 2025 เวลา 21:45","2025-08-08T17:00:00.000Z","มุมสเต็ก","Red Oak",1,120,120,"โอนเงิน"],[704,"9 Aug 2025 เวลา 01:41","2025-08-08T17:00:00.000Z","8 Dining","Baby Cos",1,120,120,"เครดิต"],[705,"9 Aug 2025 เวลา 01:43","2025-08-08T17:00:00.000Z","Rare","Baby Cos",1,120,120,"เครดิต"],[705,"9 Aug 2025 เวลา 01:43","2025-08-08T17:00:00.000Z","Rare","Red Coral",1,140,140,"เครดิต"],[705,"9 Aug 2025 เวลา 01:43","2025-08-08T17:00:00.000Z","Rare","Italian Basil",0.4,400,160,"เครดิต"],[706,"9 Aug 2025 เวลา 07:54","2025-08-08T17:00:00.000Z","8 Bistro","Baby Cos",1,120,120,"เครดิต"],[707,"9 Aug 2025 เวลา 07:54","2025-08-08T17:00:00.000Z","Shounen Yakiniku","Cos",2,120,240,"เครดิต"]]</t>
  </si>
  <si>
    <t>sendDailyDeliverSummary flexMessage : {"type":"flex","altText":"สรุปรายการส่งผัก 🚚🥬\nประจำวันที่ 09/08/2025","contents":{"type":"bubble","size":"mega","body":{"type":"box","layout":"vertical","contents":[{"type":"text","text":"สรุปรายการส่งผัก 🚚🥬 \nประจำวันที่ 09/08/2025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บ.)","weight":"bold","size":"sm"}]}]},{"type":"box","layout":"vertical","margin":"lg","spacing":"sm","contents":[{"type":"box","layout":"horizontal","backgroundColor":"#A1D6B2","paddingAll":"md","cornerRadius":"md","margin":"lg","contents":[{"type":"text","text":"3. 👤 คุณแตงโม บ้านเกาะ","flex":6,"wrap":true,"weight":"bold","size":"sm"},{"type":"text","text":"🖨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Oak","size":"sm","weight":"bold","flex":5,"wrap":true},{"type":"text","text":"0.25 กก.","size":"sm","weight":"bold","align":"end","flex":3}]},{"type":"box","layout":"horizontal","contents":[{"type":"text","text":"🥬 Red Oak","size":"sm","weight":"bold","flex":5,"wrap":true},{"type":"text","text":"0.25 กก.","size":"sm","weight":"bold","align":"end","flex":3}]},{"type":"box","layout":"horizontal","contents":[{"type":"text","text":"🥬 Cos","size":"sm","weight":"bold","flex":5,"wrap":true},{"type":"text","text":"0.25 กก.","size":"sm","weight":"bold","align":"end","flex":3}]},{"type":"box","layout":"horizontal","contents":[{"type":"text","text":"🥬 Baby Cos","size":"sm","weight":"bold","flex":5,"wrap":true},{"type":"text","text":"1.25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season bbq","flex":6,"wrap":true,"weight":"bold","size":"sm"},{"type":"text","text":"🖨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Oak","size":"sm","weight":"bold","flex":5,"wrap":true},{"type":"text","text":"0.25 กก.","size":"sm","weight":"bold","align":"end","flex":3}]},{"type":"box","layout":"horizontal","contents":[{"type":"text","text":"🥬 Red Oak","size":"sm","weight":"bold","flex":5,"wrap":true},{"type":"text","text":"0.25 กก.","size":"sm","weight":"bold","align":"end","flex":3}]},{"type":"box","layout":"horizontal","contents":[{"type":"text","text":"🥬 Cos","size":"sm","weight":"bold","flex":5,"wrap":true},{"type":"text","text":"0.25 กก.","size":"sm","weight":"bold","align":"end","flex":3}]},{"type":"box","layout":"horizontal","contents":[{"type":"text","text":"🥬 Baby Cos","size":"sm","weight":"bold","flex":5,"wrap":true},{"type":"text","text":"1.25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บ.)","weight":"bold","size":"sm"}]}]},{"type":"box","layout":"vertical","margin":"lg","spacing":"sm","contents":[{"type":"box","layout":"horizontal","backgroundColor":"#A1D6B2","paddingAll":"md","cornerRadius":"md","margin":"lg","contents":[{"type":"text","text":"6.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บ.)","weight":"bold","size":"sm"}]}]},{"type":"box","layout":"vertical","margin":"lg","spacing":"sm","contents":[{"type":"box","layout":"horizontal","backgroundColor":"#A1D6B2","paddingAll":"md","cornerRadius":"md","margin":"lg","contents":[{"type":"text","text":"7. 👤 ตลาดเทิดไทย","flex":6,"wrap":true,"weight":"bold","size":"sm"},{"type":"text","text":"🖨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กก.","size":"sm","weight":"bold","align":"end","flex":3}]},{"type":"box","layout":"horizontal","contents":[{"type":"text","text":"🥬 Baby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10.00 กก. (โอนเงิน 800 บ.)","weight":"bold","size":"sm"}]}]},{"type":"box","layout":"vertical","margin":"lg","spacing":"sm","contents":[{"type":"box","layout":"horizontal","backgroundColor":"#A1D6B2","paddingAll":"md","cornerRadius":"md","margin":"lg","contents":[{"type":"text","text":"8.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บ.)","weight":"bold","size":"sm"}]}]},{"type":"box","layout":"vertical","margin":"lg","spacing":"sm","contents":[{"type":"box","layout":"horizontal","backgroundColor":"#A1D6B2","paddingAll":"md","cornerRadius":"md","margin":"lg","contents":[{"type":"text","text":"9.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บ.)","weight":"bold","size":"sm"}]}]},{"type":"box","layout":"vertical","margin":"lg","spacing":"sm","contents":[{"type":"box","layout":"horizontal","backgroundColor":"#A1D6B2","paddingAll":"md","cornerRadius":"md","margin":"lg","contents":[{"type":"text","text":"10.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บ.)","weight":"bold","size":"sm"}]}]},{"type":"box","layout":"vertical","margin":"lg","spacing":"sm","contents":[{"type":"box","layout":"horizontal","backgroundColor":"#A1D6B2","paddingAll":"md","cornerRadius":"md","margin":"lg","contents":[{"type":"text","text":"11.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กก.","size":"sm","weight":"bold","align":"end","flex":3}]},{"type":"box","layout":"horizontal","contents":[{"type":"text","text":"🥬 Italian Basil","size":"sm","weight":"bold","flex":5,"wrap":true},{"type":"text","text":"0.40 กก.","size":"sm","weight":"bold","align":"end","flex":3}]},{"type":"separator","margin":"sm"},{"type":"box","layout":"vertical","backgroundColor":"#CEDF9F","paddingAll":"sm","cornerRadius":"md","contents":[{"type":"text","text":"📌 รวม 2.40 กก. (เครดิต 420 บ.)","weight":"bold","size":"sm"}]}]},{"type":"box","layout":"vertical","margin":"lg","spacing":"sm","contents":[{"type":"box","layout":"horizontal","backgroundColor":"#A1D6B2","paddingAll":"md","cornerRadius":"md","margin":"lg","contents":[{"type":"text","text":"12.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บ.)","weight":"bold","size":"sm"}]}]},{"type":"box","layout":"vertical","margin":"lg","spacing":"sm","contents":[{"type":"box","layout":"horizontal","backgroundColor":"#A1D6B2","paddingAll":"md","cornerRadius":"md","margin":"lg","contents":[{"type":"text","text":"13.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420 บ.","weight":"bold","align":"end","flex":3}]},{"type":"box","layout":"horizontal","contents":[{"type":"text","text":"โอนเงิน","flex":5,"wrap":true},{"type":"text","text":"2.760 บ.","weight":"bold","align":"end","flex":3}]},{"type":"box","layout":"horizontal","contents":[{"type":"text","text":"เครดิต","flex":5,"wrap":true},{"type":"text","text":"900 บ.","weight":"bold","align":"end","flex":3}]},{"type":"separator","margin":"sm"},{"type":"box","layout":"horizontal","backgroundColor":"#E8B86D","paddingAll":"md","cornerRadius":"md","contents":[{"type":"text","text":"รวม 35.90 กก.","size":"md","weight":"bold","flex":5,"wrap":true},{"type":"text","text":"4.080 บ.","weight":"bold","size":"md","align":"end","flex":3}]}]}]}}}</t>
  </si>
  <si>
    <t>📬 pushFlexMessage : {"sentMessages":[{"id":"573569059690643861","quoteToken":"9hhVB-P20qGLakz45XVrRXdTZJN_zGD4HiHHeVQT5-_4cMd1B_fTQYM4ZQb1jsONvxwiwdgUHl1svxwkVL33WchuZQQUHhYDVSr5UAnm0dV3UscaPzuow25Hq9qf-VqEugX6LwHHjBuCg_v236pxjA"}]}</t>
  </si>
  <si>
    <t>json : "{\"destination\":\"Uffcadd844141cf0a43c0c2c87fb2389e\",\"events\":[{\"type\":\"message\",\"message\":{\"type\":\"text\",\"id\":\"573582603131814302\",\"quoteToken\":\"qisiBMtFJumj0Jjk1OIT55FJrrzJbUS8ohdF4IhCXXRJmWAJ7jB1-sJN0jyRBlBekDiBsVqI5bSK921AxUrKxo6MgOPS7I4YY8JHBrGwxtYGi2LwvspZEHQAmXJkvIPEVl76PTBtJJmMdiiqoetgBw\",\"text\":\"ผักมายังคับ\"},\"webhookEventId\":\"01K26GWFF4P1R6VQFKDPSHCG6D\",\"deliveryContext\":{\"isRedelivery\":false},\"timestamp\":1754713177235,\"source\":{\"type\":\"user\",\"userId\":\"U0e980777e178950d5640753c3942f1ce\"},\"replyToken\":\"e92e41a562e648b89451150728166829\",\"mode\":\"active\"}]}"</t>
  </si>
  <si>
    <t>json : "{\"destination\":\"Uffcadd844141cf0a43c0c2c87fb2389e\",\"events\":[{\"type\":\"message\",\"message\":{\"type\":\"sticker\",\"id\":\"573586385320280458\",\"quoteToken\":\"5sIU6FsBTOR1vBB8fiYYEB7eRmpQKmuuChXotp4vlI4UreuDNv_KWD8iCHfqpKga2F1x05lWlWHKsL0UwD5VAQQIhvZsPTX7FqbZKUPrHOtT4Z-nvxVZUuOtSyp91SPARsLOV8SmZDyj3fxMqjfZuA\",\"stickerId\":\"13\",\"packageId\":\"1\",\"stickerResourceType\":\"STATIC\",\"keywords\":[\"nice\",\"cool\",\"Wow\",\"thumb\",\"Awesome\",\"moon\",\"good\",\"Affirmative\",\"well done\",\"thumbsup\",\"goodjob\",\"OK\",\"wonderful\"]},\"webhookEventId\":\"01K26K18S7Z1QC699EA4Q7K6RY\",\"deliveryContext\":{\"isRedelivery\":false},\"timestamp\":1754715431595,\"source\":{\"type\":\"user\",\"userId\":\"U0e980777e178950d5640753c3942f1ce\"},\"replyToken\":\"36a8278ff9a44f4b956b57e37dab490e\",\"mode\":\"active\"}]}"</t>
  </si>
  <si>
    <t>json : "{\"destination\":\"Uffcadd844141cf0a43c0c2c87fb2389e\",\"events\":[{\"type\":\"message\",\"message\":{\"type\":\"text\",\"id\":\"573592117608448022\",\"quoteToken\":\"HRUlaogHeGzjhFl5S_8nOcWVmqgPEHuWlUUbMLOrmuIDXC-lxgmJuW-qtp1ldVQmd48XM08LJRJdGUyCjOmTuNt9Y8nEswWw0gXe7VAO8oEoWL5yjbA55p-H3Hjnco3OwO_zQ_awBVei09NpWIslMw\",\"text\":\"ยังไงแจ้งหน่อยนะคับ\"},\"webhookEventId\":\"01K26P9HRTPX6DBJTQCK4RSP89\",\"deliveryContext\":{\"isRedelivery\":false},\"timestamp\":1754718848303,\"source\":{\"type\":\"user\",\"userId\":\"U0e980777e178950d5640753c3942f1ce\"},\"replyToken\":\"dd780e783528473eaea2eeeb76751937\",\"mode\":\"active\"}]}"</t>
  </si>
  <si>
    <t>json : "{\"destination\":\"Uffcadd844141cf0a43c0c2c87fb2389e\",\"events\":[{\"type\":\"message\",\"message\":{\"type\":\"image\",\"id\":\"573596433781883467\",\"quoteToken\":\"rhBpaSaXe7R9WzMAH4yWFPoCxh9zeJUVahU253XlFBZpCMhhIH1rqH_G2lk6Knr43Le8m6QypQHUuju2nmntsxfBjIawsNCRDMMyd778Pr460-xVS9Y52WUpsn498NR0EDLFLcFkDQc0LcQy_WRI7A\",\"contentProvider\":{\"type\":\"line\"}},\"webhookEventId\":\"01K26RR1WWWCTD53WBAFGWAC6K\",\"deliveryContext\":{\"isRedelivery\":false},\"timestamp\":1754721421061,\"source\":{\"type\":\"user\",\"userId\":\"U0e980777e178950d5640753c3942f1ce\"},\"replyToken\":\"2084dc0b0d1148dd8020904c336c4ba6\",\"mode\":\"active\"}]}"</t>
  </si>
  <si>
    <t>📬 pushFlexMessage : {"sentMessages":[{"id":"573624126019993791","quoteToken":"89Y8jyMu25f9ZrlIV0t26M3DxnaqS5sEO7mHSpfnL5i7zmiNREjdjzSpOIvmyzhsGELB5_kHwJjSOzoozcvL-XJNCkhtX93vehP0TwnRELdXtL9RdruYq0MQc-lNGouzML1LYNJNj6q1_ruyiqXrZQ"}]}</t>
  </si>
  <si>
    <t>json : "{\"destination\":\"Uffcadd844141cf0a43c0c2c87fb2389e\",\"events\":[{\"type\":\"message\",\"message\":{\"type\":\"text\",\"id\":\"573635843714449497\",\"quoteToken\":\"_Xfvc3ZGIVfrkmjlfSjOZiOuL8AKUkaDrM_PIQ8a6Roo2v_VoO14Q3XhUZ-nDnCRb39_-eOoY6C7BFcCdU__i3oseunwzHOTMghj_IM9S6LvPUAvVBoh9LNuFYS-cGk1D9-m4JgKypMuOW5Yn0bLaQ\",\"text\":\"สั่งผัก\"},\"webhookEventId\":\"01K27F4XQ39V0MWRBTSC5DAGD8\",\"deliveryContext\":{\"isRedelivery\":false},\"timestamp\":1754744911081,\"source\":{\"type\":\"user\",\"userId\":\"Uf31fcbb445a04ac9cfb8fb58a37d2724\"},\"replyToken\":\"e2e6d7935d1348299434958b3e7e3bc6\",\"mode\":\"active\"}]}"</t>
  </si>
  <si>
    <t>json : "{\"date\":\"2025-08-09T13:09:24.781Z\",\"deliveryDate\":\"2025-08-10\",\"user\":\"Pepper International\",\"userLine\":\"Nöei\",\"payMethod\":\"เงินสด\",\"userId\":\"Uf31fcbb445a04ac9cfb8fb58a37d2724\",\"order\":[{\"name\":\"Cos\",\"nameTh\":\"คอส\",\"amount\":1.5,\"price\":120,\"subtotal\":180,\"image\":\"https://i.postimg.cc/643mw8Cv/03.png\"}]}"</t>
  </si>
  <si>
    <t>📬 pushFlexMessage : {"sentMessages":[{"id":"573635939344842876","quoteToken":"0NjLLgtppxUu8AP4nnvnW_N-5_X9yAS2pruaiDLp0NcuDNGYVj4jHVGQAe2knaB9BNoADQe0ZwsfBNe1JAXkWwvTnD3WhcA65Hk8vKmbCPYW35Zum-Mema9e_vqe_9WGC6u_dXfNDDgwsdOMFeg9-g"}]}</t>
  </si>
  <si>
    <t>🔥 Queued order with Trigger ID: -6457370046874159041</t>
  </si>
  <si>
    <t>🔥 Processing order for trigger: -6457370046874159041</t>
  </si>
  <si>
    <t>Delivery Date : Sun Aug 10 2025 07:00:00 GMT+0700 (เวลาอินโดจีน)</t>
  </si>
  <si>
    <t>Delivery Date Formated: 10/08/2025</t>
  </si>
  <si>
    <t>summarizeOrdersToPayments key: 10/08/2025|Pepper International</t>
  </si>
  <si>
    <t>Flex Message (Final): {"type":"flex","altText":"(Nöei#708) สั่งผักใหม่","contents":{"type":"bubble","size":"mega","body":{"type":"box","layout":"vertical","spacing":"md","contents":[{"type":"text","text":"✅ รายการสั่งผักใหม่ (Nöei#708)","weight":"bold","size":"md","color":"#1DB446","wrap":true},{"type":"text","text":"ร้าน: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1.50 กก.","size":"sm","color":"#555555","align":"end","flex":3},{"type":"text","text":"180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</si>
  <si>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{"sentMessages":[{"id":"573636206588854411","quoteToken":"1QS3oSf1Vy8cql1N0aQzDfOxuajLYDhj4u787jpbG8QLQ6HOthgi_qW8Y7o2Xg8HVxBC46SCn1Gsfce_G5Cmq25lUiyoJWIHS6Mzw0Wp33EeqFtOQAqMNQnxZWfkNLAOK_swwJZ9FZBblu2u0a8ZMQ"}]}</t>
  </si>
  <si>
    <t>🔥 Deleted property for trigger: -6457370046874159041</t>
  </si>
  <si>
    <t>✅ Deleted trigger: -6457370046874159041</t>
  </si>
  <si>
    <t>json : "{\"destination\":\"Uffcadd844141cf0a43c0c2c87fb2389e\",\"events\":[{\"type\":\"message\",\"message\":{\"type\":\"text\",\"id\":\"573650008667062376\",\"quoteToken\":\"4lNSQaJV8jTqgIAuuqT2Xpq3d0tmDUSHE6wCDDlY_FWeaHQ_ymhxRM3xS_RUZqVIZCAzzAffYFnmx8njVKKv_2dbT2OYTGVsCuw1vC76wOBDKindOUBmok9hgrMxRgE5jjNwe1I0jChTIyErbcwPyw\",\"text\":\"สั่งผัก\"},\"webhookEventId\":\"01K27Q6JJZ795K0PMGFF517C6Y\",\"deliveryContext\":{\"isRedelivery\":false},\"timestamp\":1754753353941,\"source\":{\"type\":\"user\",\"userId\":\"U0d6b72543464859ef62065c9501370cd\"},\"replyToken\":\"9698afa5292e46bf8a92bb0bb16ef4cb\",\"mode\":\"active\"}]}"</t>
  </si>
  <si>
    <t>json : "{\"date\":\"2025-08-09T15:29:35.128Z\",\"deliveryDate\":\"2025-08-10\",\"user\":\"Ginda wagyu\",\"userLine\":\"Moo_Mhee🍿🪟💖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</si>
  <si>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{"sentMessages":[{"id":"573650049067122692","quoteToken":"LPIW9SEqOEMYO15S0OYWwas1777Qss0kVwCKGWTP-XG73Zx8SUxOo6YJuEw8ExFNiI9fMQeDiHM9D78Yj1B1OAgY9ThJOQ10ZwXrWy_KYXIQIJ388XA74QI7dgLSeTnDcqm_aAgDKsPI9whSM1zWGg"}]}</t>
  </si>
  <si>
    <t>🔥 Queued order with Trigger ID: -5460640895453187172</t>
  </si>
  <si>
    <t>🔥 Processing order for trigger: -5460640895453187172</t>
  </si>
  <si>
    <t>summarizeOrdersToPayments key: 10/08/2025|Ginda wagyu</t>
  </si>
  <si>
    <t>Flex Message (Final): {"type":"flex","altText":"(Moo_Mhee🍿🪟💖46#709) สั่งผักใหม่","contents":{"type":"bubble","size":"mega","body":{"type":"box","layout":"vertical","spacing":"md","contents":[{"type":"text","text":"✅ รายการสั่งผักใหม่ (Moo_Mhee🍿🪟💖46#709)","weight":"bold","size":"md","color":"#1DB446","wrap":true},{"type":"text","text":"ร้าน: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</si>
  <si>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{"sentMessages":[{"id":"573650343003685006","quoteToken":"bNGglPAhY33NPjFfIpjw1H4HBJFBwzVFe3SdFdGxmO6gmkiPR1wf5SnmxDbrYnffuTPe4f-GI8z5M6AJ8Nnq0ZsoTOMolg1sa09gXJ3fySFbeTzu2tVBLb32RmuyiIDo6aaql86vKz6CmO-yMtkcFA"}]}</t>
  </si>
  <si>
    <t>🔥 Deleted property for trigger: -5460640895453187172</t>
  </si>
  <si>
    <t>✅ Deleted trigger: -5460640895453187172</t>
  </si>
  <si>
    <t>json : "{\"destination\":\"Uffcadd844141cf0a43c0c2c87fb2389e\",\"events\":[{\"type\":\"message\",\"message\":{\"type\":\"text\",\"id\":\"573651475180552348\",\"quoteToken\":\"bpyolTd918NXcDfit6zK-AaeRsYuVugx4shB-InXMba19CEDx9kiIiM4uiidzCnYFfWrV_YxBv2HysL2F1BDYMte8gHmBOa-WB2GlLJf558WqxbzM6wJRDnoPj4Y_h3jqNS8SdW-OCx0riAx4Telng\",\"text\":\"ขอเลขบช โอนเงินค่ะ\"},\"webhookEventId\":\"01K27R182Z89ATSVV9Y2SVTM28\",\"deliveryContext\":{\"isRedelivery\":false},\"timestamp\":1754754228221,\"source\":{\"type\":\"user\",\"userId\":\"U34aac79cdca4f38b8cb783ac395e9482\"},\"replyToken\":\"51add29df4984f6db8bce89a686603f0\",\"mode\":\"active\"}]}"</t>
  </si>
  <si>
    <t>json : "{\"date\":\"2025-08-09T15:46:40.854Z\",\"deliveryDate\":\"2025-08-10\",\"user\":\"มุมสเต็ก\",\"userLine\":\"ADMIN\",\"payMethod\":\"โอนเงิน\",\"userId\":\"ADMIN\",\"order\":[{\"name\":\"Green Oak\",\"nameTh\":\"กรีนโอ๊ค \",\"amount\":1,\"price\":120,\"subtotal\":120},{\"name\":\"Cos\",\"nameTh\":\"คอส\",\"amount\":1,\"price\":120,\"subtotal\":120}]}"</t>
  </si>
  <si>
    <t>🔥 Queued order with Trigger ID: -3753385047151134988</t>
  </si>
  <si>
    <t>json : "{\"destination\":\"Uffcadd844141cf0a43c0c2c87fb2389e\",\"events\":[{\"type\":\"message\",\"message\":{\"type\":\"text\",\"id\":\"573651899795636396\",\"quoteToken\":\"MjC8nDhAe9nWiRpolx4oLVHEqESr5sjp07QPHNqnaMoeT_NcuiuWb28lI_jyPCPY6TSNfqc3fJi5bQV7rpmvWBUlyFpXZ36j2LdpmD5XQdch66ePv7dyOo1xsgC3TYzFHBAvTqfPOmtjg_hBaUojSA\",\"text\":\" สั่งผักสลัดหน่อยค่ะ\\nกรีนโอ๊ค1โล\\nเรดโอ๊ค 1โล\\nฟินเดย์1โล\\nผักเบบี้คอส 1โล\\nขอบคุณค่ะ\\n\"},\"webhookEventId\":\"01K27R8ZHRB258976S5FM9KM5V\",\"deliveryContext\":{\"isRedelivery\":false},\"timestamp\":1754754481212,\"source\":{\"type\":\"user\",\"userId\":\"U78617910c23af5dc02e8b5d4035a5026\"},\"replyToken\":\"1922543f9b9d49d3a0d19bc3402f86e1\",\"mode\":\"active\"}]}"</t>
  </si>
  <si>
    <t>🔥 Processing order for trigger: -3753385047151134988</t>
  </si>
  <si>
    <t>summarizeOrdersToPayments key: 10/08/2025|มุมสเต็ก</t>
  </si>
  <si>
    <t>Flex Message (Final): {"type":"flex","altText":"(ADMIN#710) สั่งผักใหม่","contents":{"type":"bubble","size":"mega","body":{"type":"box","layout":"vertical","spacing":"md","contents":[{"type":"text","text":"✅ รายการสั่งผักใหม่ (ADMIN#710)","weight":"bold","size":"md","color":"#1DB446","wrap":true},{"type":"text","text":"ร้าน: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</si>
  <si>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{"sentMessages":[{"id":"573651963951448338","quoteToken":"wBLa9OdattdQnjS6q_poeZryenCn3TzjT1rOZEBaqKT_HRQpkXRtm46CVL8MRCnwMPk7U8F850beE8YDAkc6b2pm0coMhhxEJZKnk6d2PS8wcHrEHCLz2eNoGI_5JcUiMP4w-5N4O-5Nrxm8TNHxJw"}]}</t>
  </si>
  <si>
    <t>🔥 Deleted property for trigger: -3753385047151134988</t>
  </si>
  <si>
    <t>✅ Deleted trigger: -3753385047151134988</t>
  </si>
  <si>
    <t>json : "{\"date\":\"2025-08-09T16:53:06.286Z\",\"deliveryDate\":\"2025-08-10\",\"user\":\"ฌาณิ\",\"userLine\":\"ADMIN\",\"payMethod\":\"โอนเงิน\",\"userId\":\"ADMIN\",\"order\":[{\"name\":\"Green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</si>
  <si>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-5257783146312443604</t>
  </si>
  <si>
    <t>🔥 Processing order for trigger: -5257783146312443604</t>
  </si>
  <si>
    <t>summarizeOrdersToPayments key: 10/08/2025|ฌาณิ</t>
  </si>
  <si>
    <t>Flex Message (Final): {"type":"flex","altText":"(ADMIN#711) สั่งผักใหม่","contents":{"type":"bubble","size":"mega","body":{"type":"box","layout":"vertical","spacing":"md","contents":[{"type":"text","text":"✅ รายการสั่งผักใหม่ (ADMIN#711)","weight":"bold","size":"md","color":"#1DB446","wrap":true},{"type":"text","text":"ร้าน: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</si>
  <si>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{"sentMessages":[{"id":"573658671650439476","quoteToken":"bbtc0uuNebPb508feBDe3eJL4qBcMEfme1z6z5T6Hf5ZZKDb2DCjBa0RRcqvn4J5hze558v4PFueRh1-6ylJTbVqE-v23hC1eQYP-oAx7Ki66y0pk9Ok7-PSJx_o7jIaD-9C8UNQrAekzM1_K8BfCg"}]}</t>
  </si>
  <si>
    <t>🔥 Deleted property for trigger: -5257783146312443604</t>
  </si>
  <si>
    <t>✅ Deleted trigger: -5257783146312443604</t>
  </si>
  <si>
    <t>json : "{\"destination\":\"Uffcadd844141cf0a43c0c2c87fb2389e\",\"events\":[{\"type\":\"message\",\"message\":{\"type\":\"text\",\"id\":\"573661545670639945\",\"quoteToken\":\"Fz7a2WUWox6-bWaoJrnlXJ6HVStqVxMp04zermzpHUoOtH0nuT_xkipkifpeFUvBoK2dO90o-sBz_xqj_piHyNth3l2ctptE324ENa3MLfVeI32xK6-aV2lUQEYapGBqEoOZOGugnV07E70KXp89iQ\",\"text\":\"240\"},\"webhookEventId\":\"01K27XRE0SB9TJ8XM5PHYV5K9H\",\"deliveryContext\":{\"isRedelivery\":false},\"timestamp\":1754760230537,\"source\":{\"type\":\"user\",\"userId\":\"U34aac79cdca4f38b8cb783ac395e9482\"},\"replyToken\":\"6ee6043c771642d4bccaed15e6f33ae3\",\"mode\":\"active\"}]}"</t>
  </si>
  <si>
    <t>json : "{\"destination\":\"Uffcadd844141cf0a43c0c2c87fb2389e\",\"events\":[{\"type\":\"message\",\"message\":{\"type\":\"image\",\"id\":\"573661638868599040\",\"quoteToken\":\"dyAKjq5ILDvgLfv4e14N-BWfmuw5wYiyRIGKXDaIWcOyzIAj8EPL7Fzb6PXmaLj0u28QmfJUHryLudhCU9vyPT1XiO2YpYD8UqUoPJIlx0alsVWl4Z2wdMvapsZy6k7PT2fnQl8DuZiKjwIrahU0mQ\",\"contentProvider\":{\"type\":\"line\"}},\"webhookEventId\":\"01K27XT4GB06XAKXCH0AJDXQFE\",\"deliveryContext\":{\"isRedelivery\":false},\"timestamp\":1754760286226,\"source\":{\"type\":\"user\",\"userId\":\"U34aac79cdca4f38b8cb783ac395e9482\"},\"replyToken\":\"972e2e152157499e9b7fa58230bd06e2\",\"mode\":\"active\"}]}"</t>
  </si>
  <si>
    <t>sendDailyOrderSummary formattedToday : 10/08/2025</t>
  </si>
  <si>
    <t>sendDailyOrderSummary todayRows : [[708,"9 Aug 2025 เวลา 20:11","2025-08-09T17:00:00.000Z","Pepper International","Cos",1.5,120,180,"เงินสด"],[709,"9 Aug 2025 เวลา 22:31","2025-08-09T17:00:00.000Z","Ginda wagyu","Cos",5,120,600,"โอนเงิน"],[710,"9 Aug 2025 เวลา 22:48","2025-08-09T17:00:00.000Z","มุมสเต็ก","Green Oak",1,120,120,"โอนเงิน"],[710,"9 Aug 2025 เวลา 22:48","2025-08-09T17:00:00.000Z","มุมสเต็ก","Cos",1,120,120,"โอนเงิน"],[711,"9 Aug 2025 เวลา 23:54","2025-08-09T17:00:00.000Z","ฌาณิ","Green Oak",1,120,120,"โอนเงิน"],[711,"9 Aug 2025 เวลา 23:54","2025-08-09T17:00:00.000Z","ฌาณิ","Red Oak",1,120,120,"โอนเงิน"],[711,"9 Aug 2025 เวลา 23:54","2025-08-09T17:00:00.000Z","ฌาณิ","Frillice Iceberg",1,140,140,"โอนเงิน"],[711,"9 Aug 2025 เวลา 23:54","2025-08-09T17:00:00.000Z","ฌาณิ","Baby Cos",1,120,120,"โอนเงิน"]]</t>
  </si>
  <si>
    <t>📬 pushFlexMessage : {"sentMessages":[{"id":"573696473620545998","quoteToken":"6B7HWEBjf9SO5XQDRgGCo9Bh9H_EZA9DVsNLzmQ243wck6Ul2qUBv4b9ezry3uaed5xsKb0BrM6C-r0nO2Me3heLqZkIoMF9kTvCPahP8QdA54OfHgXmXW2_cLbmMFdDEVTV4Y4Si3S9kXt08Mz-KA"}]}</t>
  </si>
  <si>
    <t>json : "{\"destination\":\"Uffcadd844141cf0a43c0c2c87fb2389e\",\"events\":[{\"type\":\"message\",\"message\":{\"type\":\"text\",\"id\":\"573709326661976101\",\"quoteToken\":\"g4XZ8hzeW8ID0eorpPJzXb72qjyNXshyg6IHsqCiT_r7St6VKVa0FPTrsx9fWHfFmZLfuizSvrXxKpTnK16udE3OGlpowTtXPZP0C9ASixkeRqaX5bUrXiQ2BCUF3LGqi4zHVWNRssnEogVlAftZcA\",\"text\":\"สั่งผัก\"},\"webhookEventId\":\"01K28RXJC9REH6NJ5W17HJ7052\",\"deliveryContext\":{\"isRedelivery\":false},\"timestamp\":1754788710285,\"source\":{\"type\":\"user\",\"userId\":\"U7711f10ffcab56530d678ac3eace826f\"},\"replyToken\":\"6f406dd7b6684772a88429d8a3111bc8\",\"mode\":\"active\"}]}"</t>
  </si>
  <si>
    <t>json : "{\"date\":\"2025-08-10T01:19:11.072Z\",\"deliveryDate\":\"2025-08-10\",\"user\":\"Brotherly\",\"userLine\":\"Prin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</si>
  <si>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{"sentMessages":[{"id":"573709406538301647","quoteToken":"KXD6TKc2UnB8xZIFlzazNRyFGvTPEOYeDz6U0we3qiJG-59faCCs9lH994uOz_hhEuRg-GA_JGi-TeFLtiZeWeRV_CLcaHz_IbArf5Fe1a_yirJOxAdEMC6s5HWWUkb38DwC_RvXPjuLdyY_Q4JmbA"}]}</t>
  </si>
  <si>
    <t>🔥 Queued order with Trigger ID: -4788693242584498956</t>
  </si>
  <si>
    <t>🔥 Processing order for trigger: -4788693242584498956</t>
  </si>
  <si>
    <t>summarizeOrdersToPayments key: 10/08/2025|Brotherly</t>
  </si>
  <si>
    <t>Flex Message (Final): {"type":"flex","altText":"(Prin Isarangkool#712) สั่งผักใหม่","contents":{"type":"bubble","size":"mega","body":{"type":"box","layout":"vertical","spacing":"md","contents":[{"type":"text","text":"✅ รายการสั่งผักใหม่ (Prin Isarangkool#712)","weight":"bold","size":"md","color":"#1DB446","wrap":true},{"type":"text","text":"ร้าน: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</si>
  <si>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{"sentMessages":[{"id":"573709634255454311","quoteToken":"NIQZUKcow3ch0qyvZPGS8nKODdbeKUBYV_PK1gP2IoAVx0YKGmw9-RTpDFug1I0ABo-TbnFWAaQYDHEUcZNM08FUsDmrCPCZgz83Acn559xWdAoUK385DvNtYUovawX0R1vgDSv8xcriP-jlBVgUOg"}]}</t>
  </si>
  <si>
    <t>🔥 Deleted property for trigger: -4788693242584498956</t>
  </si>
  <si>
    <t>✅ Deleted trigger: -4788693242584498956</t>
  </si>
  <si>
    <t>sendDailyPackingSummary formattedToday : 10/08/2025</t>
  </si>
  <si>
    <t>sendDailyPackingSummary todayRows : [[708,"9 Aug 2025 เวลา 20:11","2025-08-09T17:00:00.000Z","Pepper International","Cos",1.5,120,180,"เงินสด"],[709,"9 Aug 2025 เวลา 22:31","2025-08-09T17:00:00.000Z","Ginda wagyu","Cos",5,120,600,"โอนเงิน"],[710,"9 Aug 2025 เวลา 22:48","2025-08-09T17:00:00.000Z","มุมสเต็ก","Green Oak",1,120,120,"โอนเงิน"],[710,"9 Aug 2025 เวลา 22:48","2025-08-09T17:00:00.000Z","มุมสเต็ก","Cos",1,120,120,"โอนเงิน"],[711,"9 Aug 2025 เวลา 23:54","2025-08-09T17:00:00.000Z","ฌาณิ","Green Oak",1,120,120,"โอนเงิน"],[711,"9 Aug 2025 เวลา 23:54","2025-08-09T17:00:00.000Z","ฌาณิ","Red Oak",1,120,120,"โอนเงิน"],[711,"9 Aug 2025 เวลา 23:54","2025-08-09T17:00:00.000Z","ฌาณิ","Frillice Iceberg",1,140,140,"โอนเงิน"],[711,"9 Aug 2025 เวลา 23:54","2025-08-09T17:00:00.000Z","ฌาณิ","Baby Cos",1,120,120,"โอนเงิน"],[712,"10 Aug 2025 เวลา 08:20","2025-08-09T17:00:00.000Z","Brotherly","Green Oak",0.5,120,60,"โอนเงิน"],[712,"10 Aug 2025 เวลา 08:20","2025-08-09T17:00:00.000Z","Brotherly","Red Oak",0.5,120,60,"โอนเงิน"],[712,"10 Aug 2025 เวลา 08:20","2025-08-09T17:00:00.000Z","Brotherly","Baby Cos",0.5,120,60,"โอนเงิน"]]</t>
  </si>
  <si>
    <t>sendDailyDeliverSummary flexMessage : {"type":"flex","altText":"สรุปรายการส่งผัก 🚚🥬\nประจำวันที่ 10/08/2025","contents":{"type":"bubble","size":"mega","body":{"type":"box","layout":"vertical","contents":[{"type":"text","text":"สรุปรายการส่งผัก 🚚🥬 \nประจำวันที่ 10/08/2025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Pepper International","flex":6,"wrap":true,"weight":"bold","size":"sm"},{"type":"text","text":"🖨 RC","align":"end","flex":2,"weight":"bold","size":"sm"}]},{"type":"separator","margin":"sm"},{"type":"box","layout":"horizontal","contents":[{"type":"text","text":"🥬 Cos","size":"sm","weight":"bold","flex":5,"wrap":true},{"type":"text","text":"1.50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บ.)","weight":"bold","size":"sm"}]}]},{"type":"box","layout":"vertical","margin":"lg","spacing":"sm","contents":[{"type":"box","layout":"horizontal","backgroundColor":"#A1D6B2","paddingAll":"md","cornerRadius":"md","margin":"lg","contents":[{"type":"text","text":"2.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บ.)","weight":"bold","size":"sm"}]}]},{"type":"box","layout":"vertical","margin":"lg","spacing":"sm","contents":[{"type":"box","layout":"horizontal","backgroundColor":"#A1D6B2","paddingAll":"md","cornerRadius":"md","margin":"lg","contents":[{"type":"text","text":"3.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บ.)","weight":"bold","size":"sm"}]}]},{"type":"box","layout":"vertical","margin":"lg","spacing":"sm","contents":[{"type":"box","layout":"horizontal","backgroundColor":"#A1D6B2","paddingAll":"md","cornerRadius":"md","margin":"lg","contents":[{"type":"text","text":"5. 👤 Brotherly","flex":6,"wrap":true,"weight":"bold","size":"sm"},{"type":"text","text":"🖨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(โอนเงิน 180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180 บ.","weight":"bold","align":"end","flex":3}]},{"type":"box","layout":"horizontal","contents":[{"type":"text","text":"โอนเงิน","flex":5,"wrap":true},{"type":"text","text":"1.520 บ.","weight":"bold","align":"end","flex":3}]},{"type":"box","layout":"horizontal","contents":[{"type":"text","text":"เครดิต","flex":5,"wrap":true},{"type":"text","text":"0 บ.","weight":"bold","align":"end","flex":3}]},{"type":"separator","margin":"sm"},{"type":"box","layout":"horizontal","backgroundColor":"#E8B86D","paddingAll":"md","cornerRadius":"md","contents":[{"type":"text","text":"รวม 14.00 กก.","size":"md","weight":"bold","flex":5,"wrap":true},{"type":"text","text":"1.700 บ.","weight":"bold","size":"md","align":"end","flex":3}]}]}]}}}</t>
  </si>
  <si>
    <t>📬 pushFlexMessage : {"sentMessages":[{"id":"573713579149623317","quoteToken":"cXg21biRurEqAE-RDYN3LGL1f0xUUhpcne3rBOdTD0tZLASEeuFv0z5yssv6sk0gv4_oxYeq2eLpUXp2s1Xb4t4Ck9zgYI_8tN2VUHN03HvYigv4PoV7cpIuAZWd3YR4yiyFFoMNbW5fProsgvcYaw"}]}</t>
  </si>
  <si>
    <t>json : "{\"destination\":\"Uffcadd844141cf0a43c0c2c87fb2389e\",\"events\":[{\"type\":\"message\",\"message\":{\"type\":\"text\",\"id\":\"573715782534693277\",\"quoteToken\":\"_qmpiL0pUziO61LD00rw_jQjINo54FJYzyosDjtxD-sHXbPHQduTgSBRhCX17rLE8sEqNqbvmCx2iPMgCfAIABXmdyY9WaZWV4EhfRtXG7WFo1B_5ytH5L64VtBvGTIn04WBJEAcgTqXoxbjSd-Fgg\",\"text\":\"แฟทบอย\\nเรดคอรัล 1โล\\nฟิลเลย์ 1โล\\nเบบี้คอส 1โล\\nร้อกเกต 0.5 โล\"},\"webhookEventId\":\"01K28WK040SSG2NCWWN2SH0E4J\",\"deliveryContext\":{\"isRedelivery\":false},\"timestamp\":1754792558214,\"source\":{\"type\":\"user\",\"userId\":\"Uc0f3910d135521f0995ac379d0c945f8\"},\"replyToken\":\"7e87ac4519eb470cb5c836e623b10922\",\"mode\":\"active\"}]}"</t>
  </si>
  <si>
    <t>json : "{\"destination\":\"Uffcadd844141cf0a43c0c2c87fb2389e\",\"events\":[{\"type\":\"message\",\"message\":{\"type\":\"text\",\"id\":\"573715817682960454\",\"quoteToken\":\"87OQSOLyjEwDP87Z9wBV9nvkCiQtmVhGygIrZzpIqMEkVviVXZvoOZKMafwurhMFOnT-DpHJwlCprPtskhujit2a8YEy8uxl3Rrf_WS4FPDjR3T1UOk_eXkpeQCB5IXg0RfHLjy82Sf0wVs2_-XZhQ\",\"text\":\"เอทบิสโทร\\nเบบี้คอส 1 โล\"},\"webhookEventId\":\"01K28WKMKGNDPSPSMZBX901FNV\",\"deliveryContext\":{\"isRedelivery\":false},\"timestamp\":1754792579159,\"source\":{\"type\":\"user\",\"userId\":\"Uc0f3910d135521f0995ac379d0c945f8\"},\"replyToken\":\"1bb7e5d2fbe04a1188a444e353766f45\",\"mode\":\"active\"}]}"</t>
  </si>
  <si>
    <t>json : "{\"destination\":\"Uffcadd844141cf0a43c0c2c87fb2389e\",\"events\":[{\"type\":\"message\",\"message\":{\"type\":\"text\",\"id\":\"573715898515587323\",\"quoteToken\":\"FBUP6ZfOre4Tx74mbHihaULBCtHCmClf6wt-le0JSsSP5YAeRP8OrGZ6VdxRHj7P7ahQBaYJU8iznATe_1QRHaOmv0W3_C0QkFUeaW5QBWQKmKgEz8IC0zcDjn6Crb_5X2M9iAIT90AMS40BDT9UVA\",\"text\":\"โชเนน\\nคอส 4โล\\nกรีน1 โล\\nเรด 1 โลค่ะ\"},\"webhookEventId\":\"01K28WN3M91YPPPNNVJ139T33A\",\"deliveryContext\":{\"isRedelivery\":false},\"timestamp\":1754792627343,\"source\":{\"type\":\"user\",\"userId\":\"Uc0f3910d135521f0995ac379d0c945f8\"},\"replyToken\":\"1b50a1ef95bf4c5c9857f63c00c34055\",\"mode\":\"active\"}]}"</t>
  </si>
  <si>
    <t>json : "{\"destination\":\"Uffcadd844141cf0a43c0c2c87fb2389e\",\"events\":[{\"type\":\"message\",\"message\":{\"type\":\"text\",\"id\":\"573715916031000866\",\"quoteToken\":\"KjSG8gTQzQcwZGtfMv_t9nXDeJ8g_pKIrBcsBpdW3eDDIX9CRMr33UsjQrc6JtOmAKkBYEFH4DvEXqqMg9BFzSfmGYEEKnMiz68eNnTkOzZZgmnFH1In5kp8uf4oBCDfxHCyaoZvzLJ2U8KnZL93hg\",\"text\":\"เคน\\nเรดคอรัล 0.5 โล\"},\"webhookEventId\":\"01K28WNDV58BGYN75BYVQASQYX\",\"deliveryContext\":{\"isRedelivery\":false},\"timestamp\":1754792637783,\"source\":{\"type\":\"user\",\"userId\":\"Uc0f3910d135521f0995ac379d0c945f8\"},\"replyToken\":\"ebcca6b12cac4dd0b92016df789b54d6\",\"mode\":\"active\"}]}"</t>
  </si>
  <si>
    <t>json : "{\"date\":\"2025-08-10T03:48:15.464Z\",\"deliveryDate\":\"2025-08-12\",\"user\":\"Daya Eatery\",\"userLine\":\"Biewpym🦊\",\"payMethod\":\"เงินสด\",\"userId\":\"Ua3053965758d74c5d89f517726b61c9b\",\"order\":[{\"name\":\"Frillice Iceberg\",\"nameTh\":\"ฟิลเลย์ไอซ์เบิร์ก\",\"amount\":0.5,\"price\":140,\"subtotal\":70,\"image\":\"https://i.postimg.cc/Z9RRSPVc/image.png\"},{\"name\":\"Baby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</si>
  <si>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{"sentMessages":[{"id":"573724409698451698","quoteToken":"Ha3Rxhi48l6288w2ONbMhIA8UTAkYfFEV_8oxU1J9OrBLnzqIXzqIadqk_UGdu_y28Jsv-yxI3JUzFhHGmjnacE3Vao3PYjniM8MIYyehkCqZ9MFVee66W8edfMxaOI_bId9wqA7Uve_2FFJJoZT_w"}]}</t>
  </si>
  <si>
    <t>🔥 Queued order with Trigger ID: -6031864576510125718</t>
  </si>
  <si>
    <t>🔥 Processing order for trigger: -6031864576510125718</t>
  </si>
  <si>
    <t>Delivery Date : Tue Aug 12 2025 07:00:00 GMT+0700 (เวลาอินโดจีน)</t>
  </si>
  <si>
    <t>Delivery Date Formated: 12/08/2025</t>
  </si>
  <si>
    <t>summarizeOrdersToPayments key: 12/08/2025|Daya Eatery</t>
  </si>
  <si>
    <t>Flex Message (Final): {"type":"flex","altText":"(Biewpym🦊#713) สั่งผักใหม่","contents":{"type":"bubble","size":"mega","body":{"type":"box","layout":"vertical","spacing":"md","contents":[{"type":"text","text":"✅ รายการสั่งผักใหม่ (Biewpym🦊#713)","weight":"bold","size":"md","color":"#1DB446","wrap":true},{"type":"text","text":"ร้าน: Daya Eatery","size":"sm","color":"#555555","wrap":true},{"type":"text","text":"การชำระเงิน: เงินสด","size":"sm","color":"#555555","wrap":true},{"type":"text","text":"วันที่จัดส่ง: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กก.","weight":"bold","align":"end","size":"sm","flex":2},{"type":"text","text":"330 บ.","weight":"bold","align":"end","size":"sm","flex":3}]}]}}}</t>
  </si>
  <si>
    <t>📬 pushFlexMessage : {"sentMessages":[{"id":"573724597451751426","quoteToken":"CdR80X5LTf7NQbmEyd9pT0yhexWjx_yyAaPykin7ptI-EnFonM8QdS-eCeUNhGDoUAkLg-LpeRtfaoMGHMJ_hkjOOnx8cBHCG_UJfOa6kFV_zXjRwEUjuN24ibnsKQn6D1ZW9W0Vqx1dYuonlpxCEg"}]}</t>
  </si>
  <si>
    <t>🔥 Deleted property for trigger: -6031864576510125718</t>
  </si>
  <si>
    <t>✅ Deleted trigger: -6031864576510125718</t>
  </si>
  <si>
    <t>json : "{\"date\":\"2025-08-10T04:29:09.935Z\",\"deliveryDate\":\"2025-08-10\",\"user\":\"Ken Izakaya\",\"userLine\":\"ADMIN\",\"payMethod\":\"เครดิต\",\"userId\":\"ADMIN\",\"order\":[{\"name\":\"Red Coral\",\"nameTh\":\"เรดคอรัล\",\"amount\":0.5,\"price\":140,\"subtotal\":70}]}"</t>
  </si>
  <si>
    <t>🔥 Queued order with Trigger ID: -4058229838844116644</t>
  </si>
  <si>
    <t>json : "{\"date\":\"2025-08-10T04:29:44.959Z\",\"deliveryDate\":\"2025-08-10\",\"user\":\"Shounen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</si>
  <si>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7409245568167875492</t>
  </si>
  <si>
    <t>json : "{\"date\":\"2025-08-10T04:30:29.340Z\",\"deliveryDate\":\"2025-08-10\",\"user\":\"8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</si>
  <si>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-2589390478307624247</t>
  </si>
  <si>
    <t>🔥 Processing order for trigger: 7409245568167875492</t>
  </si>
  <si>
    <t>🔥 Processing order for trigger: -4058229838844116644</t>
  </si>
  <si>
    <t>summarizeOrdersToPayments key: 10/08/2025|Shounen Yakiniku</t>
  </si>
  <si>
    <t>summarizeOrdersToPayments key: 10/08/2025|Ken Izakaya</t>
  </si>
  <si>
    <t>✅ เริ่ม generateAdminDeliveryDocs สำหรับ: Shounen Yakiniku วันที่: 10082025</t>
  </si>
  <si>
    <t>✅ เริ่ม generateAdminDeliveryDocs สำหรับ: Ken Izakaya วันที่: 10082025</t>
  </si>
  <si>
    <t>json : "{\"date\":\"2025-08-10T04:31:46.964Z\",\"deliveryDate\":\"2025-08-10\",\"user\":\"Fat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</si>
  <si>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-8458225261188759193</t>
  </si>
  <si>
    <t>✨ สร้างเลขที่เอกสารใหม่: DS100825001</t>
  </si>
  <si>
    <t>💾 อัปเดตเลขที่เอกสาร DS100825001 ใน Payments แถวที่ 1971</t>
  </si>
  <si>
    <t>Flex Message (Final): {"type":"flex","altText":"(ADMIN#715) สั่งผักใหม่","contents":{"type":"bubble","size":"mega","body":{"type":"box","layout":"vertical","spacing":"md","contents":[{"type":"text","text":"✅ รายการสั่งผักใหม่ (ADMIN#715)","weight":"bold","size":"md","color":"#1DB446","wrap":true},{"type":"text","text":"ร้าน: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กก.","weight":"bold","align":"end","size":"sm","flex":2},{"type":"text","text":"70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PDF","uri":"https://drive.google.com/file/d/1V5dm2ZUmzM0ldPLRZ_PM9upKSjH9nHjZ/view?usp=drivesdk"},"margin":"sm"}]}]}}}</t>
  </si>
  <si>
    <t>💾 อัปเดตเลขที่เอกสาร DS100825001 ใน Payments แถวที่ 1970</t>
  </si>
  <si>
    <t>📬 pushFlexMessage : {"sentMessages":[{"id":"573728819992068354","quoteToken":"3LBhi9VbV1tlxzbGqHlnQePUNGlnUJGnvEYAPtB-dODma16BPcxDg-HRibV4Xcxpn0PlkbwobOC9cezwCyZDVamLFXqRVkA_5-ezLZYQ5XGTC8zXVF_5PLkHmBEO-YqPP-WrbLHYrO2mmrC_eiSBtQ"}]}</t>
  </si>
  <si>
    <t>🔥 Deleted property for trigger: -4058229838844116644</t>
  </si>
  <si>
    <t>Flex Message (Final): {"type":"flex","altText":"(ADMIN#714) สั่งผักใหม่","contents":{"type":"bubble","size":"mega","body":{"type":"box","layout":"vertical","spacing":"md","contents":[{"type":"text","text":"✅ รายการสั่งผักใหม่ (ADMIN#714)","weight":"bold","size":"md","color":"#1DB446","wrap":true},{"type":"text","text":"ร้าน: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PDF","uri":"https://drive.google.com/file/d/1CmJL4GiFibuHQ6ju83eHwi2cHiKJ_WMO/view?usp=drivesdk"},"margin":"sm"}]}]}}}</t>
  </si>
  <si>
    <t>✅ Deleted trigger: -4058229838844116644</t>
  </si>
  <si>
    <t>📬 pushFlexMessage : {"sentMessages":[{"id":"573728824404476127","quoteToken":"L3q9S4B5cb2hCtDay7PrK_dPU7QSeo7uTPP6FagLBivJcd0Ai1YDrttY0A2NP5QY4WEjOwPSjuNtFuzfktpIgDO6kt6NyI6daDyN3sjsuPPorBmc19e4hiiq7NjeR-GfIUGaSruGON51OzOg5LRlnw"}]}</t>
  </si>
  <si>
    <t>🔥 Deleted property for trigger: 7409245568167875492</t>
  </si>
  <si>
    <t>✅ Deleted trigger: 7409245568167875492</t>
  </si>
  <si>
    <t>🔥 Processing order for trigger: -2589390478307624247</t>
  </si>
  <si>
    <t>summarizeOrdersToPayments key: 10/08/2025|8 Bistro</t>
  </si>
  <si>
    <t>🔥 Processing order for trigger: -8458225261188759193</t>
  </si>
  <si>
    <t>✅ เริ่ม generateAdminDeliveryDocs สำหรับ: 8 Bistro วันที่: 10082025</t>
  </si>
  <si>
    <t>✨ สร้างเลขที่เอกสารใหม่: DS100825003</t>
  </si>
  <si>
    <t>summarizeOrdersToPayments key: 10/08/2025|Fat Boy</t>
  </si>
  <si>
    <t>💾 อัปเดตเลขที่เอกสาร DS100825003 ใน Payments แถวที่ 1972</t>
  </si>
  <si>
    <t>Flex Message (Final): {"type":"flex","altText":"(ADMIN#716) สั่งผักใหม่","contents":{"type":"bubble","size":"mega","body":{"type":"box","layout":"vertical","spacing":"md","contents":[{"type":"text","text":"✅ รายการสั่งผักใหม่ (ADMIN#716)","weight":"bold","size":"md","color":"#1DB446","wrap":true},{"type":"text","text":"ร้าน: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PDF","uri":"https://drive.google.com/file/d/1Cx1qtQe2TFJilYhvIIjW9GmkQCeKfkw0/view?usp=drivesdk"},"margin":"sm"}]}]}}}</t>
  </si>
  <si>
    <t>📬 pushFlexMessage : {"sentMessages":[{"id":"573728917954494648","quoteToken":"UpOPKtxoSH1cBK3oAv8Y5cVXzvqd_Q6os5-Bci_OiVL2Yzmd8ORIMLRLK1U8Y5OXIf3Tib6jhXtvlPjz36iLQChuk29RBOGmoyoujEfROActAEH56Pd8RZ1HSINqys6W0qPleCQDBsJOCAeAU4OVLw"}]}</t>
  </si>
  <si>
    <t>🔥 Deleted property for trigger: -2589390478307624247</t>
  </si>
  <si>
    <t>✅ Deleted trigger: -2589390478307624247</t>
  </si>
  <si>
    <t>✅ เริ่ม generateAdminDeliveryDocs สำหรับ: Fat Boy วันที่: 10082025</t>
  </si>
  <si>
    <t>✨ สร้างเลขที่เอกสารใหม่: DS100825004</t>
  </si>
  <si>
    <t>💾 อัปเดตเลขที่เอกสาร DS100825004 ใน Payments แถวที่ 1973</t>
  </si>
  <si>
    <t>Flex Message (Final): {"type":"flex","altText":"(ADMIN#717) สั่งผักใหม่","contents":{"type":"bubble","size":"mega","body":{"type":"box","layout":"vertical","spacing":"md","contents":[{"type":"text","text":"✅ รายการสั่งผักใหม่ (ADMIN#717)","weight":"bold","size":"md","color":"#1DB446","wrap":true},{"type":"text","text":"ร้าน: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10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กก.","weight":"bold","align":"end","size":"sm","flex":2},{"type":"text","text":"550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PDF","uri":"https://drive.google.com/file/d/1HS9B2q5XUiBk2S4gHRcdbt_8JcBlxbJc/view?usp=drivesdk"},"margin":"sm"}]}]}}}</t>
  </si>
  <si>
    <t>📬 pushFlexMessage : {"sentMessages":[{"id":"573728966272352257","quoteToken":"JLfYpPOUsysYTvA3Iwfid7vB-Ze3uv0l8pKbHoOyEQ5iCtzL1YK_I5uM6D3KGqxzamBj1Kr7Q6zfSZ5K55Y0RHqYc2uM-49LZeywSlxFKdQUMKsAATtXum_jGJ0aMQKm_gJ5LqMEuaz4_yHD4Wenkw"}]}</t>
  </si>
  <si>
    <t>🔥 Deleted property for trigger: -8458225261188759193</t>
  </si>
  <si>
    <t>✅ Deleted trigger: -8458225261188759193</t>
  </si>
  <si>
    <t>json : "{\"destination\":\"Uffcadd844141cf0a43c0c2c87fb2389e\",\"events\":[{\"type\":\"message\",\"message\":{\"type\":\"text\",\"id\":\"573734516762607914\",\"quoteToken\":\"viQFRBG_1OERJtvBDY_zWtZLwF9AntXiq8SuiYkaxYLiDCmW4SDD5Er_SAOjHx4eMsXT3_AZxIVwOKR60j121d5FHX9Qu0gU3Q_WEm6C05onMahdhsbCbKPRmnb616JY6bvcuLttrdouEkAiwPxb_Q\",\"text\":\"สั่งผัก\"},\"webhookEventId\":\"01K2977S2WG7QKE9H8Q9EFJJJ2\",\"deliveryContext\":{\"isRedelivery\":false},\"timestamp\":1754803724847,\"source\":{\"type\":\"user\",\"userId\":\"U38cf79a0245305294a59833353cea1ae\"},\"replyToken\":\"3d739484836a4e9b98ad66b34098c01d\",\"mode\":\"active\"}]}"</t>
  </si>
  <si>
    <t>json : "{\"date\":\"2025-08-10T05:30:33.507Z\",\"deliveryDate\":\"2025-08-12\",\"user\":\"Dripping Hill\",\"userLine\":\"Dripping Hill\",\"payMethod\":\"โอนเงิน\",\"userId\":\"U38cf79a0245305294a59833353cea1ae\",\"order\":[{\"name\":\"Green Oak\",\"nameTh\":\"กรีนโอ๊ค \",\"amount\":0.4,\"price\":120,\"subtotal\":48,\"image\":\"https://i.postimg.cc/xXKgwvBZ/05.png\"},{\"name\":\"Red Oak\",\"nameTh\":\"เรดโอ๊ค \",\"amount\":0.5,\"price\":120,\"subtotal\":60,\"image\":\"https://i.postimg.cc/8F4451pB/08.png\"},{\"name\":\"Cos\",\"nameTh\":\"คอส\",\"amount\":0.1,\"price\":120,\"subtotal\":12,\"image\":\"https://i.postimg.cc/643mw8Cv/03.png\"}]}"</t>
  </si>
  <si>
    <t>📬 pushFlexMessage : {"sentMessages":[{"id":"573734707805028816","quoteToken":"ZlNVJl7oWos9f0tEFWKouTIcmWw_lgV265YP5MrKo0Iu9hYAkhe7RpsNTqrJZ2mXqsgAm4ncP3IKaDtAXcyZeysWuSqtC_wdnGekvNpY6-acmiLe45Jfs13XquojNVnezYNYtB8-u_pCHQ6xyzgVuQ"}]}</t>
  </si>
  <si>
    <t>🔥 Queued order with Trigger ID: -1548665979938775792</t>
  </si>
  <si>
    <t>🔥 Processing order for trigger: -1548665979938775792</t>
  </si>
  <si>
    <t>summarizeOrdersToPayments key: 12/08/2025|Dripping Hill</t>
  </si>
  <si>
    <t>Flex Message (Final): {"type":"flex","altText":"(Dripping Hill#718) สั่งผักใหม่","contents":{"type":"bubble","size":"mega","body":{"type":"box","layout":"vertical","spacing":"md","contents":[{"type":"text","text":"✅ รายการสั่งผักใหม่ (Dripping Hill#718)","weight":"bold","size":"md","color":"#1DB446","wrap":true},{"type":"text","text":"ร้าน: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</si>
  <si>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{"sentMessages":[{"id":"573735010181054909","quoteToken":"YuRGVhcKmuE_X_t02tNtfbSbmIk9UIn7iHdFRc4R0a0zxljfGz4pQsV1Se_P1SGqLyOKWmxpdXDO662D16XBEO45lByE7YHs4fTVsujnRXMXVq2q6p6oQ2AItHFlJUrCuKLFjBKnIFCBFB3UouxMDA"}]}</t>
  </si>
  <si>
    <t>🔥 Deleted property for trigger: -1548665979938775792</t>
  </si>
  <si>
    <t>✅ Deleted trigger: -1548665979938775792</t>
  </si>
  <si>
    <t>json : "{\"destination\":\"Uffcadd844141cf0a43c0c2c87fb2389e\",\"events\":[{\"type\":\"message\",\"message\":{\"type\":\"text\",\"id\":\"573740776375714235\",\"quoteToken\":\"BiztwoSp2UemcMRWIOPXoaI9V517_AI5H2I-rBohr127QO5nNljFZxisUxtsG6xZeUIHD7H84VP4Gk6jxiN1CQNgVsBdE1btEBAKtQHciahdiMQpuJcfO3R9825KnKJKOryQRd9Dpav36A-MWBl5Lw\",\"text\":\"วันนี้มาส่งมั้ยคะ\"},\"webhookEventId\":\"01K29ASMEGVQPG5G9MBF2DEFR1\",\"deliveryContext\":{\"isRedelivery\":false},\"timestamp\":1754807455701,\"source\":{\"type\":\"user\",\"userId\":\"U0d6b72543464859ef62065c9501370cd\"},\"replyToken\":\"e87ffb7354b54ca3af0b6af8b3306d84\",\"mode\":\"active\"}]}"</t>
  </si>
  <si>
    <t>json : "{\"destination\":\"Uffcadd844141cf0a43c0c2c87fb2389e\",\"events\":[{\"type\":\"message\",\"message\":{\"type\":\"text\",\"id\":\"573741357823164615\",\"quoteToken\":\"baRJhrIQyWRGuspcqYVUr0S5Q3kyYjB6KZpifxs-uB5kjaeMvw2fQkDZF_vnBZTGkZ--zHi-wLDWcoxiiCcNEb0NFbsdmtXJldG8YkvJLIomNfG3AuJfiLyQzEy9l1_mAbSd3rNFocn4sQu0EZOZNw\",\"text\":\"โอเคค่ะ \"},\"webhookEventId\":\"01K29B46WB3QBB5ERMN0N4HKXN\",\"deliveryContext\":{\"isRedelivery\":false},\"timestamp\":1754807802460,\"source\":{\"type\":\"user\",\"userId\":\"U0d6b72543464859ef62065c9501370cd\"},\"replyToken\":\"ff129f01d11347e18f1811c165050e58\",\"mode\":\"active\"}]}"</t>
  </si>
  <si>
    <t>json : "{\"destination\":\"Uffcadd844141cf0a43c0c2c87fb2389e\",\"events\":[{\"type\":\"message\",\"message\":{\"type\":\"text\",\"id\":\"573747039779684408\",\"quoteToken\":\"oFMpY5S_7TgyPOF7FIcOpgFUWT8M0l6lAXvZO8muPI1B5ZcrmwDg4N7Yc79r4SG_nDmB0dUu_3EhZhrVo_Fg5o3P64qNbnR4ash28uYrkomg6eK2OnDTZtPUW0vfBlxxClKX0-zz2GMRGTHFzMRdQA\",\"text\":\"พรุ่งนี้ร้านหยุดไหมคะ\"},\"webhookEventId\":\"01K29EBJ6YG5FTZAC0Z0TZEFN0\",\"deliveryContext\":{\"isRedelivery\":false},\"timestamp\":1754811189112,\"source\":{\"type\":\"user\",\"userId\":\"Ua560acbf9a31e34c0b4e4c64e77ac84d\"},\"replyToken\":\"83f8e7b534b647e9a0ca8ca0845efa29\",\"mode\":\"active\"}]}"</t>
  </si>
  <si>
    <t>📬 pushFlexMessage : {"sentMessages":[{"id":"573769077274181660","quoteToken":"F52VcM3vdkh2NzF4NLBrW94Sb2PmLi48yeBKhHUmNo89385G9AGQdSZQnefsiUPKTcqGONMeHY2Wcjzt1ECfRIRqA9tG10dH2s3AbX6c_hmiiBwKgT1mRuXEa12tyiAj63zdhYYcTelM2yrtuztH6g"}]}</t>
  </si>
  <si>
    <t>📬 pushFlexMessage : {"sentMessages":[{"id":"573773714546491701","quoteToken":"nfrK48C0OFZ6eZaBuZEGaoexjfQ2s4fv4Bkv5os6T-OVLCdj0m1Q2E-z9rPJgvIoZ0I_3ewjY0ztM98XF0cHHpWqRo1jznO-jZWHy3Nps4-keLP-Ojt6UTDeeI8I4_gSHtMJbqbac_nRIaXPLTzoLA"}]}</t>
  </si>
  <si>
    <t>json : "{\"destination\":\"Uffcadd844141cf0a43c0c2c87fb2389e\",\"events\":[{\"type\":\"message\",\"message\":{\"type\":\"text\",\"id\":\"573785912119394675\",\"quoteToken\":\"sswQsxSXPxWW0FsE-Bi2v1zNSvzX0t6lom7dt91Vsx9ru1zQM-BjzLjN7jZI-N0iSDJ2ry6NF99gkcXW1GNFbXPFm7bUl3s3zIk-4WYR8BoTQWyjKuuK65rQ3ItirNrW4fwJ7ZYaa0i3hkOdIGre4A\",\"text\":\"สั่งผัก\"},\"webhookEventId\":\"01K2A4EMWQ6Y3RRXEKWV9B6ZK4\",\"deliveryContext\":{\"isRedelivery\":false},\"timestamp\":1754834358853,\"source\":{\"type\":\"user\",\"userId\":\"Uf31fcbb445a04ac9cfb8fb58a37d2724\"},\"replyToken\":\"e9eeca2582d149589464b50dbf4ef6d1\",\"mode\":\"active\"}]}"</t>
  </si>
  <si>
    <t>json : "{\"date\":\"2025-08-10T14:48:53.307Z\",\"deliveryDate\":\"2025-08-12\",\"user\":\"เรื่องของสเต๊ก\",\"userLine\":\"Iwaynew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</si>
  <si>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{"sentMessages":[{"id":"573790917652906393","quoteToken":"D_LLRokqtTN8P_GDag-tQ_NYNWSHJSdd4x-37rMnHDmsZESOVLSNXkIiQZFOhUqQIAbLgxKYnqq5X87loHK2bEEM8yB2h9Z0TKWf0sIsJJWMWCQJnoE7Ia20vpAKd77IAs1Uf7OMLz2IT8HdCJrK8A"}]}</t>
  </si>
  <si>
    <t>🔥 Queued order with Trigger ID: -905259656039382137</t>
  </si>
  <si>
    <t>🔥 Processing order for trigger: -905259656039382137</t>
  </si>
  <si>
    <t>summarizeOrdersToPayments key: 12/08/2025|เรื่องของสเต๊ก</t>
  </si>
  <si>
    <t>Flex Message (Final): {"type":"flex","altText":"(Iwaynew Wongsuwat#719) สั่งผักใหม่","contents":{"type":"bubble","size":"mega","body":{"type":"box","layout":"vertical","spacing":"md","contents":[{"type":"text","text":"✅ รายการสั่งผักใหม่ (Iwaynew Wongsuwat#719)","weight":"bold","size":"md","color":"#1DB446","wrap":true},{"type":"text","text":"ร้าน: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</si>
  <si>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{"sentMessages":[{"id":"573791034220740935","quoteToken":"p6G4g4BGXGPYBxy9yVa2PE9ONpgjjvx-7CPmlrU60R6xIqdhT7MX8ueAtDirAyrnegZ3Zo4V17VClmO2F0hWODEVwNUCPcUJuU6EqqQ52Z1hTheYX7PZklpQOLmbvA5_7EN3awwFYX-SOD12M9E4dQ"}]}</t>
  </si>
  <si>
    <t>🔥 Deleted property for trigger: -905259656039382137</t>
  </si>
  <si>
    <t>✅ Deleted trigger: -905259656039382137</t>
  </si>
  <si>
    <t>json : "{\"destination\":\"Uffcadd844141cf0a43c0c2c87fb2389e\",\"events\":[{\"type\":\"message\",\"message\":{\"type\":\"text\",\"id\":\"573814672461922341\",\"quoteToken\":\"90VRsm3V53vqEl9PmI1pxwNVmjvh2p20AFlZAe8WpxEZ8SZpxShHdsytXDHlktoA0DWBDnbywpQTZIUb6fJQv0N_oaknZ4MMR_Eb5W-ZbSmBPGc455zCCytjjPxO9PP6ZE2dFcUR7jfqHZN8dDEQOA\",\"text\":\"สั่งผัก\"},\"webhookEventId\":\"01K2AMSSE3M9R7QVPX8CTT2JGK\",\"deliveryContext\":{\"isRedelivery\":false},\"timestamp\":1754851501343,\"source\":{\"type\":\"user\",\"userId\":\"U863ec6850ff494c8ad50b25afa94efb0\"},\"replyToken\":\"cacbad9d164b45b2a54d606604ae6250\",\"mode\":\"active\"}]}"</t>
  </si>
  <si>
    <t>json : "{\"destination\":\"Uffcadd844141cf0a43c0c2c87fb2389e\",\"events\":[{\"type\":\"message\",\"message\":{\"type\":\"text\",\"id\":\"573814787587178582\",\"quoteToken\":\"52wr2l89IthcE6BvhSm-FgIJBLAEHh2ZJ5jh6IUw-eknf9EWm90U301Tns-gzNgM_NN3et6awBOATSxFpi6Wo1jbrMawrAZIB5p5qpxfCvNo-32EbX1HRxHhUPT3riRC8K6Lah6PHcY_Kzwc-NX8eQ\",\"text\":\"มีร็อคเก็ตมั้ยครับ\"},\"webhookEventId\":\"01K2AMVWMTNHKRXEENHTMCYS6N\",\"deliveryContext\":{\"isRedelivery\":false},\"timestamp\":1754851569823,\"source\":{\"type\":\"user\",\"userId\":\"U863ec6850ff494c8ad50b25afa94efb0\"},\"replyToken\":\"f57f56c7aa464d849a8e457cc8a2356e\",\"mode\":\"active\"}]}"</t>
  </si>
  <si>
    <t>json : "{\"destination\":\"Uffcadd844141cf0a43c0c2c87fb2389e\",\"events\":[{\"type\":\"message\",\"message\":{\"type\":\"text\",\"id\":\"573857049562317167\",\"quoteToken\":\"siwuJIbZSw0qo5qcY9qwxJnaahJkcFz0JueACuVLPd8fmHav4eHem0jbIg90aYq28asrWTofuZVusYKvg3GIUK_RPTMTqk04W-oDfBpLOgBtUDprj_pM0m3hcDhJaeRN8k3xiyWOAXjoCXSEDKSbQA\",\"text\":\"สั่งผัก\"},\"webhookEventId\":\"01K2BCWM31FPR699CEBJ464HQ9\",\"deliveryContext\":{\"isRedelivery\":false},\"timestamp\":1754876760116,\"source\":{\"type\":\"user\",\"userId\":\"U0a6caa79590587d5269bfdd7dcb6f3c2\"},\"replyToken\":\"b83f4912dffb43f7b1be9a162f0ce4a1\",\"mode\":\"active\"}]}"</t>
  </si>
  <si>
    <t>json : "{\"date\":\"2025-08-11T01:46:29.683Z\",\"deliveryDate\":\"2025-08-12\",\"user\":\"Homie\",\"userLine\":\"namm\",\"payMethod\":\"โอนเงิน\",\"userId\":\"U0a6caa79590587d5269bfdd7dcb6f3c2\",\"order\":[{\"name\":\"Red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</si>
  <si>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{"sentMessages":[{"id":"573857105615258062","quoteToken":"qidogF8u5KFMYpdPuEeS6TiANCT5nqRR2OeDWitSXCyUOlPvqjY7LNTxNZWvTiD0EaHBHkP8lBYFjvsFnbvnsq1tXhEEi7zxjZ4tFmx6ygfu_HW3MKen-xQv4z4ulOAKJjDqMOri6Y4Dg009aC2X-w"}]}</t>
  </si>
  <si>
    <t>🔥 Queued order with Trigger ID: -546243893323117525</t>
  </si>
  <si>
    <t>🔥 Processing order for trigger: -546243893323117525</t>
  </si>
  <si>
    <t>summarizeOrdersToPayments key: 12/08/2025|Homie</t>
  </si>
  <si>
    <t>Flex Message (Final): {"type":"flex","altText":"(namm#720) สั่งผักใหม่","contents":{"type":"bubble","size":"mega","body":{"type":"box","layout":"vertical","spacing":"md","contents":[{"type":"text","text":"✅ รายการสั่งผักใหม่ (namm#720)","weight":"bold","size":"md","color":"#1DB446","wrap":true},{"type":"text","text":"ร้าน: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</si>
  <si>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{"sentMessages":[{"id":"573857353380921663","quoteToken":"gORlo8311au0VG8HC-yuplYxeWLir3yf04zfqVWeQgsih7v9_zHIzMosOsr4lqbV_NsSPpBndAfWKGWl9alVq780qDHTUS7sB1CN6eOGa_-2jMnddee0gSieqsVmg5qjM0yk6rDvtlVsrMxIvAjaRg"}]}</t>
  </si>
  <si>
    <t>🔥 Deleted property for trigger: -546243893323117525</t>
  </si>
  <si>
    <t>✅ Deleted trigger: -546243893323117525</t>
  </si>
  <si>
    <t>json : "{\"destination\":\"Uffcadd844141cf0a43c0c2c87fb2389e\",\"events\":[{\"type\":\"message\",\"message\":{\"type\":\"text\",\"id\":\"573883084429328643\",\"quoteToken\":\"MDqyRaeq1nWdoA92u7ndBEtpvZ1EyJbeNovrHQ4Ew6t8QLP8VNtxlPuBaCJH8w3vdsNB64sR-lWPZav8ishxMp7aeF4zuLeDe1DHdLc7Qam_3m2QgcFvROgfTxEq7vLTnN25ZHfeUHoY-nrFh63Txg\",\"text\":\"ผักถึงไหนแล้วคับ\"},\"webhookEventId\":\"01K2BVP6GCD1XPAXZP046G0014\",\"deliveryContext\":{\"isRedelivery\":false},\"timestamp\":1754892277976,\"source\":{\"type\":\"user\",\"userId\":\"U0e980777e178950d5640753c3942f1ce\"},\"replyToken\":\"8389d1673fcd4c37b84af7fe644a27e1\",\"mode\":\"active\"}]}"</t>
  </si>
  <si>
    <t>📬 pushFlexMessage : {"sentMessages":[{"id":"573914034852855932","quoteToken":"nqzyessTs_ikQvn54Kak9eAhbCMOYVdUD9HvMibW9HoOUlixux3vbvgGftJq0FZvaJb87Mm4oTxRtR2PfibXDsNA4U6WMak5w4XxtjA5LZX7H98PehsjsNmcF0WcAuflV78xyWqYzJL_Lptbfq11Sg"}]}</t>
  </si>
  <si>
    <t>json : "{\"destination\":\"Uffcadd844141cf0a43c0c2c87fb2389e\",\"events\":[{\"type\":\"message\",\"message\":{\"type\":\"text\",\"id\":\"573933723922464964\",\"quoteToken\":\"iIaefCdzgQQme2BcGG9CG2ViSA3sOI2Dk3QFRDk-T7UbGJELgefPtkOP8cy2Z8CdZl5jC8VDI7W6mYOSHVR6Lj6FRARgW3zFY4rFTJ-c5xpzsxTyYzztPZK7gzVr2u-koj5hpQG6qGFpW5FvY96oVQ\",\"text\":\" สั่งผักสลัดหน่อยค่ะ\\nกรีนโอ๊ค1โล\\nเรดโอ๊ค 1โล\\nฟินเดย์1โล\\nผักเบบี้คอส 1โล\\nขอบคุณค่ะ\\n\"},\"webhookEventId\":\"01K2CRFAVKZ30E05QG0K8FM4B0\",\"deliveryContext\":{\"isRedelivery\":false},\"timestamp\":1754922461560,\"source\":{\"type\":\"user\",\"userId\":\"U78617910c23af5dc02e8b5d4035a5026\"},\"replyToken\":\"904600a458424689abf81fa5b005f81b\",\"mode\":\"active\"}]}"</t>
  </si>
  <si>
    <t>json : "{\"date\":\"2025-08-11T14:53:02.991Z\",\"deliveryDate\":\"2025-08-12\",\"user\":\"ไวท์เฮ้าส์\",\"userLine\":\"Gt\",\"payMethod\":\"เงินสด\",\"userId\":\"Uc6055f977b197597baf773d364ef63ef\",\"order\":[{\"name\":\"Red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</si>
  <si>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{"sentMessages":[{"id":"573936301977108706","quoteToken":"m8EZ1El-f1w1isQh653ZO3DHQdMKY8RXQN6g5-AVFObXS5SJ2cBLBZutyLupNWtrFfndB8bUMXfBhKHr3qIW7A3GHXRZMCp7Xs3Ld6_IJh59Bu6YGu0i8QOkxAFSvv-XU5R73WXGx3Df4b1sAT2VgA"}]}</t>
  </si>
  <si>
    <t>🔥 Queued order with Trigger ID: -3421477987946123601</t>
  </si>
  <si>
    <t>🔥 Processing order for trigger: -3421477987946123601</t>
  </si>
  <si>
    <t>summarizeOrdersToPayments key: 12/08/2025|ไวท์เฮ้าส์</t>
  </si>
  <si>
    <t>Flex Message (Final): {"type":"flex","altText":"(Gt#721) สั่งผักใหม่","contents":{"type":"bubble","size":"mega","body":{"type":"box","layout":"vertical","spacing":"md","contents":[{"type":"text","text":"✅ รายการสั่งผักใหม่ (Gt#721)","weight":"bold","size":"md","color":"#1DB446","wrap":true},{"type":"text","text":"ร้าน: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</si>
  <si>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{"sentMessages":[{"id":"573936572978954330","quoteToken":"U77YZrZN99eqUZyFUlsAN22MNLIlkBLM15eLThS0lbfXsF6Ckk6xMBc9fSo60awqR8LoJ8i7CSkF0R_vCFbHkcQRcpkjUKHLQ9YkSeiuy0qtZWIsmPmrVe3aEwbr_G7dvK3Dam8Vss25Udwmvbb1kQ"}]}</t>
  </si>
  <si>
    <t>🔥 Deleted property for trigger: -3421477987946123601</t>
  </si>
  <si>
    <t>✅ Deleted trigger: -3421477987946123601</t>
  </si>
  <si>
    <t>json : "{\"date\":\"2025-08-11T15:02:20.669Z\",\"deliveryDate\":\"2025-08-12\",\"user\":\"เรื่องของสเต๊ก\",\"userLine\":\"Iwaynew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</si>
  <si>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{"sentMessages":[{"id":"573937222357876957","quoteToken":"zMcygNpgeg_7DdiRutSwO_v9GECROLLKxDL7mLET5agv1_MCnxln5Cur-nToDvYFxtXSwMpyBXIorKfdPBaUkPtd4HrTiHJ-itZWx8ZJxNdKlFAgrFKcNj3F0ufJd6OVQzLTevzpMR6_WfTpe77XiA"}]}</t>
  </si>
  <si>
    <t>json : "{\"date\":\"2025-08-11T15:07:59.704Z\",\"deliveryDate\":\"2025-08-12\",\"user\":\"Pepper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\",\"amount\":0.5,\"price\":120,\"subtotal\":60,\"image\":\"https://i.postimg.cc/8F4451pB/08.png\"},{\"name\":\"Cos\",\"nameTh\":\"คอส\",\"amount\":1.5,\"price\":120,\"subtotal\":180,\"image\":\"https://i.postimg.cc/643mw8Cv/03.png\"}]}"</t>
  </si>
  <si>
    <t>📬 pushFlexMessage : {"sentMessages":[{"id":"573937780166754713","quoteToken":"IlMe9xKKJWJ-MTHLJuCTNJYhiDFALFsU6O9_7dpay1JMiAVAZ_EqqhyYQSBEPwI3ARrMqVbQfwrgctk2Vue1WSuykly6Vrolygswn-UK7-JpUP7Gj3-dX9NuUsujjReS05X8ISNcRIz4VURbCgfvVQ"}]}</t>
  </si>
  <si>
    <t>🔥 Queued order with Trigger ID: -2040497113258099601</t>
  </si>
  <si>
    <t>json : "{\"destination\":\"Uffcadd844141cf0a43c0c2c87fb2389e\",\"events\":[{\"type\":\"message\",\"message\":{\"type\":\"text\",\"id\":\"573937794947744255\",\"quoteToken\":\"bMfUbQ9En39qulYKEuEYQJpWVuiUheswUerxTTwZR-kpFpqIiZHRhJweFmP58qrMIq2PUwz6Lrv9fuIbY-nEIcOV-nigjvMtje6JDVPkJqPC3-1C4_W5p2gozSiUtW03sY_zu_n7zhkCaap9zQ7f0A\",\"text\":\"พรุ่งนี้จัดส่งปกติใช่ไหมคะ\"},\"webhookEventId\":\"01K2CTSC3XDVDGYC65MMX5YM06\",\"deliveryContext\":{\"isRedelivery\":false},\"timestamp\":1754924887923,\"source\":{\"type\":\"user\",\"userId\":\"Uf31fcbb445a04ac9cfb8fb58a37d2724\"},\"replyToken\":\"c3b0a3b1be8749c38f160ee9bacc243d\",\"mode\":\"active\"}]}"</t>
  </si>
  <si>
    <t>🔥 Processing order for trigger: -2040497113258099601</t>
  </si>
  <si>
    <t>summarizeOrdersToPayments key: 12/08/2025|Pepper International</t>
  </si>
  <si>
    <t>Flex Message (Final): {"type":"flex","altText":"(Nöei#722) สั่งผักใหม่","contents":{"type":"bubble","size":"mega","body":{"type":"box","layout":"vertical","spacing":"md","contents":[{"type":"text","text":"✅ รายการสั่งผักใหม่ (Nöei#722)","weight":"bold","size":"md","color":"#1DB446","wrap":true},{"type":"text","text":"ร้าน: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บ.","size":"sm","color":"#000000","align":"end","flex":3}]},{"type":"box","layout":"horizontal","contents":[{"type":"text","text":"Cos","size":"sm","color":"#000000","flex":4},{"type":"text","text":"1.50 กก.","size":"sm","color":"#555555","align":"end","flex":3},{"type":"text","text":"180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</si>
  <si>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{"sentMessages":[{"id":"573937915643298083","quoteToken":"IPd3jtEMGX8b4OMCDoJN55I294Ry9OmA2l9vSu2R3FpP0PLJzUFQrOUkoVWb5RPkSFPWPbSrY0bKTf2ovfhPbxQzlJWebjl8I22BTn5SA5n_l4cBA6vo5bpBdMQdOdFsBn1scS-vPH8iIdBIpJwEng"}]}</t>
  </si>
  <si>
    <t>🔥 Deleted property for trigger: -2040497113258099601</t>
  </si>
  <si>
    <t>✅ Deleted trigger: -2040497113258099601</t>
  </si>
  <si>
    <t>json : "{\"destination\":\"Uffcadd844141cf0a43c0c2c87fb2389e\",\"events\":[{\"type\":\"message\",\"message\":{\"type\":\"text\",\"id\":\"573940302604665445\",\"quoteToken\":\"vjI42WuSPCqGR28zyFL-h86cO1BvUW7KVcvCRddNcBDq0Ub4LZunixBkMS1oYHUZJFsHkoWweDZdXlTtM0OFnsxnZAge1-n3ted-YXFXXdAp5XZmhRGYlYgfaO1QDNOROJsSQZXEM4A2bnOoVmoivQ\",\"text\":\"สั่งผัก\"},\"webhookEventId\":\"01K2CW6ZW3YQFFG98RJ188MDX9\",\"deliveryContext\":{\"isRedelivery\":false},\"timestamp\":1754926382603,\"source\":{\"type\":\"user\",\"userId\":\"U0d6b72543464859ef62065c9501370cd\"},\"replyToken\":\"9fdc6c5422ef43ed8978d20aa34014ba\",\"mode\":\"active\"}]}"</t>
  </si>
  <si>
    <t>json : "{\"date\":\"2025-08-11T15:33:28.113Z\",\"deliveryDate\":\"2025-08-12\",\"user\":\"Ginda wagyu\",\"userLine\":\"Moo_Mhee🍿🪟💖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</si>
  <si>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{"sentMessages":[{"id":"573940352969605631","quoteToken":"01rFz--wHXdqz9QrVldFvmbFX9zkWSd2kmXKUx8ustZwzbgV17Q2XwrX3c0729UpW-cEAOcn5aHgHZkjVECe-xq-pkNso-km9uSdK36qhMJNOzDgFAjYryUxssZdVSU7WI-5_BQrVc9mLJMV2Dh0eA"}]}</t>
  </si>
  <si>
    <t>🔥 Queued order with Trigger ID: -3309998043390147078</t>
  </si>
  <si>
    <t>🔥 Processing order for trigger: -3309998043390147078</t>
  </si>
  <si>
    <t>summarizeOrdersToPayments key: 12/08/2025|Ginda wagyu</t>
  </si>
  <si>
    <t>Flex Message (Final): {"type":"flex","altText":"(Moo_Mhee🍿🪟💖46#723) สั่งผักใหม่","contents":{"type":"bubble","size":"mega","body":{"type":"box","layout":"vertical","spacing":"md","contents":[{"type":"text","text":"✅ รายการสั่งผักใหม่ (Moo_Mhee🍿🪟💖46#723)","weight":"bold","size":"md","color":"#1DB446","wrap":true},{"type":"text","text":"ร้าน: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</si>
  <si>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{"sentMessages":[{"id":"573940552031273455","quoteToken":"yMcDzISQEWI00CTNYkJEdWbYILMN6TuaXSjEx0BmX7wau2wi9Rn0JhfppI3oqoX4A-FlfooB9PL8C9_2LjW9_AtKOJsJbeWavBwBXLnIdRiVj5koQMYC7TK9VfunfxlUX8Qc8xxlgNaSPRDW3OyjxA"}]}</t>
  </si>
  <si>
    <t>🔥 Deleted property for trigger: -3309998043390147078</t>
  </si>
  <si>
    <t>✅ Deleted trigger: -3309998043390147078</t>
  </si>
  <si>
    <t>json : "{\"date\":\"2025-08-11T15:44:44.452Z\",\"deliveryDate\":\"2025-08-12\",\"user\":\"มุมสเต็ก\",\"userLine\":\"ADMIN\",\"payMethod\":\"โอนเงิน\",\"userId\":\"ADMIN\",\"order\":[{\"name\":\"Green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</si>
  <si>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8570349748202117419</t>
  </si>
  <si>
    <t>🔥 Processing order for trigger: 8570349748202117419</t>
  </si>
  <si>
    <t>summarizeOrdersToPayments key: 12/08/2025|มุมสเต็ก</t>
  </si>
  <si>
    <t>json : "{\"destination\":\"Uffcadd844141cf0a43c0c2c87fb2389e\",\"events\":[{\"type\":\"message\",\"message\":{\"type\":\"text\",\"id\":\"573941584517923041\",\"quoteToken\":\"RIV_uAIeLoxZWF7BR-7_k2mLeweDYdNLemsXEF44LG0gRN5c2tFm_KclvVBKC2R8GP94W2JXSJ9qQIR5h7RKcHg9h-KIDyT8RIuaNWFrjG2W_0igkk9a8RyJOQPz7SRh1kOin94cnLKeZcqRUB9ipQ\",\"text\":\"ค่ะ\"},\"webhookEventId\":\"01K2CWYA8WW9Q32VQYC9JAV5HK\",\"deliveryContext\":{\"isRedelivery\":false},\"timestamp\":1754927146786,\"source\":{\"type\":\"user\",\"userId\":\"Uf31fcbb445a04ac9cfb8fb58a37d2724\"},\"replyToken\":\"4c68db5ba8024a4c80d171a2584357f8\",\"mode\":\"active\"}]}"</t>
  </si>
  <si>
    <t>Flex Message (Final): {"type":"flex","altText":"(ADMIN#724) สั่งผักใหม่","contents":{"type":"bubble","size":"mega","body":{"type":"box","layout":"vertical","spacing":"md","contents":[{"type":"text","text":"✅ รายการสั่งผักใหม่ (ADMIN#724)","weight":"bold","size":"md","color":"#1DB446","wrap":true},{"type":"text","text":"ร้าน: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</si>
  <si>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{"sentMessages":[{"id":"573941602151039471","quoteToken":"6O9FOxOoo3GUUfUHV-rajJTlrIiauvNLGXeyQpHxGLVWZSxx_C6r7vqruMNHo2PRSW63BCmK0Znk7DoovcDHfjXyrfcbKZ0zcko8EiAzdGYRUpIqf8yZPhMckM9jJj-ByUUWzGWUMxTsTGhRVaHgkg"}]}</t>
  </si>
  <si>
    <t>🔥 Deleted property for trigger: 8570349748202117419</t>
  </si>
  <si>
    <t>✅ Deleted trigger: 8570349748202117419</t>
  </si>
  <si>
    <t>json : "{\"date\":\"2025-08-11T15:46:12.845Z\",\"deliveryDate\":\"2025-08-12\",\"user\":\"มุมสเต็ก\",\"userLine\":\"ADMIN\",\"payMethod\":\"โอนเงิน\",\"userId\":\"ADMIN\",\"order\":[{\"name\":\"Green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</si>
  <si>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-2513515986333551520</t>
  </si>
  <si>
    <t>🔥 Processing order for trigger: -2513515986333551520</t>
  </si>
  <si>
    <t>Found 3 rows to delete for shop "มุมสเต็ก" on 12/08/2025.</t>
  </si>
  <si>
    <t>Deleted row: 3492</t>
  </si>
  <si>
    <t>Deleted row: 3491</t>
  </si>
  <si>
    <t>Deleted row: 3490</t>
  </si>
  <si>
    <t>Found existing payment summary at data index: 1978</t>
  </si>
  <si>
    <t>Row 1980 updated successfully.</t>
  </si>
  <si>
    <t>Flex Message (Final): {"type":"flex","altText":"(ADMIN#724) แก้ไขสั่งผัก","contents":{"type":"bubble","size":"mega","body":{"type":"box","layout":"vertical","spacing":"md","contents":[{"type":"text","text":"🔄 แก้ไขรายการสั่งผัก (ADMIN#724)","weight":"bold","size":"md","color":"#f57b00","wrap":true},{"type":"text","text":"ร้าน: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</si>
  <si>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{"sentMessages":[{"id":"573941854883282947","quoteToken":"K9XliIOEm0ES_OcHZuAqIlp29_Dcxdmokd-MKo7a-po8fkzXk9NE_bziQK2LyLzg1TPz5tKp_5T2P4oKAoXp-s1NLoOTrMS1CZ8zZgm33VhnIia4fY4-8UVi6WCoZKk0uwFMaY1euAkrjfRDZYOhqw"}]}</t>
  </si>
  <si>
    <t>🔥 Deleted property for trigger: -2513515986333551520</t>
  </si>
  <si>
    <t>✅ Deleted trigger: -2513515986333551520</t>
  </si>
  <si>
    <t>json : "{\"date\":\"2025-08-11T17:27:18.473Z\",\"deliveryDate\":\"2025-08-12\",\"user\":\"มุมสเต็ก\",\"userLine\":\"ADMIN\",\"payMethod\":\"โอนเงิน\",\"userId\":\"ADMIN\",\"order\":[{\"name\":\"Green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</si>
  <si>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712227908185506586</t>
  </si>
  <si>
    <t>json : "{\"date\":\"2025-08-11T17:28:24.608Z\",\"deliveryDate\":\"2025-08-12\",\"user\":\"ฌาณิ\",\"userLine\":\"ADMIN\",\"payMethod\":\"โอนเงิน\",\"userId\":\"ADMIN\",\"order\":[{\"name\":\"Green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</si>
  <si>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7666750201789544679</t>
  </si>
  <si>
    <t>🔥 Processing order for trigger: 712227908185506586</t>
  </si>
  <si>
    <t>🔥 Processing order for trigger: 7666750201789544679</t>
  </si>
  <si>
    <t>Found 4 rows to delete for shop "มุมสเต็ก" on 12/08/2025.</t>
  </si>
  <si>
    <t>Deleted row: 3493</t>
  </si>
  <si>
    <t>❌ Error in handleOrderPost : Exception: The coordinates of the range are outside the dimensions of the sheet. Stack: Exception: The coordinates of the range are outside the dimensions of the sheet.
    at debugLog (Utils:4:9)
    at handleOrderPost (Order:102:7)
    at processOrder (Main:116:7)
    at __GS_INTERNAL_top_function_call__.gs:1:8</t>
  </si>
  <si>
    <t>🔥 Deleted property for trigger: 7666750201789544679</t>
  </si>
  <si>
    <t>✅ Deleted trigger: 7666750201789544679</t>
  </si>
  <si>
    <t>Flex Message (Final): {"type":"flex","altText":"(ADMIN#724) แก้ไขสั่งผัก","contents":{"type":"bubble","size":"mega","body":{"type":"box","layout":"vertical","spacing":"md","contents":[{"type":"text","text":"🔄 แก้ไขรายการสั่งผัก (ADMIN#724)","weight":"bold","size":"md","color":"#f57b00","wrap":true},{"type":"text","text":"ร้าน: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</si>
  <si>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{"sentMessages":[{"id":"573952155053195520","quoteToken":"DobKa6cq8xGfLpfzWrx1soU-DjqVWjbsKibFFArmwKKkpLnWOavBLhLhnK3dEF2UXrKQFopVabR6nH-0nMTDb-0Uqa91yEx2ZwB8ACB1VbB1BXJ6aj0OdDP-XtglGwF6_SlM-FEtErAW5rQBiFLM0A"}]}</t>
  </si>
  <si>
    <t>🔥 Deleted property for trigger: 712227908185506586</t>
  </si>
  <si>
    <t>✅ Deleted trigger: 712227908185506586</t>
  </si>
  <si>
    <t>sendDailyOrderSummary formattedToday : 12/08/2025</t>
  </si>
  <si>
    <t>sendDailyOrderSummary todayRows : [[713,"10 Aug 2025 เวลา 10:49","2025-08-11T17:00:00.000Z","Daya Eatery","Frillice Iceberg",0.5,140,70,"เงินสด"],[713,"10 Aug 2025 เวลา 10:49","2025-08-11T17:00:00.000Z","Daya Eatery","Baby Cos",1,120,120,"เงินสด"],[713,"10 Aug 2025 เวลา 10:49","2025-08-11T17:00:00.000Z","Daya Eatery","Red Coral",1,140,140,"เงินสด"],[718,"10 Aug 2025 เวลา 12:32","2025-08-11T17:00:00.000Z","Dripping Hill","Green Oak",0.4,120,48,"โอนเงิน"],[718,"10 Aug 2025 เวลา 12:32","2025-08-11T17:00:00.000Z","Dripping Hill","Red Oak",0.5,120,60,"โอนเงิน"],[718,"10 Aug 2025 เวลา 12:32","2025-08-11T17:00:00.000Z","Dripping Hill","Cos",0.1,120,12,"โอนเงิน"],[719,"10 Aug 2025 เวลา 21:49","2025-08-11T17:00:00.000Z","เรื่องของสเต๊ก","Red Oak",1,120,120,"โอนเงิน"],[719,"10 Aug 2025 เวลา 21:49","2025-08-11T17:00:00.000Z","เรื่องของสเต๊ก","Baby Cos",1,120,120,"โอนเงิน"],[720,"11 Aug 2025 เวลา 08:48","2025-08-11T17:00:00.000Z","Homie","Red Oak",1,120,120,"โอนเงิน"],[720,"11 Aug 2025 เวลา 08:48","2025-08-11T17:00:00.000Z","Homie","Cos",1,120,120,"โอนเงิน"],[721,"11 Aug 2025 เวลา 21:55","2025-08-11T17:00:00.000Z","ไวท์เฮ้าส์","Red Oak",0.5,120,60,"เงินสด"],[721,"11 Aug 2025 เวลา 21:55","2025-08-11T17:00:00.000Z","ไวท์เฮ้าส์","Baby Cos",1,120,120,"เงินสด"],[722,"11 Aug 2025 เวลา 22:08","2025-08-11T17:00:00.000Z","Pepper International","Red Oak",0.5,120,60,"เงินสด"],[722,"11 Aug 2025 เวลา 22:08","2025-08-11T17:00:00.000Z","Pepper International","Cos",1.5,120,180,"เงินสด"],[723,"11 Aug 2025 เวลา 22:34","2025-08-11T17:00:00.000Z","Ginda wagyu","Cos",5,120,600,"โอนเงิน"],[724,"12 Aug 2025 เวลา 00:29","2025-08-11T17:00:00.000Z","มุมสเต็ก","Green Oak",1,120,120,"โอนเงิน"],[724,"12 Aug 2025 เวลา 00:29","2025-08-11T17:00:00.000Z","มุมสเต็ก","Red Oak",1,120,120,"โอนเงิน"],[724,"12 Aug 2025 เวลา 00:29","2025-08-11T17:00:00.000Z","มุมสเต็ก","Cos",1,120,120,"โอนเงิน"],[725,"12 Aug 2025 เวลา 00:29","2025-08-11T17:00:00.000Z","ฌาณิ","Green Oak",1,120,120,"โอนเงิน"],[725,"12 Aug 2025 เวลา 00:29","2025-08-11T17:00:00.000Z","ฌาณิ","Red Oak",1,120,120,"โอนเงิน"],[725,"12 Aug 2025 เวลา 00:29","2025-08-11T17:00:00.000Z","ฌาณิ","Frillice Iceberg",1,140,140,"โอนเงิน"]]</t>
  </si>
  <si>
    <t>📬 pushFlexMessage : {"sentMessages":[{"id":"573986360591909384","quoteToken":"F_3x6L1S_pPS3yDO_W6154sfvCfjyaSFfJHS4YGEvJoejJMl-8p5dPhSEXNMIyqNSpVV4CDkcGvr9xvoUTyRKhHKYBoMGnHBrNX8x4ODL6ZV-I1IHDTgjT8gv2LKKH40oYAFq96l6HiU5EBBxup91Q"}]}</t>
  </si>
  <si>
    <t>json : "{\"date\":\"2025-08-11T23:41:51.634Z\",\"deliveryDate\":\"2025-08-12\",\"user\":\"เจริญภัณฑ์\",\"userLine\":\"ADMIN\",\"payMethod\":\"เครดิต\",\"userId\":\"ADMIN\",\"order\":[{\"name\":\"Green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</si>
  <si>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6474927299249088481</t>
  </si>
  <si>
    <t>🔥 Processing order for trigger: 6474927299249088481</t>
  </si>
  <si>
    <t>summarizeOrdersToPayments key: 12/08/2025|เจริญภัณฑ์</t>
  </si>
  <si>
    <t>Flex Message (Final): {"type":"flex","altText":"(ADMIN#726) สั่งผักใหม่","contents":{"type":"bubble","size":"mega","body":{"type":"box","layout":"vertical","spacing":"md","contents":[{"type":"text","text":"✅ รายการสั่งผักใหม่ (ADMIN#726)","weight":"bold","size":"md","color":"#1DB446","wrap":true},{"type":"text","text":"ร้าน: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</si>
  <si>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json : "{\"date\":\"2025-08-11T23:42:40.225Z\",\"deliveryDate\":\"2025-08-12\",\"user\":\"ฌาณิ\",\"userLine\":\"ADMIN\",\"payMethod\":\"โอนเงิน\",\"userId\":\"ADMIN\",\"order\":[{\"name\":\"Green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</si>
  <si>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📬 pushFlexMessage : {"sentMessages":[{"id":"573989599718932532","quoteToken":"uCKCyOcScjQOqSdmd3AGMfwGcwa7slFN_5pxF-Rmfw4KuHZTX8OLE5D4X1ZGy_KFfY3cJipEXnajXC-V81qcNs0FWeowxXnhuswZkzXW6B0Kz8j6j5fLr0no04qv6LAjt3FPIkvcs-9hI20_04d_6w"}]}</t>
  </si>
  <si>
    <t>🔥 Deleted property for trigger: 6474927299249088481</t>
  </si>
  <si>
    <t>✅ Deleted trigger: 6474927299249088481</t>
  </si>
  <si>
    <t>🔥 Queued order with Trigger ID: -2844703993656403887</t>
  </si>
  <si>
    <t>🔥 Processing order for trigger: -2844703993656403887</t>
  </si>
  <si>
    <t>Found 3 rows to delete for shop "ฌาณิ" on 12/08/2025.</t>
  </si>
  <si>
    <t>Deleted row: 3495</t>
  </si>
  <si>
    <t>Deleted row: 3494</t>
  </si>
  <si>
    <t>summarizeOrdersToPayments key: 12/08/2025|ฌาณิ</t>
  </si>
  <si>
    <t>Flex Message (Final): {"type":"flex","altText":"(ADMIN#725) แก้ไขสั่งผัก","contents":{"type":"bubble","size":"mega","body":{"type":"box","layout":"vertical","spacing":"md","contents":[{"type":"text","text":"🔄 แก้ไขรายการสั่งผัก (ADMIN#725)","weight":"bold","size":"md","color":"#f57b00","wrap":true},{"type":"text","text":"ร้าน: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</si>
  <si>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{"sentMessages":[{"id":"573989939742769715","quoteToken":"JqvjrPIzUCcM9wrGO9xBPSDAZh-TVd851fcgaH0KlR62J_Ht9gZWI75uAh8ExO-EmsTWZo6H5lVt6a2SdihfoSkZBJ6ptIP_S_0xi9xZx983dV5gN0buoD4XaUGc7bc7vnbUM15WAiXfyHvejqamcg"}]}</t>
  </si>
  <si>
    <t>🔥 Deleted property for trigger: -2844703993656403887</t>
  </si>
  <si>
    <t>✅ Deleted trigger: -2844703993656403887</t>
  </si>
  <si>
    <t>json : "{\"date\":\"2025-08-12T00:45:59.168Z\",\"deliveryDate\":\"2025-08-12\",\"user\":\"ล้านสลัดบายคุณข้าว\",\"userLine\":\"ADMIN\",\"payMethod\":\"โอนเงิน\",\"userId\":\"ADMIN\",\"order\":[{\"name\":\"Green Oak\",\"nameTh\":\"กรีนโอ๊ค \",\"amount\":3,\"price\":120,\"subtotal\":360}]}"</t>
  </si>
  <si>
    <t>🔥 Queued order with Trigger ID: -4708198398759422706</t>
  </si>
  <si>
    <t>🔥 Processing order for trigger: -4708198398759422706</t>
  </si>
  <si>
    <t>summarizeOrdersToPayments key: 12/08/2025|ล้านสลัดบายคุณข้าว</t>
  </si>
  <si>
    <t>Flex Message (Final): {"type":"flex","altText":"(ADMIN#727) สั่งผักใหม่","contents":{"type":"bubble","size":"mega","body":{"type":"box","layout":"vertical","spacing":"md","contents":[{"type":"text","text":"✅ รายการสั่งผักใหม่ (ADMIN#727)","weight":"bold","size":"md","color":"#1DB446","wrap":true},{"type":"text","text":"ร้าน: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</si>
  <si>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{"sentMessages":[{"id":"573996142950351089","quoteToken":"FDXl7hauBDYQRJ8QKLK93DQEcyx5oV9h-NrwDulrYhjmHVkAskwua16xO4c00EBnyUF807QoGa48Fe9BmJaFBWurVLiigJQiYYpjra_BBtIspigIVrlf-duvfWxwDcxKxl4pw_8anELx27lA4QQxYg"}]}</t>
  </si>
  <si>
    <t>🔥 Deleted property for trigger: -4708198398759422706</t>
  </si>
  <si>
    <t>✅ Deleted trigger: -4708198398759422706</t>
  </si>
  <si>
    <t>json : "{\"destination\":\"Uffcadd844141cf0a43c0c2c87fb2389e\",\"events\":[{\"type\":\"message\",\"message\":{\"type\":\"text\",\"id\":\"574002388873249109\",\"quoteToken\":\"ZA9ixmWDzkFkXnb2wLsv8jrCLkD0EnKv8hv5m7TVmspBk0666e2U8CVqjS97a0TrfLIkhj86vvupWMKIq41nOM3Ndox5s0OkD2fvaDIHmdvOjzE3hKax2ODGTjplnBK8gRI0iLoq-zaE8ReNULCdJw\",\"text\":\"โชเนน\\nคอส 4โล\\nกรีน1 โล\\nเรด 1 โลค่ะ\"},\"webhookEventId\":\"01K2DZGAZ2T3VD31111Z3FG2XE\",\"deliveryContext\":{\"isRedelivery\":false},\"timestamp\":1754963388904,\"source\":{\"type\":\"user\",\"userId\":\"Uc0f3910d135521f0995ac379d0c945f8\"},\"replyToken\":\"afb84daaa67341f69b4fae41cddcc6af\",\"mode\":\"active\"}]}"</t>
  </si>
  <si>
    <t>json : "{\"destination\":\"Uffcadd844141cf0a43c0c2c87fb2389e\",\"events\":[{\"type\":\"message\",\"message\":{\"type\":\"text\",\"id\":\"574002416756981990\",\"quoteToken\":\"qA9VEkHoQQJy_wTAqmHhylK2fyavxlGyaZZAkjPJR3KIEhBpIMCnPtV0uz70TB4u4FxC0JysJnZv2kdfr0-LvqzMXnlWSNRqKW0rDwICwN56iRJTYsDI9yHYxn9n5BM0VbuEOhUD-R_fW9SDPNhZkw\",\"text\":\"เคน\\nเรดคอรัล1โล\"},\"webhookEventId\":\"01K2DZGTTY4DNPVZXEANVTMZ1D\",\"deliveryContext\":{\"isRedelivery\":false},\"timestamp\":1754963405521,\"source\":{\"type\":\"user\",\"userId\":\"Uc0f3910d135521f0995ac379d0c945f8\"},\"replyToken\":\"2010c77d5dd14d1c9e02fc71be4fe359\",\"mode\":\"active\"}]}"</t>
  </si>
  <si>
    <t>json : "{\"destination\":\"Uffcadd844141cf0a43c0c2c87fb2389e\",\"events\":[{\"type\":\"message\",\"message\":{\"type\":\"text\",\"id\":\"574002480208675345\",\"quoteToken\":\"_kB6nDLMOmRbgifhpuCh2tV8nd1wJmixPiNYm_KRZDffB1SezTg_l7C6nZaULN_CJOBJrsf1dct_pj-Rbhzab-rG5VYLV0LP0yzRI-U_GTUXBRioX31P9rcRYOyUogxAAUM2b8tcTDhzDNXLn2h8ug\",\"text\":\"แฟทบอย\\nเรดคอรัล 2โล\\nฟิลเลย์ 2โล\\nเบบี้คอส 2โล\"},\"webhookEventId\":\"01K2DZHZXT5FG10QZ5VFB8SQ54\",\"deliveryContext\":{\"isRedelivery\":false},\"timestamp\":1754963443361,\"source\":{\"type\":\"user\",\"userId\":\"Uc0f3910d135521f0995ac379d0c945f8\"},\"replyToken\":\"3ee6e750a0594f1383cfa0a4cad6f96e\",\"mode\":\"active\"}]}"</t>
  </si>
  <si>
    <t>json : "{\"destination\":\"Uffcadd844141cf0a43c0c2c87fb2389e\",\"events\":[{\"type\":\"message\",\"message\":{\"type\":\"text\",\"id\":\"574002522369556515\",\"quoteToken\":\"sNRoOnWbOxLNhkCYrOkJvSjO9vFl-DzVbV9J--w5ZgaPjiNUymmrszRcCUTh9Ypv1RSp2kaZvuU4CMc1hu7FzmI_PX8RxNcD9-R0IlnhVWrq4W5yLyvhDDe_n614degCcM4keGI4pBn_1aJjR5KrgA\",\"text\":\"เอทบิสโทร\\nเรดคอรัล 1 โล\\nฟิลเลย์ 1 โลค่ะ\"},\"webhookEventId\":\"01K2DZJRNGFA38GZA56NYQP2G2\",\"deliveryContext\":{\"isRedelivery\":false},\"timestamp\":1754963468468,\"source\":{\"type\":\"user\",\"userId\":\"Uc0f3910d135521f0995ac379d0c945f8\"},\"replyToken\":\"9cf491468adf4759a2a067c73b9d0481\",\"mode\":\"active\"}]}"</t>
  </si>
  <si>
    <t>json : "{\"date\":\"2025-08-12T01:55:00.123Z\",\"deliveryDate\":\"2025-08-12\",\"user\":\"Shounen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</si>
  <si>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-980563781154969072</t>
  </si>
  <si>
    <t>json : "{\"date\":\"2025-08-12T01:55:52.609Z\",\"deliveryDate\":\"2025-08-12\",\"user\":\"Fat Boy\",\"userLine\":\"ADMIN\",\"payMethod\":\"เครดิต\",\"userId\":\"ADMIN\",\"order\":[{\"name\":\"Frillice Iceberg\",\"nameTh\":\"ฟิลเลย์ไอซ์เบิร์ก\",\"amount\":2,\"price\":140,\"subtotal\":280},{\"name\":\"Baby Cos\",\"nameTh\":\"เบบี้คอส\",\"amount\":2,\"price\":120,\"subtotal\":240},{\"name\":\"Red Coral\",\"nameTh\":\"เรดคอรัล\",\"amount\":2,\"price\":140,\"subtotal\":280}]}"</t>
  </si>
  <si>
    <t>🔥 Queued order with Trigger ID: 2659094712769310107</t>
  </si>
  <si>
    <t>🔥 Processing order for trigger: 2659094712769310107</t>
  </si>
  <si>
    <t>🔥 Processing order for trigger: -980563781154969072</t>
  </si>
  <si>
    <t>json : "{\"date\":\"2025-08-12T01:56:28.585Z\",\"deliveryDate\":\"2025-08-12\",\"user\":\"8 Bistro\",\"userLine\":\"ADMIN\",\"payMethod\":\"เครดิต\",\"userId\":\"ADMIN\",\"order\":[{\"name\":\"Frillice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</si>
  <si>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summarizeOrdersToPayments key: 12/08/2025|Fat Boy</t>
  </si>
  <si>
    <t>🔥 Queued order with Trigger ID: -3065673923138139637</t>
  </si>
  <si>
    <t>summarizeOrdersToPayments key: 12/08/2025|Shounen Yakiniku</t>
  </si>
  <si>
    <t>json : "{\"date\":\"2025-08-12T01:57:07.361Z\",\"deliveryDate\":\"2025-08-12\",\"user\":\"Ken Izakaya\",\"userLine\":\"ADMIN\",\"payMethod\":\"เครดิต\",\"userId\":\"ADMIN\",\"order\":[{\"name\":\"Red Coral\",\"nameTh\":\"เรดคอรัล\",\"amount\":1,\"price\":140,\"subtotal\":140}]}"</t>
  </si>
  <si>
    <t>Flex Message (Final): {"type":"flex","altText":"(ADMIN#728) สั่งผักใหม่","contents":{"type":"bubble","size":"mega","body":{"type":"box","layout":"vertical","spacing":"md","contents":[{"type":"text","text":"✅ รายการสั่งผักใหม่ (ADMIN#728)","weight":"bold","size":"md","color":"#1DB446","wrap":true},{"type":"text","text":"ร้าน: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กก.","weight":"bold","align":"end","size":"sm","flex":2},{"type":"text","text":"800 บ.","weight":"bold","align":"end","size":"sm","flex":3}]}]}}}</t>
  </si>
  <si>
    <t>📬 pushFlexMessage : {"sentMessages":[{"id":"574003133614129682","quoteToken":"bbL3uWTFtwNjB3oajWXeiiDR3bJP5AdgBkWIBiU0hV4mQV7IfosfUaL2VZuE9vE1jrWyPvsoZfKKepn4cUuDVZvoholZGXdjefOOqEkHOB7h8Ud3wqxfDWc0Rw23Vw3xQpGD0THtp-1CDE313Xj3hA"}]}</t>
  </si>
  <si>
    <t>🔥 Deleted property for trigger: 2659094712769310107</t>
  </si>
  <si>
    <t>🔥 Queued order with Trigger ID: -9037686371160556261</t>
  </si>
  <si>
    <t>✅ Deleted trigger: 2659094712769310107</t>
  </si>
  <si>
    <t>Flex Message (Final): {"type":"flex","altText":"(ADMIN#729) สั่งผักใหม่","contents":{"type":"bubble","size":"mega","body":{"type":"box","layout":"vertical","spacing":"md","contents":[{"type":"text","text":"✅ รายการสั่งผักใหม่ (ADMIN#729)","weight":"bold","size":"md","color":"#1DB446","wrap":true},{"type":"text","text":"ร้าน: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</si>
  <si>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{"sentMessages":[{"id":"574003148881133999","quoteToken":"-hLFQl6_MX_0em9yX0K2eM3SNa8RA7EZxV1RDilwyF1-E9qeH3w7JXbq2CdCVRPt7Ums64-EdSmz2wcNGk-CxJAYuETqVNLbRjwCkYbRMLJ1bG08gurhkrBa2JXaQsJRHdky5JzI-cLyFsPRWNXomA"}]}</t>
  </si>
  <si>
    <t>🔥 Deleted property for trigger: -980563781154969072</t>
  </si>
  <si>
    <t>✅ Deleted trigger: -980563781154969072</t>
  </si>
  <si>
    <t>🔥 Processing order for trigger: -3065673923138139637</t>
  </si>
  <si>
    <t>🔥 Processing order for trigger: -9037686371160556261</t>
  </si>
  <si>
    <t>summarizeOrdersToPayments key: 12/08/2025|8 Bistro</t>
  </si>
  <si>
    <t>summarizeOrdersToPayments key: 12/08/2025|Ken Izakaya</t>
  </si>
  <si>
    <t>Flex Message (Final): {"type":"flex","altText":"(ADMIN#730) สั่งผักใหม่","contents":{"type":"bubble","size":"mega","body":{"type":"box","layout":"vertical","spacing":"md","contents":[{"type":"text","text":"✅ รายการสั่งผักใหม่ (ADMIN#730)","weight":"bold","size":"md","color":"#1DB446","wrap":true},{"type":"text","text":"ร้าน: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</si>
  <si>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{"sentMessages":[{"id":"574003267227615499","quoteToken":"Y7dYEyurcqFeTIFJBYkHjX0QOq0fE-lmK-AqAzCrgkG7B9rLn8-XibI2HpY5d4tvOMZiDdtZycXncLwRlY9_wZMSb6J5BKFmEF6pzFP_X5yON0p6iguHBaUzxIwlyFAQowudTMJuRP4HcoJ6sLjckA"}]}</t>
  </si>
  <si>
    <t>🔥 Deleted property for trigger: -3065673923138139637</t>
  </si>
  <si>
    <t>✅ Deleted trigger: -3065673923138139637</t>
  </si>
  <si>
    <t>Flex Message (Final): {"type":"flex","altText":"(ADMIN#731) สั่งผักใหม่","contents":{"type":"bubble","size":"mega","body":{"type":"box","layout":"vertical","spacing":"md","contents":[{"type":"text","text":"✅ รายการสั่งผักใหม่ (ADMIN#731)","weight":"bold","size":"md","color":"#1DB446","wrap":true},{"type":"text","text":"ร้าน: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อังคารที่ 12 สิงหาคม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</si>
  <si>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{"sentMessages":[{"id":"574003284843430077","quoteToken":"qwEWiTD8AcqaMMShrs97GQ93lUdlRoZVoKxzxH_vBXWn6wnKCg2_BmEfrLdkX8SJuqKncgiLB6iSP024spcUWc2G_iS7gmr_Ajac-Vpp9EcZzoYC9-__exVK-TpRF11vOOU8BxF__JPCoRJd2v9TGg"}]}</t>
  </si>
  <si>
    <t>🔥 Deleted property for trigger: -9037686371160556261</t>
  </si>
  <si>
    <t>✅ Deleted trigger: -9037686371160556261</t>
  </si>
  <si>
    <t>sendDailyPackingSummary formattedToday : 12/08/2025</t>
  </si>
  <si>
    <t>sendDailyPackingSummary todayRows : [[713,"10 Aug 2025 เวลา 10:49","2025-08-11T17:00:00.000Z","Daya Eatery","Frillice Iceberg",0.5,140,70,"เงินสด"],[713,"10 Aug 2025 เวลา 10:49","2025-08-11T17:00:00.000Z","Daya Eatery","Baby Cos",1,120,120,"เงินสด"],[713,"10 Aug 2025 เวลา 10:49","2025-08-11T17:00:00.000Z","Daya Eatery","Red Coral",1,140,140,"เงินสด"],[718,"10 Aug 2025 เวลา 12:32","2025-08-11T17:00:00.000Z","Dripping Hill","Green Oak",0.4,120,48,"โอนเงิน"],[718,"10 Aug 2025 เวลา 12:32","2025-08-11T17:00:00.000Z","Dripping Hill","Red Oak",0.5,120,60,"โอนเงิน"],[718,"10 Aug 2025 เวลา 12:32","2025-08-11T17:00:00.000Z","Dripping Hill","Cos",0.1,120,12,"โอนเงิน"],[719,"10 Aug 2025 เวลา 21:49","2025-08-11T17:00:00.000Z","เรื่องของสเต๊ก","Red Oak",1,120,120,"โอนเงิน"],[719,"10 Aug 2025 เวลา 21:49","2025-08-11T17:00:00.000Z","เรื่องของสเต๊ก","Baby Cos",1,120,120,"โอนเงิน"],[720,"11 Aug 2025 เวลา 08:48","2025-08-11T17:00:00.000Z","Homie","Red Oak",1,120,120,"โอนเงิน"],[720,"11 Aug 2025 เวลา 08:48","2025-08-11T17:00:00.000Z","Homie","Cos",1,120,120,"โอนเงิน"],[721,"11 Aug 2025 เวลา 21:55","2025-08-11T17:00:00.000Z","ไวท์เฮ้าส์","Red Oak",0.5,120,60,"เงินสด"],[721,"11 Aug 2025 เวลา 21:55","2025-08-11T17:00:00.000Z","ไวท์เฮ้าส์","Baby Cos",1,120,120,"เงินสด"],[722,"11 Aug 2025 เวลา 22:08","2025-08-11T17:00:00.000Z","Pepper International","Red Oak",0.5,120,60,"เงินสด"],[722,"11 Aug 2025 เวลา 22:08","2025-08-11T17:00:00.000Z","Pepper International","Cos",1.5,120,180,"เงินสด"],[723,"11 Aug 2025 เวลา 22:34","2025-08-11T17:00:00.000Z","Ginda wagyu","Cos",5,120,600,"โอนเงิน"],[724,"12 Aug 2025 เวลา 00:29","2025-08-11T17:00:00.000Z","มุมสเต็ก","Green Oak",1,120,120,"โอนเงิน"],[724,"12 Aug 2025 เวลา 00:29","2025-08-11T17:00:00.000Z","มุมสเต็ก","Red Oak",1,120,120,"โอนเงิน"],[724,"12 Aug 2025 เวลา 00:29","2025-08-11T17:00:00.000Z","มุมสเต็ก","Cos",1,120,120,"โอนเงิน"],[726,"12 Aug 2025 เวลา 06:42","2025-08-11T17:00:00.000Z","เจริญภัณฑ์","Green Oak",2,120,240,"เครดิต"],[726,"12 Aug 2025 เวลา 06:42","2025-08-11T17:00:00.000Z","เจริญภัณฑ์","Red Oak",2,120,240,"เครดิต"],[726,"12 Aug 2025 เวลา 06:42","2025-08-11T17:00:00.000Z","เจริญภัณฑ์","Frillice Iceberg",2,140,280,"เครดิต"],[726,"12 Aug 2025 เวลา 06:42","2025-08-11T17:00:00.000Z","เจริญภัณฑ์","Baby Cos",2,120,240,"เครดิต"],[726,"12 Aug 2025 เวลา 06:42","2025-08-11T17:00:00.000Z","เจริญภัณฑ์","Butter Head",2,120,240,"เครดิต"],[725,"12 Aug 2025 เวลา 06:44","2025-08-11T17:00:00.000Z","ฌาณิ","Green Oak",1,120,120,"โอนเงิน"],[725,"12 Aug 2025 เวลา 06:44","2025-08-11T17:00:00.000Z","ฌาณิ","Red Oak",1,120,120,"โอนเงิน"],[725,"12 Aug 2025 เวลา 06:44","2025-08-11T17:00:00.000Z","ฌาณิ","Frillice Iceberg",1,140,140,"โอนเงิน"],[725,"12 Aug 2025 เวลา 06:44","2025-08-11T17:00:00.000Z","ฌาณิ","Baby Cos",1,120,120,"โอนเงิน"],[727,"12 Aug 2025 เวลา 07:47","2025-08-11T17:00:00.000Z","ล้านสลัดบายคุณข้าว","Green Oak",3,120,360,"โอนเงิน"],[728,"12 Aug 2025 เวลา 08:56","2025-08-11T17:00:00.000Z","Fat Boy","Frillice Iceberg",2,140,280,"เครดิต"],[728,"12 Aug 2025 เวลา 08:56","2025-08-11T17:00:00.000Z","Fat Boy","Baby Cos",2,120,240,"เครดิต"],[728,"12 Aug 2025 เวลา 08:56","2025-08-11T17:00:00.000Z","Fat Boy","Red Coral",2,140,280,"เครดิต"],[729,"12 Aug 2025 เวลา 08:56","2025-08-11T17:00:00.000Z","Shounen Yakiniku","Green Oak",1,120,120,"เครดิต"],[729,"12 Aug 2025 เวลา 08:56","2025-08-11T17:00:00.000Z","Shounen Yakiniku","Red Oak",1,120,120,"เครดิต"],[729,"12 Aug 2025 เวลา 08:56","2025-08-11T17:00:00.000Z","Shounen Yakiniku","Cos",4,120,480,"เครดิต"],[730,"12 Aug 2025 เวลา 08:58","2025-08-11T17:00:00.000Z","8 Bistro","Frillice Iceberg",1,140,140,"เครดิต"],[730,"12 Aug 2025 เวลา 08:58","2025-08-11T17:00:00.000Z","8 Bistro","Red Coral",1,140,140,"เครดิต"],[731,"12 Aug 2025 เวลา 08:58","2025-08-11T17:00:00.000Z","Ken Izakaya","Red Coral",1,140,140,"เครดิต"]]</t>
  </si>
  <si>
    <t>sendDailyDeliverSummary flexMessage : {"type":"flex","altText":"สรุปรายการส่งผัก 🚚🥬\nประจำวันที่ 12/08/2025","contents":{"type":"bubble","size":"mega","body":{"type":"box","layout":"vertical","contents":[{"type":"text","text":"สรุปรายการส่งผัก 🚚🥬 \nประจำวันที่ 12/08/2025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Daya Eatery","flex":6,"wrap":true,"weight":"bold","size":"sm"},{"type":"text","text":"🖨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(เงินสด 330 บ.)","weight":"bold","size":"sm"}]}]},{"type":"box","layout":"vertical","margin":"lg","spacing":"sm","contents":[{"type":"box","layout":"horizontal","backgroundColor":"#A1D6B2","paddingAll":"md","cornerRadius":"md","margin":"lg","contents":[{"type":"text","text":"2.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Oak","size":"sm","weight":"bold","flex":5,"wrap":true},{"type":"text","text":"0.40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บ.)","weight":"bold","size":"sm"}]}]},{"type":"box","layout":"vertical","margin":"lg","spacing":"sm","contents":[{"type":"box","layout":"horizontal","backgroundColor":"#A1D6B2","paddingAll":"md","cornerRadius":"md","margin":"lg","contents":[{"type":"text","text":"3.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บ.)","weight":"bold","size":"sm"}]}]},{"type":"box","layout":"vertical","margin":"lg","spacing":"sm","contents":[{"type":"box","layout":"horizontal","backgroundColor":"#A1D6B2","paddingAll":"md","cornerRadius":"md","margin":"lg","contents":[{"type":"text","text":"4.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บ.)","weight":"bold","size":"sm"}]}]},{"type":"box","layout":"vertical","margin":"lg","spacing":"sm","contents":[{"type":"box","layout":"horizontal","backgroundColor":"#A1D6B2","paddingAll":"md","cornerRadius":"md","margin":"lg","contents":[{"type":"text","text":"6.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Cos","size":"sm","weight":"bold","flex":5,"wrap":true},{"type":"text","text":"1.50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บ.)","weight":"bold","size":"sm"}]}]},{"type":"box","layout":"vertical","margin":"lg","spacing":"sm","contents":[{"type":"box","layout":"horizontal","backgroundColor":"#A1D6B2","paddingAll":"md","cornerRadius":"md","margin":"lg","contents":[{"type":"text","text":"7.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บ.)","weight":"bold","size":"sm"}]}]},{"type":"box","layout":"vertical","margin":"lg","spacing":"sm","contents":[{"type":"box","layout":"horizontal","backgroundColor":"#A1D6B2","paddingAll":"md","cornerRadius":"md","margin":"lg","contents":[{"type":"text","text":"8.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บ.)","weight":"bold","size":"sm"}]}]},{"type":"box","layout":"vertical","margin":"lg","spacing":"sm","contents":[{"type":"box","layout":"horizontal","backgroundColor":"#A1D6B2","paddingAll":"md","cornerRadius":"md","margin":"lg","contents":[{"type":"text","text":"9.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บ.)","weight":"bold","size":"sm"}]}]},{"type":"box","layout":"vertical","margin":"lg","spacing":"sm","contents":[{"type":"box","layout":"horizontal","backgroundColor":"#A1D6B2","paddingAll":"md","cornerRadius":"md","margin":"lg","contents":[{"type":"text","text":"10.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บ.)","weight":"bold","size":"sm"}]}]},{"type":"box","layout":"vertical","margin":"lg","spacing":"sm","contents":[{"type":"box","layout":"horizontal","backgroundColor":"#A1D6B2","paddingAll":"md","cornerRadius":"md","margin":"lg","contents":[{"type":"text","text":"11. 👤 ล้านสลัดบายคุณข้าว","flex":6,"wrap":true,"weight":"bold","size":"sm"},{"type":"text","text":"🖨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บ.)","weight":"bold","size":"sm"}]}]},{"type":"box","layout":"vertical","margin":"lg","spacing":"sm","contents":[{"type":"box","layout":"horizontal","backgroundColor":"#A1D6B2","paddingAll":"md","cornerRadius":"md","margin":"lg","contents":[{"type":"text","text":"12.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800 บ.)","weight":"bold","size":"sm"}]}]},{"type":"box","layout":"vertical","margin":"lg","spacing":"sm","contents":[{"type":"box","layout":"horizontal","backgroundColor":"#A1D6B2","paddingAll":"md","cornerRadius":"md","margin":"lg","contents":[{"type":"text","text":"13.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บ.)","weight":"bold","size":"sm"}]}]},{"type":"box","layout":"vertical","margin":"lg","spacing":"sm","contents":[{"type":"box","layout":"horizontal","backgroundColor":"#A1D6B2","paddingAll":"md","cornerRadius":"md","margin":"lg","contents":[{"type":"text","text":"14.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บ.)","weight":"bold","size":"sm"}]}]},{"type":"box","layout":"vertical","margin":"lg","spacing":"sm","contents":[{"type":"box","layout":"horizontal","backgroundColor":"#A1D6B2","paddingAll":"md","cornerRadius":"md","margin":"lg","contents":[{"type":"text","text":"15. 👤 Ken Izakaya","flex":6,"wrap":true,"weight":"bold","size":"sm"},{"type":"text","text":"🖨 DS","align":"end","flex":2,"weight":"bold","size":"sm"}]},{"type":"separator","margin":"sm"},{"type":"box","layout":"horizontal","contents":[{"type":"text","text":"🥬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750 บ.","weight":"bold","align":"end","flex":3}]},{"type":"box","layout":"horizontal","contents":[{"type":"text","text":"โอนเงิน","flex":5,"wrap":true},{"type":"text","text":"2.420 บ.","weight":"bold","align":"end","flex":3}]},{"type":"box","layout":"horizontal","contents":[{"type":"text","text":"เครดิต","flex":5,"wrap":true},{"type":"text","text":"3.180 บ.","weight":"bold","align":"end","flex":3}]},{"type":"separator","margin":"sm"},{"type":"box","layout":"horizontal","backgroundColor":"#E8B86D","paddingAll":"md","cornerRadius":"md","contents":[{"type":"text","text":"รวม 51.00 กก.","size":"md","weight":"bold","flex":5,"wrap":true},{"type":"text","text":"6.350 บ.","weight":"bold","size":"md","align":"end","flex":3}]}]}]}}}</t>
  </si>
  <si>
    <t>📬 pushFlexMessage : {"sentMessages":[{"id":"574003643892629646","quoteToken":"8J020KjZPUzps1CUcaIlNANm0RcGAV5EsLAFAKGWWPxEE8iHk5h5I_xXYav0ghCUtLelQWB5yXhfp-MeMnHkYa9DGlU1g47-dudlvuWrxv_3DCq2lnNSDyJQkDSzILuyv-J8nF_2KDYrE7awzC78fA"}]}</t>
  </si>
  <si>
    <t>json : "{\"destination\":\"Uffcadd844141cf0a43c0c2c87fb2389e\",\"events\":[{\"type\":\"message\",\"message\":{\"type\":\"text\",\"id\":\"574016643047882874\",\"quoteToken\":\"O256aO7WyKr0bX3gRd0udAjgqfDNMa-43ksN7fq4W6FnCWHPk_me7Te6ccZRgYEPcoB3qB1kC4hXllm4rhaM-YGvtxD3L5YLxihGXMsN6tjD1YnD1uznoLYza7BHbR1UZzLZfin3rnzK6KY9mamNYQ\",\"text\":\"ผักถึงไหนแล้วคับ\"},\"webhookEventId\":\"01K2E7KKM01FVRRWC61E3DYS8W\",\"deliveryContext\":{\"isRedelivery\":false},\"timestamp\":1754971885126,\"source\":{\"type\":\"user\",\"userId\":\"U0e980777e178950d5640753c3942f1ce\"},\"replyToken\":\"bf44a06a2c134d9ca61f4ce128011e8e\",\"mode\":\"active\"}]}"</t>
  </si>
  <si>
    <t>json : "{\"destination\":\"Uffcadd844141cf0a43c0c2c87fb2389e\",\"events\":[{\"type\":\"message\",\"message\":{\"type\":\"text\",\"id\":\"574016652878807075\",\"quoteToken\":\"cqx0vdSMylKkvK7LJq7Iyaf0PL2ORhU1eXyLTPUk59S5pnogiBL-h0k2_VlNdl13hjvW5QqFBuaOVKULC721iNAkllPBh2Bko-_OM74bNSXbZE6JMGvUnhSZQ_JJ68xH1TJiCPh5A_GMO9ntw_TEBA\",\"text\":\"วันนี้ส่งใช่มั้ยคับ\"},\"webhookEventId\":\"01K2E7KSRKQJV5SCE5F1DRDETP\",\"deliveryContext\":{\"isRedelivery\":false},\"timestamp\":1754971890909,\"source\":{\"type\":\"user\",\"userId\":\"U0e980777e178950d5640753c3942f1ce\"},\"replyToken\":\"6c1b1e9e931949b58a94c2a67244f31e\",\"mode\":\"active\"}]}"</t>
  </si>
  <si>
    <t>json : "{\"destination\":\"Uffcadd844141cf0a43c0c2c87fb2389e\",\"events\":[{\"type\":\"message\",\"message\":{\"type\":\"text\",\"id\":\"574018048928251941\",\"quoteToken\":\"rzlPJBasdZ5XMwXoM9J9ZWg6wWFuBekJQfaMqAzKnz18c6fcSLmAcSGUQ5m9WAXgGjJGG54LahReR0Gko2XyvE3AbiPjpPbTTBkmxHCytErsd_KaHmPadTrkrNL2UnXSo5Tqy2FHtz2-H_xoPTXkXA\",\"text\":\"ล้านสลัด คือที่ไหน @'Arbedeen Jemarican \",\"mention\":{\"mentionees\":[{\"index\":19,\"length\":20,\"userId\":\"U2164e0ac3039299ad657cac907aa1fee\",\"type\":\"user\",\"isSelf\":false}]}},\"webhookEventId\":\"01K2E8D6464S68VAS6TYW8G9BT\",\"deliveryContext\":{\"isRedelivery\":false},\"timestamp\":1754972723038,\"source\":{\"type\":\"group\",\"groupId\":\"C41747ea1efc18cc949d4a55a898fbe2d\",\"userId\":\"Ud156635914c6ab5e082eb8cdedf98f3a\"},\"replyToken\":\"09208170fa2344c79a57254902fe73ae\",\"mode\":\"active\"}]}"</t>
  </si>
  <si>
    <t>json : "{\"destination\":\"Uffcadd844141cf0a43c0c2c87fb2389e\",\"events\":[{\"type\":\"message\",\"message\":{\"type\":\"text\",\"id\":\"574018101289418844\",\"quoteToken\":\"v-AsGZEDsNi_EQZ0Hpt-Dcxtp7PoTrZ6BQWAEM0s3lwECjOCJ84bAJVAR7OPzlfu_tfCK23-KYfI62QSZ3tvdhuiuttw1bXexIVIR6LSDLr7dLXKfDIT36TBggN453WNOH5ZDdDFxEeP-jxVL4CcmQ\",\"text\":\"วันนี้ส่งผักกี่โมงคะ\"},\"webhookEventId\":\"01K2E8E4QWHW0CT6EQQ7Y7P6E7\",\"deliveryContext\":{\"isRedelivery\":false},\"timestamp\":1754972754292,\"source\":{\"type\":\"user\",\"userId\":\"U0a6caa79590587d5269bfdd7dcb6f3c2\"},\"replyToken\":\"b6e0a21cf0494c5aa5cbf98d9a0379ac\",\"mode\":\"active\"}]}"</t>
  </si>
  <si>
    <t>json : "{\"destination\":\"Uffcadd844141cf0a43c0c2c87fb2389e\",\"events\":[{\"type\":\"message\",\"message\":{\"type\":\"text\",\"id\":\"574018249952329887\",\"quoteToken\":\"se4mXB90Owp67WRcHpN5WNZQP2Q1h95Uh5Nq4llEEzdFHAB3NQzc_EuxU_2kDJtCAmVxcPIpj7zcCBOd_Ei0QCnKFtfVLVPsBatnDBvZ2lkS-WZgAp8fjkg02LdNP53vPZ-PLdvkZx56QndULMjWKA\",\"text\":\"ส่งโลมา\"},\"webhookEventId\":\"01K2E8GVE126873R3G9WEZKYN1\",\"deliveryContext\":{\"isRedelivery\":false},\"timestamp\":1754972842967,\"source\":{\"type\":\"group\",\"groupId\":\"C41747ea1efc18cc949d4a55a898fbe2d\",\"userId\":\"Ud156635914c6ab5e082eb8cdedf98f3a\"},\"replyToken\":\"1737f7a910954e81963bb45ec108c6a3\",\"mode\":\"active\"}]}"</t>
  </si>
  <si>
    <t>json : "{\"destination\":\"Uffcadd844141cf0a43c0c2c87fb2389e\",\"events\":[{\"type\":\"message\",\"message\":{\"type\":\"text\",\"id\":\"574018261680128465\",\"quoteToken\":\"yFKpJ3E3pv9jf9aNCtvhshWR-yjU3a1_45KSoRL4b2L__tM420MYWRo62HfX8r7eB-yGcrJV-Uj2Sr3xQG4CNuIYXU3rGtziHRypdzrYdysrKQw5cugIKDJmOBTI4Sj2Qm3fpL1azNaUk5I3fUlc_Q\",\"text\":\"@Halem jemarican \",\"mention\":{\"mentionees\":[{\"index\":0,\"length\":16,\"userId\":\"Ue5fa64ba6fb145d61147c0bba29941f1\",\"type\":\"user\",\"isSelf\":false}]}},\"webhookEventId\":\"01K2E8H1WHV1MPDK56X8HMMWR9\",\"deliveryContext\":{\"isRedelivery\":false},\"timestamp\":1754972849949,\"source\":{\"type\":\"group\",\"groupId\":\"C41747ea1efc18cc949d4a55a898fbe2d\",\"userId\":\"Ud156635914c6ab5e082eb8cdedf98f3a\"},\"replyToken\":\"faca0fb6ec8244deac905d06547d59e9\",\"mode\":\"active\"}]}"</t>
  </si>
  <si>
    <t>json : "{\"destination\":\"Uffcadd844141cf0a43c0c2c87fb2389e\",\"events\":[{\"type\":\"message\",\"message\":{\"type\":\"text\",\"id\":\"574018465188020875\",\"quoteToken\":\"GYA_Hb7abYt-Ow92gucnawPOp8yph6li8PjutGoklttUskxxaMzZ-R4UQrCWx698vqPs2HgDkyPMSflAa4lgdozyX2WGW5InBb1iZBJpsdSHLS68G2NRvfgOV4ujhF1WRoNhtYIBhvdUeYFb3SgQFw\",\"text\":\"คือไร\"},\"webhookEventId\":\"01K2E8MRDWV481QTKY1Y3Y61H3\",\"deliveryContext\":{\"isRedelivery\":false},\"timestamp\":1754972971294,\"source\":{\"type\":\"group\",\"groupId\":\"C41747ea1efc18cc949d4a55a898fbe2d\",\"userId\":\"Ud156635914c6ab5e082eb8cdedf98f3a\"},\"replyToken\":\"a2a01b015f1d4821886f82111f806527\",\"mode\":\"active\"}]}"</t>
  </si>
  <si>
    <t>json : "{\"destination\":\"Uffcadd844141cf0a43c0c2c87fb2389e\",\"events\":[{\"type\":\"message\",\"message\":{\"type\":\"text\",\"id\":\"574018530451390793\",\"quoteToken\":\"k8M1Z1yvklMxDBRqnhr4WL4QE5WHl8Xzskz8TKwO8v8RziUIYG0TDO6ZXYx5WXj8v5YqHlP4HZoCmmhZbZOawcJWJZRXjuNZLpApGUD4mdzpSqyO1wykTuddg_Z5ZZOE3YBoZV2rCGN0SMY9Fssopg\",\"text\":\"https://www.google.com/maps/search/?api=1&amp;query=14.956343,102.107948\"},\"webhookEventId\":\"01K2E8NYHPDJQ8CEAAGC9AGNCS\",\"deliveryContext\":{\"isRedelivery\":false},\"timestamp\":1754973010089,\"source\":{\"type\":\"group\",\"groupId\":\"C41747ea1efc18cc949d4a55a898fbe2d\",\"userId\":\"U2164e0ac3039299ad657cac907aa1fee\"},\"replyToken\":\"85e755c50153478fbe7947a0a1ad2527\",\"mode\":\"active\"}]}"</t>
  </si>
  <si>
    <t>json : "{\"destination\":\"Uffcadd844141cf0a43c0c2c87fb2389e\",\"events\":[{\"type\":\"message\",\"message\":{\"type\":\"text\",\"id\":\"574019183487221798\",\"quoteToken\":\"ilm0ZN7zJYhYf6gOYAm1m2gL7aMQxbyRBAWD9D3CJzbRn57E8S8-R7ICfOnOuj2EgbLVOKW__BWOHz8yjrJY_U4oOtbJ2ddzlVwSJ8jUvtQKyPlhgeM0j1qMD08RT4wx8QGIFXqsi9i19tFqVWszLg\",\"text\":\"ของพี่ต่ายร้านไหนบ้าง @'Arbedeen Jemarican \",\"mention\":{\"mentionees\":[{\"index\":22,\"length\":20,\"userId\":\"U2164e0ac3039299ad657cac907aa1fee\",\"type\":\"user\",\"isSelf\":false}]}},\"webhookEventId\":\"01K2E91TT1FZWZWZDKKWPF578P\",\"deliveryContext\":{\"isRedelivery\":false},\"timestamp\":1754973399370,\"source\":{\"type\":\"group\",\"groupId\":\"C41747ea1efc18cc949d4a55a898fbe2d\",\"userId\":\"Ud156635914c6ab5e082eb8cdedf98f3a\"},\"replyToken\":\"27bbd55ff9944c31a95bc98ec235fa13\",\"mode\":\"active\"}]}"</t>
  </si>
  <si>
    <t>json : "{\"destination\":\"Uffcadd844141cf0a43c0c2c87fb2389e\",\"events\":[{\"type\":\"message\",\"message\":{\"type\":\"text\",\"id\":\"574019298444706324\",\"quoteToken\":\"q1zBVBxHH-ojobvD8wYPCpq4vglYLSsakpTDfcY56OFGZoqQJ_jNw2F8cohFisCJo0zeWNzS0roH-XgB3SH-RyL4uK-FRtDGKJRbIWVJUKIiLMH_0EEpquu4l7n411IO1SO1JeRJkxmuGR9jsYQb4w\",\"text\":\"เยอะขนาดนีัแต่ลืมสตก\"},\"webhookEventId\":\"01K2E93XF5FHM91DMTHW0AW2CN\",\"deliveryContext\":{\"isRedelivery\":false},\"timestamp\":1754973467795,\"source\":{\"type\":\"group\",\"groupId\":\"C41747ea1efc18cc949d4a55a898fbe2d\",\"userId\":\"Ud156635914c6ab5e082eb8cdedf98f3a\"},\"replyToken\":\"ecf8943cb3644743b67c899e2b190ffb\",\"mode\":\"active\"}]}"</t>
  </si>
  <si>
    <t>json : "{\"destination\":\"Uffcadd844141cf0a43c0c2c87fb2389e\",\"events\":[{\"type\":\"message\",\"message\":{\"type\":\"text\",\"id\":\"574022935980016016\",\"quoteToken\":\"ksokR2LGpTlUPrxQqsTw5FhyLUlb-ZUdnaBbBkvXOCL7AcFa_tsI0w1ZMTEEMcciG9_CxWuO8G5wH0g1XTySraY7W4uGiDwsX8aUqrrjPV_7D0zjuhKL_-DoVZ79crUd1PI-30tGfFu8O-R8MFHBtQ\",\"text\":\"บิลไม่ครบ\"},\"webhookEventId\":\"01K2EB62QNYV3F6M7YN7D5N4EP\",\"deliveryContext\":{\"isRedelivery\":false},\"timestamp\":1754975635936,\"source\":{\"type\":\"group\",\"groupId\":\"C41747ea1efc18cc949d4a55a898fbe2d\",\"userId\":\"Ud156635914c6ab5e082eb8cdedf98f3a\"},\"replyToken\":\"6f8011163a0e40e594d24a1d56514b9a\",\"mode\":\"active\"}]}"</t>
  </si>
  <si>
    <t>json : "{\"destination\":\"Uffcadd844141cf0a43c0c2c87fb2389e\",\"events\":[{\"type\":\"message\",\"message\":{\"type\":\"text\",\"id\":\"574024139158061230\",\"quoteToken\":\"BAkv-QQ_-xK7iTRNnYeElYKwq9rjiSDg9g1uwz-zI-K7klOg_XjXJiVxYaRaQXDQg1E-1evaWhorTd-XRB6Xu2gYXMOgXXEr1UAYuA5CXSN3MGQ9wrYWsuS6fF3O6T9hLSVG9weJjWrOrS6G1sYdWA\",\"text\":\"คอสของโฮมมี่อยู่ไหน @'Arbedeen Jemarican \",\"mention\":{\"mentionees\":[{\"index\":20,\"length\":20,\"userId\":\"U2164e0ac3039299ad657cac907aa1fee\",\"type\":\"user\",\"isSelf\":false}]}},\"webhookEventId\":\"01K2EBVZ3V31K4JRJPRFPZ9SR4\",\"deliveryContext\":{\"isRedelivery\":false},\"timestamp\":1754976353174,\"source\":{\"type\":\"group\",\"groupId\":\"C41747ea1efc18cc949d4a55a898fbe2d\",\"userId\":\"Ud156635914c6ab5e082eb8cdedf98f3a\"},\"replyToken\":\"c1890dac24df4f5cb298238f2caddb83\",\"mode\":\"active\"}]}"</t>
  </si>
  <si>
    <t>json : "{\"destination\":\"Uffcadd844141cf0a43c0c2c87fb2389e\",\"events\":[{\"type\":\"message\",\"message\":{\"type\":\"text\",\"id\":\"574024483292577916\",\"quoteToken\":\"f1Q68r4fkFkg4cjCM4L2_zWIAFSnW08ggWE80PMeR0-QepaTUdnMLIg-xH_8ffYE-Ja7IlaCoVPKDqwuhpULqdjw53yTI9hdAOuBx8fU8bldSeAfMzeAfGTGaJNKABdrjuQb7pr_MeY2S_kljwzmzg\",\"text\":\"โอเคค่า\"},\"webhookEventId\":\"01K2EC27A0AP34RMJZJTJGZ3CB\",\"deliveryContext\":{\"isRedelivery\":false},\"timestamp\":1754976558369,\"source\":{\"type\":\"user\",\"userId\":\"U0a6caa79590587d5269bfdd7dcb6f3c2\"},\"replyToken\":\"b8e946ad5e1a4d73a65bef214d1f5d1d\",\"mode\":\"active\"}]}"</t>
  </si>
  <si>
    <t>json : "{\"destination\":\"Uffcadd844141cf0a43c0c2c87fb2389e\",\"events\":[{\"type\":\"message\",\"message\":{\"type\":\"text\",\"id\":\"574024503609524890\",\"quoteToken\":\"N72m34KOMi3RdGAECoeSpd_SqYrfSOCEYf9SPwWOJQ_dJtHCOLOE_lAxNOsfnTwlznEy5cvFrGc8rCXC72tQj4uRorIicijezbkuSGGwxPSGfQRdZVEJfOmjm9OCuLKtolUwmw3AIMK50Z1qRYXb8Q\",\"text\":\"รบกวนขอ Qr นะคะ\"},\"webhookEventId\":\"01K2EC2JZ3H0E55K48WGVAB5TK\",\"deliveryContext\":{\"isRedelivery\":false},\"timestamp\":1754976570327,\"source\":{\"type\":\"user\",\"userId\":\"U0a6caa79590587d5269bfdd7dcb6f3c2\"},\"replyToken\":\"2d4c37bda61c404ba20016fa677af2cb\",\"mode\":\"active\"}]}"</t>
  </si>
  <si>
    <t>json : "{\"destination\":\"Uffcadd844141cf0a43c0c2c87fb2389e\",\"events\":[{\"type\":\"message\",\"message\":{\"type\":\"image\",\"id\":\"574025180922249323\",\"quoteToken\":\"34zV1D10IowQWAtTmNIkihOw66Mb9lqfN5NHWjGVBYACIX5L7aSYRshBWzbVDkFa7Z2AwdBFDluhaMbDqFd4efSJk4PFN4JdbkNrXheE1WYgLF_yR7AS84YomA1gBv_roLXtxGxp36ejRq3PU1rcRA\",\"contentProvider\":{\"type\":\"line\"}},\"webhookEventId\":\"01K2ECEXKPHRFHGM5T0GKESFX1\",\"deliveryContext\":{\"isRedelivery\":false},\"timestamp\":1754976974401,\"source\":{\"type\":\"user\",\"userId\":\"U38cf79a0245305294a59833353cea1ae\"},\"replyToken\":\"61a1edb05bb8459bb670e20a1c705cb9\",\"mode\":\"active\"}]}"</t>
  </si>
  <si>
    <t>json : "{\"destination\":\"Uffcadd844141cf0a43c0c2c87fb2389e\",\"events\":[{\"type\":\"message\",\"message\":{\"type\":\"text\",\"id\":\"574028452664705421\",\"quoteToken\":\"uWudtQ5Xp6-lN4UgYRE66w-pFj7hUSrfAd4aoGCOQeuxP0YFnMXqMjbQF3S7CFKd-6tz0Ck7gwI0v_-rWwd2QJWJjiUr7XiYod_jBNnXjBayfkgaI-e8I03k4EFOXIwjAFeKLL0BwbIDvw0VTPQl_g\",\"text\":\"ล้านสลัดคือแถวบุญปะ\"},\"webhookEventId\":\"01K2EEADVNFW1V7913MCYPEJKJ\",\"deliveryContext\":{\"isRedelivery\":false},\"timestamp\":1754978924304,\"source\":{\"type\":\"group\",\"groupId\":\"C41747ea1efc18cc949d4a55a898fbe2d\",\"userId\":\"Ud156635914c6ab5e082eb8cdedf98f3a\"},\"replyToken\":\"8a272a7c91e44460a354a9b35586fd78\",\"mode\":\"active\"}]}"</t>
  </si>
  <si>
    <t>json : "{\"destination\":\"Uffcadd844141cf0a43c0c2c87fb2389e\",\"events\":[{\"type\":\"message\",\"message\":{\"type\":\"text\",\"id\":\"574029337327042972\",\"quoteToken\":\"6FykBVWRJz-5TQB1_rHMRQNbqVry7bgTkyUtcUje7MtKaTbFyRV3h-w5c_SHSJ3vDfW95rNRK7ZYB4TpHpnbGWfNGczPlk_57K-n0msO6ncFDyWtSGDyjKitP5VUfkoZnOrgmSCdPTpqQf1ZI49mrA\",\"text\":\"ไกล\"},\"webhookEventId\":\"01K2EETGPRM2VK8SNDC2S15V55\",\"deliveryContext\":{\"isRedelivery\":false},\"timestamp\":1754979451543,\"source\":{\"type\":\"group\",\"groupId\":\"C41747ea1efc18cc949d4a55a898fbe2d\",\"userId\":\"Ud156635914c6ab5e082eb8cdedf98f3a\"},\"replyToken\":\"bb6777fb131a4442a4c50681338247d0\",\"mode\":\"active\"}]}"</t>
  </si>
  <si>
    <t>json : "{\"date\":\"2025-08-12T06:31:12.844Z\",\"deliveryDate\":\"2025-08-13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</si>
  <si>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{"sentMessages":[{"id":"574030752753385979","quoteToken":"b-bbBCayy7Z2PJMnQwN75GhtoiL-O9xG2G0le-i51SVgwfRZaMlMQcrpPQ7w8Mon990JPqzGgRIYd94IcMJY2QWlS6m7HGKq_fWPB0P37SHf7EzuIUyKBrBsDn3juQnCwojYkzcYWZqdr-n1gPeRGA"}]}</t>
  </si>
  <si>
    <t>🔥 Queued order with Trigger ID: 3732626292692148847</t>
  </si>
  <si>
    <t>🔥 Processing order for trigger: 3732626292692148847</t>
  </si>
  <si>
    <t>Delivery Date : Wed Aug 13 2025 07:00:00 GMT+0700 (เวลาอินโดจีน)</t>
  </si>
  <si>
    <t>Delivery Date Formated: 13/08/2025</t>
  </si>
  <si>
    <t>summarizeOrdersToPayments key: 13/08/2025|ขนมบ้านคุณย่า</t>
  </si>
  <si>
    <t>Flex Message (Final): {"type":"flex","altText":"(ร้านอาหารบ้านคุณย่า#732)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(ร้านอาหารบ้านคุณย่า#732)","weight":"bold","size":"md","color":"#1DB446","wrap":true},{"type":"text","text":"ร้าน: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</si>
  <si>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{"sentMessages":[{"id":"574031165623894529","quoteToken":"n5z5Ddl4O1TRphRiDS-Q5gtiVXHi_dHM61HVSDjigfNgwpsD6AVHe0y-_u9vHMB5wFYRzn6VpXajoybJf3eoOeLb2LklKfPektL0plC6O_qw-Wcf9dRid56LM2AnfckvoeXcROEdHW6bU0udgVSDkw"}]}</t>
  </si>
  <si>
    <t>🔥 Deleted property for trigger: 3732626292692148847</t>
  </si>
  <si>
    <t>✅ Deleted trigger: 3732626292692148847</t>
  </si>
  <si>
    <t>json : "{\"destination\":\"Uffcadd844141cf0a43c0c2c87fb2389e\",\"events\":[{\"type\":\"message\",\"message\":{\"type\":\"text\",\"id\":\"574032274882822163\",\"quoteToken\":\"Ipqc4GaqX34vfK9c4QdeCJtsgvlBQrFhEPYYbsOtbAVtZBkPXvA9j9H0K0UDQBA19d-ZbY9DCTG2zIeHUASqG992fInk1WkPU5EadQ3VMzn_3K-HtAOSgoCEoJswimXlWciu4UDiCRGA4i0uNtKqwg\",\"text\":\"พรุ่งนี้เอาบิลมาให้เจรืญภัณ\"},\"webhookEventId\":\"01K2EGFYEME87CWPSF8J1CNM7Y\",\"deliveryContext\":{\"isRedelivery\":false},\"timestamp\":1754981202361,\"source\":{\"type\":\"group\",\"groupId\":\"C41747ea1efc18cc949d4a55a898fbe2d\",\"userId\":\"Ud156635914c6ab5e082eb8cdedf98f3a\"},\"replyToken\":\"0e7ea9f614d840c2b9361f43a827b4ee\",\"mode\":\"active\"}]}"</t>
  </si>
  <si>
    <t>json : "{\"destination\":\"Uffcadd844141cf0a43c0c2c87fb2389e\",\"events\":[{\"type\":\"message\",\"message\":{\"type\":\"text\",\"id\":\"574035192407130170\",\"quoteToken\":\"UIKtFT2Qe9HW0wk7jNtXoxO7GQ8gO1UiWRKLY3d3O1VNsSVabWXKJmYzug3AI8RhMlJNAhVPiIo7WtFwFVzeWKpbj0uMKMmhW85yEzKlAK9-qlYGEYIwcGDtQhzZ5Xcq0UPWcmXvMwsLMkBQuQGgww\",\"text\":\"ของ8 bistro+kenด้วย\"},\"webhookEventId\":\"01K2EJ5138ZZTFZFQ8KZD3D61M\",\"deliveryContext\":{\"isRedelivery\":false},\"timestamp\":1754982941510,\"source\":{\"type\":\"group\",\"groupId\":\"C41747ea1efc18cc949d4a55a898fbe2d\",\"userId\":\"Ud156635914c6ab5e082eb8cdedf98f3a\"},\"replyToken\":\"27bdf80682524d23afc4b38a8fd4536e\",\"mode\":\"active\"}]}"</t>
  </si>
  <si>
    <t>json : "{\"destination\":\"Uffcadd844141cf0a43c0c2c87fb2389e\",\"events\":[{\"type\":\"message\",\"message\":{\"type\":\"image\",\"id\":\"574036196054532575\",\"quoteToken\":\"ixDlnzvyip5gGunMQHS7TV_mwIupJtSsjCBwThjxyYlZks_jupp_2h-ye42aOQhx2WAloopIC0XGxcw4bi0PfjPhw4e-vrwQElytxsgx0kqmEHtFCeHCKvFbRSAuT0lZR2gOKT96wvVx_aKoJvXUIg\",\"contentProvider\":{\"type\":\"line\"}},\"webhookEventId\":\"01K2EJQ9M4YRWWZ0G6WJ130NA5\",\"deliveryContext\":{\"isRedelivery\":false},\"timestamp\":1754983539850,\"source\":{\"type\":\"user\",\"userId\":\"U0e980777e178950d5640753c3942f1ce\"},\"replyToken\":\"22bb7b74ddcf42709fad280472c23b45\",\"mode\":\"active\"}]}"</t>
  </si>
  <si>
    <t>json : "{\"destination\":\"Uffcadd844141cf0a43c0c2c87fb2389e\",\"events\":[{\"type\":\"message\",\"message\":{\"type\":\"text\",\"id\":\"574038733893402716\",\"quoteToken\":\"KL7usTZ8QMBpAcuews7dH__UcQEAi3wyBSBXcjckNOhjye4mgOdCBNqPrx8lCZn35yrirkOqAcZKlwkWB0VrO4KYP3OMlEZLlHroS3GTvrypsecoqd1UJqZNB3JGiV3PtqjdUjm0Jv4v7jV7o1tpiA\",\"text\":\"สั่งผัก\"},\"webhookEventId\":\"01K2EM5EKHR85BM06KFRK36M6P\",\"deliveryContext\":{\"isRedelivery\":false},\"timestamp\":1754985052409,\"source\":{\"type\":\"user\",\"userId\":\"U0a6caa79590587d5269bfdd7dcb6f3c2\"},\"replyToken\":\"31f2fe3da21c4b7ab16e39e3f8cea8f2\",\"mode\":\"active\"}]}"</t>
  </si>
  <si>
    <t>json : "{\"date\":\"2025-08-12T07:51:40.681Z\",\"deliveryDate\":\"2025-08-13\",\"user\":\"Homie\",\"userLine\":\"namm\",\"payMethod\":\"โอนเงิน\",\"userId\":\"U0a6caa79590587d5269bfdd7dcb6f3c2\",\"order\":[{\"name\":\"Red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</si>
  <si>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{"sentMessages":[{"id":"574038823668547945","quoteToken":"fn3RqoGSFJXpWA6LnLPwHFJroioNK3wIESVjdhHrmqhrdXKQBtDkGzcSABzQOHkb99hkacu5Top-tCp8QB7d6ZZA2rGy8diUFkfVoZIFp0_39KEe0OrhrsVbRyYl_oXjqb-k9Ek9tUtSfLda6zN0vw"}]}</t>
  </si>
  <si>
    <t>🔥 Queued order with Trigger ID: -3305867353228463088</t>
  </si>
  <si>
    <t>json : "{\"destination\":\"Uffcadd844141cf0a43c0c2c87fb2389e\",\"events\":[{\"type\":\"message\",\"message\":{\"type\":\"text\",\"id\":\"574038845562552394\",\"quoteToken\":\"m1BKUvi22YDLtzHexEvNCdYcudLZQAmi0iDq_-meop_-JLOZFPpGV8Yash_KLcOdC_VX5-7h0WCTwVQtKt-VWdFTbY6PHVFZVD-wQe5FCoqKZ4TPFlBhBuQVjwV5DHyskLmH1DhR9UTqrS0ZlQxh_A\",\"text\":\"สั่งผักส่งพรุ่งนี้นะคะ\"},\"webhookEventId\":\"01K2EM7FPEZFFY4PKA5G3GJCDC\",\"deliveryContext\":{\"isRedelivery\":false},\"timestamp\":1754985118931,\"source\":{\"type\":\"user\",\"userId\":\"U0a6caa79590587d5269bfdd7dcb6f3c2\"},\"replyToken\":\"c91830522f024d43a6e1560038553860\",\"mode\":\"active\"}]}"</t>
  </si>
  <si>
    <t>🔥 Processing order for trigger: -3305867353228463088</t>
  </si>
  <si>
    <t>summarizeOrdersToPayments key: 13/08/2025|Homie</t>
  </si>
  <si>
    <t>Flex Message (Final): {"type":"flex","altText":"(namm#733) สั่งผักใหม่","contents":{"type":"bubble","size":"mega","body":{"type":"box","layout":"vertical","spacing":"md","contents":[{"type":"text","text":"✅ รายการสั่งผักใหม่ (namm#733)","weight":"bold","size":"md","color":"#1DB446","wrap":true},{"type":"text","text":"ร้าน: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</si>
  <si>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{"sentMessages":[{"id":"574039013469192894","quoteToken":"cPjIuaCcx8BgBL3IV4O59O6vaP14R03I0f7DClDuJGBhOmZLhY2oWTxkewLt9bQnFRIb7947jDwvfFeYSRX0rhv41K6ekcb0eHMZtW9YbbSAOM11M3IuD7MrhPccRJZHPMSZe3M1mwj0utzVAXu2LA"}]}</t>
  </si>
  <si>
    <t>🔥 Deleted property for trigger: -3305867353228463088</t>
  </si>
  <si>
    <t>✅ Deleted trigger: -3305867353228463088</t>
  </si>
  <si>
    <t>json : "{\"destination\":\"Uffcadd844141cf0a43c0c2c87fb2389e\",\"events\":[{\"type\":\"message\",\"message\":{\"type\":\"text\",\"id\":\"574042146328806011\",\"quoteToken\":\"1oRWYXG8zGIQTTUptc3ydBIBizJp5dnxd_8Z-jbYOKBxfhQY6vgLIomcL352TP-AcKYj9urwiJGHnY64BWCiTH1GXQLKdriUZnpDMLlZd5grIeGOLvrw4HdmQkKPpMJu3iNS78I8oUcXjYkfD8L8FQ\",\"text\":\"ของเคนฝากไว้ที่ร้านไหนคะ\"},\"webhookEventId\":\"01K2EP3GV3FBJ2YCYP8661J5F5\",\"deliveryContext\":{\"isRedelivery\":false},\"timestamp\":1754987086353,\"source\":{\"type\":\"user\",\"userId\":\"Uc0f3910d135521f0995ac379d0c945f8\"},\"replyToken\":\"9850b5654b594ff9ab356cdb0403fcbb\",\"mode\":\"active\"}]}"</t>
  </si>
  <si>
    <t>json : "{\"destination\":\"Uffcadd844141cf0a43c0c2c87fb2389e\",\"events\":[{\"type\":\"message\",\"message\":{\"type\":\"sticker\",\"id\":\"574042897175806632\",\"quoteToken\":\"iLEOI790vu6lQcEYvehI2rP_drnBpguJ5HBbRlAP8tMXYXfITixZrIav06wWF-qjkNO7F5WWextc03-HZ41rZTS5bxwkd75VuZdmUWLTqkQEDrXGwXjFyeFnYFwx-Oxx1tfZ2HS2tS-03VPHipzZjw\",\"stickerId\":\"1345333\",\"packageId\":\"3180\",\"stickerResourceType\":\"STATIC\",\"keywords\":[\"Happy\",\"OK\",\"No problem\",\"Affirmative\",\"Yes\",\"right\",\"of course\",\"Grin\"]},\"webhookEventId\":\"01K2EPH5TCXCCDH8Q341DZ3EEF\",\"deliveryContext\":{\"isRedelivery\":false},\"timestamp\":1754987533746,\"source\":{\"type\":\"user\",\"userId\":\"Uc0f3910d135521f0995ac379d0c945f8\"},\"replyToken\":\"7220edfef9fd4befbd9204cae35209d8\",\"mode\":\"active\"}]}"</t>
  </si>
  <si>
    <t>json : "{\"destination\":\"Uffcadd844141cf0a43c0c2c87fb2389e\",\"events\":[{\"type\":\"message\",\"message\":{\"type\":\"text\",\"id\":\"574055413533376551\",\"quoteToken\":\"q4ukP04TiLa6bmHOjEaCZOGgcQ0U-kJSaaMOWC2Faf5aLYMVnEZRuHwr__eOtS0SfeIMhgE6dOPPq-TYBX3tmSaI-uChklEi0u0cbTdFJYmTw2AO87o35Ch8MoiiO-bO8fuE_EcVbvw8hJQF8_SWuA\",\"text\":\"น้ำมันหมด เพิ่มเติมคือรถพัง\"},\"webhookEventId\":\"01K2EXMVFTMY0TPG7N6C97B2RF\",\"deliveryContext\":{\"isRedelivery\":false},\"timestamp\":1754994994174,\"source\":{\"type\":\"group\",\"groupId\":\"C41747ea1efc18cc949d4a55a898fbe2d\",\"userId\":\"Ud156635914c6ab5e082eb8cdedf98f3a\"},\"replyToken\":\"ffd462def4a84059b2a18ea652448c79\",\"mode\":\"active\"}]}"</t>
  </si>
  <si>
    <t>json : "{\"destination\":\"Uffcadd844141cf0a43c0c2c87fb2389e\",\"events\":[{\"type\":\"message\",\"message\":{\"type\":\"image\",\"id\":\"574055419086111648\",\"quoteToken\":\"-rTjgZGXmVHsn8pLtm7eARqNX6XKhkC9Bk90GznSReLW18eOy0FeIhrEvAy_uaSHM_Mm5ciLMdUQWmtufLsWMh0QQLm7pSpWfyHGJ12NbnsX_N40durOty6t3jwxAEMyuQdbIpLHi5zfS9Vwt8rJnA\",\"contentProvider\":{\"type\":\"line\"}},\"webhookEventId\":\"01K2EXMYSE5Z12ATWTFAAFC88B\",\"deliveryContext\":{\"isRedelivery\":false},\"timestamp\":1754994997858,\"source\":{\"type\":\"group\",\"groupId\":\"C41747ea1efc18cc949d4a55a898fbe2d\",\"userId\":\"Ud156635914c6ab5e082eb8cdedf98f3a\"},\"replyToken\":\"13cc099b3cbb4bccaf9aa1cab6dcdf71\",\"mode\":\"active\"}]}"</t>
  </si>
  <si>
    <t>📬 pushFlexMessage : {"sentMessages":[{"id":"574058996173635909","quoteToken":"ZCjfGggtPxS_ktLdOAvsnw9dYqiypJpat2iyjoIEh1fB2J4GqizihuoyN3bnyebLueYnq5Z0Cd6cPIELY8eP4glfOS9DaxYJYPFAlJmBgnAogwM2tL-v9xEAfvkqFbikykACatOl7DJW6rjPooxlFQ"}]}</t>
  </si>
  <si>
    <t>json : "{\"destination\":\"Uffcadd844141cf0a43c0c2c87fb2389e\",\"events\":[{\"type\":\"message\",\"message\":{\"type\":\"text\",\"id\":\"574070141411655716\",\"quoteToken\":\"l9p6I7ys-CFNgL0xAoG19CVIY6Nhxxg6TrT6lFMg5gv6Sdxel5gfdDAbjdbqhT0PsVxP1NuhUAQWugokIjM3UcCAeeffmDZR0Fd_lCrkapuvbMQCgWo1U5kdSGYy11yzxk1RwHfdGg9REKAmfunSUA\",\"text\":\"พรุ่งนี้ร้านหยุดค่ะ เปิดอีกทีวันพฤหัส  ขอบคุณนะคะ \\uD83E\\uDD72\"},\"webhookEventId\":\"01K2F60QZ4RETCSCK7NDKJP365\",\"deliveryContext\":{\"isRedelivery\":false},\"timestamp\":1755003772645,\"source\":{\"type\":\"user\",\"userId\":\"Ua560acbf9a31e34c0b4e4c64e77ac84d\"},\"replyToken\":\"4ac607457007447f89eb41f0d0be62db\",\"mode\":\"active\"}]}"</t>
  </si>
  <si>
    <t>json : "{\"destination\":\"Uffcadd844141cf0a43c0c2c87fb2389e\",\"events\":[{\"type\":\"message\",\"message\":{\"type\":\"text\",\"id\":\"574076598358376607\",\"quoteToken\":\"-xG7zqMPhOqXS4kIGqNSsI3g4QALeV0fiH9Ebd9LExvUhlidsyMFggcLrt0tdxkYWZCIOzZifcHDGEl_JdaxaDLrWgaD7O6pbSIrUhwJyKEonvi4lB0BlgOyr07uf0RWudjjgv9vIXt3Rg_0PuCCmQ\",\"text\":\"สั่งผัก\"},\"webhookEventId\":\"01K2F9P6E33SZCS21E7A6FH4JG\",\"deliveryContext\":{\"isRedelivery\":false},\"timestamp\":1755007621324,\"source\":{\"type\":\"user\",\"userId\":\"U0d6b72543464859ef62065c9501370cd\"},\"replyToken\":\"3b1b90cf23e0459f8de11e8df74c4183\",\"mode\":\"active\"}]}"</t>
  </si>
  <si>
    <t>profile displayName : Moo_Mhee  🍑🍨🔆 46</t>
  </si>
  <si>
    <t>json : "{\"date\":\"2025-08-12T14:07:27.457Z\",\"deliveryDate\":\"2025-08-13\",\"user\":\"Ginda wagyu\",\"userLine\":\"Moo_Mhee  🍑🍨🔆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</si>
  <si>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{"sentMessages":[{"id":"574076651089166519","quoteToken":"JCHnbE7X0GgZjrQHF48hpbJmdR_wlKJfwJy0XRJ6ugpAZb9SZvciTgiOjz32RfqydhZGotjLPfiacwfkrQFdC22ucyuqByZkngq-DqH4bwn8onolLP1bzskJVUiO_WF-RE0SRtiNxqFL0EhvAXj9BQ"}]}</t>
  </si>
  <si>
    <t>🔥 Queued order with Trigger ID: -6667734120798761693</t>
  </si>
  <si>
    <t>🔥 Processing order for trigger: -6667734120798761693</t>
  </si>
  <si>
    <t>summarizeOrdersToPayments key: 13/08/2025|Ginda wagyu</t>
  </si>
  <si>
    <t>Flex Message (Final): {"type":"flex","altText":"(Moo_Mhee  🍑🍨🔆 46#734) สั่งผักใหม่","contents":{"type":"bubble","size":"mega","body":{"type":"box","layout":"vertical","spacing":"md","contents":[{"type":"text","text":"✅ รายการสั่งผักใหม่ (Moo_Mhee  🍑🍨🔆 46#734)","weight":"bold","size":"md","color":"#1DB446","wrap":true},{"type":"text","text":"ร้าน: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</si>
  <si>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json : "{\"destination\":\"Uffcadd844141cf0a43c0c2c87fb2389e\",\"events\":[{\"type\":\"message\",\"message\":{\"type\":\"text\",\"id\":\"574077673627451825\",\"quoteToken\":\"Kn5f57WwsqxER-pOWxuh7De2qXfcS6FT_VVjQDUppif1ZDB7wo1TaOuhPMuZTtuQOygKXJc-tpjLQ6baZ_aDWKSws5-lh8ZtlPow3RxGEbMnf4-c_dIXUOD1aEMu6o6oTRtDdxTWYmXdrt61pi7T_A\",\"text\":\" สั่งผักสลัดหน่อยค่ะ\\nกรีนโอ๊ค1โล\\nเรดโอ๊ค 1โล\\nฟินเดย์1โล\\nผักเบบี้คอส 1โล\\nขอบคุณค่ะ\\n\"},\"webhookEventId\":\"01K2FA9RFTWTDZFFMVNHAJ4C5V\",\"deliveryContext\":{\"isRedelivery\":false},\"timestamp\":1755008262275,\"source\":{\"type\":\"user\",\"userId\":\"U78617910c23af5dc02e8b5d4035a5026\"},\"replyToken\":\"8915943aa6b74c1ca8a77fff65058c0b\",\"mode\":\"active\"}]}"</t>
  </si>
  <si>
    <t>json : "{\"date\":\"2025-08-12T14:53:00.549Z\",\"deliveryDate\":\"2025-08-13\",\"user\":\"เรื่องของสเต๊ก\",\"userLine\":\"Iwaynew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</si>
  <si>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{"sentMessages":[{"id":"574081238735520188","quoteToken":"2Q58F-xEQmu_8E4nEGHkXnjX5LZoIeRM2s07Zy_VdK1KEkdaCHjfszHJksZCua3GxX3L2mWmkd4_uEQzRlYFpAuQbDq5AejQPw1X1NeA1SfH6mZdp3T0LGMbRToTQ9pygx7es-i2jAU7XHhcHaulBA"}]}</t>
  </si>
  <si>
    <t>🔥 Queued order with Trigger ID: 9073141672693286115</t>
  </si>
  <si>
    <t>🔥 Processing order for trigger: 9073141672693286115</t>
  </si>
  <si>
    <t>summarizeOrdersToPayments key: 13/08/2025|เรื่องของสเต๊ก</t>
  </si>
  <si>
    <t>Flex Message (Final): {"type":"flex","altText":"(Iwaynew Wongsuwat#735) สั่งผักใหม่","contents":{"type":"bubble","size":"mega","body":{"type":"box","layout":"vertical","spacing":"md","contents":[{"type":"text","text":"✅ รายการสั่งผักใหม่ (Iwaynew Wongsuwat#735)","weight":"bold","size":"md","color":"#1DB446","wrap":true},{"type":"text","text":"ร้าน: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</si>
  <si>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{"sentMessages":[{"id":"574081410080702602","quoteToken":"e_RDMQDjGlybiCu3uZLNyN9pHcZDRVFo3Pfu57o1RnQu7boKrjTTNnRZP7TyQoAg_nfYYBedQMsX-Sy00xsfbd5UDZkDnSPVQDCadFPRV_36x1YuoEIOm95dhIsldKFuQ3wboARxeDPPdmJnKQDEeg"}]}</t>
  </si>
  <si>
    <t>🔥 Deleted property for trigger: 9073141672693286115</t>
  </si>
  <si>
    <t>✅ Deleted trigger: 9073141672693286115</t>
  </si>
  <si>
    <t>json : "{\"destination\":\"Uffcadd844141cf0a43c0c2c87fb2389e\",\"events\":[{\"type\":\"message\",\"message\":{\"type\":\"text\",\"id\":\"574090769066099114\",\"quoteToken\":\"WfbiQ9zlMCArtnAhDKSsB6SBbMFiquAtkQpdwjjg0-WzPUsN-sZk0RWaYrOicCkHYa8-IvUd_qVxOS06LV9nGtNfqwKmodpHbukWWQIHzL5intIJ_XDUghurgPGCcdUPTCzG3S2Hpd_QwR4yXDc3Fg\",\"text\":\"แฟทบอย\\nร็อกเกต 0.5 โล\"},\"webhookEventId\":\"01K2FHQYQR3BYA4T4N396226BJ\",\"deliveryContext\":{\"isRedelivery\":false},\"timestamp\":1755016067606,\"source\":{\"type\":\"user\",\"userId\":\"Uc0f3910d135521f0995ac379d0c945f8\"},\"replyToken\":\"8f00af76308c48fe932babc9c8111a83\",\"mode\":\"active\"}]}"</t>
  </si>
  <si>
    <t>json : "{\"destination\":\"Uffcadd844141cf0a43c0c2c87fb2389e\",\"events\":[{\"type\":\"message\",\"message\":{\"type\":\"text\",\"id\":\"574090807452369416\",\"quoteToken\":\"2TDgnwQKZcbMkTdO_SgkosN0jt8HuhMBsncnQXrMn2KiYH8C4WNUrtGdN6kSFC7S-zXWCBzn1nW027A2e5NRWDZp0idBexpeTk2VdVTo2Cn-hlETv8J08VcXJDdcLCidEz_OSjT8TESs4KRLup-okg\",\"text\":\"เอทบิสโทร\\nร\"},\"webhookEventId\":\"01K2FHRNBJD7FZWJP3QF9Y1TK7\",\"deliveryContext\":{\"isRedelivery\":false},\"timestamp\":1755016090488,\"source\":{\"type\":\"user\",\"userId\":\"Uc0f3910d135521f0995ac379d0c945f8\"},\"replyToken\":\"b1801b0838154fd0853250e8a2d5cd27\",\"mode\":\"active\"}]}"</t>
  </si>
  <si>
    <t>json : "{\"destination\":\"Uffcadd844141cf0a43c0c2c87fb2389e\",\"events\":[{\"type\":\"message\",\"message\":{\"type\":\"text\",\"id\":\"574090823541719232\",\"quoteToken\":\"dAIbfVh7l5_7Jqm7mVR4OuqkXzVFVoWVZ8G6DkxchkXwwAFAxhlGuBxgT9HvDd2WZJNGBIftnXUqFQ32Z6DTNjhMEIBj7WPMcgxTDEPn8rL66YFvoYLWaB-J_VMlBeg66yaLTOI-fUKfh00McEQynQ\",\"text\":\"ร็อกเกต 0.5 โล\"},\"webhookEventId\":\"01K2FHRYQMQBZJB5XSNTHC6FCH\",\"deliveryContext\":{\"isRedelivery\":false},\"timestamp\":1755016100073,\"source\":{\"type\":\"user\",\"userId\":\"Uc0f3910d135521f0995ac379d0c945f8\"},\"replyToken\":\"484b8d9d9e2d46c6a4985732c5ef6820\",\"mode\":\"active\"}]}"</t>
  </si>
  <si>
    <t>json : "{\"destination\":\"Uffcadd844141cf0a43c0c2c87fb2389e\",\"events\":[{\"type\":\"message\",\"message\":{\"type\":\"text\",\"id\":\"574092937672524067\",\"quoteToken\":\"JFMCwNpE0Vw_kVA3XE0tN5ssYK7YC0HWWnAG8iz7LDvqGMTbpAycHxje1stqNugAKKQK09xzK0elOxek12UtJUInC9nFHmuiTQdoqH5_UQxr6LteHLm3-sezIj_OVuKjQBBCelbOl7hJT6qh1afNfQ\",\"text\":\"สั่งผัก\"},\"webhookEventId\":\"01K2FJZDDZPQFVTVQQHYY6W5HS\",\"deliveryContext\":{\"isRedelivery\":false},\"timestamp\":1755017360325,\"source\":{\"type\":\"user\",\"userId\":\"U863ec6850ff494c8ad50b25afa94efb0\"},\"replyToken\":\"aea660d6a8de4feab5138478ae35ce80\",\"mode\":\"active\"}]}"</t>
  </si>
  <si>
    <t>json : "{\"date\":\"2025-08-12T16:50:55.482Z\",\"deliveryDate\":\"2025-08-13\",\"user\":\"Rare\",\"userLine\":\"21gun\",\"payMethod\":\"เครดิต\",\"userId\":\"U863ec6850ff494c8ad50b25afa94efb0\",\"order\":[{\"name\":\"Frillice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Cos\",\"nameTh\":\"เบบี้คอส\",\"amount\":2,\"price\":120,\"subtotal\":240,\"image\":\"https://i.postimg.cc/2bXxQ2B1/12.png\"},{\"name\":\"Italian Basil\",\"nameTh\":\"เบซิล\",\"amount\":0.4,\"price\":400,\"subtotal\":160,\"image\":\"https://i.postimg.cc/MZ3pq71s/basil.webp\"}]}"</t>
  </si>
  <si>
    <t>📬 pushFlexMessage : {"sentMessages":[{"id":"574093103279898817","quoteToken":"TOrz6l_Tzrj-kQAwyfE9tFP231i-xNl6MJI4Knj9T81KG7l6rLBLa08ImRgMZ9Zzg7N3JGWsBTwqY8br6VFD2LvzZo8v8hTdLX0HfZcJ1ozdzoN6lZtR2eCJmY0ItB41QVjIkeyglANCVLxf3cJxdw"}]}</t>
  </si>
  <si>
    <t>🔥 Queued order with Trigger ID: -5305104935550365237</t>
  </si>
  <si>
    <t>json : "{\"destination\":\"Uffcadd844141cf0a43c0c2c87fb2389e\",\"events\":[{\"type\":\"message\",\"message\":{\"type\":\"text\",\"id\":\"574093125341938081\",\"quoteToken\":\"RKb1nt6_fSDA1OoVpkFy0rwR2AlEhrqkn2mMLSds9jeQmqUfMd53MHk9Y01JuvKo1hjq4cZQVAhLFz2SCTLPW0Flpua19wgWB1jqCvCW2bXO5LF_VfV7ODayQXfZGDEL4Fvqz9wGyus0B4iU5m0dBA\",\"text\":\"เอาร็อคเก็ตด้วยนะครับ 1/2 กก\"},\"webhookEventId\":\"01K2FK2TGG6HSKAJPRGXQ4GE9W\",\"deliveryContext\":{\"isRedelivery\":false},\"timestamp\":1755017472057,\"source\":{\"type\":\"user\",\"userId\":\"U863ec6850ff494c8ad50b25afa94efb0\"},\"replyToken\":\"db28105638434a868b214ae03bffeb44\",\"mode\":\"active\"}]}"</t>
  </si>
  <si>
    <t>🔥 Processing order for trigger: -5305104935550365237</t>
  </si>
  <si>
    <t>summarizeOrdersToPayments key: 13/08/2025|Rare</t>
  </si>
  <si>
    <t>Flex Message (Final): {"type":"flex","altText":"(21gun#736) สั่งผักใหม่","contents":{"type":"bubble","size":"mega","body":{"type":"box","layout":"vertical","spacing":"md","contents":[{"type":"text","text":"✅ รายการสั่งผักใหม่ (21gun#736)","weight":"bold","size":"md","color":"#1DB446","wrap":true},{"type":"text","text":"ร้าน: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บ.","size":"sm","color":"#000000","align":"end","flex":3}]},{"type":"box","layout":"horizontal","contents":[{"type":"text","text":"Italian Basil","size":"sm","color":"#000000","flex":4},{"type":"text","text":"0.40 กก.","size":"sm","color":"#555555","align":"end","flex":3},{"type":"text","text":"160 บ.","size":"sm","color":"#000000","align":"end","flex":3}]}]},{"type":"separator","margin":"md"},{"type":"box","layout":"horizontal","margin":"sm","contents":[{"type":"text","text":"รวม","weight":"bold","size":"sm","flex":4},{"type":"text","text":"3.40 กก.","weight":"bold","align":"end","size":"sm","flex":2},{"type":"text","text":"540 บ.","weight":"bold","align":"end","size":"sm","flex":3}]}]}}}</t>
  </si>
  <si>
    <t>📬 pushFlexMessage : {"sentMessages":[{"id":"574093351919026433","quoteToken":"DC1J2NBmw8UmRH0ikGyXP6Vs8B7kvWmvJxXuXe6SYapxuATz4M7Gev1c_FiwlmsCY5kipmgwbwS2vZTgg8byta8W-wsepiBUgcX06zETj6NtI2KfW1edBnyWI9USbvQDu4E0oqiChByTxKxmMc4bxg"}]}</t>
  </si>
  <si>
    <t>🔥 Deleted property for trigger: -5305104935550365237</t>
  </si>
  <si>
    <t>✅ Deleted trigger: -5305104935550365237</t>
  </si>
  <si>
    <t>json : "{\"date\":\"2025-08-12T17:00:13.529Z\",\"deliveryDate\":\"2025-08-13\",\"user\":\"Rare\",\"userLine\":\"21gun\",\"payMethod\":\"เครดิต\",\"userId\":\"U863ec6850ff494c8ad50b25afa94efb0\",\"order\":[{\"name\":\"Red Coral\",\"nameTh\":\"เรดคอรัล\",\"amount\":1,\"price\":140,\"subtotal\":140,\"image\":\"https://i.postimg.cc/XJTHF1Wf/image.jpg\"}]}"</t>
  </si>
  <si>
    <t>📬 pushFlexMessage : {"sentMessages":[{"id":"574094040790729067","quoteToken":"CNUR9sURiQPPzsbQt6KBsAZfFZfyazYhMrOJr8JAuA5JVSeIuxrf5RoAnJSBpPTTklVxMrTK5vbrAW7A00fV3n7-Ur01szrbc4AAREnaEI0--w3DcvS_kWAPcFT2ao763uQCFl6wbKVqr1V_lylMcA"}]}</t>
  </si>
  <si>
    <t>🔥 Queued order with Trigger ID: -6582731358795840491</t>
  </si>
  <si>
    <t>🔥 Processing order for trigger: -6582731358795840491</t>
  </si>
  <si>
    <t>Found 3 rows to delete for shop "Rare" on 13/08/2025.</t>
  </si>
  <si>
    <t>Deleted row: 3521</t>
  </si>
  <si>
    <t>Deleted row: 3520</t>
  </si>
  <si>
    <t>Deleted row: 3519</t>
  </si>
  <si>
    <t>Found existing payment summary at data index: 1990</t>
  </si>
  <si>
    <t>Row 1992 updated successfully.</t>
  </si>
  <si>
    <t>Flex Message (Final): {"type":"flex","altText":"(21gun#736) แก้ไขสั่งผัก","contents":{"type":"bubble","size":"mega","body":{"type":"box","layout":"vertical","spacing":"md","contents":[{"type":"text","text":"🔄 แก้ไขรายการสั่งผัก (21gun#736)","weight":"bold","size":"md","color":"#f57b00","wrap":true},{"type":"text","text":"ร้าน: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</si>
  <si>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{"sentMessages":[{"id":"574094200308760730","quoteToken":"ClJWfcPAQq7BGWMsxioV_rLZcgFULUd5Neia9SwZX5-90CpZS58eXftsZgU5U5gL0eEHNPI9SqOKQOf96E8gfZ8bdHXo_5d1Mhet1VhR-xfj4_mZBVMaZW64ZH2rUqgyGxoMYqBVFyFQZD9WhWJc2Q"}]}</t>
  </si>
  <si>
    <t>🔥 Deleted property for trigger: -6582731358795840491</t>
  </si>
  <si>
    <t>✅ Deleted trigger: -6582731358795840491</t>
  </si>
  <si>
    <t>sendDailyOrderSummary formattedToday : 13/08/2025</t>
  </si>
  <si>
    <t>sendDailyOrderSummary todayRows : [[732,"12 Aug 2025 เวลา 13:33","2025-08-12T17:00:00.000Z","ขนมบ้านคุณย่า","Green Oak",1,120,120,"เงินสด"],[733,"12 Aug 2025 เวลา 14:53","2025-08-12T17:00:00.000Z","Homie","Red Oak",1,120,120,"โอนเงิน"],[733,"12 Aug 2025 เวลา 14:53","2025-08-12T17:00:00.000Z","Homie","Cos",1,120,120,"โอนเงิน"],[733,"12 Aug 2025 เวลา 14:53","2025-08-12T17:00:00.000Z","Homie","Frillice Iceberg",1,140,140,"โอนเงิน"],[734,"12 Aug 2025 เวลา 21:09","2025-08-12T17:00:00.000Z","Ginda wagyu","Cos",5,120,600,"โอนเงิน"],[735,"12 Aug 2025 เวลา 21:53","2025-08-12T17:00:00.000Z","เรื่องของสเต๊ก","Red Oak",1,120,120,"โอนเงิน"],[735,"12 Aug 2025 เวลา 21:53","2025-08-12T17:00:00.000Z","เรื่องของสเต๊ก","Baby Cos",1,120,120,"โอนเงิน"],[736,"13 Aug 2025 เวลา 00:01","2025-08-12T17:00:00.000Z","Rare","Red Coral",1,140,140,"เครดิต"]]</t>
  </si>
  <si>
    <t>📬 pushFlexMessage : {"sentMessages":[{"id":"574131317768192251","quoteToken":"8HipH1ScQJpeHiu06M8cjc8S8Nxgg-pQeblKHwRM2L7SthHAPrd60hmTfBNi2mEkZf5Vsna24h5mVOcXfS_mpnPJgHgzSw_YqWEldr5daJnfpzwKHCfPx2KX8b58pyh1M4ApdFk-j3oIvivo7A3e1g"}]}</t>
  </si>
  <si>
    <t>json : "{\"date\":\"2025-08-12T23:30:03.574Z\",\"deliveryDate\":\"2025-08-13\",\"user\":\"ฌาณิ\",\"userLine\":\"ADMIN\",\"payMethod\":\"โอนเงิน\",\"userId\":\"ADMIN\",\"order\":[{\"name\":\"Green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</si>
  <si>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-3210166963644047352</t>
  </si>
  <si>
    <t>🔥 Processing order for trigger: -3210166963644047352</t>
  </si>
  <si>
    <t>summarizeOrdersToPayments key: 13/08/2025|ฌาณิ</t>
  </si>
  <si>
    <t>Flex Message (Final): {"type":"flex","altText":"(ADMIN#737) สั่งผักใหม่","contents":{"type":"bubble","size":"mega","body":{"type":"box","layout":"vertical","spacing":"md","contents":[{"type":"text","text":"✅ รายการสั่งผักใหม่ (ADMIN#737)","weight":"bold","size":"md","color":"#1DB446","wrap":true},{"type":"text","text":"ร้าน: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</si>
  <si>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{"sentMessages":[{"id":"574133526807445767","quoteToken":"QrhHqmUzu9h4-fZzp71sLgFzJ9JCfagmId5PZ-RJuRwpqYgO950XBO-Zsc7aDNWBxvNYn1NU3sXvwV2m-VRn6yYcEI4nlNnS-rQdlywUWW2IiGRCo644ipJ2x8YbMTjHGYRTynHbP-cHhFvujAb3wA"}]}</t>
  </si>
  <si>
    <t>🔥 Deleted property for trigger: -3210166963644047352</t>
  </si>
  <si>
    <t>✅ Deleted trigger: -3210166963644047352</t>
  </si>
  <si>
    <t>json : "{\"destination\":\"Uffcadd844141cf0a43c0c2c87fb2389e\",\"events\":[{\"type\":\"message\",\"message\":{\"type\":\"text\",\"id\":\"574144263404126430\",\"quoteToken\":\"6fd6TEE8-9tv8hGVrn2f7UW1fppsQ_n-9VH6X0YQnOwQaPpsAbAxszAyCA7RW42nNUd5RY8tpRVL8YZ9MFVS3ONuGCE-CtiRgjBvHiMT2y4kgusArIWKKDw9RpKvFltkZO0Regqmi0ASxbEfrrt93g\",\"text\":\"ยังไม่รับค่ะ ขอบคุณนะคะ\"},\"webhookEventId\":\"01K2GG50JP5M7NWG5MPSXJE6H9\",\"deliveryContext\":{\"isRedelivery\":false},\"timestamp\":1755047952709,\"source\":{\"type\":\"user\",\"userId\":\"U21b3788b2e55446c56765eb78ef5a3ab\"},\"replyToken\":\"57f4b35a05894839bde6a1fe29c21f3a\",\"mode\":\"active\"}]}"</t>
  </si>
  <si>
    <t>json : "{\"destination\":\"Uffcadd844141cf0a43c0c2c87fb2389e\",\"events\":[{\"type\":\"message\",\"message\":{\"type\":\"image\",\"id\":\"574146442814554658\",\"quoteToken\":\"gAZE2640piLh0j_C12fpedWyXG7BTDx6lEhMsTe8x62_2F-VnSRQJrPLK9TAq06UDQkX5apV5qIhIDegTFIrO9RXHdpwNIu2jX6_fujSkVUnLCmQm_wf4GQtwlLz3EZ_GtCgYomxGwFusB7TKzLcTA\",\"contentProvider\":{\"type\":\"line\"}},\"webhookEventId\":\"01K2GHCNQZ5CKRSAFZCVJN0B8E\",\"deliveryContext\":{\"isRedelivery\":false},\"timestamp\":1755049252168,\"source\":{\"type\":\"user\",\"userId\":\"Ua66b3eeb10eab2aa6595b3a85ef825d5\"},\"replyToken\":\"3e9ab01af9944ca8a09460579c6e3052\",\"mode\":\"active\"}]}"</t>
  </si>
  <si>
    <t>json : "{\"destination\":\"Uffcadd844141cf0a43c0c2c87fb2389e\",\"events\":[{\"type\":\"message\",\"message\":{\"type\":\"text\",\"id\":\"574148342213247013\",\"quoteToken\":\"0x6uVBjD-BWqHB4UsLCBYMz7JVKBeoggfPxMoAJENTYkrIwGfSAT5qldpM_fd-qyhFNntghWmN-QgsnQ7El98D10UpvR5H24wSmoo1Lz85WDCWJAgpT6xXu9FawOO8--xGhhGBR-V3pw80aEcOQ3Fg\",\"text\":\"โชเนน\\nคอส 4โล\\nกรีน2โล\\nเรด 2โลค่ะ\"},\"webhookEventId\":\"01K2GJF70WN1GJEVT3VMJ6743R\",\"deliveryContext\":{\"isRedelivery\":false},\"timestamp\":1755050383904,\"source\":{\"type\":\"user\",\"userId\":\"Uc0f3910d135521f0995ac379d0c945f8\"},\"replyToken\":\"af40625cc23846c7a4a690bc09bb7065\",\"mode\":\"active\"}]}"</t>
  </si>
  <si>
    <t>sendDailyPackingSummary formattedToday : 13/08/2025</t>
  </si>
  <si>
    <t>sendDailyPackingSummary todayRows : [[732,"12 Aug 2025 เวลา 13:33","2025-08-12T17:00:00.000Z","ขนมบ้านคุณย่า","Green Oak",1,120,120,"เงินสด"],[733,"12 Aug 2025 เวลา 14:53","2025-08-12T17:00:00.000Z","Homie","Red Oak",1,120,120,"โอนเงิน"],[733,"12 Aug 2025 เวลา 14:53","2025-08-12T17:00:00.000Z","Homie","Cos",1,120,120,"โอนเงิน"],[733,"12 Aug 2025 เวลา 14:53","2025-08-12T17:00:00.000Z","Homie","Frillice Iceberg",1,140,140,"โอนเงิน"],[734,"12 Aug 2025 เวลา 21:09","2025-08-12T17:00:00.000Z","Ginda wagyu","Cos",5,120,600,"โอนเงิน"],[735,"12 Aug 2025 เวลา 21:53","2025-08-12T17:00:00.000Z","เรื่องของสเต๊ก","Red Oak",1,120,120,"โอนเงิน"],[735,"12 Aug 2025 เวลา 21:53","2025-08-12T17:00:00.000Z","เรื่องของสเต๊ก","Baby Cos",1,120,120,"โอนเงิน"],[736,"13 Aug 2025 เวลา 00:01","2025-08-12T17:00:00.000Z","Rare","Red Coral",1,140,140,"เครดิต"],[737,"13 Aug 2025 เวลา 06:31","2025-08-12T17:00:00.000Z","ฌาณิ","Green Oak",1,120,120,"โอนเงิน"],[737,"13 Aug 2025 เวลา 06:31","2025-08-12T17:00:00.000Z","ฌาณิ","Red Oak",1,120,120,"โอนเงิน"],[737,"13 Aug 2025 เวลา 06:31","2025-08-12T17:00:00.000Z","ฌาณิ","Frillice Iceberg",1,140,140,"โอนเงิน"],[737,"13 Aug 2025 เวลา 06:31","2025-08-12T17:00:00.000Z","ฌาณิ","Baby Cos",1,120,120,"โอนเงิน"]]</t>
  </si>
  <si>
    <t>sendDailyDeliverSummary flexMessage : {"type":"flex","altText":"สรุปรายการส่งผัก 🚚🥬\nประจำวันที่ 13/08/2025","contents":{"type":"bubble","size":"mega","body":{"type":"box","layout":"vertical","contents":[{"type":"text","text":"สรุปรายการส่งผัก 🚚🥬 \nประจำวันที่ 13/08/2025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บ.)","weight":"bold","size":"sm"}]}]},{"type":"box","layout":"vertical","margin":"lg","spacing":"sm","contents":[{"type":"box","layout":"horizontal","backgroundColor":"#A1D6B2","paddingAll":"md","cornerRadius":"md","margin":"lg","contents":[{"type":"text","text":"3.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บ.)","weight":"bold","size":"sm"}]}]},{"type":"box","layout":"vertical","margin":"lg","spacing":"sm","contents":[{"type":"box","layout":"horizontal","backgroundColor":"#A1D6B2","paddingAll":"md","cornerRadius":"md","margin":"lg","contents":[{"type":"text","text":"4.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บ.)","weight":"bold","size":"sm"}]}]},{"type":"box","layout":"vertical","margin":"lg","spacing":"sm","contents":[{"type":"box","layout":"horizontal","backgroundColor":"#A1D6B2","paddingAll":"md","cornerRadius":"md","margin":"lg","contents":[{"type":"text","text":"6.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120 บ.","weight":"bold","align":"end","flex":3}]},{"type":"box","layout":"horizontal","contents":[{"type":"text","text":"โอนเงิน","flex":5,"wrap":true},{"type":"text","text":"1.720 บ.","weight":"bold","align":"end","flex":3}]},{"type":"box","layout":"horizontal","contents":[{"type":"text","text":"เครดิต","flex":5,"wrap":true},{"type":"text","text":"140 บ.","weight":"bold","align":"end","flex":3}]},{"type":"separator","margin":"sm"},{"type":"box","layout":"horizontal","backgroundColor":"#E8B86D","paddingAll":"md","cornerRadius":"md","contents":[{"type":"text","text":"รวม 16.00 กก.","size":"md","weight":"bold","flex":5,"wrap":true},{"type":"text","text":"1.980 บ.","weight":"bold","size":"md","align":"end","flex":3}]}]}]}}}</t>
  </si>
  <si>
    <t>📬 pushFlexMessage : {"sentMessages":[{"id":"574148460408734132","quoteToken":"oBmgR3r9pIlc3ozvTpAs3lXqR4v_Ie4kk6B7c1Gqm5V-T4kH8bG438gvZlg9wn7IGHoUe-zMbRDhN7Ug3QDUdVb-76pLcwj9eCjBTjGRNTj9K95zxuTPEfLdJYV5LHfrChq-kuYiHt42cknnEabvGg"}]}</t>
  </si>
  <si>
    <t>json : "{\"date\":\"2025-08-13T03:05:00.649Z\",\"deliveryDate\":\"2025-08-13\",\"user\":\"Shounen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\",\"amount\":2,\"price\":120,\"subtotal\":240},{\"name\":\"Cos\",\"nameTh\":\"คอส\",\"amount\":4,\"price\":120,\"subtotal\":480}]}"</t>
  </si>
  <si>
    <t>🔥 Queued order with Trigger ID: 2726551635579549564</t>
  </si>
  <si>
    <t>🔥 Processing order for trigger: 2726551635579549564</t>
  </si>
  <si>
    <t>json : "{\"date\":\"2025-08-13T03:05:41.680Z\",\"deliveryDate\":\"2025-08-13\",\"user\":\"Fat Boy\",\"userLine\":\"ADMIN\",\"payMethod\":\"เครดิต\",\"userId\":\"ADMIN\",\"order\":[{\"name\":\"Wild Rocket\",\"nameTh\":\"ไวลด์ ร็อคเก็ต\",\"amount\":0.2,\"price\":300,\"subtotal\":60}]}"</t>
  </si>
  <si>
    <t>🔥 Queued order with Trigger ID: -1068462554606145979</t>
  </si>
  <si>
    <t>json : "{\"date\":\"2025-08-13T03:06:24.577Z\",\"deliveryDate\":\"2025-08-13\",\"user\":\"8 Bistro\",\"userLine\":\"ADMIN\",\"payMethod\":\"เครดิต\",\"userId\":\"ADMIN\",\"order\":[{\"name\":\"Wild Rocket\",\"nameTh\":\"ไวลด์ ร็อคเก็ต\",\"amount\":0.2,\"price\":300,\"subtotal\":60}]}"</t>
  </si>
  <si>
    <t>🔥 Queued order with Trigger ID: 5871309126742725697</t>
  </si>
  <si>
    <t>summarizeOrdersToPayments key: 13/08/2025|Shounen Yakiniku</t>
  </si>
  <si>
    <t>🔥 Processing order for trigger: -1068462554606145979</t>
  </si>
  <si>
    <t>✅ เริ่ม generateAdminDeliveryDocs สำหรับ: Shounen Yakiniku วันที่: 13082025</t>
  </si>
  <si>
    <t>json : "{\"date\":\"2025-08-13T03:07:17.877Z\",\"deliveryDate\":\"2025-08-13\",\"user\":\"Rare\",\"userLine\":\"ADMIN\",\"payMethod\":\"เครดิต\",\"userId\":\"ADMIN\",\"order\":[{\"name\":\"Wild Rocket\",\"nameTh\":\"ไวลด์ ร็อคเก็ต\",\"amount\":0.2,\"price\":300,\"subtotal\":60},{\"name\":\"Red Coral\",\"nameTh\":\"เรดคอรัล\",\"amount\":1,\"price\":140,\"subtotal\":140}]}"</t>
  </si>
  <si>
    <t>🔥 Queued order with Trigger ID: -6119125323292955498</t>
  </si>
  <si>
    <t>summarizeOrdersToPayments key: 13/08/2025|Fat Boy</t>
  </si>
  <si>
    <t>🔥 Processing order for trigger: 5871309126742725697</t>
  </si>
  <si>
    <t>✨ สร้างเลขที่เอกสารใหม่: DS130825002</t>
  </si>
  <si>
    <t>summarizeOrdersToPayments key: 13/08/2025|8 Bistro</t>
  </si>
  <si>
    <t>✅ เริ่ม generateAdminDeliveryDocs สำหรับ: Fat Boy วันที่: 13082025</t>
  </si>
  <si>
    <t>✅ เริ่ม generateAdminDeliveryDocs สำหรับ: 8 Bistro วันที่: 13082025</t>
  </si>
  <si>
    <t>💾 อัปเดตเลขที่เอกสาร DS130825002 ใน Payments แถวที่ 1994</t>
  </si>
  <si>
    <t>Flex Message (Final): {"type":"flex","altText":"(ADMIN#738) สั่งผักใหม่","contents":{"type":"bubble","size":"mega","body":{"type":"box","layout":"vertical","spacing":"md","contents":[{"type":"text","text":"✅ รายการสั่งผักใหม่ (ADMIN#738)","weight":"bold","size":"md","color":"#1DB446","wrap":true},{"type":"text","text":"ร้าน: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กก.","weight":"bold","align":"end","size":"sm","flex":2},{"type":"text","text":"960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PDF","uri":"https://drive.google.com/file/d/1rz2MMhfwYn4dYCBQPaya08qqAPi8Z2iW/view?usp=drivesdk"},"margin":"sm"}]}]}}}</t>
  </si>
  <si>
    <t>📬 pushFlexMessage : {"sentMessages":[{"id":"574155272512340059","quoteToken":"1T4zTEHCiuT4kOBhwfqgxUsPGHWumGAaRH8_DiRUEEnk55_g-TdXS4MCvoZaouQZ2GPnLEyXLzdPJwbbY1JbpP-Drp9MrMk-lzNlPT61n8JRJ2EHBRMp7s0jmeha7bzHy1cD6YrYXVZMnjk03Y7Qaw"}]}</t>
  </si>
  <si>
    <t>🔥 Deleted property for trigger: 2726551635579549564</t>
  </si>
  <si>
    <t>✅ Deleted trigger: 2726551635579549564</t>
  </si>
  <si>
    <t>✨ สร้างเลขที่เอกสารใหม่: DS130825003</t>
  </si>
  <si>
    <t>✨ สร้างเลขที่เอกสารใหม่: DS130825004</t>
  </si>
  <si>
    <t>Flex Message (Final): {"type":"flex","altText":"(ADMIN#740) สั่งผักใหม่","contents":{"type":"bubble","size":"mega","body":{"type":"box","layout":"vertical","spacing":"md","contents":[{"type":"text","text":"✅ รายการสั่งผักใหม่ (ADMIN#740)","weight":"bold","size":"md","color":"#1DB446","wrap":true},{"type":"text","text":"ร้าน: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บ.","size":"sm","color":"#000000","align":"end","flex":3}]}]},{"type":"separator","margin":"md"},{"type":"box","layout":"horizontal","margin":"sm","contents":[{"type":"text","text":"รวม","weight":"bold","size":"sm","flex":4},{"type":"text","text":"0.20 กก.","weight":"bold","align":"end","size":"sm","flex":2},{"type":"text","text":"60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PDF","uri":"https://drive.google.com/file/d/1v7N0CPumQ4ePPYirtK_9UzuS9EJYACQ-/view?usp=drivesdk"},"margin":"sm"}]}]}}}</t>
  </si>
  <si>
    <t>📬 pushFlexMessage : {"sentMessages":[{"id":"574155307677647256","quoteToken":"jDApDgWOTTF1J1hQ344Ljxdt0H3VNwKrTtOkIRxC4DAwKZT5j997b2TfcDkYbYqQ1J6lZB7fmN9CHkzWmqMj3v92nfzxpgLFA6Zdg1aGiV_PWRnvWROjAMMs3shdNBeqoz8rjd7UF2R86l-cs_ZhXg"}]}</t>
  </si>
  <si>
    <t>🔥 Deleted property for trigger: 5871309126742725697</t>
  </si>
  <si>
    <t>✅ Deleted trigger: 5871309126742725697</t>
  </si>
  <si>
    <t>💾 อัปเดตเลขที่เอกสาร DS130825004 ใน Payments แถวที่ 1995</t>
  </si>
  <si>
    <t>Flex Message (Final): {"type":"flex","altText":"(ADMIN#739) สั่งผักใหม่","contents":{"type":"bubble","size":"mega","body":{"type":"box","layout":"vertical","spacing":"md","contents":[{"type":"text","text":"✅ รายการสั่งผักใหม่ (ADMIN#739)","weight":"bold","size":"md","color":"#1DB446","wrap":true},{"type":"text","text":"ร้าน: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บ.","size":"sm","color":"#000000","align":"end","flex":3}]}]},{"type":"separator","margin":"md"},{"type":"box","layout":"horizontal","margin":"sm","contents":[{"type":"text","text":"รวม","weight":"bold","size":"sm","flex":4},{"type":"text","text":"0.20 กก.","weight":"bold","align":"end","size":"sm","flex":2},{"type":"text","text":"60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PDF","uri":"https://drive.google.com/file/d/11gytIzbicgzhjFuGCpYSJr7WtVsfc3uC/view?usp=drivesdk"},"margin":"sm"}]}]}}}</t>
  </si>
  <si>
    <t>📬 pushFlexMessage : {"sentMessages":[{"id":"574155325780000786","quoteToken":"zVWqnlUfJrdel5WmmP7R4rX6ncqW4BDUq48USe8I0rJ7jew_PtFMITweH1tVCYKsMqcynyJfZbDoUZLzthpnU3xDONhfta2YuEs__5Ou5FPjVD8ijqepP_OMyzHvsMrVxduXkuk8Sn2wgWxLTMPmTg"}]}</t>
  </si>
  <si>
    <t>🔥 Deleted property for trigger: -1068462554606145979</t>
  </si>
  <si>
    <t>✅ Deleted trigger: -1068462554606145979</t>
  </si>
  <si>
    <t>🔥 Processing order for trigger: -6119125323292955498</t>
  </si>
  <si>
    <t>Found 1 rows to delete for shop "Rare" on 13/08/2025.</t>
  </si>
  <si>
    <t>✅ เริ่ม generateAdminDeliveryDocs สำหรับ: Rare วันที่: 13082025</t>
  </si>
  <si>
    <t>🗑️ ลบไฟล์เก่า: Rare-DS130825001.pdf</t>
  </si>
  <si>
    <t>🔍 พบเลขที่เอกสารเดิมใน Payments: DS130825001</t>
  </si>
  <si>
    <t>💾 อัปเดตเลขที่เอกสาร DS130825001 ใน Payments แถวที่ 1992</t>
  </si>
  <si>
    <t>Flex Message (Final): {"type":"flex","altText":"(ADMIN#736) แก้ไขสั่งผัก","contents":{"type":"bubble","size":"mega","body":{"type":"box","layout":"vertical","spacing":"md","contents":[{"type":"text","text":"🔄 แก้ไขรายการสั่งผัก (ADMIN#736)","weight":"bold","size":"md","color":"#f57b00","wrap":true},{"type":"text","text":"ร้าน: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บ.","size":"sm","color":"#000000","align":"end","flex":3}]}]},{"type":"separator","margin":"md"},{"type":"box","layout":"horizontal","margin":"sm","contents":[{"type":"text","text":"รวม","weight":"bold","size":"sm","flex":4},{"type":"text","text":"1.20 กก.","weight":"bold","align":"end","size":"sm","flex":2},{"type":"text","text":"200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PDF","uri":"https://drive.google.com/file/d/1u_-XjSllfVZKxrXQEx1ytwwMwvNE0tUu/view?usp=drivesdk"},"margin":"sm"}]}]}}}</t>
  </si>
  <si>
    <t>📬 pushFlexMessage : {"sentMessages":[{"id":"574155600473096604","quoteToken":"4epvtubWKzVcdVpAsTq3Ft_1QcvtqUo1NlmaBIX_xyYEz5YN_acIChHEiGeEkjQKKj0-h1bv9xZYOBNjROlMqtEYtyb1uaGIqN_j5KWCD9sesvhuhMZtM4gKhucUIBSm_HCCZkRw87dYNCNT3bSy1w"}]}</t>
  </si>
  <si>
    <t>🔥 Deleted property for trigger: -6119125323292955498</t>
  </si>
  <si>
    <t>✅ Deleted trigger: -6119125323292955498</t>
  </si>
  <si>
    <t>json : "{\"destination\":\"Uffcadd844141cf0a43c0c2c87fb2389e\",\"events\":[{\"type\":\"message\",\"message\":{\"type\":\"image\",\"id\":\"574164939963630042\",\"quoteToken\":\"rCdOxPooLD8trtLIPX5oaMTicrGJLRWSCrUeTW1OAVwYeZsUvLp0QrvkacvJgrDGqvQCnix3SA-ZZYVnif5fDcQk_GeGSvLeDhfuSgIpGdYLe_-N6n27OGg_SjZUJB54y-Shf2NzH-_5X7be30SOPg\",\"contentProvider\":{\"type\":\"line\"}},\"webhookEventId\":\"01K2GVX4JCZY7J0DS8C1AN8KP2\",\"deliveryContext\":{\"isRedelivery\":false},\"timestamp\":1755060277360,\"source\":{\"type\":\"user\",\"userId\":\"U0a6caa79590587d5269bfdd7dcb6f3c2\"},\"replyToken\":\"fa72061d1042468fb7a84a7841f3f9f3\",\"mode\":\"active\"}]}"</t>
  </si>
  <si>
    <t>json : "{\"destination\":\"Uffcadd844141cf0a43c0c2c87fb2389e\",\"events\":[{\"type\":\"message\",\"message\":{\"type\":\"text\",\"id\":\"574164972595052725\",\"quoteToken\":\"Tvf7WE6jJc7eZmjVaocJXFHz0vcRECippOvISUpJ0Y4mOoBACw2x6mmigwcEdu56PWtvH9s59hhySqdsmmxP5houhNaq2BbplOFj3mob2N-7HEI0hRI5hMSGnfv7S8zL4ODpsNOZb3HpmYLBS0xgLw\",\"text\":\"รอบนี้และรอบที่แล้วค่ะ\\n380 + 240 \"},\"webhookEventId\":\"01K2GVXPZR6QZNWWGEGC4BBVD8\",\"deliveryContext\":{\"isRedelivery\":false},\"timestamp\":1755060296507,\"source\":{\"type\":\"user\",\"userId\":\"U0a6caa79590587d5269bfdd7dcb6f3c2\"},\"replyToken\":\"14888e3ac176421ca45b52cdbff43006\",\"mode\":\"active\"}]}"</t>
  </si>
  <si>
    <t>json : "{\"destination\":\"Uffcadd844141cf0a43c0c2c87fb2389e\",\"events\":[{\"type\":\"message\",\"message\":{\"type\":\"text\",\"id\":\"574168972082807228\",\"quoteToken\":\"CAmHAtvWIxDcqDBqfO7UnTo39faazXD1z6az9o0QBzhD4qb3VIe8Dd02fy5wrcil0i1ppjXqFKzB7jIx1_t7MS3Dg-OGRdyTMJ_gEQ3QYGQa26gXs2w9ywNq_-5x6xAAoIcPhs4iit_h5FsKX59ewA\",\"text\":\"ค่า\"},\"webhookEventId\":\"01K2GY6ERSV9TZ1BJ8VWHE0D09\",\"deliveryContext\":{\"isRedelivery\":false},\"timestamp\":1755062680297,\"source\":{\"type\":\"user\",\"userId\":\"U0d6b72543464859ef62065c9501370cd\"},\"replyToken\":\"82f7132faf214898a7cc1c018ee3c23f\",\"mode\":\"active\"}]}"</t>
  </si>
  <si>
    <t>json : "{\"destination\":\"Uffcadd844141cf0a43c0c2c87fb2389e\",\"events\":[{\"type\":\"message\",\"message\":{\"type\":\"text\",\"id\":\"574168994412494884\",\"quoteToken\":\"1bg7gHMFRAWXHImg_LkNy3MhntzLFcUNHIgEQf9lwdtLaelGIUeaaGfVuqjokWIMZrdG8DtA_zoBVZQEnAarkyOw34sPQ0m6y-g3G8UXw6wF5CnZvtHl7Z8oLJb21fqMclrOxqelDGb5d83RSvL6Eg\",\"text\":\"เด๋วโอนเงินให้ค่าช่วงบ่าย\"},\"webhookEventId\":\"01K2GY6VWBA6VWX82RVQTX81V3\",\"deliveryContext\":{\"isRedelivery\":false},\"timestamp\":1755062693646,\"source\":{\"type\":\"user\",\"userId\":\"U0d6b72543464859ef62065c9501370cd\"},\"replyToken\":\"6f48cc6166fb42369011dd1b51e3e804\",\"mode\":\"active\"}]}"</t>
  </si>
  <si>
    <t>json : "{\"destination\":\"Uffcadd844141cf0a43c0c2c87fb2389e\",\"events\":[{\"type\":\"message\",\"message\":{\"type\":\"image\",\"id\":\"574169041120264363\",\"quoteToken\":\"ec45GyPaOlsdDG7x3BSyODLCK0QG4eIoqdltPDaq96UjRtFXvP0dlWvX2BwnkserVf8wnrQRBUWbxFo8bc6KuR9V8zl-M7iDI7qcIMPK0HIyYZz547nLMfsVlLXs8UfMxYofcHWWGQV9CfyhccOLYQ\",\"contentProvider\":{\"type\":\"line\"}},\"webhookEventId\":\"01K2GY7Q4FNTV6FKKEQ8XQAF60\",\"deliveryContext\":{\"isRedelivery\":false},\"timestamp\":1755062721610,\"source\":{\"type\":\"user\",\"userId\":\"U0e980777e178950d5640753c3942f1ce\"},\"replyToken\":\"45d7fbdf108947b0abbb74b15c738e36\",\"mode\":\"active\"}]}"</t>
  </si>
  <si>
    <t>json : "{\"destination\":\"Uffcadd844141cf0a43c0c2c87fb2389e\",\"events\":[{\"type\":\"message\",\"message\":{\"type\":\"text\",\"id\":\"574173085452730760\",\"quoteToken\":\"lncf5-OMvugvknfHWZyw2XImOWlX6sbImzXCpIcHAORd4U98RJvU2cPwXzWw4UPta92l7Ky8jtR78lIJFgODcR4ID99KaW4Gr-E2a1U_p3oLIT-6lIQeecQq1gGv9DutCRAvhsk_NkA5ZajvLfN0ow\",\"text\":\"ครับผม\"},\"webhookEventId\":\"01K2H0H97GTA0VY7TCM39C93KN\",\"deliveryContext\":{\"isRedelivery\":false},\"timestamp\":1755065132126,\"source\":{\"type\":\"user\",\"userId\":\"U863ec6850ff494c8ad50b25afa94efb0\"},\"replyToken\":\"76ed8e063ec446ef9fa308ebf360e25c\",\"mode\":\"active\"}]}"</t>
  </si>
  <si>
    <t>json : "{\"date\":\"2025-08-13T06:55:58.526Z\",\"deliveryDate\":\"2025-08-13\",\"user\":\"ขิง\",\"userLine\":\"ADMIN\",\"payMethod\":\"โอนเงิน\",\"userId\":\"ADMIN\",\"order\":[{\"name\":\"Green Oak\",\"nameTh\":\"กรีนโอ๊ค \",\"amount\":2,\"price\":100,\"subtotal\":200},{\"name\":\"Red Oak\",\"nameTh\":\"เรดโอ๊ค \",\"amount\":2,\"price\":100,\"subtotal\":200},{\"name\":\"Cos\",\"nameTh\":\"คอส\",\"amount\":2,\"price\":100,\"subtotal\":200},{\"name\":\"Frillice Iceberg\",\"nameTh\":\"ฟิลเลย์ไอซ์เบิร์ก\",\"amount\":2,\"price\":100,\"subtotal\":200},{\"name\":\"Baby Cos\",\"nameTh\":\"เบบี้คอส\",\"amount\":2,\"price\":100,\"subtotal\":200}]}"</t>
  </si>
  <si>
    <t>❌ ไม่เจอ shop name:ขิง</t>
  </si>
  <si>
    <t>🔥 Queued order with Trigger ID: 1376708451595035062</t>
  </si>
  <si>
    <t>🔥 Processing order for trigger: 1376708451595035062</t>
  </si>
  <si>
    <t>Shop: ขิง</t>
  </si>
  <si>
    <t>summarizeOrdersToPayments key: 13/08/2025|ขิง</t>
  </si>
  <si>
    <t>✅ Late admin order detected. Attempting to generate document for ขิง.</t>
  </si>
  <si>
    <t>✅ เริ่ม generateAdminDeliveryDocs สำหรับ: ขิง วันที่: 13082025</t>
  </si>
  <si>
    <t>generateAdminDeliveryDocs -&gt; customer : ขิง ไม่ได้ติ้กปริ้นเอกสาร</t>
  </si>
  <si>
    <t>Flex Message (Final): {"type":"flex","altText":"(ADMIN#741) สั่งผักใหม่","contents":{"type":"bubble","size":"mega","body":{"type":"box","layout":"vertical","spacing":"md","contents":[{"type":"text","text":"✅ รายการสั่งผักใหม่ (ADMIN#741)","weight":"bold","size":"md","color":"#1DB446","wrap":true},{"type":"text","text":"ร้าน: ขิง","size":"sm","color":"#555555","wrap":true},{"type":"text","text":"การชำระเงิน: โอนเงิน","size":"sm","color":"#555555","wrap":true},{"type":"text","text":"วันที่จัดส่ง: พุธที่ 13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กก.","size":"sm","color":"#555555","align":"end","flex":3},{"type":"text","text":"200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กก.","size":"sm","color":"#555555","align":"end","flex":3},{"type":"text","text":"200 บ.","size":"sm","color":"#000000","align":"end","flex":3}]},{"type":"box","layout":"horizontal","contents":[{"type":"text","text":"Cos","size":"sm","color":"#000000","flex":4},{"type":"text","text":"2.00 กก.","size":"sm","color":"#555555","align":"end","flex":3},{"type":"text","text":"200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กก.","size":"sm","color":"#555555","align":"end","flex":3},{"type":"text","text":"200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กก.","weight":"bold","align":"end","size":"sm","flex":2},{"type":"text","text":"1,000 บ.","weight":"bold","align":"end","size":"sm","flex":3}]}]}}}</t>
  </si>
  <si>
    <t>📬 pushFlexMessage : {"sentMessages":[{"id":"574178420607942829","quoteToken":"QWojechcb4lIEAl4sW1cgdRzdyeekZQJpUBu8RSkBV32Ki1_qpUYx8oxMqohC4BM58Xv8zIUwxCc8jMSTUqPgiR-AEwn9JwiI-ABrAjTSiSOxj_7jSQ29CKoHh_pB0BFEFdliq4-TQW3sXYrK8LDuw"}]}</t>
  </si>
  <si>
    <t>🔥 Deleted property for trigger: 1376708451595035062</t>
  </si>
  <si>
    <t>✅ Deleted trigger: 1376708451595035062</t>
  </si>
  <si>
    <t>json : "{\"destination\":\"Uffcadd844141cf0a43c0c2c87fb2389e\",\"events\":[{\"type\":\"message\",\"message\":{\"type\":\"image\",\"id\":\"574184592710828679\",\"quoteToken\":\"6xXRPkVTpylU9nt4j2MSwUY4oa9SE3BCMDVfv5AAjEtJy8CkmwQKWW3tsi8xID7hfHNJR3mVEUwfoZiTl-JgPoJSDGK0uwzcWhqE20JbWI5pdB296X18fk4ByDFoh9qz5d5798d4fmeF0UYOt6Bq4w\",\"contentProvider\":{\"type\":\"line\"}},\"webhookEventId\":\"01K2H72KW07SXK04A1J4RATP6B\",\"deliveryContext\":{\"isRedelivery\":false},\"timestamp\":1755071991195,\"source\":{\"type\":\"user\",\"userId\":\"U0d6b72543464859ef62065c9501370cd\"},\"replyToken\":\"20cb62ec2be147879c807cc048487909\",\"mode\":\"active\"}]}"</t>
  </si>
  <si>
    <t>json : "{\"destination\":\"Uffcadd844141cf0a43c0c2c87fb2389e\",\"events\":[{\"type\":\"message\",\"message\":{\"type\":\"text\",\"id\":\"574184601837633699\",\"quoteToken\":\"apY99xiB09XyzJE_5BE5H1cftxRC66ka7WUdykVsEcV0skC_w5NxEm_ruuvDMFwSNQSEZ7YvxNkqZ19rginleI1CDevIEiPOrnQXazvBwdA_c-I0yD8I-GsxQQOrOF8fLDztrygWukt9FgDarHr0ug\",\"text\":\"เรียบร้อยค่ะ \"},\"webhookEventId\":\"01K2H72RX94RG0BFVK2HF4KKGJ\",\"deliveryContext\":{\"isRedelivery\":false},\"timestamp\":1755071996412,\"source\":{\"type\":\"user\",\"userId\":\"U0d6b72543464859ef62065c9501370cd\"},\"replyToken\":\"cd52a25ce0c44be2bce75d62f3c80fb6\",\"mode\":\"active\"}]}"</t>
  </si>
  <si>
    <t>json : "{\"destination\":\"Uffcadd844141cf0a43c0c2c87fb2389e\",\"events\":[{\"type\":\"message\",\"message\":{\"type\":\"text\",\"id\":\"574189000353382469\",\"quoteToken\":\"TdyN9r_YQGuc9Cp3MScpvm3lOUHTZR_aLxbR3lAQALt2l6FvCU9FbAiszqNnb9lq03oWaI48dPdj9er4R8fc5aoH3NHvRZ7elJ5QSPW-UG8ManAv2_D9g2PzzJyZ1emBmWNHTugFvP_k-N-h3gHwrQ\",\"text\":\"ผักใส่ตู้ไหนไว้บ้างครับ\"},\"webhookEventId\":\"01K2H9JS410BFW5YEB879WHFRJ\",\"deliveryContext\":{\"isRedelivery\":false},\"timestamp\":1755074618010,\"source\":{\"type\":\"user\",\"userId\":\"U863ec6850ff494c8ad50b25afa94efb0\"},\"replyToken\":\"bfa02702320c4522b54856dd839d1e0b\",\"mode\":\"active\"}]}"</t>
  </si>
  <si>
    <t>json : "{\"destination\":\"Uffcadd844141cf0a43c0c2c87fb2389e\",\"events\":[{\"type\":\"message\",\"message\":{\"type\":\"text\",\"id\":\"574189991886848637\",\"quoteToken\":\"g6obb0azOwO_kzmCVg0gTbD-JdNHzlStKzxE045vm3NPzdtAKsILRo_mzpuz2u_eybZAn7KySoYwx8FHIFsCh6CJuZ8mFKZvVlECnPTLq57vspDiAWL9AfNM4XC-tf5IApvpu8nDAn4VoZU1O0XuTA\",\"text\":\"ผมเจอแค่เรดคอรัลกับร็อคเก็ต\"},\"webhookEventId\":\"01K2HA4T4XX65B9B2BN8AJC18E\",\"deliveryContext\":{\"isRedelivery\":false},\"timestamp\":1755075209182,\"source\":{\"type\":\"user\",\"userId\":\"U863ec6850ff494c8ad50b25afa94efb0\"},\"replyToken\":\"df499d40fb4244d9b292b6c732ed1096\",\"mode\":\"active\"}]}"</t>
  </si>
  <si>
    <t>📬 pushFlexMessage : {"sentMessages":[{"id":"574203946806280571","quoteToken":"665OvTST53dvb42maoT9YKvvMyZHU8RdkqpvAsDGD3HtJOfPP57RFcF-iQnGsdT6TbYaHj9LrxwUuwzsS-nc0ss3WiwH9ExF6A08iW62UR-0b3VazDdCgUYQDjsl7qvifCYKD_0cKcLFE4bxekfk3A"}]}</t>
  </si>
  <si>
    <t>json : "{\"destination\":\"Uffcadd844141cf0a43c0c2c87fb2389e\",\"events\":[{\"type\":\"message\",\"message\":{\"type\":\"text\",\"id\":\"574212763350467122\",\"quoteToken\":\"ObTEsHU6NYAP8xBghM79rZnSS6YBsyInHwswVPhR94InM3xLDZ_xnET-5NQteQrE-G-sehaE7VdA-wTdiXmdozVFxtY1c8COgPUJltCU2-XzH1d_x3sxXYH2bxdzUPP8yJ9cvUBa_S3rR-OeD_sOcA\",\"text\":\"https://discord.gg/RcKnWWDj\"},\"webhookEventId\":\"01K2HQ30R5SS449G18R42T7ZVJ\",\"deliveryContext\":{\"isRedelivery\":false},\"timestamp\":1755088782054,\"source\":{\"type\":\"group\",\"groupId\":\"C41747ea1efc18cc949d4a55a898fbe2d\",\"userId\":\"U1611b99ba4d5b6b3137119b6681c16ad\"},\"replyToken\":\"42462b7fcaed4e7ca4efc166035f4e8a\",\"mode\":\"active\"}]}"</t>
  </si>
  <si>
    <t>json : "{\"destination\":\"Uffcadd844141cf0a43c0c2c87fb2389e\",\"events\":[{\"type\":\"message\",\"message\":{\"type\":\"text\",\"id\":\"574216234322100618\",\"quoteToken\":\"YTwt_ahva-M6LYzbPCwLQQxCjmFDLOVhJGCztn9tf3dIACyN0V8xn2dZcFhP7-wTHq9ZqlGUJKktPmRdBadpqY5881Tjdoo8httxL2u5BHXuvKEJ4KxPpIK88JtTNWa015Yw_Ftyidhg5alPwrGdng\",\"text\":\"ยอดlineOAเดือนที่แล้ว1500 จ่ายเจนด้วยนะจ้าอย่าลืม \"},\"webhookEventId\":\"01K2HS25941H15MA8HSAPA7DWG\",\"deliveryContext\":{\"isRedelivery\":false},\"timestamp\":1755090850848,\"source\":{\"type\":\"group\",\"groupId\":\"C41747ea1efc18cc949d4a55a898fbe2d\",\"userId\":\"Ud156635914c6ab5e082eb8cdedf98f3a\"},\"replyToken\":\"ad67fda9affa46f29eb58576a20b9434\",\"mode\":\"active\"}]}"</t>
  </si>
  <si>
    <t>json : "{\"destination\":\"Uffcadd844141cf0a43c0c2c87fb2389e\",\"events\":[{\"type\":\"message\",\"message\":{\"type\":\"text\",\"id\":\"574216960171311290\",\"quoteToken\":\"5g5IVCUl7uf3ZcdKxAae_D2qxm3sxYk5KvfdN2YiFOCpxDv2mOUfmw4HT5Bo9xavRHuj5q9jH-KYBc6rHfkYoTAAuz6mq7QwB60qTs7d1YXe79Dul0iYsMIfRYgo2aNvLhG4tPnbeVb61x04MD_jOA\",\"text\":\"เงินสด800 @Halem jemarican \",\"mention\":{\"mentionees\":[{\"index\":10,\"length\":16,\"userId\":\"Ue5fa64ba6fb145d61147c0bba29941f1\",\"type\":\"user\",\"isSelf\":false}]}},\"webhookEventId\":\"01K2HSFC0MQCQRBYQEJYWCWM90\",\"deliveryContext\":{\"isRedelivery\":false},\"timestamp\":1755091283479,\"source\":{\"type\":\"group\",\"groupId\":\"C41747ea1efc18cc949d4a55a898fbe2d\",\"userId\":\"Ud156635914c6ab5e082eb8cdedf98f3a\"},\"replyToken\":\"7797e7b017e14b6e80b2dad538b2a2af\",\"mode\":\"active\"}]}"</t>
  </si>
  <si>
    <t>json : "{\"date\":\"2025-08-13T15:27:30.591Z\",\"deliveryDate\":\"2025-08-14\",\"user\":\"Rare\",\"userLine\":\"ADMIN\",\"payMethod\":\"เครดิต\",\"userId\":\"ADMIN\",\"order\":[{\"name\":\"Frillice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Cos\",\"nameTh\":\"เบบี้คอส\",\"amount\":2,\"price\":120,\"subtotal\":240},{\"name\":\"Italian Basil\",\"nameTh\":\"เบซิล\",\"amount\":0.4,\"price\":400,\"subtotal\":160}]}"</t>
  </si>
  <si>
    <t>🔥 Queued order with Trigger ID: -8810424579880834612</t>
  </si>
  <si>
    <t>🔥 Processing order for trigger: -8810424579880834612</t>
  </si>
  <si>
    <t>Delivery Date : Thu Aug 14 2025 07:00:00 GMT+0700 (เวลาอินโดจีน)</t>
  </si>
  <si>
    <t>Delivery Date Formated: 14/08/2025</t>
  </si>
  <si>
    <t>summarizeOrdersToPayments key: 14/08/2025|Rare</t>
  </si>
  <si>
    <t>Flex Message (Final): {"type":"flex","altText":"(ADMIN#742) สั่งผักใหม่","contents":{"type":"bubble","size":"mega","body":{"type":"box","layout":"vertical","spacing":"md","contents":[{"type":"text","text":"✅ รายการสั่งผักใหม่ (ADMIN#742)","weight":"bold","size":"md","color":"#1DB446","wrap":true},{"type":"text","text":"ร้าน: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พฤหัสบดีที่ 14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บ.","size":"sm","color":"#000000","align":"end","flex":3}]},{"type":"box","layout":"horizontal","contents":[{"type":"text","text":"Italian Basil","size":"sm","color":"#000000","flex":4},{"type":"text","text":"0.40 กก.","size":"sm","color":"#555555","align":"end","flex":3},{"type":"text","text":"160 บ.","size":"sm","color":"#000000","align":"end","flex":3}]}]},{"type":"separator","margin":"md"},{"type":"box","layout":"horizontal","margin":"sm","contents":[{"type":"text","text":"รวม","weight":"bold","size":"sm","flex":4},{"type":"text","text":"3.40 กก.","weight":"bold","align":"end","size":"sm","flex":2},{"type":"text","text":"540 บ.","weight":"bold","align":"end","size":"sm","flex":3}]}]}}}</t>
  </si>
  <si>
    <t>📬 pushFlexMessage : {"sentMessages":[{"id":"574229996286247423","quoteToken":"QrdXaD2p057g59cjiFYLPnfNfkG-wRRDiddHDO3R-G4PuH-RlUzka6bPFAEgujDRvUfVD5ON9m1Z975r55CXOzXbTjZh2kzBsyhULWObaHUmJvufvATYCgq_YRlbrm-h_dKPEI7dsXQsOUG00tjV5w"}]}</t>
  </si>
  <si>
    <t>🔥 Deleted property for trigger: -8810424579880834612</t>
  </si>
  <si>
    <t>✅ Deleted trigger: -8810424579880834612</t>
  </si>
  <si>
    <t>json : "{\"destination\":\"Uffcadd844141cf0a43c0c2c87fb2389e\",\"events\":[{\"type\":\"message\",\"message\":{\"type\":\"sticker\",\"id\":\"574241938158125246\",\"quoteToken\":\"UgaUb7WI7jtwzJy4S4ISqjDXZRd5LNuX_vbITzTRqU13xd3FLbl5h1ZW4sViBxnlogqj3NFRu_dxSTySno81SkaN2jznxvwxPFDdR3N5sO-VJyk_iEKKf4ku3all8kaxNwfE1H3VdCLgJqnPwfBMVQ\",\"stickerId\":\"13\",\"packageId\":\"1\",\"stickerResourceType\":\"STATIC\",\"keywords\":[\"wonderful\",\"good\",\"Awesome\",\"nice\",\"goodjob\",\"cool\",\"thumb\",\"Affirmative\",\"moon\",\"OK\",\"well done\",\"thumbsup\",\"Wow\"]},\"webhookEventId\":\"01K2J7NQ3EFNH9D6A7AFNA9C62\",\"deliveryContext\":{\"isRedelivery\":false},\"timestamp\":1755106171510,\"source\":{\"type\":\"user\",\"userId\":\"U863ec6850ff494c8ad50b25afa94efb0\"},\"replyToken\":\"63cce1bc82144194a11825f0436afef5\",\"mode\":\"active\"}]}"</t>
  </si>
  <si>
    <t>json : "{\"destination\":\"Uffcadd844141cf0a43c0c2c87fb2389e\",\"events\":[{\"type\":\"message\",\"message\":{\"type\":\"text\",\"id\":\"574243515265974579\",\"quoteToken\":\"3uihIIp0nmxw5tZtdrTtGlGBmK6GzassHtS-wFY0qvOItmF3iFizZ-ocvTS0ASWd6yRT_QgvnZP5CYp0Jf_NCbfLml-O-hayljbUA9cgfk7qUA3wplvwTIlH9e2baysQoN-URnprAkMP_MQzdVVx5w\",\"text\":\"สั่งผัก\"},\"webhookEventId\":\"01K2J8JD07A0RQ5B726M8SWHQJ\",\"deliveryContext\":{\"isRedelivery\":false},\"timestamp\":1755107111437,\"source\":{\"type\":\"user\",\"userId\":\"U863ec6850ff494c8ad50b25afa94efb0\"},\"replyToken\":\"5325248999b949b0a59838a027593f64\",\"mode\":\"active\"}]}"</t>
  </si>
  <si>
    <t>json : "{\"date\":\"2025-08-13T17:46:12.778Z\",\"deliveryDate\":\"2025-08-15\",\"user\":\"8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</si>
  <si>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{"sentMessages":[{"id":"574243627003019520","quoteToken":"ScFxja_IVjFL5XVsA-5dvIu6TaW6AJFqsZUODHjicO2hBYS5uteFybaLkgrajYTBVvJlGsZy9NzuC_rt15WYAEEtI6HrVF6ZJj9vQS2GKM2rOVrqHvQ-cWRuR1qrnZ1Dwnvb4derS1jCjxNt76OgSQ"}]}</t>
  </si>
  <si>
    <t>🔥 Queued order with Trigger ID: 495299002508907099</t>
  </si>
  <si>
    <t>🔥 Processing order for trigger: 495299002508907099</t>
  </si>
  <si>
    <t>Delivery Date : Fri Aug 15 2025 07:00:00 GMT+0700 (เวลาอินโดจีน)</t>
  </si>
  <si>
    <t>Delivery Date Formated: 15/08/2025</t>
  </si>
  <si>
    <t>summarizeOrdersToPayments key: 15/08/2025|8 Dining</t>
  </si>
  <si>
    <t>Flex Message (Final): {"type":"flex","altText":"(21gun#743) สั่งผักใหม่","contents":{"type":"bubble","size":"mega","body":{"type":"box","layout":"vertical","spacing":"md","contents":[{"type":"text","text":"✅ รายการสั่งผักใหม่ (21gun#743)","weight":"bold","size":"md","color":"#1DB446","wrap":true},{"type":"text","text":"ร้าน: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15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</si>
  <si>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{"sentMessages":[{"id":"574243746020065436","quoteToken":"0A4aVn2nnVFrlufn3ZodmeaSDzF_HeC22clmlt4yKqj80CQgTn8gK-3eff7u3sk7nK7Zl4wl2vZ2CSM4VyvLTqQVRybCg1H0na2l3xpt_5Q1iVhsXNoNneU8PSaD97W1iXJ0fH2IB8JPdSCOo8Tr1A"}]}</t>
  </si>
  <si>
    <t>🔥 Deleted property for trigger: 495299002508907099</t>
  </si>
  <si>
    <t>✅ Deleted trigger: 495299002508907099</t>
  </si>
  <si>
    <t>json : "{\"date\":\"2025-08-14T02:22:56.932Z\",\"deliveryDate\":\"2025-08-14\",\"user\":\"8 Dining\",\"userLine\":\"ADMIN\",\"payMethod\":\"เครดิต\",\"userId\":\"ADMIN\",\"order\":[{\"name\":\"Baby Cos\",\"nameTh\":\"เบบี้คอส\",\"amount\":1,\"price\":120,\"subtotal\":120}]}"</t>
  </si>
  <si>
    <t>🔥 Queued order with Trigger ID: -8916657812866381011</t>
  </si>
  <si>
    <t>🔥 Processing order for trigger: -8916657812866381011</t>
  </si>
  <si>
    <t>summarizeOrdersToPayments key: 14/08/2025|8 Dining</t>
  </si>
  <si>
    <t>✅ Late admin order detected. Attempting to generate document for 8 Dining.</t>
  </si>
  <si>
    <t>✅ เริ่ม generateAdminDeliveryDocs สำหรับ: 8 Dining วันที่: 14082025</t>
  </si>
  <si>
    <t>✨ สร้างเลขที่เอกสารใหม่: DS140825002</t>
  </si>
  <si>
    <t>💾 อัปเดตเลขที่เอกสาร DS140825002 ใน Payments แถวที่ 2000</t>
  </si>
  <si>
    <t>Flex Message (Final): {"type":"flex","altText":"(ADMIN#744) สั่งผักใหม่","contents":{"type":"bubble","size":"mega","body":{"type":"box","layout":"vertical","spacing":"md","contents":[{"type":"text","text":"✅ รายการสั่งผักใหม่ (ADMIN#744)","weight":"bold","size":"md","color":"#1DB446","wrap":true},{"type":"text","text":"ร้าน: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พฤหัสบดีที่ 14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PDF","uri":"https://drive.google.com/file/d/1Bvh70uhVhRhcBxeV885qh2wnlHudOX3K/view?usp=drivesdk"},"margin":"sm"}]}]}}}</t>
  </si>
  <si>
    <t>📬 pushFlexMessage : {"sentMessages":[{"id":"574295764113818382","quoteToken":"Ceqia6Q2MRcgFzO9_zY-fai2IBAr5C011wAwwQsy0y4FNYQuIvUrhHCYODPND3d__ZuWwtJWv_SlG2L_qpUkKolru7UOGBszwiB-zlHQ4zXeaZjONrKOPJb2VozVIuFK5R1T2430XBUUF0UPPvZ-Ng"}]}</t>
  </si>
  <si>
    <t>🔥 Deleted property for trigger: -8916657812866381011</t>
  </si>
  <si>
    <t>✅ Deleted trigger: -8916657812866381011</t>
  </si>
  <si>
    <t>json : "{\"destination\":\"Uffcadd844141cf0a43c0c2c87fb2389e\",\"events\":[{\"type\":\"message\",\"message\":{\"type\":\"text\",\"id\":\"574298463148180045\",\"quoteToken\":\"SzJBcutFn1bTbISKWQGR1pushJ-FdvtosPWqwnXqRquoiD-6k1ol1YfSkkLNhFOX-qmEdiMmumOllO7MmObF8xNH81aYebQn9jZYibJzinN0k8vwm8bJmZnQ1wgYg-J94t2yfHAR4MRf9wQuAY5Z_w\",\"text\":\"พี่ จะเอา คิวอาร์ ให้คนที่จะสั่งของ ที่ร้านทัช นะ \"},\"webhookEventId\":\"01K2K7SWFXC7A34CJ9WMCM5QNV\",\"deliveryContext\":{\"isRedelivery\":false},\"timestamp\":1755139862943,\"source\":{\"type\":\"user\",\"userId\":\"U3cb7c7018c06e87beab55320f27f7317\"},\"replyToken\":\"24f0d3499d054671bab2f7a0be5f2815\",\"mode\":\"active\"}]}"</t>
  </si>
  <si>
    <t>json : "{\"destination\":\"Uffcadd844141cf0a43c0c2c87fb2389e\",\"events\":[{\"type\":\"message\",\"message\":{\"type\":\"text\",\"id\":\"574298474624319812\",\"quoteToken\":\"3WCXU2RdipDz-6rrfcAOLt4-pJZykpE8TqM4OXcKbJ-owt4Tt0wAWNqs3Mrz_VhodqAP7fWwRUqafSaTbENNjDYuJdBHci5dKDvqtuB_XuPecdJp2fFpVubIO3LTxQFxEc4KNfp_xMxwYvTKyWcXnA\",\"text\":\"เผื่อเค้าทักไป\"},\"webhookEventId\":\"01K2K7T3DYZ8Q2PNA6FCVGRQDX\",\"deliveryContext\":{\"isRedelivery\":false},\"timestamp\":1755139869759,\"source\":{\"type\":\"user\",\"userId\":\"U3cb7c7018c06e87beab55320f27f7317\"},\"replyToken\":\"b6f490df96f041a4ad75788e8004ea75\",\"mode\":\"active\"}]}"</t>
  </si>
  <si>
    <t>json : "{\"destination\":\"Uffcadd844141cf0a43c0c2c87fb2389e\",\"events\":[{\"type\":\"message\",\"message\":{\"type\":\"text\",\"id\":\"574298487375003700\",\"quoteToken\":\"NGSswFwr3SgJfizlRG0zXX1UCF0Pp6Iqk8EIUxuupBIiNRjcmDf4zqJL8vrxAx6ZgxB3CaAswtUly4E6NDGBnSLFqDqvo9eqkVl4IM3Ue4z9mWVqBaL40zl3ODCnHPcq9uwmIiujlaK3izZy8PT63g\",\"text\":\"จะได้ไม่ งง \"},\"webhookEventId\":\"01K2K7TARQGPZTZHS7VHNJKABT\",\"deliveryContext\":{\"isRedelivery\":false},\"timestamp\":1755139877355,\"source\":{\"type\":\"user\",\"userId\":\"U3cb7c7018c06e87beab55320f27f7317\"},\"replyToken\":\"597acf4ffb414c2fa2f4bea4de884298\",\"mode\":\"active\"}]}"</t>
  </si>
  <si>
    <t>json : "{\"destination\":\"Uffcadd844141cf0a43c0c2c87fb2389e\",\"events\":[{\"type\":\"message\",\"message\":{\"type\":\"text\",\"id\":\"574302739459735829\",\"quoteToken\":\"MU9PXX41sn70betJrNGIb1nwBS6aG28z1Y268EjUOnl2RU91wJlQVfjr1HToSgALmo45gHwQzXAnvKhdm3Nr6TR_gMTMQOiROtaLaUYI3OrmPKENhpFXqDDAuWN4eFeK97ZCEZ_y_p3ZVcTqCY6rww\",\"text\":\"8diningบิลวันนี้หรือพนกันแน่\"},\"webhookEventId\":\"01K2KA7NP96DA2Z2H3NPCSFQXZ\",\"deliveryContext\":{\"isRedelivery\":false},\"timestamp\":1755142411853,\"source\":{\"type\":\"group\",\"groupId\":\"C41747ea1efc18cc949d4a55a898fbe2d\",\"userId\":\"Ud156635914c6ab5e082eb8cdedf98f3a\"},\"replyToken\":\"5cd0025de6b64de2a78e683c985bcd86\",\"mode\":\"active\"}]}"</t>
  </si>
  <si>
    <t>json : "{\"destination\":\"Uffcadd844141cf0a43c0c2c87fb2389e\",\"events\":[{\"type\":\"message\",\"message\":{\"type\":\"text\",\"id\":\"574303130301497602\",\"quotedMessageId\":\"574302254095138892\",\"quoteToken\":\"TaG4MFxfFssavtYeH6P3hR2QpwLABNQw1uXL6jDNuN07vx2_boCTONpSLLkhEie3sCWzliGFKHQ-0EXWL3JrWb2WZD57ewgHAeOuNTl1nvSn6fS7vXu8oAsdeCMn9ldqwcu5jpxJ4EbU8OGdw5SHXg\",\"text\":\"ใช่ พี่ ปู สั่งไป หลายรอบแล้ว \"},\"webhookEventId\":\"01K2KAES7V0Q4RGC1RNBEDTNF3\",\"deliveryContext\":{\"isRedelivery\":false},\"timestamp\":1755142644823,\"source\":{\"type\":\"user\",\"userId\":\"U3cb7c7018c06e87beab55320f27f7317\"},\"replyToken\":\"4be14a2e694b469d86ef28f09c6fadf5\",\"mode\":\"active\"}]}"</t>
  </si>
  <si>
    <t>json : "{\"destination\":\"Uffcadd844141cf0a43c0c2c87fb2389e\",\"events\":[{\"type\":\"message\",\"message\":{\"type\":\"text\",\"id\":\"574304266202644594\",\"quoteToken\":\"n8atmmP9gXkQsVaZ9LrYMP7dQcQyPeeVvXlwKamv6oi_et7UGS1fvyq0VCeJcOFGFTh3Tl4tyHqgHMXX-Y4MXHcmfjf5-CmSAAVt2f9Plr8KRVCrYEye2zE2hUCx6nosOO06Ydn_0gBc-_spdmfQuw\",\"text\":\"ปริ้นแล้วเอาวันนี้แหละ\"},\"webhookEventId\":\"01K2KB3EJKD2P8ZNW69QG9QB15\",\"deliveryContext\":{\"isRedelivery\":false},\"timestamp\":1755143322002,\"source\":{\"type\":\"group\",\"groupId\":\"C41747ea1efc18cc949d4a55a898fbe2d\",\"userId\":\"U2164e0ac3039299ad657cac907aa1fee\"},\"replyToken\":\"aca23c8dbccc4acc80039d31661f98d7\",\"mode\":\"active\"}]}"</t>
  </si>
  <si>
    <t>json : "{\"destination\":\"Uffcadd844141cf0a43c0c2c87fb2389e\",\"events\":[{\"type\":\"message\",\"message\":{\"type\":\"text\",\"id\":\"574327725582713040\",\"quoteToken\":\"gp36itHb5v7ezB7pwtSV58R06d2IK-2uRsgworhZvNFwoyxtDSPHj9Kn0jFSotv3CLGRJ05Y7CzLzJUzFrx1bthWBfW8AnkWLO_V_o98oUoAD2uKbifiq0P253IOqzE7G6clnX0GPXa8tmF7FWGyig\",\"text\":\"สั่งผักค่ะ\\nกรีนโอ๊ค 0.5 กก.\\nเรดโอ๊ค 0.5กก.\\nคอส 0.5 กก.\\nร็อคเก็ต 0.5กก.\\nเบซิล 0.3 ขีด\"},\"webhookEventId\":\"01K2KRE5J1MZ4MX433NSYT125Q\",\"deliveryContext\":{\"isRedelivery\":false},\"timestamp\":1755157304811,\"source\":{\"type\":\"user\",\"userId\":\"U0e10de2b5352d65f5e41d2b3856f6ca3\"},\"replyToken\":\"0f5e552516fe4ffba12ccd561884c4cf\",\"mode\":\"active\"}]}"</t>
  </si>
  <si>
    <t>📬 pushFlexMessage : {"sentMessages":[{"id":"574348899939517035","quoteToken":"DzHQ_8aR3NSdhao41NGrBz3yUTNMZ-2mlzKW7Qkin44ZJmqfRWn9fePmVxH05Wd6HKyRNwEvJLcZqVuXMLu5JBO1iqG6lMWdQzcW9I28C_S3du5FTPZbRmgYzf5N8wVlcRZ6kSl3tyZo8iry6u5MmQ"}]}</t>
  </si>
  <si>
    <t>json : "{\"destination\":\"Uffcadd844141cf0a43c0c2c87fb2389e\",\"events\":[{\"type\":\"message\",\"message\":{\"type\":\"text\",\"id\":\"574350146637398318\",\"quoteToken\":\"-JTcBRIknQV4LXLe6H0TXLd0D_eY98CxZjd_Ss-1kpjwBR6PsLlrm-ARQrpKfDuFTf-wOa7LQmZ04BWQSjKt-NyfcM7tZoCsLOpj42Ipu__ePz5n6di-HpjyH4j5tPe7dDFlJOy1r9809t_A2mx2IQ\",\"text\":\"มิซูน่ามันมาแก่ตลอดเลยค่ะ โดยปกติมีร้านอื่นใช้มั้ยคะ\"},\"webhookEventId\":\"01K2M560FQBQ55EBYDRRXS8GG9\",\"deliveryContext\":{\"isRedelivery\":false},\"timestamp\":1755170668683,\"source\":{\"type\":\"user\",\"userId\":\"Uc0f3910d135521f0995ac379d0c945f8\"},\"replyToken\":\"d038b15dcd0140669bc920213f641842\",\"mode\":\"active\"}]}"</t>
  </si>
  <si>
    <t>json : "{\"destination\":\"Uffcadd844141cf0a43c0c2c87fb2389e\",\"events\":[{\"type\":\"message\",\"message\":{\"type\":\"text\",\"id\":\"574350791805239556\",\"quoteToken\":\"zW1m_1zAg8SGsFi-HvfoSCSA9HbztXQ6l5A66frReVe9MRFSb3ZuQDLYbTDkqNiqUf_v-PuNROn1_l1BvUaoi8iHgX948YZem8hLBnoM2SF3Zn2t2KU7D-qjIIp8vwdteY0koZocVzwVl8edcj3k-A\",\"text\":\"ลูกค้าบอกว่ามิซูน่าแก่ตลอดเลย\"},\"webhookEventId\":\"01K2M5HR5DB30TGR8898GK8P3B\",\"deliveryContext\":{\"isRedelivery\":false},\"timestamp\":1755171053232,\"source\":{\"type\":\"group\",\"groupId\":\"C41747ea1efc18cc949d4a55a898fbe2d\",\"userId\":\"Ud156635914c6ab5e082eb8cdedf98f3a\"},\"replyToken\":\"29402a5f2420463485e4cdc8766c6c77\",\"mode\":\"active\"}]}"</t>
  </si>
  <si>
    <t>json : "{\"destination\":\"Uffcadd844141cf0a43c0c2c87fb2389e\",\"events\":[{\"type\":\"message\",\"message\":{\"type\":\"text\",\"id\":\"574351364965269956\",\"quoteToken\":\"bWAsKqqfZvzUPQw_0higNSpZfYw-zvDqFsAHDY_uCtEff0uUmo_pVSLFuDs-x7Sx9GuC9lQ4Nt92L7RBLvZhou6sF23TNfvyezfaFuyMOWUU2B4H5XWg6-17LsHUNmk2QpxGBbXpibBhh_mxMALaaA\",\"text\":\"แต่นัดก็คิดอยู่นะคะว่ามันเพราะสายพันธุ์ด้วยรึเปล่า\"},\"webhookEventId\":\"01K2M5W5QK2DFXWJRG0TBTMEHV\",\"deliveryContext\":{\"isRedelivery\":false},\"timestamp\":1755171394867,\"source\":{\"type\":\"user\",\"userId\":\"Uc0f3910d135521f0995ac379d0c945f8\"},\"replyToken\":\"386661885a0348f6b55befabed79c1a6\",\"mode\":\"active\"}]}"</t>
  </si>
  <si>
    <t>json : "{\"destination\":\"Uffcadd844141cf0a43c0c2c87fb2389e\",\"events\":[{\"type\":\"message\",\"message\":{\"type\":\"text\",\"id\":\"574351418014827232\",\"quoteToken\":\"EUvcr_Gl2L054qxHO1oXIoj8G8Cf0uNLxFTXk6qnoVjwM-nUNUHGs-hE_LDSfi2bAB44M40ZxVOZQ5la0-9wAST1RzHF5BzndJWSfTmZkz5RvbulHg_XD0dZLhK0BKEkUC9IC0PoKODA-nW9Y8h_QQ\",\"text\":\"ขอบคุณมากนะคะ \"},\"webhookEventId\":\"01K2M5X4B07QP7P6NEAA6XDBG7\",\"deliveryContext\":{\"isRedelivery\":false},\"timestamp\":1755171426487,\"source\":{\"type\":\"user\",\"userId\":\"Uc0f3910d135521f0995ac379d0c945f8\"},\"replyToken\":\"4fd37ce349194048b85ad9564e38359e\",\"mode\":\"active\"}]}"</t>
  </si>
  <si>
    <t>📬 pushFlexMessage : {"sentMessages":[{"id":"574352517443092686","quoteToken":"LcpA_9VyX9U_sXoJwsYMvTmRY4XBXxLCauyzdUtdI_gB85buTQafuHFFvSznW-9MZbRdxjKh4PspExyxjw3duCGSvndbaSTjPDqs2dfh_5Lwv99dBRFoh_8XidW48TWn4QwJYKsymik3MVdtccIaFA"}]}</t>
  </si>
  <si>
    <t>json : "{\"destination\":\"Uffcadd844141cf0a43c0c2c87fb2389e\",\"events\":[{\"type\":\"message\",\"message\":{\"type\":\"sticker\",\"id\":\"574363617734950984\",\"quoteToken\":\"GpzTIg_qhHGFadpB6R3XhbgkeS5BQwowZC4axZYwD-LI7Q-oA3jWgvxfqF4HYHoYW81JT7q0IB_z6yH7QowqV9jIJyXnwmUPjILvcaQcCoCggBylkURjASsG47TTThYPvJy8fLYzeZRnbxTUwWlFyw\",\"stickerId\":\"52002735\",\"packageId\":\"11537\",\"stickerResourceType\":\"ANIMATION\",\"keywords\":[\"alright\",\"thumbsup\",\"great\",\"goodjob\",\"Affirmative\",\"OK\",\"super\",\"fantastic\",\"very good\",\"Awesome\",\"Wow\",\"cony\",\"good\",\"nice\",\"nicework\"]},\"webhookEventId\":\"01K2MCV1GY39CP7SZ8QJJTS49V\",\"deliveryContext\":{\"isRedelivery\":false},\"timestamp\":1755178698179,\"source\":{\"type\":\"group\",\"groupId\":\"C41747ea1efc18cc949d4a55a898fbe2d\",\"userId\":\"Ud156635914c6ab5e082eb8cdedf98f3a\"},\"replyToken\":\"9072d06ec1e84319aec2d67a9c083fd0\",\"mode\":\"active\"}]}"</t>
  </si>
  <si>
    <t>json : "{\"destination\":\"Uffcadd844141cf0a43c0c2c87fb2389e\",\"events\":[{\"type\":\"message\",\"message\":{\"type\":\"text\",\"id\":\"574363631644049751\",\"quoteToken\":\"dJHmJmnIsyoQLdyoSjDCELY4f3LMqdCWGvQ76bech-OsbzrhCFvbHKyo-bHgCmZDVEqyl6XlNhe1zbWyNIXRJ6P1xJ0tpcFYGT4MxKYHBixXNBHD3oaKjXQW83eb632HxjdZjKmQxrzeWHklsQj1zQ\",\"text\":\"พนวางบิล\"},\"webhookEventId\":\"01K2MCV9YM9H2C20GHW2MX3VXV\",\"deliveryContext\":{\"isRedelivery\":false},\"timestamp\":1755178706393,\"source\":{\"type\":\"group\",\"groupId\":\"C41747ea1efc18cc949d4a55a898fbe2d\",\"userId\":\"Ud156635914c6ab5e082eb8cdedf98f3a\"},\"replyToken\":\"9b62f30ecef14d56b98f48aae800fe86\",\"mode\":\"active\"}]}"</t>
  </si>
  <si>
    <t>json : "{\"date\":\"2025-08-14T18:28:38.237Z\",\"deliveryDate\":\"2025-08-15\",\"user\":\"Morning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</si>
  <si>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{"sentMessages":[{"id":"574392853796225280","quoteToken":"CH9KZ9MJua9hfOXWfyBYMuiAg_a3U8s3KX2irx8GLu6JBJfgMhoSIDPPoRtKFAkwuAMlofQqQ6xJdfFfNopSdN648cRIHYkIJrKegl65dlCnEN75p_106rmpKLfyVoxFiztR7HG_yYe56mrtOpPMLw"}]}</t>
  </si>
  <si>
    <t>🔥 Queued order with Trigger ID: -7754573089352876911</t>
  </si>
  <si>
    <t>🔥 Processing order for trigger: -7754573089352876911</t>
  </si>
  <si>
    <t>summarizeOrdersToPayments key: 15/08/2025|Morning Tonight</t>
  </si>
  <si>
    <t>Flex Message (Final): {"type":"flex","altText":"(21gun#745) สั่งผักใหม่","contents":{"type":"bubble","size":"mega","body":{"type":"box","layout":"vertical","spacing":"md","contents":[{"type":"text","text":"✅ รายการสั่งผักใหม่ (21gun#745)","weight":"bold","size":"md","color":"#1DB446","wrap":true},{"type":"text","text":"ร้าน: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ศุกร์ที่ 15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</si>
  <si>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{"sentMessages":[{"id":"574393081965838439","quoteToken":"iV4tA4bZdnI2SQLHBP9mmKERNpeoVUTNBt9uUxMGLc9FQyn4pB8MYUDLSq68JMYqlqY2oBrhB-ionF3hYje4PGidUSacfTs8nEtPicGsxyOM7iDpwJMa9p8VZzxgPNBRi7nS-VOlaKIxLNpBolUFTg"}]}</t>
  </si>
  <si>
    <t>🔥 Deleted property for trigger: -7754573089352876911</t>
  </si>
  <si>
    <t>✅ Deleted trigger: -7754573089352876911</t>
  </si>
  <si>
    <t>sendDailyOrderSummary formattedToday : 15/08/2025</t>
  </si>
  <si>
    <t>sendDailyOrderSummary todayRows : [[745,"15 Aug 2025 เวลา 01:30","2025-08-14T17:00:00.000Z","Morning Tonight","Green Oak",1,120,120,"เครดิต"],[745,"15 Aug 2025 เวลา 01:30","2025-08-14T17:00:00.000Z","Morning Tonight","Red Oak",1,120,120,"เครดิต"]]</t>
  </si>
  <si>
    <t>📬 pushFlexMessage : {"sentMessages":[{"id":"574421227607949589","quoteToken":"8Yb33SZ65TYMbwkBJaeHBfOncfunkmbPnqjh-SdVXqQmqCgbKiFWO2W5MAKPh0fPuPhPrA2cMIkHQvwd8kzucH4EnNSASLTQ7EzFpBuKTa8e96JOnFsOCAdpAiL9SvIWYKbB60dfszgFVN4QZBNtRw"}]}</t>
  </si>
  <si>
    <t>json : "{\"destination\":\"Uffcadd844141cf0a43c0c2c87fb2389e\",\"events\":[{\"type\":\"message\",\"message\":{\"type\":\"text\",\"id\":\"574424318390567032\",\"quoteToken\":\"Zio8F7-rNe6HOR3bO-ovgVXBK9qhfX1VMgVzyJMIqlgJqjxVZkG9TE96Aq7tIQ0OzmVP2lUBcTwgM85FpUN_mueSTob6UHq12HB1MIiC4jMw2kKspjfn5n5GMjQqjIz788JRzHUmU-ihlpOdd1lRrg\",\"text\":\"แฟทบอย\\nเรดคอรัล 1 โล\\nฟิลเลย์ 1 โลค่ะ\"},\"webhookEventId\":\"01K2NFB68W0SRCFT452MCD88A8\",\"deliveryContext\":{\"isRedelivery\":false},\"timestamp\":1755214878491,\"source\":{\"type\":\"user\",\"userId\":\"Uc0f3910d135521f0995ac379d0c945f8\"},\"replyToken\":\"2dcef9b5ea7b4b45980c094dcde82429\",\"mode\":\"active\"}]}"</t>
  </si>
  <si>
    <t>json : "{\"destination\":\"Uffcadd844141cf0a43c0c2c87fb2389e\",\"events\":[{\"type\":\"message\",\"message\":{\"type\":\"text\",\"id\":\"574424399256748237\",\"quoteToken\":\"gVTG98WbL0iKOZgVpER5udu8xmvtIWQ2lxv0qppAO8gPqvX5HwJyl7BdFU4zkcV71cQI2I1oFg4Pdzr_k_XmsrKhcZgmL0zs34z3jsLDpruUeFonD0hIgx8v2vw5esZvtyq0cRFFXRwUZXXGrZKfUw\",\"text\":\"เคน\\nเบบี้คอส 0.5 โล\\nฟิลเลย์ 1 โล\\nมิซูน่า 1 โลค่ะ\"},\"webhookEventId\":\"01K2NFCN2M88910M1TZYHXBY7A\",\"deliveryContext\":{\"isRedelivery\":false},\"timestamp\":1755214926693,\"source\":{\"type\":\"user\",\"userId\":\"Uc0f3910d135521f0995ac379d0c945f8\"},\"replyToken\":\"090da00d5bff4f40887de651690ba020\",\"mode\":\"active\"}]}"</t>
  </si>
  <si>
    <t>json : "{\"date\":\"2025-08-15T01:43:24.598Z\",\"deliveryDate\":\"2025-08-15\",\"user\":\"Fat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</si>
  <si>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-827657795674155285</t>
  </si>
  <si>
    <t>json : "{\"date\":\"2025-08-15T01:45:25.345Z\",\"deliveryDate\":\"2025-08-15\",\"user\":\"Ken Izakaya\",\"userLine\":\"ADMIN\",\"payMethod\":\"เครดิต\",\"userId\":\"ADMIN\",\"order\":[{\"name\":\"Frillice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Cos\",\"nameTh\":\"เบบี้คอส\",\"amount\":0.5,\"price\":120,\"subtotal\":60},{\"name\":\"Mizuna\",\"nameTh\":\"มิซูน่า\",\"amount\":1,\"price\":230,\"subtotal\":230}]}"</t>
  </si>
  <si>
    <t>🔥 Queued order with Trigger ID: -8701371538170029011</t>
  </si>
  <si>
    <t>🔥 Processing order for trigger: -827657795674155285</t>
  </si>
  <si>
    <t>summarizeOrdersToPayments key: 15/08/2025|Fat Boy</t>
  </si>
  <si>
    <t>Flex Message (Final): {"type":"flex","altText":"(ADMIN#746) สั่งผักใหม่","contents":{"type":"bubble","size":"mega","body":{"type":"box","layout":"vertical","spacing":"md","contents":[{"type":"text","text":"✅ รายการสั่งผักใหม่ (ADMIN#746)","weight":"bold","size":"md","color":"#1DB446","wrap":true},{"type":"text","text":"ร้าน: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15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</si>
  <si>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{"sentMessages":[{"id":"574436897360183741","quoteToken":"Vv8rSfnLBruP8JKf44jNUrPdE6RumI4Zrk-XK5eQFQVIGP8f4dv7S2dCzX3YjZfV9IvcGw0Y7MDIsXNYpjX5z0Y0zUKQ5OMP8RZEC_YVVsMkxrqx7HZWm2VgVKSh8s3RskBF86ypoqKIHEyM58olCw"}]}</t>
  </si>
  <si>
    <t>🔥 Deleted property for trigger: -827657795674155285</t>
  </si>
  <si>
    <t>✅ Deleted trigger: -827657795674155285</t>
  </si>
  <si>
    <t>🔥 Processing order for trigger: -8701371538170029011</t>
  </si>
  <si>
    <t>summarizeOrdersToPayments key: 15/08/2025|Ken Izakaya</t>
  </si>
  <si>
    <t>Flex Message (Final): {"type":"flex","altText":"(ADMIN#747) สั่งผักใหม่","contents":{"type":"bubble","size":"mega","body":{"type":"box","layout":"vertical","spacing":"md","contents":[{"type":"text","text":"✅ รายการสั่งผักใหม่ (ADMIN#747)","weight":"bold","size":"md","color":"#1DB446","wrap":true},{"type":"text","text":"ร้าน: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15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กก.","weight":"bold","align":"end","size":"sm","flex":2},{"type":"text","text":"430 บ.","weight":"bold","align":"end","size":"sm","flex":3}]}]}}}</t>
  </si>
  <si>
    <t>📬 pushFlexMessage : {"sentMessages":[{"id":"574437038607827529","quoteToken":"rHlZXD54iggPyrL1e_1cEg0wkg6qh9TB12JURXs-ys_hzDHoAtq5NY4vGyeyD61O0SKvRXfxBmQvPpQL2r6cpWMSQS0nFYYzWCnjPC5SQzEnmWRwqtPrOQ8JfijxLL7RlJAMdWlL0ZYJuoAD-BeWbg"}]}</t>
  </si>
  <si>
    <t>🔥 Deleted property for trigger: -8701371538170029011</t>
  </si>
  <si>
    <t>✅ Deleted trigger: -8701371538170029011</t>
  </si>
  <si>
    <t>sendDailyPackingSummary formattedToday : 15/08/2025</t>
  </si>
  <si>
    <t>sendDailyPackingSummary todayRows : [[745,"15 Aug 2025 เวลา 01:30","2025-08-14T17:00:00.000Z","Morning Tonight","Green Oak",1,120,120,"เครดิต"],[745,"15 Aug 2025 เวลา 01:30","2025-08-14T17:00:00.000Z","Morning Tonight","Red Oak",1,120,120,"เครดิต"],[746,"15 Aug 2025 เวลา 08:45","2025-08-14T17:00:00.000Z","Fat Boy","Frillice Iceberg",1,140,140,"เครดิต"],[746,"15 Aug 2025 เวลา 08:45","2025-08-14T17:00:00.000Z","Fat Boy","Red Coral",1,140,140,"เครดิต"],[747,"15 Aug 2025 เวลา 08:47","2025-08-14T17:00:00.000Z","Ken Izakaya","Frillice Iceberg",1,140,140,"เครดิต"],[747,"15 Aug 2025 เวลา 08:47","2025-08-14T17:00:00.000Z","Ken Izakaya","Baby Cos",0.5,120,60,"เครดิต"],[747,"15 Aug 2025 เวลา 08:47","2025-08-14T17:00:00.000Z","Ken Izakaya","Mizuna",1,230,230,"เครดิต"]]</t>
  </si>
  <si>
    <t>sendDailyDeliverSummary flexMessage : {"type":"flex","altText":"สรุปรายการส่งผัก 🚚🥬\nประจำวันที่ 15/08/2025","contents":{"type":"bubble","size":"mega","body":{"type":"box","layout":"vertical","contents":[{"type":"text","text":"สรุปรายการส่งผัก 🚚🥬 \nประจำวันที่ 15/08/2025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บ.)","weight":"bold","size":"sm"}]}]},{"type":"box","layout":"vertical","margin":"lg","spacing":"sm","contents":[{"type":"box","layout":"horizontal","backgroundColor":"#A1D6B2","paddingAll":"md","cornerRadius":"md","margin":"lg","contents":[{"type":"text","text":"2.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บ.)","weight":"bold","size":"sm"}]}]},{"type":"box","layout":"vertical","margin":"lg","spacing":"sm","contents":[{"type":"box","layout":"horizontal","backgroundColor":"#A1D6B2","paddingAll":"md","cornerRadius":"md","margin":"lg","contents":[{"type":"text","text":"3. 👤 Ken Izakaya","flex":6,"wrap":true,"weight":"bold","size":"sm"},{"type":"text","text":"🖨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กก.","size":"sm","weight":"bold","align":"end","flex":3}]},{"type":"box","layout":"horizontal","contents":[{"type":"text","text":"🥬 Mizuna","size":"sm","weight":"bold","flex":5,"wrap":true},{"type":"text","text":"1.00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(เครดิต 430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0 บ.","weight":"bold","align":"end","flex":3}]},{"type":"box","layout":"horizontal","contents":[{"type":"text","text":"โอนเงิน","flex":5,"wrap":true},{"type":"text","text":"0 บ.","weight":"bold","align":"end","flex":3}]},{"type":"box","layout":"horizontal","contents":[{"type":"text","text":"เครดิต","flex":5,"wrap":true},{"type":"text","text":"950 บ.","weight":"bold","align":"end","flex":3}]},{"type":"separator","margin":"sm"},{"type":"box","layout":"horizontal","backgroundColor":"#E8B86D","paddingAll":"md","cornerRadius":"md","contents":[{"type":"text","text":"รวม 6.50 กก.","size":"md","weight":"bold","flex":5,"wrap":true},{"type":"text","text":"950 บ.","weight":"bold","size":"md","align":"end","flex":3}]}]}]}}}</t>
  </si>
  <si>
    <t>📬 pushFlexMessage : {"sentMessages":[{"id":"574438360903582027","quoteToken":"9tUL7hmHvPysq9kbVOWkyYbm6PWnJVcQ0_KVa2gZe7iDYiEMxoLoCx43f8_6IIJE1qWmWG6G9dPqNHQ8YtDlGThelfpCubz3jNjB-aT8HH48eHDoYP5uTHrSCb7f94mfBK8wP_1bTJzLC8IWK4VApg"}]}</t>
  </si>
  <si>
    <t>json : "{\"date\":\"2025-08-15T02:18:19.330Z\",\"deliveryDate\":\"2025-08-15\",\"user\":\"Bosco\",\"userLine\":\"ADMIN\",\"payMethod\":\"เงินสด\",\"userId\":\"ADMIN\",\"order\":[{\"name\":\"Green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ร็อคเก็ต\",\"amount\":0.2,\"price\":300,\"subtotal\":60},{\"name\":\"Italian Basil\",\"nameTh\":\"เบซิล\",\"amount\":0.3,\"price\":400,\"subtotal\":120}]}"</t>
  </si>
  <si>
    <t>🔥 Queued order with Trigger ID: 5680409672643324448</t>
  </si>
  <si>
    <t>🔥 Processing order for trigger: 5680409672643324448</t>
  </si>
  <si>
    <t>summarizeOrdersToPayments key: 15/08/2025|Bosco</t>
  </si>
  <si>
    <t>✅ เริ่ม generateAdminDeliveryDocs สำหรับ: Bosco วันที่: 15082025</t>
  </si>
  <si>
    <t>Flex Message (Final): {"type":"flex","altText":"(ADMIN#748) สั่งผักใหม่","contents":{"type":"bubble","size":"mega","body":{"type":"box","layout":"vertical","spacing":"md","contents":[{"type":"text","text":"✅ รายการสั่งผักใหม่ (ADMIN#748)","weight":"bold","size":"md","color":"#1DB446","wrap":true},{"type":"text","text":"ร้าน: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15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กก.","weight":"bold","align":"end","size":"sm","flex":2},{"type":"text","text":"360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PDF","uri":"https://drive.google.com/file/d/17GNQTh1oA6DUbv4Dqvi52_pxRU62DYbX/view?usp=drivesdk"},"margin":"sm"}]}]}}}</t>
  </si>
  <si>
    <t>📬 pushFlexMessage : {"sentMessages":[{"id":"574440423729135985","quoteToken":"O7TlybbpSiybeyqP1-X4Pwtyj1J9mLmNteH_WGbBiwmdsMxBNvS24Ot5IipU7vE29EAAFcvtxKpD8AQpL2HaMgzy2kXHm-qXTipaawFahR2wVGC2Kd-w2-ou8hnqNHNxq-dpvX8ZAFNx5W0FvNT0Qg"}]}</t>
  </si>
  <si>
    <t>🔥 Deleted property for trigger: 5680409672643324448</t>
  </si>
  <si>
    <t>✅ Deleted trigger: 5680409672643324448</t>
  </si>
  <si>
    <t>json : "{\"destination\":\"Uffcadd844141cf0a43c0c2c87fb2389e\",\"events\":[{\"type\":\"message\",\"message\":{\"type\":\"text\",\"id\":\"574453835268358300\",\"quoteToken\":\"RnUDPLfM_Mjhhc_7FKw7y8zYxZw7Sk9-aaKoVqRWehsXlT4Gi2-1vH7ll3n9FpexykQ9YBc_HzDGbNCeUQBNFVkL6Ail2S9mMRc7g0lyemLRJbxHnb2pNOR1wtHtFNaVWUkQO-mlHgQbGd5RjRJnbA\",\"text\":\"สั่งผัก\"},\"webhookEventId\":\"01K2P0433P7SGTHGEHSD8JZ6X2\",\"deliveryContext\":{\"isRedelivery\":false},\"timestamp\":1755232472045,\"source\":{\"type\":\"user\",\"userId\":\"Ub61ffc31749c91e81bdbf2f37821bf49\"},\"replyToken\":\"cb50794db9284a9881dbd5826a8d1dd7\",\"mode\":\"active\"}]}"</t>
  </si>
  <si>
    <t>json : "{\"date\":\"2025-08-15T04:35:27.491Z\",\"deliveryDate\":\"2025-08-16\",\"user\":\"คริสตัลคาเฟ่\",\"userLine\":\"ร้าน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</si>
  <si>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{"sentMessages":[{"id":"574453934068858899","quoteToken":"B0CzGsN51enOT62vlhH45NEXwBU_KLtub0-HdXZno1b5EpfiKInD_7rt2S-K04CmSeaobytM2qkztnvxWoRpwl4Jbt1psWy98SLB9r2vKxAELP_xCq3PWfDeXYQpVBaDq-pFBhnHLS6MTcCAMWDUKQ"}]}</t>
  </si>
  <si>
    <t>🔥 Queued order with Trigger ID: 5152602229722119082</t>
  </si>
  <si>
    <t>🔥 Processing order for trigger: 5152602229722119082</t>
  </si>
  <si>
    <t>Delivery Date : Sat Aug 16 2025 07:00:00 GMT+0700 (เวลาอินโดจีน)</t>
  </si>
  <si>
    <t>Delivery Date Formated: 16/08/2025</t>
  </si>
  <si>
    <t>summarizeOrdersToPayments key: 16/08/2025|คริสตัลคาเฟ่</t>
  </si>
  <si>
    <t>Flex Message (Final): {"type":"flex","altText":"(ร้าน คริสตัลคาเฟ่#749) สั่งผักใหม่","contents":{"type":"bubble","size":"mega","body":{"type":"box","layout":"vertical","spacing":"md","contents":[{"type":"text","text":"✅ รายการสั่งผักใหม่ (ร้าน คริสตัลคาเฟ่#749)","weight":"bold","size":"md","color":"#1DB446","wrap":true},{"type":"text","text":"ร้าน: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</si>
  <si>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{"sentMessages":[{"id":"574454126553858664","quoteToken":"M9VC2kfLOWknHrKbnrC0EuHLeUgZM0wgx45WVDlfhCHC5YbwutAeLh7pRHKuuSvVVgrokwqoFSCeuFCVOwfQH_4VArA7bPEb9CY473T9zX_4sDxg2d_MFXU-pwUDWTTSfHhtTGsdVbkISgc8JZBbOg"}]}</t>
  </si>
  <si>
    <t>🔥 Deleted property for trigger: 5152602229722119082</t>
  </si>
  <si>
    <t>✅ Deleted trigger: 5152602229722119082</t>
  </si>
  <si>
    <t>📬 pushFlexMessage : {"sentMessages":[{"id":"574462273621066174","quoteToken":"6K2aolspDbrGGhlyANi70Na3wVzpk7ExNnJgywY8IdfWGjMlw93bAkPlziY9lKeqLDS59bAChwqs__42vTllBsvSzWfVV2CCwH-3dBJ92SOAwwuPTVlAHOiWMGiBf7XYC8gYMhqmwBpgE7q7Wod_4g"}]}</t>
  </si>
  <si>
    <t>json : "{\"destination\":\"Uffcadd844141cf0a43c0c2c87fb2389e\",\"events\":[{\"type\":\"message\",\"message\":{\"type\":\"text\",\"id\":\"574462316839174744\",\"quoteToken\":\"9ek0bTcgLQmOmiYcK-YckQfDlwVe2EeT1u8SAHDwuXtYhz4BC-HXAuPeW94WJRZlJ1h44IfL1YPYmvL08cO8FenkfJXqHC_fzg7cxYHrlEUjVKtstZEn5P0HDM-GOrDrA2NnvZkh2LuLDbU9TEKCdQ\",\"text\":\"กดปริ้นเลย สร้างให้ใหม่ละ\"},\"webhookEventId\":\"01K2P4YCDXC28AJZM4P3ZV2DFC\",\"deliveryContext\":{\"isRedelivery\":false},\"timestamp\":1755237527488,\"source\":{\"type\":\"group\",\"groupId\":\"C41747ea1efc18cc949d4a55a898fbe2d\",\"userId\":\"Ud156635914c6ab5e082eb8cdedf98f3a\"},\"replyToken\":\"5a52034563784bc097d7767059064e0f\",\"mode\":\"active\"}]}"</t>
  </si>
  <si>
    <t>json : "{\"destination\":\"Uffcadd844141cf0a43c0c2c87fb2389e\",\"events\":[{\"type\":\"message\",\"message\":{\"type\":\"text\",\"id\":\"574493383779942662\",\"quoteToken\":\"4Bj_sIH8x4kNxtc49OOo3IWLcoImC0vnfx481qVTAdSuXyLjOFBDpbAv9tUd1uP9Bjuit55YH8LjlqVLqhYEjR6_SEWeAts_QfkWaU-mZ-nz6rtTnZ-o38Oh9hDTQV20BceiGTbp1FmLW5sfRkSAHQ\",\"text\":\"สั่งผัก\"},\"webhookEventId\":\"01K2PPKFBSYQJB6B7QYCPCCT97\",\"deliveryContext\":{\"isRedelivery\":false},\"timestamp\":1755256044750,\"source\":{\"type\":\"user\",\"userId\":\"Ub25b4a42fcc8758cb1a211f1f480c6e3\"},\"replyToken\":\"9be0804aca47435d90b7099deb04daa8\",\"mode\":\"active\"}]}"</t>
  </si>
  <si>
    <t>json : "{\"date\":\"2025-08-15T11:07:56.754Z\",\"deliveryDate\":\"2025-08-16\",\"user\":\"Den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</si>
  <si>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{"sentMessages":[{"id":"574493444027449757","quoteToken":"l680MbpXbONF_vS9wu-NKgOTnUSGrz0eRXSVSxU0o4OH-jiIEsbMB0M4kbPh98gMFRmqd7QpZLXgoGV9BrlB_u9uRQMlvK5M_0A-SAW4x6UEo4Bc_dnRrxot6Uyo2H7Pdo0NkJzKGA6tZ6SEkpyO7g"}]}</t>
  </si>
  <si>
    <t>🔥 Queued order with Trigger ID: 1541613836335512181</t>
  </si>
  <si>
    <t>🔥 Processing order for trigger: 1541613836335512181</t>
  </si>
  <si>
    <t>summarizeOrdersToPayments key: 16/08/2025|Den Shabu</t>
  </si>
  <si>
    <t>Flex Message (Final): {"type":"flex","altText":"(Gulf Fy🐈🖤⚽️🎮#750) สั่งผักใหม่","contents":{"type":"bubble","size":"mega","body":{"type":"box","layout":"vertical","spacing":"md","contents":[{"type":"text","text":"✅ รายการสั่งผักใหม่ (Gulf Fy🐈🖤⚽️🎮#750)","weight":"bold","size":"md","color":"#1DB446","wrap":true},{"type":"text","text":"ร้าน: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</si>
  <si>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{"sentMessages":[{"id":"574493545076621494","quoteToken":"ayXvssKehA6MBdzG91arbRJmEf8MLsbuUmSlI6RjM13T_o6EApyf7gQW2yVboczd-yC_oHygG044jfRpHMu-Yc-t6Jllcr4DiXrd6FcMduGh9mkOemnYPYFXHZMdj2R93nzo7tfgX0j0AAqtu6S70Q"}]}</t>
  </si>
  <si>
    <t>🔥 Deleted property for trigger: 1541613836335512181</t>
  </si>
  <si>
    <t>✅ Deleted trigger: 1541613836335512181</t>
  </si>
  <si>
    <t>📬 pushFlexMessage : {"sentMessages":[{"id":"574493852485550356","quoteToken":"IQmiB3BDIFQtMa1rklQu1j76Fsm_tp7bk63LxBaG33_Maqe7J0fpaCWYTmIc0jHWVERr1_yEA_7uU9dJJrS7-YwjtRyuWFi_RYT9hXktLAIx2FnFx5O_x9O6tzmJ8DEIxQm_7gzF-fxJQWRqmA1VSg"}]}</t>
  </si>
  <si>
    <t>json : "{\"date\":\"2025-08-15T12:24:38.556Z\",\"deliveryDate\":\"2025-08-16\",\"user\":\"Smaz\",\"userLine\":\"ADMIN\",\"payMethod\":\"โอนเงิน\",\"userId\":\"ADMIN\",\"order\":[{\"name\":\"Frillice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</si>
  <si>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3628260909547553500</t>
  </si>
  <si>
    <t>🔥 Processing order for trigger: 3628260909547553500</t>
  </si>
  <si>
    <t>summarizeOrdersToPayments key: 16/08/2025|Smaz</t>
  </si>
  <si>
    <t>Flex Message (Final): {"type":"flex","altText":"(ADMIN#751) สั่งผักใหม่","contents":{"type":"bubble","size":"mega","body":{"type":"box","layout":"vertical","spacing":"md","contents":[{"type":"text","text":"✅ รายการสั่งผักใหม่ (ADMIN#751)","weight":"bold","size":"md","color":"#1DB446","wrap":true},{"type":"text","text":"ร้าน: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</si>
  <si>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{"sentMessages":[{"id":"574501411291660580","quoteToken":"cmarrlZkoVkkiAxD-jSKayTbDB4WR8jgoODombuVN87FU9xuiiwQ-OCdPOF6IVjLqiglp6SMe7EqmoG2CkSIeE2IcTVrKJSQLQyttxBMAtqsK0o5aV7KRhSF6cT14wjep3rMpkZJBd_lUIByLRsp7Q"}]}</t>
  </si>
  <si>
    <t>🔥 Deleted property for trigger: 3628260909547553500</t>
  </si>
  <si>
    <t>✅ Deleted trigger: 3628260909547553500</t>
  </si>
  <si>
    <t>json : "{\"destination\":\"Uffcadd844141cf0a43c0c2c87fb2389e\",\"events\":[{\"type\":\"message\",\"message\":{\"type\":\"image\",\"id\":\"574514333539631657\",\"quoteToken\":\"Cbe4nv1QJp-NR9Mb-Vw2b4tvCgbmNz385LAkmY-LMbQI0wfpL9EKtRzdJOYsfNqOrHedW6r8OG0cq_i4-5GAtghX68pwFHg3SG7JZCG0S0t4C-OLM9wgGXXXG-KdRfMDLVxE_DeQnGcgZrHp2eQelA\",\"contentProvider\":{\"type\":\"line\"}},\"webhookEventId\":\"01K2Q2GHR4S2W9QZBMVVJM8C46\",\"deliveryContext\":{\"isRedelivery\":false},\"timestamp\":1755268531961,\"source\":{\"type\":\"user\",\"userId\":\"U7d5bfb152da63a1062fdc192a3ba0811\"},\"replyToken\":\"606bc42a25484e719af7749cc5df42f5\",\"mode\":\"active\"}]}"</t>
  </si>
  <si>
    <t>json : "{\"date\":\"2025-08-15T14:54:05.651Z\",\"deliveryDate\":\"2025-08-16\",\"user\":\"มุมสเต็ก\",\"userLine\":\"ADMIN\",\"payMethod\":\"โอนเงิน\",\"userId\":\"ADMIN\",\"order\":[{\"name\":\"Green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</si>
  <si>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6191539084614384609</t>
  </si>
  <si>
    <t>🔥 Processing order for trigger: 6191539084614384609</t>
  </si>
  <si>
    <t>summarizeOrdersToPayments key: 16/08/2025|มุมสเต็ก</t>
  </si>
  <si>
    <t>Flex Message (Final): {"type":"flex","altText":"(ADMIN#752) สั่งผักใหม่","contents":{"type":"bubble","size":"mega","body":{"type":"box","layout":"vertical","spacing":"md","contents":[{"type":"text","text":"✅ รายการสั่งผักใหม่ (ADMIN#752)","weight":"bold","size":"md","color":"#1DB446","wrap":true},{"type":"text","text":"ร้าน: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</si>
  <si>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{"sentMessages":[{"id":"574516437386002900","quoteToken":"AXHJToWDHYS6fV-TQ0ogCbwMPG0MteS1-s70WTH6euIrcc_F5M7Gll8_i3JBujmvBSi_TPga4wvyQk64HdsJ8qfUq0bfgJIggdakYTL1ub9C2eu5bErwF95d0pKxP8isnZO3dnuHNbuxOTgMy05Obw"}]}</t>
  </si>
  <si>
    <t>🔥 Deleted property for trigger: 6191539084614384609</t>
  </si>
  <si>
    <t>✅ Deleted trigger: 6191539084614384609</t>
  </si>
  <si>
    <t>json : "{\"destination\":\"Uffcadd844141cf0a43c0c2c87fb2389e\",\"events\":[{\"type\":\"message\",\"message\":{\"type\":\"text\",\"id\":\"574524468051837069\",\"quoteToken\":\"GfC2v5Tpj2KdY93wmC2vvGbJI4pTw26k6aEtIgZ7qXpyWQA8bacVP4xcZUrE0Nkl7HbKtVWP49FAkLDqpV3mAM9nfJgZMM_7L4nH7geJjb25CCuVEl2CR6NOInoCOET3wvuOTIlMp6XfTcfKtJJeyg\",\"text\":\"สั่งผัก\"},\"webhookEventId\":\"01K2Q88WKJ36T99Z6QPHF9MHNE\",\"deliveryContext\":{\"isRedelivery\":false},\"timestamp\":1755274572341,\"source\":{\"type\":\"user\",\"userId\":\"U863ec6850ff494c8ad50b25afa94efb0\"},\"replyToken\":\"333e3dd90527460eb1b761b129bea963\",\"mode\":\"active\"}]}"</t>
  </si>
  <si>
    <t>json : "{\"date\":\"2025-08-15T16:16:36.829Z\",\"deliveryDate\":\"2025-08-16\",\"user\":\"8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</si>
  <si>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{"sentMessages":[{"id":"574524516521214175","quoteToken":"psJsW74C48S9IDgdCobJBaVIaHUtXFhN_uMv8gUdqtoh-w3pDbi8MV5hVBvs4yVRczLHFjq6GUEiDZDenAvpegDSgueLS00ThadfQUO_LofxsB5kv7t8bJprjSIjd6dPtYy37Iowo-DIVvvUHL1RmQ"}]}</t>
  </si>
  <si>
    <t>🔥 Queued order with Trigger ID: -3384679018913706131</t>
  </si>
  <si>
    <t>json : "{\"date\":\"2025-08-15T16:16:53.737Z\",\"deliveryDate\":\"2025-08-16\",\"user\":\"Rare\",\"userLine\":\"21gun\",\"payMethod\":\"เครดิต\",\"userId\":\"U863ec6850ff494c8ad50b25afa94efb0\",\"order\":[{\"name\":\"Wild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</si>
  <si>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{"sentMessages":[{"id":"574524542577017207","quoteToken":"lrIwjGopeGqfcXhcamrSNWiqayiZ1OWvEdBS_8rdEs1qo-DwsGgI7J3xH2yw1VXsimJp2ENPuDpJH_q1jKDzjrB56jO3YkSZPBb8I3WDWboY68Eo5ivhBAlWsz0OZBk-HOgAEJH2JSiNLp6mncik6Q"}]}</t>
  </si>
  <si>
    <t>🔥 Queued order with Trigger ID: -5210326833092209382</t>
  </si>
  <si>
    <t>🔥 Processing order for trigger: -3384679018913706131</t>
  </si>
  <si>
    <t>summarizeOrdersToPayments key: 16/08/2025|8 Dining</t>
  </si>
  <si>
    <t>Flex Message (Final): {"type":"flex","altText":"(21gun#753) สั่งผักใหม่","contents":{"type":"bubble","size":"mega","body":{"type":"box","layout":"vertical","spacing":"md","contents":[{"type":"text","text":"✅ รายการสั่งผักใหม่ (21gun#753)","weight":"bold","size":"md","color":"#1DB446","wrap":true},{"type":"text","text":"ร้าน: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</si>
  <si>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{"sentMessages":[{"id":"574524701322510647","quoteToken":"PQ61X-EJ3O5T38nico-6ITE7oABUaaQfz7lBIxbj4S5RI0_DO7lkOYq_6yt6ywqntsDecw3J8NVI5_t4ullCmDKSpvMK-qwKPHCbkQ4SM6wXkQH3DsX_glA86YNqyaySvcAYwwBs6SOigG5hhlibYQ"}]}</t>
  </si>
  <si>
    <t>🔥 Deleted property for trigger: -3384679018913706131</t>
  </si>
  <si>
    <t>✅ Deleted trigger: -3384679018913706131</t>
  </si>
  <si>
    <t>🔥 Processing order for trigger: -5210326833092209382</t>
  </si>
  <si>
    <t>summarizeOrdersToPayments key: 16/08/2025|Rare</t>
  </si>
  <si>
    <t>Flex Message (Final): {"type":"flex","altText":"(21gun#754) สั่งผักใหม่","contents":{"type":"bubble","size":"mega","body":{"type":"box","layout":"vertical","spacing":"md","contents":[{"type":"text","text":"✅ รายการสั่งผักใหม่ (21gun#754)","weight":"bold","size":"md","color":"#1DB446","wrap":true},{"type":"text","text":"ร้าน: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กก.","weight":"bold","align":"end","size":"sm","flex":2},{"type":"text","text":"150 บ.","weight":"bold","align":"end","size":"sm","flex":3}]}]}}}</t>
  </si>
  <si>
    <t>📬 pushFlexMessage : {"sentMessages":[{"id":"574524848391848329","quoteToken":"lRlohERpR5kBN3bo5cVmrLehY5kogrYZQfFYudKgRrj8mSFaDCcgMd3syY2ECl1mo3BW7GmfH0EXBSSXtB1qOk3FXevm62Y_eDeFxnmqaVqsAg5cPk1CVwkv476706gciSQz-skVlWInIKz3dSti_Q"}]}</t>
  </si>
  <si>
    <t>🔥 Deleted property for trigger: -5210326833092209382</t>
  </si>
  <si>
    <t>✅ Deleted trigger: -5210326833092209382</t>
  </si>
  <si>
    <t>sendDailyOrderSummary formattedToday : 16/08/2025</t>
  </si>
  <si>
    <t>sendDailyOrderSummary todayRows : [[749,"15 Aug 2025 เวลา 11:37","2025-08-15T17:00:00.000Z","คริสตัลคาเฟ่","Green Oak",1,120,120,"เงินสด"],[749,"15 Aug 2025 เวลา 11:37","2025-08-15T17:00:00.000Z","คริสตัลคาเฟ่","Red Oak",1,120,120,"เงินสด"],[750,"15 Aug 2025 เวลา 18:08","2025-08-15T17:00:00.000Z","Den Shabu","Green Oak",1,120,120,"เงินสด"],[750,"15 Aug 2025 เวลา 18:08","2025-08-15T17:00:00.000Z","Den Shabu","Red Oak",1,120,120,"เงินสด"],[751,"15 Aug 2025 เวลา 19:26","2025-08-15T17:00:00.000Z","Smaz","Frillice Iceberg",1,140,140,"โอนเงิน"],[751,"15 Aug 2025 เวลา 19:26","2025-08-15T17:00:00.000Z","Smaz","Baby Cos",1,120,120,"โอนเงิน"],[752,"15 Aug 2025 เวลา 21:56","2025-08-15T17:00:00.000Z","มุมสเต็ก","Green Oak",1,120,120,"โอนเงิน"],[752,"15 Aug 2025 เวลา 21:56","2025-08-15T17:00:00.000Z","มุมสเต็ก","Red Oak",1,120,120,"โอนเงิน"],[753,"15 Aug 2025 เวลา 23:18","2025-08-15T17:00:00.000Z","8 Dining","Baby Cos",1,120,120,"เครดิต"],[754,"15 Aug 2025 เวลา 23:19","2025-08-15T17:00:00.000Z","Rare","Wild Rocket",0.5,300,150,"เครดิต"]]</t>
  </si>
  <si>
    <t>📬 pushFlexMessage : {"sentMessages":[{"id":"574566170406158593","quoteToken":"MidTrEUvWBJItefPlIaeWFUT93cxXdwcmYNs1hQCCExVkgoXC-G8M1-rOvQf_ZHatNmlYfvXSJMe6MmDRAJ7tbPq2ENIhtiKrKB0Qpx1yYGR1zSw8MNoZ6WBlqbK_8aT7Fdy-L11thHWGOH8okWdkQ"}]}</t>
  </si>
  <si>
    <t>json : "{\"destination\":\"Uffcadd844141cf0a43c0c2c87fb2389e\",\"events\":[{\"type\":\"message\",\"message\":{\"type\":\"text\",\"id\":\"574576109665648968\",\"quoteToken\":\"piTLbE7wRSdRSnEAPYw26fUd9r-A93UxuvzgnNDRykxRKvNO-_yS9Ef0_zFSNviKoIrrLHOqZ3ml8bFvbfP1zTu-Afx3HBrm7xgj7iH98pgW_cep-VKhZADomzEZbHsymK7bbBXq3z7XHwdJ7PmlWg\",\"text\":\"สั่งผัก\"},\"webhookEventId\":\"01K2R5M89QT3CDEN66YC5PXCND\",\"deliveryContext\":{\"isRedelivery\":false},\"timestamp\":1755305353307,\"source\":{\"type\":\"user\",\"userId\":\"U21b3788b2e55446c56765eb78ef5a3ab\"},\"replyToken\":\"8c1c3d9beefc4fc3852362b4ec46dd6f\",\"mode\":\"active\"}]}"</t>
  </si>
  <si>
    <t>json : "{\"date\":\"2025-08-16T00:50:16.378Z\",\"deliveryDate\":\"2025-08-16\",\"user\":\"บ้านอิ่มอร่อย\",\"userLine\":\"PIN🐰\",\"payMethod\":\"เงินสด\",\"userId\":\"U21b3788b2e55446c56765eb78ef5a3ab\",\"order\":[{\"name\":\"Frillice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</si>
  <si>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{"sentMessages":[{"id":"574576224488391019","quoteToken":"LJHs9HbXEzC1iBiASRec4PAtQuNOyT_9InMUqFF8ui4FBlGC71AHPqZFOjG_d2bTcALsCp4ehhWsP4MvvZ7FR3bwnM0N-YLeQuckJfEUN3TyCc6ygGXCXaUCxGfFXkf7mZ0-Xmw39onOrwgN7yvoPw"}]}</t>
  </si>
  <si>
    <t>🔥 Queued order with Trigger ID: 4424800523768212832</t>
  </si>
  <si>
    <t>🔥 Processing order for trigger: 4424800523768212832</t>
  </si>
  <si>
    <t>summarizeOrdersToPayments key: 16/08/2025|บ้านอิ่มอร่อย</t>
  </si>
  <si>
    <t>Flex Message (Final): {"type":"flex","altText":"(PIN🐰#755) สั่งผักใหม่","contents":{"type":"bubble","size":"mega","body":{"type":"box","layout":"vertical","spacing":"md","contents":[{"type":"text","text":"✅ รายการสั่งผักใหม่ (PIN🐰#755)","weight":"bold","size":"md","color":"#1DB446","wrap":true},{"type":"text","text":"ร้าน: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</si>
  <si>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{"sentMessages":[{"id":"574576348707422380","quoteToken":"EP6NmOOb6Fk-vwXcaZvUCcN5aCHBGd3eMKMRvrGa7_Qa_eXyDoRgRepZyYAyOIUem3GOcOKRW69PPFshb0Nb-DK5AW6KdmQU5QCxElk7gX6LVuX-h7WuFM9Ych45MvFP4LIhWQaAO_eFQ8bQFgudOg"}]}</t>
  </si>
  <si>
    <t>🔥 Deleted property for trigger: 4424800523768212832</t>
  </si>
  <si>
    <t>✅ Deleted trigger: 4424800523768212832</t>
  </si>
  <si>
    <t>sendDailyPackingSummary formattedToday : 16/08/2025</t>
  </si>
  <si>
    <t>sendDailyPackingSummary todayRows : [[749,"15 Aug 2025 เวลา 11:37","2025-08-15T17:00:00.000Z","คริสตัลคาเฟ่","Green Oak",1,120,120,"เงินสด"],[749,"15 Aug 2025 เวลา 11:37","2025-08-15T17:00:00.000Z","คริสตัลคาเฟ่","Red Oak",1,120,120,"เงินสด"],[750,"15 Aug 2025 เวลา 18:08","2025-08-15T17:00:00.000Z","Den Shabu","Green Oak",1,120,120,"เงินสด"],[750,"15 Aug 2025 เวลา 18:08","2025-08-15T17:00:00.000Z","Den Shabu","Red Oak",1,120,120,"เงินสด"],[751,"15 Aug 2025 เวลา 19:26","2025-08-15T17:00:00.000Z","Smaz","Frillice Iceberg",1,140,140,"โอนเงิน"],[751,"15 Aug 2025 เวลา 19:26","2025-08-15T17:00:00.000Z","Smaz","Baby Cos",1,120,120,"โอนเงิน"],[752,"15 Aug 2025 เวลา 21:56","2025-08-15T17:00:00.000Z","มุมสเต็ก","Green Oak",1,120,120,"โอนเงิน"],[752,"15 Aug 2025 เวลา 21:56","2025-08-15T17:00:00.000Z","มุมสเต็ก","Red Oak",1,120,120,"โอนเงิน"],[753,"15 Aug 2025 เวลา 23:18","2025-08-15T17:00:00.000Z","8 Dining","Baby Cos",1,120,120,"เครดิต"],[754,"15 Aug 2025 เวลา 23:19","2025-08-15T17:00:00.000Z","Rare","Wild Rocket",0.5,300,150,"เครดิต"],[755,"16 Aug 2025 เวลา 07:51","2025-08-15T17:00:00.000Z","บ้านอิ่มอร่อย","Frillice Iceberg",2,140,280,"เงินสด"]]</t>
  </si>
  <si>
    <t>sendDailyDeliverSummary flexMessage : {"type":"flex","altText":"สรุปรายการส่งผัก 🚚🥬\nประจำวันที่ 16/08/2025","contents":{"type":"bubble","size":"mega","body":{"type":"box","layout":"vertical","contents":[{"type":"text","text":"สรุปรายการส่งผัก 🚚🥬 \nประจำวันที่ 16/08/2025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บ.)","weight":"bold","size":"sm"}]}]},{"type":"box","layout":"vertical","margin":"lg","spacing":"sm","contents":[{"type":"box","layout":"horizontal","backgroundColor":"#A1D6B2","paddingAll":"md","cornerRadius":"md","margin":"lg","contents":[{"type":"text","text":"3.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260 บ.)","weight":"bold","size":"sm"}]}]},{"type":"box","layout":"vertical","margin":"lg","spacing":"sm","contents":[{"type":"box","layout":"horizontal","backgroundColor":"#A1D6B2","paddingAll":"md","cornerRadius":"md","margin":"lg","contents":[{"type":"text","text":"4. 👤 มุมสเต็ก","flex":6,"wrap":true,"weight":"bold","size":"sm"},{"type":"text","text":"🖨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Rare","flex":6,"wrap":true,"weight":"bold","size":"sm"},{"type":"text","text":"🖨 DS","align":"end","flex":2,"weight":"bold","size":"sm"}]},{"type":"separator","margin":"sm"},{"type":"box","layout":"horizontal","contents":[{"type":"text","text":"🥬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(เครดิต 150 บ.)","weight":"bold","size":"sm"}]}]},{"type":"box","layout":"vertical","margin":"lg","spacing":"sm","contents":[{"type":"box","layout":"horizontal","backgroundColor":"#A1D6B2","paddingAll":"md","cornerRadius":"md","margin":"lg","contents":[{"type":"text","text":"7. 👤 บ้านอิ่มอร่อย","flex":6,"wrap":true,"weight":"bold","size":"sm"},{"type":"text","text":"🖨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760 บ.","weight":"bold","align":"end","flex":3}]},{"type":"box","layout":"horizontal","contents":[{"type":"text","text":"โอนเงิน","flex":5,"wrap":true},{"type":"text","text":"500 บ.","weight":"bold","align":"end","flex":3}]},{"type":"box","layout":"horizontal","contents":[{"type":"text","text":"เครดิต","flex":5,"wrap":true},{"type":"text","text":"270 บ.","weight":"bold","align":"end","flex":3}]},{"type":"separator","margin":"sm"},{"type":"box","layout":"horizontal","backgroundColor":"#E8B86D","paddingAll":"md","cornerRadius":"md","contents":[{"type":"text","text":"รวม 11.50 กก.","size":"md","weight":"bold","flex":5,"wrap":true},{"type":"text","text":"1.530 บ.","weight":"bold","size":"md","align":"end","flex":3}]}]}]}}}</t>
  </si>
  <si>
    <t>📬 pushFlexMessage : {"sentMessages":[{"id":"574583356818718963","quoteToken":"ZE9x_Mc2kJoF6bJMWLsCc8lJEm8lVL8oxGQrkhGAg-TGYGAoGZsJ-yUVs7O46l0avv9BosKjH-nNiJVw-SWuJUv05yUa78QoXb66Q42Ksqd-_LmD0rBLr8FTb1OsTuy-JAw4eBJPTvOK6Heixxjxfg"}]}</t>
  </si>
  <si>
    <t>json : "{\"destination\":\"Uffcadd844141cf0a43c0c2c87fb2389e\",\"events\":[{\"type\":\"message\",\"message\":{\"type\":\"text\",\"id\":\"574585083780923738\",\"quoteToken\":\"y0FTbOJym-RVSPKaksIJzz-nqLzqZRioukpSf_vVh6DXhPy9uBWOACQseawkinPJQRwapdKjrqqhWDDuPVzVEvux6f9MKsK7TkJPb3V2aHDBgJi-o4-neYSGSmv_WgKklbBqR6VPszFuWYCycVrHtg\",\"text\":\"เอทบิสโทร\\nเรดคอรัล 1 โล\\nฟิลเลย์ 1 โล\\nเบบี้คอส 1 โล\"},\"webhookEventId\":\"01K2RAQFT1T38FHGAR6XBJ7FHQ\",\"deliveryContext\":{\"isRedelivery\":false},\"timestamp\":1755310702142,\"source\":{\"type\":\"user\",\"userId\":\"Uc0f3910d135521f0995ac379d0c945f8\"},\"replyToken\":\"ca4ac75ab8154adf8fd57687eabd4a74\",\"mode\":\"active\"}]}"</t>
  </si>
  <si>
    <t>json : "{\"destination\":\"Uffcadd844141cf0a43c0c2c87fb2389e\",\"events\":[{\"type\":\"message\",\"message\":{\"type\":\"text\",\"id\":\"574585128391802959\",\"quoteToken\":\"a2qrbQVpLTLesLXywMEzoGfSpSGtCEiKRCw7Awbmvwt9-lPUKlbi1itTkvtT-ZSKHQbBnAn6IJ9r37U17-HN5wCSyYeYCDri40q1ieHkavqPpke8DOjqj8VxVilV2ibb1neWjJNVVrvJC1VbMnP1uw\",\"text\":\"แฟทบอย\\nเรดคอรัล 1โล\\nฟิลเลย์ 1โล\\nเบบี้คอส 1โล\\nร้อกเกต 1 โลค่ะ\"},\"webhookEventId\":\"01K2RAR9ZRTR5ZJSJGDPMCS9Z3\",\"deliveryContext\":{\"isRedelivery\":false},\"timestamp\":1755310728737,\"source\":{\"type\":\"user\",\"userId\":\"Uc0f3910d135521f0995ac379d0c945f8\"},\"replyToken\":\"ea5dd65befa543b29c18b276069d723b\",\"mode\":\"active\"}]}"</t>
  </si>
  <si>
    <t>json : "{\"date\":\"2025-08-16T03:01:57.557Z\",\"deliveryDate\":\"2025-08-16\",\"user\":\"8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Coral\",\"nameTh\":\"เรดคอรัล\",\"amount\":0.5,\"price\":140,\"subtotal\":70}]}"</t>
  </si>
  <si>
    <t>🔥 Queued order with Trigger ID: -4659285387548818145</t>
  </si>
  <si>
    <t>json : "{\"destination\":\"Uffcadd844141cf0a43c0c2c87fb2389e\",\"events\":[{\"type\":\"message\",\"message\":{\"type\":\"text\",\"id\":\"574589532192899315\",\"quoteToken\":\"73GNaQt1L5gf_2QqbcXmZrzGlEajxoSAOKzdEKTXMIB207c6Q_CibS92fRg7jnuwCtpfuEusVsSRTCUzbJQHJ5xVhLjuHGJc4syFSJr9qAtUOO7I59oisJcWCvwSVs_Mz8xjyOghywfrmDqx91_WlQ\",\"text\":\"ได้ค่ะ\"},\"webhookEventId\":\"01K2RD8DANM9WDHHVTDHW8HQPC\",\"deliveryContext\":{\"isRedelivery\":false},\"timestamp\":1755313353592,\"source\":{\"type\":\"user\",\"userId\":\"Uc0f3910d135521f0995ac379d0c945f8\"},\"replyToken\":\"72142705ef6c494e93c80b233b5655d0\",\"mode\":\"active\"}]}"</t>
  </si>
  <si>
    <t>🔥 Processing order for trigger: -4659285387548818145</t>
  </si>
  <si>
    <t>summarizeOrdersToPayments key: 16/08/2025|8 Bistro</t>
  </si>
  <si>
    <t>json : "{\"date\":\"2025-08-16T03:03:44.766Z\",\"deliveryDate\":\"2025-08-16\",\"user\":\"Fat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ร็อคเก็ต\",\"amount\":1,\"price\":300,\"subtotal\":300},{\"name\":\"Red Coral\",\"nameTh\":\"เรดคอรัล\",\"amount\":0.5,\"price\":140,\"subtotal\":70}]}"</t>
  </si>
  <si>
    <t>🔥 Queued order with Trigger ID: -7601666177833826973</t>
  </si>
  <si>
    <t>✅ เริ่ม generateAdminDeliveryDocs สำหรับ: 8 Bistro วันที่: 16082025</t>
  </si>
  <si>
    <t>✨ สร้างเลขที่เอกสารใหม่: DS160825003</t>
  </si>
  <si>
    <t>💾 อัปเดตเลขที่เอกสาร DS160825003 ใน Payments แถวที่ 2011</t>
  </si>
  <si>
    <t>Flex Message (Final): {"type":"flex","altText":"(ADMIN#756) สั่งผักใหม่","contents":{"type":"bubble","size":"mega","body":{"type":"box","layout":"vertical","spacing":"md","contents":[{"type":"text","text":"✅ รายการสั่งผักใหม่ (ADMIN#756)","weight":"bold","size":"md","color":"#1DB446","wrap":true},{"type":"text","text":"ร้าน: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PDF","uri":"https://drive.google.com/file/d/1R0w7Hd6ijpdeFhoZZ_2rX8aJr3h_2Z9F/view?usp=drivesdk"},"margin":"sm"}]}]}}}</t>
  </si>
  <si>
    <t>📬 pushFlexMessage : {"sentMessages":[{"id":"574589690922664466","quoteToken":"zP9X5xgkyg9DJDHFPiDY-z7qLnu20pHrfTBdEcqQ7AKVxQS4C3Qkg8zu5UNwfy6WrVQnEliaoDlFOARRI2tgwwLryBXtckfyjTV37gmqJEAGkqNuuX2Jn7lZDiwGPoS2lPtI0_4WnqjxDMQzqAjrkQ"}]}</t>
  </si>
  <si>
    <t>🔥 Deleted property for trigger: -4659285387548818145</t>
  </si>
  <si>
    <t>✅ Deleted trigger: -4659285387548818145</t>
  </si>
  <si>
    <t>🔥 Processing order for trigger: -7601666177833826973</t>
  </si>
  <si>
    <t>summarizeOrdersToPayments key: 16/08/2025|Fat Boy</t>
  </si>
  <si>
    <t>✅ เริ่ม generateAdminDeliveryDocs สำหรับ: Fat Boy วันที่: 16082025</t>
  </si>
  <si>
    <t>✨ สร้างเลขที่เอกสารใหม่: DS160825004</t>
  </si>
  <si>
    <t>💾 อัปเดตเลขที่เอกสาร DS160825004 ใน Payments แถวที่ 2012</t>
  </si>
  <si>
    <t>Flex Message (Final): {"type":"flex","altText":"(ADMIN#757) สั่งผักใหม่","contents":{"type":"bubble","size":"mega","body":{"type":"box","layout":"vertical","spacing":"md","contents":[{"type":"text","text":"✅ รายการสั่งผักใหม่ (ADMIN#757)","weight":"bold","size":"md","color":"#1DB446","wrap":true},{"type":"text","text":"ร้าน: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16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Rocket","size":"sm","color":"#000000","flex":4},{"type":"text","text":"1.00 กก.","size":"sm","color":"#555555","align":"end","flex":3},{"type":"text","text":"300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กก.","weight":"bold","align":"end","size":"sm","flex":2},{"type":"text","text":"630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PDF","uri":"https://drive.google.com/file/d/1uqlsw3GpmP9fQBzE5vLNQz3xqRZhOUbu/view?usp=drivesdk"},"margin":"sm"}]}]}}}</t>
  </si>
  <si>
    <t>📬 pushFlexMessage : {"sentMessages":[{"id":"574589894967165028","quoteToken":"7BwsUk0Vi0MF_4KLwjYf9GfDhs3j8oOFWTEEa8gLCoiNxeFM_JMseYPxS3GyPjHA41xMjf6j-Som2nqW60cOceQLcgNSl4nuVJYYVc5b7MYEpnKP5mp4CBYo1zFPb6m_7iwLms2mn5hb23tx_xv-Gw"}]}</t>
  </si>
  <si>
    <t>🔥 Deleted property for trigger: -7601666177833826973</t>
  </si>
  <si>
    <t>✅ Deleted trigger: -7601666177833826973</t>
  </si>
  <si>
    <t>json : "{\"date\":\"2025-08-16T03:59:57.423Z\",\"deliveryDate\":\"2025-08-17\",\"user\":\"Daya’s eatery\",\"userLine\":\"Yew\",\"payMethod\":\"เงินสด\",\"userId\":\"Ud8a5b523e15a5b7f3a9ea4ea805a2144\",\"order\":[{\"name\":\"Wild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</si>
  <si>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{"sentMessages":[{"id":"574595319745217053","quoteToken":"bE_VzIAAtH8dmxXSJdLIpQauz0kzroRe45b0CB0392otzTTjlhhONy2hH_OfAlqSOUETrxvii9qWKWMsC3iNikVvkZkUznJ-0Ljy5N3C8kg4WqsDZXz4EHJYK_feTyCxHM6b4tkKGQUNtpFAm7ltLg"}]}</t>
  </si>
  <si>
    <t>🔥 Queued order with Trigger ID: -7105357553122250306</t>
  </si>
  <si>
    <t>🔥 Processing order for trigger: -7105357553122250306</t>
  </si>
  <si>
    <t>Delivery Date : Sun Aug 17 2025 07:00:00 GMT+0700 (เวลาอินโดจีน)</t>
  </si>
  <si>
    <t>Delivery Date Formated: 17/08/2025</t>
  </si>
  <si>
    <t>summarizeOrdersToPayments key: 17/08/2025|Daya’s eatery</t>
  </si>
  <si>
    <t>Flex Message (Final): {"type":"flex","altText":"(Yew#758) สั่งผักใหม่","contents":{"type":"bubble","size":"mega","body":{"type":"box","layout":"vertical","spacing":"md","contents":[{"type":"text","text":"✅ รายการสั่งผักใหม่ (Yew#758)","weight":"bold","size":"md","color":"#1DB446","wrap":true},{"type":"text","text":"ร้าน: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กก.","weight":"bold","align":"end","size":"sm","flex":2},{"type":"text","text":"150 บ.","weight":"bold","align":"end","size":"sm","flex":3}]}]}}}</t>
  </si>
  <si>
    <t>📬 pushFlexMessage : {"sentMessages":[{"id":"574595405543636998","quoteToken":"-_jtv34EUcZc0xiNzo-f06WdsLjLs0tap-Lj72D4g8oxl0kSj5dsW8eAYhZPw1MCem7A2VnDUGK6h9xqMJaSunItCvoCV0Xf2wR-mBoMe6AGEJyS0YR6yn1G2ldwhqG9Rr53Xoopz6dZvyoe28TTkA"}]}</t>
  </si>
  <si>
    <t>🔥 Deleted property for trigger: -7105357553122250306</t>
  </si>
  <si>
    <t>✅ Deleted trigger: -7105357553122250306</t>
  </si>
  <si>
    <t>json : "{\"destination\":\"Uffcadd844141cf0a43c0c2c87fb2389e\",\"events\":[{\"type\":\"message\",\"message\":{\"type\":\"text\",\"id\":\"574610387782861365\",\"quoteToken\":\"yV6otWlbipQrFtMlDLdJw6zfgWxp1iMdivSaqJszoQ3DYsCeRGolWVcqFjRhkdXdpMYpSDTZTRfEWR3YVrWuo10hzcOiDTThvkE4aLQPB3M8jHWrBPg-vCEJ5JjGUqDvSs-gcjUaQV6bHFm2iF9CdQ\",\"text\":\"เรดสวยไหม\"},\"webhookEventId\":\"01K2RS3S2ZXXRK5X3N746GPSK0\",\"deliveryContext\":{\"isRedelivery\":false},\"timestamp\":1755325784676,\"source\":{\"type\":\"user\",\"userId\":\"Ua66b3eeb10eab2aa6595b3a85ef825d5\"},\"replyToken\":\"ba704c7efc774774b56d0bc2ba25c00f\",\"mode\":\"active\"}]}"</t>
  </si>
  <si>
    <t>json : "{\"destination\":\"Uffcadd844141cf0a43c0c2c87fb2389e\",\"events\":[{\"type\":\"message\",\"message\":{\"type\":\"text\",\"id\":\"574610414793916469\",\"quoteToken\":\"F-GOGxKQnnK9m-HswMIN2GaUWwjWMiu2CcElFc_nVn2euCoVnida3-bk9nDUrCe0RK4mJEY1skWQBEXszj1nUXdm_2QIwHl-MTVYzRDYYqkAtuXaWQH9nYpFKXISnQfnryBcApHE_olvIqu67qmhLQ\",\"text\":\"เอามา3กก\"},\"webhookEventId\":\"01K2RS489ST2C5G8B5HJE60RG4\",\"deliveryContext\":{\"isRedelivery\":false},\"timestamp\":1755325800623,\"source\":{\"type\":\"user\",\"userId\":\"Ua66b3eeb10eab2aa6595b3a85ef825d5\"},\"replyToken\":\"d77109a79cae4ccebb6da56aae287f3d\",\"mode\":\"active\"}]}"</t>
  </si>
  <si>
    <t>json : "{\"destination\":\"Uffcadd844141cf0a43c0c2c87fb2389e\",\"events\":[{\"type\":\"message\",\"message\":{\"type\":\"text\",\"id\":\"574618270523720133\",\"quoteToken\":\"oMtULOR9hCHbwvV5eRtj1Lx9Vb8NslA14dn1Lw66cgCXXD0FX4BTDvh_R2wOYnzS-L1GZWMZ7Xz9V2FNyn6UbElZ_kHM66Jr9jrOLcPcx5sT6W4PBWY_m9U_IbX6tGr-jiIsilLIv1d511OBONaj2w\",\"text\":\"สั่งผัก\"},\"webhookEventId\":\"01K2RXK52EPRKG9FS55D2VK7ZY\",\"deliveryContext\":{\"isRedelivery\":false},\"timestamp\":1755330483019,\"source\":{\"type\":\"user\",\"userId\":\"U4b32d3476814e939fa1d5efbeb8f9470\"},\"replyToken\":\"65cf616b680049208f77a139dce421b4\",\"mode\":\"active\"}]}"</t>
  </si>
  <si>
    <t>json : "{\"date\":\"2025-08-16T07:50:06.054Z\",\"deliveryDate\":\"2025-08-17\",\"user\":\"Living&amp;Cooking\",\"userLine\":\"Living n’ Cooking\",\"payMethod\":\"โอนเงิน\",\"userId\":\"U4b32d3476814e939fa1d5efbeb8f9470\",\"order\":[{\"name\":\"Red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Iceberg\",\"nameTh\":\"ฟิลเลย์ไอซ์เบิร์ก\",\"amount\":1,\"price\":140,\"subtotal\":140,\"image\":\"https://i.postimg.cc/Z9RRSPVc/image.png\"},{\"name\":\"Wild Rocket\",\"nameTh\":\"ไวลด์ ร็อคเก็ต\",\"amount\":0.2,\"price\":300,\"subtotal\":60,\"image\":\"https://ofarmorganic.com/wp-content/uploads/2020/05/rocket-salad-2.jpg\"},{\"name\":\"Italian Basil\",\"nameTh\":\"เบซิล\",\"amount\":0.2,\"price\":400,\"subtotal\":80,\"image\":\"https://i.postimg.cc/MZ3pq71s/basil.webp\"}]}"</t>
  </si>
  <si>
    <t>📬 pushFlexMessage : {"sentMessages":[{"id":"574618482520883529","quoteToken":"8j8rKxBPiIUCUjrDi5jw0yhBmBMkMr7yW0GrPep-U60JExdfpGArsie9RCUxeDR5Yi9hKrHJo5Gq3KHCqlevakTW2Wc3V82No_F4sdLJBU2H2ZPymbJKCCnnqPa7ReYoS0-3uwshEoX5p_HyuLFOxA"}]}</t>
  </si>
  <si>
    <t>🔥 Queued order with Trigger ID: -7803930934512462342</t>
  </si>
  <si>
    <t>🔥 Processing order for trigger: -7803930934512462342</t>
  </si>
  <si>
    <t>summarizeOrdersToPayments key: 17/08/2025|Living&amp;Cooking</t>
  </si>
  <si>
    <t>Flex Message (Final): {"type":"flex","altText":"(Living n’ Cooking#759) สั่งผักใหม่","contents":{"type":"bubble","size":"mega","body":{"type":"box","layout":"vertical","spacing":"md","contents":[{"type":"text","text":"✅ รายการสั่งผักใหม่ (Living n’ Cooking#759)","weight":"bold","size":"md","color":"#1DB446","wrap":true},{"type":"text","text":"ร้าน: Living&amp;Cooking","size":"sm","color":"#555555","wrap":true},{"type":"text","text":"การชำระเงิน: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บ.","size":"sm","color":"#000000","align":"end","flex":3}]}]},{"type":"separator","margin":"md"},{"type":"box","layout":"horizontal","margin":"sm","contents":[{"type":"text","text":"รวม","weight":"bold","size":"sm","flex":4},{"type":"text","text":"2.40 กก.","weight":"bold","align":"end","size":"sm","flex":2},{"type":"text","text":"400 บ.","weight":"bold","align":"end","size":"sm","flex":3}]}]}}}</t>
  </si>
  <si>
    <t>📬 pushFlexMessage : {"sentMessages":[{"id":"574618680575656066","quoteToken":"pylwSm1mvd3nwz_ngOI06WZZwX1lACd8tfsTFrNvGVYur3XznRIP0CQszVIxJL8MUbxyO6GFjqsUYaWb5VOmMiqTOF-VhYM8is6wQQY_hNGB7ET-nptOm9rUQUSSEFwT-q25qT1OokYjAqssROsEaA"}]}</t>
  </si>
  <si>
    <t>🔥 Deleted property for trigger: -7803930934512462342</t>
  </si>
  <si>
    <t>✅ Deleted trigger: -7803930934512462342</t>
  </si>
  <si>
    <t>📬 pushFlexMessage : {"sentMessages":[{"id":"574638809326289245","quoteToken":"prV5o2HKhPwxk_0ebfYcusEc2oUjvf_m242JXKdnbkOk3PwPSoYBoJXFFYwpq6wBTvPCxTXvKIn7R3knbKjbdRriNgQ5tW58pHULeo3sMvPim6YBZrzwb8TsWYqBiOFh8EYhK2Ai7A2I7_ub7sNwDg"}]}</t>
  </si>
  <si>
    <t>json : "{\"destination\":\"Uffcadd844141cf0a43c0c2c87fb2389e\",\"events\":[{\"type\":\"message\",\"message\":{\"type\":\"text\",\"id\":\"574646690171322735\",\"quoteToken\":\"8SYf14ij9ZS0Xewy6j3zT0SPimsgOJpm4Xrc6TVf85twiO5Uy-STeHvLeyPRN84OGGVVgveDyKSbezCz_bOz5cbIgqFexEFdVrIpQjBugpjJd8sSGAsIdZZXzKTtveL3HDXb43WltWfk0n5YmZGxsg\",\"text\":\"สั่งผัก\"},\"webhookEventId\":\"01K2SDR3SBBPMXFH9P1ZP59RAE\",\"deliveryContext\":{\"isRedelivery\":false},\"timestamp\":1755347422452,\"source\":{\"type\":\"user\",\"userId\":\"Uf31fcbb445a04ac9cfb8fb58a37d2724\"},\"replyToken\":\"e006a0e1548944e1bdb8964b328842fa\",\"mode\":\"active\"}]}"</t>
  </si>
  <si>
    <t>json : "{\"date\":\"2025-08-16T12:31:32.670Z\",\"deliveryDate\":\"2025-08-17\",\"user\":\"Pepper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</si>
  <si>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{"sentMessages":[{"id":"574646814138433760","quoteToken":"tZY9yAwkA34e4BqQC2Ze7_Reg7ARz97Hv656iw6yIr_plum8wtoweTtPcokXcNMhMKzPLHu_3MrR7BiEYDx9a6quTPD6bf7X2EvbGtIXVSertn_PbzWDZ80E08SRKeczMQW4QrxlBC0D4nMbO-sFuA"}]}</t>
  </si>
  <si>
    <t>🔥 Queued order with Trigger ID: 7853181975860929843</t>
  </si>
  <si>
    <t>🔥 Processing order for trigger: 7853181975860929843</t>
  </si>
  <si>
    <t>summarizeOrdersToPayments key: 17/08/2025|Pepper International</t>
  </si>
  <si>
    <t>Flex Message (Final): {"type":"flex","altText":"(Nöei#760) สั่งผักใหม่","contents":{"type":"bubble","size":"mega","body":{"type":"box","layout":"vertical","spacing":"md","contents":[{"type":"text","text":"✅ รายการสั่งผักใหม่ (Nöei#760)","weight":"bold","size":"md","color":"#1DB446","wrap":true},{"type":"text","text":"ร้าน: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</si>
  <si>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{"sentMessages":[{"id":"574647009223377328","quoteToken":"7bsxzuIzSTpQQasvQYIu2DmDN0lx6rVMe5K6x4C5R4eXfjpmT-0X4HeQz0YW3ZcEIyDoV7mYs39zoWrTcDRNwYjZR_e26cgpdlZq1ed1T7EoWzy-g5jllGnOIp-RXugHKlhZED2GBTtAZZO0TscMUw"}]}</t>
  </si>
  <si>
    <t>🔥 Deleted property for trigger: 7853181975860929843</t>
  </si>
  <si>
    <t>✅ Deleted trigger: 7853181975860929843</t>
  </si>
  <si>
    <t>json : "{\"destination\":\"Uffcadd844141cf0a43c0c2c87fb2389e\",\"events\":[{\"type\":\"message\",\"message\":{\"type\":\"text\",\"id\":\"574661976145002770\",\"quoteToken\":\"DYgDRlIXsL-4qxJKG6_EWjKEriKb-NCgF9W1g6mvaqlJ7DHGac9Gt_h5pCm9V7X_AC1OOOL3GKgK8yB-OHGFP95UdNuX1PewTjv-BM5KuGjRc8rd_jtm2BbssLKcqKBJyATslSOdAF9xoTIconH1Gw\",\"text\":\"สั่งผัก\"},\"webhookEventId\":\"01K2SPE544FWA8F2EVDK356Z6T\",\"deliveryContext\":{\"isRedelivery\":false},\"timestamp\":1755356533567,\"source\":{\"type\":\"user\",\"userId\":\"U0d6b72543464859ef62065c9501370cd\"},\"replyToken\":\"3788844629224ad5a2cf4d3deca24064\",\"mode\":\"active\"}]}"</t>
  </si>
  <si>
    <t>json : "{\"destination\":\"Uffcadd844141cf0a43c0c2c87fb2389e\",\"events\":[{\"type\":\"message\",\"message\":{\"type\":\"text\",\"id\":\"574661978812317765\",\"quoteToken\":\"xjWJ2EvQPEU-SJDsVCZlo-6_JuW3Jy1I_2JmkpNTQdeR-S4YieaJsM824wKfoAMDHBnjHoJt1ACPfaK6Mxj6-3pqkONsJTcwSS9hRNJtlxZiyTazjDjsAymflinEI76M2843SUDQOBim6jl0qIWPqg\",\"text\":\"สั่งผัก\"},\"webhookEventId\":\"01K2SPE6M059HEA2C44YSBS86P\",\"deliveryContext\":{\"isRedelivery\":false},\"timestamp\":1755356535135,\"source\":{\"type\":\"user\",\"userId\":\"U0d6b72543464859ef62065c9501370cd\"},\"replyToken\":\"9063730c863440a68dcfc13c7c19cd6f\",\"mode\":\"active\"}]}"</t>
  </si>
  <si>
    <t>json : "{\"date\":\"2025-08-16T15:02:41.255Z\",\"deliveryDate\":\"2025-08-17\",\"user\":\"Ginda wagyu\",\"userLine\":\"Moo_Mhee  🍑🍨🔆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</si>
  <si>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{"sentMessages":[{"id":"574662030301332045","quoteToken":"A4qTULAzDr00pekd9Rq01gLXxeFQFZtt-fTl_h7LuHqB67yWJAJ_fvLk-02GU83BTGfbCpyvo-ZGOKKvi_FjoSUoYJiPNNnYz9siNG9HQctKPy2w2qtH6ImJ_PGvGtAZueeqnD2R2c0gi0yMTBfNew"}]}</t>
  </si>
  <si>
    <t>🔥 Queued order with Trigger ID: -5225561489787815902</t>
  </si>
  <si>
    <t>🔥 Processing order for trigger: -5225561489787815902</t>
  </si>
  <si>
    <t>summarizeOrdersToPayments key: 17/08/2025|Ginda wagyu</t>
  </si>
  <si>
    <t>Flex Message (Final): {"type":"flex","altText":"(Moo_Mhee  🍑🍨🔆 46#761) สั่งผักใหม่","contents":{"type":"bubble","size":"mega","body":{"type":"box","layout":"vertical","spacing":"md","contents":[{"type":"text","text":"✅ รายการสั่งผักใหม่ (Moo_Mhee  🍑🍨🔆 46#761)","weight":"bold","size":"md","color":"#1DB446","wrap":true},{"type":"text","text":"ร้าน: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</si>
  <si>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{"sentMessages":[{"id":"574662438927204561","quoteToken":"EblIy_pHM3kZgy6kcM6lo3kpcK-raG3AyUwq6Cf97xS0pJImUiIGbzTYSi4ujf8LKqIjFtuESWvK_gCXJ4byGBq2LmEK7tx1xtQwI6TP9khNYQwR7reQpRaZ8nrt1nXOlpTEFNo7xVNgtXSS14TjQg"}]}</t>
  </si>
  <si>
    <t>🔥 Deleted property for trigger: -5225561489787815902</t>
  </si>
  <si>
    <t>✅ Deleted trigger: -5225561489787815902</t>
  </si>
  <si>
    <t>json : "{\"destination\":\"Uffcadd844141cf0a43c0c2c87fb2389e\",\"events\":[{\"type\":\"message\",\"message\":{\"type\":\"text\",\"id\":\"574662761352265766\",\"quoteToken\":\"Ai98-Ks2e99kXGhiiVPGNgMQufbEYNjJB3esGVNhaBz72Fji1jQq00Iy5uUT0GOlaCokzT60ymSFls8focczj1ppv3cGNwK0Feg-Q91wMoxG-zDIOAyk7gSRv3DTtHg0Xt3Ysl3ZPazs6fZEXS8_kg\",\"text\":\" สั่งผักสลัดหน่อยค่ะ\\nกรีนโอ๊ค1โล\\nเรดโอ๊ค 1โล\\nฟินเดย์1โล\\nผักเบบี้คอส 1โล\\nขอบคุณค่ะ\\n\"},\"webhookEventId\":\"01K2SPWE82KT48V5NX46MYAV3D\",\"deliveryContext\":{\"isRedelivery\":false},\"timestamp\":1755357001678,\"source\":{\"type\":\"user\",\"userId\":\"U78617910c23af5dc02e8b5d4035a5026\"},\"replyToken\":\"afc658d95322449893a3cd35a227f64c\",\"mode\":\"active\"}]}"</t>
  </si>
  <si>
    <t>json : "{\"date\":\"2025-08-16T16:54:59.458Z\",\"deliveryDate\":\"2025-08-17\",\"user\":\"Rare\",\"userLine\":\"21gun\",\"payMethod\":\"เครดิต\",\"userId\":\"U863ec6850ff494c8ad50b25afa94efb0\",\"order\":[{\"name\":\"Frillice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</si>
  <si>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{"sentMessages":[{"id":"574673334404120748","quoteToken":"q-8rVqOkL4G4hAZJ8Wvh0kwDwN4GPYme8M09tkwNvbCKspqav2rW9Gvx7oBIQHSOMrUc8uGvZQF6Cn-xDss25LE0QFp-4MtsyJpyMVnkFaUztYEpOT270G3TDx9GSxoYuilDLGuW3mZ5JYJTCu7M1A"}]}</t>
  </si>
  <si>
    <t>🔥 Queued order with Trigger ID: 3890103942178177848</t>
  </si>
  <si>
    <t>🔥 Processing order for trigger: 3890103942178177848</t>
  </si>
  <si>
    <t>json : "{\"destination\":\"Uffcadd844141cf0a43c0c2c87fb2389e\",\"events\":[{\"type\":\"message\",\"message\":{\"type\":\"text\",\"id\":\"574673356247269619\",\"quoteToken\":\"5n6ldoBnYj9szuMN55Ur91pQjPhMJjVO6LRbOE2pT2ROn6J5yDpsJfmC3jajGTt_BLuB65APLyoUz0_PFivuuNG1ujFLU2XEkS2D36s5gd2oMBHchVigwiJQr3KXXkZv1BYH5I02Ky46GPWdAzY1lA\",\"text\":\"เรดคอรัลมีมั้ยครับถ้ามีเอาด้วย 1 กก\"},\"webhookEventId\":\"01K2SWX5CAAV317REY2PQBXSQN\",\"deliveryContext\":{\"isRedelivery\":false},\"timestamp\":1755363316623,\"source\":{\"type\":\"user\",\"userId\":\"U863ec6850ff494c8ad50b25afa94efb0\"},\"replyToken\":\"40d90ba6f29a4aa58b512a8a951c4ce3\",\"mode\":\"active\"}]}"</t>
  </si>
  <si>
    <t>summarizeOrdersToPayments key: 17/08/2025|Rare</t>
  </si>
  <si>
    <t>json : "{\"date\":\"2025-08-16T17:51:47.116Z\",\"deliveryDate\":\"2025-08-17\",\"user\":\"ฌาณิ\",\"userLine\":\"ADMIN\",\"payMethod\":\"โอนเงิน\",\"userId\":\"ADMIN\",\"order\":[{\"name\":\"Green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</si>
  <si>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2821100758178802642</t>
  </si>
  <si>
    <t>🔥 Processing order for trigger: 2821100758178802642</t>
  </si>
  <si>
    <t>summarizeOrdersToPayments key: 17/08/2025|ฌาณิ</t>
  </si>
  <si>
    <t>Flex Message (Final): {"type":"flex","altText":"(ADMIN#763) สั่งผักใหม่","contents":{"type":"bubble","size":"mega","body":{"type":"box","layout":"vertical","spacing":"md","contents":[{"type":"text","text":"✅ รายการสั่งผักใหม่ (ADMIN#763)","weight":"bold","size":"md","color":"#1DB446","wrap":true},{"type":"text","text":"ร้าน: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</si>
  <si>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{"sentMessages":[{"id":"574679107930161412","quoteToken":"SfOiFwZqP2y5O1FCje2hBpbWSnvESJ2ea7unE75Y5whWocDw4uUFDPeHhIxOqTth4IZ0IZu4uQNtJbt9WBMHvh4MlqBdZeRN1ZmqXi0e5rZviLh-mIdqxo2oe1T6stWeZft8b27eiFV4Wo9qi9f-oQ"}]}</t>
  </si>
  <si>
    <t>🔥 Deleted property for trigger: 2821100758178802642</t>
  </si>
  <si>
    <t>✅ Deleted trigger: 2821100758178802642</t>
  </si>
  <si>
    <t>sendDailyOrderSummary formattedToday : 17/08/2025</t>
  </si>
  <si>
    <t>sendDailyOrderSummary todayRows : [[758,"16 Aug 2025 เวลา 11:00","2025-08-16T17:00:00.000Z","Daya’s eatery","Wild Rocket",0.5,300,150,"เงินสด"],[759,"16 Aug 2025 เวลา 14:51","2025-08-16T17:00:00.000Z","Living&amp;Cooking","Red Oak",1,120,120,"โอนเงิน"],[759,"16 Aug 2025 เวลา 14:51","2025-08-16T17:00:00.000Z","Living&amp;Cooking","Frillice Iceberg",1,140,140,"โอนเงิน"],[759,"16 Aug 2025 เวลา 14:51","2025-08-16T17:00:00.000Z","Living&amp;Cooking","Wild Rocket",0.2,300,60,"โอนเงิน"],[759,"16 Aug 2025 เวลา 14:51","2025-08-16T17:00:00.000Z","Living&amp;Cooking","Italian Basil",0.2,400,80,"โอนเงิน"],[760,"16 Aug 2025 เวลา 19:33","2025-08-16T17:00:00.000Z","Pepper International","Red Oak",0.3,120,36,"เงินสด"],[760,"16 Aug 2025 เวลา 19:33","2025-08-16T17:00:00.000Z","Pepper International","Cos",1,120,120,"เงินสด"],[761,"16 Aug 2025 เวลา 22:04","2025-08-16T17:00:00.000Z","Ginda wagyu","Cos",5,120,600,"โอนเงิน"],[762,"16 Aug 2025 เวลา 23:55","2025-08-16T17:00:00.000Z","Rare","Frillice Iceberg",1,140,140,"เครดิต"],[763,"17 Aug 2025 เวลา 00:52","2025-08-16T17:00:00.000Z","ฌาณิ","Green Oak",1,120,120,"โอนเงิน"],[763,"17 Aug 2025 เวลา 00:52","2025-08-16T17:00:00.000Z","ฌาณิ","Red Oak",1,120,120,"โอนเงิน"],[763,"17 Aug 2025 เวลา 00:52","2025-08-16T17:00:00.000Z","ฌาณิ","Frillice Iceberg",1,140,140,"โอนเงิน"],[763,"17 Aug 2025 เวลา 00:52","2025-08-16T17:00:00.000Z","ฌาณิ","Baby Cos",1,120,120,"โอนเงิน"]]</t>
  </si>
  <si>
    <t>📬 pushFlexMessage : {"sentMessages":[{"id":"574711131591934031","quoteToken":"2qIwKTsoa64J_bqnlibvba4uE5ikdBCfpoz0JMiA61uCr9HrtEe_CT1EESgbFk89uJMoICHkbMg5o8HmaI-rc4Msxj2cJCFQtI3XQSheb_Xm5N8-ITRh-ck0wGFRytrXWLPJLIHe3Wy5srGwlwSmrQ"}]}</t>
  </si>
  <si>
    <t>sendDailyPackingSummary formattedToday : 17/08/2025</t>
  </si>
  <si>
    <t>sendDailyPackingSummary todayRows : [[758,"16 Aug 2025 เวลา 11:00","2025-08-16T17:00:00.000Z","Daya’s eatery","Wild Rocket",0.5,300,150,"เงินสด"],[759,"16 Aug 2025 เวลา 14:51","2025-08-16T17:00:00.000Z","Living&amp;Cooking","Red Oak",1,120,120,"โอนเงิน"],[759,"16 Aug 2025 เวลา 14:51","2025-08-16T17:00:00.000Z","Living&amp;Cooking","Frillice Iceberg",1,140,140,"โอนเงิน"],[759,"16 Aug 2025 เวลา 14:51","2025-08-16T17:00:00.000Z","Living&amp;Cooking","Wild Rocket",0.2,300,60,"โอนเงิน"],[759,"16 Aug 2025 เวลา 14:51","2025-08-16T17:00:00.000Z","Living&amp;Cooking","Italian Basil",0.2,400,80,"โอนเงิน"],[760,"16 Aug 2025 เวลา 19:33","2025-08-16T17:00:00.000Z","Pepper International","Red Oak",0.3,120,36,"เงินสด"],[760,"16 Aug 2025 เวลา 19:33","2025-08-16T17:00:00.000Z","Pepper International","Cos",1,120,120,"เงินสด"],[761,"16 Aug 2025 เวลา 22:04","2025-08-16T17:00:00.000Z","Ginda wagyu","Cos",5,120,600,"โอนเงิน"],[762,"16 Aug 2025 เวลา 23:55","2025-08-16T17:00:00.000Z","Rare","Frillice Iceberg",1,140,140,"เครดิต"],[763,"17 Aug 2025 เวลา 00:52","2025-08-16T17:00:00.000Z","ฌาณิ","Green Oak",1,120,120,"โอนเงิน"],[763,"17 Aug 2025 เวลา 00:52","2025-08-16T17:00:00.000Z","ฌาณิ","Red Oak",1,120,120,"โอนเงิน"],[763,"17 Aug 2025 เวลา 00:52","2025-08-16T17:00:00.000Z","ฌาณิ","Frillice Iceberg",1,140,140,"โอนเงิน"],[763,"17 Aug 2025 เวลา 00:52","2025-08-16T17:00:00.000Z","ฌาณิ","Baby Cos",1,120,120,"โอนเงิน"]]</t>
  </si>
  <si>
    <t>sendDailyDeliverSummary flexMessage : {"type":"flex","altText":"สรุปรายการส่งผัก 🚚🥬\nประจำวันที่ 17/08/2025","contents":{"type":"bubble","size":"mega","body":{"type":"box","layout":"vertical","contents":[{"type":"text","text":"สรุปรายการส่งผัก 🚚🥬 \nประจำวันที่ 17/08/2025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Daya’s eatery","flex":6,"wrap":true,"weight":"bold","size":"sm"},{"type":"text","text":"🖨 RC","align":"end","flex":2,"weight":"bold","size":"sm"}]},{"type":"separator","margin":"sm"},{"type":"box","layout":"horizontal","contents":[{"type":"text","text":"🥬 Wild Rocket","size":"sm","weight":"bold","flex":5,"wrap":true},{"type":"text","text":"0.50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0.50 กก. (เงินสด 150 บ.)","weight":"bold","size":"sm"}]}]},{"type":"box","layout":"vertical","margin":"lg","spacing":"sm","contents":[{"type":"box","layout":"horizontal","backgroundColor":"#A1D6B2","paddingAll":"md","cornerRadius":"md","margin":"lg","contents":[{"type":"text","text":"2. 👤 Living&amp;Cooking","flex":6,"wrap":true,"weight":"bold","size":"sm"},{"type":"text","text":"🖨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Rocket","size":"sm","weight":"bold","flex":5,"wrap":true},{"type":"text","text":"0.20 กก.","size":"sm","weight":"bold","align":"end","flex":3}]},{"type":"box","layout":"horizontal","contents":[{"type":"text","text":"🥬 Italian Basil","size":"sm","weight":"bold","flex":5,"wrap":true},{"type":"text","text":"0.20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2.40 กก. (โอนเงิน 400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บ.)","weight":"bold","size":"sm"}]}]},{"type":"box","layout":"vertical","margin":"lg","spacing":"sm","contents":[{"type":"box","layout":"horizontal","backgroundColor":"#A1D6B2","paddingAll":"md","cornerRadius":"md","margin":"lg","contents":[{"type":"text","text":"4.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บ.)","weight":"bold","size":"sm"}]}]},{"type":"box","layout":"vertical","margin":"lg","spacing":"sm","contents":[{"type":"box","layout":"horizontal","backgroundColor":"#A1D6B2","paddingAll":"md","cornerRadius":"md","margin":"lg","contents":[{"type":"text","text":"5.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บ.)","weight":"bold","size":"sm"}]}]},{"type":"box","layout":"vertical","margin":"lg","spacing":"sm","contents":[{"type":"box","layout":"horizontal","backgroundColor":"#A1D6B2","paddingAll":"md","cornerRadius":"md","margin":"lg","contents":[{"type":"text","text":"6.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306 บ.","weight":"bold","align":"end","flex":3}]},{"type":"box","layout":"horizontal","contents":[{"type":"text","text":"โอนเงิน","flex":5,"wrap":true},{"type":"text","text":"1.500 บ.","weight":"bold","align":"end","flex":3}]},{"type":"box","layout":"horizontal","contents":[{"type":"text","text":"เครดิต","flex":5,"wrap":true},{"type":"text","text":"140 บ.","weight":"bold","align":"end","flex":3}]},{"type":"separator","margin":"sm"},{"type":"box","layout":"horizontal","backgroundColor":"#E8B86D","paddingAll":"md","cornerRadius":"md","contents":[{"type":"text","text":"รวม 14.20 กก.","size":"md","weight":"bold","flex":5,"wrap":true},{"type":"text","text":"1.946 บ.","weight":"bold","size":"md","align":"end","flex":3}]}]}]}}}</t>
  </si>
  <si>
    <t>📬 pushFlexMessage : {"sentMessages":[{"id":"574728289282162695","quoteToken":"Ppu7o5QEX2D5gbQrXbnivMLLo-ro4fAhdTgb1it6yVMojU6tUayR6vkuhXUBIfRhMOcVmw4jQGc4qKRqmSWItt1fiW3iUTcm8wf63t7Z2ZAUJAmciSoig4bu482Fe3c8AMAH6t2rw5ORDmjLEwUWNQ"}]}</t>
  </si>
  <si>
    <t>json : "{\"destination\":\"Uffcadd844141cf0a43c0c2c87fb2389e\",\"events\":[{\"type\":\"message\",\"message\":{\"type\":\"text\",\"id\":\"574730123719475609\",\"quoteToken\":\"vhapq6AjuxTZeZtUQgWOLVc1UBvsfNxZTUmpvE2kI0zR3VFULgCHezUIclcdfJH5k5kISty7CO_HNh_vVpE1zlYRH99l_rwzfwHl_tW1O0hMexIU46ZwsXLhpvqWCJlvBeLncjV71w-aHycmc32BgA\",\"text\":\"โชเน็น\\nคอส4โล\"},\"webhookEventId\":\"01K2TX5RD0RFB036XGMQPHJPNB\",\"deliveryContext\":{\"isRedelivery\":false},\"timestamp\":1755397152677,\"source\":{\"type\":\"user\",\"userId\":\"Uc0f3910d135521f0995ac379d0c945f8\"},\"replyToken\":\"e765a5b4495c477e84fb0bb5bee3ccd6\",\"mode\":\"active\"}]}"</t>
  </si>
  <si>
    <t>json : "{\"destination\":\"Uffcadd844141cf0a43c0c2c87fb2389e\",\"events\":[{\"type\":\"message\",\"message\":{\"type\":\"text\",\"id\":\"574730137913262644\",\"quoteToken\":\"YK-gPrBJ7Nkpjuc5w0eWBOnHgNbNkO3cS_FQdLNqHBTBUQ-Hn9eAlGhztLgTkKJOAbrJHjS13ZJoYRB1iGL_fgZ28AgNzBOgDt8OGXpMzNmLKoylQ-v-8IMPxgKJpykQmGU-CBHx6x5MqfTcH8C50g\",\"text\":\"แฟทบอย\\nเรดคอรัล1โล\"},\"webhookEventId\":\"01K2TX60JD0D35E1RW2G30JY1T\",\"deliveryContext\":{\"isRedelivery\":false},\"timestamp\":1755397161274,\"source\":{\"type\":\"user\",\"userId\":\"Uc0f3910d135521f0995ac379d0c945f8\"},\"replyToken\":\"9cc29b358dfc4dea818dca3ff51844b4\",\"mode\":\"active\"}]}"</t>
  </si>
  <si>
    <t>json : "{\"destination\":\"Uffcadd844141cf0a43c0c2c87fb2389e\",\"events\":[{\"type\":\"message\",\"message\":{\"type\":\"image\",\"id\":\"574731321210569149\",\"quoteToken\":\"U8BHvZKdRbOJFePWsnBsh_2LTPLh8X1NSFmZ_U6BAvknOh-LnEP34xB1o58WnT6ciMguKmTNy9MyO0ur18SW5JZgsBfIebkwSJGM5A6vlg3836ZvxKehqMrgqxBKtfHDE6eHWO1oERuyjpMuEEihPQ\",\"contentProvider\":{\"type\":\"line\"}},\"webhookEventId\":\"01K2TXVHDYHMPFKS1MJ9WTB4W7\",\"deliveryContext\":{\"isRedelivery\":false},\"timestamp\":1755397866846,\"source\":{\"type\":\"group\",\"groupId\":\"C41747ea1efc18cc949d4a55a898fbe2d\",\"userId\":\"Ud156635914c6ab5e082eb8cdedf98f3a\"},\"replyToken\":\"b81dbb0ea70f4a23a70124408f2add55\",\"mode\":\"active\"}]}"</t>
  </si>
  <si>
    <t>json : "{\"date\":\"2025-08-17T02:38:59.770Z\",\"deliveryDate\":\"2025-08-17\",\"user\":\"Shounen Yakiniku\",\"userLine\":\"ADMIN\",\"payMethod\":\"เครดิต\",\"userId\":\"ADMIN\",\"order\":[{\"name\":\"Cos\",\"nameTh\":\"คอส\",\"amount\":4,\"price\":120,\"subtotal\":480}]}"</t>
  </si>
  <si>
    <t>🔥 Queued order with Trigger ID: -7138961333818121916</t>
  </si>
  <si>
    <t>🔥 Processing order for trigger: -7138961333818121916</t>
  </si>
  <si>
    <t>summarizeOrdersToPayments key: 17/08/2025|Shounen Yakiniku</t>
  </si>
  <si>
    <t>✅ เริ่ม generateAdminDeliveryDocs สำหรับ: Shounen Yakiniku วันที่: 17082025</t>
  </si>
  <si>
    <t>✨ สร้างเลขที่เอกสารใหม่: DS170825002</t>
  </si>
  <si>
    <t>💾 อัปเดตเลขที่เอกสาร DS170825002 ใน Payments แถวที่ 2019</t>
  </si>
  <si>
    <t>Flex Message (Final): {"type":"flex","altText":"(ADMIN#764) สั่งผักใหม่","contents":{"type":"bubble","size":"mega","body":{"type":"box","layout":"vertical","spacing":"md","contents":[{"type":"text","text":"✅ รายการสั่งผักใหม่ (ADMIN#764)","weight":"bold","size":"md","color":"#1DB446","wrap":true},{"type":"text","text":"ร้าน: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PDF","uri":"https://drive.google.com/file/d/1-0UeqPM7Jwog6eaez9odQP6c_x2lefw6/view?usp=drivesdk"},"margin":"sm"}]}]}}}</t>
  </si>
  <si>
    <t>📬 pushFlexMessage : {"sentMessages":[{"id":"574732337724785203","quoteToken":"uHCqUbVbzTGMgcCKqGtgXODvWQEvHqOxtDef0hci-AQbnSEMb8Prc9KzZTWQ8OPq2x2as7hsKJ0mbu7D-YIduACf819TS_bwP-v-jyKhnFBT546lVv4x6zmiKn1-hXrCy9EyvRAjlTZMmXAtV5z6ZQ"}]}</t>
  </si>
  <si>
    <t>🔥 Deleted property for trigger: -7138961333818121916</t>
  </si>
  <si>
    <t>✅ Deleted trigger: -7138961333818121916</t>
  </si>
  <si>
    <t>json : "{\"destination\":\"Uffcadd844141cf0a43c0c2c87fb2389e\",\"events\":[{\"type\":\"message\",\"message\":{\"type\":\"text\",\"id\":\"574733613380665449\",\"quoteToken\":\"Ozu7Qrw6WtJmtV2OS9VY5u2Ny8WiCUY2YkIQB1SHp6jAmmGJeuXgm92BxJEVTEkJuS3sZ-CQ_VW9gAzAgUsuePYLoFJ38D-reSPmKP2mx2awUuLh2TMCKm5vkzwPI25rHn-FM0eYSnQsgL4D_5dqrw\",\"text\":\"เอาใส่ไว้ในถังน้ำแข็งเลยนะครับ\"},\"webhookEventId\":\"01K2TZ57CTN60ZA5AP5M675ZTX\",\"deliveryContext\":{\"isRedelivery\":false},\"timestamp\":1755399232670,\"source\":{\"type\":\"user\",\"userId\":\"U4b32d3476814e939fa1d5efbeb8f9470\"},\"replyToken\":\"1f090a434afa4f389a1b4f3d0f999aa0\",\"mode\":\"active\"}]}"</t>
  </si>
  <si>
    <t>json : "{\"date\":\"2025-08-17T03:04:03.878Z\",\"deliveryDate\":\"2025-08-17\",\"user\":\"Daya’s eatery\",\"userLine\":\"ADMIN\",\"payMethod\":\"เงินสด\",\"userId\":\"ADMIN\",\"order\":[{\"name\":\"Wild Rocket\",\"nameTh\":\"ไวลด์ ร็อคเก็ต\",\"amount\":0.4,\"price\":300,\"subtotal\":120}]}"</t>
  </si>
  <si>
    <t>🔥 Queued order with Trigger ID: -6962222890678745416</t>
  </si>
  <si>
    <t>🔥 Processing order for trigger: -6962222890678745416</t>
  </si>
  <si>
    <t>Found 1 rows to delete for shop "Daya’s eatery" on 17/08/2025.</t>
  </si>
  <si>
    <t>Deleted row: 3569</t>
  </si>
  <si>
    <t>Found existing payment summary at data index: 2011</t>
  </si>
  <si>
    <t>Row 2013 updated successfully.</t>
  </si>
  <si>
    <t>✅ เริ่ม generateAdminDeliveryDocs สำหรับ: Daya’s eatery วันที่: 17082025</t>
  </si>
  <si>
    <t>🗑️ ลบไฟล์เก่า: Daya’s eatery-RC170825002.pdf</t>
  </si>
  <si>
    <t>Flex Message (Final): {"type":"flex","altText":"(ADMIN#758) แก้ไขสั่งผัก","contents":{"type":"bubble","size":"mega","body":{"type":"box","layout":"vertical","spacing":"md","contents":[{"type":"text","text":"🔄 แก้ไขรายการสั่งผัก (ADMIN#758)","weight":"bold","size":"md","color":"#f57b00","wrap":true},{"type":"text","text":"ร้าน: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Rocket","size":"sm","color":"#000000","flex":4},{"type":"text","text":"0.40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บ.","size":"sm","color":"#000000","align":"end","flex":3}]}]},{"type":"separator","margin":"md"},{"type":"box","layout":"horizontal","margin":"sm","contents":[{"type":"text","text":"รวม","weight":"bold","size":"sm","flex":4},{"type":"text","text":"0.40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PDF","uri":"https://drive.google.com/file/d/1e42uRb_7Bei9R9cvI3_RhP9n3Vrv-e3u/view?usp=drivesdk"},"margin":"sm"}]}]}}}</t>
  </si>
  <si>
    <t>📬 pushFlexMessage : {"sentMessages":[{"id":"574734767098954240","quoteToken":"NmeG6eH0pQYYiej0LTWGc2pN6P-0VeKNZAVx30M2mWS8cshH7PyRJhzqzDrugR-3EwKyqPR_4TmzA95pPVK7D_KsA_qPoBIBbpKXe7xapGuxCxlIfQnkjhnP3XXyVq_LsnQysx1WiwzbeCplSnGeRg"}]}</t>
  </si>
  <si>
    <t>🔥 Deleted property for trigger: -6962222890678745416</t>
  </si>
  <si>
    <t>✅ Deleted trigger: -6962222890678745416</t>
  </si>
  <si>
    <t>json : "{\"date\":\"2025-08-17T03:11:14.601Z\",\"deliveryDate\":\"2025-08-17\",\"user\":\"Living&amp;Cooking\",\"userLine\":\"ADMIN\",\"payMethod\":\"โอนเงิน\",\"userId\":\"ADMIN\",\"order\":[{\"name\":\"Red Oak\",\"nameTh\":\"เรดโอ๊ค \",\"amount\":1,\"price\":120,\"subtotal\":120},{\"name\":\"Frillice Iceberg\",\"nameTh\":\"ฟิลเลย์ไอซ์เบิร์ก\",\"amount\":1,\"price\":140,\"subtotal\":140},{\"name\":\"Wild Rocket\",\"nameTh\":\"ไวลด์ ร็อคเก็ต\",\"amount\":0.1,\"price\":300,\"subtotal\":30},{\"name\":\"Italian Basil\",\"nameTh\":\"เบซิล\",\"amount\":0.2,\"price\":400,\"subtotal\":80}]}"</t>
  </si>
  <si>
    <t>🔥 Queued order with Trigger ID: 7885914188428667614</t>
  </si>
  <si>
    <t>🔥 Processing order for trigger: 7885914188428667614</t>
  </si>
  <si>
    <t>Found 4 rows to delete for shop "Living&amp;Cooking" on 17/08/2025.</t>
  </si>
  <si>
    <t>Deleted row: 3572</t>
  </si>
  <si>
    <t>Deleted row: 3571</t>
  </si>
  <si>
    <t>Deleted row: 3570</t>
  </si>
  <si>
    <t>Found existing payment summary at data index: 2012</t>
  </si>
  <si>
    <t>Row 2014 updated successfully.</t>
  </si>
  <si>
    <t>✅ Late admin order detected. Attempting to generate document for Living&amp;Cooking.</t>
  </si>
  <si>
    <t>✅ เริ่ม generateAdminDeliveryDocs สำหรับ: Living&amp;Cooking วันที่: 17082025</t>
  </si>
  <si>
    <t>generateAdminDeliveryDocs -&gt; customer : Living&amp;Cooking ไม่ได้ติ้กปริ้นเอกสาร</t>
  </si>
  <si>
    <t>Flex Message (Final): {"type":"flex","altText":"(ADMIN#759) แก้ไขสั่งผัก","contents":{"type":"bubble","size":"mega","body":{"type":"box","layout":"vertical","spacing":"md","contents":[{"type":"text","text":"🔄 แก้ไขรายการสั่งผัก (ADMIN#759)","weight":"bold","size":"md","color":"#f57b00","wrap":true},{"type":"text","text":"ร้าน: Living&amp;Cooking","size":"sm","color":"#555555","wrap":true},{"type":"text","text":"การชำระเงิน: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บ.","size":"sm","color":"#000000","align":"end","flex":3}]},{"type":"box","layout":"horizontal","contents":[{"type":"text","text":"Italian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บ.","size":"sm","color":"#000000","align":"end","flex":3}]}]},{"type":"separator","margin":"md"},{"type":"box","layout":"horizontal","margin":"sm","contents":[{"type":"text","text":"รวม","weight":"bold","size":"sm","flex":4},{"type":"text","text":"2.30 กก.","weight":"bold","align":"end","size":"sm","flex":2},{"type":"text","text":"370 บ.","weight":"bold","align":"end","size":"sm","flex":3}]}]}}}</t>
  </si>
  <si>
    <t>📬 pushFlexMessage : {"sentMessages":[{"id":"574735554924249108","quoteToken":"95qgbINtZ9DiaYd0c_4q-tXdwFyczSVmV8l2lbyhA4S8PyDDXKvCz8VypS9Y-jvhofvp-YoUunZL5qRQkdBVFCEEM3NjuJxg07IgQ6yVjeFbCpTwSKueoETdJXKAmtKLeCV0Cn24ZJnfsuU5XjNzww"}]}</t>
  </si>
  <si>
    <t>🔥 Deleted property for trigger: 7885914188428667614</t>
  </si>
  <si>
    <t>✅ Deleted trigger: 7885914188428667614</t>
  </si>
  <si>
    <t>json : "{\"destination\":\"Uffcadd844141cf0a43c0c2c87fb2389e\",\"events\":[{\"type\":\"message\",\"message\":{\"type\":\"text\",\"id\":\"574739154005393529\",\"quoteToken\":\"tNsb6K7HIKOPBF9DPMxf2D4-tPSJbhHC2VC1H75pAJ76nRSFM2whmED_2HQtc5VsFsvlw7BlAkLJoJnMR4BhLWKIhYGJ6FF9FJCkVHN7VKrlf75z8GubL6drzGOhE39PCtWlpDbqa-UDaJ0FWjNVMg\",\"text\":\"สั่งผัก\"},\"webhookEventId\":\"01K2V2A0F3B38PD6VGN544NQHF\",\"deliveryContext\":{\"isRedelivery\":false},\"timestamp\":1755402535152,\"source\":{\"type\":\"user\",\"userId\":\"U0a6caa79590587d5269bfdd7dcb6f3c2\"},\"replyToken\":\"09f62423117846bbb0454caa4b540cbc\",\"mode\":\"active\"}]}"</t>
  </si>
  <si>
    <t>json : "{\"date\":\"2025-08-17T03:49:37.519Z\",\"deliveryDate\":\"2025-08-19\",\"user\":\"Homie\",\"userLine\":\"namm\",\"payMethod\":\"โอนเงิน\",\"userId\":\"U0a6caa79590587d5269bfdd7dcb6f3c2\",\"order\":[{\"name\":\"Red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\",\"amount\":1.5,\"price\":120,\"subtotal\":180,\"image\":\"https://i.postimg.cc/8F4451pB/08.png\"},{\"name\":\"Frillice Iceberg\",\"nameTh\":\"ฟิลเลย์ไอซ์เบิร์ก\",\"amount\":0.5,\"price\":140,\"subtotal\":70,\"image\":\"https://i.postimg.cc/Z9RRSPVc/image.png\"}]}"</t>
  </si>
  <si>
    <t>📬 pushFlexMessage : {"sentMessages":[{"id":"574739229301538842","quoteToken":"OkAMLlGQCjCMNeucQDOUpPwNz_4o10pzHzJCnG8u-DTpS92SxTA_vB-uoJGPiYv6cQEBbzpmGeD7BWMnZLY_KvR_G9hb1_1YdXJIhNfGe-yaPNuNtboSalHyor2wfd31yFuem4rk371wdReukl526A"}]}</t>
  </si>
  <si>
    <t>🔥 Queued order with Trigger ID: 6246711674849104020</t>
  </si>
  <si>
    <t>json : "{\"date\":\"2025-08-17T03:49:49.281Z\",\"deliveryDate\":\"2025-08-17\",\"user\":\"ล้านสลัดบายคุณข้าว\",\"userLine\":\"ADMIN\",\"payMethod\":\"โอนเงิน\",\"userId\":\"ADMIN\",\"order\":[{\"name\":\"Green Oak\",\"nameTh\":\"กรีนโอ๊ค \",\"amount\":2,\"price\":120,\"subtotal\":240},{\"name\":\"Red Oak\",\"nameTh\":\"เรดโอ๊ค \",\"amount\":1,\"price\":120,\"subtotal\":120}]}"</t>
  </si>
  <si>
    <t>json : "{\"destination\":\"Uffcadd844141cf0a43c0c2c87fb2389e\",\"events\":[{\"type\":\"message\",\"message\":{\"type\":\"text\",\"id\":\"574739248628892408\",\"quoteToken\":\"iyty0nYdbRDSUU3NGDVA7LmqwFIxk38C0iX2F3R7XtVcKHcvKc8te28B4q1VdyhRZrzwXiMqqZv4EMlo4agjI-sC8LuCR_tqVuIydNWwtU0UZMImn7XiR1Tv_536sr6XWtRccJGbxWi5F_KqGJ0gOQ\",\"text\":\"รบกวนสั่งผักนะคะ\"},\"webhookEventId\":\"01K2V2BQF2TE06YZX799FEFMW2\",\"deliveryContext\":{\"isRedelivery\":false},\"timestamp\":1755402591653,\"source\":{\"type\":\"user\",\"userId\":\"U0a6caa79590587d5269bfdd7dcb6f3c2\"},\"replyToken\":\"c9696c32ed9048db8b8b504a29a51267\",\"mode\":\"active\"}]}"</t>
  </si>
  <si>
    <t>🔥 Queued order with Trigger ID: 450018145950604258</t>
  </si>
  <si>
    <t>🔥 Processing order for trigger: 450018145950604258</t>
  </si>
  <si>
    <t>summarizeOrdersToPayments key: 17/08/2025|ล้านสลัดบายคุณข้าว</t>
  </si>
  <si>
    <t>✅ Late admin order detected. Attempting to generate document for ล้านสลัดบายคุณข้าว.</t>
  </si>
  <si>
    <t>✅ เริ่ม generateAdminDeliveryDocs สำหรับ: ล้านสลัดบายคุณข้าว วันที่: 17082025</t>
  </si>
  <si>
    <t>generateAdminDeliveryDocs -&gt; customer : ล้านสลัดบายคุณข้าว ไม่ได้ติ้กปริ้นเอกสาร</t>
  </si>
  <si>
    <t>Flex Message (Final): {"type":"flex","altText":"(ADMIN#765) สั่งผักใหม่","contents":{"type":"bubble","size":"mega","body":{"type":"box","layout":"vertical","spacing":"md","contents":[{"type":"text","text":"✅ รายการสั่งผักใหม่ (ADMIN#765)","weight":"bold","size":"md","color":"#1DB446","wrap":true},{"type":"text","text":"ร้าน: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</si>
  <si>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{"sentMessages":[{"id":"574739344477389011","quoteToken":"C2R7QEZTJq4va-SRVEbQ1CpWwMFZgZpKUubsHclBM3Agi8RAnjCuSNlTtOP5MkTbqsYPNNzzD1kHrbIDJ0y3TKJJKtWMyT7XmARMRh5WJe7kBVGNI_mJhH9S_WtJR0No9jqBktwpChQzaXhaEdlhmw"}]}</t>
  </si>
  <si>
    <t>🔥 Deleted property for trigger: 450018145950604258</t>
  </si>
  <si>
    <t>✅ Deleted trigger: 450018145950604258</t>
  </si>
  <si>
    <t>🔥 Processing order for trigger: 6246711674849104020</t>
  </si>
  <si>
    <t>Delivery Date : Tue Aug 19 2025 07:00:00 GMT+0700 (เวลาอินโดจีน)</t>
  </si>
  <si>
    <t>Delivery Date Formated: 19/08/2025</t>
  </si>
  <si>
    <t>summarizeOrdersToPayments key: 19/08/2025|Homie</t>
  </si>
  <si>
    <t>json : "{\"destination\":\"Uffcadd844141cf0a43c0c2c87fb2389e\",\"events\":[{\"type\":\"message\",\"message\":{\"type\":\"text\",\"id\":\"574739482167738811\",\"quoteToken\":\"ZytPUwGTWZI6CqODJ98iFdwt96P4sReBb53bdHRRcUNVogaGbOR__gBYjnZWx69tWj9ayw4OFfndu5rwTHdG2-a2xl2EEFEh8KNM89PrlI3EmkRHgeTN0seecD6vb7kHA_yyFr-QeLOD292JJ2NjYQ\",\"text\":\"@A\\uD83C\\uDF4B ใบส่งสินค้าเจริญภัณฑ์วันอังคารอยู่ในเอกสารวางบิล2แผ่นสุดท้าย\",\"mention\":{\"mentionees\":[{\"index\":0,\"length\":4,\"userId\":\"Ud156635914c6ab5e082eb8cdedf98f3a\",\"type\":\"user\",\"isSelf\":false}]}},\"webhookEventId\":\"01K2V2FZTP3GAJ119NCPDNEV47\",\"deliveryContext\":{\"isRedelivery\":false},\"timestamp\":1755402730842,\"source\":{\"type\":\"group\",\"groupId\":\"C41747ea1efc18cc949d4a55a898fbe2d\",\"userId\":\"U2164e0ac3039299ad657cac907aa1fee\"},\"replyToken\":\"00f1959862e3473e9bdc9bb437999358\",\"mode\":\"active\"}]}"</t>
  </si>
  <si>
    <t>Flex Message (Final): {"type":"flex","altText":"(namm#766) สั่งผักใหม่","contents":{"type":"bubble","size":"mega","body":{"type":"box","layout":"vertical","spacing":"md","contents":[{"type":"text","text":"✅ รายการสั่งผักใหม่ (namm#766)","weight":"bold","size":"md","color":"#1DB446","wrap":true},{"type":"text","text":"ร้าน: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กก.","weight":"bold","align":"end","size":"sm","flex":2},{"type":"text","text":"250 บ.","weight":"bold","align":"end","size":"sm","flex":3}]}]}}}</t>
  </si>
  <si>
    <t>📬 pushFlexMessage : {"sentMessages":[{"id":"574739510907371575","quoteToken":"K3YuHBfm3zkPs_bq8Vtlhx154cnLgI1UXJYeT6xQoY-ba16Py2QiNzA2GZwOpVUSmK7732ETonqSYh0gp5p9lxzyQoOsNebjJtuYyDiw78BQN6RQZMHMQo6A_rphrJWHYEGNBpE_7znZIjtBqlZPcg"}]}</t>
  </si>
  <si>
    <t>🔥 Deleted property for trigger: 6246711674849104020</t>
  </si>
  <si>
    <t>✅ Deleted trigger: 6246711674849104020</t>
  </si>
  <si>
    <t>json : "{\"date\":\"2025-08-17T06:21:30.798Z\",\"deliveryDate\":\"2025-08-19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</si>
  <si>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{"sentMessages":[{"id":"574754520442601923","quoteToken":"sA3o2oVFLon__krVRYNX7IfVKTguCZujOItTtyCgfx5fqtpEIU4Xe0xvY-ZFdYSuzDj6BD_X_4VPHDgNWw_ov8RfAGqcT-pOC-iAcAEdEtg4AHP9i-vsEE3Wh0FJaIvS9o4zEyWCtwLD7MPCXKRknw"}]}</t>
  </si>
  <si>
    <t>🔥 Queued order with Trigger ID: 2868389919384646906</t>
  </si>
  <si>
    <t>🔥 Processing order for trigger: 2868389919384646906</t>
  </si>
  <si>
    <t>summarizeOrdersToPayments key: 19/08/2025|ขนมบ้านคุณย่า</t>
  </si>
  <si>
    <t>Flex Message (Final): {"type":"flex","altText":"(ร้านอาหารบ้านคุณย่า#767)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(ร้านอาหารบ้านคุณย่า#767)","weight":"bold","size":"md","color":"#1DB446","wrap":true},{"type":"text","text":"ร้าน: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</si>
  <si>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{"sentMessages":[{"id":"574754666437673551","quoteToken":"wtrEExmZfQO5Yyob_kVBQovFAic2fa-vX9nQ2PUHDJST7SrXjwTWgAT3nBS52P-8uddWGKub-hpS-P1gQ1GaIQcvpDXjt3tWJi4kz0BIlLkRZSDzZQUGxeB6YYdlIeXh8KWVHTVwhhIFamvCF8lPpw"}]}</t>
  </si>
  <si>
    <t>🔥 Deleted property for trigger: 2868389919384646906</t>
  </si>
  <si>
    <t>✅ Deleted trigger: 2868389919384646906</t>
  </si>
  <si>
    <t>json : "{\"destination\":\"Uffcadd844141cf0a43c0c2c87fb2389e\",\"events\":[{\"type\":\"message\",\"message\":{\"type\":\"image\",\"id\":\"574757546028695757\",\"quoteToken\":\"GqvH0khmxEqx3pN7ADKY-wGta42hk9IqaN7k9kU6C7GkdwE_O6sJWaJjlQuXZTlS4wkPmCBtnr5Wue8LgdHTGKzn8RIYEUqVoEid1qwoNDnXLPBRQdnPXSbaBdtwNplhJMMpzJJEjC8USpCovZXL8w\",\"contentProvider\":{\"type\":\"line\"}},\"webhookEventId\":\"01K2VCRJNKY23X5CSTVB99CXJ9\",\"deliveryContext\":{\"isRedelivery\":false},\"timestamp\":1755413498274,\"source\":{\"type\":\"group\",\"groupId\":\"C41747ea1efc18cc949d4a55a898fbe2d\",\"userId\":\"Ud156635914c6ab5e082eb8cdedf98f3a\"},\"replyToken\":\"4c3fbb9886a84499934ee7138c68e111\",\"mode\":\"active\"}]}"</t>
  </si>
  <si>
    <t>json : "{\"destination\":\"Uffcadd844141cf0a43c0c2c87fb2389e\",\"events\":[{\"type\":\"message\",\"message\":{\"type\":\"text\",\"id\":\"574757591293624559\",\"quoteToken\":\"hOuagHRsw76XHrkg9zjTD_CPJxrLNAxs33EQxDfhQuqz9ULzkJOWhJ072tbWjVtsblK1BSFMXAMUqBhlYPzusSUq0upgDFQjt-njyIURZoCIdNe0Rbst27oNikRiM3uj_LQ76DFvM4Yk2AEuaXhxdA\",\"text\":\"น้ำมันหมดอีกรอบ\"},\"webhookEventId\":\"01K2VCSCH3RTHZ98GWKP1BQ8ER\",\"deliveryContext\":{\"isRedelivery\":false},\"timestamp\":1755413524622,\"source\":{\"type\":\"group\",\"groupId\":\"C41747ea1efc18cc949d4a55a898fbe2d\",\"userId\":\"Ud156635914c6ab5e082eb8cdedf98f3a\"},\"replyToken\":\"e270f6118d634cd68687be8b58236c5d\",\"mode\":\"active\"}]}"</t>
  </si>
  <si>
    <t>📬 pushFlexMessage : {"sentMessages":[{"id":"574783763616628740","quoteToken":"skp2YF5ogByEAVDq5KQZsgWjf2oz8LLaUtxGSrNUZLmM2DXqP1mwQFLtqFpxErqO9J5DHGVMkR2bA5cDLVohBTw2h5WTWgQBuSxaa-PF_4Aa35J1NHEtpE5Xd7wl8VuRwI0-mbgl1gqivO_gQe7tIg"}]}</t>
  </si>
  <si>
    <t>json : "{\"destination\":\"Uffcadd844141cf0a43c0c2c87fb2389e\",\"events\":[{\"type\":\"message\",\"message\":{\"type\":\"image\",\"id\":\"574800376231100796\",\"quoteToken\":\"R-5gIiLiduCO7wbQHX-2Im0SRGrX3Wj1C-PoYkPj1_z7Fee_a8noF9LafKXmiX7s4XpDQhWytQWLE9h9gqWHHil8OO7Yh1XnJ3WoKhUQQeLsmsjkljgOBNK-MTucs_AXWPNEbuK6J_df6oOUtyAG1w\",\"contentProvider\":{\"type\":\"line\"}},\"webhookEventId\":\"01K2W53N14CNDQ43JRDCQ0C88D\",\"deliveryContext\":{\"isRedelivery\":false},\"timestamp\":1755439026731,\"source\":{\"type\":\"user\",\"userId\":\"Ua66b3eeb10eab2aa6595b3a85ef825d5\"},\"replyToken\":\"f6d8de03678d49ce8bc31e1fde76651c\",\"mode\":\"active\"}]}"</t>
  </si>
  <si>
    <t>json : "{\"destination\":\"Uffcadd844141cf0a43c0c2c87fb2389e\",\"events\":[{\"type\":\"message\",\"message\":{\"type\":\"text\",\"id\":\"574806944443793720\",\"quoteToken\":\"xBmsTNtiScWc1LUrguck68z1IOGEserEigvXA2gKrNNdOPm0AiPcx7ZLgSlqBKyoZ7N191fVq6ejplzN4m2SxVSHaenae-PcUUBJzo2gZl6Yq9VcwRd07uQIf7956Jx1uXxBuuvSePn6bmILdT341g\",\"text\":\"พรุ่งนี้หยุดมั้ยคับ \"},\"webhookEventId\":\"01K2W8V4017A82C8NSC3SSBEVN\",\"deliveryContext\":{\"isRedelivery\":false},\"timestamp\":1755442941446,\"source\":{\"type\":\"user\",\"userId\":\"U0e980777e178950d5640753c3942f1ce\"},\"replyToken\":\"6febfbc0af0d49aa9c4d6c30b7734bdd\",\"mode\":\"active\"}]}"</t>
  </si>
  <si>
    <t>json : "{\"destination\":\"Uffcadd844141cf0a43c0c2c87fb2389e\",\"events\":[{\"type\":\"message\",\"message\":{\"type\":\"text\",\"id\":\"574806955802755382\",\"quoteToken\":\"eIKxNYJuvN5uofjtjV3s_rzhteXw9HyhzPrHcGgn-TdWRSmx2N4as074bfljLf2XZ0itrJHYQrurlaaPXDR8FPLeDVorw2VJLV6UrVEfkMgv0s5lIcl_ltv3bXhci7uKciYMJA70JE6i27tRzGLFdQ\",\"text\":\"หยุดวันไหนบ้าง\"},\"webhookEventId\":\"01K2W8VAB5YVHWDKV63GVR6F5A\",\"deliveryContext\":{\"isRedelivery\":false},\"timestamp\":1755442948346,\"source\":{\"type\":\"user\",\"userId\":\"U0e980777e178950d5640753c3942f1ce\"},\"replyToken\":\"36cb34c047804978b365248c9de3ee61\",\"mode\":\"active\"}]}"</t>
  </si>
  <si>
    <t>json : "{\"date\":\"2025-08-17T18:22:01.410Z\",\"deliveryDate\":\"2025-08-19\",\"user\":\"Rare\",\"userLine\":\"21gun\",\"payMethod\":\"เครดิต\",\"userId\":\"U863ec6850ff494c8ad50b25afa94efb0\",\"order\":[{\"name\":\"Italian Basil\",\"nameTh\":\"เบซิล\",\"amount\":0.5,\"price\":400,\"subtotal\":200,\"image\":\"https://i.postimg.cc/MZ3pq71s/basil.webp\"}]}"</t>
  </si>
  <si>
    <t>📬 pushFlexMessage : {"sentMessages":[{"id":"574827050343596290","quoteToken":"dFq6PFCsAxhOhJMXGzWPF3Axh71OM9wx7r7CI2aJvkhu6yjD4XYAxqJMVpKrPpsv4lB-mrmUF_-Teu5c7N6srh5jL90YZiRJX2YhTUW5c0Q6sBBPt4pqF2fdyuV7J9kObK79Q3qo3mk-IspHhJ9keA"}]}</t>
  </si>
  <si>
    <t>🔥 Queued order with Trigger ID: -4911365540499936524</t>
  </si>
  <si>
    <t>🔥 Processing order for trigger: -4911365540499936524</t>
  </si>
  <si>
    <t>summarizeOrdersToPayments key: 19/08/2025|Rare</t>
  </si>
  <si>
    <t>Flex Message (Final): {"type":"flex","altText":"(21gun#768) สั่งผักใหม่","contents":{"type":"bubble","size":"mega","body":{"type":"box","layout":"vertical","spacing":"md","contents":[{"type":"text","text":"✅ รายการสั่งผักใหม่ (21gun#768)","weight":"bold","size":"md","color":"#1DB446","wrap":true},{"type":"text","text":"ร้าน: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กก.","weight":"bold","align":"end","size":"sm","flex":2},{"type":"text","text":"200 บ.","weight":"bold","align":"end","size":"sm","flex":3}]}]}}}</t>
  </si>
  <si>
    <t>📬 pushFlexMessage : {"sentMessages":[{"id":"574827183688908886","quoteToken":"dmuCnLvINzbKmpTTyHfuIDj5CbQzVaDUTL0HhdzXJz5Zxu6BNq5IeDw1Sl_U-OUA208iD9XioAQhtioHrUvoxf-AShyG9fyltCBEVvZBM0FVKExUHAcnhX3VStEG28xoKqAdDpHRPh2LQZ2ugn5_wA"}]}</t>
  </si>
  <si>
    <t>🔥 Deleted property for trigger: -4911365540499936524</t>
  </si>
  <si>
    <t>✅ Deleted trigger: -4911365540499936524</t>
  </si>
  <si>
    <t>json : "{\"date\":\"2025-08-17T18:48:33.577Z\",\"deliveryDate\":\"2025-08-19\",\"user\":\"8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</si>
  <si>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{"sentMessages":[{"id":"574829721377570936","quoteToken":"jtYmOxfrSeTUZhWRtbSi-SoA-gDabnYRqiYwv6Bg7_xbNmhyeSm4yyH2e5-ADNqQ2W7f0YV2RRcPE4IWynkzQmyrGUY3Nz6MB9kW1ORyxXXDpNhOl6UghdRcNJTo6_mYvRslT_o6OHNq0R_VSW0n6g"}]}</t>
  </si>
  <si>
    <t>🔥 Queued order with Trigger ID: -5591362726823543838</t>
  </si>
  <si>
    <t>🔥 Processing order for trigger: -5591362726823543838</t>
  </si>
  <si>
    <t>summarizeOrdersToPayments key: 19/08/2025|8 Dining</t>
  </si>
  <si>
    <t>Flex Message (Final): {"type":"flex","altText":"(21gun#769) สั่งผักใหม่","contents":{"type":"bubble","size":"mega","body":{"type":"box","layout":"vertical","spacing":"md","contents":[{"type":"text","text":"✅ รายการสั่งผักใหม่ (21gun#769)","weight":"bold","size":"md","color":"#1DB446","wrap":true},{"type":"text","text":"ร้าน: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</si>
  <si>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{"sentMessages":[{"id":"574829968673734659","quoteToken":"r9ad9MqJUZAIVEV8eS-R6zCe0RFis7t7RyGz7-9vfQQryAaAmw62c0jRSyK_Ifj8Vidf9U_mn1nIT_QfGVF1CJf-OsGZzygLPgTzwapDnRk3kyUSQsuWFPJ1Q8wYzga8f8Q5utTtmpUZeP4n-qlbFA"}]}</t>
  </si>
  <si>
    <t>🔥 Deleted property for trigger: -5591362726823543838</t>
  </si>
  <si>
    <t>✅ Deleted trigger: -5591362726823543838</t>
  </si>
  <si>
    <t>json : "{\"destination\":\"Uffcadd844141cf0a43c0c2c87fb2389e\",\"events\":[{\"type\":\"message\",\"message\":{\"type\":\"image\",\"id\":\"574878286770602565\",\"quoteToken\":\"ZBCyb28SpWAUySZnRq0RsP_TK8bTG5hpGnXbqX29jcEmhsfsOrwg6Ln973_t78OZLow6q-eMk51m-J5QZHJjzKfOo-6GKFzezGmlXx8gMzWCLal3FRJ7OsnHP0jnhO25c_a4wwgCxry0jXZOuTM7rA\",\"contentProvider\":{\"type\":\"line\"}},\"webhookEventId\":\"01K2XHCTSQ5MDZEVHZH1Q0MD7H\",\"deliveryContext\":{\"isRedelivery\":false},\"timestamp\":1755485465069,\"source\":{\"type\":\"user\",\"userId\":\"U7711f10ffcab56530d678ac3eace826f\"},\"replyToken\":\"c87ff33a487f484aa2481fe79f1278fa\",\"mode\":\"active\"}]}"</t>
  </si>
  <si>
    <t>json : "{\"date\":\"2025-08-18T05:57:13.319Z\",\"deliveryDate\":\"2025-08-19\",\"user\":\"ไวท์เฮ้าส์\",\"userLine\":\"Gt\",\"payMethod\":\"เงินสด\",\"userId\":\"Uc6055f977b197597baf773d364ef63ef\",\"order\":[{\"name\":\"Red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</si>
  <si>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{"sentMessages":[{"id":"574897031970029676","quoteToken":"SsaGizv1EdrT0JuSGV1OlQnfa4rAeDUFHt7A8XGZU-XOTMcIq1m-6zkKbyTEMO52Pyza8U7y3UU6GY0Gqy_hojZdv9IcaX4tzTsh4nC_qAiWSr_vxDk0HXJfqMZ75gRHjnHT6-RM-0CCEH7vSh2Yjg"}]}</t>
  </si>
  <si>
    <t>🔥 Queued order with Trigger ID: -7072347284753419956</t>
  </si>
  <si>
    <t>🔥 Processing order for trigger: -7072347284753419956</t>
  </si>
  <si>
    <t>summarizeOrdersToPayments key: 19/08/2025|ไวท์เฮ้าส์</t>
  </si>
  <si>
    <t>Flex Message (Final): {"type":"flex","altText":"(Gt#770) สั่งผักใหม่","contents":{"type":"bubble","size":"mega","body":{"type":"box","layout":"vertical","spacing":"md","contents":[{"type":"text","text":"✅ รายการสั่งผักใหม่ (Gt#770)","weight":"bold","size":"md","color":"#1DB446","wrap":true},{"type":"text","text":"ร้าน: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</si>
  <si>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{"sentMessages":[{"id":"574897300808401399","quoteToken":"0JYsMFz43Zb1XpGDZ2FNb4tqHj_3NcPgIMmCnRpJyve_et7EAP4Eopf9x0dQC0eBORUGJkrl0hatYJ0eYPVVUlsVksM51i5lKynzMmOMhzeTj9XzlGodjOI0K8irvlmmSTgxdYKzfs_wbSqTsYmgpw"}]}</t>
  </si>
  <si>
    <t>🔥 Deleted property for trigger: -7072347284753419956</t>
  </si>
  <si>
    <t>✅ Deleted trigger: -7072347284753419956</t>
  </si>
  <si>
    <t>json : "{\"destination\":\"Uffcadd844141cf0a43c0c2c87fb2389e\",\"events\":[{\"type\":\"message\",\"message\":{\"type\":\"image\",\"id\":\"574902995297763467\",\"quoteToken\":\"KKIkANTi3B1L8PHPwfMoxM7isE3XMLvetFvJYQvX4-2PRuF5XJDhO-wzXWmH8IBnyfkSnkZXsapFWNUS7UlodHt_sbcmaoFJCAjN59qOMKngd487C_aJePkMW82RdoyUXzqr-Tf8ZEyPvokf-qd7hw\",\"contentProvider\":{\"type\":\"line\"}},\"webhookEventId\":\"01K2XZE97GZA2J69RM6BTYEGPG\",\"deliveryContext\":{\"isRedelivery\":false},\"timestamp\":1755500192537,\"source\":{\"type\":\"user\",\"userId\":\"U4b32d3476814e939fa1d5efbeb8f9470\"},\"replyToken\":\"68439361d7d64f6b91e4dd15df7e6f79\",\"mode\":\"active\"}]}"</t>
  </si>
  <si>
    <t>json : "{\"destination\":\"Uffcadd844141cf0a43c0c2c87fb2389e\",\"events\":[{\"type\":\"message\",\"message\":{\"type\":\"text\",\"id\":\"574903002360446977\",\"quoteToken\":\"7zXCw0dOPbHnByd7u0O9HA6FIBvaYkoO0-WyWdOZHjDz-9Yipo3CCfL0M_d--AFPWmxziVows5HLRWUHlL7iwRGHX2U60iqDYhR9B-QrBxdeNKOKesCDXN3rJbtLf6gskPijWrE5CcfZMPV0z2GFCw\",\"text\":\"ขอบคุณครับ\"},\"webhookEventId\":\"01K2XZECWGGMM13ENC85W4SRWK\",\"deliveryContext\":{\"isRedelivery\":false},\"timestamp\":1755500196368,\"source\":{\"type\":\"user\",\"userId\":\"U4b32d3476814e939fa1d5efbeb8f9470\"},\"replyToken\":\"e04b7625a09144d89c19f91286bddd03\",\"mode\":\"active\"}]}"</t>
  </si>
  <si>
    <t>json : "{\"destination\":\"Uffcadd844141cf0a43c0c2c87fb2389e\",\"events\":[{\"type\":\"message\",\"message\":{\"type\":\"text\",\"id\":\"574913303571857583\",\"quoteToken\":\"fDF_ELZChfvU85X9DHY83k-SJzd-MRg9jwjfmwT8Taf6R0xRxswaSh3GUikfxHfcx8MVTHH69KbVRoOtzrh4ZnWwp--8VzPUTcexMxCpk6p0UClm6adA46m8OPeJuUMVjvL9Wap5BEl9k6zlBZmXfg\",\"text\":\"เบซิลส่งไว้ตู้ไหนครับ\"},\"webhookEventId\":\"01K2Y59RYFGB6NPR5EFFB8XZ4G\",\"deliveryContext\":{\"isRedelivery\":false},\"timestamp\":1755506336470,\"source\":{\"type\":\"user\",\"userId\":\"U863ec6850ff494c8ad50b25afa94efb0\"},\"replyToken\":\"e41a4848402b4c02811c56cbbc03e806\",\"mode\":\"active\"}]}"</t>
  </si>
  <si>
    <t>json : "{\"destination\":\"Uffcadd844141cf0a43c0c2c87fb2389e\",\"events\":[{\"type\":\"message\",\"message\":{\"type\":\"text\",\"id\":\"574913627607007660\",\"quoteToken\":\"B6aGsqHLowDpOEE0G3GYnqzsFLkxfGD1D5DXUIrJ7QKBAn3Xi9uvT62E3UziaczMCEa-NAU9bAu9y7B7t-dee0KEMqtdxcTcRJycGRz1lfro5UcPjAwA_91L08iPSJt0IsgUEcWe0xiiwCzB6UodOg\",\"text\":\"อ่อโอเคครับผมสับสนเอง\"},\"webhookEventId\":\"01K2Y5FNSXVTZ0TRY32JJQYHQS\",\"deliveryContext\":{\"isRedelivery\":false},\"timestamp\":1755506529649,\"source\":{\"type\":\"user\",\"userId\":\"U863ec6850ff494c8ad50b25afa94efb0\"},\"replyToken\":\"5e9be6612c8e46069fceb3f25014e0aa\",\"mode\":\"active\"}]}"</t>
  </si>
  <si>
    <t>json : "{\"destination\":\"Uffcadd844141cf0a43c0c2c87fb2389e\",\"events\":[{\"type\":\"follow\",\"follow\":{\"isUnblocked\":false},\"webhookEventId\":\"01K2Y5HMYQ23MYEDPMPEFNYZ9F\",\"deliveryContext\":{\"isRedelivery\":false},\"timestamp\":1755506594272,\"source\":{\"type\":\"user\",\"userId\":\"U799ca326e4ce779a78ab7ce0b6fbad88\"},\"replyToken\":\"70caa6542850407099248d86c180f39a\",\"mode\":\"active\"}]}"</t>
  </si>
  <si>
    <t>userId : U799ca326e4ce779a78ab7ce0b6fbad88</t>
  </si>
  <si>
    <t>json : "{\"destination\":\"Uffcadd844141cf0a43c0c2c87fb2389e\",\"events\":[{\"type\":\"message\",\"message\":{\"type\":\"text\",\"id\":\"574913743889367065\",\"quoteToken\":\"j7L3_7W1kjr4K8SlD5wd_bEsEdjfVTAG99gBW4S2MnR32ly8J61WM9seIfHAb7sAY4L0lD62PzU-cjddJZKIPV0ni-gBluh-LVQOts6clcWr6cwquZaXRfe52c0yuFuWkWOIfDXiBidWMCva_YWnGQ\",\"text\":\"สั่งผัก\"},\"webhookEventId\":\"01K2Y5HS8QTDZT03YWV6R4248N\",\"deliveryContext\":{\"isRedelivery\":false},\"timestamp\":1755506598825,\"source\":{\"type\":\"user\",\"userId\":\"U799ca326e4ce779a78ab7ce0b6fbad88\"},\"replyToken\":\"0b1bf6dd66ea4645ba80e3e3b04e3d9e\",\"mode\":\"active\"}]}"</t>
  </si>
  <si>
    <t>profile displayName : Ohe Nattaporn</t>
  </si>
  <si>
    <t>json : "{\"destination\":\"Uffcadd844141cf0a43c0c2c87fb2389e\",\"events\":[{\"type\":\"unfollow\",\"webhookEventId\":\"01K2Y6YM1BEE0MY0CT8W2PNJ3P\",\"deliveryContext\":{\"isRedelivery\":false},\"timestamp\":1755508068105,\"source\":{\"type\":\"user\",\"userId\":\"U799ca326e4ce779a78ab7ce0b6fbad88\"},\"mode\":\"active\"}]}"</t>
  </si>
  <si>
    <t>json : "{\"date\":\"2025-08-18T09:34:32.709Z\",\"deliveryDate\":\"2025-08-19\",\"user\":\"Homie\",\"userLine\":\"namm\",\"payMethod\":\"โอนเงิน\",\"userId\":\"U0a6caa79590587d5269bfdd7dcb6f3c2\",\"order\":[{\"name\":\"Red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Iceberg\",\"nameTh\":\"ฟิลเลย์ไอซ์เบิร์ก\",\"amount\":0.5,\"price\":140,\"subtotal\":70,\"image\":\"https://i.postimg.cc/Z9RRSPVc/image.png\"}]}"</t>
  </si>
  <si>
    <t>📬 pushFlexMessage : {"sentMessages":[{"id":"574918910835425520","quoteToken":"UhbsxEf1hhG03jjF3ZmzrXOXTiv1cNoWhVgM7IBkcFPzmLQ-GwlIGuYSKznVJ5vlNQjFkPkRGd8i48nlvnLDFQM83Jl5vrq5NtSu6WftE0Gd2xb0MaH40NwClmmcMU01eKRE4Yp-khzLptQWNrG8iw"}]}</t>
  </si>
  <si>
    <t>🔥 Queued order with Trigger ID: 1839307739419367682</t>
  </si>
  <si>
    <t>json : "{\"destination\":\"Uffcadd844141cf0a43c0c2c87fb2389e\",\"events\":[{\"type\":\"message\",\"message\":{\"type\":\"text\",\"id\":\"574918986031169628\",\"quoteToken\":\"3tFyr1f03zRhTy4NJnBEMr3fI1RS6Uh02f1kbpB9KgjbTUvGi_25yywFZZl-hiNrnfqiZGLgnWc0dNpyUTBVDuFunstuPpTTh3UTEXdXSrsRWi_QH1hMnSFewkLE6Vglw0UXplJDeH65FhTsIvAD4w\",\"text\":\"สั่งรวมเป็น 2 ออเดอร์ค่ะ\\nยอดรวมกัน\\nRed 2\\nCos 1\\nFrillice 1\"},\"webhookEventId\":\"01K2Y8H4PNA05AZC6K6EG7VW6G\",\"deliveryContext\":{\"isRedelivery\":false},\"timestamp\":1755509723446,\"source\":{\"type\":\"user\",\"userId\":\"U0a6caa79590587d5269bfdd7dcb6f3c2\"},\"replyToken\":\"ceb924eb2585416081ea7cf03d49e5a8\",\"mode\":\"active\"}]}"</t>
  </si>
  <si>
    <t>🔥 Processing order for trigger: 1839307739419367682</t>
  </si>
  <si>
    <t>Found 2 rows to delete for shop "Homie" on 19/08/2025.</t>
  </si>
  <si>
    <t>Deleted row: 3586</t>
  </si>
  <si>
    <t>Deleted row: 3585</t>
  </si>
  <si>
    <t>Found existing payment summary at data index: 2019</t>
  </si>
  <si>
    <t>Row 2021 updated successfully.</t>
  </si>
  <si>
    <t>Flex Message (Final): {"type":"flex","altText":"(namm#766) แก้ไขสั่งผัก","contents":{"type":"bubble","size":"mega","body":{"type":"box","layout":"vertical","spacing":"md","contents":[{"type":"text","text":"🔄 แก้ไขรายการสั่งผัก (namm#766)","weight":"bold","size":"md","color":"#f57b00","wrap":true},{"type":"text","text":"ร้าน: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กก.","weight":"bold","align":"end","size":"sm","flex":2},{"type":"text","text":"250 บ.","weight":"bold","align":"end","size":"sm","flex":3}]}]}}}</t>
  </si>
  <si>
    <t>📬 pushFlexMessage : {"sentMessages":[{"id":"574919116104663353","quoteToken":"vIBISZCYmmXsv3kJptDtRJwMt_wdX-xQNKHJTaScYaM7FeStVCqd2w4nPPlRdLfxNK7F_X23-SLTw3Alm2Ma7GlQW2fJUpqTQ0Bz-PiWSSXNkYmHARX6gWS2Lr2aP8OTW-kE6K5duKavHObYXAZjkQ"}]}</t>
  </si>
  <si>
    <t>🔥 Deleted property for trigger: 1839307739419367682</t>
  </si>
  <si>
    <t>✅ Deleted trigger: 1839307739419367682</t>
  </si>
  <si>
    <t>json : "{\"date\":\"2025-08-18T09:54:47.552Z\",\"deliveryDate\":\"2025-08-19\",\"user\":\"Homie\",\"userLine\":\"namm\",\"payMethod\":\"โอนเงิน\",\"userId\":\"U0a6caa79590587d5269bfdd7dcb6f3c2\",\"order\":[{\"name\":\"Red Oak\",\"nameTh\":\"เรดโอ๊ค \",\"amount\":2,\"price\":120,\"subtotal\":240,\"image\":\"https://i.postimg.cc/8F4451pB/08.png\"},{\"name\":\"Cos\",\"nameTh\":\"คอส\",\"amount\":1,\"price\":120,\"subtotal\":120,\"image\":\"https://i.postimg.cc/643mw8Cv/03.png\"},{\"name\":\"Frillice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</si>
  <si>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{"sentMessages":[{"id":"574920950156624274","quoteToken":"utvCWsLZWQtM5bqytdVM709XLQnPEUrmHL8HJ5sWYtPlblFL5M0scLjzQ6a4ToxN6w-rX43-APQ70OZkkhEgHaLNov_s3R5IBEhDAvkT54g1F1zjA1Km1cMQviT1xlPfCGox115tCJ8W1JOW0E88Eg"}]}</t>
  </si>
  <si>
    <t>🔥 Queued order with Trigger ID: 8278334287267914791</t>
  </si>
  <si>
    <t>🔥 Processing order for trigger: 8278334287267914791</t>
  </si>
  <si>
    <t>Found 3 rows to delete for shop "Homie" on 19/08/2025.</t>
  </si>
  <si>
    <t>Deleted row: 3592</t>
  </si>
  <si>
    <t>Deleted row: 3591</t>
  </si>
  <si>
    <t>Deleted row: 3590</t>
  </si>
  <si>
    <t>Flex Message (Final): {"type":"flex","altText":"(namm#766) แก้ไขสั่งผัก","contents":{"type":"bubble","size":"mega","body":{"type":"box","layout":"vertical","spacing":"md","contents":[{"type":"text","text":"🔄 แก้ไขรายการสั่งผัก (namm#766)","weight":"bold","size":"md","color":"#f57b00","wrap":true},{"type":"text","text":"ร้าน: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</si>
  <si>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{"sentMessages":[{"id":"574921119673352390","quoteToken":"gr9VW79MAzshXQkb5dGtUOV3JOGuLudb5eC1plZa05GFRKlQ3hYGnAVMqaRn9mgj4ImRaNPkQ-xwOrXlGM1RLJ1st-CJGC6nG_FAcBr0bsV9zkLEOIkQvxcV80pa31ulHQAdzXnVrinNwfHVwhDRng"}]}</t>
  </si>
  <si>
    <t>🔥 Deleted property for trigger: 8278334287267914791</t>
  </si>
  <si>
    <t>✅ Deleted trigger: 8278334287267914791</t>
  </si>
  <si>
    <t>📬 pushFlexMessage : {"sentMessages":[{"id":"574928721681580184","quoteToken":"WrRsj9hAMLkW-mkYoIgLFgFG918nfNbqQXFDx7PYt_ecxSWPBdKQTQ0fxrguJqwtcQQwWVBjQbZozmI7-ZGr_CHnM6_63Eb6Rl3oAu9TrToLljOENXWIuHG7WyFgOB4IVligTBy0us6lUALE0Z3V-g"}]}</t>
  </si>
  <si>
    <t>json : "{\"destination\":\"Uffcadd844141cf0a43c0c2c87fb2389e\",\"events\":[{\"type\":\"message\",\"message\":{\"type\":\"text\",\"id\":\"574950803417333985\",\"quoteToken\":\"SCkwc4r7xVcSGpoKo0EszRiqvFdH-OXd8qQnLZCzuCK1IX9zml53gzViCH--HnwBeWcJyK__2MjAUdhyN6LaBQopr6rlYhLjR1RnBZH5qbmRxCM-x_f6ltUiggOoxLa9F0q4jd6nx36HPG0H1EVV2Q\",\"text\":\"สั่งผัก\"},\"webhookEventId\":\"01K2YTKX077G3KQET2TX5GCJC5\",\"deliveryContext\":{\"isRedelivery\":false},\"timestamp\":1755528688140,\"source\":{\"type\":\"user\",\"userId\":\"U0e980777e178950d5640753c3942f1ce\"},\"replyToken\":\"f3aadd5e09c04cfa9dc19fadeb9adf00\",\"mode\":\"active\"}]}"</t>
  </si>
  <si>
    <t>json : "{\"destination\":\"Uffcadd844141cf0a43c0c2c87fb2389e\",\"events\":[{\"type\":\"message\",\"message\":{\"type\":\"text\",\"id\":\"574950803971506416\",\"quoteToken\":\"66tGc2ys4zy41baJkh0dGH-ZyIn6AcPt5SqtMwU9q7AwlyHxn3udtP9sB5JBNDqoAHXb2UfzhAFqS7xw2XpSpWgau-8RQtkdx6NHKYoF5ECo-WIJEtdEvw0SKfa6HfB0v9AhZpLeDSVsAwJi0Oqj0w\",\"text\":\"สั่งผัก\"},\"webhookEventId\":\"01K2YTKX2C325ZSRQ6CAEFWKS5\",\"deliveryContext\":{\"isRedelivery\":false},\"timestamp\":1755528688385,\"source\":{\"type\":\"user\",\"userId\":\"U0e980777e178950d5640753c3942f1ce\"},\"replyToken\":\"07bc550abce74752a60e7d6c140c5da5\",\"mode\":\"active\"},{\"type\":\"message\",\"message\":{\"type\":\"text\",\"id\":\"574950806823371010\",\"quoteToken\":\"raz5H2XOznQfIwNWkppNvSfLWNev1U3RrBLaIYt0qccWQhW5wY1m4PWx31dDEhq4KtvLIvZNGAbSeRPT1fHkV1EDLZRTQxlv3GNdv6fKswtXTj63mWtUcpR16Ev-JzSwl3D-NxPGJvtsIQucJTsICQ\",\"text\":\"สั่งผัก\"},\"webhookEventId\":\"01K2YTKYQ8N6JD6A5HV9H1NR6X\",\"deliveryContext\":{\"isRedelivery\":false},\"timestamp\":1755528690190,\"source\":{\"type\":\"user\",\"userId\":\"U0e980777e178950d5640753c3942f1ce\"},\"replyToken\":\"c4a2e6fec9674983a4553a0e52c75b8c\",\"mode\":\"active\"}]}"</t>
  </si>
  <si>
    <t>json : "{\"date\":\"2025-08-18T14:51:56.422Z\",\"deliveryDate\":\"2025-08-19\",\"user\":\"เรื่องของสเต๊ก\",\"userLine\":\"Iwaynew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</si>
  <si>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{"sentMessages":[{"id":"574950856819736832","quoteToken":"ORG4UO14JM8G564cbm__vQpAYlRMgNpmvfp6horv9PbSXaleDgAM6o5jENcL17uoKzjfKQojL8Sf83fZIELEy-C5tO74ajUyW339Sz7SO45v8jOmB44xH9Ka2Ji-6FQLUcydWUe87kenXbv4_jPESQ"}]}</t>
  </si>
  <si>
    <t>🔥 Queued order with Trigger ID: 3811076666610949697</t>
  </si>
  <si>
    <t>🔥 Processing order for trigger: 3811076666610949697</t>
  </si>
  <si>
    <t>summarizeOrdersToPayments key: 19/08/2025|เรื่องของสเต๊ก</t>
  </si>
  <si>
    <t>Flex Message (Final): {"type":"flex","altText":"(Iwaynew Wongsuwat#771) สั่งผักใหม่","contents":{"type":"bubble","size":"mega","body":{"type":"box","layout":"vertical","spacing":"md","contents":[{"type":"text","text":"✅ รายการสั่งผักใหม่ (Iwaynew Wongsuwat#771)","weight":"bold","size":"md","color":"#1DB446","wrap":true},{"type":"text","text":"ร้าน: เรื่องของสเต๊ก","size":"sm","color":"#555555","wrap":true},{"type":"text","text":"การชำระเงิน: โอนเงิน","size":"sm","color":"#555555","wrap":true},{"type":"text","text":"วันที่จัดส่ง: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</si>
  <si>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{"sentMessages":[{"id":"574951127737696770","quoteToken":"6D77kacwNGeQwl7VhwSbdcW8x4bflp_KFSkKhJCyRNM7e9xyRTKXrlEYMNwsQEgD-LUmYG9RhRf5lnXTm8z5f1JV77mt7zuaWgLkjmy3cu5dLI0xEVeKqMkvkFTSyeGSgcCaebarHzQgQAhdO1SPXA"}]}</t>
  </si>
  <si>
    <t>🔥 Deleted property for trigger: 3811076666610949697</t>
  </si>
  <si>
    <t>✅ Deleted trigger: 3811076666610949697</t>
  </si>
  <si>
    <t>json : "{\"date\":\"2025-08-18T20:32:53.186Z\",\"deliveryDate\":\"2025-08-19\",\"user\":\"8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</si>
  <si>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{"sentMessages":[{"id":"574985179546779769","quoteToken":"QI28wihHS1tqANXRjtI3mBcifk4lATogCwsuDDzQAkP_akdSAWJ6LR0OcBaAf3vLM9jTbsaIvzOv6coge_8CgfCzqGuQDuHfb0IMjg2yASo5LhERrrzMtBWBUuFwkDiA9-n8Js28ahk1_eCk3r1YQw"}]}</t>
  </si>
  <si>
    <t>🔥 Queued order with Trigger ID: 4257259760167974572</t>
  </si>
  <si>
    <t>🔥 Processing order for trigger: 4257259760167974572</t>
  </si>
  <si>
    <t>Found 1 rows to delete for shop "8 Dining" on 19/08/2025.</t>
  </si>
  <si>
    <t>Deleted row: 3587</t>
  </si>
  <si>
    <t>Found existing payment summary at data index: 2022</t>
  </si>
  <si>
    <t>Row 2024 updated successfully.</t>
  </si>
  <si>
    <t>Flex Message (Final): {"type":"flex","altText":"(21gun#769) แก้ไขสั่งผัก","contents":{"type":"bubble","size":"mega","body":{"type":"box","layout":"vertical","spacing":"md","contents":[{"type":"text","text":"🔄 แก้ไขรายการสั่งผัก (21gun#769)","weight":"bold","size":"md","color":"#f57b00","wrap":true},{"type":"text","text":"ร้าน: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</si>
  <si>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{"sentMessages":[{"id":"574985494807707700","quoteToken":"98TPNuR8-HqDXSTjmH8owb19l7VqV5NOYzAFEOyrlgNVfIEZdHjQtd8BeNkGxQ1sfsamBAgmX8sbnka1inlmzJcgq971K_LqfveJ8oKnm01US7434S3UzFTCh3c1TfWaum8fhs_t611uekESPCY4uw"}]}</t>
  </si>
  <si>
    <t>🔥 Deleted property for trigger: 4257259760167974572</t>
  </si>
  <si>
    <t>✅ Deleted trigger: 4257259760167974572</t>
  </si>
  <si>
    <t>json : "{\"date\":\"2025-08-18T20:42:43.048Z\",\"deliveryDate\":\"2025-08-19\",\"user\":\"Rare\",\"userLine\":\"21gun\",\"payMethod\":\"เครดิต\",\"userId\":\"U863ec6850ff494c8ad50b25afa94efb0\",\"order\":[{\"name\":\"Baby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</si>
  <si>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{"sentMessages":[{"id":"574986169269092387","quoteToken":"OF8k2tpS1JhFDTDWuKgXwv_mjJcIkRAp-5Ph0DA-7n6chkmun30mcIYb98jPwzbOFxOZqtcsF4LJzST7Adops2HzZAIagghQTVa33Nest1r3_QTilL1QTcpTeSbpfPBjvB6qAGv1Lcd64Wc3vjAiMw"}]}</t>
  </si>
  <si>
    <t>🔥 Queued order with Trigger ID: 7754187427909866626</t>
  </si>
  <si>
    <t>🔥 Processing order for trigger: 7754187427909866626</t>
  </si>
  <si>
    <t>Found 1 rows to delete for shop "Rare" on 19/08/2025.</t>
  </si>
  <si>
    <t>Found existing payment summary at data index: 2021</t>
  </si>
  <si>
    <t>Row 2023 updated successfully.</t>
  </si>
  <si>
    <t>json : "{\"date\":\"2025-08-18T20:46:36.440Z\",\"deliveryDate\":\"2025-08-19\",\"user\":\"Morning Tonight\",\"userLine\":\"21gun\",\"payMethod\":\"เครดิต\",\"userId\":\"U863ec6850ff494c8ad50b25afa94efb0\",\"order\":[{\"name\":\"Baby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</si>
  <si>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{"sentMessages":[{"id":"574986559356141790","quoteToken":"eiPd2Yet-oN2vnkthkmbmSFuRmbLW7YCGA69lEmdyzl0uMcqdq50mAKIQHNCRLcc_Pa4pLe0gUXfppcz1I_bMRbcFG_vsuJd-EaWfIBRjhUmWN9WtQkaSrb4Ng0-A7PiFuLIk8F2be7aL5isHbg1uA"}]}</t>
  </si>
  <si>
    <t>🔥 Queued order with Trigger ID: -5824773931165779260</t>
  </si>
  <si>
    <t>Flex Message (Final): {"type":"flex","altText":"(21gun#768) แก้ไขสั่งผัก","contents":{"type":"bubble","size":"mega","body":{"type":"box","layout":"vertical","spacing":"md","contents":[{"type":"text","text":"🔄 แก้ไขรายการสั่งผัก (21gun#768)","weight":"bold","size":"md","color":"#f57b00","wrap":true},{"type":"text","text":"ร้าน: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</si>
  <si>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{"sentMessages":[{"id":"574986654096556254","quoteToken":"LX18TYMUPfuN6pSh-gUqKm5ZubK8xSh7uDR5EQ29oHKHywcEYLz26VwmRZiwzvBHQJ_eKpIqgeQ5QAiJDxgYtf-PYG5RA-lAxfTak4p95SA1oh-cQlo4JrK84dX8CGLFm0027TpAdLSLxqfGTe97zg"}]}</t>
  </si>
  <si>
    <t>🔥 Deleted property for trigger: 7754187427909866626</t>
  </si>
  <si>
    <t>✅ Deleted trigger: 7754187427909866626</t>
  </si>
  <si>
    <t>🔥 Processing order for trigger: -5824773931165779260</t>
  </si>
  <si>
    <t>summarizeOrdersToPayments key: 19/08/2025|Morning Tonight</t>
  </si>
  <si>
    <t>Flex Message (Final): {"type":"flex","altText":"(21gun#772) สั่งผักใหม่","contents":{"type":"bubble","size":"mega","body":{"type":"box","layout":"vertical","spacing":"md","contents":[{"type":"text","text":"✅ รายการสั่งผักใหม่ (21gun#772)","weight":"bold","size":"md","color":"#1DB446","wrap":true},{"type":"text","text":"ร้าน: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</si>
  <si>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{"sentMessages":[{"id":"574986808061067316","quoteToken":"p1KTS4zPuwTr_KIcP7codeWaUqg-7vylfUF_d0VQKieX2l9SYFqkLiXqizufMcNf8mmlYiqLHbu2yLud9ei6DNdHZHWm3Pg28yigvFRq-gaQDWWjc4lPgIVjutkha8yiCWNBt7uSlUrKAZIdVOtuVg"}]}</t>
  </si>
  <si>
    <t>🔥 Deleted property for trigger: -5824773931165779260</t>
  </si>
  <si>
    <t>✅ Deleted trigger: -5824773931165779260</t>
  </si>
  <si>
    <t>json : "{\"destination\":\"Uffcadd844141cf0a43c0c2c87fb2389e\",\"events\":[{\"type\":\"message\",\"message\":{\"type\":\"text\",\"id\":\"574991387536392261\",\"quoteToken\":\"wpB6WEnYT38VnHSO4-u4O3w3u0ML5mRFBD5oxlExEHJIBB5dMWT_FeGyngUeV6nan0ksvQRLjM0-Fq1Z1Sukm8CFO88MWXDoucNG4BCFli1jrhIRD5j8-ucSSalw4l5WBAhz88tuxif2jaSu5uTp5A\",\"text\":\"โชเน็น\\nคอส 2โล\"},\"webhookEventId\":\"01K2ZHP3YM64GPEW37WMPE86Y6\",\"deliveryContext\":{\"isRedelivery\":false},\"timestamp\":1755552878042,\"source\":{\"type\":\"user\",\"userId\":\"Uc0f3910d135521f0995ac379d0c945f8\"},\"replyToken\":\"48e82add2aad455399864f0d6a4ca0a9\",\"mode\":\"active\"}]}"</t>
  </si>
  <si>
    <t>json : "{\"destination\":\"Uffcadd844141cf0a43c0c2c87fb2389e\",\"events\":[{\"type\":\"message\",\"message\":{\"type\":\"text\",\"id\":\"574991426459533508\",\"quoteToken\":\"9ZZuCpkn4MFxaYqIP8MNzeesdtmYaWqUXCBA6H_J5O35SLcxJKqKyl6A_7HoiLA_8hz7tleX6bb4AEhd9LGH-J8rY7kXD1xcVPzi5sUx7aT-mg7nem7-7MqasrFUbcf4G4KPeBMbbXQaS4rcvbBbzw\",\"text\":\"เคน\\nเรดคอรัล 0.5 โล\"},\"webhookEventId\":\"01K2ZHPTKTG3XGN69KG0D3Z69E\",\"deliveryContext\":{\"isRedelivery\":false},\"timestamp\":1755552901247,\"source\":{\"type\":\"user\",\"userId\":\"Uc0f3910d135521f0995ac379d0c945f8\"},\"replyToken\":\"51a7c46e0e6f45b9a000917526a99f59\",\"mode\":\"active\"}]}"</t>
  </si>
  <si>
    <t>json : "{\"destination\":\"Uffcadd844141cf0a43c0c2c87fb2389e\",\"events\":[{\"type\":\"message\",\"message\":{\"type\":\"text\",\"id\":\"574991457816150374\",\"quoteToken\":\"kW3YZC56POhsAeOOEfG_NRDTr_7VgS6W99MlIykdlrhlnbRo6mPD-M5Fj_4idzyXbiBYyxarhbiEHMfazjIxYsDaDNrmK2mKQvBhxMxkUI415_zTFYsZtMwgk02vB4KMbBb22JcI2ox1KvxVWkp6IA\",\"text\":\"แฟทบอย\\nเรดคอรัล 1โล\\nฟิลเลย์ 1โล\\nเบบี้คอส 1โล\\nร้อกเกต 0.5โลค่ะ\"},\"webhookEventId\":\"01K2ZHQCVWFR4J5ZQJEAGWFMX6\",\"deliveryContext\":{\"isRedelivery\":false},\"timestamp\":1755552919937,\"source\":{\"type\":\"user\",\"userId\":\"Uc0f3910d135521f0995ac379d0c945f8\"},\"replyToken\":\"9b81c2c4aa8d4db08912c072c2cbbe5c\",\"mode\":\"active\"}]}"</t>
  </si>
  <si>
    <t>sendDailyOrderSummary formattedToday : 19/08/2025</t>
  </si>
  <si>
    <t>sendDailyOrderSummary todayRows : [[767,"17 Aug 2025 เวลา 13:22","2025-08-18T17:00:00.000Z","ขนมบ้านคุณย่า","Green Oak",1,120,120,"เงินสด"],[770,"18 Aug 2025 เวลา 12:59","2025-08-18T17:00:00.000Z","ไวท์เฮ้าส์","Red Oak",0.5,120,60,"เงินสด"],[770,"18 Aug 2025 เวลา 12:59","2025-08-18T17:00:00.000Z","ไวท์เฮ้าส์","Baby Cos",1,120,120,"เงินสด"],[766,"18 Aug 2025 เวลา 16:55","2025-08-18T17:00:00.000Z","Homie","Red Oak",2,120,240,"โอนเงิน"],[766,"18 Aug 2025 เวลา 16:55","2025-08-18T17:00:00.000Z","Homie","Cos",1,120,120,"โอนเงิน"],[766,"18 Aug 2025 เวลา 16:55","2025-08-18T17:00:00.000Z","Homie","Frillice Iceberg",1,140,140,"โอนเงิน"],[771,"18 Aug 2025 เวลา 21:53","2025-08-18T17:00:00.000Z","เรื่องของสเต๊ก","Red Oak",1,120,120,"โอนเงิน"],[771,"18 Aug 2025 เวลา 21:53","2025-08-18T17:00:00.000Z","เรื่องของสเต๊ก","Baby Cos",1,120,120,"โอนเงิน"],[769,"19 Aug 2025 เวลา 03:34","2025-08-18T17:00:00.000Z","8 Dining","Baby Cos",1,120,120,"เครดิต"],[768,"19 Aug 2025 เวลา 03:44","2025-08-18T17:00:00.000Z","Rare","Baby Cos",1,120,120,"เครดิต"],[772,"19 Aug 2025 เวลา 03:48","2025-08-18T17:00:00.000Z","Morning Tonight","Baby Cos",2,120,240,"เครดิต"]]</t>
  </si>
  <si>
    <t>📬 pushFlexMessage : {"sentMessages":[{"id":"575001034536779816","quoteToken":"fYyjCEJYu3dizKedM7grve9hyn6QNvvHN9pl2LiPGZjfboKkXWA5MJHFiqsULFKHNLQ45c01rIhOr4OjlyrhYcL-AEHqajfYjeVtW6ylfWfEGOBFefFtH8e9xvMxoMA8PphyO19ObkYjKYBwdNLRFA"}]}</t>
  </si>
  <si>
    <t>json : "{\"date\":\"2025-08-18T23:31:31.577Z\",\"deliveryDate\":\"2025-08-19\",\"user\":\"เจริญภัณฑ์\",\"userLine\":\"ADMIN\",\"payMethod\":\"เครดิต\",\"userId\":\"ADMIN\",\"order\":[{\"name\":\"Green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</si>
  <si>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355036903826934379</t>
  </si>
  <si>
    <t>json : "{\"date\":\"2025-08-18T23:32:34.767Z\",\"deliveryDate\":\"2025-08-19\",\"user\":\"Rare\",\"userLine\":\"ADMIN\",\"payMethod\":\"เครดิต\",\"userId\":\"ADMIN\",\"order\":[{\"name\":\"Baby Cos\",\"nameTh\":\"เบบี้คอส\",\"amount\":1,\"price\":120,\"subtotal\":120},{\"name\":\"Italian Basil\",\"nameTh\":\"เบซิล\",\"amount\":0.5,\"price\":400,\"subtotal\":200}]}"</t>
  </si>
  <si>
    <t>🔥 Queued order with Trigger ID: -2489184111127823132</t>
  </si>
  <si>
    <t>🔥 Processing order for trigger: 355036903826934379</t>
  </si>
  <si>
    <t>summarizeOrdersToPayments key: 19/08/2025|เจริญภัณฑ์</t>
  </si>
  <si>
    <t>🔥 Processing order for trigger: -2489184111127823132</t>
  </si>
  <si>
    <t>Flex Message (Final): {"type":"flex","altText":"(ADMIN#773) สั่งผักใหม่","contents":{"type":"bubble","size":"mega","body":{"type":"box","layout":"vertical","spacing":"md","contents":[{"type":"text","text":"✅ รายการสั่งผักใหม่ (ADMIN#773)","weight":"bold","size":"md","color":"#1DB446","wrap":true},{"type":"text","text":"ร้าน: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</si>
  <si>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📬 pushFlexMessage : {"sentMessages":[{"id":"575003433460564395","quoteToken":"sbqcuy984rCRZC0B35YchyJFN-RUwm4M2nKqcGrgy6wpPxraJW3jmKUdIs_g9k_41N85WwZD-S-_Z6CH2WxOFLB7qM9LtCp8mtFmCh5yoNGyW5l-kIwqVPBXq6zqGx-UXYgZyhzqMfs89sKdwZaFmw"}]}</t>
  </si>
  <si>
    <t>🔥 Deleted property for trigger: 355036903826934379</t>
  </si>
  <si>
    <t>✅ Deleted trigger: 355036903826934379</t>
  </si>
  <si>
    <t>Deleted row: 3594</t>
  </si>
  <si>
    <t>json : "{\"date\":\"2025-08-18T23:36:02.076Z\",\"deliveryDate\":\"2025-08-19\",\"user\":\"Shounen Yakiniku\",\"userLine\":\"ADMIN\",\"payMethod\":\"เครดิต\",\"userId\":\"ADMIN\",\"order\":[{\"name\":\"Cos\",\"nameTh\":\"คอส\",\"amount\":2,\"price\":120,\"subtotal\":240}]}"</t>
  </si>
  <si>
    <t>🔥 Queued order with Trigger ID: 8531714477855858480</t>
  </si>
  <si>
    <t>Flex Message (Final): {"type":"flex","altText":"(ADMIN#768) แก้ไขสั่งผัก","contents":{"type":"bubble","size":"mega","body":{"type":"box","layout":"vertical","spacing":"md","contents":[{"type":"text","text":"🔄 แก้ไขรายการสั่งผัก (ADMIN#768)","weight":"bold","size":"md","color":"#f57b00","wrap":true},{"type":"text","text":"ร้าน: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กก.","weight":"bold","align":"end","size":"sm","flex":2},{"type":"text","text":"320 บ.","weight":"bold","align":"end","size":"sm","flex":3}]}]}}}</t>
  </si>
  <si>
    <t>🔥 Processing order for trigger: 8531714477855858480</t>
  </si>
  <si>
    <t>📬 pushFlexMessage : {"sentMessages":[{"id":"575003674548895917","quoteToken":"wsGjI1WAyTRvwTbpxaF85uXcIe8qDdWqNi3zYISfC7ahkn6flUn7JhkW8ijAgNIgv3tiQTf3iyLMlM4UzH51QhhBrp-uyv6Uukl6aXrt_S85k1tVO5soGZzruRGjwBq5XVBgc3GKZEe0wf10t_GbEA"}]}</t>
  </si>
  <si>
    <t>🔥 Deleted property for trigger: -2489184111127823132</t>
  </si>
  <si>
    <t>✅ Deleted trigger: -2489184111127823132</t>
  </si>
  <si>
    <t>summarizeOrdersToPayments key: 19/08/2025|Shounen Yakiniku</t>
  </si>
  <si>
    <t>Flex Message (Final): {"type":"flex","altText":"(ADMIN#774) สั่งผักใหม่","contents":{"type":"bubble","size":"mega","body":{"type":"box","layout":"vertical","spacing":"md","contents":[{"type":"text","text":"✅ รายการสั่งผักใหม่ (ADMIN#774)","weight":"bold","size":"md","color":"#1DB446","wrap":true},{"type":"text","text":"ร้าน: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</si>
  <si>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{"sentMessages":[{"id":"575003780144169166","quoteToken":"fJqI4MdAMZw2PoTemV2v0PgiZTgBpY8ocdDeYvzJ5JZuGwDKpsSBoHykQnayYhWiGXKafZ2EHnGx51uZivGh0skJ1SjzP4xxXeOCeNG2D4LJBdwJeZKZhbQ45ib5HD1AGFkJCWzp-z4b8-E35AV_SQ"}]}</t>
  </si>
  <si>
    <t>🔥 Deleted property for trigger: 8531714477855858480</t>
  </si>
  <si>
    <t>✅ Deleted trigger: 8531714477855858480</t>
  </si>
  <si>
    <t>sendDailyPackingSummary formattedToday : 19/08/2025</t>
  </si>
  <si>
    <t>sendDailyPackingSummary todayRows : [[767,"17 Aug 2025 เวลา 13:22","2025-08-18T17:00:00.000Z","ขนมบ้านคุณย่า","Green Oak",1,120,120,"เงินสด"],[770,"18 Aug 2025 เวลา 12:59","2025-08-18T17:00:00.000Z","ไวท์เฮ้าส์","Red Oak",0.5,120,60,"เงินสด"],[770,"18 Aug 2025 เวลา 12:59","2025-08-18T17:00:00.000Z","ไวท์เฮ้าส์","Baby Cos",1,120,120,"เงินสด"],[766,"18 Aug 2025 เวลา 16:55","2025-08-18T17:00:00.000Z","Homie","Red Oak",2,120,240,"โอนเงิน"],[766,"18 Aug 2025 เวลา 16:55","2025-08-18T17:00:00.000Z","Homie","Cos",1,120,120,"โอนเงิน"],[766,"18 Aug 2025 เวลา 16:55","2025-08-18T17:00:00.000Z","Homie","Frillice Iceberg",1,140,140,"โอนเงิน"],[771,"18 Aug 2025 เวลา 21:53","2025-08-18T17:00:00.000Z","เรื่องของสเต๊ก","Red Oak",1,120,120,"โอนเงิน"],[771,"18 Aug 2025 เวลา 21:53","2025-08-18T17:00:00.000Z","เรื่องของสเต๊ก","Baby Cos",1,120,120,"โอนเงิน"],[769,"19 Aug 2025 เวลา 03:34","2025-08-18T17:00:00.000Z","8 Dining","Baby Cos",1,120,120,"เครดิต"],[772,"19 Aug 2025 เวลา 03:48","2025-08-18T17:00:00.000Z","Morning Tonight","Baby Cos",2,120,240,"เครดิต"],[773,"19 Aug 2025 เวลา 06:33","2025-08-18T17:00:00.000Z","เจริญภัณฑ์","Green Oak",2,120,240,"เครดิต"],[773,"19 Aug 2025 เวลา 06:33","2025-08-18T17:00:00.000Z","เจริญภัณฑ์","Red Oak",2,120,240,"เครดิต"],[773,"19 Aug 2025 เวลา 06:33","2025-08-18T17:00:00.000Z","เจริญภัณฑ์","Frillice Iceberg",2,140,280,"เครดิต"],[773,"19 Aug 2025 เวลา 06:33","2025-08-18T17:00:00.000Z","เจริญภัณฑ์","Baby Cos",2,120,240,"เครดิต"],[773,"19 Aug 2025 เวลา 06:33","2025-08-18T17:00:00.000Z","เจริญภัณฑ์","Butter Head",2,120,240,"เครดิต"],[768,"19 Aug 2025 เวลา 06:34","2025-08-18T17:00:00.000Z","Rare","Baby Cos",1,120,120,"เครดิต"],[768,"19 Aug 2025 เวลา 06:34","2025-08-18T17:00:00.000Z","Rare","Italian Basil",0.5,400,200,"เครดิต"],[774,"19 Aug 2025 เวลา 06:36","2025-08-18T17:00:00.000Z","Shounen Yakiniku","Cos",2,120,240,"เครดิต"]]</t>
  </si>
  <si>
    <t>sendDailyDeliverSummary flexMessage : {"type":"flex","altText":"สรุปรายการส่งผัก 🚚🥬\nประจำวันที่ 19/08/2025","contents":{"type":"bubble","size":"mega","body":{"type":"box","layout":"vertical","contents":[{"type":"text","text":"สรุปรายการส่งผัก 🚚🥬 \nประจำวันที่ 19/08/2025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1.50 กก. (เงินสด 180 บ.)","weight":"bold","size":"sm"}]}]},{"type":"box","layout":"vertical","margin":"lg","spacing":"sm","contents":[{"type":"box","layout":"horizontal","backgroundColor":"#A1D6B2","paddingAll":"md","cornerRadius":"md","margin":"lg","contents":[{"type":"text","text":"3.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บ.)","weight":"bold","size":"sm"}]}]},{"type":"box","layout":"vertical","margin":"lg","spacing":"sm","contents":[{"type":"box","layout":"horizontal","backgroundColor":"#A1D6B2","paddingAll":"md","cornerRadius":"md","margin":"lg","contents":[{"type":"text","text":"4. 👤 เรื่องของสเต๊ก","flex":6,"wrap":true,"weight":"bold","size":"sm"},{"type":"text","text":"🖨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Morning Tonight","flex":6,"wrap":true,"weight":"bold","size":"sm"},{"type":"text","text":"🖨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บ.)","weight":"bold","size":"sm"}]}]},{"type":"box","layout":"vertical","margin":"lg","spacing":"sm","contents":[{"type":"box","layout":"horizontal","backgroundColor":"#A1D6B2","paddingAll":"md","cornerRadius":"md","margin":"lg","contents":[{"type":"text","text":"7.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บ.)","weight":"bold","size":"sm"}]}]},{"type":"box","layout":"vertical","margin":"lg","spacing":"sm","contents":[{"type":"box","layout":"horizontal","backgroundColor":"#A1D6B2","paddingAll":"md","cornerRadius":"md","margin":"lg","contents":[{"type":"text","text":"8.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Italian Basil","size":"sm","weight":"bold","flex":5,"wrap":true},{"type":"text","text":"0.50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1.50 กก. (เครดิต 320 บ.)","weight":"bold","size":"sm"}]}]},{"type":"box","layout":"vertical","margin":"lg","spacing":"sm","contents":[{"type":"box","layout":"horizontal","backgroundColor":"#A1D6B2","paddingAll":"md","cornerRadius":"md","margin":"lg","contents":[{"type":"text","text":"9.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300 บ.","weight":"bold","align":"end","flex":3}]},{"type":"box","layout":"horizontal","contents":[{"type":"text","text":"โอนเงิน","flex":5,"wrap":true},{"type":"text","text":"740 บ.","weight":"bold","align":"end","flex":3}]},{"type":"box","layout":"horizontal","contents":[{"type":"text","text":"เครดิต","flex":5,"wrap":true},{"type":"text","text":"2.160 บ.","weight":"bold","align":"end","flex":3}]},{"type":"separator","margin":"sm"},{"type":"box","layout":"horizontal","backgroundColor":"#E8B86D","paddingAll":"md","cornerRadius":"md","contents":[{"type":"text","text":"รวม 25.00 กก.","size":"md","weight":"bold","flex":5,"wrap":true},{"type":"text","text":"3.200 บ.","weight":"bold","size":"md","align":"end","flex":3}]}]}]}}}</t>
  </si>
  <si>
    <t>📬 pushFlexMessage : {"sentMessages":[{"id":"575018273863893423","quoteToken":"a_eb2fzbQ7XstN7ZIjBLQvleRQxXtY1S88CUoG4lxybxXK4iRWBtji1HNB3rBuppHKeQpi7y22WoEoewgxGecbHgNMLas1MaxcAMRGMUQFrpgFGYjvLDwaRnGLhjptOuSJ_0qiSYrEYiRaGvcSm1kw"}]}</t>
  </si>
  <si>
    <t>json : "{\"date\":\"2025-08-19T02:41:19.606Z\",\"deliveryDate\":\"2025-08-19\",\"user\":\"Fat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</si>
  <si>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2494413204636894197</t>
  </si>
  <si>
    <t>🔥 Processing order for trigger: 2494413204636894197</t>
  </si>
  <si>
    <t>summarizeOrdersToPayments key: 19/08/2025|Fat Boy</t>
  </si>
  <si>
    <t>✅ เริ่ม generateAdminDeliveryDocs สำหรับ: Fat Boy วันที่: 19082025</t>
  </si>
  <si>
    <t>✨ สร้างเลขที่เอกสารใหม่: DS190825006</t>
  </si>
  <si>
    <t>💾 อัปเดตเลขที่เอกสาร DS190825006 ใน Payments แถวที่ 2030</t>
  </si>
  <si>
    <t>Flex Message (Final): {"type":"flex","altText":"(ADMIN#775) สั่งผักใหม่","contents":{"type":"bubble","size":"mega","body":{"type":"box","layout":"vertical","spacing":"md","contents":[{"type":"text","text":"✅ รายการสั่งผักใหม่ (ADMIN#775)","weight":"bold","size":"md","color":"#1DB446","wrap":true},{"type":"text","text":"ร้าน: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19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PDF","uri":"https://drive.google.com/file/d/1S8Z027yyo71IocGXaPVdB7B5CxBsneTo/view?usp=drivesdk"},"margin":"sm"}]}]}}}</t>
  </si>
  <si>
    <t>📬 pushFlexMessage : {"sentMessages":[{"id":"575022625135264234","quoteToken":"5ZtOP5b13joBReYpOoErGrqaB6qJQv7SMqUEemvWosgf9w8Nk62wP4UIugMCseUuspJ4_ts9RhencxVbvNPLeEawcq5xkNbL6FJOjUyDHWKukzPiGdWPZ5yTr7ntn1HWB7qeL3Pb68Eo-ksJ2rWdCQ"}]}</t>
  </si>
  <si>
    <t>🔥 Deleted property for trigger: 2494413204636894197</t>
  </si>
  <si>
    <t>✅ Deleted trigger: 2494413204636894197</t>
  </si>
  <si>
    <t>json : "{\"destination\":\"Uffcadd844141cf0a43c0c2c87fb2389e\",\"events\":[{\"type\":\"message\",\"message\":{\"type\":\"text\",\"id\":\"575052900444406239\",\"quoteToken\":\"R1nVRBU_KOyWf8Hzs9YSxe2y4z5IqYMxrcrRLOfkHTBTs2joIq_pt7og7drbdNpUU9mr0uc3mZY6IXJB4CWw0lyciI6zlmErZAqAXzrUgpBZAfZf-3pl1g_FTltuNKDTKzLqTHwCn_AhjtJW890QXw\",\"text\":\"สั่งผัก\"},\"webhookEventId\":\"01K30MN17KK3QQSAXN9AKATCKQ\",\"deliveryContext\":{\"isRedelivery\":false},\"timestamp\":1755589542691,\"source\":{\"type\":\"user\",\"userId\":\"Ub25b4a42fcc8758cb1a211f1f480c6e3\"},\"replyToken\":\"a38d4732ba2245e58c0e1d9cb166074d\",\"mode\":\"active\"}]}"</t>
  </si>
  <si>
    <t>json : "{\"date\":\"2025-08-19T07:46:17.986Z\",\"deliveryDate\":\"2025-08-20\",\"user\":\"Den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</si>
  <si>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{"sentMessages":[{"id":"575052970237100416","quoteToken":"5bgf468_BkqbqWrX5OQ5mJZ7045RMH1YwOp00TOENxTvfucyaULmXJb4dxtX0Ia-vCRYd-N1hllueENTBuUS7NASzBC0M12cWy7R9wbFja6sIkhnO2NR2orQ9-rxXIZ5irZzDzwYLiPJeuajq57feA"}]}</t>
  </si>
  <si>
    <t>🔥 Queued order with Trigger ID: -2302007183483369293</t>
  </si>
  <si>
    <t>json : "{\"destination\":\"Uffcadd844141cf0a43c0c2c87fb2389e\",\"events\":[{\"type\":\"message\",\"message\":{\"type\":\"image\",\"id\":\"575053128865415344\",\"quoteToken\":\"XBHXW-F6hQKZnK4gDfyXetcYX18bk_cPWjuUz8tK95zBfmsuiVSZm8TpM8ZuDaMDYVwBvKp_0Z7PLBF9k2jkcAAXKyVFIPQ_tnj3wzUEyAGA9ARTpgj_LGfIB6RJjxA54iqHCROMgEY5-JOsBFjaoA\",\"contentProvider\":{\"type\":\"line\"}},\"webhookEventId\":\"01K30MS6C6Z62JBF4G6KVYMS2V\",\"deliveryContext\":{\"isRedelivery\":false},\"timestamp\":1755589678987,\"source\":{\"type\":\"user\",\"userId\":\"U0e980777e178950d5640753c3942f1ce\"},\"replyToken\":\"c31f21c803084b49b0275d59a63b17bf\",\"mode\":\"active\"}]}"</t>
  </si>
  <si>
    <t>🔥 Processing order for trigger: -2302007183483369293</t>
  </si>
  <si>
    <t>Delivery Date : Wed Aug 20 2025 07:00:00 GMT+0700 (เวลาอินโดจีน)</t>
  </si>
  <si>
    <t>Delivery Date Formated: 20/08/2025</t>
  </si>
  <si>
    <t>summarizeOrdersToPayments key: 20/08/2025|Den Shabu</t>
  </si>
  <si>
    <t>Flex Message (Final): {"type":"flex","altText":"(Gulf Fy🐈🖤⚽️🎮#776) สั่งผักใหม่","contents":{"type":"bubble","size":"mega","body":{"type":"box","layout":"vertical","spacing":"md","contents":[{"type":"text","text":"✅ รายการสั่งผักใหม่ (Gulf Fy🐈🖤⚽️🎮#776)","weight":"bold","size":"md","color":"#1DB446","wrap":true},{"type":"text","text":"ร้าน: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</si>
  <si>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{"sentMessages":[{"id":"575053333094990372","quoteToken":"6imcQ5rxMjrmAQo0QdZR7ork6MIfNCu1foHmJ2gyBKokqOyjVNWj1x9KG2KgfKynGIwBJmQMsASED0NSdYP2OCOMT9ZgwZU3lffvs9YTrw7fk9EEaEINpFDbt_2VxvDbJOnV4YlT0QD8yEfeVByfZw"}]}</t>
  </si>
  <si>
    <t>🔥 Deleted property for trigger: -2302007183483369293</t>
  </si>
  <si>
    <t>✅ Deleted trigger: -2302007183483369293</t>
  </si>
  <si>
    <t>📬 pushFlexMessage : {"sentMessages":[{"id":"575073678690353735","quoteToken":"2u9DGeUBbl9-lm5qz4EQf5_JSe-cLsuCmX5fcs1RbzJBB0luoPZ8zVbnTKTCbw_coRe9EE37JFGYyYjGCa_pk1X3El5d5TvYH27lP2l87gI5MekBuukCIw9iU1307wsrHLVtwG8ee81mSaGS6CBOSA"}]}</t>
  </si>
  <si>
    <t>json : "{\"date\":\"2025-08-19T12:48:46.972Z\",\"deliveryDate\":\"2025-08-20\",\"user\":\"Smaz\",\"userLine\":\"ADMIN\",\"payMethod\":\"โอนเงิน\",\"userId\":\"ADMIN\",\"order\":[{\"name\":\"Frillice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</si>
  <si>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-8854880781787917006</t>
  </si>
  <si>
    <t>🔥 Processing order for trigger: -8854880781787917006</t>
  </si>
  <si>
    <t>summarizeOrdersToPayments key: 20/08/2025|Smaz</t>
  </si>
  <si>
    <t>Flex Message (Final): {"type":"flex","altText":"(ADMIN#777) สั่งผักใหม่","contents":{"type":"bubble","size":"mega","body":{"type":"box","layout":"vertical","spacing":"md","contents":[{"type":"text","text":"✅ รายการสั่งผักใหม่ (ADMIN#777)","weight":"bold","size":"md","color":"#1DB446","wrap":true},{"type":"text","text":"ร้าน: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</si>
  <si>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{"sentMessages":[{"id":"575083646789353662","quoteToken":"IpCC1-D82VE_TspCwfz0D78mKpQtcj_xehQqWX_uFJVlgPbODz8JacLbYDRLhdI7cjYKEmnZxwWyTU9jB-tllIbsbDdCI8wNQAQNuPZu0IvOqEe1IqQv5T6YMT9xGn5pgIhB1-Y8VgiNAvkfQ5oP1w"}]}</t>
  </si>
  <si>
    <t>🔥 Deleted property for trigger: -8854880781787917006</t>
  </si>
  <si>
    <t>✅ Deleted trigger: -8854880781787917006</t>
  </si>
  <si>
    <t>json : "{\"destination\":\"Uffcadd844141cf0a43c0c2c87fb2389e\",\"events\":[{\"type\":\"message\",\"message\":{\"type\":\"text\",\"id\":\"575092763461943572\",\"quoteToken\":\"lKBcBMPpxkEXm9TM5Wv0O1yXbBRdpl-JuUlczEYhfoS3rzvqXaVw8fbwEWSYdn7w6b_TGR7ay3R01b-J8G9ggsdxc6Xzxv0zgclqiz16cKo7hEjujvDv25rUFqbN5_bXD0HqW3KJabfxo9otmYT34Q\",\"text\":\"สั่งผัก\"},\"webhookEventId\":\"01K31BA4NFCE883TS4RVC3XQVJ\",\"deliveryContext\":{\"isRedelivery\":false},\"timestamp\":1755613302964,\"source\":{\"type\":\"user\",\"userId\":\"Ua560acbf9a31e34c0b4e4c64e77ac84d\"},\"replyToken\":\"fe24624dd7fa47948a4dc368d21d4836\",\"mode\":\"active\"}]}"</t>
  </si>
  <si>
    <t>json : "{\"date\":\"2025-08-19T14:22:35.178Z\",\"deliveryDate\":\"2025-08-20\",\"user\":\"Nailed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\",\"amount\":1,\"price\":120,\"subtotal\":120,\"image\":\"https://i.postimg.cc/xXKgwvBZ/05.png\"},{\"name\":\"Frillice Iceberg\",\"nameTh\":\"ฟิลเลย์ไอซ์เบิร์ก\",\"amount\":1,\"price\":140,\"subtotal\":140,\"image\":\"https://i.postimg.cc/Z9RRSPVc/image.png\"},{\"name\":\"Mizuna\",\"nameTh\":\"มิซูน่า\",\"amount\":1,\"price\":230,\"subtotal\":230,\"image\":\"https://i.postimg.cc/50q0p5k7/mizuna.png\"}]}"</t>
  </si>
  <si>
    <t>📬 pushFlexMessage : {"sentMessages":[{"id":"575092856826626261","quoteToken":"Ayf54r1XrgY1HFGJu-lR2SiuCuJK1dMkA7fvspQRURr1skOylJNI6DAbxIDeBzBl0DXYBggFNnJArAbVmpS19_rD7-wQ9KhY8uEQAlS0Hq3cr-G1nYtPwwO_hicHZQCpYkQYOl72ccj5m7ZS-ZPeog"}]}</t>
  </si>
  <si>
    <t>🔥 Queued order with Trigger ID: -1092139676934501751</t>
  </si>
  <si>
    <t>🔥 Processing order for trigger: -1092139676934501751</t>
  </si>
  <si>
    <t>summarizeOrdersToPayments key: 20/08/2025|Nailed It Downtown</t>
  </si>
  <si>
    <t>Flex Message (Final): {"type":"flex","altText":"(donutdunkin#778) สั่งผักใหม่","contents":{"type":"bubble","size":"mega","body":{"type":"box","layout":"vertical","spacing":"md","contents":[{"type":"text","text":"✅ รายการสั่งผักใหม่ (donutdunkin#778)","weight":"bold","size":"md","color":"#1DB446","wrap":true},{"type":"text","text":"ร้าน: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กก.","weight":"bold","align":"end","size":"sm","flex":2},{"type":"text","text":"490 บ.","weight":"bold","align":"end","size":"sm","flex":3}]}]}}}</t>
  </si>
  <si>
    <t>📬 pushFlexMessage : {"sentMessages":[{"id":"575093120178586063","quoteToken":"HABv2Juj4CvoAA_k3JoN-37LC5NaC2mFmficQZL1jCJJoFDiecNHBYKYIvg7t6WhbrIV1pdQFyt6dutEu8Ek3X4YhcAbVHbMGXGaY6l6BjfGya3m4J2zG0ZL5BQCLwzgfXezo1ERbWbMCuhQJmMemQ"}]}</t>
  </si>
  <si>
    <t>🔥 Deleted property for trigger: -1092139676934501751</t>
  </si>
  <si>
    <t>✅ Deleted trigger: -1092139676934501751</t>
  </si>
  <si>
    <t>json : "{\"destination\":\"Uffcadd844141cf0a43c0c2c87fb2389e\",\"events\":[{\"type\":\"message\",\"message\":{\"type\":\"text\",\"id\":\"575102278290637125\",\"quoteToken\":\"ivAcz6P9xzw_P9KKIiFMUrkb7uRcS2yhx1BIQo620jcglGrDzbPNGNyRBIdlS8leAGN53Igr_LaHWO7025qNdVgamMDJBM4w0g_17LYYhtPwKe4RizkLfTcxaOd-RVnurGErsrt1WIh_u7IttcISGA\",\"text\":\" สั่งผักสลัดหน่อยค่ะ\\nกรีนโอ๊ค1โล\\nเรดโอ๊ค 1โล\\nฟินเดย์1โล\\nผักเบบี้คอส 1โล\\nขอบคุณค่ะ\\n\"},\"webhookEventId\":\"01K31GQ70FB8Y8Z3B1D50MZMJ1\",\"deliveryContext\":{\"isRedelivery\":false},\"timestamp\":1755618974229,\"source\":{\"type\":\"user\",\"userId\":\"U78617910c23af5dc02e8b5d4035a5026\"},\"replyToken\":\"ce14d03378a8421eb6b58d5292725b7c\",\"mode\":\"active\"}]}"</t>
  </si>
  <si>
    <t>json : "{\"date\":\"2025-08-19T16:41:36.707Z\",\"deliveryDate\":\"2025-08-20\",\"user\":\"8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</si>
  <si>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{"sentMessages":[{"id":"575106854360449043","quoteToken":"RObKJBkUNYLxUHyEzgFmqx85tgn7sQF5LrnNaGGXQy_r_zz88nZEs3gY4eo52HDarYen5ZX1VfK11svSK0dwqAA8TUTgGDK-7LPASFuM1Z4dwYJu_m16dBzz-xa_M4otjvXaKM_XAQY1gvWTo00-aA"}]}</t>
  </si>
  <si>
    <t>🔥 Queued order with Trigger ID: -9115488683517192154</t>
  </si>
  <si>
    <t>🔥 Processing order for trigger: -9115488683517192154</t>
  </si>
  <si>
    <t>summarizeOrdersToPayments key: 20/08/2025|8 Dining</t>
  </si>
  <si>
    <t>Flex Message (Final): {"type":"flex","altText":"(21gun#779) สั่งผักใหม่","contents":{"type":"bubble","size":"mega","body":{"type":"box","layout":"vertical","spacing":"md","contents":[{"type":"text","text":"✅ รายการสั่งผักใหม่ (21gun#779)","weight":"bold","size":"md","color":"#1DB446","wrap":true},{"type":"text","text":"ร้าน: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</si>
  <si>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{"sentMessages":[{"id":"575107103266963629","quoteToken":"kaSPcQ1kRLgESImLCCWbIv2-IaMSEtHdZvGcHGMPa_6ZOPjNPn_DQRSQBovAqoSHkjfh9vZCvvYfC3-zA93fRJKOwojnNMUi76Ofyto6dU3tmi-GZJDktk9WfQpmFdag_zIkqqy9wUpc8haHPwlr0w"}]}</t>
  </si>
  <si>
    <t>🔥 Deleted property for trigger: -9115488683517192154</t>
  </si>
  <si>
    <t>✅ Deleted trigger: -9115488683517192154</t>
  </si>
  <si>
    <t>json : "{\"destination\":\"Uffcadd844141cf0a43c0c2c87fb2389e\",\"events\":[{\"type\":\"message\",\"message\":{\"type\":\"text\",\"id\":\"575107829787001054\",\"quoteToken\":\"hA-jCxYzLiYwdus7CmzEaVHcrLp1QXmTrTx_UUb2BhR6XZSM1amwJUd8-MfawcW9GXaUAm93dn1vR0y17370Z0uAdwAm_Pj3sELXaJd0WYiFKT8lL7yAtf9Abi5cIQDQNl-TXJTlIzWrxs5Le5lvRg\",\"text\":\"เรดโอ้คไม่มีเหรอครับ\"},\"webhookEventId\":\"01K31KW68KT3Y50EVEMP73SRXZ\",\"deliveryContext\":{\"isRedelivery\":false},\"timestamp\":1755622283032,\"source\":{\"type\":\"user\",\"userId\":\"U863ec6850ff494c8ad50b25afa94efb0\"},\"replyToken\":\"90f3102d576b452aac8d925fcad89fa8\",\"mode\":\"active\"}]}"</t>
  </si>
  <si>
    <t>json : "{\"destination\":\"Uffcadd844141cf0a43c0c2c87fb2389e\",\"events\":[{\"type\":\"message\",\"message\":{\"type\":\"text\",\"id\":\"575108000293847043\",\"quoteToken\":\"ef8eave6CIB6Sbnb_yWPrezbzAsjfPZaj0n644OjADIF2ND1KMlsqLRRAaQNOp8milQfyn-cG7UKfvQ_RVqFkPhUEV24nGxSGlvag_WD1dMDx5OJzQQashrdZGTjitfzAhAtCNboBANu_UgOHaHfQA\",\"text\":\"ถ้ามีมอนิ่งเอา \\nกรีนโอ้ค 1 กก\\nเรดโอ้ค 1 กก\"},\"webhookEventId\":\"01K31KZ9MPC3N9B5M7DHD77ZAF\",\"deliveryContext\":{\"isRedelivery\":false},\"timestamp\":1755622384796,\"source\":{\"type\":\"user\",\"userId\":\"U863ec6850ff494c8ad50b25afa94efb0\"},\"replyToken\":\"9268a8b4b1794705a512aa74f5f680a3\",\"mode\":\"active\"}]}"</t>
  </si>
  <si>
    <t>json : "{\"date\":\"2025-08-19T22:53:33.917Z\",\"deliveryDate\":\"2025-08-20\",\"user\":\"ฌาณิ\",\"userLine\":\"ADMIN\",\"payMethod\":\"โอนเงิน\",\"userId\":\"ADMIN\",\"order\":[{\"name\":\"Green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</si>
  <si>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-2446625068022704863</t>
  </si>
  <si>
    <t>json : "{\"date\":\"2025-08-19T22:54:38.686Z\",\"deliveryDate\":\"2025-08-20\",\"user\":\"Morning Tonight\",\"userLine\":\"ADMIN\",\"payMethod\":\"เครดิต\",\"userId\":\"ADMIN\",\"order\":[{\"name\":\"Green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</si>
  <si>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-8418057228632996453</t>
  </si>
  <si>
    <t>🔥 Processing order for trigger: -2446625068022704863</t>
  </si>
  <si>
    <t>summarizeOrdersToPayments key: 20/08/2025|ฌาณิ</t>
  </si>
  <si>
    <t>Flex Message (Final): {"type":"flex","altText":"(ADMIN#780) สั่งผักใหม่","contents":{"type":"bubble","size":"mega","body":{"type":"box","layout":"vertical","spacing":"md","contents":[{"type":"text","text":"✅ รายการสั่งผักใหม่ (ADMIN#780)","weight":"bold","size":"md","color":"#1DB446","wrap":true},{"type":"text","text":"ร้าน: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</si>
  <si>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{"sentMessages":[{"id":"575144507197620447","quoteToken":"GBS-_XgPGrp5McUiEhJLybahdTKif2kzU1iviJ1GluktsPiDIUzbR5xfY-vs5iGsKrVqQWrmOj-hDFfHScrauhlaqhzBHMVZ9K0dpkkPgaYPFs0E9gyYR6FAm8ECvXcwX-J6HOHYUn521vBF6-TIbQ"}]}</t>
  </si>
  <si>
    <t>🔥 Deleted property for trigger: -2446625068022704863</t>
  </si>
  <si>
    <t>✅ Deleted trigger: -2446625068022704863</t>
  </si>
  <si>
    <t>🔥 Processing order for trigger: -8418057228632996453</t>
  </si>
  <si>
    <t>summarizeOrdersToPayments key: 20/08/2025|Morning Tonight</t>
  </si>
  <si>
    <t>Flex Message (Final): {"type":"flex","altText":"(ADMIN#781) สั่งผักใหม่","contents":{"type":"bubble","size":"mega","body":{"type":"box","layout":"vertical","spacing":"md","contents":[{"type":"text","text":"✅ รายการสั่งผักใหม่ (ADMIN#781)","weight":"bold","size":"md","color":"#1DB446","wrap":true},{"type":"text","text":"ร้าน: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</si>
  <si>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{"sentMessages":[{"id":"575144641633190080","quoteToken":"hF4hYY6YQD2KsF5J5pQIWUpv_LODHsvi-fhmyFK_Mr_sO9qlZehZ6wVfn77cqhVpW7JruuTo0tXo1lrRoEQ9LMnPbVxAPro4oVXU8oSNN0ui7gF8Os5XhurI11wNSh0HepGH1xZG8yjRPX_OSoiVKA"}]}</t>
  </si>
  <si>
    <t>🔥 Deleted property for trigger: -8418057228632996453</t>
  </si>
  <si>
    <t>✅ Deleted trigger: -8418057228632996453</t>
  </si>
  <si>
    <t>sendDailyOrderSummary formattedToday : 20/08/2025</t>
  </si>
  <si>
    <t>sendDailyOrderSummary todayRows : [[776,"19 Aug 2025 เวลา 14:48","2025-08-19T17:00:00.000Z","Den Shabu","Green Oak",1,120,120,"เงินสด"],[776,"19 Aug 2025 เวลา 14:48","2025-08-19T17:00:00.000Z","Den Shabu","Red Oak",1,120,120,"เงินสด"],[777,"19 Aug 2025 เวลา 19:49","2025-08-19T17:00:00.000Z","Smaz","Frillice Iceberg",1,140,140,"โอนเงิน"],[777,"19 Aug 2025 เวลา 19:49","2025-08-19T17:00:00.000Z","Smaz","Baby Cos",1,120,120,"โอนเงิน"],[778,"19 Aug 2025 เวลา 21:23","2025-08-19T17:00:00.000Z","Nailed It Downtown","Green Oak",1,120,120,"โอนเงิน"],[778,"19 Aug 2025 เวลา 21:23","2025-08-19T17:00:00.000Z","Nailed It Downtown","Frillice Iceberg",1,140,140,"โอนเงิน"],[778,"19 Aug 2025 เวลา 21:23","2025-08-19T17:00:00.000Z","Nailed It Downtown","Mizuna",1,230,230,"โอนเงิน"],[779,"19 Aug 2025 เวลา 23:42","2025-08-19T17:00:00.000Z","8 Dining","Baby Cos",1,120,120,"เครดิต"],[780,"20 Aug 2025 เวลา 05:55","2025-08-19T17:00:00.000Z","ฌาณิ","Green Oak",1,120,120,"โอนเงิน"],[780,"20 Aug 2025 เวลา 05:55","2025-08-19T17:00:00.000Z","ฌาณิ","Red Oak",1,120,120,"โอนเงิน"],[780,"20 Aug 2025 เวลา 05:55","2025-08-19T17:00:00.000Z","ฌาณิ","Frillice Iceberg",1,140,140,"โอนเงิน"],[780,"20 Aug 2025 เวลา 05:55","2025-08-19T17:00:00.000Z","ฌาณิ","Baby Cos",1,120,120,"โอนเงิน"],[781,"20 Aug 2025 เวลา 05:56","2025-08-19T17:00:00.000Z","Morning Tonight","Green Oak",1,120,120,"เครดิต"],[781,"20 Aug 2025 เวลา 05:56","2025-08-19T17:00:00.000Z","Morning Tonight","Red Oak",1,120,120,"เครดิต"]]</t>
  </si>
  <si>
    <t>📬 pushFlexMessage : {"sentMessages":[{"id":"575146032112074876","quoteToken":"rav50oTgdYYHdmJuW1LZ0zYjoSnWg8_hsUK9gasrE5Ke9CtIinIZ6KbTLSR6ZuJwDpUioJFyvwTtUORnxaUEfS8rH0DTccaIQ_19G_rYUi9XdPbtzGbkbkB4GL6ZM9GJ6Wq43yeQke_ZODThatBVeg"}]}</t>
  </si>
  <si>
    <t>json : "{\"destination\":\"Uffcadd844141cf0a43c0c2c87fb2389e\",\"events\":[{\"type\":\"message\",\"message\":{\"type\":\"text\",\"id\":\"575155466326507863\",\"quoteToken\":\"NoyNnuHCLcIKiZ8e52sZeq-0u1kjJ6hPB_f1peS2nMXP42eyASqkGAz7tIqo_FLw0F3xGuutjcCY8Odg2k5JfaWKW1LU-iI94eydaXwICX-72QvUjLZrIlRFHhtzlpU53V3a4FkZNV1vA5ZbI-mt2g\",\"text\":\"รับค่าา\"},\"webhookEventId\":\"01K32EYPE207R66KSV2W6BVGH5\",\"deliveryContext\":{\"isRedelivery\":false},\"timestamp\":1755650676671,\"source\":{\"type\":\"user\",\"userId\":\"Ua560acbf9a31e34c0b4e4c64e77ac84d\"},\"replyToken\":\"8a390943d2194331910a1a45e4bfc2bf\",\"mode\":\"active\"}]}"</t>
  </si>
  <si>
    <t>json : "{\"destination\":\"Uffcadd844141cf0a43c0c2c87fb2389e\",\"events\":[{\"type\":\"message\",\"message\":{\"type\":\"text\",\"id\":\"575155477197881724\",\"quoteToken\":\"QNeP7Wkf2oKGJXKFUpfVEJryNFhPIza2JVM1PeLBPcaAgCO1Q6CgcqS7x9SFIWFT154uu5kVGFlqJkYHQ_1oS-L5Hs0z8YSowMxr-azrXkiA8lH41NIhLR5UwPFK5QBpS6w-9y4EK0GQhtIkT48bog\",\"text\":\"\\uD83D\\uDE0A\"},\"webhookEventId\":\"01K32EYWJYY5BW6Q7TBYJXVQQD\",\"deliveryContext\":{\"isRedelivery\":false},\"timestamp\":1755650683305,\"source\":{\"type\":\"user\",\"userId\":\"Ua560acbf9a31e34c0b4e4c64e77ac84d\"},\"replyToken\":\"1e7e3b38d95e48d89dd20828aaf5612f\",\"mode\":\"active\"}]}"</t>
  </si>
  <si>
    <t>json : "{\"destination\":\"Uffcadd844141cf0a43c0c2c87fb2389e\",\"events\":[{\"type\":\"message\",\"message\":{\"type\":\"sticker\",\"id\":\"575157171327598733\",\"quoteToken\":\"BuCpE5GnxRFZM_MwsHxJzMN9QwhTwD8JK_y-tvrNBmMRovyK4uSySdB7_dk9itixg5AXlEqS6piLLgh74-dgQgvNf2E7tSbnqKZGtdTQuhBr-kUrFLkkASDdcXMvHMr6Za7vYgL19NNR_AopHlj2Ww\",\"stickerId\":\"480012575\",\"packageId\":\"18607979\",\"stickerResourceType\":\"STATIC\",\"keywords\":[\"humble\",\"Applause\",\"Thanks\"]},\"webhookEventId\":\"01K32FXPJM6JTFGZ2RGQ414WQC\",\"deliveryContext\":{\"isRedelivery\":false},\"timestamp\":1755651692979,\"source\":{\"type\":\"user\",\"userId\":\"Ua560acbf9a31e34c0b4e4c64e77ac84d\"},\"replyToken\":\"e69a1127abf04dfeb7e99ff5c94a0dde\",\"mode\":\"active\"}]}"</t>
  </si>
  <si>
    <t>json : "{\"destination\":\"Uffcadd844141cf0a43c0c2c87fb2389e\",\"events\":[{\"type\":\"message\",\"message\":{\"type\":\"text\",\"id\":\"575160559688483380\",\"quoteToken\":\"YAVsyOfdPNUUeZ2_SHIhdwzpKgOyVVnsTeTNubvU5sTbT2rQKlTLm98I8_jjE5AecyzrnUg03okZs2v4vvs_zvaNusYojs3XFtWxSRldUm629wf5weU-CmXAQz041ToQsvcLpuc2sm8F2jbOYu8sDw\",\"text\":\"สั่งผัก\"},\"webhookEventId\":\"01K32HVB64YF371SDE9014QFFG\",\"deliveryContext\":{\"isRedelivery\":false},\"timestamp\":1755653712585,\"source\":{\"type\":\"user\",\"userId\":\"U7711f10ffcab56530d678ac3eace826f\"},\"replyToken\":\"648d3a98ee4a4218887a118bb2db202c\",\"mode\":\"active\"}]}"</t>
  </si>
  <si>
    <t>json : "{\"date\":\"2025-08-20T01:36:22.367Z\",\"deliveryDate\":\"2025-08-22\",\"user\":\"Brotherly\",\"userLine\":\"Prin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\",\"amount\":0.5,\"price\":120,\"subtotal\":60,\"image\":\"https://i.postimg.cc/xXKgwvBZ/05.png\"},{\"name\":\"Baby Cos\",\"nameTh\":\"เบบี้คอส\",\"amount\":0.5,\"price\":120,\"subtotal\":60,\"image\":\"https://i.postimg.cc/2bXxQ2B1/12.png\"}]}"</t>
  </si>
  <si>
    <t>📬 pushFlexMessage : {"sentMessages":[{"id":"575160683520590324","quoteToken":"0rvPAvmuO45V_hA5IUxs9Locy5lytBfylc3jG67Bx8qr_HuRfF-DvPFnnRMIcQGhwi_xnKb09_r4ElX0udCfSnOUP1vgi9FMlcLbIRA_6aAeCStvPKHpPBvG1xmlK_qdGNcSZSr-1JXQo9y3CDLj0g"}]}</t>
  </si>
  <si>
    <t>🔥 Queued order with Trigger ID: -4265160085073270162</t>
  </si>
  <si>
    <t>🔥 Processing order for trigger: -4265160085073270162</t>
  </si>
  <si>
    <t>Delivery Date : Fri Aug 22 2025 07:00:00 GMT+0700 (เวลาอินโดจีน)</t>
  </si>
  <si>
    <t>Delivery Date Formated: 22/08/2025</t>
  </si>
  <si>
    <t>summarizeOrdersToPayments key: 22/08/2025|Brotherly</t>
  </si>
  <si>
    <t>Flex Message (Final): {"type":"flex","altText":"(Prin Isarangkool#782) สั่งผักใหม่","contents":{"type":"bubble","size":"mega","body":{"type":"box","layout":"vertical","spacing":"md","contents":[{"type":"text","text":"✅ รายการสั่งผักใหม่ (Prin Isarangkool#782)","weight":"bold","size":"md","color":"#1DB446","wrap":true},{"type":"text","text":"ร้าน: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</si>
  <si>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{"sentMessages":[{"id":"575160904879178299","quoteToken":"S8yWGVywi5EklnCz-uHWPkmcSqLNBiBjvqkkDNR9xfd0upP7a_IM9qiCmWQRVRKDBdJ626n66RAaiuKxEeHw_-IAI1bq12VJO-qFCw-VoCWGD11sD6ehzJbdUzplSTvSVaYnLRczzDLFgumxkljqHQ"}]}</t>
  </si>
  <si>
    <t>🔥 Deleted property for trigger: -4265160085073270162</t>
  </si>
  <si>
    <t>✅ Deleted trigger: -4265160085073270162</t>
  </si>
  <si>
    <t>sendDailyPackingSummary formattedToday : 20/08/2025</t>
  </si>
  <si>
    <t>sendDailyPackingSummary todayRows : [[776,"19 Aug 2025 เวลา 14:48","2025-08-19T17:00:00.000Z","Den Shabu","Green Oak",1,120,120,"เงินสด"],[776,"19 Aug 2025 เวลา 14:48","2025-08-19T17:00:00.000Z","Den Shabu","Red Oak",1,120,120,"เงินสด"],[777,"19 Aug 2025 เวลา 19:49","2025-08-19T17:00:00.000Z","Smaz","Frillice Iceberg",1,140,140,"โอนเงิน"],[777,"19 Aug 2025 เวลา 19:49","2025-08-19T17:00:00.000Z","Smaz","Baby Cos",1,120,120,"โอนเงิน"],[778,"19 Aug 2025 เวลา 21:23","2025-08-19T17:00:00.000Z","Nailed It Downtown","Green Oak",1,120,120,"โอนเงิน"],[778,"19 Aug 2025 เวลา 21:23","2025-08-19T17:00:00.000Z","Nailed It Downtown","Frillice Iceberg",1,140,140,"โอนเงิน"],[778,"19 Aug 2025 เวลา 21:23","2025-08-19T17:00:00.000Z","Nailed It Downtown","Mizuna",1,230,230,"โอนเงิน"],[779,"19 Aug 2025 เวลา 23:42","2025-08-19T17:00:00.000Z","8 Dining","Baby Cos",1,120,120,"เครดิต"],[780,"20 Aug 2025 เวลา 05:55","2025-08-19T17:00:00.000Z","ฌาณิ","Green Oak",1,120,120,"โอนเงิน"],[780,"20 Aug 2025 เวลา 05:55","2025-08-19T17:00:00.000Z","ฌาณิ","Red Oak",1,120,120,"โอนเงิน"],[780,"20 Aug 2025 เวลา 05:55","2025-08-19T17:00:00.000Z","ฌาณิ","Frillice Iceberg",1,140,140,"โอนเงิน"],[780,"20 Aug 2025 เวลา 05:55","2025-08-19T17:00:00.000Z","ฌาณิ","Baby Cos",1,120,120,"โอนเงิน"],[781,"20 Aug 2025 เวลา 05:56","2025-08-19T17:00:00.000Z","Morning Tonight","Green Oak",1,120,120,"เครดิต"],[781,"20 Aug 2025 เวลา 05:56","2025-08-19T17:00:00.000Z","Morning Tonight","Red Oak",1,120,120,"เครดิต"]]</t>
  </si>
  <si>
    <t>sendDailyDeliverSummary flexMessage : {"type":"flex","altText":"สรุปรายการส่งผัก 🚚🥬\nประจำวันที่ 20/08/2025","contents":{"type":"bubble","size":"mega","body":{"type":"box","layout":"vertical","contents":[{"type":"text","text":"สรุปรายการส่งผัก 🚚🥬 \nประจำวันที่ 20/08/2025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Smaz","flex":6,"wrap":true,"weight":"bold","size":"sm"},{"type":"text","text":"🖨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260 บ.)","weight":"bold","size":"sm"}]}]},{"type":"box","layout":"vertical","margin":"lg","spacing":"sm","contents":[{"type":"box","layout":"horizontal","backgroundColor":"#A1D6B2","paddingAll":"md","cornerRadius":"md","margin":"lg","contents":[{"type":"text","text":"3.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Mizuna","size":"sm","weight":"bold","flex":5,"wrap":true},{"type":"text","text":"1.00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490 บ.)","weight":"bold","size":"sm"}]}]},{"type":"box","layout":"vertical","margin":"lg","spacing":"sm","contents":[{"type":"box","layout":"horizontal","backgroundColor":"#A1D6B2","paddingAll":"md","cornerRadius":"md","margin":"lg","contents":[{"type":"text","text":"4.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บ.)","weight":"bold","size":"sm"}]}]},{"type":"box","layout":"vertical","margin":"lg","spacing":"sm","contents":[{"type":"box","layout":"horizontal","backgroundColor":"#A1D6B2","paddingAll":"md","cornerRadius":"md","margin":"lg","contents":[{"type":"text","text":"5.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บ.)","weight":"bold","size":"sm"}]}]},{"type":"box","layout":"vertical","margin":"lg","spacing":"sm","contents":[{"type":"box","layout":"horizontal","backgroundColor":"#A1D6B2","paddingAll":"md","cornerRadius":"md","margin":"lg","contents":[{"type":"text","text":"6.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240 บ.","weight":"bold","align":"end","flex":3}]},{"type":"box","layout":"horizontal","contents":[{"type":"text","text":"โอนเงิน","flex":5,"wrap":true},{"type":"text","text":"1.250 บ.","weight":"bold","align":"end","flex":3}]},{"type":"box","layout":"horizontal","contents":[{"type":"text","text":"เครดิต","flex":5,"wrap":true},{"type":"text","text":"360 บ.","weight":"bold","align":"end","flex":3}]},{"type":"separator","margin":"sm"},{"type":"box","layout":"horizontal","backgroundColor":"#E8B86D","paddingAll":"md","cornerRadius":"md","contents":[{"type":"text","text":"รวม 14.00 กก.","size":"md","weight":"bold","flex":5,"wrap":true},{"type":"text","text":"1.850 บ.","weight":"bold","size":"md","align":"end","flex":3}]}]}]}}}</t>
  </si>
  <si>
    <t>📬 pushFlexMessage : {"sentMessages":[{"id":"575163170675753152","quoteToken":"L6F0_uy7xrQOlm9kuoAEii3VxWIqIVZUU5BPNxlpQAeQ8PcX8mYDuxvKTKF_fgkv6-3Y-fFDkNGQv6oKcqR9uRRQiw0yB6Jwap-YvLrkhMTQmzmPa73EoFMyplMUr3Piw7c9_kp2ASyO8vXDeQPN3A"}]}</t>
  </si>
  <si>
    <t>json : "{\"destination\":\"Uffcadd844141cf0a43c0c2c87fb2389e\",\"events\":[{\"type\":\"message\",\"message\":{\"type\":\"text\",\"id\":\"575166261475410401\",\"quoteToken\":\"lZgWkFU58xwgPTEX03e-g7wyxTvjqoRC9Aj7QXNn0_B6NTnQ9_cckmwLLeFS9I1Nm7z44LfqcU_bHjkfdIiY209LlLJX3zAELY6jZH3eLPu1fGLH-F4DkqpqgndgFe2TE1KCBh5NP-7acN-w4SSAOA\",\"text\":\"โชเน็น \\nคอส 2โลค่ะ \"},\"webhookEventId\":\"01K32N31SPGST401K724F3RSH1\",\"deliveryContext\":{\"isRedelivery\":false},\"timestamp\":1755657111190,\"source\":{\"type\":\"user\",\"userId\":\"Uc0f3910d135521f0995ac379d0c945f8\"},\"replyToken\":\"dd7be9bfc45f408e85c60388037905fe\",\"mode\":\"active\"}]}"</t>
  </si>
  <si>
    <t>json : "{\"destination\":\"Uffcadd844141cf0a43c0c2c87fb2389e\",\"events\":[{\"type\":\"message\",\"message\":{\"type\":\"text\",\"id\":\"575166299995635901\",\"quotedMessageId\":\"575155745331872258\",\"quoteToken\":\"GHT8ZgIC0Np3KZ4KOOevlUjauE7lRG2j7eVTfCJEnCJoDv6LmAK2jH0KHaSV3II-4nYvizmWxhQ7nzGuWOcqJeoSJhaTZTy5m_mffpgATsnexo2vOz6Ft3Y1YwYHFT6tIvSWjQMFOQRavoTLNcK3lw\",\"text\":\"ขอก่อนสักหน่อยก็ดีค่ะ\"},\"webhookEventId\":\"01K32N3R1KJSWWDM8VMZCQNFEF\",\"deliveryContext\":{\"isRedelivery\":false},\"timestamp\":1755657134102,\"source\":{\"type\":\"user\",\"userId\":\"Uc0f3910d135521f0995ac379d0c945f8\"},\"replyToken\":\"ecf2de9fa1bd45c7925b4b62b632e9af\",\"mode\":\"active\"}]}"</t>
  </si>
  <si>
    <t>json : "{\"destination\":\"Uffcadd844141cf0a43c0c2c87fb2389e\",\"events\":[{\"type\":\"message\",\"message\":{\"type\":\"text\",\"id\":\"575167552767656505\",\"quoteToken\":\"ruSzsE0rP_XpfAgbavt6ER-EdJG18iMq9f32MOn9_u20guDgQqbGlU6kOKG86SJsytYJbpWclbRpcJAC5fuT7nSJGgLe1efsOkslGV3R0wADBZmwRlLrD03f3Bn8uF4JdThmQG3WAfEgFcimHVn-aw\",\"text\":\"เอทบิสโทร\\nเรดคอรัล 1โล\\nฟิลเลย์ 1โล\\nเบบี้คอส 1โลค่ะ\"},\"webhookEventId\":\"01K32NTHSMDBSV7MXV9RZ59M6E\",\"deliveryContext\":{\"isRedelivery\":false},\"timestamp\":1755657880889,\"source\":{\"type\":\"user\",\"userId\":\"Uc0f3910d135521f0995ac379d0c945f8\"},\"replyToken\":\"d3abef918bea4878bd229fc5eae9df41\",\"mode\":\"active\"}]}"</t>
  </si>
  <si>
    <t>json : "{\"destination\":\"Uffcadd844141cf0a43c0c2c87fb2389e\",\"events\":[{\"type\":\"message\",\"message\":{\"type\":\"text\",\"id\":\"575173686231826644\",\"quoteToken\":\"Lgr7OqXnSrDKxpDGRX2c7U7c5RXU0-Dk2F-I9XxmnXMtAbkgauu-Uf2U7v_K1vFojDzuSVid6arjImUAAnzLpzGdRn4e2QWm6pB20W38G-t7TvDsKbV0LK6JYqBpjtCIP0g3wn_SJyWuaI03IZJ7Sw\",\"text\":\"พรุ่งนี้มาส่งผักไหมคะพี่เอากรีน 3 กิโล\"},\"webhookEventId\":\"01K32SA3MNZ9KZ3HH9V7A8X507\",\"deliveryContext\":{\"isRedelivery\":false},\"timestamp\":1755661536639,\"source\":{\"type\":\"user\",\"userId\":\"Ua66b3eeb10eab2aa6595b3a85ef825d5\"},\"replyToken\":\"a76c4b108425468abd09b23627c9f61a\",\"mode\":\"active\"}]}"</t>
  </si>
  <si>
    <t>json : "{\"date\":\"2025-08-20T03:45:55.788Z\",\"deliveryDate\":\"2025-08-20\",\"user\":\"Shounen Yakiniku\",\"userLine\":\"ADMIN\",\"payMethod\":\"เครดิต\",\"userId\":\"ADMIN\",\"order\":[{\"name\":\"Cos\",\"nameTh\":\"คอส\",\"amount\":2,\"price\":120,\"subtotal\":240}]}"</t>
  </si>
  <si>
    <t>🔥 Queued order with Trigger ID: 1893002563796644388</t>
  </si>
  <si>
    <t>🔥 Processing order for trigger: 1893002563796644388</t>
  </si>
  <si>
    <t>summarizeOrdersToPayments key: 20/08/2025|Shounen Yakiniku</t>
  </si>
  <si>
    <t>✅ เริ่ม generateAdminDeliveryDocs สำหรับ: Shounen Yakiniku วันที่: 20082025</t>
  </si>
  <si>
    <t>✨ สร้างเลขที่เอกสารใหม่: DS200825003</t>
  </si>
  <si>
    <t>💾 อัปเดตเลขที่เอกสาร DS200825003 ใน Payments แถวที่ 2038</t>
  </si>
  <si>
    <t>Flex Message (Final): {"type":"flex","altText":"(ADMIN#783) สั่งผักใหม่","contents":{"type":"bubble","size":"mega","body":{"type":"box","layout":"vertical","spacing":"md","contents":[{"type":"text","text":"✅ รายการสั่งผักใหม่ (ADMIN#783)","weight":"bold","size":"md","color":"#1DB446","wrap":true},{"type":"text","text":"ร้าน: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PDF","uri":"https://drive.google.com/file/d/1Nlxja3pASXajYF1VZPUcAX454T7Ir1z8/view?usp=drivesdk"},"margin":"sm"}]}]}}}</t>
  </si>
  <si>
    <t>📬 pushFlexMessage : {"sentMessages":[{"id":"575174014981636679","quoteToken":"gnzQCgChq8wjsnfIdHrL4_mfKDawg3gI3JHicof9UEabmJfBdC-LQeGQcGSByCvAZ_upxGbiMTlevIO9Wg4A8iTxMBIqn3WIo4MPQm9W9QxE9tBB7zBZFJ81zDWq2oSzXL43GrUk4ethNxPBDBoc7A"}]}</t>
  </si>
  <si>
    <t>🔥 Deleted property for trigger: 1893002563796644388</t>
  </si>
  <si>
    <t>✅ Deleted trigger: 1893002563796644388</t>
  </si>
  <si>
    <t>json : "{\"date\":\"2025-08-20T03:52:09.667Z\",\"deliveryDate\":\"2025-08-20\",\"user\":\"8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</si>
  <si>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-5063809522049834912</t>
  </si>
  <si>
    <t>json : "{\"date\":\"2025-08-20T03:52:36.924Z\",\"deliveryDate\":\"2025-08-20\",\"user\":\"Fat Boy\",\"userLine\":\"ADMIN\",\"payMethod\":\"เครดิต\",\"userId\":\"ADMIN\",\"order\":[{\"name\":\"Wild Rocket\",\"nameTh\":\"ไวลด์ ร็อคเก็ต\",\"amount\":0.1,\"price\":300,\"subtotal\":30}]}"</t>
  </si>
  <si>
    <t>🔥 Queued order with Trigger ID: 6232090471226631709</t>
  </si>
  <si>
    <t>json : "{\"date\":\"2025-08-20T03:53:11.895Z\",\"deliveryDate\":\"2025-08-20\",\"user\":\"Nailed It Downtown\",\"userLine\":\"ADMIN\",\"payMethod\":\"โอนเงิน\",\"userId\":\"ADMIN\",\"order\":[{\"name\":\"Green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Iceberg\",\"nameTh\":\"ฟิลเลย์ไอซ์เบิร์ก\",\"amount\":1,\"price\":140,\"subtotal\":140},{\"name\":\"Mizuna\",\"nameTh\":\"มิซูน่า\",\"amount\":1,\"price\":230,\"subtotal\":230}]}"</t>
  </si>
  <si>
    <t>🔥 Queued order with Trigger ID: 6741605741026175452</t>
  </si>
  <si>
    <t>🔥 Processing order for trigger: 6741605741026175452</t>
  </si>
  <si>
    <t>json : "{\"date\":\"2025-08-20T03:53:48.576Z\",\"deliveryDate\":\"2025-08-20\",\"user\":\"Brotherly\",\"userLine\":\"ADMIN\",\"payMethod\":\"โอนเงิน\",\"userId\":\"ADMIN\",\"order\":[{\"name\":\"Green Oak\",\"nameTh\":\"กรีนโอ๊ค \",\"amount\":0.5,\"price\":120,\"subtotal\":60},{\"name\":\"Red Oak\",\"nameTh\":\"เรดโอ๊ค \",\"amount\":0.5,\"price\":120,\"subtotal\":60},{\"name\":\"Baby Cos\",\"nameTh\":\"เบบี้คอส\",\"amount\":0.5,\"price\":120,\"subtotal\":60}]}"</t>
  </si>
  <si>
    <t>🔥 Queued order with Trigger ID: 5161697514755415165</t>
  </si>
  <si>
    <t>Found 3 rows to delete for shop "Nailed It Downtown" on 20/08/2025.</t>
  </si>
  <si>
    <t>Deleted row: 3611</t>
  </si>
  <si>
    <t>Deleted row: 3610</t>
  </si>
  <si>
    <t>Deleted row: 3609</t>
  </si>
  <si>
    <t>Found existing payment summary at data index: 2031</t>
  </si>
  <si>
    <t>Row 2033 updated successfully.</t>
  </si>
  <si>
    <t>🔥 Processing order for trigger: 6232090471226631709</t>
  </si>
  <si>
    <t>✅ เริ่ม generateAdminDeliveryDocs สำหรับ: Nailed It Downtown วันที่: 20082025</t>
  </si>
  <si>
    <t>🗑️ ลบไฟล์เก่า: Nailed It Downtown-RC200825002.pdf</t>
  </si>
  <si>
    <t>🔥 Processing order for trigger: -5063809522049834912</t>
  </si>
  <si>
    <t>Flex Message (Final): {"type":"flex","altText":"(ADMIN#778) แก้ไขสั่งผัก","contents":{"type":"bubble","size":"mega","body":{"type":"box","layout":"vertical","spacing":"md","contents":[{"type":"text","text":"🔄 แก้ไขรายการสั่งผัก (ADMIN#778)","weight":"bold","size":"md","color":"#f57b00","wrap":true},{"type":"text","text":"ร้าน: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กก.","weight":"bold","align":"end","size":"sm","flex":2},{"type":"text","text":"610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PDF","uri":"https://drive.google.com/file/d/1EtjDlicq-tnfDv5crsquIXTEeunEdIxD/view?usp=drivesdk"},"margin":"sm"}]}]}}}</t>
  </si>
  <si>
    <t>summarizeOrdersToPayments key: 20/08/2025|Fat Boy</t>
  </si>
  <si>
    <t>📬 pushFlexMessage : {"sentMessages":[{"id":"575174576062333259","quoteToken":"4nG81eXKkDoE5ES5D7FpV23db6-eXHbXiAE8PZXRIDEVTGGLxwx3NvL4wlUhhq1pkXRHlbWp-Hhv117EgIWDXAkOSQMMbHGSkkSQR2f0F25_QJGeYA23GoIn3F0SiNgsBaW1ge3UShS1ALUFob5V2g"}]}</t>
  </si>
  <si>
    <t>🔥 Deleted property for trigger: 6741605741026175452</t>
  </si>
  <si>
    <t>✅ Deleted trigger: 6741605741026175452</t>
  </si>
  <si>
    <t>summarizeOrdersToPayments key: 20/08/2025|8 Bistro</t>
  </si>
  <si>
    <t>✅ เริ่ม generateAdminDeliveryDocs สำหรับ: Fat Boy วันที่: 20082025</t>
  </si>
  <si>
    <t>🔥 Processing order for trigger: 5161697514755415165</t>
  </si>
  <si>
    <t>✨ สร้างเลขที่เอกสารใหม่: DS200825004</t>
  </si>
  <si>
    <t>summarizeOrdersToPayments key: 20/08/2025|Brotherly</t>
  </si>
  <si>
    <t>💾 อัปเดตเลขที่เอกสาร DS200825004 ใน Payments แถวที่ 2039</t>
  </si>
  <si>
    <t>Flex Message (Final): {"type":"flex","altText":"(ADMIN#784) สั่งผักใหม่","contents":{"type":"bubble","size":"mega","body":{"type":"box","layout":"vertical","spacing":"md","contents":[{"type":"text","text":"✅ รายการสั่งผักใหม่ (ADMIN#784)","weight":"bold","size":"md","color":"#1DB446","wrap":true},{"type":"text","text":"ร้าน: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บ.","size":"sm","color":"#000000","align":"end","flex":3}]}]},{"type":"separator","margin":"md"},{"type":"box","layout":"horizontal","margin":"sm","contents":[{"type":"text","text":"รวม","weight":"bold","size":"sm","flex":4},{"type":"text","text":"0.10 กก.","weight":"bold","align":"end","size":"sm","flex":2},{"type":"text","text":"30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PDF","uri":"https://drive.google.com/file/d/1hiYKGoj-EU1kBUMJ8MfLTpQNE8pAcWCg/view?usp=drivesdk"},"margin":"sm"}]}]}}}</t>
  </si>
  <si>
    <t>📬 pushFlexMessage : {"sentMessages":[{"id":"575174632534180207","quoteToken":"JFq_xls8UnMS81VntGzDx3F4loEQfIqMcufQaHEsGlYl81MtZramdbIgVyy6WL3N1t1aVYpEnzxIK5UZsky8oyi8DKNiC4c9JsVPdv89AZ1yDmWZ5gXNIuYH6X4LcalMlNRW4RaNIKbPTcn6EqwoCA"}]}</t>
  </si>
  <si>
    <t>🔥 Deleted property for trigger: 6232090471226631709</t>
  </si>
  <si>
    <t>✅ Deleted trigger: 6232090471226631709</t>
  </si>
  <si>
    <t>✅ เริ่ม generateAdminDeliveryDocs สำหรับ: 8 Bistro วันที่: 20082025</t>
  </si>
  <si>
    <t>✅ Late admin order detected. Attempting to generate document for Brotherly.</t>
  </si>
  <si>
    <t>✅ เริ่ม generateAdminDeliveryDocs สำหรับ: Brotherly วันที่: 20082025</t>
  </si>
  <si>
    <t>✨ สร้างเลขที่เอกสารใหม่: DS200825005</t>
  </si>
  <si>
    <t>generateAdminDeliveryDocs -&gt; customer : Brotherly ไม่ได้ติ้กปริ้นเอกสาร</t>
  </si>
  <si>
    <t>Flex Message (Final): {"type":"flex","altText":"(ADMIN#786) สั่งผักใหม่","contents":{"type":"bubble","size":"mega","body":{"type":"box","layout":"vertical","spacing":"md","contents":[{"type":"text","text":"✅ รายการสั่งผักใหม่ (ADMIN#786)","weight":"bold","size":"md","color":"#1DB446","wrap":true},{"type":"text","text":"ร้าน: Brotherly","size":"sm","color":"#555555","wrap":true},{"type":"text","text":"การชำระเงิน: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กก.","weight":"bold","align":"end","size":"sm","flex":2},{"type":"text","text":"180 บ.","weight":"bold","align":"end","size":"sm","flex":3}]}]}}}</t>
  </si>
  <si>
    <t>📬 pushFlexMessage : {"sentMessages":[{"id":"575174667447566359","quoteToken":"DZcfSvGBleKs8mVR9bM9MJRfVIdPH5rGycYFVQPqZmt5qf3bMIaTsyHHoO5_tgDTMN99q4BuEGy9h_rDkWj2IVAQsNLzSBpw8qAFaEWNuReh_1CJU6a-5vgqEExPPLX6hn0Azc0tMfUdV_ZZxqxdRQ"}]}</t>
  </si>
  <si>
    <t>🔥 Deleted property for trigger: 5161697514755415165</t>
  </si>
  <si>
    <t>✅ Deleted trigger: 5161697514755415165</t>
  </si>
  <si>
    <t>💾 อัปเดตเลขที่เอกสาร DS200825005 ใน Payments แถวที่ 2040</t>
  </si>
  <si>
    <t>Flex Message (Final): {"type":"flex","altText":"(ADMIN#785) สั่งผักใหม่","contents":{"type":"bubble","size":"mega","body":{"type":"box","layout":"vertical","spacing":"md","contents":[{"type":"text","text":"✅ รายการสั่งผักใหม่ (ADMIN#785)","weight":"bold","size":"md","color":"#1DB446","wrap":true},{"type":"text","text":"ร้าน: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PDF","uri":"https://drive.google.com/file/d/1aYcUjlyqfaPJ8jYWlkIk-Obq1zmomG-6/view?usp=drivesdk"},"margin":"sm"}]}]}}}</t>
  </si>
  <si>
    <t>📬 pushFlexMessage : {"sentMessages":[{"id":"575174672346776100","quoteToken":"3A_yiK0Ux1U5oNseMXZnoyUASgDC9Dc2rPy9zbF6jCPibIP77b_z_BSS-HWTjs80GqkmfBnHRVI495J6OKUxMJBtP8QQQXFS-jh7pSXJKXq-U-WAyjAbbbAkeXgRTwmlTh7rDx3oKj3wtEqIrLZPkw"}]}</t>
  </si>
  <si>
    <t>🔥 Deleted property for trigger: -5063809522049834912</t>
  </si>
  <si>
    <t>✅ Deleted trigger: -5063809522049834912</t>
  </si>
  <si>
    <t>json : "{\"date\":\"2025-08-20T04:04:37.092Z\",\"deliveryDate\":\"2025-08-20\",\"user\":\"บ้านไร่นายายคำ\",\"userLine\":\"ADMIN\",\"payMethod\":\"โอนเงิน\",\"userId\":\"ADMIN\",\"order\":[{\"name\":\"Cos\",\"nameTh\":\"คอส\",\"amount\":5,\"price\":70,\"subtotal\":350},{\"name\":\"Baby Cos\",\"nameTh\":\"เบบี้คอส\",\"amount\":5,\"price\":70,\"subtotal\":350},{\"name\":\"Mizuna\",\"nameTh\":\"มิซูน่า\",\"amount\":2,\"price\":100,\"subtotal\":200}]}"</t>
  </si>
  <si>
    <t>🔥 Queued order with Trigger ID: -2636628183600231078</t>
  </si>
  <si>
    <t>🔥 Processing order for trigger: -2636628183600231078</t>
  </si>
  <si>
    <t>summarizeOrdersToPayments key: 20/08/2025|บ้านไร่นายายคำ</t>
  </si>
  <si>
    <t>json : "{\"date\":\"2025-08-20T04:06:50.099Z\",\"deliveryDate\":\"2025-08-14\",\"user\":\"บ้านไร่นายายคำ\",\"userLine\":\"ADMIN\",\"payMethod\":\"โอนเงิน\",\"userId\":\"ADMIN\",\"order\":[{\"name\":\"Baby Cos\",\"nameTh\":\"เบบี้คอส\",\"amount\":10,\"price\":70,\"subtotal\":700}]}"</t>
  </si>
  <si>
    <t>✅ เริ่ม generateAdminDeliveryDocs สำหรับ: บ้านไร่นายายคำ วันที่: 20082025</t>
  </si>
  <si>
    <t>🔥 Queued order with Trigger ID: 305347959869668146</t>
  </si>
  <si>
    <t>Flex Message (Final): {"type":"flex","altText":"(ADMIN#787) สั่งผักใหม่","contents":{"type":"bubble","size":"mega","body":{"type":"box","layout":"vertical","spacing":"md","contents":[{"type":"text","text":"✅ รายการสั่งผักใหม่ (ADMIN#787)","weight":"bold","size":"md","color":"#1DB446","wrap":true},{"type":"text","text":"ร้าน: บ้านไร่นายายคำ","size":"sm","color":"#555555","wrap":true},{"type":"text","text":"การชำระเงิน: โอนเงิน","size":"sm","color":"#555555","wrap":true},{"type":"text","text":"วันที่จัดส่ง: พุธที่ 20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กก.","size":"sm","color":"#555555","align":"end","flex":3},{"type":"text","text":"350 บ.","size":"sm","color":"#000000","align":"end","flex":3}]},{"type":"box","layout":"horizontal","contents":[{"type":"text","text":"Baby Cos","size":"sm","color":"#000000","flex":4},{"type":"text","text":"5.00 กก.","size":"sm","color":"#555555","align":"end","flex":3},{"type":"text","text":"350 บ.","size":"sm","color":"#000000","align":"end","flex":3}]},{"type":"box","layout":"horizontal","contents":[{"type":"text","text":"Mizuna","size":"sm","color":"#000000","flex":4},{"type":"text","text":"2.00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บ.","size":"sm","color":"#000000","align":"end","flex":3}]}]},{"type":"separator","margin":"md"},{"type":"box","layout":"horizontal","margin":"sm","contents":[{"type":"text","text":"รวม","weight":"bold","size":"sm","flex":4},{"type":"text","text":"12.00 กก.","weight":"bold","align":"end","size":"sm","flex":2},{"type":"text","text":"900 บ.","weight":"bold","align":"end","size":"sm","flex":3}]}]}}}</t>
  </si>
  <si>
    <t>📬 pushFlexMessage : {"sentMessages":[{"id":"575175848009924675","quoteToken":"GrHFfNBCjqRroOvDLg0fysu2K5EdtpPnEoyGUyHjaR0yuPZq_3t5pXbfN2iIcXexUIwYLI_DjOrRnSkhMGWKujW9I3_MWxuKHYvc7TyA1VViDLV5nGdxZ86mEKZqAgYebXzODhGvYuk0F8yidK9_5Q"}]}</t>
  </si>
  <si>
    <t>🔥 Deleted property for trigger: -2636628183600231078</t>
  </si>
  <si>
    <t>✅ Deleted trigger: -2636628183600231078</t>
  </si>
  <si>
    <t>🔥 Processing order for trigger: 305347959869668146</t>
  </si>
  <si>
    <t>summarizeOrdersToPayments key: 14/08/2025|บ้านไร่นายายคำ</t>
  </si>
  <si>
    <t>Flex Message (Final): {"type":"flex","altText":"(ADMIN#788) สั่งผักใหม่","contents":{"type":"bubble","size":"mega","body":{"type":"box","layout":"vertical","spacing":"md","contents":[{"type":"text","text":"✅ รายการสั่งผักใหม่ (ADMIN#788)","weight":"bold","size":"md","color":"#1DB446","wrap":true},{"type":"text","text":"ร้าน: บ้านไร่นายายคำ","size":"sm","color":"#555555","wrap":true},{"type":"text","text":"การชำระเงิน: โอนเงิน","size":"sm","color":"#555555","wrap":true},{"type":"text","text":"วันที่จัดส่ง: พฤหัสบดีที่ 14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Cos","size":"sm","color":"#000000","flex":4},{"type":"text","text":"10.00 กก.","size":"sm","color":"#555555","align":"end","flex":3},{"type":"text","text":"700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กก.","weight":"bold","align":"end","size":"sm","flex":2},{"type":"text","text":"700 บ.","weight":"bold","align":"end","size":"sm","flex":3}]}]}}}</t>
  </si>
  <si>
    <t>📬 pushFlexMessage : {"sentMessages":[{"id":"575175922383061331","quoteToken":"yWsxy4aNDeOwWEiN9x-FTkeKCOC7BZ0ZnPQYIyNEF06BT01ng61vJdlBkvWOf7Gowd7Qeyv282GDt7N1MsSrgMbsxDsbZiERT6KB0QffXNMlg41ZB02IGy0xIN2Z-qsicOkbSYDGAS8jZYnvLgjpQQ"}]}</t>
  </si>
  <si>
    <t>🔥 Deleted property for trigger: 305347959869668146</t>
  </si>
  <si>
    <t>✅ Deleted trigger: 305347959869668146</t>
  </si>
  <si>
    <t>json : "{\"date\":\"2025-08-20T04:07:50.927Z\",\"deliveryDate\":\"2025-08-17\",\"user\":\"บ้านไร่นายายคำ\",\"userLine\":\"ADMIN\",\"payMethod\":\"โอนเงิน\",\"userId\":\"ADMIN\",\"order\":[{\"name\":\"Baby Cos\",\"nameTh\":\"เบบี้คอส\",\"amount\":15,\"price\":70,\"subtotal\":1050}]}"</t>
  </si>
  <si>
    <t>🔥 Queued order with Trigger ID: 138238677010901401</t>
  </si>
  <si>
    <t>🔥 Processing order for trigger: 138238677010901401</t>
  </si>
  <si>
    <t>summarizeOrdersToPayments key: 17/08/2025|บ้านไร่นายายคำ</t>
  </si>
  <si>
    <t>Flex Message (Final): {"type":"flex","altText":"(ADMIN#789) สั่งผักใหม่","contents":{"type":"bubble","size":"mega","body":{"type":"box","layout":"vertical","spacing":"md","contents":[{"type":"text","text":"✅ รายการสั่งผักใหม่ (ADMIN#789)","weight":"bold","size":"md","color":"#1DB446","wrap":true},{"type":"text","text":"ร้าน: บ้านไร่นายายคำ","size":"sm","color":"#555555","wrap":true},{"type":"text","text":"การชำระเงิน: โอนเงิน","size":"sm","color":"#555555","wrap":true},{"type":"text","text":"วันที่จัดส่ง: อาทิตย์ที่ 17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Cos","size":"sm","color":"#000000","flex":4},{"type":"text","text":"15.00 กก.","size":"sm","color":"#555555","align":"end","flex":3},{"type":"text","text":"1,050 บ.","size":"sm","color":"#000000","align":"end","flex":3}]}]},{"type":"separator","margin":"md"},{"type":"box","layout":"horizontal","margin":"sm","contents":[{"type":"text","text":"รวม","weight":"bold","size":"sm","flex":4},{"type":"text","text":"15.00 กก.","weight":"bold","align":"end","size":"sm","flex":2},{"type":"text","text":"1,050 บ.","weight":"bold","align":"end","size":"sm","flex":3}]}]}}}</t>
  </si>
  <si>
    <t>📬 pushFlexMessage : {"sentMessages":[{"id":"575176017158078817","quoteToken":"RxZWrwQpV3uPos5p3JqeJp3B5WbWI7mYYqlIzrcx6aiDCyqi4EmguMQaydRkYcyF9BJDxEWQ4ZG2kPCW2Lpfe8vFCeo2C5VYyXast_xLODY0i6fbpPN1Ygdtn3Xj0ew9PAWrJ7zXxLNU4Zt8fI8Vsw"}]}</t>
  </si>
  <si>
    <t>🔥 Deleted property for trigger: 138238677010901401</t>
  </si>
  <si>
    <t>✅ Deleted trigger: 138238677010901401</t>
  </si>
  <si>
    <t>json : "{\"destination\":\"Uffcadd844141cf0a43c0c2c87fb2389e\",\"events\":[{\"type\":\"message\",\"message\":{\"type\":\"text\",\"id\":\"575181476044996833\",\"quotedMessageId\":\"575108000293847043\",\"quoteToken\":\"fPmHBNg-mmz_axXBfYH53lvJWAUy6-XOzawLXTSS6OGMkLLsEZeR8WSs7ZSHmZKVukFZfsGIbe-zfYlIaSp3hTQJIUKaaCmzWXpUyFGM2Pfi3CCO_Imn2M9GPr_x9DHYAIsxCwQGMIvu6NqPwJ3SBg\",\"text\":\"มีมั้ยครับ\"},\"webhookEventId\":\"01K32XQSRRJ6M6JRDYHG1J3Z14\",\"deliveryContext\":{\"isRedelivery\":false},\"timestamp\":1755666179703,\"source\":{\"type\":\"user\",\"userId\":\"U863ec6850ff494c8ad50b25afa94efb0\"},\"replyToken\":\"f112e18a3c7f40b7a4301210e8deda62\",\"mode\":\"active\"}]}"</t>
  </si>
  <si>
    <t>json : "{\"destination\":\"Uffcadd844141cf0a43c0c2c87fb2389e\",\"events\":[{\"type\":\"message\",\"message\":{\"type\":\"sticker\",\"id\":\"575181538690334722\",\"quoteToken\":\"a7uHDMyQW9xOXl4u_jsqmsRGxV3L2-YZVAnFYRqXwpjhNSqBSjrZItpSfFplySLdLvQTl5AuSMHyQIWXWcvrj6L_JDdm-FCajqrX09Wb2bZB8qQT13uAEXoRpaRBucYU3x6z5w_azEZNcxdx35nn0A\",\"stickerId\":\"13\",\"packageId\":\"1\",\"stickerResourceType\":\"STATIC\",\"keywords\":[\"nice\",\"good\",\"Wow\",\"wonderful\",\"moon\",\"goodjob\",\"cool\",\"Affirmative\",\"OK\",\"thumbsup\",\"thumb\",\"well done\",\"Awesome\"]},\"webhookEventId\":\"01K32XRYD8TQ3S04YXNMFG3YWR\",\"deliveryContext\":{\"isRedelivery\":false},\"timestamp\":1755666216988,\"source\":{\"type\":\"user\",\"userId\":\"U863ec6850ff494c8ad50b25afa94efb0\"},\"replyToken\":\"c7241605d263446aa4a582f20fd8b234\",\"mode\":\"active\"}]}"</t>
  </si>
  <si>
    <t>json : "{\"destination\":\"Uffcadd844141cf0a43c0c2c87fb2389e\",\"events\":[{\"type\":\"message\",\"message\":{\"type\":\"sticker\",\"id\":\"575185816830083265\",\"quoteToken\":\"S6TRMzsRTTCx7S6mABCq7xzm-Rnu6JacnNYmLPg3rMNAC4QzZHgmSkJLeNzFIMWaBUtVpO5tDc9hUDCFhp2KUdERasFQ0WjSB9sFhb0E7SfBpQ-8uGSLQNbOsYf8Qo-4WLWkZZcGO1FHkUdGHPxFYA\",\"stickerId\":\"480012575\",\"packageId\":\"18607979\",\"stickerResourceType\":\"STATIC\",\"keywords\":[\"humble\",\"Thanks\",\"Applause\"]},\"webhookEventId\":\"01K3306RPFEYSRNNBREVH5D509\",\"deliveryContext\":{\"isRedelivery\":false},\"timestamp\":1755668766973,\"source\":{\"type\":\"user\",\"userId\":\"Ua560acbf9a31e34c0b4e4c64e77ac84d\"},\"replyToken\":\"cf7e58cfc4fa4ceaafdf5e62a37e19dc\",\"mode\":\"active\"}]}"</t>
  </si>
  <si>
    <t>📬 pushFlexMessage : {"sentMessages":[{"id":"575218632813183418","quoteToken":"RJV56eEbuNms7kyMalKRq7fs84Gi_RWqXWuqOF7t-aEKNLF7HSwjuMEw9MhJIyhvx6pdmKy3KSpBaeJzA75jYbhMAhs_mLP2O89DBWw_aZT4_b9KCJOQ5pOv4dxraUBB7yEXnCzhUbdInFgeBjvG5A"}]}</t>
  </si>
  <si>
    <t>json : "{\"destination\":\"Uffcadd844141cf0a43c0c2c87fb2389e\",\"events\":[{\"type\":\"message\",\"message\":{\"type\":\"image\",\"id\":\"575224338022925046\",\"quoteToken\":\"fpOPZ2Q5nfdmV2gXTGw7NiJdtdoN8NrpRnhkV7a2_0SHz4QhZKZqqP8tCbwP0nVnyvxbd86bziX3YCv3y-R59B1OyVsbFVfu6Q9kyjwP53uLj-sLLgm0G2gDIEzy39YKcSnNUfa-l6-EAhuymHkGLw\",\"contentProvider\":{\"type\":\"line\"}},\"webhookEventId\":\"01K33P3EWVBHD5FX9PMT63TAZC\",\"deliveryContext\":{\"isRedelivery\":false},\"timestamp\":1755691727556,\"source\":{\"type\":\"user\",\"userId\":\"Ua560acbf9a31e34c0b4e4c64e77ac84d\"},\"replyToken\":\"6e737ae363bc45c898670a7419434252\",\"mode\":\"active\"}]}"</t>
  </si>
  <si>
    <t>json : "{\"destination\":\"Uffcadd844141cf0a43c0c2c87fb2389e\",\"events\":[{\"type\":\"message\",\"message\":{\"type\":\"text\",\"id\":\"575237698038792645\",\"quoteToken\":\"T7jRzWlJDnZlsMBH6M0mEA0izSsqkyZd3k98ro9g79Wgj0hw9EW0nrcMtUZMfIsT151xI6ZC3De1FRoxDYolUwFhyddMfZLVMPzBKZdnSny9t7uVpjiorSdw9WdsI_gw9gOJ2vYt1oZzZq-2QWzkIw\",\"text\":\"สั่งผัก\"},\"webhookEventId\":\"01K33XPF8ACZMCQ1DMZ1ZGAKAA\",\"deliveryContext\":{\"isRedelivery\":false},\"timestamp\":1755699690602,\"source\":{\"type\":\"user\",\"userId\":\"Uf31fcbb445a04ac9cfb8fb58a37d2724\"},\"replyToken\":\"17771572a1fc4121b6bb985ea2f14eb2\",\"mode\":\"active\"}]}"</t>
  </si>
  <si>
    <t>json : "{\"date\":\"2025-08-20T16:46:39.540Z\",\"deliveryDate\":\"2025-08-22\",\"user\":\"Rare\",\"userLine\":\"21gun\",\"payMethod\":\"เครดิต\",\"userId\":\"U863ec6850ff494c8ad50b25afa94efb0\",\"order\":[{\"name\":\"Frillice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</si>
  <si>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{"sentMessages":[{"id":"575252317268607330","quoteToken":"eo8eVALXU3QBRkAafk8Wb1TryB5g2GXDqPU5zVS_s3krjC_ySmCwrlBkWgnce8shyyU4FLiHL4KpfvC2P6NP8YTsg-Cbylxm8JpcwpSWUVGsiK87PMCMU1xt99IHB45dsPmN2VfwhtPPxb4KNvI75Q"}]}</t>
  </si>
  <si>
    <t>🔥 Queued order with Trigger ID: -6299720996733662442</t>
  </si>
  <si>
    <t>🔥 Processing order for trigger: -6299720996733662442</t>
  </si>
  <si>
    <t>summarizeOrdersToPayments key: 22/08/2025|Rare</t>
  </si>
  <si>
    <t>Flex Message (Final): {"type":"flex","altText":"(21gun#790) สั่งผักใหม่","contents":{"type":"bubble","size":"mega","body":{"type":"box","layout":"vertical","spacing":"md","contents":[{"type":"text","text":"✅ รายการสั่งผักใหม่ (21gun#790)","weight":"bold","size":"md","color":"#1DB446","wrap":true},{"type":"text","text":"ร้าน: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</si>
  <si>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{"sentMessages":[{"id":"575252556411043943","quoteToken":"5sMgIwI6JFZzZVMyXHz9Mc8neZiBOcV07nYH8kQmekTQVTWZ2FaPbL9_F79jG-_7vK8pyuKbvYncNbaqnWS65xqR3ojLVNrv1eirOT5wpMzUI2IWnwOyp0czlMw39EBbTXd9shS3lpyo-zJuRCcP_w"}]}</t>
  </si>
  <si>
    <t>🔥 Deleted property for trigger: -6299720996733662442</t>
  </si>
  <si>
    <t>✅ Deleted trigger: -6299720996733662442</t>
  </si>
  <si>
    <t>json : "{\"date\":\"2025-08-21T02:35:44.276Z\",\"deliveryDate\":\"2025-08-23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</si>
  <si>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{"sentMessages":[{"id":"575311615147377066","quoteToken":"y6bqYPdOQ9627umU9P_ht1l-S83TcS4XnZZUYFJJBVsUSfO1X7UExgLFZg7lsRw-3j0vT25u_o8SE36xSuda8xOkn9H0CEOB4VcLJcnyrBtk2ycrk535mUsZo-VD-Tv1tLBxDk8W08mQB8Env2DBeg"}]}</t>
  </si>
  <si>
    <t>🔥 Queued order with Trigger ID: 4627943980889076581</t>
  </si>
  <si>
    <t>🔥 Processing order for trigger: 4627943980889076581</t>
  </si>
  <si>
    <t>Delivery Date : Sat Aug 23 2025 07:00:00 GMT+0700 (เวลาอินโดจีน)</t>
  </si>
  <si>
    <t>Delivery Date Formated: 23/08/2025</t>
  </si>
  <si>
    <t>summarizeOrdersToPayments key: 23/08/2025|ขนมบ้านคุณย่า</t>
  </si>
  <si>
    <t>Flex Message (Final): {"type":"flex","altText":"(ร้านอาหารบ้านคุณย่า#791)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(ร้านอาหารบ้านคุณย่า#791)","weight":"bold","size":"md","color":"#1DB446","wrap":true},{"type":"text","text":"ร้าน: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</si>
  <si>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{"sentMessages":[{"id":"575311830953230475","quoteToken":"3b60bqhzayjd-zEiSxLvRnzsUb8J2p4kMYFRkd056ev04Am4IQ_hyQjWmkpbTKDJTOK-tNn6wX24aqwkqFNDRA82axtAqCP-Mzu58UtN91YIM3HnPhMAiXFoB88imYGQ2ie6E8fR1mGbrzQh2pRiHA"}]}</t>
  </si>
  <si>
    <t>🔥 Deleted property for trigger: 4627943980889076581</t>
  </si>
  <si>
    <t>✅ Deleted trigger: 4627943980889076581</t>
  </si>
  <si>
    <t>json : "{\"destination\":\"Uffcadd844141cf0a43c0c2c87fb2389e\",\"events\":[{\"type\":\"message\",\"message\":{\"type\":\"text\",\"id\":\"575337212497887612\",\"quoteToken\":\"UzijewlnuhHN64_K7Goe7YJM3XQvqRm4pVD9pXLH9bTLeZ4pCvApO9joCHnrfe8p7ymVihkCKIFrISBa7Sh60p2bBdGp7WjoWB1hK6I0wgojFVfAG2sXiYQ0kH2kpsmBKaPu18RA2fJAm0336lphaw\",\"text\":\"สั่งผักค่ะ\\nกรีนโอ๊ค 0.5 กก.\\nเรดโอ๊ค 0.5 กก.\\nคอส 0.5 กก.\\nร็อคเก็ต 0.5 กก.\\nเบซิล 3 ขีดค่ะ\"},\"webhookEventId\":\"01K35P8M8DTJV16G5JJYS2D462\",\"deliveryContext\":{\"isRedelivery\":false},\"timestamp\":1755759005872,\"source\":{\"type\":\"user\",\"userId\":\"U0e10de2b5352d65f5e41d2b3856f6ca3\"},\"replyToken\":\"35b70f4d87c544a9934a3816f37a8146\",\"mode\":\"active\"}]}"</t>
  </si>
  <si>
    <t>📬 pushFlexMessage : {"sentMessages":[{"id":"575363622285606920","quoteToken":"VpzvflauNOqDVKBXBo5BzE1NI9xD5jMvSIhKghonAg-G3EOkMYPxEawMh6WfQjgAYD89lFddehcK68xETBlgKVfBF0gNksJVs7h5txYASe2U5DChedFJLYg9klRkSaun17454eTJY0bimsfAs3pBew"}]}</t>
  </si>
  <si>
    <t>json : "{\"date\":\"2025-08-21T16:31:14.090Z\",\"deliveryDate\":\"2025-08-22\",\"user\":\"8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\",\"amount\":1,\"price\":120,\"subtotal\":120,\"image\":\"https://i.postimg.cc/xXKgwvBZ/05.png\"},{\"name\":\"Baby Cos\",\"nameTh\":\"เบบี้คอส\",\"amount\":1,\"price\":120,\"subtotal\":120,\"image\":\"https://i.postimg.cc/2bXxQ2B1/12.png\"}]}"</t>
  </si>
  <si>
    <t>📬 pushFlexMessage : {"sentMessages":[{"id":"575395718610288777","quoteToken":"km1CfB684yu3ePxzq2Iwcs5q8JIogvusXis77ntb9pjuu5dofYiUsJny5oAxUwKgWJjUSIDZB9A577bOlrMyHmOy2xuHERQUsZf6dqojeWAMo7i4TzlR-Wt-edJtRJVP0WnC2Vn38mmZjcCkXxEaow"}]}</t>
  </si>
  <si>
    <t>🔥 Queued order with Trigger ID: 6836105759895195144</t>
  </si>
  <si>
    <t>json : "{\"destination\":\"Uffcadd844141cf0a43c0c2c87fb2389e\",\"events\":[{\"type\":\"message\",\"message\":{\"type\":\"text\",\"id\":\"575395730118672419\",\"quoteToken\":\"2OC9oo9wCCBYzhls3NozeNp4srUPCOJvp3ErssWbhVsYYe_MsfhvJTb3z9hiDEaQOYKMJSYWbejUdkO2rwJmu8GVDVXGBpx5EaSrB6WVntFMYpjbh6aOQSkEeTeVwr74IRlc5KIYdnouawICdmmkRw\",\"text\":\"เราเรดโอ้คด้วย 1 กก ครับ\"},\"webhookEventId\":\"01K36QH24GM5104VRS853NYHJ4\",\"deliveryContext\":{\"isRedelivery\":false},\"timestamp\":1755793884998,\"source\":{\"type\":\"user\",\"userId\":\"U863ec6850ff494c8ad50b25afa94efb0\"},\"replyToken\":\"cd1974a60c744d57a1b663585d6c9efc\",\"mode\":\"active\"}]}"</t>
  </si>
  <si>
    <t>🔥 Processing order for trigger: 6836105759895195144</t>
  </si>
  <si>
    <t>summarizeOrdersToPayments key: 22/08/2025|8 Dining</t>
  </si>
  <si>
    <t>Flex Message (Final): {"type":"flex","altText":"(21gun#792) สั่งผักใหม่","contents":{"type":"bubble","size":"mega","body":{"type":"box","layout":"vertical","spacing":"md","contents":[{"type":"text","text":"✅ รายการสั่งผักใหม่ (21gun#792)","weight":"bold","size":"md","color":"#1DB446","wrap":true},{"type":"text","text":"ร้าน: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</si>
  <si>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{"sentMessages":[{"id":"575395831906304035","quoteToken":"-fpveA83FeMeTeBpZ053reL_-6umHrL5UHVFARvcYWSYGuug3eeUoVYuijOOkl1OP-kxLJpf2A5zIZCzizcEGp3UPRy-n1zwhFoLuztmVe7Qh6hehWn5PS_ZFuVtlD1HXdR3258sXqaGK3IQdmnssA"}]}</t>
  </si>
  <si>
    <t>🔥 Deleted property for trigger: 6836105759895195144</t>
  </si>
  <si>
    <t>✅ Deleted trigger: 6836105759895195144</t>
  </si>
  <si>
    <t>json : "{\"destination\":\"Uffcadd844141cf0a43c0c2c87fb2389e\",\"events\":[{\"type\":\"message\",\"message\":{\"type\":\"text\",\"id\":\"575414288555180101\",\"quoteToken\":\"78731SRaU1kRtgDI9MDrvAGuVpfNtOoYfTttwyaHUMiua5ph4-1shDuwTcBTeIKlXkb3iO3Y96FNLBHUgLGv-O_E9hj8e542YJWeLSrliSdiGWG8Ou8EBXU1Cejqgr9f9fRcxazXky3xpglIvO22RQ\",\"text\":\"เอทบิสโทร\\nเรดคอรัล 1โล\\nฟิลเลย์ 1โล\\nเบบี้คอส 1โล\\nร้อกเกต 0.5โลค่ะ\"},\"webhookEventId\":\"01K3722MCTG01YD098KQZMSJPM\",\"deliveryContext\":{\"isRedelivery\":false},\"timestamp\":1755804946693,\"source\":{\"type\":\"user\",\"userId\":\"Uc0f3910d135521f0995ac379d0c945f8\"},\"replyToken\":\"067bd57fb4704cb3bd3fc95de28748e4\",\"mode\":\"active\"}]}"</t>
  </si>
  <si>
    <t>json : "{\"destination\":\"Uffcadd844141cf0a43c0c2c87fb2389e\",\"events\":[{\"type\":\"message\",\"message\":{\"type\":\"text\",\"id\":\"575414316791234749\",\"quoteToken\":\"rxCLOF9jtgmX6AX9lCNIxuBOVKWJhIuFuSEsoer7EUgrDDSXwuTjLV0R-X3eUyn4dxxTvrYevY4p0ixTFOsRrdqVO5IDQUJNdfqlJWv35dQi_zl54CI_nGQeLT60OnOVjDsoVwDRS_YLq4P5tSZbDw\",\"text\":\"โชเน็น\\nกรีน 1 โล\\nเรด 1 โล\"},\"webhookEventId\":\"01K372358BY7NQDXW4QJRFTKN5\",\"deliveryContext\":{\"isRedelivery\":false},\"timestamp\":1755804963600,\"source\":{\"type\":\"user\",\"userId\":\"Uc0f3910d135521f0995ac379d0c945f8\"},\"replyToken\":\"e2f58b8d6a2c4bd4b58003880b037bb9\",\"mode\":\"active\"}]}"</t>
  </si>
  <si>
    <t>json : "{\"destination\":\"Uffcadd844141cf0a43c0c2c87fb2389e\",\"events\":[{\"type\":\"message\",\"message\":{\"type\":\"text\",\"id\":\"575414369085816990\",\"quoteToken\":\"ZklS0m6GlstQu_Lo51njtUejAlcjsqogG2QI7MEIeHDYUHjAmII6vCZa3WMH_gvFZgOtTHeG_ENHI-1rCT-sf01Bj9jgI8Jm3afg38xzo-BXww6JnjHCsoQgobLbgsQPzNG996Uv0hKcBlzSyohGMg\",\"text\":\"แฟทบอย\\nเรดคอรัล 1โล\\nฟิลเลย์ 1โล\\nเบบี้คอส 1โลค่ะ \"},\"webhookEventId\":\"01K37243KZ6BXCEBKA8AMTWBWT\",\"deliveryContext\":{\"isRedelivery\":false},\"timestamp\":1755804994696,\"source\":{\"type\":\"user\",\"userId\":\"Uc0f3910d135521f0995ac379d0c945f8\"},\"replyToken\":\"b2328c1acb064feb8064b0b6d5a1179e\",\"mode\":\"active\"}]}"</t>
  </si>
  <si>
    <t>json : "{\"date\":\"2025-08-21T22:57:26.050Z\",\"deliveryDate\":\"2025-08-22\",\"user\":\"Shounen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</si>
  <si>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-7528640944270646518</t>
  </si>
  <si>
    <t>json : "{\"date\":\"2025-08-21T22:58:12.021Z\",\"deliveryDate\":\"2025-08-22\",\"user\":\"Fat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</si>
  <si>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7015786115359551740</t>
  </si>
  <si>
    <t>🔥 Processing order for trigger: -7528640944270646518</t>
  </si>
  <si>
    <t>summarizeOrdersToPayments key: 22/08/2025|Shounen Yakiniku</t>
  </si>
  <si>
    <t>json : "{\"date\":\"2025-08-21T22:59:30.350Z\",\"deliveryDate\":\"2025-08-22\",\"user\":\"8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</si>
  <si>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-667437727830864294</t>
  </si>
  <si>
    <t>Flex Message (Final): {"type":"flex","altText":"(ADMIN#793) สั่งผักใหม่","contents":{"type":"bubble","size":"mega","body":{"type":"box","layout":"vertical","spacing":"md","contents":[{"type":"text","text":"✅ รายการสั่งผักใหม่ (ADMIN#793)","weight":"bold","size":"md","color":"#1DB446","wrap":true},{"type":"text","text":"ร้าน: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</si>
  <si>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🔥 Processing order for trigger: 7015786115359551740</t>
  </si>
  <si>
    <t>📬 pushFlexMessage : {"sentMessages":[{"id":"575434812945596778","quoteToken":"rHGQVvm1-rb1qWX6FY7xDdUvmEPklZNsO7ZthDxJa94MuTqWBsmJxb03vh_Sw6ZI81GGuV1Fr-XyWD71p7LXBH9UD_YYtnxcJTUKyKhcO1lQGfndQMC_fZ_uhW57RU3DCtP9P1wb5NcG6pUn1mA5Bw"}]}</t>
  </si>
  <si>
    <t>🔥 Deleted property for trigger: -7528640944270646518</t>
  </si>
  <si>
    <t>✅ Deleted trigger: -7528640944270646518</t>
  </si>
  <si>
    <t>summarizeOrdersToPayments key: 22/08/2025|Fat Boy</t>
  </si>
  <si>
    <t>Flex Message (Final): {"type":"flex","altText":"(ADMIN#794) สั่งผักใหม่","contents":{"type":"bubble","size":"mega","body":{"type":"box","layout":"vertical","spacing":"md","contents":[{"type":"text","text":"✅ รายการสั่งผักใหม่ (ADMIN#794)","weight":"bold","size":"md","color":"#1DB446","wrap":true},{"type":"text","text":"ร้าน: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</si>
  <si>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{"sentMessages":[{"id":"575434856029225069","quoteToken":"HhRCgKEnC0o1V86f_yOK5Myl0Yne3Ck3vsz2z4DS2uVg1cZBQOBouQq5xKBiOX_IZfXWzw2QfHPkxOq8I_aCk4Wvc6ZAB5owhglIq1OBptEUavE4AEmThcaOhe7HByFqbbP95cS6ViHY0r2tuU7Tjw"}]}</t>
  </si>
  <si>
    <t>🔥 Deleted property for trigger: 7015786115359551740</t>
  </si>
  <si>
    <t>✅ Deleted trigger: 7015786115359551740</t>
  </si>
  <si>
    <t>🔥 Processing order for trigger: -667437727830864294</t>
  </si>
  <si>
    <t>json : "{\"date\":\"2025-08-21T23:00:59.306Z\",\"deliveryDate\":\"2025-08-22\",\"user\":\"8 Dining\",\"userLine\":\"ADMIN\",\"payMethod\":\"เครดิต\",\"userId\":\"ADMIN\",\"order\":[{\"name\":\"Green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\",\"amount\":1,\"price\":120,\"subtotal\":120},{\"name\":\"Baby Cos\",\"nameTh\":\"เบบี้คอส\",\"amount\":1,\"price\":120,\"subtotal\":120}]}"</t>
  </si>
  <si>
    <t>🔥 Queued order with Trigger ID: 4502826269679950767</t>
  </si>
  <si>
    <t>🔥 Processing order for trigger: 4502826269679950767</t>
  </si>
  <si>
    <t>Found 2 rows to delete for shop "8 Dining" on 22/08/2025.</t>
  </si>
  <si>
    <t>Deleted row: 3639</t>
  </si>
  <si>
    <t>Deleted row: 3638</t>
  </si>
  <si>
    <t>Found existing payment summary at data index: 2045</t>
  </si>
  <si>
    <t>Row 2047 updated successfully.</t>
  </si>
  <si>
    <t>Flex Message (Final): {"type":"flex","altText":"(ADMIN#792) แก้ไขสั่งผัก","contents":{"type":"bubble","size":"mega","body":{"type":"box","layout":"vertical","spacing":"md","contents":[{"type":"text","text":"🔄 แก้ไขรายการสั่งผัก (ADMIN#792)","weight":"bold","size":"md","color":"#f57b00","wrap":true},{"type":"text","text":"ร้าน: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</si>
  <si>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{"sentMessages":[{"id":"575435049302753386","quoteToken":"tFULhOl1vB-5fO2MFezhYZSKMQGfCnbnU1zoRhjwTkh4PMnR14t-sD2ukiMQAitKkjPCiwlv5RF9uI_LAknNNj5lw19XPCJjmG9lxHXQyN2DBbYu8ge0JOgFOn8pVlYgVKC3iCaRHjGejOV6k6kZWQ"}]}</t>
  </si>
  <si>
    <t>🔥 Deleted property for trigger: 4502826269679950767</t>
  </si>
  <si>
    <t>✅ Deleted trigger: 4502826269679950767</t>
  </si>
  <si>
    <t>summarizeOrdersToPayments key: 22/08/2025|8 Bistro</t>
  </si>
  <si>
    <t>json : "{\"date\":\"2025-08-21T23:02:20.673Z\",\"deliveryDate\":\"2025-08-22\",\"user\":\"Bosco\",\"userLine\":\"ADMIN\",\"payMethod\":\"เงินสด\",\"userId\":\"ADMIN\",\"order\":[{\"name\":\"Green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ร็อคเก็ต\",\"amount\":0.5,\"price\":300,\"subtotal\":150},{\"name\":\"Italian Basil\",\"nameTh\":\"เบซิล\",\"amount\":0.3,\"price\":400,\"subtotal\":120}]}"</t>
  </si>
  <si>
    <t>🔥 Queued order with Trigger ID: 6115215580258799050</t>
  </si>
  <si>
    <t>Flex Message (Final): {"type":"flex","altText":"(ADMIN#795) สั่งผักใหม่","contents":{"type":"bubble","size":"mega","body":{"type":"box","layout":"vertical","spacing":"md","contents":[{"type":"text","text":"✅ รายการสั่งผักใหม่ (ADMIN#795)","weight":"bold","size":"md","color":"#1DB446","wrap":true},{"type":"text","text":"ร้าน: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กก.","weight":"bold","align":"end","size":"sm","flex":2},{"type":"text","text":"550 บ.","weight":"bold","align":"end","size":"sm","flex":3}]}]}}}</t>
  </si>
  <si>
    <t>📬 pushFlexMessage : {"sentMessages":[{"id":"575435224105091126","quoteToken":"7AVS4PgDb4_7gHz9xbJKjlGiSygpC1-Be19yM5Ds2spM08gwqAFETEyjvxilEALK1VD_TTRbkI5N3DQBJTtf55F1IC8GOh69f3dsBazUOlzWmKBPzqj85FBD7cDxO0lqPw1e2J2V3fuisS8TJdhO0w"}]}</t>
  </si>
  <si>
    <t>🔥 Deleted property for trigger: -667437727830864294</t>
  </si>
  <si>
    <t>✅ Deleted trigger: -667437727830864294</t>
  </si>
  <si>
    <t>🔥 Processing order for trigger: 6115215580258799050</t>
  </si>
  <si>
    <t>summarizeOrdersToPayments key: 22/08/2025|Bosco</t>
  </si>
  <si>
    <t>Flex Message (Final): {"type":"flex","altText":"(ADMIN#796) สั่งผักใหม่","contents":{"type":"bubble","size":"mega","body":{"type":"box","layout":"vertical","spacing":"md","contents":[{"type":"text","text":"✅ รายการสั่งผักใหม่ (ADMIN#796)","weight":"bold","size":"md","color":"#1DB446","wrap":true},{"type":"text","text":"ร้าน: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บ.","size":"sm","color":"#000000","align":"end","flex":3}]}]},{"type":"separator","margin":"md"},{"type":"box","layout":"horizontal","margin":"sm","contents":[{"type":"text","text":"รวม","weight":"bold","size":"sm","flex":4},{"type":"text","text":"2.30 กก.","weight":"bold","align":"end","size":"sm","flex":2},{"type":"text","text":"450 บ.","weight":"bold","align":"end","size":"sm","flex":3}]}]}}}</t>
  </si>
  <si>
    <t>📬 pushFlexMessage : {"sentMessages":[{"id":"575435283815203212","quoteToken":"EbA6rKHHO0ra7tU5i8KpWalQTv-jYzMZJeZOfYEuT8dVEX5UvBPnMlbkGXr7EHLeVGMZBGEUB0ZHieCvQWKsdYdM4sxowQ-mRKdpO_jaKMzIb1Q3XVav1Fbsj6qgNitZf0DEqq5_a7JGQSnhX3Ugug"}]}</t>
  </si>
  <si>
    <t>🔥 Deleted property for trigger: 6115215580258799050</t>
  </si>
  <si>
    <t>✅ Deleted trigger: 6115215580258799050</t>
  </si>
  <si>
    <t>json : "{\"date\":\"2025-08-21T23:04:46.626Z\",\"deliveryDate\":\"2025-08-22\",\"user\":\"ล้านสลัดบายคุณข้าว\",\"userLine\":\"ADMIN\",\"payMethod\":\"โอนเงิน\",\"userId\":\"ADMIN\",\"order\":[{\"name\":\"Green Oak\",\"nameTh\":\"กรีนโอ๊ค \",\"amount\":3,\"price\":120,\"subtotal\":360}]}"</t>
  </si>
  <si>
    <t>🔥 Queued order with Trigger ID: -2282009998166093123</t>
  </si>
  <si>
    <t>🔥 Processing order for trigger: -2282009998166093123</t>
  </si>
  <si>
    <t>summarizeOrdersToPayments key: 22/08/2025|ล้านสลัดบายคุณข้าว</t>
  </si>
  <si>
    <t>Flex Message (Final): {"type":"flex","altText":"(ADMIN#797) สั่งผักใหม่","contents":{"type":"bubble","size":"mega","body":{"type":"box","layout":"vertical","spacing":"md","contents":[{"type":"text","text":"✅ รายการสั่งผักใหม่ (ADMIN#797)","weight":"bold","size":"md","color":"#1DB446","wrap":true},{"type":"text","text":"ร้าน: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</si>
  <si>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{"sentMessages":[{"id":"575435492707794980","quoteToken":"IEKRU0POod4PrfuLk-f6nCAKw3sh-541GAWyj6avJ7W8XarL7dnGBJB1HuI0hvQkhc03Rs8PH8DUO9LdcBXlVbbbWsBFNOakXac_trkCUcKYn6l6GSumbvsMs8JFjjH_DHjWI6J0pIRncPx_dnbOoA"}]}</t>
  </si>
  <si>
    <t>🔥 Deleted property for trigger: -2282009998166093123</t>
  </si>
  <si>
    <t>✅ Deleted trigger: -2282009998166093123</t>
  </si>
  <si>
    <t>sendDailyOrderSummary formattedToday : 22/08/2025</t>
  </si>
  <si>
    <t>sendDailyOrderSummary todayRows : [[782,"20 Aug 2025 เวลา 08:37","2025-08-21T17:00:00.000Z","Brotherly","Green Oak",0.5,120,60,"โอนเงิน"],[782,"20 Aug 2025 เวลา 08:37","2025-08-21T17:00:00.000Z","Brotherly","Baby Cos",0.5,120,60,"โอนเงิน"],[790,"20 Aug 2025 เวลา 23:48","2025-08-21T17:00:00.000Z","Rare","Frillice Iceberg",1,140,140,"เครดิต"],[790,"20 Aug 2025 เวลา 23:48","2025-08-21T17:00:00.000Z","Rare","Baby Cos",1,120,120,"เครดิต"],[793,"22 Aug 2025 เวลา 05:59","2025-08-21T17:00:00.000Z","Shounen Yakiniku","Green Oak",1,120,120,"เครดิต"],[793,"22 Aug 2025 เวลา 05:59","2025-08-21T17:00:00.000Z","Shounen Yakiniku","Red Oak",1,120,120,"เครดิต"],[794,"22 Aug 2025 เวลา 05:59","2025-08-21T17:00:00.000Z","Fat Boy","Frillice Iceberg",1,140,140,"เครดิต"],[794,"22 Aug 2025 เวลา 05:59","2025-08-21T17:00:00.000Z","Fat Boy","Baby Cos",1,120,120,"เครดิต"],[794,"22 Aug 2025 เวลา 05:59","2025-08-21T17:00:00.000Z","Fat Boy","Red Coral",1,140,140,"เครดิต"],[792,"22 Aug 2025 เวลา 06:01","2025-08-21T17:00:00.000Z","8 Dining","Green Oak",1,120,120,"เครดิต"],[792,"22 Aug 2025 เวลา 06:01","2025-08-21T17:00:00.000Z","8 Dining","Red Oak",1,120,120,"เครดิต"],[792,"22 Aug 2025 เวลา 06:01","2025-08-21T17:00:00.000Z","8 Dining","Baby Cos",1,120,120,"เครดิต"],[795,"22 Aug 2025 เวลา 06:00","2025-08-21T17:00:00.000Z","8 Bistro","Frillice Iceberg",1,140,140,"เครดิต"],[795,"22 Aug 2025 เวลา 06:00","2025-08-21T17:00:00.000Z","8 Bistro","Baby Cos",1,120,120,"เครดิต"],[795,"22 Aug 2025 เวลา 06:00","2025-08-21T17:00:00.000Z","8 Bistro","Wild Rocket",0.5,300,150,"เครดิต"],[795,"22 Aug 2025 เวลา 06:00","2025-08-21T17:00:00.000Z","8 Bistro","Red Coral",1,140,140,"เครดิต"],[796,"22 Aug 2025 เวลา 06:03","2025-08-21T17:00:00.000Z","Bosco","Green Oak",0.5,120,60,"เงินสด"],[796,"22 Aug 2025 เวลา 06:03","2025-08-21T17:00:00.000Z","Bosco","Red Oak",0.5,120,60,"เงินสด"],[796,"22 Aug 2025 เวลา 06:03","2025-08-21T17:00:00.000Z","Bosco","Cos",0.5,120,60,"เงินสด"],[796,"22 Aug 2025 เวลา 06:03","2025-08-21T17:00:00.000Z","Bosco","Wild Rocket",0.5,300,150,"เงินสด"],[796,"22 Aug 2025 เวลา 06:03","2025-08-21T17:00:00.000Z","Bosco","Italian Basil",0.3,400,120,"เงินสด"],[797,"22 Aug 2025 เวลา 06:05","2025-08-21T17:00:00.000Z","ล้านสลัดบายคุณข้าว","Green Oak",3,120,360,"โอนเงิน"]]</t>
  </si>
  <si>
    <t>📬 pushFlexMessage : {"sentMessages":[{"id":"575435922640994527","quoteToken":"QQmnxPiETlUyW8kp2OxXciNWNUMLZknmldYRk1YhpOjQ14fu1nZIX6tB2XuRa0rAyA96SmhAwvG1lDJstU1mUWp2Lk-4RJLMTqxwJbS2XNteG_qcVQQasP6nqxvJlQ79BrmUDUktny8sMEjyhlTgiQ"}]}</t>
  </si>
  <si>
    <t>json : "{\"destination\":\"Uffcadd844141cf0a43c0c2c87fb2389e\",\"events\":[{\"type\":\"message\",\"message\":{\"type\":\"text\",\"id\":\"575447173593301656\",\"quoteToken\":\"pFUAxIVK57xXx01O9Y89IoYwgyuwvBOFhsoKoFuk-wtOUYgWr-XwHSX228OuXbkV2KNwZnl95A2aG-zmJqUZPLf8Hx6wdvzKKCejq3oDgciVk7Ych90XfimRRWen_7VpeKxM7A-YDAYmnIIuaEc5JQ\",\"text\":\"สั่งผัก\"},\"webhookEventId\":\"01K37MRT72MZBTBQNRK0NY9Z0F\",\"deliveryContext\":{\"isRedelivery\":false},\"timestamp\":1755824547706,\"source\":{\"type\":\"user\",\"userId\":\"U21b3788b2e55446c56765eb78ef5a3ab\"},\"replyToken\":\"ee58df95a34245029adebf7b3c051e41\",\"mode\":\"active\"}]}"</t>
  </si>
  <si>
    <t>json : "{\"date\":\"2025-08-22T01:03:21.059Z\",\"deliveryDate\":\"2025-08-22\",\"user\":\"บ้านอิ่มอร่อย\",\"userLine\":\"PIN🐰\",\"payMethod\":\"เงินสด\",\"userId\":\"U21b3788b2e55446c56765eb78ef5a3ab\",\"order\":[{\"name\":\"Frillice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</si>
  <si>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{"sentMessages":[{"id":"575447271487832330","quoteToken":"h8AdzM6gsIKsn5FYvirxKjvzRJSvlU3CkeBdm0LteRaL9l77AA1xAxQLrVZrm5kAzGy8o8Z_Ax38ijb9KdHSgYWQbdPHZjsh9e6kJSrdigLzzk41LwGVmqMQTzEK-9WYQguQf9PP9rCZLsg5Y_nBiw"}]}</t>
  </si>
  <si>
    <t>🔥 Queued order with Trigger ID: -1697014956598871384</t>
  </si>
  <si>
    <t>🔥 Processing order for trigger: -1697014956598871384</t>
  </si>
  <si>
    <t>summarizeOrdersToPayments key: 22/08/2025|บ้านอิ่มอร่อย</t>
  </si>
  <si>
    <t>Flex Message (Final): {"type":"flex","altText":"(PIN🐰#798) สั่งผักใหม่","contents":{"type":"bubble","size":"mega","body":{"type":"box","layout":"vertical","spacing":"md","contents":[{"type":"text","text":"✅ รายการสั่งผักใหม่ (PIN🐰#798)","weight":"bold","size":"md","color":"#1DB446","wrap":true},{"type":"text","text":"ร้าน: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</si>
  <si>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{"sentMessages":[{"id":"575447558227493143","quoteToken":"ZI7xUm2e8O752Y1_YWXRelFe_v0U90HJTI0BXCz1qtH_eiiSCKF2fUDCovk9M6jZ9IwPjtrYTs0ooe0IjkU_geFNAhjLui3Qo3WSPKkBNv37kAUJeJXGF5deOuBQcS7ljB0DPoFTRi1757v-SAUKHQ"}]}</t>
  </si>
  <si>
    <t>🔥 Deleted property for trigger: -1697014956598871384</t>
  </si>
  <si>
    <t>✅ Deleted trigger: -1697014956598871384</t>
  </si>
  <si>
    <t>sendDailyPackingSummary formattedToday : 22/08/2025</t>
  </si>
  <si>
    <t>sendDailyPackingSummary todayRows : [[782,"20 Aug 2025 เวลา 08:37","2025-08-21T17:00:00.000Z","Brotherly","Green Oak",0.5,120,60,"โอนเงิน"],[782,"20 Aug 2025 เวลา 08:37","2025-08-21T17:00:00.000Z","Brotherly","Baby Cos",0.5,120,60,"โอนเงิน"],[790,"20 Aug 2025 เวลา 23:48","2025-08-21T17:00:00.000Z","Rare","Frillice Iceberg",1,140,140,"เครดิต"],[790,"20 Aug 2025 เวลา 23:48","2025-08-21T17:00:00.000Z","Rare","Baby Cos",1,120,120,"เครดิต"],[793,"22 Aug 2025 เวลา 05:59","2025-08-21T17:00:00.000Z","Shounen Yakiniku","Green Oak",1,120,120,"เครดิต"],[793,"22 Aug 2025 เวลา 05:59","2025-08-21T17:00:00.000Z","Shounen Yakiniku","Red Oak",1,120,120,"เครดิต"],[794,"22 Aug 2025 เวลา 05:59","2025-08-21T17:00:00.000Z","Fat Boy","Frillice Iceberg",1,140,140,"เครดิต"],[794,"22 Aug 2025 เวลา 05:59","2025-08-21T17:00:00.000Z","Fat Boy","Baby Cos",1,120,120,"เครดิต"],[794,"22 Aug 2025 เวลา 05:59","2025-08-21T17:00:00.000Z","Fat Boy","Red Coral",1,140,140,"เครดิต"],[792,"22 Aug 2025 เวลา 06:01","2025-08-21T17:00:00.000Z","8 Dining","Green Oak",1,120,120,"เครดิต"],[792,"22 Aug 2025 เวลา 06:01","2025-08-21T17:00:00.000Z","8 Dining","Red Oak",1,120,120,"เครดิต"],[792,"22 Aug 2025 เวลา 06:01","2025-08-21T17:00:00.000Z","8 Dining","Baby Cos",1,120,120,"เครดิต"],[795,"22 Aug 2025 เวลา 06:00","2025-08-21T17:00:00.000Z","8 Bistro","Frillice Iceberg",1,140,140,"เครดิต"],[795,"22 Aug 2025 เวลา 06:00","2025-08-21T17:00:00.000Z","8 Bistro","Baby Cos",1,120,120,"เครดิต"],[795,"22 Aug 2025 เวลา 06:00","2025-08-21T17:00:00.000Z","8 Bistro","Wild Rocket",0.5,300,150,"เครดิต"],[795,"22 Aug 2025 เวลา 06:00","2025-08-21T17:00:00.000Z","8 Bistro","Red Coral",1,140,140,"เครดิต"],[796,"22 Aug 2025 เวลา 06:03","2025-08-21T17:00:00.000Z","Bosco","Green Oak",0.5,120,60,"เงินสด"],[796,"22 Aug 2025 เวลา 06:03","2025-08-21T17:00:00.000Z","Bosco","Red Oak",0.5,120,60,"เงินสด"],[796,"22 Aug 2025 เวลา 06:03","2025-08-21T17:00:00.000Z","Bosco","Cos",0.5,120,60,"เงินสด"],[796,"22 Aug 2025 เวลา 06:03","2025-08-21T17:00:00.000Z","Bosco","Wild Rocket",0.5,300,150,"เงินสด"],[796,"22 Aug 2025 เวลา 06:03","2025-08-21T17:00:00.000Z","Bosco","Italian Basil",0.3,400,120,"เงินสด"],[797,"22 Aug 2025 เวลา 06:05","2025-08-21T17:00:00.000Z","ล้านสลัดบายคุณข้าว","Green Oak",3,120,360,"โอนเงิน"],[798,"22 Aug 2025 เวลา 08:05","2025-08-21T17:00:00.000Z","บ้านอิ่มอร่อย","Frillice Iceberg",2,140,280,"เงินสด"]]</t>
  </si>
  <si>
    <t>sendDailyDeliverSummary flexMessage : {"type":"flex","altText":"สรุปรายการส่งผัก 🚚🥬\nประจำวันที่ 22/08/2025","contents":{"type":"bubble","size":"mega","body":{"type":"box","layout":"vertical","contents":[{"type":"text","text":"สรุปรายการส่งผัก 🚚🥬 \nประจำวันที่ 22/08/2025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Brotherly","flex":6,"wrap":true,"weight":"bold","size":"sm"},{"type":"text","text":"🖨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บ.)","weight":"bold","size":"sm"}]}]},{"type":"box","layout":"vertical","margin":"lg","spacing":"sm","contents":[{"type":"box","layout":"horizontal","backgroundColor":"#A1D6B2","paddingAll":"md","cornerRadius":"md","margin":"lg","contents":[{"type":"text","text":"3.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บ.)","weight":"bold","size":"sm"}]}]},{"type":"box","layout":"vertical","margin":"lg","spacing":"sm","contents":[{"type":"box","layout":"horizontal","backgroundColor":"#A1D6B2","paddingAll":"md","cornerRadius":"md","margin":"lg","contents":[{"type":"text","text":"4.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400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บ.)","weight":"bold","size":"sm"}]}]},{"type":"box","layout":"vertical","margin":"lg","spacing":"sm","contents":[{"type":"box","layout":"horizontal","backgroundColor":"#A1D6B2","paddingAll":"md","cornerRadius":"md","margin":"lg","contents":[{"type":"text","text":"6.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3.50 กก. (เครดิต 550 บ.)","weight":"bold","size":"sm"}]}]},{"type":"box","layout":"vertical","margin":"lg","spacing":"sm","contents":[{"type":"box","layout":"horizontal","backgroundColor":"#A1D6B2","paddingAll":"md","cornerRadius":"md","margin":"lg","contents":[{"type":"text","text":"7. 👤 Bosco","flex":6,"wrap":true,"weight":"bold","size":"sm"},{"type":"text","text":"🖨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2.30 กก. (เงินสด 450 บ.)","weight":"bold","size":"sm"}]}]},{"type":"box","layout":"vertical","margin":"lg","spacing":"sm","contents":[{"type":"box","layout":"horizontal","backgroundColor":"#A1D6B2","paddingAll":"md","cornerRadius":"md","margin":"lg","contents":[{"type":"text","text":"8. 👤 ล้านสลัดบายคุณข้าว","flex":6,"wrap":true,"weight":"bold","size":"sm"},{"type":"text","text":"🖨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Oak","size":"sm","weight":"bold","flex":5,"wrap":true},{"type":"text","text":"3.00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บ.)","weight":"bold","size":"sm"}]}]},{"type":"box","layout":"vertical","margin":"lg","spacing":"sm","contents":[{"type":"box","layout":"horizontal","backgroundColor":"#A1D6B2","paddingAll":"md","cornerRadius":"md","margin":"lg","contents":[{"type":"text","text":"9. 👤 บ้านอิ่มอร่อย","flex":6,"wrap":true,"weight":"bold","size":"sm"},{"type":"text","text":"🖨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730 บ.","weight":"bold","align":"end","flex":3}]},{"type":"box","layout":"horizontal","contents":[{"type":"text","text":"โอนเงิน","flex":5,"wrap":true},{"type":"text","text":"480 บ.","weight":"bold","align":"end","flex":3}]},{"type":"box","layout":"horizontal","contents":[{"type":"text","text":"เครดิต","flex":5,"wrap":true},{"type":"text","text":"1.810 บ.","weight":"bold","align":"end","flex":3}]},{"type":"separator","margin":"sm"},{"type":"box","layout":"horizontal","backgroundColor":"#E8B86D","paddingAll":"md","cornerRadius":"md","contents":[{"type":"text","text":"รวม 21.80 กก.","size":"md","weight":"bold","flex":5,"wrap":true},{"type":"text","text":"3.020 บ.","weight":"bold","size":"md","align":"end","flex":3}]}]}]}}}</t>
  </si>
  <si>
    <t>📬 pushFlexMessage : {"sentMessages":[{"id":"575453208609292494","quoteToken":"WlOIVk3JhvEwKLnSTTjwCykziscfrukM39ktNt5qESA2hqSZRl8lRSe_-CRS1cEEWv8fQx326Rbs_jB94MozwiiO0kA_yvSKB1OzR6iLJdGneArDTT1w5rcOLdoyQqhxkQoKLF6oNYL_QOv9ejSlbg"}]}</t>
  </si>
  <si>
    <t>json : "{\"destination\":\"Uffcadd844141cf0a43c0c2c87fb2389e\",\"events\":[{\"type\":\"message\",\"message\":{\"type\":\"text\",\"id\":\"575454790365741092\",\"quoteToken\":\"kOQY1LyRUa9rJZJnIaovEPIoADKiBf4xKBG4zSW5z-mX7YTbkJcJwnYIgn1w9i-HVeAYl6-KwujzQhmmcs6GKkjBfu53-7J5M8r39CnRwotHzZ-aV3-DGl79R4ub-V6VQgz_2_ORNXFSM9TnJC-h1A\",\"text\":\"งั้นยังไม่รับค่ะ\"},\"webhookEventId\":\"01K37S3BWZW8PW4B2P7CQXZRP1\",\"deliveryContext\":{\"isRedelivery\":false},\"timestamp\":1755829087653,\"source\":{\"type\":\"user\",\"userId\":\"U21b3788b2e55446c56765eb78ef5a3ab\"},\"replyToken\":\"5aae39a5e90144339579df29f98295fc\",\"mode\":\"active\"}]}"</t>
  </si>
  <si>
    <t>json : "{\"date\":\"2025-08-22T03:36:41.680Z\",\"deliveryDate\":\"2025-08-22\",\"user\":\"ขนมบ้านคุณย่า\",\"userLine\":\"ADMIN\",\"payMethod\":\"เงินสด\",\"userId\":\"ADMIN\",\"order\":[{\"name\":\"Green Oak\",\"nameTh\":\"กรีนโอ๊ค \",\"amount\":1,\"price\":120,\"subtotal\":120}]}"</t>
  </si>
  <si>
    <t>🔥 Queued order with Trigger ID: -6722392589032757376</t>
  </si>
  <si>
    <t>json : "{\"date\":\"2025-08-22T03:38:50.021Z\",\"deliveryDate\":\"2025-08-22\",\"user\":\"ขนมบ้านคุณย่า\",\"userLine\":\"ADMIN\",\"payMethod\":\"เงินสด\",\"userId\":\"ADMIN\",\"order\":[{\"name\":\"Green Oak\",\"nameTh\":\"กรีนโอ๊ค \",\"amount\":1,\"price\":120,\"subtotal\":120}]}"</t>
  </si>
  <si>
    <t>🔥 Queued order with Trigger ID: 1029665064266877003</t>
  </si>
  <si>
    <t>🔥 Processing order for trigger: -6722392589032757376</t>
  </si>
  <si>
    <t>summarizeOrdersToPayments key: 22/08/2025|ขนมบ้านคุณย่า</t>
  </si>
  <si>
    <t>✅ Late admin order detected. Attempting to generate document for ขนมบ้านคุณย่า.</t>
  </si>
  <si>
    <t>✅ เริ่ม generateAdminDeliveryDocs สำหรับ: ขนมบ้านคุณย่า วันที่: 22082025</t>
  </si>
  <si>
    <t>🔥 Processing order for trigger: 1029665064266877003</t>
  </si>
  <si>
    <t>Flex Message (Final): {"type":"flex","altText":"(ADMIN#799) สั่งผักใหม่","contents":{"type":"bubble","size":"mega","body":{"type":"box","layout":"vertical","spacing":"md","contents":[{"type":"text","text":"✅ รายการสั่งผักใหม่ (ADMIN#799)","weight":"bold","size":"md","color":"#1DB446","wrap":true},{"type":"text","text":"ร้าน: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PDF","uri":"https://drive.google.com/file/d/1kHADB6VUeTKIjfMJBwqeLqg9PVJyJr73/view?usp=drivesdk"},"margin":"sm"}]}]}}}</t>
  </si>
  <si>
    <t>📬 pushFlexMessage : {"sentMessages":[{"id":"575463038950572078","quoteToken":"K79TCuJCuxsfEMGZWs5dFbKowyBCZy2v8fX0oVxdmBeuzpa9pldG8hj4IFGagFBCiok3PO2WHRHvX5CyqdHsoF0qqaWK2zHcy7qstuRBePtOTtWqoEY3ED44HvUngGvyjrIS4dXTCovF0p-761Pj2A"}]}</t>
  </si>
  <si>
    <t>🔥 Deleted property for trigger: -6722392589032757376</t>
  </si>
  <si>
    <t>✅ Deleted trigger: -6722392589032757376</t>
  </si>
  <si>
    <t>Found 1 rows to delete for shop "ขนมบ้านคุณย่า" on 22/08/2025.</t>
  </si>
  <si>
    <t>Deleted row: 3657</t>
  </si>
  <si>
    <t>Found existing payment summary at data index: 2052</t>
  </si>
  <si>
    <t>Row 2054 updated successfully.</t>
  </si>
  <si>
    <t>🗑️ ลบไฟล์เก่า: ขนมบ้านคุณย่า-RC220825003.pdf</t>
  </si>
  <si>
    <t>Flex Message (Final): {"type":"flex","altText":"(ADMIN#799) แก้ไขสั่งผัก","contents":{"type":"bubble","size":"mega","body":{"type":"box","layout":"vertical","spacing":"md","contents":[{"type":"text","text":"🔄 แก้ไขรายการสั่งผัก (ADMIN#799)","weight":"bold","size":"md","color":"#f57b00","wrap":true},{"type":"text","text":"ร้าน: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PDF","uri":"https://drive.google.com/file/d/1zDUh4ndWwErm0pejQqQw0rhCPRn-PFTq/view?usp=drivesdk"},"margin":"sm"}]}]}}}</t>
  </si>
  <si>
    <t>📬 pushFlexMessage : {"sentMessages":[{"id":"575463248162980318","quoteToken":"GU4YSZxVcVvNflnedCI47000qU7-EhPHpZ1gNSfyWwtiCy1u29dcxyswjH9ZmFRh80-3dR-T2qt3W-oSFarPHkzam1f0ANjyfGh9xL2VJc6ELx43hslubTBDI9UzCvrrAaI8PQILPdT4Vpyf5f1DUA"}]}</t>
  </si>
  <si>
    <t>🔥 Deleted property for trigger: 1029665064266877003</t>
  </si>
  <si>
    <t>✅ Deleted trigger: 1029665064266877003</t>
  </si>
  <si>
    <t>json : "{\"date\":\"2025-08-22T03:46:21.578Z\",\"deliveryDate\":\"2025-08-22\",\"user\":\"8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ร็อคเก็ต\",\"amount\":0.2,\"price\":300,\"subtotal\":60},{\"name\":\"Red Coral\",\"nameTh\":\"เรดคอรัล\",\"amount\":1,\"price\":140,\"subtotal\":140}]}"</t>
  </si>
  <si>
    <t>🔥 Queued order with Trigger ID: 235511186596889703</t>
  </si>
  <si>
    <t>🔥 Processing order for trigger: 235511186596889703</t>
  </si>
  <si>
    <t>json : "{\"date\":\"2025-08-22T03:48:04.254Z\",\"deliveryDate\":\"2025-08-22\",\"user\":\"Bosco\",\"userLine\":\"ADMIN\",\"payMethod\":\"เงินสด\",\"userId\":\"ADMIN\",\"order\":[{\"name\":\"Green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ร็อคเก็ต\",\"amount\":0.3,\"price\":300,\"subtotal\":90},{\"name\":\"Italian Basil\",\"nameTh\":\"เบซิล\",\"amount\":0.3,\"price\":400,\"subtotal\":120}]}"</t>
  </si>
  <si>
    <t>🔥 Queued order with Trigger ID: 4721220860794033978</t>
  </si>
  <si>
    <t>Found 4 rows to delete for shop "8 Bistro" on 22/08/2025.</t>
  </si>
  <si>
    <t>Deleted row: 3649</t>
  </si>
  <si>
    <t>Deleted row: 3648</t>
  </si>
  <si>
    <t>Deleted row: 3647</t>
  </si>
  <si>
    <t>Deleted row: 3646</t>
  </si>
  <si>
    <t>Found existing payment summary at data index: 2048</t>
  </si>
  <si>
    <t>Row 2050 updated successfully.</t>
  </si>
  <si>
    <t>✅ เริ่ม generateAdminDeliveryDocs สำหรับ: 8 Bistro วันที่: 22082025</t>
  </si>
  <si>
    <t>🗑️ ลบไฟล์เก่า: 8 Bistro-DS220825005.pdf</t>
  </si>
  <si>
    <t>🔍 พบเลขที่เอกสารเดิมใน Payments: DS220825005</t>
  </si>
  <si>
    <t>🔥 Processing order for trigger: 4721220860794033978</t>
  </si>
  <si>
    <t>💾 อัปเดตเลขที่เอกสาร DS220825005 ใน Payments แถวที่ 2050</t>
  </si>
  <si>
    <t>Flex Message (Final): {"type":"flex","altText":"(ADMIN#795) แก้ไขสั่งผัก","contents":{"type":"bubble","size":"mega","body":{"type":"box","layout":"vertical","spacing":"md","contents":[{"type":"text","text":"🔄 แก้ไขรายการสั่งผัก (ADMIN#795)","weight":"bold","size":"md","color":"#f57b00","wrap":true},{"type":"text","text":"ร้าน: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บ.","size":"sm","color":"#000000","align":"end","flex":3}]}]},{"type":"separator","margin":"md"},{"type":"box","layout":"horizontal","margin":"sm","contents":[{"type":"text","text":"รวม","weight":"bold","size":"sm","flex":4},{"type":"text","text":"3.20 กก.","weight":"bold","align":"end","size":"sm","flex":2},{"type":"text","text":"460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PDF","uri":"https://drive.google.com/file/d/1YXG9a9l7aGLhzIJ7Zb-lkV4CP9nqiF-l/view?usp=drivesdk"},"margin":"sm"}]}]}}}</t>
  </si>
  <si>
    <t>📬 pushFlexMessage : {"sentMessages":[{"id":"575463954449957156","quoteToken":"JYBKcaad4nCATMM8sTSbuMG3uX-Ga4wIUsfarNTayo4OfJfSE5-aHkAx-dDZC3MOONQ8bPwd2XiGva6hHdgE28Y0vzl_9cd2jxaCCK3zaJiCgoslAN2NYMje1_jLVbmAi3znkwIyP3fKG8938AfEIQ"}]}</t>
  </si>
  <si>
    <t>🔥 Deleted property for trigger: 235511186596889703</t>
  </si>
  <si>
    <t>✅ Deleted trigger: 235511186596889703</t>
  </si>
  <si>
    <t>Found 5 rows to delete for shop "Bosco" on 22/08/2025.</t>
  </si>
  <si>
    <t>Deleted row: 3650</t>
  </si>
  <si>
    <t>Found existing payment summary at data index: 2049</t>
  </si>
  <si>
    <t>Row 2051 updated successfully.</t>
  </si>
  <si>
    <t>✅ เริ่ม generateAdminDeliveryDocs สำหรับ: Bosco วันที่: 22082025</t>
  </si>
  <si>
    <t>🗑️ ลบไฟล์เก่า: Bosco-RC220825001.pdf</t>
  </si>
  <si>
    <t>Flex Message (Final): {"type":"flex","altText":"(ADMIN#796) แก้ไขสั่งผัก","contents":{"type":"bubble","size":"mega","body":{"type":"box","layout":"vertical","spacing":"md","contents":[{"type":"text","text":"🔄 แก้ไขรายการสั่งผัก (ADMIN#796)","weight":"bold","size":"md","color":"#f57b00","wrap":true},{"type":"text","text":"ร้าน: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ศุกร์ที่ 22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Rocket","size":"sm","color":"#000000","flex":4},{"type":"text","text":"0.30 กก.","size":"sm","color":"#555555","align":"end","flex":3},{"type":"text","text":"90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บ.","size":"sm","color":"#000000","align":"end","flex":3}]}]},{"type":"separator","margin":"md"},{"type":"box","layout":"horizontal","margin":"sm","contents":[{"type":"text","text":"รวม","weight":"bold","size":"sm","flex":4},{"type":"text","text":"2.10 กก.","weight":"bold","align":"end","size":"sm","flex":2},{"type":"text","text":"390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PDF","uri":"https://drive.google.com/file/d/17Rn9Z0r423pXEqTT5gev9lHUbafS9BC2/view?usp=drivesdk"},"margin":"sm"}]}]}}}</t>
  </si>
  <si>
    <t>📬 pushFlexMessage : {"sentMessages":[{"id":"575464147807371829","quoteToken":"t5W2RFAKnT3tiaxJ49oPCXr65GNIe6dWhiVujE6rR4H99Q1d1uebdhgofHZ-2ngmP5isMhqWy3Cx0c36FXZ9CCzvCxuFcb9K2nbz7rR1XXbb2bxefKzQ4k7yUcCsP55AFZqC4V9-xVt3NpJA7jM0Xw"}]}</t>
  </si>
  <si>
    <t>🔥 Deleted property for trigger: 4721220860794033978</t>
  </si>
  <si>
    <t>✅ Deleted trigger: 4721220860794033978</t>
  </si>
  <si>
    <t>json : "{\"destination\":\"Uffcadd844141cf0a43c0c2c87fb2389e\",\"events\":[{\"type\":\"message\",\"message\":{\"type\":\"text\",\"id\":\"575477251031433291\",\"quoteToken\":\"HM0BM2uayrv2c17WYmFdqnWRWw8aPd7182FSxJExc834uWsF7PN8rC_x8VzcvBGRzM_HujbqlClncZqqe9gm51NrtWmLAfeGgthpZMBjmPi2QEyTwTmQio0VscLeq5nHAsSWvtSeDHA9kXuKyvnPFg\",\"text\":\"สั่งผัก\"},\"webhookEventId\":\"01K385VXN7FCCZ86ZRD7ZRNQ8F\",\"deliveryContext\":{\"isRedelivery\":false},\"timestamp\":1755842475411,\"source\":{\"type\":\"user\",\"userId\":\"Ub61ffc31749c91e81bdbf2f37821bf49\"},\"replyToken\":\"a87030cb4bf240b3bcacb495999afe69\",\"mode\":\"active\"}]}"</t>
  </si>
  <si>
    <t>json : "{\"date\":\"2025-08-22T06:02:19.595Z\",\"deliveryDate\":\"2025-08-23\",\"user\":\"คริสตัลคาเฟ่\",\"userLine\":\"ร้าน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\",\"amount\":2,\"price\":120,\"subtotal\":240,\"image\":\"https://i.postimg.cc/xXKgwvBZ/05.png\"}]}"</t>
  </si>
  <si>
    <t>📬 pushFlexMessage : {"sentMessages":[{"id":"575477365921022375","quoteToken":"VBa9pExYlS4d1AH20NHLYRDizgWxlVZJxKBI4kfV8iaIUssqBC4upcV-5rSNNlO5XRZTkmyhIxiQ-Oms6eFtOoEMhxY-yJO2IcO6p143xatQdFmnrMFWO4TVG55kVFb8y-BsnJt9-Ax_zVqc1p3TPw"}]}</t>
  </si>
  <si>
    <t>🔥 Queued order with Trigger ID: 153434230496601505</t>
  </si>
  <si>
    <t>🔥 Processing order for trigger: 153434230496601505</t>
  </si>
  <si>
    <t>summarizeOrdersToPayments key: 23/08/2025|คริสตัลคาเฟ่</t>
  </si>
  <si>
    <t>Flex Message (Final): {"type":"flex","altText":"(ร้าน คริสตัลคาเฟ่#800) สั่งผักใหม่","contents":{"type":"bubble","size":"mega","body":{"type":"box","layout":"vertical","spacing":"md","contents":[{"type":"text","text":"✅ รายการสั่งผักใหม่ (ร้าน คริสตัลคาเฟ่#800)","weight":"bold","size":"md","color":"#1DB446","wrap":true},{"type":"text","text":"ร้าน: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</si>
  <si>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{"sentMessages":[{"id":"575477739851612730","quoteToken":"ewZ4qG1ko_nq_5_TjIDj5aJZZ8bnhB4rXLOzV9l-VKW6EV5PkzY2-Z8dASQJEcUyVB_itw-ZxEsfT2HQHQJGSwKpHOXdskHTOdR6kIW1s5MmFDf6terwkSZe1src3ilbAV90isMKD3awnOKjL39B9A"}]}</t>
  </si>
  <si>
    <t>🔥 Deleted property for trigger: 153434230496601505</t>
  </si>
  <si>
    <t>✅ Deleted trigger: 153434230496601505</t>
  </si>
  <si>
    <t>📬 pushFlexMessage : {"sentMessages":[{"id":"575508540203467222","quoteToken":"2jP_M-qFawVgEYblYPlnLVnncWpLuEHHS3d0kU4Uu2E1kpQNIdE5eylOi6aqir04shtq23BNEpK3pqT7SsjX7Vm4GxO6iJnpj9v1QWfNmRYPL3dX38hlc_cwo4ow86D7Adc0apLCPcVsUJFRTqHgiQ"}]}</t>
  </si>
  <si>
    <t>📬 pushFlexMessage : {"sentMessages":[{"id":"575508543306728113","quoteToken":"_GTdmVf1LzpT6BL2QZ_UoipwPlzB27PB9b5VIFcrZpu7vpeKt2R1957kfeGSuCew3cjdKpZNjUVlMNLpBrsBdBTJGHvSnLdB61rp1EAMFH3QQbUmBXPKk4QkfXiyy_8ls2s3024OfMCbHPHKUWx_3Q"}]}</t>
  </si>
  <si>
    <t>json : "{\"destination\":\"Uffcadd844141cf0a43c0c2c87fb2389e\",\"events\":[{\"type\":\"message\",\"message\":{\"type\":\"text\",\"id\":\"575530792529428857\",\"quoteToken\":\"pOs2E2mV5Q04zIy4LkVfgsc2SmwuReJP3lTPlFle152dPsFVrX33QmF55XTwshT3IVGww7VSWb306OJ7VblHhSye9RpxtWSy_os6wrNpbY_3Nk1kV41K9effDKIMIyAR0BDkZK9cr2csjV8nEQO5tw\",\"text\":\"สั่งผัก\"},\"webhookEventId\":\"01K3949TX2EWQ8QXEHMXQ8TDWK\",\"deliveryContext\":{\"isRedelivery\":false},\"timestamp\":1755874388622,\"source\":{\"type\":\"user\",\"userId\":\"U0d6b72543464859ef62065c9501370cd\"},\"replyToken\":\"ee9d406ee6314557873bc10922b9f663\",\"mode\":\"active\"}]}"</t>
  </si>
  <si>
    <t>profile displayName : Moo_Mhee 🍨⍤🥯🌧️ 46</t>
  </si>
  <si>
    <t>json : "{\"date\":\"2025-08-22T14:53:44.881Z\",\"deliveryDate\":\"2025-08-23\",\"user\":\"Ginda wagyu\",\"userLine\":\"Moo_Mhee 🍨⍤🥯🌧️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</si>
  <si>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{"sentMessages":[{"id":"575530860695257215","quoteToken":"zC_TfURP3Q2B2ATFt3lvwl9P5aeVPdF_vBRR1X76TxfwVekU2vEr35u0EI0DHQWcut-OVE6K8sWWHlELDMTjbNzTsVQ70KYNC56v4lcuFpsTdHtOc-zDt9YtE-x0p-z1vX9-0FZbJn95HSO-e5SuxQ"}]}</t>
  </si>
  <si>
    <t>🔥 Queued order with Trigger ID: 602451612557413563</t>
  </si>
  <si>
    <t>🔥 Processing order for trigger: 602451612557413563</t>
  </si>
  <si>
    <t>summarizeOrdersToPayments key: 23/08/2025|Ginda wagyu</t>
  </si>
  <si>
    <t>Flex Message (Final): {"type":"flex","altText":"(Moo_Mhee 🍨⍤🥯🌧️ 46#801) สั่งผักใหม่","contents":{"type":"bubble","size":"mega","body":{"type":"box","layout":"vertical","spacing":"md","contents":[{"type":"text","text":"✅ รายการสั่งผักใหม่ (Moo_Mhee 🍨⍤🥯🌧️ 46#801)","weight":"bold","size":"md","color":"#1DB446","wrap":true},{"type":"text","text":"ร้าน: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</si>
  <si>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{"sentMessages":[{"id":"575531158893494359","quoteToken":"AM85ltWpA6TOj33ChfOwVBxWZx6cJJZ1aQ57i-4c9HSd9vMSa91ThnCgqbNP79L1KmWhqbLe3X-Svb5SV4ZgrSxBCwV_qvqjLYDj1qDoJfw2ckLutNz5Sxzlvi_vqbLaZ8mTsUZNr-QJ52MqizIZiw"}]}</t>
  </si>
  <si>
    <t>🔥 Deleted property for trigger: 602451612557413563</t>
  </si>
  <si>
    <t>✅ Deleted trigger: 602451612557413563</t>
  </si>
  <si>
    <t>json : "{\"date\":\"2025-08-22T15:19:42.744Z\",\"deliveryDate\":\"2025-08-23\",\"user\":\"คริสตัลคาเฟ่\",\"userLine\":\"ADMIN\",\"payMethod\":\"เงินสด\",\"userId\":\"ADMIN\",\"order\":[{\"name\":\"Green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</si>
  <si>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-5784831317299203026</t>
  </si>
  <si>
    <t>json : "{\"destination\":\"Uffcadd844141cf0a43c0c2c87fb2389e\",\"events\":[{\"type\":\"message\",\"message\":{\"type\":\"text\",\"id\":\"575533573688787098\",\"quoteToken\":\"Lg7RrLlQTHV5OPUCT7Dzh6YoNm5D1z_GQhbxgmQM9o4uJf65is_QoZqCI9-Iq29C3VtBs2gftTbXuCnBUCW9tkUSZB4KZzxT1Bz5iRF-qcDhhhwigftT2dmO18ZjxzONOmKxCRknQKPsOTf08t1ynw\",\"text\":\"พรุ่งนี้รับเลยค่ะ 2โลค่ะ\"},\"webhookEventId\":\"01K395WDD49MEM31CACP9RXFTB\",\"deliveryContext\":{\"isRedelivery\":false},\"timestamp\":1755876046166,\"source\":{\"type\":\"user\",\"userId\":\"U21b3788b2e55446c56765eb78ef5a3ab\"},\"replyToken\":\"33fd5aca3b5a4f3babb94122f708afb3\",\"mode\":\"active\"}]}"</t>
  </si>
  <si>
    <t>🔥 Processing order for trigger: -5784831317299203026</t>
  </si>
  <si>
    <t>Found 1 rows to delete for shop "คริสตัลคาเฟ่" on 23/08/2025.</t>
  </si>
  <si>
    <t>Deleted row: 3656</t>
  </si>
  <si>
    <t>Found existing payment summary at data index: 2051</t>
  </si>
  <si>
    <t>Row 2053 updated successfully.</t>
  </si>
  <si>
    <t>Flex Message (Final): {"type":"flex","altText":"(ADMIN#800) แก้ไขสั่งผัก","contents":{"type":"bubble","size":"mega","body":{"type":"box","layout":"vertical","spacing":"md","contents":[{"type":"text","text":"🔄 แก้ไขรายการสั่งผัก (ADMIN#800)","weight":"bold","size":"md","color":"#f57b00","wrap":true},{"type":"text","text":"ร้าน: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</si>
  <si>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{"sentMessages":[{"id":"575533723223851682","quoteToken":"NmHD3jQPRqhkEKLavxm4D7lBcZvMxzpNR2vaEm2huRdIHPJcroYd-351HmPXfTaB8BNRG6-zUBbo_gqCdXePRouIupaTl8HocfmZmWFijYedRDTsECGxvchBRxz8pERJetrbf-ZyTSltZAINuijH0A"}]}</t>
  </si>
  <si>
    <t>🔥 Deleted property for trigger: -5784831317299203026</t>
  </si>
  <si>
    <t>✅ Deleted trigger: -5784831317299203026</t>
  </si>
  <si>
    <t>json : "{\"date\":\"2025-08-22T15:22:54.101Z\",\"deliveryDate\":\"2025-08-23\",\"user\":\"บ้านอิ่มอร่อย\",\"userLine\":\"PIN🐰\",\"payMethod\":\"เงินสด\",\"userId\":\"U21b3788b2e55446c56765eb78ef5a3ab\",\"order\":[{\"name\":\"Frillice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</si>
  <si>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{"sentMessages":[{"id":"575533794711306639","quoteToken":"WQyY9l1e4OginE8ZCgr-GuYcJapANo2JdB1EX0ohAzF5sDoyyMeXPrKTwPPKPACCjUnzDFGULLBD4CPiCYKGLQGey3O4VE6-K5PT2dutBB3utS9tlpmZrmR4HdKyNX3PMPYS-XDjC2s4iZCwbIhSAw"}]}</t>
  </si>
  <si>
    <t>🔥 Queued order with Trigger ID: 1003602245164676634</t>
  </si>
  <si>
    <t>json : "{\"destination\":\"Uffcadd844141cf0a43c0c2c87fb2389e\",\"events\":[{\"type\":\"message\",\"message\":{\"type\":\"sticker\",\"id\":\"575533866836820141\",\"quoteToken\":\"UgYmowCsbhrunjRH1_CaUuIG05B0IMUAgCewPpW53zfTtdlBQYDdNuIdoe4YdsZ0NhoFcFF6pwDrsMQtom65SZ6hr0kMyuR9u5hmQDXAk0BGPA2CllgEfwGSJEi3YmpaSOwIuaxKvnRElGy1eYfApg\",\"stickerId\":\"52002739\",\"packageId\":\"11537\",\"stickerResourceType\":\"ANIMATION\",\"keywords\":[\"Thanks\",\"thanksforeverything\",\"Pleading\",\"Bowing\",\"thankful\",\"Please\",\"grateful\",\"appreciate\",\"line\",\"brown\"]},\"webhookEventId\":\"01K3961RF9EZGVDR7RYAR6V2NV\",\"deliveryContext\":{\"isRedelivery\":false},\"timestamp\":1755876220970,\"source\":{\"type\":\"user\",\"userId\":\"U21b3788b2e55446c56765eb78ef5a3ab\"},\"replyToken\":\"89f5e379eee9424f80696046bda0fb8a\",\"mode\":\"active\"}]}"</t>
  </si>
  <si>
    <t>🔥 Processing order for trigger: 1003602245164676634</t>
  </si>
  <si>
    <t>summarizeOrdersToPayments key: 23/08/2025|บ้านอิ่มอร่อย</t>
  </si>
  <si>
    <t>Flex Message (Final): {"type":"flex","altText":"(PIN🐰#802) สั่งผักใหม่","contents":{"type":"bubble","size":"mega","body":{"type":"box","layout":"vertical","spacing":"md","contents":[{"type":"text","text":"✅ รายการสั่งผักใหม่ (PIN🐰#802)","weight":"bold","size":"md","color":"#1DB446","wrap":true},{"type":"text","text":"ร้าน: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</si>
  <si>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{"sentMessages":[{"id":"575534206995136617","quoteToken":"heKn3X_R8p8C3iJ7R_eDM5WKQ4BveWoEjxLm9F7aPBxAokUfRKa8_7KxypbAgMTgmJTmoc1gSNqezKXi2YlUqhVbrpP62pAoi5ux3skQkUgZruIIaOoN-gXpJnsdzCRQh_ToUloZz1LQkyPfbG8_bw"}]}</t>
  </si>
  <si>
    <t>🔥 Deleted property for trigger: 1003602245164676634</t>
  </si>
  <si>
    <t>✅ Deleted trigger: 1003602245164676634</t>
  </si>
  <si>
    <t>json : "{\"destination\":\"Uffcadd844141cf0a43c0c2c87fb2389e\",\"events\":[{\"type\":\"message\",\"message\":{\"type\":\"sticker\",\"id\":\"575535681729200555\",\"quoteToken\":\"3lRZszealHEo4uVZRfPKQEB2UXtocvqiT3iMPAZC4tUOC-eYmg06D3mO2wUVvOYNhFkwiiy1aX2q_coUZVl21Y_-UcRpMcq4UBmV8YFOSBEISm0gNpmDWG9G1iNjq1Dev_lvwPVHQxanFrXO1_cKdw\",\"stickerId\":\"179\",\"packageId\":\"2\",\"stickerResourceType\":\"STATIC\",\"keywords\":[\"Yes\",\"is that so?\",\"OK\",\"good\",\"alright\",\"agree\",\"No problem\",\"Affirmative\"]},\"webhookEventId\":\"01K3972RP8FC0B0RC4CFT7AAZS\",\"deliveryContext\":{\"isRedelivery\":false},\"timestamp\":1755877302714,\"source\":{\"type\":\"user\",\"userId\":\"U4b32d3476814e939fa1d5efbeb8f9470\"},\"replyToken\":\"3e4f50ab9f5b48f584006bedddfbad39\",\"mode\":\"active\"}]}"</t>
  </si>
  <si>
    <t>json : "{\"date\":\"2025-08-22T20:34:04.516Z\",\"deliveryDate\":\"2025-08-23\",\"user\":\"Rare\",\"userLine\":\"21gun\",\"payMethod\":\"เครดิต\",\"userId\":\"U863ec6850ff494c8ad50b25afa94efb0\",\"order\":[{\"name\":\"Baby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</si>
  <si>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{"sentMessages":[{"id":"575565118697111604","quoteToken":"uIxwfZxMSVQCItF_QT6nh9JTBuYktYJpfmNTjaDX4EVb-8CrqRlSwJIci9TEwvS3Vg1KVcSHIrgBy9RIcwNJCVX-mj3h4NKmygxo2a90nFzklMZPw7jy31ZjYKAXlJDwquqiGwX27aemv2xEVGilJQ"}]}</t>
  </si>
  <si>
    <t>🔥 Queued order with Trigger ID: -6967374899349354883</t>
  </si>
  <si>
    <t>json : "{\"destination\":\"Uffcadd844141cf0a43c0c2c87fb2389e\",\"events\":[{\"type\":\"message\",\"message\":{\"type\":\"text\",\"id\":\"575565138996756719\",\"quotedMessageId\":\"575565118697111604\",\"quoteToken\":\"qRU3RqZW16IVLkKBKcE4tLgWrRrh3VL4Zv951FDqDiIkwKD6VD1JswfM8-zNazEIau4lcilYEkEXUF7NbZGYIePUkkrbXcpMwx6td2JuKSqISIQI9-GRDN0GOX_mbqs7zlO4Ns01PDP6IvmB8PH0Pg\",\"text\":\"แรร์เพิ่มเรดคอรัล 1 กก\"},\"webhookEventId\":\"01K39QTK8JR7BKN0496XRX2RAB\",\"deliveryContext\":{\"isRedelivery\":false},\"timestamp\":1755894860567,\"source\":{\"type\":\"user\",\"userId\":\"U863ec6850ff494c8ad50b25afa94efb0\"},\"replyToken\":\"5d081e3f9f27459498a4049f71faaf3b\",\"mode\":\"active\"}]}"</t>
  </si>
  <si>
    <t>🔥 Processing order for trigger: -6967374899349354883</t>
  </si>
  <si>
    <t>summarizeOrdersToPayments key: 23/08/2025|Rare</t>
  </si>
  <si>
    <t>Flex Message (Final): {"type":"flex","altText":"(21gun#803) สั่งผักใหม่","contents":{"type":"bubble","size":"mega","body":{"type":"box","layout":"vertical","spacing":"md","contents":[{"type":"text","text":"✅ รายการสั่งผักใหม่ (21gun#803)","weight":"bold","size":"md","color":"#1DB446","wrap":true},{"type":"text","text":"ร้าน: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</si>
  <si>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{"sentMessages":[{"id":"575565326801174716","quoteToken":"atrN2AMIVRj6jLkQiZJBn36ZtPhYk3i7rLxQySbVZRCCJsgjTR_j_2powT20cxkT_L0ofuDPoTQ97l_SUQG-o2LfGdpx5h07t8O_tUU6jLv402iUCpgXkpAigpS1f3Cr7nAmCbTQL_8hdwinHK1ToA"}]}</t>
  </si>
  <si>
    <t>🔥 Deleted property for trigger: -6967374899349354883</t>
  </si>
  <si>
    <t>✅ Deleted trigger: -6967374899349354883</t>
  </si>
  <si>
    <t>sendDailyOrderSummary formattedToday : 23/08/2025</t>
  </si>
  <si>
    <t>sendDailyOrderSummary todayRows : [[801,"22 Aug 2025 เวลา 21:55","2025-08-22T17:00:00.000Z","Ginda wagyu","Cos",5,120,600,"โอนเงิน"],[800,"22 Aug 2025 เวลา 22:21","2025-08-22T17:00:00.000Z","คริสตัลคาเฟ่","Green Oak",1,120,120,"เงินสด"],[800,"22 Aug 2025 เวลา 22:21","2025-08-22T17:00:00.000Z","คริสตัลคาเฟ่","Red Oak",1,120,120,"เงินสด"],[802,"22 Aug 2025 เวลา 22:25","2025-08-22T17:00:00.000Z","บ้านอิ่มอร่อย","Frillice Iceberg",2,140,280,"เงินสด"],[803,"23 Aug 2025 เวลา 03:34","2025-08-22T17:00:00.000Z","Rare","Baby Cos",2,120,240,"เครดิต"]]</t>
  </si>
  <si>
    <t>📬 pushFlexMessage : {"sentMessages":[{"id":"575580853627781263","quoteToken":"w0a_uj5Wxib3Rmd37SHqQXlVrhcoeQZkcb8mMVe01_v9870erJOcIZu6_ohNwkYzHa7JjOZ7OFvJ_sy40wHWVi3959nBk3g68FP6hvu0qdnTGkd62vEuel0sfZ-Bq9QPNxjY417suFY1Urf1pTbLbA"}]}</t>
  </si>
  <si>
    <t>json : "{\"date\":\"2025-08-23T01:11:00.102Z\",\"deliveryDate\":\"2025-08-23\",\"user\":\"Rare\",\"userLine\":\"ADMIN\",\"payMethod\":\"เครดิต\",\"userId\":\"ADMIN\",\"order\":[{\"name\":\"Baby Cos\",\"nameTh\":\"เบบี้คอส\",\"amount\":2,\"price\":120,\"subtotal\":240},{\"name\":\"Red Coral\",\"nameTh\":\"เรดคอรัล\",\"amount\":1,\"price\":140,\"subtotal\":140}]}"</t>
  </si>
  <si>
    <t>🔥 Queued order with Trigger ID: 8039368293105042523</t>
  </si>
  <si>
    <t>🔥 Processing order for trigger: 8039368293105042523</t>
  </si>
  <si>
    <t>Found 1 rows to delete for shop "Rare" on 23/08/2025.</t>
  </si>
  <si>
    <t>Deleted row: 3658</t>
  </si>
  <si>
    <t>Found existing payment summary at data index: 2053</t>
  </si>
  <si>
    <t>Row 2055 updated successfully.</t>
  </si>
  <si>
    <t>Flex Message (Final): {"type":"flex","altText":"(ADMIN#803) แก้ไขสั่งผัก","contents":{"type":"bubble","size":"mega","body":{"type":"box","layout":"vertical","spacing":"md","contents":[{"type":"text","text":"🔄 แก้ไขรายการสั่งผัก (ADMIN#803)","weight":"bold","size":"md","color":"#f57b00","wrap":true},{"type":"text","text":"ร้าน: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</si>
  <si>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{"sentMessages":[{"id":"575593299218792928","quoteToken":"MtlHCAaGzyJqOrLlvN6mcZinPqw7tydwCDT8TpuDa5Df8Ihc7Qxg2Tx6hQ1c7cw0gCVvqWt-76WSTLdsb9BYkIassd51pTS_C_Hfb364EdJAJeJJGie9c2KnC-XOK2C__TEJYcM0s5pd6amP9gHtgg"}]}</t>
  </si>
  <si>
    <t>🔥 Deleted property for trigger: 8039368293105042523</t>
  </si>
  <si>
    <t>✅ Deleted trigger: 8039368293105042523</t>
  </si>
  <si>
    <t>json : "{\"destination\":\"Uffcadd844141cf0a43c0c2c87fb2389e\",\"events\":[{\"type\":\"message\",\"message\":{\"type\":\"text\",\"id\":\"575596053013725451\",\"quoteToken\":\"b7j_Z-paJTBWDM_or-6Tt1d4JfAL06BMvRK6dIe7kSVzcfCIVATjz02T5qitIsEr5yopzRMTyXXXdbE3kkybmuMvQBjNuuJ9yciWCQnih9ARVUnMXtOmK5mMgWr-zFOY2A6Mx90IFNBAkujqck6Lcg\",\"text\":\"สั่งผัก\"},\"webhookEventId\":\"01K3A9CXG6WDV88J2WRVD9MXBZ\",\"deliveryContext\":{\"isRedelivery\":false},\"timestamp\":1755913286816,\"source\":{\"type\":\"user\",\"userId\":\"U38cf79a0245305294a59833353cea1ae\"},\"replyToken\":\"39c320ad0c5d44d29ef95455f2134366\",\"mode\":\"active\"}]}"</t>
  </si>
  <si>
    <t>json : "{\"date\":\"2025-08-23T01:43:14.426Z\",\"deliveryDate\":\"2025-08-24\",\"user\":\"Dripping Hill\",\"userLine\":\"Dripping Hill\",\"payMethod\":\"โอนเงิน\",\"userId\":\"U38cf79a0245305294a59833353cea1ae\",\"order\":[{\"name\":\"Green Oak\",\"nameTh\":\"กรีนโอ๊ค \",\"amount\":0.4,\"price\":120,\"subtotal\":48,\"image\":\"https://i.postimg.cc/xXKgwvBZ/05.png\"},{\"name\":\"Red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Cos\",\"nameTh\":\"เบบี้คอส\",\"amount\":0.1,\"price\":120,\"subtotal\":12,\"image\":\"https://i.postimg.cc/2bXxQ2B1/12.png\"}]}"</t>
  </si>
  <si>
    <t>📬 pushFlexMessage : {"sentMessages":[{"id":"575596241154212130","quoteToken":"vY3umAZiK0apbLaDiAxMYW28wDmxavvMyXefGLpAKz4KDcihviqKAA59vaJp9l4zQc4HkPOgZRQ1EkbqqmXMwP3pNFmcFQKpS1_Mnw_a0iIdqvFUZWg6_c3hARpgGvyPmQ_lESXTmmBJZ9esUwq4sg"}]}</t>
  </si>
  <si>
    <t>🔥 Queued order with Trigger ID: -36383897521789461</t>
  </si>
  <si>
    <t>json : "{\"destination\":\"Uffcadd844141cf0a43c0c2c87fb2389e\",\"events\":[{\"type\":\"message\",\"message\":{\"type\":\"text\",\"id\":\"575596341750399182\",\"quoteToken\":\"wT6RqKw9p0hz1zgNP9lBrmC-fmRhBvLd-kmvRwtlrg7GfvRmL6PHgebVXCuWTasGTWJjFMZzjgU19dwDPjQtWo_RSaQy4WkT4I-GcODxetqem11IsCujOGqkV4LxVfUX7AB417jqyVoxLXN9p8RWgQ\",\"text\":\"แฟทบอย\\nเรดคอรัล 1โล\\nฟิลเลย์ 1โล\\nร้อกเกต 0.5 โล\"},\"webhookEventId\":\"01K3A9J5N9P3Y9S5M6VAGN15H1\",\"deliveryContext\":{\"isRedelivery\":false},\"timestamp\":1755913458861,\"source\":{\"type\":\"user\",\"userId\":\"Uc0f3910d135521f0995ac379d0c945f8\"},\"replyToken\":\"86a52b92ef3643bc9e4a4af96f52c486\",\"mode\":\"active\"}]}"</t>
  </si>
  <si>
    <t>🔥 Processing order for trigger: -36383897521789461</t>
  </si>
  <si>
    <t>Delivery Date : Sun Aug 24 2025 07:00:00 GMT+0700 (เวลาอินโดจีน)</t>
  </si>
  <si>
    <t>Delivery Date Formated: 24/08/2025</t>
  </si>
  <si>
    <t>json : "{\"destination\":\"Uffcadd844141cf0a43c0c2c87fb2389e\",\"events\":[{\"type\":\"message\",\"message\":{\"type\":\"text\",\"id\":\"575596419747151962\",\"quoteToken\":\"CWsLI0dZhTUeqZpY9K6eO2S9ARAKOMJjqwgIw1e7xslyk1Xy5or5rrOej-n1x6IWMye_VHXClnB9BoCv9Z43DPl8SKFTuWoHSzjc5ALJnUqncCK9H9Gdur4kUwuWrdXVA2Kj0LE5i-5ubsCZUgZpiw\",\"text\":\"เคน\\nเรดคอรัล 1โล\\nฟิลเลย์ 1โล\\nเบบี้คอส 0.5 โล\\nมิซูน่า 1 โล\"},\"webhookEventId\":\"01K3A9KJTJPG10624DZFV9HA21\",\"deliveryContext\":{\"isRedelivery\":false},\"timestamp\":1755913505340,\"source\":{\"type\":\"user\",\"userId\":\"Uc0f3910d135521f0995ac379d0c945f8\"},\"replyToken\":\"6bcb1feca0434321a6145c6395746fa2\",\"mode\":\"active\"}]}"</t>
  </si>
  <si>
    <t>summarizeOrdersToPayments key: 24/08/2025|Dripping Hill</t>
  </si>
  <si>
    <t>Flex Message (Final): {"type":"flex","altText":"(Dripping Hill#804) สั่งผักใหม่","contents":{"type":"bubble","size":"mega","body":{"type":"box","layout":"vertical","spacing":"md","contents":[{"type":"text","text":"✅ รายการสั่งผักใหม่ (Dripping Hill#804)","weight":"bold","size":"md","color":"#1DB446","wrap":true},{"type":"text","text":"ร้าน: Dripping Hill","size":"sm","color":"#555555","wrap":true},{"type":"text","text":"การชำระเงิน: โอนเงิน","size":"sm","color":"#555555","wrap":true},{"type":"text","text":"วันที่จัดส่ง: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Oak","size":"sm","color":"#000000","flex":4},{"type":"text","text":"0.40 กก.","size":"sm","color":"#555555","align":"end","flex":3},{"type":"text","text":"48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Cos","size":"sm","color":"#000000","flex":4},{"type":"text","text":"0.10 กก.","size":"sm","color":"#555555","align":"end","flex":3},{"type":"text","text":"12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</si>
  <si>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{"sentMessages":[{"id":"575596453570019499","quoteToken":"BYveqdYwxWejPyEp7wm-z-URDCdvh9YK0yzJHMN-irqrktMUE-TQjdufgVpesvjGiBbiEP8WfUh9RvSX2fuV0nU6DF0yEG6_44xr_5E2G88jI88xgupMpUgAzDGu8-28pR663-jsAwZcwHQ6Drz00g"}]}</t>
  </si>
  <si>
    <t>🔥 Deleted property for trigger: -36383897521789461</t>
  </si>
  <si>
    <t>✅ Deleted trigger: -36383897521789461</t>
  </si>
  <si>
    <t>json : "{\"date\":\"2025-08-23T01:53:15.068Z\",\"deliveryDate\":\"2025-08-23\",\"user\":\"Ken Izakaya\",\"userLine\":\"ADMIN\",\"payMethod\":\"เครดิต\",\"userId\":\"ADMIN\",\"order\":[{\"name\":\"Frillice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Cos\",\"nameTh\":\"เบบี้คอส\",\"amount\":0.5,\"price\":120,\"subtotal\":60},{\"name\":\"Red Coral\",\"nameTh\":\"เรดคอรัล\",\"amount\":1,\"price\":140,\"subtotal\":140},{\"name\":\"Mizuna\",\"nameTh\":\"มิซูน่า\",\"amount\":1,\"price\":230,\"subtotal\":230}]}"</t>
  </si>
  <si>
    <t>🔥 Queued order with Trigger ID: -2974600884326013844</t>
  </si>
  <si>
    <t>🔥 Processing order for trigger: -2974600884326013844</t>
  </si>
  <si>
    <t>summarizeOrdersToPayments key: 23/08/2025|Ken Izakaya</t>
  </si>
  <si>
    <t>Flex Message (Final): {"type":"flex","altText":"(ADMIN#805) สั่งผักใหม่","contents":{"type":"bubble","size":"mega","body":{"type":"box","layout":"vertical","spacing":"md","contents":[{"type":"text","text":"✅ รายการสั่งผักใหม่ (ADMIN#805)","weight":"bold","size":"md","color":"#1DB446","wrap":true},{"type":"text","text":"ร้าน: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กก.","weight":"bold","align":"end","size":"sm","flex":2},{"type":"text","text":"570 บ.","weight":"bold","align":"end","size":"sm","flex":3}]}]}}}</t>
  </si>
  <si>
    <t>📬 pushFlexMessage : {"sentMessages":[{"id":"575597546320953618","quoteToken":"QeYHLHojRtOnotb4-EoqyADvuRBZQRyULo-DAIUC93tsfJtGl-mSM-kHadkSOJMx7gxgmGkQ6Pi_xWhA7zucGpKs0SZdA0NjN_iiWlv0DautOFrtdHQlXPN1COfUqym5aNjmzax7je4-GcYwcAUHtw"}]}</t>
  </si>
  <si>
    <t>🔥 Deleted property for trigger: -2974600884326013844</t>
  </si>
  <si>
    <t>✅ Deleted trigger: -2974600884326013844</t>
  </si>
  <si>
    <t>json : "{\"date\":\"2025-08-23T01:56:20.028Z\",\"deliveryDate\":\"2025-08-23\",\"user\":\"Fat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</si>
  <si>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6719664572667511858</t>
  </si>
  <si>
    <t>🔥 Processing order for trigger: 6719664572667511858</t>
  </si>
  <si>
    <t>summarizeOrdersToPayments key: 23/08/2025|Fat Boy</t>
  </si>
  <si>
    <t>Flex Message (Final): {"type":"flex","altText":"(ADMIN#806) สั่งผักใหม่","contents":{"type":"bubble","size":"mega","body":{"type":"box","layout":"vertical","spacing":"md","contents":[{"type":"text","text":"✅ รายการสั่งผักใหม่ (ADMIN#806)","weight":"bold","size":"md","color":"#1DB446","wrap":true},{"type":"text","text":"ร้าน: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23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บ.","weight":"bold","align":"end","size":"sm","flex":3}]}]}}}</t>
  </si>
  <si>
    <t>📬 pushFlexMessage : {"sentMessages":[{"id":"575597773786186244","quoteToken":"m3nbIaB0WMryOIMDplNsMDkmFtVGRcmrnEfUTSBBczmj0dClOMR_Danu5kqS3S7nANmsUSQwhGhIdkcQcWmHJsu2CGRmy9Umcincdvq1pCVrN6fWFB7cwFRdp5D1uIbS6AmQsr8_uMqFthhYAhbgtw"}]}</t>
  </si>
  <si>
    <t>🔥 Deleted property for trigger: 6719664572667511858</t>
  </si>
  <si>
    <t>✅ Deleted trigger: 6719664572667511858</t>
  </si>
  <si>
    <t>sendDailyPackingSummary formattedToday : 23/08/2025</t>
  </si>
  <si>
    <t>sendDailyPackingSummary todayRows : [[801,"22 Aug 2025 เวลา 21:55","2025-08-22T17:00:00.000Z","Ginda wagyu","Cos",5,120,600,"โอนเงิน"],[800,"22 Aug 2025 เวลา 22:21","2025-08-22T17:00:00.000Z","คริสตัลคาเฟ่","Green Oak",1,120,120,"เงินสด"],[800,"22 Aug 2025 เวลา 22:21","2025-08-22T17:00:00.000Z","คริสตัลคาเฟ่","Red Oak",1,120,120,"เงินสด"],[802,"22 Aug 2025 เวลา 22:25","2025-08-22T17:00:00.000Z","บ้านอิ่มอร่อย","Frillice Iceberg",2,140,280,"เงินสด"],[803,"23 Aug 2025 เวลา 08:13","2025-08-22T17:00:00.000Z","Rare","Baby Cos",2,120,240,"เครดิต"],[803,"23 Aug 2025 เวลา 08:13","2025-08-22T17:00:00.000Z","Rare","Red Coral",1,140,140,"เครดิต"],[805,"23 Aug 2025 เวลา 08:55","2025-08-22T17:00:00.000Z","Ken Izakaya","Frillice Iceberg",1,140,140,"เครดิต"],[805,"23 Aug 2025 เวลา 08:55","2025-08-22T17:00:00.000Z","Ken Izakaya","Baby Cos",0.5,120,60,"เครดิต"],[805,"23 Aug 2025 เวลา 08:55","2025-08-22T17:00:00.000Z","Ken Izakaya","Red Coral",1,140,140,"เครดิต"],[805,"23 Aug 2025 เวลา 08:55","2025-08-22T17:00:00.000Z","Ken Izakaya","Mizuna",1,230,230,"เครดิต"],[806,"23 Aug 2025 เวลา 08:58","2025-08-22T17:00:00.000Z","Fat Boy","Frillice Iceberg",1,140,140,"เครดิต"],[806,"23 Aug 2025 เวลา 08:58","2025-08-22T17:00:00.000Z","Fat Boy","Red Coral",1,140,140,"เครดิต"]]</t>
  </si>
  <si>
    <t>sendDailyDeliverSummary flexMessage : {"type":"flex","altText":"สรุปรายการส่งผัก 🚚🥬\nประจำวันที่ 23/08/2025","contents":{"type":"bubble","size":"mega","body":{"type":"box","layout":"vertical","contents":[{"type":"text","text":"สรุปรายการส่งผัก 🚚🥬 \nประจำวันที่ 23/08/2025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บ.)","weight":"bold","size":"sm"}]}]},{"type":"box","layout":"vertical","margin":"lg","spacing":"sm","contents":[{"type":"box","layout":"horizontal","backgroundColor":"#A1D6B2","paddingAll":"md","cornerRadius":"md","margin":"lg","contents":[{"type":"text","text":"2.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บ.)","weight":"bold","size":"sm"}]}]},{"type":"box","layout":"vertical","margin":"lg","spacing":"sm","contents":[{"type":"box","layout":"horizontal","backgroundColor":"#A1D6B2","paddingAll":"md","cornerRadius":"md","margin":"lg","contents":[{"type":"text","text":"3. 👤 บ้านอิ่มอร่อย","flex":6,"wrap":true,"weight":"bold","size":"sm"},{"type":"text","text":"🖨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280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380 บ.)","weight":"bold","size":"sm"}]}]},{"type":"box","layout":"vertical","margin":"lg","spacing":"sm","contents":[{"type":"box","layout":"horizontal","backgroundColor":"#A1D6B2","paddingAll":"md","cornerRadius":"md","margin":"lg","contents":[{"type":"text","text":"5. 👤 Ken Izakaya","flex":6,"wrap":true,"weight":"bold","size":"sm"},{"type":"text","text":"🖨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กก.","size":"sm","weight":"bold","align":"end","flex":3}]},{"type":"box","layout":"horizontal","contents":[{"type":"text","text":"🥬 Mizuna","size":"sm","weight":"bold","flex":5,"wrap":true},{"type":"text","text":"1.00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3.50 กก. (เครดิต 570 บ.)","weight":"bold","size":"sm"}]}]},{"type":"box","layout":"vertical","margin":"lg","spacing":"sm","contents":[{"type":"box","layout":"horizontal","backgroundColor":"#A1D6B2","paddingAll":"md","cornerRadius":"md","margin":"lg","contents":[{"type":"text","text":"6.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520 บ.","weight":"bold","align":"end","flex":3}]},{"type":"box","layout":"horizontal","contents":[{"type":"text","text":"โอนเงิน","flex":5,"wrap":true},{"type":"text","text":"600 บ.","weight":"bold","align":"end","flex":3}]},{"type":"box","layout":"horizontal","contents":[{"type":"text","text":"เครดิต","flex":5,"wrap":true},{"type":"text","text":"1.230 บ.","weight":"bold","align":"end","flex":3}]},{"type":"separator","margin":"sm"},{"type":"box","layout":"horizontal","backgroundColor":"#E8B86D","paddingAll":"md","cornerRadius":"md","contents":[{"type":"text","text":"รวม 17.50 กก.","size":"md","weight":"bold","flex":5,"wrap":true},{"type":"text","text":"2.350 บ.","weight":"bold","size":"md","align":"end","flex":3}]}]}]}}}</t>
  </si>
  <si>
    <t>📬 pushFlexMessage : {"sentMessages":[{"id":"575598027508285672","quoteToken":"zIBSDzXiFv3-X7uDF3ikEFSPtAXsAsCecNLuqDhoiOZ7vqA3N85iwcNnN3_RrtjFcO3Y262VJOND0RrBdKOjPj2YRudXcpV2m_aL_V9HFCq-AGy-XCXr_6JbEKhiQQoOCfNhqVMlBedAfMyabYVUog"}]}</t>
  </si>
  <si>
    <t>json : "{\"destination\":\"Uffcadd844141cf0a43c0c2c87fb2389e\",\"events\":[{\"type\":\"message\",\"message\":{\"type\":\"text\",\"id\":\"575601905292804373\",\"quoteToken\":\"TFXRfNh4ivbCAts9PjC7vl0r7N7Jx-vhj7frqdbYRBWYmbGM68KGRySEPYhuUNwl6cz95r5P4nbVe6_ShVgnfm0t2J3BcZL-lErXZJQnSItEkYZHWJn3x3By2akh0L2EyTLr8MRsNTciwSnz1oIGAQ\",\"text\":\"ความจริงนัดก็ใช้เล็ก ๆ นะคะ ถ้าสะดวกตัด ตัดมาให้ได้เลยนะคะ \"},\"webhookEventId\":\"01K3ACQBS8ZF3E9CXYT87B4TQK\",\"deliveryContext\":{\"isRedelivery\":false},\"timestamp\":1755916774983,\"source\":{\"type\":\"user\",\"userId\":\"Uc0f3910d135521f0995ac379d0c945f8\"},\"replyToken\":\"4cd88c03291c4b6a8f6cb16f0036d36a\",\"mode\":\"active\"}]}"</t>
  </si>
  <si>
    <t>json : "{\"destination\":\"Uffcadd844141cf0a43c0c2c87fb2389e\",\"events\":[{\"type\":\"message\",\"message\":{\"type\":\"sticker\",\"id\":\"575602163477905803\",\"quoteToken\":\"1bgWxW0xenIH0Ly6_cH7aB7U_Y1EK6UGAvm7BARLrHpK3RB14STJw5FxqUCzmluXwHoTdRUFMehfImOp8KgH-RKfR_6izJggneJjlP2bS4TdK7FHdk0P7DeG-RE973N10RDcFzlohmNSxaN1jxcX0A\",\"stickerId\":\"1345333\",\"packageId\":\"3180\",\"stickerResourceType\":\"STATIC\",\"keywords\":[\"Yes\",\"of course\",\"OK\",\"Affirmative\",\"No problem\",\"Grin\",\"right\",\"Happy\"]},\"webhookEventId\":\"01K3ACW2640NS1DSNTVA7B717J\",\"deliveryContext\":{\"isRedelivery\":false},\"timestamp\":1755916928929,\"source\":{\"type\":\"user\",\"userId\":\"Uc0f3910d135521f0995ac379d0c945f8\"},\"replyToken\":\"771f3eeb4eb447e2b6a0396090f3d233\",\"mode\":\"active\"}]}"</t>
  </si>
  <si>
    <t>json : "{\"destination\":\"Uffcadd844141cf0a43c0c2c87fb2389e\",\"events\":[{\"type\":\"message\",\"message\":{\"type\":\"text\",\"id\":\"575604370352373984\",\"quoteToken\":\"MqXDZHC2ZSfo-BfTTZ0kxajIqDOHwMqppjjl8PubQE4-3nK0iekkpkxAAo6Od-A8evvlexOXfAySOZbLp1DHLzcI9Dm_2Epf0lMy8Y_10FcwTCJOMbZ5UeNzof2nthHZHDMgpVxWnGzu48kDZvNYug\",\"text\":\"วันนี้ร้านเปิดตั้งแต่ 10 โมง มาส่งได้ตลอดนะคะ \"},\"webhookEventId\":\"01K3AE46HES3Z117H0HKZ4P9ED\",\"deliveryContext\":{\"isRedelivery\":false},\"timestamp\":1755918244309,\"source\":{\"type\":\"user\",\"userId\":\"U0d6b72543464859ef62065c9501370cd\"},\"replyToken\":\"e66a0bd0b1b64f88b0bc80692ed689f8\",\"mode\":\"active\"}]}"</t>
  </si>
  <si>
    <t>json : "{\"destination\":\"Uffcadd844141cf0a43c0c2c87fb2389e\",\"events\":[{\"type\":\"follow\",\"follow\":{\"isUnblocked\":false},\"webhookEventId\":\"01K3AZFYC3BF7PYETAX27232T2\",\"deliveryContext\":{\"isRedelivery\":false},\"timestamp\":1755936454873,\"source\":{\"type\":\"user\",\"userId\":\"Ua2519870371da500fb2909b15577d510\"},\"replyToken\":\"80eca374ac11434ba04b2d418c3e871b\",\"mode\":\"active\"}]}"</t>
  </si>
  <si>
    <t>userId : Ua2519870371da500fb2909b15577d510</t>
  </si>
  <si>
    <t>json : "{\"destination\":\"Uffcadd844141cf0a43c0c2c87fb2389e\",\"events\":[{\"type\":\"message\",\"message\":{\"type\":\"text\",\"id\":\"575634956039225436\",\"quoteToken\":\"8lbufre2XnEA4opB_w2JtL6MvPFEJ_2MjDuCg-PzOej6hsiploREu44FQcaRnVYU9CdLGz6HII_ktHBXvlHuN09XalUBzhw_QWLjMXCgUY36r1-C5Svc3_tDCSxqYVPv8e1UivSoAMF6BhK4Y4ECVg\",\"text\":\"สวัสดีค่ะจากร้าน ทัช นะคะ\"},\"webhookEventId\":\"01K3AZGJ1Q329AHTPQSW5BD8YV\",\"deliveryContext\":{\"isRedelivery\":false},\"timestamp\":1755936474876,\"source\":{\"type\":\"user\",\"userId\":\"Ua2519870371da500fb2909b15577d510\"},\"replyToken\":\"09b4c7ff927b404eaca12d914d4d53ac\",\"mode\":\"active\"}]}"</t>
  </si>
  <si>
    <t>json : "{\"destination\":\"Uffcadd844141cf0a43c0c2c87fb2389e\",\"events\":[{\"type\":\"message\",\"message\":{\"type\":\"text\",\"id\":\"575634997512766039\",\"quoteToken\":\"RCeQwYe8XZSHm2hwBTCti8H-ubKifVacvBOORRvVO26OVtyhN6Go_mj4C39HoAYoA143DOm-akgL2C_I1l6o4mQ-hzeoVDZrohlG-vMA-p5pqhPvY9ySnVWc04jCwjRwWy_4lK4L0gPZyJ2lvVisxg\",\"text\":\"พรุ่งนี้สั่ง กรีน เรด อย่างละ 1 กด\"},\"webhookEventId\":\"01K3AZH9W85E410S0X3XV4P42E\",\"deliveryContext\":{\"isRedelivery\":false},\"timestamp\":1755936499567,\"source\":{\"type\":\"user\",\"userId\":\"Ua2519870371da500fb2909b15577d510\"},\"replyToken\":\"5b87847df4684fe68496b3324d6e5550\",\"mode\":\"active\"}]}"</t>
  </si>
  <si>
    <t>json : "{\"destination\":\"Uffcadd844141cf0a43c0c2c87fb2389e\",\"events\":[{\"type\":\"message\",\"message\":{\"type\":\"text\",\"id\":\"575635014306496617\",\"quoteToken\":\"s4wdGncV1r68mZAf8c_Ld-CbKxjPoNBEOllToy3bz0NliwQYRNCO_LHiAHOAHzIGrCzcLgPhiq_W2rxTzKrHfXHAh_Ybr2vjWOd2HT0WgZ5wgTGGdtF6gdjpInUU99J1q-mFEa1uTvBRndXUWapiPA\",\"text\":\"ควอส 0.5 ดู\"},\"webhookEventId\":\"01K3AZHKY58ATHYXQ6Y0QMD3W0\",\"deliveryContext\":{\"isRedelivery\":false},\"timestamp\":1755936509557,\"source\":{\"type\":\"user\",\"userId\":\"Ua2519870371da500fb2909b15577d510\"},\"replyToken\":\"70888896433c49f2adbb0377ba1fb0db\",\"mode\":\"active\"}]}"</t>
  </si>
  <si>
    <t>json : "{\"date\":\"2025-08-23T08:37:19.110Z\",\"deliveryDate\":\"2025-08-24\",\"user\":\"Touch Steak\",\"userLine\":\"ADMIN\",\"payMethod\":\"โอนเงิน\",\"userId\":\"ADMIN\",\"order\":[{\"name\":\"Green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\",\"amount\":1,\"price\":120,\"subtotal\":120},{\"name\":\"Cos\",\"nameTh\":\"คอส\",\"amount\":0.5,\"price\":120,\"subtotal\":60}]}"</t>
  </si>
  <si>
    <t>🔥 Queued order with Trigger ID: -7645211738428590001</t>
  </si>
  <si>
    <t>🔥 Processing order for trigger: -7645211738428590001</t>
  </si>
  <si>
    <t>summarizeOrdersToPayments key: 24/08/2025|Touch Steak</t>
  </si>
  <si>
    <t>Flex Message (Final): {"type":"flex","altText":"(ADMIN#807) สั่งผักใหม่","contents":{"type":"bubble","size":"mega","body":{"type":"box","layout":"vertical","spacing":"md","contents":[{"type":"text","text":"✅ รายการสั่งผักใหม่ (ADMIN#807)","weight":"bold","size":"md","color":"#1DB446","wrap":true},{"type":"text","text":"ร้าน: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</si>
  <si>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{"sentMessages":[{"id":"575638127436628214","quoteToken":"Jy15ELYkrfc-KqTnqw_UR_wPJpOgLp7z1YUg1Bm_NbRu5g2QYaEq7ovOndlmEz7RhEkToidlAe3WvSptLESqTODjBqG7260aYR1DHGUGGAJg8ZsdzDaRYh480JJxdwez6PKaohnQoh6jeag7kgd7XA"}]}</t>
  </si>
  <si>
    <t>🔥 Deleted property for trigger: -7645211738428590001</t>
  </si>
  <si>
    <t>✅ Deleted trigger: -7645211738428590001</t>
  </si>
  <si>
    <t>json : "{\"destination\":\"Uffcadd844141cf0a43c0c2c87fb2389e\",\"events\":[{\"type\":\"message\",\"message\":{\"type\":\"text\",\"id\":\"575645128383791234\",\"quoteToken\":\"5dlp8ncCf6hjrL4kbmY8OjjMOMFFoUwXit4lxS7LErPfpYGv3VBxaxngr-BoShqMKS8YF25hMz41YddIgexPax99N-gHTB23Dq5GsFc-Qgw7pbOshtYr92MZm-YVLH4WaDVK_okz-SGIqbjlaMn11Q\",\"text\":\"ลืม เอาบิลให้fatboyไปแล้ว พนไปเปลี่ยนให้ได้ไหม\"},\"webhookEventId\":\"01K3B59KCAHWMMF3QAZST75TRQ\",\"deliveryContext\":{\"isRedelivery\":false},\"timestamp\":1755942538126,\"source\":{\"type\":\"group\",\"groupId\":\"C41747ea1efc18cc949d4a55a898fbe2d\",\"userId\":\"Ud156635914c6ab5e082eb8cdedf98f3a\"},\"replyToken\":\"53ec2f161ce54466bcae4e3a1102cf72\",\"mode\":\"active\"}]}"</t>
  </si>
  <si>
    <t>json : "{\"destination\":\"Uffcadd844141cf0a43c0c2c87fb2389e\",\"events\":[{\"type\":\"message\",\"message\":{\"type\":\"text\",\"id\":\"575645146469892594\",\"quoteToken\":\"_Ty82868tuEfCVjiLBP1iIlqt52nj9xxRITuVlEBjzLFpzVDck9EdDPmc7pY08DnNu5ktQrrLHig67iJWMxLnT4G68foqFCIUcnA1yyFNEL68iFNKJKitWMksPKBbguFBhE-BbMBtZ5YqMfHBysBPg\",\"text\":\"ที่โทรมาบอกเมื่อเช้า\"},\"webhookEventId\":\"01K3B59X95VVZF8S1X5EJ7NNS9\",\"deliveryContext\":{\"isRedelivery\":false},\"timestamp\":1755942548735,\"source\":{\"type\":\"group\",\"groupId\":\"C41747ea1efc18cc949d4a55a898fbe2d\",\"userId\":\"Ud156635914c6ab5e082eb8cdedf98f3a\"},\"replyToken\":\"e6b201d96fe6420a9bdac7454034c063\",\"mode\":\"active\"}]}"</t>
  </si>
  <si>
    <t>json : "{\"destination\":\"Uffcadd844141cf0a43c0c2c87fb2389e\",\"events\":[{\"type\":\"message\",\"message\":{\"type\":\"text\",\"id\":\"575649472793542728\",\"quoteToken\":\"czXB3ZEX5Oi6tYPxnJ26mArpTcASZk6VGNNDG6iCBxePh_zvkQ6Lf7Ym-pEHgYtAzmm6W1PiTOQ_GAn_l_Bv5HtLPh8dGfz1pnvrq4AFkhFVXAkFCZ0h5ul3uRDPm8KcV0s825cELHbAzhClRt_Pbg\",\"text\":\"ลูกค้าก็เดิมๆสั่งเท่าเดิม เผลอๆน้อยลง แต่ทำไมผักยังขาดอยู่ดี หรือเพราะมันไม่สวยคัดทิ้งเยอะหรอ\"},\"webhookEventId\":\"01K3B7RKJJPP6MY0MY61C69C7C\",\"deliveryContext\":{\"isRedelivery\":false},\"timestamp\":1755945127466,\"source\":{\"type\":\"group\",\"groupId\":\"C41747ea1efc18cc949d4a55a898fbe2d\",\"userId\":\"Ud156635914c6ab5e082eb8cdedf98f3a\"},\"replyToken\":\"e16080204de84e6cba0c959b000ba2d5\",\"mode\":\"active\"}]}"</t>
  </si>
  <si>
    <t>json : "{\"destination\":\"Uffcadd844141cf0a43c0c2c87fb2389e\",\"events\":[{\"type\":\"message\",\"message\":{\"type\":\"text\",\"id\":\"575649687727243674\",\"quoteToken\":\"hcO4ZHDXD--Ui26uAuSm16U8O_sLVsFnGpx6Y-oAoBtUm6td_q2zZELNYYWLVxmzWLs_1E-L_2ThoQXqfBYtdFL2MCmjqYgEheI_44mM4tC8V0SvgylDnW0uURrKp1QxI9gDOdPUBCDLNiNo6uHBLw\",\"text\":\"ใช่ครับ \"},\"webhookEventId\":\"01K3B7WGS851H5HSG1GC3W7X4Z\",\"deliveryContext\":{\"isRedelivery\":false},\"timestamp\":1755945255596,\"source\":{\"type\":\"group\",\"groupId\":\"C41747ea1efc18cc949d4a55a898fbe2d\",\"userId\":\"U2164e0ac3039299ad657cac907aa1fee\"},\"replyToken\":\"57995956303140a58d990820a5d80815\",\"mode\":\"active\"}]}"</t>
  </si>
  <si>
    <t>json : "{\"destination\":\"Uffcadd844141cf0a43c0c2c87fb2389e\",\"events\":[{\"type\":\"message\",\"message\":{\"type\":\"text\",\"id\":\"575649747319390680\",\"quoteToken\":\"S47Ds-n0a7Ka5SWFMXSgjXnSq5OePRwXHyK-uS65h5jn6LgIK3y1im8WcXUAR4YoOZOloXnbNJKtSiATG7KFG7iYuc0F_3vxS8zWjTjNCgGI3HxnGHoO0A7zAdonjOZeCv-V40EtV1oA02oZ4RRavA\",\"text\":\"โรคระบาด\"},\"webhookEventId\":\"01K3B7XKPG1H7N452ZQ3W47TR4\",\"deliveryContext\":{\"isRedelivery\":false},\"timestamp\":1755945291057,\"source\":{\"type\":\"group\",\"groupId\":\"C41747ea1efc18cc949d4a55a898fbe2d\",\"userId\":\"U2164e0ac3039299ad657cac907aa1fee\"},\"replyToken\":\"94b89519459f4e96a4b15d71214cf774\",\"mode\":\"active\"}]}"</t>
  </si>
  <si>
    <t>json : "{\"date\":\"2025-08-23T10:55:06.645Z\",\"deliveryDate\":\"2025-08-24\",\"user\":\"Daya’s eatery\",\"userLine\":\"Yew\",\"payMethod\":\"เงินสด\",\"userId\":\"Ud8a5b523e15a5b7f3a9ea4ea805a2144\",\"order\":[{\"name\":\"Frillice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</si>
  <si>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{"sentMessages":[{"id":"575651795901874485","quoteToken":"MPpy4CHQkaCq6U_YBJH3xl0DDuJsC9LuR5h1LuIH0xgsXgxR2ffPuhyN1GjIKgqQWeL6QIGV9SFaogMpYKX_Z2Na3F2bKsr_zyQBd5ZYBXxqGd2xG8PzGUuE9ulhS6hP82SISwnn25yTzXypUM7Fnw"}]}</t>
  </si>
  <si>
    <t>🔥 Queued order with Trigger ID: -8203436342711241152</t>
  </si>
  <si>
    <t>🔥 Processing order for trigger: -8203436342711241152</t>
  </si>
  <si>
    <t>summarizeOrdersToPayments key: 24/08/2025|Daya’s eatery</t>
  </si>
  <si>
    <t>Flex Message (Final): {"type":"flex","altText":"(Yew#808) สั่งผักใหม่","contents":{"type":"bubble","size":"mega","body":{"type":"box","layout":"vertical","spacing":"md","contents":[{"type":"text","text":"✅ รายการสั่งผักใหม่ (Yew#808)","weight":"bold","size":"md","color":"#1DB446","wrap":true},{"type":"text","text":"ร้าน: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</si>
  <si>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{"sentMessages":[{"id":"575651993134039287","quoteToken":"bsNrN2Dk9jj7_2jSiMA1W3iiSa4EVfxLEYhpX7KxB7sNbSetAi-Z7JUcNbidZ9qJ9lKhzE4cqwetT29v88DlUDkJREIxu3se3g-XGD-G8mzB_8jy1WpQk_u9GgEiwrgdvGaB91YP8KUsdaVnG9Uwxw"}]}</t>
  </si>
  <si>
    <t>🔥 Deleted property for trigger: -8203436342711241152</t>
  </si>
  <si>
    <t>✅ Deleted trigger: -8203436342711241152</t>
  </si>
  <si>
    <t>json : "{\"destination\":\"Uffcadd844141cf0a43c0c2c87fb2389e\",\"events\":[{\"type\":\"message\",\"message\":{\"type\":\"text\",\"id\":\"575652137552576534\",\"quoteToken\":\"xme_Edke5vOyM6xS76a-Ys4SjZqQ1KK4LpUJFAX_i_sTeFp3S61o4K3EB_1njJ4pLE6IrVuYTzQM91VyLCWOt9wQnU69de5Q2HrufeCpA5KorvTZxwB6kBgGpSRKOB3lE2xJFG-dZgPfDEHNyGrVlA\",\"text\":\"สั่งผัก\"},\"webhookEventId\":\"01K3B993379HE36SMSXQQ6KE9C\",\"deliveryContext\":{\"isRedelivery\":false},\"timestamp\":1755946715895,\"source\":{\"type\":\"user\",\"userId\":\"U0a6caa79590587d5269bfdd7dcb6f3c2\"},\"replyToken\":\"510058a657bb471a8b7771ffe20d9aec\",\"mode\":\"active\"}]}"</t>
  </si>
  <si>
    <t>json : "{\"date\":\"2025-08-23T10:59:02.930Z\",\"deliveryDate\":\"2025-08-24\",\"user\":\"Homie\",\"userLine\":\"namm\",\"payMethod\":\"โอนเงิน\",\"userId\":\"U0a6caa79590587d5269bfdd7dcb6f3c2\",\"order\":[{\"name\":\"Red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\",\"amount\":1.5,\"price\":120,\"subtotal\":180,\"image\":\"https://i.postimg.cc/8F4451pB/08.png\"},{\"name\":\"Cos\",\"nameTh\":\"คอส\",\"amount\":1,\"price\":120,\"subtotal\":120,\"image\":\"https://i.postimg.cc/643mw8Cv/03.png\"}]}"</t>
  </si>
  <si>
    <t>📬 pushFlexMessage : {"sentMessages":[{"id":"575652189578985718","quoteToken":"bRyXwva1tkHi7iPC3w21MYmq0N2NpTTZf4dqEk533Q8ffOBNZhdlXteCUB3RQvVWuRzDrX4Rd227aWTrjcP07E8jL_B4lf-xIQJjHns1CaoQXSzYMvvqRQ6Npc2k8T2qiucV68ILmfp1-PjdIHos0g"}]}</t>
  </si>
  <si>
    <t>🔥 Queued order with Trigger ID: -9048434184599402422</t>
  </si>
  <si>
    <t>🔥 Processing order for trigger: -9048434184599402422</t>
  </si>
  <si>
    <t>summarizeOrdersToPayments key: 24/08/2025|Homie</t>
  </si>
  <si>
    <t>Flex Message (Final): {"type":"flex","altText":"(namm#809) สั่งผักใหม่","contents":{"type":"bubble","size":"mega","body":{"type":"box","layout":"vertical","spacing":"md","contents":[{"type":"text","text":"✅ รายการสั่งผักใหม่ (namm#809)","weight":"bold","size":"md","color":"#1DB446","wrap":true},{"type":"text","text":"ร้าน: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Oak","size":"sm","color":"#000000","flex":4},{"type":"text","text":"1.50 กก.","size":"sm","color":"#555555","align":"end","flex":3},{"type":"text","text":"180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กก.","weight":"bold","align":"end","size":"sm","flex":2},{"type":"text","text":"300 บ.","weight":"bold","align":"end","size":"sm","flex":3}]}]}}}</t>
  </si>
  <si>
    <t>📬 pushFlexMessage : {"sentMessages":[{"id":"575652551698678387","quoteToken":"C5Z6ksbDlu3vzMVqCuXbubfAl6xbt6tyPcVirjZeT9RXII9_y4btBzJ7NJf5AWLewSIzGsQncvJ4GSULYfPNv_8_7IwEJcx6_kBopIG_LcTSJUqYxR3MtY2MWsczgpIM93daCKbJiaa0eyby0gKWgg"}]}</t>
  </si>
  <si>
    <t>🔥 Deleted property for trigger: -9048434184599402422</t>
  </si>
  <si>
    <t>✅ Deleted trigger: -9048434184599402422</t>
  </si>
  <si>
    <t>📬 pushFlexMessage : {"sentMessages":[{"id":"575653502949523888","quoteToken":"dirj0cfeERYQCQBiZ92lfyndHm0PFcppST7sb0FIYW08LHX2jn6mTc6yrc8pJxZVTIpesFpNZAOO33xG7P2vxtDLzVWzz8nnFnf_qG311-K_L-Q2wXBarP3r2kO6IaepRw40q_jymIomLfypRSJ9_A"}]}</t>
  </si>
  <si>
    <t>📬 pushFlexMessage : {"sentMessages":[{"id":"575653508402643163","quoteToken":"hC50XZdPKa6xD4P0TQK1QrkUjp6c1G8GVprdABu5Hm5D7gM0CM_TK81tQ2l55uO51UpztqRTQvcQYld-7-f0M82sjsDoAU7R5xVh1xOZNM0OHeF_KT8gBbtF2Elth4bArB-kj67JCQXO1RPcwRHUog"}]}</t>
  </si>
  <si>
    <t>json : "{\"date\":\"2025-08-23T12:57:14.353Z\",\"deliveryDate\":\"2025-08-24\",\"user\":\"ไวท์เฮ้าส์\",\"userLine\":\"Gt\",\"payMethod\":\"เงินสด\",\"userId\":\"Uc6055f977b197597baf773d364ef63ef\",\"order\":[{\"name\":\"Baby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</si>
  <si>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{"sentMessages":[{"id":"575664104505606450","quoteToken":"_KFh-yMxekPT0PqOxHdLlVUKsuRLd5bkCDAu-PLZcthurU0DXXDXzyi_JiY1WExH43t50D2djk4btxebrGTSM_k2dlwHVR2v9Jcfg7e8eSel2FddN1795A7I-cjb40GY7g71vOG77pTEf6qGNuiLDg"}]}</t>
  </si>
  <si>
    <t>🔥 Queued order with Trigger ID: 3023021722530892452</t>
  </si>
  <si>
    <t>🔥 Processing order for trigger: 3023021722530892452</t>
  </si>
  <si>
    <t>summarizeOrdersToPayments key: 24/08/2025|ไวท์เฮ้าส์</t>
  </si>
  <si>
    <t>Flex Message (Final): {"type":"flex","altText":"(Gt#810) สั่งผักใหม่","contents":{"type":"bubble","size":"mega","body":{"type":"box","layout":"vertical","spacing":"md","contents":[{"type":"text","text":"✅ รายการสั่งผักใหม่ (Gt#810)","weight":"bold","size":"md","color":"#1DB446","wrap":true},{"type":"text","text":"ร้าน: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</si>
  <si>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{"sentMessages":[{"id":"575664355778232771","quoteToken":"ac5aOQuImMKLsYhAl6bCAGf8gF365xbsrLYiX23xFqm0IEhOKtl3--Gbz0449cIe4aQzmkrp-GFdNXvbcyLrhkTwTu2s3nJt34GjTjOuVzBeLBljolxDsGU8yidEpvl5EGUOmc3FQKt_oScD15UA-Q"}]}</t>
  </si>
  <si>
    <t>🔥 Deleted property for trigger: 3023021722530892452</t>
  </si>
  <si>
    <t>✅ Deleted trigger: 3023021722530892452</t>
  </si>
  <si>
    <t>json : "{\"destination\":\"Uffcadd844141cf0a43c0c2c87fb2389e\",\"events\":[{\"type\":\"message\",\"message\":{\"type\":\"text\",\"id\":\"575674737133879334\",\"quoteToken\":\"qKBBVOFh9I9b5qE5ZuFL0r9OHsV0jJGPMeg_2RIpG0swQuhefZiTWqOsp1alp1S9p6hdx7akSk-RXtyIpoIwmtDJIIx2JWPyUbjjecPmZAkKi9vCEvckvGB7QTTsbwi1fuBlA6NlwwmGbGBiOnlBvg\",\"text\":\"ค่ะ\"},\"webhookEventId\":\"01K3BP45QASAR3YNAG1JTDFVZE\",\"deliveryContext\":{\"isRedelivery\":false},\"timestamp\":1755960186200,\"source\":{\"type\":\"user\",\"userId\":\"Ua2519870371da500fb2909b15577d510\"},\"replyToken\":\"f34b9681b09341efa27f4580a96f165a\",\"mode\":\"active\"}]}"</t>
  </si>
  <si>
    <t>json : "{\"destination\":\"Uffcadd844141cf0a43c0c2c87fb2389e\",\"events\":[{\"type\":\"message\",\"message\":{\"type\":\"text\",\"id\":\"575674766678556950\",\"quoteToken\":\"CRNY3F3O96JFBzBpUKcWX7vEveIC_NlB9mpzOD51vvBTNtEIQOq-wiv4eosPCOwA9pZwBXB6u-DFhXKlOvsIKiFRT2ef_OfC4GyOvwnmeXSyz3Jj4xtF-hR0z-vaJaCjunrNegxauoKOCTXv_cx1Gw\",\"text\":\"ตลาดสวนรถไฟโคราช\"},\"webhookEventId\":\"01K3BP4PN2GRJNPP8D8JBBMC51\",\"deliveryContext\":{\"isRedelivery\":false},\"timestamp\":1755960203912,\"source\":{\"type\":\"user\",\"userId\":\"Ua2519870371da500fb2909b15577d510\"},\"replyToken\":\"db2ebdc69c8f48179406a6ccd8f2d09d\",\"mode\":\"active\"}]}"</t>
  </si>
  <si>
    <t>json : "{\"destination\":\"Uffcadd844141cf0a43c0c2c87fb2389e\",\"events\":[{\"type\":\"message\",\"message\":{\"type\":\"text\",\"id\":\"575685838416642151\",\"quoteToken\":\"8hIPd8STgJ64ZfehVjpfrTKmNdfJuTWwHSnT6FA4Z0JbSPEQXUoElsfrFtF68kY6zcvdKVjk3CKSgjfZyox3O-g50Y2hihmveMZehkWYMtSppembrsNpT1xMUX_xrWMmK9JoiyY4gM_a0-hLH67OFA\",\"text\":\" สั่งผักสลัดหน่อยค่ะ\\nกรีนโอ๊ค1โล\\nเรดโอ๊ค 1โล\\nฟินเดย์1โล\\nผักเบบี้คอส 2โล\\nขอบคุณค่ะ\\n\"},\"webhookEventId\":\"01K3BWE39A6DER64S99A5FQVVH\",\"deliveryContext\":{\"isRedelivery\":false},\"timestamp\":1755966803021,\"source\":{\"type\":\"user\",\"userId\":\"U78617910c23af5dc02e8b5d4035a5026\"},\"replyToken\":\"bb73043ff0c942bf96a2b5990c7bb1af\",\"mode\":\"active\"}]}"</t>
  </si>
  <si>
    <t>json : "{\"date\":\"2025-08-23T18:32:55.880Z\",\"deliveryDate\":\"2025-08-24\",\"user\":\"8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</si>
  <si>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{"sentMessages":[{"id":"575697879189684531","quoteToken":"Dww8wLjUjY9LGLGx9-04s0Zk_kFUD6r_gqceupIXCgqJhvmIk7cbmgQgrDDnIboDCl6jh1Wx_j7vMNeSYpQmKrm6mMskNue4qPvpTWY9AlfjN5kPxEi9B9EXb51K7PCGOKAQOq0FmtmmXclsWwfcmw"}]}</t>
  </si>
  <si>
    <t>🔥 Queued order with Trigger ID: -6898141644305569913</t>
  </si>
  <si>
    <t>🔥 Processing order for trigger: -6898141644305569913</t>
  </si>
  <si>
    <t>summarizeOrdersToPayments key: 24/08/2025|8 Dining</t>
  </si>
  <si>
    <t>Flex Message (Final): {"type":"flex","altText":"(21gun#811) สั่งผักใหม่","contents":{"type":"bubble","size":"mega","body":{"type":"box","layout":"vertical","spacing":"md","contents":[{"type":"text","text":"✅ รายการสั่งผักใหม่ (21gun#811)","weight":"bold","size":"md","color":"#1DB446","wrap":true},{"type":"text","text":"ร้าน: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</si>
  <si>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{"sentMessages":[{"id":"575697952488554787","quoteToken":"H0r7MwtrHc5D9UxVqA7prlnsYOTAv6yTELYgpg8q_Z15BBJn7v7U_oPuUKiH5pSY8UQcfNqEkEPg4uCv6d3TMH2FibBBXQFtWV1FroBZ61ptihmUsNQkqC7z2Rh4MEKWwwKoBeeJLu_TtCun7fXSIA"}]}</t>
  </si>
  <si>
    <t>🔥 Deleted property for trigger: -6898141644305569913</t>
  </si>
  <si>
    <t>✅ Deleted trigger: -6898141644305569913</t>
  </si>
  <si>
    <t>sendDailyOrderSummary formattedToday : 24/08/2025</t>
  </si>
  <si>
    <t>sendDailyOrderSummary todayRows : [[804,"23 Aug 2025 เวลา 08:44","2025-08-23T17:00:00.000Z","Dripping Hill","Green Oak",0.4,120,48,"โอนเงิน"],[804,"23 Aug 2025 เวลา 08:44","2025-08-23T17:00:00.000Z","Dripping Hill","Red Oak",0.5,120,60,"โอนเงิน"],[804,"23 Aug 2025 เวลา 08:44","2025-08-23T17:00:00.000Z","Dripping Hill","Baby Cos",0.1,120,12,"โอนเงิน"],[807,"23 Aug 2025 เวลา 15:38","2025-08-23T17:00:00.000Z","Touch Steak","Green Oak",1,120,120,"โอนเงิน"],[807,"23 Aug 2025 เวลา 15:38","2025-08-23T17:00:00.000Z","Touch Steak","Red Oak",1,120,120,"โอนเงิน"],[807,"23 Aug 2025 เวลา 15:38","2025-08-23T17:00:00.000Z","Touch Steak","Cos",0.5,120,60,"โอนเงิน"],[808,"23 Aug 2025 เวลา 17:56","2025-08-23T17:00:00.000Z","Daya’s eatery","Frillice Iceberg",1,140,140,"เงินสด"],[808,"23 Aug 2025 เวลา 17:56","2025-08-23T17:00:00.000Z","Daya’s eatery","Baby Cos",1,120,120,"เงินสด"],[809,"23 Aug 2025 เวลา 18:00","2025-08-23T17:00:00.000Z","Homie","Red Oak",1.5,120,180,"โอนเงิน"],[809,"23 Aug 2025 เวลา 18:00","2025-08-23T17:00:00.000Z","Homie","Cos",1,120,120,"โอนเงิน"],[810,"23 Aug 2025 เวลา 19:59","2025-08-23T17:00:00.000Z","ไวท์เฮ้าส์","Baby Cos",1,120,120,"เงินสด"],[811,"24 Aug 2025 เวลา 01:33","2025-08-23T17:00:00.000Z","8 Dining","Baby Cos",1,120,120,"เครดิต"]]</t>
  </si>
  <si>
    <t>📬 pushFlexMessage : {"sentMessages":[{"id":"575725808757768637","quoteToken":"w_gBywKNkmQwTZrutlPWl8Hj18MJpOtmiiE9vAq1NxJLK4CToWEHkkik69F_qOQKuT_xdmDJgAOKpsCmE9ebvWj_elGr_uTjpJZMzqe6_0w-rbf-WK1zpEnaBoZX0BND38ffMdb7qEo9uhxz_dTnAQ"}]}</t>
  </si>
  <si>
    <t>json : "{\"date\":\"2025-08-23T23:44:52.794Z\",\"deliveryDate\":\"2025-08-24\",\"user\":\"ฌาณิ\",\"userLine\":\"ADMIN\",\"payMethod\":\"โอนเงิน\",\"userId\":\"ADMIN\",\"order\":[{\"name\":\"Green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</si>
  <si>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-809018293333590744</t>
  </si>
  <si>
    <t>🔥 Processing order for trigger: -809018293333590744</t>
  </si>
  <si>
    <t>summarizeOrdersToPayments key: 24/08/2025|ฌาณิ</t>
  </si>
  <si>
    <t>Flex Message (Final): {"type":"flex","altText":"(ADMIN#812) สั่งผักใหม่","contents":{"type":"bubble","size":"mega","body":{"type":"box","layout":"vertical","spacing":"md","contents":[{"type":"text","text":"✅ รายการสั่งผักใหม่ (ADMIN#812)","weight":"bold","size":"md","color":"#1DB446","wrap":true},{"type":"text","text":"ร้าน: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กก.","weight":"bold","align":"end","size":"sm","flex":2},{"type":"text","text":"620 บ.","weight":"bold","align":"end","size":"sm","flex":3}]}]}}}</t>
  </si>
  <si>
    <t>📬 pushFlexMessage : {"sentMessages":[{"id":"575729405490626714","quoteToken":"IsI7vkPyYU2tQNW_mqT3EnImXgJe8MGsvrAEGgyg6ULg1YSN2-CKqwb1VR6hXiw0wATy8LWYoyfs6jlmtR3518Vnu6RgmTAmSxaEW3j-_DHljV4EyOLufzQrCw941d-k6i0jrjFHVWRD9FJaPL-Oug"}]}</t>
  </si>
  <si>
    <t>🔥 Deleted property for trigger: -809018293333590744</t>
  </si>
  <si>
    <t>✅ Deleted trigger: -809018293333590744</t>
  </si>
  <si>
    <t>json : "{\"destination\":\"Uffcadd844141cf0a43c0c2c87fb2389e\",\"events\":[{\"type\":\"message\",\"message\":{\"type\":\"text\",\"id\":\"575740670569611352\",\"quoteToken\":\"az1kL_aV9sGOfdGEaL_LYEdZB8WJjczm7qWviy4x0ODUwD9ICKutDM4E25aGw1glF5Z8yREuNklWh3rj5lu4vIoXqW2ylgwFLBUzu6XJm8aCEuvHRl2qc8gRaDD3LdVvkP41AN-RvthU66qGYbZzvA\",\"text\":\"เอทบิสโทร\\nเบบี้คอส 1 โล\"},\"webhookEventId\":\"01K3CVKG1B4KF99DGZPS1PJKN6\",\"deliveryContext\":{\"isRedelivery\":false},\"timestamp\":1755999485610,\"source\":{\"type\":\"user\",\"userId\":\"Uc0f3910d135521f0995ac379d0c945f8\"},\"replyToken\":\"f3a058bb1be140df803550c766f85028\",\"mode\":\"active\"}]}"</t>
  </si>
  <si>
    <t>json : "{\"destination\":\"Uffcadd844141cf0a43c0c2c87fb2389e\",\"events\":[{\"type\":\"message\",\"message\":{\"type\":\"text\",\"id\":\"575740731537490227\",\"quoteToken\":\"YYA68y-IP8PD-q_aookOTRRfU7rGNOeDAW6Y7kbKw5xMGCEYSRg-BjPuO2HXOautwKFvPwwlErwhb903WRRrW_yU9AMmoOINxFc_8ow3e_R9dbmaSY45kl_k--ZD_UBhgmGJwQx3Pfe5OPt7U6Po3Q\",\"text\":\"โชเน็น\\nคอส 4 โล\\nกรีน 1 โล\\nเรด 1โล\"},\"webhookEventId\":\"01K3CVMKDBH9FZMZ2HDC5P2PWK\",\"deliveryContext\":{\"isRedelivery\":false},\"timestamp\":1755999521873,\"source\":{\"type\":\"user\",\"userId\":\"Uc0f3910d135521f0995ac379d0c945f8\"},\"replyToken\":\"e1f4c003b7194d728ec465e6d4f960d4\",\"mode\":\"active\"}]}"</t>
  </si>
  <si>
    <t>json : "{\"destination\":\"Uffcadd844141cf0a43c0c2c87fb2389e\",\"events\":[{\"type\":\"message\",\"message\":{\"type\":\"text\",\"id\":\"575740780577292620\",\"quoteToken\":\"bKlb_o7RVVYiORA21Sz_H9mUFC8Gg5Umpm0yVsQO8aD4EcBsZIq1S-3iY2EzB07c9cdLgzwsw_-lYN3Kr2nw8VysuChfbf3bbJLU1Wzpnwdj_bFe7qFFmK6uVlhafLia-FUoiectfkZmuk8UFxMcfw\",\"text\":\"แฟทบอย\\nเรดคอรัล 1โล\\nฟิลเลย์ 1โล\\nเบบี้คอส 1โล\\nร้อกเกต 0.5 โล\"},\"webhookEventId\":\"01K3CVNG3XG94HEQE3Q9DFGCMF\",\"deliveryContext\":{\"isRedelivery\":false},\"timestamp\":1755999551106,\"source\":{\"type\":\"user\",\"userId\":\"Uc0f3910d135521f0995ac379d0c945f8\"},\"replyToken\":\"9362888c032644119bcc2ac8308f03c2\",\"mode\":\"active\"}]}"</t>
  </si>
  <si>
    <t>json : "{\"date\":\"2025-08-24T01:43:19.325Z\",\"deliveryDate\":\"2025-08-24\",\"user\":\"Shounen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</si>
  <si>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7661617190716593936</t>
  </si>
  <si>
    <t>json : "{\"date\":\"2025-08-24T01:43:59.661Z\",\"deliveryDate\":\"2025-08-24\",\"user\":\"8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</si>
  <si>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-4283794434803994885</t>
  </si>
  <si>
    <t>🔥 Processing order for trigger: 7661617190716593936</t>
  </si>
  <si>
    <t>summarizeOrdersToPayments key: 24/08/2025|Shounen Yakiniku</t>
  </si>
  <si>
    <t>Flex Message (Final): {"type":"flex","altText":"(ADMIN#813) สั่งผักใหม่","contents":{"type":"bubble","size":"mega","body":{"type":"box","layout":"vertical","spacing":"md","contents":[{"type":"text","text":"✅ รายการสั่งผักใหม่ (ADMIN#813)","weight":"bold","size":"md","color":"#1DB446","wrap":true},{"type":"text","text":"ร้าน: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บ.","size":"sm","color":"#000000","align":"end","flex":3}]}]},{"type":"separator","margin":"md"},{"type":"box","layout":"horizontal","margin":"sm","contents":[{"type":"text","text":"รวม","weight":"bold","size":"sm","flex":4},{"type":"text","text":"6.00 กก.","weight":"bold","align":"end","size":"sm","flex":2},{"type":"text","text":"720 บ.","weight":"bold","align":"end","size":"sm","flex":3}]}]}}}</t>
  </si>
  <si>
    <t>📬 pushFlexMessage : {"sentMessages":[{"id":"575741354459267365","quoteToken":"0aFX_zTP6Bp6pj4h7l2A_d1kC20JufkfhTYRP6WtP8vqN_dKxIoG89YVOJww_26vfBfjc9dXCuOtgj1SmhS_goJ-FgUlMZGc6jd0l4S9L_Y-u3odRiZmAIbuR7jBqRYjk3rMyDa_Tffay8t_BZaZdw"}]}</t>
  </si>
  <si>
    <t>🔥 Deleted property for trigger: 7661617190716593936</t>
  </si>
  <si>
    <t>✅ Deleted trigger: 7661617190716593936</t>
  </si>
  <si>
    <t>🔥 Processing order for trigger: -4283794434803994885</t>
  </si>
  <si>
    <t>json : "{\"date\":\"2025-08-24T01:45:16.365Z\",\"deliveryDate\":\"2025-08-24\",\"user\":\"Fat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</si>
  <si>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-766003905918690103</t>
  </si>
  <si>
    <t>summarizeOrdersToPayments key: 24/08/2025|8 Bistro</t>
  </si>
  <si>
    <t>🔥 Processing order for trigger: -766003905918690103</t>
  </si>
  <si>
    <t>Flex Message (Final): {"type":"flex","altText":"(ADMIN#814) สั่งผักใหม่","contents":{"type":"bubble","size":"mega","body":{"type":"box","layout":"vertical","spacing":"md","contents":[{"type":"text","text":"✅ รายการสั่งผักใหม่ (ADMIN#814)","weight":"bold","size":"md","color":"#1DB446","wrap":true},{"type":"text","text":"ร้าน: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</si>
  <si>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{"sentMessages":[{"id":"575741477888459045","quoteToken":"7EoYg-jVtf_WYbxXVJyBzmkRRBFE2ddQQ9al8g0i58EM0OS_aA0k2GaToUm1QhNkc502aG5HkejXAenC1vG1nxwc3TCChq7e9WSy3nDtZL6RsVsTAVm_-pdaH7ZXwyIjFyVjaKlUAwJwgCIHb-sHqA"}]}</t>
  </si>
  <si>
    <t>🔥 Deleted property for trigger: -4283794434803994885</t>
  </si>
  <si>
    <t>✅ Deleted trigger: -4283794434803994885</t>
  </si>
  <si>
    <t>summarizeOrdersToPayments key: 24/08/2025|Fat Boy</t>
  </si>
  <si>
    <t>Flex Message (Final): {"type":"flex","altText":"(ADMIN#815) สั่งผักใหม่","contents":{"type":"bubble","size":"mega","body":{"type":"box","layout":"vertical","spacing":"md","contents":[{"type":"text","text":"✅ รายการสั่งผักใหม่ (ADMIN#815)","weight":"bold","size":"md","color":"#1DB446","wrap":true},{"type":"text","text":"ร้าน: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บ.","weight":"bold","align":"end","size":"sm","flex":3}]}]}}}</t>
  </si>
  <si>
    <t>📬 pushFlexMessage : {"sentMessages":[{"id":"575741809406771661","quoteToken":"1X8QrHDtSlBnhinWHyh84VjR5XJKI-v8FfCsnXcgnE7N-RQ7kCWdeL234cWQUnln_uEWmPEb5g0fA1K3YOKCQW92onvSwmlm5FJRvZo1_IGZd8v1CHmYuAx3wjMR7t2s9cu28_6LkDs_AZXPUzaypg"}]}</t>
  </si>
  <si>
    <t>🔥 Deleted property for trigger: -766003905918690103</t>
  </si>
  <si>
    <t>✅ Deleted trigger: -766003905918690103</t>
  </si>
  <si>
    <t>sendDailyPackingSummary formattedToday : 24/08/2025</t>
  </si>
  <si>
    <t>sendDailyPackingSummary todayRows : [[804,"23 Aug 2025 เวลา 08:44","2025-08-23T17:00:00.000Z","Dripping Hill","Green Oak",0.4,120,48,"โอนเงิน"],[804,"23 Aug 2025 เวลา 08:44","2025-08-23T17:00:00.000Z","Dripping Hill","Red Oak",0.5,120,60,"โอนเงิน"],[804,"23 Aug 2025 เวลา 08:44","2025-08-23T17:00:00.000Z","Dripping Hill","Baby Cos",0.1,120,12,"โอนเงิน"],[807,"23 Aug 2025 เวลา 15:38","2025-08-23T17:00:00.000Z","Touch Steak","Green Oak",1,120,120,"โอนเงิน"],[807,"23 Aug 2025 เวลา 15:38","2025-08-23T17:00:00.000Z","Touch Steak","Red Oak",1,120,120,"โอนเงิน"],[807,"23 Aug 2025 เวลา 15:38","2025-08-23T17:00:00.000Z","Touch Steak","Cos",0.5,120,60,"โอนเงิน"],[808,"23 Aug 2025 เวลา 17:56","2025-08-23T17:00:00.000Z","Daya’s eatery","Frillice Iceberg",1,140,140,"เงินสด"],[808,"23 Aug 2025 เวลา 17:56","2025-08-23T17:00:00.000Z","Daya’s eatery","Baby Cos",1,120,120,"เงินสด"],[809,"23 Aug 2025 เวลา 18:00","2025-08-23T17:00:00.000Z","Homie","Red Oak",1.5,120,180,"โอนเงิน"],[809,"23 Aug 2025 เวลา 18:00","2025-08-23T17:00:00.000Z","Homie","Cos",1,120,120,"โอนเงิน"],[810,"23 Aug 2025 เวลา 19:59","2025-08-23T17:00:00.000Z","ไวท์เฮ้าส์","Baby Cos",1,120,120,"เงินสด"],[811,"24 Aug 2025 เวลา 01:33","2025-08-23T17:00:00.000Z","8 Dining","Baby Cos",1,120,120,"เครดิต"],[812,"24 Aug 2025 เวลา 06:45","2025-08-23T17:00:00.000Z","ฌาณิ","Green Oak",1,120,120,"โอนเงิน"],[812,"24 Aug 2025 เวลา 06:45","2025-08-23T17:00:00.000Z","ฌาณิ","Red Oak",1,120,120,"โอนเงิน"],[812,"24 Aug 2025 เวลา 06:45","2025-08-23T17:00:00.000Z","ฌาณิ","Frillice Iceberg",1,140,140,"โอนเงิน"],[812,"24 Aug 2025 เวลา 06:45","2025-08-23T17:00:00.000Z","ฌาณิ","Baby Cos",2,120,240,"โอนเงิน"],[813,"24 Aug 2025 เวลา 08:44","2025-08-23T17:00:00.000Z","Shounen Yakiniku","Green Oak",1,120,120,"เครดิต"],[813,"24 Aug 2025 เวลา 08:44","2025-08-23T17:00:00.000Z","Shounen Yakiniku","Red Oak",1,120,120,"เครดิต"],[813,"24 Aug 2025 เวลา 08:44","2025-08-23T17:00:00.000Z","Shounen Yakiniku","Cos",4,120,480,"เครดิต"],[814,"24 Aug 2025 เวลา 08:45","2025-08-23T17:00:00.000Z","8 Bistro","Baby Cos",1,120,120,"เครดิต"],[815,"24 Aug 2025 เวลา 08:45","2025-08-23T17:00:00.000Z","Fat Boy","Frillice Iceberg",1,140,140,"เครดิต"],[815,"24 Aug 2025 เวลา 08:45","2025-08-23T17:00:00.000Z","Fat Boy","Baby Cos",1,120,120,"เครดิต"],[815,"24 Aug 2025 เวลา 08:45","2025-08-23T17:00:00.000Z","Fat Boy","Red Coral",1,140,140,"เครดิต"]]</t>
  </si>
  <si>
    <t>sendDailyDeliverSummary flexMessage : {"type":"flex","altText":"สรุปรายการส่งผัก 🚚🥬\nประจำวันที่ 24/08/2025","contents":{"type":"bubble","size":"mega","body":{"type":"box","layout":"vertical","contents":[{"type":"text","text":"สรุปรายการส่งผัก 🚚🥬 \nประจำวันที่ 24/08/2025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Dripping Hill","flex":6,"wrap":true,"weight":"bold","size":"sm"},{"type":"text","text":"🖨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Oak","size":"sm","weight":"bold","flex":5,"wrap":true},{"type":"text","text":"0.40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Cos","size":"sm","weight":"bold","flex":5,"wrap":true},{"type":"text","text":"0.10 กก.","size":"sm","weight":"bold","align":"end","flex":3}]},{"type":"separator","margin":"sm"},{"type":"box","layout":"vertical","backgroundColor":"#CEDF9F","paddingAll":"sm","cornerRadius":"md","contents":[{"type":"text","text":"📌 รวม 1.00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บ.)","weight":"bold","size":"sm"}]}]},{"type":"box","layout":"vertical","margin":"lg","spacing":"sm","contents":[{"type":"box","layout":"horizontal","backgroundColor":"#A1D6B2","paddingAll":"md","cornerRadius":"md","margin":"lg","contents":[{"type":"text","text":"2. 👤 Touch Steak","flex":6,"wrap":true,"weight":"bold","size":"sm"},{"type":"text","text":"🖨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บ.)","weight":"bold","size":"sm"}]}]},{"type":"box","layout":"vertical","margin":"lg","spacing":"sm","contents":[{"type":"box","layout":"horizontal","backgroundColor":"#A1D6B2","paddingAll":"md","cornerRadius":"md","margin":"lg","contents":[{"type":"text","text":"3. 👤 Daya’s eatery","flex":6,"wrap":true,"weight":"bold","size":"sm"},{"type":"text","text":"🖨 RC","align":"end","flex":2,"weight":"bold","size":"sm"}]},{"type":"separator","margin":"sm"},{"type":"box","layout":"horizontal","contents":[{"type":"text","text":"🥬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260 บ.)","weight":"bold","size":"sm"}]}]},{"type":"box","layout":"vertical","margin":"lg","spacing":"sm","contents":[{"type":"box","layout":"horizontal","backgroundColor":"#A1D6B2","paddingAll":"md","cornerRadius":"md","margin":"lg","contents":[{"type":"text","text":"4.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Oak","size":"sm","weight":"bold","flex":5,"wrap":true},{"type":"text","text":"1.50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2.50 กก. (โอนเงิน 300 บ.)","weight":"bold","size":"sm"}]}]},{"type":"box","layout":"vertical","margin":"lg","spacing":"sm","contents":[{"type":"box","layout":"horizontal","backgroundColor":"#A1D6B2","paddingAll":"md","cornerRadius":"md","margin":"lg","contents":[{"type":"text","text":"5.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บ.)","weight":"bold","size":"sm"}]}]},{"type":"box","layout":"vertical","margin":"lg","spacing":"sm","contents":[{"type":"box","layout":"horizontal","backgroundColor":"#A1D6B2","paddingAll":"md","cornerRadius":"md","margin":"lg","contents":[{"type":"text","text":"6.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บ.)","weight":"bold","size":"sm"}]}]},{"type":"box","layout":"vertical","margin":"lg","spacing":"sm","contents":[{"type":"box","layout":"horizontal","backgroundColor":"#A1D6B2","paddingAll":"md","cornerRadius":"md","margin":"lg","contents":[{"type":"text","text":"7.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620 บ.)","weight":"bold","size":"sm"}]}]},{"type":"box","layout":"vertical","margin":"lg","spacing":"sm","contents":[{"type":"box","layout":"horizontal","backgroundColor":"#A1D6B2","paddingAll":"md","cornerRadius":"md","margin":"lg","contents":[{"type":"text","text":"8.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6.00 กก. (เครดิต 720 บ.)","weight":"bold","size":"sm"}]}]},{"type":"box","layout":"vertical","margin":"lg","spacing":"sm","contents":[{"type":"box","layout":"horizontal","backgroundColor":"#A1D6B2","paddingAll":"md","cornerRadius":"md","margin":"lg","contents":[{"type":"text","text":"9.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บ.)","weight":"bold","size":"sm"}]}]},{"type":"box","layout":"vertical","margin":"lg","spacing":"sm","contents":[{"type":"box","layout":"horizontal","backgroundColor":"#A1D6B2","paddingAll":"md","cornerRadius":"md","margin":"lg","contents":[{"type":"text","text":"10.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400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380 บ.","weight":"bold","align":"end","flex":3}]},{"type":"box","layout":"horizontal","contents":[{"type":"text","text":"โอนเงิน","flex":5,"wrap":true},{"type":"text","text":"1.340 บ.","weight":"bold","align":"end","flex":3}]},{"type":"box","layout":"horizontal","contents":[{"type":"text","text":"เครดิต","flex":5,"wrap":true},{"type":"text","text":"1.360 บ.","weight":"bold","align":"end","flex":3}]},{"type":"separator","margin":"sm"},{"type":"box","layout":"horizontal","backgroundColor":"#E8B86D","paddingAll":"md","cornerRadius":"md","contents":[{"type":"text","text":"รวม 25.00 กก.","size":"md","weight":"bold","flex":5,"wrap":true},{"type":"text","text":"3.080 บ.","weight":"bold","size":"md","align":"end","flex":3}]}]}]}}}</t>
  </si>
  <si>
    <t>📬 pushFlexMessage : {"sentMessages":[{"id":"575743030905536604","quoteToken":"sxLnWO2lgCWhJ3RnQTLg4wkcU5loqXb6Wm0VKb955524heUawMeKPMdSAZk0V1Wpp_z8AzONJdkMy4I4dw31bUG8nEpr47fZWT7gQvMALTwlWFi8bs26PMPyu1Kwn6sTkz4FUX8WcuQnDnTnJFHOYw"}]}</t>
  </si>
  <si>
    <t>json : "{\"destination\":\"Uffcadd844141cf0a43c0c2c87fb2389e\",\"events\":[{\"type\":\"message\",\"message\":{\"type\":\"text\",\"id\":\"575745267878593079\",\"quoteToken\":\"C_hjK5m92Y2rbdCcpMfLQcjB98nF41MwWoruqAPlgtpYzLOEN0--2BsN_pvZ8fyQcySNieT-HfqtaBtoQTD1O6DV9y68vNpvhKcbAfiK1tRXEXGm8kXlrYjbx1UX91O5c3ebnVhBONsq_9XSJyNbCA\",\"text\":\"ยังไม่รับก็ได้ค่ะ\"},\"webhookEventId\":\"01K3CY742KA50Q1E65PJ69ZPNV\",\"deliveryContext\":{\"isRedelivery\":false},\"timestamp\":1756002225818,\"source\":{\"type\":\"user\",\"userId\":\"Uc0f3910d135521f0995ac379d0c945f8\"},\"replyToken\":\"c3d4bdd60b33437993a971e8419d7215\",\"mode\":\"active\"}]}"</t>
  </si>
  <si>
    <t>json : "{\"date\":\"2025-08-24T02:54:28.786Z\",\"deliveryDate\":\"2025-08-24\",\"user\":\"มุมสเต็ก\",\"userLine\":\"ADMIN\",\"payMethod\":\"โอนเงิน\",\"userId\":\"ADMIN\",\"order\":[{\"name\":\"Red Oak\",\"nameTh\":\"เรดโอ๊ค \",\"amount\":1,\"price\":120,\"subtotal\":120},{\"name\":\"Cos\",\"nameTh\":\"คอส\",\"amount\":1,\"price\":120,\"subtotal\":120}]}"</t>
  </si>
  <si>
    <t>🔥 Queued order with Trigger ID: 936033052266290962</t>
  </si>
  <si>
    <t>🔥 Processing order for trigger: 936033052266290962</t>
  </si>
  <si>
    <t>summarizeOrdersToPayments key: 24/08/2025|มุมสเต็ก</t>
  </si>
  <si>
    <t>✅ Late admin order detected. Attempting to generate document for มุมสเต็ก.</t>
  </si>
  <si>
    <t>✅ เริ่ม generateAdminDeliveryDocs สำหรับ: มุมสเต็ก วันที่: 24082025</t>
  </si>
  <si>
    <t>Flex Message (Final): {"type":"flex","altText":"(ADMIN#816) สั่งผักใหม่","contents":{"type":"bubble","size":"mega","body":{"type":"box","layout":"vertical","spacing":"md","contents":[{"type":"text","text":"✅ รายการสั่งผักใหม่ (ADMIN#816)","weight":"bold","size":"md","color":"#1DB446","wrap":true},{"type":"text","text":"ร้าน: มุมสเต็ก","size":"sm","color":"#555555","wrap":true},{"type":"text","text":"การชำระเงิน: โอนเงิน","size":"sm","color":"#555555","wrap":true},{"type":"text","text":"วันที่จัดส่ง: อาทิตย์ที่ 24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PDF","uri":"https://drive.google.com/file/d/1NBr33GsFbotuAlUmfog7BYej-pqsjfnH/view?usp=drivesdk"},"margin":"sm"}]}]}}}</t>
  </si>
  <si>
    <t>📬 pushFlexMessage : {"sentMessages":[{"id":"575748650333372794","quoteToken":"18O-zwQZwufspzS0luCq2sFr3dxKfc5IxwVU-Q7h7XyKM67rgbXD9PXDoA5ucIymhPIEEI8H2Fcat3P-WDbPPfWvEmYOfMNQ-9FwtP9f-otvE8XHfVaJGVKFDvuGaflGcHnDmMXN9wJ6weizBdT16Q"}]}</t>
  </si>
  <si>
    <t>🔥 Deleted property for trigger: 936033052266290962</t>
  </si>
  <si>
    <t>✅ Deleted trigger: 936033052266290962</t>
  </si>
  <si>
    <t>json : "{\"destination\":\"Uffcadd844141cf0a43c0c2c87fb2389e\",\"events\":[{\"type\":\"message\",\"message\":{\"type\":\"text\",\"id\":\"575752505419104260\",\"quoteToken\":\"GRFKqYD8HCNtXB495lj3MifJzNtG6hLkLG8D4A4WD0-DexFvRHRHKOJaTu_lG4OHJI4pRidNGsZZ6Aol4Vs-P5CvAl3raidv8ke8JNPJ1eNlzYQV4gCyV8Knm8n6cyFLTdMdMPD9_fk--g5oBeK38A\",\"text\":\"จะส่งได้ ประมาณ กี่โมงนะคะ \"},\"webhookEventId\":\"01K3D2AS0DBJRFVV6VS45G4STD\",\"deliveryContext\":{\"isRedelivery\":false},\"timestamp\":1756006539814,\"source\":{\"type\":\"user\",\"userId\":\"Ua2519870371da500fb2909b15577d510\"},\"replyToken\":\"0de6b1e0c0ea4920bffc0a435f0b84c5\",\"mode\":\"active\"}]}"</t>
  </si>
  <si>
    <t>json : "{\"destination\":\"Uffcadd844141cf0a43c0c2c87fb2389e\",\"events\":[{\"type\":\"message\",\"message\":{\"type\":\"image\",\"id\":\"575759598255080075\",\"quoteToken\":\"Ko-Fkg9mzoUQVpZrKUPlxh0cYq1zAP9na6xh09nmC9GK0i0tC4k1f2LBnLACexzGgImOEPKlErbn1uU52UX6QeM96n-CyyuYQVGCK6_1jtFM7USC7yZj3h5TJp9xBRYBqGbeINP7-8TawsEAizS3_A\",\"contentProvider\":{\"type\":\"line\"}},\"webhookEventId\":\"01K3D6BSKT8MZPXG93Q4QYM0BQ\",\"deliveryContext\":{\"isRedelivery\":false},\"timestamp\":1756010767658,\"source\":{\"type\":\"user\",\"userId\":\"U38cf79a0245305294a59833353cea1ae\"},\"replyToken\":\"c1d6166b4d854761a60cb546f90b5791\",\"mode\":\"active\"}]}"</t>
  </si>
  <si>
    <t>json : "{\"destination\":\"Uffcadd844141cf0a43c0c2c87fb2389e\",\"events\":[{\"type\":\"message\",\"message\":{\"type\":\"image\",\"id\":\"575762009443271099\",\"quoteToken\":\"gaNSG1DrZZLE1LQHH0XLiFu1NzG1XbhZHo02VjyAlX8ut_ulAuIHAtvCW3lITatlzFPDWXilPqjJ79QexxkMGmXsl6b7X7rHKW3p0ktIkUkJR37Tr1znpEaMBxDaUQH05BCO5hEBW4X624A59DBy8w\",\"contentProvider\":{\"type\":\"line\"}},\"webhookEventId\":\"01K3D7QN0HDV53YPVHJZYD8BH1\",\"deliveryContext\":{\"isRedelivery\":false},\"timestamp\":1756012204810,\"source\":{\"type\":\"user\",\"userId\":\"U0a6caa79590587d5269bfdd7dcb6f3c2\"},\"replyToken\":\"5797e70e3d5e4e928c4cb6a97f264dd7\",\"mode\":\"active\"}]}"</t>
  </si>
  <si>
    <t>json : "{\"destination\":\"Uffcadd844141cf0a43c0c2c87fb2389e\",\"events\":[{\"type\":\"message\",\"message\":{\"type\":\"text\",\"id\":\"575763624250048857\",\"quoteToken\":\"feDUkULO055P-cK2lhDCfL1kcUzVzAvvEqlobeK-ENWv3Sn8MS71bqSjIoXhq4Y_tRxpvpv8M_EJWaUm-h2nPY4bWFNXobFeK9I-4wemqBvTBAEyozGpjsBH89ZttHjGt6-1dEIZ4H8b2sZsUV-ugg\",\"text\":\"แฟท เบบี้ไม่มี\"},\"webhookEventId\":\"01K3D8N0WJBV8NX2CV5HDSTG3C\",\"deliveryContext\":{\"isRedelivery\":false},\"timestamp\":1756013166994,\"source\":{\"type\":\"group\",\"groupId\":\"C41747ea1efc18cc949d4a55a898fbe2d\",\"userId\":\"Ud156635914c6ab5e082eb8cdedf98f3a\"},\"replyToken\":\"a96bec64438c4d899fee573f5120cbb5\",\"mode\":\"active\"}]}"</t>
  </si>
  <si>
    <t>json : "{\"destination\":\"Uffcadd844141cf0a43c0c2c87fb2389e\",\"events\":[{\"type\":\"message\",\"message\":{\"type\":\"text\",\"id\":\"575764273746935899\",\"quoteToken\":\"lF8ZQoHiC6mpy5b6PSqRnoGrhCbSraF8ShGKGZwn5QDU1R5KP_fo2aKx8cli35XxhEvV8Fo278OcX4Gf1EAsX6X-CSuvaGdS1tOJGV-gP8QJ0iQmjSb_62kt9-AaozP3Lxj2-ns9q-eKWnIRQiZokQ\",\"text\":\"8bistro ไม่มีผัก มีแต่ของ8dining \"},\"webhookEventId\":\"01K3D90TMJ6HWZKV7TJ5NR6SS5\",\"deliveryContext\":{\"isRedelivery\":false},\"timestamp\":1756013554300,\"source\":{\"type\":\"group\",\"groupId\":\"C41747ea1efc18cc949d4a55a898fbe2d\",\"userId\":\"Ud156635914c6ab5e082eb8cdedf98f3a\"},\"replyToken\":\"afacd9c1a00f499e9bffec59bb146dd1\",\"mode\":\"active\"}]}"</t>
  </si>
  <si>
    <t>json : "{\"destination\":\"Uffcadd844141cf0a43c0c2c87fb2389e\",\"events\":[{\"type\":\"message\",\"message\":{\"type\":\"image\",\"id\":\"575764355267428525\",\"quoteToken\":\"ROZzRpkySCSW0c1mQQOBQXAdnSCfSj47pEh7wJP2V_LPKI2eJnKFjlj924DWIke74s9U47LSpJStvIFGm18UPq59zX8461CyG-If0nlFMtXcUT-rqLDUKNPv_oQkhA-48BmYFtfH7rGLf4aiLmh3DA\",\"contentProvider\":{\"type\":\"line\"},\"imageSet\":{\"id\":\"2B9CD7C348A6A673937C6A35136C94F5E92656764745F34211B7CE8C04138977\",\"index\":1,\"total\":2}},\"webhookEventId\":\"01K3D92ASX4HKBVC2C1AECV772\",\"deliveryContext\":{\"isRedelivery\":false},\"timestamp\":1756013603417,\"source\":{\"type\":\"group\",\"groupId\":\"C41747ea1efc18cc949d4a55a898fbe2d\",\"userId\":\"Ud156635914c6ab5e082eb8cdedf98f3a\"},\"replyToken\":\"4e46a024e8424f7ca5b9f18c6cfc9ba2\",\"mode\":\"active\"}]}"</t>
  </si>
  <si>
    <t>json : "{\"destination\":\"Uffcadd844141cf0a43c0c2c87fb2389e\",\"events\":[{\"type\":\"message\",\"message\":{\"type\":\"image\",\"id\":\"575764356558487589\",\"quoteToken\":\"ITEGnBgxBIwCu_NQN13YRfX76h6YT7pBGDvqvlMiKn46dpBcpD_2q79nby98nKI_H-G1FBJOh9Ml1evRRc3AHGHNl_S044qMxmIKodIelZqGBxMG3O_hkVIm4QfADrUz2meSExPcvqEOZelF-vh75w\",\"contentProvider\":{\"type\":\"line\"},\"imageSet\":{\"id\":\"2B9CD7C348A6A673937C6A35136C94F5E92656764745F34211B7CE8C04138977\",\"index\":2,\"total\":2}},\"webhookEventId\":\"01K3D92B9QCMERD2GXB8VBZ9FY\",\"deliveryContext\":{\"isRedelivery\":false},\"timestamp\":1756013603928,\"source\":{\"type\":\"group\",\"groupId\":\"C41747ea1efc18cc949d4a55a898fbe2d\",\"userId\":\"Ud156635914c6ab5e082eb8cdedf98f3a\"},\"replyToken\":\"ecc9d48eca0a4b5eb639a18df3dcf9b8\",\"mode\":\"active\"}]}"</t>
  </si>
  <si>
    <t>json : "{\"destination\":\"Uffcadd844141cf0a43c0c2c87fb2389e\",\"events\":[{\"type\":\"message\",\"message\":{\"type\":\"text\",\"id\":\"575764367984033997\",\"quoteToken\":\"_zBehsLMgP-XV3b2f6cDhI1VYZICYNnjSB_BC7-nwnf8QWzBKD7rUZL3JsvgS4PrBBw5JAp1uXjafNS_9x269Tpckq4zZoBfCOU-yQVGExYrC_5OLNMj6bZOxYaNItnBmKex2XXsydft6d6nmyWduw\",\"text\":\"เช็คแล้ว มีออเดอร์มาทั้ง2ร้าน\"},\"webhookEventId\":\"01K3D92HB7MPN6EX02SER1GYRR\",\"deliveryContext\":{\"isRedelivery\":false},\"timestamp\":1756013610296,\"source\":{\"type\":\"group\",\"groupId\":\"C41747ea1efc18cc949d4a55a898fbe2d\",\"userId\":\"Ud156635914c6ab5e082eb8cdedf98f3a\"},\"replyToken\":\"44643a3c3a8f458882604917d0bcea18\",\"mode\":\"active\"}]}"</t>
  </si>
  <si>
    <t>json : "{\"destination\":\"Uffcadd844141cf0a43c0c2c87fb2389e\",\"events\":[{\"type\":\"message\",\"message\":{\"type\":\"text\",\"id\":\"575764573085237583\",\"quoteToken\":\"xzPABuGizXqbDbBUJnsazB5GA8587KIDhkn6zR4EjkvYCFITFKR51z2aboTtf1jKOv_hv_4Br6xZqJqtNYi79W6Q9X4QRE5x9wK6TUR1DgSJnUJQzuVwK63yzmwoeOa4JghILQHSXyw4cXn_qXOGIw\",\"text\":\"อย่าลืมแก้ \"},\"webhookEventId\":\"01K3D9692SJCCBDPWAG0HJ6HXS\",\"deliveryContext\":{\"isRedelivery\":false},\"timestamp\":1756013732658,\"source\":{\"type\":\"group\",\"groupId\":\"C41747ea1efc18cc949d4a55a898fbe2d\",\"userId\":\"Ud156635914c6ab5e082eb8cdedf98f3a\"},\"replyToken\":\"1670d8d4426e4a4f8a1971da2bb921f9\",\"mode\":\"active\"}]}"</t>
  </si>
  <si>
    <t>json : "{\"destination\":\"Uffcadd844141cf0a43c0c2c87fb2389e\",\"events\":[{\"type\":\"message\",\"message\":{\"type\":\"text\",\"id\":\"575764596171473122\",\"quoteToken\":\"7aCCfs84tvO6gzbbro4D36aPNz2qqX9KucZ7xisml-VIe1aoKKKJeHI0w-KA1TtV-7T6oBTmw_Z0lghRnA0ZCjFxko1Pe-Vmo-G9pqVXdn9Cn6EdTzfMfqhNv_xVdAgHUpETaiplCi4Yb0EITPOsgw\",\"text\":\"เพราะปริ้นให้เขาเซนแล้ว \"},\"webhookEventId\":\"01K3D96PDRSWEZ6RXEWDMHYJXA\",\"deliveryContext\":{\"isRedelivery\":false},\"timestamp\":1756013746397,\"source\":{\"type\":\"group\",\"groupId\":\"C41747ea1efc18cc949d4a55a898fbe2d\",\"userId\":\"Ud156635914c6ab5e082eb8cdedf98f3a\"},\"replyToken\":\"376a46066bd74bb8b151ca3a047913be\",\"mode\":\"active\"}]}"</t>
  </si>
  <si>
    <t>json : "{\"destination\":\"Uffcadd844141cf0a43c0c2c87fb2389e\",\"events\":[{\"type\":\"message\",\"message\":{\"type\":\"text\",\"id\":\"575764651133632621\",\"quoteToken\":\"AlEgLQyerflub_MEVgBkOs1EgrsJdPuUZjRxTccKkHPDVqLtO1ATk0BtL7vj1FoQQIlp6C8xeUNgchmHsNSM3sDiGaElxmAqna8AJ_X6mtJoM1CqZ3Fbbd_eCbSIb5uarpBaCR_giLhm2JKAkBVoIg\",\"text\":\"**แก้บิลของfatboyใหม่ 23/24 สิงหา***\"},\"webhookEventId\":\"01K3D97PG0EG6VXMJTY5FW4ANX\",\"deliveryContext\":{\"isRedelivery\":false},\"timestamp\":1756013779236,\"source\":{\"type\":\"group\",\"groupId\":\"C41747ea1efc18cc949d4a55a898fbe2d\",\"userId\":\"Ud156635914c6ab5e082eb8cdedf98f3a\"},\"replyToken\":\"12341314e4c64c1a81f7c60c9a47a0c4\",\"mode\":\"active\"}]}"</t>
  </si>
  <si>
    <t>json : "{\"destination\":\"Uffcadd844141cf0a43c0c2c87fb2389e\",\"events\":[{\"type\":\"message\",\"message\":{\"type\":\"image\",\"id\":\"575784724535181742\",\"quoteToken\":\"upVkal25FEVY6vfYP-dTiHhN5RMOuvbfYiq5ntZJ89SkPbRaMfLcS-uXQs9gWMif0kTeUMCyo2xxsUkG_m7X5T-55s_Zr41HHKerFJIpnBqRR6ZPsQ_IAIImFk-AhTfz9O9Xv9qSrThoECVnK8kN-g\",\"contentProvider\":{\"type\":\"line\"}},\"webhookEventId\":\"01K3DMMVA6XH8AMT69C570TJMP\",\"deliveryContext\":{\"isRedelivery\":false},\"timestamp\":1756025744254,\"source\":{\"type\":\"user\",\"userId\":\"Ua66b3eeb10eab2aa6595b3a85ef825d5\"},\"replyToken\":\"57b60c1e748c488aa8995a7cc592083d\",\"mode\":\"active\"}]}"</t>
  </si>
  <si>
    <t>json : "{\"destination\":\"Uffcadd844141cf0a43c0c2c87fb2389e\",\"events\":[{\"type\":\"message\",\"message\":{\"type\":\"text\",\"id\":\"575784738896740660\",\"quoteToken\":\"eXBaJxKNz1Tr80ZjjBbiKr_caw7UhSuDxKyv4-_rZTINZobpy5x7EKmvHas4HO5JLryideCHawicIF8BU49fTaAD7KgOEwWLNH0paYQ0jjpmD1NzlbXNdkcXajfw4NElwgq1gWpKCRxoEVNlC-rAyw\",\"text\":\"พี่ลืม55\"},\"webhookEventId\":\"01K3DMN3AMRVQ6FC4MRRJYEXTZ\",\"deliveryContext\":{\"isRedelivery\":false},\"timestamp\":1756025752384,\"source\":{\"type\":\"user\",\"userId\":\"Ua66b3eeb10eab2aa6595b3a85ef825d5\"},\"replyToken\":\"249fc7bc8d604a65a36b3b29d8ea1534\",\"mode\":\"active\"}]}"</t>
  </si>
  <si>
    <t>json : "{\"destination\":\"Uffcadd844141cf0a43c0c2c87fb2389e\",\"events\":[{\"type\":\"message\",\"message\":{\"type\":\"text\",\"id\":\"575784757972172988\",\"quoteToken\":\"45x6UjqUCy8_p30hjQBdG9XSiA-5xzfWbi3PTqKyDylThOYW6P1crPYEYc9U2F3ZG7toFgG9UXbtBpWczIQKEXKdHE4oBTDnltveOeR2o7MNW67hsSaUy8PeAZunDNa2Z4z8j5npIeooW-4A6DskZg\",\"text\":\"เอาวังอีงคาร3กก\"},\"webhookEventId\":\"01K3DMNE6FQ3AKXZJKH3YNDNGC\",\"deliveryContext\":{\"isRedelivery\":false},\"timestamp\":1756025763670,\"source\":{\"type\":\"user\",\"userId\":\"Ua66b3eeb10eab2aa6595b3a85ef825d5\"},\"replyToken\":\"210d47a3c30340ac80a3fd8cc57316b1\",\"mode\":\"active\"}]}"</t>
  </si>
  <si>
    <t>📬 pushFlexMessage : {"sentMessages":[{"id":"575798450210996366","quoteToken":"TpD-h3DqMNjSOrUNgn5_WUzQNBBso5ToBSxF_L6dcmc5vo9tUh8_pdEqrQKv-4dUaDb5kNkymA2eDecslEtziMJbcSAVgJf4b-8stdlnuwG7K79HSGEHPQoMzofWZQw6-Y0G3l_5uAENbEwldOzGXg"}]}</t>
  </si>
  <si>
    <t>📬 pushFlexMessage : {"sentMessages":[{"id":"575798452877787275","quoteToken":"LcrK_3oOsJlkHIfBnPMZE75pzOuxjjaWEynN69Q9Xj7FLImCx02w2DjaWxoNFE5YcBjaZoGsGgQFQymD8WWWvKGfFOZ0DF4NvesAU4VweVWS0HQXCrF4fsW80Oo8TySEHC8_XUXEjpJHPTkHJ8ZovQ"}]}</t>
  </si>
  <si>
    <t>json : "{\"destination\":\"Uffcadd844141cf0a43c0c2c87fb2389e\",\"events\":[{\"type\":\"message\",\"message\":{\"type\":\"text\",\"id\":\"575810795037524378\",\"quoteToken\":\"rDkpyZYLvYcH6MAgb01ZmP056TJjZHXnKJWbzWk7TbR4UEY6hy1SBWGdDeJ2l2OWJa4Rlfso9vdsIBuBtqXVhZWTELxuTMjUwRP6Gx2nmWdErHlSah8nmRJAuIeCfAwCFOG6-9mxizw4ReMRTk3NEA\",\"text\":\"สั่งผัก\"},\"webhookEventId\":\"01K3E3F1X1C42GWS9ZC2HX2ZQB\",\"deliveryContext\":{\"isRedelivery\":false},\"timestamp\":1756041282980,\"source\":{\"type\":\"user\",\"userId\":\"Ub25b4a42fcc8758cb1a211f1f480c6e3\"},\"replyToken\":\"66ef2708ff36437186b7838f9adb29b3\",\"mode\":\"active\"}]}"</t>
  </si>
  <si>
    <t>json : "{\"date\":\"2025-08-24T13:15:21.963Z\",\"deliveryDate\":\"2025-08-26\",\"user\":\"Den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</si>
  <si>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{"sentMessages":[{"id":"575810865601970443","quoteToken":"Du48qIbIX5a2M401IukrlW_wVNLK2s23-MZ7BURltztybwGVMVwZvEbkPw3KSbrGBT2Hsvio6kycexDppPFd8n0SI7FRmKFCBHuYCrbwn933HcDn5qFMWVQtlEX-I30qB3drgNlufXrcaBcPI5dxLw"}]}</t>
  </si>
  <si>
    <t>🔥 Queued order with Trigger ID: 7752325340203151845</t>
  </si>
  <si>
    <t>🔥 Processing order for trigger: 7752325340203151845</t>
  </si>
  <si>
    <t>Delivery Date : Tue Aug 26 2025 07:00:00 GMT+0700 (เวลาอินโดจีน)</t>
  </si>
  <si>
    <t>Delivery Date Formated: 26/08/2025</t>
  </si>
  <si>
    <t>summarizeOrdersToPayments key: 26/08/2025|Den Shabu</t>
  </si>
  <si>
    <t>Flex Message (Final): {"type":"flex","altText":"(Gulf Fy🐈🖤⚽️🎮#817) สั่งผักใหม่","contents":{"type":"bubble","size":"mega","body":{"type":"box","layout":"vertical","spacing":"md","contents":[{"type":"text","text":"✅ รายการสั่งผักใหม่ (Gulf Fy🐈🖤⚽️🎮#817)","weight":"bold","size":"md","color":"#1DB446","wrap":true},{"type":"text","text":"ร้าน: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</si>
  <si>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{"sentMessages":[{"id":"575811031411720591","quoteToken":"mY3Y7OaC9sow8AJP_dUV65Hlci8f24u3BxgM6XrKXxUqXWowfOyWFsPrk9HsoKd6pDGT6NBSUWQkyUS7P-xI_P4UqfQ2H0EIUGc3Mr8UKN2cmNqRg-N72BFNn5Yb5j2Jgkdct0edm9kGpRWTxxHzGA"}]}</t>
  </si>
  <si>
    <t>🔥 Deleted property for trigger: 7752325340203151845</t>
  </si>
  <si>
    <t>✅ Deleted trigger: 7752325340203151845</t>
  </si>
  <si>
    <t>json : "{\"destination\":\"Uffcadd844141cf0a43c0c2c87fb2389e\",\"events\":[{\"type\":\"message\",\"message\":{\"type\":\"text\",\"id\":\"575840360014544897\",\"quoteToken\":\"26-clgxjUqK8vLvAt2L7Uq0G_hhBsEEeaQR4e-1RsbJNY0Yt91V_xsOVD8_QwDG_4ya0ZRBqLd8xwVLfBF3OgrgYxNiqzhOg4cPmWJ3ERwodAj_rE0B24jwqzykKpMFeBsZ6UUZsFZpKydG-hY36pA\",\"text\":\"สั่งผัก\"},\"webhookEventId\":\"01K3EM8TS400JMV48BG3SXJ02H\",\"deliveryContext\":{\"isRedelivery\":false},\"timestamp\":1756058905069,\"source\":{\"type\":\"user\",\"userId\":\"U863ec6850ff494c8ad50b25afa94efb0\"},\"replyToken\":\"cd52c36a0c424b2680f16bc23a082906\",\"mode\":\"active\"}]}"</t>
  </si>
  <si>
    <t>json : "{\"date\":\"2025-08-24T18:09:19.228Z\",\"deliveryDate\":\"2025-08-26\",\"user\":\"Morning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</si>
  <si>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{"sentMessages":[{"id":"575840457172189270","quoteToken":"9jyGi6srd0HjG8NW3tXahjIvdx0A6Mb5v8TEJ9TCTn0MOMbLiczBkE-QZnjTpN9soW82kq1ccXJh97cUePMYwElD8VBtcG8jIFAhRSI92bxMvLax7MZU5ZohZ_V7YzCexlO0BNf-YGJLEluDWJtLcA"}]}</t>
  </si>
  <si>
    <t>🔥 Queued order with Trigger ID: -3858885621314625255</t>
  </si>
  <si>
    <t>🔥 Processing order for trigger: -3858885621314625255</t>
  </si>
  <si>
    <t>summarizeOrdersToPayments key: 26/08/2025|Morning Tonight</t>
  </si>
  <si>
    <t>Flex Message (Final): {"type":"flex","altText":"(21gun#818) สั่งผักใหม่","contents":{"type":"bubble","size":"mega","body":{"type":"box","layout":"vertical","spacing":"md","contents":[{"type":"text","text":"✅ รายการสั่งผักใหม่ (21gun#818)","weight":"bold","size":"md","color":"#1DB446","wrap":true},{"type":"text","text":"ร้าน: Morning Tonight","size":"sm","color":"#555555","wrap":true},{"type":"text","text":"การชำระเงิน: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</si>
  <si>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{"sentMessages":[{"id":"575840638617780260","quoteToken":"Z7d8IuFmB6suE3b3Y-rgTnnooI0M-PgumVvYMEEEbxpMBZajy7o7kjGB6zS8Ok-Oo1SuEirg3HkyEcJ-HvKzIwRZNIM-2sDEI3_8IeTml3djD93RfGYWqLrZcO8LvlbkgC0h_4rlQXm2Da_f9j8sLw"}]}</t>
  </si>
  <si>
    <t>🔥 Deleted property for trigger: -3858885621314625255</t>
  </si>
  <si>
    <t>✅ Deleted trigger: -3858885621314625255</t>
  </si>
  <si>
    <t>json : "{\"date\":\"2025-08-24T18:15:48.982Z\",\"deliveryDate\":\"2025-08-26\",\"user\":\"Rare\",\"userLine\":\"21gun\",\"payMethod\":\"เครดิต\",\"userId\":\"U863ec6850ff494c8ad50b25afa94efb0\",\"order\":[{\"name\":\"Frillice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</si>
  <si>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{"sentMessages":[{"id":"575841109302575292","quoteToken":"Ro4yUZ3uRC1cuLuRJ4LAP4WkgViZ-0pmlpTgwMKzLPJ6R9JghdII6ibcocZAvBC4KUSV0FzER6J66pKdwuG0lsYg0XPqztxN2w77Ymnr8CZ0fN7u6qfso6wE711Zrvn1n8Q0GFwaruZdMgfB7_TYSw"}]}</t>
  </si>
  <si>
    <t>🔥 Queued order with Trigger ID: 8671016006776598607</t>
  </si>
  <si>
    <t>🔥 Processing order for trigger: 8671016006776598607</t>
  </si>
  <si>
    <t>summarizeOrdersToPayments key: 26/08/2025|Rare</t>
  </si>
  <si>
    <t>Flex Message (Final): {"type":"flex","altText":"(21gun#819) สั่งผักใหม่","contents":{"type":"bubble","size":"mega","body":{"type":"box","layout":"vertical","spacing":"md","contents":[{"type":"text","text":"✅ รายการสั่งผักใหม่ (21gun#819)","weight":"bold","size":"md","color":"#1DB446","wrap":true},{"type":"text","text":"ร้าน: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</si>
  <si>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{"sentMessages":[{"id":"575841349920882927","quoteToken":"KsvshHIbH4WHB7kvJzYqpIcUWnaK36dIuJ2tMAXrr7LLSI2MTiS5wtlrMp6EYg5_oCBhpeBimJDM5Aw4TiBVyBJ6MorumTMWFC5ulsSf0XZDLIu_xo0kopGpIXhWr3ho-VciJ7Q9iFCt0zPR9DtjAA"}]}</t>
  </si>
  <si>
    <t>🔥 Deleted property for trigger: 8671016006776598607</t>
  </si>
  <si>
    <t>✅ Deleted trigger: 8671016006776598607</t>
  </si>
  <si>
    <t>json : "{\"destination\":\"Uffcadd844141cf0a43c0c2c87fb2389e\",\"events\":[{\"type\":\"message\",\"message\":{\"type\":\"text\",\"id\":\"575844641744617711\",\"quotedMessageId\":\"575840457172189270\",\"quoteToken\":\"mS-7fX-6mMKbnILTh0g0VHmmYySgmo4fpEA5hxN1aZhj1rcCrUP0oolL8Fhp9GDyQ5mAAk_nym5fS2ZFN1KjuAql1y5e42V-K6N5dcqp7c9k4RoLGV91qgVhpUiboOJW-0Y4JiNwjb-DwUZqc7NPXQ\",\"text\":\"ของมอนิ่งยกเลิกก่อนนะครับ\"},\"webhookEventId\":\"01K3EPPQ8YYW59SD152BM169TX\",\"deliveryContext\":{\"isRedelivery\":false},\"timestamp\":1756061457188,\"source\":{\"type\":\"user\",\"userId\":\"U863ec6850ff494c8ad50b25afa94efb0\"},\"replyToken\":\"f5f3c23af0944544bf40db77b1702784\",\"mode\":\"active\"}]}"</t>
  </si>
  <si>
    <t>json : "{\"destination\":\"Uffcadd844141cf0a43c0c2c87fb2389e\",\"events\":[{\"type\":\"message\",\"message\":{\"type\":\"image\",\"id\":\"575883208470823510\",\"quoteToken\":\"qVxVebDnlFRxXN5is8bJBfnXiwdcui3o0F04OIEbWj2ZyV-wMLDsIdDSjL2yFNuOJL0QTbQGiyBB7EtVeWLYTmzJ2SkjOFiNpAqAP78l7yeMS8BUF15LsfcJ3cYO6VsWBP7L8K4dX42olzysIGkaSw\",\"contentProvider\":{\"type\":\"line\"}},\"webhookEventId\":\"01K3FCM825FARPQSEA00PHBM8R\",\"deliveryContext\":{\"isRedelivery\":false},\"timestamp\":1756084445055,\"source\":{\"type\":\"user\",\"userId\":\"U7711f10ffcab56530d678ac3eace826f\"},\"replyToken\":\"1584b1cb9321409a8f1d35e35cb72d81\",\"mode\":\"active\"}]}"</t>
  </si>
  <si>
    <t>json : "{\"destination\":\"Uffcadd844141cf0a43c0c2c87fb2389e\",\"events\":[{\"type\":\"message\",\"message\":{\"type\":\"text\",\"id\":\"575933446804210145\",\"quoteToken\":\"kwTyvzZk79M8Iy9WM4gzTBYOh7XNwJOl4C_2M2oaLo1qVD1HRSXIjnrLEiDJttYM3TBEr4o9HDhu8qQ6XGLNaYNcJkIRijGw_-TPPfuBaTchPK1ZbDxVbTBRumo_pTC2No5lzbouahHLdgOA17_18Q\",\"text\":\"สั่งผัก\"},\"webhookEventId\":\"01K3G9629Z1N6WHB9YG7FQTZWA\",\"deliveryContext\":{\"isRedelivery\":false},\"timestamp\":1756114389145,\"source\":{\"type\":\"user\",\"userId\":\"Ud8a5b523e15a5b7f3a9ea4ea805a2144\"},\"replyToken\":\"bdfabed7c10c4427ac252d2382857fce\",\"mode\":\"active\"}]}"</t>
  </si>
  <si>
    <t>json : "{\"date\":\"2025-08-25T09:34:45.209Z\",\"deliveryDate\":\"2025-08-26\",\"user\":\"Daya’s eatery\",\"userLine\":\"Yew\",\"payMethod\":\"เงินสด\",\"userId\":\"Ud8a5b523e15a5b7f3a9ea4ea805a2144\",\"order\":[{\"name\":\"Red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</si>
  <si>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{"sentMessages":[{"id":"575933618619679341","quoteToken":"EbTPqFpIJeggoZHP9gK57_wQySDcgBbCEzJDjJSQwCoKu6_1c9KNRmGC3syE-txGVF6GjAiuihPYmVMu9dere6-GQihSirtE3jK4fnMRKZZsgk-Z09HdJXjfej41dkKp4g9F-N6uaJMv3aSNk9D9Bw"}]}</t>
  </si>
  <si>
    <t>🔥 Queued order with Trigger ID: -1826264520679346807</t>
  </si>
  <si>
    <t>🔥 Processing order for trigger: -1826264520679346807</t>
  </si>
  <si>
    <t>summarizeOrdersToPayments key: 26/08/2025|Daya’s eatery</t>
  </si>
  <si>
    <t>Flex Message (Final): {"type":"flex","altText":"(Yew#820) สั่งผักใหม่","contents":{"type":"bubble","size":"mega","body":{"type":"box","layout":"vertical","spacing":"md","contents":[{"type":"text","text":"✅ รายการสั่งผักใหม่ (Yew#820)","weight":"bold","size":"md","color":"#1DB446","wrap":true},{"type":"text","text":"ร้าน: Daya’s eatery","size":"sm","color":"#555555","wrap":true},{"type":"text","text":"การชำระเงิน: เงินสด","size":"sm","color":"#555555","wrap":true},{"type":"text","text":"วันที่จัดส่ง: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</si>
  <si>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{"sentMessages":[{"id":"575933820885533348","quoteToken":"OXCjnRJ0fx7SFoGBKbZFddsyTvfIWucqkqTeF2nNSO4HfAx5nHMhXIWkQnCJCosnaHZb5tVjMHD7haEtJ_rLgOLxCkH5T-dUNxcqHzY56xSxsVmf29ZAdkjT5iKdt3VLw8nLXa37PBJxkDuN4cCrgw"}]}</t>
  </si>
  <si>
    <t>🔥 Deleted property for trigger: -1826264520679346807</t>
  </si>
  <si>
    <t>✅ Deleted trigger: -1826264520679346807</t>
  </si>
  <si>
    <t>json : "{\"destination\":\"Uffcadd844141cf0a43c0c2c87fb2389e\",\"events\":[{\"type\":\"message\",\"message\":{\"type\":\"text\",\"id\":\"575935169958772876\",\"quoteToken\":\"hBvctvSWmpkz0SeDL9r4HknaGEp9qJm6toLv1Qazo-G0J8xB1TdnHoBN0fvrc9YgNwMFi8MLFp9Ueq8BlReX-_q7bxsL48OeRxUl3WO0tfaZgLPMk3mo5w8KvbG61XYeLTUEHDM4p0-r9WR85lx_wg\",\"text\":\"สั่งผัก\"},\"webhookEventId\":\"01K3GA5DGH04966TJE2YQZ9AAZ\",\"deliveryContext\":{\"isRedelivery\":false},\"timestamp\":1756115416262,\"source\":{\"type\":\"user\",\"userId\":\"U0a6caa79590587d5269bfdd7dcb6f3c2\"},\"replyToken\":\"4e74450803994ddf90b36c62a0cda02a\",\"mode\":\"active\"}]}"</t>
  </si>
  <si>
    <t>json : "{\"date\":\"2025-08-25T09:50:45.090Z\",\"deliveryDate\":\"2025-08-26\",\"user\":\"Homie\",\"userLine\":\"namm\",\"payMethod\":\"โอนเงิน\",\"userId\":\"U0a6caa79590587d5269bfdd7dcb6f3c2\",\"order\":[{\"name\":\"Red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</si>
  <si>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{"sentMessages":[{"id":"575935227369619802","quoteToken":"H05COac6p_3LtL0gprEGAm128P9_KwVQN1Mp5B9wS2t0XHYNGc8vPpEL0fXFCQGDAxjRTpxnz-A8YM9aaLvvpOwJKnCHvWQe62S-KbmBLjTCNyfuzwZKZykEVXaXK8BnA9zNeN4MugJZ4VuTjihjWA"}]}</t>
  </si>
  <si>
    <t>🔥 Queued order with Trigger ID: 2955119245822661215</t>
  </si>
  <si>
    <t>🔥 Processing order for trigger: 2955119245822661215</t>
  </si>
  <si>
    <t>summarizeOrdersToPayments key: 26/08/2025|Homie</t>
  </si>
  <si>
    <t>Flex Message (Final): {"type":"flex","altText":"(namm#821) สั่งผักใหม่","contents":{"type":"bubble","size":"mega","body":{"type":"box","layout":"vertical","spacing":"md","contents":[{"type":"text","text":"✅ รายการสั่งผักใหม่ (namm#821)","weight":"bold","size":"md","color":"#1DB446","wrap":true},{"type":"text","text":"ร้าน: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</si>
  <si>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{"sentMessages":[{"id":"575935367929135208","quoteToken":"JFTCgcuEGlft7RMKYy6oeJW0bokP177GVRaUH0W5ErjF2zokdsd7imnbaE1oAx2wQESi5R3HFjP-2pCBymPVFZ9pryrC3BD6mftRQoF9lEHtUD_FsoHROUZpnh54ZaAVarPNaIkZJn0B1KrMMDJu6w"}]}</t>
  </si>
  <si>
    <t>🔥 Deleted property for trigger: 2955119245822661215</t>
  </si>
  <si>
    <t>✅ Deleted trigger: 2955119245822661215</t>
  </si>
  <si>
    <t>📬 pushFlexMessage : {"sentMessages":[{"id":"575943405960429885","quoteToken":"fGNz0Al6TtADtVtvIgDw_rWqgcLD3UeQrxFyJAiB7R4H2xyVD00shHoVJiAEigM_J1zxlycjy8jHtTCGcqCbPvlUaLEwgc_SbDPlhGZYqGI-lKBCK5yN0hS8-u7_AxBPEi2v-cl_zqm__TsZlphmZg"}]}</t>
  </si>
  <si>
    <t>📬 pushFlexMessage : {"sentMessages":[{"id":"575943409014407222","quoteToken":"sTDU2ZTdkGZfOmxBh6SIZV55dojjT1MAsAn0_Y6Usf1YuLRbHx39N4RsCse7wHGEFUjhw_Ekf8DdqPEm13SaVSChrsX5ypVeyV1H9yuowanL9-KcFx-yLUf_wNk-4DKkNkTc6bpTBxmAArtgrW2EWA"}]}</t>
  </si>
  <si>
    <t>json : "{\"destination\":\"Uffcadd844141cf0a43c0c2c87fb2389e\",\"events\":[{\"type\":\"message\",\"message\":{\"type\":\"text\",\"id\":\"575989138738643013\",\"quoteToken\":\"wxHiiUFcvTGUhJRLveS8sVq52b1cH2MS46xn_1boi21rCGHGe_DsJ5RLftTPjqbXvGmI2YqMCPjzJbAdipCfsKp97CKroRV7pi7DhggcmOaLODeHNM6vcLnYpLWgJLfXK0-80ljJxINl_2eCoJXY7A\",\"text\":\"สั่งผัก\"},\"webhookEventId\":\"01K3H8V3K02RMMC9DMB3A6SGAS\",\"deliveryContext\":{\"isRedelivery\":false},\"timestamp\":1756147584100,\"source\":{\"type\":\"user\",\"userId\":\"U863ec6850ff494c8ad50b25afa94efb0\"},\"replyToken\":\"d9afd5c3763b4098b4131437bfb4a149\",\"mode\":\"active\"}]}"</t>
  </si>
  <si>
    <t>json : "{\"date\":\"2025-08-25T18:46:50.849Z\",\"deliveryDate\":\"2025-08-26\",\"user\":\"Rare\",\"userLine\":\"21gun\",\"payMethod\":\"เครดิต\",\"userId\":\"U863ec6850ff494c8ad50b25afa94efb0\",\"order\":[{\"name\":\"Italian Basil\",\"nameTh\":\"เบซิล\",\"amount\":0.5,\"price\":400,\"subtotal\":200,\"image\":\"https://i.postimg.cc/MZ3pq71s/basil.webp\"}]}"</t>
  </si>
  <si>
    <t>📬 pushFlexMessage : {"sentMessages":[{"id":"575989188550983783","quoteToken":"sSvhvlv5mdHvipyFwCzFtrGcYyvD2tFjVp-KooPS8VDnUMeCcOZGGz4hIQJaMjrRhWWqKijdyVOgdcos6G176feIfzr44xoPk9ywdj80HiQ25Pc7nLtjNg6wemzI-yb8j8OOWE91ni3NmJM14Q2Cug"}]}</t>
  </si>
  <si>
    <t>🔥 Queued order with Trigger ID: 8540941982649213432</t>
  </si>
  <si>
    <t>🔥 Processing order for trigger: 8540941982649213432</t>
  </si>
  <si>
    <t>Found 2 rows to delete for shop "Rare" on 26/08/2025.</t>
  </si>
  <si>
    <t>Deleted row: 3697</t>
  </si>
  <si>
    <t>Deleted row: 3696</t>
  </si>
  <si>
    <t>Found existing payment summary at data index: 2069</t>
  </si>
  <si>
    <t>Row 2071 updated successfully.</t>
  </si>
  <si>
    <t>Flex Message (Final): {"type":"flex","altText":"(21gun#819) แก้ไขสั่งผัก","contents":{"type":"bubble","size":"mega","body":{"type":"box","layout":"vertical","spacing":"md","contents":[{"type":"text","text":"🔄 แก้ไขรายการสั่งผัก (21gun#819)","weight":"bold","size":"md","color":"#f57b00","wrap":true},{"type":"text","text":"ร้าน: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บ.","size":"sm","color":"#000000","align":"end","flex":3}]}]},{"type":"separator","margin":"md"},{"type":"box","layout":"horizontal","margin":"sm","contents":[{"type":"text","text":"รวม","weight":"bold","size":"sm","flex":4},{"type":"text","text":"0.50 กก.","weight":"bold","align":"end","size":"sm","flex":2},{"type":"text","text":"200 บ.","weight":"bold","align":"end","size":"sm","flex":3}]}]}}}</t>
  </si>
  <si>
    <t>📬 pushFlexMessage : {"sentMessages":[{"id":"575989314966781953","quoteToken":"DLbqpQHq547NbZXNyZR5olwuI5TI2Ms0_qYODLeAY2h0BHir9F7arw2FIh_ky6PxxZBTgZmn24MmjNnFgxs-FcFldKz9V9A7Nnt7QABeR80xDKulJg0wQ6SEEgapdiCIlHq2NDQ9NNkfDR_X0F__1A"}]}</t>
  </si>
  <si>
    <t>🔥 Deleted property for trigger: 8540941982649213432</t>
  </si>
  <si>
    <t>✅ Deleted trigger: 8540941982649213432</t>
  </si>
  <si>
    <t>json : "{\"destination\":\"Uffcadd844141cf0a43c0c2c87fb2389e\",\"events\":[{\"type\":\"message\",\"message\":{\"type\":\"text\",\"id\":\"575989942267412584\",\"quoteToken\":\"4JxJuOcCbdvbJoKoV5P5wyIKewih43fnqfgqXjuGInTUriwq9gCMwb_V1IACvQnyd124bBJgG2j8khuf2qHGBx5XTmKNg1_a-94xF1dt9840aP15MydPxcO7OJe09A2QXQwYBZbzlfJqLu2G-8xezA\",\"text\":\"แรร์เพิ่มเบบี้คอสด้วยครับ 2 กก\"},\"webhookEventId\":\"01K3H99QCD7QHKHSRD9E6104PB\",\"deliveryContext\":{\"isRedelivery\":false},\"timestamp\":1756148063119,\"source\":{\"type\":\"user\",\"userId\":\"U863ec6850ff494c8ad50b25afa94efb0\"},\"replyToken\":\"9e22d309373c4ecb9154021bab327461\",\"mode\":\"active\"}]}"</t>
  </si>
  <si>
    <t>json : "{\"date\":\"2025-08-25T18:58:27.646Z\",\"deliveryDate\":\"2025-08-26\",\"user\":\"8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</si>
  <si>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{"sentMessages":[{"id":"575990360020090949","quoteToken":"6XK2Kokq9XJ_R2SF7YuHl4VtzJoJv09tLZZj41m8U3Cc1jUas9IVv-jp7YsPbNif9roWvevcEBhINWR0hX5uzGUuPvwWrySDRPjQus2CoRjA5YcS9sRwEFOb8cRv9kHvjwkFFVzjC83L_gma2evQ_w"}]}</t>
  </si>
  <si>
    <t>🔥 Queued order with Trigger ID: 7109393671737862251</t>
  </si>
  <si>
    <t>🔥 Processing order for trigger: 7109393671737862251</t>
  </si>
  <si>
    <t>summarizeOrdersToPayments key: 26/08/2025|8 Dining</t>
  </si>
  <si>
    <t>Flex Message (Final): {"type":"flex","altText":"(21gun#822) สั่งผักใหม่","contents":{"type":"bubble","size":"mega","body":{"type":"box","layout":"vertical","spacing":"md","contents":[{"type":"text","text":"✅ รายการสั่งผักใหม่ (21gun#822)","weight":"bold","size":"md","color":"#1DB446","wrap":true},{"type":"text","text":"ร้าน: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</si>
  <si>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{"sentMessages":[{"id":"575990625318207541","quoteToken":"g7tspN65N70BFhWTXAPSWdydHgSubB2zZ-VRSW8-LswBZM4vcDzgmEqHjPLSyoOQmYuH2FNMxOVbJM2dd6u9DMC81-9t7MI9yYWvDbDb94A-LVJAxlRmFQ-Y5FrwV2co2nM4FOioKMzrdHH6QkAvVg"}]}</t>
  </si>
  <si>
    <t>🔥 Deleted property for trigger: 7109393671737862251</t>
  </si>
  <si>
    <t>✅ Deleted trigger: 7109393671737862251</t>
  </si>
  <si>
    <t>sendDailyOrderSummary formattedToday : 26/08/2025</t>
  </si>
  <si>
    <t>sendDailyOrderSummary todayRows : [[817,"24 Aug 2025 เวลา 20:16","2025-08-25T17:00:00.000Z","Den Shabu","Green Oak",1,120,120,"เงินสด"],[817,"24 Aug 2025 เวลา 20:16","2025-08-25T17:00:00.000Z","Den Shabu","Red Oak",1,120,120,"เงินสด"],[818,"25 Aug 2025 เวลา 01:10","2025-08-25T17:00:00.000Z","Morning Tonight","Green Oak",1,120,120,"เครดิต"],[818,"25 Aug 2025 เวลา 01:10","2025-08-25T17:00:00.000Z","Morning Tonight","Red Oak",1,120,120,"เครดิต"],[818,"25 Aug 2025 เวลา 01:10","2025-08-25T17:00:00.000Z","Morning Tonight","Baby Cos",1,120,120,"เครดิต"],[820,"25 Aug 2025 เวลา 16:35","2025-08-25T17:00:00.000Z","Daya’s eatery","Red Oak",1,120,120,"เงินสด"],[820,"25 Aug 2025 เวลา 16:35","2025-08-25T17:00:00.000Z","Daya’s eatery","Frillice Iceberg",1,140,140,"เงินสด"],[820,"25 Aug 2025 เวลา 16:35","2025-08-25T17:00:00.000Z","Daya’s eatery","Baby Cos",1,120,120,"เงินสด"],[821,"25 Aug 2025 เวลา 16:51","2025-08-25T17:00:00.000Z","Homie","Red Oak",1,120,120,"โอนเงิน"],[821,"25 Aug 2025 เวลา 16:51","2025-08-25T17:00:00.000Z","Homie","Cos",1,120,120,"โอนเงิน"],[821,"25 Aug 2025 เวลา 16:51","2025-08-25T17:00:00.000Z","Homie","Frillice Iceberg",1,140,140,"โอนเงิน"],[819,"26 Aug 2025 เวลา 01:47","2025-08-25T17:00:00.000Z","Rare","Italian Basil",0.5,400,200,"เครดิต"],[822,"26 Aug 2025 เวลา 02:00","2025-08-25T17:00:00.000Z","8 Dining","Baby Cos",1,120,120,"เครดิต"]]</t>
  </si>
  <si>
    <t>📬 pushFlexMessage : {"sentMessages":[{"id":"576015767083155559","quoteToken":"cSI2kPq8NBanti7tzYEBkJHqGb2XTEwxGAdCzVkwGg7FQZ6W5mBdFDa8MB5tDGLedQpJvmTMYC6iI7wxUPGvpo4jRNrk-pXeL5aeijjeShf2E1EtF1eiktNNDBFdU7fl1g76tiqgyYJrU1Vhnk_C0g"}]}</t>
  </si>
  <si>
    <t>json : "{\"destination\":\"Uffcadd844141cf0a43c0c2c87fb2389e\",\"events\":[{\"type\":\"message\",\"message\":{\"type\":\"text\",\"id\":\"576029530154598675\",\"quoteToken\":\"FdrM01_5ryJ0fv42tevNFxY8JpRFsXdVfDMeo0s34E2UTh3zjeKlRIANfSEs7LzGHrz-eS0rCR2fDBexLDkGxR73MEphDwlQSTM9HSIP-8epvoraSaDreRJWHr-EtzLZqsW1GPxUCqGbVaMfMjcbTw\",\"text\":\"เอทบิสโทร\\nฟิลเลย์ 1โล\\nเบบี้คอส 1โล\"},\"webhookEventId\":\"01K3HZSTJ04HDTJ1ZWSG8EHMK2\",\"deliveryContext\":{\"isRedelivery\":false},\"timestamp\":1756171659332,\"source\":{\"type\":\"user\",\"userId\":\"Uc0f3910d135521f0995ac379d0c945f8\"},\"replyToken\":\"530aeb82bed043c887ae1366c3cbaaba\",\"mode\":\"active\"}]}"</t>
  </si>
  <si>
    <t>json : "{\"destination\":\"Uffcadd844141cf0a43c0c2c87fb2389e\",\"events\":[{\"type\":\"message\",\"message\":{\"type\":\"text\",\"id\":\"576029556495089920\",\"quoteToken\":\"9L6OGqw2GZ1lFn2dzKEQW7jg7Ck3Pw-upSVX2C6Q3siIi2MiX8vGazsy0nRT7Htky9RoiXhb6NdymTn8nTkYTK8v3EkClBPiydSYbmAAKKKo7qXPeBsvi-w0w8KZWimoO3jaUancBGMrrkY4CxJOlA\",\"text\":\"แฟทบอย\\nเรดคอรัล 1โล\\nฟิลเลย์ 1โล\\nเบบี้คอส 1โล\\nร้อกเกต 0.5 โล\"},\"webhookEventId\":\"01K3HZT9TDSZJW5160JXB4954B\",\"deliveryContext\":{\"isRedelivery\":false},\"timestamp\":1756171674962,\"source\":{\"type\":\"user\",\"userId\":\"Uc0f3910d135521f0995ac379d0c945f8\"},\"replyToken\":\"13996c2856344f149dcc4a9be9fe4c8c\",\"mode\":\"active\"}]}"</t>
  </si>
  <si>
    <t>json : "{\"destination\":\"Uffcadd844141cf0a43c0c2c87fb2389e\",\"events\":[{\"type\":\"message\",\"message\":{\"type\":\"text\",\"id\":\"576029673449063017\",\"quoteToken\":\"taakNwQPHeBnHc-FIyD59_I3kQcYE413PeZD6XsLIQkqcprbFmlyI-rLXNkbb3WdUH0Qh7IR8tOPUU1NNZQ-RxU0pAdZkKSAmIH7D_Lejafx2rSgYOGEGJKXrMNeYM9QUt0u_EVA3UXFEdYKrNTGZA\",\"text\":\"โชเน็น จอมสุรางค์\\nคอส 4 โล\\nกรีน 2โล\\nเรด 2โล\"},\"webhookEventId\":\"01K3HZWDNT8EJT6ABMVFRAE0V0\",\"deliveryContext\":{\"isRedelivery\":false},\"timestamp\":1756171744678,\"source\":{\"type\":\"user\",\"userId\":\"Uc0f3910d135521f0995ac379d0c945f8\"},\"replyToken\":\"bbb422cac44543cabd6bc97fe54c7fa2\",\"mode\":\"active\"}]}"</t>
  </si>
  <si>
    <t>json : "{\"destination\":\"Uffcadd844141cf0a43c0c2c87fb2389e\",\"events\":[{\"type\":\"message\",\"message\":{\"type\":\"text\",\"id\":\"576029702138101948\",\"quotedMessageId\":\"576029673449063017\",\"quoteToken\":\"JNQxGUMoL3JpWbburITm7dcV-iyheFsc-1tWjptGKjoBLtN1MU4Gkm18cJ9DOjtC6A-n3bR2mPqbSy3I9OrGjzt1kHW3kWNpdkD3e0GTd31Jfb5_qAZGjFhUflTWZfvxkWuWUIv3xRnB5B8m-EDvFw\",\"text\":\"เปิดสาขาใหม่ค่ะ\"},\"webhookEventId\":\"01K3HZWYK7HV4D1EDFA9CBYP64\",\"deliveryContext\":{\"isRedelivery\":false},\"timestamp\":1756171761772,\"source\":{\"type\":\"user\",\"userId\":\"Uc0f3910d135521f0995ac379d0c945f8\"},\"replyToken\":\"9a7b18f4ede54440957748c8ad8bf780\",\"mode\":\"active\"}]}"</t>
  </si>
  <si>
    <t>json : "{\"date\":\"2025-08-26T01:44:45.085Z\",\"deliveryDate\":\"2025-08-26\",\"user\":\"8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</si>
  <si>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6910205975288230474</t>
  </si>
  <si>
    <t>🔥 Processing order for trigger: 6910205975288230474</t>
  </si>
  <si>
    <t>json : "{\"date\":\"2025-08-26T01:45:37.027Z\",\"deliveryDate\":\"2025-08-26\",\"user\":\"Fat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</si>
  <si>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-1617049492892985485</t>
  </si>
  <si>
    <t>summarizeOrdersToPayments key: 26/08/2025|8 Bistro</t>
  </si>
  <si>
    <t>json : "{\"date\":\"2025-08-26T01:46:29.021Z\",\"deliveryDate\":\"2025-08-26\",\"user\":\"Shounen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\",\"amount\":2,\"price\":120,\"subtotal\":240},{\"name\":\"Cos\",\"nameTh\":\"คอส\",\"amount\":4,\"price\":120,\"subtotal\":480}]}"</t>
  </si>
  <si>
    <t>Flex Message (Final): {"type":"flex","altText":"(ADMIN#823) สั่งผักใหม่","contents":{"type":"bubble","size":"mega","body":{"type":"box","layout":"vertical","spacing":"md","contents":[{"type":"text","text":"✅ รายการสั่งผักใหม่ (ADMIN#823)","weight":"bold","size":"md","color":"#1DB446","wrap":true},{"type":"text","text":"ร้าน: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</si>
  <si>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{"sentMessages":[{"id":"576031434167812798","quoteToken":"Q7Z2PXEmiyrj8Adv2v25pLyVOGPKIo2_d8kpwW1qDAbRzmsGcA7aXFTVVyHjfW75mG20xZDQRmjqCKnJUdP5pq6E_kbmDLa1w6slGW_K0-Q2LwDV0ldrD9EMbTWOIaYKw1nVCHqXGQPquFwjzLH_sQ"}]}</t>
  </si>
  <si>
    <t>🔥 Queued order with Trigger ID: 7210108306656632927</t>
  </si>
  <si>
    <t>🔥 Deleted property for trigger: 6910205975288230474</t>
  </si>
  <si>
    <t>✅ Deleted trigger: 6910205975288230474</t>
  </si>
  <si>
    <t>🔥 Processing order for trigger: -1617049492892985485</t>
  </si>
  <si>
    <t>json : "{\"date\":\"2025-08-26T01:47:11.086Z\",\"deliveryDate\":\"2025-08-26\",\"user\":\"เจริญภัณฑ์\",\"userLine\":\"ADMIN\",\"payMethod\":\"เครดิต\",\"userId\":\"ADMIN\",\"order\":[{\"name\":\"Green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</si>
  <si>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5606987583604810522</t>
  </si>
  <si>
    <t>🔥 Processing order for trigger: 5606987583604810522</t>
  </si>
  <si>
    <t>json : "{\"date\":\"2025-08-26T01:47:47.695Z\",\"deliveryDate\":\"2025-08-26\",\"user\":\"บ้านไร่นายายคำ\",\"userLine\":\"ADMIN\",\"payMethod\":\"โอนเงิน\",\"userId\":\"ADMIN\",\"order\":[{\"name\":\"Cos\",\"nameTh\":\"คอส\",\"amount\":5,\"price\":70,\"subtotal\":350}]}"</t>
  </si>
  <si>
    <t>🔥 Queued order with Trigger ID: 6047806041238933395</t>
  </si>
  <si>
    <t>summarizeOrdersToPayments key: 26/08/2025|เจริญภัณฑ์</t>
  </si>
  <si>
    <t>summarizeOrdersToPayments key: 26/08/2025|Fat Boy</t>
  </si>
  <si>
    <t>Flex Message (Final): {"type":"flex","altText":"(ADMIN#824) สั่งผักใหม่","contents":{"type":"bubble","size":"mega","body":{"type":"box","layout":"vertical","spacing":"md","contents":[{"type":"text","text":"✅ รายการสั่งผักใหม่ (ADMIN#824)","weight":"bold","size":"md","color":"#1DB446","wrap":true},{"type":"text","text":"ร้าน: เจริญภัณฑ์","size":"sm","color":"#555555","wrap":true},{"type":"text","text":"การชำระเงิน: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บ.","size":"sm","color":"#000000","align":"end","flex":3}]},{"type":"box","layout":"horizontal","contents":[{"type":"text","text":"Baby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บ.","size":"sm","color":"#000000","align":"end","flex":3}]},{"type":"box","layout":"horizontal","contents":[{"type":"text","text":"Butter Head","size":"sm","color":"#000000","flex":4},{"type":"text","text":"2.00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บ.","size":"sm","color":"#000000","align":"end","flex":3}]}]},{"type":"separator","margin":"md"},{"type":"box","layout":"horizontal","margin":"sm","contents":[{"type":"text","text":"รวม","weight":"bold","size":"sm","flex":4},{"type":"text","text":"10.00 กก.","weight":"bold","align":"end","size":"sm","flex":2},{"type":"text","text":"1,240 บ.","weight":"bold","align":"end","size":"sm","flex":3}]}]}}}</t>
  </si>
  <si>
    <t>📬 pushFlexMessage : {"sentMessages":[{"id":"576031618699886960","quoteToken":"SVC1wNotAf6a4VSqRLDxNrV0uDmiEkb9-k7qzrh4hylVfxPUqW4YJQIsUsl3JcgcvB2srAbpO3qB4-c6MpAdZ2sXx1_K5gty3Dz_piNGdAACnfcNOfGPNW87LT0mBo_ItIrqAFbbFsl-di-svne0UQ"}]}</t>
  </si>
  <si>
    <t>🔥 Deleted property for trigger: 5606987583604810522</t>
  </si>
  <si>
    <t>✅ Deleted trigger: 5606987583604810522</t>
  </si>
  <si>
    <t>🔥 Processing order for trigger: 7210108306656632927</t>
  </si>
  <si>
    <t>Flex Message (Final): {"type":"flex","altText":"(ADMIN#825) สั่งผักใหม่","contents":{"type":"bubble","size":"mega","body":{"type":"box","layout":"vertical","spacing":"md","contents":[{"type":"text","text":"✅ รายการสั่งผักใหม่ (ADMIN#825)","weight":"bold","size":"md","color":"#1DB446","wrap":true},{"type":"text","text":"ร้าน: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กก.","weight":"bold","align":"end","size":"sm","flex":2},{"type":"text","text":"550 บ.","weight":"bold","align":"end","size":"sm","flex":3}]}]}}}</t>
  </si>
  <si>
    <t>📬 pushFlexMessage : {"sentMessages":[{"id":"576031715320397930","quoteToken":"IU4Qmzak07PopmclbSeJTnMrHlcDKDBp9WIFdgajHDafsjObRtArZ28g8Ac6lUINaDwzvjOROFN8BqQveaVXxrIj2uXxyynL81roerQn0CDkR5HTVznH5UgTfeK2_bNR3EHfVab6dWIr_HqD8o0TRw"}]}</t>
  </si>
  <si>
    <t>🔥 Deleted property for trigger: -1617049492892985485</t>
  </si>
  <si>
    <t>✅ Deleted trigger: -1617049492892985485</t>
  </si>
  <si>
    <t>summarizeOrdersToPayments key: 26/08/2025|Shounen Yakiniku</t>
  </si>
  <si>
    <t>🔥 Processing order for trigger: 6047806041238933395</t>
  </si>
  <si>
    <t>json : "{\"date\":\"2025-08-26T01:50:16.815Z\",\"deliveryDate\":\"2025-08-26\",\"user\":\"Rare\",\"userLine\":\"ADMIN\",\"payMethod\":\"เครดิต\",\"userId\":\"ADMIN\",\"order\":[{\"name\":\"Baby Cos\",\"nameTh\":\"เบบี้คอส\",\"amount\":2,\"price\":120,\"subtotal\":240},{\"name\":\"Italian Basil\",\"nameTh\":\"เบซิล\",\"amount\":0.5,\"price\":400,\"subtotal\":200}]}"</t>
  </si>
  <si>
    <t>summarizeOrdersToPayments key: 26/08/2025|บ้านไร่นายายคำ</t>
  </si>
  <si>
    <t>🔥 Queued order with Trigger ID: 3954944017846550347</t>
  </si>
  <si>
    <t>Flex Message (Final): {"type":"flex","altText":"(ADMIN#827) สั่งผักใหม่","contents":{"type":"bubble","size":"mega","body":{"type":"box","layout":"vertical","spacing":"md","contents":[{"type":"text","text":"✅ รายการสั่งผักใหม่ (ADMIN#827)","weight":"bold","size":"md","color":"#1DB446","wrap":true},{"type":"text","text":"ร้าน: บ้านไร่นายายคำ","size":"sm","color":"#555555","wrap":true},{"type":"text","text":"การชำระเงิน: โอนเงิน","size":"sm","color":"#555555","wrap":true},{"type":"text","text":"วันที่จัดส่ง: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กก.","size":"sm","color":"#555555","align":"end","flex":3},{"type":"text","text":"350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กก.","weight":"bold","align":"end","size":"sm","flex":2},{"type":"text","text":"350 บ.","weight":"bold","align":"end","size":"sm","flex":3}]}]}}}</t>
  </si>
  <si>
    <t>📬 pushFlexMessage : {"sentMessages":[{"id":"576031842189705257","quoteToken":"KQ6KiP2iFV8-GIHqYUTCJl4NNQZbiKVjPvw4wPLMKxZcQBHk7QBonX1Qoz_ViqiUNg7x7SZiV0Rx7rPr9NNQc-1ijruZeIuLYaNN6hmOCZfNrx1rHqekjKv4srE8arz2qCNPL-WpnfFDqiGSsjouGw"}]}</t>
  </si>
  <si>
    <t>🔥 Deleted property for trigger: 6047806041238933395</t>
  </si>
  <si>
    <t>✅ Deleted trigger: 6047806041238933395</t>
  </si>
  <si>
    <t>Flex Message (Final): {"type":"flex","altText":"(ADMIN#826) สั่งผักใหม่","contents":{"type":"bubble","size":"mega","body":{"type":"box","layout":"vertical","spacing":"md","contents":[{"type":"text","text":"✅ รายการสั่งผักใหม่ (ADMIN#826)","weight":"bold","size":"md","color":"#1DB446","wrap":true},{"type":"text","text":"ร้าน: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บ.","size":"sm","color":"#000000","align":"end","flex":3}]}]},{"type":"separator","margin":"md"},{"type":"box","layout":"horizontal","margin":"sm","contents":[{"type":"text","text":"รวม","weight":"bold","size":"sm","flex":4},{"type":"text","text":"8.00 กก.","weight":"bold","align":"end","size":"sm","flex":2},{"type":"text","text":"960 บ.","weight":"bold","align":"end","size":"sm","flex":3}]}]}}}</t>
  </si>
  <si>
    <t>📬 pushFlexMessage : {"sentMessages":[{"id":"576031975769636865","quoteToken":"b5NI0ifLWXpDo-V44k6MYrhKEn7o7Q4-h8lHWDzLygEcLaTfHlmzDl6BGTM-EHNFiBei9sHV3BZiKHZ6Bobm09yi-g3x6zXRuUjrOh--IaYgIX_zhGEfv7IkfLsearXMzB3BrcikftbulKezVOW6Wg"}]}</t>
  </si>
  <si>
    <t>🔥 Deleted property for trigger: 7210108306656632927</t>
  </si>
  <si>
    <t>✅ Deleted trigger: 7210108306656632927</t>
  </si>
  <si>
    <t>🔥 Processing order for trigger: 3954944017846550347</t>
  </si>
  <si>
    <t>Found 1 rows to delete for shop "Rare" on 26/08/2025.</t>
  </si>
  <si>
    <t>Deleted row: 3702</t>
  </si>
  <si>
    <t>json : "{\"destination\":\"Uffcadd844141cf0a43c0c2c87fb2389e\",\"events\":[{\"type\":\"message\",\"message\":{\"type\":\"image\",\"id\":\"576032061484171597\",\"quoteToken\":\"nPHY0lBDMcC16k2L0rlyrYsplK3ARo2dV2gkfS1gEC_p-Ri8ctdskEmA404ZsotuoP53X8P-p-YZ-7oIYpWOi1TTLicr_Qgkz9tP6VdhU7RQl9qUFQJedqZUHUtPheXCsJ0qkNU2BotRk7aHOB4qbw\",\"contentProvider\":{\"type\":\"line\"}},\"webhookEventId\":\"01K3J17W9QRTFWT5TD1VMKWSH7\",\"deliveryContext\":{\"isRedelivery\":false},\"timestamp\":1756173168435,\"source\":{\"type\":\"user\",\"userId\":\"Uc0f3910d135521f0995ac379d0c945f8\"},\"replyToken\":\"a5716b5f128840adbf652bcb0b378fa0\",\"mode\":\"active\"}]}"</t>
  </si>
  <si>
    <t>json : "{\"destination\":\"Uffcadd844141cf0a43c0c2c87fb2389e\",\"events\":[{\"type\":\"message\",\"message\":{\"type\":\"text\",\"id\":\"576032082439176741\",\"quoteToken\":\"iSkKCLQ4BbDitRs1xQIPib85R5CBb94vzFqTs-gvbY_B6b0wzF7W50-ZQ2xKKdVv8UCMOAtEbDm4CwN2qNvAYw5Yxo0qAQAavK1BDgfGfh2QVXCBcPp433gBAFwVejD-3euVYXbgF23toEFDDrKVaA\",\"text\":\"เส้นจอมสุรางค์ค่ะ แถว ๆ เคน\"},\"webhookEventId\":\"01K3J187PD8R5JE75VZMN6EDSR\",\"deliveryContext\":{\"isRedelivery\":false},\"timestamp\":1756173180547,\"source\":{\"type\":\"user\",\"userId\":\"Uc0f3910d135521f0995ac379d0c945f8\"},\"replyToken\":\"952d137e357249b7aea6f91e7c2cef8b\",\"mode\":\"active\"}]}"</t>
  </si>
  <si>
    <t>Flex Message (Final): {"type":"flex","altText":"(ADMIN#819) แก้ไขสั่งผัก","contents":{"type":"bubble","size":"mega","body":{"type":"box","layout":"vertical","spacing":"md","contents":[{"type":"text","text":"🔄 แก้ไขรายการสั่งผัก (ADMIN#819)","weight":"bold","size":"md","color":"#f57b00","wrap":true},{"type":"text","text":"ร้าน: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กก.","weight":"bold","align":"end","size":"sm","flex":2},{"type":"text","text":"440 บ.","weight":"bold","align":"end","size":"sm","flex":3}]}]}}}</t>
  </si>
  <si>
    <t>📬 pushFlexMessage : {"sentMessages":[{"id":"576032090072547467","quoteToken":"FzRNh44HvwvKWTS8UZu7JW2U_NoF-IpEnXHGA2iK6N8hxoFoftc7-X51CdHg4fFZ4TG9CE3HbfaE57g8PgVc0qmkx7Ye9l117TWWTMnmwyxFZlN8m575yS2e9HY3Bf8M_ZPp8u9MiEABwlzQTDgcCA"}]}</t>
  </si>
  <si>
    <t>🔥 Deleted property for trigger: 3954944017846550347</t>
  </si>
  <si>
    <t>✅ Deleted trigger: 3954944017846550347</t>
  </si>
  <si>
    <t>json : "{\"destination\":\"Uffcadd844141cf0a43c0c2c87fb2389e\",\"events\":[{\"type\":\"message\",\"message\":{\"type\":\"text\",\"id\":\"576032168254898315\",\"quoteToken\":\"STFP9-ET524GBkh3qOzdzDUQLjVVrK13LklK0QHw9d0Wq-jKz3W5cFG8By4DXecy_AuuLC3FHSGo_HKNGFvyNMIYKhAu8q415RdNR-IhHnITTwoNwgPwD83j6KBzD63vxvjy4x0Y4U57A1zFbByyuQ\",\"text\":\"แต่ว่าปกติจะมีคนมาบ่าย 2 \"},\"webhookEventId\":\"01K3J19T25FEFD07J4VYHDWEDR\",\"deliveryContext\":{\"isRedelivery\":false},\"timestamp\":1756173231841,\"source\":{\"type\":\"user\",\"userId\":\"Uc0f3910d135521f0995ac379d0c945f8\"},\"replyToken\":\"f03acb01ac644aa6be02939ae9830e01\",\"mode\":\"active\"}]}"</t>
  </si>
  <si>
    <t>json : "{\"destination\":\"Uffcadd844141cf0a43c0c2c87fb2389e\",\"events\":[{\"type\":\"message\",\"message\":{\"type\":\"text\",\"id\":\"576032223200542943\",\"quoteToken\":\"NxmrvAzcFlKDInq93SaIkEJu2CGFdJ-Hl3NxV5DCP_lB1c_Gao4HaBgZF5buv9m9-KVCJKqPhpSKUWCzClRAouK8qXXgdZL-Yzxj3CMINxErRoMNipimITvl5repE414ANsJ7mzCDa_f62tieUwu9A\",\"text\":\"ฝากไว้ที่โชเน็นซิตี้ลิ้งค์ก็ได้ค่ะ \"},\"webhookEventId\":\"01K3J1AT27Z7Q1A8ZQCJ6FX2GB\",\"deliveryContext\":{\"isRedelivery\":false},\"timestamp\":1756173264459,\"source\":{\"type\":\"user\",\"userId\":\"Uc0f3910d135521f0995ac379d0c945f8\"},\"replyToken\":\"b7db3a6d67d64dd5a4b7a0481c0e7ee1\",\"mode\":\"active\"}]}"</t>
  </si>
  <si>
    <t>customer : บ้านไร่นายายคำ ไม่ได้ติ้กปริ้นเอกสาร</t>
  </si>
  <si>
    <t>json : "{\"date\":\"2025-08-26T02:01:40.156Z\",\"deliveryDate\":\"2025-08-26\",\"user\":\"ล้านสลัดบายคุณข้าว\",\"userLine\":\"ADMIN\",\"payMethod\":\"โอนเงิน\",\"userId\":\"ADMIN\",\"order\":[{\"name\":\"Green Oak\",\"nameTh\":\"กรีนโอ๊ค \",\"amount\":3,\"price\":120,\"subtotal\":360}]}"</t>
  </si>
  <si>
    <t>🔥 Queued order with Trigger ID: 8597960298800338663</t>
  </si>
  <si>
    <t>sendDailyPackingSummary formattedToday : 26/08/2025</t>
  </si>
  <si>
    <t>sendDailyPackingSummary todayRows : [[817,"24 Aug 2025 เวลา 20:16","2025-08-25T17:00:00.000Z","Den Shabu","Green Oak",1,120,120,"เงินสด"],[817,"24 Aug 2025 เวลา 20:16","2025-08-25T17:00:00.000Z","Den Shabu","Red Oak",1,120,120,"เงินสด"],[818,"25 Aug 2025 เวลา 01:10","2025-08-25T17:00:00.000Z","Morning Tonight","Green Oak",1,120,120,"เครดิต"],[818,"25 Aug 2025 เวลา 01:10","2025-08-25T17:00:00.000Z","Morning Tonight","Red Oak",1,120,120,"เครดิต"],[818,"25 Aug 2025 เวลา 01:10","2025-08-25T17:00:00.000Z","Morning Tonight","Baby Cos",1,120,120,"เครดิต"],[820,"25 Aug 2025 เวลา 16:35","2025-08-25T17:00:00.000Z","Daya’s eatery","Red Oak",1,120,120,"เงินสด"],[820,"25 Aug 2025 เวลา 16:35","2025-08-25T17:00:00.000Z","Daya’s eatery","Frillice Iceberg",1,140,140,"เงินสด"],[820,"25 Aug 2025 เวลา 16:35","2025-08-25T17:00:00.000Z","Daya’s eatery","Baby Cos",1,120,120,"เงินสด"],[821,"25 Aug 2025 เวลา 16:51","2025-08-25T17:00:00.000Z","Homie","Red Oak",1,120,120,"โอนเงิน"],[821,"25 Aug 2025 เวลา 16:51","2025-08-25T17:00:00.000Z","Homie","Cos",1,120,120,"โอนเงิน"],[821,"25 Aug 2025 เวลา 16:51","2025-08-25T17:00:00.000Z","Homie","Frillice Iceberg",1,140,140,"โอนเงิน"],[822,"26 Aug 2025 เวลา 02:00","2025-08-25T17:00:00.000Z","8 Dining","Baby Cos",1,120,120,"เครดิต"],[823,"26 Aug 2025 เวลา 08:45","2025-08-25T17:00:00.000Z","8 Bistro","Frillice Iceberg",1,140,140,"เครดิต"],[823,"26 Aug 2025 เวลา 08:45","2025-08-25T17:00:00.000Z","8 Bistro","Baby Cos",1,120,120,"เครดิต"],[824,"26 Aug 2025 เวลา 08:47","2025-08-25T17:00:00.000Z","เจริญภัณฑ์","Green Oak",2,120,240,"เครดิต"],[824,"26 Aug 2025 เวลา 08:47","2025-08-25T17:00:00.000Z","เจริญภัณฑ์","Red Oak",2,120,240,"เครดิต"],[824,"26 Aug 2025 เวลา 08:47","2025-08-25T17:00:00.000Z","เจริญภัณฑ์","Frillice Iceberg",2,140,280,"เครดิต"],[824,"26 Aug 2025 เวลา 08:47","2025-08-25T17:00:00.000Z","เจริญภัณฑ์","Baby Cos",2,120,240,"เครดิต"],[824,"26 Aug 2025 เวลา 08:47","2025-08-25T17:00:00.000Z","เจริญภัณฑ์","Butter Head",2,120,240,"เครดิต"],[825,"26 Aug 2025 เวลา 08:47","2025-08-25T17:00:00.000Z","Fat Boy","Frillice Iceberg",1,140,140,"เครดิต"],[825,"26 Aug 2025 เวลา 08:47","2025-08-25T17:00:00.000Z","Fat Boy","Baby Cos",1,120,120,"เครดิต"],[825,"26 Aug 2025 เวลา 08:47","2025-08-25T17:00:00.000Z","Fat Boy","Wild Rocket",0.5,300,150,"เครดิต"],[825,"26 Aug 2025 เวลา 08:47","2025-08-25T17:00:00.000Z","Fat Boy","Red Coral",1,140,140,"เครดิต"],[826,"26 Aug 2025 เวลา 08:48","2025-08-25T17:00:00.000Z","Shounen Yakiniku","Green Oak",2,120,240,"เครดิต"],[826,"26 Aug 2025 เวลา 08:48","2025-08-25T17:00:00.000Z","Shounen Yakiniku","Red Oak",2,120,240,"เครดิต"],[826,"26 Aug 2025 เวลา 08:48","2025-08-25T17:00:00.000Z","Shounen Yakiniku","Cos",4,120,480,"เครดิต"],[827,"26 Aug 2025 เวลา 08:49","2025-08-25T17:00:00.000Z","บ้านไร่นายายคำ","Cos",5,70,350,"โอนเงิน"],[819,"26 Aug 2025 เวลา 08:52","2025-08-25T17:00:00.000Z","Rare","Baby Cos",2,120,240,"เครดิต"],[819,"26 Aug 2025 เวลา 08:52","2025-08-25T17:00:00.000Z","Rare","Italian Basil",0.5,400,200,"เครดิต"]]</t>
  </si>
  <si>
    <t>sendDailyDeliverSummary flexMessage : {"type":"flex","altText":"สรุปรายการส่งผัก 🚚🥬\nประจำวันที่ 26/08/2025","contents":{"type":"bubble","size":"mega","body":{"type":"box","layout":"vertical","contents":[{"type":"text","text":"สรุปรายการส่งผัก 🚚🥬 \nประจำวันที่ 26/08/2025 (อังคาร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Morning Tonight","flex":6,"wrap":true,"weight":"bold","size":"sm"},{"type":"text","text":"🖨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บ.)","weight":"bold","size":"sm"}]}]},{"type":"box","layout":"vertical","margin":"lg","spacing":"sm","contents":[{"type":"box","layout":"horizontal","backgroundColor":"#A1D6B2","paddingAll":"md","cornerRadius":"md","margin":"lg","contents":[{"type":"text","text":"3. 👤 Daya’s eatery","flex":6,"wrap":true,"weight":"bold","size":"sm"},{"type":"text","text":"🖨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(เงินสด 380 บ.)","weight":"bold","size":"sm"}]}]},{"type":"box","layout":"vertical","margin":"lg","spacing":"sm","contents":[{"type":"box","layout":"horizontal","backgroundColor":"#A1D6B2","paddingAll":"md","cornerRadius":"md","margin":"lg","contents":[{"type":"text","text":"4.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บ.)","weight":"bold","size":"sm"}]}]},{"type":"box","layout":"vertical","margin":"lg","spacing":"sm","contents":[{"type":"box","layout":"horizontal","backgroundColor":"#A1D6B2","paddingAll":"md","cornerRadius":"md","margin":"lg","contents":[{"type":"text","text":"5.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บ.)","weight":"bold","size":"sm"}]}]},{"type":"box","layout":"vertical","margin":"lg","spacing":"sm","contents":[{"type":"box","layout":"horizontal","backgroundColor":"#A1D6B2","paddingAll":"md","cornerRadius":"md","margin":"lg","contents":[{"type":"text","text":"6. 👤 8 Bistro","flex":6,"wrap":true,"weight":"bold","size":"sm"},{"type":"text","text":"🖨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บ.)","weight":"bold","size":"sm"}]}]},{"type":"box","layout":"vertical","margin":"lg","spacing":"sm","contents":[{"type":"box","layout":"horizontal","backgroundColor":"#A1D6B2","paddingAll":"md","cornerRadius":"md","margin":"lg","contents":[{"type":"text","text":"7. 👤 เจริญภัณฑ์","flex":6,"wrap":true,"weight":"bold","size":"sm"},{"type":"text","text":"🖨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Frillice Iceberg","size":"sm","weight":"bold","flex":5,"wrap":true},{"type":"text","text":"2.00 กก.","size":"sm","weight":"bold","align":"end","flex":3}]},{"type":"box","layout":"horizontal","contents":[{"type":"text","text":"🥬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Butter Head","size":"sm","weight":"bold","flex":5,"wrap":true},{"type":"text","text":"2.00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10.00 กก. (เครดิต 1.240 บ.)","weight":"bold","size":"sm"}]}]},{"type":"box","layout":"vertical","margin":"lg","spacing":"sm","contents":[{"type":"box","layout":"horizontal","backgroundColor":"#A1D6B2","paddingAll":"md","cornerRadius":"md","margin":"lg","contents":[{"type":"text","text":"8. 👤 Fat Boy","flex":6,"wrap":true,"weight":"bold","size":"sm"},{"type":"text","text":"🖨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Wild Rocket","size":"sm","weight":"bold","flex":5,"wrap":true},{"type":"text","text":"0.50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3.50 กก. (เครดิต 550 บ.)","weight":"bold","size":"sm"}]}]},{"type":"box","layout":"vertical","margin":"lg","spacing":"sm","contents":[{"type":"box","layout":"horizontal","backgroundColor":"#A1D6B2","paddingAll":"md","cornerRadius":"md","margin":"lg","contents":[{"type":"text","text":"9.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8.00 กก. (เครดิต 960 บ.)","weight":"bold","size":"sm"}]}]},{"type":"box","layout":"vertical","margin":"lg","spacing":"sm","contents":[{"type":"box","layout":"horizontal","backgroundColor":"#A1D6B2","paddingAll":"md","cornerRadius":"md","margin":"lg","contents":[{"type":"text","text":"10. 👤 บ้านไร่นายายคำ","flex":6,"wrap":true,"weight":"bold","size":"sm"},{"type":"text","text":"🖨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350 บ.)","weight":"bold","size":"sm"}]}]},{"type":"box","layout":"vertical","margin":"lg","spacing":"sm","contents":[{"type":"box","layout":"horizontal","backgroundColor":"#A1D6B2","paddingAll":"md","cornerRadius":"md","margin":"lg","contents":[{"type":"text","text":"11.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Italian Basil","size":"sm","weight":"bold","flex":5,"wrap":true},{"type":"text","text":"0.50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2.50 กก. (เครดิต 440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620 บ.","weight":"bold","align":"end","flex":3}]},{"type":"box","layout":"horizontal","contents":[{"type":"text","text":"โอนเงิน","flex":5,"wrap":true},{"type":"text","text":"730 บ.","weight":"bold","align":"end","flex":3}]},{"type":"box","layout":"horizontal","contents":[{"type":"text","text":"เครดิต","flex":5,"wrap":true},{"type":"text","text":"3.930 บ.","weight":"bold","align":"end","flex":3}]},{"type":"separator","margin":"sm"},{"type":"box","layout":"horizontal","backgroundColor":"#E8B86D","paddingAll":"md","cornerRadius":"md","contents":[{"type":"text","text":"รวม 43.00 กก.","size":"md","weight":"bold","flex":5,"wrap":true},{"type":"text","text":"5.280 บ.","weight":"bold","size":"md","align":"end","flex":3}]}]}]}}}</t>
  </si>
  <si>
    <t>📬 pushFlexMessage : {"sentMessages":[{"id":"576033000774173171","quoteToken":"kvn_XYeRrS1JpRqgU28DF570iQtHzY5ttzEDlypsKwHI_qB9VrMlCYrBMlKofN-QFg5eWsiyhvwqXEKJsG32-waBHFC2dEQ9BtSRIGjUzlIY4u8QauF7UruEm_E5jtQNTe8YrZExFOK_afJxNYBOxA"}]}</t>
  </si>
  <si>
    <t>🔥 Processing order for trigger: 8597960298800338663</t>
  </si>
  <si>
    <t>summarizeOrdersToPayments key: 26/08/2025|ล้านสลัดบายคุณข้าว</t>
  </si>
  <si>
    <t>✅ เริ่ม generateAdminDeliveryDocs สำหรับ: ล้านสลัดบายคุณข้าว วันที่: 26082025</t>
  </si>
  <si>
    <t>Flex Message (Final): {"type":"flex","altText":"(ADMIN#828) สั่งผักใหม่","contents":{"type":"bubble","size":"mega","body":{"type":"box","layout":"vertical","spacing":"md","contents":[{"type":"text","text":"✅ รายการสั่งผักใหม่ (ADMIN#828)","weight":"bold","size":"md","color":"#1DB446","wrap":true},{"type":"text","text":"ร้าน: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Oak","size":"sm","color":"#000000","flex":4},{"type":"text","text":"3.00 กก.","size":"sm","color":"#555555","align":"end","flex":3},{"type":"text","text":"360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</si>
  <si>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{"sentMessages":[{"id":"576033293720879263","quoteToken":"SbCyRayV9l_s23uDUWZqHZ2Mb-8EC3KD9rDjyDKMbft0DEuoaolsoQUqRrGxltL09VTmTU3c6ssmswBjlOh3siDvaBLlZu8NNyRh0IYHljOpiqkdrALtSA6UAyk-nASWhEpy85vn6AdqCiDxyBm5DA"}]}</t>
  </si>
  <si>
    <t>🔥 Deleted property for trigger: 8597960298800338663</t>
  </si>
  <si>
    <t>✅ Deleted trigger: 8597960298800338663</t>
  </si>
  <si>
    <t>json : "{\"destination\":\"Uffcadd844141cf0a43c0c2c87fb2389e\",\"events\":[{\"type\":\"message\",\"message\":{\"type\":\"text\",\"id\":\"576036647167852955\",\"quoteToken\":\"EE-JLW3bGagBmvspdBNc4j0AUXu1O5SYFHll2nGEONaeHmGh4Httfw-9drCRkQng4rYE-LGnCD9OlfZqjxjw6lhZTUbxi0blKX7Y8qQrhq-RWRxOW6kkTR8IB2UzhIEuhljNwSdOvdKrcFCQSALlrQ\",\"text\":\"ได้ครับ\"},\"webhookEventId\":\"01K3J3V94JFNWRTGS7D34JAAQW\",\"deliveryContext\":{\"isRedelivery\":false},\"timestamp\":1756175901394,\"source\":{\"type\":\"user\",\"userId\":\"U863ec6850ff494c8ad50b25afa94efb0\"},\"replyToken\":\"b2d3bd2843974049b071098d33f6810b\",\"mode\":\"active\"}]}"</t>
  </si>
  <si>
    <t>json : "{\"date\":\"2025-08-26T02:40:04.492Z\",\"deliveryDate\":\"2025-08-26\",\"user\":\"Rare\",\"userLine\":\"ADMIN\",\"payMethod\":\"เครดิต\",\"userId\":\"ADMIN\",\"order\":[{\"name\":\"Cos\",\"nameTh\":\"คอส\",\"amount\":2,\"price\":120,\"subtotal\":240},{\"name\":\"Italian Basil\",\"nameTh\":\"เบซิล\",\"amount\":0.5,\"price\":400,\"subtotal\":200}]}"</t>
  </si>
  <si>
    <t>🔥 Queued order with Trigger ID: 355535498707382198</t>
  </si>
  <si>
    <t>🔥 Processing order for trigger: 355535498707382198</t>
  </si>
  <si>
    <t>Deleted row: 3719</t>
  </si>
  <si>
    <t>Deleted row: 3718</t>
  </si>
  <si>
    <t>✅ เริ่ม generateAdminDeliveryDocs สำหรับ: Rare วันที่: 26082025</t>
  </si>
  <si>
    <t>🗑️ ลบไฟล์เก่า: Rare-DS260825007.pdf</t>
  </si>
  <si>
    <t>🔍 พบเลขที่เอกสารเดิมใน Payments: DS260825007</t>
  </si>
  <si>
    <t>💾 อัปเดตเลขที่เอกสาร DS260825007 ใน Payments แถวที่ 2071</t>
  </si>
  <si>
    <t>Flex Message (Final): {"type":"flex","altText":"(ADMIN#819) แก้ไขสั่งผัก","contents":{"type":"bubble","size":"mega","body":{"type":"box","layout":"vertical","spacing":"md","contents":[{"type":"text","text":"🔄 แก้ไขรายการสั่งผัก (ADMIN#819)","weight":"bold","size":"md","color":"#f57b00","wrap":true},{"type":"text","text":"ร้าน: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อังคารที่ 26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บ.","size":"sm","color":"#000000","align":"end","flex":3}]},{"type":"box","layout":"horizontal","contents":[{"type":"text","text":"Italian Basil","size":"sm","color":"#000000","flex":4},{"type":"text","text":"0.50 กก.","size":"sm","color":"#555555","align":"end","flex":3},{"type":"text","text":"200 บ.","size":"sm","color":"#000000","align":"end","flex":3}]}]},{"type":"separator","margin":"md"},{"type":"box","layout":"horizontal","margin":"sm","contents":[{"type":"text","text":"รวม","weight":"bold","size":"sm","flex":4},{"type":"text","text":"2.50 กก.","weight":"bold","align":"end","size":"sm","flex":2},{"type":"text","text":"440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PDF","uri":"https://drive.google.com/file/d/1JYK-WF7IK42qgjwxvlE_5Tj1CHGHoWT-/view?usp=drivesdk"},"margin":"sm"}]}]}}}</t>
  </si>
  <si>
    <t>📬 pushFlexMessage : {"sentMessages":[{"id":"576037123673817423","quoteToken":"JsqioxWp4OUsQYWFA4sykZ6nGWSE6iQdwT8lYA0HHfEVPao9Sx0zGRytw5USAbVg7X6hWPNIZHvx9wa6l4x8JV_9UGemPZlsGPjjahkcecmougKEm7gvTkzLwfYEj5vWHQdtDtvc3WQcLPeMT5zFdA"}]}</t>
  </si>
  <si>
    <t>🔥 Deleted property for trigger: 355535498707382198</t>
  </si>
  <si>
    <t>✅ Deleted trigger: 355535498707382198</t>
  </si>
  <si>
    <t>json : "{\"destination\":\"Uffcadd844141cf0a43c0c2c87fb2389e\",\"events\":[{\"type\":\"message\",\"message\":{\"type\":\"text\",\"id\":\"576057172715897130\",\"quoteToken\":\"bEzagWi1q_tI8R61bptZTL95puL7e9xP5n9oXsVw9qqOA8QYE4Yuq9TY3GjxVmUXGhjq1FUn8ydiC_4_oyXyfHWtHagKvljtm4urX8xBMCoWkNpsfubLZKFiOPptaBAt31_u6FXnINBt_dryofWu7g\",\"text\":\"Fat boy ขาดฟินเล่ย์ 0.5\\n8 bistro ขาดฟินเล่ย์ 0.5\\nHomie ขาดฟินเล่ย์ 0.5\\nเจริญภัณฑ์ ขาดฟินเล่ย์ 2\\nShounen 2 ขาดเรดโอ๊ค 1\"},\"webhookEventId\":\"01K3JFGMCBQ3BK7ASB0A9Z35K8\",\"deliveryContext\":{\"isRedelivery\":false},\"timestamp\":1756188135705,\"source\":{\"type\":\"group\",\"groupId\":\"C41747ea1efc18cc949d4a55a898fbe2d\",\"userId\":\"U2164e0ac3039299ad657cac907aa1fee\"},\"replyToken\":\"16d80bfb3b014791aa0dff15777751bc\",\"mode\":\"active\"}]}"</t>
  </si>
  <si>
    <t>json : "{\"date\":\"2025-08-26T06:59:59.488Z\",\"deliveryDate\":\"2025-08-27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</si>
  <si>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{"sentMessages":[{"id":"576062996741620083","quoteToken":"gIemkpc3RjvJMx9PwgjsmCjN_kKhrU7dFRiuxuBrYLNSJ5zUOphTr8xOJ1gLhwEBedjW-3bgpVydLoJJ21dOwSuhoUcw5x87IgmIrwN0aMSxFb3Ll56QnaZdvkyL4b6hTJmNWIsd7ckZTynk_3eHHw"}]}</t>
  </si>
  <si>
    <t>🔥 Queued order with Trigger ID: 1694700927555651252</t>
  </si>
  <si>
    <t>🔥 Processing order for trigger: 1694700927555651252</t>
  </si>
  <si>
    <t>Delivery Date : Wed Aug 27 2025 07:00:00 GMT+0700 (เวลาอินโดจีน)</t>
  </si>
  <si>
    <t>Delivery Date Formated: 27/08/2025</t>
  </si>
  <si>
    <t>summarizeOrdersToPayments key: 27/08/2025|ขนมบ้านคุณย่า</t>
  </si>
  <si>
    <t>Flex Message (Final): {"type":"flex","altText":"(ร้านอาหารบ้านคุณย่า#829)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(ร้านอาหารบ้านคุณย่า#829)","weight":"bold","size":"md","color":"#1DB446","wrap":true},{"type":"text","text":"ร้าน: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</si>
  <si>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{"sentMessages":[{"id":"576063080393081092","quoteToken":"3yl-KnQoqkCNuAzoFaiSHvwiIVPMetzF7V0FZ6Ah3tPzH4DmjL8UDmwbUbo8cKxH86DcQ8aS6OpqJ49EGYnMKRRZxzxPswM3Xjzv-sjzwcs6Q1UoP2_Y5iACLiSQ4GWGFIJM1Tsflxq5MrNmeiYt9w"}]}</t>
  </si>
  <si>
    <t>🔥 Deleted property for trigger: 1694700927555651252</t>
  </si>
  <si>
    <t>✅ Deleted trigger: 1694700927555651252</t>
  </si>
  <si>
    <t>json : "{\"destination\":\"Uffcadd844141cf0a43c0c2c87fb2389e\",\"events\":[{\"type\":\"message\",\"message\":{\"type\":\"text\",\"id\":\"576066751784026251\",\"quoteToken\":\"38TR5haezeS60H6ske5QPjS_QSGZkbDIleqQ-HQ3DfWZXPggQGSwsaE-tp1dimMfSAfOcF1aO6DbUGVuiQYD1MXItef3BSXKnUOZyNxkgK4-c6GUGYkw1stkSsT0tKaJ4tUeEWmnadytpfgQsTj8DQ\",\"text\":\"ขออภัยครับ ที่ไม่ได้ตอบกลับ\"},\"webhookEventId\":\"01K3JMYW8Z1Q8EWW7HMJCY0X30\",\"deliveryContext\":{\"isRedelivery\":false},\"timestamp\":1756193845123,\"source\":{\"type\":\"user\",\"userId\":\"Ud8a5b523e15a5b7f3a9ea4ea805a2144\"},\"replyToken\":\"a5e260eb67244f01a948aefdc90387a0\",\"mode\":\"active\"}]}"</t>
  </si>
  <si>
    <t>json : "{\"destination\":\"Uffcadd844141cf0a43c0c2c87fb2389e\",\"events\":[{\"type\":\"message\",\"message\":{\"type\":\"sticker\",\"id\":\"576066755559162099\",\"quoteToken\":\"LqVU15pYzh4KkKZod7-fY08ha6Qivsy4NnrAUEi-JPiEcHyq_pho1CI4D18gvk1wMkgJZNCoweO2brXP8DKdyomNPjYWcScZ1TbDoMhCs_01tp-YvVym2amXHWNDeOHQIUlt_cuiumlJVuokYSJ3IQ\",\"stickerId\":\"52002739\",\"packageId\":\"11537\",\"stickerResourceType\":\"ANIMATION\",\"keywords\":[\"Please\",\"Thanks\",\"Bowing\",\"line\",\"thanksforeverything\",\"thankful\",\"Pleading\",\"brown\",\"appreciate\",\"grateful\"]},\"webhookEventId\":\"01K3JMYYFYY2MD5SDD13ZCFDP8\",\"deliveryContext\":{\"isRedelivery\":false},\"timestamp\":1756193847333,\"source\":{\"type\":\"user\",\"userId\":\"Ud8a5b523e15a5b7f3a9ea4ea805a2144\"},\"replyToken\":\"02ab63c7ded04c5baf33091924fd65c0\",\"mode\":\"active\"}]}"</t>
  </si>
  <si>
    <t>📬 pushFlexMessage : {"sentMessages":[{"id":"576088360888827932","quoteToken":"EnHRfBUCtoKpLKhPi8B2t8Bsqn_xvGypkAjcZQZdcDpgyjPhoHQi4y-P0oNTxMHKzkTLi_9p3DOVTeIjZ9BSnR7usuxDiXZLGSc4lUtSjJdX9RSZk64PckKiB0YkhDxJNQT9e8HjTx1jQheJVyx-rQ"}]}</t>
  </si>
  <si>
    <t>📬 pushFlexMessage : {"sentMessages":[{"id":"576088368706748807","quoteToken":"f9pw22diQW0JcKBdjTR8oI1Auvrp1R6HAPTQzJ2hqettOzH6J9imWkNOgQYiJEJfEXQz_f7zb-kDhct6OjbZMSjB0fH-Jz_oYaAMAP255liCYrgF6E1jFefqrK-AEBGQh3amYVxsFinB3WGJ93Be4A"}]}</t>
  </si>
  <si>
    <t>json : "{\"destination\":\"Uffcadd844141cf0a43c0c2c87fb2389e\",\"events\":[{\"type\":\"message\",\"message\":{\"type\":\"text\",\"id\":\"576102216705245323\",\"quoteToken\":\"hzu4EbLHHjyrMSWhxgjzA_877LzXQcoy_ERInMoMlZy-Q9OnmDSY8HWdZlOCUBTXQFcjQfNrpvmtbgTMIhEsAlvpv5pnJ_3HTyMfob1FIpJbBgTY0IBh5ZDQBW0PIFNaWbCPs0McRxx4kO--yAhpeA\",\"text\":\"สั่งผัก\"},\"webhookEventId\":\"01K3K93ZMS7K54X0HJQHMS0RX8\",\"deliveryContext\":{\"isRedelivery\":false},\"timestamp\":1756214984014,\"source\":{\"type\":\"user\",\"userId\":\"Uf31fcbb445a04ac9cfb8fb58a37d2724\"},\"replyToken\":\"83edadbcb8634106942be7ad712628c1\",\"mode\":\"active\"}]}"</t>
  </si>
  <si>
    <t>json : "{\"date\":\"2025-08-26T13:30:50.636Z\",\"deliveryDate\":\"2025-08-27\",\"user\":\"Pepper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</si>
  <si>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{"sentMessages":[{"id":"576102333944692789","quoteToken":"w1WNLxKP6koBi4FD9U8f3CjpWvpPXe6L9JGarYI141OK-7bfsN4c3zvY-54AQ2x3wPLXxp6oOO7cunS56WmNMWkTkGTeJe6BHCI6XmK3NWezGUF-TKoWs_U8sM_0j8Y6J_DguMzsGUffWI1JL6WQ2w"}]}</t>
  </si>
  <si>
    <t>🔥 Queued order with Trigger ID: 571174914161037259</t>
  </si>
  <si>
    <t>🔥 Processing order for trigger: 571174914161037259</t>
  </si>
  <si>
    <t>summarizeOrdersToPayments key: 27/08/2025|Pepper International</t>
  </si>
  <si>
    <t>Flex Message (Final): {"type":"flex","altText":"(Nöei#830) สั่งผักใหม่","contents":{"type":"bubble","size":"mega","body":{"type":"box","layout":"vertical","spacing":"md","contents":[{"type":"text","text":"✅ รายการสั่งผักใหม่ (Nöei#830)","weight":"bold","size":"md","color":"#1DB446","wrap":true},{"type":"text","text":"ร้าน: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Oak","size":"sm","color":"#000000","flex":4},{"type":"text","text":"0.30 กก.","size":"sm","color":"#555555","align":"end","flex":3},{"type":"text","text":"36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บ.","size":"sm","color":"#000000","align":"end","flex":3}]}]},{"type":"separator","margin":"md"},{"type":"box","layout":"horizontal","margin":"sm","contents":[{"type":"text","text":"รวม","weight":"bold","size":"sm","flex":4},{"type":"text","text":"1.30 กก.","weight":"bold","align":"end","size":"sm","flex":2},{"type":"text","text":"156 บ.","weight":"bold","align":"end","size":"sm","flex":3}]}]}}}</t>
  </si>
  <si>
    <t>📬 pushFlexMessage : {"sentMessages":[{"id":"576102773641970270","quoteToken":"SeENaJvj2tdJamB1OFNV0QmSdj8Whp6DOPsmXWMUMTg6pzrOK7mTd5Rkq6c00wXXVc4yQR913gXDJQxg-4NJwyNjAkl5bh11BSTpJ0wGqosWD22V6PAsCNcWdn7kU8pfTp2YT1JaSJF140xMHYGiYQ"}]}</t>
  </si>
  <si>
    <t>🔥 Deleted property for trigger: 571174914161037259</t>
  </si>
  <si>
    <t>✅ Deleted trigger: 571174914161037259</t>
  </si>
  <si>
    <t>json : "{\"destination\":\"Uffcadd844141cf0a43c0c2c87fb2389e\",\"events\":[{\"type\":\"message\",\"message\":{\"type\":\"text\",\"id\":\"576114248200225373\",\"quoteToken\":\"XBxfYgumuhdhWUsc_vfDE0vZKSO2s8mjM-P73v0PQnACJiHPHnRuQQbsKkdmFqeBfRozEOYxXc6n-aYokOPeeMGi6jbtzSWXPh-60g0ZDJ_lXmtkXeynIJWVKn51jfnOr02LBsATFlon2y9QNbIt-g\",\"text\":\"สั่งผัก\"},\"webhookEventId\":\"01K3KFYTSFWDW0RCN3F7RA6786\",\"deliveryContext\":{\"isRedelivery\":false},\"timestamp\":1756222155213,\"source\":{\"type\":\"user\",\"userId\":\"U0d6b72543464859ef62065c9501370cd\"},\"replyToken\":\"261ecf1d515a418994597f3d991e25e8\",\"mode\":\"active\"}]}"</t>
  </si>
  <si>
    <t>profile displayName : Moo_Mhee 🥣🧤🌧️ 46</t>
  </si>
  <si>
    <t>json : "{\"date\":\"2025-08-26T15:29:42.763Z\",\"deliveryDate\":\"2025-08-27\",\"user\":\"Ginda wagyu\",\"userLine\":\"Moo_Mhee 🥣🧤🌧️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</si>
  <si>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{"sentMessages":[{"id":"576114302961058192","quoteToken":"zUyotCI-qV-dNVOWsDBasdLuQS0lWLkMpTqCMTyuMTj05bzMvPoe7HwXupD_EstgAjIH7r4XNjGMzLQ7J3-oT4GZmX8qU1JmGyByriYLvd9kcpQOA8XnG6iCWKsn4hmWz-Q542KEVuCihYCiAfffBA"}]}</t>
  </si>
  <si>
    <t>🔥 Queued order with Trigger ID: -1560139108683593611</t>
  </si>
  <si>
    <t>🔥 Processing order for trigger: -1560139108683593611</t>
  </si>
  <si>
    <t>summarizeOrdersToPayments key: 27/08/2025|Ginda wagyu</t>
  </si>
  <si>
    <t>Flex Message (Final): {"type":"flex","altText":"(Moo_Mhee 🥣🧤🌧️ 46#831) สั่งผักใหม่","contents":{"type":"bubble","size":"mega","body":{"type":"box","layout":"vertical","spacing":"md","contents":[{"type":"text","text":"✅ รายการสั่งผักใหม่ (Moo_Mhee 🥣🧤🌧️ 46#831)","weight":"bold","size":"md","color":"#1DB446","wrap":true},{"type":"text","text":"ร้าน: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</si>
  <si>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{"sentMessages":[{"id":"576114631610466358","quoteToken":"HAddT3SjwTPphx96PSEhO7bUivoEonoGTYRp1OcCSmQje-Pn7NlOALHSvkDfG9ha0uM-P5dKMsJjuyygG-HeEkmrxBbMcIDK7oPur6tYzN_-jzSDyPbpua-xWyj24pTynhLZjsl0Y3gRWfwFz9DXhw"}]}</t>
  </si>
  <si>
    <t>🔥 Deleted property for trigger: -1560139108683593611</t>
  </si>
  <si>
    <t>✅ Deleted trigger: -1560139108683593611</t>
  </si>
  <si>
    <t>json : "{\"destination\":\"Uffcadd844141cf0a43c0c2c87fb2389e\",\"events\":[{\"type\":\"message\",\"message\":{\"type\":\"text\",\"id\":\"576125734755237940\",\"quoteToken\":\"sMPY9EGoof4ByeOyNCWtMov77GDPNucw3da590MKJ6oN_qFZjIX3LZhkShbHhr8Qnv4jAbLHInD1ydKmM2w0Fus54kTRTf9LFY2sb0xr_b6XntE2gYo_i0F__OshwUlpW7jI2QsI-IV4GTWidI3-2Q\",\"text\":\" สั่งผักสลัดหน่อยค่ะ\\nกรีนโอ๊ค1โล\\nเรดโอ๊ค 1โล\\nฟินเดย์1โล\\nผักเบบี้คอส1โล\\nขอบคุณค่ะ\\n\"},\"webhookEventId\":\"01K3KPFRGFCRGP0P1TVT97KC24\",\"deliveryContext\":{\"isRedelivery\":false},\"timestamp\":1756229001669,\"source\":{\"type\":\"user\",\"userId\":\"U78617910c23af5dc02e8b5d4035a5026\"},\"replyToken\":\"79db9fe843e44a0595d9d74dc0af7013\",\"mode\":\"active\"}]}"</t>
  </si>
  <si>
    <t>json : "{\"date\":\"2025-08-26T20:54:33.087Z\",\"deliveryDate\":\"2025-08-27\",\"user\":\"Rare\",\"userLine\":\"21gun\",\"payMethod\":\"เครดิต\",\"userId\":\"U863ec6850ff494c8ad50b25afa94efb0\",\"order\":[{\"name\":\"Frillice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</si>
  <si>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{"sentMessages":[{"id":"576147007174082613","quoteToken":"8aAPaVwRquhnpti2E4INL7b21IZ_4J90HHz0G_rLkAv8X8cnBKnHa4Qo1hKOpU1eMxe3Bo21rYt7jpGn9_61bXisjXfHyFwDfyZk_t-VTMuu6SbByVLI5aZsBRvxU9oS-kpNDyH0i9fe1M1BomTOxg"}]}</t>
  </si>
  <si>
    <t>🔥 Queued order with Trigger ID: -5437261189983967313</t>
  </si>
  <si>
    <t>json : "{\"destination\":\"Uffcadd844141cf0a43c0c2c87fb2389e\",\"events\":[{\"type\":\"message\",\"message\":{\"type\":\"text\",\"id\":\"576147010478932037\",\"quoteToken\":\"wVTKBJKeuOjip69tIbJ0Pi-n573IFaTV9zuRafyu18ZqC8msyVxez0Ze4GAbn8BCaGqI2pk5T25oqr5X1kDVFtBFqc2Tpa4SAQSPWVsYlGim0dSgbnRliWDD-zoFt2HGZQ1_kF0JF8yWoRr29xkPPg\",\"text\":\"มีร็อคเก็ตมั้ยครับ\"},\"webhookEventId\":\"01K3M2JS1A8QCJ4VXRWA178D96\",\"deliveryContext\":{\"isRedelivery\":false},\"timestamp\":1756241682991,\"source\":{\"type\":\"user\",\"userId\":\"U863ec6850ff494c8ad50b25afa94efb0\"},\"replyToken\":\"017accfef784411299ab759eea26b88a\",\"mode\":\"active\"}]}"</t>
  </si>
  <si>
    <t>json : "{\"destination\":\"Uffcadd844141cf0a43c0c2c87fb2389e\",\"events\":[{\"type\":\"message\",\"message\":{\"type\":\"text\",\"id\":\"576147022457864312\",\"quoteToken\":\"wSsFnT8lKHsl301U62WhEzG40qPmEkvCqa1QR_OTYxiEo6C8dYZjCpaxaXAnvZcxhVT0JHe_cv5xcqcSv4VgL6b2C4zxlobpjMUFUMWdrwkkkijl0rTLX4mL3QT1qelX77EMe8u3iNXvWFGd94zVAg\",\"text\":\"ถ้ามีแรร์เอาด้วย 1/2 กก\"},\"webhookEventId\":\"01K3M2JZWPSW9KHCJ3RB0J97C5\",\"deliveryContext\":{\"isRedelivery\":false},\"timestamp\":1756241690136,\"source\":{\"type\":\"user\",\"userId\":\"U863ec6850ff494c8ad50b25afa94efb0\"},\"replyToken\":\"1730eaba0e254bfdbaa5635818039f54\",\"mode\":\"active\"}]}"</t>
  </si>
  <si>
    <t>🔥 Processing order for trigger: -5437261189983967313</t>
  </si>
  <si>
    <t>summarizeOrdersToPayments key: 27/08/2025|Rare</t>
  </si>
  <si>
    <t>Flex Message (Final): {"type":"flex","altText":"(21gun#832) สั่งผักใหม่","contents":{"type":"bubble","size":"mega","body":{"type":"box","layout":"vertical","spacing":"md","contents":[{"type":"text","text":"✅ รายการสั่งผักใหม่ (21gun#832)","weight":"bold","size":"md","color":"#1DB446","wrap":true},{"type":"text","text":"ร้าน: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บ.","weight":"bold","align":"end","size":"sm","flex":3}]}]}}}</t>
  </si>
  <si>
    <t>📬 pushFlexMessage : {"sentMessages":[{"id":"576147204507697446","quoteToken":"8S7C_CMxvyWNao0IS1wpeDpRD3VcFw3PsKZm6Ynl33R6Uu4f_PsT2VB6MV8OpYzGWyAdijUJT695gs4qBeI6wZ1nvnAThc1892yRpUyoQOgNx-kKr0hncu3NXsBMiCQdmdyQw3dcq85uob50xw5xug"}]}</t>
  </si>
  <si>
    <t>🔥 Deleted property for trigger: -5437261189983967313</t>
  </si>
  <si>
    <t>✅ Deleted trigger: -5437261189983967313</t>
  </si>
  <si>
    <t>sendDailyOrderSummary formattedToday : 27/08/2025</t>
  </si>
  <si>
    <t>sendDailyOrderSummary todayRows : [[829,"26 Aug 2025 เวลา 14:00","2025-08-26T17:00:00.000Z","ขนมบ้านคุณย่า","Green Oak",1,120,120,"เงินสด"],[830,"26 Aug 2025 เวลา 20:31","2025-08-26T17:00:00.000Z","Pepper International","Red Oak",0.3,120,36,"เงินสด"],[830,"26 Aug 2025 เวลา 20:31","2025-08-26T17:00:00.000Z","Pepper International","Cos",1,120,120,"เงินสด"],[831,"26 Aug 2025 เวลา 22:31","2025-08-26T17:00:00.000Z","Ginda wagyu","Cos",5,120,600,"โอนเงิน"],[832,"27 Aug 2025 เวลา 03:56","2025-08-26T17:00:00.000Z","Rare","Frillice Iceberg",1,140,140,"เครดิต"]]</t>
  </si>
  <si>
    <t>📬 pushFlexMessage : {"sentMessages":[{"id":"576160679212613772","quoteToken":"61mwenisRX3bIR2b0MrtAuiY5ZdQgaR_6zX2zSVL43ZM47IGXB2BrHpiTfaF1dpwBirvRQgFEuokGJHcp_FcXwtKzKaKEUxie5ir5BYmaR-eh339hUuR8z3uoKZ80WEBE5u5WYCmX7rxEIoGKlqUJw"}]}</t>
  </si>
  <si>
    <t>json : "{\"date\":\"2025-08-27T00:23:33.515Z\",\"deliveryDate\":\"2025-08-27\",\"user\":\"ฌาณิ\",\"userLine\":\"ADMIN\",\"payMethod\":\"โอนเงิน\",\"userId\":\"ADMIN\",\"order\":[{\"name\":\"Green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</si>
  <si>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-3998650745199909081</t>
  </si>
  <si>
    <t>🔥 Processing order for trigger: -3998650745199909081</t>
  </si>
  <si>
    <t>summarizeOrdersToPayments key: 27/08/2025|ฌาณิ</t>
  </si>
  <si>
    <t>Flex Message (Final): {"type":"flex","altText":"(ADMIN#833) สั่งผักใหม่","contents":{"type":"bubble","size":"mega","body":{"type":"box","layout":"vertical","spacing":"md","contents":[{"type":"text","text":"✅ รายการสั่งผักใหม่ (ADMIN#833)","weight":"bold","size":"md","color":"#1DB446","wrap":true},{"type":"text","text":"ร้าน: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บ.","weight":"bold","align":"end","size":"sm","flex":3}]}]}}}</t>
  </si>
  <si>
    <t>📬 pushFlexMessage : {"sentMessages":[{"id":"576168111486009586","quoteToken":"PqCHNNG9k14uCoeSRVAC7YkBriq_Fb48ubzFmkIJd4scmRmuKG0uWwS1EgEnDG0UH_h20TH_IqNq7rbLN4T_mrLIhhHz-XuIGUQAbdc012bO7ne2eneUTI5WGctdx0o7f3WsCJ_spCcIaRIvXiDXeA"}]}</t>
  </si>
  <si>
    <t>🔥 Deleted property for trigger: -3998650745199909081</t>
  </si>
  <si>
    <t>✅ Deleted trigger: -3998650745199909081</t>
  </si>
  <si>
    <t>json : "{\"destination\":\"Uffcadd844141cf0a43c0c2c87fb2389e\",\"events\":[{\"type\":\"message\",\"message\":{\"type\":\"text\",\"id\":\"576168263738720768\",\"quoteToken\":\"FHwpssUT_zHztCueCzgIzC9BtFKAxoW3FaBoJs37WN76jXLO-L-Tfoi7ysgNMILcMEYlrRxodL6ubX3538DwvamkRyHsX6F3rYbjUwl8Gh4IQoK-a9Xu_ie3NbS1y0zT5J-ia4Pw627K_d2zrNV5gQ\",\"text\":\"เคน \\nมิซูน่า 1 โลค่ะ\"},\"webhookEventId\":\"01K3MENC8C7QWD9W96C6DQC05R\",\"deliveryContext\":{\"isRedelivery\":false},\"timestamp\":1756254351118,\"source\":{\"type\":\"user\",\"userId\":\"Uc0f3910d135521f0995ac379d0c945f8\"},\"replyToken\":\"2204dfdbfe9d43838b111f66b32e9bb8\",\"mode\":\"active\"}]}"</t>
  </si>
  <si>
    <t>json : "{\"destination\":\"Uffcadd844141cf0a43c0c2c87fb2389e\",\"events\":[{\"type\":\"message\",\"message\":{\"type\":\"text\",\"id\":\"576170716417228958\",\"quoteToken\":\"BE8jS-4Uzo8VR9MyYYqY0f-Qf7gyJF5ZDzWOOa3CtBBJ5IwurUIPpgLTa0U-6R23ZQUYL5jtwOzE_0wx3SKewW6X0m-u05mmonwYiKBB2uF8OQCXAP2TrV1wuzQjMredjVkqSKAI4lZA8vFQu268fw\",\"text\":\"สั่งผัก\"},\"webhookEventId\":\"01K3MG1ZNEX08WPTB7M412PY48\",\"deliveryContext\":{\"isRedelivery\":false},\"timestamp\":1756255812993,\"source\":{\"type\":\"user\",\"userId\":\"Ua560acbf9a31e34c0b4e4c64e77ac84d\"},\"replyToken\":\"79ba20562f9d452f86ff45ade27a0ca5\",\"mode\":\"active\"}]}"</t>
  </si>
  <si>
    <t>json : "{\"date\":\"2025-08-27T00:51:22.542Z\",\"deliveryDate\":\"2025-08-27\",\"user\":\"Nailed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Mizuna\",\"nameTh\":\"มิซูน่า\",\"amount\":0.5,\"price\":230,\"subtotal\":115,\"image\":\"https://i.postimg.cc/50q0p5k7/mizuna.png\"}]}"</t>
  </si>
  <si>
    <t>📬 pushFlexMessage : {"sentMessages":[{"id":"576170839478370550","quoteToken":"XSeUdEScs3wmNGAMfLrqLm_cjrTlHdg1viiFudYA1JwsDPrjpAzRqS0XeZK7Gz_ekXqc3cmLESIo8LKTvL9ucnQsem2TrIvSXijaUMiDF0NZGp9y1uPFaOab688UEybTJkvdZk2rwSgDHm5lwmvGUQ"}]}</t>
  </si>
  <si>
    <t>🔥 Queued order with Trigger ID: -7692258870223864070</t>
  </si>
  <si>
    <t>json : "{\"destination\":\"Uffcadd844141cf0a43c0c2c87fb2389e\",\"events\":[{\"type\":\"follow\",\"follow\":{\"isUnblocked\":false},\"webhookEventId\":\"01K3MG66DQCS9DD7ABH3SMQ4QK\",\"deliveryContext\":{\"isRedelivery\":false},\"timestamp\":1756255950783,\"source\":{\"type\":\"user\",\"userId\":\"U31d41ac08b866e828fdd708bc6bc4987\"},\"replyToken\":\"c975cd81053c4837bbefce1e7bcba7c4\",\"mode\":\"active\"}]}"</t>
  </si>
  <si>
    <t>userId : U31d41ac08b866e828fdd708bc6bc4987</t>
  </si>
  <si>
    <t>🔥 Processing order for trigger: -7692258870223864070</t>
  </si>
  <si>
    <t>json : "{\"destination\":\"Uffcadd844141cf0a43c0c2c87fb2389e\",\"events\":[{\"type\":\"message\",\"message\":{\"type\":\"image\",\"id\":\"576170989885325611\",\"quoteToken\":\"0logG9t9alTJc2dmJ80Cl-ueKUCSwIjBamT7-O_yOzpQAuBL3sKmc3IDZClSniVG7Et9m7rwsq_V6hJ_FNxx8qmmn3x7GxtCf-0waFOpXqrzgY6JDhaKHSjRYO7E_EOvl-kb8K-YRUsKcdu8YB3PTg\",\"contentProvider\":{\"type\":\"line\"}},\"webhookEventId\":\"01K3MG6YRCDXCT40TS21KNFFVN\",\"deliveryContext\":{\"isRedelivery\":false},\"timestamp\":1756255976017,\"source\":{\"type\":\"user\",\"userId\":\"Ua2519870371da500fb2909b15577d510\"},\"replyToken\":\"e5debec182964b858a5d086657c1b085\",\"mode\":\"active\"}]}"</t>
  </si>
  <si>
    <t>summarizeOrdersToPayments key: 27/08/2025|Nailed It Downtown</t>
  </si>
  <si>
    <t>json : "{\"destination\":\"Uffcadd844141cf0a43c0c2c87fb2389e\",\"events\":[{\"type\":\"message\",\"message\":{\"type\":\"text\",\"id\":\"576171011846963791\",\"quoteToken\":\"ET8Q8blJOS93Ahyzin4VWHD6EhD_5TifJHB01dN086Mojo9J0ZdcosHD9uloFtRCapLIv_PyMpC0OK7hDIwJGTX43w62hWKaSWT_f9Mu4_lrGC-Yfhuw36dPHvdsw5FrczaVkgKU2WbF7glIsboz9A\",\"text\":\"สั่งผักด้วยนะคะ \"},\"webhookEventId\":\"01K3MG7BFPSFP0TJH6R3RKDJ43\",\"deliveryContext\":{\"isRedelivery\":false},\"timestamp\":1756255989100,\"source\":{\"type\":\"user\",\"userId\":\"Ua2519870371da500fb2909b15577d510\"},\"replyToken\":\"a9017153941c4a43871a734ff41ece77\",\"mode\":\"active\"}]}"</t>
  </si>
  <si>
    <t>json : "{\"destination\":\"Uffcadd844141cf0a43c0c2c87fb2389e\",\"events\":[{\"type\":\"message\",\"message\":{\"type\":\"text\",\"id\":\"576171020219056235\",\"quoteToken\":\"h1gDzVpAgObpse0KtuwR1M8k5DuzzIROYmPHYHjpZrmv6a3XB9AiwyRA6so_0XMEF-pXyetGpFi8KWAkyj16Z5cQiM94Lyw_G3iTn9ISJlx2q6K5TCy2aUfHgf9Lja092di6rP2bMvStuKkWMNTZCg\",\"text\":\"ควอส 1 กก \"},\"webhookEventId\":\"01K3MG7G9SB0R2FW7J4HANZH2C\",\"deliveryContext\":{\"isRedelivery\":false},\"timestamp\":1756255993942,\"source\":{\"type\":\"user\",\"userId\":\"Ua2519870371da500fb2909b15577d510\"},\"replyToken\":\"726bd11430084b40ad3454e1469b5004\",\"mode\":\"active\"}]}"</t>
  </si>
  <si>
    <t>Flex Message (Final): {"type":"flex","altText":"(donutdunkin#834) สั่งผักใหม่","contents":{"type":"bubble","size":"mega","body":{"type":"box","layout":"vertical","spacing":"md","contents":[{"type":"text","text":"✅ รายการสั่งผักใหม่ (donutdunkin#834)","weight":"bold","size":"md","color":"#1DB446","wrap":true},{"type":"text","text":"ร้าน: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บ.","size":"sm","color":"#000000","align":"end","flex":3}]},{"type":"box","layout":"horizontal","contents":[{"type":"text","text":"Mizuna","size":"sm","color":"#000000","flex":4},{"type":"text","text":"0.50 กก.","size":"sm","color":"#555555","align":"end","flex":3},{"type":"text","text":"115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กก.","weight":"bold","align":"end","size":"sm","flex":2},{"type":"text","text":"495 บ.","weight":"bold","align":"end","size":"sm","flex":3}]}]}}}</t>
  </si>
  <si>
    <t>📬 pushFlexMessage : {"sentMessages":[{"id":"576171041424933291","quoteToken":"4bK732LT8FJBhvTbyi3EwIThA5G16fKRNCVS-0kb-HQX_k4fB1jQ3DyVQlkk50GBGUNw8qXpwr2viSOWVmAWTcmb21OrodssWHzA0YLrMR1iYGZZT4LPD8lzTgtHKb-lqO2qTQ8RuJuI8w_sUsbhNw"}]}</t>
  </si>
  <si>
    <t>🔥 Deleted property for trigger: -7692258870223864070</t>
  </si>
  <si>
    <t>✅ Deleted trigger: -7692258870223864070</t>
  </si>
  <si>
    <t>json : "{\"destination\":\"Uffcadd844141cf0a43c0c2c87fb2389e\",\"events\":[{\"type\":\"message\",\"message\":{\"type\":\"text\",\"id\":\"576171048521695373\",\"quoteToken\":\"rE1yTX6BJYQMwPCLrq3ZW80qFucbp1rI7GnDl9BDUdtoUkZdP73gPo6hfrXRAVLE47QzzTgCY3o_YM3La7DES3Mq5Qgm0g2B7il1qCnczsVKzxfQ7eMCYVXqIRkkjXdNEr_7sYEMRxrMlmalE4P6gQ\",\"text\":\"กรีน เรด อย่างละ ครึ่ง ค่ะ \"},\"webhookEventId\":\"01K3MG810R6JRKR5TP86TV4HCG\",\"deliveryContext\":{\"isRedelivery\":false},\"timestamp\":1756256010780,\"source\":{\"type\":\"user\",\"userId\":\"Ua2519870371da500fb2909b15577d510\"},\"replyToken\":\"19c7c4ede8444f679ba2ebbb00d2ee97\",\"mode\":\"active\"}]}"</t>
  </si>
  <si>
    <t>json : "{\"destination\":\"Uffcadd844141cf0a43c0c2c87fb2389e\",\"events\":[{\"type\":\"message\",\"message\":{\"type\":\"text\",\"id\":\"576171087277850746\",\"quoteToken\":\"83XGvKXh6ak2A_NMJKxto7F9klNi4qHtKeKZwfianN6JxLFZvy95Yc7aW9-IRojgxY_c9eYYa3OE28Kttxn_m0gin_Wqsz6sG9ny9px7-LnDd3TfemlUHZUKGIyL38GmLuM8aDOrAKSLHthzsHMR7Q\",\"text\":\"ส่งวันนี้ทันไหมคะ\"},\"webhookEventId\":\"01K3MG8QJMVZJJYP4ZP7DXNV5B\",\"deliveryContext\":{\"isRedelivery\":false},\"timestamp\":1756256033880,\"source\":{\"type\":\"user\",\"userId\":\"Ua2519870371da500fb2909b15577d510\"},\"replyToken\":\"f023667f434c4eebb8b34a55a7a5c029\",\"mode\":\"active\"}]}"</t>
  </si>
  <si>
    <t>json : "{\"destination\":\"Uffcadd844141cf0a43c0c2c87fb2389e\",\"events\":[{\"type\":\"message\",\"message\":{\"type\":\"sticker\",\"id\":\"576171119841902943\",\"quoteToken\":\"X-2kWI3OvoblyMmHfbIzlJrUXdtsyLSotSfM2d3Z0wlCg3kcuu0EzPihxdqfYBE0YoMbnczwg37OZngGk8FNWdi17SwpcuIi87hR-0c6AgY8bon49qcOpKVO3l8CjqrwYwhNa9Jal1Etx_L1BBUoZw\",\"stickerId\":\"615697635\",\"packageId\":\"24204894\",\"stickerResourceType\":\"STATIC\",\"keywords\":[\"Applause\",\"Thanks\",\"humble\"]},\"webhookEventId\":\"01K3MG9A6SKS4JJ620VNJSSAX0\",\"deliveryContext\":{\"isRedelivery\":false},\"timestamp\":1756256053415,\"source\":{\"type\":\"user\",\"userId\":\"Ua2519870371da500fb2909b15577d510\"},\"replyToken\":\"ed1cb8b2411e4e2aa785e2c9b0c22f05\",\"mode\":\"active\"}]}"</t>
  </si>
  <si>
    <t>json : "{\"destination\":\"Uffcadd844141cf0a43c0c2c87fb2389e\",\"events\":[{\"type\":\"message\",\"message\":{\"type\":\"text\",\"id\":\"576171162522878141\",\"quoteToken\":\"d6Qcx-idpDZ-62KDOJ8UpREG-jPKS5LBtpg8-JtB6vhrL1YAgtSfWFXIUXU0qXy-ENrL22nnPFdjGwHWHW1UrDM5lZ8I1G26ne2UtSzronnx6OpHwc_SrojrNYWsZ3c9f5JX3o_r4KeBee-h8zW9NA\",\"text\":\"นอกจากผัก สามอย่างนี้ มีผักอย่างอื่นอีกไหมคะ\"},\"webhookEventId\":\"01K3MGA34RTFR0R0329FJ97M5E\",\"deliveryContext\":{\"isRedelivery\":false},\"timestamp\":1756256078786,\"source\":{\"type\":\"user\",\"userId\":\"Ua2519870371da500fb2909b15577d510\"},\"replyToken\":\"963a633a16154c4c89dca3dffb010e33\",\"mode\":\"active\"}]}"</t>
  </si>
  <si>
    <t>json : "{\"destination\":\"Uffcadd844141cf0a43c0c2c87fb2389e\",\"events\":[{\"type\":\"message\",\"message\":{\"type\":\"text\",\"id\":\"576172216786354353\",\"quoteToken\":\"OU8fQKHN2Vo2HxcVHgZzVl7MLi4TtWpKdEHd4TnCpSYXmJp4qDyVUNcOLHFazSCJWrqDs5kcq-dMw9O9vhOypo3uloCVnDSU5nTF97i_sXwelHktmQGipoKJrMJXZ5m_j2vzUumobBwp4zGPTMuXjw\",\"text\":\"รรับค่าา\"},\"webhookEventId\":\"01K3MGX92JY8ZFB82GJW8S3B99\",\"deliveryContext\":{\"isRedelivery\":false},\"timestamp\":1756256707159,\"source\":{\"type\":\"user\",\"userId\":\"Ua560acbf9a31e34c0b4e4c64e77ac84d\"},\"replyToken\":\"c04b130f5d154c3d8b9182b28e2c6cc6\",\"mode\":\"active\"}]}"</t>
  </si>
  <si>
    <t>sendDailyPackingSummary formattedToday : 27/08/2025</t>
  </si>
  <si>
    <t>sendDailyPackingSummary todayRows : [[829,"26 Aug 2025 เวลา 14:00","2025-08-26T17:00:00.000Z","ขนมบ้านคุณย่า","Green Oak",1,120,120,"เงินสด"],[830,"26 Aug 2025 เวลา 20:31","2025-08-26T17:00:00.000Z","Pepper International","Red Oak",0.3,120,36,"เงินสด"],[830,"26 Aug 2025 เวลา 20:31","2025-08-26T17:00:00.000Z","Pepper International","Cos",1,120,120,"เงินสด"],[831,"26 Aug 2025 เวลา 22:31","2025-08-26T17:00:00.000Z","Ginda wagyu","Cos",5,120,600,"โอนเงิน"],[832,"27 Aug 2025 เวลา 03:56","2025-08-26T17:00:00.000Z","Rare","Frillice Iceberg",1,140,140,"เครดิต"],[833,"27 Aug 2025 เวลา 07:23","2025-08-26T17:00:00.000Z","ฌาณิ","Green Oak",1,120,120,"โอนเงิน"],[833,"27 Aug 2025 เวลา 07:23","2025-08-26T17:00:00.000Z","ฌาณิ","Red Oak",1,120,120,"โอนเงิน"],[833,"27 Aug 2025 เวลา 07:23","2025-08-26T17:00:00.000Z","ฌาณิ","Frillice Iceberg",1,140,140,"โอนเงิน"],[833,"27 Aug 2025 เวลา 07:23","2025-08-26T17:00:00.000Z","ฌาณิ","Baby Cos",1,120,120,"โอนเงิน"],[834,"27 Aug 2025 เวลา 07:52","2025-08-26T17:00:00.000Z","Nailed It Downtown","Green Oak",1,120,120,"โอนเงิน"],[834,"27 Aug 2025 เวลา 07:52","2025-08-26T17:00:00.000Z","Nailed It Downtown","Red Oak",1,120,120,"โอนเงิน"],[834,"27 Aug 2025 เวลา 07:52","2025-08-26T17:00:00.000Z","Nailed It Downtown","Frillice Iceberg",1,140,140,"โอนเงิน"],[834,"27 Aug 2025 เวลา 07:52","2025-08-26T17:00:00.000Z","Nailed It Downtown","Mizuna",0.5,230,115,"โอนเงิน"]]</t>
  </si>
  <si>
    <t>sendDailyDeliverSummary flexMessage : {"type":"flex","altText":"สรุปรายการส่งผัก 🚚🥬\nประจำวันที่ 27/08/2025","contents":{"type":"bubble","size":"mega","body":{"type":"box","layout":"vertical","contents":[{"type":"text","text":"สรุปรายการส่งผัก 🚚🥬 \nประจำวันที่ 27/08/2025 (พุธ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ขนมบ้านคุณย่า","flex":6,"wrap":true,"weight":"bold","size":"sm"},{"type":"text","text":"🖨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บ.)","weight":"bold","size":"sm"}]}]},{"type":"box","layout":"vertical","margin":"lg","spacing":"sm","contents":[{"type":"box","layout":"horizontal","backgroundColor":"#A1D6B2","paddingAll":"md","cornerRadius":"md","margin":"lg","contents":[{"type":"text","text":"2.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Oak","size":"sm","weight":"bold","flex":5,"wrap":true},{"type":"text","text":"0.30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1.30 กก. (เงินสด 156 บ.)","weight":"bold","size":"sm"}]}]},{"type":"box","layout":"vertical","margin":"lg","spacing":"sm","contents":[{"type":"box","layout":"horizontal","backgroundColor":"#A1D6B2","paddingAll":"md","cornerRadius":"md","margin":"lg","contents":[{"type":"text","text":"3.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บ.)","weight":"bold","size":"sm"}]}]},{"type":"box","layout":"vertical","margin":"lg","spacing":"sm","contents":[{"type":"box","layout":"horizontal","backgroundColor":"#A1D6B2","paddingAll":"md","cornerRadius":"md","margin":"lg","contents":[{"type":"text","text":"4. 👤 Rare","flex":6,"wrap":true,"weight":"bold","size":"sm"},{"type":"text","text":"🖨 DS","align":"end","flex":2,"weight":"bold","size":"sm"}]},{"type":"separator","margin":"sm"},{"type":"box","layout":"horizontal","contents":[{"type":"text","text":"🥬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140 บ.)","weight":"bold","size":"sm"}]}]},{"type":"box","layout":"vertical","margin":"lg","spacing":"sm","contents":[{"type":"box","layout":"horizontal","backgroundColor":"#A1D6B2","paddingAll":"md","cornerRadius":"md","margin":"lg","contents":[{"type":"text","text":"5.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4.00 กก. (โอนเงิน 500 บ.)","weight":"bold","size":"sm"}]}]},{"type":"box","layout":"vertical","margin":"lg","spacing":"sm","contents":[{"type":"box","layout":"horizontal","backgroundColor":"#A1D6B2","paddingAll":"md","cornerRadius":"md","margin":"lg","contents":[{"type":"text","text":"6. 👤 Nailed It Downtown","flex":6,"wrap":true,"weight":"bold","size":"sm"},{"type":"text","text":"🖨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กก.","size":"sm","weight":"bold","align":"end","flex":3}]},{"type":"box","layout":"horizontal","contents":[{"type":"text","text":"🥬 Mizuna","size":"sm","weight":"bold","flex":5,"wrap":true},{"type":"text","text":"0.50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3.50 กก. (โอนเงิน 495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276 บ.","weight":"bold","align":"end","flex":3}]},{"type":"box","layout":"horizontal","contents":[{"type":"text","text":"โอนเงิน","flex":5,"wrap":true},{"type":"text","text":"1.595 บ.","weight":"bold","align":"end","flex":3}]},{"type":"box","layout":"horizontal","contents":[{"type":"text","text":"เครดิต","flex":5,"wrap":true},{"type":"text","text":"140 บ.","weight":"bold","align":"end","flex":3}]},{"type":"separator","margin":"sm"},{"type":"box","layout":"horizontal","backgroundColor":"#E8B86D","paddingAll":"md","cornerRadius":"md","contents":[{"type":"text","text":"รวม 15.80 กก.","size":"md","weight":"bold","flex":5,"wrap":true},{"type":"text","text":"2.011 บ.","weight":"bold","size":"md","align":"end","flex":3}]}]}]}}}</t>
  </si>
  <si>
    <t>📬 pushFlexMessage : {"sentMessages":[{"id":"576177861968003194","quoteToken":"Tno0d7jQpD7lL7Gi1phdEgoVmvuOpNGMZ0a74wpt6-ejJudrys3X7qqZwViNI6y2GMmHIT0P1qy0-uka9QAOCqHVudn2FaQbcYUrC7If-KU29DtcYsjVQDGS4vkQa-sR87ggSNxZg3cviaXFEeyz7g"}]}</t>
  </si>
  <si>
    <t>json : "{\"date\":\"2025-08-27T02:05:35.793Z\",\"deliveryDate\":\"2025-08-27\",\"user\":\"Touch Steak\",\"userLine\":\"ADMIN\",\"payMethod\":\"โอนเงิน\",\"userId\":\"ADMIN\",\"order\":[{\"name\":\"Green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\",\"amount\":0.5,\"price\":120,\"subtotal\":60},{\"name\":\"Cos\",\"nameTh\":\"คอส\",\"amount\":1,\"price\":120,\"subtotal\":120}]}"</t>
  </si>
  <si>
    <t>🔥 Queued order with Trigger ID: -2657708969328436982</t>
  </si>
  <si>
    <t>🔥 Processing order for trigger: -2657708969328436982</t>
  </si>
  <si>
    <t>summarizeOrdersToPayments key: 27/08/2025|Touch Steak</t>
  </si>
  <si>
    <t>✅ เริ่ม generateAdminDeliveryDocs สำหรับ: Touch Steak วันที่: 27082025</t>
  </si>
  <si>
    <t>Flex Message (Final): {"type":"flex","altText":"(ADMIN#835) สั่งผักใหม่","contents":{"type":"bubble","size":"mega","body":{"type":"box","layout":"vertical","spacing":"md","contents":[{"type":"text","text":"✅ รายการสั่งผักใหม่ (ADMIN#835)","weight":"bold","size":"md","color":"#1DB446","wrap":true},{"type":"text","text":"ร้าน: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PDF","uri":"https://drive.google.com/file/d/1sJ7TfOd2JfYlw4IjPPLkl4uV0ZFR47En/view?usp=drivesdk"},"margin":"sm"}]}]}}}</t>
  </si>
  <si>
    <t>📬 pushFlexMessage : {"sentMessages":[{"id":"576178538844258513","quoteToken":"7F86rlc3GdsmbWDy9wIK-lzcX8PwNOpG664C1l9XjCjCxmHkLQ0cNwRMPXomQMKITW5qghQymByfyb6S1rsn1S31OrX3EFtqrp7N04o220tqHDNkTRvIGDnNIIjdMdjz9axatxdBar9EtRrdxiBFHA"}]}</t>
  </si>
  <si>
    <t>🔥 Deleted property for trigger: -2657708969328436982</t>
  </si>
  <si>
    <t>✅ Deleted trigger: -2657708969328436982</t>
  </si>
  <si>
    <t>json : "{\"date\":\"2025-08-27T02:43:59.666Z\",\"deliveryDate\":\"2025-08-27\",\"user\":\"Nailed It Downtown\",\"userLine\":\"ADMIN\",\"payMethod\":\"โอนเงิน\",\"userId\":\"ADMIN\",\"order\":[{\"name\":\"Green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Iceberg\",\"nameTh\":\"ฟิลเลย์ไอซ์เบิร์ก\",\"amount\":1,\"price\":140,\"subtotal\":140},{\"name\":\"Wild Rocket\",\"nameTh\":\"ไวลด์ ร็อคเก็ต\",\"amount\":0.1,\"price\":300,\"subtotal\":30},{\"name\":\"Mizuna\",\"nameTh\":\"มิซูน่า\",\"amount\":0.5,\"price\":230,\"subtotal\":115}]}"</t>
  </si>
  <si>
    <t>🔥 Queued order with Trigger ID: -8204711659628982234</t>
  </si>
  <si>
    <t>🔥 Processing order for trigger: -8204711659628982234</t>
  </si>
  <si>
    <t>Found 4 rows to delete for shop "Nailed It Downtown" on 27/08/2025.</t>
  </si>
  <si>
    <t>Deleted row: 3733</t>
  </si>
  <si>
    <t>Deleted row: 3732</t>
  </si>
  <si>
    <t>Deleted row: 3731</t>
  </si>
  <si>
    <t>Deleted row: 3730</t>
  </si>
  <si>
    <t>Found existing payment summary at data index: 2084</t>
  </si>
  <si>
    <t>Row 2086 updated successfully.</t>
  </si>
  <si>
    <t>✅ เริ่ม generateAdminDeliveryDocs สำหรับ: Nailed It Downtown วันที่: 27082025</t>
  </si>
  <si>
    <t>🗑️ ลบไฟล์เก่า: Nailed It Downtown-RC270825002.pdf</t>
  </si>
  <si>
    <t>Flex Message (Final): {"type":"flex","altText":"(ADMIN#834) แก้ไขสั่งผัก","contents":{"type":"bubble","size":"mega","body":{"type":"box","layout":"vertical","spacing":"md","contents":[{"type":"text","text":"🔄 แก้ไขรายการสั่งผัก (ADMIN#834)","weight":"bold","size":"md","color":"#f57b00","wrap":true},{"type":"text","text":"ร้าน: Nailed It Downtown","size":"sm","color":"#555555","wrap":true},{"type":"text","text":"การชำระเงิน: โอนเงิน","size":"sm","color":"#555555","wrap":true},{"type":"text","text":"วันที่จัดส่ง: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บ.","size":"sm","color":"#000000","align":"end","flex":3}]},{"type":"box","layout":"horizontal","contents":[{"type":"text","text":"Mizuna","size":"sm","color":"#000000","flex":4},{"type":"text","text":"0.50 กก.","size":"sm","color":"#555555","align":"end","flex":3},{"type":"text","text":"115 บ.","size":"sm","color":"#000000","align":"end","flex":3}]}]},{"type":"separator","margin":"md"},{"type":"box","layout":"horizontal","margin":"sm","contents":[{"type":"text","text":"รวม","weight":"bold","size":"sm","flex":4},{"type":"text","text":"3.60 กก.","weight":"bold","align":"end","size":"sm","flex":2},{"type":"text","text":"525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PDF","uri":"https://drive.google.com/file/d/1rU3a4RAy_F1kI4OwIV99SDHyKYc8LlVq/view?usp=drivesdk"},"margin":"sm"}]}]}}}</t>
  </si>
  <si>
    <t>📬 pushFlexMessage : {"sentMessages":[{"id":"576182493485465620","quoteToken":"TEATcyG3cH2J8rZTm9Op4mHKd98eX684ZE2cFV5fctzcNtDAmAsSQDHVs72EIWFKFgrDd4ZJxjVxj_Bew6iRdh0XbE1WAhciVZRnrdsCrKXffJVF4pSlcC_J4QEL59NgKZwoTaFJ3rOl07Mpeip0Iw"}]}</t>
  </si>
  <si>
    <t>🔥 Deleted property for trigger: -8204711659628982234</t>
  </si>
  <si>
    <t>✅ Deleted trigger: -8204711659628982234</t>
  </si>
  <si>
    <t>json : "{\"date\":\"2025-08-27T02:47:55.617Z\",\"deliveryDate\":\"2025-08-27\",\"user\":\"Rare\",\"userLine\":\"ADMIN\",\"payMethod\":\"เครดิต\",\"userId\":\"ADMIN\",\"order\":[{\"name\":\"Frillice Iceberg\",\"nameTh\":\"ฟิลเลย์ไอซ์เบิร์ก\",\"amount\":1,\"price\":140,\"subtotal\":140},{\"name\":\"Wild Rocket\",\"nameTh\":\"ไวลด์ ร็อคเก็ต\",\"amount\":0.5,\"price\":300,\"subtotal\":150}]}"</t>
  </si>
  <si>
    <t>🔥 Queued order with Trigger ID: -7374350998667645626</t>
  </si>
  <si>
    <t>json : "{\"date\":\"2025-08-27T02:48:41.088Z\",\"deliveryDate\":\"2025-08-27\",\"user\":\"Ken Izakaya\",\"userLine\":\"ADMIN\",\"payMethod\":\"เครดิต\",\"userId\":\"ADMIN\",\"order\":[{\"name\":\"Mizuna\",\"nameTh\":\"มิซูน่า\",\"amount\":1,\"price\":230,\"subtotal\":230}]}"</t>
  </si>
  <si>
    <t>🔥 Queued order with Trigger ID: -4950204976740003307</t>
  </si>
  <si>
    <t>🔥 Processing order for trigger: -7374350998667645626</t>
  </si>
  <si>
    <t>Found 1 rows to delete for shop "Rare" on 27/08/2025.</t>
  </si>
  <si>
    <t>Deleted row: 3725</t>
  </si>
  <si>
    <t>Found existing payment summary at data index: 2082</t>
  </si>
  <si>
    <t>Row 2084 updated successfully.</t>
  </si>
  <si>
    <t>✅ เริ่ม generateAdminDeliveryDocs สำหรับ: Rare วันที่: 27082025</t>
  </si>
  <si>
    <t>🗑️ ลบไฟล์เก่า: Rare-DS270825001.pdf</t>
  </si>
  <si>
    <t>🔍 พบเลขที่เอกสารเดิมใน Payments: DS270825001</t>
  </si>
  <si>
    <t>💾 อัปเดตเลขที่เอกสาร DS270825001 ใน Payments แถวที่ 2084</t>
  </si>
  <si>
    <t>Flex Message (Final): {"type":"flex","altText":"(ADMIN#832) แก้ไขสั่งผัก","contents":{"type":"bubble","size":"mega","body":{"type":"box","layout":"vertical","spacing":"md","contents":[{"type":"text","text":"🔄 แก้ไขรายการสั่งผัก (ADMIN#832)","weight":"bold","size":"md","color":"#f57b00","wrap":true},{"type":"text","text":"ร้าน: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บ.","size":"sm","color":"#000000","align":"end","flex":3}]},{"type":"box","layout":"horizontal","contents":[{"type":"text","text":"Wild Rocket","size":"sm","color":"#000000","flex":4},{"type":"text","text":"0.50 กก.","size":"sm","color":"#555555","align":"end","flex":3},{"type":"text","text":"150 บ.","size":"sm","color":"#000000","align":"end","flex":3}]}]},{"type":"separator","margin":"md"},{"type":"box","layout":"horizontal","margin":"sm","contents":[{"type":"text","text":"รวม","weight":"bold","size":"sm","flex":4},{"type":"text","text":"1.50 กก.","weight":"bold","align":"end","size":"sm","flex":2},{"type":"text","text":"290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PDF","uri":"https://drive.google.com/file/d/1MWFOorQ9d-ZSZ_akaxXOUM6aKlIpWdC4/view?usp=drivesdk"},"margin":"sm"}]}]}}}</t>
  </si>
  <si>
    <t>📬 pushFlexMessage : {"sentMessages":[{"id":"576182766333591803","quoteToken":"7LLxUwNtzwfpOuWxza8tGotw_0KmaRefU0EYjmFOGbtVv3nJ43lPKT6W0L7d15JaRjlWWR7LC6rXvR8AQaiSh5EM5bdE9PL6WkE8lU4ftEIH-IfHNVn6K1icd5bc47U6dd0-b69gd8b-yEiBjhL6rA"}]}</t>
  </si>
  <si>
    <t>🔥 Deleted property for trigger: -7374350998667645626</t>
  </si>
  <si>
    <t>✅ Deleted trigger: -7374350998667645626</t>
  </si>
  <si>
    <t>🔥 Processing order for trigger: -4950204976740003307</t>
  </si>
  <si>
    <t>summarizeOrdersToPayments key: 27/08/2025|Ken Izakaya</t>
  </si>
  <si>
    <t>✅ เริ่ม generateAdminDeliveryDocs สำหรับ: Ken Izakaya วันที่: 27082025</t>
  </si>
  <si>
    <t>✨ สร้างเลขที่เอกสารใหม่: DS270825002</t>
  </si>
  <si>
    <t>💾 อัปเดตเลขที่เอกสาร DS270825002 ใน Payments แถวที่ 2088</t>
  </si>
  <si>
    <t>Flex Message (Final): {"type":"flex","altText":"(ADMIN#836) สั่งผักใหม่","contents":{"type":"bubble","size":"mega","body":{"type":"box","layout":"vertical","spacing":"md","contents":[{"type":"text","text":"✅ รายการสั่งผักใหม่ (ADMIN#836)","weight":"bold","size":"md","color":"#1DB446","wrap":true},{"type":"text","text":"ร้าน: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พุธที่ 27 สิงหาคม 2568","size":"sm","color":"#555555","wrap":true},{"type":"separator","margin":"md"},{"type":"box","layout":"vertical","spacing":"sm","margin":"md","contents":[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กก.","weight":"bold","align":"end","size":"sm","flex":2},{"type":"text","text":"230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PDF","uri":"https://drive.google.com/file/d/1Sech0IR0j8mttLDBV6-BwfIcEojGY2j1/view?usp=drivesdk"},"margin":"sm"}]}]}}}</t>
  </si>
  <si>
    <t>📬 pushFlexMessage : {"sentMessages":[{"id":"576182989537673540","quoteToken":"XLHerXWyxoKwzW0M96ijr7vTooBijT9fiHKYK8HrJVLd1_-D2H_6yLsCWYrwdSa-DI8NZeldWEX12MGPUBYcO1iw6HN6_d-6jc6fmmo-wFQrzAiQfXbRgILQ2l8JOVahkIgR8blpN_FUH3VmwQ1mEA"}]}</t>
  </si>
  <si>
    <t>🔥 Deleted property for trigger: -4950204976740003307</t>
  </si>
  <si>
    <t>✅ Deleted trigger: -4950204976740003307</t>
  </si>
  <si>
    <t>json : "{\"destination\":\"Uffcadd844141cf0a43c0c2c87fb2389e\",\"events\":[{\"type\":\"message\",\"message\":{\"type\":\"text\",\"id\":\"576198779414774186\",\"quoteToken\":\"tWYt3ANIsMePnKZ8TQEuUgAXyuBy6c_pubPEbTdRQ9-G6wpW-DRs1yt98sp5Xa_eaaV4o6EBzFEgl5v7tMy1cDr63ZMyNi3f6KYHLRr8NwzpfSA4QwzvQIDqdUdpIccp1TbVLBkVd5QuSEdxtttm7Q\",\"text\":\"เคค่ะ\"},\"webhookEventId\":\"01K3N00E5SKMW3K6XYRWWWAAWD\",\"deliveryContext\":{\"isRedelivery\":false},\"timestamp\":1756272539682,\"source\":{\"type\":\"user\",\"userId\":\"U0d6b72543464859ef62065c9501370cd\"},\"replyToken\":\"a377d075bab44f2f9fff6ab41b41425f\",\"mode\":\"active\"}]}"</t>
  </si>
  <si>
    <t>json : "{\"destination\":\"Uffcadd844141cf0a43c0c2c87fb2389e\",\"events\":[{\"type\":\"message\",\"message\":{\"type\":\"text\",\"id\":\"576198805151023530\",\"quoteToken\":\"NoyOabCWlzbINgPjRVZVtfoe-BfQvIiUZiVU7ya8Rb39faqAMm_I2fY4a7CypMNRb80gvkNzcy3e1OTFY8geCTr0bYT51LYIS7SqI9fczE9MxTj_PGFOPEvQqYhr2gTwaTdToA3R6FogbXwvXqdvpQ\",\"text\":\"เดี๋ยวช่วงบ่ายโอนให้นะคะ\"},\"webhookEventId\":\"01K3N00XET5TN6T24HMBG26MVH\",\"deliveryContext\":{\"isRedelivery\":false},\"timestamp\":1756272555023,\"source\":{\"type\":\"user\",\"userId\":\"U0d6b72543464859ef62065c9501370cd\"},\"replyToken\":\"98f0c17031db480aa03553731a8b7de1\",\"mode\":\"active\"}]}"</t>
  </si>
  <si>
    <t>json : "{\"destination\":\"Uffcadd844141cf0a43c0c2c87fb2389e\",\"events\":[{\"type\":\"message\",\"message\":{\"type\":\"text\",\"id\":\"576202442870358087\",\"quoteToken\":\"XiI6ivQvBAM5mCZF_9w9UkvIlJkmTrLxLt5t7EBFeuC7ARh64jTTtL-BWfVeyH_1crBTlw-Ce4shZckJiqTzlkHBIC31GsY2iKBe5l5ZyELoPMmnYNFhYNoj0ZvCr9gRRDf4MJFNaYGgZA18TRsQow\",\"text\":\"ขอบคุณมากค่าาา\"},\"webhookEventId\":\"01K3N232SD99CQ99JTF2EQN5VS\",\"deliveryContext\":{\"isRedelivery\":false},\"timestamp\":1756274723435,\"source\":{\"type\":\"user\",\"userId\":\"Ua560acbf9a31e34c0b4e4c64e77ac84d\"},\"replyToken\":\"6019dc347772452ea07b68fff767d8d9\",\"mode\":\"active\"}]}"</t>
  </si>
  <si>
    <t>json : "{\"destination\":\"Uffcadd844141cf0a43c0c2c87fb2389e\",\"events\":[{\"type\":\"message\",\"message\":{\"type\":\"text\",\"id\":\"576202437367693833\",\"quoteToken\":\"MegQYlfrQcbluUywBsJ1xyAwbzBvTze1HMsetNQTvBqSP9G83r8yzK4cX__-6yt05NToRP9Q5kxiSWqHbxI_PyAS5KfG1OVB421U_9J6WL_VPQuJUBzBrEhn3QepuDFxWzkLfBo7z9n_aKKEaPFQ4g\",\"text\":\"ซื้อผักแถมน้ำแข็งหรอคะ \\uD83D\\uDE02\"},\"webhookEventId\":\"01K3N22ZRCDDC7D1JM307FQFAB\",\"deliveryContext\":{\"isRedelivery\":false},\"timestamp\":1756274720073,\"source\":{\"type\":\"user\",\"userId\":\"Ua560acbf9a31e34c0b4e4c64e77ac84d\"},\"replyToken\":\"29fff4792d854cb194c3b43d7172f06e\",\"mode\":\"active\"}]}"</t>
  </si>
  <si>
    <t>json : "{\"destination\":\"Uffcadd844141cf0a43c0c2c87fb2389e\",\"events\":[{\"type\":\"message\",\"message\":{\"type\":\"text\",\"id\":\"576203863800152672\",\"quoteToken\":\"GWu4eR_ypBCg9ahPcDLe9c92IflMGBtFxwb6kvl0IvY1GhxRlTbDJKiorDOmtlxc1p74fGWKz8HT7OMrKMPrUqFo4rCJCDM107sURDHyvp2yKCyibHqZTwXE7WkVDApeGcEoGSNgEAScX_WbA5v8dw\",\"text\":\"ยังครับ\"},\"webhookEventId\":\"01K3N2WXSBF4Q8S7QYMAQMWZH7\",\"deliveryContext\":{\"isRedelivery\":false},\"timestamp\":1756275570350,\"source\":{\"type\":\"user\",\"userId\":\"U863ec6850ff494c8ad50b25afa94efb0\"},\"replyToken\":\"b46b370d42f14d32b7a16521e3978e70\",\"mode\":\"active\"}]}"</t>
  </si>
  <si>
    <t>json : "{\"destination\":\"Uffcadd844141cf0a43c0c2c87fb2389e\",\"events\":[{\"type\":\"message\",\"message\":{\"type\":\"image\",\"id\":\"576214549477195778\",\"quoteToken\":\"cDdCW4czRgrcidt9sdpYLYCBqY-_9iSXg8PXa3OTpnvCqFIaIdZABMkr0BqSDXHqU2hHlUAjLnL6wgmvf8MWZfBcMSYTPrvZnktMzsxJ2suBVUsz3z6AMy3_VFa71xbBm0tMyEjuuYqw33paW9OUaQ\",\"contentProvider\":{\"type\":\"line\"}},\"webhookEventId\":\"01K3N8ZBT2VV4S53G299806YYH\",\"deliveryContext\":{\"isRedelivery\":false},\"timestamp\":1756281941551,\"source\":{\"type\":\"user\",\"userId\":\"U0d6b72543464859ef62065c9501370cd\"},\"replyToken\":\"8b9d3a8ef3434c9091bf283a243ba605\",\"mode\":\"active\"}]}"</t>
  </si>
  <si>
    <t>📬 pushFlexMessage : {"sentMessages":[{"id":"576233315665969582","quoteToken":"32Y829WFgjzClvPQNQvrS1r0TThR4ac43zI5OZL0HmCOg77i4seBH2KTBZz48-jE1fAt_cx4_663yqnZk2PVT0inlO3IKH2vqOGfDJ5svvJn_GPK_qiD0qUj1oeuZ-TlvldZEX9TNwfdyurj2RP48Q"}]}</t>
  </si>
  <si>
    <t>📬 pushFlexMessage : {"sentMessages":[{"id":"576233320011792782","quoteToken":"tIG8Gk7gOCitSb-1h-k1kQ8tfdeRPqyBVvPTDVbtr4WInU9A1udktsSQoCpNyMjUYwXqrR4-n0nn6wFlF5lhfKR21p0ruswi4K6wwi5Uv2o0iGTBozaVX1MDMvecZ-TTHvhGaurx6yVc2MS9GVqGrw"}]}</t>
  </si>
  <si>
    <t>json : "{\"destination\":\"Uffcadd844141cf0a43c0c2c87fb2389e\",\"events\":[{\"type\":\"message\",\"message\":{\"type\":\"sticker\",\"id\":\"576256651128995943\",\"quoteToken\":\"QD52cYHebioGZAHd3BCgM8gf_Gnai7QIgHM-UWbjKKJoL1YRSWWINkWsn0dtH8doYNQxegMRF7QydMN58SNthzHr3nAZleuMwMmmhR7nFxq2DjTcM98BFNQjgzAK15nR_yNQKNX3Ef_mJh5xgK64GA\",\"stickerId\":\"615697669\",\"packageId\":\"24204894\",\"stickerResourceType\":\"STATIC\",\"keywords\":[\"Heart\",\"Love you\",\"Love\"]},\"webhookEventId\":\"01K3P0X3XHAXGQ2SER9DW3D039\",\"deliveryContext\":{\"isRedelivery\":false},\"timestamp\":1756307033911,\"source\":{\"type\":\"user\",\"userId\":\"Ua2519870371da500fb2909b15577d510\"},\"replyToken\":\"b44038239a2e44f89c9174f122c993b9\",\"mode\":\"active\"}]}"</t>
  </si>
  <si>
    <t>json : "{\"date\":\"2025-08-27T17:57:10.430Z\",\"deliveryDate\":\"2025-08-29\",\"user\":\"8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</si>
  <si>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{"sentMessages":[{"id":"576274100373946624","quoteToken":"obrpS549Uu_yD3KnoZbOYA-SPnxVviCKdvFjCLLZqiF9DE1jeyTPyjRWFbGw8kpe20XFyxPvT1hBOEG-XZZa-nWYc5QBA9OtfvgjaewMe0lmW4xKY8itHWz_E0vzy7VI9mggFFzZt4yJHa2_p-iLmw"}]}</t>
  </si>
  <si>
    <t>🔥 Queued order with Trigger ID: 1079896663042831779</t>
  </si>
  <si>
    <t>🔥 Processing order for trigger: 1079896663042831779</t>
  </si>
  <si>
    <t>Delivery Date : Fri Aug 29 2025 07:00:00 GMT+0700 (เวลาอินโดจีน)</t>
  </si>
  <si>
    <t>Delivery Date Formated: 29/08/2025</t>
  </si>
  <si>
    <t>summarizeOrdersToPayments key: 29/08/2025|8 Dining</t>
  </si>
  <si>
    <t>Flex Message (Final): {"type":"flex","altText":"(21gun#837) สั่งผักใหม่","contents":{"type":"bubble","size":"mega","body":{"type":"box","layout":"vertical","spacing":"md","contents":[{"type":"text","text":"✅ รายการสั่งผักใหม่ (21gun#837)","weight":"bold","size":"md","color":"#1DB446","wrap":true},{"type":"text","text":"ร้าน: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</si>
  <si>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{"sentMessages":[{"id":"576274304301006918","quoteToken":"3TEc1Iyfx8y-B__X_58yz6-Lr5dKuS3nZuWmshBM4Nmw7QS6VluhoOYQKiC2VfjBmMQL3OBWJgj3D7TSXAV8un9B8TKNmqQRNSrfc-p5sdHyYJZoPOdCXwrkhxEmQBlN2wc8UeDwG_ySPfNxaOGywg"}]}</t>
  </si>
  <si>
    <t>🔥 Deleted property for trigger: 1079896663042831779</t>
  </si>
  <si>
    <t>✅ Deleted trigger: 1079896663042831779</t>
  </si>
  <si>
    <t>json : "{\"destination\":\"Uffcadd844141cf0a43c0c2c87fb2389e\",\"events\":[{\"type\":\"message\",\"message\":{\"type\":\"text\",\"id\":\"576351990343270848\",\"quoteToken\":\"2BJwt5GNk0vXJl4TNe5JgGrBRPtLM6-Pkvnao9j6edJyck6XcUUlWK2o9O5_6qv6VsrHjK48vAFqqA_Oi21Xc8XvgLa4sOJgrrx4ut4HZTZbWiSEl7RGwt9jzAeFjyGLE8JNcZC5zA6NrPDx9w_wUA\",\"text\":\"สั่งผัก\"},\"webhookEventId\":\"01K3QQ3B2ZC1XTHAAR859M4Y44\",\"deliveryContext\":{\"isRedelivery\":false},\"timestamp\":1756363860576,\"source\":{\"type\":\"user\",\"userId\":\"U0a6caa79590587d5269bfdd7dcb6f3c2\"},\"replyToken\":\"5470d5508520476dabd7c406eed99e66\",\"mode\":\"active\"}]}"</t>
  </si>
  <si>
    <t>json : "{\"date\":\"2025-08-28T06:51:44.416Z\",\"deliveryDate\":\"2025-08-29\",\"user\":\"Homie\",\"userLine\":\"namm\",\"payMethod\":\"โอนเงิน\",\"userId\":\"U0a6caa79590587d5269bfdd7dcb6f3c2\",\"order\":[{\"name\":\"Red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</si>
  <si>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{"sentMessages":[{"id":"576352069716803998","quoteToken":"F7WezoXJ5_HBcyQg9dxWWKy7biM2X5oLM2AZxbd2i8UnoZAEv7TLRR-j0aVaoNj_vSXfxwRtpqt7ErRZYcasOEAnrTTdt6xHXVrl6H8Mq2GTuDt3tB2L0EoFtG0pQnIhRFPLhbDg2A7VPZ2qwNkjXw"}]}</t>
  </si>
  <si>
    <t>🔥 Queued order with Trigger ID: 7608092384434556138</t>
  </si>
  <si>
    <t>🔥 Processing order for trigger: 7608092384434556138</t>
  </si>
  <si>
    <t>summarizeOrdersToPayments key: 29/08/2025|Homie</t>
  </si>
  <si>
    <t>Flex Message (Final): {"type":"flex","altText":"(namm#838) สั่งผักใหม่","contents":{"type":"bubble","size":"mega","body":{"type":"box","layout":"vertical","spacing":"md","contents":[{"type":"text","text":"✅ รายการสั่งผักใหม่ (namm#838)","weight":"bold","size":"md","color":"#1DB446","wrap":true},{"type":"text","text":"ร้าน: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</si>
  <si>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{"sentMessages":[{"id":"576352365180616980","quoteToken":"Haq6shsTn0WE-3qAwlFNO_1rqi9cwx5vhtSAGKmPpXYAIwJwyV5Thtxbp4lOTre9oR_l8Pj6cA3aZKCvUJBOFz2vseNtMGLYv9gyvUQRYQyol-Qst9QIMufpiwfabrN1UEBXjptLtzJ6ycKzI9dvWQ"}]}</t>
  </si>
  <si>
    <t>🔥 Deleted property for trigger: 7608092384434556138</t>
  </si>
  <si>
    <t>✅ Deleted trigger: 7608092384434556138</t>
  </si>
  <si>
    <t>json : "{\"destination\":\"Uffcadd844141cf0a43c0c2c87fb2389e\",\"events\":[{\"type\":\"message\",\"message\":{\"type\":\"text\",\"id\":\"576364830601773356\",\"quoteToken\":\"-3twv6mvmDQCLHtfvNjtopJf2XGdQ65taqccaaCBlX1xyqPGc4uD6RHs8AyAwW20klgaFnXQzBRuB7NDUr-7-xlArYVqkDpsHaX41jv-e-P-Ofh1w1fcYDgAq7BoAOv7014HlfOJJpONp5wGUetpNg\",\"text\":\"มีฟินเล่ไหมคะ\"},\"webhookEventId\":\"01K3QYCWYNW8QFVQ49C5VMZRQ4\",\"deliveryContext\":{\"isRedelivery\":false},\"timestamp\":1756371514101,\"source\":{\"type\":\"user\",\"userId\":\"U21b3788b2e55446c56765eb78ef5a3ab\"},\"replyToken\":\"0ff8d30d7e7c4051b2d3bdf504ef94d1\",\"mode\":\"active\"}]}"</t>
  </si>
  <si>
    <t>json : "{\"destination\":\"Uffcadd844141cf0a43c0c2c87fb2389e\",\"events\":[{\"type\":\"message\",\"message\":{\"type\":\"image\",\"id\":\"576367460446634242\",\"quoteToken\":\"NwBZv-3wtRjy-t1ZRdzpGX0pXj6AhGI4fe1E1JqaBE9YVDbcAhE8pxICK34fdU3je-IaHhCA5oYf8ZEAagtlGfr74vfECkgLj0xGoqLM9vJzuGvz0_vNogSlTffSoKQELGDxU_beSJuHNvlCLC7dUA\",\"contentProvider\":{\"type\":\"line\"}},\"webhookEventId\":\"01K3QZWR64YN4JHNPB01AYQ7KG\",\"deliveryContext\":{\"isRedelivery\":false},\"timestamp\":1756373081802,\"source\":{\"type\":\"user\",\"userId\":\"Ua560acbf9a31e34c0b4e4c64e77ac84d\"},\"replyToken\":\"76ac2c99240643a694ef1baec297c522\",\"mode\":\"active\"}]}"</t>
  </si>
  <si>
    <t>📬 pushFlexMessage : {"sentMessages":[{"id":"576378271550669551","quoteToken":"wsXuUJT0P4vLG5PGud7FtTYRICwt_8isOcvcjzvtqNxAjUYjLsLesI_O0n3IJaOF-lJBByT2EAapRCxqdCVdnGiJR6XBZDwEfn_vAmuuRWXmTfhXHblzgiARxeg3u71e6mRyHgOQLpVXhd2JtuqDdA"}]}</t>
  </si>
  <si>
    <t>📬 pushFlexMessage : {"sentMessages":[{"id":"576378274855518730","quoteToken":"Dqhb8V0IHcfnk5aZyyJrWBY1NXMHusXvRrTZMuUvVZPuKhVDdQQf4_sAxUNWgcyXO2-CP8oMpijRvmzI8l9ziaZoep6cxNhXOHkuhIty4NX_cl3QBf70Ep9LAQ_W5WFRfXpUceYvpEiqb3AVC8i0Bw"}]}</t>
  </si>
  <si>
    <t>json : "{\"date\":\"2025-08-28T11:20:03.095Z\",\"deliveryDate\":\"2025-08-29\",\"user\":\"Smaz\",\"userLine\":\"ADMIN\",\"payMethod\":\"โอนเงิน\",\"userId\":\"ADMIN\",\"order\":[{\"name\":\"Baby Cos\",\"nameTh\":\"เบบี้คอส\",\"amount\":2,\"price\":120,\"subtotal\":240}]}"</t>
  </si>
  <si>
    <t>🔥 Queued order with Trigger ID: -3385853484631435737</t>
  </si>
  <si>
    <t>🔥 Processing order for trigger: -3385853484631435737</t>
  </si>
  <si>
    <t>summarizeOrdersToPayments key: 29/08/2025|Smaz</t>
  </si>
  <si>
    <t>Flex Message (Final): {"type":"flex","altText":"(ADMIN#839) สั่งผักใหม่","contents":{"type":"bubble","size":"mega","body":{"type":"box","layout":"vertical","spacing":"md","contents":[{"type":"text","text":"✅ รายการสั่งผักใหม่ (ADMIN#839)","weight":"bold","size":"md","color":"#1DB446","wrap":true},{"type":"text","text":"ร้าน: Smaz","size":"sm","color":"#555555","wrap":true},{"type":"text","text":"การชำระเงิน: โอนเงิน","size":"sm","color":"#555555","wrap":true},{"type":"text","text":"วันที่จัดส่ง: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</si>
  <si>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{"sentMessages":[{"id":"576379358211211391","quoteToken":"h5iPOjO8ufFH6srTn171F5M1P8gJNGwO6dS2roDB7e03XwU5EIH8eeSV0QuaHZ9WJsA1ZhZC3Wi8SM7hYxKpnLVgewl4oU90TsapDGZzdijRKt9JXdAYZv8rRbqgjLzn8ndfy_T3dtzHJ09GZOK9eg"}]}</t>
  </si>
  <si>
    <t>🔥 Deleted property for trigger: -3385853484631435737</t>
  </si>
  <si>
    <t>✅ Deleted trigger: -3385853484631435737</t>
  </si>
  <si>
    <t>json : "{\"destination\":\"Uffcadd844141cf0a43c0c2c87fb2389e\",\"events\":[{\"type\":\"message\",\"message\":{\"type\":\"text\",\"id\":\"576384739552788831\",\"quoteToken\":\"5TJAC6NAyLi8PlZzcjrf-E-bLMYNguec7yfYtEP4ImCnj84VtMEmwTxMEQZ5I8hwvLT6ngYtIz0ri2V6HZls7DPcPbzOOvejnGCzVopvXeCx7pEilZcKIkZKbl4BnDBB5Wk9MEpFQsmeyj0Z9cKPmQ\",\"text\":\"สั่งผัก\"},\"webhookEventId\":\"01K3R9Q1G8WK5MD4TYY6AYFS5K\",\"deliveryContext\":{\"isRedelivery\":false},\"timestamp\":1756383380622,\"source\":{\"type\":\"user\",\"userId\":\"Uf31fcbb445a04ac9cfb8fb58a37d2724\"},\"replyToken\":\"38e650f18dc344f185c1236b677ad905\",\"mode\":\"active\"}]}"</t>
  </si>
  <si>
    <t>json : "{\"date\":\"2025-08-28T12:16:50.405Z\",\"deliveryDate\":\"2025-08-29\",\"user\":\"Pepper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</si>
  <si>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{"sentMessages":[{"id":"576384802082258963","quoteToken":"LFa2c1wWCwNSKWSpKAbgTr-9WfIWjTv-J28pJNgWQId3R702JrL9Z5psRvkqDlkZNyTYjyICSt74Csltmng6AE-5DTwM_RuTpgB4AJgkeG1ZEFzoGm3jVpaZeQ57IjYOlSa1GTVixL9gd_7KOLVgYg"}]}</t>
  </si>
  <si>
    <t>🔥 Queued order with Trigger ID: -481034740302032373</t>
  </si>
  <si>
    <t>🔥 Processing order for trigger: -481034740302032373</t>
  </si>
  <si>
    <t>summarizeOrdersToPayments key: 29/08/2025|Pepper International</t>
  </si>
  <si>
    <t>Flex Message (Final): {"type":"flex","altText":"(Nöei#840) สั่งผักใหม่","contents":{"type":"bubble","size":"mega","body":{"type":"box","layout":"vertical","spacing":"md","contents":[{"type":"text","text":"✅ รายการสั่งผักใหม่ (Nöei#840)","weight":"bold","size":"md","color":"#1DB446","wrap":true},{"type":"text","text":"ร้าน: Pepper International","size":"sm","color":"#555555","wrap":true},{"type":"text","text":"การชำระเงิน: เงินสด","size":"sm","color":"#555555","wrap":true},{"type":"text","text":"วันที่จัดส่ง: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</si>
  <si>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{"sentMessages":[{"id":"576384920864948331","quoteToken":"B_ZJDOD24CF67lOss3zg2XwyLog6wdhnn9X6bHJ-hlwp6b44bKiMJBJC_OTfL8pgtX0eovhnDrqR-MDjIBSNqiNGZt66CA28pW6BczH7_QM-rmR-vJsri6KQCJLulPW_7zxa_slYk7ylV8brXTjthA"}]}</t>
  </si>
  <si>
    <t>🔥 Deleted property for trigger: -481034740302032373</t>
  </si>
  <si>
    <t>✅ Deleted trigger: -481034740302032373</t>
  </si>
  <si>
    <t>json : "{\"destination\":\"Uffcadd844141cf0a43c0c2c87fb2389e\",\"events\":[{\"type\":\"message\",\"message\":{\"type\":\"text\",\"id\":\"576389917505224801\",\"quoteToken\":\"0LiMXXwOyKpKMpvEf_lTs8Ew-LT5dczXAIYUiZB_pJcMg6akb8P8dMZ5Vqm5opJq--Y__mw-WMBtbN8KPvQTgD-1fpeFqf8bejjAKzkxBA9VbQhkgLbiOE4shGPdU3WGbziIf-MBcTTfzcIfTXNwSA\",\"text\":\" สั่งผักสลัดหน่อยค่ะ\\nกรีนโอ๊ค1โล\\nเรดโอ๊ค 1โล\\nฟินเดย์1โล\\n\\nขอบคุณค่ะ\\n\"},\"webhookEventId\":\"01K3RCN7KAJQ4JHQGEPY9KGJFQ\",\"deliveryContext\":{\"isRedelivery\":false},\"timestamp\":1756386466944,\"source\":{\"type\":\"user\",\"userId\":\"U78617910c23af5dc02e8b5d4035a5026\"},\"replyToken\":\"8bad0f79ac7f48bbb475fe66b9257bf8\",\"mode\":\"active\"}]}"</t>
  </si>
  <si>
    <t>json : "{\"destination\":\"Uffcadd844141cf0a43c0c2c87fb2389e\",\"events\":[{\"type\":\"message\",\"message\":{\"type\":\"text\",\"id\":\"576391774407492073\",\"quoteToken\":\"L2ODXFzxeqhkxXhpOOpUjwETsYzZhV6tWtgHax506fkHUSbOMieiFu9kVVBc-6GOLLEQTLBypdSA-fyXHq2JFPou78jnt1WVK3mi7YJ9Is2BE_TJPz9V4_jklDGHVJtZ8HQeUtyODwG0F2fIWGYKVg\",\"text\":\"สั่งผัก\"},\"webhookEventId\":\"01K3RDQ0AH26J275532A5BG894\",\"deliveryContext\":{\"isRedelivery\":false},\"timestamp\":1756387573784,\"source\":{\"type\":\"user\",\"userId\":\"U4b32d3476814e939fa1d5efbeb8f9470\"},\"replyToken\":\"55df89f16c844121aeadf3a44cac4fec\",\"mode\":\"active\"}]}"</t>
  </si>
  <si>
    <t>json : "{\"date\":\"2025-08-28T13:27:39.044Z\",\"deliveryDate\":\"2025-08-29\",\"user\":\"Living&amp;Cooking\",\"userLine\":\"Living n’ Cooking\",\"payMethod\":\"โอนเงิน\",\"userId\":\"U4b32d3476814e939fa1d5efbeb8f9470\",\"order\":[{\"name\":\"Italian Basil\",\"nameTh\":\"เบซิล\",\"amount\":0.3,\"price\":400,\"subtotal\":120,\"image\":\"https://i.postimg.cc/MZ3pq71s/basil.webp\"}]}"</t>
  </si>
  <si>
    <t>📬 pushFlexMessage : {"sentMessages":[{"id":"576391931744748152","quoteToken":"QrPJH_icqPrfa6Fh3MtD2MaAoR2dRrRrdSbaspMmg4GKklZojC_dlFjZIgjPTzHnd2vnWE2215Jok9rBY4SIH3q6qYEmh1KTh-P0A0L3MSAIXaktBZ5d_7sylNxXGVvJf_H6HR23ahq5J0sq0c-PYA"}]}</t>
  </si>
  <si>
    <t>🔥 Queued order with Trigger ID: 4224747565848041688</t>
  </si>
  <si>
    <t>json : "{\"date\":\"2025-08-28T13:27:48.477Z\",\"deliveryDate\":\"2025-08-29\",\"user\":\"ฌาณิ\",\"userLine\":\"ADMIN\",\"payMethod\":\"โอนเงิน\",\"userId\":\"ADMIN\",\"order\":[{\"name\":\"Green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Iceberg\",\"nameTh\":\"ฟิลเลย์ไอซ์เบิร์ก\",\"amount\":1,\"price\":140,\"subtotal\":140}]}"</t>
  </si>
  <si>
    <t>🔥 Queued order with Trigger ID: -5736042832732858411</t>
  </si>
  <si>
    <t>🔥 Processing order for trigger: -5736042832732858411</t>
  </si>
  <si>
    <t>🔥 Processing order for trigger: 4224747565848041688</t>
  </si>
  <si>
    <t>summarizeOrdersToPayments key: 29/08/2025|ฌาณิ</t>
  </si>
  <si>
    <t>Flex Message (Final): {"type":"flex","altText":"(ADMIN#841) สั่งผักใหม่","contents":{"type":"bubble","size":"mega","body":{"type":"box","layout":"vertical","spacing":"md","contents":[{"type":"text","text":"✅ รายการสั่งผักใหม่ (ADMIN#841)","weight":"bold","size":"md","color":"#1DB446","wrap":true},{"type":"text","text":"ร้าน: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กก.","weight":"bold","align":"end","size":"sm","flex":2},{"type":"text","text":"380 บ.","weight":"bold","align":"end","size":"sm","flex":3}]}]}}}</t>
  </si>
  <si>
    <t>📬 pushFlexMessage : {"sentMessages":[{"id":"576392171943624929","quoteToken":"FqIW7uzVTFYoiMBrTIJTX6vrS8na5LXhG3Lx7RNyxE0nw5L6FHRbLrrnZUETMeaqB4Pkp-QaIblZNr1KbIaRfOqUZ2XD3pmwEVTdJoT5K0eLXgBGyjQrTH0cv4tsmYIHHgGlS63XLMjPBWS8uyrEDg"}]}</t>
  </si>
  <si>
    <t>🔥 Deleted property for trigger: -5736042832732858411</t>
  </si>
  <si>
    <t>summarizeOrdersToPayments key: 29/08/2025|Living&amp;Cooking</t>
  </si>
  <si>
    <t>✅ Deleted trigger: -5736042832732858411</t>
  </si>
  <si>
    <t>Flex Message (Final): {"type":"flex","altText":"(Living n’ Cooking#842) สั่งผักใหม่","contents":{"type":"bubble","size":"mega","body":{"type":"box","layout":"vertical","spacing":"md","contents":[{"type":"text","text":"✅ รายการสั่งผักใหม่ (Living n’ Cooking#842)","weight":"bold","size":"md","color":"#1DB446","wrap":true},{"type":"text","text":"ร้าน: Living&amp;Cooking","size":"sm","color":"#555555","wrap":true},{"type":"text","text":"การชำระเงิน: โอนเงิน","size":"sm","color":"#555555","wrap":true},{"type":"text","text":"วันที่จัดส่ง: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บ.","size":"sm","color":"#000000","align":"end","flex":3}]}]},{"type":"separator","margin":"md"},{"type":"box","layout":"horizontal","margin":"sm","contents":[{"type":"text","text":"รวม","weight":"bold","size":"sm","flex":4},{"type":"text","text":"0.30 กก.","weight":"bold","align":"end","size":"sm","flex":2},{"type":"text","text":"120 บ.","weight":"bold","align":"end","size":"sm","flex":3}]}]}}}</t>
  </si>
  <si>
    <t>📬 pushFlexMessage : {"sentMessages":[{"id":"576392257860010462","quoteToken":"oPlqaFWXRb3Zpeqndq_WB0UzeQ06IFMM0SHhDoTG27JrXzPkwjrq6tQFdIb8rehOQ4TozLGeUrr75D8uboW0mgMvw-JnrwT-SdAIpvU5RuKAXFUQ1qOVEMEtkuwX3yFfbqq735dhq5tmEdwg47JNLA"}]}</t>
  </si>
  <si>
    <t>🔥 Deleted property for trigger: 4224747565848041688</t>
  </si>
  <si>
    <t>✅ Deleted trigger: 4224747565848041688</t>
  </si>
  <si>
    <t>json : "{\"destination\":\"Uffcadd844141cf0a43c0c2c87fb2389e\",\"events\":[{\"type\":\"message\",\"message\":{\"type\":\"text\",\"id\":\"576421313195802854\",\"quoteToken\":\"HlqUW3d3-jEl4KsJPx-2596QahwnYBg7W1q-7koyjLmB89zTQJOmqAjIRgEBlhKA5TepkePcnT9u3ILa0iA_RtEOygOUG2DocIrJ5PjFOqezW5QzXQC3lTENMfwrZrstoTpsMaSpD5fp1qKqR9skaA\",\"text\":\"สั่งผัก\"},\"webhookEventId\":\"01K3RYG9VEKAGQYSSK3MBEDA8Y\",\"deliveryContext\":{\"isRedelivery\":false},\"timestamp\":1756405180158,\"source\":{\"type\":\"user\",\"userId\":\"U863ec6850ff494c8ad50b25afa94efb0\"},\"replyToken\":\"4c53066ba602464cbff44af795471737\",\"mode\":\"active\"}]}"</t>
  </si>
  <si>
    <t>json : "{\"date\":\"2025-08-28T18:20:09.902Z\",\"deliveryDate\":\"2025-08-29\",\"user\":\"Rare\",\"userLine\":\"21gun\",\"payMethod\":\"เครดิต\",\"userId\":\"U863ec6850ff494c8ad50b25afa94efb0\",\"order\":[{\"name\":\"Baby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</si>
  <si>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{"sentMessages":[{"id":"576421370154713210","quoteToken":"l0NB-HaDXT2Y_8rKW8C2L88obBhRMXQYm4PGPfuy4GrOihHXT6sAyfUl75kTAvuSCrmQ9hTEtyp23FTBogdzuAlO-cOIESZHFIQfhKRAyFeHbeZKQMF4floWLsLVMX5V3FbxyCQvVhg7seESXRBwMQ"}]}</t>
  </si>
  <si>
    <t>🔥 Queued order with Trigger ID: 5075123037180737976</t>
  </si>
  <si>
    <t>json : "{\"destination\":\"Uffcadd844141cf0a43c0c2c87fb2389e\",\"events\":[{\"type\":\"message\",\"message\":{\"type\":\"text\",\"id\":\"576421400957419590\",\"quoteToken\":\"M4UGPYujL2hCHmppJMXZD1MO4UUIgJViV_ERoQnpxop3ugOZOF8b-tEVZGvC3Uxl9lv84OCASjFuBlOUHi9fHQKYb7dlWVyODsvyil4gt50ZWjHh-YfKLZlAhErDnSH8udeewXwTQNd_7dLxy_Q3WA\",\"text\":\"เอาเรดคอรัลด้วย 1 กกครับ\"},\"webhookEventId\":\"01K3RYHX7HDV12VVKPN39N0CA7\",\"deliveryContext\":{\"isRedelivery\":false},\"timestamp\":1756405232502,\"source\":{\"type\":\"user\",\"userId\":\"U863ec6850ff494c8ad50b25afa94efb0\"},\"replyToken\":\"19efded6614f42c0bfd67c7d7725c258\",\"mode\":\"active\"}]}"</t>
  </si>
  <si>
    <t>🔥 Processing order for trigger: 5075123037180737976</t>
  </si>
  <si>
    <t>summarizeOrdersToPayments key: 29/08/2025|Rare</t>
  </si>
  <si>
    <t>Flex Message (Final): {"type":"flex","altText":"(21gun#843) สั่งผักใหม่","contents":{"type":"bubble","size":"mega","body":{"type":"box","layout":"vertical","spacing":"md","contents":[{"type":"text","text":"✅ รายการสั่งผักใหม่ (21gun#843)","weight":"bold","size":"md","color":"#1DB446","wrap":true},{"type":"text","text":"ร้าน: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</si>
  <si>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{"sentMessages":[{"id":"576421717812707398","quoteToken":"cAjUwdxCBgTLoLmmHxWB4LBRpa0rwzT9KOJRcwctjNyPK1M9SSGZ-wrKMHEB8oEUCeiNi2qGLCzM1ezES4BFqECE7shDzrXFMuC0cKNvX0wBRPTv-Vo8-3O0euy8hYacExKwHidkKPk1L41wiuuQjg"}]}</t>
  </si>
  <si>
    <t>🔥 Deleted property for trigger: 5075123037180737976</t>
  </si>
  <si>
    <t>✅ Deleted trigger: 5075123037180737976</t>
  </si>
  <si>
    <t>json : "{\"date\":\"2025-08-28T18:59:26.855Z\",\"deliveryDate\":\"2025-08-29\",\"user\":\"8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</si>
  <si>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{"sentMessages":[{"id":"576425324964479079","quoteToken":"4Lfx84nO9BQ1meI-E_NdrkJxaWbgbll7j8OQPd24AswhNEnslZbPokd8i0PozUCL5NJW9TCS2S3ocooD79azFLizkRoPoSGTcCgha36EJ6JUZN-sZFRtF2ezuTBdUo0wdbtv7ZuK_JvR8N3nV1EdoQ"}]}</t>
  </si>
  <si>
    <t>🔥 Queued order with Trigger ID: -4795379029207837804</t>
  </si>
  <si>
    <t>🔥 Processing order for trigger: -4795379029207837804</t>
  </si>
  <si>
    <t>Found 1 rows to delete for shop "8 Dining" on 29/08/2025.</t>
  </si>
  <si>
    <t>Deleted row: 3740</t>
  </si>
  <si>
    <t>Found existing payment summary at data index: 2087</t>
  </si>
  <si>
    <t>Row 2089 updated successfully.</t>
  </si>
  <si>
    <t>Flex Message (Final): {"type":"flex","altText":"(21gun#837) แก้ไขสั่งผัก","contents":{"type":"bubble","size":"mega","body":{"type":"box","layout":"vertical","spacing":"md","contents":[{"type":"text","text":"🔄 แก้ไขรายการสั่งผัก (21gun#837)","weight":"bold","size":"md","color":"#f57b00","wrap":true},{"type":"text","text":"ร้าน: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</si>
  <si>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{"sentMessages":[{"id":"576425537413841144","quoteToken":"kp2Ni4ISio98pUMo2BySPL70MI4zB7hujIHPIpAe9k4AFj7DpcUheFNs4QfE_iCX_y1MvyIjjThZrcc4trHOTJyEqMJ-Gp2KfkUpB3mnLZa6SGJT-dhhLk23GfKsDydCvj7ug1ZeU87QSeFu5LoKxQ"}]}</t>
  </si>
  <si>
    <t>🔥 Deleted property for trigger: -4795379029207837804</t>
  </si>
  <si>
    <t>✅ Deleted trigger: -4795379029207837804</t>
  </si>
  <si>
    <t>sendDailyOrderSummary formattedToday : 29/08/2025</t>
  </si>
  <si>
    <t>sendDailyOrderSummary todayRows : [[838,"28 Aug 2025 เวลา 13:54","2025-08-28T17:00:00.000Z","Homie","Red Oak",1,120,120,"โอนเงิน"],[838,"28 Aug 2025 เวลา 13:54","2025-08-28T17:00:00.000Z","Homie","Cos",1,120,120,"โอนเงิน"],[839,"28 Aug 2025 เวลา 18:21","2025-08-28T17:00:00.000Z","Smaz","Baby Cos",2,120,240,"โอนเงิน"],[840,"28 Aug 2025 เวลา 19:17","2025-08-28T17:00:00.000Z","Pepper International","Red Oak",0.5,120,60,"เงินสด"],[840,"28 Aug 2025 เวลา 19:17","2025-08-28T17:00:00.000Z","Pepper International","Cos",0.5,120,60,"เงินสด"],[841,"28 Aug 2025 เวลา 20:29","2025-08-28T17:00:00.000Z","ฌาณิ","Green Oak",1,120,120,"โอนเงิน"],[841,"28 Aug 2025 เวลา 20:29","2025-08-28T17:00:00.000Z","ฌาณิ","Red Oak",1,120,120,"โอนเงิน"],[841,"28 Aug 2025 เวลา 20:29","2025-08-28T17:00:00.000Z","ฌาณิ","Frillice Iceberg",1,140,140,"โอนเงิน"],[842,"28 Aug 2025 เวลา 20:29","2025-08-28T17:00:00.000Z","Living&amp;Cooking","Italian Basil",0.3,400,120,"โอนเงิน"],[843,"29 Aug 2025 เวลา 01:21","2025-08-28T17:00:00.000Z","Rare","Baby Cos",1,120,120,"เครดิต"],[837,"29 Aug 2025 เวลา 02:01","2025-08-28T17:00:00.000Z","8 Dining","Baby Cos",1,120,120,"เครดิต"]]</t>
  </si>
  <si>
    <t>📬 pushFlexMessage : {"sentMessages":[{"id":"576450596467638392","quoteToken":"_LqU_tgHsdBx7ht4iFN7ot6Cxht1a0qWi0OD2R-xHjnKH5I1g2p1CqCjq54v-FrTP2_stY9O7HnnGzfcXaKSl2UOWrwp5KpAoIWNDjc8Ldmz3RzBeO33CFovfLWEZavqGfd2jqukIKwrtYhGcd4HNA"}]}</t>
  </si>
  <si>
    <t>json : "{\"destination\":\"Uffcadd844141cf0a43c0c2c87fb2389e\",\"events\":[{\"type\":\"message\",\"message\":{\"type\":\"text\",\"id\":\"576462619943108925\",\"quoteToken\":\"ecLQTYzZqv3yIZbLPIk0TfhA-wG0_pvC39UMrBayRqqgfnnRowOxl-ATMBwcCWrfUattQM6xfhKDrj7BHvFa2IkFebEXvMlXZu9S1Mk1msfR4AhsStqt8PLw2vM2d2nKhZ0vb1C80w-O2MUbdqYPlA\",\"text\":\"สั่งผัก\"},\"webhookEventId\":\"01K3SNZNYRQZWZA7ZAJJ5ZC7RT\",\"deliveryContext\":{\"isRedelivery\":false},\"timestamp\":1756429801017,\"source\":{\"type\":\"user\",\"userId\":\"U21b3788b2e55446c56765eb78ef5a3ab\"},\"replyToken\":\"81a031ccddea4db9ba4631d745c2bb17\",\"mode\":\"active\"}]}"</t>
  </si>
  <si>
    <t>json : "{\"destination\":\"Uffcadd844141cf0a43c0c2c87fb2389e\",\"events\":[{\"type\":\"message\",\"message\":{\"type\":\"sticker\",\"id\":\"576463628840992874\",\"quoteToken\":\"3EsVeuogGsgkNGqfzl0syc4CpgPsSavuPQlOrdidmLd8BBkDxf29xGAJhiMtkH2nTx-MkF_S83iRMBtW-IGHeEgbb_9uuuVeLB9DL0qE_X353LMZqgu1bSjdDeVNzZeN3W67ajf2-v8_D6aysV57Gg\",\"stickerId\":\"52002740\",\"packageId\":\"11537\",\"stickerResourceType\":\"ANIMATION\",\"keywords\":[\"cony\",\"noworries\",\"okie\",\"Affirmative\",\"isee\",\"roger!\",\"Gotcha\",\"OK\",\"understood\",\"of course\",\"line\",\"understand\",\"np\"]},\"webhookEventId\":\"01K3SPJ0S5DXC9XZDS840HVXB2\",\"deliveryContext\":{\"isRedelivery\":false},\"timestamp\":1756430402280,\"source\":{\"type\":\"user\",\"userId\":\"U21b3788b2e55446c56765eb78ef5a3ab\"},\"replyToken\":\"cee412c4b34d413bb8f121f749209cc0\",\"mode\":\"active\"}]}"</t>
  </si>
  <si>
    <t>json : "{\"destination\":\"Uffcadd844141cf0a43c0c2c87fb2389e\",\"events\":[{\"type\":\"message\",\"message\":{\"type\":\"text\",\"id\":\"576464069226398208\",\"quoteToken\":\"5tz0IqcizW_0HPfeh7aVhgwO5JRjSLW7pWZMjPYtoGgbb4KgTZNwnHyT0nLlhtSJGr4qvPr4xYLsIoF_p4nnOshE_1HndZfvM9NMBm2mopSdG_lrh8dNt431tu12CK7qYfCROQiHeoGz-oLcN_FRWQ\",\"text\":\"เอทบิสโทร\\nร้อกเกต 0.5 โล\"},\"webhookEventId\":\"01K3SPT16T8XHD3TYJ76Z38BF4\",\"deliveryContext\":{\"isRedelivery\":false},\"timestamp\":1756430664755,\"source\":{\"type\":\"user\",\"userId\":\"Uc0f3910d135521f0995ac379d0c945f8\"},\"replyToken\":\"f4e6b641445646eaa2ae94fd57e6419e\",\"mode\":\"active\"}]}"</t>
  </si>
  <si>
    <t>json : "{\"destination\":\"Uffcadd844141cf0a43c0c2c87fb2389e\",\"events\":[{\"type\":\"message\",\"message\":{\"type\":\"text\",\"id\":\"576464088319132194\",\"quoteToken\":\"gPdMn3dY4Zsw82g0xqDjqgiBJAFw0deWuqp1pWadWMQJ0OADPneqGmkeUqBca1_pNDkm2kdXmWovOHDlRtq1wVJAPSEmp1SNrAYjqyqmMpMjaI1vAShlGs6KdL0gs04WnUbzcIyYMg60YYPuiF_oLQ\",\"text\":\"โชเน็น 2\\nคอส 4 โล\"},\"webhookEventId\":\"01K3SPTCQGQJM2N3D55FFAYQ4X\",\"deliveryContext\":{\"isRedelivery\":false},\"timestamp\":1756430676212,\"source\":{\"type\":\"user\",\"userId\":\"Uc0f3910d135521f0995ac379d0c945f8\"},\"replyToken\":\"2b03cb6c938d4630bc24b6bf057497b9\",\"mode\":\"active\"}]}"</t>
  </si>
  <si>
    <t>json : "{\"destination\":\"Uffcadd844141cf0a43c0c2c87fb2389e\",\"events\":[{\"type\":\"message\",\"message\":{\"type\":\"text\",\"id\":\"576464127091540378\",\"quoteToken\":\"yX5H3kDZTlEH-mTToLDJO1K2kF-5cLza1yMGT63_aIy04mxcGJe0-cRtOy8HruSTjtO5BUGmZig6uqu9knpoOAUhWVpgFx5xbXxX_NeZMyejVK8j4ANvcf-V4fi0Vco5UGPKd1Qki1mD9g-xNz7r2g\",\"text\":\"โชเน็นซิตี้ลิ้ง\\nคอส2 โล\"},\"webhookEventId\":\"01K3SPV2YWKVQXN22NYNRCJBXS\",\"deliveryContext\":{\"isRedelivery\":false},\"timestamp\":1756430699326,\"source\":{\"type\":\"user\",\"userId\":\"Uc0f3910d135521f0995ac379d0c945f8\"},\"replyToken\":\"bc9d22e3ea124b97b1bd1e72e96d25ed\",\"mode\":\"active\"}]}"</t>
  </si>
  <si>
    <t>json : "{\"destination\":\"Uffcadd844141cf0a43c0c2c87fb2389e\",\"events\":[{\"type\":\"message\",\"message\":{\"type\":\"text\",\"id\":\"576464195408364151\",\"quoteToken\":\"v8XoYTNZg6y6lWz5ANfOd9bW0JHslOgmlousgq8y7UVCM8KTNdoRCSSYm-lHUJeIpKKq22Hih5MJGcI2REhbbTO_4b8yi0l1lI2bhpa8vulYpfV_ol8b2eSzVqVV_XlXdMM1nSFsxSiD7E7--ZeVzg\",\"text\":\"เคน\\nเรดคอรัล 0.5 โล\\nฟิลเลย์ 0.5 โล\"},\"webhookEventId\":\"01K3SPWB20BR3SVJP38FVFRMS7\",\"deliveryContext\":{\"isRedelivery\":false},\"timestamp\":1756430740037,\"source\":{\"type\":\"user\",\"userId\":\"Uc0f3910d135521f0995ac379d0c945f8\"},\"replyToken\":\"37a21dfba14f47a4a9fc0d5b9d1043cc\",\"mode\":\"active\"}]}"</t>
  </si>
  <si>
    <t>json : "{\"destination\":\"Uffcadd844141cf0a43c0c2c87fb2389e\",\"events\":[{\"type\":\"message\",\"message\":{\"type\":\"text\",\"id\":\"576464244246315621\",\"quoteToken\":\"Y5kBUnW64IPB-i7QRpSaStaA902x5MWbVOAwl0ZItlQVIiLclKZrTYqVJJpnKaO-gm61ywALdmy-20QdoapNZlXU23ZhWK6d1jG2dydd977mEJfhouQUhd_P3qwaHEor5u6P8gLlnPNvbNiNOFAraQ\",\"text\":\"แฟทบอย\\nเรดคอรัล 1โล\\nฟิลเลย์ 1โล\\nเบบี้คอส 1โล\\nร้อกเกต 0.5 โล\"},\"webhookEventId\":\"01K3SPX71H1BX49Q69Z9TRV48W\",\"deliveryContext\":{\"isRedelivery\":false},\"timestamp\":1756430769056,\"source\":{\"type\":\"user\",\"userId\":\"Uc0f3910d135521f0995ac379d0c945f8\"},\"replyToken\":\"37cfa4da293d40eeadf37d0e6bf23ed9\",\"mode\":\"active\"}]}"</t>
  </si>
  <si>
    <t>json : "{\"destination\":\"Uffcadd844141cf0a43c0c2c87fb2389e\",\"events\":[{\"type\":\"message\",\"message\":{\"type\":\"text\",\"id\":\"576464287497978031\",\"quoteToken\":\"VJrQcKoo-Ox5vth9kzi6oNcAUYmEatqmZGmyLmciPmxmI-z0KU1GrNvgglHxBHVfUmzWyXYOLyEBEqQXfzSVXL45oOsS7khYsub1uaGH52P7hH2uXJZI7PgRx5Sts5W_8Tbe3-6pdeFBHXTTD2qUuw\",\"text\":\"ปกติจะส่งร้านสุดท้ายประมาณกี่โมงคะ\"},\"webhookEventId\":\"01K3SPY05AGTAXC99CFFTDAFT1\",\"deliveryContext\":{\"isRedelivery\":false},\"timestamp\":1756430794833,\"source\":{\"type\":\"user\",\"userId\":\"Uc0f3910d135521f0995ac379d0c945f8\"},\"replyToken\":\"721eee9d6bb241619a488611753514e8\",\"mode\":\"active\"}]}"</t>
  </si>
  <si>
    <t>json : "{\"destination\":\"Uffcadd844141cf0a43c0c2c87fb2389e\",\"events\":[{\"type\":\"message\",\"message\":{\"type\":\"location\",\"id\":\"576464652956336742\",\"latitude\":14.972758755252707,\"longitude\":102.09288619458675,\"address\":\"563 ถนน จอมสุรางค์ยาตร์ ตำบลในเมือง อำเภอเมืองนครราชสีมา นครราชสีมา 30000 ประเทศไทย\"},\"webhookEventId\":\"01K3SQ4MZXBA3GD1W5CRZGRP5N\",\"deliveryContext\":{\"isRedelivery\":false},\"timestamp\":1756431012686,\"source\":{\"type\":\"user\",\"userId\":\"Uc0f3910d135521f0995ac379d0c945f8\"},\"replyToken\":\"74515c2555994cd3804688955c1109c6\",\"mode\":\"active\"}]}"</t>
  </si>
  <si>
    <t>json : "{\"destination\":\"Uffcadd844141cf0a43c0c2c87fb2389e\",\"events\":[{\"type\":\"message\",\"message\":{\"type\":\"text\",\"id\":\"576464995195027731\",\"quoteToken\":\"Th7N8Y6vS1mT53_UTMnzmHFDUvHC4-Hw0xZrJWaKmZPq_5e-mAjd3p0TXgm2nyOpSMJdNU60Z88Qgp6DI11ocRAErtwUsGeZR-D02XmnhMJeW0cOZ03hIQ_wpMq25uf7bIRtDI0T9V_DlYmvYexwLw\",\"text\":\"โชเน็น 2 ครัวมาประมาณบ่าย 2 นัดกำลังคิดอยู่ว่าจะยังไงดี เพราะที่นู้นเค้าน่าจะล้อคถังน้ำแข็งไว้ เพราะคนผ่านไปมาเยอะมากค่ะ \"},\"webhookEventId\":\"01K3SQAWGQ5BJDA2RSQ75X5WPT\",\"deliveryContext\":{\"isRedelivery\":false},\"timestamp\":1756431216667,\"source\":{\"type\":\"user\",\"userId\":\"Uc0f3910d135521f0995ac379d0c945f8\"},\"replyToken\":\"34058a1f35af41b985ed0e5a803096c8\",\"mode\":\"active\"}]}"</t>
  </si>
  <si>
    <t>json : "{\"date\":\"2025-08-29T01:41:06.710Z\",\"deliveryDate\":\"2025-08-29\",\"user\":\"Shounen Yakiniku\",\"userLine\":\"ADMIN\",\"payMethod\":\"เครดิต\",\"userId\":\"ADMIN\",\"order\":[{\"name\":\"Cos\",\"nameTh\":\"คอส\",\"amount\":2,\"price\":120,\"subtotal\":240}]}"</t>
  </si>
  <si>
    <t>🔥 Queued order with Trigger ID: -4146043128189632564</t>
  </si>
  <si>
    <t>🔥 Processing order for trigger: -4146043128189632564</t>
  </si>
  <si>
    <t>summarizeOrdersToPayments key: 29/08/2025|Shounen Yakiniku</t>
  </si>
  <si>
    <t>Flex Message (Final): {"type":"flex","altText":"(ADMIN#844) สั่งผักใหม่","contents":{"type":"bubble","size":"mega","body":{"type":"box","layout":"vertical","spacing":"md","contents":[{"type":"text","text":"✅ รายการสั่งผักใหม่ (ADMIN#844)","weight":"bold","size":"md","color":"#1DB446","wrap":true},{"type":"text","text":"ร้าน: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2.00 กก.","size":"sm","color":"#555555","align":"end","flex":3},{"type":"text","text":"240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</si>
  <si>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{"sentMessages":[{"id":"576465812547174643","quoteToken":"fVCSwzPDBCwZIpSD5Vqifk5QBUNmsEMEzY-MR6TujI6MmOaYxO_zUtOw0LSCxVKlLQmUBBvbhSc0y_7vVW5qAyZBM4PTT-p2GLmcBsmgfhj8u4lK09nYNFAjV2GeZ4Sq4wvOtnAZ3HcxN3hSEgR1xg"}]}</t>
  </si>
  <si>
    <t>🔥 Deleted property for trigger: -4146043128189632564</t>
  </si>
  <si>
    <t>✅ Deleted trigger: -4146043128189632564</t>
  </si>
  <si>
    <t>json : "{\"date\":\"2025-08-29T01:42:52.345Z\",\"deliveryDate\":\"2025-08-29\",\"user\":\"Rare\",\"userLine\":\"ADMIN\",\"payMethod\":\"เครดิต\",\"userId\":\"ADMIN\",\"order\":[{\"name\":\"Baby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</si>
  <si>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-7907045795437524253</t>
  </si>
  <si>
    <t>🔥 Processing order for trigger: -7907045795437524253</t>
  </si>
  <si>
    <t>Found 1 rows to delete for shop "Rare" on 29/08/2025.</t>
  </si>
  <si>
    <t>Deleted row: 3749</t>
  </si>
  <si>
    <t>Found existing payment summary at data index: 2093</t>
  </si>
  <si>
    <t>Row 2095 updated successfully.</t>
  </si>
  <si>
    <t>Flex Message (Final): {"type":"flex","altText":"(ADMIN#843) แก้ไขสั่งผัก","contents":{"type":"bubble","size":"mega","body":{"type":"box","layout":"vertical","spacing":"md","contents":[{"type":"text","text":"🔄 แก้ไขรายการสั่งผัก (ADMIN#843)","weight":"bold","size":"md","color":"#f57b00","wrap":true},{"type":"text","text":"ร้าน: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กก.","weight":"bold","align":"end","size":"sm","flex":2},{"type":"text","text":"260 บ.","weight":"bold","align":"end","size":"sm","flex":3}]}]}}}</t>
  </si>
  <si>
    <t>📬 pushFlexMessage : {"sentMessages":[{"id":"576466173844259106","quoteToken":"bZbCsx8zPmG6zCd-ZzwZ2nwn4b0jmZ1qbwPridOxD79NfakD53SdbjjnjPFkTnSTslyQ162qdG_KGOtQuTRhcvyEq5_PbKJhw6z4YUABGoce2Xw_QYDjER48borPBwd8CD1yZ2rFhtbEDAZRtUdUFQ"}]}</t>
  </si>
  <si>
    <t>🔥 Deleted property for trigger: -7907045795437524253</t>
  </si>
  <si>
    <t>✅ Deleted trigger: -7907045795437524253</t>
  </si>
  <si>
    <t>json : "{\"date\":\"2025-08-29T01:46:32.641Z\",\"deliveryDate\":\"2025-08-29\",\"user\":\"Shounen Yakiniku2\",\"userLine\":\"ADMIN\",\"payMethod\":\"\",\"userId\":\"ADMIN\",\"order\":[{\"name\":\"Cos\",\"nameTh\":\"คอส\",\"amount\":4,\"price\":120,\"subtotal\":480}]}"</t>
  </si>
  <si>
    <t>❌ ไม่เจอ shop name:Shounen Yakiniku2</t>
  </si>
  <si>
    <t>🔥 Queued order with Trigger ID: -1188178087802368265</t>
  </si>
  <si>
    <t>🔥 Processing order for trigger: -1188178087802368265</t>
  </si>
  <si>
    <t>Shop: Shounen Yakiniku2</t>
  </si>
  <si>
    <t>summarizeOrdersToPayments key: 29/08/2025|Shounen Yakiniku2</t>
  </si>
  <si>
    <t>Flex Message (Final): {"type":"flex","altText":"(ADMIN#845) สั่งผักใหม่","contents":{"type":"bubble","size":"mega","body":{"type":"box","layout":"vertical","spacing":"md","contents":[{"type":"text","text":"✅ รายการสั่งผักใหม่ (ADMIN#845)","weight":"bold","size":"md","color":"#1DB446","wrap":true},{"type":"text","text":"ร้าน: Shounen Yakiniku2","size":"sm","color":"#555555","wrap":true},{"type":"text","text":"การชำระเงิน: 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</si>
  <si>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{"sentMessages":[{"id":"576466552489771063","quoteToken":"elHeAqj54we8gPwz7Ug2PIyN6zB4hsyZPU0q71cVGcmJA9PfxoGo4MjlEoBSVFmAEW0tuvi6Ja3sNH8wgt0ZFSAYh624NSoMmwjXl9cNlrJsnt4vKRYyOYf9WaYQ3T-B_PdnC_ygOW2QwzgjVGnrfg"}]}</t>
  </si>
  <si>
    <t>🔥 Deleted property for trigger: -1188178087802368265</t>
  </si>
  <si>
    <t>✅ Deleted trigger: -1188178087802368265</t>
  </si>
  <si>
    <t>customer : Shounen Yakiniku2 ไม่ได้ติ้กปริ้นเอกสาร</t>
  </si>
  <si>
    <t>sendDailyPackingSummary formattedToday : 29/08/2025</t>
  </si>
  <si>
    <t>sendDailyPackingSummary todayRows : [[838,"28 Aug 2025 เวลา 13:54","2025-08-28T17:00:00.000Z","Homie","Red Oak",1,120,120,"โอนเงิน"],[838,"28 Aug 2025 เวลา 13:54","2025-08-28T17:00:00.000Z","Homie","Cos",1,120,120,"โอนเงิน"],[839,"28 Aug 2025 เวลา 18:21","2025-08-28T17:00:00.000Z","Smaz","Baby Cos",2,120,240,"โอนเงิน"],[840,"28 Aug 2025 เวลา 19:17","2025-08-28T17:00:00.000Z","Pepper International","Red Oak",0.5,120,60,"เงินสด"],[840,"28 Aug 2025 เวลา 19:17","2025-08-28T17:00:00.000Z","Pepper International","Cos",0.5,120,60,"เงินสด"],[841,"28 Aug 2025 เวลา 20:29","2025-08-28T17:00:00.000Z","ฌาณิ","Green Oak",1,120,120,"โอนเงิน"],[841,"28 Aug 2025 เวลา 20:29","2025-08-28T17:00:00.000Z","ฌาณิ","Red Oak",1,120,120,"โอนเงิน"],[841,"28 Aug 2025 เวลา 20:29","2025-08-28T17:00:00.000Z","ฌาณิ","Frillice Iceberg",1,140,140,"โอนเงิน"],[842,"28 Aug 2025 เวลา 20:29","2025-08-28T17:00:00.000Z","Living&amp;Cooking","Italian Basil",0.3,400,120,"โอนเงิน"],[837,"29 Aug 2025 เวลา 02:01","2025-08-28T17:00:00.000Z","8 Dining","Baby Cos",1,120,120,"เครดิต"],[844,"29 Aug 2025 เวลา 08:41","2025-08-28T17:00:00.000Z","Shounen Yakiniku","Cos",2,120,240,"เครดิต"],[843,"29 Aug 2025 เวลา 08:44","2025-08-28T17:00:00.000Z","Rare","Baby Cos",1,120,120,"เครดิต"],[843,"29 Aug 2025 เวลา 08:44","2025-08-28T17:00:00.000Z","Rare","Red Coral",1,140,140,"เครดิต"],[845,"29 Aug 2025 เวลา 08:47","2025-08-28T17:00:00.000Z","Shounen Yakiniku2","Cos",4,120,480,""]]</t>
  </si>
  <si>
    <t>sendDailyDeliverSummary flexMessage : {"type":"flex","altText":"สรุปรายการส่งผัก 🚚🥬\nประจำวันที่ 29/08/2025","contents":{"type":"bubble","size":"mega","body":{"type":"box","layout":"vertical","contents":[{"type":"text","text":"สรุปรายการส่งผัก 🚚🥬 \nประจำวันที่ 29/08/2025 (ศุก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บ.)","weight":"bold","size":"sm"}]}]},{"type":"box","layout":"vertical","margin":"lg","spacing":"sm","contents":[{"type":"box","layout":"horizontal","backgroundColor":"#A1D6B2","paddingAll":"md","cornerRadius":"md","margin":"lg","contents":[{"type":"text","text":"2. 👤 Smaz","flex":6,"wrap":true,"weight":"bold","size":"sm"},{"type":"text","text":"🖨 RC","align":"end","flex":2,"weight":"bold","size":"sm"}]},{"type":"separator","margin":"sm"},{"type":"box","layout":"horizontal","contents":[{"type":"text","text":"🥬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บ.)","weight":"bold","size":"sm"}]}]},{"type":"box","layout":"vertical","margin":"lg","spacing":"sm","contents":[{"type":"box","layout":"horizontal","backgroundColor":"#A1D6B2","paddingAll":"md","cornerRadius":"md","margin":"lg","contents":[{"type":"text","text":"3. 👤 Pepper International","flex":6,"wrap":true,"weight":"bold","size":"sm"},{"type":"text","text":"🖨 RC","align":"end","flex":2,"weight":"bold","size":"sm"}]},{"type":"separator","margin":"sm"},{"type":"box","layout":"horizontal","contents":[{"type":"text","text":"🥬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บ.)","weight":"bold","size":"sm"}]}]},{"type":"box","layout":"vertical","margin":"lg","spacing":"sm","contents":[{"type":"box","layout":"horizontal","backgroundColor":"#A1D6B2","paddingAll":"md","cornerRadius":"md","margin":"lg","contents":[{"type":"text","text":"4. 👤 ฌาณิ","flex":6,"wrap":true,"weight":"bold","size":"sm"},{"type":"text","text":"🖨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Frillice Iceberg","size":"sm","weight":"bold","flex":5,"wrap":true},{"type":"text","text":"1.00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380 บ.)","weight":"bold","size":"sm"}]}]},{"type":"box","layout":"vertical","margin":"lg","spacing":"sm","contents":[{"type":"box","layout":"horizontal","backgroundColor":"#A1D6B2","paddingAll":"md","cornerRadius":"md","margin":"lg","contents":[{"type":"text","text":"5. 👤 Living&amp;Cooking","flex":6,"wrap":true,"weight":"bold","size":"sm"},{"type":"text","text":"🖨 ❌","align":"end","flex":2,"weight":"bold","size":"sm"}]},{"type":"separator","margin":"sm"},{"type":"box","layout":"horizontal","contents":[{"type":"text","text":"🥬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0.30 กก. (โอนเงิน 120 บ.)","weight":"bold","size":"sm"}]}]},{"type":"box","layout":"vertical","margin":"lg","spacing":"sm","contents":[{"type":"box","layout":"horizontal","backgroundColor":"#A1D6B2","paddingAll":"md","cornerRadius":"md","margin":"lg","contents":[{"type":"text","text":"6.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บ.)","weight":"bold","size":"sm"}]}]},{"type":"box","layout":"vertical","margin":"lg","spacing":"sm","contents":[{"type":"box","layout":"horizontal","backgroundColor":"#A1D6B2","paddingAll":"md","cornerRadius":"md","margin":"lg","contents":[{"type":"text","text":"7. 👤 Shounen Yakiniku","flex":6,"wrap":true,"weight":"bold","size":"sm"},{"type":"text","text":"🖨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Cos","size":"sm","weight":"bold","flex":5,"wrap":true},{"type":"text","text":"2.00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240 บ.)","weight":"bold","size":"sm"}]}]},{"type":"box","layout":"vertical","margin":"lg","spacing":"sm","contents":[{"type":"box","layout":"horizontal","backgroundColor":"#A1D6B2","paddingAll":"md","cornerRadius":"md","margin":"lg","contents":[{"type":"text","text":"8.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กก.","size":"sm","weight":"bold","align":"end","flex":3}]},{"type":"box","layout":"horizontal","contents":[{"type":"text","text":"🥬 Red Coral","size":"sm","weight":"bold","flex":5,"wrap":true},{"type":"text","text":"1.00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(เครดิต 260 บ.)","weight":"bold","size":"sm"}]}]},{"type":"box","layout":"vertical","margin":"lg","spacing":"sm","contents":[{"type":"box","layout":"horizontal","backgroundColor":"#A1D6B2","paddingAll":"md","cornerRadius":"md","margin":"lg","contents":[{"type":"text","text":"9. 👤 Shounen Yakiniku2","flex":6,"wrap":true,"weight":"bold","size":"sm"},{"type":"text","text":"🖨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( 480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120 บ.","weight":"bold","align":"end","flex":3}]},{"type":"box","layout":"horizontal","contents":[{"type":"text","text":"โอนเงิน","flex":5,"wrap":true},{"type":"text","text":"980 บ.","weight":"bold","align":"end","flex":3}]},{"type":"box","layout":"horizontal","contents":[{"type":"text","text":"เครดิต","flex":5,"wrap":true},{"type":"text","text":"620 บ.","weight":"bold","align":"end","flex":3}]},{"type":"separator","margin":"sm"},{"type":"box","layout":"horizontal","backgroundColor":"#E8B86D","paddingAll":"md","cornerRadius":"md","contents":[{"type":"text","text":"รวม 17.30 กก.","size":"md","weight":"bold","flex":5,"wrap":true},{"type":"text","text":"2.200 บ.","weight":"bold","size":"md","align":"end","flex":3}]}]}]}}}</t>
  </si>
  <si>
    <t>📬 pushFlexMessage : {"sentMessages":[{"id":"576467812559094361","quoteToken":"em4zoEeb8dRhsC-Uq9wHVbK2R9qlXTrAg95wFyFX2QRYftH-oeXsFmge0wJciQckXF7GMimltLpZS8gF9h1bQ0nWTGR89yot8oFXG3rRneE9RIVTuvv6w8E4-bIGhLMnX6g7ldaoByg8fNRxLNsPzw"}]}</t>
  </si>
  <si>
    <t>json : "{\"destination\":\"Uffcadd844141cf0a43c0c2c87fb2389e\",\"events\":[{\"type\":\"message\",\"message\":{\"type\":\"text\",\"id\":\"576470401468334222\",\"quoteToken\":\"wH-nXSxiq7YHRm8HSJvX1UapY3P9UduG72f6chuSywfkroAe1wHwyuDjX0I2hfOAStcm-NGU9FTEABH4lY-zcz0EzNnZCFd8pt66Vo8up9FT1wTwcSKej7wOZzeroZns_dmOvZKIc68aB3KOA01_BA\",\"text\":\"รับ 2 กิโลกรัมทันไหมคะ\"},\"webhookEventId\":\"01K3STD7J1JXBXR38END6BSTHP\",\"deliveryContext\":{\"isRedelivery\":false},\"timestamp\":1756434439239,\"source\":{\"type\":\"user\",\"userId\":\"U21b3788b2e55446c56765eb78ef5a3ab\"},\"replyToken\":\"30e2a34962554d52ae36e3fb4c18b7a0\",\"mode\":\"active\"}]}"</t>
  </si>
  <si>
    <t>json : "{\"date\":\"2025-08-29T02:56:37.634Z\",\"deliveryDate\":\"2025-08-29\",\"user\":\"บ้านอิ่มอร่อย\",\"userLine\":\"ADMIN\",\"payMethod\":\"เงินสด\",\"userId\":\"ADMIN\",\"order\":[{\"name\":\"Frillice Iceberg\",\"nameTh\":\"ฟิลเลย์ไอซ์เบิร์ก\",\"amount\":2,\"price\":140,\"subtotal\":280}]}"</t>
  </si>
  <si>
    <t>🔥 Queued order with Trigger ID: -4296777257497104812</t>
  </si>
  <si>
    <t>🔥 Processing order for trigger: -4296777257497104812</t>
  </si>
  <si>
    <t>json : "{\"date\":\"2025-08-29T02:58:06.333Z\",\"deliveryDate\":\"2025-08-29\",\"user\":\"Ken Izakaya\",\"userLine\":\"ADMIN\",\"payMethod\":\"เครดิต\",\"userId\":\"ADMIN\",\"order\":[{\"name\":\"Frillice Iceberg\",\"nameTh\":\"ฟิลเลย์ไอซ์เบิร์ก\",\"amount\":0.5,\"price\":140,\"subtotal\":70},{\"name\":\"Red Coral\",\"nameTh\":\"เรดคอรัล\",\"amount\":0.5,\"price\":140,\"subtotal\":70}]}"</t>
  </si>
  <si>
    <t>🔥 Queued order with Trigger ID: -7255616534291917150</t>
  </si>
  <si>
    <t>summarizeOrdersToPayments key: 29/08/2025|บ้านอิ่มอร่อย</t>
  </si>
  <si>
    <t>json : "{\"date\":\"2025-08-29T02:59:03.580Z\",\"deliveryDate\":\"2025-08-29\",\"user\":\"Fat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ร็อคเก็ต\",\"amount\":0.1,\"price\":300,\"subtotal\":30},{\"name\":\"Red Coral\",\"nameTh\":\"เรดคอรัล\",\"amount\":1,\"price\":140,\"subtotal\":140}]}"</t>
  </si>
  <si>
    <t>🔥 Queued order with Trigger ID: -3805012821607915311</t>
  </si>
  <si>
    <t>✅ เริ่ม generateAdminDeliveryDocs สำหรับ: บ้านอิ่มอร่อย วันที่: 29082025</t>
  </si>
  <si>
    <t>🔥 Processing order for trigger: -7255616534291917150</t>
  </si>
  <si>
    <t>Flex Message (Final): {"type":"flex","altText":"(ADMIN#846) สั่งผักใหม่","contents":{"type":"bubble","size":"mega","body":{"type":"box","layout":"vertical","spacing":"md","contents":[{"type":"text","text":"✅ รายการสั่งผักใหม่ (ADMIN#846)","weight":"bold","size":"md","color":"#1DB446","wrap":true},{"type":"text","text":"ร้าน: บ้านอิ่มอร่อย","size":"sm","color":"#555555","wrap":true},{"type":"text","text":"การชำระเงิน: เงินสด","size":"sm","color":"#555555","wrap":true},{"type":"text","text":"วันที่จัดส่ง: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Iceberg","size":"sm","color":"#000000","flex":4},{"type":"text","text":"2.00 กก.","size":"sm","color":"#555555","align":"end","flex":3},{"type":"text","text":"280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PDF","uri":"https://drive.google.com/file/d/18LLn2wCgiV_oJvTPh-ziMDmv6EywMZzq/view?usp=drivesdk"},"margin":"sm"}]}]}}}</t>
  </si>
  <si>
    <t>📬 pushFlexMessage : {"sentMessages":[{"id":"576473653328478226","quoteToken":"fLU6XohaVfcZ7p8dz-j4mVPoCQ1-OJpP98iRdDXSB1eYcEV0UTJbv5C0C3MZiiGgQ9uTRM4tUDSXHNv_qOwwcOVBxi9IIob5vv2xl7A8Gtg-ziVBdZjg9Kp7X-0GUfh7Rh3-LxQ1_Ww_iK17RBsydg"}]}</t>
  </si>
  <si>
    <t>🔥 Deleted property for trigger: -4296777257497104812</t>
  </si>
  <si>
    <t>✅ Deleted trigger: -4296777257497104812</t>
  </si>
  <si>
    <t>json : "{\"date\":\"2025-08-29T02:59:47.511Z\",\"deliveryDate\":\"2025-08-29\",\"user\":\"8 Bistro\",\"userLine\":\"ADMIN\",\"payMethod\":\"เครดิต\",\"userId\":\"ADMIN\",\"order\":[{\"name\":\"Wild Rocket\",\"nameTh\":\"ไวลด์ ร็อคเก็ต\",\"amount\":0.1,\"price\":300,\"subtotal\":30}]}"</t>
  </si>
  <si>
    <t>🔥 Queued order with Trigger ID: 7914836985778915287</t>
  </si>
  <si>
    <t>summarizeOrdersToPayments key: 29/08/2025|Ken Izakaya</t>
  </si>
  <si>
    <t>🔥 Processing order for trigger: -3805012821607915311</t>
  </si>
  <si>
    <t>summarizeOrdersToPayments key: 29/08/2025|Fat Boy</t>
  </si>
  <si>
    <t>✅ เริ่ม generateAdminDeliveryDocs สำหรับ: Fat Boy วันที่: 29082025</t>
  </si>
  <si>
    <t>🔥 Processing order for trigger: 7914836985778915287</t>
  </si>
  <si>
    <t>✨ สร้างเลขที่เอกสารใหม่: DS290825004</t>
  </si>
  <si>
    <t>💾 อัปเดตเลขที่เอกสาร DS290825004 ใน Payments แถวที่ 2100</t>
  </si>
  <si>
    <t>Flex Message (Final): {"type":"flex","altText":"(ADMIN#848) สั่งผักใหม่","contents":{"type":"bubble","size":"mega","body":{"type":"box","layout":"vertical","spacing":"md","contents":[{"type":"text","text":"✅ รายการสั่งผักใหม่ (ADMIN#848)","weight":"bold","size":"md","color":"#1DB446","wrap":true},{"type":"text","text":"ร้าน: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บ.","size":"sm","color":"#000000","align":"end","flex":3}]}]},{"type":"separator","margin":"md"},{"type":"box","layout":"horizontal","margin":"sm","contents":[{"type":"text","text":"รวม","weight":"bold","size":"sm","flex":4},{"type":"text","text":"3.10 กก.","weight":"bold","align":"end","size":"sm","flex":2},{"type":"text","text":"430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PDF","uri":"https://drive.google.com/file/d/1nX6gp9ITM4WyQWzS6WUFuAMryKgZOX_r/view?usp=drivesdk"},"margin":"sm"}]}]}}}</t>
  </si>
  <si>
    <t>📬 pushFlexMessage : {"sentMessages":[{"id":"576473868009472543","quoteToken":"JW3xnmip83sMhxhOZROf1noL9PXcj6fAKMA4DPVBv6Tmm51TBHcJzBzMO_CQxxLnjaaouWg7Hm5cFMFkQV5wt7pXkXPkHRMUaY_wwNkKTwZ3KR_6B_Wx5tUtFLy9jElhSiuzPUjjoPXYeG6IbOvhfw"}]}</t>
  </si>
  <si>
    <t>summarizeOrdersToPayments key: 29/08/2025|8 Bistro</t>
  </si>
  <si>
    <t>🔥 Deleted property for trigger: -3805012821607915311</t>
  </si>
  <si>
    <t>✅ Deleted trigger: -3805012821607915311</t>
  </si>
  <si>
    <t>✅ เริ่ม generateAdminDeliveryDocs สำหรับ: Ken Izakaya วันที่: 29082025</t>
  </si>
  <si>
    <t>✅ เริ่ม generateAdminDeliveryDocs สำหรับ: 8 Bistro วันที่: 29082025</t>
  </si>
  <si>
    <t>✨ สร้างเลขที่เอกสารใหม่: DS290825005</t>
  </si>
  <si>
    <t>💾 อัปเดตเลขที่เอกสาร DS290825005 ใน Payments แถวที่ 2101</t>
  </si>
  <si>
    <t>Flex Message (Final): {"type":"flex","altText":"(ADMIN#849) สั่งผักใหม่","contents":{"type":"bubble","size":"mega","body":{"type":"box","layout":"vertical","spacing":"md","contents":[{"type":"text","text":"✅ รายการสั่งผักใหม่ (ADMIN#849)","weight":"bold","size":"md","color":"#1DB446","wrap":true},{"type":"text","text":"ร้าน: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บ.","size":"sm","color":"#000000","align":"end","flex":3}]}]},{"type":"separator","margin":"md"},{"type":"box","layout":"horizontal","margin":"sm","contents":[{"type":"text","text":"รวม","weight":"bold","size":"sm","flex":4},{"type":"text","text":"0.10 กก.","weight":"bold","align":"end","size":"sm","flex":2},{"type":"text","text":"30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PDF","uri":"https://drive.google.com/file/d/1sws7KoHIWstAGYTVlasgQVvSYBoxwZA2/view?usp=drivesdk"},"margin":"sm"}]}]}}}</t>
  </si>
  <si>
    <t>📬 pushFlexMessage : {"sentMessages":[{"id":"576473946325516900","quoteToken":"SKswlnD9XzPELEIV_4zGROvcCz2CqVfLCtJTDBGfRVnchwjoX6DCWGEn1UHbeJu63xdsZBLUvIBls_rXGyBmb4TuVLxyHZ6C1VKGBHCebuX0atcj87DZZ1EWtnCNGR1FFdG5LdTsLLVPK8j76zwfJQ"}]}</t>
  </si>
  <si>
    <t>🔥 Deleted property for trigger: 7914836985778915287</t>
  </si>
  <si>
    <t>✅ Deleted trigger: 7914836985778915287</t>
  </si>
  <si>
    <t>✨ สร้างเลขที่เอกสารใหม่: DS290825006</t>
  </si>
  <si>
    <t>💾 อัปเดตเลขที่เอกสาร DS290825006 ใน Payments แถวที่ 2099</t>
  </si>
  <si>
    <t>Flex Message (Final): {"type":"flex","altText":"(ADMIN#847) สั่งผักใหม่","contents":{"type":"bubble","size":"mega","body":{"type":"box","layout":"vertical","spacing":"md","contents":[{"type":"text","text":"✅ รายการสั่งผักใหม่ (ADMIN#847)","weight":"bold","size":"md","color":"#1DB446","wrap":true},{"type":"text","text":"ร้าน: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ศุกร์ที่ 29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Iceberg","size":"sm","color":"#000000","flex":4},{"type":"text","text":"0.50 กก.","size":"sm","color":"#555555","align":"end","flex":3},{"type":"text","text":"70 บ.","size":"sm","color":"#000000","align":"end","flex":3}]},{"type":"box","layout":"horizontal","contents":[{"type":"text","text":"Red Coral","size":"sm","color":"#000000","flex":4},{"type":"text","text":"0.50 กก.","size":"sm","color":"#555555","align":"end","flex":3},{"type":"text","text":"70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กก.","weight":"bold","align":"end","size":"sm","flex":2},{"type":"text","text":"140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PDF","uri":"https://drive.google.com/file/d/1Wa8QWqIKyhFb9J4gOb37Zj9D7X14Ncgn/view?usp=drivesdk"},"margin":"sm"}]}]}}}</t>
  </si>
  <si>
    <t>📬 pushFlexMessage : {"sentMessages":[{"id":"576474022779552211","quoteToken":"mkYhit4deFjDMVTfOCFGZ9wFXo3-3YCe7OQpgKcO6UPKlKYXRuRqZTKpumMb06QprgzGcjK9TT8iQcdO5dF8_wprQ1tJbp2SAZSqZqr3TJXdJgXAq6IGcfPdKenOqbn1ryMNEIcCbbhbswJr7-3hEQ"}]}</t>
  </si>
  <si>
    <t>🔥 Deleted property for trigger: -7255616534291917150</t>
  </si>
  <si>
    <t>✅ Deleted trigger: -7255616534291917150</t>
  </si>
  <si>
    <t>Checking documents for 1 shops on date: 2025-08-29</t>
  </si>
  <si>
    <t>✅ เริ่ม checkIfDocumentExists สำหรับ: Shounen Yakiniku2 วันที่: 29082025</t>
  </si>
  <si>
    <t>🔍 ค้นหาไฟล์ที่ขึ้นต้นด้วย: Shounen Yakiniku2- ในโฟลเดอร์ 29082025</t>
  </si>
  <si>
    <t>Check result for Shounen Yakiniku2:</t>
  </si>
  <si>
    <t>✅ เริ่ม generateAdminDeliveryDocs สำหรับ: Shounen Yakiniku2 วันที่: 29082025</t>
  </si>
  <si>
    <t>✨ สร้างเลขที่เอกสารใหม่: DS290825007</t>
  </si>
  <si>
    <t>💾 อัปเดตเลขที่เอกสาร DS290825007 ใน Payments แถวที่ 2097</t>
  </si>
  <si>
    <t>json : "{\"destination\":\"Uffcadd844141cf0a43c0c2c87fb2389e\",\"events\":[{\"type\":\"message\",\"message\":{\"type\":\"text\",\"id\":\"576482392932352071\",\"quoteToken\":\"caXl4mHBhlGpHWigxK6fBhLXY5WcDjv0VU1sBUXGE1mZIdVVw_8G8qBw-Wf93xF9XudyrvOVKZgGiTrVGhsOJjBLuedv2zRiyy10UVrbpBULVfBsZQxHFqzoVrYKwEWKRGtRXcaiz2QuF5lM2lkOrQ\",\"text\":\"วันนี้ส่งไว้ที่โชเน็น ซิตี้ลิงก็ได้ค่ะ\"},\"webhookEventId\":\"01K3T17BBW0YNXJ50TZ06CJP5J\",\"deliveryContext\":{\"isRedelivery\":false},\"timestamp\":1756441586561,\"source\":{\"type\":\"user\",\"userId\":\"Uc0f3910d135521f0995ac379d0c945f8\"},\"replyToken\":\"fa8f1b02a3fe4b77a1ff2a902282878d\",\"mode\":\"active\"}]}"</t>
  </si>
  <si>
    <t>json : "{\"destination\":\"Uffcadd844141cf0a43c0c2c87fb2389e\",\"events\":[{\"type\":\"message\",\"message\":{\"type\":\"text\",\"id\":\"576482478311604265\",\"quoteToken\":\"D2fBVzJzhpAymdsp-ZDIvGpplc7zCIfPuWmIMGNL3ayYfRzYx8u-Uj2nSG0bh27TQOPqaPz3g8QQKlW_VDsaTarPySx4ufuQyPB6lYzIljDXsDScl6TJ_QIGgUYOvBUYbyB7S8OqFZk1aSrxCXNlsQ\",\"text\":\"ใช่ค่ะ เวลาเดี๋ยวกับเคนเลย\"},\"webhookEventId\":\"01K3T18WRMVMNH3N3VKJYDAPHV\",\"deliveryContext\":{\"isRedelivery\":false},\"timestamp\":1756441637526,\"source\":{\"type\":\"user\",\"userId\":\"Uc0f3910d135521f0995ac379d0c945f8\"},\"replyToken\":\"56e4084a777d42bcbbf6d2def414da81\",\"mode\":\"active\"}]}"</t>
  </si>
  <si>
    <t>json : "{\"destination\":\"Uffcadd844141cf0a43c0c2c87fb2389e\",\"events\":[{\"type\":\"message\",\"message\":{\"type\":\"image\",\"id\":\"576483712410059042\",\"quoteToken\":\"hlPxTfw0skOlKLHa673L_3bHIH9D-bsxHAUculNQRRKoP624XlHBfiwS8aottYkRW9S1pgHzsgCOj4fz_9Zl_-kqnTQRmc5Ww9WI1b6vr14oGWI1Tb3YS9m2TlCEqmYi04EOH_0OlUJ_mP5DDag-WQ\",\"contentProvider\":{\"type\":\"line\"}},\"webhookEventId\":\"01K3T1ZBJN0RX0YA7D8F4C3TKS\",\"deliveryContext\":{\"isRedelivery\":false},\"timestamp\":1756442373212,\"source\":{\"type\":\"user\",\"userId\":\"U4b32d3476814e939fa1d5efbeb8f9470\"},\"replyToken\":\"f6ac437f6c754a2dbaeea6f2674d126e\",\"mode\":\"active\"}]}"</t>
  </si>
  <si>
    <t>json : "{\"destination\":\"Uffcadd844141cf0a43c0c2c87fb2389e\",\"events\":[{\"type\":\"message\",\"message\":{\"type\":\"text\",\"id\":\"576484012471353601\",\"quoteToken\":\"BqrXOVQZ_MBN-JiiZQiVeyqSvuyI0zZtoxSJmq8Y8GtFnhz4oHFbDFk5_wLzD_2HlspAFcc5R6NRKWsAYWKq7HOuYLjhQ4or4g6v_9pvALmLNj4hpTSK-p66LSiBGX-NQgKa8G9CuIe3ddebSHxRcA\",\"text\":\"ครับผม\"},\"webhookEventId\":\"01K3T24SWEMTAAA5M4MY341T4A\",\"deliveryContext\":{\"isRedelivery\":false},\"timestamp\":1756442551976,\"source\":{\"type\":\"user\",\"userId\":\"U4b32d3476814e939fa1d5efbeb8f9470\"},\"replyToken\":\"9837a613dea84c73b585da12024b2691\",\"mode\":\"active\"}]}"</t>
  </si>
  <si>
    <t>json : "{\"destination\":\"Uffcadd844141cf0a43c0c2c87fb2389e\",\"events\":[{\"type\":\"message\",\"message\":{\"type\":\"text\",\"id\":\"576484025003409864\",\"quoteToken\":\"ZVogMvGyvMxQOSkIS0P74eqS7MOBPqTMnl6-QWVS6CJBhNpxpHh_cSEhrWXJH2Map1AbRCpv83xPSXR6zEW9cdZdNRFtBmVsaZ9OFRZbTZTLbF0m1S410sAnbpte8RyhuC5o0Vrj5-VuNHngFYZr7A\",\"text\":\"รอบหน้าจะสั่งอย่างอื่นพ่วงด้วยนะ\"},\"webhookEventId\":\"01K3T2511BXZJ3DB42792C353N\",\"deliveryContext\":{\"isRedelivery\":false},\"timestamp\":1756442559316,\"source\":{\"type\":\"user\",\"userId\":\"U4b32d3476814e939fa1d5efbeb8f9470\"},\"replyToken\":\"8f7c2af6e22c472391a191cad844804c\",\"mode\":\"active\"}]}"</t>
  </si>
  <si>
    <t>json : "{\"destination\":\"Uffcadd844141cf0a43c0c2c87fb2389e\",\"events\":[{\"type\":\"message\",\"message\":{\"type\":\"text\",\"id\":\"576485596575301758\",\"quoteToken\":\"yZ3GCR5QzfJaio41cAKo-JjBVOI7RL_WDOLrjWXXhu7UvRuF2MrB9HrrHF_AgRRICOW4BjGJMhrF6l7XMCE4pAwm0fJ4YvcE_2Ab1xGibgB9M6OxNj_8reAwk1v9Vxnm8At7xqjUx0S0OVAWm1Dh3Q\",\"text\":\"Kenไว้กับfatboy ส่วนโชเนน2ไว้กับโชเนน\"},\"webhookEventId\":\"01K3T31M8CC3JC1T2KBY7RTYQT\",\"deliveryContext\":{\"isRedelivery\":false},\"timestamp\":1756443496214,\"source\":{\"type\":\"group\",\"groupId\":\"C41747ea1efc18cc949d4a55a898fbe2d\",\"userId\":\"Ud156635914c6ab5e082eb8cdedf98f3a\"},\"replyToken\":\"a6468fe84a71426f9629d2dddeb447f8\",\"mode\":\"active\"}]}"</t>
  </si>
  <si>
    <t>json : "{\"destination\":\"Uffcadd844141cf0a43c0c2c87fb2389e\",\"events\":[{\"type\":\"message\",\"message\":{\"type\":\"text\",\"id\":\"576486311553138752\",\"quoteToken\":\"XaxTAJpZj0Jch0GXR3Nk4FTaJ9IuyYVN_ujmHFDniiJy9rMxnXsvKDrRhGpoSb6PWjNylFNbaxnt4H5Lw5PRMEB1m2_50NNq_qF_7pZleeA3ypO2cVFdhUlk3E5JW0hd8gc0w7_j33ku1brcKHxiFw\",\"text\":\"8bistro 0.1 ฝากไว้โชเนน\"},\"webhookEventId\":\"01K3T3EM4QZZ8QMNTS7CKVDD2Y\",\"deliveryContext\":{\"isRedelivery\":false},\"timestamp\":1756443922289,\"source\":{\"type\":\"group\",\"groupId\":\"C41747ea1efc18cc949d4a55a898fbe2d\",\"userId\":\"Ud156635914c6ab5e082eb8cdedf98f3a\"},\"replyToken\":\"aad24b075ddb4786871140d71628c261\",\"mode\":\"active\"}]}"</t>
  </si>
  <si>
    <t>json : "{\"destination\":\"Uffcadd844141cf0a43c0c2c87fb2389e\",\"events\":[{\"type\":\"message\",\"message\":{\"type\":\"text\",\"id\":\"576493404205089113\",\"quoteToken\":\"MqlzQ0O1gqNjqrllefIRM4d3y63gZ6-twcWyKHsQTCoMm6EytFnTsmlPfeYtQilkr2XZNZY3U4sD1_BsKmCU_65nEbef34IVJxkaBQHWmN9QCfDGSke05L0aqeMSOU11vGECnCcrRKsmtjlAotd5oQ\",\"text\":\"สั่งผัก\"},\"webhookEventId\":\"01K3T7FMK303H56J3763QDFJWF\",\"deliveryContext\":{\"isRedelivery\":false},\"timestamp\":1756448149743,\"source\":{\"type\":\"user\",\"userId\":\"Ub61ffc31749c91e81bdbf2f37821bf49\"},\"replyToken\":\"20bb417af82e4e4097e8a708f1ad5d12\",\"mode\":\"active\"}]}"</t>
  </si>
  <si>
    <t>json : "{\"date\":\"2025-08-29T06:16:41.257Z\",\"deliveryDate\":\"2025-08-30\",\"user\":\"คริสตัลคาเฟ่\",\"userLine\":\"ร้าน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</si>
  <si>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{"sentMessages":[{"id":"576493499802189862","quoteToken":"dz_e2hifjE4wLqLbe95QdOOINA0tMVZn4zGIWE3nu_eP3pLgIIzemMVIG2WLWxN8BKyTXfsPGYTdPqGO4dx_69Mze__p2ZFp5grKmf_leSK1_pmEPsLOfdJ_YDHNLals3p-MepS0ttKqUARnpDTAVw"}]}</t>
  </si>
  <si>
    <t>🔥 Queued order with Trigger ID: 5875405915908569602</t>
  </si>
  <si>
    <t>🔥 Processing order for trigger: 5875405915908569602</t>
  </si>
  <si>
    <t>Delivery Date : Sat Aug 30 2025 07:00:00 GMT+0700 (เวลาอินโดจีน)</t>
  </si>
  <si>
    <t>Delivery Date Formated: 30/08/2025</t>
  </si>
  <si>
    <t>summarizeOrdersToPayments key: 30/08/2025|คริสตัลคาเฟ่</t>
  </si>
  <si>
    <t>Flex Message (Final): {"type":"flex","altText":"(ร้าน คริสตัลคาเฟ่#850) สั่งผักใหม่","contents":{"type":"bubble","size":"mega","body":{"type":"box","layout":"vertical","spacing":"md","contents":[{"type":"text","text":"✅ รายการสั่งผักใหม่ (ร้าน คริสตัลคาเฟ่#850)","weight":"bold","size":"md","color":"#1DB446","wrap":true},{"type":"text","text":"ร้าน: คริสตัลคาเฟ่","size":"sm","color":"#555555","wrap":true},{"type":"text","text":"การชำระเงิน: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</si>
  <si>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{"sentMessages":[{"id":"576493767969472605","quoteToken":"wBaiKErLoDh9FMBfWpvdB0KYD1sgquvlTIYlD_WCX4CXiWHFW0t90D8rSfy27j6sUPNHc8ThnQrKIz-4q0Qgcadi9W5EqvuPTFFLokCqg-0ZhbY2qzyRVbcojlW9omO9lE7QmCTGuCtHymBPcbOy-A"}]}</t>
  </si>
  <si>
    <t>🔥 Deleted property for trigger: 5875405915908569602</t>
  </si>
  <si>
    <t>✅ Deleted trigger: 5875405915908569602</t>
  </si>
  <si>
    <t>json : "{\"destination\":\"Uffcadd844141cf0a43c0c2c87fb2389e\",\"events\":[{\"type\":\"message\",\"message\":{\"type\":\"text\",\"id\":\"576515726408417886\",\"quotedMessageId\":\"575337212497887612\",\"quoteToken\":\"mdNmjvDwzJUXbBcslK9rjf24JI1FAvS5Wh70GWyyEmagkCsQT6KKh-gLz-dSI_H3Wadgh6Dz6DpXO24qD_o_-ySDqldg_aCauBnmHbDINOVudqViHNxNKItSs27toNRAZJxgIbgbE5nqCaDvzpDqXw\",\"text\":\"สั่งตามนี้ค่ะ\"},\"webhookEventId\":\"01K3TM5P51XJGF0008GX9QYHMM\",\"deliveryContext\":{\"isRedelivery\":false},\"timestamp\":1756461455013,\"source\":{\"type\":\"user\",\"userId\":\"U0e10de2b5352d65f5e41d2b3856f6ca3\"},\"replyToken\":\"6c574347b7ea454d925cca65ef78b768\",\"mode\":\"active\"}]}"</t>
  </si>
  <si>
    <t>📬 pushFlexMessage : {"sentMessages":[{"id":"576523228575433163","quoteToken":"Tn7WLLsYj9qO61QS4OD1teezUgSRqljII4qnEqLSikfvtHGth0mXhzCgLPwOVM9e55ePQb_ITyJBB1_49ymzZcvw_NExSsm7wQUGLFwcw59ptqkWqO5-XmPDGxiCsOijv8I14qaduXjwJBfB0zbd-w"}]}</t>
  </si>
  <si>
    <t>📬 pushFlexMessage : {"sentMessages":[{"id":"576523234246656157","quoteToken":"M23en9L5MINU-nig2nBQYp-raOJtuL-ueECTVL9cY31tJOJtQOV5RxfwFW1zpLIDUvM9nJ2WDolZKEsRacCucRqMcywLOEdx9Ifg6UBfomTAHbM8NfoOzBTxYwHdAsJohtyhnnTAgTuGrqG6qL6vbA"}]}</t>
  </si>
  <si>
    <t>json : "{\"date\":\"2025-08-29T13:14:18.748Z\",\"deliveryDate\":\"2025-08-30\",\"user\":\"ไวท์เฮ้าส์\",\"userLine\":\"Gt\",\"payMethod\":\"เงินสด\",\"userId\":\"Uc6055f977b197597baf773d364ef63ef\",\"order\":[{\"name\":\"Green Oak\",\"nameTh\":\"กรีนโอ๊ค \",\"amount\":0.5,\"price\":120,\"subtotal\":60,\"image\":\"https://i.postimg.cc/xXKgwvBZ/05.png\"},{\"name\":\"Baby Cos\",\"nameTh\":\"เบบี้คอส\",\"amount\":0.5,\"price\":120,\"subtotal\":60,\"image\":\"https://i.postimg.cc/2bXxQ2B1/12.png\"}]}"</t>
  </si>
  <si>
    <t>📬 pushFlexMessage : {"sentMessages":[{"id":"576535537884856557","quoteToken":"G-mAJOS877QQLkW9GF2OkzqtViwqlLyfxv0Mrat5KCS4QBVKGFuOJMwbdNFpYAGSD118Qqq3Hpp5MtY7KtRNvzU2GFdpuARdUHJw5gjXvQJf2xGumz-SuYohXk9Sw9l9-Gob-Nvb-XPM9KTScZ0BuQ"}]}</t>
  </si>
  <si>
    <t>🔥 Queued order with Trigger ID: -9015657641942077215</t>
  </si>
  <si>
    <t>🔥 Processing order for trigger: -9015657641942077215</t>
  </si>
  <si>
    <t>summarizeOrdersToPayments key: 30/08/2025|ไวท์เฮ้าส์</t>
  </si>
  <si>
    <t>Flex Message (Final): {"type":"flex","altText":"(Gt#851) สั่งผักใหม่","contents":{"type":"bubble","size":"mega","body":{"type":"box","layout":"vertical","spacing":"md","contents":[{"type":"text","text":"✅ รายการสั่งผักใหม่ (Gt#851)","weight":"bold","size":"md","color":"#1DB446","wrap":true},{"type":"text","text":"ร้าน: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</si>
  <si>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{"sentMessages":[{"id":"576535666230296667","quoteToken":"87VXceWU2JXcglax5ya2zYJPJEp0C1nAo6dEerdphCBZ5c83nX-5kLDBYuVwHRecTrcxAU-Ia8mN-RCQ7itRfjmUsiBw3MaeZZHe4ndRNDO5rRHeBR0TwFgGE5ZuK5sMqCdLX9bn4lBRI4LXCWX_Hw"}]}</t>
  </si>
  <si>
    <t>🔥 Deleted property for trigger: -9015657641942077215</t>
  </si>
  <si>
    <t>✅ Deleted trigger: -9015657641942077215</t>
  </si>
  <si>
    <t>json : "{\"destination\":\"Uffcadd844141cf0a43c0c2c87fb2389e\",\"events\":[{\"type\":\"message\",\"message\":{\"type\":\"text\",\"id\":\"576541004740690169\",\"quoteToken\":\"JxUMKAfvmj0iaVDMZ9gtPvcKRabzc8KBak8v1FYGrbV9Nkq57zB_uNn-C7QgRN-fXvaNnNTxKxd0iZLb6T7DUoYS9Xk-PSnOXTpOP2R2EsIBQGy4ImB_E-lIglmknJ81TWeSnQ7YgHXTUQWugMXkng\",\"text\":\"สั่งผัก\"},\"webhookEventId\":\"01K3V2HFQ4Q1F52B3SZZ8HAY6X\",\"deliveryContext\":{\"isRedelivery\":false},\"timestamp\":1756476522012,\"source\":{\"type\":\"user\",\"userId\":\"Ub25b4a42fcc8758cb1a211f1f480c6e3\"},\"replyToken\":\"e61c309cbd3b429caed97aec73aa47c9\",\"mode\":\"active\"}]}"</t>
  </si>
  <si>
    <t>json : "{\"date\":\"2025-08-29T14:09:14.004Z\",\"deliveryDate\":\"2025-08-30\",\"user\":\"Den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</si>
  <si>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{"sentMessages":[{"id":"576541066045161834","quoteToken":"5IWmZ1OlHXUqEXYCQgzj4FkI5lTxfdlhyyD6qJtvuBKukybp2zxdARMDjYogy5QMvSLbpB5OP2BfeqBXgVbTuUZRSkKScD_iNSyURt3YxPENNTCraQpxIDr11I_OEGlqtMgoYR1hP25ngP4zlOgCNQ"}]}</t>
  </si>
  <si>
    <t>🔥 Queued order with Trigger ID: -8113140555241758280</t>
  </si>
  <si>
    <t>🔥 Processing order for trigger: -8113140555241758280</t>
  </si>
  <si>
    <t>summarizeOrdersToPayments key: 30/08/2025|Den Shabu</t>
  </si>
  <si>
    <t>Flex Message (Final): {"type":"flex","altText":"(Gulf Fy🐈🖤⚽️🎮#852) สั่งผักใหม่","contents":{"type":"bubble","size":"mega","body":{"type":"box","layout":"vertical","spacing":"md","contents":[{"type":"text","text":"✅ รายการสั่งผักใหม่ (Gulf Fy🐈🖤⚽️🎮#852)","weight":"bold","size":"md","color":"#1DB446","wrap":true},{"type":"text","text":"ร้าน: Den Shabu","size":"sm","color":"#555555","wrap":true},{"type":"text","text":"การชำระเงิน: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</si>
  <si>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{"sentMessages":[{"id":"576541229169508749","quoteToken":"jW7hbq1a1O9xLG6PInB9oMh9WmQoJQLEEWaRTRMarC5KOeP_-iE3cViceZMg-O5Qk_MZLlTqmfE9PVkvQRzkmmniMjfa49Ku-9cz2TCgbKCJrjPVsOdK0kJin1E2h7rn9P_ugh682hBIpy28Otk_Yw"}]}</t>
  </si>
  <si>
    <t>🔥 Deleted property for trigger: -8113140555241758280</t>
  </si>
  <si>
    <t>✅ Deleted trigger: -8113140555241758280</t>
  </si>
  <si>
    <t>json : "{\"date\":\"2025-08-29T23:08:32.684Z\",\"deliveryDate\":\"2025-08-30\",\"user\":\"Bosco\",\"userLine\":\"ADMIN\",\"payMethod\":\"เงินสด\",\"userId\":\"ADMIN\",\"order\":[{\"name\":\"Green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\",\"amount\":0.5,\"price\":120,\"subtotal\":60},{\"name\":\"Cos\",\"nameTh\":\"คอส\",\"amount\":0.5,\"price\":120,\"subtotal\":60},{\"name\":\"Italian Basil\",\"nameTh\":\"เบซิล\",\"amount\":0.3,\"price\":400,\"subtotal\":120}]}"</t>
  </si>
  <si>
    <t>🔥 Queued order with Trigger ID: 2776154858584341659</t>
  </si>
  <si>
    <t>sendDailyOrderSummary formattedToday : 30/08/2025</t>
  </si>
  <si>
    <t>sendDailyOrderSummary todayRows : [[850,"29 Aug 2025 เวลา 13:18","2025-08-29T17:00:00.000Z","คริสตัลคาเฟ่","Green Oak",1,120,120,"เงินสด"],[850,"29 Aug 2025 เวลา 13:18","2025-08-29T17:00:00.000Z","คริสตัลคาเฟ่","Red Oak",1,120,120,"เงินสด"],[851,"29 Aug 2025 เวลา 20:14","2025-08-29T17:00:00.000Z","ไวท์เฮ้าส์","Green Oak",0.5,120,60,"เงินสด"],[851,"29 Aug 2025 เวลา 20:14","2025-08-29T17:00:00.000Z","ไวท์เฮ้าส์","Baby Cos",0.5,120,60,"เงินสด"],[852,"29 Aug 2025 เวลา 21:09","2025-08-29T17:00:00.000Z","Den Shabu","Green Oak",1,120,120,"เงินสด"],[852,"29 Aug 2025 เวลา 21:09","2025-08-29T17:00:00.000Z","Den Shabu","Red Oak",1,120,120,"เงินสด"]]</t>
  </si>
  <si>
    <t>📬 pushFlexMessage : {"sentMessages":[{"id":"576595541077524696","quoteToken":"ITSPda8BBMPGOHHPNwKgfgUMwLvNkhcBx4TlJykUV-9oYPkAtCGJCnFDwovIT10CjWFLWBv19WlcEHp9ZMM65p7a_HP7g-dJwsIDF1b2T2LFiv2E-9jm5IdS_VcQVKVgYrTiNaI_JV0QHCQSr58xtg"}]}</t>
  </si>
  <si>
    <t>🔥 Processing order for trigger: 2776154858584341659</t>
  </si>
  <si>
    <t>summarizeOrdersToPayments key: 30/08/2025|Bosco</t>
  </si>
  <si>
    <t>Flex Message (Final): {"type":"flex","altText":"(ADMIN#853) สั่งผักใหม่","contents":{"type":"bubble","size":"mega","body":{"type":"box","layout":"vertical","spacing":"md","contents":[{"type":"text","text":"✅ รายการสั่งผักใหม่ (ADMIN#853)","weight":"bold","size":"md","color":"#1DB446","wrap":true},{"type":"text","text":"ร้าน: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บ.","size":"sm","color":"#000000","align":"end","flex":3}]}]},{"type":"separator","margin":"md"},{"type":"box","layout":"horizontal","margin":"sm","contents":[{"type":"text","text":"รวม","weight":"bold","size":"sm","flex":4},{"type":"text","text":"1.80 กก.","weight":"bold","align":"end","size":"sm","flex":2},{"type":"text","text":"300 บ.","weight":"bold","align":"end","size":"sm","flex":3}]}]}}}</t>
  </si>
  <si>
    <t>📬 pushFlexMessage : {"sentMessages":[{"id":"576595637714550973","quoteToken":"7CeaZTyPCTMR6pNwT2plnBXUhCffdN-xMmzX7UU8C9o-QW5BDCdvA6g5deiYpApLUC6qXipgtlsqg4liZTU8yc8crdWQfnRh923LNwINBrk3bXK0Nq7EC1_DS6FgQHAYSW04CvlYQPGJ7d2K3vBw7w"}]}</t>
  </si>
  <si>
    <t>🔥 Deleted property for trigger: 2776154858584341659</t>
  </si>
  <si>
    <t>✅ Deleted trigger: 2776154858584341659</t>
  </si>
  <si>
    <t>json : "{\"date\":\"2025-08-30T01:56:06.976Z\",\"deliveryDate\":\"2025-08-30\",\"user\":\"Bosco\",\"userLine\":\"ADMIN\",\"payMethod\":\"เงินสด\",\"userId\":\"ADMIN\",\"order\":[{\"name\":\"Green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\",\"amount\":0.5,\"price\":120,\"subtotal\":60},{\"name\":\"Cos\",\"nameTh\":\"คอส\",\"amount\":0.5,\"price\":120,\"subtotal\":60},{\"name\":\"Italian Basil\",\"nameTh\":\"เบซิล\",\"amount\":0.2,\"price\":400,\"subtotal\":80}]}"</t>
  </si>
  <si>
    <t>🔥 Queued order with Trigger ID: -7966964217024846003</t>
  </si>
  <si>
    <t>🔥 Processing order for trigger: -7966964217024846003</t>
  </si>
  <si>
    <t>Found 4 rows to delete for shop "Bosco" on 30/08/2025.</t>
  </si>
  <si>
    <t>Deleted row: 3771</t>
  </si>
  <si>
    <t>Deleted row: 3770</t>
  </si>
  <si>
    <t>Deleted row: 3769</t>
  </si>
  <si>
    <t>Deleted row: 3768</t>
  </si>
  <si>
    <t>Found existing payment summary at data index: 2103</t>
  </si>
  <si>
    <t>Row 2105 updated successfully.</t>
  </si>
  <si>
    <t>Flex Message (Final): {"type":"flex","altText":"(ADMIN#853) แก้ไขสั่งผัก","contents":{"type":"bubble","size":"mega","body":{"type":"box","layout":"vertical","spacing":"md","contents":[{"type":"text","text":"🔄 แก้ไขรายการสั่งผัก (ADMIN#853)","weight":"bold","size":"md","color":"#f57b00","wrap":true},{"type":"text","text":"ร้าน: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บ.","size":"sm","color":"#000000","align":"end","flex":3}]}]},{"type":"separator","margin":"md"},{"type":"box","layout":"horizontal","margin":"sm","contents":[{"type":"text","text":"รวม","weight":"bold","size":"sm","flex":4},{"type":"text","text":"1.70 กก.","weight":"bold","align":"end","size":"sm","flex":2},{"type":"text","text":"260 บ.","weight":"bold","align":"end","size":"sm","flex":3}]}]}}}</t>
  </si>
  <si>
    <t>📬 pushFlexMessage : {"sentMessages":[{"id":"576612290796453942","quoteToken":"MxvKJ8IHGQpDsdujexsJRkpSCdzTskXCNpErP5nLGHguIlv6T0-lW8gtkX1Iw2Jgo9g1_s8LqFpYqlxStyk8srwTpNSP3S24WNsFYIW1SRouhJsxbtVLHw-9jrZ_dbAmxgvSRjWs7gc8KE_DaT3Ayg"}]}</t>
  </si>
  <si>
    <t>🔥 Deleted property for trigger: -7966964217024846003</t>
  </si>
  <si>
    <t>✅ Deleted trigger: -7966964217024846003</t>
  </si>
  <si>
    <t>sendDailyPackingSummary formattedToday : 30/08/2025</t>
  </si>
  <si>
    <t>sendDailyPackingSummary todayRows : [[850,"29 Aug 2025 เวลา 13:18","2025-08-29T17:00:00.000Z","คริสตัลคาเฟ่","Green Oak",1,120,120,"เงินสด"],[850,"29 Aug 2025 เวลา 13:18","2025-08-29T17:00:00.000Z","คริสตัลคาเฟ่","Red Oak",1,120,120,"เงินสด"],[851,"29 Aug 2025 เวลา 20:14","2025-08-29T17:00:00.000Z","ไวท์เฮ้าส์","Green Oak",0.5,120,60,"เงินสด"],[851,"29 Aug 2025 เวลา 20:14","2025-08-29T17:00:00.000Z","ไวท์เฮ้าส์","Baby Cos",0.5,120,60,"เงินสด"],[852,"29 Aug 2025 เวลา 21:09","2025-08-29T17:00:00.000Z","Den Shabu","Green Oak",1,120,120,"เงินสด"],[852,"29 Aug 2025 เวลา 21:09","2025-08-29T17:00:00.000Z","Den Shabu","Red Oak",1,120,120,"เงินสด"],[853,"30 Aug 2025 เวลา 08:56","2025-08-29T17:00:00.000Z","Bosco","Green Oak",0.5,120,60,"เงินสด"],[853,"30 Aug 2025 เวลา 08:56","2025-08-29T17:00:00.000Z","Bosco","Red Oak",0.5,120,60,"เงินสด"],[853,"30 Aug 2025 เวลา 08:56","2025-08-29T17:00:00.000Z","Bosco","Cos",0.5,120,60,"เงินสด"],[853,"30 Aug 2025 เวลา 08:56","2025-08-29T17:00:00.000Z","Bosco","Italian Basil",0.2,400,80,"เงินสด"]]</t>
  </si>
  <si>
    <t>sendDailyDeliverSummary flexMessage : {"type":"flex","altText":"สรุปรายการส่งผัก 🚚🥬\nประจำวันที่ 30/08/2025","contents":{"type":"bubble","size":"mega","body":{"type":"box","layout":"vertical","contents":[{"type":"text","text":"สรุปรายการส่งผัก 🚚🥬 \nประจำวันที่ 30/08/2025 (เสาร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คริสตัลคาเฟ่","flex":6,"wrap":true,"weight":"bold","size":"sm"},{"type":"text","text":"🖨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บ.)","weight":"bold","size":"sm"}]}]},{"type":"box","layout":"vertical","margin":"lg","spacing":"sm","contents":[{"type":"box","layout":"horizontal","backgroundColor":"#A1D6B2","paddingAll":"md","cornerRadius":"md","margin":"lg","contents":[{"type":"text","text":"2.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บ.)","weight":"bold","size":"sm"}]}]},{"type":"box","layout":"vertical","margin":"lg","spacing":"sm","contents":[{"type":"box","layout":"horizontal","backgroundColor":"#A1D6B2","paddingAll":"md","cornerRadius":"md","margin":"lg","contents":[{"type":"text","text":"3. 👤 Den Shabu","flex":6,"wrap":true,"weight":"bold","size":"sm"},{"type":"text","text":"🖨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(เงินสด 240 บ.)","weight":"bold","size":"sm"}]}]},{"type":"box","layout":"vertical","margin":"lg","spacing":"sm","contents":[{"type":"box","layout":"horizontal","backgroundColor":"#A1D6B2","paddingAll":"md","cornerRadius":"md","margin":"lg","contents":[{"type":"text","text":"4. 👤 Bosco","flex":6,"wrap":true,"weight":"bold","size":"sm"},{"type":"text","text":"🖨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Red Oak","size":"sm","weight":"bold","flex":5,"wrap":true},{"type":"text","text":"0.50 กก.","size":"sm","weight":"bold","align":"end","flex":3}]},{"type":"box","layout":"horizontal","contents":[{"type":"text","text":"🥬 Cos","size":"sm","weight":"bold","flex":5,"wrap":true},{"type":"text","text":"0.50 กก.","size":"sm","weight":"bold","align":"end","flex":3}]},{"type":"box","layout":"horizontal","contents":[{"type":"text","text":"🥬 Italian Basil","size":"sm","weight":"bold","flex":5,"wrap":true},{"type":"text","text":"0.20 กก.","size":"sm","weight":"bold","align":"end","flex":3}]},{"type":"separator","margin":"sm"},{"type":"box","layout":"vertical","backgroundColor":"#CEDF9F","paddingAll":"sm","cornerRadius":"md","contents":[{"type":"text","text":"📌 รวม 1.70 กก. (เงินสด 260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860 บ.","weight":"bold","align":"end","flex":3}]},{"type":"box","layout":"horizontal","contents":[{"type":"text","text":"โอนเงิน","flex":5,"wrap":true},{"type":"text","text":"0 บ.","weight":"bold","align":"end","flex":3}]},{"type":"box","layout":"horizontal","contents":[{"type":"text","text":"เครดิต","flex":5,"wrap":true},{"type":"text","text":"0 บ.","weight":"bold","align":"end","flex":3}]},{"type":"separator","margin":"sm"},{"type":"box","layout":"horizontal","backgroundColor":"#E8B86D","paddingAll":"md","cornerRadius":"md","contents":[{"type":"text","text":"รวม 6.70 กก.","size":"md","weight":"bold","flex":5,"wrap":true},{"type":"text","text":"860 บ.","weight":"bold","size":"md","align":"end","flex":3}]}]}]}}}</t>
  </si>
  <si>
    <t>📬 pushFlexMessage : {"sentMessages":[{"id":"576612663636525594","quoteToken":"AycXR32A4IMEA4ECinvBans0qTviR3COKfmGhIQ-LQ_S9wxH2TPoJZRMEKc-N4PmkviYlNG2ueFHmr0cRWWIqc0oOrkmD7R_xNpdBgNFSDOKOQV2xgxhOErA6JGpeXx6glAZv9iFTZObO5p6MRJ47g"}]}</t>
  </si>
  <si>
    <t>json : "{\"destination\":\"Uffcadd844141cf0a43c0c2c87fb2389e\",\"events\":[{\"type\":\"message\",\"message\":{\"type\":\"text\",\"id\":\"576618879577751800\",\"quoteToken\":\"8Oft0LPuL5LBWtK49vNSuQYnDbNq6SMiPb-u1SOmEe0Lp9h1xej5G7AW6E_sfPA8Ln1z3Nho3KF-3SKqDrXpjn7Vhfw-kBF13rJFc1172i5QWVZqkMwrZOYeDErM9wde0h7d11rYuT76sWWf8SSbJg\",\"text\":\"โชเน็น 1\\nคอส 4 โล\"},\"webhookEventId\":\"01K3WET0R83X7TDC2K172DXC4S\",\"deliveryContext\":{\"isRedelivery\":false},\"timestamp\":1756522938919,\"source\":{\"type\":\"user\",\"userId\":\"Uc0f3910d135521f0995ac379d0c945f8\"},\"replyToken\":\"7a2a0bdb37b942619cd3236cd361e781\",\"mode\":\"active\"}]}"</t>
  </si>
  <si>
    <t>json : "{\"destination\":\"Uffcadd844141cf0a43c0c2c87fb2389e\",\"events\":[{\"type\":\"message\",\"message\":{\"type\":\"text\",\"id\":\"576619070687019060\",\"quoteToken\":\"SPACeVZ0s9rJNPbDDOowgCvvq9NgLlUyhEeZNqhH_G5GRhCsRJ2oHCctjwOJ3eathzoW1izHBfc96w9JtG8JkcksV58j6qhGm1u_reyfDhgY0pTBO4lIztaW8ZecwS27W4fH7ljcDn2wK0bwLEbtbA\",\"text\":\"เคน\\nมิซูน่า 1 โล\"},\"webhookEventId\":\"01K3WEXG62DCJ9MBED5A2NM742\",\"deliveryContext\":{\"isRedelivery\":false},\"timestamp\":1756523052799,\"source\":{\"type\":\"user\",\"userId\":\"Uc0f3910d135521f0995ac379d0c945f8\"},\"replyToken\":\"da675249209b4995a9f3e5428c78afd9\",\"mode\":\"active\"}]}"</t>
  </si>
  <si>
    <t>json : "{\"destination\":\"Uffcadd844141cf0a43c0c2c87fb2389e\",\"events\":[{\"type\":\"message\",\"message\":{\"type\":\"text\",\"id\":\"576619095668294252\",\"quoteToken\":\"y80-W7B23BQh3vAJoVgfLq07lS0NdEcDUlilT85Wp_rF2Pm11rtX2k0QRsMMrATsoUOYVxDieUzPrzYufIzwHEZoYI9FPul-Kle5-TjG2px5mLlUZz1a1H6GQAzAQ3TyGTlD1vXP7c0p9lBZW-0v8w\",\"text\":\"แฟทบอย\\nเรดคอรัล 1โล\\nฟิลเลย์ 1โล\\nเบบี้คอส 1โล\"},\"webhookEventId\":\"01K3WEXYBMZ7YN7F7F17V2A5B3\",\"deliveryContext\":{\"isRedelivery\":false},\"timestamp\":1756523067698,\"source\":{\"type\":\"user\",\"userId\":\"Uc0f3910d135521f0995ac379d0c945f8\"},\"replyToken\":\"76064c625cee40188a71e803e59cfd13\",\"mode\":\"active\"}]}"</t>
  </si>
  <si>
    <t>json : "{\"destination\":\"Uffcadd844141cf0a43c0c2c87fb2389e\",\"events\":[{\"type\":\"message\",\"message\":{\"type\":\"text\",\"id\":\"576619140782227508\",\"quoteToken\":\"pLb7FPzuscdWwlBT6K53H5Hkli_KJ3pGLa2xpDFXywebEMNdMSE7EiU8_QdE4xfw_xVDU6Z6RbDIMvPjKmfUd4f-rqyeU0oP_7E_MpnU7Cw8lzpWYyByCgQONg_2uv25Z-ie9PkrRX_uLlq6T_irwA\",\"text\":\"เอทบิสโทร\\nฟิลเลย์ 1โล\\nเรดคอรัล 1โล\"},\"webhookEventId\":\"01K3WEYS1E4HT2AFDA5QT2C2YG\",\"deliveryContext\":{\"isRedelivery\":false},\"timestamp\":1756523094580,\"source\":{\"type\":\"user\",\"userId\":\"Uc0f3910d135521f0995ac379d0c945f8\"},\"replyToken\":\"ef53edeabb314ad788f769cbacd06da4\",\"mode\":\"active\"}]}"</t>
  </si>
  <si>
    <t>json : "{\"destination\":\"Uffcadd844141cf0a43c0c2c87fb2389e\",\"events\":[{\"type\":\"message\",\"message\":{\"type\":\"text\",\"id\":\"576619210759995570\",\"quoteToken\":\"EPve19wCljQI3sg16B-f98VMnwcJHaJVtczvmJ_WOzwL_VkXL_loDIkIMeruLpjrd-_E15b-BzYBBbFuX3q_4nDCsuhVddUVgbzeBS5i9rHnNxkxN73RCW79ip0ijs2wHvQKxtMo4Mp5h4CGm5z1nA\",\"text\":\"ลืมส่งรายการให้ค่ะ \"},\"webhookEventId\":\"01K3WF01XATSMFKCP5PQVR72G6\",\"deliveryContext\":{\"isRedelivery\":false},\"timestamp\":1756523136454,\"source\":{\"type\":\"user\",\"userId\":\"Uc0f3910d135521f0995ac379d0c945f8\"},\"replyToken\":\"8f1b02312f5e4fd0ba94adca57a81704\",\"mode\":\"active\"}]}"</t>
  </si>
  <si>
    <t>json : "{\"destination\":\"Uffcadd844141cf0a43c0c2c87fb2389e\",\"events\":[{\"type\":\"message\",\"message\":{\"type\":\"sticker\",\"id\":\"576619217470882099\",\"quoteToken\":\"ivOFGI_Tp64RJxjyfVyin8v74hS1MY3C6UGub-PuJwahaKFg8PwjtPAXofbtoBFXLtMt2rZFktF8sGmaFJzV8J1xp6hlr2xq6KoM4tGbDzkZZ9LZENdfUmru8KW5TURggXV-h47WJLx_OoiCL2Cs0g\",\"stickerId\":\"131371\",\"packageId\":\"1001808\",\"stickerResourceType\":\"STATIC\",\"keywords\":[\"Knocked out\"]},\"webhookEventId\":\"01K3WF057KCX7M02KR9SCWSVKM\",\"deliveryContext\":{\"isRedelivery\":false},\"timestamp\":1756523140300,\"source\":{\"type\":\"user\",\"userId\":\"Uc0f3910d135521f0995ac379d0c945f8\"},\"replyToken\":\"abd64d68a1de494398f89ed2b122a0bd\",\"mode\":\"active\"}]}"</t>
  </si>
  <si>
    <t>json : "{\"date\":\"2025-08-30T04:00:42.209Z\",\"deliveryDate\":\"2025-08-30\",\"user\":\"Shounen Yakiniku\",\"userLine\":\"ADMIN\",\"payMethod\":\"เครดิต\",\"userId\":\"ADMIN\",\"order\":[{\"name\":\"Cos\",\"nameTh\":\"คอส\",\"amount\":4,\"price\":120,\"subtotal\":480}]}"</t>
  </si>
  <si>
    <t>🔥 Queued order with Trigger ID: -3964368029086320779</t>
  </si>
  <si>
    <t>json : "{\"date\":\"2025-08-30T04:01:17.508Z\",\"deliveryDate\":\"2025-08-30\",\"user\":\"Ken Izakaya\",\"userLine\":\"ADMIN\",\"payMethod\":\"เครดิต\",\"userId\":\"ADMIN\",\"order\":[{\"name\":\"Mizuna\",\"nameTh\":\"มิซูน่า\",\"amount\":1,\"price\":230,\"subtotal\":230}]}"</t>
  </si>
  <si>
    <t>🔥 Queued order with Trigger ID: -2775299421268313909</t>
  </si>
  <si>
    <t>json : "{\"date\":\"2025-08-30T04:01:58.023Z\",\"deliveryDate\":\"2025-08-30\",\"user\":\"Fat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</si>
  <si>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Processing order for trigger: -2775299421268313909</t>
  </si>
  <si>
    <t>🔥 Queued order with Trigger ID: -7522683967770245961</t>
  </si>
  <si>
    <t>🔥 Processing order for trigger: -3964368029086320779</t>
  </si>
  <si>
    <t>summarizeOrdersToPayments key: 30/08/2025|Ken Izakaya</t>
  </si>
  <si>
    <t>🔥 Processing order for trigger: -7522683967770245961</t>
  </si>
  <si>
    <t>✅ เริ่ม generateAdminDeliveryDocs สำหรับ: Ken Izakaya วันที่: 30082025</t>
  </si>
  <si>
    <t>summarizeOrdersToPayments key: 30/08/2025|Fat Boy</t>
  </si>
  <si>
    <t>summarizeOrdersToPayments key: 30/08/2025|Shounen Yakiniku</t>
  </si>
  <si>
    <t>json : "{\"date\":\"2025-08-30T04:02:40.764Z\",\"deliveryDate\":\"2025-08-30\",\"user\":\"8 Bistro\",\"userLine\":\"ADMIN\",\"payMethod\":\"เครดิต\",\"userId\":\"ADMIN\",\"order\":[{\"name\":\"Frillice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</si>
  <si>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3389514376042447970</t>
  </si>
  <si>
    <t>✅ เริ่ม generateAdminDeliveryDocs สำหรับ: Fat Boy วันที่: 30082025</t>
  </si>
  <si>
    <t>✨ สร้างเลขที่เอกสารใหม่: DS300825001</t>
  </si>
  <si>
    <t>✅ เริ่ม generateAdminDeliveryDocs สำหรับ: Shounen Yakiniku วันที่: 30082025</t>
  </si>
  <si>
    <t>✨ สร้างเลขที่เอกสารใหม่: DS300825002</t>
  </si>
  <si>
    <t>💾 อัปเดตเลขที่เอกสาร DS300825001 ใน Payments แถวที่ 2106</t>
  </si>
  <si>
    <t>Flex Message (Final): {"type":"flex","altText":"(ADMIN#854) สั่งผักใหม่","contents":{"type":"bubble","size":"mega","body":{"type":"box","layout":"vertical","spacing":"md","contents":[{"type":"text","text":"✅ รายการสั่งผักใหม่ (ADMIN#854)","weight":"bold","size":"md","color":"#1DB446","wrap":true},{"type":"text","text":"ร้าน: Ken Izakaya","size":"sm","color":"#555555","wrap":true},{"type":"text","text":"การชำระเงิน: เครดิต","size":"sm","color":"#555555","wrap":true},{"type":"text","text":"วันที่จัดส่ง: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Mizuna","size":"sm","color":"#000000","flex":4},{"type":"text","text":"1.00 กก.","size":"sm","color":"#555555","align":"end","flex":3},{"type":"text","text":"230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กก.","weight":"bold","align":"end","size":"sm","flex":2},{"type":"text","text":"230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PDF","uri":"https://drive.google.com/file/d/1vKLp0v_au0F76sHlxA0sYVgjy3L6At3P/view?usp=drivesdk"},"margin":"sm"}]}]}}}</t>
  </si>
  <si>
    <t>📬 pushFlexMessage : {"sentMessages":[{"id":"576624996869734514","quoteToken":"vGyinpxABk74lOK71U7gj6Ip3t9ooR_uDP1diBT8R0HAMysQPCihGM_9LP3zKkncnbeAStaVEmOPTZFvmtLNrPOjJAQrWydc2QeGc1FdwUsvIw_jEY-7TfZ0KYZ_rYy5KIQCQ0TAuTAl-xJlsuDzyQ"}]}</t>
  </si>
  <si>
    <t>🔥 Deleted property for trigger: -2775299421268313909</t>
  </si>
  <si>
    <t>✅ Deleted trigger: -2775299421268313909</t>
  </si>
  <si>
    <t>✨ สร้างเลขที่เอกสารใหม่: DS300825003</t>
  </si>
  <si>
    <t>💾 อัปเดตเลขที่เอกสาร DS300825002 ใน Payments แถวที่ 2107</t>
  </si>
  <si>
    <t>Flex Message (Final): {"type":"flex","altText":"(ADMIN#855) สั่งผักใหม่","contents":{"type":"bubble","size":"mega","body":{"type":"box","layout":"vertical","spacing":"md","contents":[{"type":"text","text":"✅ รายการสั่งผักใหม่ (ADMIN#855)","weight":"bold","size":"md","color":"#1DB446","wrap":true},{"type":"text","text":"ร้าน: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กก.","weight":"bold","align":"end","size":"sm","flex":2},{"type":"text","text":"400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PDF","uri":"https://drive.google.com/file/d/1AhZQNuimWpspD015hHVDDAqOjwDFFlXE/view?usp=drivesdk"},"margin":"sm"}]}]}}}</t>
  </si>
  <si>
    <t>📬 pushFlexMessage : {"sentMessages":[{"id":"576625007758147785","quoteToken":"XRKyoSl6NnbmHJJ-UUXItsTxUO40QqtqfAPCee4uSCrXl9-MEFImX7axYQ83W9e7-2sk7iGaCCyzwx3oL-WdX7PSBzJpyqQ6yPdmxkt2YkmZw9kdo3Gc53Cg0PcHzSddx-IA1KisuYfV63ozrVXHZw"}]}</t>
  </si>
  <si>
    <t>🔥 Deleted property for trigger: -7522683967770245961</t>
  </si>
  <si>
    <t>✅ Deleted trigger: -7522683967770245961</t>
  </si>
  <si>
    <t>💾 อัปเดตเลขที่เอกสาร DS300825003 ใน Payments แถวที่ 2108</t>
  </si>
  <si>
    <t>Flex Message (Final): {"type":"flex","altText":"(ADMIN#856) สั่งผักใหม่","contents":{"type":"bubble","size":"mega","body":{"type":"box","layout":"vertical","spacing":"md","contents":[{"type":"text","text":"✅ รายการสั่งผักใหม่ (ADMIN#856)","weight":"bold","size":"md","color":"#1DB446","wrap":true},{"type":"text","text":"ร้าน: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PDF","uri":"https://drive.google.com/file/d/1YD1A4u4hRPT4ZllqR7awjCEPvPkuSVPd/view?usp=drivesdk"},"margin":"sm"}]}]}}}</t>
  </si>
  <si>
    <t>📬 pushFlexMessage : {"sentMessages":[{"id":"576625023092785171","quoteToken":"dolA6ebKhpTbPY8HP8lqyJI0PvBWauFbBEFTnaxkSEPASBuBR6NSrie7rycTgG2antKqqq6TuxeFCkZIKi52PAU3J_0xQJ876NjUKKVuRfEZ1eiGAX55ustcw-zcc6rJ766tCLywZafzEQSCThku8A"}]}</t>
  </si>
  <si>
    <t>🔥 Deleted property for trigger: -3964368029086320779</t>
  </si>
  <si>
    <t>✅ Deleted trigger: -3964368029086320779</t>
  </si>
  <si>
    <t>🔥 Processing order for trigger: 3389514376042447970</t>
  </si>
  <si>
    <t>json : "{\"date\":\"2025-08-30T04:05:23.021Z\",\"deliveryDate\":\"2025-08-30\",\"user\":\"Bosco\",\"userLine\":\"ADMIN\",\"payMethod\":\"เงินสด\",\"userId\":\"ADMIN\",\"order\":[{\"name\":\"Green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ร็อคเก็ต\",\"amount\":0.1,\"price\":300,\"subtotal\":30},{\"name\":\"Italian Basil\",\"nameTh\":\"เบซิล\",\"amount\":0.2,\"price\":400,\"subtotal\":80}]}"</t>
  </si>
  <si>
    <t>summarizeOrdersToPayments key: 30/08/2025|8 Bistro</t>
  </si>
  <si>
    <t>❌ Error generating late document: ข้อผิดพลาดของบริการ: ไดรฟ์</t>
  </si>
  <si>
    <t>Flex Message (Final): {"type":"flex","altText":"(ADMIN#857) สั่งผักใหม่","contents":{"type":"bubble","size":"mega","body":{"type":"box","layout":"vertical","spacing":"md","contents":[{"type":"text","text":"✅ รายการสั่งผักใหม่ (ADMIN#857)","weight":"bold","size":"md","color":"#1DB446","wrap":true},{"type":"text","text":"ร้าน: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บ.","size":"sm","color":"#000000","align":"end","flex":3}]},{"type":"box","layout":"horizontal","contents":[{"type":"text","text":"Red Coral","size":"sm","color":"#000000","flex":4},{"type":"text","text":"1.00 กก.","size":"sm","color":"#555555","align":"end","flex":3},{"type":"text","text":"140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กก.","weight":"bold","align":"end","size":"sm","flex":2},{"type":"text","text":"280 บ.","weight":"bold","align":"end","size":"sm","flex":3}]},{"type":"text","text":"⚠️ สร้างเอกสารล่าช้าล้มเหลว","color":"#FF0000","size":"xs","margin":"md"}]}}}</t>
  </si>
  <si>
    <t>📬 pushFlexMessage : {"sentMessages":[{"id":"576625277803954794","quoteToken":"xVL80BlWQh-We2QGva7XqXTNFq6sulVDIDimb9fl9pAdPIcI0zaEj373MEeYLMcW9Yl8LuxTrgJDVFkH1LuaabUe-IB00KW124Ngrj2ByDQHOv8fPg24lR__ROGNz2rlVY1j1_JBFbNE9ESKlpAMrg"}]}</t>
  </si>
  <si>
    <t>🔥 Deleted property for trigger: 3389514376042447970</t>
  </si>
  <si>
    <t>✅ Deleted trigger: 3389514376042447970</t>
  </si>
  <si>
    <t>Checking documents for 1 shops on date: 2025-08-30</t>
  </si>
  <si>
    <t>✅ เริ่ม checkIfDocumentExists สำหรับ: 8 Bistro วันที่: 30082025</t>
  </si>
  <si>
    <t>🔍 ค้นหาไฟล์ที่ขึ้นต้นด้วย: 8 Bistro- ในโฟลเดอร์ 30082025</t>
  </si>
  <si>
    <t>✅ เริ่ม generateAdminDeliveryDocs สำหรับ: 8 Bistro วันที่: 30082025</t>
  </si>
  <si>
    <t>✨ สร้างเลขที่เอกสารใหม่: DS300825004</t>
  </si>
  <si>
    <t>💾 อัปเดตเลขที่เอกสาร DS300825004 ใน Payments แถวที่ 2109</t>
  </si>
  <si>
    <t>json : "{\"date\":\"2025-08-30T04:15:19.549Z\",\"deliveryDate\":\"2025-08-30\",\"user\":\"Bosco\",\"userLine\":\"ADMIN\",\"payMethod\":\"เงินสด\",\"userId\":\"ADMIN\",\"order\":[{\"name\":\"Green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\",\"amount\":0.5,\"price\":120,\"subtotal\":60},{\"name\":\"Cos\",\"nameTh\":\"คอส\",\"amount\":0.5,\"price\":120,\"subtotal\":60},{\"name\":\"Wild Rocket\",\"nameTh\":\"ไวลด์ ร็อคเก็ต\",\"amount\":0.1,\"price\":300,\"subtotal\":30},{\"name\":\"Italian Basil\",\"nameTh\":\"เบซิล\",\"amount\":0.2,\"price\":400,\"subtotal\":80}]}"</t>
  </si>
  <si>
    <t>🔥 Queued order with Trigger ID: 3694403382942247328</t>
  </si>
  <si>
    <t>🔥 Processing order for trigger: 3694403382942247328</t>
  </si>
  <si>
    <t>✅ เริ่ม generateAdminDeliveryDocs สำหรับ: Bosco วันที่: 30082025</t>
  </si>
  <si>
    <t>🗑️ ลบไฟล์เก่า: Bosco-RC300825002.pdf</t>
  </si>
  <si>
    <t>Flex Message (Final): {"type":"flex","altText":"(ADMIN#853) แก้ไขสั่งผัก","contents":{"type":"bubble","size":"mega","body":{"type":"box","layout":"vertical","spacing":"md","contents":[{"type":"text","text":"🔄 แก้ไขรายการสั่งผัก (ADMIN#853)","weight":"bold","size":"md","color":"#f57b00","wrap":true},{"type":"text","text":"ร้าน: Bosco","size":"sm","color":"#555555","wrap":true},{"type":"text","text":"การชำระเงิน: เงินสด","size":"sm","color":"#555555","wrap":true},{"type":"text","text":"วันที่จัดส่ง: เสาร์ที่ 30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บ.","size":"sm","color":"#000000","align":"end","flex":3}]},{"type":"box","layout":"horizontal","contents":[{"type":"text","text":"Red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บ.","size":"sm","color":"#000000","align":"end","flex":3}]},{"type":"box","layout":"horizontal","contents":[{"type":"text","text":"Cos","size":"sm","color":"#000000","flex":4},{"type":"text","text":"0.50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บ.","size":"sm","color":"#000000","align":"end","flex":3}]},{"type":"box","layout":"horizontal","contents":[{"type":"text","text":"Wild Rocket","size":"sm","color":"#000000","flex":4},{"type":"text","text":"0.10 กก.","size":"sm","color":"#555555","align":"end","flex":3},{"type":"text","text":"30 บ.","size":"sm","color":"#000000","align":"end","flex":3}]},{"type":"box","layout":"horizontal","contents":[{"type":"text","text":"Italian Basil","size":"sm","color":"#000000","flex":4},{"type":"text","text":"0.20 กก.","size":"sm","color":"#555555","align":"end","flex":3},{"type":"text","text":"80 บ.","size":"sm","color":"#000000","align":"end","flex":3}]}]},{"type":"separator","margin":"md"},{"type":"box","layout":"horizontal","margin":"sm","contents":[{"type":"text","text":"รวม","weight":"bold","size":"sm","flex":4},{"type":"text","text":"1.80 กก.","weight":"bold","align":"end","size":"sm","flex":2},{"type":"text","text":"290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PDF","uri":"https://drive.google.com/file/d/1ikjT7_CgretyOmcAFXvtTJ96r3-1lsT_/view?usp=drivesdk"},"margin":"sm"}]}]}}}</t>
  </si>
  <si>
    <t>📬 pushFlexMessage : {"sentMessages":[{"id":"576626460681568461","quoteToken":"3qo5QuaUBsTFf9B9pvYy6f2REG2G4Zm5yXR23hqbxauzv8qS5IzIEIx3nYYQhW1URxa6U6IgYsCfKrXiZCTMiOKKcvaBMWDXvAM0_GE_vmCnIx9cSRM2Heprv2_cUTBp3izT3g-UeRwgRNERmh0T-w"}]}</t>
  </si>
  <si>
    <t>🔥 Deleted property for trigger: 3694403382942247328</t>
  </si>
  <si>
    <t>✅ Deleted trigger: 3694403382942247328</t>
  </si>
  <si>
    <t>json : "{\"destination\":\"Uffcadd844141cf0a43c0c2c87fb2389e\",\"events\":[{\"type\":\"message\",\"message\":{\"type\":\"text\",\"id\":\"576643692208062894\",\"quoteToken\":\"Dz8BshvB6aFjUkewM1MiEFyknUIUZBspZAqpyEw5OixQmtsFaRvnfwPx3aJMlvy2gNlF2pJm1O59sOq51xRBtr40cWnkeYpUgvCvx4x1obUJdjZ_vPr0MGICd4k6qE97e2mjLGF6HZfk7s4Bfk3JzA\",\"text\":\"คะ\"},\"webhookEventId\":\"01K3WWXBTK0ZSPRKPWFW1XA6YY\",\"deliveryContext\":{\"isRedelivery\":false},\"timestamp\":1756537728535,\"source\":{\"type\":\"user\",\"userId\":\"Uc6055f977b197597baf773d364ef63ef\"},\"replyToken\":\"5563e02e1e5c4487afdc05c86b6abc52\",\"mode\":\"active\"}]}"</t>
  </si>
  <si>
    <t>json : "{\"destination\":\"Uffcadd844141cf0a43c0c2c87fb2389e\",\"events\":[{\"type\":\"message\",\"message\":{\"type\":\"image\",\"id\":\"576645858951692306\",\"quoteToken\":\"c2D5T34JHXBSmIG0t9mxKKipBUpU5y3SusXcFjQhetSnHwJ5Fu861A-d6g3a7UZJ85VRek_9SLF00DPPL3SDViZU7yUweyENMmgm0dqPP-cklt3IXE31lr4mVOGgXlvgqCiWaxCP0NEtsPSlwgW1qA\",\"contentProvider\":{\"type\":\"line\"}},\"webhookEventId\":\"01K3WY4S7355ZB2SSJ3T3PFMHR\",\"deliveryContext\":{\"isRedelivery\":false},\"timestamp\":1756539020009,\"source\":{\"type\":\"user\",\"userId\":\"Ua66b3eeb10eab2aa6595b3a85ef825d5\"},\"replyToken\":\"63e6219472964d5f95eaff04f5a9b1a3\",\"mode\":\"active\"}]}"</t>
  </si>
  <si>
    <t>📬 pushFlexMessage : {"sentMessages":[{"id":"576668180165165458","quoteToken":"tdlO6oIzoaoZeHivcGid9gMjjZVtM_oygA8rifXvg-jp31QM1IcHhtLmvHx1z3rE74Rkvt63gb-ymlXWlA8-02VTiMPN6J62Hiq6GTv1HBS_MlCi-kEvNktq1cA2-ZRM9iswkIMpr2fHVSLd4wryEw"}]}</t>
  </si>
  <si>
    <t>📬 pushFlexMessage : {"sentMessages":[{"id":"576668184494211344","quoteToken":"Z3o67LMIqQ4UWLaH4QKQzUPYpMmADWKh9Xe0bRphrMYRDFELQcvJbffVZLwvjQ-2Q98OSVRAFVVUxjoyUwtfwgnnVikt4FVI3lry_AT3_A-_8j3l4ZGJwkP1G3tS83drTSaZB1t_ReT-783v9pbyJA"}]}</t>
  </si>
  <si>
    <t>json : "{\"destination\":\"Uffcadd844141cf0a43c0c2c87fb2389e\",\"events\":[{\"type\":\"message\",\"message\":{\"type\":\"image\",\"id\":\"576683347204374875\",\"quoteToken\":\"1ZHa25x9fCuNPuRWd1ll2chvCKeadXuNQ5NGMx1hQ6YQDoXELyNGQobgFUZCC66tHR_7tm8VjwbxOR7ca0r8ohVml7FsPuVFn62Rze6eyo0vbNH1ZEj01OVZWUwY0qtR-EoaRiGtwTaAbMAWG-GOeA\",\"contentProvider\":{\"type\":\"line\"}},\"webhookEventId\":\"01K3XKEPF50FT77QZEXQHSE22D\",\"deliveryContext\":{\"isRedelivery\":false},\"timestamp\":1756561365190,\"source\":{\"type\":\"user\",\"userId\":\"U0a6caa79590587d5269bfdd7dcb6f3c2\"},\"replyToken\":\"e9acf7b2db1d4dd685ea7002a71bd68f\",\"mode\":\"active\"}]}"</t>
  </si>
  <si>
    <t>json : "{\"destination\":\"Uffcadd844141cf0a43c0c2c87fb2389e\",\"events\":[{\"type\":\"message\",\"message\":{\"type\":\"text\",\"id\":\"576684585145336153\",\"quoteToken\":\"l6ijQ9LLl7kx-fB2J8UuzqT3Mo9S-WO5tT14irl1IA-_aYNFe9LftLCBkaV9-9Vp237kOYmqdGkcn5ZiDLJqb8aEEsaJLhRMvssGwNfkS0H4Iq2QmUnTQz3Yew4hgI4C90rOUfPMftF2Q7xiQhVTsg\",\"text\":\"โชเน็น 1\\nคอส 8 โล\\nกรีน 2โล\\nเรด 2 โลค่ะ \"},\"webhookEventId\":\"01K3XM56S9EJHVQ6ZDS71EENDE\",\"deliveryContext\":{\"isRedelivery\":false},\"timestamp\":1756562102615,\"source\":{\"type\":\"user\",\"userId\":\"Uc0f3910d135521f0995ac379d0c945f8\"},\"replyToken\":\"3758487c56054964975c9ebcf8cf84eb\",\"mode\":\"active\"}]}"</t>
  </si>
  <si>
    <t>json : "{\"date\":\"2025-08-30T14:02:21.282Z\",\"deliveryDate\":\"2025-08-31\",\"user\":\"Shounen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\",\"amount\":2,\"price\":120,\"subtotal\":240},{\"name\":\"Cos\",\"nameTh\":\"คอส\",\"amount\":8,\"price\":120,\"subtotal\":960}]}"</t>
  </si>
  <si>
    <t>🔥 Queued order with Trigger ID: -703176952771705503</t>
  </si>
  <si>
    <t>🔥 Processing order for trigger: -703176952771705503</t>
  </si>
  <si>
    <t>Delivery Date : Sun Aug 31 2025 07:00:00 GMT+0700 (เวลาอินโดจีน)</t>
  </si>
  <si>
    <t>Delivery Date Formated: 31/08/2025</t>
  </si>
  <si>
    <t>summarizeOrdersToPayments key: 31/08/2025|Shounen Yakiniku</t>
  </si>
  <si>
    <t>json : "{\"destination\":\"Uffcadd844141cf0a43c0c2c87fb2389e\",\"events\":[{\"type\":\"message\",\"message\":{\"type\":\"text\",\"id\":\"576691533798178838\",\"quoteToken\":\"YVTPk4uxN1-JiGfAmNNKzgSHuolh7c_AN_46roXhn_BNWiq3Xtih-9ItpdzzWh53B11WohxMZaSDB7J7R-mIIla2DcE7XtY3eXVXAAH9KVAzTLveIivpnsp4JD-cmQpKzb5yc1cTuxXpRvaGKABaKw\",\"text\":\"โชเน็น  2 \\nคอส 4 โลค่ะ\"},\"webhookEventId\":\"01K3XR3KADMYR58NFEMKR95KSM\",\"deliveryContext\":{\"isRedelivery\":false},\"timestamp\":1756566244179,\"source\":{\"type\":\"user\",\"userId\":\"Uc0f3910d135521f0995ac379d0c945f8\"},\"replyToken\":\"fe85b356794f487fb02c6cc8ce8f8e2e\",\"mode\":\"active\"}]}"</t>
  </si>
  <si>
    <t>json : "{\"destination\":\"Uffcadd844141cf0a43c0c2c87fb2389e\",\"events\":[{\"type\":\"message\",\"message\":{\"type\":\"text\",\"id\":\"576691559584760197\",\"quoteToken\":\"vcWKmkxjC0yJnjoppc0joziuS3aMGbj6uQ0m0k-VnqyUCAeCHqvdXpWKZq9A0Uc2JtMfqhDG3ZZ0omx0hFYvSadev9O6dedYEux0cmxqrbarCJxQlhOXcZbixF0V14YeB_AeEqCH_B0vAq1UWc-fOA\",\"text\":\"เอทบิสโทร\\nเบบี้คอส 1 โล\"},\"webhookEventId\":\"01K3XR42DZC6QWFZMWPRG9FPP3\",\"deliveryContext\":{\"isRedelivery\":false},\"timestamp\":1756566259652,\"source\":{\"type\":\"user\",\"userId\":\"Uc0f3910d135521f0995ac379d0c945f8\"},\"replyToken\":\"cc2c8ce740944c51a17c9947bb66df5e\",\"mode\":\"active\"}]}"</t>
  </si>
  <si>
    <t>json : "{\"destination\":\"Uffcadd844141cf0a43c0c2c87fb2389e\",\"events\":[{\"type\":\"message\",\"message\":{\"type\":\"text\",\"id\":\"576691596310347846\",\"quoteToken\":\"5SRTd-vyj3ob-_7_0pWF52_uDbErWcym96nmvkOjHrp-qRlU1FZbDOctKu3uy6btz-prdcszx66T2Pp15yD_sDK29Df_5q4B5lTkKc4ZccoOxuPYuzkTlIyc9u-mC4nVZphPL29LwjBC2CzWUvQRFQ\",\"text\":\"เคน\\nฟิลเลย์ 1 โล\"},\"webhookEventId\":\"01K3XR4QM3KYHK68ZG4CDNHSY7\",\"deliveryContext\":{\"isRedelivery\":false},\"timestamp\":1756566281632,\"source\":{\"type\":\"user\",\"userId\":\"Uc0f3910d135521f0995ac379d0c945f8\"},\"replyToken\":\"54089eb397144d3f8e6cf7c878297a58\",\"mode\":\"active\"}]}"</t>
  </si>
  <si>
    <t>json : "{\"destination\":\"Uffcadd844141cf0a43c0c2c87fb2389e\",\"events\":[{\"type\":\"message\",\"message\":{\"type\":\"text\",\"id\":\"576696624643571768\",\"quoteToken\":\"6n7FGi5enrr5mEvoGOvENpAUJqH00xSEQB2teCpuYp0f1yGFOzoXemdy-e6VuzzIiea0hO7uti2T8hoGJ5YIX3NpTA6cyFIJfvzsFlvooudXcZlgZUGWU10GX8hGCoFkoLNGGHrZX8HDoU13wHh9LA\",\"text\":\"พรุ่งสั่ง ควอส กรีน เรด อย่างละ 1 ค่ะ \"},\"webhookEventId\":\"01K3XV06QCFG30ZDVRSBNX1WYK\",\"deliveryContext\":{\"isRedelivery\":false},\"timestamp\":1756569278656,\"source\":{\"type\":\"user\",\"userId\":\"Ua2519870371da500fb2909b15577d510\"},\"replyToken\":\"bbb0cdcfcdbd4b10b1707bbb7db7f040\",\"mode\":\"active\"}]}"</t>
  </si>
  <si>
    <t>json : "{\"destination\":\"Uffcadd844141cf0a43c0c2c87fb2389e\",\"events\":[{\"type\":\"message\",\"message\":{\"type\":\"text\",\"id\":\"576696672961953947\",\"quoteToken\":\"Ysv6dq2ZzepIhBXckSuznHq3EkFKEWw5s8i7VQ64PwJpzClreh2PSG2Xt0wRtRDzOptxh5PShKBU_1ld04ChmD8Bf-aHTwU3EyP57kxKZmKvW2LPvANImV5kfkbZDEX-0Vh0c6MMP_qIEUwhwVvCJA\",\"text\":\"มียอดค้างล่าสุด ที่ยังไม่ได้จ่ายไช่ไหม คะ \"},\"webhookEventId\":\"01K3XV12Q7HKDR93DW92DK1CS7\",\"deliveryContext\":{\"isRedelivery\":false},\"timestamp\":1756569307381,\"source\":{\"type\":\"user\",\"userId\":\"Ua2519870371da500fb2909b15577d510\"},\"replyToken\":\"2b165337ed24478f8e69a1d2a23c22c6\",\"mode\":\"active\"}]}"</t>
  </si>
  <si>
    <t>json : "{\"date\":\"2025-08-30T15:55:54.881Z\",\"deliveryDate\":\"2025-08-31\",\"user\":\"Shounen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\",\"amount\":2,\"price\":120,\"subtotal\":240},{\"name\":\"Cos\",\"nameTh\":\"คอส\",\"amount\":8,\"price\":120,\"subtotal\":960}]}"</t>
  </si>
  <si>
    <t>🔥 Queued order with Trigger ID: 1484429880649413716</t>
  </si>
  <si>
    <t>🔥 Processing order for trigger: 1484429880649413716</t>
  </si>
  <si>
    <t>Found 3 rows to delete for shop "Shounen Yakiniku" on 31/08/2025.</t>
  </si>
  <si>
    <t>Deleted row: 3782</t>
  </si>
  <si>
    <t>Deleted row: 3781</t>
  </si>
  <si>
    <t>Deleted row: 3780</t>
  </si>
  <si>
    <t>Found existing payment summary at data index: 2108</t>
  </si>
  <si>
    <t>Row 2110 updated successfully.</t>
  </si>
  <si>
    <t>Flex Message (Final): {"type":"flex","altText":"(ADMIN#858) แก้ไขสั่งผัก","contents":{"type":"bubble","size":"mega","body":{"type":"box","layout":"vertical","spacing":"md","contents":[{"type":"text","text":"🔄 แก้ไขรายการสั่งผัก (ADMIN#858)","weight":"bold","size":"md","color":"#f57b00","wrap":true},{"type":"text","text":"ร้าน: Shounen Yakiniku","size":"sm","color":"#555555","wrap":true},{"type":"text","text":"การชำระเงิน: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บ.","size":"sm","color":"#000000","align":"end","flex":3}]},{"type":"box","layout":"horizontal","contents":[{"type":"text","text":"Red Oak","size":"sm","color":"#000000","flex":4},{"type":"text","text":"2.00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บ.","size":"sm","color":"#000000","align":"end","flex":3}]},{"type":"box","layout":"horizontal","contents":[{"type":"text","text":"Cos","size":"sm","color":"#000000","flex":4},{"type":"text","text":"8.00 กก.","size":"sm","color":"#555555","align":"end","flex":3},{"type":"text","text":"960 บ.","size":"sm","color":"#000000","align":"end","flex":3}]}]},{"type":"separator","margin":"md"},{"type":"box","layout":"horizontal","margin":"sm","contents":[{"type":"text","text":"รวม","weight":"bold","size":"sm","flex":4},{"type":"text","text":"12.00 กก.","weight":"bold","align":"end","size":"sm","flex":2},{"type":"text","text":"1,440 บ.","weight":"bold","align":"end","size":"sm","flex":3}]}]}}}</t>
  </si>
  <si>
    <t>📬 pushFlexMessage : {"sentMessages":[{"id":"576696850011390059","quoteToken":"7wzsU9eRQT9bed78x14crIE8MAUpdtGpX1rxNXe3SB1iHVPVn-ejvTkuSzUgAmg1upW8iF5DldZeXbsdFLIfOCDwR655ScUwFTbudduijINXkGd3s1vqneFcgaD7_9kJRpe-F_ta8ldzyrQ1YUrRSA"}]}</t>
  </si>
  <si>
    <t>🔥 Deleted property for trigger: 1484429880649413716</t>
  </si>
  <si>
    <t>✅ Deleted trigger: 1484429880649413716</t>
  </si>
  <si>
    <t>json : "{\"date\":\"2025-08-30T15:57:16.237Z\",\"deliveryDate\":\"2025-08-31\",\"user\":\"Shounen Yakiniku2\",\"userLine\":\"ADMIN\",\"payMethod\":\"เครดิต\",\"userId\":\"ADMIN\",\"order\":[{\"name\":\"Cos\",\"nameTh\":\"คอส\",\"amount\":4,\"price\":120,\"subtotal\":480}]}"</t>
  </si>
  <si>
    <t>🔥 Queued order with Trigger ID: -7328137049131895060</t>
  </si>
  <si>
    <t>🔥 Processing order for trigger: -7328137049131895060</t>
  </si>
  <si>
    <t>json : "{\"date\":\"2025-08-30T15:58:05.108Z\",\"deliveryDate\":\"2025-08-31\",\"user\":\"8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</si>
  <si>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3519401146739007244</t>
  </si>
  <si>
    <t>summarizeOrdersToPayments key: 31/08/2025|Shounen Yakiniku2</t>
  </si>
  <si>
    <t>Flex Message (Final): {"type":"flex","altText":"(ADMIN#859) สั่งผักใหม่","contents":{"type":"bubble","size":"mega","body":{"type":"box","layout":"vertical","spacing":"md","contents":[{"type":"text","text":"✅ รายการสั่งผักใหม่ (ADMIN#859)","weight":"bold","size":"md","color":"#1DB446","wrap":true},{"type":"text","text":"ร้าน: Shounen Yakiniku2","size":"sm","color":"#555555","wrap":true},{"type":"text","text":"การชำระเงิน: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4.00 กก.","size":"sm","color":"#555555","align":"end","flex":3},{"type":"text","text":"480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กก.","weight":"bold","align":"end","size":"sm","flex":2},{"type":"text","text":"480 บ.","weight":"bold","align":"end","size":"sm","flex":3}]}]}}}</t>
  </si>
  <si>
    <t>📬 pushFlexMessage : {"sentMessages":[{"id":"576697029393907986","quoteToken":"62_jpolSdK_cwZhADQZrQUEA20m2uOU2ZXhnoZpvBP-6s2qD-dd-ZceujECwMQpftE8GgkNkiriN48omStZpbvnoXwhGpz5d3Fy2arfY9cMeqcMvM-SgBuqjRwHm-_GfTfu-T300M7WVMr5qK8kP0w"}]}</t>
  </si>
  <si>
    <t>🔥 Deleted property for trigger: -7328137049131895060</t>
  </si>
  <si>
    <t>✅ Deleted trigger: -7328137049131895060</t>
  </si>
  <si>
    <t>🔥 Processing order for trigger: 3519401146739007244</t>
  </si>
  <si>
    <t>summarizeOrdersToPayments key: 31/08/2025|8 Bistro</t>
  </si>
  <si>
    <t>Flex Message (Final): {"type":"flex","altText":"(ADMIN#860) สั่งผักใหม่","contents":{"type":"bubble","size":"mega","body":{"type":"box","layout":"vertical","spacing":"md","contents":[{"type":"text","text":"✅ รายการสั่งผักใหม่ (ADMIN#860)","weight":"bold","size":"md","color":"#1DB446","wrap":true},{"type":"text","text":"ร้าน: 8 Bistro","size":"sm","color":"#555555","wrap":true},{"type":"text","text":"การชำระเงิน: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</si>
  <si>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{"sentMessages":[{"id":"576697132321866055","quoteToken":"lvcWC27jW0vA8eSXv_K-og7geOQPpxDWwjUsvUuIfRUbTfwBhQOtd0ClN6zDBHoWU8h1dtvrdpzlhXtqlU6s33gOwId5ScZnD3LcDT3MLG_WCP3SxKkEDuXwEUpjxXEcMoX6TdHw71qDCItAggGylw"}]}</t>
  </si>
  <si>
    <t>🔥 Deleted property for trigger: 3519401146739007244</t>
  </si>
  <si>
    <t>✅ Deleted trigger: 3519401146739007244</t>
  </si>
  <si>
    <t>json : "{\"date\":\"2025-08-30T16:06:08.937Z\",\"deliveryDate\":\"2025-08-31\",\"user\":\"Homie\",\"userLine\":\"namm\",\"payMethod\":\"โอนเงิน\",\"userId\":\"U0a6caa79590587d5269bfdd7dcb6f3c2\",\"order\":[{\"name\":\"Red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</si>
  <si>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{"sentMessages":[{"id":"576697790424678471","quoteToken":"HT0CImem7-uuv0QttJVQpO6yMlKD9de-YMXc_9vrUnD_U6rF_nvMiXon6ExUawqrgFMi5qxkehWqqfCGuBbH-D-7NJpsj3lGlEqwnIE3V77_ap_4rIkqD_2zPgmxQUJq_V3Z0icIAcotISWywkvhdg"}]}</t>
  </si>
  <si>
    <t>🔥 Queued order with Trigger ID: 3888269618550048270</t>
  </si>
  <si>
    <t>🔥 Processing order for trigger: 3888269618550048270</t>
  </si>
  <si>
    <t>summarizeOrdersToPayments key: 31/08/2025|Homie</t>
  </si>
  <si>
    <t>Flex Message (Final): {"type":"flex","altText":"(namm#861) สั่งผักใหม่","contents":{"type":"bubble","size":"mega","body":{"type":"box","layout":"vertical","spacing":"md","contents":[{"type":"text","text":"✅ รายการสั่งผักใหม่ (namm#861)","weight":"bold","size":"md","color":"#1DB446","wrap":true},{"type":"text","text":"ร้าน: Homie","size":"sm","color":"#555555","wrap":true},{"type":"text","text":"การชำระเงิน: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บ.","size":"sm","color":"#000000","align":"end","flex":3}]}]},{"type":"separator","margin":"md"},{"type":"box","layout":"horizontal","margin":"sm","contents":[{"type":"text","text":"รวม","weight":"bold","size":"sm","flex":4},{"type":"text","text":"2.00 กก.","weight":"bold","align":"end","size":"sm","flex":2},{"type":"text","text":"240 บ.","weight":"bold","align":"end","size":"sm","flex":3}]}]}}}</t>
  </si>
  <si>
    <t>📬 pushFlexMessage : {"sentMessages":[{"id":"576697915096170722","quoteToken":"6kyqIBVC45VXmLAiGu57wpKylOsIw-d6TdcZxuTlTc-na_uGBFHMu0oj8WeOf2ncVce9e7UrLRbYkym1PI-YgPec7eqgkx_HjnmejbchCAtmsUbuiiEMw1pkrYjlRz0Da2Wao8uGWaapIbbVEO4GzQ"}]}</t>
  </si>
  <si>
    <t>🔥 Deleted property for trigger: 3888269618550048270</t>
  </si>
  <si>
    <t>✅ Deleted trigger: 3888269618550048270</t>
  </si>
  <si>
    <t>json : "{\"date\":\"2025-08-30T16:08:00.552Z\",\"deliveryDate\":\"2025-08-31\",\"user\":\"Touch Steak\",\"userLine\":\"ADMIN\",\"payMethod\":\"โอนเงิน\",\"userId\":\"ADMIN\",\"order\":[{\"name\":\"Green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</si>
  <si>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-4743632861545827173</t>
  </si>
  <si>
    <t>🔥 Processing order for trigger: -4743632861545827173</t>
  </si>
  <si>
    <t>summarizeOrdersToPayments key: 31/08/2025|Touch Steak</t>
  </si>
  <si>
    <t>json : "{\"date\":\"2025-08-30T16:09:47.119Z\",\"deliveryDate\":\"2025-08-31\",\"user\":\"ไวท์เฮ้าส์\",\"userLine\":\"ADMIN\",\"payMethod\":\"เงินสด\",\"userId\":\"ADMIN\",\"order\":[{\"name\":\"Green Oak\",\"nameTh\":\"กรีนโอ๊ค \",\"amount\":0.5,\"price\":120,\"subtotal\":60},{\"name\":\"Baby Cos\",\"nameTh\":\"เบบี้คอส\",\"amount\":0.5,\"price\":120,\"subtotal\":60}]}"</t>
  </si>
  <si>
    <t>🔥 Queued order with Trigger ID: 6668929783652696636</t>
  </si>
  <si>
    <t>Flex Message (Final): {"type":"flex","altText":"(ADMIN#862) สั่งผักใหม่","contents":{"type":"bubble","size":"mega","body":{"type":"box","layout":"vertical","spacing":"md","contents":[{"type":"text","text":"✅ รายการสั่งผักใหม่ (ADMIN#862)","weight":"bold","size":"md","color":"#1DB446","wrap":true},{"type":"text","text":"ร้าน: Touch Steak","size":"sm","color":"#555555","wrap":true},{"type":"text","text":"การชำระเงิน: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บ.","size":"sm","color":"#000000","align":"end","flex":3}]}]},{"type":"separator","margin":"md"},{"type":"box","layout":"horizontal","margin":"sm","contents":[{"type":"text","text":"รวม","weight":"bold","size":"sm","flex":4},{"type":"text","text":"3.00 กก.","weight":"bold","align":"end","size":"sm","flex":2},{"type":"text","text":"360 บ.","weight":"bold","align":"end","size":"sm","flex":3}]}]}}}</t>
  </si>
  <si>
    <t>📬 pushFlexMessage : {"sentMessages":[{"id":"576698172525773073","quoteToken":"MfuBCTBD4XN8fvOiohRe2_JNeCbG4dW2liBxS0w-g8Nf8t6EPX8VeTkkknS-qJbwnt-LoFaxHJkDL08-WU6HwoUQiBge1MV5nKEBBXYvbN4WZkgYZbU53hti90JY-ZW0fZHchZjtXyfSClcGMCyqSg"}]}</t>
  </si>
  <si>
    <t>🔥 Deleted property for trigger: -4743632861545827173</t>
  </si>
  <si>
    <t>✅ Deleted trigger: -4743632861545827173</t>
  </si>
  <si>
    <t>🔥 Processing order for trigger: 6668929783652696636</t>
  </si>
  <si>
    <t>summarizeOrdersToPayments key: 31/08/2025|ไวท์เฮ้าส์</t>
  </si>
  <si>
    <t>Flex Message (Final): {"type":"flex","altText":"(ADMIN#863) สั่งผักใหม่","contents":{"type":"bubble","size":"mega","body":{"type":"box","layout":"vertical","spacing":"md","contents":[{"type":"text","text":"✅ รายการสั่งผักใหม่ (ADMIN#863)","weight":"bold","size":"md","color":"#1DB446","wrap":true},{"type":"text","text":"ร้าน: ไวท์เฮ้าส์","size":"sm","color":"#555555","wrap":true},{"type":"text","text":"การชำระเงิน: เงินสด","size":"sm","color":"#555555","wrap":true},{"type":"text","text":"วันที่จัดส่ง: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Oak","size":"sm","color":"#000000","flex":4},{"type":"text","text":"0.50 กก.","size":"sm","color":"#555555","align":"end","flex":3},{"type":"text","text":"60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</si>
  <si>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{"sentMessages":[{"id":"576698278323159077","quoteToken":"71gN3U12zztbTVONS46Appv1x6KIxnXBmc1YXwY_CjFUvCHLBsOdEVQbXCgiLjryhvnZi5ynW0kWq6Zxa3i2iU-YQM6MYvb4GeuGK4HHPx4CDTrdm4ovE964fGmHVs0AFLHY7wff8pndHhiu3rleqw"}]}</t>
  </si>
  <si>
    <t>🔥 Deleted property for trigger: 6668929783652696636</t>
  </si>
  <si>
    <t>✅ Deleted trigger: 6668929783652696636</t>
  </si>
  <si>
    <t>json : "{\"destination\":\"Uffcadd844141cf0a43c0c2c87fb2389e\",\"events\":[{\"type\":\"message\",\"message\":{\"type\":\"text\",\"id\":\"576701000275198430\",\"quoteToken\":\"AODXhVr5OKGyxD1Xnsya0hG4b6lFySxoHW8EM23aB41PJ3lxxF5JLqCprs2LZfSUvklW3tIVlW-_YU2Ge3gDM8e5VUexK2zP7LQan1k59s74kS-B3X4tXvBiuRqstuEf6CZMhuGbeE78xbF8SXOWEw\",\"text\":\"ยอดเท่าไรนะคะ พรุ่งนี้จ่ายทีเดียวนะคะ \"},\"webhookEventId\":\"01K3XXFSHT4D6P1G7BRXDPSHMR\",\"deliveryContext\":{\"isRedelivery\":false},\"timestamp\":1756571886655,\"source\":{\"type\":\"user\",\"userId\":\"Ua2519870371da500fb2909b15577d510\"},\"replyToken\":\"755fdfe2c687455b94dbfee37ff9b94c\",\"mode\":\"active\"}]}"</t>
  </si>
  <si>
    <t>json : "{\"destination\":\"Uffcadd844141cf0a43c0c2c87fb2389e\",\"events\":[{\"type\":\"message\",\"message\":{\"type\":\"text\",\"id\":\"576701315855155610\",\"quoteToken\":\"qQ8jv4QjVyE8bnvFXkLQ13hrIgiKXO4XQdNB8YlWGgxi8RXHkBH-DECqhpfkyLhqzf2-qEWfmFIyz-9qVxfPvEr5WnP7yb094d7B0vXEr3ZirzMx55F9IRsEhPqwFHB_YtAYLyDkmsmEu1z22uHAXA\",\"text\":\"แฟทบอย\\nเบบี้คอส 1 โล\\nร้อกเกต 1 โลค่ะ \"},\"webhookEventId\":\"01K3XXNHB5QT83YBF0Z0Z65V1Y\",\"deliveryContext\":{\"isRedelivery\":false},\"timestamp\":1756572074858,\"source\":{\"type\":\"user\",\"userId\":\"Uc0f3910d135521f0995ac379d0c945f8\"},\"replyToken\":\"d8d086c244d04464a9d2a44d7ee2cd51\",\"mode\":\"active\"}]}"</t>
  </si>
  <si>
    <t>json : "{\"date\":\"2025-08-30T16:49:16.565Z\",\"deliveryDate\":\"2025-08-31\",\"user\":\"8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</si>
  <si>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{"sentMessages":[{"id":"576702131949011170","quoteToken":"hNfPQXua7VQc6cYoShEbtiD2yOW79XJ0iVhf-_m4W3W2dz-5HBY3ykl8i8nmPPbJGjv76AGg397SFAeCx8v_A43AxQKNvNk9uV3nvWZRTiLLfxatzMqLthWWV4KmHjIQ8jhtbiwM9dgXb5d1_26Iqg"}]}</t>
  </si>
  <si>
    <t>🔥 Queued order with Trigger ID: 212718339051772641</t>
  </si>
  <si>
    <t>🔥 Processing order for trigger: 212718339051772641</t>
  </si>
  <si>
    <t>summarizeOrdersToPayments key: 31/08/2025|8 Dining</t>
  </si>
  <si>
    <t>Flex Message (Final): {"type":"flex","altText":"(21gun#864) สั่งผักใหม่","contents":{"type":"bubble","size":"mega","body":{"type":"box","layout":"vertical","spacing":"md","contents":[{"type":"text","text":"✅ รายการสั่งผักใหม่ (21gun#864)","weight":"bold","size":"md","color":"#1DB446","wrap":true},{"type":"text","text":"ร้าน: 8 Dining","size":"sm","color":"#555555","wrap":true},{"type":"text","text":"การชำระเงิน: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</si>
  <si>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{"sentMessages":[{"id":"576702272827556098","quoteToken":"7JZSR5rx5JFSnu0__cVtfA7F8SpmhIvqgDEtjfkLR0s9MbKixXk4A6Jh-bp7u0AKtu85WQYlkbwReQfZTZGl7MhA33Blsu2aJoBwY3uzv-RqJ-ylFULF4imFnC2shV3TUZ72EQX-B2kAN3Srx9QCGw"}]}</t>
  </si>
  <si>
    <t>🔥 Deleted property for trigger: 212718339051772641</t>
  </si>
  <si>
    <t>✅ Deleted trigger: 212718339051772641</t>
  </si>
  <si>
    <t>json : "{\"date\":\"2025-08-30T17:01:40.371Z\",\"deliveryDate\":\"2025-08-31\",\"user\":\"Rare\",\"userLine\":\"21gun\",\"payMethod\":\"เครดิต\",\"userId\":\"U863ec6850ff494c8ad50b25afa94efb0\",\"order\":[{\"name\":\"Baby Cos\",\"nameTh\":\"เบบี้คอส\",\"amount\":2,\"price\":120,\"subtotal\":240,\"image\":\"https://i.postimg.cc/2bXxQ2B1/12.png\"},{\"name\":\"Italian Basil\",\"nameTh\":\"เบซิล\",\"amount\":0.3,\"price\":400,\"subtotal\":120,\"image\":\"https://i.postimg.cc/MZ3pq71s/basil.webp\"}]}"</t>
  </si>
  <si>
    <t>📬 pushFlexMessage : {"sentMessages":[{"id":"576703379888931106","quoteToken":"q1m1eDVVde1Nrv0iB1BsvgUREHvIGmPokL9uyljk1PcOlN3o9nbEaIK9IHyikxcvL8W9m_oTS8BMtcCVk6azS3r4iRIxLtpE20nXo5f4iDKxMGn8CuK4nTdqX2YUZz-38Yx7PDeNyN08d3fjRv0j6A"}]}</t>
  </si>
  <si>
    <t>🔥 Queued order with Trigger ID: -902037511608652995</t>
  </si>
  <si>
    <t>json : "{\"destination\":\"Uffcadd844141cf0a43c0c2c87fb2389e\",\"events\":[{\"type\":\"message\",\"message\":{\"type\":\"text\",\"id\":\"576703380862009413\",\"quoteToken\":\"AHGU-xkAlqOJsrH6AAuxsl2GqVWKt9OViVObXbN9NQ4TSH34_Ayx6s8m-70GdEHThxtJzPxbbQHPxdyGiUEzU75kVRweP1ioBWMXPQ2KdyKHfo6QnJ5WXI2RZpOWC3NnIYENzGnG-ihc0V90qyVZvg\",\"text\":\" สั่งผักสลัดหน่อยค่ะ\\nกรีนโอ๊ค1โล\\nเรดโอ๊ค 1โล\\nฟินเดย์1โล\\nผักเบบี้คอส1โล\\nขอบคุณค่ะ\\n\"},\"webhookEventId\":\"01K3XYV378N6JDXXK9GG6ZYSS6\",\"deliveryContext\":{\"isRedelivery\":false},\"timestamp\":1756573305581,\"source\":{\"type\":\"user\",\"userId\":\"U78617910c23af5dc02e8b5d4035a5026\"},\"replyToken\":\"98186561feb842c4a9ab4279cca280c8\",\"mode\":\"active\"}]}"</t>
  </si>
  <si>
    <t>json : "{\"destination\":\"Uffcadd844141cf0a43c0c2c87fb2389e\",\"events\":[{\"type\":\"message\",\"message\":{\"type\":\"text\",\"id\":\"576703445420474557\",\"quoteToken\":\"lahmu7rmXFv7kG7vkuswU6yoSwAh2qDGf9mh1MuHkqmDdlx1YrbrykJqOb3Af_XUxwdgNaFtPZmMBM7hZC_Z8NOuYmMYCJ5cAlk4cA-VxFVaFP64XUJHBGyFLCo9g8vQh7jF3OlSeKuM2e0WGOODuQ\",\"text\":\"เอาฟินเลย์ด้วยครับ 1 กก\"},\"webhookEventId\":\"01K3XYW8SMG35DBV019ZHY3DZR\",\"deliveryContext\":{\"isRedelivery\":false},\"timestamp\":1756573344141,\"source\":{\"type\":\"user\",\"userId\":\"U863ec6850ff494c8ad50b25afa94efb0\"},\"replyToken\":\"d79b7b34e8d14c7aa2bafa3df85e1aaa\",\"mode\":\"active\"}]}"</t>
  </si>
  <si>
    <t>🔥 Processing order for trigger: -902037511608652995</t>
  </si>
  <si>
    <t>summarizeOrdersToPayments key: 31/08/2025|Rare</t>
  </si>
  <si>
    <t>Flex Message (Final): {"type":"flex","altText":"(21gun#865) สั่งผักใหม่","contents":{"type":"bubble","size":"mega","body":{"type":"box","layout":"vertical","spacing":"md","contents":[{"type":"text","text":"✅ รายการสั่งผักใหม่ (21gun#865)","weight":"bold","size":"md","color":"#1DB446","wrap":true},{"type":"text","text":"ร้าน: Rare","size":"sm","color":"#555555","wrap":true},{"type":"text","text":"การชำระเงิน: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Cos","size":"sm","color":"#000000","flex":4},{"type":"text","text":"2.00 กก.","size":"sm","color":"#555555","align":"end","flex":3},{"type":"text","text":"240 บ.","size":"sm","color":"#000000","align":"end","flex":3}]},{"type":"box","layout":"horizontal","contents":[{"type":"text","text":"Italian Basil","size":"sm","color":"#000000","flex":4},{"type":"text","text":"0.30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บ.","size":"sm","color":"#000000","align":"end","flex":3}]}]},{"type":"separator","margin":"md"},{"type":"box","layout":"horizontal","margin":"sm","contents":[{"type":"text","text":"รวม","weight":"bold","size":"sm","flex":4},{"type":"text","text":"2.30 กก.","weight":"bold","align":"end","size":"sm","flex":2},{"type":"text","text":"360 บ.","weight":"bold","align":"end","size":"sm","flex":3}]}]}}}</t>
  </si>
  <si>
    <t>📬 pushFlexMessage : {"sentMessages":[{"id":"576703567810003019","quoteToken":"JigLNOJuT_A223ldIuH26q2tBSM_cBzC8_ysKsJBzVDwM8AqPtMW6B5jW1PSnAggvkpSjVi487q8EojbA342wETxP5sHFFVuzK9ze0mOi9K8bAy2a3StS9GCs9FREfvCNedDbBEsNXWpb5Im0Flbmg"}]}</t>
  </si>
  <si>
    <t>🔥 Deleted property for trigger: -902037511608652995</t>
  </si>
  <si>
    <t>✅ Deleted trigger: -902037511608652995</t>
  </si>
  <si>
    <t>json : "{\"destination\":\"Uffcadd844141cf0a43c0c2c87fb2389e\",\"events\":[{\"type\":\"message\",\"message\":{\"type\":\"text\",\"id\":\"576707084985565254\",\"quoteToken\":\"OyzeF5wNc8bXDJWaK13wI0ajnaBCCmInOFcfsDDFvBqj6HgkgFFwsCqBhHV32LqXfhMVetKN5OYqciXmxcoZrBy4-1Oic6Sj5mXPUwzlK7X9D8YiMtufh0euIh77J7dwJzYfyVxReki6jJBFuQSoQQ\",\"text\":\"สั่งผัก\"},\"webhookEventId\":\"01K3Y0YF22TJ08DR6M2P4AVGKP\",\"deliveryContext\":{\"isRedelivery\":false},\"timestamp\":1756575513507,\"source\":{\"type\":\"user\",\"userId\":\"U0d6b72543464859ef62065c9501370cd\"},\"replyToken\":\"021d008e3be34f56b57fdb9b39176b10\",\"mode\":\"active\"}]}"</t>
  </si>
  <si>
    <t>json : "{\"date\":\"2025-08-30T17:38:54.559Z\",\"deliveryDate\":\"2025-08-31\",\"user\":\"Ginda wagyu\",\"userLine\":\"Moo_Mhee 🥣🧤🌧️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</si>
  <si>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{"sentMessages":[{"id":"576707127348035653","quoteToken":"NRO02QiPgyT-YZlktu85cJcR6ejAlMHUOGmkm5E_PORn_VmpKZLDBWy7UZdMmidDqZ_x7EscTvzhbJ8gEns8b846sHTot36hatTo5n-0fYqsD-Yf2raAGa8eB0u5Yg3u_1-s2D9ZPXL-ve4ahIFktA"}]}</t>
  </si>
  <si>
    <t>🔥 Queued order with Trigger ID: 4840433637508817862</t>
  </si>
  <si>
    <t>🔥 Processing order for trigger: 4840433637508817862</t>
  </si>
  <si>
    <t>summarizeOrdersToPayments key: 31/08/2025|Ginda wagyu</t>
  </si>
  <si>
    <t>Flex Message (Final): {"type":"flex","altText":"(Moo_Mhee 🥣🧤🌧️ 46#866) สั่งผักใหม่","contents":{"type":"bubble","size":"mega","body":{"type":"box","layout":"vertical","spacing":"md","contents":[{"type":"text","text":"✅ รายการสั่งผักใหม่ (Moo_Mhee 🥣🧤🌧️ 46#866)","weight":"bold","size":"md","color":"#1DB446","wrap":true},{"type":"text","text":"ร้าน: Ginda wagyu","size":"sm","color":"#555555","wrap":true},{"type":"text","text":"การชำระเงิน: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Cos","size":"sm","color":"#000000","flex":4},{"type":"text","text":"5.00 กก.","size":"sm","color":"#555555","align":"end","flex":3},{"type":"text","text":"600 บ.","size":"sm","color":"#000000","align":"end","flex":3}]}]},{"type":"separator","margin":"md"},{"type":"box","layout":"horizontal","margin":"sm","contents":[{"type":"text","text":"รวม","weight":"bold","size":"sm","flex":4},{"type":"text","text":"5.00 กก.","weight":"bold","align":"end","size":"sm","flex":2},{"type":"text","text":"600 บ.","weight":"bold","align":"end","size":"sm","flex":3}]}]}}}</t>
  </si>
  <si>
    <t>📬 pushFlexMessage : {"sentMessages":[{"id":"576707351541973133","quoteToken":"5NmhZzl3_su7Fsy3bUy25JfHXapQVWFt5FHC1EvGwRw_S-B9X12cyhKiaUwKi6Byp8D9_4qxXGg9d7TuFH-NPi6IzE7QRPewclGjV3E2L5r3VeorA1-mw_NXuTACUvkzvC1kC7x2Z2r695RcOqbPUQ"}]}</t>
  </si>
  <si>
    <t>🔥 Deleted property for trigger: 4840433637508817862</t>
  </si>
  <si>
    <t>✅ Deleted trigger: 4840433637508817862</t>
  </si>
  <si>
    <t>sendDailyOrderSummary formattedToday : 31/08/2025</t>
  </si>
  <si>
    <t>sendDailyOrderSummary todayRows : [[858,"30 Aug 2025 เวลา 22:56","2025-08-30T17:00:00.000Z","Shounen Yakiniku","Green Oak",2,120,240,"เครดิต"],[858,"30 Aug 2025 เวลา 22:56","2025-08-30T17:00:00.000Z","Shounen Yakiniku","Red Oak",2,120,240,"เครดิต"],[858,"30 Aug 2025 เวลา 22:56","2025-08-30T17:00:00.000Z","Shounen Yakiniku","Cos",8,120,960,"เครดิต"],[859,"30 Aug 2025 เวลา 22:58","2025-08-30T17:00:00.000Z","Shounen Yakiniku2","Cos",4,120,480,"เครดิต"],[860,"30 Aug 2025 เวลา 22:59","2025-08-30T17:00:00.000Z","8 Bistro","Baby Cos",1,120,120,"เครดิต"],[861,"30 Aug 2025 เวลา 23:06","2025-08-30T17:00:00.000Z","Homie","Red Oak",1,120,120,"โอนเงิน"],[861,"30 Aug 2025 เวลา 23:06","2025-08-30T17:00:00.000Z","Homie","Cos",1,120,120,"โอนเงิน"],[862,"30 Aug 2025 เวลา 23:09","2025-08-30T17:00:00.000Z","Touch Steak","Green Oak",1,120,120,"โอนเงิน"],[862,"30 Aug 2025 เวลา 23:09","2025-08-30T17:00:00.000Z","Touch Steak","Red Oak",1,120,120,"โอนเงิน"],[862,"30 Aug 2025 เวลา 23:09","2025-08-30T17:00:00.000Z","Touch Steak","Cos",1,120,120,"โอนเงิน"],[863,"30 Aug 2025 เวลา 23:10","2025-08-30T17:00:00.000Z","ไวท์เฮ้าส์","Green Oak",0.5,120,60,"เงินสด"],[863,"30 Aug 2025 เวลา 23:10","2025-08-30T17:00:00.000Z","ไวท์เฮ้าส์","Baby Cos",0.5,120,60,"เงินสด"],[864,"30 Aug 2025 เวลา 23:49","2025-08-30T17:00:00.000Z","8 Dining","Baby Cos",1,120,120,"เครดิต"],[865,"31 Aug 2025 เวลา 00:03","2025-08-30T17:00:00.000Z","Rare","Baby Cos",2,120,240,"เครดิต"],[865,"31 Aug 2025 เวลา 00:03","2025-08-30T17:00:00.000Z","Rare","Italian Basil",0.3,400,120,"เครดิต"],[866,"31 Aug 2025 เวลา 00:40","2025-08-30T17:00:00.000Z","Ginda wagyu","Cos",5,120,600,"โอนเงิน"]]</t>
  </si>
  <si>
    <t>📬 pushFlexMessage : {"sentMessages":[{"id":"576740496576610533","quoteToken":"IRbHv-aMQguOsDAu0NZQG2OeEJ7vz3xWUpNheNZC9dv3yfdURMxev9LbZBr662HrPR2WnURYoGxuHLeZtgkS5oXfB4kwMk4YyZ49R7ap55ERh3iHbidQPZYKtypET8bmqRmpK7XBdVw_vSo7OvR7pw"}]}</t>
  </si>
  <si>
    <t>json : "{\"destination\":\"Uffcadd844141cf0a43c0c2c87fb2389e\",\"events\":[{\"type\":\"message\",\"message\":{\"type\":\"text\",\"id\":\"576755080775598439\",\"quoteToken\":\"xE5TRHkHkUolkyv0XP3xR61A1zrZrZNyZw_8J9rco-hPR8XzYYQOjwHXmdtxyzYWcNbLQYQF3wLEaa5gseKLp2cHyVCS0HiSEDwLymZVr2CRo_YM7iHUyW6dxU-hn0cnrGk0UeP619cYPTStRm9MlQ\",\"text\":\"ออกครับ ไปส่งให้ได้ๆ\"},\"webhookEventId\":\"01K3YW7G4SBYB4AYJBYDX8WP3W\",\"deliveryContext\":{\"isRedelivery\":false},\"timestamp\":1756604121216,\"source\":{\"type\":\"group\",\"groupId\":\"C41747ea1efc18cc949d4a55a898fbe2d\",\"userId\":\"U1611b99ba4d5b6b3137119b6681c16ad\"},\"replyToken\":\"ed2b95b4923a44b9a4d988872200888e\",\"mode\":\"active\"}]}"</t>
  </si>
  <si>
    <t>sendDailyPackingSummary formattedToday : 31/08/2025</t>
  </si>
  <si>
    <t>sendDailyPackingSummary todayRows : [[858,"30 Aug 2025 เวลา 22:56","2025-08-30T17:00:00.000Z","Shounen Yakiniku","Green Oak",2,120,240,"เครดิต"],[858,"30 Aug 2025 เวลา 22:56","2025-08-30T17:00:00.000Z","Shounen Yakiniku","Red Oak",2,120,240,"เครดิต"],[858,"30 Aug 2025 เวลา 22:56","2025-08-30T17:00:00.000Z","Shounen Yakiniku","Cos",8,120,960,"เครดิต"],[859,"30 Aug 2025 เวลา 22:58","2025-08-30T17:00:00.000Z","Shounen Yakiniku2","Cos",4,120,480,"เครดิต"],[860,"30 Aug 2025 เวลา 22:59","2025-08-30T17:00:00.000Z","8 Bistro","Baby Cos",1,120,120,"เครดิต"],[861,"30 Aug 2025 เวลา 23:06","2025-08-30T17:00:00.000Z","Homie","Red Oak",1,120,120,"โอนเงิน"],[861,"30 Aug 2025 เวลา 23:06","2025-08-30T17:00:00.000Z","Homie","Cos",1,120,120,"โอนเงิน"],[862,"30 Aug 2025 เวลา 23:09","2025-08-30T17:00:00.000Z","Touch Steak","Green Oak",1,120,120,"โอนเงิน"],[862,"30 Aug 2025 เวลา 23:09","2025-08-30T17:00:00.000Z","Touch Steak","Red Oak",1,120,120,"โอนเงิน"],[862,"30 Aug 2025 เวลา 23:09","2025-08-30T17:00:00.000Z","Touch Steak","Cos",1,120,120,"โอนเงิน"],[863,"30 Aug 2025 เวลา 23:10","2025-08-30T17:00:00.000Z","ไวท์เฮ้าส์","Green Oak",0.5,120,60,"เงินสด"],[863,"30 Aug 2025 เวลา 23:10","2025-08-30T17:00:00.000Z","ไวท์เฮ้าส์","Baby Cos",0.5,120,60,"เงินสด"],[864,"30 Aug 2025 เวลา 23:49","2025-08-30T17:00:00.000Z","8 Dining","Baby Cos",1,120,120,"เครดิต"],[865,"31 Aug 2025 เวลา 00:03","2025-08-30T17:00:00.000Z","Rare","Baby Cos",2,120,240,"เครดิต"],[865,"31 Aug 2025 เวลา 00:03","2025-08-30T17:00:00.000Z","Rare","Italian Basil",0.3,400,120,"เครดิต"],[866,"31 Aug 2025 เวลา 00:40","2025-08-30T17:00:00.000Z","Ginda wagyu","Cos",5,120,600,"โอนเงิน"]]</t>
  </si>
  <si>
    <t>sendDailyDeliverSummary flexMessage : {"type":"flex","altText":"สรุปรายการส่งผัก 🚚🥬\nประจำวันที่ 31/08/2025","contents":{"type":"bubble","size":"mega","body":{"type":"box","layout":"vertical","contents":[{"type":"text","text":"สรุปรายการส่งผัก 🚚🥬 \nประจำวันที่ 31/08/2025 (อาทิตย์)","weight":"bold","wrap":true},{"type":"separator","margin":"sm"},{"type":"box","layout":"vertical","margin":"lg","spacing":"sm","contents":[{"type":"box","layout":"horizontal","backgroundColor":"#A1D6B2","paddingAll":"md","cornerRadius":"md","margin":"lg","contents":[{"type":"text","text":"1. 👤 Shounen Yakiniku","flex":6,"wrap":true,"weight":"bold","size":"sm"},{"type":"text","text":"🖨 DS","align":"end","flex":2,"weight":"bold","size":"sm"}]},{"type":"separator","margin":"sm"},{"type":"box","layout":"horizontal","contents":[{"type":"text","text":"🥬 Green Oak","size":"sm","weight":"bold","flex":5,"wrap":true},{"type":"text","text":"2.00 กก.","size":"sm","weight":"bold","align":"end","flex":3}]},{"type":"box","layout":"horizontal","contents":[{"type":"text","text":"🥬 Red Oak","size":"sm","weight":"bold","flex":5,"wrap":true},{"type":"text","text":"2.00 กก.","size":"sm","weight":"bold","align":"end","flex":3}]},{"type":"box","layout":"horizontal","contents":[{"type":"text","text":"🥬 Cos","size":"sm","weight":"bold","flex":5,"wrap":true},{"type":"text","text":"8.00 กก.","size":"sm","weight":"bold","align":"end","flex":3}]},{"type":"separator","margin":"sm"},{"type":"box","layout":"vertical","backgroundColor":"#CEDF9F","paddingAll":"sm","cornerRadius":"md","contents":[{"type":"text","text":"📌 รวม 12.00 กก. (เครดิต 1.440 บ.)","weight":"bold","size":"sm"}]}]},{"type":"box","layout":"vertical","margin":"lg","spacing":"sm","contents":[{"type":"box","layout":"horizontal","backgroundColor":"#A1D6B2","paddingAll":"md","cornerRadius":"md","margin":"lg","contents":[{"type":"text","text":"2. 👤 Shounen Yakiniku2","flex":6,"wrap":true,"weight":"bold","size":"sm"},{"type":"text","text":"🖨 DS","align":"end","flex":2,"weight":"bold","size":"sm"}]},{"type":"separator","margin":"sm"},{"type":"box","layout":"horizontal","contents":[{"type":"text","text":"🥬 Cos","size":"sm","weight":"bold","flex":5,"wrap":true},{"type":"text","text":"4.00 กก.","size":"sm","weight":"bold","align":"end","flex":3}]},{"type":"separator","margin":"sm"},{"type":"box","layout":"vertical","backgroundColor":"#CEDF9F","paddingAll":"sm","cornerRadius":"md","contents":[{"type":"text","text":"📌 รวม 4.00 กก. (เครดิต 480 บ.)","weight":"bold","size":"sm"}]}]},{"type":"box","layout":"vertical","margin":"lg","spacing":"sm","contents":[{"type":"box","layout":"horizontal","backgroundColor":"#A1D6B2","paddingAll":"md","cornerRadius":"md","margin":"lg","contents":[{"type":"text","text":"3. 👤 8 Bistro","flex":6,"wrap":true,"weight":"bold","size":"sm"},{"type":"text","text":"🖨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บ.)","weight":"bold","size":"sm"}]}]},{"type":"box","layout":"vertical","margin":"lg","spacing":"sm","contents":[{"type":"box","layout":"horizontal","backgroundColor":"#A1D6B2","paddingAll":"md","cornerRadius":"md","margin":"lg","contents":[{"type":"text","text":"4. 👤 Homie","flex":6,"wrap":true,"weight":"bold","size":"sm"},{"type":"text","text":"🖨 ❌","align":"end","flex":2,"weight":"bold","size":"sm"}]},{"type":"separator","margin":"sm"},{"type":"box","layout":"horizontal","contents":[{"type":"text","text":"🥬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2.00 กก. (โอนเงิน 240 บ.)","weight":"bold","size":"sm"}]}]},{"type":"box","layout":"vertical","margin":"lg","spacing":"sm","contents":[{"type":"box","layout":"horizontal","backgroundColor":"#A1D6B2","paddingAll":"md","cornerRadius":"md","margin":"lg","contents":[{"type":"text","text":"5. 👤 Touch Steak","flex":6,"wrap":true,"weight":"bold","size":"sm"},{"type":"text","text":"🖨 RC","align":"end","flex":2,"weight":"bold","size":"sm"}]},{"type":"separator","margin":"sm"},{"type":"box","layout":"horizontal","contents":[{"type":"text","text":"🥬 Green Oak","size":"sm","weight":"bold","flex":5,"wrap":true},{"type":"text","text":"1.00 กก.","size":"sm","weight":"bold","align":"end","flex":3}]},{"type":"box","layout":"horizontal","contents":[{"type":"text","text":"🥬 Red Oak","size":"sm","weight":"bold","flex":5,"wrap":true},{"type":"text","text":"1.00 กก.","size":"sm","weight":"bold","align":"end","flex":3}]},{"type":"box","layout":"horizontal","contents":[{"type":"text","text":"🥬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3.00 กก. (โอนเงิน 360 บ.)","weight":"bold","size":"sm"}]}]},{"type":"box","layout":"vertical","margin":"lg","spacing":"sm","contents":[{"type":"box","layout":"horizontal","backgroundColor":"#A1D6B2","paddingAll":"md","cornerRadius":"md","margin":"lg","contents":[{"type":"text","text":"6. 👤 ไวท์เฮ้าส์","flex":6,"wrap":true,"weight":"bold","size":"sm"},{"type":"text","text":"🖨 ❌","align":"end","flex":2,"weight":"bold","size":"sm"}]},{"type":"separator","margin":"sm"},{"type":"box","layout":"horizontal","contents":[{"type":"text","text":"🥬 Green Oak","size":"sm","weight":"bold","flex":5,"wrap":true},{"type":"text","text":"0.50 กก.","size":"sm","weight":"bold","align":"end","flex":3}]},{"type":"box","layout":"horizontal","contents":[{"type":"text","text":"🥬 Baby Cos","size":"sm","weight":"bold","flex":5,"wrap":true},{"type":"text","text":"0.50 กก.","size":"sm","weight":"bold","align":"end","flex":3}]},{"type":"separator","margin":"sm"},{"type":"box","layout":"vertical","backgroundColor":"#CEDF9F","paddingAll":"sm","cornerRadius":"md","contents":[{"type":"text","text":"📌 รวม 1.00 กก. (เงินสด 120 บ.)","weight":"bold","size":"sm"}]}]},{"type":"box","layout":"vertical","margin":"lg","spacing":"sm","contents":[{"type":"box","layout":"horizontal","backgroundColor":"#A1D6B2","paddingAll":"md","cornerRadius":"md","margin":"lg","contents":[{"type":"text","text":"7. 👤 8 Dining","flex":6,"wrap":true,"weight":"bold","size":"sm"},{"type":"text","text":"🖨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Cos","size":"sm","weight":"bold","flex":5,"wrap":true},{"type":"text","text":"1.00 กก.","size":"sm","weight":"bold","align":"end","flex":3}]},{"type":"separator","margin":"sm"},{"type":"box","layout":"vertical","backgroundColor":"#CEDF9F","paddingAll":"sm","cornerRadius":"md","contents":[{"type":"text","text":"📌 รวม 1.00 กก. (เครดิต 120 บ.)","weight":"bold","size":"sm"}]}]},{"type":"box","layout":"vertical","margin":"lg","spacing":"sm","contents":[{"type":"box","layout":"horizontal","backgroundColor":"#A1D6B2","paddingAll":"md","cornerRadius":"md","margin":"lg","contents":[{"type":"text","text":"8. 👤 Rare","flex":6,"wrap":true,"weight":"bold","size":"sm"},{"type":"text","text":"🖨 DS","align":"end","flex":2,"weight":"bold","size":"sm"}]},{"type":"separator","margin":"sm"},{"type":"box","layout":"horizontal","contents":[{"type":"text","text":"🥬 Baby Cos","size":"sm","weight":"bold","flex":5,"wrap":true},{"type":"text","text":"2.00 กก.","size":"sm","weight":"bold","align":"end","flex":3}]},{"type":"box","layout":"horizontal","contents":[{"type":"text","text":"🥬 Italian Basil","size":"sm","weight":"bold","flex":5,"wrap":true},{"type":"text","text":"0.30 กก.","size":"sm","weight":"bold","align":"end","flex":3}]},{"type":"separator","margin":"sm"},{"type":"box","layout":"vertical","backgroundColor":"#CEDF9F","paddingAll":"sm","cornerRadius":"md","contents":[{"type":"text","text":"📌 รวม 2.30 กก. (เครดิต 360 บ.)","weight":"bold","size":"sm"}]}]},{"type":"box","layout":"vertical","margin":"lg","spacing":"sm","contents":[{"type":"box","layout":"horizontal","backgroundColor":"#A1D6B2","paddingAll":"md","cornerRadius":"md","margin":"lg","contents":[{"type":"text","text":"9. 👤 Ginda wagyu","flex":6,"wrap":true,"weight":"bold","size":"sm"},{"type":"text","text":"🖨 ❌","align":"end","flex":2,"weight":"bold","size":"sm"}]},{"type":"separator","margin":"sm"},{"type":"box","layout":"horizontal","contents":[{"type":"text","text":"🥬 Cos","size":"sm","weight":"bold","flex":5,"wrap":true},{"type":"text","text":"5.00 กก.","size":"sm","weight":"bold","align":"end","flex":3}]},{"type":"separator","margin":"sm"},{"type":"box","layout":"vertical","backgroundColor":"#CEDF9F","paddingAll":"sm","cornerRadius":"md","contents":[{"type":"text","text":"📌 รวม 5.00 กก. (โอนเงิน 600 บ.)","weight":"bold","size":"sm"}]}]},{"type":"box","layout":"vertical","backgroundColor":"#F1F3C2","paddingAll":"md","cornerRadius":"md","margin":"lg","spacing":"sm","contents":[{"type":"box","layout":"horizontal","contents":[{"type":"text","text":"เงินสด","flex":5,"wrap":true},{"type":"text","text":"120 บ.","weight":"bold","align":"end","flex":3}]},{"type":"box","layout":"horizontal","contents":[{"type":"text","text":"โอนเงิน","flex":5,"wrap":true},{"type":"text","text":"1.200 บ.","weight":"bold","align":"end","flex":3}]},{"type":"box","layout":"horizontal","contents":[{"type":"text","text":"เครดิต","flex":5,"wrap":true},{"type":"text","text":"2.520 บ.","weight":"bold","align":"end","flex":3}]},{"type":"separator","margin":"sm"},{"type":"box","layout":"horizontal","backgroundColor":"#E8B86D","paddingAll":"md","cornerRadius":"md","contents":[{"type":"text","text":"รวม 31.30 กก.","size":"md","weight":"bold","flex":5,"wrap":true},{"type":"text","text":"3.840 บ.","weight":"bold","size":"md","align":"end","flex":3}]}]}]}}}</t>
  </si>
  <si>
    <t>📬 pushFlexMessage : {"sentMessages":[{"id":"576757692535144474","quoteToken":"fRYItcFMHlt7bAfn-Q87nU9nKLEPABbt02u6XIWUKXT_BGe5LiToM_xaEuAEA5qU7wC4jExYsRcIQPJ8dRxBOkreoxIMuZ0--2f5-DZYZz3zuwJUdwSASnN6xl0nAnW4VTUaGNX-Fj4tRwGBjIRX1Q"}]}</t>
  </si>
  <si>
    <t>json : "{\"date\":\"2025-08-31T02:44:38.358Z\",\"deliveryDate\":\"2025-08-31\",\"user\":\"ฌาณิ\",\"userLine\":\"ADMIN\",\"payMethod\":\"โอนเงิน\",\"userId\":\"ADMIN\",\"order\":[{\"name\":\"Green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</si>
  <si>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6741036162499540842</t>
  </si>
  <si>
    <t>🔥 Processing order for trigger: 6741036162499540842</t>
  </si>
  <si>
    <t>json : "{\"date\":\"2025-08-31T02:46:21.106Z\",\"deliveryDate\":\"2025-08-31\",\"user\":\"Fat Boy\",\"userLine\":\"ADMIN\",\"payMethod\":\"เครดิต\",\"userId\":\"ADMIN\",\"order\":[{\"name\":\"Baby Cos\",\"nameTh\":\"เบบี้คอส\",\"amount\":1,\"price\":120,\"subtotal\":120}]}"</t>
  </si>
  <si>
    <t>🔥 Queued order with Trigger ID: -2883593117742836764</t>
  </si>
  <si>
    <t>summarizeOrdersToPayments key: 31/08/2025|ฌาณิ</t>
  </si>
  <si>
    <t>🔥 Processing order for trigger: -2883593117742836764</t>
  </si>
  <si>
    <t>✅ เริ่ม generateAdminDeliveryDocs สำหรับ: ฌาณิ วันที่: 31082025</t>
  </si>
  <si>
    <t>summarizeOrdersToPayments key: 31/08/2025|Fat Boy</t>
  </si>
  <si>
    <t>✅ เริ่ม generateAdminDeliveryDocs สำหรับ: Fat Boy วันที่: 31082025</t>
  </si>
  <si>
    <t>Flex Message (Final): {"type":"flex","altText":"(ADMIN#867) สั่งผักใหม่","contents":{"type":"bubble","size":"mega","body":{"type":"box","layout":"vertical","spacing":"md","contents":[{"type":"text","text":"✅ รายการสั่งผักใหม่ (ADMIN#867)","weight":"bold","size":"md","color":"#1DB446","wrap":true},{"type":"text","text":"ร้าน: ฌาณิ","size":"sm","color":"#555555","wrap":true},{"type":"text","text":"การชำระเงิน: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บ.","size":"sm","color":"#000000","align":"end","flex":3}]},{"type":"box","layout":"horizontal","contents":[{"type":"text","text":"Red Oak","size":"sm","color":"#000000","flex":4},{"type":"text","text":"1.00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บ.","size":"sm","color":"#000000","align":"end","flex":3}]},{"type":"box","layout":"horizontal","contents":[{"type":"text","text":"Frillice Iceberg","size":"sm","color":"#000000","flex":4},{"type":"text","text":"1.00 กก.","size":"sm","color":"#555555","align":"end","flex":3},{"type":"text","text":"140 บ.","size":"sm","color":"#000000","align":"end","flex":3}]},{"type":"box","layout":"horizontal","contents":[{"type":"text","text":"Baby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บ.","size":"sm","color":"#000000","align":"end","flex":3}]}]},{"type":"separator","margin":"md"},{"type":"box","layout":"horizontal","margin":"sm","contents":[{"type":"text","text":"รวม","weight":"bold","size":"sm","flex":4},{"type":"text","text":"4.00 กก.","weight":"bold","align":"end","size":"sm","flex":2},{"type":"text","text":"500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PDF","uri":"https://drive.google.com/file/d/119xZSu5yWRA9Sm2CzsLqJkRoYSg__X-L/view?usp=drivesdk"},"margin":"sm"}]}]}}}</t>
  </si>
  <si>
    <t>📬 pushFlexMessage : {"sentMessages":[{"id":"576762346903437594","quoteToken":"q9Y0tD3Q3s8XJdZ3bDZ1bK6uerqQ5JcZkAwA1c3ia9dJ6qO0mFzC053wOgKB6_mL6QtQ_u409OoNGNvz4zOou3XoywkASh0CAdXt0nZ2a82oEmLnzD1bOMw22uUkjyRPj-fEIXQEut57x_d1Dy_BuQ"}]}</t>
  </si>
  <si>
    <t>🔥 Deleted property for trigger: 6741036162499540842</t>
  </si>
  <si>
    <t>✅ Deleted trigger: 6741036162499540842</t>
  </si>
  <si>
    <t>✨ สร้างเลขที่เอกสารใหม่: DS310825006</t>
  </si>
  <si>
    <t>💾 อัปเดตเลขที่เอกสาร DS310825006 ใน Payments แถวที่ 2120</t>
  </si>
  <si>
    <t>Flex Message (Final): {"type":"flex","altText":"(ADMIN#868) สั่งผักใหม่","contents":{"type":"bubble","size":"mega","body":{"type":"box","layout":"vertical","spacing":"md","contents":[{"type":"text","text":"✅ รายการสั่งผักใหม่ (ADMIN#868)","weight":"bold","size":"md","color":"#1DB446","wrap":true},{"type":"text","text":"ร้าน: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PDF","uri":"https://drive.google.com/file/d/1zhfqSfFivC-vekUynw3uG3toedOB8gG-/view?usp=drivesdk"},"margin":"sm"}]}]}}}</t>
  </si>
  <si>
    <t>📬 pushFlexMessage : {"sentMessages":[{"id":"576762376649703947","quoteToken":"XapKndZ6MslvXX5VGUyb99FytmcP7QSdzQ51qa_1xfwrg6cDod-qxZrnvjFY9SuZ_lX4uNM979IsjOiMBgrkF64T6GgiiSW8OZ5XPCsfp8rz-_hQAHg6dQthnMG07J0FmTKwE3SKN1fquFmMm3-0Aw"}]}</t>
  </si>
  <si>
    <t>🔥 Deleted property for trigger: -2883593117742836764</t>
  </si>
  <si>
    <t>✅ Deleted trigger: -2883593117742836764</t>
  </si>
  <si>
    <t>json : "{\"date\":\"2025-08-31T03:17:22.777Z\",\"deliveryDate\":\"2025-08-31\",\"user\":\"บ้านไร่นายายคำ\",\"userLine\":\"ADMIN\",\"payMethod\":\"โอนเงิน\",\"userId\":\"ADMIN\",\"order\":[{\"name\":\"Baby Cos\",\"nameTh\":\"เบบี้คอส\",\"amount\":15,\"price\":120,\"subtotal\":1800}]}"</t>
  </si>
  <si>
    <t>🔥 Queued order with Trigger ID: 249336629080042420</t>
  </si>
  <si>
    <t>🔥 Processing order for trigger: 249336629080042420</t>
  </si>
  <si>
    <t>summarizeOrdersToPayments key: 31/08/2025|บ้านไร่นายายคำ</t>
  </si>
  <si>
    <t>✅ เริ่ม generateAdminDeliveryDocs สำหรับ: บ้านไร่นายายคำ วันที่: 31082025</t>
  </si>
  <si>
    <t>Flex Message (Final): {"type":"flex","altText":"(ADMIN#869) สั่งผักใหม่","contents":{"type":"bubble","size":"mega","body":{"type":"box","layout":"vertical","spacing":"md","contents":[{"type":"text","text":"✅ รายการสั่งผักใหม่ (ADMIN#869)","weight":"bold","size":"md","color":"#1DB446","wrap":true},{"type":"text","text":"ร้าน: บ้านไร่นายายคำ","size":"sm","color":"#555555","wrap":true},{"type":"text","text":"การชำระเงิน: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Cos","size":"sm","color":"#000000","flex":4},{"type":"text","text":"15.00 กก.","size":"sm","color":"#555555","align":"end","flex":3},{"type":"text","text":"1,800 บ.","size":"sm","color":"#000000","align":"end","flex":3}]}]},{"type":"separator","margin":"md"},{"type":"box","layout":"horizontal","margin":"sm","contents":[{"type":"text","text":"รวม","weight":"bold","size":"sm","flex":4},{"type":"text","text":"15.00 กก.","weight":"bold","align":"end","size":"sm","flex":2},{"type":"text","text":"1,800 บ.","weight":"bold","align":"end","size":"sm","flex":3}]}]}}}</t>
  </si>
  <si>
    <t>📬 pushFlexMessage : {"sentMessages":[{"id":"576765576282636446","quoteToken":"0SGj8XTyAR8D30YC6ITEUZKbWlKv5jGIN1Beuh9AexIC2UKZ9onejK5nJPjtXEpdr3ndIbQBNh0Z7Ms6Iz77mjTwfZoO4-d08GyxtvXpVttliHqMnIvOOIz1T5L9f6SnwFmWxugRhkjm8PGpKPJRow"}]}</t>
  </si>
  <si>
    <t>🔥 Deleted property for trigger: 249336629080042420</t>
  </si>
  <si>
    <t>✅ Deleted trigger: 249336629080042420</t>
  </si>
  <si>
    <t>json : "{\"destination\":\"Uffcadd844141cf0a43c0c2c87fb2389e\",\"events\":[{\"type\":\"message\",\"message\":{\"type\":\"text\",\"id\":\"576766309430460453\",\"quoteToken\":\"iQnWjH6QomKXuY4FFD1uvctOpk3zmrBLgxgyHxonP9DXbpPhYzSv0KCzqZpjKaS3d2JHrVbR5jfETDfdY92-wYoN-yL7PI_lTpGQa7Iq1u8e3rjxhWsrMmZcG2hwiioIUdO-L9hJL_7pkzZke-bndg\",\"text\":\"เหลือเคนปะ เห็นเขาสั่งมา\"},\"webhookEventId\":\"01K3Z2KRHRNGMZA6THGKN6E1BF\",\"deliveryContext\":{\"isRedelivery\":false},\"timestamp\":1756610814013,\"source\":{\"type\":\"group\",\"groupId\":\"C41747ea1efc18cc949d4a55a898fbe2d\",\"userId\":\"Ud156635914c6ab5e082eb8cdedf98f3a\"},\"replyToken\":\"3ae9327e6f4e4371b5096cc9caa0ad17\",\"mode\":\"active\"}]}"</t>
  </si>
  <si>
    <t>json : "{\"destination\":\"Uffcadd844141cf0a43c0c2c87fb2389e\",\"events\":[{\"type\":\"message\",\"message\":{\"type\":\"text\",\"id\":\"576766354762760774\",\"quoteToken\":\"lJAKXGc8DtnRq39MOR_RdZBCXnZz3nXJkCP9tjmhyAUPfQmadQ7QmrzXbwJDEVHfXH0WUQwVkelZLLQVNqKHBGdnDuQ2TUlLKhaB60bgJwjQsXKKuwTG3aQc5eV2hXKytf_CDbOdFNCR7u66NlXwPw\",\"text\":\"ฟิลเลอ่ะ\"},\"webhookEventId\":\"01K3Z2MJMFMAWVZ4J2B6CBZGMB\",\"deliveryContext\":{\"isRedelivery\":false},\"timestamp\":1756610840983,\"source\":{\"type\":\"group\",\"groupId\":\"C41747ea1efc18cc949d4a55a898fbe2d\",\"userId\":\"Ud156635914c6ab5e082eb8cdedf98f3a\"},\"replyToken\":\"cb2461910c6149d688e7b2fe93c288f4\",\"mode\":\"active\"}]}"</t>
  </si>
  <si>
    <t>json : "{\"destination\":\"Uffcadd844141cf0a43c0c2c87fb2389e\",\"events\":[{\"type\":\"message\",\"message\":{\"type\":\"text\",\"id\":\"576766400363495851\",\"quoteToken\":\"5Qrcxo1wBY3zoLnLwH7547nKXIm0tTApJY0Pgexh3mgo4ayGJu7wLhdt7IKHlI3gk3x5PrSFhBHZIiFzdvWE-yozjV0bhXnzQfi4fz0DzL0o-bUBLc-p_DhhgvOaUtULyoyru4uFXhOSAnTAUj46Sw\",\"text\":\"คุณกัน เอาฟิลเลด้วย1 กก\"},\"webhookEventId\":\"01K3Z2NDF0FZQJA4EDAW2EHGVY\",\"deliveryContext\":{\"isRedelivery\":false},\"timestamp\":1756610868252,\"source\":{\"type\":\"group\",\"groupId\":\"C41747ea1efc18cc949d4a55a898fbe2d\",\"userId\":\"Ud156635914c6ab5e082eb8cdedf98f3a\"},\"replyToken\":\"e11a5a03a8174934814bf72941f6b0af\",\"mode\":\"active\"}]}"</t>
  </si>
  <si>
    <t>json : "{\"destination\":\"Uffcadd844141cf0a43c0c2c87fb2389e\",\"events\":[{\"type\":\"message\",\"message\":{\"type\":\"text\",\"id\":\"576766404926374332\",\"quoteToken\":\"wbt5y0OI0UzEyKPcA_UZcFfQ3ngRaE9ECU3mGKagT_U6QClJwZeIjjZAUn2RoxnKz6rW-M8S8mVNyHx_yBjakdJgVkj0kB88_6uoakzoaUzreWm7HL5opmLEYp312DQ1lCuWEunRoc9E95Tf5NxfGw\",\"text\":\"มีไหม\"},\"webhookEventId\":\"01K3Z2NG245NQY7MTT3301YPTY\",\"deliveryContext\":{\"isRedelivery\":false},\"timestamp\":1756610870856,\"source\":{\"type\":\"group\",\"groupId\":\"C41747ea1efc18cc949d4a55a898fbe2d\",\"userId\":\"Ud156635914c6ab5e082eb8cdedf98f3a\"},\"replyToken\":\"a04ddcbe4e6f49d291715f8419ba716b\",\"mode\":\"active\"}]}"</t>
  </si>
  <si>
    <t>json : "{\"destination\":\"Uffcadd844141cf0a43c0c2c87fb2389e\",\"events\":[{\"type\":\"message\",\"message\":{\"type\":\"text\",\"id\":\"576766446098186621\",\"quoteToken\":\"iVjtCo00Yfu_fCDYDUDR7q2kaPQaNlVF30OXiD-Mx5bYwVIIspnXpygomlYs51mEU1UfY_2M467qGHCUm6pL0T-RsgQDcsQPdPYUbhFuBzBbbR62EGh8tQY_Mldf6_v7jmBHArsbHqeddRq9iK7vfw\",\"text\":\"คือยังไง สรุปไม่มี?จะได้บอกลูกค้า\"},\"webhookEventId\":\"01K3Z2P86G6F68KAEBAK4MXEZS\",\"deliveryContext\":{\"isRedelivery\":false},\"timestamp\":1756610895584,\"source\":{\"type\":\"group\",\"groupId\":\"C41747ea1efc18cc949d4a55a898fbe2d\",\"userId\":\"Ud156635914c6ab5e082eb8cdedf98f3a\"},\"replyToken\":\"36a5531970ba422eaf61d6fbb53a78d0\",\"mode\":\"active\"}]}"</t>
  </si>
  <si>
    <t>json : "{\"date\":\"2025-08-31T03:30:29.627Z\",\"deliveryDate\":\"2025-08-31\",\"user\":\"ล้านสลัดบายคุณข้าว\",\"userLine\":\"ADMIN\",\"payMethod\":\"โอนเงิน\",\"userId\":\"ADMIN\",\"order\":[{\"name\":\"Red Oak\",\"nameTh\":\"เรดโอ๊ค \",\"amount\":3,\"price\":120,\"subtotal\":360},{\"name\":\"Baby Cos\",\"nameTh\":\"เบบี้คอส\",\"amount\":0.5,\"price\":120,\"subtotal\":60}]}"</t>
  </si>
  <si>
    <t>🔥 Queued order with Trigger ID: -1926861549375534600</t>
  </si>
  <si>
    <t>🔥 Processing order for trigger: -1926861549375534600</t>
  </si>
  <si>
    <t>summarizeOrdersToPayments key: 31/08/2025|ล้านสลัดบายคุณข้าว</t>
  </si>
  <si>
    <t>✅ เริ่ม generateAdminDeliveryDocs สำหรับ: ล้านสลัดบายคุณข้าว วันที่: 31082025</t>
  </si>
  <si>
    <t>Flex Message (Final): {"type":"flex","altText":"(ADMIN#870) สั่งผักใหม่","contents":{"type":"bubble","size":"mega","body":{"type":"box","layout":"vertical","spacing":"md","contents":[{"type":"text","text":"✅ รายการสั่งผักใหม่ (ADMIN#870)","weight":"bold","size":"md","color":"#1DB446","wrap":true},{"type":"text","text":"ร้าน: ล้านสลัดบายคุณข้าว","size":"sm","color":"#555555","wrap":true},{"type":"text","text":"การชำระเงิน: โอนเงิน","size":"sm","color":"#555555","wrap":true},{"type":"text","text":"วันที่จัดส่ง: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2568","size":"sm","color":"#555555","wrap":true},{"type":"separator","margin":"md"},{"type":"box","layout":"vertical","spacing":"sm","margin":"md","contents":[{"type":"box","layout":"horizontal","contents":[{"type":"text","text":"Red Oak","size":"sm","color":"#000000","flex":4},{"type":"text","text":"3.00 กก.","size":"sm","color":"#555555","align":"end","flex":3},{"type":"text","text":"360 บ.","size":"sm","color":"#000000","align":"end","flex":3}]},{"type":"box","layout":"horizontal","contents":[{"type":"text","text":"Baby Cos","size":"sm","color":"#000000","flex":4},{"type":"text","text":"0.50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บ.","size":"sm","color":"#000000","align":"end","flex":3}]}]},{"type":"separator","margin":"md"},{"type":"box","layout":"horizontal","margin":"sm","contents":[{"type":"text","text":"รวม","weight":"bold","size":"sm","flex":4},{"type":"text","text":"3.50 กก.","weight":"bold","align":"end","size":"sm","flex":2},{"type":"text","text":"420 บ.","weight":"bold","align":"end","size":"sm","flex":3}]}]}}}</t>
  </si>
  <si>
    <t>📬 pushFlexMessage : {"sentMessages":[{"id":"576766920306196962","quoteToken":"XfSretLMikod4i4idqEvtrs-uWp7LJbhaD6zSlhCH18bLI7pamMkAXqReKn4E-ekSoDyxpTunFDyPS2go8KQQrkZ6szMgT-H1W4q369uY-J1q_Mqyn0IW95R8xlKi0nBA5rAtV0eqnGxacgenlh-MA"}]}</t>
  </si>
  <si>
    <t>🔥 Deleted property for trigger: -1926861549375534600</t>
  </si>
  <si>
    <t>✅ Deleted trigger: -1926861549375534600</t>
  </si>
  <si>
    <t>json : "{\"date\":\"2025-08-31T04:02:38.977Z\",\"deliveryDate\":\"2025-08-31\",\"user\":\"Fat Boy\",\"userLine\":\"ADMIN\",\"payMethod\":\"เครดิต\",\"userId\":\"ADMIN\",\"order\":[{\"name\":\"Baby Cos\",\"nameTh\":\"เบบี้คอส\",\"amount\":1,\"price\":120,\"subtotal\":120},{\"name\":\"Wild Rocket\",\"nameTh\":\"ไวลด์ ร็อคเก็ต\",\"amount\":0.2,\"price\":300,\"subtotal\":60}]}"</t>
  </si>
  <si>
    <t>🔥 Queued order with Trigger ID: -5978334967123970491</t>
  </si>
  <si>
    <t>🔥 Processing order for trigger: -5978334967123970491</t>
  </si>
  <si>
    <t>Found 1 rows to delete for shop "Fat Boy" on 31/08/2025.</t>
  </si>
  <si>
    <t>Deleted row: 3800</t>
  </si>
  <si>
    <t>Found existing payment summary at data index: 2118</t>
  </si>
  <si>
    <t>Row 2120 updated successfully.</t>
  </si>
  <si>
    <t>🗑️ ลบไฟล์เก่า: Fat Boy-DS310825006.pdf</t>
  </si>
  <si>
    <t>json : "{\"destination\":\"Uffcadd844141cf0a43c0c2c87fb2389e\",\"events\":[{\"type\":\"message\",\"message\":{\"type\":\"text\",\"id\":\"576770141262971155\",\"quoteToken\":\"mmQcxloevuq0Zb6UTOTIPA1DGbGRM9IJGaEm6DViW5yeYV6ZktvLj_lieIeCadSo2p257Va13ElH46TESVG0RzYIi7U3ZZicNKct7PEZc96X0yl94RIHt28Cb3EsXTuANm_onxh1lEAuAh9MdGvrBw\",\"text\":\"Baby cos 1\\nWild rock. 0.2\"},\"webhookEventId\":\"01K3Z4SEMNETTN6B0N6YWJ8F71\",\"deliveryContext\":{\"isRedelivery\":false},\"timestamp\":1756613097931,\"source\":{\"type\":\"group\",\"groupId\":\"C41747ea1efc18cc949d4a55a898fbe2d\",\"userId\":\"U2164e0ac3039299ad657cac907aa1fee\"},\"replyToken\":\"d8132c0e286a47f585d006ef03016218\",\"mode\":\"active\"}]}"</t>
  </si>
  <si>
    <t>🔍 พบเลขที่เอกสารเดิมใน Payments: DS310825006</t>
  </si>
  <si>
    <t>Flex Message (Final): {"type":"flex","altText":"(ADMIN#868) แก้ไขสั่งผัก","contents":{"type":"bubble","size":"mega","body":{"type":"box","layout":"vertical","spacing":"md","contents":[{"type":"text","text":"🔄 แก้ไขรายการสั่งผัก (ADMIN#868)","weight":"bold","size":"md","color":"#f57b00","wrap":true},{"type":"text","text":"ร้าน: Fat Boy","size":"sm","color":"#555555","wrap":true},{"type":"text","text":"การชำระเงิน: เครดิต","size":"sm","color":"#555555","wrap":true},{"type":"text","text":"วันที่จัดส่ง: อาทิตย์ที่ 31 สิงหาคม 2568","size":"sm","color":"#555555","wrap":true},{"type":"separator","margin":"md"},{"type":"box","layout":"vertical","spacing":"sm","margin":"md","contents":[{"type":"box","layout":"horizontal","contents":[{"type":"text","text":"Baby Cos","size":"sm","color":"#000000","flex":4},{"type":"text","text":"1.00 กก.","size":"sm","color":"#555555","align":"end","flex":3},{"type":"text","text":"120 บ.","size":"sm","color":"#000000","align":"end","flex":3}]},{"type":"box","layout":"horizontal","contents":[{"type":"text","text":"Wild Rocket","size":"sm","color":"#000000","flex":4},{"type":"text","text":"0.20 กก.","size":"sm","color":"#555555","align":"end","flex":3},{"type":"text","text":"60 บ.","size":"sm","color":"#000000","align":"end","flex":3}]}]},{"type":"separator","margin":"md"},{"type":"box","layout":"horizontal","margin":"sm","contents":[{"type":"text","text":"รวม","weight":"bold","size":"sm","flex":4},{"type":"text","text":"1.20 กก.","weight":"bold","align":"end","size":"sm","flex":2},{"type":"text","text":"180 บ.","weight":"bold","align":"end","size":"sm","flex":3}]},{"type":"separator","margin":"lg"},{"type":"box","layout":"vertical","margin":"lg","paddingTop":"md","borderWidth":"1px","borderColor":"#FF0000","paddingAll":"10px","cornerRadius":"md","backgroundColor":"#FFF0F0","contents":[{"type":"text","text":"‼️ อย่าลืมปริ้นเอกสาร (ข้อมูลล่าช้า)","weight":"bold","color":"#B22222","size":"sm","wrap":true},{"type":"text","text":"คลิกเพื่อดูและพิมพ์ไฟล์ PDF","color":"#1E90FF","size":"xs","action":{"type":"uri","label":"Open PDF","uri":"https://drive.google.com/file/d/1PZ1Nd0RmKHKDrmbnaJLh__h64_E9SzJD/view?usp=drivesdk"},"margin":"sm"}]}]}}}</t>
  </si>
  <si>
    <t>📬 pushFlexMessage : {"sentMessages":[{"id":"576770165790999146","quoteToken":"ChquJ8o_H2t__P9iKXLuR3z5g8EMlLihWpuIQrOWMfXWCZ7f8ZSFbCqLXRDzxyP17rZNIqsw5lxtuw7zCK4Xe1idVmiE73bCic_d-8dgkRo6aH6WK9CwYMM8QGyMMBd5ySzG1FxvfQPWT50-AGEwZQ"}]}</t>
  </si>
  <si>
    <t>🔥 Deleted property for trigger: -5978334967123970491</t>
  </si>
  <si>
    <t>✅ Deleted trigger: -5978334967123970491</t>
  </si>
  <si>
    <t>json : "{\"destination\":\"Uffcadd844141cf0a43c0c2c87fb2389e\",\"events\":[{\"type\":\"message\",\"message\":{\"type\":\"text\",\"id\":\"576770213085708291\",\"quoteToken\":\"lhrl5s2FIufIxM2caeWTMN5dtww_DYoz1oESPvprWw_kAVclHEqyqkckCTh1ZTPfOqOSWQnmqjvsYOdErBX6qyyEFd46mlWFj7PU2Ujqk_7vM_D-_wpbWjX7JLKvykfBxT4aSsXvvR99xbK5AkqpXg\",\"text\":\"ขี้อยู่\"},\"webhookEventId\":\"01K3Z4TRJKCKD934S972CW00SP\",\"deliveryContext\":{\"isRedelivery\":false},\"timestamp\":1756613140838,\"source\":{\"type\":\"group\",\"groupId\":\"C41747ea1efc18cc949d4a55a898fbe2d\",\"userId\":\"Ud156635914c6ab5e082eb8cdedf98f3a\"},\"replyToken\":\"b45d72580bb14112a5e13d7a23ef9847\",\"mode\":\"active\"}]}"</t>
  </si>
  <si>
    <t>json : "{\"destination\":\"Uffcadd844141cf0a43c0c2c87fb2389e\",\"events\":[{\"type\":\"message\",\"message\":{\"type\":\"text\",\"id\":\"576782951724614008\",\"quoteToken\":\"j2xvi_ce_lpP_nTRBNGEAxjkdVtWIIjcWuOk08fLBRU521sfQnw2iW8y2hwVY89K8Df-mcGZA1homDNTF16KBQgFd0b0AfrVsWritUfjVR3n_473sa_v13vuTn4ASRdfCaI1xr1Kry0f_J8v9NFyFA\",\"text\":\"สรุปไปไหน\"},\"webhookEventId\":\"01K3ZC2FM151PNSFHPTY5G80MH\",\"deliveryContext\":{\"isRedelivery\":false},\"timestamp\":1756620733576,\"source\":{\"type\":\"group\",\"groupId\":\"C41747ea1efc18cc949d4a55a898fbe2d\",\"userId\":\"Ud156635914c6ab5e082eb8cdedf98f3a\"},\"replyToken\":\"702a47c01b374741b4babcb7cf0ae4e3\",\"mode\":\"active\"}]}"</t>
  </si>
  <si>
    <t>json : "{\"destination\":\"Uffcadd844141cf0a43c0c2c87fb2389e\",\"events\":[{\"type\":\"message\",\"message\":{\"type\":\"text\",\"id\":\"576782973098525219\",\"quoteToken\":\"Ye6x92nnlOQJ_Clj2_uR0N5ozUmKlEK-_BO7-iERSKYwhyaj6o4IEQMDNglFV0CvgBSUJcgo-e9-gQQX8bB_Qo75eofdq64CWMdUEHm-5M3_Ijef6wTKt1FvXK-K4Qh-qWaXaLnAegQs4XAh1oWTRw\",\"text\":\"งั้นรอในเมือง ออกมาละโทรมาบอกด้วยจ้า\"},\"webhookEventId\":\"01K3ZC2W110AJMSYGJGH536RC0\",\"deliveryContext\":{\"isRedelivery\":false},\"timestamp\":1756620746277,\"source\":{\"type\":\"group\",\"groupId\":\"C41747ea1efc18cc949d4a55a898fbe2d\",\"userId\":\"Ud156635914c6ab5e082eb8cdedf98f3a\"},\"replyToken\":\"c49e80cf4f8545e9ab1992ae9a48a937\",\"mode\":\"active\"}]}"</t>
  </si>
  <si>
    <t>json : "{\"destination\":\"Uffcadd844141cf0a43c0c2c87fb2389e\",\"events\":[{\"type\":\"message\",\"message\":{\"type\":\"text\",\"id\":\"576783045408063526\",\"quotedMessageId\":\"576781097791128127\",\"quoteToken\":\"ufYy5IT2YiTpszOJhqIUwzK5XafMWOTeLrMY0TKzTvAJW5JT03Be4RLA_66xWgpGYUWyqbKDEVv91KjaMcchRdjrhPe1ISz80ExCkGPX-M6CfMWwujWj8qw-2aW4uOF8Mc7WyJxZgNQL_pljvQlIJA\",\"text\":\"ดูแต่ละคนจะไปกินบุฟเฟ่ เมื่อวานยังเกี่ยงกันกิน\"},\"webhookEventId\":\"01K3ZC464571F1GDY5041FARQK\",\"deliveryContext\":{\"isRedelivery\":false},\"timestamp\":1756620789428,\"source\":{\"type\":\"group\",\"groupId\":\"C41747ea1efc18cc949d4a55a898fbe2d\",\"userId\":\"Ud156635914c6ab5e082eb8cdedf98f3a\"},\"replyToken\":\"3bee907d93d3443fa9c26809d6eee44e\",\"mode\":\"active\"}]}"</t>
  </si>
  <si>
    <t>json : "{\"destination\":\"Uffcadd844141cf0a43c0c2c87fb2389e\",\"events\":[{\"type\":\"message\",\"message\":{\"type\":\"sticker\",\"id\":\"576783050575970460\",\"quoteToken\":\"0DpRLF1oXNWCzxkBcI2PjYcibbb6AMK2V8lpYeuaPjEDzSeglkETiI2wPLevNNbV4L6_nc62qkqmksA_eW-KCBVIi-9KrBw-TkQK6KBFK9ukYlynqmGMAn5ErZ3mTdWG_BB95ap-WcZg2AdRdgRDIA\",\"stickerId\":\"657006558\",\"packageId\":\"25875733\",\"stickerResourceType\":\"STATIC\",\"keywords\":[\"Sleepy\",\"Yawning\"]},\"webhookEventId\":\"01K3ZC493C7YC27J0TBZKM79MF\",\"deliveryContext\":{\"isRedelivery\":false},\"timestamp\":1756620792492,\"source\":{\"type\":\"group\",\"groupId\":\"C41747ea1efc18cc949d4a55a898fbe2d\",\"userId\":\"Ud156635914c6ab5e082eb8cdedf98f3a\"},\"replyToken\":\"685d7e68d7a74667b164dba8c74803d5\",\"mode\":\"active\"}]}"</t>
  </si>
  <si>
    <t>json : "{\"date\":\"2025-08-31T09:23:46.848Z\",\"deliveryDate\":\"2025-09-02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</si>
  <si>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{"sentMessages":[{"id":"576802240136741294","quoteToken":"ogh0HqFxnDAfs0kCpleubTPmzyamOV8TFxsAK1GHCD5hbB5zjiHoxiUTfSmVbmlOCXJTLXr6J5p7dB-e9At70W--IDFSuSoWaPT3-X_Emm8Ms0oyvNfnXOSZOmyRd1EDNOIwZ9t75boPtuLzhibTRA"}]}</t>
  </si>
  <si>
    <t>🔥 Queued order with Trigger ID: -2115459600119831091</t>
  </si>
  <si>
    <t>🔥 Processing order for trigger: -2115459600119831091</t>
  </si>
  <si>
    <t>Delivery Date : Tue Sep 02 2025 07:00:00 GMT+0700 (เวลาอินโดจีน)</t>
  </si>
  <si>
    <t>Delivery Date Formated: 02/09/2025</t>
  </si>
  <si>
    <t>summarizeOrdersToPayments key: 02/09/2025|ขนมบ้านคุณย่า</t>
  </si>
  <si>
    <t>Flex Message (Final): {"type":"flex","altText":"(ร้านอาหารบ้านคุณย่า#871) สั่งผักใหม่","contents":{"type":"bubble","size":"mega","body":{"type":"box","layout":"vertical","spacing":"md","contents":[{"type":"text","text":"✅ รายการสั่งผักใหม่ (ร้านอาหารบ้านคุณย่า#871)","weight":"bold","size":"md","color":"#1DB446","wrap":true},{"type":"text","text":"ร้าน: ขนมบ้านคุณย่า","size":"sm","color":"#555555","wrap":true},{"type":"text","text":"การชำระเงิน: เงินสด","size":"sm","color":"#555555","wrap":true},{"type":"text","text":"วันที่จัดส่ง: อังคารที่ 2 กันยายน 2568","size":"sm","color":"#555555","wrap":true},{"type":"separator","margin":"md"},{"type":"box","layout":"vertical","spacing":"sm","margin":"md","contents":[{"type":"box","layout":"horizontal","contents":[{"type":"text","text":"Green Oak","size":"sm","color":"#000000","flex":4},{"type":"text","text":"1.00 กก.","size":"sm","color":"#555555","align":"end","flex":3},{"type":"text","text":"120 บ.","size":"sm","color":"#000000","align":"end","flex":3}]}]},{"type":"separator","margin":"md"},{"type":"box","layout":"horizontal","margin":"sm","contents":[{"type":"text","text":"รวม","weight":"bold","size":"sm","flex":4},{"type":"text","text":"1.00 กก.","weight":"bold","align":"end","size":"sm","flex":2},{"type":"text","text":"120 บ.","weight":"bold","align":"end","size":"sm","flex":3}]}]}}}</t>
  </si>
  <si>
    <t>📬 pushFlexMessage : {"sentMessages":[{"id":"576802881245020386","quoteToken":"sqLbmZH2kE4p1o3gw8PVH3FUb9yB9sXgFI45avr_IA9myXAhoXkMGWTdN7boBL9VAxC2fyvEpkITDdX_f7l4Q9bhQlE-Ls8ZPuVqEgXO4aG7aCgPVtx7DI4-MtOZCzxcREKLyyCE0VPV1HbnkqWuEQ"}]}</t>
  </si>
  <si>
    <t>🔥 Deleted property for trigger: -2115459600119831091</t>
  </si>
  <si>
    <t>✅ Deleted trigger: -2115459600119831091</t>
  </si>
  <si>
    <t>📬 pushFlexMessage : {"sentMessages":[{"id":"576813138013061401","quoteToken":"v8m5szCT3GSs8d-vB5wpKK_LJODR9b_1F46zstMsCFlQ-sQYu7A2BcFSz92vZR4Dy1iPwV0FM-Wl59REncf9nphAh6pOQnFmmAYrM4F6bZ5pAr7U8aOWM_MHFgRgONjaT_4KAJBwrbP39BSiLcusPQ"}]}</t>
  </si>
  <si>
    <t>📬 pushFlexMessage : {"sentMessages":[{"id":"576813141015396733","quoteToken":"kNYjhDmi8gzCvr8ENWdtCy9H1oXKW6u6-4e2lfqbB7hlRiqyZThqpLaoUK7TdEDmdWH1jdEjcPzXbMFQV0Cxw0SwBLdmNgJOW4UQ7MMFKw7zh0vdD7WSbCxXeUK3HibbEY1D8d7Sb5EARxxOcngs4g"}]}</t>
  </si>
  <si>
    <t>json : "{\"destination\":\"Uffcadd844141cf0a43c0c2c87fb2389e\",\"events\":[{\"type\":\"message\",\"message\":{\"type\":\"text\",\"id\":\"576814181588664907\",\"quoteToken\":\"aPtGBIhyVnTqIRWhjXFPIS21TZRAsqAKHtE0Ga3mWh5DgOHWeEB43yw3n78856OsQelWRXd8qF7RGNQBpDl3u1k9B6BUyC0Gb-9kjM3ZpK51OG5FpVBMayiqkPeI9F2mab3uYAbJ3QaI6OmhEqgE0Q\",\"text\":\"เบบี้คอสได้มั้ยครับ\"},\"webhookEventId\":\"01K3ZXTHQ8Z26FBZ5A0CBMWCQ9\",\"deliveryContext\":{\"isRedelivery\":false},\"timestamp\":1756639347965,\"source\":{\"type\":\"user\",\"userId\":\"U863ec6850ff494c8ad50b25afa94efb0\"},\"replyToken\":\"4ba877a003f5441797094d35929fb7d3\",\"mode\":\"active\"}]}"</t>
  </si>
  <si>
    <t>json : "{\"destination\":\"Uffcadd844141cf0a43c0c2c87fb2389e\",\"events\":[{\"type\":\"message\",\"message\":{\"type\":\"text\",\"id\":\"576814230477996568\",\"quoteToken\":\"uwTmtS3onh8tBsnuZd96pobMqciAZk9_FU1tnJpPlSJKi-KA9gVuk85zHNjuGEZ26FhmAvs4tIwdjqB8bNDYbYM3JUpx7F4wE-sh0CozMn6ORAtLcq6Fh9UyHW7v3gbRVCyj9xkFZPDJ4NuEfC5Q2A\",\"text\":\"ส่งไว้ตู้ไหนครับของแรร์\"},\"webhookEventId\":\"01K3ZXVEA9J9VJQN0ZBAX52NDD\",\"deliveryContext\":{\"isRedelivery\":false},\"timestamp\":1756639377267,\"source\":{\"type\":\"user\",\"userId\":\"U863ec6850ff494c8ad50b25afa94efb0\"},\"replyToken\":\"f71897de8f1b40ac9946fcc23a58e204\",\"mode\":\"active\"}]}"</t>
  </si>
  <si>
    <t>json : "{\"destination\":\"Uffcadd844141cf0a43c0c2c87fb2389e\",\"events\":[{\"type\":\"message\",\"message\":{\"type\":\"text\",\"id\":\"576814491950907684\",\"quoteToken\":\"L-cS48UzEJgVwMGHA1JuHG4ij9ZM2gvkjjhS-PCVxfUfXTzrbt8ZXuCUKcoC_GCLCS7oN5jraO0teQaK-qF9LSkDmza3c3lFDGrQFkI9NH-E9yqIrGozt7VqoQrfx4E2GlyATyPSBZ_9ek7mu_C4DQ\",\"text\":\"สั่งผัก\"},\"webhookEventId\":\"01K3ZY06A35DDSC7YMQ150NZVV\",\"deliveryContext\":{\"isRedelivery\":false},\"timestamp\":1756639533018,\"source\":{\"type\":\"user\",\"userId\":\"U863ec6850ff494c8ad50b25afa94efb0\"},\"replyToken\":\"bdc623f968164ad2aea80d80c8a1f44e\",\"mode\":\"active\"}]}"</t>
  </si>
  <si>
    <t>json : "{\"destination\":\"Uffcadd844141cf0a43c0c2c87fb2389e\",\"events\":[{\"type\":\"message\",\"message\":{\"type\":\"text\",\"id\":\"576814492588179953\",\"quoteToken\":\"x1DIDuHabA6HBt4LpTGPzxlc0Sp67g_JLdTd73FL8yYuT5KzGC51N4sfcOlrUjjpjqcT2qnbyepCPiGNgxGZ0yJqmmu8Wr7pV-F64c3zpm-kQvWJlBkOtfo-XmzIWQwwSWRAG5beBLFpjMNBQNIIDg\",\"text\":\"สั่งผัก\"},\"webhookEventId\":\"01K3ZY06PB2JY83RS7JTRA69K9\",\"deliveryContext\":{\"isRedelivery\":false},\"timestamp\":1756639533489,\"source\":{\"type\":\"user\",\"userId\":\"U863ec6850ff494c8ad50b25afa94efb0\"},\"replyToken\":\"149e6a3805cc4e06b713099683b4f870\",\"mode\":\"active\"},{\"type\":\"message\",\"message\":{\"type\":\"text\",\"id\":\"576814492957541006\",\"quoteToken\":\"Phr19LkRgvRSAT0r7ZS7cK6kUpvnXU1QymD0GTPf7zeGSAM6OeYojrzWvCdU5vj2cCCr7XntxekwkJkh4UwByXQUVkkvu-mOqFfrhquwX5DaXoeeJIPryrgy6KPZur8eTIefajZcrH0oYTaQqyy16g\",\"text\":\"สั่งผัก\"},\"webhookEventId\":\"01K3ZY06SHJRTEZWKGKHS32SA0\",\"deliveryContext\":{\"isRedelivery\":false},\"timestamp\":1756639533748,\"source\":{\"type\":\"user\",\"userId\":\"U863ec6850ff494c8ad50b25afa94efb0\"},\"replyToken\":\"3cdfdbc5129c40f4a05ad02def9f7dfd\",\"mode\":\"active\"},{\"type\":\"message\",\"message\":{\"type\":\"text\",\"id\":\"576814493577773131\",\"quoteToken\":\"nEueH5dgHwydnNTnsDun1okN-LtCEAJtbcloCXCENfE-g2ttPhw-D9xg4qxNxInglelx0tWOfR0g2INVg14TsDlor_Q8qGqIs2M5NPbg9-uqO4SOFeEtx6jY3zGpTKHPYb4FRD64vYR0emoHZmA6Jw\",\"text\":\"สั่งผัก\"},\"webhookEventId\":\"01K3ZY0704KGX1D6YEEEZG2MG5\",\"deliveryContext\":{\"isRedelivery\":false},\"timestamp\":1756639533981,\"source\":{\"type\":\"user\",\"userId\":\"U863ec6850ff494c8ad50b25afa94efb0\"},\"replyToken\":\"ee8a0c90723f4945ad9c4cfcc337d8de\",\"mode\":\"active\"}]}"</t>
  </si>
  <si>
    <t>json : "{\"destination\":\"Uffcadd844141cf0a43c0c2c87fb2389e\",\"events\":[{\"type\":\"message\",\"message\":{\"type\":\"text\",\"id\":\"576814500960010807\",\"quoteToken\":\"zifL4ibHGiDYNMnQzG864obkBv6Rl47_vgVMLHz4Cm_OduLgXo_WvRTfTER3Janeq07t0h-kpMjrKzWcJN8NBrlqHIJkHmKq4HhLX1w7-wF7Ff616cYf2HTknNEIhbIUQ0kQNVorxrSa6F0WvByOWw\",\"text\":\"โอเคครับ\"},\"webhookEventId\":\"01K3ZY0BPT969QV0Y9C2CZ8ZH5\",\"deliveryContext\":{\"isRedelivery\":false},\"timestamp\":1756639538487,\"source\":{\"type\":\"user\",\"userId\":\"U863ec6850ff494c8ad50b25afa94efb0\"},\"replyToken\":\"0c0ed4b0ebcf401393d8ab4923dd43a0\",\"mode\":\"active\"}]}"</t>
  </si>
  <si>
    <t>📬 pushFlexMessage : {"sentMessages":[{"id":"576958089149284899","quoteToken":"D4abcjz2rkBf_o62Ns73vFFjoRoe5ZMiOqetxPy2gFaW8N1vQzct9nfGmhomEn0t6mtBOqwzTw76qxvSGvcdADic4HNvz-g-mVY_Rfqqu-nfEDiaprett6VrP3l6KegRknLlw19JenmfzAdm1J_tNQ"}]}</t>
  </si>
  <si>
    <t>📬 pushFlexMessage : {"sentMessages":[{"id":"576958092924158268","quoteToken":"FfqikDc4r_xXSzdpHQ0OnB_Hv3T2sybPAE70ng3bHfWKUPik10r_eDB4wGdDjmxPGBT9MXE-nAPvXCqd1IzjsLqw22t-xyO1o1TOxyKzpywgHRn_IagdPHLted7I13EKsYn1WuSrcEF4qv3aqYt-DQ"}]}</t>
  </si>
  <si>
    <t>✅ Message sent to Discord successfully</t>
  </si>
  <si>
    <t>✅ ส่งแจ้งเตือนหนี้ เครดิต ไป Discord สำเร็จ (1 รายการ)</t>
  </si>
  <si>
    <t>✅ ส่งแจ้งเตือนหนี้ โอนเงิน ไป Discord สำเร็จ (1 รายการ)</t>
  </si>
  <si>
    <t>json : "{\"destination\":\"Uffcadd844141cf0a43c0c2c87fb2389e\",\"events\":[{\"type\":\"message\",\"message\":{\"type\":\"text\",\"id\":\"576966151340032498\",\"quoteToken\":\"M93qCuBCZ92uOMdORwAyJKwSgG6OjZDcP57t79s0VcY5FviYLNHGkNKXlGEH7cju_AtOInslF57mDO1R4tTZsC4vuiaE7rjSDwc328vg1omstlSy44tc6i0SvlAPtllkILCjUgEv9U2_Ja3AHMVchg\",\"text\":\"ย้ายไปใช้ discord แล้วนะครับ พรุ่งนี้เป็นต้นไป รายการต่างๆจะไม่แจ้งเตือนเข้าไลน์แล้วครับ\"},\"webhookEventId\":\"01K42M6VCQYCTQ03JHAA8QPNPF\",\"deliveryContext\":{\"isRedelivery\":false},\"timestamp\":1756729929064,\"source\":{\"type\":\"group\",\"groupId\":\"C41747ea1efc18cc949d4a55a898fbe2d\",\"userId\":\"U1611b99ba4d5b6b3137119b6681c16ad\"},\"replyToken\":\"5dcaf1dda6b04352b32ff4541be5df57\",\"mode\":\"active\"}]}"</t>
  </si>
  <si>
    <t>json : "{\"date\":\"2025-09-01T13:21:56.635Z\",\"deliveryDate\":\"2025-09-02\",\"user\":\"ไวท์เฮ้าส์\",\"userLine\":\"Gt\",\"payMethod\":\"เงินสด\",\"userId\":\"Uc6055f977b197597baf773d364ef63ef\",\"order\":[{\"name\":\"Baby Cos\",\"nameTh\":\"เบบี้คอส\",\"amount\":1,\"price\":120,\"subtotal\":120,\"image\":\"https://i.postimg.cc/2bXxQ2B1/12.png\"}]}"</t>
  </si>
  <si>
    <t>📬 pushFlexMessage : {"sentMessages":[{"id":"576971170394931322","quoteToken":"W0ZettPM6I80Q3CS-kEvo-NZkY4GWRoyUyfFyitPwn6alJBrvVn0-KOoZZCLA_xpUVtIcdhLkgwEF4tyRRAyHP0uVVKoyDQfGm9RH4jEmMtxHM3-Bz75nl7xYfySHXcSNXuCx1YVMFgabMpfaM3DNA"}]}</t>
  </si>
  <si>
    <t>🔥 Queued order with Trigger ID: -8307288115058431205</t>
  </si>
  <si>
    <t>🔥 Processing order for trigger: -8307288115058431205</t>
  </si>
  <si>
    <t>summarizeOrdersToPayments key: 02/09/2025|ไวท์เฮ้าส์</t>
  </si>
  <si>
    <t>🔥 Deleted property for trigger: -8307288115058431205</t>
  </si>
  <si>
    <t>✅ Deleted trigger: -8307288115058431205</t>
  </si>
  <si>
    <t>📊 กำลังส่งแจ้งเตือนหนี้ เครดิต จำนวน 1 ข้อความ</t>
  </si>
  <si>
    <t>❌ Error sending Discord message: Invalid argument: http://[object%20Object]</t>
  </si>
  <si>
    <t>✅ ส่งแจ้งเตือนหนี้ เครดิต ไป Discord สำเร็จ (1 ข้อความ)</t>
  </si>
  <si>
    <t>📊 กำลังส่งแจ้งเตือนหนี้ โอนเงิน จำนวน 1 ข้อความ</t>
  </si>
  <si>
    <t>✅ ส่งแจ้งเตือนหนี้ โอนเงิน ไป Discord สำเร็จ (1 ข้อความ)</t>
  </si>
  <si>
    <t>json : "{\"destination\":\"Uffcadd844141cf0a43c0c2c87fb2389e\",\"events\":[{\"type\":\"message\",\"message\":{\"type\":\"image\",\"id\":\"576988980986249544\",\"quoteToken\":\"IxoW97nH4Fy5dWuyOKaSbD7CujbmUVtySEuYpjfaOnyySe7jc5mD0Utuw1b6poEuuwhnLCff-PsvE6HUp2KJ-6_sBI87UN0zjmhhydGVZJcG1IHhRVNhQUznFWYG4NBwBfzIP1fuTzBd1Zmqzene3w\",\"contentProvider\":{\"type\":\"line\"}},\"webhookEventId\":\"01K43164MWQ5T9C7JM3KRNPEM2\",\"deliveryContext\":{\"isRedelivery\":false},\"timestamp\":1756743536801,\"source\":{\"type\":\"user\",\"userId\":\"Ua2519870371da500fb2909b15577d510\"},\"replyToken\":\"a2c3a22032dd4f738b7cb4a1f1fbdc81\",\"mode\":\"active\"}]}"</t>
  </si>
  <si>
    <t>json : "{\"date\":\"2025-09-01T16:53:55.559Z\",\"deliveryDate\":\"2025-09-02\",\"user\":\"8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</si>
  <si>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{"sentMessages":[{"id":"576992510627807302","quoteToken":"Shl7LhqsXSTvoWQ4NLccZWkc-cHMFZPrWFqgSW-0Q5712wOtlntRDTf0fjr2pVFuaUuaipxTGd9TOPGtL1cSYNWw-4yS3uZoCX2BDwnxotKIhhw3BMwTtA6JJXepJqCPcYEtIslsFAh4ak8DDSEHxQ"}]}</t>
  </si>
  <si>
    <t>🔥 Queued order with Trigger ID: 5939603098912186930</t>
  </si>
  <si>
    <t>🔥 Processing order for trigger: 5939603098912186930</t>
  </si>
  <si>
    <t>summarizeOrdersToPayments key: 02/09/2025|8 Dining</t>
  </si>
  <si>
    <t>🔥 Deleted property for trigger: 5939603098912186930</t>
  </si>
  <si>
    <t>✅ Deleted trigger: 5939603098912186930</t>
  </si>
  <si>
    <t>json : "{\"date\":\"2025-09-01T16:57:35.856Z\",\"deliveryDate\":\"2025-09-02\",\"user\":\"Morning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</si>
  <si>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{"sentMessages":[{"id":"576992877361234228","quoteToken":"PvP3wYoQuvguWREFPnEXQCJU2fazfhGtABsz1u0oA7c1nXchL_Vr-FQILAEnuiJxzpRYRBjQsEb0zUgpxPWkQ1jdpjZ4X8ZSNNA_Vseky2SeWQ57AOBo-IHK15LE6Pzx3u-8yzLjCbOucoRr1lWXmQ"}]}</t>
  </si>
  <si>
    <t>🔥 Queued order with Trigger ID: -2175074158183472004</t>
  </si>
  <si>
    <t>🔥 Processing order for trigger: -2175074158183472004</t>
  </si>
  <si>
    <t>summarizeOrdersToPayments key: 02/09/2025|Morning Tonight</t>
  </si>
  <si>
    <t>🔥 Deleted property for trigger: -2175074158183472004</t>
  </si>
  <si>
    <t>✅ Deleted trigger: -2175074158183472004</t>
  </si>
  <si>
    <t>sendDailyOrderSummary formattedToday : 02/09/2025</t>
  </si>
  <si>
    <t>sendDailyOrderSummary todayRows : [[871,"31 Aug 2025 เวลา 16:25","2025-09-01T17:00:00.000Z","ขนมบ้านคุณย่า","Green Oak",1,120,120,"เงินสด"],[872,"1 Sep 2025 เวลา 20:23","2025-09-01T17:00:00.000Z","ไวท์เฮ้าส์","Baby Cos",1,120,120,"เงินสด"],[873,"1 Sep 2025 เวลา 23:54","2025-09-01T17:00:00.000Z","8 Dining","Baby Cos",1,120,120,"เครดิต"],[874,"1 Sep 2025 เวลา 23:59","2025-09-01T17:00:00.000Z","Morning Tonight","Green Oak",1,120,120,"เครดิต"],[874,"1 Sep 2025 เวลา 23:59","2025-09-01T17:00:00.000Z","Morning Tonight","Red Oak",1,120,120,"เครดิต"],[874,"1 Sep 2025 เวลา 23:59","2025-09-01T17:00:00.000Z","Morning Tonight","Baby Cos",1,120,120,"เครดิต"]]</t>
  </si>
  <si>
    <t>json : "{\"destination\":\"Uffcadd844141cf0a43c0c2c87fb2389e\",\"events\":[{\"type\":\"message\",\"message\":{\"type\":\"text\",\"id\":\"577035827033669891\",\"quoteToken\":\"ufO15LEC7hX5_79Ir1b9HNM6uCtB5SrlPSXVcGzaU3Km5so3XzndSBrCSbd0cqXhIZDRMIbQW2MbPeW_3ZpRA4PtgpVkbXpmAsEheH2R-mxJZa6Z4__y9Qzg7f3lnO6ldPdUHVkCX-Amt719rCIBEg\",\"text\":\"สั่งผัก\"},\"webhookEventId\":\"01K43VT80Q1JWH0CQ6HRWQC21W\",\"deliveryContext\":{\"isRedelivery\":false},\"timestamp\":1756771459026,\"source\":{\"type\":\"user\",\"userId\":\"U7711f10ffcab56530d678ac3eace826f\"},\"replyToken\":\"4e5cd30ee0484218b7a5254748ce13ae\",\"mode\":\"active\"}]}"</t>
  </si>
  <si>
    <t>json : "{\"date\":\"2025-09-02T00:04:57.111Z\",\"deliveryDate\":\"2025-09-02\",\"user\":\"Brotherly\",\"userLine\":\"Prin Isarangkool\",\"payMethod\":\"โอนเงิน\",\"userId\":\"U7711f10ffcab56530d678ac3eace826f\",\"order\":[{\"name\":\"Green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</si>
  <si>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{"sentMessages":[{"id":"577035904560923238","quoteToken":"8CkVwGmZw7U7xE1HQE7IE_crTtCp26T5VJdmh29ZYpPzk9Q323eggWgtEyeOE4tgeY4d7xcmdAx9QE1HRq_K7f5M8aYGlND4NiJYOAXHBC_hu0U1Dg6tiQmaQ_W7DnRNS5tPA29RP01RxC4xXYhupw"}]}</t>
  </si>
  <si>
    <t>🔥 Queued order with Trigger ID: -8508109520452055148</t>
  </si>
  <si>
    <t>🔥 Processing order for trigger: -8508109520452055148</t>
  </si>
  <si>
    <t>summarizeOrdersToPayments key: 02/09/2025|Brotherly</t>
  </si>
  <si>
    <t>🔥 Deleted property for trigger: -8508109520452055148</t>
  </si>
  <si>
    <t>✅ Deleted trigger: -8508109520452055148</t>
  </si>
  <si>
    <t>json : "{\"date\":\"2025-09-02T00:07:33.910Z\",\"deliveryDate\":\"2025-09-02\",\"user\":\"หนู\",\"userLine\":\"ADMIN\",\"payMethod\":\"โอนเงิน\",\"userId\":\"ADMIN\",\"order\":[{\"name\":\"Green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\",\"amount\":2,\"price\":120,\"subtotal\":240}]}"</t>
  </si>
  <si>
    <t>🔥 Queued order with Trigger ID: 6846903001294778782</t>
  </si>
  <si>
    <t>json : "{\"date\":\"2025-09-02T00:08:23.109Z\",\"deliveryDate\":\"2025-09-02\",\"user\":\"เจริญภัณฑ์\",\"userLine\":\"ADMIN\",\"payMethod\":\"เครดิต\",\"userId\":\"ADMIN\",\"order\":[{\"name\":\"Green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</si>
  <si>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2881638802887666398</t>
  </si>
  <si>
    <t>🔥 Processing order for trigger: 6846903001294778782</t>
  </si>
  <si>
    <t>summarizeOrdersToPayments key: 02/09/2025|หนู</t>
  </si>
  <si>
    <t>🔥 Deleted property for trigger: 6846903001294778782</t>
  </si>
  <si>
    <t>✅ Deleted trigger: 6846903001294778782</t>
  </si>
  <si>
    <t>🔥 Processing order for trigger: 2881638802887666398</t>
  </si>
  <si>
    <t>summarizeOrdersToPayments key: 02/09/2025|เจริญภัณฑ์</t>
  </si>
  <si>
    <t>🔥 Deleted property for trigger: 2881638802887666398</t>
  </si>
  <si>
    <t>✅ Deleted trigger: 2881638802887666398</t>
  </si>
  <si>
    <t>json : "{\"destination\":\"Uffcadd844141cf0a43c0c2c87fb2389e\",\"events\":[{\"type\":\"message\",\"message\":{\"type\":\"text\",\"id\":\"577036577713422354\",\"quoteToken\":\"9fbWUAZYyFy5ILjfmwNSoSmeBDInypBGvLN_MR0L5a3znr6_b94X6ELkq2VnCITrt9GoYWhNu02Vvd8fBoQX5PpCrKZuwWbuL6IwvpChNk_kyECvRIZlbTxN7FuhELxDJfWo-RWkEuSqka70AaO-TQ\",\"text\":\"โชเน็น 2\\nคอส 4โล\\nกรีน 1โล\\nเรด 1โลค่ะ \"},\"webhookEventId\":\"01K43W7XA593MA2M8T19WBS6TA\",\"deliveryContext\":{\"isRedelivery\":false},\"timestamp\":1756771906379,\"source\":{\"type\":\"user\",\"userId\":\"Uc0f3910d135521f0995ac379d0c945f8\"},\"replyToken\":\"1927576852164f088771ede02acc092d\",\"mode\":\"active\"}]}"</t>
  </si>
  <si>
    <t>json : "{\"destination\":\"Uffcadd844141cf0a43c0c2c87fb2389e\",\"events\":[{\"type\":\"message\",\"message\":{\"type\":\"text\",\"id\":\"577036624992141655\",\"quoteToken\":\"OrudOs4S4yzwR0aVqdWyW0nsfRoZfxxsZ91e3BNm7o1BizuKyHA6i3uX9SO3fELOUzYCxAQs3aajCAd8SJhY3OWoD9G8cHEYox5eTjwc_-FfjTBN-F_03cn04oJQxde-76Qef1aP5FkV8k9MIlN20w\",\"text\":\"เคน ฝากไว้แฟทบอย\\nฟิลเลย์ 1 โล\"},\"webhookEventId\":\"01K43W8S0C6AZGN8KZ1QTXG9QW\",\"deliveryContext\":{\"isRedelivery\":false},\"timestamp\":1756771934736,\"source\":{\"type\":\"user\",\"userId\":\"Uc0f3910d135521f0995ac379d0c945f8\"},\"replyToken\":\"efc0429af2264f2093e5faa4a99c4bd0\",\"mode\":\"active\"}]}"</t>
  </si>
  <si>
    <t>json : "{\"date\":\"2025-09-02T00:13:21.910Z\",\"deliveryDate\":\"2025-09-02\",\"user\":\"Shounen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</si>
  <si>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-4012826951214970870</t>
  </si>
  <si>
    <t>json : "{\"date\":\"2025-09-02T00:13:55.833Z\",\"deliveryDate\":\"2025-09-02\",\"user\":\"Ken Izakaya\",\"userLine\":\"ADMIN\",\"payMethod\":\"เครดิต\",\"userId\":\"ADMIN\",\"order\":[{\"name\":\"Frillice Iceberg\",\"nameTh\":\"ฟิลเลย์ไอซ์เบิร์ก\",\"amount\":1,\"price\":140,\"subtotal\":140}]}"</t>
  </si>
  <si>
    <t>🔥 Queued order with Trigger ID: -3313545473915461110</t>
  </si>
  <si>
    <t>🔥 Processing order for trigger: -4012826951214970870</t>
  </si>
  <si>
    <t>summarizeOrdersToPayments key: 02/09/2025|Shounen Yakiniku2</t>
  </si>
  <si>
    <t>🔥 Processing order for trigger: -3313545473915461110</t>
  </si>
  <si>
    <t>🔥 Deleted property for trigger: -4012826951214970870</t>
  </si>
  <si>
    <t>✅ Deleted trigger: -4012826951214970870</t>
  </si>
  <si>
    <t>summarizeOrdersToPayments key: 02/09/2025|Ken Izakaya</t>
  </si>
  <si>
    <t>🔥 Deleted property for trigger: -3313545473915461110</t>
  </si>
  <si>
    <t>✅ Deleted trigger: -3313545473915461110</t>
  </si>
  <si>
    <t>json : "{\"date\":\"2025-09-02T00:44:23.860Z\",\"deliveryDate\":\"2025-09-02\",\"user\":\"เจริญภัณฑ์\",\"userLine\":\"ADMIN\",\"payMethod\":\"เครดิต\",\"userId\":\"ADMIN\",\"order\":[{\"name\":\"Green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Cos\",\"nameTh\":\"เบบี้คอส\",\"amount\":2,\"price\":120,\"subtotal\":240},{\"name\":\"Butter Head\",\"nameTh\":\"บัตเตอร์เฮด\",\"amount\":2,\"price\":120,\"subtotal\":240}]}"</t>
  </si>
  <si>
    <t>🔥 Queued order with Trigger ID: 1728275247196949115</t>
  </si>
  <si>
    <t>🔥 Processing order for trigger: 1728275247196949115</t>
  </si>
  <si>
    <t>Found 4 rows to delete for shop "เจริญภัณฑ์" on 02/09/2025.</t>
  </si>
  <si>
    <t>Deleted row: 3819</t>
  </si>
  <si>
    <t>Deleted row: 3818</t>
  </si>
  <si>
    <t>Deleted row: 3817</t>
  </si>
  <si>
    <t>Deleted row: 3816</t>
  </si>
  <si>
    <t>Found existing payment summary at data index: 2127</t>
  </si>
  <si>
    <t>Row 2129 updated successfully.</t>
  </si>
  <si>
    <t>🔥 Deleted property for trigger: 1728275247196949115</t>
  </si>
  <si>
    <t>✅ Deleted trigger: 1728275247196949115</t>
  </si>
  <si>
    <t>sendDailyPackingSummary formattedToday : 02/09/2025</t>
  </si>
  <si>
    <t>sendDailyPackingSummary todayRows : [[871,"31 Aug 2025 เวลา 16:25","2025-09-01T17:00:00.000Z","ขนมบ้านคุณย่า","Green Oak",1,120,120,"เงินสด"],[872,"1 Sep 2025 เวลา 20:23","2025-09-01T17:00:00.000Z","ไวท์เฮ้าส์","Baby Cos",1,120,120,"เงินสด"],[873,"1 Sep 2025 เวลา 23:54","2025-09-01T17:00:00.000Z","8 Dining","Baby Cos",1,120,120,"เครดิต"],[874,"1 Sep 2025 เวลา 23:59","2025-09-01T17:00:00.000Z","Morning Tonight","Green Oak",1,120,120,"เครดิต"],[874,"1 Sep 2025 เวลา 23:59","2025-09-01T17:00:00.000Z","Morning Tonight","Red Oak",1,120,120,"เครดิต"],[874,"1 Sep 2025 เวลา 23:59","2025-09-01T17:00:00.000Z","Morning Tonight","Baby Cos",1,120,120,"เครดิต"],[875,"2 Sep 2025 เวลา 07:06","2025-09-01T17:00:00.000Z","Brotherly","Green Oak",0.5,120,60,"โอนเงิน"],[875,"2 Sep 2025 เวลา 07:06","2025-09-01T17:00:00.000Z","Brotherly","Red Oak",0.5,120,60,"โอนเงิน"],[875,"2 Sep 2025 เวลา 07:06","2025-09-01T17:00:00.000Z","Brotherly","Baby Cos",0.5,120,60,"โอนเงิน"],[876,"2 Sep 2025 เวลา 07:08","2025-09-01T17:00:00.000Z","หนู","Green Oak",2,120,240,"โอนเงิน"],[876,"2 Sep 2025 เวลา 07:08","2025-09-01T17:00:00.000Z","หนู","Red Oak",2,120,240,"โอนเงิน"],[878,"2 Sep 2025 เวลา 07:14","2025-09-01T17:00:00.000Z","Shounen Yakiniku2","Green Oak",1,120,120,"เครดิต"],[878,"2 Sep 2025 เวลา 07:14","2025-09-01T17:00:00.000Z","Shounen Yakiniku2","Red Oak",1,120,120,"เครดิต"],[878,"2 Sep 2025 เวลา 07:14","2025-09-01T17:00:00.000Z","Shounen Yakiniku2","Cos",4,120,480,"เครดิต"],[879,"2 Sep 2025 เวลา 07:15","2025-09-01T17:00:00.000Z","Ken Izakaya","Frillice Iceberg",1,140,140,"เครดิต"],[877,"2 Sep 2025 เวลา 07:46","2025-09-01T17:00:00.000Z","เจริญภัณฑ์","Green Oak",2,120,240,"เครดิต"],[877,"2 Sep 2025 เวลา 07:46","2025-09-01T17:00:00.000Z","เจริญภัณฑ์","Red Oak",2,120,240,"เครดิต"],[877,"2 Sep 2025 เวลา 07:46","2025-09-01T17:00:00.000Z","เจริญภัณฑ์","Frillice Iceberg",2,140,280,"เครดิต"],[877,"2 Sep 2025 เวลา 07:46","2025-09-01T17:00:00.000Z","เจริญภัณฑ์","Baby Cos",2,120,240,"เครดิต"],[877,"2 Sep 2025 เวลา 07:46","2025-09-01T17:00:00.000Z","เจริญภัณฑ์","Butter Head",2,120,240,"เครดิต"]]</t>
  </si>
  <si>
    <t>json : "{\"destination\":\"Uffcadd844141cf0a43c0c2c87fb2389e\",\"events\":[{\"type\":\"message\",\"message\":{\"type\":\"text\",\"id\":\"577058617337839861\",\"quoteToken\":\"O539421hYHora7DtLN5miCoPBR7Mb4tpMJVSE2HYHZs4e_2qihe0jpC5wbr8RIW1sj9_N-TzUcW7vVchSx_cLkuV3vga4gKOpUavoEOIcmCkxVt8z_6WDwaBu52naIUhKmgj5vntxJ9oI4Uv79OBeg\",\"text\":\"สั่งผัก\"},\"webhookEventId\":\"01K448RSSW2J4CM76ADNXDE6TN\",\"deliveryContext\":{\"isRedelivery\":false},\"timestamp\":1756785043040,\"source\":{\"type\":\"user\",\"userId\":\"Ua66b3eeb10eab2aa6595b3a85ef825d5\"},\"replyToken\":\"d3a3a807d0ad40eb8c9051960bf90b88\",\"mode\":\"active\"}]}"</t>
  </si>
  <si>
    <t>profile displayName : ปู ทัชสเต็ก</t>
  </si>
  <si>
    <t>json : "{\"destination\":\"Uffcadd844141cf0a43c0c2c87fb2389e\",\"events\":[{\"type\":\"message\",\"message\":{\"type\":\"text\",\"id\":\"577060267444404750\",\"quoteToken\":\"iXAWxwB28LeUakkGwAW4cg0HGBfvScdzBkGe6dK-Ohhqi38idTC5tlcSCYyhWBV0BCT4SmlQaPjlsdss6SFofesSe-K71vYgkl0KBqKYkHM_RAXkOnPH_boRW0TcPDyTSPEpCEFoBhT1HRS6UO1iLA\",\"text\":\"วันนี้ฝากไว้ที่โชเน็น 1 ก่อนก็ได้ค่ะ มีต้องเอาของไปให้พอดี\"},\"webhookEventId\":\"01K449PT808X8WEMW3AYQPD8TK\",\"deliveryContext\":{\"isRedelivery\":false},\"timestamp\":1756786026626,\"source\":{\"type\":\"user\",\"userId\":\"Uc0f3910d135521f0995ac379d0c945f8\"},\"replyToken\":\"d6830650d8384636885b03eab4dfc16a\",\"mode\":\"active\"}]}"</t>
  </si>
  <si>
    <t>json : "{\"destination\":\"Uffcadd844141cf0a43c0c2c87fb2389e\",\"events\":[{\"type\":\"message\",\"message\":{\"type\":\"text\",\"id\":\"577060463989751814\",\"quoteToken\":\"wgSC8C7NShjcmz43uWB89CBN9AiGOTz5XnVgYDDN9QSeJ7qcXBJEdFEwIN4GTLFU7R3G7QUzJ5ScC7AhZxcJrBI6fvisTZe17jtKmfQKIlNJzUw5TJDp3Ru3Polz-OG2BmzrrIhWn5KeEd2xnHZeDQ\",\"text\":\"สั่งผัก\"},\"webhookEventId\":\"01K449TCYAEC2G1QRZZBQTXY42\",\"deliveryContext\":{\"isRedelivery\":false},\"timestamp\":1756786143763,\"source\":{\"type\":\"user\",\"userId\":\"Ua3053965758d74c5d89f517726b61c9b\"},\"replyToken\":\"d61ea1be02fd4467ac04a974fde7e12f\",\"mode\":\"active\"}]}"</t>
  </si>
  <si>
    <t>json : "{\"date\":\"2025-09-02T04:09:49.269Z\",\"deliveryDate\":\"2025-09-03\",\"user\":\"Daya Eatery\",\"userLine\":\"Biewpym🦊\",\"payMethod\":\"เงินสด\",\"userId\":\"Ua3053965758d74c5d89f517726b61c9b\",\"order\":[{\"name\":\"Baby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</si>
  <si>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{"sentMessages":[{"id":"577060546164031839","quoteToken":"GWrobPhytbOVXE4emmQk_xf2ut9q1IlB_SsqD8xhDX5w4iwL_15Eo_esgIqgr9dDlijyV1b0FynrwgfTGzRFhQe1jTLLh-t6Za6cLFrkqjbD883VtC_uZxmXVSSbEci2GQ_s0X0llnTFGHp9sg5FUg"}]}</t>
  </si>
  <si>
    <t>🔥 Queued order with Trigger ID: -5957994102551348851</t>
  </si>
  <si>
    <t>🔥 Processing order for trigger: -5957994102551348851</t>
  </si>
  <si>
    <t>Delivery Date : Wed Sep 03 2025 07:00:00 GMT+0700 (เวลาอินโดจีน)</t>
  </si>
  <si>
    <t>Delivery Date Formated: 03/09/2025</t>
  </si>
  <si>
    <t>summarizeOrdersToPayments key: 03/09/2025|Daya Eatery</t>
  </si>
  <si>
    <t>🔥 Deleted property for trigger: -5957994102551348851</t>
  </si>
  <si>
    <t>✅ Deleted trigger: -5957994102551348851</t>
  </si>
  <si>
    <t>json : "{\"destination\":\"Uffcadd844141cf0a43c0c2c87fb2389e\",\"events\":[{\"type\":\"message\",\"message\":{\"type\":\"text\",\"id\":\"577064984745083035\",\"quoteToken\":\"F_P4pu5mwG3FOQMZDxOCHTRG-tDh7naDFEGKo1dIvr6faXXBbQrF-iA3-t2ofTzMKFkMlIkLuX2QRcZoE1yjejY0DH3ekNjYpUc48LjGSsaW_FqWs8xjRn5nSuPb44sCIaYbWIoJvE_FtKUThgkjwA\",\"text\":\"ฟินเลย์รับครึ่งโลนะคะ\"},\"webhookEventId\":\"01K44CCM30MW3MTT2SQB5G6ZQN\",\"deliveryContext\":{\"isRedelivery\":false},\"timestamp\":1756788838351,\"source\":{\"type\":\"user\",\"userId\":\"Ua3053965758d74c5d89f517726b61c9b\"},\"replyToken\":\"69faf7c01ea148dfb41dddcdcab47f3f\",\"mode\":\"active\"}]}"</t>
  </si>
  <si>
    <t>json : "{\"destination\":\"Uffcadd844141cf0a43c0c2c87fb2389e\",\"events\":[{\"type\":\"message\",\"message\":{\"type\":\"text\",\"id\":\"577065005079068794\",\"quoteToken\":\"9wyBee4GQVWAMrxI1duAoAq5mgo20Y5tc4lQK0k8oy8JEPR4by1eVgva5D4W7E5fkIApDgYIVrgPRKMG2iD2EfbOr74TF9bmgEptbZf-OLGEZTsI4Q8GPehYVR9XfcEL21KrbSiJbEOipTsVNeeF4A\",\"text\":\"มีร๊อคเก๊ตมั้ยค่ะ\"},\"webhookEventId\":\"01K44CD0AHK9561ZKA929ZDZTB\",\"deliveryContext\":{\"isRedelivery\":false},\"timestamp\":1756788850519,\"source\":{\"type\":\"user\",\"userId\":\"Ua3053965758d74c5d89f517726b61c9b\"},\"replyToken\":\"2933e2770816473790d16ce3be7f7061\",\"mode\":\"active\"}]}"</t>
  </si>
  <si>
    <t>json : "{\"destination\":\"Uffcadd844141cf0a43c0c2c87fb2389e\",\"events\":[{\"type\":\"message\",\"message\":{\"type\":\"text\",\"id\":\"577066553011601640\",\"quoteToken\":\"GnMp1XYF61Fzk5jfTTg7O8MGsspFngSLnCDOzCJKpDa9vdGmA9oMzwFKWv-oxJ8P9SFux2igjoeffb5Jk7nL-F4YG1-oX3_L_CgHAt8h1AXsfvltpnLHreF8dcLkhd8jMSs4Ep4_42eQVk2wPfaYhA\",\"text\":\"เอา3ขีดนะคะ\"},\"webhookEventId\":\"01K44D956NY11H44BTF095BCMW\",\"deliveryContext\":{\"isRedelivery\":false},\"timestamp\":1756789773107,\"source\":{\"type\":\"user\",\"userId\":\"Ua3053965758d74c5d89f517726b61c9b\"},\"replyToken\":\"b264538698344fb68ae5ddb4e26f99df\",\"mode\":\"active\"}]}"</t>
  </si>
  <si>
    <t>json : "{\"date\":\"2025-09-02T05:23:21.601Z\",\"deliveryDate\":\"2025-09-02\",\"user\":\"Daya Eatery\",\"userLine\":\"ADMIN\",\"payMethod\":\"เงินสด\",\"userId\":\"ADMIN\",\"order\":[{\"name\":\"Frillice Iceberg\",\"nameTh\":\"ฟิลเลย์ไอซ์เบิร์ก\",\"amount\":0.5,\"price\":140,\"subtotal\":70},{\"name\":\"Baby Cos\",\"nameTh\":\"เบบี้คอส\",\"amount\":1,\"price\":120,\"subtotal\":120},{\"name\":\"Wild Rocket\",\"nameTh\":\"ไวลด์ ร็อคเก็ต\",\"amount\":0.3,\"price\":300,\"subtotal\":90},{\"name\":\"Red Coral\",\"nameTh\":\"เรดคอรัล\",\"amount\":1,\"price\":140,\"subtotal\":140}]}"</t>
  </si>
  <si>
    <t>🔥 Queued order with Trigger ID: 804648453577297548</t>
  </si>
  <si>
    <t>json : "{\"date\":\"2025-09-02T05:24:14.792Z\",\"deliveryDate\":\"2025-09-03\",\"user\":\"Daya Eatery\",\"userLine\":\"ADMIN\",\"payMethod\":\"เงินสด\",\"userId\":\"ADMIN\",\"order\":[{\"name\":\"Frillice Iceberg\",\"nameTh\":\"ฟิลเลย์ไอซ์เบิร์ก\",\"amount\":0.5,\"price\":140,\"subtotal\":70},{\"name\":\"Baby Cos\",\"nameTh\":\"เบบี้คอส\",\"amount\":1,\"price\":120,\"subtotal\":120},{\"name\":\"Wild Rocket\",\"nameTh\":\"ไวลด์ ร็อคเก็ต\",\"amount\":0.3,\"price\":300,\"subtotal\":90},{\"name\":\"Red Coral\",\"nameTh\":\"เรดคอรัล\",\"amount\":1,\"price\":140,\"subtotal\":140}]}"</t>
  </si>
  <si>
    <t>🔥 Queued order with Trigger ID: 1034011442878406442</t>
  </si>
  <si>
    <t>🔥 Processing order for trigger: 804648453577297548</t>
  </si>
  <si>
    <t>summarizeOrdersToPayments key: 02/09/2025|Daya Eatery</t>
  </si>
  <si>
    <t>✅ Late admin order detected. Attempting to generate document for Daya Eatery.</t>
  </si>
  <si>
    <t>✅ เริ่ม generateAdminDeliveryDocs สำหรับ: Daya Eatery วันที่: 02092025</t>
  </si>
  <si>
    <t>🔥 Processing order for trigger: 1034011442878406442</t>
  </si>
  <si>
    <t>🚀 Added late document info to Discord Embed.</t>
  </si>
  <si>
    <t>🔥 Deleted property for trigger: 804648453577297548</t>
  </si>
  <si>
    <t>✅ Deleted trigger: 804648453577297548</t>
  </si>
  <si>
    <t>Found 2 rows to delete for shop "Daya Eatery" on 03/09/2025.</t>
  </si>
  <si>
    <t>Deleted row: 3826</t>
  </si>
  <si>
    <t>Deleted row: 3825</t>
  </si>
  <si>
    <t>Found existing payment summary at data index: 2130</t>
  </si>
  <si>
    <t>Row 2132 updated successfully.</t>
  </si>
  <si>
    <t>🔥 Deleted property for trigger: 1034011442878406442</t>
  </si>
  <si>
    <t>✅ Deleted trigger: 1034011442878406442</t>
  </si>
  <si>
    <t>json : "{\"destination\":\"Uffcadd844141cf0a43c0c2c87fb2389e\",\"events\":[{\"type\":\"message\",\"message\":{\"type\":\"text\",\"id\":\"577097943535321351\",\"quoteToken\":\"VmBG3r7EDGhlX8M1ZjTdAXjbltC_8CWfNaIHAgv6zMxr_UfDYrSrooCF0O9hcrnmFX2XLUzhsdI8Dm2kiUR0NxU_Dh7SYA169Yw3xVoMF8QWZG_741bnJYi3UVtcjQi_fYetdfs6o_JXoBbKX00zeA\",\"text\":\"สั่งผัก\"},\"webhookEventId\":\"01K44Z4529NASJ0A1V84EWXA1X\",\"deliveryContext\":{\"isRedelivery\":false},\"timestamp\":1756808483402,\"source\":{\"type\":\"user\",\"userId\":\"Ub25b4a42fcc8758cb1a211f1f480c6e3\"},\"replyToken\":\"aa4c5ed31e3647a797d07ade101a622a\",\"mode\":\"active\"}]}"</t>
  </si>
  <si>
    <t>json : "{\"date\":\"2025-09-02T10:23:11.205Z\",\"deliveryDate\":\"2025-09-03\",\"user\":\"Den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</si>
  <si>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{"sentMessages":[{"id":"577098129779458667","quoteToken":"IRx_klxdJFhu3mKp8pRcaaV8L2cnKqXlfR9vXQnz32RIRh9WkUCpAIww36ViYXprOBHkZxofcZsa6JsP1CtlTcoBNMpSODDVYZyD-_Bjfr6OTsXuhSOd1r1xtAxO_mjKs_wRvmn53qDIgxWTgqHfgQ"}]}</t>
  </si>
  <si>
    <t>🔥 Queued order with Trigger ID: 137633044696199821</t>
  </si>
  <si>
    <t>🔥 Processing order for trigger: 137633044696199821</t>
  </si>
  <si>
    <t>summarizeOrdersToPayments key: 03/09/2025|Den Shabu</t>
  </si>
  <si>
    <t>🔥 Deleted property for trigger: 137633044696199821</t>
  </si>
  <si>
    <t>✅ Deleted trigger: 137633044696199821</t>
  </si>
  <si>
    <t>json : "{\"destination\":\"Uffcadd844141cf0a43c0c2c87fb2389e\",\"events\":[{\"type\":\"message\",\"message\":{\"type\":\"text\",\"id\":\"577098998369484993\",\"quoteToken\":\"EArOJKG6JBfzUiSlHPJaP3SplnTo9yPAqnhMYarq34jh3eBxL1eqPWaT3g4F56ke0gS0UEZYlNjRII7H5VDvgJdD1S41vhKIc_amljCuvIFKcSvrUbvsXPg5BDK7g-HQSi09-vKIqTUJMHS0Qba-qg\",\"text\":\"สั่งผัก\"},\"webhookEventId\":\"01K44ZQB1Z7ME5RM54CKW6ND4A\",\"deliveryContext\":{\"isRedelivery\":false},\"timestamp\":1756809112130,\"source\":{\"type\":\"user\",\"userId\":\"U0a6caa79590587d5269bfdd7dcb6f3c2\"},\"replyToken\":\"b1c68c6eb26a4768b7821ca8bd1a40a9\",\"mode\":\"active\"}]}"</t>
  </si>
  <si>
    <t>json : "{\"date\":\"2025-09-02T10:32:24.470Z\",\"deliveryDate\":\"2025-09-03\",\"user\":\"Homie\",\"userLine\":\"namm\",\"payMethod\":\"โอนเงิน\",\"userId\":\"U0a6caa79590587d5269bfdd7dcb6f3c2\",\"order\":[{\"name\":\"Red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</si>
  <si>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{"sentMessages":[{"id":"577099060293927214","quoteToken":"j5uB4FlhGD6bB6ZouZi17qeghEfN-JDCkCnCTaezn9n2EzrWFLrzFOm8EI8fWFLGlnkwriRxJYSzXf1hO02dzMcf45SadxqRKh6wUIbQMwfvUgD4Kco4VjmUTYadx5lpwfJFFJEVPCs027LaYscopQ"}]}</t>
  </si>
  <si>
    <t>🔥 Queued order with Trigger ID: -3285521233821171001</t>
  </si>
  <si>
    <t>🔥 Processing order for trigger: -3285521233821171001</t>
  </si>
  <si>
    <t>summarizeOrdersToPayments key: 03/09/2025|Homie</t>
  </si>
  <si>
    <t>🔥 Deleted property for trigger: -3285521233821171001</t>
  </si>
  <si>
    <t>✅ Deleted trigger: -3285521233821171001</t>
  </si>
  <si>
    <t>json : "{\"destination\":\"Uffcadd844141cf0a43c0c2c87fb2389e\",\"events\":[{\"type\":\"message\",\"message\":{\"type\":\"text\",\"id\":\"577122115644555558\",\"quoteToken\":\"FjsB1bsdWXO83calYNuk-Lik47KneARW1y--zx9hGQDtrAvmx5uiVPBmtP7o1JZuAgOP8wiJTXs6N4iKMgMEYmPjB_ha_E_oaOpvazyPXFZUWWk1kSQA-akpDF4pVV7hoMCMkgvPj-f3BfQBdeJ7yA\",\"text\":\" สั่งผักสลัดหน่อยค่ะ\\nกรีนโอ๊ค1โล\\nเรดโอ๊ค 1โล\\nฟินเดย์1โล\\nผักเบบี้คอส1โล\\nขอบคุณค่ะ\\n\"},\"webhookEventId\":\"01K45CVTKHGGF03HZX6TDK84TT\",\"deliveryContext\":{\"isRedelivery\":false},\"timestamp\":1756822891004,\"source\":{\"type\":\"user\",\"userId\":\"U78617910c23af5dc02e8b5d4035a5026\"},\"replyToken\":\"df5ac6054ffd46af8038ee7112c291ab\",\"mode\":\"active\"}]}"</t>
  </si>
  <si>
    <t>json : "{\"date\":\"2025-09-02T15:12:04.028Z\",\"deliveryDate\":\"2025-09-03\",\"user\":\"ฌาณิ\",\"userLine\":\"ADMIN\",\"payMethod\":\"โอนเงิน\",\"userId\":\"ADMIN\",\"order\":[{\"name\":\"Green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</si>
  <si>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-4475323117735622100</t>
  </si>
  <si>
    <t>🔥 Processing order for trigger: -4475323117735622100</t>
  </si>
  <si>
    <t>summarizeOrdersToPayments key: 03/09/2025|ฌาณิ</t>
  </si>
  <si>
    <t>🔥 Deleted property for trigger: -4475323117735622100</t>
  </si>
  <si>
    <t>✅ Deleted trigger: -4475323117735622100</t>
  </si>
  <si>
    <t>json : "{\"date\":\"2025-09-02T16:50:44.887Z\",\"deliveryDate\":\"2025-09-03\",\"user\":\"8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</si>
  <si>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{"sentMessages":[{"id":"577137146889765222","quoteToken":"tKNMBI5w3_1A8BsR_rNfaZXy3jyFo4sHHDCAumbezLtnuLXpH2iFkrxt5YaPNbXUGz01SMPpfPOTlRBM3gMFTHQkE-sxbNFTYMTqsH9f9PWeV4jzDMT9E_wrSG9zrVFRiTN4hFQqXIYC7HoLYWJ8vA"}]}</t>
  </si>
  <si>
    <t>🔥 Queued order with Trigger ID: -3158983062299129186</t>
  </si>
  <si>
    <t>🔥 Processing order for trigger: -3158983062299129186</t>
  </si>
  <si>
    <t>summarizeOrdersToPayments key: 03/09/2025|8 Dining</t>
  </si>
  <si>
    <t>🔥 Deleted property for trigger: -3158983062299129186</t>
  </si>
  <si>
    <t>✅ Deleted trigger: -3158983062299129186</t>
  </si>
  <si>
    <t>json : "{\"date\":\"2025-09-02T16:54:28.327Z\",\"deliveryDate\":\"2025-09-03\",\"user\":\"Rare\",\"userLine\":\"21gun\",\"payMethod\":\"เครดิต\",\"userId\":\"U863ec6850ff494c8ad50b25afa94efb0\",\"order\":[{\"name\":\"Frillice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</si>
  <si>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{"sentMessages":[{"id":"577137519729574026","quoteToken":"-5SyFXGrFXl7CXJ8sKw0LDt6TC1StkLKqKl85dRpWmUZ9uMCp3-Sg_H3jpG5lmEC_SwXu9sFue5uljPhh98EyK7zPFeS3jrWtLX9uvLmdALKuzTF0YgYCJkkwXRlNpbpGVU2YBjTNezrUfhCwRq1xw"}]}</t>
  </si>
  <si>
    <t>🔥 Queued order with Trigger ID: -9000504967254510077</t>
  </si>
  <si>
    <t>🔥 Processing order for trigger: -9000504967254510077</t>
  </si>
  <si>
    <t>summarizeOrdersToPayments key: 03/09/2025|Rare</t>
  </si>
  <si>
    <t>🔥 Deleted property for trigger: -9000504967254510077</t>
  </si>
  <si>
    <t>✅ Deleted trigger: -9000504967254510077</t>
  </si>
  <si>
    <t>sendDailyOrderSummary formattedToday : 03/09/2025</t>
  </si>
  <si>
    <t>sendDailyOrderSummary todayRows : [[880,"2 Sep 2025 เวลา 12:25","2025-09-02T17:00:00.000Z","Daya Eatery","Frillice Iceberg",0.5,140,70,"เงินสด"],[880,"2 Sep 2025 เวลา 12:25","2025-09-02T17:00:00.000Z","Daya Eatery","Baby Cos",1,120,120,"เงินสด"],[880,"2 Sep 2025 เวลา 12:25","2025-09-02T17:00:00.000Z","Daya Eatery","Wild Rocket",0.3,300,90,"เงินสด"],[880,"2 Sep 2025 เวลา 12:25","2025-09-02T17:00:00.000Z","Daya Eatery","Red Coral",1,140,140,"เงินสด"],[882,"2 Sep 2025 เวลา 17:24","2025-09-02T17:00:00.000Z","Den Shabu","Green Oak",1,120,120,"เงินสด"],[882,"2 Sep 2025 เวลา 17:24","2025-09-02T17:00:00.000Z","Den Shabu","Red Oak",1,120,120,"เงินสด"],[883,"2 Sep 2025 เวลา 17:34","2025-09-02T17:00:00.000Z","Homie","Red Oak",1.5,120,180,"โอนเงิน"],[883,"2 Sep 2025 เวลา 17:34","2025-09-02T17:00:00.000Z","Homie","Cos",1,120,120,"โอนเงิน"],[883,"2 Sep 2025 เวลา 17:34","2025-09-02T17:00:00.000Z","Homie","Frillice Iceberg",1,140,140,"โอนเงิน"],[884,"2 Sep 2025 เวลา 22:13","2025-09-02T17:00:00.000Z","ฌาณิ","Green Oak",1,120,120,"โอนเงิน"],[884,"2 Sep 2025 เวลา 22:13","2025-09-02T17:00:00.000Z","ฌาณิ","Red Oak",1,120,120,"โอนเงิน"],[884,"2 Sep 2025 เวลา 22:13","2025-09-02T17:00:00.000Z","ฌาณิ","Frillice Iceberg",1,140,140,"โอนเงิน"],[884,"2 Sep 2025 เวลา 22:13","2025-09-02T17:00:00.000Z","ฌาณิ","Baby Cos",1,120,120,"โอนเงิน"],[885,"2 Sep 2025 เวลา 23:51","2025-09-02T17:00:00.000Z","8 Dining","Green Oak",1,120,120,"เครดิต"],[885,"2 Sep 2025 เวลา 23:51","2025-09-02T17:00:00.000Z","8 Dining","Red Oak",1,120,120,"เครดิต"],[886,"2 Sep 2025 เวลา 23:56","2025-09-02T17:00:00.000Z","Rare","Frillice Iceberg",1,140,140,"เครดิต"],[886,"2 Sep 2025 เวลา 23:56","2025-09-02T17:00:00.000Z","Rare","Baby Cos",1,120,120,"เครดิต"],[886,"2 Sep 2025 เวลา 23:56","2025-09-02T17:00:00.000Z","Rare","Red Coral",1,140,140,"เครดิต"]]</t>
  </si>
  <si>
    <t>json : "{\"date\":\"2025-09-02T23:41:57.510Z\",\"deliveryDate\":\"2025-09-03\",\"user\":\"Smaz\",\"userLine\":\"ADMIN\",\"payMethod\":\"โอนเงิน\",\"userId\":\"ADMIN\",\"order\":[{\"name\":\"Frillice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</si>
  <si>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6835405885723376517</t>
  </si>
  <si>
    <t>🔥 Processing order for trigger: 6835405885723376517</t>
  </si>
  <si>
    <t>summarizeOrdersToPayments key: 03/09/2025|Smaz</t>
  </si>
  <si>
    <t>🔥 Deleted property for trigger: 6835405885723376517</t>
  </si>
  <si>
    <t>✅ Deleted trigger: 6835405885723376517</t>
  </si>
  <si>
    <t>json : "{\"destination\":\"Uffcadd844141cf0a43c0c2c87fb2389e\",\"events\":[{\"type\":\"message\",\"message\":{\"type\":\"text\",\"id\":\"577186468801020131\",\"quoteToken\":\"cA4-TP_vzN2GmE65j7jLvIHzSdybAiRW8X1EaTnKMrBDukazIo5gc69yLNzSwAUoFLi6YkroupuddGmYgXKiHTmMHRJ4Z_t-Bn5H5l6on0vGFqKPHznx2rkd1DO-g2wMu6pf_rGEk4oA_T6Ra6dq1Q\",\"text\":\"สั่งผัก\"},\"webhookEventId\":\"01K46HEDFBK1RZDVM1GGMEFDVF\",\"deliveryContext\":{\"isRedelivery\":false},\"timestamp\":1756861248561,\"source\":{\"type\":\"user\",\"userId\":\"U0d6b72543464859ef62065c9501370cd\"},\"replyToken\":\"9afaad10009d4d27857f4695c1e0d6de\",\"mode\":\"active\"}]}"</t>
  </si>
  <si>
    <t>profile displayName : Moo_Mhee 🍒🍑🦋 46</t>
  </si>
  <si>
    <t>json : "{\"destination\":\"Uffcadd844141cf0a43c0c2c87fb2389e\",\"events\":[{\"type\":\"message\",\"message\":{\"type\":\"text\",\"id\":\"577186482792956296\",\"quoteToken\":\"ehYVU1cBCWV3hAEG6VdIo1Ro6Qggu9DjB9B5GdMf44Y-XE6Fh6CAcpG4Cpmq6qM89fvEpct7uPxSjWcpGwQztNfSeIZ87SCfq6lf6WuuV18fW0KBs8mSmJDbpFWwuiRDrdk-iedzQkAMTEZQZh57KQ\",\"text\":\"รับ 5 กก ค่ะ\"},\"webhookEventId\":\"01K46HEN5NGZX7PB1AT5QRP6TP\",\"deliveryContext\":{\"isRedelivery\":false},\"timestamp\":1756861256772,\"source\":{\"type\":\"user\",\"userId\":\"U0d6b72543464859ef62065c9501370cd\"},\"replyToken\":\"aeda099249d64b45a4c82af9575a5df7\",\"mode\":\"active\"}]}"</t>
  </si>
  <si>
    <t>json : "{\"date\":\"2025-09-03T01:01:12.685Z\",\"deliveryDate\":\"2025-09-03\",\"user\":\"Ginda wagyu\",\"userLine\":\"Moo_Mhee 🍒🍑🦋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</si>
  <si>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{"sentMessages":[{"id":"577186514770330149","quoteToken":"ZskfgRq2xc1HMaGbo7drjfomOlTxNfpDbx9b7kDFh9myz24aQDcfH0u8tKMVuW7aC8WH8Fi31F6IUZ3rRd4uDKXmu4cQjYz0KRXMTUpgT-SlvIQ1V3OiD0LXJfD96vP4K4zihx22veEWopzSj27Uuw"}]}</t>
  </si>
  <si>
    <t>🔥 Queued order with Trigger ID: 3775668359348893740</t>
  </si>
  <si>
    <t>🔥 Processing order for trigger: 3775668359348893740</t>
  </si>
  <si>
    <t>summarizeOrdersToPayments key: 03/09/2025|Ginda wagyu</t>
  </si>
  <si>
    <t>🔥 Deleted property for trigger: 3775668359348893740</t>
  </si>
  <si>
    <t>✅ Deleted trigger: 3775668359348893740</t>
  </si>
  <si>
    <t>sendDailyPackingSummary formattedToday : 03/09/2025</t>
  </si>
  <si>
    <t>sendDailyPackingSummary todayRows : [[880,"2 Sep 2025 เวลา 12:25","2025-09-02T17:00:00.000Z","Daya Eatery","Frillice Iceberg",0.5,140,70,"เงินสด"],[880,"2 Sep 2025 เวลา 12:25","2025-09-02T17:00:00.000Z","Daya Eatery","Baby Cos",1,120,120,"เงินสด"],[880,"2 Sep 2025 เวลา 12:25","2025-09-02T17:00:00.000Z","Daya Eatery","Wild Rocket",0.3,300,90,"เงินสด"],[880,"2 Sep 2025 เวลา 12:25","2025-09-02T17:00:00.000Z","Daya Eatery","Red Coral",1,140,140,"เงินสด"],[882,"2 Sep 2025 เวลา 17:24","2025-09-02T17:00:00.000Z","Den Shabu","Green Oak",1,120,120,"เงินสด"],[882,"2 Sep 2025 เวลา 17:24","2025-09-02T17:00:00.000Z","Den Shabu","Red Oak",1,120,120,"เงินสด"],[883,"2 Sep 2025 เวลา 17:34","2025-09-02T17:00:00.000Z","Homie","Red Oak",1.5,120,180,"โอนเงิน"],[883,"2 Sep 2025 เวลา 17:34","2025-09-02T17:00:00.000Z","Homie","Cos",1,120,120,"โอนเงิน"],[883,"2 Sep 2025 เวลา 17:34","2025-09-02T17:00:00.000Z","Homie","Frillice Iceberg",1,140,140,"โอนเงิน"],[884,"2 Sep 2025 เวลา 22:13","2025-09-02T17:00:00.000Z","ฌาณิ","Green Oak",1,120,120,"โอนเงิน"],[884,"2 Sep 2025 เวลา 22:13","2025-09-02T17:00:00.000Z","ฌาณิ","Red Oak",1,120,120,"โอนเงิน"],[884,"2 Sep 2025 เวลา 22:13","2025-09-02T17:00:00.000Z","ฌาณิ","Frillice Iceberg",1,140,140,"โอนเงิน"],[884,"2 Sep 2025 เวลา 22:13","2025-09-02T17:00:00.000Z","ฌาณิ","Baby Cos",1,120,120,"โอนเงิน"],[885,"2 Sep 2025 เวลา 23:51","2025-09-02T17:00:00.000Z","8 Dining","Green Oak",1,120,120,"เครดิต"],[885,"2 Sep 2025 เวลา 23:51","2025-09-02T17:00:00.000Z","8 Dining","Red Oak",1,120,120,"เครดิต"],[886,"2 Sep 2025 เวลา 23:56","2025-09-02T17:00:00.000Z","Rare","Frillice Iceberg",1,140,140,"เครดิต"],[886,"2 Sep 2025 เวลา 23:56","2025-09-02T17:00:00.000Z","Rare","Baby Cos",1,120,120,"เครดิต"],[886,"2 Sep 2025 เวลา 23:56","2025-09-02T17:00:00.000Z","Rare","Red Coral",1,140,140,"เครดิต"],[887,"3 Sep 2025 เวลา 06:42","2025-09-02T17:00:00.000Z","Smaz","Frillice Iceberg",1,140,140,"โอนเงิน"],[887,"3 Sep 2025 เวลา 06:42","2025-09-02T17:00:00.000Z","Smaz","Baby Cos",1,120,120,"โอนเงิน"],[888,"3 Sep 2025 เวลา 08:02","2025-09-02T17:00:00.000Z","Ginda wagyu","Cos",5,120,600,"โอนเงิน"]]</t>
  </si>
  <si>
    <t>json : "{\"destination\":\"Uffcadd844141cf0a43c0c2c87fb2389e\",\"events\":[{\"type\":\"message\",\"message\":{\"type\":\"text\",\"id\":\"577194422626943068\",\"quoteToken\":\"tUsFOfXVa25UW0gp6vonyyKNbnaSW7eJeKWL_jV_UVyeJTHdJ4hhdsJgR3GamVYocYWz02qK5LlFzW6VlUkqlO0G15bn-PcIR47Bbl-eC2kNuZ8FzQL4vVMHUAzAgoT-Zv3Y1_GO02unWHQ8bftlPw\",\"text\":\"เอทบิสโทร\\nเรดคอรัล 1โล\\nเบบี้คอส 1โล\\nร้อกเกต 0.5 โล\"},\"webhookEventId\":\"01K46NZ34ZER1PKBPC7ZJKRH3A\",\"deliveryContext\":{\"isRedelivery\":false},\"timestamp\":1756865989301,\"source\":{\"type\":\"user\",\"userId\":\"Uc0f3910d135521f0995ac379d0c945f8\"},\"replyToken\":\"fa746ff26cb840bab8f5fdd0bc46d2f4\",\"mode\":\"active\"}]}"</t>
  </si>
  <si>
    <t>json : "{\"destination\":\"Uffcadd844141cf0a43c0c2c87fb2389e\",\"events\":[{\"type\":\"message\",\"message\":{\"type\":\"text\",\"id\":\"577194578017517845\",\"quoteToken\":\"UWaUFAN8EtDM7907mmXbcEIuRdNRhi9E5udDetNOTFHx1cDkx7OuG00bBFz-k0uiP5-1gk35UAZOwrBcJI9KOkZZ4x1A4z8TlaQMczcsCfEwfHTF_AVeosilRqQylL-n0agzhSSdX18176MH9LpWXA\",\"text\":\"แฟทบอย\\nเรดคอรัล 1โล\\nฟิลเลย์ 1 โล\\nร้อกเกต 0.5โล\"},\"webhookEventId\":\"01K46P1XKC60SBRN36MBF5C79F\",\"deliveryContext\":{\"isRedelivery\":false},\"timestamp\":1756866081904,\"source\":{\"type\":\"user\",\"userId\":\"Uc0f3910d135521f0995ac379d0c945f8\"},\"replyToken\":\"f3259ec9bd0a43f09b0e98a47408601a\",\"mode\":\"active\"}]}"</t>
  </si>
  <si>
    <t>json : "{\"destination\":\"Uffcadd844141cf0a43c0c2c87fb2389e\",\"events\":[{\"type\":\"message\",\"message\":{\"type\":\"text\",\"id\":\"577195072777355471\",\"quoteToken\":\"GmjqPoINUW5i1RZYJokYYBOg4g33cCGX3JNf16Y1zcKYWfwGyw-3EvFEzC0W47oKELPhJYm8AQlX17Q4yUmxJXNoXyzlyG4zvgUMheHDBVU4MVK-26uYCGgODxWU5S-7Ul8PJ_xGTR5ndTHYqvfH-g\",\"text\":\"ร้อกเกตได้อีกทีวันไหนคะ\"},\"webhookEventId\":\"01K46PAX6TCQMH87EQNS0EAR8C\",\"deliveryContext\":{\"isRedelivery\":false},\"timestamp\":1756866376862,\"source\":{\"type\":\"user\",\"userId\":\"Uc0f3910d135521f0995ac379d0c945f8\"},\"replyToken\":\"0d44298f2a6c4c398b1b2c28e779b18c\",\"mode\":\"active\"}]}"</t>
  </si>
  <si>
    <t>json : "{\"date\":\"2025-09-03T03:36:28.821Z\",\"deliveryDate\":\"2025-09-03\",\"user\":\"8 Bistro\",\"userLine\":\"ADMIN\",\"payMethod\":\"เครดิต\",\"userId\":\"ADMIN\",\"order\":[{\"name\":\"Baby Cos\",\"nameTh\":\"เบบี้คอส\",\"amount\":1,\"price\":120,\"subtotal\":120},{\"name\":\"Wild Rocket\",\"nameTh\":\"ไวลด์ ร็อคเก็ต\",\"amount\":0.2,\"price\":300,\"subtotal\":60},{\"name\":\"Red Coral\",\"nameTh\":\"เรดคอรัล\",\"amount\":1,\"price\":140,\"subtotal\":140}]}"</t>
  </si>
  <si>
    <t>🔥 Queued order with Trigger ID: -7289970293068698410</t>
  </si>
  <si>
    <t>json : "{\"date\":\"2025-09-03T03:38:01.314Z\",\"deliveryDate\":\"2025-09-03\",\"user\":\"Fat Boy\",\"userLine\":\"ADMIN\",\"payMethod\":\"เครดิต\",\"userId\":\"ADMIN\",\"order\":[{\"name\":\"Frillice Iceberg\",\"nameTh\":\"ฟิลเลย์ไอซ์เบิร์ก\",\"amount\":1,\"price\":140,\"subtotal\":140},{\"name\":\"Wild Rocket\",\"nameTh\":\"ไวลด์ ร็อคเก็ต\",\"amount\":0.25,\"price\":300,\"subtotal\":75},{\"name\":\"Red Coral\",\"nameTh\":\"เรดคอรัล\",\"amount\":1,\"price\":140,\"subtotal\":140}]}"</t>
  </si>
  <si>
    <t>🔥 Queued order with Trigger ID: -5790337620428957546</t>
  </si>
  <si>
    <t>🔥 Processing order for trigger: -7289970293068698410</t>
  </si>
  <si>
    <t>summarizeOrdersToPayments key: 03/09/2025|8 Bistro</t>
  </si>
  <si>
    <t>✅ เริ่ม generateAdminDeliveryDocs สำหรับ: 8 Bistro วันที่: 03092025</t>
  </si>
  <si>
    <t>✨ สร้างเลขที่เอกสารใหม่: DS030925003</t>
  </si>
  <si>
    <t>🔥 Processing order for trigger: -5790337620428957546</t>
  </si>
  <si>
    <t>💾 อัปเดตเลขที่เอกสาร DS030925003 ใน Payments แถวที่ 2140</t>
  </si>
  <si>
    <t>🔥 Deleted property for trigger: -7289970293068698410</t>
  </si>
  <si>
    <t>summarizeOrdersToPayments key: 03/09/2025|Fat Boy</t>
  </si>
  <si>
    <t>✅ Deleted trigger: -7289970293068698410</t>
  </si>
  <si>
    <t>✅ เริ่ม generateAdminDeliveryDocs สำหรับ: Fat Boy วันที่: 03092025</t>
  </si>
  <si>
    <t>✨ สร้างเลขที่เอกสารใหม่: DS030925004</t>
  </si>
  <si>
    <t>💾 อัปเดตเลขที่เอกสาร DS030925004 ใน Payments แถวที่ 2141</t>
  </si>
  <si>
    <t>🔥 Deleted property for trigger: -5790337620428957546</t>
  </si>
  <si>
    <t>✅ Deleted trigger: -5790337620428957546</t>
  </si>
  <si>
    <t>Checking documents for 2 shops on date: 2025-09-03</t>
  </si>
  <si>
    <t>✅ เริ่ม checkIfDocumentExists สำหรับ: 8 Bistro วันที่: 03092025</t>
  </si>
  <si>
    <t>🔍 ค้นหาไฟล์ที่ขึ้นต้นด้วย: 8 Bistro- ในโฟลเดอร์ 03092025</t>
  </si>
  <si>
    <t>✅ พบไฟล์: 8 Bistro-DS030925003.pdf</t>
  </si>
  <si>
    <t>✅ เริ่ม checkIfDocumentExists สำหรับ: Fat Boy วันที่: 03092025</t>
  </si>
  <si>
    <t>🔍 ค้นหาไฟล์ที่ขึ้นต้นด้วย: Fat Boy- ในโฟลเดอร์ 03092025</t>
  </si>
  <si>
    <t>✅ พบไฟล์: Fat Boy-DS030925004.pdf</t>
  </si>
  <si>
    <t>json : "{\"destination\":\"Uffcadd844141cf0a43c0c2c87fb2389e\",\"events\":[{\"type\":\"message\",\"message\":{\"type\":\"text\",\"id\":\"577209281721139338\",\"quoteToken\":\"odKwpECaF1d-U5EuBlvPujFAZIMYsAFkrHIzvLV6ckG0PnPrUcsSbJx76xifKOxJcpSQooxwPSSUTpoimAElD6Qd2Igeb_kNQ64cL3VFe4id8NPF1fgkWL4j5uXw9urHg6dATJ3EK64sx4GWAkgweA\",\"text\":\"สั่งผัก\"},\"webhookEventId\":\"01K46YDC1HKSZXE3B6P8VD0VZ2\",\"deliveryContext\":{\"isRedelivery\":false},\"timestamp\":1756874846034,\"source\":{\"type\":\"user\",\"userId\":\"Ub61ffc31749c91e81bdbf2f37821bf49\"},\"replyToken\":\"2d71e002b9594312b7e67b6ca3f1013d\",\"mode\":\"active\"}]}"</t>
  </si>
  <si>
    <t>json : "{\"date\":\"2025-09-03T04:48:07.867Z\",\"deliveryDate\":\"2025-09-05\",\"user\":\"คริสตัลคาเฟ่\",\"userLine\":\"ร้าน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</si>
  <si>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{"sentMessages":[{"id":"577209359198323256","quoteToken":"TJP2gVrBQQXB3eZMnQkCRLpepGOUWWbK6Voz5jTFhp4xl6_MrSQWbcqM4AIUfiUzO6ULzvkpGtu8vPl3vnW1YCc9pmMbUCRB3fxu0HzU4P_ghyHhl-A4mJTOCWSFq9GNV3LzzF0PJNpTHfS9e3o93A"}]}</t>
  </si>
  <si>
    <t>🔥 Queued order with Trigger ID: -6748587195398994348</t>
  </si>
  <si>
    <t>🔥 Processing order for trigger: -6748587195398994348</t>
  </si>
  <si>
    <t>Delivery Date : Fri Sep 05 2025 07:00:00 GMT+0700 (เวลาอินโดจีน)</t>
  </si>
  <si>
    <t>Delivery Date Formated: 05/09/2025</t>
  </si>
  <si>
    <t>summarizeOrdersToPayments key: 05/09/2025|คริสตัลคาเฟ่</t>
  </si>
  <si>
    <t>🔥 Deleted property for trigger: -6748587195398994348</t>
  </si>
  <si>
    <t>✅ Deleted trigger: -6748587195398994348</t>
  </si>
  <si>
    <t>json : "{\"destination\":\"Uffcadd844141cf0a43c0c2c87fb2389e\",\"events\":[{\"type\":\"message\",\"message\":{\"type\":\"text\",\"id\":\"577215091486491068\",\"quoteToken\":\"hpua4YOgUNaMQUH9UDA-ZkoZYWf4jiSvLKPdv_9EkPKhPdzJ1niQovB7uQ-C90s2nzAxjksD5QcwIIju9OUIHg9g1pZgsibSbnn1UIryWH64IgM8O3wqda8n_KAb4yiCOfA37ppcTpeK_j1qEe401g\",\"text\":\"ตามให้นะคะ \"},\"webhookEventId\":\"01K471Q1X5FQCSQYWSVTFJMHH5\",\"deliveryContext\":{\"isRedelivery\":false},\"timestamp\":1756878308972,\"source\":{\"type\":\"user\",\"userId\":\"Uc0f3910d135521f0995ac379d0c945f8\"},\"replyToken\":\"295806dd7280456d91f71eb8349d9c71\",\"mode\":\"active\"}]}"</t>
  </si>
  <si>
    <t>json : "{\"destination\":\"Uffcadd844141cf0a43c0c2c87fb2389e\",\"events\":[{\"type\":\"message\",\"message\":{\"type\":\"image\",\"id\":\"577215175053541854\",\"quoteToken\":\"2rPGLI5fM2Auh70yX7SzsXZwO4u9KpNuOspa8VR0TKR4dAC1wjQzHwkUa7Px-znI-87EddmRqQJerS1ImYRXbMLhzJ7RwG0et_NsYx0QJf1RCBIKrJHGxUiCCmkCGEYUGs84RVFzWRA6HkRjDt1Oog\",\"contentProvider\":{\"type\":\"line\"}},\"webhookEventId\":\"01K471RJRC6KBZJV6NE6WE52R5\",\"deliveryContext\":{\"isRedelivery\":false},\"timestamp\":1756878358916,\"source\":{\"type\":\"user\",\"userId\":\"Ub25b4a42fcc8758cb1a211f1f480c6e3\"},\"replyToken\":\"eba55437d7f5410a8c97caee3eb364bc\",\"mode\":\"active\"}]}"</t>
  </si>
  <si>
    <t>json : "{\"destination\":\"Uffcadd844141cf0a43c0c2c87fb2389e\",\"events\":[{\"type\":\"message\",\"message\":{\"type\":\"text\",\"id\":\"577217238315040805\",\"quoteToken\":\"jOPoPOs7hOmihjj0Ms8gMkjEfMF0aPXNLb-MqOW2lQ41v8StRCUy45xKUpuy1w27PldDF-X3IgLva8KFMUh0GmxvpG3UEuzojwfOkXypjP6nGKS5dg2oFAtUdKg9nXzBaTrd_UuVGAyS5oKdNehWsg\",\"text\":\"สั่งผัก\"},\"webhookEventId\":\"01K472Y3NKG46MNDZ0DC2Z3685\",\"deliveryContext\":{\"isRedelivery\":false},\"timestamp\":1756879588637,\"source\":{\"type\":\"user\",\"userId\":\"U38cf79a0245305294a59833353cea1ae\"},\"replyToken\":\"1177ba4b0d774d7d939af373bba60e37\",\"mode\":\"active\"}]}"</t>
  </si>
  <si>
    <t>json : "{\"date\":\"2025-09-03T06:08:12.323Z\",\"deliveryDate\":\"2025-09-05\",\"user\":\"Dripping Hill\",\"userLine\":\"Dripping Hill\",\"payMethod\":\"โอนเงิน\",\"userId\":\"U38cf79a0245305294a59833353cea1ae\",\"order\":[{\"name\":\"Green Oak\",\"nameTh\":\"กรีนโอ๊ค \",\"amount\":0.4,\"price\":120,\"subtotal\":48,\"image\":\"https://i.postimg.cc/xXKgwvBZ/05.png\"},{\"name\":\"Red Oak\",\"nameTh\":\"เรดโอ๊ค \",\"amount\":0.4,\"price\":120,\"subtotal\":48,\"image\":\"https://i.postimg.cc/8F4451pB/08.png\"},{\"name\":\"Baby Cos\",\"nameTh\":\"เบบี้คอส\",\"amount\":0.2,\"price\":120,\"subtotal\":24,\"image\":\"https://i.postimg.cc/2bXxQ2B1/12.png\"}]}"</t>
  </si>
  <si>
    <t>📬 pushFlexMessage : {"sentMessages":[{"id":"577217420063408543","quoteToken":"Y1vfNETz1wiQrnukuLtvpPofxs9B4H-xNPLoy0KEnuxMnZn9scQjUaqfYM_c-LxykOtSjRN6g-ZPlyUyecfsbFO9ceDMY4eaz8rW0hFfBl0YqFmm-tN6X4G52d6T4sza22jnfRe46jBtlJD8PLjtOw"}]}</t>
  </si>
  <si>
    <t>🔥 Queued order with Trigger ID: 4353721112700042211</t>
  </si>
  <si>
    <t>🔥 Processing order for trigger: 4353721112700042211</t>
  </si>
  <si>
    <t>summarizeOrdersToPayments key: 05/09/2025|Dripping Hill</t>
  </si>
  <si>
    <t>🔥 Deleted property for trigger: 4353721112700042211</t>
  </si>
  <si>
    <t>✅ Deleted trigger: 4353721112700042211</t>
  </si>
  <si>
    <t>json : "{\"destination\":\"Uffcadd844141cf0a43c0c2c87fb2389e\",\"events\":[{\"type\":\"message\",\"message\":{\"type\":\"text\",\"id\":\"577223179999641931\",\"quoteToken\":\"R_tGd0LaJZiKGxDrL3oAC5efR7hxytvbfLpFXOG093XjzJ39FYwO9u6Eqy9yTAeyaABEfwQU407lMWx9gkehoerivbOhStAKHRP1zfXHKLRp2xMBxwP8n9mvBslcq8kOn3oOHRSTDybO_Qa5M0gb-w\",\"text\":\"โอเคค่ะ \"},\"webhookEventId\":\"01K476A63N22P6RXQH578G27ZK\",\"deliveryContext\":{\"isRedelivery\":false},\"timestamp\":1756883130073,\"source\":{\"type\":\"user\",\"userId\":\"U0d6b72543464859ef62065c9501370cd\"},\"replyToken\":\"bafd61f8acf04091a79f488459d4d440\",\"mode\":\"active\"}]}"</t>
  </si>
  <si>
    <t>json : "{\"destination\":\"Uffcadd844141cf0a43c0c2c87fb2389e\",\"events\":[{\"type\":\"message\",\"message\":{\"type\":\"text\",\"id\":\"577225166070219214\",\"quoteToken\":\"KbHpv2RxgIP1DWPhT10bv9tZ5vsoSmhNjQJI1-OMzxBuRo4bKaWWmmJoysZzY22xmtuk_3ZMhj0YxLiBlYwM285oJz_-O_M4EzfELSwxcnkvk-EWPMRgGOBd8I1qAqx3ovfxZCL7os5dPrj2zHVGkg\",\"text\":\"ตัวผักคอสใช่มั้ยค่ะ\"},\"webhookEventId\":\"01K477EA7KHSG5QG7GVHY9DZS3\",\"deliveryContext\":{\"isRedelivery\":false},\"timestamp\":1756884313882,\"source\":{\"type\":\"user\",\"userId\":\"Ua3053965758d74c5d89f517726b61c9b\"},\"replyToken\":\"577d6989b31c42359542f52c3efd5664\",\"mode\":\"active\"}]}"</t>
  </si>
  <si>
    <t>json : "{\"destination\":\"Uffcadd844141cf0a43c0c2c87fb2389e\",\"events\":[{\"type\":\"message\",\"message\":{\"type\":\"sticker\",\"id\":\"577225286580961505\",\"quoteToken\":\"g5f_7C6NOLJtXlYORQUzzxbygDnII2QSIv_NfznwTfL-Z76eTDOG13iDWQNcEua_DStPV12VUbPdVRTjOX9x1XTgPDo1bRdgjq7IKtMFgPfHjvYYLHTIYbkO-94s6q2bCuuLfHJ0-tfBWVkH_tpyDw\",\"stickerId\":\"373680810\",\"packageId\":\"14212152\",\"stickerResourceType\":\"STATIC\",\"keywords\":[\"Flirting\",\"Grin\",\"Love you\",\"Love\",\"Blush\",\"Heart\",\"Lovestruck\",\"Aww\"]},\"webhookEventId\":\"01K477GG9AGW73BENKHH0T0QHH\",\"deliveryContext\":{\"isRedelivery\":false},\"timestamp\":1756884385674,\"source\":{\"type\":\"user\",\"userId\":\"Ua3053965758d74c5d89f517726b61c9b\"},\"replyToken\":\"3831d7492b5d437f9036291b2ae92502\",\"mode\":\"active\"}]}"</t>
  </si>
  <si>
    <t>json : "{\"date\":\"2025-09-03T18:50:12.462Z\",\"deliveryDate\":\"2025-09-05\",\"user\":\"8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</si>
  <si>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{"sentMessages":[{"id":"577294127206236246","quoteToken":"CQYEKiuAkVw2P1c2IySkJVq6TmJgGIdbYL965U76mfC7x4jcXDWfIgzPQtII0edwcDMDyr0aUH1Wk9XGdsHf-EHoarTVK7j_2uNAt80TR75NomAB8MmYrysWMyyCmFpty59m-kAoDpGjLC_8CErHNA"}]}</t>
  </si>
  <si>
    <t>🔥 Queued order with Trigger ID: -7404954087476414996</t>
  </si>
  <si>
    <t>🔥 Processing order for trigger: -7404954087476414996</t>
  </si>
  <si>
    <t>summarizeOrdersToPayments key: 05/09/2025|8 Dining</t>
  </si>
  <si>
    <t>🔥 Deleted property for trigger: -7404954087476414996</t>
  </si>
  <si>
    <t>✅ Deleted trigger: -7404954087476414996</t>
  </si>
  <si>
    <t>sendDailyOrderSummary formattedToday : 04/09/2025</t>
  </si>
  <si>
    <t>sendDailyOrderSummary todayRows : []</t>
  </si>
  <si>
    <t>json : "{\"destination\":\"Uffcadd844141cf0a43c0c2c87fb2389e\",\"events\":[{\"type\":\"message\",\"message\":{\"type\":\"image\",\"id\":\"577371993956156112\",\"quoteToken\":\"eUESyw0h-gwQrEEH6wEafM4DQabcHc-iOC_EYC9iM9GEGM9Avgpb2wedgsmmDooUPLGjHNgOKcDt9MgTJymDiipB9IgfXLWXZc58vc_jQn4VFpZAq2nKtipQZhd08UpvtSn88blCWlh6OGCb6tjTOw\",\"contentProvider\":{\"type\":\"line\"}},\"webhookEventId\":\"01K49TX46TDFVV3E78628WXGC5\",\"deliveryContext\":{\"isRedelivery\":false},\"timestamp\":1756971831016,\"source\":{\"type\":\"user\",\"userId\":\"U0d6b72543464859ef62065c9501370cd\"},\"replyToken\":\"2f562c369a604c6a8e82ce7507380460\",\"mode\":\"active\"}]}"</t>
  </si>
  <si>
    <t>json : "{\"destination\":\"Uffcadd844141cf0a43c0c2c87fb2389e\",\"events\":[{\"type\":\"message\",\"message\":{\"type\":\"text\",\"id\":\"577449741554548822\",\"quoteToken\":\"C1grM4ZQSvkksKbOL5EzqHxJc081bNEVsRgXY1IF4BQEATwd8rxeN9rliLfffewQb5tQ95BOcgs1RzBuCACJl7mw7DpYcbjBarE9-3J9O2CZqOM4M3vDsp8TENnkYvT5WUVTLPkkEfrHYEujg_-3vw\",\"text\":\"เบซิล 3 ขีดครับ\"},\"webhookEventId\":\"01K4B73AAKZ1NY6RPJCF94YQCB\",\"deliveryContext\":{\"isRedelivery\":false},\"timestamp\":1757018171224,\"source\":{\"type\":\"user\",\"userId\":\"U863ec6850ff494c8ad50b25afa94efb0\"},\"replyToken\":\"6456d71b8abb4c659b95a125888b54ca\",\"mode\":\"active\"}]}"</t>
  </si>
  <si>
    <t>json : "{\"destination\":\"Uffcadd844141cf0a43c0c2c87fb2389e\",\"events\":[{\"type\":\"message\",\"message\":{\"type\":\"text\",\"id\":\"577449747124584500\",\"quoteToken\":\"V4arPEofPTVD-KPOrQVaaSe4sPaHleZmMlLIMEaOM7mJnfGYArP3h6W1nTwcRui9hOjvswj6Yub5aaB7aDdkgsird9sy-h1FldmIaoeKU_3PEFXUrHGdO07Kd5CPj9Hx1Wtp28YuF3jLVJL1JBmpAQ\",\"text\":\"ร้านแรร์\"},\"webhookEventId\":\"01K4B73DJBMXHTA6SA002EVATF\",\"deliveryContext\":{\"isRedelivery\":false},\"timestamp\":1757018174543,\"source\":{\"type\":\"user\",\"userId\":\"U863ec6850ff494c8ad50b25afa94efb0\"},\"replyToken\":\"0ebfd5523a27463e83a170273a1303ab\",\"mode\":\"active\"}]}"</t>
  </si>
  <si>
    <t>sendDailyOrderSummary formattedToday : 05/09/2025</t>
  </si>
  <si>
    <t>sendDailyOrderSummary todayRows : [[891,"3 Sep 2025 เวลา 11:49","2025-09-04T17:00:00.000Z","คริสตัลคาเฟ่","Green Oak",1,120,120,"เงินสด"],[891,"3 Sep 2025 เวลา 11:49","2025-09-04T17:00:00.000Z","คริสตัลคาเฟ่","Red Oak",1,120,120,"เงินสด"],[892,"3 Sep 2025 เวลา 13:09","2025-09-04T17:00:00.000Z","Dripping Hill","Green Oak",0.4,120,48,"โอนเงิน"],[892,"3 Sep 2025 เวลา 13:09","2025-09-04T17:00:00.000Z","Dripping Hill","Red Oak",0.4,120,48,"โอนเงิน"],[892,"3 Sep 2025 เวลา 13:09","2025-09-04T17:00:00.000Z","Dripping Hill","Baby Cos",0.2,120,24,"โอนเงิน"],[893,"4 Sep 2025 เวลา 01:51","2025-09-04T17:00:00.000Z","8 Dining","Baby Cos",1,120,120,"เครดิต"]]</t>
  </si>
  <si>
    <t>json : "{\"destination\":\"Uffcadd844141cf0a43c0c2c87fb2389e\",\"events\":[{\"type\":\"message\",\"message\":{\"type\":\"image\",\"id\":\"577467847207551028\",\"quoteToken\":\"ABQY875FTqcDi1ZjHBmYauSm8mG5VxlZtBPXmfT7FQ6Ls1mRzNExKP-RfExV6ch8971dG4U0uR7ncTuEvBNeQDb1b_ne3A3sSpTfVovIRBKXYvkAmRg2aWL09AvasuXzFiiaXE8v5QHimbpk9zPhjQ\",\"contentProvider\":{\"type\":\"line\"}},\"webhookEventId\":\"01K4BHCNMW95TWKH9TERQ2F4ST\",\"deliveryContext\":{\"isRedelivery\":false},\"timestamp\":1757028963489,\"source\":{\"type\":\"user\",\"userId\":\"Ua66b3eeb10eab2aa6595b3a85ef825d5\"},\"replyToken\":\"170108e729574f519475b64f01799e09\",\"mode\":\"active\"}]}"</t>
  </si>
  <si>
    <t>json : "{\"destination\":\"Uffcadd844141cf0a43c0c2c87fb2389e\",\"events\":[{\"type\":\"message\",\"message\":{\"type\":\"text\",\"id\":\"577467886851850534\",\"quoteToken\":\"M1e1oC5ltfYCC2YxHW6mR4VOM2dELtWIJ1D04Fpmd2Nb7XUcqoc6dNNH8O6kPfe9YwC0ZuIoGz2gE22K6nRzHvEtLCMkyMZOdDrHdVtqspptFzQO3ZjtkQKtTNC7rXqhaoUBb1zuXuCRwZAgOdXZ5g\",\"text\":\"วันนี้ขอกรีน3กก\"},\"webhookEventId\":\"01K4BHDCC02VS5NXT7PE6H5NYB\",\"deliveryContext\":{\"isRedelivery\":false},\"timestamp\":1757028986831,\"source\":{\"type\":\"user\",\"userId\":\"Ua66b3eeb10eab2aa6595b3a85ef825d5\"},\"replyToken\":\"dfb42661a94440d19534fe7487760830\",\"mode\":\"active\"}]}"</t>
  </si>
  <si>
    <t>json : "{\"date\":\"2025-09-05T00:30:10.476Z\",\"deliveryDate\":\"2025-09-05\",\"user\":\"Rare\",\"userLine\":\"ADMIN\",\"payMethod\":\"เครดิต\",\"userId\":\"ADMIN\",\"order\":[{\"name\":\"Italian Basil\",\"nameTh\":\"เบซิล\",\"amount\":0.3,\"price\":400,\"subtotal\":120}]}"</t>
  </si>
  <si>
    <t>🔥 Queued order with Trigger ID: -1318287674416542562</t>
  </si>
  <si>
    <t>🔥 Processing order for trigger: -1318287674416542562</t>
  </si>
  <si>
    <t>summarizeOrdersToPayments key: 05/09/2025|Rare</t>
  </si>
  <si>
    <t>🔥 Deleted property for trigger: -1318287674416542562</t>
  </si>
  <si>
    <t>✅ Deleted trigger: -1318287674416542562</t>
  </si>
  <si>
    <t>json : "{\"destination\":\"Uffcadd844141cf0a43c0c2c87fb2389e\",\"events\":[{\"type\":\"message\",\"message\":{\"type\":\"text\",\"id\":\"577480646244172509\",\"quoteToken\":\"jh0mfEsQF2TJqWiUtMMuudA8JC_cgv90uqxuQDniEyfIrcLUCYaQ4Gjr5rp0eYJf0brZr-XUzbYa6mjR_pZkIlKJUpo87rPUZJOyJ3U_WTBm2Q39zCx2wquK9b_6FpZtWhu5R0tQmz32JwiBUYd3iw\",\"text\":\"เอทบิสโทร\\nฟิลเลย์ 1 โล\\nเบบี้คอส 1 โล\"},\"webhookEventId\":\"01K4BRNF8644NZ5DS410KNP068\",\"deliveryContext\":{\"isRedelivery\":false},\"timestamp\":1757036591977,\"source\":{\"type\":\"user\",\"userId\":\"Uc0f3910d135521f0995ac379d0c945f8\"},\"replyToken\":\"ecaf9d562ccf4402a333bc6ff3b92750\",\"mode\":\"active\"}]}"</t>
  </si>
  <si>
    <t>json : "{\"destination\":\"Uffcadd844141cf0a43c0c2c87fb2389e\",\"events\":[{\"type\":\"message\",\"message\":{\"type\":\"text\",\"id\":\"577480740296720880\",\"quoteToken\":\"JnhTASdZKFibdkMv7jGpnjl-riBR37ZHservCmThPQzhMpwh1WhEjoilFk-Lsyu1bFQd8eabFSXPvkeDadwk3z73xSfYbj-zGWfRWEtxbnaK00xk9gaH6IfyD9hFmr5w_M-iWMzZpTW1CF4Gx2dA-A\",\"text\":\"โชเน็น2 \\nคอส 2 โล\\nกรีน 1 โล\\nเรด1 โล\"},\"webhookEventId\":\"01K4BRQ60NPEXE78ZFWS2WEV01\",\"deliveryContext\":{\"isRedelivery\":false},\"timestamp\":1757036648024,\"source\":{\"type\":\"user\",\"userId\":\"Uc0f3910d135521f0995ac379d0c945f8\"},\"replyToken\":\"3e15562516c24796a57a7b720c437c36\",\"mode\":\"active\"}]}"</t>
  </si>
  <si>
    <t>json : "{\"destination\":\"Uffcadd844141cf0a43c0c2c87fb2389e\",\"events\":[{\"type\":\"message\",\"message\":{\"type\":\"text\",\"id\":\"577480777759982016\",\"quoteToken\":\"WiSz-mBrOL4HjNzgkY5eGzvNyEdAkA6gT095oiMDR7x3IceEqDBv652E7KkBZMtpH_VQ9S34XnF3NM0sSa37g7HrkQEoW3RYOpR4K7x24TjlirF4aIeVGBapMtQng7KMp7il2COCabAST1Sq6W6Dzw\",\"text\":\"โชเน็น2 \\nคอส 2 โล\\nกรีน 1.5โล\\nเรด1.5โล\"},\"webhookEventId\":\"01K4BRQVM97QBZQPNJ8EE6QN5W\",\"deliveryContext\":{\"isRedelivery\":false},\"timestamp\":1757036670282,\"source\":{\"type\":\"user\",\"userId\":\"Uc0f3910d135521f0995ac379d0c945f8\"},\"replyToken\":\"21e6bd399ded44fc80a0c488c62e1d9c\",\"mode\":\"active\"}]}"</t>
  </si>
  <si>
    <t>json : "{\"destination\":\"Uffcadd844141cf0a43c0c2c87fb2389e\",\"events\":[{\"type\":\"message\",\"message\":{\"type\":\"text\",\"id\":\"577480836899930491\",\"quoteToken\":\"sQcGQg25R6kSEcLUSCVLQncpIa7WesLpvD4qveeXeeGc6m-IXZSxXk5vxdralRWtz_H4It-9spem4pWOU6kvD2iQsQ9YZZMeaee_CRYATnRa_8nzisijH9Ogp0A1OTLWkLOUsPyNJpIsXWmAFeeX0A\",\"text\":\"เคน\\nเรดคอรัล 0.5 โล\\nฟิลเลย์ 0.5 โล\"},\"webhookEventId\":\"01K4BRRY6MJF58JRNDTNKASXT0\",\"deliveryContext\":{\"isRedelivery\":false},\"timestamp\":1757036705494,\"source\":{\"type\":\"user\",\"userId\":\"Uc0f3910d135521f0995ac379d0c945f8\"},\"replyToken\":\"8b8249c87dc5495f943f56a70fe7dfeb\",\"mode\":\"active\"}]}"</t>
  </si>
  <si>
    <t>json : "{\"destination\":\"Uffcadd844141cf0a43c0c2c87fb2389e\",\"events\":[{\"type\":\"message\",\"message\":{\"type\":\"text\",\"id\":\"577480886846226706\",\"quoteToken\":\"DREfMz430mozsR-vwSeNN444kxISamyheHTp8I3dfvgmFR6PcT1jnpj8OOSA3CookxuaWhBaREGr0WP-DO8hb4tEgGSaDbitOpVZfBsd4E6kixvSSGRA9hrItvvOU5cx1VA8D4MT4B3s6NF-KdgSiw\",\"text\":\"แฟทบอย\\nเรดคอรัล 1 โล\\nฟิลเลย์ 1 โลค่ะ \"},\"webhookEventId\":\"01K4BRSTYRN4C0EKZ01QBWGJT3\",\"deliveryContext\":{\"isRedelivery\":false},\"timestamp\":1757036735338,\"source\":{\"type\":\"user\",\"userId\":\"Uc0f3910d135521f0995ac379d0c945f8\"},\"replyToken\":\"38c866414ae94d86a35bf11b2c77dafe\",\"mode\":\"active\"}]}"</t>
  </si>
  <si>
    <t>json : "{\"destination\":\"Uffcadd844141cf0a43c0c2c87fb2389e\",\"events\":[{\"type\":\"message\",\"message\":{\"type\":\"text\",\"id\":\"577481106425643355\",\"quotedMessageId\":\"577480777759982016\",\"quoteToken\":\"cY5ySMsoC7JcTgb30plHWq0Bwqzu_-a-F61G6D0GTA_DWpDAgVQqzKn7GjSTtdWalffh5JA86f0kDK5_Wv-HLYe1M7tWFD9u2SLoTKvaENNC0fJhzq3-iZFDmejpUV8nWou_RHcFO2ZdXecWSmNvQg\",\"text\":\"อันนี้ 1 ค่ะ \"},\"webhookEventId\":\"01K4BRXV4W9YD0GG524CHZTEA9\",\"deliveryContext\":{\"isRedelivery\":false},\"timestamp\":1757036866207,\"source\":{\"type\":\"user\",\"userId\":\"Uc0f3910d135521f0995ac379d0c945f8\"},\"replyToken\":\"ac2a959fc99c4fedad969d5cd3c21041\",\"mode\":\"active\"}]}"</t>
  </si>
  <si>
    <t>json : "{\"destination\":\"Uffcadd844141cf0a43c0c2c87fb2389e\",\"events\":[{\"type\":\"message\",\"message\":{\"type\":\"text\",\"id\":\"577481187459596512\",\"quoteToken\":\"nOb0cvgOvqfOy70MQJd9F5etIMckX4-HJbLnfpZpGc3q-40OpubcAyjj9Vn45tjy-xAQo_mKg2_ZdxeZQ4G2-gudBp687Sx_aRykS3fkbJsLp-6pUltmtrE6RXB_pw9p_kdTYlgDcWjz4IGQB0IAMQ\",\"text\":\"โชเน็น 2 กับเคน ฝากไปส่งที่ร้านโชเน็น 2 เลยนะคะ ช่วงนี้เค้ามาเร็วกัน \"},\"webhookEventId\":\"01K4BRZACMYBQ5WMC48QMVYNZ2\",\"deliveryContext\":{\"isRedelivery\":false},\"timestamp\":1757036914528,\"source\":{\"type\":\"user\",\"userId\":\"Uc0f3910d135521f0995ac379d0c945f8\"},\"replyToken\":\"b7d6c5aa3f95474ea1243a22b7007b9a\",\"mode\":\"active\"}]}"</t>
  </si>
  <si>
    <t>json : "{\"destination\":\"Uffcadd844141cf0a43c0c2c87fb2389e\",\"events\":[{\"type\":\"message\",\"message\":{\"type\":\"text\",\"id\":\"577481267839500748\",\"quoteToken\":\"JCk8LQGwGovoGdxv0WOfNt49RKkOK294l3hCHo2H4Z2BvGQzAHCaiIrCDP1q3F6-lWLYxvGsyz2BPb5GtuPN6iAACXt-KpkZdGR60lPkdCSrLzp086FK9a0IeHEuqLXHA_YO-icyy0UsISKPMV0pug\",\"text\":\"ฝากไว้ที่โชเน็น 2 เลยค่ะ \"},\"webhookEventId\":\"01K4BS0S0TR36CRHDS85XH34DA\",\"deliveryContext\":{\"isRedelivery\":false},\"timestamp\":1757036962354,\"source\":{\"type\":\"user\",\"userId\":\"Uc0f3910d135521f0995ac379d0c945f8\"},\"replyToken\":\"28ec3ed30c3a44f8ab4953635cc3a192\",\"mode\":\"active\"}]}"</t>
  </si>
  <si>
    <t>json : "{\"date\":\"2025-09-05T01:54:20.296Z\",\"deliveryDate\":\"2025-09-05\",\"user\":\"8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</si>
  <si>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513176000199364272</t>
  </si>
  <si>
    <t>🔥 Processing order for trigger: 513176000199364272</t>
  </si>
  <si>
    <t>json : "{\"date\":\"2025-09-05T01:55:13.798Z\",\"deliveryDate\":\"2025-09-05\",\"user\":\"Shounen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</si>
  <si>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-6331906319522645221</t>
  </si>
  <si>
    <t>summarizeOrdersToPayments key: 05/09/2025|8 Bistro</t>
  </si>
  <si>
    <t>🔥 Deleted property for trigger: 513176000199364272</t>
  </si>
  <si>
    <t>✅ Deleted trigger: 513176000199364272</t>
  </si>
  <si>
    <t>json : "{\"date\":\"2025-09-05T01:55:57.568Z\",\"deliveryDate\":\"2025-09-05\",\"user\":\"Shounen Yakiniku\",\"userLine\":\"ADMIN\",\"payMethod\":\"เครดิต\",\"userId\":\"ADMIN\",\"order\":[{\"name\":\"Green Oak\",\"nameTh\":\"กรีนโอ๊ค \",\"amount\":1.5,\"price\":120,\"subtotal\":180},{\"name\":\"Red Oak\",\"nameTh\":\"เรดโอ๊ค \",\"amount\":1.5,\"price\":120,\"subtotal\":180},{\"name\":\"Cos\",\"nameTh\":\"คอส\",\"amount\":2,\"price\":120,\"subtotal\":240}]}"</t>
  </si>
  <si>
    <t>🔥 Queued order with Trigger ID: 3460037952715234113</t>
  </si>
  <si>
    <t>🔥 Processing order for trigger: -6331906319522645221</t>
  </si>
  <si>
    <t>json : "{\"date\":\"2025-09-05T01:56:39.746Z\",\"deliveryDate\":\"2025-09-05\",\"user\":\"Ken Izakaya\",\"userLine\":\"ADMIN\",\"payMethod\":\"เครดิต\",\"userId\":\"ADMIN\",\"order\":[{\"name\":\"Frillice Iceberg\",\"nameTh\":\"ฟิลเลย์ไอซ์เบิร์ก\",\"amount\":0.5,\"price\":140,\"subtotal\":70},{\"name\":\"Red Coral\",\"nameTh\":\"เรดคอรัล\",\"amount\":0.5,\"price\":140,\"subtotal\":70}]}"</t>
  </si>
  <si>
    <t>🔥 Processing order for trigger: 3460037952715234113</t>
  </si>
  <si>
    <t>🔥 Queued order with Trigger ID: -2219773764428949324</t>
  </si>
  <si>
    <t>summarizeOrdersToPayments key: 05/09/2025|Shounen Yakiniku</t>
  </si>
  <si>
    <t>json : "{\"date\":\"2025-09-05T01:57:25.041Z\",\"deliveryDate\":\"2025-09-05\",\"user\":\"Fat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</si>
  <si>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7270427148638797521</t>
  </si>
  <si>
    <t>🔥 Deleted property for trigger: 3460037952715234113</t>
  </si>
  <si>
    <t>✅ Deleted trigger: 3460037952715234113</t>
  </si>
  <si>
    <t>summarizeOrdersToPayments key: 05/09/2025|Shounen Yakiniku2</t>
  </si>
  <si>
    <t>🔥 Processing order for trigger: -2219773764428949324</t>
  </si>
  <si>
    <t>🔥 Deleted property for trigger: -6331906319522645221</t>
  </si>
  <si>
    <t>✅ Deleted trigger: -6331906319522645221</t>
  </si>
  <si>
    <t>summarizeOrdersToPayments key: 05/09/2025|Ken Izakaya</t>
  </si>
  <si>
    <t>🔥 Deleted property for trigger: -2219773764428949324</t>
  </si>
  <si>
    <t>✅ Deleted trigger: -2219773764428949324</t>
  </si>
  <si>
    <t>🔥 Processing order for trigger: 7270427148638797521</t>
  </si>
  <si>
    <t>summarizeOrdersToPayments key: 05/09/2025|Fat Boy</t>
  </si>
  <si>
    <t>✅ เริ่ม generateAdminDeliveryDocs สำหรับ: Fat Boy วันที่: 05092025</t>
  </si>
  <si>
    <t>✨ สร้างเลขที่เอกสารใหม่: DS050925003</t>
  </si>
  <si>
    <t>💾 อัปเดตเลขที่เอกสาร DS050925003 ใน Payments แถวที่ 2150</t>
  </si>
  <si>
    <t>🔥 Deleted property for trigger: 7270427148638797521</t>
  </si>
  <si>
    <t>✅ Deleted trigger: 7270427148638797521</t>
  </si>
  <si>
    <t>sendDailyPackingSummary formattedToday : 05/09/2025</t>
  </si>
  <si>
    <t>sendDailyPackingSummary todayRows : [[891,"3 Sep 2025 เวลา 11:49","2025-09-04T17:00:00.000Z","คริสตัลคาเฟ่","Green Oak",1,120,120,"เงินสด"],[891,"3 Sep 2025 เวลา 11:49","2025-09-04T17:00:00.000Z","คริสตัลคาเฟ่","Red Oak",1,120,120,"เงินสด"],[892,"3 Sep 2025 เวลา 13:09","2025-09-04T17:00:00.000Z","Dripping Hill","Green Oak",0.4,120,48,"โอนเงิน"],[892,"3 Sep 2025 เวลา 13:09","2025-09-04T17:00:00.000Z","Dripping Hill","Red Oak",0.4,120,48,"โอนเงิน"],[892,"3 Sep 2025 เวลา 13:09","2025-09-04T17:00:00.000Z","Dripping Hill","Baby Cos",0.2,120,24,"โอนเงิน"],[893,"4 Sep 2025 เวลา 01:51","2025-09-04T17:00:00.000Z","8 Dining","Baby Cos",1,120,120,"เครดิต"],[894,"5 Sep 2025 เวลา 07:32","2025-09-04T17:00:00.000Z","Rare","Italian Basil",0.3,400,120,"เครดิต"],[895,"5 Sep 2025 เวลา 08:55","2025-09-04T17:00:00.000Z","8 Bistro","Frillice Iceberg",1,140,140,"เครดิต"],[895,"5 Sep 2025 เวลา 08:55","2025-09-04T17:00:00.000Z","8 Bistro","Baby Cos",1,120,120,"เครดิต"],[896,"5 Sep 2025 เวลา 08:56","2025-09-04T17:00:00.000Z","Shounen Yakiniku","Green Oak",1.5,120,180,"เครดิต"],[896,"5 Sep 2025 เวลา 08:56","2025-09-04T17:00:00.000Z","Shounen Yakiniku","Red Oak",1.5,120,180,"เครดิต"],[896,"5 Sep 2025 เวลา 08:56","2025-09-04T17:00:00.000Z","Shounen Yakiniku","Cos",2,120,240,"เครดิต"],[897,"5 Sep 2025 เวลา 08:56","2025-09-04T17:00:00.000Z","Shounen Yakiniku2","Green Oak",1,120,120,"เครดิต"],[897,"5 Sep 2025 เวลา 08:56","2025-09-04T17:00:00.000Z","Shounen Yakiniku2","Red Oak",1,120,120,"เครดิต"],[897,"5 Sep 2025 เวลา 08:56","2025-09-04T17:00:00.000Z","Shounen Yakiniku2","Cos",2,120,240,"เครดิต"],[898,"5 Sep 2025 เวลา 08:58","2025-09-04T17:00:00.000Z","Ken Izakaya","Frillice Iceberg",0.5,140,70,"เครดิต"],[898,"5 Sep 2025 เวลา 08:58","2025-09-04T17:00:00.000Z","Ken Izakaya","Red Coral",0.5,140,70,"เครดิต"],[899,"5 Sep 2025 เวลา 08:59","2025-09-04T17:00:00.000Z","Fat Boy","Frillice Iceberg",1,140,140,"เครดิต"],[899,"5 Sep 2025 เวลา 08:59","2025-09-04T17:00:00.000Z","Fat Boy","Red Coral",1,140,140,"เครดิต"]]</t>
  </si>
  <si>
    <t>json : "{\"date\":\"2025-09-05T07:23:31.293Z\",\"deliveryDate\":\"2025-09-05\",\"user\":\"ล้านสลัดบายคุณข้าว\",\"userLine\":\"ADMIN\",\"payMethod\":\"โอนเงิน\",\"userId\":\"ADMIN\",\"order\":[{\"name\":\"Green Oak\",\"nameTh\":\"กรีนโอ๊ค \",\"amount\":3,\"price\":120,\"subtotal\":360}]}"</t>
  </si>
  <si>
    <t>🔥 Queued order with Trigger ID: -7754723469934227246</t>
  </si>
  <si>
    <t>🔥 Processing order for trigger: -7754723469934227246</t>
  </si>
  <si>
    <t>summarizeOrdersToPayments key: 05/09/2025|ล้านสลัดบายคุณข้าว</t>
  </si>
  <si>
    <t>✅ เริ่ม generateAdminDeliveryDocs สำหรับ: ล้านสลัดบายคุณข้าว วันที่: 05092025</t>
  </si>
  <si>
    <t>🔥 Deleted property for trigger: -7754723469934227246</t>
  </si>
  <si>
    <t>✅ Deleted trigger: -7754723469934227246</t>
  </si>
  <si>
    <t>json : "{\"destination\":\"Uffcadd844141cf0a43c0c2c87fb2389e\",\"events\":[{\"type\":\"message\",\"message\":{\"type\":\"image\",\"id\":\"577534303387517595\",\"quoteToken\":\"G231SxiwH8EGJ8yyE8Y6igEkXgPblhi5zXS9Usii-aslocEpMNUDjgSO2vYBMa8BXf_Iani7phKvXk1N8xYOMC-VxzctAZZlRRRt5Xd15NO21FbDhBlcCPUkHAfk9uxnwP6AjBrY1WTPPTTcZV2r_A\",\"contentProvider\":{\"type\":\"line\"}},\"webhookEventId\":\"01K4CQ5G460A2HB9ZN0WC62QF6\",\"deliveryContext\":{\"isRedelivery\":false},\"timestamp\":1757068574437,\"source\":{\"type\":\"group\",\"groupId\":\"C41747ea1efc18cc949d4a55a898fbe2d\",\"userId\":\"Ud156635914c6ab5e082eb8cdedf98f3a\"},\"replyToken\":\"ec585282b70244cd9f15c878a89c2e82\",\"mode\":\"active\"}]}"</t>
  </si>
  <si>
    <t>json : "{\"destination\":\"Uffcadd844141cf0a43c0c2c87fb2389e\",\"events\":[{\"type\":\"message\",\"message\":{\"type\":\"text\",\"id\":\"577534308504305753\",\"quoteToken\":\"jWnyUDPfNddMvVwWz6FYkOGkH5rAPY0R-j0MnaG94NDeB7n9iE1g88MBla0R6eQEibMjX3xYYMY0ehUEJZZw_pRkCcRMQzxdD_oADFEmAg1jZ58xfKRmWitXYeZF6z_uWld2CRPmi9E2XNe1sCcnCQ\",\"text\":\"1200\"},\"webhookEventId\":\"01K4CQ5JNVFZ29S8FGABQXGACS\",\"deliveryContext\":{\"isRedelivery\":false},\"timestamp\":1757068577161,\"source\":{\"type\":\"group\",\"groupId\":\"C41747ea1efc18cc949d4a55a898fbe2d\",\"userId\":\"Ud156635914c6ab5e082eb8cdedf98f3a\"},\"replyToken\":\"d5576261195042129609a038966501bd\",\"mode\":\"active\"}]}"</t>
  </si>
  <si>
    <t>json : "{\"destination\":\"Uffcadd844141cf0a43c0c2c87fb2389e\",\"events\":[{\"type\":\"message\",\"message\":{\"type\":\"text\",\"id\":\"577537182860837458\",\"quoteToken\":\"ycpy_eLmYFkM8uJJkX0RJDP_A6xqgAl7veKEEedTkwi1U8j8uMochbf6pmz-YSzp1IGmnaiZP6KcEdyg8qTa_9I0lSxL9j-4XYhPBljyecJ1p-LHgahwOyA0OCDxqhAIR1ib5iswoXPGxFsu-yuL5Q\",\"text\":\"ขอเบอร์หน่อยค่ะ\"},\"webhookEventId\":\"01K4CRSVWDMEPTYJDBBGSZ6613\",\"deliveryContext\":{\"isRedelivery\":false},\"timestamp\":1757070290472,\"source\":{\"type\":\"user\",\"userId\":\"U0e10de2b5352d65f5e41d2b3856f6ca3\"},\"replyToken\":\"bf26701dd61a40b2aca11594688da085\",\"mode\":\"active\"}]}"</t>
  </si>
  <si>
    <t>json : "{\"destination\":\"Uffcadd844141cf0a43c0c2c87fb2389e\",\"events\":[{\"type\":\"message\",\"message\":{\"type\":\"image\",\"id\":\"577538919453950434\",\"quoteToken\":\"fuZ3dxPMRY27KsUbXnpK3S5xEmNjgbgW4aJIYBObjbjIh0EUXV9WBnaKL2EkE62AQtq8eHosgiYgFCD0h_8KYSk8z-Ha6L8hOtAbIS4XPeT5CoCrSByWSWZH2lvVLBz4G95zdqIHRjZ4h9QAWvFLIQ\",\"contentProvider\":{\"type\":\"line\"}},\"webhookEventId\":\"01K4CSSERXNK16Z1PM99BKMA6M\",\"deliveryContext\":{\"isRedelivery\":false},\"timestamp\":1757071325648,\"source\":{\"type\":\"group\",\"groupId\":\"C41747ea1efc18cc949d4a55a898fbe2d\",\"userId\":\"Ue5fa64ba6fb145d61147c0bba29941f1\"},\"replyToken\":\"23b48093e46a4c64979c479db769548b\",\"mode\":\"active\"}]}"</t>
  </si>
  <si>
    <t>json : "{\"destination\":\"Uffcadd844141cf0a43c0c2c87fb2389e\",\"events\":[{\"type\":\"message\",\"message\":{\"type\":\"text\",\"id\":\"577540772161912925\",\"quoteToken\":\"2U0NccVV-Tn8iBr9uDe8h5W6nM4EnirySuO52dZoOPeMsdEI8F_Jrzb3-eyhGN6Kqg5erRSxQ-13BJya4ofPJoBzCDykqiMPyGcIbR02dvAVJmQVFSU7hoj2xz_TIfrPbncNhxIm_EvsZvVYo-UrYg\",\"text\":\"สั่งเบซิล 1 กก.ค่ะ\"},\"webhookEventId\":\"01K4CTV4WA5CMYHNDSSTAX2QNT\",\"deliveryContext\":{\"isRedelivery\":false},\"timestamp\":1757072429772,\"source\":{\"type\":\"user\",\"userId\":\"U0e10de2b5352d65f5e41d2b3856f6ca3\"},\"replyToken\":\"1465369039f44daaba139e16480e8ac2\",\"mode\":\"active\"}]}"</t>
  </si>
  <si>
    <t>json : "{\"destination\":\"Uffcadd844141cf0a43c0c2c87fb2389e\",\"events\":[{\"type\":\"message\",\"message\":{\"type\":\"text\",\"id\":\"577544297155920269\",\"quoteToken\":\"ecunGpw7EKrspC6UK2QegDCeDomorTkJXOwub93UFZD8BqybdI5HNeRKBJbNw5K6SQb-Ndy7nHqbnVJ4h517Km_vCpSiMbcvdhbP7zA76akNdZkudcArUoMReTjoGYqQmNAG6xs3cpgzvtx0RAuk9g\",\"text\":\"เฮียน่าจะลืม ขอโทษด้วยค่ะ \"},\"webhookEventId\":\"01K4CWV8ZPWNFMW72Y11EC5A7N\",\"deliveryContext\":{\"isRedelivery\":false},\"timestamp\":1757074530919,\"source\":{\"type\":\"user\",\"userId\":\"Uc0f3910d135521f0995ac379d0c945f8\"},\"replyToken\":\"4f9a49615ed74ad1beaa8c931a073cb1\",\"mode\":\"active\"}]}"</t>
  </si>
  <si>
    <t>json : "{\"destination\":\"Uffcadd844141cf0a43c0c2c87fb2389e\",\"events\":[{\"type\":\"message\",\"message\":{\"type\":\"text\",\"id\":\"577544307775373315\",\"quoteToken\":\"2rxoHwv7QDdOxnaF4jS76HidDiZdUIxvkm3tmdgM-IxuodmiHB3pP-COytBLhjOOmwXZZpTH8IlyS0IyCwmaoXJljLseMOQ64qJir0_C-vpPtnGefne-Eosk1DAqnrOTrafjHKdq7uBByW95vdNbTQ\",\"text\":\"นัดเร่งให้นะคะ\"},\"webhookEventId\":\"01K4CWVF5H6756BBA49ZTYKM2T\",\"deliveryContext\":{\"isRedelivery\":false},\"timestamp\":1757074537140,\"source\":{\"type\":\"user\",\"userId\":\"Uc0f3910d135521f0995ac379d0c945f8\"},\"replyToken\":\"241ba9b299f14b1c9ac085b7a28b96af\",\"mode\":\"active\"}]}"</t>
  </si>
  <si>
    <t>json : "{\"destination\":\"Uffcadd844141cf0a43c0c2c87fb2389e\",\"events\":[{\"type\":\"message\",\"message\":{\"type\":\"text\",\"id\":\"577549488177283562\",\"quoteToken\":\"HLsMrotNPRJlHEV9-pNmy-YgkDjwYHCpJm1xM9CpJsscpRVnd76AbxaCGbIG7IQY31jRk_S_aCJla5P1QST0at71HzjxulVpkso3S3DlA4JApkQV-Rbvz-sgfd22vtPapOHKrayXMiw2MQZrTtgrWw\",\"text\":\"สั่งผัก\"},\"webhookEventId\":\"01K4CZSPJG0AJXEG2DHGZCNAY4\",\"deliveryContext\":{\"isRedelivery\":false},\"timestamp\":1757077625000,\"source\":{\"type\":\"user\",\"userId\":\"Uf31fcbb445a04ac9cfb8fb58a37d2724\"},\"replyToken\":\"1ed0ac91e2714030ac5f4635dbd7054b\",\"mode\":\"active\"}]}"</t>
  </si>
  <si>
    <t>json : "{\"date\":\"2025-09-05T13:10:34.642Z\",\"deliveryDate\":\"2025-09-06\",\"user\":\"Pepper International\",\"userLine\":\"Nöei\",\"payMethod\":\"เงินสด\",\"userId\":\"Uf31fcbb445a04ac9cfb8fb58a37d2724\",\"order\":[{\"name\":\"Red Oak\",\"nameTh\":\"เรดโอ๊ค \",\"amount\":0.2,\"price\":120,\"subtotal\":24,\"image\":\"https://i.postimg.cc/8F4451pB/08.png\"},{\"name\":\"Cos\",\"nameTh\":\"คอส\",\"amount\":1,\"price\":120,\"subtotal\":120,\"image\":\"https://i.postimg.cc/643mw8Cv/03.png\"}]}"</t>
  </si>
  <si>
    <t>📬 pushFlexMessage : {"sentMessages":[{"id":"577549839475933186","quoteToken":"ktjssWz1Gw7c8prHqYUCKlTIqOO1z-roLiGaWlbGXB9KBSHI0vQnxu52vte5nSN9_eyWne-3L91W6t4oG1qXzcDwlJHpAHMBzkyEw8lw901GNd2_FiTu-F4fU5lov8X9CPzi2dVpp6OHmFkRLroUZw"}]}</t>
  </si>
  <si>
    <t>🔥 Queued order with Trigger ID: -1314845120728084933</t>
  </si>
  <si>
    <t>🔥 Processing order for trigger: -1314845120728084933</t>
  </si>
  <si>
    <t>Delivery Date : Sat Sep 06 2025 07:00:00 GMT+0700 (เวลาอินโดจีน)</t>
  </si>
  <si>
    <t>Delivery Date Formated: 06/09/2025</t>
  </si>
  <si>
    <t>summarizeOrdersToPayments key: 06/09/2025|Pepper International</t>
  </si>
  <si>
    <t>🔥 Deleted property for trigger: -1314845120728084933</t>
  </si>
  <si>
    <t>✅ Deleted trigger: -1314845120728084933</t>
  </si>
  <si>
    <t>json : "{\"destination\":\"Uffcadd844141cf0a43c0c2c87fb2389e\",\"events\":[{\"type\":\"message\",\"message\":{\"type\":\"text\",\"id\":\"577550151733477874\",\"quoteToken\":\"ssDQYFSlV_w7RhLwoTaDCslgoWxAZ4OqXtrJO1xkuMWG4optMSwMN0EE-DLdMRSO1K73xXBHbgeSnholsreLBCvxIiWhh_rmWbs8cayaFxzttb-h8sJ9buZ8Xm4KtmdaOU0nhH19xgc4RRE58GW-Ew\",\"text\":\" สั่งผักสลัดหน่อยค่ะ\\nกรีนโอ๊ค1โล\\nเรดโอ๊ค 1โล\\n\\n\\nขอบคุณค่ะ\\n\"},\"webhookEventId\":\"01K4D05RR47G6JND5592BPHA46\",\"deliveryContext\":{\"isRedelivery\":false},\"timestamp\":1757078020467,\"source\":{\"type\":\"user\",\"userId\":\"U78617910c23af5dc02e8b5d4035a5026\"},\"replyToken\":\"3b54342bb9784b1b8b729104b9d6989e\",\"mode\":\"active\"}]}"</t>
  </si>
  <si>
    <t>json : "{\"destination\":\"Uffcadd844141cf0a43c0c2c87fb2389e\",\"events\":[{\"type\":\"message\",\"message\":{\"type\":\"text\",\"id\":\"577560725389312361\",\"quoteToken\":\"gBJNGbWb0Xf7Vxs-6e2S93EXKLB2rl9P8dLP2wZJPtxBsPq2rQ_Gob3l1eopgJY7tuPJz0ixBLB411vWcpi7a8oQq3IgzAwCkZVxgJsFWDbptbRAqo8gwXO2gYO95zq-lDVCPLVq39wdUE2ClPqXrg\",\"text\":\" สั่งผักสลัดหน่อยค่ะ\\nกรีนโอ๊ค1โล\\nเรดโอ๊ค 1โล\\nฟินเดย์1โล\\nผักเบบี้คอส1โล\\nขอบคุณค่ะ\\n\"},\"webhookEventId\":\"01K4D66336WD0558QC0BZVS8MM\",\"deliveryContext\":{\"isRedelivery\":false},\"timestamp\":1757084322867,\"source\":{\"type\":\"user\",\"userId\":\"U78617910c23af5dc02e8b5d4035a5026\"},\"replyToken\":\"1cbe72a7ea3d470398535c4d3dc6c65c\",\"mode\":\"active\"}]}"</t>
  </si>
  <si>
    <t>json : "{\"destination\":\"Uffcadd844141cf0a43c0c2c87fb2389e\",\"events\":[{\"type\":\"message\",\"message\":{\"type\":\"text\",\"id\":\"577561143125213748\",\"quoteToken\":\"FryP_SNMsOnoAP08bM__gknOBHTTS1ZnvbT5eFXFcHBGAow_D681kb_DLuIse47DkKRh12iXm61ZJEM5lS2REzhHK-COdvCQ5ADpZQ-Neo0NdBAWmE7GTCFI7UZ6Q3XgnRSKy3HvFKRhB3o9mu_xow\",\"text\":\"โชเน็น ซิตี้ลิ้ง\\nคอส 4 โล\"},\"webhookEventId\":\"01K4D6DPMETE1ATZTDRW0EPK1C\",\"deliveryContext\":{\"isRedelivery\":false},\"timestamp\":1757084571793,\"source\":{\"type\":\"user\",\"userId\":\"Uc0f3910d135521f0995ac379d0c945f8\"},\"replyToken\":\"27c7600edf5647daae68802ffd22ee58\",\"mode\":\"active\"}]}"</t>
  </si>
  <si>
    <t>json : "{\"destination\":\"Uffcadd844141cf0a43c0c2c87fb2389e\",\"events\":[{\"type\":\"message\",\"message\":{\"type\":\"text\",\"id\":\"577561157234327980\",\"quoteToken\":\"89pkQBjZ-lm3SWn3nSbBWOaaCq_b30FvrhcEED1UutUeFPMfe99wr9SbGeMng2yI6UM-cWsh9H2ctyE2IrfGGmkkx05lUsVSiD6lDCCVl_cC2ELCzqvVZr7mGR1KPpaQGZwhCF07926atXQ-7TkIAQ\",\"text\":\"แฟทบอย\\nเบบี้คอส 1 โลค่ะ \"},\"webhookEventId\":\"01K4D6DYMNA43R5ZFBH30JBXWM\",\"deliveryContext\":{\"isRedelivery\":false},\"timestamp\":1757084580301,\"source\":{\"type\":\"user\",\"userId\":\"Uc0f3910d135521f0995ac379d0c945f8\"},\"replyToken\":\"6060e26672b844f692933cacaa026c5a\",\"mode\":\"active\"}]}"</t>
  </si>
  <si>
    <t>json : "{\"date\":\"2025-09-05T16:00:01.657Z\",\"deliveryDate\":\"2025-09-06\",\"user\":\"ฌาณิ\",\"userLine\":\"ADMIN\",\"payMethod\":\"โอนเงิน\",\"userId\":\"ADMIN\",\"order\":[{\"name\":\"Green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</si>
  <si>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4105685412428663717</t>
  </si>
  <si>
    <t>json : "{\"date\":\"2025-09-05T16:01:48.603Z\",\"deliveryDate\":\"2025-09-06\",\"user\":\"Shounen Yakiniku\",\"userLine\":\"ADMIN\",\"payMethod\":\"เครดิต\",\"userId\":\"ADMIN\",\"order\":[{\"name\":\"Cos\",\"nameTh\":\"คอส\",\"amount\":4,\"price\":120,\"subtotal\":480}]}"</t>
  </si>
  <si>
    <t>🔥 Processing order for trigger: 4105685412428663717</t>
  </si>
  <si>
    <t>🔥 Queued order with Trigger ID: 4236989153011605349</t>
  </si>
  <si>
    <t>summarizeOrdersToPayments key: 06/09/2025|ฌาณิ</t>
  </si>
  <si>
    <t>json : "{\"date\":\"2025-09-05T16:02:30.735Z\",\"deliveryDate\":\"2025-09-05\",\"user\":\"Fat Boy\",\"userLine\":\"ADMIN\",\"payMethod\":\"เครดิต\",\"userId\":\"ADMIN\",\"order\":[{\"name\":\"Baby Cos\",\"nameTh\":\"เบบี้คอส\",\"amount\":1,\"price\":120,\"subtotal\":120}]}"</t>
  </si>
  <si>
    <t>🔥 Queued order with Trigger ID: 2468380115659899423</t>
  </si>
  <si>
    <t>🔥 Deleted property for trigger: 4105685412428663717</t>
  </si>
  <si>
    <t>✅ Deleted trigger: 4105685412428663717</t>
  </si>
  <si>
    <t>🔥 Processing order for trigger: 4236989153011605349</t>
  </si>
  <si>
    <t>🔥 Processing order for trigger: 2468380115659899423</t>
  </si>
  <si>
    <t>summarizeOrdersToPayments key: 06/09/2025|Shounen Yakiniku</t>
  </si>
  <si>
    <t>Found 2 rows to delete for shop "Fat Boy" on 05/09/2025.</t>
  </si>
  <si>
    <t>Deleted row: 3870</t>
  </si>
  <si>
    <t>Deleted row: 3869</t>
  </si>
  <si>
    <t>Found existing payment summary at data index: 2148</t>
  </si>
  <si>
    <t>Row 2150 updated successfully.</t>
  </si>
  <si>
    <t>json : "{\"date\":\"2025-09-05T16:04:44.903Z\",\"deliveryDate\":\"2025-09-06\",\"user\":\"Shounen Yakiniku\",\"userLine\":\"ADMIN\",\"payMethod\":\"เครดิต\",\"userId\":\"ADMIN\",\"order\":[{\"name\":\"Cos\",\"nameTh\":\"คอส\",\"amount\":4,\"price\":120,\"subtotal\":480}]}"</t>
  </si>
  <si>
    <t>🔥 Queued order with Trigger ID: 6118257797309317217</t>
  </si>
  <si>
    <t>json : "{\"destination\":\"Uffcadd844141cf0a43c0c2c87fb2389e\",\"events\":[{\"type\":\"message\",\"message\":{\"type\":\"text\",\"id\":\"577567382957457477\",\"quoteToken\":\"dz696G825g6-uS0yP-eCmQdLhP0pnTN4HTrnsVgq_jWDEy8MQIR4BYRTyelm2fk78hET6gRd4KEmnk_NdUQeL4Bst76feIxuSka3EWziJIreIxV8f1rTJuZZBbHHxZT_PbbCS2OeMJjB7s5nwiRT0A\",\"text\":\"สั่งผัก\"},\"webhookEventId\":\"01K4D9Z66EGFJC91QHRP5RJE1X\",\"deliveryContext\":{\"isRedelivery\":false},\"timestamp\":1757088290956,\"source\":{\"type\":\"user\",\"userId\":\"U0d6b72543464859ef62065c9501370cd\"},\"replyToken\":\"b253046b56494a79888455dbb01a919f\",\"mode\":\"active\"}]}"</t>
  </si>
  <si>
    <t>🗑️ ลบไฟล์เก่า: Fat Boy-DS050925007.pdf</t>
  </si>
  <si>
    <t>🗑️ ลบไฟล์เก่า: Fat Boy-DS050925003.pdf</t>
  </si>
  <si>
    <t>🔍 พบเลขที่เอกสารเดิมใน Payments: DS050925007</t>
  </si>
  <si>
    <t>🔥 Processing order for trigger: 6118257797309317217</t>
  </si>
  <si>
    <t>💾 อัปเดตเลขที่เอกสาร DS050925007 ใน Payments แถวที่ 2150</t>
  </si>
  <si>
    <t>🔥 Deleted property for trigger: 2468380115659899423</t>
  </si>
  <si>
    <t>✅ Deleted trigger: 2468380115659899423</t>
  </si>
  <si>
    <t>json : "{\"date\":\"2025-09-05T16:05:20.927Z\",\"deliveryDate\":\"2025-09-06\",\"user\":\"Ginda wagyu\",\"userLine\":\"Moo_Mhee 🍒🍑🦋 46\",\"payMethod\":\"โอนเงิน\",\"userId\":\"U0d6b72543464859ef62065c9501370cd\",\"order\":[{\"name\":\"Cos\",\"nameTh\":\"คอส\",\"amount\":5,\"price\":120,\"subtotal\":600,\"image\":\"https://i.postimg.cc/643mw8Cv/03.png\"}]}"</t>
  </si>
  <si>
    <t>🔥 Deleted property for trigger: 4236989153011605349</t>
  </si>
  <si>
    <t>✅ Deleted trigger: 4236989153011605349</t>
  </si>
  <si>
    <t>📬 pushFlexMessage : {"sentMessages":[{"id":"577567441677713886","quoteToken":"9BCv2l29kOYtPZC0QyBlRBieLB-oPFQz3-MaLLYnijeikRLRTFqVPyx38n7gXR3I31R9EzY5RKqgFOCLJ18FLsDKpGuRmq21cpTUocSm-wNx2twrfDeD88cUz6r1OvslmDP7jHUWOYEmsRcYpxjb_w"}]}</t>
  </si>
  <si>
    <t>🔥 Queued order with Trigger ID: -394963150633118778</t>
  </si>
  <si>
    <t>Found 1 rows to delete for shop "Shounen Yakiniku" on 06/09/2025.</t>
  </si>
  <si>
    <t>Deleted row: 3876</t>
  </si>
  <si>
    <t>json : "{\"date\":\"2025-09-05T16:05:44.935Z\",\"deliveryDate\":\"2025-09-06\",\"user\":\"Fat Boy\",\"userLine\":\"ADMIN\",\"payMethod\":\"เครดิต\",\"userId\":\"ADMIN\",\"order\":[{\"name\":\"Baby Cos\",\"nameTh\":\"เบบี้คอส\",\"amount\":1,\"price\":120,\"subtotal\":120}]}"</t>
  </si>
  <si>
    <t>Found existing payment summary at data index: 2152</t>
  </si>
  <si>
    <t>Row 2154 updated successfully.</t>
  </si>
  <si>
    <t>🔥 Queued order with Trigger ID: -428825722164810708</t>
  </si>
  <si>
    <t>🔥 Deleted property for trigger: 6118257797309317217</t>
  </si>
  <si>
    <t>✅ Deleted trigger: 6118257797309317217</t>
  </si>
  <si>
    <t>🔥 Processing order for trigger: -428825722164810708</t>
  </si>
  <si>
    <t>summarizeOrdersToPayments key: 06/09/2025|Fat Boy</t>
  </si>
  <si>
    <t>🔥 Processing order for trigger: -394963150633118778</t>
  </si>
  <si>
    <t>🔥 Deleted property for trigger: -428825722164810708</t>
  </si>
  <si>
    <t>✅ Deleted trigger: -428825722164810708</t>
  </si>
  <si>
    <t>summarizeOrdersToPayments key: 06/09/2025|Ginda wagyu</t>
  </si>
  <si>
    <t>🔥 Deleted property for trigger: -394963150633118778</t>
  </si>
  <si>
    <t>✅ Deleted trigger: -394963150633118778</t>
  </si>
  <si>
    <t>json : "{\"date\":\"2025-09-05T16:12:08.555Z\",\"deliveryDate\":\"2025-09-05\",\"user\":\"Fat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</si>
  <si>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6153492209122561619</t>
  </si>
  <si>
    <t>🔥 Processing order for trigger: 6153492209122561619</t>
  </si>
  <si>
    <t>Found 1 rows to delete for shop "Fat Boy" on 05/09/2025.</t>
  </si>
  <si>
    <t>🔥 Deleted property for trigger: 6153492209122561619</t>
  </si>
  <si>
    <t>✅ Deleted trigger: 6153492209122561619</t>
  </si>
  <si>
    <t>json : "{\"destination\":\"Uffcadd844141cf0a43c0c2c87fb2389e\",\"events\":[{\"type\":\"message\",\"message\":{\"type\":\"text\",\"id\":\"577580242256789728\",\"quotedMessageId\":\"577473002930438826\",\"quoteToken\":\"XnUg41-qPHIaz2JMz33rFuBWos3V1BJtnVR6o7AJjBU_35mRvvOmnVZW5dddOyU86BVjr34SK6zI_xu3Z3DQioV6M7oDZiQdG67M9n_DVlMvygmIGOop2M8mM_A_xmaDex3VRQIXfy6TDcIBnA3Tyg\",\"text\":\"ส่งยังครับ\"},\"webhookEventId\":\"01K4DH93X00BYD5JRH64CNWE98\",\"deliveryContext\":{\"isRedelivery\":false},\"timestamp\":1757095955877,\"source\":{\"type\":\"user\",\"userId\":\"U863ec6850ff494c8ad50b25afa94efb0\"},\"replyToken\":\"32b65aa4b5664edaaa6ba0b91c9e1f32\",\"mode\":\"active\"}]}"</t>
  </si>
  <si>
    <t>json : "{\"date\":\"2025-09-05T18:15:37.819Z\",\"deliveryDate\":\"2025-09-06\",\"user\":\"Rare\",\"userLine\":\"21gun\",\"payMethod\":\"เครดิต\",\"userId\":\"U863ec6850ff494c8ad50b25afa94efb0\",\"order\":[{\"name\":\"Frillice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</si>
  <si>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{"sentMessages":[{"id":"577580553490923641","quoteToken":"1mobf15xhCEdac4crw7cNAs19kfcsTrJ8JAlI2CsHt4LFr1LGSl1b7pDRlXSLiNNdMccDc3_YWTVbF53Dzf1D2B1-QUtHyveV22UYDSfcmA8ECCVN6MQgUzK4kMNCVXeiAwGEnv7x-dneCx97DUvNA"}]}</t>
  </si>
  <si>
    <t>🔥 Queued order with Trigger ID: -8156739009405956600</t>
  </si>
  <si>
    <t>🔥 Processing order for trigger: -8156739009405956600</t>
  </si>
  <si>
    <t>summarizeOrdersToPayments key: 06/09/2025|Rare</t>
  </si>
  <si>
    <t>🔥 Deleted property for trigger: -8156739009405956600</t>
  </si>
  <si>
    <t>✅ Deleted trigger: -8156739009405956600</t>
  </si>
  <si>
    <t>sendDailyOrderSummary formattedToday : 06/09/2025</t>
  </si>
  <si>
    <t>sendDailyOrderSummary todayRows : [[901,"5 Sep 2025 เวลา 20:12","2025-09-05T17:00:00.000Z","Pepper International","Red Oak",0.2,120,24,"เงินสด"],[901,"5 Sep 2025 เวลา 20:12","2025-09-05T17:00:00.000Z","Pepper International","Cos",1,120,120,"เงินสด"],[902,"5 Sep 2025 เวลา 23:01","2025-09-05T17:00:00.000Z","ฌาณิ","Green Oak",1,120,120,"โอนเงิน"],[902,"5 Sep 2025 เวลา 23:01","2025-09-05T17:00:00.000Z","ฌาณิ","Red Oak",1,120,120,"โอนเงิน"],[902,"5 Sep 2025 เวลา 23:01","2025-09-05T17:00:00.000Z","ฌาณิ","Frillice Iceberg",1,140,140,"โอนเงิน"],[902,"5 Sep 2025 เวลา 23:01","2025-09-05T17:00:00.000Z","ฌาณิ","Baby Cos",1,120,120,"โอนเงิน"],[903,"5 Sep 2025 เวลา 23:05","2025-09-05T17:00:00.000Z","Shounen Yakiniku","Cos",4,120,480,"เครดิต"],[904,"5 Sep 2025 เวลา 23:06","2025-09-05T17:00:00.000Z","Fat Boy","Baby Cos",1,120,120,"เครดิต"],[905,"5 Sep 2025 เวลา 23:07","2025-09-05T17:00:00.000Z","Ginda wagyu","Cos",5,120,600,"โอนเงิน"],[906,"6 Sep 2025 เวลา 01:17","2025-09-05T17:00:00.000Z","Rare","Frillice Iceberg",1,140,140,"เครดิต"],[906,"6 Sep 2025 เวลา 01:17","2025-09-05T17:00:00.000Z","Rare","Baby Cos",2,120,240,"เครดิต"]]</t>
  </si>
  <si>
    <t>sendDailyPackingSummary formattedToday : 06/09/2025</t>
  </si>
  <si>
    <t>sendDailyPackingSummary todayRows : [[901,"5 Sep 2025 เวลา 20:12","2025-09-05T17:00:00.000Z","Pepper International","Red Oak",0.2,120,24,"เงินสด"],[901,"5 Sep 2025 เวลา 20:12","2025-09-05T17:00:00.000Z","Pepper International","Cos",1,120,120,"เงินสด"],[902,"5 Sep 2025 เวลา 23:01","2025-09-05T17:00:00.000Z","ฌาณิ","Green Oak",1,120,120,"โอนเงิน"],[902,"5 Sep 2025 เวลา 23:01","2025-09-05T17:00:00.000Z","ฌาณิ","Red Oak",1,120,120,"โอนเงิน"],[902,"5 Sep 2025 เวลา 23:01","2025-09-05T17:00:00.000Z","ฌาณิ","Frillice Iceberg",1,140,140,"โอนเงิน"],[902,"5 Sep 2025 เวลา 23:01","2025-09-05T17:00:00.000Z","ฌาณิ","Baby Cos",1,120,120,"โอนเงิน"],[903,"5 Sep 2025 เวลา 23:05","2025-09-05T17:00:00.000Z","Shounen Yakiniku","Cos",4,120,480,"เครดิต"],[904,"5 Sep 2025 เวลา 23:06","2025-09-05T17:00:00.000Z","Fat Boy","Baby Cos",1,120,120,"เครดิต"],[905,"5 Sep 2025 เวลา 23:07","2025-09-05T17:00:00.000Z","Ginda wagyu","Cos",5,120,600,"โอนเงิน"],[906,"6 Sep 2025 เวลา 01:17","2025-09-05T17:00:00.000Z","Rare","Frillice Iceberg",1,140,140,"เครดิต"],[906,"6 Sep 2025 เวลา 01:17","2025-09-05T17:00:00.000Z","Rare","Baby Cos",2,120,240,"เครดิต"]]</t>
  </si>
  <si>
    <t>json : "{\"destination\":\"Uffcadd844141cf0a43c0c2c87fb2389e\",\"events\":[{\"type\":\"message\",\"message\":{\"type\":\"text\",\"id\":\"577644384054149448\",\"quoteToken\":\"W_MdJmaYRK1EMIAZTV4kwIFhMveZji7v28cKlZDntYcbW40d4YyGW1FxlA4XsIrUFBw6me5CYwgd96_5n2DDnvmvyBCdiS2sReBZeKUxs1srOqYNzqXS_JzQUJNwfOXhfXF8hgz07hjY96uNYuETYw\",\"text\":\"รับทราบค่ะ ขอบคุณค่ะ\"},\"webhookEventId\":\"01K4ENQTRT6XM0KM2NT2K9VP62\",\"deliveryContext\":{\"isRedelivery\":false},\"timestamp\":1757134187217,\"source\":{\"type\":\"user\",\"userId\":\"Ubdb8da794a76072005ecc1c6fa136a24\"},\"replyToken\":\"86b4f9056d784ad2b301f8a355857fb3\",\"mode\":\"active\"}]}"</t>
  </si>
  <si>
    <t>json : "{\"date\":\"2025-09-06T11:05:22.469Z\",\"deliveryDate\":\"2025-09-07\",\"user\":\"ไวท์เฮ้าส์\",\"userLine\":\"Gt\",\"payMethod\":\"เงินสด\",\"userId\":\"Uc6055f977b197597baf773d364ef63ef\",\"order\":[{\"name\":\"Red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</si>
  <si>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{"sentMessages":[{"id":"577682198908895428","quoteToken":"VzgyqfA0AltNvKR58_smbvNqbe7PlSD2TcgXdMO8uIincJiMAUS4fvvmbK1cpuyRkk_zpplrNEwRbWuwVFCU4zl9FWQRKdXh9RuRBxmOURB8i9W_ZSP8GEXmgaOv_ghnVRYYY0JOEjJTKzfZ0EyXag"}]}</t>
  </si>
  <si>
    <t>🔥 Queued order with Trigger ID: 2678691831811257436</t>
  </si>
  <si>
    <t>🔥 Processing order for trigger: 2678691831811257436</t>
  </si>
  <si>
    <t>Delivery Date : Sun Sep 07 2025 07:00:00 GMT+0700 (เวลาอินโดจีน)</t>
  </si>
  <si>
    <t>Delivery Date Formated: 07/09/2025</t>
  </si>
  <si>
    <t>summarizeOrdersToPayments key: 07/09/2025|ไวท์เฮ้าส์</t>
  </si>
  <si>
    <t>🔥 Deleted property for trigger: 2678691831811257436</t>
  </si>
  <si>
    <t>✅ Deleted trigger: 2678691831811257436</t>
  </si>
  <si>
    <t>json : "{\"destination\":\"Uffcadd844141cf0a43c0c2c87fb2389e\",\"events\":[{\"type\":\"message\",\"message\":{\"type\":\"text\",\"id\":\"577695800533712898\",\"quoteToken\":\"uq3xzr567O4YHOeAI_uwFNPa_0ELyqPz5LsoviVPvbOqD9UeQ9zTIZsHH3B2wrrSz3geaiNBhqETxkpfwBFt5EDise9nfJd_UyWkL8xEsUfcVpTMmAfel6aQmGh6O1Rcqqa43FWCg5-vnfIqIgfDTA\",\"text\":\"สั่งผัก\"},\"webhookEventId\":\"01K4FJZ3551EFKZ4YAD6FBQ5G5\",\"deliveryContext\":{\"isRedelivery\":false},\"timestamp\":1757164833820,\"source\":{\"type\":\"user\",\"userId\":\"Uf31fcbb445a04ac9cfb8fb58a37d2724\"},\"replyToken\":\"a115a1889538463c95fc49071d8b99ff\",\"mode\":\"active\"}]}"</t>
  </si>
  <si>
    <t>json : "{\"date\":\"2025-09-06T13:21:07.125Z\",\"deliveryDate\":\"2025-09-07\",\"user\":\"Pepper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\",\"amount\":0.5,\"price\":120,\"subtotal\":60,\"image\":\"https://i.postimg.cc/8F4451pB/08.png\"},{\"name\":\"Cos\",\"nameTh\":\"คอส\",\"amount\":1,\"price\":120,\"subtotal\":120,\"image\":\"https://i.postimg.cc/643mw8Cv/03.png\"}]}"</t>
  </si>
  <si>
    <t>📬 pushFlexMessage : {"sentMessages":[{"id":"577695865813074462","quoteToken":"UO6FrGbNwdsy66OGCLIpfTgF3p_IM7N9UHo-ECyU5yg9pZpBK4XgTfDk_lxA54Gmh1ybdTn9rSEIPmrBdbHuAUlL0p7cwx5AyKXbJpNOnTagjFWNLrTwluW1btAEFWUg66xXW6yQgCsn7pVcwUTETg"}]}</t>
  </si>
  <si>
    <t>🔥 Queued order with Trigger ID: -3698764264472398034</t>
  </si>
  <si>
    <t>🔥 Processing order for trigger: -3698764264472398034</t>
  </si>
  <si>
    <t>summarizeOrdersToPayments key: 07/09/2025|Pepper International</t>
  </si>
  <si>
    <t>🔥 Deleted property for trigger: -3698764264472398034</t>
  </si>
  <si>
    <t>✅ Deleted trigger: -3698764264472398034</t>
  </si>
  <si>
    <t>json : "{\"date\":\"2025-09-06T14:40:25.660Z\",\"deliveryDate\":\"2025-09-07\",\"user\":\"Smaz\",\"userLine\":\"ADMIN\",\"payMethod\":\"โอนเงิน\",\"userId\":\"ADMIN\",\"order\":[{\"name\":\"Frillice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</si>
  <si>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7505335271608431940</t>
  </si>
  <si>
    <t>🔥 Processing order for trigger: 7505335271608431940</t>
  </si>
  <si>
    <t>summarizeOrdersToPayments key: 07/09/2025|Smaz</t>
  </si>
  <si>
    <t>🔥 Deleted property for trigger: 7505335271608431940</t>
  </si>
  <si>
    <t>✅ Deleted trigger: 7505335271608431940</t>
  </si>
  <si>
    <t>json : "{\"date\":\"2025-09-06T18:58:14.364Z\",\"deliveryDate\":\"2025-09-07\",\"user\":\"Rare\",\"userLine\":\"21gun\",\"payMethod\":\"เครดิต\",\"userId\":\"U863ec6850ff494c8ad50b25afa94efb0\",\"order\":[{\"name\":\"Red Coral\",\"nameTh\":\"เรดคอรัล\",\"amount\":1,\"price\":140,\"subtotal\":140,\"image\":\"https://i.postimg.cc/XJTHF1Wf/image.jpg\"}]}"</t>
  </si>
  <si>
    <t>📬 pushFlexMessage : {"sentMessages":[{"id":"577729798286868515","quoteToken":"-DcqqWMtdsTwYp-YRIlmwaNRiNL7LIzmn5_HB3GVUxzF5R10uiMs0VBjCG5p7CTteM1ZJuP9ZhgRijevX-q1jTbHA0akJbb8gfsJcNlzfSQqoV_y6IhZdZ-Z_ugkW95cu_VMidhxfBmqRgzK1xFPnA"}]}</t>
  </si>
  <si>
    <t>🔥 Queued order with Trigger ID: 3116652898729645926</t>
  </si>
  <si>
    <t>json : "{\"destination\":\"Uffcadd844141cf0a43c0c2c87fb2389e\",\"events\":[{\"type\":\"message\",\"message\":{\"type\":\"text\",\"id\":\"577729813352284334\",\"quoteToken\":\"pjNXaSh6t3TG2iy1W80vy6pFfdagyxIhQ37-IQ20020a3uVPCE2sKdyd1ZJ4Y2IACUMB7gLaTaHgqWV4uz_K7BCbamkCUFFIrrwVMfCAL4I__CMZ-AAWXpycwlMShmfHaXmNpQiBgnvQoz-TubojBQ\",\"text\":\"แรร์เอาร็อคเก็ตด้วย 1/2 กก ครับ\"},\"webhookEventId\":\"01K4G69SR0NWNW6JBHNVZX3Z32\",\"deliveryContext\":{\"isRedelivery\":false},\"timestamp\":1757185107204,\"source\":{\"type\":\"user\",\"userId\":\"U863ec6850ff494c8ad50b25afa94efb0\"},\"replyToken\":\"0dc1343557ad4b82b3dd9961b8c55858\",\"mode\":\"active\"}]}"</t>
  </si>
  <si>
    <t>🔥 Processing order for trigger: 3116652898729645926</t>
  </si>
  <si>
    <t>summarizeOrdersToPayments key: 07/09/2025|Rare</t>
  </si>
  <si>
    <t>🔥 Deleted property for trigger: 3116652898729645926</t>
  </si>
  <si>
    <t>✅ Deleted trigger: 3116652898729645926</t>
  </si>
  <si>
    <t>json : "{\"destination\":\"Uffcadd844141cf0a43c0c2c87fb2389e\",\"events\":[{\"type\":\"message\",\"message\":{\"type\":\"text\",\"id\":\"577730417801560154\",\"quoteToken\":\"McpcXt9rNIde5Bg-bTveohcqhiaQ5DA2QvAmLvNDHLQVlZeBQ2MdWtPVVDJBjalo7cFfluT_4TiYioTxoEf3u7IVOnxpwUI_88ovTMBP5CxUbRWszeKlJ3dPmIf9krrlux6_dsEtqT1IUcXQ_dfHqA\",\"text\":\"สั่งผัก\"},\"webhookEventId\":\"01K4G6MSD0MHYFRK7PMA5XD5V8\",\"deliveryContext\":{\"isRedelivery\":false},\"timestamp\":1757185467301,\"source\":{\"type\":\"user\",\"userId\":\"U863ec6850ff494c8ad50b25afa94efb0\"},\"replyToken\":\"71586bf53fde4f4ea20e9b4f0f1dcd19\",\"mode\":\"active\"}]}"</t>
  </si>
  <si>
    <t>json : "{\"date\":\"2025-09-06T19:04:56.617Z\",\"deliveryDate\":\"2025-09-07\",\"user\":\"Morning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</si>
  <si>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{"sentMessages":[{"id":"577730474089382077","quoteToken":"Rlo9JxLH20RYR-pm7-1Y8R6Qj7ibg9d3YIVI_RWG5hM4DL_-2r26gPfFInI7HmrMz8OE8pHBRAwGFYqDvh7UHTQkdZ337Ie5Z7ICNneKFNcH3DcIhFnUnHriPAkphg1JIXzA4fJsHvEwc2na0ju3_w"}]}</t>
  </si>
  <si>
    <t>🔥 Queued order with Trigger ID: 17653988955293304</t>
  </si>
  <si>
    <t>🔥 Processing order for trigger: 17653988955293304</t>
  </si>
  <si>
    <t>summarizeOrdersToPayments key: 07/09/2025|Morning Tonight</t>
  </si>
  <si>
    <t>🔥 Deleted property for trigger: 17653988955293304</t>
  </si>
  <si>
    <t>✅ Deleted trigger: 17653988955293304</t>
  </si>
  <si>
    <t>json : "{\"date\":\"2025-09-06T19:09:54.875Z\",\"deliveryDate\":\"2025-09-07\",\"user\":\"8 Dining\",\"userLine\":\"21gun\",\"payMethod\":\"เครดิต\",\"userId\":\"U863ec6850ff494c8ad50b25afa94efb0\",\"order\":[{\"name\":\"Baby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</si>
  <si>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{"sentMessages":[{"id":"577730975057576056","quoteToken":"HXFAPa7uPtzdBZPjgiuEn9lRULMzlnZhkFI0RZ9Vv1ek2X2yR9sUeY3beW8n8555mZqNlcfqTdjAFq2fvY0z2KfNeXuCR5ta65_HHzmR7XI7w8ac8DIchKzTorgHkmDRNtMq6VskLw2HtPKE1VJ3cg"}]}</t>
  </si>
  <si>
    <t>🔥 Queued order with Trigger ID: -8732006136715716584</t>
  </si>
  <si>
    <t>🔥 Processing order for trigger: -8732006136715716584</t>
  </si>
  <si>
    <t>summarizeOrdersToPayments key: 07/09/2025|8 Dining</t>
  </si>
  <si>
    <t>🔥 Deleted property for trigger: -8732006136715716584</t>
  </si>
  <si>
    <t>✅ Deleted trigger: -8732006136715716584</t>
  </si>
  <si>
    <t>sendDailyOrderSummary formattedToday : 07/09/2025</t>
  </si>
  <si>
    <t>sendDailyOrderSummary todayRows : [[907,"6 Sep 2025 เวลา 18:07","2025-09-06T17:00:00.000Z","ไวท์เฮ้าส์","Red Oak",0.5,120,60,"เงินสด"],[907,"6 Sep 2025 เวลา 18:07","2025-09-06T17:00:00.000Z","ไวท์เฮ้าส์","Baby Cos",0.5,120,60,"เงินสด"],[908,"6 Sep 2025 เวลา 20:23","2025-09-06T17:00:00.000Z","Pepper International","Red Oak",0.5,120,60,"เงินสด"],[908,"6 Sep 2025 เวลา 20:23","2025-09-06T17:00:00.000Z","Pepper International","Cos",1,120,120,"เงินสด"],[909,"6 Sep 2025 เวลา 21:42","2025-09-06T17:00:00.000Z","Smaz","Frillice Iceberg",1,140,140,"โอนเงิน"],[909,"6 Sep 2025 เวลา 21:42","2025-09-06T17:00:00.000Z","Smaz","Baby Cos",1,120,120,"โอนเงิน"],[910,"7 Sep 2025 เวลา 02:00","2025-09-06T17:00:00.000Z","Rare","Red Coral",1,140,140,"เครดิต"],[911,"7 Sep 2025 เวลา 02:07","2025-09-06T17:00:00.000Z","Morning Tonight","Green Oak",1,120,120,"เครดิต"],[911,"7 Sep 2025 เวลา 02:07","2025-09-06T17:00:00.000Z","Morning Tonight","Red Oak",1,120,120,"เครดิต"],[911,"7 Sep 2025 เวลา 02:07","2025-09-06T17:00:00.000Z","Morning Tonight","Baby Cos",1,120,120,"เครดิต"],[912,"7 Sep 2025 เวลา 02:11","2025-09-06T17:00:00.000Z","8 Dining","Baby Cos",2,120,240,"เครดิต"]]</t>
  </si>
  <si>
    <t>json : "{\"destination\":\"Uffcadd844141cf0a43c0c2c87fb2389e\",\"events\":[{\"type\":\"message\",\"message\":{\"type\":\"text\",\"id\":\"577765755752546326\",\"quoteToken\":\"s8yE1NeUMlf42M5pXj-OthvaqezT--nc_GfeKQ9b1e5uph252TGnPFwWsgxi3yFnZHyCui6rt0LssKadgCdeHXRyc_4FMPC0e5mjVK47E7R4uwwv8id3ndDDemEKe6OjQVwunoH-ygz1c9re4Gdt8w\",\"text\":\"สั่งผัก\"},\"webhookEventId\":\"01K4GTQJZE9TYM80ZX2HEVAF28\",\"deliveryContext\":{\"isRedelivery\":false},\"timestamp\":1757206530547,\"source\":{\"type\":\"user\",\"userId\":\"U21b3788b2e55446c56765eb78ef5a3ab\"},\"replyToken\":\"3991c5683c0645fbad91e5f7fbf2208d\",\"mode\":\"active\"}]}"</t>
  </si>
  <si>
    <t>json : "{\"date\":\"2025-09-07T00:56:12.712Z\",\"deliveryDate\":\"2025-09-07\",\"user\":\"บ้านอิ่มอร่อย\",\"userLine\":\"PIN🐰\",\"payMethod\":\"เงินสด\",\"userId\":\"U21b3788b2e55446c56765eb78ef5a3ab\",\"order\":[{\"name\":\"Frillice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</si>
  <si>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{"sentMessages":[{"id":"577765835562025321","quoteToken":"rHIjd7-LfoExQRs5VrhQNwS9q1wpprueWtahOjZGcB3FNTExNA3Q3oMhs3eHR1l8gTw05iJ572EOUvN9WoWNX37vdCItIVem6M1uY9FVbFFtOhqSzGkv2eORM5IiQ0XhZG7WUgp_r7KbxUz_QfKg2w"}]}</t>
  </si>
  <si>
    <t>🔥 Queued order with Trigger ID: -8891565346702068809</t>
  </si>
  <si>
    <t>🔥 Processing order for trigger: -8891565346702068809</t>
  </si>
  <si>
    <t>summarizeOrdersToPayments key: 07/09/2025|บ้านอิ่มอร่อย</t>
  </si>
  <si>
    <t>🔥 Deleted property for trigger: -8891565346702068809</t>
  </si>
  <si>
    <t>✅ Deleted trigger: -8891565346702068809</t>
  </si>
  <si>
    <t>json : "{\"destination\":\"Uffcadd844141cf0a43c0c2c87fb2389e\",\"events\":[{\"type\":\"message\",\"message\":{\"type\":\"image\",\"id\":\"577767850169860358\",\"quoteToken\":\"1v0PtnX4hDV579WzXN5EuPGjWrmr0s3skVmvtTlzx36ICYkZISbqyBLv0D34Vr88BUGNDphhL0GodxXiLnnX8SNOTSlgQ7kWt_JykbRMHk-Hnqoc1m6oaCcdaWnomFLOwawfgFgmecygQ-kc0ywwyg\",\"contentProvider\":{\"type\":\"line\"}},\"webhookEventId\":\"01K4GVXP35X8MHZDETAGCR1E5A\",\"deliveryContext\":{\"isRedelivery\":false},\"timestamp\":1757207779343,\"source\":{\"type\":\"user\",\"userId\":\"U7711f10ffcab56530d678ac3eace826f\"},\"replyToken\":\"6ab9421a71f1424ab9025bacbfa8f0fa\",\"mode\":\"active\"}]}"</t>
  </si>
  <si>
    <t>json : "{\"destination\":\"Uffcadd844141cf0a43c0c2c87fb2389e\",\"events\":[{\"type\":\"message\",\"message\":{\"type\":\"text\",\"id\":\"577767870068162633\",\"quoteToken\":\"-R-TZl_qna8rY9-E0wwfgnZG8wAwLErhAKSxBzCaaJ4VQI41gEVVZ2CJ5cIahG_gHpvK11d5A2-RyCLETmY_2QihEixpjmqRGiSCvLg1Ex9sU92BhZN7arO_eGJDFTEbauCxdJB0vSwvoGnoq808kw\",\"text\":\"สั่งผัก\"},\"webhookEventId\":\"01K4GVY1J6Q4RC001A79KH9JTW\",\"deliveryContext\":{\"isRedelivery\":false},\"timestamp\":1757207790651,\"source\":{\"type\":\"user\",\"userId\":\"U7711f10ffcab56530d678ac3eace826f\"},\"replyToken\":\"7566ac2ce2c84d57b6f4d7bfb09e1710\",\"mode\":\"active\"}]}"</t>
  </si>
  <si>
    <t>profile displayName : P.iSS</t>
  </si>
  <si>
    <t>json : "{\"date\":\"2025-09-07T01:17:09.808Z\",\"deliveryDate\":\"2025-09-07\",\"user\":\"Brotherly\",\"userLine\":\"P.iSS\",\"payMethod\":\"โอนเงิน\",\"userId\":\"U7711f10ffcab56530d678ac3eace826f\",\"order\":[{\"name\":\"Green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</si>
  <si>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{"sentMessages":[{"id":"577767944004829612","quoteToken":"f89ytFQB3fDoaip5FiIKl2viHjgzox2UStNwJJ__Ci1nmjOBSDh1WCdAVTFM0Rj2t6psmC6ccazzkci8nBwIbN1p1nyoWgZb3khIskGZ9e6U_qKsdZHTaYrCfwqcqLiWbPZ0GkvtV4Po9ne74Emuxw"}]}</t>
  </si>
  <si>
    <t>🔥 Queued order with Trigger ID: 831194084083380401</t>
  </si>
  <si>
    <t>🔥 Processing order for trigger: 831194084083380401</t>
  </si>
  <si>
    <t>summarizeOrdersToPayments key: 07/09/2025|Brotherly</t>
  </si>
  <si>
    <t>🔥 Deleted property for trigger: 831194084083380401</t>
  </si>
  <si>
    <t>✅ Deleted trigger: 831194084083380401</t>
  </si>
  <si>
    <t>json : "{\"destination\":\"Uffcadd844141cf0a43c0c2c87fb2389e\",\"events\":[{\"type\":\"message\",\"message\":{\"type\":\"text\",\"id\":\"577771866685964721\",\"quoteToken\":\"F-JA19RJOc3RyJNU9tErNJ3e76cgOHkmNwR3sUqZBwOktj2Oc0fOXkUNtdl6h-ZmHyXVAE3yw8pkxUWtPO3Z1lufC1IPtpbdh1UUhxXLz3-_t7X4WtvYurqd1dkqDBjLrnvO5wGUyfsZYMFvgWEoLA\",\"text\":\"สั่งคอส 6 หัวทันไหมคะ\"},\"webhookEventId\":\"01K4GY6QZPY396B387SZYBPQMH\",\"deliveryContext\":{\"isRedelivery\":false},\"timestamp\":1757210172920,\"source\":{\"type\":\"user\",\"userId\":\"U0a6caa79590587d5269bfdd7dcb6f3c2\"},\"replyToken\":\"ef1109af9362410599278162cd4ee69a\",\"mode\":\"active\"}]}"</t>
  </si>
  <si>
    <t>sendDailyPackingSummary formattedToday : 07/09/2025</t>
  </si>
  <si>
    <t>sendDailyPackingSummary todayRows : [[907,"6 Sep 2025 เวลา 18:07","2025-09-06T17:00:00.000Z","ไวท์เฮ้าส์","Red Oak",0.5,120,60,"เงินสด"],[907,"6 Sep 2025 เวลา 18:07","2025-09-06T17:00:00.000Z","ไวท์เฮ้าส์","Baby Cos",0.5,120,60,"เงินสด"],[908,"6 Sep 2025 เวลา 20:23","2025-09-06T17:00:00.000Z","Pepper International","Red Oak",0.5,120,60,"เงินสด"],[908,"6 Sep 2025 เวลา 20:23","2025-09-06T17:00:00.000Z","Pepper International","Cos",1,120,120,"เงินสด"],[909,"6 Sep 2025 เวลา 21:42","2025-09-06T17:00:00.000Z","Smaz","Frillice Iceberg",1,140,140,"โอนเงิน"],[909,"6 Sep 2025 เวลา 21:42","2025-09-06T17:00:00.000Z","Smaz","Baby Cos",1,120,120,"โอนเงิน"],[910,"7 Sep 2025 เวลา 02:00","2025-09-06T17:00:00.000Z","Rare","Red Coral",1,140,140,"เครดิต"],[911,"7 Sep 2025 เวลา 02:07","2025-09-06T17:00:00.000Z","Morning Tonight","Green Oak",1,120,120,"เครดิต"],[911,"7 Sep 2025 เวลา 02:07","2025-09-06T17:00:00.000Z","Morning Tonight","Red Oak",1,120,120,"เครดิต"],[911,"7 Sep 2025 เวลา 02:07","2025-09-06T17:00:00.000Z","Morning Tonight","Baby Cos",1,120,120,"เครดิต"],[912,"7 Sep 2025 เวลา 02:11","2025-09-06T17:00:00.000Z","8 Dining","Baby Cos",2,120,240,"เครดิต"],[913,"7 Sep 2025 เวลา 07:58","2025-09-06T17:00:00.000Z","บ้านอิ่มอร่อย","Frillice Iceberg",2,140,280,"เงินสด"],[914,"7 Sep 2025 เวลา 08:19","2025-09-06T17:00:00.000Z","Brotherly","Green Oak",0.5,120,60,"โอนเงิน"],[914,"7 Sep 2025 เวลา 08:19","2025-09-06T17:00:00.000Z","Brotherly","Red Oak",0.5,120,60,"โอนเงิน"],[914,"7 Sep 2025 เวลา 08:19","2025-09-06T17:00:00.000Z","Brotherly","Baby Cos",0.5,120,60,"โอนเงิน"]]</t>
  </si>
  <si>
    <t>json : "{\"destination\":\"Uffcadd844141cf0a43c0c2c87fb2389e\",\"events\":[{\"type\":\"message\",\"message\":{\"type\":\"text\",\"id\":\"577773032785838490\",\"quoteToken\":\"8QxGtllFicSwuf3DNOV85d7FmeYdyhb_HfQ9Xuq6EVDRaQfPEZ7UdLA7ZUSHo3URaNXlqllw3Jpw-DqadeDRFO1xkD8IqMIg0E_FAWjmwbQCq3IdF_5n21bQO2oRVCiB3WMtMP7k5CeSf0NBgruYKw\",\"text\":\"2 โลค่ะ\"},\"webhookEventId\":\"01K4GYVYEJEEJGZXW6FQVJWQEY\",\"deliveryContext\":{\"isRedelivery\":false},\"timestamp\":1757210867846,\"source\":{\"type\":\"user\",\"userId\":\"U0a6caa79590587d5269bfdd7dcb6f3c2\"},\"replyToken\":\"bb3698f895a2488abeb9037c0e1e0679\",\"mode\":\"active\"}]}"</t>
  </si>
  <si>
    <t>json : "{\"destination\":\"Uffcadd844141cf0a43c0c2c87fb2389e\",\"events\":[{\"type\":\"message\",\"message\":{\"type\":\"text\",\"id\":\"577773128332345490\",\"quoteToken\":\"kLED3Dn7vPna-17aXZvC3N-cwW_iLvcpEpgP6yc_2RfL1PB3mdhOFYwCVmVt1kmoFJ0GCGbFpyrVLrQYg_ziuvOxsZppoJPZHLPH1eJMIJvq5kfBWD_89nAkmStQiu4D9lnkHxZM6VfYs0GLMa9vbw\",\"text\":\"โชเน็น1\\nคอส 4โล\\nกรีน 1 โล\\nเรด1 โล\"},\"webhookEventId\":\"01K4GYXP8SZ0P3F3CHWRDSGY55\",\"deliveryContext\":{\"isRedelivery\":false},\"timestamp\":1757210924818,\"source\":{\"type\":\"user\",\"userId\":\"Uc0f3910d135521f0995ac379d0c945f8\"},\"replyToken\":\"47858e4e0b624d8487c61fd59984c501\",\"mode\":\"active\"}]}"</t>
  </si>
  <si>
    <t>json : "{\"destination\":\"Uffcadd844141cf0a43c0c2c87fb2389e\",\"events\":[{\"type\":\"message\",\"message\":{\"type\":\"text\",\"id\":\"577773164084592956\",\"quoteToken\":\"vt3_nITcF8w6R7WDPewF50J_F2flykRJx4ORVX6m_abVBKghNmu5CJxz9Xhgkpcche6kskMLn_koQSeUisFGwF1ktafReDuAO7fZqCrCmAq1SzFPhrt0W5Kwy_-3RkT-A_P9UViAXZWMAai7tvC3IQ\",\"text\":\"โชเน็น2\\nคอส 4โล\\nกรีน 1 โล\\nเรด1 โล\"},\"webhookEventId\":\"01K4GYYB10GMFH1ZZCA91PQ0H7\",\"deliveryContext\":{\"isRedelivery\":false},\"timestamp\":1757210946083,\"source\":{\"type\":\"user\",\"userId\":\"Uc0f3910d135521f0995ac379d0c945f8\"},\"replyToken\":\"d69342e77bdb436db6c20ba6128578be\",\"mode\":\"active\"}]}"</t>
  </si>
  <si>
    <t>json : "{\"destination\":\"Uffcadd844141cf0a43c0c2c87fb2389e\",\"events\":[{\"type\":\"message\",\"message\":{\"type\":\"text\",\"id\":\"577773212755296385\",\"quoteToken\":\"-tyI6DmF6yTyS2XEwcjpC2BhvOzPenv7xVS8ZNEFAop3nW-ILyA7J1JjNT4hjTaFxmDoZGY2C6dkPwBt-1a-jRSAVYPMVmkye0wzD811f8zFhXvubxIiRIG9DwDHvuU2Qo2LidaZYhdP1vDLmzf7ug\",\"text\":\"เอทบิสโทร\\nฟิลเลย์ 1 โล\\nเบบี้คอส 1 โล\\nเรดคอรัล 1โล\"},\"webhookEventId\":\"01K4GYZ7DAVJ9TZTB3AVPVQVPM\",\"deliveryContext\":{\"isRedelivery\":false},\"timestamp\":1757210975215,\"source\":{\"type\":\"user\",\"userId\":\"Uc0f3910d135521f0995ac379d0c945f8\"},\"replyToken\":\"874ddd0509c044f3bba1180faea010d0\",\"mode\":\"active\"}]}"</t>
  </si>
  <si>
    <t>json : "{\"destination\":\"Uffcadd844141cf0a43c0c2c87fb2389e\",\"events\":[{\"type\":\"message\",\"message\":{\"type\":\"text\",\"id\":\"577774168452366670\",\"quoteToken\":\"yYz05IoJ1igITjFfVSjSeru4y-mireK5ygzbjTs7ec2VQ122UCatOluDzRwYlfqdNIkUQRPd4dGAffh6mEKIcWV6aaWus98weZXBcsU84Kk60vpkJBZ9-uf77b2r-hsdIjJRw04NBIKd2PBUb66LYw\",\"text\":\"ส่งวันนี้ทันไหมคะ\"},\"webhookEventId\":\"01K4GZGKEM9ADZVXR6V9SBW8H8\",\"deliveryContext\":{\"isRedelivery\":false},\"timestamp\":1757211544837,\"source\":{\"type\":\"user\",\"userId\":\"U0a6caa79590587d5269bfdd7dcb6f3c2\"},\"replyToken\":\"f2c4c795f46f4e6aa222e6ebf2f96d9e\",\"mode\":\"active\"}]}"</t>
  </si>
  <si>
    <t>json : "{\"date\":\"2025-09-07T02:22:35.919Z\",\"deliveryDate\":\"2025-09-07\",\"user\":\"Homie\",\"userLine\":\"ADMIN\",\"payMethod\":\"โอนเงิน\",\"userId\":\"ADMIN\",\"order\":[{\"name\":\"Cos\",\"nameTh\":\"คอส\",\"amount\":2,\"price\":120,\"subtotal\":240}]}"</t>
  </si>
  <si>
    <t>🔥 Queued order with Trigger ID: -820304027323816512</t>
  </si>
  <si>
    <t>json : "{\"date\":\"2025-09-07T02:23:45.976Z\",\"deliveryDate\":\"2025-09-07\",\"user\":\"Shounen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</si>
  <si>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-7124976786521709596</t>
  </si>
  <si>
    <t>json : "{\"date\":\"2025-09-07T02:24:17.382Z\",\"deliveryDate\":\"2025-09-07\",\"user\":\"Shounen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</si>
  <si>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Processing order for trigger: -7124976786521709596</t>
  </si>
  <si>
    <t>🔥 Queued order with Trigger ID: -2578401059269859341</t>
  </si>
  <si>
    <t>🔥 Processing order for trigger: -820304027323816512</t>
  </si>
  <si>
    <t>summarizeOrdersToPayments key: 07/09/2025|Shounen Yakiniku</t>
  </si>
  <si>
    <t>summarizeOrdersToPayments key: 07/09/2025|Homie</t>
  </si>
  <si>
    <t>✅ เริ่ม generateAdminDeliveryDocs สำหรับ: Shounen Yakiniku วันที่: 07092025</t>
  </si>
  <si>
    <t>✅ เริ่ม generateAdminDeliveryDocs สำหรับ: Homie วันที่: 07092025</t>
  </si>
  <si>
    <t>🔥 Deleted property for trigger: -820304027323816512</t>
  </si>
  <si>
    <t>✅ Deleted trigger: -820304027323816512</t>
  </si>
  <si>
    <t>✨ สร้างเลขที่เอกสารใหม่: DS070925004</t>
  </si>
  <si>
    <t>json : "{\"date\":\"2025-09-07T02:24:54.912Z\",\"deliveryDate\":\"2025-09-07\",\"user\":\"8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</si>
  <si>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4557565744549749505</t>
  </si>
  <si>
    <t>💾 อัปเดตเลขที่เอกสาร DS070925004 ใน Payments แถวที่ 2166</t>
  </si>
  <si>
    <t>🔥 Deleted property for trigger: -7124976786521709596</t>
  </si>
  <si>
    <t>✅ Deleted trigger: -7124976786521709596</t>
  </si>
  <si>
    <t>🔥 Processing order for trigger: 4557565744549749505</t>
  </si>
  <si>
    <t>summarizeOrdersToPayments key: 07/09/2025|8 Bistro</t>
  </si>
  <si>
    <t>✅ เริ่ม generateAdminDeliveryDocs สำหรับ: 8 Bistro วันที่: 07092025</t>
  </si>
  <si>
    <t>✨ สร้างเลขที่เอกสารใหม่: DS070925005</t>
  </si>
  <si>
    <t>💾 อัปเดตเลขที่เอกสาร DS070925005 ใน Payments แถวที่ 2168</t>
  </si>
  <si>
    <t>🔥 Deleted property for trigger: 4557565744549749505</t>
  </si>
  <si>
    <t>✅ Deleted trigger: 4557565744549749505</t>
  </si>
  <si>
    <t>🔥 Processing order for trigger: -2578401059269859341</t>
  </si>
  <si>
    <t>summarizeOrdersToPayments key: 07/09/2025|Shounen Yakiniku2</t>
  </si>
  <si>
    <t>✅ Late admin order detected. Attempting to generate document for Shounen Yakiniku2.</t>
  </si>
  <si>
    <t>✅ เริ่ม generateAdminDeliveryDocs สำหรับ: Shounen Yakiniku2 วันที่: 07092025</t>
  </si>
  <si>
    <t>✨ สร้างเลขที่เอกสารใหม่: DS070925006</t>
  </si>
  <si>
    <t>💾 อัปเดตเลขที่เอกสาร DS070925006 ใน Payments แถวที่ 2169</t>
  </si>
  <si>
    <t>🔥 Deleted property for trigger: -2578401059269859341</t>
  </si>
  <si>
    <t>✅ Deleted trigger: -2578401059269859341</t>
  </si>
  <si>
    <t>json : "{\"destination\":\"Uffcadd844141cf0a43c0c2c87fb2389e\",\"events\":[{\"type\":\"message\",\"message\":{\"type\":\"text\",\"id\":\"577779768150720972\",\"quoteToken\":\"DRrTvyzRRo-ZXPGrfJ9JYIg6yRyaD1JbafshdxgvHC7qp4Fp1grc26NYA07V8mgHTjWRt1KfGakSvUyMuS0QlrSrEB32bGAtmJU0VGCoVCTe2TtAk1w2kyhsF58odWEhcaC-Qo7dBz3b6RsRWhCspg\",\"text\":\"ไม่ต้องกดสั่งในระบบอีกรอบใช่ไหมคะ\"},\"webhookEventId\":\"01K4H2PESHW78Z4N32EFWNB906\",\"deliveryContext\":{\"isRedelivery\":false},\"timestamp\":1757214882403,\"source\":{\"type\":\"user\",\"userId\":\"U0a6caa79590587d5269bfdd7dcb6f3c2\"},\"replyToken\":\"880405e765534c42b96c05d66eb23462\",\"mode\":\"active\"}]}"</t>
  </si>
  <si>
    <t>json : "{\"date\":\"2025-09-07T05:38:09.404Z\",\"deliveryDate\":\"2025-09-09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</si>
  <si>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{"sentMessages":[{"id":"577794215279591598","quoteToken":"MNS_G7GxZY0Bma2bU-VPiE6XPjzvrebV50Le0Ki6o-8mMEvsqeKdSZJyW23s5KiN_7IaC1gZg5zziyChBimlkCwLPEBcFqJ4N257qEvJ_0r1XOAd21mH1H9Us28FMTSFMaIE-M8NWLrqICWdQxSwDw"}]}</t>
  </si>
  <si>
    <t>🔥 Queued order with Trigger ID: -2046390803028449670</t>
  </si>
  <si>
    <t>🔥 Processing order for trigger: -2046390803028449670</t>
  </si>
  <si>
    <t>Delivery Date : Tue Sep 09 2025 07:00:00 GMT+0700 (เวลาอินโดจีน)</t>
  </si>
  <si>
    <t>Delivery Date Formated: 09/09/2025</t>
  </si>
  <si>
    <t>summarizeOrdersToPayments key: 09/09/2025|ขนมบ้านคุณย่า</t>
  </si>
  <si>
    <t>🔥 Deleted property for trigger: -2046390803028449670</t>
  </si>
  <si>
    <t>✅ Deleted trigger: -2046390803028449670</t>
  </si>
  <si>
    <t>json : "{\"destination\":\"Uffcadd844141cf0a43c0c2c87fb2389e\",\"events\":[{\"type\":\"message\",\"message\":{\"type\":\"text\",\"id\":\"577802143571116240\",\"quoteToken\":\"fB9koC5zCKW9nMPePkS0IYfxxZIdW98WJyqOaSVjPckksiu0FIPxvvOOPgwTkJ20IfGTUlF3LO-KPsir1zNdVFQfFqgLdJZihHe7VGao1Zbq7mffTtClYZUBpQfL_i6UtPx2NaoG3SdAv5GLQ7HG-g\",\"text\":\"มีผักร๊อคเก๊ตมั้ยค่ะ\"},\"webhookEventId\":\"01K4HFDF4Z8XSYZSYBA0455M7K\",\"deliveryContext\":{\"isRedelivery\":false},\"timestamp\":1757228219338,\"source\":{\"type\":\"user\",\"userId\":\"Ua3053965758d74c5d89f517726b61c9b\"},\"replyToken\":\"20b8b804274c4ebd9f48cb65f8fee840\",\"mode\":\"active\"}]}"</t>
  </si>
  <si>
    <t>json : "{\"destination\":\"Uffcadd844141cf0a43c0c2c87fb2389e\",\"events\":[{\"type\":\"message\",\"message\":{\"type\":\"sticker\",\"id\":\"577806934540025859\",\"quoteToken\":\"r2VvvTDOJCGqc5tis3xO3BltJ1suj_q13QEw6AfXEqB7tzmLLNLwTMt9I6qXeNQ_9ACzWlUHllTi9CxCtMqR-DwuDvyYX_KKvh75xU_rY1vPSvgSNpZABU9qtirCTwW1K_Mta-XHT2w4x-k9poIoGg\",\"stickerId\":\"373680804\",\"packageId\":\"14212152\",\"stickerResourceType\":\"STATIC\",\"keywords\":[\"Affirmative\",\"certain\",\"Gotcha\",\"right\",\"possible\",\"hot\",\"OK\",\"Yes\",\"No problem\"]},\"webhookEventId\":\"01K4HJ4M3KEF4DB49NA74PGAT4\",\"deliveryContext\":{\"isRedelivery\":false},\"timestamp\":1757231074938,\"source\":{\"type\":\"user\",\"userId\":\"Ua3053965758d74c5d89f517726b61c9b\"},\"replyToken\":\"396276bcc0424f76a97f46f87831c324\",\"mode\":\"active\"}]}"</t>
  </si>
  <si>
    <t>json : "{\"destination\":\"Uffcadd844141cf0a43c0c2c87fb2389e\",\"events\":[{\"type\":\"message\",\"message\":{\"type\":\"image\",\"id\":\"577814842481050026\",\"quoteToken\":\"7K7a4k85kl0G1ASWdxRATtWL8q97-x_Wg7sJo55dMqexrNf12O2-xb_WaBk6_r9RGeGJtZafoHDDA2rDa7lLufYcepHQOdNfuYlrOUZTllnmUG6zR3x_X5RsYrdm2qVex5VGLXXFwU2suKiG8iIRPw\",\"contentProvider\":{\"type\":\"line\"}},\"webhookEventId\":\"01K4HPMFE18YAE0MFX5TMK1BY7\",\"deliveryContext\":{\"isRedelivery\":false},\"timestamp\":1757235788747,\"source\":{\"type\":\"user\",\"userId\":\"U0d6b72543464859ef62065c9501370cd\"},\"replyToken\":\"1d6dab03414a43c994065aae0f172f9b\",\"mode\":\"active\"}]}"</t>
  </si>
  <si>
    <t>json : "{\"destination\":\"Uffcadd844141cf0a43c0c2c87fb2389e\",\"events\":[{\"type\":\"message\",\"message\":{\"type\":\"text\",\"id\":\"577814855247987279\",\"quoteToken\":\"QkMqgfN3_sqr9pokYYwLOkyhOctOdpXNYYHBzeedvBsoIZL8-ULzwuYiyuK37endKvsrQmAClVOm0LtN5IzsSTLLyPOnaQ03ghCViQBpcesgX2bOgjHdzqdTkiGcHcdGiGyqqbFVGTgc3FCeKpu6ZA\",\"text\":\"เรียบร้อยค่ะ \"},\"webhookEventId\":\"01K4HPMPBEXW55HQ5PP6EE4M82\",\"deliveryContext\":{\"isRedelivery\":false},\"timestamp\":1757235796067,\"source\":{\"type\":\"user\",\"userId\":\"U0d6b72543464859ef62065c9501370cd\"},\"replyToken\":\"4c663e1219804e7087c6bd2acaa45028\",\"mode\":\"active\"}]}"</t>
  </si>
  <si>
    <t>json : "{\"destination\":\"Uffcadd844141cf0a43c0c2c87fb2389e\",\"events\":[{\"type\":\"message\",\"message\":{\"type\":\"text\",\"id\":\"577821784775590334\",\"quoteToken\":\"gyDYBpGfLj5pVcD4w0V8_6pIJpPydSy_89CNHxnCJKGS9_zf_yFtKcfbhF0O2dhskPOKF80XoGqLZNazsKHoFpHBp4kuEzLiGtjmO0zoBRz7z7khdR5VtXOaVf9tGdVOTFFf76qH-cz7p9TOE-qf3g\",\"text\":\"สัปดาห์นี้ ของด 1 รอบ นะคะ\"},\"webhookEventId\":\"01K4HTJQVDKV1Q90CCZ7F9J9WQ\",\"deliveryContext\":{\"isRedelivery\":false},\"timestamp\":1757239926414,\"source\":{\"type\":\"user\",\"userId\":\"U7946075256108fe2f6356dbae8d1cef0\"},\"replyToken\":\"5f23a3f496ad4139b3d4535a569e2268\",\"mode\":\"active\"}]}"</t>
  </si>
  <si>
    <t>json : "{\"destination\":\"Uffcadd844141cf0a43c0c2c87fb2389e\",\"events\":[{\"type\":\"message\",\"message\":{\"type\":\"text\",\"id\":\"577836653801636269\",\"quoteToken\":\"IbrnvfWxVQjkz8k5ZM3VW_mggARpOj3dDvgcA-KlIehMy4gw-9t58QqDEco4ojb8PuavxaA_gjFiwUEfSachcpgUkSYZEXxGIcYtR9Vkg-qIUFt8VeyNfrjvU7z7uAESKTtFApLPB5KZJf7tvo1x4g\",\"text\":\"สั่งผัก\"},\"webhookEventId\":\"01K4J316JRBWNJTQN5VMQSYBBF\",\"deliveryContext\":{\"isRedelivery\":false},\"timestamp\":1757248789004,\"source\":{\"type\":\"user\",\"userId\":\"U4b32d3476814e939fa1d5efbeb8f9470\"},\"replyToken\":\"3453c3dc1ddd48218c8db7a8245e2c3f\",\"mode\":\"active\"}]}"</t>
  </si>
  <si>
    <t>json : "{\"date\":\"2025-09-07T12:40:53.511Z\",\"deliveryDate\":\"2025-09-09\",\"user\":\"Living&amp;Cooking\",\"userLine\":\"Living n’ Cooking\",\"payMethod\":\"โอนเงิน\",\"userId\":\"U4b32d3476814e939fa1d5efbeb8f9470\",\"order\":[{\"name\":\"Red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,{\"name\":\"Mizuna\",\"nameTh\":\"มิซูน่า\",\"amount\":0.2,\"price\":230,\"subtotal\":46,\"image\":\"https://i.postimg.cc/50q0p5k7/mizuna.png\"}]}"</t>
  </si>
  <si>
    <t>📬 pushFlexMessage : {"sentMessages":[{"id":"577836769697858143","quoteToken":"NheOUpDFZRGZSezjpeiQCU5JTtfFys3RswLMAE6lZCF7DOkeZPOaKz0i22obTC3IOm0x1ySfAw6slgeK-Icvx0-ZHm-sJ3aMmys2t9895Kc6-SpRtntmJ3C5JJZwSJvF_7taW98vXIb0G0jBaBO9BQ"}]}</t>
  </si>
  <si>
    <t>🔥 Queued order with Trigger ID: -2747762461838850419</t>
  </si>
  <si>
    <t>🔥 Processing order for trigger: -2747762461838850419</t>
  </si>
  <si>
    <t>summarizeOrdersToPayments key: 09/09/2025|Living&amp;Cooking</t>
  </si>
  <si>
    <t>🔥 Deleted property for trigger: -2747762461838850419</t>
  </si>
  <si>
    <t>✅ Deleted trigger: -2747762461838850419</t>
  </si>
  <si>
    <t>json : "{\"date\":\"2025-09-07T13:20:13.870Z\",\"deliveryDate\":\"2025-09-09\",\"user\":\"Daya Eatery\",\"userLine\":\"Biewpym🦊\",\"payMethod\":\"เงินสด\",\"userId\":\"Ua3053965758d74c5d89f517726b61c9b\",\"order\":[{\"name\":\"Frillice Iceberg\",\"nameTh\":\"ฟิลเลย์ไอซ์เบิร์ก\",\"amount\":0.5,\"price\":140,\"subtotal\":70,\"image\":\"https://i.postimg.cc/Z9RRSPVc/image.png\"},{\"name\":\"Baby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Coral\",\"nameTh\":\"เรดคอรัล\",\"amount\":0.5,\"price\":140,\"subtotal\":70,\"image\":\"https://i.postimg.cc/XJTHF1Wf/image.jpg\"}]}"</t>
  </si>
  <si>
    <t>📬 pushFlexMessage : {"sentMessages":[{"id":"577840736067387546","quoteToken":"taTh1C6ByzpxMdzxM7mlw2LHh_CN_RUfyj4wRtbZbinP3W3XAaigQyLGop9KwisQqY2-U5SlJsbmwN5nzo1cPAWwc-JSV5KwsHgnkXS25Z2u2HUxBLX7zZM5poPIw69KgRoRwwFUDmqIcQKh16mKWA"}]}</t>
  </si>
  <si>
    <t>🔥 Queued order with Trigger ID: 2593676024218689918</t>
  </si>
  <si>
    <t>🔥 Processing order for trigger: 2593676024218689918</t>
  </si>
  <si>
    <t>summarizeOrdersToPayments key: 09/09/2025|Daya Eatery</t>
  </si>
  <si>
    <t>🔥 Deleted property for trigger: 2593676024218689918</t>
  </si>
  <si>
    <t>✅ Deleted trigger: 2593676024218689918</t>
  </si>
  <si>
    <t>json : "{\"destination\":\"Uffcadd844141cf0a43c0c2c87fb2389e\",\"events\":[{\"type\":\"message\",\"message\":{\"type\":\"text\",\"id\":\"577873631489556657\",\"quoteToken\":\"ZDF09V3kuZia60MGaGXs-lUvNoS9QVR9AzzalNet6kDF73jEXIxSm-ixUxujJF0IrGM-sK7JMXv1k_0mw2bmdpMC1IRyl6-izHkxQ1_VA_RlwHA9WTfDp6WeCkAalmVFNW3PfGIxNSVpNcny-ndElA\",\"text\":\"ครับ\"},\"webhookEventId\":\"01K4JR1TW7VKB333V5G12DMAVN\",\"deliveryContext\":{\"isRedelivery\":false},\"timestamp\":1757270829451,\"source\":{\"type\":\"user\",\"userId\":\"U863ec6850ff494c8ad50b25afa94efb0\"},\"replyToken\":\"6c1e49d9e788443ba001b87f2bcccecf\",\"mode\":\"active\"}]}"</t>
  </si>
  <si>
    <t>json : "{\"destination\":\"Uffcadd844141cf0a43c0c2c87fb2389e\",\"events\":[{\"type\":\"message\",\"message\":{\"type\":\"text\",\"id\":\"577873679187181603\",\"quoteToken\":\"VfZXq1LOMNAcu2XFdQds1_IBmruLIcAOXvzRghDSfhMN02T6arpM0FzNeKDdzmlbJzxwzwsQanlKpxQ-jARZ6yBVPJ6E_QIRIYYTOLwg7WfjmnVZH80VSyuiWhKI0klnaHcKoiSsfxQ1DVkO2BV0tQ\",\"text\":\"แรร์\\nเบซิล 3 ขีดได้มั้ยครับ\"},\"webhookEventId\":\"01K4JR2PG9Y4BD7VMS91JY5JQM\",\"deliveryContext\":{\"isRedelivery\":false},\"timestamp\":1757270857741,\"source\":{\"type\":\"user\",\"userId\":\"U863ec6850ff494c8ad50b25afa94efb0\"},\"replyToken\":\"dc78b5961eb340528fec96bd116143fd\",\"mode\":\"active\"}]}"</t>
  </si>
  <si>
    <t>sendDailyOrderSummary formattedToday : 08/09/2025</t>
  </si>
  <si>
    <t>json : "{\"destination\":\"Uffcadd844141cf0a43c0c2c87fb2389e\",\"events\":[{\"type\":\"message\",\"message\":{\"type\":\"text\",\"id\":\"577940052924432507\",\"quoteToken\":\"wCuCIC2upU_hPbO-QaugRauTfI6Rsui15cJLtU_KKarMj2pPe5bgGu_JXm-IKe4VedrKWKxTpB8Q-FCVhW8bA2GXfvxa17X3G6W0HxJqhehyGEUuOBKXGVxiqzTAktfoLdCItvyFWLE4nlFUGvGspA\",\"text\":\"สั่งผัก\"},\"webhookEventId\":\"01K4KXT0SS9D6EPTNAPZYXSHB0\",\"deliveryContext\":{\"isRedelivery\":false},\"timestamp\":1757310419593,\"source\":{\"type\":\"user\",\"userId\":\"Ua560acbf9a31e34c0b4e4c64e77ac84d\"},\"replyToken\":\"f97fb09ca7284f748b2b29174bbd3445\",\"mode\":\"active\"}]}"</t>
  </si>
  <si>
    <t>json : "{\"destination\":\"Uffcadd844141cf0a43c0c2c87fb2389e\",\"events\":[{\"type\":\"message\",\"message\":{\"type\":\"text\",\"id\":\"577952333880099075\",\"quoteToken\":\"QIInLFwU1uYFL3dlvvgzJz5dPlcGiJghfvHA9_ZiarPpq4n7_H2-5bUYOx5BOIb7QZOdSyw6GBaaajFm733hXXzUwfAzzdpDTB-xbT_DLtA50Sh2H16TjHT-y6-uJ0n9znB0k3fx8UrT0-EmIORm5A\",\"text\":\"สั่งผัก\"},\"webhookEventId\":\"01K4M4SDMJG48Z2QV3WN2H86QE\",\"deliveryContext\":{\"isRedelivery\":false},\"timestamp\":1757317739764,\"source\":{\"type\":\"user\",\"userId\":\"Ub61ffc31749c91e81bdbf2f37821bf49\"},\"replyToken\":\"adab880ddea24e88bb7eedc4fa1728ce\",\"mode\":\"active\"}]}"</t>
  </si>
  <si>
    <t>json : "{\"date\":\"2025-09-08T07:50:08.877Z\",\"deliveryDate\":\"2025-09-09\",\"user\":\"คริสตัลคาเฟ่\",\"userLine\":\"ร้าน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</si>
  <si>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{"sentMessages":[{"id":"577952455296548972","quoteToken":"tHUx0miRn8He38TfGdfvbW8xaJm5ffxREVhx7FG5GiK9MzmPpAcRk263TgEbbOkaM1Bi7a17w-J62ojmCNTf5xtJYYN1-kmsywKuOhAm_NniLuRXlgICE0nIT_xolHRP1-A6uIhi4RHOmOzbeaQJ3w"}]}</t>
  </si>
  <si>
    <t>🔥 Queued order with Trigger ID: 2127811347553886543</t>
  </si>
  <si>
    <t>🔥 Processing order for trigger: 2127811347553886543</t>
  </si>
  <si>
    <t>summarizeOrdersToPayments key: 09/09/2025|คริสตัลคาเฟ่</t>
  </si>
  <si>
    <t>🔥 Deleted property for trigger: 2127811347553886543</t>
  </si>
  <si>
    <t>✅ Deleted trigger: 2127811347553886543</t>
  </si>
  <si>
    <t>📊 กำลังส่งแจ้งเตือนหนี้ เครดิต จำนวน 2 ข้อความ</t>
  </si>
  <si>
    <t>✅ ส่งแจ้งเตือนหนี้ เครดิต ไป Discord สำเร็จ (2 ข้อความ)</t>
  </si>
  <si>
    <t>json : "{\"date\":\"2025-09-08T15:03:43.306Z\",\"deliveryDate\":\"2025-09-09\",\"user\":\"เรื่องของสเต๊ก\",\"userLine\":\"Iwaynew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</si>
  <si>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{"sentMessages":[{"id":"577996110133199206","quoteToken":"pGFBO-mhyj49Ta-QuwQQ7ZCKTIAPFv5Dmpzf1zgPxhI7oay66wd-IbWA7wTkP4zLbiPqiET-Q2XhnyOrBUNf39BOTd4G2ahUFTFpo2YZoYi-OyJixA4hztVdzczd7KUjfF56PijShgCWiVFsb_Oh0A"}]}</t>
  </si>
  <si>
    <t>🔥 Queued order with Trigger ID: 8927192548645693899</t>
  </si>
  <si>
    <t>json : "{\"destination\":\"Uffcadd844141cf0a43c0c2c87fb2389e\",\"events\":[{\"type\":\"message\",\"message\":{\"type\":\"text\",\"id\":\"577996115685933261\",\"quoteToken\":\"9pCfWqrwFKHHuIPKcYdTGyHsFGcH8lD56r7l3zbZ2oveBbnesQNkjt8p8bdrl2GyO3m2TpScfT74DWo3LvwGkPHE1ZNWgF_XvpWj0LvObu5aDCCvIy_c7ZVnPhQmg6Q4HBATGnoiJKoeJTbiORXvzw\",\"text\":\"โชเน็น 1 \\nคอส 2 โล\"},\"webhookEventId\":\"01K4MXNSXSBEK0VQ2ABKXXYA8E\",\"deliveryContext\":{\"isRedelivery\":false},\"timestamp\":1757343835581,\"source\":{\"type\":\"user\",\"userId\":\"Uc0f3910d135521f0995ac379d0c945f8\"},\"replyToken\":\"3545b35aa5724f00a0318998df57cc3c\",\"mode\":\"active\"}]}"</t>
  </si>
  <si>
    <t>json : "{\"destination\":\"Uffcadd844141cf0a43c0c2c87fb2389e\",\"events\":[{\"type\":\"message\",\"message\":{\"type\":\"text\",\"id\":\"577996138285105579\",\"quoteToken\":\"j-5VyBZXdo-Z8yr8a74tquz16cvFDVStJOwZrQdSen_c6KQ_LqLAOcHbPqalIdYx7xexrQpQcMn2nKi-pk9CmVBW2iIfqTZUcMXIGiyPFDi3mj_C5Stir0ItUCrintu40MHuHpffGlxGnDKnodmJ5g\",\"text\":\"เคน\\nมิซูน่า 1 โล\\nเบบี้คอส 1โล\"},\"webhookEventId\":\"01K4MXP7357SDEDA84N0WFWSC5\",\"deliveryContext\":{\"isRedelivery\":false},\"timestamp\":1757343849064,\"source\":{\"type\":\"user\",\"userId\":\"Uc0f3910d135521f0995ac379d0c945f8\"},\"replyToken\":\"ef28c3dfa95e469cb2c2d1453670fdcf\",\"mode\":\"active\"}]}"</t>
  </si>
  <si>
    <t>json : "{\"destination\":\"Uffcadd844141cf0a43c0c2c87fb2389e\",\"events\":[{\"type\":\"message\",\"message\":{\"type\":\"text\",\"id\":\"577996173634437410\",\"quoteToken\":\"bRrODiYAYCcVN8zDL6RHTNLpOcz6UNGwpOrLvcZzb7EZz0rwH7wTscBzV8EjIFANdypJRKR6tT-h0iiKpQz4K9tVEC8J7mFxh3QncZZJ_5r2fIKODByKlLTVHf_yNh-divucPyhOWtlzpEtIOqnoOw\",\"text\":\"แฟทบอย\\nฟิลเลย์ 1 โล\\nเบบี้คอส 1 โล\\nเรดคอรัล 1โล\\nร็อกเกต 0.5 โลค่ะ\"},\"webhookEventId\":\"01K4MXPVN606AT95HKAQBQXCSE\",\"deliveryContext\":{\"isRedelivery\":false},\"timestamp\":1757343870123,\"source\":{\"type\":\"user\",\"userId\":\"Uc0f3910d135521f0995ac379d0c945f8\"},\"replyToken\":\"95030e3b7faf477098f74e569b205a9d\",\"mode\":\"active\"}]}"</t>
  </si>
  <si>
    <t>🔥 Processing order for trigger: 8927192548645693899</t>
  </si>
  <si>
    <t>summarizeOrdersToPayments key: 09/09/2025|เรื่องของสเต๊ก</t>
  </si>
  <si>
    <t>🔥 Deleted property for trigger: 8927192548645693899</t>
  </si>
  <si>
    <t>✅ Deleted trigger: 8927192548645693899</t>
  </si>
  <si>
    <t>json : "{\"destination\":\"Uffcadd844141cf0a43c0c2c87fb2389e\",\"events\":[{\"type\":\"message\",\"message\":{\"type\":\"text\",\"id\":\"577996687151989150\",\"quoteToken\":\"lp-dNc0d-PMNOq8Bsnpo6YTvZjCxR-W5xH9JSbYaaGBl0QExRJAr0VmFi_VmF2-Nqlfpa1laVNzYoPvdQCfpCm--Hu2ckcgQRzM6f8cfuNcHC-IBophw_Ea7xmV7MHV5Y1RR3ck3DV52IyUWNVDVMg\",\"text\":\"สั่งผัก\"},\"webhookEventId\":\"01K4MY06M9PNZNDVZ0Q4XVKCR5\",\"deliveryContext\":{\"isRedelivery\":false},\"timestamp\":1757344176268,\"source\":{\"type\":\"user\",\"userId\":\"U0d6b72543464859ef62065c9501370cd\"},\"replyToken\":\"77d51937efe94d45b7ad93cba09b01e1\",\"mode\":\"active\"}]}"</t>
  </si>
  <si>
    <t>json : "{\"date\":\"2025-09-08T15:10:06.321Z\",\"deliveryDate\":\"2025-09-09\",\"user\":\"Ginda wagyu\",\"userLine\":\"Moo_Mhee 🍒🍑🦋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</si>
  <si>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{"sentMessages":[{"id":"577996747180343782","quoteToken":"a0c6PqJbZjfPp_0js9Dc-i_XfhKogLpQQfeqKdg2UYhYPPpxNERDM3eCC8mx7s03bu6RgcQUS9kpaGawmWQySRq6moi8xGVTtepDWAsLKQiymoVgvjThkNhT7NV4Ovi9at2nqw0p11a7c1pH0A3P5g"}]}</t>
  </si>
  <si>
    <t>🔥 Queued order with Trigger ID: -1836219525584368105</t>
  </si>
  <si>
    <t>🔥 Processing order for trigger: -1836219525584368105</t>
  </si>
  <si>
    <t>summarizeOrdersToPayments key: 09/09/2025|Ginda wagyu</t>
  </si>
  <si>
    <t>🔥 Deleted property for trigger: -1836219525584368105</t>
  </si>
  <si>
    <t>✅ Deleted trigger: -1836219525584368105</t>
  </si>
  <si>
    <t>json : "{\"date\":\"2025-09-08T15:51:02.493Z\",\"deliveryDate\":\"2025-09-09\",\"user\":\"Shounen Yakiniku\",\"userLine\":\"ADMIN\",\"payMethod\":\"เครดิต\",\"userId\":\"ADMIN\",\"order\":[{\"name\":\"Cos\",\"nameTh\":\"คอส\",\"amount\":2,\"price\":120,\"subtotal\":240}]}"</t>
  </si>
  <si>
    <t>🔥 Queued order with Trigger ID: 8428716644381914799</t>
  </si>
  <si>
    <t>json : "{\"date\":\"2025-09-08T15:51:48.246Z\",\"deliveryDate\":\"2025-09-09\",\"user\":\"Ken Izakaya\",\"userLine\":\"ADMIN\",\"payMethod\":\"เครดิต\",\"userId\":\"ADMIN\",\"order\":[{\"name\":\"Baby Cos\",\"nameTh\":\"เบบี้คอส\",\"amount\":1,\"price\":120,\"subtotal\":120},{\"name\":\"Mizuna\",\"nameTh\":\"มิซูน่า\",\"amount\":1,\"price\":230,\"subtotal\":230}]}"</t>
  </si>
  <si>
    <t>🔥 Queued order with Trigger ID: -4202721349518381126</t>
  </si>
  <si>
    <t>🔥 Processing order for trigger: -4202721349518381126</t>
  </si>
  <si>
    <t>🔥 Processing order for trigger: 8428716644381914799</t>
  </si>
  <si>
    <t>summarizeOrdersToPayments key: 09/09/2025|Ken Izakaya</t>
  </si>
  <si>
    <t>json : "{\"date\":\"2025-09-08T15:52:54.462Z\",\"deliveryDate\":\"2025-09-09\",\"user\":\"Fat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</si>
  <si>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-4609286054429041484</t>
  </si>
  <si>
    <t>🔥 Deleted property for trigger: -4202721349518381126</t>
  </si>
  <si>
    <t>summarizeOrdersToPayments key: 09/09/2025|Shounen Yakiniku</t>
  </si>
  <si>
    <t>✅ Deleted trigger: -4202721349518381126</t>
  </si>
  <si>
    <t>🔥 Deleted property for trigger: 8428716644381914799</t>
  </si>
  <si>
    <t>✅ Deleted trigger: 8428716644381914799</t>
  </si>
  <si>
    <t>🔥 Processing order for trigger: -4609286054429041484</t>
  </si>
  <si>
    <t>summarizeOrdersToPayments key: 09/09/2025|Fat Boy</t>
  </si>
  <si>
    <t>🔥 Deleted property for trigger: -4609286054429041484</t>
  </si>
  <si>
    <t>✅ Deleted trigger: -4609286054429041484</t>
  </si>
  <si>
    <t>json : "{\"date\":\"2025-09-08T17:04:08.955Z\",\"deliveryDate\":\"2025-09-09\",\"user\":\"ไวท์เฮ้าส์\",\"userLine\":\"Gt\",\"payMethod\":\"เงินสด\",\"userId\":\"Uc6055f977b197597baf773d364ef63ef\",\"order\":[{\"name\":\"Red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</si>
  <si>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{"sentMessages":[{"id":"578008224323338309","quoteToken":"ZdCLNY0gETRz9Con3LvporQ2ZHPrnEAvXDEAxlZ_VHlrbi1XhASn-NgVD3pRp09YDfSU04HS9yPDkMgzRihM9ZfPihxhypEWe7yu88uHgILbzmcTuwwF0SJ1VIUCKBx51pYKs9oS0bvLhsvm7J8C8Q"}]}</t>
  </si>
  <si>
    <t>🔥 Queued order with Trigger ID: 4635980358125799779</t>
  </si>
  <si>
    <t>🔥 Processing order for trigger: 4635980358125799779</t>
  </si>
  <si>
    <t>summarizeOrdersToPayments key: 09/09/2025|ไวท์เฮ้าส์</t>
  </si>
  <si>
    <t>🔥 Deleted property for trigger: 4635980358125799779</t>
  </si>
  <si>
    <t>✅ Deleted trigger: 4635980358125799779</t>
  </si>
  <si>
    <t>sendDailyOrderSummary formattedToday : 09/09/2025</t>
  </si>
  <si>
    <t>sendDailyOrderSummary todayRows : [[919,"7 Sep 2025 เวลา 12:39","2025-09-08T17:00:00.000Z","ขนมบ้านคุณย่า","Green Oak",1,120,120,"เงินสด"],[920,"7 Sep 2025 เวลา 19:42","2025-09-08T17:00:00.000Z","Living&amp;Cooking","Red Oak",1,120,120,"โอนเงิน"],[920,"7 Sep 2025 เวลา 19:42","2025-09-08T17:00:00.000Z","Living&amp;Cooking","Baby Cos",1,120,120,"โอนเงิน"],[920,"7 Sep 2025 เวลา 19:42","2025-09-08T17:00:00.000Z","Living&amp;Cooking","Mizuna",0.2,230,46,"โอนเงิน"],[921,"7 Sep 2025 เวลา 20:21","2025-09-08T17:00:00.000Z","Daya Eatery","Frillice Iceberg",0.5,140,70,"เงินสด"],[921,"7 Sep 2025 เวลา 20:21","2025-09-08T17:00:00.000Z","Daya Eatery","Baby Cos",1,120,120,"เงินสด"],[921,"7 Sep 2025 เวลา 20:21","2025-09-08T17:00:00.000Z","Daya Eatery","Red Coral",0.5,140,70,"เงินสด"],[922,"8 Sep 2025 เวลา 14:51","2025-09-08T17:00:00.000Z","คริสตัลคาเฟ่","Green Oak",1,120,120,"เงินสด"],[922,"8 Sep 2025 เวลา 14:51","2025-09-08T17:00:00.000Z","คริสตัลคาเฟ่","Red Oak",1,120,120,"เงินสด"],[923,"8 Sep 2025 เวลา 22:04","2025-09-08T17:00:00.000Z","เรื่องของสเต๊ก","Red Oak",1,120,120,"โอนเงิน"],[923,"8 Sep 2025 เวลา 22:04","2025-09-08T17:00:00.000Z","เรื่องของสเต๊ก","Baby Cos",1,120,120,"โอนเงิน"],[924,"8 Sep 2025 เวลา 22:11","2025-09-08T17:00:00.000Z","Ginda wagyu","Cos",5,120,600,"โอนเงิน"],[925,"8 Sep 2025 เวลา 22:52","2025-09-08T17:00:00.000Z","Ken Izakaya","Baby Cos",1,120,120,"เครดิต"],[925,"8 Sep 2025 เวลา 22:52","2025-09-08T17:00:00.000Z","Ken Izakaya","Mizuna",1,230,230,"เครดิต"],[926,"8 Sep 2025 เวลา 22:52","2025-09-08T17:00:00.000Z","Shounen Yakiniku","Cos",2,120,240,"เครดิต"],[927,"8 Sep 2025 เวลา 22:54","2025-09-08T17:00:00.000Z","Fat Boy","Frillice Iceberg",1,140,140,"เครดิต"],[927,"8 Sep 2025 เวลา 22:54","2025-09-08T17:00:00.000Z","Fat Boy","Baby Cos",1,120,120,"เครดิต"],[927,"8 Sep 2025 เวลา 22:54","2025-09-08T17:00:00.000Z","Fat Boy","Wild Rocket",0.5,300,150,"เครดิต"],[927,"8 Sep 2025 เวลา 22:54","2025-09-08T17:00:00.000Z","Fat Boy","Red Coral",1,140,140,"เครดิต"],[928,"9 Sep 2025 เวลา 00:06","2025-09-08T17:00:00.000Z","ไวท์เฮ้าส์","Red Oak",0.5,120,60,"เงินสด"],[928,"9 Sep 2025 เวลา 00:06","2025-09-08T17:00:00.000Z","ไวท์เฮ้าส์","Baby Cos",0.5,120,60,"เงินสด"]]</t>
  </si>
  <si>
    <t>json : "{\"destination\":\"Uffcadd844141cf0a43c0c2c87fb2389e\",\"events\":[{\"type\":\"message\",\"message\":{\"type\":\"text\",\"id\":\"578054652583739788\",\"quoteToken\":\"xBG_ZwfBxqV6mEuZ2DN9DMpw2LvSZ9Fb-4wQYw3qtut8tJ46Emmj6kPz8_nuSUeQuLjP3Ap6fLy1bjD7YuBwrV1IsJwt1rmg09WE4TosuB-PYg4hEYfBJr8Tbuhhl4YVUgpqNGweGanvcAcwfwIsiA\",\"text\":\"ผักฟินเล กับเรสคอรอลเปลี่ยนเป็นอย่างละ1โลได้มั้ยค่ะ\"},\"webhookEventId\":\"01K4NYYJN35EXG57PCCAANJ9ZS\",\"deliveryContext\":{\"isRedelivery\":false},\"timestamp\":1757378726351,\"source\":{\"type\":\"user\",\"userId\":\"Ua3053965758d74c5d89f517726b61c9b\"},\"replyToken\":\"cef9aac07edc47899e9f849bf9d6ee45\",\"mode\":\"active\"}]}"</t>
  </si>
  <si>
    <t>json : "{\"date\":\"2025-09-09T01:53:45.808Z\",\"deliveryDate\":\"2025-09-09\",\"user\":\"Daya Eatery\",\"userLine\":\"ADMIN\",\"payMethod\":\"เงินสด\",\"userId\":\"ADMIN\",\"order\":[{\"name\":\"Frillice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</si>
  <si>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6249194942386695083</t>
  </si>
  <si>
    <t>🔥 Processing order for trigger: 6249194942386695083</t>
  </si>
  <si>
    <t>Found 3 rows to delete for shop "Daya Eatery" on 09/09/2025.</t>
  </si>
  <si>
    <t>Deleted row: 3910</t>
  </si>
  <si>
    <t>Deleted row: 3909</t>
  </si>
  <si>
    <t>Deleted row: 3908</t>
  </si>
  <si>
    <t>Found existing payment summary at data index: 2169</t>
  </si>
  <si>
    <t>Row 2171 updated successfully.</t>
  </si>
  <si>
    <t>🔥 Deleted property for trigger: 6249194942386695083</t>
  </si>
  <si>
    <t>json : "{\"date\":\"2025-09-09T01:54:38.969Z\",\"deliveryDate\":\"2025-09-09\",\"user\":\"ล้านสลัดบายคุณข้าว\",\"userLine\":\"ADMIN\",\"payMethod\":\"โอนเงิน\",\"userId\":\"ADMIN\",\"order\":[{\"name\":\"Green Oak\",\"nameTh\":\"กรีนโอ๊ค \",\"amount\":4,\"price\":120,\"subtotal\":480}]}"</t>
  </si>
  <si>
    <t>✅ Deleted trigger: 6249194942386695083</t>
  </si>
  <si>
    <t>🔥 Queued order with Trigger ID: 7414040335366734134</t>
  </si>
  <si>
    <t>🔥 Processing order for trigger: 7414040335366734134</t>
  </si>
  <si>
    <t>summarizeOrdersToPayments key: 09/09/2025|ล้านสลัดบายคุณข้าว</t>
  </si>
  <si>
    <t>🔥 Deleted property for trigger: 7414040335366734134</t>
  </si>
  <si>
    <t>✅ Deleted trigger: 7414040335366734134</t>
  </si>
  <si>
    <t>sendDailyPackingSummary formattedToday : 09/09/2025</t>
  </si>
  <si>
    <t>sendDailyPackingSummary todayRows : [[919,"7 Sep 2025 เวลา 12:39","2025-09-08T17:00:00.000Z","ขนมบ้านคุณย่า","Green Oak",1,120,120,"เงินสด"],[920,"7 Sep 2025 เวลา 19:42","2025-09-08T17:00:00.000Z","Living&amp;Cooking","Red Oak",1,120,120,"โอนเงิน"],[920,"7 Sep 2025 เวลา 19:42","2025-09-08T17:00:00.000Z","Living&amp;Cooking","Baby Cos",1,120,120,"โอนเงิน"],[920,"7 Sep 2025 เวลา 19:42","2025-09-08T17:00:00.000Z","Living&amp;Cooking","Mizuna",0.2,230,46,"โอนเงิน"],[922,"8 Sep 2025 เวลา 14:51","2025-09-08T17:00:00.000Z","คริสตัลคาเฟ่","Green Oak",1,120,120,"เงินสด"],[922,"8 Sep 2025 เวลา 14:51","2025-09-08T17:00:00.000Z","คริสตัลคาเฟ่","Red Oak",1,120,120,"เงินสด"],[923,"8 Sep 2025 เวลา 22:04","2025-09-08T17:00:00.000Z","เรื่องของสเต๊ก","Red Oak",1,120,120,"โอนเงิน"],[923,"8 Sep 2025 เวลา 22:04","2025-09-08T17:00:00.000Z","เรื่องของสเต๊ก","Baby Cos",1,120,120,"โอนเงิน"],[924,"8 Sep 2025 เวลา 22:11","2025-09-08T17:00:00.000Z","Ginda wagyu","Cos",5,120,600,"โอนเงิน"],[925,"8 Sep 2025 เวลา 22:52","2025-09-08T17:00:00.000Z","Ken Izakaya","Baby Cos",1,120,120,"เครดิต"],[925,"8 Sep 2025 เวลา 22:52","2025-09-08T17:00:00.000Z","Ken Izakaya","Mizuna",1,230,230,"เครดิต"],[926,"8 Sep 2025 เวลา 22:52","2025-09-08T17:00:00.000Z","Shounen Yakiniku","Cos",2,120,240,"เครดิต"],[927,"8 Sep 2025 เวลา 22:54","2025-09-08T17:00:00.000Z","Fat Boy","Frillice Iceberg",1,140,140,"เครดิต"],[927,"8 Sep 2025 เวลา 22:54","2025-09-08T17:00:00.000Z","Fat Boy","Baby Cos",1,120,120,"เครดิต"],[927,"8 Sep 2025 เวลา 22:54","2025-09-08T17:00:00.000Z","Fat Boy","Wild Rocket",0.5,300,150,"เครดิต"],[927,"8 Sep 2025 เวลา 22:54","2025-09-08T17:00:00.000Z","Fat Boy","Red Coral",1,140,140,"เครดิต"],[928,"9 Sep 2025 เวลา 00:06","2025-09-08T17:00:00.000Z","ไวท์เฮ้าส์","Red Oak",0.5,120,60,"เงินสด"],[928,"9 Sep 2025 เวลา 00:06","2025-09-08T17:00:00.000Z","ไวท์เฮ้าส์","Baby Cos",0.5,120,60,"เงินสด"],[921,"9 Sep 2025 เวลา 08:54","2025-09-08T17:00:00.000Z","Daya Eatery","Frillice Iceberg",1,140,140,"เงินสด"],[921,"9 Sep 2025 เวลา 08:54","2025-09-08T17:00:00.000Z","Daya Eatery","Baby Cos",1,120,120,"เงินสด"],[921,"9 Sep 2025 เวลา 08:54","2025-09-08T17:00:00.000Z","Daya Eatery","Red Coral",1,140,140,"เงินสด"],[929,"9 Sep 2025 เวลา 08:56","2025-09-08T17:00:00.000Z","ล้านสลัดบายคุณข้าว","Green Oak",4,120,480,"โอนเงิน"]]</t>
  </si>
  <si>
    <t>json : "{\"destination\":\"Uffcadd844141cf0a43c0c2c87fb2389e\",\"events\":[{\"type\":\"message\",\"message\":{\"type\":\"text\",\"id\":\"578062738078040099\",\"quoteToken\":\"kxGl841EwZhLVaJo31S3d20SmFaE3By4lSxu0SRF3lOJRG1D7Cx1whFsCQr56ZKh6mFxno5KyJb6hDRXmsgfKpQbyLaO8ijnycDtwWchLWj8BYIQQ2zwH4Dk43LfMwagIFUIL6X8tRjg08m9fm4_Nw\",\"text\":\"สวัสดีครับ จากร้านยิ้มหวาน \\nสาขามิตรภาพ-สามแยกปัก\\n\\n   วันพุธที่ 10 กันยายน ทางร้านสั่งผัก \\n\\n- กรีนโอ๊ค 1 กิโล ครับ\"},\"webhookEventId\":\"01K4P3HN6JP00FD2AS80DH1DCZ\",\"deliveryContext\":{\"isRedelivery\":false},\"timestamp\":1757383545615,\"source\":{\"type\":\"user\",\"userId\":\"Uabdde2edd8a825e868b80d4f269c66a5\"},\"replyToken\":\"ab2d002e1695458180751391d94330e8\",\"mode\":\"active\"}]}"</t>
  </si>
  <si>
    <t>json : "{\"destination\":\"Uffcadd844141cf0a43c0c2c87fb2389e\",\"events\":[{\"type\":\"message\",\"message\":{\"type\":\"text\",\"id\":\"578072111777055337\",\"quoteToken\":\"ay6jHFZuY8F0rUPtdIx6LysftkFiE3NajVO2X9rQQrvugUSRoXMbQr-uo6bxFk_3dc-Ksxv6kyjsSzF_mRgQs8Nx0ECD03_lTbD03WJufDz1HmOD0q1474k-kSCxzqR-dRUeJaTnJ3quZ4cU6ehx2Q\",\"text\":\"เมื่อวานโดสั่งผักสำเร็จไหมคะ โดไม่เห็นแชทสรุปยอดส่งกลับมาเหมือนเดิม\"},\"webhookEventId\":\"01K4P8W53TD52MR35GE4092F19\",\"deliveryContext\":{\"isRedelivery\":false},\"timestamp\":1757389132865,\"source\":{\"type\":\"user\",\"userId\":\"Ua560acbf9a31e34c0b4e4c64e77ac84d\"},\"replyToken\":\"c9deea9d977a4193a3e239d94cf30f67\",\"mode\":\"active\"}]}"</t>
  </si>
  <si>
    <t>json : "{\"destination\":\"Uffcadd844141cf0a43c0c2c87fb2389e\",\"events\":[{\"type\":\"message\",\"message\":{\"type\":\"text\",\"id\":\"578072193565458847\",\"quoteToken\":\"JVSmQAk51udlZ4c4u-NaKfeLqr6-cQIZ3uwD2oPWLiHFIJtEyBYZNlJuhzM65O6jhCKdLCVIORSYyN_3l5HECx_TshyOZPRE3MIb47o9yn_CcHg2BhTIieVrsdjnhPeCvDV5VhQqxSNGvCdZ7FjEDg\",\"text\":\"(crying Moon)\",\"emojis\":[{\"index\":0,\"length\":13,\"productId\":\"670e0cce840a8236ddd4ee4c\",\"emojiId\":\"017\"}]},\"webhookEventId\":\"01K4P8XN0R40K21GKQRK6N1NES\",\"deliveryContext\":{\"isRedelivery\":false},\"timestamp\":1757389181568,\"source\":{\"type\":\"user\",\"userId\":\"Ua560acbf9a31e34c0b4e4c64e77ac84d\"},\"replyToken\":\"7a85a41cc5954b8b98a4deadbe590806\",\"mode\":\"active\"}]}"</t>
  </si>
  <si>
    <t>json : "{\"destination\":\"Uffcadd844141cf0a43c0c2c87fb2389e\",\"events\":[{\"type\":\"message\",\"message\":{\"type\":\"text\",\"id\":\"578072317264134525\",\"quoteToken\":\"ozKcrCGQmk12Uzpc3CwnDVWIrjPrb8mraiIfNRpceHt3dUJlgH9Rgea6NORJMEIKK-r-0w25PjvfTapJZySCrhbrB4w_bphNLm0Crqd6IxSJgTmr9TGJiVZRECHzqngZeG57_G13Z58B4S6fWbwzaA\",\"text\":\"ได้ค่ะเดี๋ยวสั่งใหม่\"},\"webhookEventId\":\"01K4P8ZX23EBRSRP1E4RBJQ812\",\"deliveryContext\":{\"isRedelivery\":false},\"timestamp\":1757389255341,\"source\":{\"type\":\"user\",\"userId\":\"Ua560acbf9a31e34c0b4e4c64e77ac84d\"},\"replyToken\":\"ece619efc07e4dc0b6895cd995940d39\",\"mode\":\"active\"}]}"</t>
  </si>
  <si>
    <t>json : "{\"date\":\"2025-09-09T03:41:36.955Z\",\"deliveryDate\":\"2025-09-10\",\"user\":\"Nailed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Mizuna\",\"nameTh\":\"มิซูน่า\",\"amount\":1,\"price\":230,\"subtotal\":230,\"image\":\"https://i.postimg.cc/50q0p5k7/mizuna.png\"}]}"</t>
  </si>
  <si>
    <t>📬 pushFlexMessage : {"sentMessages":[{"id":"578072394909614392","quoteToken":"AOq_woGKKJjLTv3PMOaki1_Qz6i7Y-bMiUx6SWWyQg6zTtNgFW_lGWAlBLgKm5SzFDFZYdCectk-WN4s3ALbepPCRfF05EEWjLqbePwM_FfanMWyluiTsrcFQf3od7WX7s3THZVNBmHD9905zZfZcA"}]}</t>
  </si>
  <si>
    <t>🔥 Queued order with Trigger ID: 8000551464110690896</t>
  </si>
  <si>
    <t>json : "{\"destination\":\"Uffcadd844141cf0a43c0c2c87fb2389e\",\"events\":[{\"type\":\"message\",\"message\":{\"type\":\"text\",\"id\":\"578072429302383312\",\"quoteToken\":\"nNki9YGKJ5EZP-6a-FB9YGP3DkmJrJRBt4tzSvaLraZUMNipHe-xLuVLbhFg55Qm2P20519kbtD-H3xNAjCNTHW9enMPt8clSDCImFBXKZfYe_R8WMizPWe10yGjxrTUFRGHxyy9h9vV0lhQelEFkA\",\"text\":\"ขอบคุณนะคะ\"},\"webhookEventId\":\"01K4P91YAJYSAT0AQT566FSHCQ\",\"deliveryContext\":{\"isRedelivery\":false},\"timestamp\":1757389322058,\"source\":{\"type\":\"user\",\"userId\":\"Ua560acbf9a31e34c0b4e4c64e77ac84d\"},\"replyToken\":\"c5a201fdd7ee4d43b4b462dce91ec59e\",\"mode\":\"active\"}]}"</t>
  </si>
  <si>
    <t>🔥 Processing order for trigger: 8000551464110690896</t>
  </si>
  <si>
    <t>Delivery Date : Wed Sep 10 2025 07:00:00 GMT+0700 (เวลาอินโดจีน)</t>
  </si>
  <si>
    <t>Delivery Date Formated: 10/09/2025</t>
  </si>
  <si>
    <t>summarizeOrdersToPayments key: 10/09/2025|Nailed It Downtown</t>
  </si>
  <si>
    <t>🔥 Deleted property for trigger: 8000551464110690896</t>
  </si>
  <si>
    <t>✅ Deleted trigger: 8000551464110690896</t>
  </si>
  <si>
    <t>json : "{\"destination\":\"Uffcadd844141cf0a43c0c2c87fb2389e\",\"events\":[{\"type\":\"message\",\"message\":{\"type\":\"text\",\"id\":\"578075801287918092\",\"quoteToken\":\"xp17GnaAW1ZF-TFL7JIs29qa-RB8H8HBemDqSImvWXbaVc_kzobTVcsS4gNjV6ADwUbwmxmISBYs7izOr5neb8WSL5Rbrs0nr8yqCiva8d_GHUHPd1NJi6oAyCihjHt2NawHYQHGMcujjRb_ohN8QQ\",\"text\":\"ได้ค่ะ\"},\"webhookEventId\":\"01K4PAZ8YEF0B9JG6W8R4PKCQ1\",\"deliveryContext\":{\"isRedelivery\":false},\"timestamp\":1757391331906,\"source\":{\"type\":\"user\",\"userId\":\"Uc0f3910d135521f0995ac379d0c945f8\"},\"replyToken\":\"7f57df14532747698c83535acd6cf6a7\",\"mode\":\"active\"}]}"</t>
  </si>
  <si>
    <t>json : "{\"destination\":\"Uffcadd844141cf0a43c0c2c87fb2389e\",\"events\":[{\"type\":\"message\",\"message\":{\"type\":\"text\",\"id\":\"578076295175340409\",\"quoteToken\":\"UswB0MnCfd-VBhrnRAcaVXR529XTbPuKTWDIb0Wjbmrsogqc6u4CsviwLFO2l7yYz-TVX-TC2bmoQA7tosncIweEUSPVBPirhEN7_zInXHUslJFso0RjSVMHs4XvJACy64l2i_da8pFZRseI8DctWA\",\"text\":\"มาส่งช่วงไหนค่ะ\"},\"webhookEventId\":\"01K4PB88JP0T6RJD37853M1M5J\",\"deliveryContext\":{\"isRedelivery\":false},\"timestamp\":1757391626331,\"source\":{\"type\":\"user\",\"userId\":\"Ua3053965758d74c5d89f517726b61c9b\"},\"replyToken\":\"98d477ee15424dafba8817bf92fcaa4e\",\"mode\":\"active\"}]}"</t>
  </si>
  <si>
    <t>json : "{\"destination\":\"Uffcadd844141cf0a43c0c2c87fb2389e\",\"events\":[{\"type\":\"message\",\"message\":{\"type\":\"text\",\"id\":\"578076538361086467\",\"quoteToken\":\"OskBRqbKaPFeZgB6GVzBhqghxU1Wt-pKqxT-IXIMKPdUMh1zCpb6hyoldNa9Po5K43H7f4Ri4aT6REBRmcAPCdSr3wfhWxChLAZiTY3JPUkAv4RJk_pY5knSpt4TvKepe1jprQj8EPny_xCz_vqI1g\",\"text\":\"โอเคค่ะ\"},\"webhookEventId\":\"01K4PBCNVFF9X5BVNZN2EZ64VX\",\"deliveryContext\":{\"isRedelivery\":false},\"timestamp\":1757391771235,\"source\":{\"type\":\"user\",\"userId\":\"Ua3053965758d74c5d89f517726b61c9b\"},\"replyToken\":\"c4310bc4a43e477583e024df3a38c1aa\",\"mode\":\"active\"}]}"</t>
  </si>
  <si>
    <t>json : "{\"destination\":\"Uffcadd844141cf0a43c0c2c87fb2389e\",\"events\":[{\"type\":\"message\",\"message\":{\"type\":\"image\",\"id\":\"578084470947577942\",\"quoteToken\":\"s2ZNfCBBk9yNscaDZitE-9-F8QXcB91NlJF7jWS4xARIeor7PN2j3Lpzeotc26pEZLqftpylRkS1y5vNTiYmAHUr7Jjd5lq_PAkCcnNPyh2NMUmRMR2F3SDkEnTYutXj-RZzD1zoc8bJUcG8JPT-HQ\",\"contentProvider\":{\"type\":\"line\"}},\"webhookEventId\":\"01K4PFWZJN146E1BKZXYFHC5EW\",\"deliveryContext\":{\"isRedelivery\":false},\"timestamp\":1757396499587,\"source\":{\"type\":\"user\",\"userId\":\"U4b32d3476814e939fa1d5efbeb8f9470\"},\"replyToken\":\"8b9c23d6284942188a81d31e47285389\",\"mode\":\"active\"}]}"</t>
  </si>
  <si>
    <t>json : "{\"destination\":\"Uffcadd844141cf0a43c0c2c87fb2389e\",\"events\":[{\"type\":\"message\",\"message\":{\"type\":\"text\",\"id\":\"578086001130603014\",\"quoteToken\":\"JO392ki03B3V37u4ocneXE8s-1E0ZZ_n_-YhXMooJUh0IvuZmKuz4bhYvCnRot1y1fiRrplkczoIKSaKDccNR7UCoZSF_Ah6N_oJwCl2eA4Z8Ny-5clY6beOTN55a6PuNQrpXPpgPiIv81edE6V_aQ\",\"text\":\"สั่งผัก\"},\"webhookEventId\":\"01K4PGRT27GBAF3MS0JZP8D1M3\",\"deliveryContext\":{\"isRedelivery\":false},\"timestamp\":1757397411493,\"source\":{\"type\":\"user\",\"userId\":\"Ub25b4a42fcc8758cb1a211f1f480c6e3\"},\"replyToken\":\"c0b119a6d7204e51befed21b6b3e83fe\",\"mode\":\"active\"}]}"</t>
  </si>
  <si>
    <t>json : "{\"date\":\"2025-09-09T05:57:21.528Z\",\"deliveryDate\":\"2025-09-10\",\"user\":\"Den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</si>
  <si>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{"sentMessages":[{"id":"578086058525458962","quoteToken":"raBCeQbCUa_DcOF9WxZqkYZJAZ_pGRTT0mMZUcRIFxJlVr8bqcZpe20LLUEPqEpUP4CmHPhIfjLLm_RKNBHPHvsx4fkaup9ATkuf4rqp3j5q_ciR5YO6GW3mNc5wfRFx0wDkRkIDxvInEMdLBONfJg"}]}</t>
  </si>
  <si>
    <t>🔥 Queued order with Trigger ID: -5507293411893607065</t>
  </si>
  <si>
    <t>🔥 Processing order for trigger: -5507293411893607065</t>
  </si>
  <si>
    <t>summarizeOrdersToPayments key: 10/09/2025|Den Shabu</t>
  </si>
  <si>
    <t>🔥 Deleted property for trigger: -5507293411893607065</t>
  </si>
  <si>
    <t>✅ Deleted trigger: -5507293411893607065</t>
  </si>
  <si>
    <t>json : "{\"destination\":\"Uffcadd844141cf0a43c0c2c87fb2389e\",\"events\":[{\"type\":\"message\",\"message\":{\"type\":\"image\",\"id\":\"578092140500877865\",\"quoteToken\":\"LSm5QKJ2pkN0BP5TLvRo1q2m87jpxAASoswEERr5NvOkLqQnI5UjlWT3SwB6ZZKL94yg4DCODpwe0VP1qNE1ub6v8KERtUD72qov5tl7M6usMtMLhS300EdBLEUgDuz7tmg-saSb6YORbzaoymfmMQ\",\"contentProvider\":{\"type\":\"line\"}},\"webhookEventId\":\"01K4PM8FRM67PJ8JEJ30F3HCS7\",\"deliveryContext\":{\"isRedelivery\":false},\"timestamp\":1757401071108,\"source\":{\"type\":\"user\",\"userId\":\"U0e980777e178950d5640753c3942f1ce\"},\"replyToken\":\"6ebd5f5b6e324f5ea52d6dfc4359b877\",\"mode\":\"active\"}]}"</t>
  </si>
  <si>
    <t>json : "{\"destination\":\"Uffcadd844141cf0a43c0c2c87fb2389e\",\"events\":[{\"type\":\"message\",\"message\":{\"type\":\"text\",\"id\":\"578110087978811889\",\"quoteToken\":\"hf0_L-cVhqq5WP-LLsFrysv_fTBep0irgVqPlFxiDC2tqRkPbCJ-5pYrtkoBsPFtOWnOOMQZuvmOLqlm-vLsKdfEyxgcbCAPgIsstjKbPfVKvMTwzjggs_h7-uIBvZkFdE9uSbTz7g8kUJM6K7zoiQ\",\"text\":\" สตกไปเอาได้เลย \"},\"webhookEventId\":\"01K4PYEY7EZZT1VJA9QQNA4JZ5\",\"deliveryContext\":{\"isRedelivery\":false},\"timestamp\":1757411768420,\"source\":{\"type\":\"group\",\"groupId\":\"C41747ea1efc18cc949d4a55a898fbe2d\",\"userId\":\"Ud156635914c6ab5e082eb8cdedf98f3a\"},\"replyToken\":\"1b366c73252943fe88a5cd494cd7cbaf\",\"mode\":\"active\"}]}"</t>
  </si>
  <si>
    <t>json : "{\"destination\":\"Uffcadd844141cf0a43c0c2c87fb2389e\",\"events\":[{\"type\":\"unsend\",\"unsend\":{\"messageId\":\"578110087978811889\"},\"webhookEventId\":\"01K4PYHCJQ8KTJ4S0XRD2K4A8R\",\"deliveryContext\":{\"isRedelivery\":false},\"timestamp\":1757411848727,\"source\":{\"type\":\"group\",\"groupId\":\"C41747ea1efc18cc949d4a55a898fbe2d\",\"userId\":\"Ud156635914c6ab5e082eb8cdedf98f3a\"},\"mode\":\"active\"}]}"</t>
  </si>
  <si>
    <t>json : "{\"destination\":\"Uffcadd844141cf0a43c0c2c87fb2389e\",\"events\":[{\"type\":\"message\",\"message\":{\"type\":\"text\",\"id\":\"578143902222516396\",\"quoteToken\":\"-zz7viUjifS3WHGDBWqdSWzR48Nh2QB69Fxeqsx_6orGyfT7NUPSI-4krXOvoNeDvncYs46xEfeKl27ajPdtTlzRZN64dg6vKdLDHya8S8QAyxqYYNiO3XqfxOP6a0p40S60CdOzLNzLBOHjklNTEQ\",\"text\":\"พรุ่งนี้เจี๊ยบโอนให้นะคะ \"},\"webhookEventId\":\"01K4QHP0R4A2NA4X8635SX8403\",\"deliveryContext\":{\"isRedelivery\":false},\"timestamp\":1757431923218,\"source\":{\"type\":\"user\",\"userId\":\"U0d6b72543464859ef62065c9501370cd\"},\"replyToken\":\"4fe288b57a40489eb562c3eade1844de\",\"mode\":\"active\"}]}"</t>
  </si>
  <si>
    <t>json : "{\"destination\":\"Uffcadd844141cf0a43c0c2c87fb2389e\",\"events\":[{\"type\":\"message\",\"message\":{\"type\":\"text\",\"id\":\"578160075156226253\",\"quoteToken\":\"U2YfEzd5ud0DsSoBVJx89t0bx4gDbOfDB7RguvtQJ_k2zAx8mQ7YyYuEPNCd6v6xtQMVuxDsNA_yNXdnBj2i_SlxX4f015q3Utj1d-7v3csh1GWvdy0XpNh_o9HzyMFk47LmkUly2-X_IsTWJdHVHA\",\"text\":\"สั่งผัก\"},\"webhookEventId\":\"01K4QTW6X34MASWG8SP1JMMMZ3\",\"deliveryContext\":{\"isRedelivery\":false},\"timestamp\":1757441563047,\"source\":{\"type\":\"user\",\"userId\":\"U863ec6850ff494c8ad50b25afa94efb0\"},\"replyToken\":\"966e5f705833495aa48cbcd4a1a460ad\",\"mode\":\"active\"}]}"</t>
  </si>
  <si>
    <t>json : "{\"date\":\"2025-09-09T18:15:14.056Z\",\"deliveryDate\":\"2025-09-10\",\"user\":\"Rare\",\"userLine\":\"21gun\",\"payMethod\":\"เครดิต\",\"userId\":\"U863ec6850ff494c8ad50b25afa94efb0\",\"order\":[{\"name\":\"Frillice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Cos\",\"nameTh\":\"เบบี้คอส\",\"amount\":2,\"price\":120,\"subtotal\":240,\"image\":\"https://i.postimg.cc/2bXxQ2B1/12.png\"}]}"</t>
  </si>
  <si>
    <t>📬 pushFlexMessage : {"sentMessages":[{"id":"578160336276816010","quoteToken":"3oPPfgF5ohfBFGSZItHJHs2_JTKSg2Q4W40GoHC8MrnX0QkjyY1vHRHjg01id364gakb9cQncxtYtGKBK1-pV-E3k2wal3CUvopRw4uq8beVV4XaR-sCIZGVUvWOQC_HAmS2vHFGwD4tA8k8upQNgw"}]}</t>
  </si>
  <si>
    <t>🔥 Queued order with Trigger ID: 178758079029798614</t>
  </si>
  <si>
    <t>json : "{\"destination\":\"Uffcadd844141cf0a43c0c2c87fb2389e\",\"events\":[{\"type\":\"message\",\"message\":{\"type\":\"text\",\"id\":\"578160415817859142\",\"quoteToken\":\"s_OODcWzM-f77-oBX8LOpi1tu7up5TxQxXRUR3ub5EUvAJEb85Pd224h7vrbRAZOBEIoPYin0hSAoJqDvuulQd_VEtrzW8zhSaSghD5iV5hx1DoLGbyHN1qZPYyXzSEfGcw3ju-63o0Vrwed8MLckw\",\"text\":\"เพิ่มเรดคอรัล 1 กก\"},\"webhookEventId\":\"01K4QV2D9JN00JKV7AHZ03D8M7\",\"deliveryContext\":{\"isRedelivery\":false},\"timestamp\":1757441766197,\"source\":{\"type\":\"user\",\"userId\":\"U863ec6850ff494c8ad50b25afa94efb0\"},\"replyToken\":\"647d65d502cb4e0f95780aa4ef2d8fa8\",\"mode\":\"active\"}]}"</t>
  </si>
  <si>
    <t>🔥 Processing order for trigger: 178758079029798614</t>
  </si>
  <si>
    <t>summarizeOrdersToPayments key: 10/09/2025|Rare</t>
  </si>
  <si>
    <t>🔥 Deleted property for trigger: 178758079029798614</t>
  </si>
  <si>
    <t>✅ Deleted trigger: 178758079029798614</t>
  </si>
  <si>
    <t>json : "{\"date\":\"2025-09-09T19:45:20.363Z\",\"deliveryDate\":\"2025-09-10\",\"user\":\"Rare\",\"userLine\":\"21gun\",\"payMethod\":\"เครดิต\",\"userId\":\"U863ec6850ff494c8ad50b25afa94efb0\",\"order\":[{\"name\":\"Frillice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</si>
  <si>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{"sentMessages":[{"id":"578169406594220255","quoteToken":"7a1jwo9UCgWhi2JaCQbOhzFnmK-s3TzDdM3Sip0RxpEAoSUyZIWftYvfU9BC4W0MTq5M6IFpkzbdRhqMW5HhjnEkskJhwImsj6F_iHKiBBEGqQP5VDoCHRYT-xS5Cli3pp4pBEXrcTVAMmLULwbORQ"}]}</t>
  </si>
  <si>
    <t>🔥 Queued order with Trigger ID: -2402346038763957912</t>
  </si>
  <si>
    <t>🔥 Processing order for trigger: -2402346038763957912</t>
  </si>
  <si>
    <t>Found 2 rows to delete for shop "Rare" on 10/09/2025.</t>
  </si>
  <si>
    <t>Deleted row: 3933</t>
  </si>
  <si>
    <t>Deleted row: 3932</t>
  </si>
  <si>
    <t>Found existing payment summary at data index: 2180</t>
  </si>
  <si>
    <t>Row 2182 updated successfully.</t>
  </si>
  <si>
    <t>🔥 Deleted property for trigger: -2402346038763957912</t>
  </si>
  <si>
    <t>✅ Deleted trigger: -2402346038763957912</t>
  </si>
  <si>
    <t>json : "{\"destination\":\"Uffcadd844141cf0a43c0c2c87fb2389e\",\"events\":[{\"type\":\"message\",\"message\":{\"type\":\"text\",\"id\":\"578184110297317395\",\"quoteToken\":\"HK1gaFXoKpIPAwO-BtDr1lgyfbgnLsFq3hJGjJShkv-tZz59QalELW-Mj-Y0Flv7YW8DQrql8XkCkOjzSz6kxSo4P-OBoeB2CgDgt8ozjWkWfAgppzpW2voJF9fVBjqNhkiiN_pLthV2ISmNUVBUcw\",\"text\":\"โชเน็น1\\nคอส 4โล\\nกรีน 1 โล\\nเรด1 โล\"},\"webhookEventId\":\"01K4R8HD083560BWWR8Z5P7146\",\"deliveryContext\":{\"isRedelivery\":false},\"timestamp\":1757455889120,\"source\":{\"type\":\"user\",\"userId\":\"Uc0f3910d135521f0995ac379d0c945f8\"},\"replyToken\":\"13c35f65a29a4c3499eaa1dcd6d49607\",\"mode\":\"active\"}]}"</t>
  </si>
  <si>
    <t>json : "{\"destination\":\"Uffcadd844141cf0a43c0c2c87fb2389e\",\"events\":[{\"type\":\"message\",\"message\":{\"type\":\"text\",\"id\":\"578184143046181053\",\"quoteToken\":\"c_Nk1D--t7fY8bCnsdAKxL2F4nTXIRksyeEQiefBdn5X_UxnyQJAd8u-uEjhrYju9jkM9hp3-SVQir6E8sd6_ioIHNbwlIJ9a3SgN5f3QSm5WEJ0jAjS62IbhWgI86BRwJNOnJN9j2QCv8owFTpw-Q\",\"text\":\"เอทบิสโทร\\nร้อกเกต 0.5 โล\"},\"webhookEventId\":\"01K4R8J0E1BMJCK4FBDGTHNHEK\",\"deliveryContext\":{\"isRedelivery\":false},\"timestamp\":1757455908803,\"source\":{\"type\":\"user\",\"userId\":\"Uc0f3910d135521f0995ac379d0c945f8\"},\"replyToken\":\"2cca77382ea148bca40b22233ae4c5f3\",\"mode\":\"active\"}]}"</t>
  </si>
  <si>
    <t>json : "{\"destination\":\"Uffcadd844141cf0a43c0c2c87fb2389e\",\"events\":[{\"type\":\"message\",\"message\":{\"type\":\"text\",\"id\":\"578184308100170307\",\"quoteToken\":\"TNNKdZt-6xDwm6_m9734IDWZaEa_13IggHjDqcgRC1nm3PsgIWFlfGDbQ4OE9wYxMe2LQB-3RlmbNfS5zaWIksxfv4NkduUQQd48HoNgVyVYd6vGu5AISpx3X06wXcyQZsJ-gKIWnddZsXQZHgPmvA\",\"text\":\"เคน\\nฟิลเลย์ 0.5โล\\nเบบี้คอส 0.5โล\\nเรดคอรัล 0.5โล\\nมิซูน่า 1 โล\"},\"webhookEventId\":\"01K4R8N0AWJAEPTTR00K0B9JVG\",\"deliveryContext\":{\"isRedelivery\":false},\"timestamp\":1757456007007,\"source\":{\"type\":\"user\",\"userId\":\"Uc0f3910d135521f0995ac379d0c945f8\"},\"replyToken\":\"78f8d872b78c4e65af25c7501b776ee2\",\"mode\":\"active\"}]}"</t>
  </si>
  <si>
    <t>json : "{\"destination\":\"Uffcadd844141cf0a43c0c2c87fb2389e\",\"events\":[{\"type\":\"message\",\"message\":{\"type\":\"text\",\"id\":\"578184389704548769\",\"quoteToken\":\"DajTnkZkR25yjcmpT_SmNW5XFQATB3YqCjHOFbTjQvuVai5hVHbVE8NVcCF24_PB3exLlkDF8zXTXa_yVn9ZDLwYDiNJaiuTHka-19RCBzvwPgwFzZ1PylUwRxzkW3Iz5NZOF9okVb-upnKGUJ7wbA\",\"text\":\"โชเน็น1\\nคอส 2โล\\nกรีน 2โล\\nเรด2โล\"},\"webhookEventId\":\"01K4R8PFVAENVVPFG7ZDFNBSRS\",\"deliveryContext\":{\"isRedelivery\":false},\"timestamp\":1757456055645,\"source\":{\"type\":\"user\",\"userId\":\"Uc0f3910d135521f0995ac379d0c945f8\"},\"replyToken\":\"e310df37e22042f182453b335a545aaf\",\"mode\":\"active\"}]}"</t>
  </si>
  <si>
    <t>json : "{\"destination\":\"Uffcadd844141cf0a43c0c2c87fb2389e\",\"events\":[{\"type\":\"message\",\"message\":{\"type\":\"text\",\"id\":\"578184407169630574\",\"quotedMessageId\":\"578184110297317395\",\"quoteToken\":\"4gt5tbqlG0385PQw3c50w6THFey6eCYHASlVKySj7SNgNKfC9J80M3srIqczVNbMwL80ALX7pfQPkSmZ0B4Zb-2Bq57l0YsKnUzu2rCLm9pAT_neLvtTfpBDV4fi9qB3p6IHVXvIw6uFFo6i3-H-cw\",\"text\":\"อันนี้สาขา2นะคะ\"},\"webhookEventId\":\"01K4R8PT0656FK3WGDERCREWWK\",\"deliveryContext\":{\"isRedelivery\":false},\"timestamp\":1757456066057,\"source\":{\"type\":\"user\",\"userId\":\"Uc0f3910d135521f0995ac379d0c945f8\"},\"replyToken\":\"fd76b46d788946e8bf1aa273ddadc64c\",\"mode\":\"active\"}]}"</t>
  </si>
  <si>
    <t>sendDailyOrderSummary formattedToday : 10/09/2025</t>
  </si>
  <si>
    <t>sendDailyOrderSummary todayRows : [[930,"9 Sep 2025 เวลา 10:43","2025-09-09T17:00:00.000Z","Nailed It Downtown","Green Oak",1,120,120,"โอนเงิน"],[930,"9 Sep 2025 เวลา 10:43","2025-09-09T17:00:00.000Z","Nailed It Downtown","Red Oak",1,120,120,"โอนเงิน"],[930,"9 Sep 2025 เวลา 10:43","2025-09-09T17:00:00.000Z","Nailed It Downtown","Frillice Iceberg",1,140,140,"โอนเงิน"],[930,"9 Sep 2025 เวลา 10:43","2025-09-09T17:00:00.000Z","Nailed It Downtown","Mizuna",1,230,230,"โอนเงิน"],[931,"9 Sep 2025 เวลา 12:58","2025-09-09T17:00:00.000Z","Den Shabu","Green Oak",1,120,120,"เงินสด"],[931,"9 Sep 2025 เวลา 12:58","2025-09-09T17:00:00.000Z","Den Shabu","Red Oak",1,120,120,"เงินสด"],[932,"10 Sep 2025 เวลา 02:47","2025-09-09T17:00:00.000Z","Rare","Frillice Iceberg",1,140,140,"เครดิต"],[932,"10 Sep 2025 เวลา 02:47","2025-09-09T17:00:00.000Z","Rare","Baby Cos",1,120,120,"เครดิต"],[932,"10 Sep 2025 เวลา 02:47","2025-09-09T17:00:00.000Z","Rare","Red Coral",1,140,140,"เครดิต"]]</t>
  </si>
  <si>
    <t>json : "{\"destination\":\"Uffcadd844141cf0a43c0c2c87fb2389e\",\"events\":[{\"type\":\"message\",\"message\":{\"type\":\"text\",\"id\":\"578193102045970859\",\"quoteToken\":\"hcN6LrlQgZcMY6_CbPXI4Mycz3K5uf48zdybbOIsnm2TxPO6bgwcVMHQuNjZZ1VsjM6fPUAMi_2ONn0BuCFY5lZL6VtKL49mO-S2V12Aaq1Tl70Sz_5dq1rUvl9K9Z-neDpxkB99GKTwkFKRnu5HZg\",\"text\":\" สั่งผักสลัดหน่อยค่ะ\\nกรีนโอ๊ค1โล\\nเรดโอ๊ค 1โล\\nฟินเดย์1โล\\nผักเบบี้คอส1โล\\nขอบคุณค่ะ\\n\"},\"webhookEventId\":\"01K4RDMZ4D5TAMYG3EPJDZHQR4\",\"deliveryContext\":{\"isRedelivery\":false},\"timestamp\":1757461248657,\"source\":{\"type\":\"user\",\"userId\":\"U78617910c23af5dc02e8b5d4035a5026\"},\"replyToken\":\"b8a115bf44ab4e359898b886fac9a9b3\",\"mode\":\"active\"}]}"</t>
  </si>
  <si>
    <t>json : "{\"destination\":\"Uffcadd844141cf0a43c0c2c87fb2389e\",\"events\":[{\"type\":\"message\",\"message\":{\"type\":\"text\",\"id\":\"578193154508587519\",\"quoteToken\":\"iy510FV3JJKkmoutTA2S2pvdyzZTLKVrBNAC7WmmMAB9ObZsDAe64tSaozlAnRLBEWjSR4k_PqsIuo2LesRxGhQOjio_ZW6AKQgzbnhsh0B3RImUQw4ks39Ipqxk3DXglpOQ091UIHv-yKv8hExbVg\",\"text\":\"รบกวนเอามาวันนี้เลยได้ไหมคะเพราะว่าน้องสั่งเมื่อคืนนี้ไว้ดึกแล้วก็เลยไม่ได้อ่านข้อความ\"},\"webhookEventId\":\"01K4RDNX573B3NFAF1GB6TFAK6\",\"deliveryContext\":{\"isRedelivery\":false},\"timestamp\":1757461279876,\"source\":{\"type\":\"user\",\"userId\":\"U78617910c23af5dc02e8b5d4035a5026\"},\"replyToken\":\"bd633525290f4f209737cdea4780e71e\",\"mode\":\"active\"}]}"</t>
  </si>
  <si>
    <t>json : "{\"destination\":\"Uffcadd844141cf0a43c0c2c87fb2389e\",\"events\":[{\"type\":\"message\",\"message\":{\"type\":\"text\",\"id\":\"578198193578180951\",\"quoteToken\":\"jvGTT6H4mF-5anczQp_p7dp6duYu7IG8nIRpUvXfwd4cKqZG_lU3MKbG0VcSaEsNap3iPF4B_zII4iaBjkdrTAouPRczhAt3ZjY5f2nOS7_zapSfk8DP2AlfPataEfR4237y94fyxkkkHl24wTwwPw\",\"text\":\"กรีน เรด ควอส อย่างละครุ่งกก ค่ะ\"},\"webhookEventId\":\"01K4RGHJCSANSN04WZB3KHF1Q1\",\"deliveryContext\":{\"isRedelivery\":false},\"timestamp\":1757464283394,\"source\":{\"type\":\"user\",\"userId\":\"Ua2519870371da500fb2909b15577d510\"},\"replyToken\":\"26bced7271f74a918f4a577b1ce95f6e\",\"mode\":\"active\"}]}"</t>
  </si>
  <si>
    <t>json : "{\"destination\":\"Uffcadd844141cf0a43c0c2c87fb2389e\",\"events\":[{\"type\":\"message\",\"message\":{\"type\":\"text\",\"id\":\"578198208275808600\",\"quoteToken\":\"wqaZlKpH-9OoHfGgbO6I3i3UyvXt3Ec58A0asGvkAkUkm2AODgieYT6ISpeZpEEgf1NUCGk__PivDQwTjX7R7Z9IwTjReZzbY3IAVkbQPzrGDOnImHAtulKK2XzmOf3nMSiqwpwg5myQnjiL3t6SHQ\",\"text\":\"วันนี้ส่งทันไหมคะ\"},\"webhookEventId\":\"01K4RGHVEET2YBTRPV6P00SW7G\",\"deliveryContext\":{\"isRedelivery\":false},\"timestamp\":1757464292306,\"source\":{\"type\":\"user\",\"userId\":\"Ua2519870371da500fb2909b15577d510\"},\"replyToken\":\"44cb57105831499e8e515a1d561c9395\",\"mode\":\"active\"}]}"</t>
  </si>
  <si>
    <t>json : "{\"date\":\"2025-09-10T01:01:16.901Z\",\"deliveryDate\":\"2025-09-10\",\"user\":\"Touch Steak\",\"userLine\":\"ADMIN\",\"payMethod\":\"โอนเงิน\",\"userId\":\"ADMIN\",\"order\":[{\"name\":\"Green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\",\"amount\":0.5,\"price\":120,\"subtotal\":60},{\"name\":\"Cos\",\"nameTh\":\"คอส\",\"amount\":0.5,\"price\":120,\"subtotal\":60}]}"</t>
  </si>
  <si>
    <t>🔥 Queued order with Trigger ID: -852218780651194040</t>
  </si>
  <si>
    <t>json : "{\"date\":\"2025-09-10T01:02:00.598Z\",\"deliveryDate\":\"2025-09-10\",\"user\":\"Shounen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</si>
  <si>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-517845694457818741</t>
  </si>
  <si>
    <t>🔥 Processing order for trigger: -517845694457818741</t>
  </si>
  <si>
    <t>summarizeOrdersToPayments key: 10/09/2025|Shounen Yakiniku</t>
  </si>
  <si>
    <t>🔥 Processing order for trigger: -852218780651194040</t>
  </si>
  <si>
    <t>🔥 Deleted property for trigger: -517845694457818741</t>
  </si>
  <si>
    <t>✅ Deleted trigger: -517845694457818741</t>
  </si>
  <si>
    <t>summarizeOrdersToPayments key: 10/09/2025|Touch Steak</t>
  </si>
  <si>
    <t>json : "{\"date\":\"2025-09-10T01:03:41.196Z\",\"deliveryDate\":\"2025-09-10\",\"user\":\"Shounen Yakiniku2\",\"userLine\":\"ADMIN\",\"payMethod\":\"เครดิต\",\"userId\":\"ADMIN\",\"order\":[{\"name\":\"Green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\",\"amount\":2,\"price\":120,\"subtotal\":240},{\"name\":\"Cos\",\"nameTh\":\"คอส\",\"amount\":2,\"price\":120,\"subtotal\":240}]}"</t>
  </si>
  <si>
    <t>🔥 Queued order with Trigger ID: 8741115603937169008</t>
  </si>
  <si>
    <t>🔥 Deleted property for trigger: -852218780651194040</t>
  </si>
  <si>
    <t>✅ Deleted trigger: -852218780651194040</t>
  </si>
  <si>
    <t>json : "{\"date\":\"2025-09-10T01:04:47.090Z\",\"deliveryDate\":\"2025-09-10\",\"user\":\"8 Bistro\",\"userLine\":\"ADMIN\",\"payMethod\":\"เครดิต\",\"userId\":\"ADMIN\",\"order\":[{\"name\":\"Wild Rocket\",\"nameTh\":\"ไวลด์ ร็อคเก็ต\",\"amount\":0.5,\"price\":300,\"subtotal\":150}]}"</t>
  </si>
  <si>
    <t>🔥 Queued order with Trigger ID: 8936631684956004292</t>
  </si>
  <si>
    <t>🔥 Processing order for trigger: 8741115603937169008</t>
  </si>
  <si>
    <t>🔥 Processing order for trigger: 8936631684956004292</t>
  </si>
  <si>
    <t>summarizeOrdersToPayments key: 10/09/2025|Shounen Yakiniku2</t>
  </si>
  <si>
    <t>summarizeOrdersToPayments key: 10/09/2025|8 Bistro</t>
  </si>
  <si>
    <t>🔥 Deleted property for trigger: 8936631684956004292</t>
  </si>
  <si>
    <t>✅ Deleted trigger: 8936631684956004292</t>
  </si>
  <si>
    <t>🔥 Deleted property for trigger: 8741115603937169008</t>
  </si>
  <si>
    <t>✅ Deleted trigger: 8741115603937169008</t>
  </si>
  <si>
    <t>json : "{\"date\":\"2025-09-10T01:08:03.057Z\",\"deliveryDate\":\"2025-09-10\",\"user\":\"Ken Izakaya\",\"userLine\":\"ADMIN\",\"payMethod\":\"เครดิต\",\"userId\":\"ADMIN\",\"order\":[{\"name\":\"Frillice Iceberg\",\"nameTh\":\"ฟิลเลย์ไอซ์เบิร์ก\",\"amount\":0.5,\"price\":140,\"subtotal\":70},{\"name\":\"Baby Cos\",\"nameTh\":\"เบบี้คอส\",\"amount\":0.5,\"price\":120,\"subtotal\":60},{\"name\":\"Red Coral\",\"nameTh\":\"เรดคอรัล\",\"amount\":0.5,\"price\":140,\"subtotal\":70},{\"name\":\"Mizuna\",\"nameTh\":\"มิซูน่า\",\"amount\":1,\"price\":230,\"subtotal\":230}]}"</t>
  </si>
  <si>
    <t>🔥 Queued order with Trigger ID: -7894536247571366549</t>
  </si>
  <si>
    <t>🔥 Processing order for trigger: -7894536247571366549</t>
  </si>
  <si>
    <t>summarizeOrdersToPayments key: 10/09/2025|Ken Izakaya</t>
  </si>
  <si>
    <t>🔥 Deleted property for trigger: -7894536247571366549</t>
  </si>
  <si>
    <t>✅ Deleted trigger: -7894536247571366549</t>
  </si>
  <si>
    <t>json : "{\"date\":\"2025-09-10T01:12:18.690Z\",\"deliveryDate\":\"2025-09-10\",\"user\":\"ฌาณิ\",\"userLine\":\"ADMIN\",\"payMethod\":\"โอนเงิน\",\"userId\":\"ADMIN\",\"order\":[{\"name\":\"Green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</si>
  <si>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362073200332785136</t>
  </si>
  <si>
    <t>🔥 Processing order for trigger: 362073200332785136</t>
  </si>
  <si>
    <t>summarizeOrdersToPayments key: 10/09/2025|ฌาณิ</t>
  </si>
  <si>
    <t>🔥 Deleted property for trigger: 362073200332785136</t>
  </si>
  <si>
    <t>✅ Deleted trigger: 362073200332785136</t>
  </si>
  <si>
    <t>json : "{\"date\":\"2025-09-10T01:53:43.674Z\",\"deliveryDate\":\"2025-09-10\",\"user\":\"ยิ้มหวาน\",\"userLine\":\"ADMIN\",\"payMethod\":\"โอนเงิน\",\"userId\":\"ADMIN\",\"order\":[{\"name\":\"Green Oak\",\"nameTh\":\"กรีนโอ๊ค \",\"amount\":1,\"price\":120,\"subtotal\":120}]}"</t>
  </si>
  <si>
    <t>🔥 Queued order with Trigger ID: -4712420010560185750</t>
  </si>
  <si>
    <t>🔥 Processing order for trigger: -4712420010560185750</t>
  </si>
  <si>
    <t>summarizeOrdersToPayments key: 10/09/2025|ยิ้มหวาน</t>
  </si>
  <si>
    <t>🔥 Deleted property for trigger: -4712420010560185750</t>
  </si>
  <si>
    <t>✅ Deleted trigger: -4712420010560185750</t>
  </si>
  <si>
    <t>sendDailyPackingSummary formattedToday : 10/09/2025</t>
  </si>
  <si>
    <t>sendDailyPackingSummary todayRows : [[930,"9 Sep 2025 เวลา 10:43","2025-09-09T17:00:00.000Z","Nailed It Downtown","Green Oak",1,120,120,"โอนเงิน"],[930,"9 Sep 2025 เวลา 10:43","2025-09-09T17:00:00.000Z","Nailed It Downtown","Red Oak",1,120,120,"โอนเงิน"],[930,"9 Sep 2025 เวลา 10:43","2025-09-09T17:00:00.000Z","Nailed It Downtown","Frillice Iceberg",1,140,140,"โอนเงิน"],[930,"9 Sep 2025 เวลา 10:43","2025-09-09T17:00:00.000Z","Nailed It Downtown","Mizuna",1,230,230,"โอนเงิน"],[931,"9 Sep 2025 เวลา 12:58","2025-09-09T17:00:00.000Z","Den Shabu","Green Oak",1,120,120,"เงินสด"],[931,"9 Sep 2025 เวลา 12:58","2025-09-09T17:00:00.000Z","Den Shabu","Red Oak",1,120,120,"เงินสด"],[932,"10 Sep 2025 เวลา 02:47","2025-09-09T17:00:00.000Z","Rare","Frillice Iceberg",1,140,140,"เครดิต"],[932,"10 Sep 2025 เวลา 02:47","2025-09-09T17:00:00.000Z","Rare","Baby Cos",1,120,120,"เครดิต"],[932,"10 Sep 2025 เวลา 02:47","2025-09-09T17:00:00.000Z","Rare","Red Coral",1,140,140,"เครดิต"],[933,"10 Sep 2025 เวลา 08:02","2025-09-09T17:00:00.000Z","Shounen Yakiniku","Green Oak",1,120,120,"เครดิต"],[933,"10 Sep 2025 เวลา 08:02","2025-09-09T17:00:00.000Z","Shounen Yakiniku","Red Oak",1,120,120,"เครดิต"],[933,"10 Sep 2025 เวลา 08:02","2025-09-09T17:00:00.000Z","Shounen Yakiniku","Cos",4,120,480,"เครดิต"],[934,"10 Sep 2025 เวลา 08:03","2025-09-09T17:00:00.000Z","Touch Steak","Green Oak",0.5,120,60,"โอนเงิน"],[934,"10 Sep 2025 เวลา 08:03","2025-09-09T17:00:00.000Z","Touch Steak","Red Oak",0.5,120,60,"โอนเงิน"],[934,"10 Sep 2025 เวลา 08:03","2025-09-09T17:00:00.000Z","Touch Steak","Cos",0.5,120,60,"โอนเงิน"],[935,"10 Sep 2025 เวลา 08:05","2025-09-09T17:00:00.000Z","Shounen Yakiniku2","Green Oak",2,120,240,"เครดิต"],[935,"10 Sep 2025 เวลา 08:05","2025-09-09T17:00:00.000Z","Shounen Yakiniku2","Red Oak",2,120,240,"เครดิต"],[935,"10 Sep 2025 เวลา 08:05","2025-09-09T17:00:00.000Z","Shounen Yakiniku2","Cos",2,120,240,"เครดิต"],[936,"10 Sep 2025 เวลา 08:05","2025-09-09T17:00:00.000Z","8 Bistro","Wild Rocket",0.5,300,150,"เครดิต"],[937,"10 Sep 2025 เวลา 08:09","2025-09-09T17:00:00.000Z","Ken Izakaya","Frillice Iceberg",0.5,140,70,"เครดิต"],[937,"10 Sep 2025 เวลา 08:09","2025-09-09T17:00:00.000Z","Ken Izakaya","Baby Cos",0.5,120,60,"เครดิต"],[937,"10 Sep 2025 เวลา 08:09","2025-09-09T17:00:00.000Z","Ken Izakaya","Red Coral",0.5,140,70,"เครดิต"],[937,"10 Sep 2025 เวลา 08:09","2025-09-09T17:00:00.000Z","Ken Izakaya","Mizuna",1,230,230,"เครดิต"],[938,"10 Sep 2025 เวลา 08:13","2025-09-09T17:00:00.000Z","ฌาณิ","Green Oak",1,120,120,"โอนเงิน"],[938,"10 Sep 2025 เวลา 08:13","2025-09-09T17:00:00.000Z","ฌาณิ","Red Oak",1,120,120,"โอนเงิน"],[938,"10 Sep 2025 เวลา 08:13","2025-09-09T17:00:00.000Z","ฌาณิ","Frillice Iceberg",1,140,140,"โอนเงิน"],[938,"10 Sep 2025 เวลา 08:13","2025-09-09T17:00:00.000Z","ฌาณิ","Baby Cos",1,120,120,"โอนเงิน"],[939,"10 Sep 2025 เวลา 08:54","2025-09-09T17:00:00.000Z","ยิ้มหวาน","Green Oak",1,120,120,"โอนเงิน"]]</t>
  </si>
  <si>
    <t>Checking documents for 1 shops on date: 2025-09-10</t>
  </si>
  <si>
    <t>✅ เริ่ม checkIfDocumentExists สำหรับ: ยิ้มหวาน วันที่: 10092025</t>
  </si>
  <si>
    <t>Check result for ยิ้มหวาน:</t>
  </si>
  <si>
    <t>✅ เริ่ม generateAdminDeliveryDocs สำหรับ: ยิ้มหวาน วันที่: 10092025</t>
  </si>
  <si>
    <t>json : "{\"date\":\"2025-09-10T03:35:59.889Z\",\"deliveryDate\":\"2025-09-10\",\"user\":\"Shounen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\",\"amount\":2,\"price\":120,\"subtotal\":240},{\"name\":\"Cos\",\"nameTh\":\"คอส\",\"amount\":2,\"price\":120,\"subtotal\":240}]}"</t>
  </si>
  <si>
    <t>🔥 Queued order with Trigger ID: 6455208474445529848</t>
  </si>
  <si>
    <t>json : "{\"date\":\"2025-09-10T03:36:46.307Z\",\"deliveryDate\":\"2025-09-10\",\"user\":\"Shounen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</si>
  <si>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7695747213905500175</t>
  </si>
  <si>
    <t>🔥 Processing order for trigger: 7695747213905500175</t>
  </si>
  <si>
    <t>Found 3 rows to delete for shop "Shounen Yakiniku2" on 10/09/2025.</t>
  </si>
  <si>
    <t>Deleted row: 3943</t>
  </si>
  <si>
    <t>Deleted row: 3942</t>
  </si>
  <si>
    <t>Deleted row: 3941</t>
  </si>
  <si>
    <t>🔥 Processing order for trigger: 6455208474445529848</t>
  </si>
  <si>
    <t>Found existing payment summary at data index: 2184</t>
  </si>
  <si>
    <t>Row 2186 updated successfully.</t>
  </si>
  <si>
    <t>✅ เริ่ม generateAdminDeliveryDocs สำหรับ: Shounen Yakiniku2 วันที่: 10092025</t>
  </si>
  <si>
    <t>🗑️ ลบไฟล์เก่า: Shounen Yakiniku2-DS100925003.pdf</t>
  </si>
  <si>
    <t>🔍 พบเลขที่เอกสารเดิมใน Payments: DS100925003</t>
  </si>
  <si>
    <t>Found 3 rows to delete for shop "Shounen Yakiniku" on 10/09/2025.</t>
  </si>
  <si>
    <t>Deleted row: 3937</t>
  </si>
  <si>
    <t>Deleted row: 3936</t>
  </si>
  <si>
    <t>💾 อัปเดตเลขที่เอกสาร DS100925003 ใน Payments แถวที่ 2186</t>
  </si>
  <si>
    <t>Deleted row: 3935</t>
  </si>
  <si>
    <t>🔥 Deleted property for trigger: 7695747213905500175</t>
  </si>
  <si>
    <t>✅ Deleted trigger: 7695747213905500175</t>
  </si>
  <si>
    <t>Found existing payment summary at data index: 2181</t>
  </si>
  <si>
    <t>Row 2183 updated successfully.</t>
  </si>
  <si>
    <t>✅ เริ่ม generateAdminDeliveryDocs สำหรับ: Shounen Yakiniku วันที่: 10092025</t>
  </si>
  <si>
    <t>🗑️ ลบไฟล์เก่า: Shounen Yakiniku-DS100925002.pdf</t>
  </si>
  <si>
    <t>🔍 พบเลขที่เอกสารเดิมใน Payments: DS100925002</t>
  </si>
  <si>
    <t>💾 อัปเดตเลขที่เอกสาร DS100925002 ใน Payments แถวที่ 2183</t>
  </si>
  <si>
    <t>🔥 Deleted property for trigger: 6455208474445529848</t>
  </si>
  <si>
    <t>✅ Deleted trigger: 6455208474445529848</t>
  </si>
  <si>
    <t>json : "{\"destination\":\"Uffcadd844141cf0a43c0c2c87fb2389e\",\"events\":[{\"type\":\"message\",\"message\":{\"type\":\"text\",\"id\":\"578229445891195170\",\"quoteToken\":\"khW3ECEwdm5y0WdrivrBmhUkTEwC4e_bxDv69njBxcE379abo42TWs4Aj3kvA6GKtAMdSvUCVtnFTp4CFUDjNCiUBX4BR9Tv6LAJZzWnZG9d0uvJE8jnHWORW10YC3f9PT5i6-WvChSp2aN7_QWgBA\",\"text\":\"วนมารอบวางบิลใหม่ละ555 ให้เขาจ่ายทีเดียว2ยอดเลบ\"},\"webhookEventId\":\"01K4S2A1ZA00T52CSN15PNTMTE\",\"deliveryContext\":{\"isRedelivery\":false},\"timestamp\":1757482911222,\"source\":{\"type\":\"group\",\"groupId\":\"C41747ea1efc18cc949d4a55a898fbe2d\",\"userId\":\"Ud156635914c6ab5e082eb8cdedf98f3a\"},\"replyToken\":\"e6a0fb51c222426f8473c1405f663de3\",\"mode\":\"active\"}]}"</t>
  </si>
  <si>
    <t>json : "{\"destination\":\"Uffcadd844141cf0a43c0c2c87fb2389e\",\"events\":[{\"type\":\"message\",\"message\":{\"type\":\"sticker\",\"id\":\"578229916928573886\",\"quoteToken\":\"7gTs9N03VTVIFDjP9SSKHqAm0VngLmaYj3nNY0t4EjiimaWiOwIVR5W17hS-HrdMK5m9cH4M2vep2m7op8xyU4IsCxZvjzmMrfpt930noMpgbx5HP0v6YzB-eaCUx95Wv6LXCyAxotjxTQbZ8h4BZg\",\"stickerId\":\"480012575\",\"packageId\":\"18607979\",\"stickerResourceType\":\"STATIC\",\"keywords\":[\"Applause\",\"humble\",\"Thanks\"]},\"webhookEventId\":\"01K4S2JKV9B2CQ3SAHQQRNV8PN\",\"deliveryContext\":{\"isRedelivery\":false},\"timestamp\":1757483192079,\"source\":{\"type\":\"user\",\"userId\":\"Ua560acbf9a31e34c0b4e4c64e77ac84d\"},\"replyToken\":\"5d3e8c4495a84e6a810a13b222b83bed\",\"mode\":\"active\"}]}"</t>
  </si>
  <si>
    <t>json : "{\"destination\":\"Uffcadd844141cf0a43c0c2c87fb2389e\",\"events\":[{\"type\":\"message\",\"message\":{\"type\":\"text\",\"id\":\"578230258009374983\",\"quoteToken\":\"ZvKfvW37bCkIGHZ_bpiu92sEMTCslZT8dx3pQgTOxULM10jc4V-pdnyawUHKHnEsQjdlREYyLyh1iRNo6wMwhl7J42Gd8T0pK8EOLBxjXdTXo10Udc9_aNe_Dor7eRqkjc0k17of--dEKotrxlNk1g\",\"text\":\" โอนแล้ว\"},\"webhookEventId\":\"01K4S2RTQR363DYJRGG2TPNTR5\",\"deliveryContext\":{\"isRedelivery\":false},\"timestamp\":1757483395479,\"source\":{\"type\":\"group\",\"groupId\":\"C41747ea1efc18cc949d4a55a898fbe2d\",\"userId\":\"Ud156635914c6ab5e082eb8cdedf98f3a\"},\"replyToken\":\"f67943b31fe34ec89d9b39c7d4d857da\",\"mode\":\"active\"}]}"</t>
  </si>
  <si>
    <t>json : "{\"destination\":\"Uffcadd844141cf0a43c0c2c87fb2389e\",\"events\":[{\"type\":\"message\",\"message\":{\"type\":\"text\",\"id\":\"578230280624799864\",\"quoteToken\":\"3p_5Ve41Re6xMBu_YB7S6p7bnndCKcj6uqICi3pzrH8gzNmX-n3vqn1rx-YLlDMEX9uV6HrPv9J9ShfpgJQ1mwZ-SRrC6fDQUjDth5Hbpkp4q3LXzziEjoGm9VOw0EE0j2hEg8eFpnqSxxrNkO6I5A\",\"text\":\"ปกติส่งสลิปทางเมลลเราต้องโทรเชค\"},\"webhookEventId\":\"01K4S2S7VKSQB53DYQCWPFAV47\",\"deliveryContext\":{\"isRedelivery\":false},\"timestamp\":1757483408759,\"source\":{\"type\":\"group\",\"groupId\":\"C41747ea1efc18cc949d4a55a898fbe2d\",\"userId\":\"Ud156635914c6ab5e082eb8cdedf98f3a\"},\"replyToken\":\"57a2ddb163664c6aa53933f7f43e98f2\",\"mode\":\"active\"}]}"</t>
  </si>
  <si>
    <t>json : "{\"destination\":\"Uffcadd844141cf0a43c0c2c87fb2389e\",\"events\":[{\"type\":\"message\",\"message\":{\"type\":\"image\",\"id\":\"578245698802941971\",\"quoteToken\":\"9HezF43wt5SRbkgxo4r4uLBaUg6h_YYn89qrm9kbsUO2PRuEE1RPRj6f-8uaqIYGGJ-PEsP-6Yh2RoqOVWJPbV2ADehhbRlfMxjLBLn05Psfa4NNdWQtz5zjZ50tB7S_q8rpu64nxBG7_GH2utt5PQ\",\"contentProvider\":{\"type\":\"line\"}},\"webhookEventId\":\"01K4SBHPKMDH5Z1GR4JSZTB9A7\",\"deliveryContext\":{\"isRedelivery\":false},\"timestamp\":1757492598944,\"source\":{\"type\":\"user\",\"userId\":\"Uc0f3910d135521f0995ac379d0c945f8\"},\"replyToken\":\"ab67a50f7aa84b16b0a0aa2f3a9c6575\",\"mode\":\"active\"}]}"</t>
  </si>
  <si>
    <t>json : "{\"destination\":\"Uffcadd844141cf0a43c0c2c87fb2389e\",\"events\":[{\"type\":\"message\",\"message\":{\"type\":\"text\",\"id\":\"578245879225123095\",\"quoteToken\":\"5ZqfGfVipIiQvTWbRn-42JaNznrPtXwNnG5YORlWprI_Gwf1Ht7H7TN7EhtG1a63LVHOPLCNNpRkB_eQ0PobUW4vY8tilKBxjW7aNn0PtdfsRhFIHuBj1QnHgxgCIJg2ifAKwvONMynYcTWwNAgXhw\",\"text\":\"โอนแล้วๆๆๆ โชเนน\"},\"webhookEventId\":\"01K4SBMZ9D9YNY0PH7A1B6R9RV\",\"deliveryContext\":{\"isRedelivery\":false},\"timestamp\":1757492706428,\"source\":{\"type\":\"group\",\"groupId\":\"C41747ea1efc18cc949d4a55a898fbe2d\",\"userId\":\"Ud156635914c6ab5e082eb8cdedf98f3a\"},\"replyToken\":\"d5c576caaf0549f4ae218c751af8ffd8\",\"mode\":\"active\"}]}"</t>
  </si>
  <si>
    <t>json : "{\"destination\":\"Uffcadd844141cf0a43c0c2c87fb2389e\",\"events\":[{\"type\":\"message\",\"message\":{\"type\":\"text\",\"id\":\"578247534800011301\",\"quoteToken\":\"BRFysTsIcbFNXlpYbJRoHWhPtMn97uCfp3yF3iASI3V8Yvwua6oNxCFxxtFPFqpg_3Ox-boISYfGaPY4Num_ba14nWNMP75hd7vzFHO9weDozKdgW3V6tpNhM_r36dI-gfd-o-6ZDojefpHWyzufEw\",\"text\":\"รวมเป็น8กกนะ\"},\"webhookEventId\":\"01K4SCK31S5ZJQGGSJHGCQ7E73\",\"deliveryContext\":{\"isRedelivery\":false},\"timestamp\":1757493693067,\"source\":{\"type\":\"user\",\"userId\":\"Ua66b3eeb10eab2aa6595b3a85ef825d5\"},\"replyToken\":\"401727c44a714664a45d71cc68cee801\",\"mode\":\"active\"}]}"</t>
  </si>
  <si>
    <t>json : "{\"destination\":\"Uffcadd844141cf0a43c0c2c87fb2389e\",\"events\":[{\"type\":\"message\",\"message\":{\"type\":\"image\",\"id\":\"578247952838689348\",\"quoteToken\":\"uk-DeGS4yGUA4-76ap6KGETRXwBrLJ1YFYSzQtZEGROR1PV3FGVuhPPRcPyMoMmYIoukXUFg0gBvS-nELzsGW1lqINE_U3-Grs-FSywyixKrhAGNUCQlSsXOY3WegQAf_wGesfVZbE-aB5sZzvvm7A\",\"contentProvider\":{\"type\":\"line\"}},\"webhookEventId\":\"01K4SCTPNAP01SF7A5A479E2HW\",\"deliveryContext\":{\"isRedelivery\":false},\"timestamp\":1757493942516,\"source\":{\"type\":\"user\",\"userId\":\"Ua66b3eeb10eab2aa6595b3a85ef825d5\"},\"replyToken\":\"226fa34791f34cea8c1dc20edde7bd3c\",\"mode\":\"active\"}]}"</t>
  </si>
  <si>
    <t>json : "{\"destination\":\"Uffcadd844141cf0a43c0c2c87fb2389e\",\"events\":[{\"type\":\"message\",\"message\":{\"type\":\"image\",\"id\":\"578285848878383532\",\"quoteToken\":\"wsPzsntSbonjy6tikN7kMA-osvzUAzGUektCFOJsRgESg-EJ1Xt--DlaZgLUlL-179rVnoXCiBppaXk0K9RziB6b0WYmIasZSqOiF7BXUNxwzL7gxjOafK50O1OfEUaErS5ZEtigwHv29rqE187hJQ\",\"contentProvider\":{\"type\":\"line\"}},\"webhookEventId\":\"01K4T2C1JNHBHPD9D9C9HFW7QK\",\"deliveryContext\":{\"isRedelivery\":false},\"timestamp\":1757516530848,\"source\":{\"type\":\"user\",\"userId\":\"U0d6b72543464859ef62065c9501370cd\"},\"replyToken\":\"bf67dfa7736e498d8589a86dbce2e8c7\",\"mode\":\"active\"}]}"</t>
  </si>
  <si>
    <t>json : "{\"destination\":\"Uffcadd844141cf0a43c0c2c87fb2389e\",\"events\":[{\"type\":\"message\",\"message\":{\"type\":\"text\",\"id\":\"578288578178580927\",\"quoteToken\":\"5RnZkuDYqBDCrMkm6BjkyIfUm1c0XObggrP2a1l8IhS_lBzgGf09Q-iukyNXYBevN2uQyIIxxeO8AMI95b2IhXag1UXMvwf8Bj60zuoGDfIrYG3_JCDqOYGZ073ANfl2gjlQTGWaOa3LkAjEcw9fkA\",\"text\":\"สั่งผัก\"},\"webhookEventId\":\"01K4T3XNMECM5HCA65F0VNM8WY\",\"deliveryContext\":{\"isRedelivery\":false},\"timestamp\":1757518156932,\"source\":{\"type\":\"user\",\"userId\":\"Ud8a5b523e15a5b7f3a9ea4ea805a2144\"},\"replyToken\":\"b5fb8c19a4fb4848b12462711e994968\",\"mode\":\"active\"}]}"</t>
  </si>
  <si>
    <t>json : "{\"date\":\"2025-09-10T17:56:35.901Z\",\"deliveryDate\":\"2025-09-12\",\"user\":\"Rare\",\"userLine\":\"21gun\",\"payMethod\":\"เครดิต\",\"userId\":\"U863ec6850ff494c8ad50b25afa94efb0\",\"order\":[{\"name\":\"Baby Cos\",\"nameTh\":\"เบบี้คอส\",\"amount\":2,\"price\":120,\"subtotal\":240,\"image\":\"https://i.postimg.cc/2bXxQ2B1/12.png\"}]}"</t>
  </si>
  <si>
    <t>📬 pushFlexMessage : {"sentMessages":[{"id":"578303414623797301","quoteToken":"OSXN0xDTcIBb-1UvWJtbEe0k6nBV8nu_qG8j0lWOQ4fuv69gl4ReYdqZ7jMgJ5AglIWmXt2u_yXpefaEWr2Iq2_cvSUFr5kVClQSuoJO43B4ZfxExNalxV1iYVbKv0jfBSK0flOv7mI6FoE_7M4A9Q"}]}</t>
  </si>
  <si>
    <t>🔥 Queued order with Trigger ID: 1684424407566516224</t>
  </si>
  <si>
    <t>🔥 Processing order for trigger: 1684424407566516224</t>
  </si>
  <si>
    <t>Delivery Date : Fri Sep 12 2025 07:00:00 GMT+0700 (เวลาอินโดจีน)</t>
  </si>
  <si>
    <t>Delivery Date Formated: 12/09/2025</t>
  </si>
  <si>
    <t>summarizeOrdersToPayments key: 12/09/2025|Rare</t>
  </si>
  <si>
    <t>🔥 Deleted property for trigger: 1684424407566516224</t>
  </si>
  <si>
    <t>✅ Deleted trigger: 1684424407566516224</t>
  </si>
  <si>
    <t>json : "{\"date\":\"2025-09-10T18:05:23.934Z\",\"deliveryDate\":\"2025-09-12\",\"user\":\"8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</si>
  <si>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{"sentMessages":[{"id":"578304299605164152","quoteToken":"Al57leO6aR097AvBhAwkockAmr8At0PkeHuURuqManOft0eLRfzKPK8MDV2qTrKVZHqnUYBxuRjA38Nbf_LuMvNsg-OpPc1cWcwLvo8dwJh9Z5bahUm3uoBUmhSD_P6A-bu7GaETfG-Y7W-55ADA1w"}]}</t>
  </si>
  <si>
    <t>🔥 Queued order with Trigger ID: 8294658532452597760</t>
  </si>
  <si>
    <t>🔥 Processing order for trigger: 8294658532452597760</t>
  </si>
  <si>
    <t>summarizeOrdersToPayments key: 12/09/2025|8 Dining</t>
  </si>
  <si>
    <t>🔥 Deleted property for trigger: 8294658532452597760</t>
  </si>
  <si>
    <t>✅ Deleted trigger: 8294658532452597760</t>
  </si>
  <si>
    <t>sendDailyOrderSummary formattedToday : 11/09/2025</t>
  </si>
  <si>
    <t>json : "{\"date\":\"2025-09-11T09:03:37.808Z\",\"deliveryDate\":\"2025-09-12\",\"user\":\"Daya Eatery\",\"userLine\":\"Biewpym🦊\",\"payMethod\":\"เงินสด\",\"userId\":\"Ua3053965758d74c5d89f517726b61c9b\",\"order\":[{\"name\":\"Frillice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Cos\",\"nameTh\":\"เบบี้คอส\",\"amount\":1,\"price\":120,\"subtotal\":120,\"image\":\"https://i.postimg.cc/2bXxQ2B1/12.png\"},{\"name\":\"Red Coral\",\"nameTh\":\"เรดคอรัล\",\"amount\":1,\"price\":140,\"subtotal\":140,\"image\":\"https://i.postimg.cc/XJTHF1Wf/image.jpg\"}]}"</t>
  </si>
  <si>
    <t>📬 pushFlexMessage : {"sentMessages":[{"id":"578394721232355528","quoteToken":"6rJqqCpTZEJ2PJieXze1Y04nO8l0C0kSXc0JKrEJo_jYYIngoAx_2LT42ABXxrgmJKLRdzOreiRyipZKb575-kywBqWpPctbuSMkhMZKJrmrXEIxQVvSssMFD2D5QW6yP6yY0_9IryhgnpDeKTj5Mw"}]}</t>
  </si>
  <si>
    <t>🔥 Queued order with Trigger ID: 2962985911878418432</t>
  </si>
  <si>
    <t>json : "{\"destination\":\"Uffcadd844141cf0a43c0c2c87fb2389e\",\"events\":[{\"type\":\"message\",\"message\":{\"type\":\"text\",\"id\":\"578394741969519038\",\"quoteToken\":\"Ne5HacMdk50drirvWrF_bkErLY6aWqswYlaZ44h2w-SvAFC12nDSucjADvWVv5W39ZqwYsmjvqR3rD7gFGPZb0nNtXAc74Jlt-PGGesyot51C-VG1K1fnaH7AUlyBXCF17z1F2pnWBMJ8ja7PK9RZw\",\"text\":\"มีผักร็อตเก๊ตมั้ยค่ะ\"},\"webhookEventId\":\"01K4W08S223K3HQV5CYT9NDE2Q\",\"deliveryContext\":{\"isRedelivery\":false},\"timestamp\":1757581435447,\"source\":{\"type\":\"user\",\"userId\":\"Ua3053965758d74c5d89f517726b61c9b\"},\"replyToken\":\"8261c9eca20645a99b66c817459df1a3\",\"mode\":\"active\"}]}"</t>
  </si>
  <si>
    <t>🔥 Processing order for trigger: 2962985911878418432</t>
  </si>
  <si>
    <t>summarizeOrdersToPayments key: 12/09/2025|Daya Eatery</t>
  </si>
  <si>
    <t>json : "{\"destination\":\"Uffcadd844141cf0a43c0c2c87fb2389e\",\"events\":[{\"type\":\"message\",\"message\":{\"type\":\"image\",\"id\":\"578394933279588423\",\"quoteToken\":\"Is7DEBPgjIMGxV3oHsVq7hTjY9zelzFDOiOF4vD706fD-WXoPvA-bKJl1coIDGPUlRD4Y5A9KPzlp4nlAYJK1wdgaGn5DtxI69BAm1HNYgYMJkgnNbYTuxqaVVTJ8XjlQFhJtg51VI5ehufFF2YuwA\",\"contentProvider\":{\"type\":\"line\"}},\"webhookEventId\":\"01K4W0C9YDDB444Q3XMQ2QN1X9\",\"deliveryContext\":{\"isRedelivery\":false},\"timestamp\":1757581551353,\"source\":{\"type\":\"user\",\"userId\":\"U0a6caa79590587d5269bfdd7dcb6f3c2\"},\"replyToken\":\"ebbabf87bae84e91abf8b8f0336edccb\",\"mode\":\"active\"}]}"</t>
  </si>
  <si>
    <t>🔥 Deleted property for trigger: 2962985911878418432</t>
  </si>
  <si>
    <t>✅ Deleted trigger: 2962985911878418432</t>
  </si>
  <si>
    <t>json : "{\"destination\":\"Uffcadd844141cf0a43c0c2c87fb2389e\",\"events\":[{\"type\":\"message\",\"message\":{\"type\":\"text\",\"id\":\"578394981832851907\",\"quoteToken\":\"GAsPPY7gruTO9EiOUOCf4yjfV4A_rQ6K7YXjc5_0LwYc9lmdA6Hbbn7o0TH7A0eARgIwDCVsFNTIgA1zV2DFDwonMvLYSPk_fp1-wNVDsjZpieXIYAF8m0ROgxqtsXZkuzbucnG2LWX7mQL4R4BIFQ\",\"text\":\"สั่งผัก\"},\"webhookEventId\":\"01K4W0D4DNGZ3KRX4Z5RPTYNXB\",\"deliveryContext\":{\"isRedelivery\":false},\"timestamp\":1757581578421,\"source\":{\"type\":\"user\",\"userId\":\"U0a6caa79590587d5269bfdd7dcb6f3c2\"},\"replyToken\":\"02d908f15710472ab81f5dd33c8cd976\",\"mode\":\"active\"}]}"</t>
  </si>
  <si>
    <t>json : "{\"date\":\"2025-09-11T09:06:42.609Z\",\"deliveryDate\":\"2025-09-12\",\"user\":\"Homie\",\"userLine\":\"namm\",\"payMethod\":\"โอนเงิน\",\"userId\":\"U0a6caa79590587d5269bfdd7dcb6f3c2\",\"order\":[{\"name\":\"Red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Iceberg\",\"nameTh\":\"ฟิลเลย์ไอซ์เบิร์ก\",\"amount\":1,\"price\":140,\"subtotal\":140,\"image\":\"https://i.postimg.cc/Z9RRSPVc/image.png\"},{\"name\":\"Baby Cos\",\"nameTh\":\"เบบี้คอส\",\"amount\":1,\"price\":120,\"subtotal\":120,\"image\":\"https://i.postimg.cc/2bXxQ2B1/12.png\"}]}"</t>
  </si>
  <si>
    <t>📬 pushFlexMessage : {"sentMessages":[{"id":"578395028976828919","quoteToken":"vWLQWN7hc60xM4yFCSnozaZP-8PcxNhc38LMQh2I1fl965Gdvg-d8hFttIVk0zOefaVousWZDQsLU5ozCcopgRiI9_b1GcisOyDMC5qhpfY_XdAlINMaef9jy-FYEnVboTGZGYZuRAHF3T5ukE3PBA"}]}</t>
  </si>
  <si>
    <t>🔥 Queued order with Trigger ID: 1389180178021744640</t>
  </si>
  <si>
    <t>🔥 Processing order for trigger: 1389180178021744640</t>
  </si>
  <si>
    <t>summarizeOrdersToPayments key: 12/09/2025|Homie</t>
  </si>
  <si>
    <t>🔥 Deleted property for trigger: 1389180178021744640</t>
  </si>
  <si>
    <t>✅ Deleted trigger: 1389180178021744640</t>
  </si>
  <si>
    <t>sendDailyOrderSummary formattedToday : 12/09/2025</t>
  </si>
  <si>
    <t>sendDailyOrderSummary todayRows : [[940,"11 Sep 2025 เวลา 00:58","2025-09-11T17:00:00.000Z","Rare","Baby Cos",2,120,240,"เครดิต"],[941,"11 Sep 2025 เวลา 01:06","2025-09-11T17:00:00.000Z","8 Dining","Baby Cos",1,120,120,"เครดิต"],[942,"11 Sep 2025 เวลา 16:05","2025-09-11T17:00:00.000Z","Daya Eatery","Frillice Iceberg",1,140,140,"เงินสด"],[942,"11 Sep 2025 เวลา 16:05","2025-09-11T17:00:00.000Z","Daya Eatery","Baby Cos",1,120,120,"เงินสด"],[942,"11 Sep 2025 เวลา 16:05","2025-09-11T17:00:00.000Z","Daya Eatery","Red Coral",1,140,140,"เงินสด"],[943,"11 Sep 2025 เวลา 16:07","2025-09-11T17:00:00.000Z","Homie","Red Oak",1,120,120,"โอนเงิน"],[943,"11 Sep 2025 เวลา 16:07","2025-09-11T17:00:00.000Z","Homie","Frillice Iceberg",1,140,140,"โอนเงิน"],[943,"11 Sep 2025 เวลา 16:07","2025-09-11T17:00:00.000Z","Homie","Baby Cos",1,120,120,"โอนเงิน"]]</t>
  </si>
  <si>
    <t>json : "{\"destination\":\"Uffcadd844141cf0a43c0c2c87fb2389e\",\"events\":[{\"type\":\"message\",\"message\":{\"type\":\"text\",\"id\":\"578492764849963570\",\"quoteToken\":\"atgpl_yt-HA3wiO5I6F2nqG5CoDYKVVJKLdqg1N8NOhpnwCce70sC9FlOTQvsPrCloPravhqPYxfuGNhoZr_nZaXVse4YPVmFL6MnA2qEGp_LrBC_iRodwi_GCcHZL2MFnUUYrTuI45_bFgV-XmOOw\",\"text\":\"เอทบิสโทร\\nเบบี้คอส 1 โล\"},\"webhookEventId\":\"01K4XQZSSF42MJR2PQJCWKX1PP\",\"deliveryContext\":{\"isRedelivery\":false},\"timestamp\":1757639861556,\"source\":{\"type\":\"user\",\"userId\":\"Uc0f3910d135521f0995ac379d0c945f8\"},\"replyToken\":\"018b1e403270480e935dd8c119c0d148\",\"mode\":\"active\"}]}"</t>
  </si>
  <si>
    <t>json : "{\"destination\":\"Uffcadd844141cf0a43c0c2c87fb2389e\",\"events\":[{\"type\":\"message\",\"message\":{\"type\":\"text\",\"id\":\"578492843400626178\",\"quoteToken\":\"09yNkeq67PaGaFr4HGfF3YAGgXkYgOvbRlaZjXxPpGXX4X_PLyhFsCJkds8w-1YufBBzpOQCiCsamKugaE7wO7lAwOTNwO86o-HiYza39lykA8SDfspEbazyDnWN2CRDWbMZHefLpgObPPFBaxbXHg\",\"text\":\"แฟทบอย\\nเรดคอรัล 1โล\\nฟิลเลย์ 1 โล\\nเบบี้คอส 1โล\\nร้อกเกต 0.5โล\"},\"webhookEventId\":\"01K4XR17PBYY7W0KPYV106KNPJ\",\"deliveryContext\":{\"isRedelivery\":false},\"timestamp\":1757639908557,\"source\":{\"type\":\"user\",\"userId\":\"Uc0f3910d135521f0995ac379d0c945f8\"},\"replyToken\":\"3e139c8bc9c5444e89d06aff08ca8fed\",\"mode\":\"active\"}]}"</t>
  </si>
  <si>
    <t>json : "{\"destination\":\"Uffcadd844141cf0a43c0c2c87fb2389e\",\"events\":[{\"type\":\"message\",\"message\":{\"type\":\"text\",\"id\":\"578492880176283736\",\"quoteToken\":\"jJfCc6SKq40sgTs61tzZyRqIqXShvnKNkpDDBWi9dM8Mrh7NKn3YQxcgUaxBMJAipgFZi1_6inL7oqDEAjROgRnaljkjjqYe9WWb-g3DGOmQZ0DZAUutTjLCBu7ya_Dj3uZhvxlJHQ_lTDomnG2rtQ\",\"text\":\"โชเน็น 1\\nคอส 2 โล\"},\"webhookEventId\":\"01K4XR1WSM1CTQQYPDTQHHR7QR\",\"deliveryContext\":{\"isRedelivery\":false},\"timestamp\":1757639930415,\"source\":{\"type\":\"user\",\"userId\":\"Uc0f3910d135521f0995ac379d0c945f8\"},\"replyToken\":\"cd86e1917dd4492bb2b00e55e4f70c04\",\"mode\":\"active\"}]}"</t>
  </si>
  <si>
    <t>json : "{\"destination\":\"Uffcadd844141cf0a43c0c2c87fb2389e\",\"events\":[{\"type\":\"message\",\"message\":{\"type\":\"text\",\"id\":\"578493655854612602\",\"quoteToken\":\"tF3OaAFz8e_LJDZzHeejEND8vrmKNVgjWJeJ1Jip8gZjpdW2gki1z3Y4pJsSY71lvGAtnjjgHnNDnZFfUYuCxFfavNkPLEk5Z9pGHmu9LBlxcpqqIrL0Pe3VNEFfXdkg080dgiF9TmtrM6cZr88cyg\",\"text\":\"ได้ค่ะ\"},\"webhookEventId\":\"01K4XRG0FKSWQ5YZREACEEYQ33\",\"deliveryContext\":{\"isRedelivery\":false},\"timestamp\":1757640392807,\"source\":{\"type\":\"user\",\"userId\":\"U0a6caa79590587d5269bfdd7dcb6f3c2\"},\"replyToken\":\"7f87284f98f141909fd0f8010c10b7d5\",\"mode\":\"active\"}]}"</t>
  </si>
  <si>
    <t>sendDailyPackingSummary formattedToday : 12/09/2025</t>
  </si>
  <si>
    <t>sendDailyPackingSummary todayRows : [[940,"11 Sep 2025 เวลา 00:58","2025-09-11T17:00:00.000Z","Rare","Baby Cos",2,120,240,"เครดิต"],[941,"11 Sep 2025 เวลา 01:06","2025-09-11T17:00:00.000Z","8 Dining","Baby Cos",1,120,120,"เครดิต"],[942,"11 Sep 2025 เวลา 16:05","2025-09-11T17:00:00.000Z","Daya Eatery","Frillice Iceberg",1,140,140,"เงินสด"],[942,"11 Sep 2025 เวลา 16:05","2025-09-11T17:00:00.000Z","Daya Eatery","Baby Cos",1,120,120,"เงินสด"],[942,"11 Sep 2025 เวลา 16:05","2025-09-11T17:00:00.000Z","Daya Eatery","Red Coral",1,140,140,"เงินสด"],[943,"11 Sep 2025 เวลา 16:07","2025-09-11T17:00:00.000Z","Homie","Red Oak",1,120,120,"โอนเงิน"],[943,"11 Sep 2025 เวลา 16:07","2025-09-11T17:00:00.000Z","Homie","Frillice Iceberg",1,140,140,"โอนเงิน"],[943,"11 Sep 2025 เวลา 16:07","2025-09-11T17:00:00.000Z","Homie","Baby Cos",1,120,120,"โอนเงิน"]]</t>
  </si>
  <si>
    <t>json : "{\"date\":\"2025-09-12T03:43:27.977Z\",\"deliveryDate\":\"2025-09-12\",\"user\":\"Shounen Yakiniku\",\"userLine\":\"ADMIN\",\"payMethod\":\"เครดิต\",\"userId\":\"ADMIN\",\"order\":[{\"name\":\"Cos\",\"nameTh\":\"คอส\",\"amount\":2,\"price\":120,\"subtotal\":240}]}"</t>
  </si>
  <si>
    <t>🔥 Queued order with Trigger ID: 2533939354980581376</t>
  </si>
  <si>
    <t>json : "{\"date\":\"2025-09-12T03:44:20.107Z\",\"deliveryDate\":\"2025-09-12\",\"user\":\"8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</si>
  <si>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5146840949258715136</t>
  </si>
  <si>
    <t>🔥 Processing order for trigger: 2533939354980581376</t>
  </si>
  <si>
    <t>summarizeOrdersToPayments key: 12/09/2025|Shounen Yakiniku</t>
  </si>
  <si>
    <t>✅ เริ่ม generateAdminDeliveryDocs สำหรับ: Shounen Yakiniku วันที่: 12092025</t>
  </si>
  <si>
    <t>✨ สร้างเลขที่เอกสารใหม่: DS120925003</t>
  </si>
  <si>
    <t>💾 อัปเดตเลขที่เอกสาร DS120925003 ใน Payments แถวที่ 2194</t>
  </si>
  <si>
    <t>🔥 Deleted property for trigger: 2533939354980581376</t>
  </si>
  <si>
    <t>✅ Deleted trigger: 2533939354980581376</t>
  </si>
  <si>
    <t>🔥 Processing order for trigger: 5146840949258715136</t>
  </si>
  <si>
    <t>summarizeOrdersToPayments key: 12/09/2025|8 Bistro</t>
  </si>
  <si>
    <t>✅ เริ่ม generateAdminDeliveryDocs สำหรับ: 8 Bistro วันที่: 12092025</t>
  </si>
  <si>
    <t>✨ สร้างเลขที่เอกสารใหม่: DS120925004</t>
  </si>
  <si>
    <t>💾 อัปเดตเลขที่เอกสาร DS120925004 ใน Payments แถวที่ 2195</t>
  </si>
  <si>
    <t>🔥 Deleted property for trigger: 5146840949258715136</t>
  </si>
  <si>
    <t>✅ Deleted trigger: 5146840949258715136</t>
  </si>
  <si>
    <t>json : "{\"date\":\"2025-09-12T03:53:16.151Z\",\"deliveryDate\":\"2025-09-12\",\"user\":\"Fat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ร็อคเก็ต\",\"amount\":0.3,\"price\":300,\"subtotal\":90},{\"name\":\"Red Coral\",\"nameTh\":\"เรดคอรัล\",\"amount\":1,\"price\":140,\"subtotal\":140}]}"</t>
  </si>
  <si>
    <t>🔥 Queued order with Trigger ID: 5982480163009462272</t>
  </si>
  <si>
    <t>🔥 Processing order for trigger: 5982480163009462272</t>
  </si>
  <si>
    <t>json : "{\"date\":\"2025-09-12T03:54:07.761Z\",\"deliveryDate\":\"2025-09-12\",\"user\":\"Smaz\",\"userLine\":\"ADMIN\",\"payMethod\":\"โอนเงิน\",\"userId\":\"ADMIN\",\"order\":[{\"name\":\"Frillice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</si>
  <si>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summarizeOrdersToPayments key: 12/09/2025|Fat Boy</t>
  </si>
  <si>
    <t>🔥 Queued order with Trigger ID: 7199019384629624832</t>
  </si>
  <si>
    <t>✅ เริ่ม generateAdminDeliveryDocs สำหรับ: Fat Boy วันที่: 12092025</t>
  </si>
  <si>
    <t>✨ สร้างเลขที่เอกสารใหม่: DS120925005</t>
  </si>
  <si>
    <t>💾 อัปเดตเลขที่เอกสาร DS120925005 ใน Payments แถวที่ 2196</t>
  </si>
  <si>
    <t>🔥 Deleted property for trigger: 5982480163009462272</t>
  </si>
  <si>
    <t>✅ Deleted trigger: 5982480163009462272</t>
  </si>
  <si>
    <t>🔥 Processing order for trigger: 7199019384629624832</t>
  </si>
  <si>
    <t>summarizeOrdersToPayments key: 12/09/2025|Smaz</t>
  </si>
  <si>
    <t>✅ เริ่ม generateAdminDeliveryDocs สำหรับ: Smaz วันที่: 12092025</t>
  </si>
  <si>
    <t>🔥 Deleted property for trigger: 7199019384629624832</t>
  </si>
  <si>
    <t>✅ Deleted trigger: 7199019384629624832</t>
  </si>
  <si>
    <t>json : "{\"destination\":\"Uffcadd844141cf0a43c0c2c87fb2389e\",\"events\":[{\"type\":\"message\",\"message\":{\"type\":\"text\",\"id\":\"578509519819637366\",\"quoteToken\":\"YqXaKEYqfRnesNSuKrkPfXPDja7R5eeb46KB-tfCej_Xt-oGkHV5rmONCd1pNY7RYkbkl6kBE7zxcie_f4VfmMG-V0_IC9iLYOPnc4mlJbF8OYGCFHAw-_PLLWlHw-wh-uWf3hQdS0YUjO_b-0locQ\",\"text\":\"ผักฟินสวยไหมคะ\\nพอดีรอบที่แล้วสั่งมาต้นเล็ก\"},\"webhookEventId\":\"01K4Y1GJ70V2S9HHMXXNH4XY6P\",\"deliveryContext\":{\"isRedelivery\":false},\"timestamp\":1757649848293,\"source\":{\"type\":\"user\",\"userId\":\"U21b3788b2e55446c56765eb78ef5a3ab\"},\"replyToken\":\"21eee2cd044447319171a03583a36ee0\",\"mode\":\"active\"}]}"</t>
  </si>
  <si>
    <t>json : "{\"date\":\"2025-09-12T04:19:48.623Z\",\"deliveryDate\":\"2025-09-12\",\"user\":\"Rare\",\"userLine\":\"ADMIN\",\"payMethod\":\"เครดิต\",\"userId\":\"ADMIN\",\"order\":[{\"name\":\"Cos\",\"nameTh\":\"คอส\",\"amount\":2,\"price\":120,\"subtotal\":240}]}"</t>
  </si>
  <si>
    <t>🔥 Queued order with Trigger ID: 3679144040307097600</t>
  </si>
  <si>
    <t>🔥 Processing order for trigger: 3679144040307097600</t>
  </si>
  <si>
    <t>Found 1 rows to delete for shop "Rare" on 12/09/2025.</t>
  </si>
  <si>
    <t>Deleted row: 3954</t>
  </si>
  <si>
    <t>Found existing payment summary at data index: 2188</t>
  </si>
  <si>
    <t>Row 2190 updated successfully.</t>
  </si>
  <si>
    <t>✅ เริ่ม generateAdminDeliveryDocs สำหรับ: Rare วันที่: 12092025</t>
  </si>
  <si>
    <t>🗑️ ลบไฟล์เก่า: Rare-DS120925001.pdf</t>
  </si>
  <si>
    <t>🔍 พบเลขที่เอกสารเดิมใน Payments: DS120925001</t>
  </si>
  <si>
    <t>💾 อัปเดตเลขที่เอกสาร DS120925001 ใน Payments แถวที่ 2190</t>
  </si>
  <si>
    <t>🔥 Deleted property for trigger: 3679144040307097600</t>
  </si>
  <si>
    <t>✅ Deleted trigger: 3679144040307097600</t>
  </si>
  <si>
    <t>json : "{\"date\":\"2025-09-12T05:54:11.664Z\",\"deliveryDate\":\"2025-09-13\",\"user\":\"ไวท์เฮ้าส์\",\"userLine\":\"Gt\",\"payMethod\":\"เงินสด\",\"userId\":\"Uc6055f977b197597baf773d364ef63ef\",\"order\":[{\"name\":\"Red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</si>
  <si>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{"sentMessages":[{"id":"578520606019682458","quoteToken":"8FxwLYOddYQo7Ps4cCsjHeSVjxft--UW2sdItYexqZlECFPnpDZEnb5BveijVQZsCTD9Nucg9q3tlTSrpOyjdqN8Hz7GtzcGAyL18H4SbmEd7IjxAuJ1C4ho41TO0o4HRLMtXrl_d3PICeQTyLL-yA"}]}</t>
  </si>
  <si>
    <t>🔥 Queued order with Trigger ID: 6569308665717719040</t>
  </si>
  <si>
    <t>🔥 Processing order for trigger: 6569308665717719040</t>
  </si>
  <si>
    <t>Delivery Date : Sat Sep 13 2025 07:00:00 GMT+0700 (เวลาอินโดจีน)</t>
  </si>
  <si>
    <t>Delivery Date Formated: 13/09/2025</t>
  </si>
  <si>
    <t>summarizeOrdersToPayments key: 13/09/2025|ไวท์เฮ้าส์</t>
  </si>
  <si>
    <t>🔥 Deleted property for trigger: 6569308665717719040</t>
  </si>
  <si>
    <t>✅ Deleted trigger: 6569308665717719040</t>
  </si>
  <si>
    <t>json : "{\"destination\":\"Uffcadd844141cf0a43c0c2c87fb2389e\",\"events\":[{\"type\":\"follow\",\"follow\":{\"isUnblocked\":false},\"webhookEventId\":\"01K4Y957FX31Y2TJV1T5C3MFN2\",\"deliveryContext\":{\"isRedelivery\":false},\"timestamp\":1757657865220,\"source\":{\"type\":\"user\",\"userId\":\"U404c4fd8e86db9bac2df20458b83d4c8\"},\"replyToken\":\"e6cb1b8cbf43426c8378559676584cdd\",\"mode\":\"active\"}]}"</t>
  </si>
  <si>
    <t>userId : U404c4fd8e86db9bac2df20458b83d4c8</t>
  </si>
  <si>
    <t>json : "{\"destination\":\"Uffcadd844141cf0a43c0c2c87fb2389e\",\"events\":[{\"type\":\"message\",\"message\":{\"type\":\"text\",\"id\":\"578523010865824224\",\"quoteToken\":\"pBnJLUnJgc_Ez5pSIq0j579E8yM3f4GosFGT4YeoGo-L7qZRcuT0wRhK4LrWczmexA9FF4i-T5sKb7Ts9BC1H5Iqmasjvt7Y0P0ZgBV6POu2kafbXlmM0rLwlZRkSJ32bkDq2g9y5zODsbSJLYnFIw\",\"text\":\"สั่งผัก\"},\"webhookEventId\":\"01K4Y95Z4J3TT7YZ5RXZWWB3R5\",\"deliveryContext\":{\"isRedelivery\":false},\"timestamp\":1757657889741,\"source\":{\"type\":\"user\",\"userId\":\"U404c4fd8e86db9bac2df20458b83d4c8\"},\"replyToken\":\"81e3a401898a4566829d372b349201b3\",\"mode\":\"active\"}]}"</t>
  </si>
  <si>
    <t>profile displayName : =a.mika&lt;</t>
  </si>
  <si>
    <t>json : "{\"destination\":\"Uffcadd844141cf0a43c0c2c87fb2389e\",\"events\":[{\"type\":\"message\",\"message\":{\"type\":\"text\",\"id\":\"578546888216150108\",\"quoteToken\":\"IQJMQ3vjjwaRrIW_3q1pDZHAwH9zLMm1QA__3FohZX4_F2JpSS7TMBRAkWD21q45Dk-LU5EuLXogr5zZaH7KO_8bqlyNZvM1FnWzMx5gnRUMcrKxPFMty7YR5AJ7eqRSzjYtjzP34H_8xGwfWrFr9w\",\"text\":\" สั่งผักสลัดหน่อยค่ะ\\nกรีนโอ๊ค1โล\\nเรดโอ๊ค 1โล\\nฟินเดย์1โล\\nผักเบบี้คอส1โล\\nขอบคุณค่ะ\\n\"},\"webhookEventId\":\"01K4YPR9V6S4X7BD4138PFH1M4\",\"deliveryContext\":{\"isRedelivery\":false},\"timestamp\":1757672121749,\"source\":{\"type\":\"user\",\"userId\":\"U78617910c23af5dc02e8b5d4035a5026\"},\"replyToken\":\"cf873f43f3dd42b9a474a18afb305a9d\",\"mode\":\"active\"}]}"</t>
  </si>
  <si>
    <t>json : "{\"destination\":\"Uffcadd844141cf0a43c0c2c87fb2389e\",\"events\":[{\"type\":\"message\",\"message\":{\"type\":\"image\",\"id\":\"578555173912183214\",\"quoteToken\":\"3_UckCZHGS4lVsjcjFhMEoYoCRnpBUk6ufCu_4aOCz_njlYyX21qG6MpqXHQ6dyjt5RBXe8eH70ykZVTb5GgEsZPf68vaVBbWNwTAZUYSJyDjp-oNui-G5duj4RV4wY2zNHcGJsbzm_Q09TtaR6zrA\",\"contentProvider\":{\"type\":\"line\"}},\"webhookEventId\":\"01K4YVF17P1XSBSPZS4SE4YSHE\",\"deliveryContext\":{\"isRedelivery\":false},\"timestamp\":1757677060841,\"source\":{\"type\":\"user\",\"userId\":\"Ua560acbf9a31e34c0b4e4c64e77ac84d\"},\"replyToken\":\"76351f5d85844bd19438fb8a1204093c\",\"mode\":\"active\"}]}"</t>
  </si>
  <si>
    <t>json : "{\"destination\":\"Uffcadd844141cf0a43c0c2c87fb2389e\",\"events\":[{\"type\":\"message\",\"message\":{\"type\":\"text\",\"id\":\"578570408010973902\",\"quoteToken\":\"23-j-frv7j7iUpS07kxhy69zmTuLQBmsO0esQWNbU3pvGnkMO694mH_SQG1f2w1uTN3ZEYKJF0qmymG6eBu74bEZU3y2g-yq8av4or0vg5kNYRb4YU7G9TpmGyaf_G_pS_sKRpTzdLhI1xc1QYnkMA\",\"text\":\"สั่งผัก\"},\"webhookEventId\":\"01K4Z443XTCGYZQ76FGRAVMDMB\",\"deliveryContext\":{\"isRedelivery\":false},\"timestamp\":1757686140649,\"source\":{\"type\":\"user\",\"userId\":\"Ub25b4a42fcc8758cb1a211f1f480c6e3\"},\"replyToken\":\"9d7d5153b7a74329a2279ad17e541019\",\"mode\":\"active\"}]}"</t>
  </si>
  <si>
    <t>json : "{\"date\":\"2025-09-12T14:09:30.070Z\",\"deliveryDate\":\"2025-09-13\",\"user\":\"Den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</si>
  <si>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{"sentMessages":[{"id":"578570465389052229","quoteToken":"R1fYMHhvtM9fRbpDDfwloxRVUNnkgsxaZU3Pu6GX49iMf7LybQmvPSD466jdhbLEv-vSwcZfs3hL9SkvxbuaGKny47rsErL6pl9Ma7g2Ooba2eDzJaptr2HjbS9tfMYP1RAYQ2Dj2K-smFmW-sMf6A"}]}</t>
  </si>
  <si>
    <t>🔥 Queued order with Trigger ID: 2684141439427805184</t>
  </si>
  <si>
    <t>🔥 Processing order for trigger: 2684141439427805184</t>
  </si>
  <si>
    <t>summarizeOrdersToPayments key: 13/09/2025|Den Shabu</t>
  </si>
  <si>
    <t>🔥 Deleted property for trigger: 2684141439427805184</t>
  </si>
  <si>
    <t>✅ Deleted trigger: 2684141439427805184</t>
  </si>
  <si>
    <t>json : "{\"destination\":\"Uffcadd844141cf0a43c0c2c87fb2389e\",\"events\":[{\"type\":\"message\",\"message\":{\"type\":\"text\",\"id\":\"578583236859658581\",\"quoteToken\":\"jLY-AyO0Ss_KUNSyv7Ezr9mqeQBiBxc-kKpd7CfOCfHfM9mfDnHg-G7x0SF3uITv7Rr8Qvg5Of6HzTBbDdGJVDUe7NJadePdz4uGp7v-aeNzfcOOjsyBVAXA04p5gHR07tJWcVojTmzcDs_Gm1tJNA\",\"text\":\"เอทบิสโทร\\nฟิลเลย์ 1 โล\\nเรดคอรัล 1 โล\"},\"webhookEventId\":\"01K4ZBDFE09X49WGV75PTP0WAD\",\"deliveryContext\":{\"isRedelivery\":false},\"timestamp\":1757693787075,\"source\":{\"type\":\"user\",\"userId\":\"Uc0f3910d135521f0995ac379d0c945f8\"},\"replyToken\":\"daaf967f146c4341b67491463e59a853\",\"mode\":\"active\"}]}"</t>
  </si>
  <si>
    <t>json : "{\"destination\":\"Uffcadd844141cf0a43c0c2c87fb2389e\",\"events\":[{\"type\":\"message\",\"message\":{\"type\":\"text\",\"id\":\"578583268149166132\",\"quoteToken\":\"UVeBRNYSUq1nb39jgkuy2VNFsjJLrJ8ekllAK6MNWETZpaePpFqvylgFKV1AXfMH36TXhFBAoN9zwl14m-uxQ-D9DOEAbWrx0eq1mCrAadBxwPK7V6KbgX8gSeNgqA57Yp1nD3q5MbrrfV8Bzv2kCw\",\"text\":\"แฟทบอย\\nเรดคอรัล 1โล\\nฟิลเลย์ 1 โล\\nร้อกเกต 0.5โล\"},\"webhookEventId\":\"01K4ZBE17923FW2B8NR67CNZ0S\",\"deliveryContext\":{\"isRedelivery\":false},\"timestamp\":1757693805719,\"source\":{\"type\":\"user\",\"userId\":\"Uc0f3910d135521f0995ac379d0c945f8\"},\"replyToken\":\"d774a90b735f4b2caa78b132721d2453\",\"mode\":\"active\"}]}"</t>
  </si>
  <si>
    <t>json : "{\"destination\":\"Uffcadd844141cf0a43c0c2c87fb2389e\",\"events\":[{\"type\":\"message\",\"message\":{\"type\":\"text\",\"id\":\"578583310394458353\",\"quoteToken\":\"qVGhLTxz5cDMi0ziAOjsstiHleuIK9OcEajXnALg1sihYdS60ZHh1cqSBRAAxpuRD8nNwl9q4bVx0GIHdqNoBPPTSw6uPXCIGg1xDh9gZBD86l9Aw-mTiZVlfRJP2HmUmHIgm6LTBuLagR3F1bHFEQ\",\"text\":\"โชเน็น 1 \\nคอส 2 โลค่ะ\"},\"webhookEventId\":\"01K4ZBET0XB152YCGF7H96A920\",\"deliveryContext\":{\"isRedelivery\":false},\"timestamp\":1757693831033,\"source\":{\"type\":\"user\",\"userId\":\"Uc0f3910d135521f0995ac379d0c945f8\"},\"replyToken\":\"8dcfb3079c0b403b8085be03c8a1e776\",\"mode\":\"active\"}]}"</t>
  </si>
  <si>
    <t>json : "{\"destination\":\"Uffcadd844141cf0a43c0c2c87fb2389e\",\"events\":[{\"type\":\"message\",\"message\":{\"type\":\"text\",\"id\":\"578610692421058595\",\"quoteToken\":\"tprQZ7G0yhmX4_8nX-AT7Rfk6xSoiWhIMxdnSpsqgrXCrbuSCBU129fUsTS7weqxqCRD53n6ZXnGbkmtz7JttxXcHP2H4dOHUj9l1Bw5G3EePruOT1bFfnx057ihcXl3uN3QlVzXaqJwxzqc39lGNw\",\"text\":\"สั่งผัก\"},\"webhookEventId\":\"01K4ZV0WDJM5RAHBQHPCK11QR3\",\"deliveryContext\":{\"isRedelivery\":false},\"timestamp\":1757710151861,\"source\":{\"type\":\"user\",\"userId\":\"U863ec6850ff494c8ad50b25afa94efb0\"},\"replyToken\":\"55de6dc510e346079ddf266da76c7443\",\"mode\":\"active\"}]}"</t>
  </si>
  <si>
    <t>json : "{\"destination\":\"Uffcadd844141cf0a43c0c2c87fb2389e\",\"events\":[{\"type\":\"message\",\"message\":{\"type\":\"text\",\"id\":\"578610688763625696\",\"quoteToken\":\"gEXMR3G1Xk8DB0OqMo6KlCRG-oDqMfp6OQX9FwJzFuXUBw1LfpZeXluduHBtDYu1Q9ENwh6NljnfH_2hpdQd8YoKwQHiUbfwKh5QqNTomj7j89GvZQ2zyx34WRb3DPhCHOUMKu4Ep-e3Gm-7pZw9xA\",\"text\":\"สั่งผัก\"},\"webhookEventId\":\"01K4ZV0TKPWQDKJMCM3R6RG7P4\",\"deliveryContext\":{\"isRedelivery\":false},\"timestamp\":1757710149736,\"source\":{\"type\":\"user\",\"userId\":\"U863ec6850ff494c8ad50b25afa94efb0\"},\"replyToken\":\"4e636625ae3149d283672c16a81fcc79\",\"mode\":\"active\"}]}"</t>
  </si>
  <si>
    <t>json : "{\"date\":\"2025-09-12T20:49:48.468Z\",\"deliveryDate\":\"2025-09-13\",\"user\":\"Morning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</si>
  <si>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{"sentMessages":[{"id":"578610759295828173","quoteToken":"kfW7CvBHBd4e3SVWOAf9JskBSNzGr05J-DatGrc1Og6SFb_9fzm4E2pN0ioaF7bZU9YXGJ5DjaL0KZmtRx5XqKRJLQNGEY2SqvBxslCVp3jZ08un2lDOXrlzfN9m0ZeKKPwTtK_xxfrbXqZcXrq1sA"}]}</t>
  </si>
  <si>
    <t>🔥 Queued order with Trigger ID: 418315164496953344</t>
  </si>
  <si>
    <t>🔥 Processing order for trigger: 418315164496953344</t>
  </si>
  <si>
    <t>summarizeOrdersToPayments key: 13/09/2025|Morning Tonight</t>
  </si>
  <si>
    <t>🔥 Deleted property for trigger: 418315164496953344</t>
  </si>
  <si>
    <t>✅ Deleted trigger: 418315164496953344</t>
  </si>
  <si>
    <t>sendDailyOrderSummary formattedToday : 13/09/2025</t>
  </si>
  <si>
    <t>sendDailyOrderSummary todayRows : [[948,"12 Sep 2025 เวลา 12:55","2025-09-12T17:00:00.000Z","ไวท์เฮ้าส์","Red Oak",0.5,120,60,"เงินสด"],[948,"12 Sep 2025 เวลา 12:55","2025-09-12T17:00:00.000Z","ไวท์เฮ้าส์","Baby Cos",1,120,120,"เงินสด"],[949,"12 Sep 2025 เวลา 21:11","2025-09-12T17:00:00.000Z","Den Shabu","Green Oak",1,120,120,"เงินสด"],[949,"12 Sep 2025 เวลา 21:11","2025-09-12T17:00:00.000Z","Den Shabu","Red Oak",1,120,120,"เงินสด"],[950,"13 Sep 2025 เวลา 03:50","2025-09-12T17:00:00.000Z","Morning Tonight","Green Oak",1,120,120,"เครดิต"],[950,"13 Sep 2025 เวลา 03:50","2025-09-12T17:00:00.000Z","Morning Tonight","Red Oak",1,120,120,"เครดิต"]]</t>
  </si>
  <si>
    <t>sendDailyPackingSummary formattedToday : 13/09/2025</t>
  </si>
  <si>
    <t>sendDailyPackingSummary todayRows : [[948,"12 Sep 2025 เวลา 12:55","2025-09-12T17:00:00.000Z","ไวท์เฮ้าส์","Red Oak",0.5,120,60,"เงินสด"],[948,"12 Sep 2025 เวลา 12:55","2025-09-12T17:00:00.000Z","ไวท์เฮ้าส์","Baby Cos",1,120,120,"เงินสด"],[949,"12 Sep 2025 เวลา 21:11","2025-09-12T17:00:00.000Z","Den Shabu","Green Oak",1,120,120,"เงินสด"],[949,"12 Sep 2025 เวลา 21:11","2025-09-12T17:00:00.000Z","Den Shabu","Red Oak",1,120,120,"เงินสด"],[950,"13 Sep 2025 เวลา 03:50","2025-09-12T17:00:00.000Z","Morning Tonight","Green Oak",1,120,120,"เครดิต"],[950,"13 Sep 2025 เวลา 03:50","2025-09-12T17:00:00.000Z","Morning Tonight","Red Oak",1,120,120,"เครดิต"]]</t>
  </si>
  <si>
    <t>json : "{\"date\":\"2025-09-13T02:02:22.340Z\",\"deliveryDate\":\"2025-09-13\",\"user\":\"Shounen Yakiniku\",\"userLine\":\"ADMIN\",\"payMethod\":\"เครดิต\",\"userId\":\"ADMIN\",\"order\":[{\"name\":\"Cos\",\"nameTh\":\"คอส\",\"amount\":2,\"price\":120,\"subtotal\":240}]}"</t>
  </si>
  <si>
    <t>🔥 Queued order with Trigger ID: 7025811118882816000</t>
  </si>
  <si>
    <t>🔥 Processing order for trigger: 7025811118882816000</t>
  </si>
  <si>
    <t>summarizeOrdersToPayments key: 13/09/2025|Shounen Yakiniku</t>
  </si>
  <si>
    <t>✅ เริ่ม generateAdminDeliveryDocs สำหรับ: Shounen Yakiniku วันที่: 13092025</t>
  </si>
  <si>
    <t>✨ สร้างเลขที่เอกสารใหม่: DS130925002</t>
  </si>
  <si>
    <t>💾 อัปเดตเลขที่เอกสาร DS130925002 ใน Payments แถวที่ 2201</t>
  </si>
  <si>
    <t>🔥 Deleted property for trigger: 7025811118882816000</t>
  </si>
  <si>
    <t>✅ Deleted trigger: 7025811118882816000</t>
  </si>
  <si>
    <t>json : "{\"date\":\"2025-09-13T02:19:11.445Z\",\"deliveryDate\":\"2025-09-13\",\"user\":\"8 Bistro\",\"userLine\":\"ADMIN\",\"payMethod\":\"เครดิต\",\"userId\":\"ADMIN\",\"order\":[{\"name\":\"Red Coral\",\"nameTh\":\"เรดคอรัล\",\"amount\":1,\"price\":140,\"subtotal\":140}]}"</t>
  </si>
  <si>
    <t>🔥 Queued order with Trigger ID: 7308183769528139776</t>
  </si>
  <si>
    <t>json : "{\"date\":\"2025-09-13T02:19:39.003Z\",\"deliveryDate\":\"2025-09-13\",\"user\":\"Fat Boy\",\"userLine\":\"ADMIN\",\"payMethod\":\"เครดิต\",\"userId\":\"ADMIN\",\"order\":[{\"name\":\"Red Coral\",\"nameTh\":\"เรดคอรัล\",\"amount\":1,\"price\":140,\"subtotal\":140}]}"</t>
  </si>
  <si>
    <t>🔥 Queued order with Trigger ID: 4187242004318519296</t>
  </si>
  <si>
    <t>json : "{\"date\":\"2025-09-13T02:20:30.644Z\",\"deliveryDate\":\"2025-09-13\",\"user\":\"ฌาณิ\",\"userLine\":\"ADMIN\",\"payMethod\":\"โอนเงิน\",\"userId\":\"ADMIN\",\"order\":[{\"name\":\"Green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</si>
  <si>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5564846064361537536</t>
  </si>
  <si>
    <t>🔥 Processing order for trigger: 7308183769528139776</t>
  </si>
  <si>
    <t>🔥 Processing order for trigger: 4187242004318519296</t>
  </si>
  <si>
    <t>summarizeOrdersToPayments key: 13/09/2025|Fat Boy</t>
  </si>
  <si>
    <t>✅ เริ่ม generateAdminDeliveryDocs สำหรับ: Fat Boy วันที่: 13092025</t>
  </si>
  <si>
    <t>✨ สร้างเลขที่เอกสารใหม่: DS130925003</t>
  </si>
  <si>
    <t>summarizeOrdersToPayments key: 13/09/2025|8 Bistro</t>
  </si>
  <si>
    <t>🔥 Processing order for trigger: 5564846064361537536</t>
  </si>
  <si>
    <t>💾 อัปเดตเลขที่เอกสาร DS130925003 ใน Payments แถวที่ 2202</t>
  </si>
  <si>
    <t>🔥 Deleted property for trigger: 4187242004318519296</t>
  </si>
  <si>
    <t>✅ Deleted trigger: 4187242004318519296</t>
  </si>
  <si>
    <t>summarizeOrdersToPayments key: 13/09/2025|ฌาณิ</t>
  </si>
  <si>
    <t>✅ เริ่ม generateAdminDeliveryDocs สำหรับ: ฌาณิ วันที่: 13092025</t>
  </si>
  <si>
    <t>✅ เริ่ม generateAdminDeliveryDocs สำหรับ: 8 Bistro วันที่: 13092025</t>
  </si>
  <si>
    <t>🔥 Deleted property for trigger: 5564846064361537536</t>
  </si>
  <si>
    <t>✅ Deleted trigger: 5564846064361537536</t>
  </si>
  <si>
    <t>✨ สร้างเลขที่เอกสารใหม่: DS130925004</t>
  </si>
  <si>
    <t>💾 อัปเดตเลขที่เอกสาร DS130925004 ใน Payments แถวที่ 2203</t>
  </si>
  <si>
    <t>🔥 Deleted property for trigger: 7308183769528139776</t>
  </si>
  <si>
    <t>✅ Deleted trigger: 7308183769528139776</t>
  </si>
  <si>
    <t>json : "{\"destination\":\"Uffcadd844141cf0a43c0c2c87fb2389e\",\"events\":[{\"type\":\"message\",\"message\":{\"type\":\"text\",\"id\":\"578646626332312239\",\"quoteToken\":\"0jSbNx9EKgvEYUHve90CBgAHWgXb7CgcNNwpv2LbR3aH93ybLhbw9Xp0SrR7x5pJkXDkhrKNIhENndvfzBNErJyt71nnsBJL2p3FdJq_3P0FVn5UVQGAhKXCBDTezgjZiPNE9TW5rUdUP0hQs36ehw\",\"text\":\"เคน\\nเรดคอรัล 1 โลค่ะ ฝากไว้แฟทบอยนะคะ\"},\"webhookEventId\":\"01K50FEGQT27KPJWMM54JBQH7X\",\"deliveryContext\":{\"isRedelivery\":false},\"timestamp\":1757731570307,\"source\":{\"type\":\"user\",\"userId\":\"Uc0f3910d135521f0995ac379d0c945f8\"},\"replyToken\":\"5197bb8ee4af42f69d128d7d7955a3bb\",\"mode\":\"active\"}]}"</t>
  </si>
  <si>
    <t>json : "{\"destination\":\"Uffcadd844141cf0a43c0c2c87fb2389e\",\"events\":[{\"type\":\"message\",\"message\":{\"type\":\"text\",\"id\":\"578646675690881638\",\"quoteToken\":\"f-iRGZREpf5i7EaxXKBZFGec8J84vIRGGWacq3qd3GEHkHDH034RUggsrzGPrzhMbvzSS-fqVKJcjvWpuQz5bdw5RZi8LlGRuDNGwOJueYqWl6ezXMneK-RfypYtM0F6utYgBrY8NgCY7Z6TSuNJJg\",\"text\":\"สั่งผัก\"},\"webhookEventId\":\"01K50FFDQRBTG33X1BBRF2YT6N\",\"deliveryContext\":{\"isRedelivery\":false},\"timestamp\":1757731599681,\"source\":{\"type\":\"user\",\"userId\":\"U78617910c23af5dc02e8b5d4035a5026\"},\"replyToken\":\"a5207113d7164f54951fe97e25e57d9d\",\"mode\":\"active\"}]}"</t>
  </si>
  <si>
    <t>json : "{\"destination\":\"Uffcadd844141cf0a43c0c2c87fb2389e\",\"events\":[{\"type\":\"message\",\"message\":{\"type\":\"text\",\"id\":\"578646739763069328\",\"quoteToken\":\"4ppbebFcAXiKcgY39T2VEvALfDnlY4Z6d-JTOIdfK74gzX29KnPFmyNBlHWR8HfMQ2dJntPFFat7kzoMcNYdGgn-Y4Rq4dAmPTSGLRf6WO5c_8q9gseod7B4jSR7_eYRz87zmnrox4mRavtbGee8rQ\",\"text\":\"คะ\"},\"webhookEventId\":\"01K50FGJQWQP0P154703NVAARD\",\"deliveryContext\":{\"isRedelivery\":false},\"timestamp\":1757731637947,\"source\":{\"type\":\"user\",\"userId\":\"U78617910c23af5dc02e8b5d4035a5026\"},\"replyToken\":\"cf4691060f864912a120403bc031a5a1\",\"mode\":\"active\"}]}"</t>
  </si>
  <si>
    <t>json : "{\"date\":\"2025-09-13T03:13:00.875Z\",\"deliveryDate\":\"2025-09-13\",\"user\":\"Ken Izakaya\",\"userLine\":\"ADMIN\",\"payMethod\":\"เครดิต\",\"userId\":\"ADMIN\",\"order\":[{\"name\":\"Red Coral\",\"nameTh\":\"เรดคอรัล\",\"amount\":1,\"price\":140,\"subtotal\":140}]}"</t>
  </si>
  <si>
    <t>🔥 Queued order with Trigger ID: 7889494648010309632</t>
  </si>
  <si>
    <t>🔥 Processing order for trigger: 7889494648010309632</t>
  </si>
  <si>
    <t>summarizeOrdersToPayments key: 13/09/2025|Ken Izakaya</t>
  </si>
  <si>
    <t>✅ เริ่ม generateAdminDeliveryDocs สำหรับ: Ken Izakaya วันที่: 13092025</t>
  </si>
  <si>
    <t>✨ สร้างเลขที่เอกสารใหม่: DS130925005</t>
  </si>
  <si>
    <t>💾 อัปเดตเลขที่เอกสาร DS130925005 ใน Payments แถวที่ 2205</t>
  </si>
  <si>
    <t>🔥 Deleted property for trigger: 7889494648010309632</t>
  </si>
  <si>
    <t>✅ Deleted trigger: 7889494648010309632</t>
  </si>
  <si>
    <t>json : "{\"date\":\"2025-09-13T03:39:29.386Z\",\"deliveryDate\":\"2025-09-13\",\"user\":\"Ken Izakaya\",\"userLine\":\"ADMIN\",\"payMethod\":\"เครดิต\",\"userId\":\"ADMIN\",\"order\":[{\"name\":\"Red Coral\",\"nameTh\":\"เรดคอรัล\",\"amount\":1,\"price\":140,\"subtotal\":140}]}"</t>
  </si>
  <si>
    <t>🔥 Queued order with Trigger ID: 3188516010390978560</t>
  </si>
  <si>
    <t>🔥 Processing order for trigger: 3188516010390978560</t>
  </si>
  <si>
    <t>Found 1 rows to delete for shop "Ken Izakaya" on 13/09/2025.</t>
  </si>
  <si>
    <t>Deleted row: 3981</t>
  </si>
  <si>
    <t>Found existing payment summary at data index: 2203</t>
  </si>
  <si>
    <t>Row 2205 updated successfully.</t>
  </si>
  <si>
    <t>🗑️ ลบไฟล์เก่า: Ken Izakaya-DS130925005.pdf</t>
  </si>
  <si>
    <t>🔍 พบเลขที่เอกสารเดิมใน Payments: DS130925005</t>
  </si>
  <si>
    <t>🔥 Deleted property for trigger: 3188516010390978560</t>
  </si>
  <si>
    <t>✅ Deleted trigger: 3188516010390978560</t>
  </si>
  <si>
    <t>json : "{\"destination\":\"Uffcadd844141cf0a43c0c2c87fb2389e\",\"events\":[{\"type\":\"message\",\"message\":{\"type\":\"text\",\"id\":\"578668940918522354\",\"quoteToken\":\"ALtIaKdeNR50QjesjFye9G7f10Ru1I1HcXNC_7NaM2lRq4e7fR7W2NkYFmIKuMwzWcJVoHnQjuqrRfgsNABvG_gREZrQ3QlkGM0jRVYmMSoDKoygZjP6CSU8ocde0Gbh3R76r4nCTb21uBCaw-FedA\",\"text\":\"วันนี้ มีมาในเมือง อีกไหมคะ\"},\"webhookEventId\":\"01K50W4DQ44BGMN6Z0DVYVVJ37\",\"deliveryContext\":{\"isRedelivery\":false},\"timestamp\":1757744870677,\"source\":{\"type\":\"user\",\"userId\":\"Ua2519870371da500fb2909b15577d510\"},\"replyToken\":\"d6969c448ad942a7bbeeea28080fabd7\",\"mode\":\"active\"}]}"</t>
  </si>
  <si>
    <t>json : "{\"destination\":\"Uffcadd844141cf0a43c0c2c87fb2389e\",\"events\":[{\"type\":\"message\",\"message\":{\"type\":\"text\",\"id\":\"578668962863907076\",\"quoteToken\":\"MWVLovpIWudj56bZMxz_CiDm7j8aeCoiw4rgvWP37rZLJlZ8wHhM-Xc7HQsETQqjKbndRjb3_ubCPOlN9lvPOU_CtTZJoEsC1FTmQwHV99Kv-_A0DLtCiskweWmU63CQS1x2OXWH1txVvIgW5dOLRg\",\"text\":\"อยากสั่งกรีน เรด อย่าง\\nละ 1 กด\"},\"webhookEventId\":\"01K50W4T9J5BGQXNB0RHYT98YM\",\"deliveryContext\":{\"isRedelivery\":false},\"timestamp\":1757744883844,\"source\":{\"type\":\"user\",\"userId\":\"Ua2519870371da500fb2909b15577d510\"},\"replyToken\":\"83374376baa045078f68ea885bb24d04\",\"mode\":\"active\"}]}"</t>
  </si>
  <si>
    <t>json : "{\"destination\":\"Uffcadd844141cf0a43c0c2c87fb2389e\",\"events\":[{\"type\":\"message\",\"message\":{\"type\":\"text\",\"id\":\"578669243328364665\",\"quoteToken\":\"U6dwAc9c5qoOHgTEkLMVnUjscEWpL7orC2W97kZeLKYjR0rUZroHpGBXMuyhaN6N3hxdBq2TY-NBEf5o_sNtuqCn9-xPxLkAs1kBzX7HZmcNwf0CVKC5KTkpgDRXgXlWtaX9iwMSlNjAhPFCzW9YMw\",\"text\":\"พรุ่งส่งนะคะ \"},\"webhookEventId\":\"01K50W9XP6YQGZ5WJ4CMPNP161\",\"deliveryContext\":{\"isRedelivery\":false},\"timestamp\":1757745050967,\"source\":{\"type\":\"user\",\"userId\":\"Ua2519870371da500fb2909b15577d510\"},\"replyToken\":\"dca505ccf6274915a5fee61283dcf1f0\",\"mode\":\"active\"}]}"</t>
  </si>
  <si>
    <t>json : "{\"destination\":\"Uffcadd844141cf0a43c0c2c87fb2389e\",\"events\":[{\"type\":\"message\",\"message\":{\"type\":\"text\",\"id\":\"578669270104277318\",\"quoteToken\":\"__C41RVnmXz8RyjBCv4vrOszhy3yOQT6mKaBPay9lshcb0wGU97n7k_zGoIBIrUMQxKfnezZSVmrgbQx8EMIPkI1keL5rEi6FC236HIvosUXI1331wtI16Gz_KZNMLPFn6S4kgcYocf0i3eOj0oNng\",\"text\":\"ก้อยมีบิลค้าง\\nอะไรไหม \"},\"webhookEventId\":\"01K50WADDQFEN63R0A9XFWWCT9\",\"deliveryContext\":{\"isRedelivery\":false},\"timestamp\":1757745066970,\"source\":{\"type\":\"user\",\"userId\":\"Ua2519870371da500fb2909b15577d510\"},\"replyToken\":\"a3303019974442eeb7091a7c50166bdb\",\"mode\":\"active\"}]}"</t>
  </si>
  <si>
    <t>json : "{\"destination\":\"Uffcadd844141cf0a43c0c2c87fb2389e\",\"events\":[{\"type\":\"message\",\"message\":{\"type\":\"text\",\"id\":\"578669288811397298\",\"quoteToken\":\"BC7MEFZi9qyD4W3FtaT5pJq3_rd3_6rCvPgPw4CfK_fGtk967Pcc6k7aEOtoCOtj_IrYiM8mVzZJt672m1xxLkjocmvg1NVg8seTpQoD0NpKn8y3-UPuWlOEDGYpRqklrsUQW-jILo_C53dPSg1evw\",\"text\":\"ที่ยังไม่ได้โอนค่ะ\"},\"webhookEventId\":\"01K50WARCNMPW4E7BDR5BGZQ08\",\"deliveryContext\":{\"isRedelivery\":false},\"timestamp\":1757745078169,\"source\":{\"type\":\"user\",\"userId\":\"Ua2519870371da500fb2909b15577d510\"},\"replyToken\":\"555019ea7e944047bce7b13a89f32bab\",\"mode\":\"active\"}]}"</t>
  </si>
  <si>
    <t>json : "{\"destination\":\"Uffcadd844141cf0a43c0c2c87fb2389e\",\"events\":[{\"type\":\"message\",\"message\":{\"type\":\"text\",\"id\":\"578669442759393527\",\"quoteToken\":\"w2hZVG__LNt44iFIENfjL5Z9FLzIY3ciCigTqHh7B63OwFrUc4JkL2NNePk-j6SLI8uhCJFCl7cHzKE-7jQn14goRRDQFKuZL9psaR2e-ofbetkgsVjBmaqmYmEPbuFx2QE01V4yt0rVRSu56ckmIA\",\"text\":\"Ok ka\"},\"webhookEventId\":\"01K50WDHQD74ZEMHTNQ9WM7701\",\"deliveryContext\":{\"isRedelivery\":false},\"timestamp\":1757745169956,\"source\":{\"type\":\"user\",\"userId\":\"Ua2519870371da500fb2909b15577d510\"},\"replyToken\":\"00e565bb76d44e09a363ccbeaeb826fc\",\"mode\":\"active\"}]}"</t>
  </si>
  <si>
    <t>json : "{\"destination\":\"Uffcadd844141cf0a43c0c2c87fb2389e\",\"events\":[{\"type\":\"message\",\"message\":{\"type\":\"text\",\"id\":\"578670494388060894\",\"quoteToken\":\"0afIYlErn_NjXdpoQ7k1Cvm661loJPGmuUirGSMawuDnWI81gpqFHrWpRw29auv3bh0CQ7EpM6efp6jlUhnOjQ8QCzd2Z94BaN7YEuLdEIfE5_t9tOgRkJhhkJuZ214_HqRYmVlrBn_uK0_yLF5nUQ\",\"text\":\"ถ้าสั่งรอบนี้ ทางเราก็ได้ผักที่ต้นไม้เล็กใช่ไหมคะ\"},\"webhookEventId\":\"01K50X0NXK75ZCCKF307Z5GGJ2\",\"deliveryContext\":{\"isRedelivery\":false},\"timestamp\":1757745796778,\"source\":{\"type\":\"user\",\"userId\":\"U21b3788b2e55446c56765eb78ef5a3ab\"},\"replyToken\":\"07a7b8b1b07247138e9815f5fe3a4667\",\"mode\":\"active\"}]}"</t>
  </si>
  <si>
    <t>json : "{\"destination\":\"Uffcadd844141cf0a43c0c2c87fb2389e\",\"events\":[{\"type\":\"message\",\"message\":{\"type\":\"text\",\"id\":\"578670568073855594\",\"quotedMessageId\":\"578668052229914749\",\"quoteToken\":\"1DcVipA8ZIHjE1WiXckuWuP8W8hk2hl9P-b8G6C2YQw_Fyy6QGqaZZqD9pCK0v50O8vIuQyEO9isSy9C0GPJty4eIcjC9KMipDvBK-4Hc7ffD0uGf_LHnCwLwpHeASA0DEGSpmSnG61H8M1MQg-BMw\",\"text\":\"ถ้ารอบไหนไม่พร้อมส่ง ก็ไม่เป็นอะไรนะคะ บอกได้เลยค่ะ \\uD83D\\uDE01\"},\"webhookEventId\":\"01K50X20NBSDRVY8PYG24E82V2\",\"deliveryContext\":{\"isRedelivery\":false},\"timestamp\":1757745840568,\"source\":{\"type\":\"user\",\"userId\":\"U21b3788b2e55446c56765eb78ef5a3ab\"},\"replyToken\":\"8fe4fd897937403bb63c99f6d5b0ac21\",\"mode\":\"active\"}]}"</t>
  </si>
  <si>
    <t>json : "{\"date\":\"2025-09-13T07:06:53.693Z\",\"deliveryDate\":\"2025-09-16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</si>
  <si>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{"sentMessages":[{"id":"578672881030922370","quoteToken":"wTWpZIT5J0I-tD2zQgzhmmWQbGES3kcihXd6uQJc6xTzTygfyQHgatiTNQFbn9v3fhiQLsr03LnN81xWhjK2yTKUEhTP4-1HnDsQzM8RUVPGfukXduUo2Uh56ZrPQZxQNeKPttXBfOEQx4-ngZ8mCA"}]}</t>
  </si>
  <si>
    <t>🔥 Queued order with Trigger ID: 2194753383749910528</t>
  </si>
  <si>
    <t>🔥 Processing order for trigger: 2194753383749910528</t>
  </si>
  <si>
    <t>Delivery Date : Tue Sep 16 2025 07:00:00 GMT+0700 (เวลาอินโดจีน)</t>
  </si>
  <si>
    <t>Delivery Date Formated: 16/09/2025</t>
  </si>
  <si>
    <t>summarizeOrdersToPayments key: 16/09/2025|ขนมบ้านคุณย่า</t>
  </si>
  <si>
    <t>🔥 Deleted property for trigger: 2194753383749910528</t>
  </si>
  <si>
    <t>✅ Deleted trigger: 2194753383749910528</t>
  </si>
  <si>
    <t>json : "{\"date\":\"2025-09-13T10:21:00.640Z\",\"deliveryDate\":\"2025-09-14\",\"user\":\"Homie\",\"userLine\":\"namm\",\"payMethod\":\"โอนเงิน\",\"userId\":\"U0a6caa79590587d5269bfdd7dcb6f3c2\",\"order\":[{\"name\":\"Red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</si>
  <si>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{"sentMessages":[{"id":"578692418065924115","quoteToken":"3Lh-W_GFr8c6HKnVHHfZdJcXEDYfeVsJNv_oMMbltg6vIx2yjFxb_hDu3CkaUAhLJLhDfJCwW0A0hzek27ECIUyC6iv4Xuiq22ATpnOL4D99xAOC0Pxz79LwNH3oIysk40NrNsb2FKBJ5NkoZFGu8A"}]}</t>
  </si>
  <si>
    <t>🔥 Queued order with Trigger ID: 1200373510178865152</t>
  </si>
  <si>
    <t>🔥 Processing order for trigger: 1200373510178865152</t>
  </si>
  <si>
    <t>Delivery Date : Sun Sep 14 2025 07:00:00 GMT+0700 (เวลาอินโดจีน)</t>
  </si>
  <si>
    <t>Delivery Date Formated: 14/09/2025</t>
  </si>
  <si>
    <t>summarizeOrdersToPayments key: 14/09/2025|Homie</t>
  </si>
  <si>
    <t>🔥 Deleted property for trigger: 1200373510178865152</t>
  </si>
  <si>
    <t>✅ Deleted trigger: 1200373510178865152</t>
  </si>
  <si>
    <t>json : "{\"destination\":\"Uffcadd844141cf0a43c0c2c87fb2389e\",\"events\":[{\"type\":\"message\",\"message\":{\"type\":\"image\",\"id\":\"578692794345324715\",\"quoteToken\":\"rK1eHU9TIeFfKx-ggEuRoQnCRpNFW_UaJAYcrI3tRCsfb7-pXU2LsV1UwI6ztTKAWVg_UVPMgduG7IisgYNmlWhv26arh6LzUEHFmddLRu1aBm5vwWIlGVWu39O0B58IYIt6_yO3xk5LUN8ok_39Hw\",\"contentProvider\":{\"type\":\"line\"}},\"webhookEventId\":\"01K519PCDBSYENT9JMYRNHXRF6\",\"deliveryContext\":{\"isRedelivery\":false},\"timestamp\":1757759090609,\"source\":{\"type\":\"user\",\"userId\":\"U0a6caa79590587d5269bfdd7dcb6f3c2\"},\"replyToken\":\"ff600fccab3b43f9a81adb51c055c955\",\"mode\":\"active\"}]}"</t>
  </si>
  <si>
    <t>json : "{\"destination\":\"Uffcadd844141cf0a43c0c2c87fb2389e\",\"events\":[{\"type\":\"message\",\"message\":{\"type\":\"text\",\"id\":\"578702291926778236\",\"quoteToken\":\"p-PI9AWlOxdaav7PDSK8ZClZVNKgpu0Eoggog2oAVJdkNuhUjN1YYnt2Om95LSPrzEuIs1Jye5TsXooUtQKKEfNbNBb-6nsNd5szmvXe42ZU2QDKHHl3qHZ1S7s5CwQW-17bMsepvCSbfevX8NILjA\",\"text\":\"สั่งผัก\"},\"webhookEventId\":\"01K51F32FM2JPR4TB3NHGN3P4W\",\"deliveryContext\":{\"isRedelivery\":false},\"timestamp\":1757764749470,\"source\":{\"type\":\"user\",\"userId\":\"U0d6b72543464859ef62065c9501370cd\"},\"replyToken\":\"692be9add87648ce8f5a972b9a88a897\",\"mode\":\"active\"}]}"</t>
  </si>
  <si>
    <t>profile displayName : Moo_Mhee 🥛🐈🫧 46</t>
  </si>
  <si>
    <t>json : "{\"date\":\"2025-09-13T11:59:57.072Z\",\"deliveryDate\":\"2025-09-14\",\"user\":\"Ginda wagyu\",\"userLine\":\"Moo_Mhee 🥛🐈🫧 46\",\"payMethod\":\"โอนเงิน\",\"userId\":\"U0d6b72543464859ef62065c9501370cd\",\"order\":[{\"name\":\"Cos\",\"nameTh\":\"คอส\",\"amount\":10,\"price\":120,\"subtotal\":1200,\"image\":\"https://i.postimg.cc/643mw8Cv/03.png\"}]}"</t>
  </si>
  <si>
    <t>📬 pushFlexMessage : {"sentMessages":[{"id":"578702377524920527","quoteToken":"p48KVN_y_DE42NP3X68CZuvagRLzL2_vmkLzenQX0CvsbtOESQYGmj-VjN4zHSwkBqo6rnJTu1SQnzKaCjzBSzWLCHz7_vd6G45w4eAWFJjnnRPGvgF87XNlNy9r0XgVrEVt9MZzb0X0tXXx-tWVOw"}]}</t>
  </si>
  <si>
    <t>🔥 Queued order with Trigger ID: 2260385912871452672</t>
  </si>
  <si>
    <t>json : "{\"destination\":\"Uffcadd844141cf0a43c0c2c87fb2389e\",\"events\":[{\"type\":\"message\",\"message\":{\"type\":\"text\",\"id\":\"578702519325425684\",\"quoteToken\":\"xWxbjPinCh7jPyKlSfBVVh3SE_wjwPqZnasxWmMabtZjP0EkBbsnRZOy2MFqGWx3qxu2RWhJjeNBtDBpoJPB6mRzmyynmzt7-gzDGl2w1erdKtEOVCQPtw1nlIWeZtsbu8Kc89GU07OoLuyMr_LwTQ\",\"text\":\"สอบถามค่ะ\"},\"webhookEventId\":\"01K51F76JJDGRTQBZ6ME88WNVX\",\"deliveryContext\":{\"isRedelivery\":false},\"timestamp\":1757764884996,\"source\":{\"type\":\"user\",\"userId\":\"U0d6b72543464859ef62065c9501370cd\"},\"replyToken\":\"fb387d8c90e64e629f0638d10ce16776\",\"mode\":\"active\"}]}"</t>
  </si>
  <si>
    <t>json : "{\"destination\":\"Uffcadd844141cf0a43c0c2c87fb2389e\",\"events\":[{\"type\":\"message\",\"message\":{\"type\":\"text\",\"id\":\"578702540834079031\",\"quoteToken\":\"0XL3w8qIf9ZScy8jp-gWV1FrCnrQnLv08zJBhZprFHLCJyghGy9fqBDuNs7X3Dm3hDkjpwOtF90UDPE8v0W9tLjZOIsMODc_CKP1j3XgG8VLtKb-lwnVCekDCgtzTHBg1pAnvHsG38yKmcgBnOVL4A\",\"text\":\"มี ผักกาดหอม มั้ยคะ\"},\"webhookEventId\":\"01K51F7KKQPY4C54K73N8NMG87\",\"deliveryContext\":{\"isRedelivery\":false},\"timestamp\":1757764897910,\"source\":{\"type\":\"user\",\"userId\":\"U0d6b72543464859ef62065c9501370cd\"},\"replyToken\":\"207fd05bc20a476486b19d3e805cf95c\",\"mode\":\"active\"}]}"</t>
  </si>
  <si>
    <t>🔥 Processing order for trigger: 2260385912871452672</t>
  </si>
  <si>
    <t>json : "{\"destination\":\"Uffcadd844141cf0a43c0c2c87fb2389e\",\"events\":[{\"type\":\"message\",\"message\":{\"type\":\"text\",\"id\":\"578702599922909263\",\"quoteToken\":\"df4A3CKTB9YAUrcXJcy2UecjklLqLADqDIsyw55ki-sfhor-liDdfn7ue4vpPRerMFI_oMYPpw715ZcwWi2uADNJEb7taEeKbqkpRHvPkG1ZOgY5tddpM5ZPoCWqwTVvu5LYV_Tz5AS9nBYvGpJZKg\",\"text\":\"โอเคค่ะ\"},\"webhookEventId\":\"01K51F8NZ3X5FNVYCD87MPA199\",\"deliveryContext\":{\"isRedelivery\":false},\"timestamp\":1757764933123,\"source\":{\"type\":\"user\",\"userId\":\"U0d6b72543464859ef62065c9501370cd\"},\"replyToken\":\"5499970ad27941bd9a026c19b259da61\",\"mode\":\"active\"}]}"</t>
  </si>
  <si>
    <t>summarizeOrdersToPayments key: 14/09/2025|Ginda wagyu</t>
  </si>
  <si>
    <t>🔥 Deleted property for trigger: 2260385912871452672</t>
  </si>
  <si>
    <t>✅ Deleted trigger: 2260385912871452672</t>
  </si>
  <si>
    <t>json : "{\"destination\":\"Uffcadd844141cf0a43c0c2c87fb2389e\",\"events\":[{\"type\":\"message\",\"message\":{\"type\":\"text\",\"id\":\"578702894951039318\",\"quoteToken\":\"EkYbGKJTYlRMuBzxFaRLUrj5lfElBzi9xStiO9kkKu2Aih0u_NOQfDt_iWWVXp6hjPzpoGmVOzvLvkcMXi07JrKjFj2TZgMkjo_8JCBCmiuoN4nNp3u3THsA1E50JuJwKDoO9_CNTC7vgM8djhPFdA\",\"text\":\"ไม่เป็นไรค่า \"},\"webhookEventId\":\"01K51FE17MVEXHBAEWKH7FHMS2\",\"deliveryContext\":{\"isRedelivery\":false},\"timestamp\":1757765108856,\"source\":{\"type\":\"user\",\"userId\":\"U0d6b72543464859ef62065c9501370cd\"},\"replyToken\":\"34e9cb41c4de4855966080912ade2d67\",\"mode\":\"active\"}]}"</t>
  </si>
  <si>
    <t>json : "{\"destination\":\"Uffcadd844141cf0a43c0c2c87fb2389e\",\"events\":[{\"type\":\"message\",\"message\":{\"type\":\"text\",\"id\":\"578712427949195511\",\"quoteToken\":\"vE23cPdAX45LdZoi2QYQEttB_zHt-oBRQJ86HWsP5jrO1juiHtRfEh1G_tUNlwRTVP_UHYe-OxIHnNu_8ZsJ9hoBK2MJJalVT9gemrjIFUfwwVxy4nsSPvsHmG-c6X40dzM3eYPiiqG1cAJAoCqcsg\",\"text\":\"สั่งผัก\"},\"webhookEventId\":\"01K51MVE3NVS471KFN49P5M6G1\",\"deliveryContext\":{\"isRedelivery\":false},\"timestamp\":1757770791015,\"source\":{\"type\":\"user\",\"userId\":\"U21b3788b2e55446c56765eb78ef5a3ab\"},\"replyToken\":\"1cf20da5a31b4fb7a2fb7a46962b3da0\",\"mode\":\"active\"}]}"</t>
  </si>
  <si>
    <t>json : "{\"destination\":\"Uffcadd844141cf0a43c0c2c87fb2389e\",\"events\":[{\"type\":\"message\",\"message\":{\"type\":\"sticker\",\"id\":\"578724925951967257\",\"quoteToken\":\"1MVn3008dVTGoc0jp0euQKWdHVDcbsM84oVySz79pcZrZI_Sx-3lMDH1ysgmUmvPVLx52qM9aQOh_R25-K0rJMmdQqe968TwP9g64fdLrTbge-7ZQ_IN0TqJR6_zsS98EdGh7U0udIheT62A2abIZA\",\"stickerId\":\"16\",\"packageId\":\"1\",\"stickerResourceType\":\"STATIC\",\"keywords\":[\"sucks\",\"Sad\",\"Crying\",\"moon\",\"boohoo\",\"upset\",\"anguish\",\"Tears\",\"Sobbing\",\"teary-eyed\",\"Sadness\",\"bawl\"]},\"webhookEventId\":\"01K51VYSGC35P9RHFYE1HNZ592\",\"deliveryContext\":{\"isRedelivery\":false},\"timestamp\":1757778240531,\"source\":{\"type\":\"user\",\"userId\":\"U863ec6850ff494c8ad50b25afa94efb0\"},\"replyToken\":\"a4dacfbc07524869bd90936238236849\",\"mode\":\"active\"}]}"</t>
  </si>
  <si>
    <t>sendDailyOrderSummary formattedToday : 14/09/2025</t>
  </si>
  <si>
    <t>sendDailyOrderSummary todayRows : [[957,"13 Sep 2025 เวลา 17:21","2025-09-13T17:00:00.000Z","Homie","Red Oak",1,120,120,"โอนเงิน"],[957,"13 Sep 2025 เวลา 17:21","2025-09-13T17:00:00.000Z","Homie","Cos",1,120,120,"โอนเงิน"],[958,"13 Sep 2025 เวลา 19:01","2025-09-13T17:00:00.000Z","Ginda wagyu","Cos",10,120,1200,"โอนเงิน"]]</t>
  </si>
  <si>
    <t>sendDailyPackingSummary formattedToday : 14/09/2025</t>
  </si>
  <si>
    <t>sendDailyPackingSummary todayRows : [[957,"13 Sep 2025 เวลา 17:21","2025-09-13T17:00:00.000Z","Homie","Red Oak",1,120,120,"โอนเงิน"],[957,"13 Sep 2025 เวลา 17:21","2025-09-13T17:00:00.000Z","Homie","Cos",1,120,120,"โอนเงิน"],[958,"13 Sep 2025 เวลา 19:01","2025-09-13T17:00:00.000Z","Ginda wagyu","Cos",10,120,1200,"โอนเงิน"]]</t>
  </si>
  <si>
    <t>json : "{\"destination\":\"Uffcadd844141cf0a43c0c2c87fb2389e\",\"events\":[{\"type\":\"message\",\"message\":{\"type\":\"text\",\"id\":\"578787481999114259\",\"quoteToken\":\"rxnB7CN694jNGS4dooWW54S2id8SFA21SBkWqNL24AWyl3p9TGkpp2RV3t7X5nrspe4fd8ciT8pEW6Q4_GjeGgi0RbKVMlWX9BXuMhRBMEHEsUTqJ_grOcG6FmF3RsYYSDiMRtaYoXGOeo8VcZOI8A\",\"text\":\"แฟทบอย\\nเรดคอรัล 1โล\\nร้อกเกต 0.5โล\"},\"webhookEventId\":\"01K52ZGNJ744H5WWVBPVYXY6W0\",\"deliveryContext\":{\"isRedelivery\":false},\"timestamp\":1757815526664,\"source\":{\"type\":\"user\",\"userId\":\"Uc0f3910d135521f0995ac379d0c945f8\"},\"replyToken\":\"9505923259894c2599c68d9f077e4e07\",\"mode\":\"active\"}]}"</t>
  </si>
  <si>
    <t>json : "{\"destination\":\"Uffcadd844141cf0a43c0c2c87fb2389e\",\"events\":[{\"type\":\"message\",\"message\":{\"type\":\"text\",\"id\":\"578787514547437587\",\"quoteToken\":\"TA1IvRMsD_VpDz_OSNOgUXwIPr4gqPF30F1XKcfNg2SwXnjletc85KP3jeijTd_UMn_C7LWLGCKxjp6EF5GodK6R6ADyAQrX9AfRpMxsGt3BcpFVGN8bPgAQp1eClIiF-Rh-vsFjGGclR8KopX0B7w\",\"text\":\"โชเน็น1\\nคอส 4โล\\nกรีน 1 โล\\nเรด1 โล\"},\"webhookEventId\":\"01K52ZH8RDYTN7GG8F79Z0T4KF\",\"deliveryContext\":{\"isRedelivery\":false},\"timestamp\":1757815546128,\"source\":{\"type\":\"user\",\"userId\":\"Uc0f3910d135521f0995ac379d0c945f8\"},\"replyToken\":\"2ab70c67f8ca4e5b9b2bcbffeeddea25\",\"mode\":\"active\"}]}"</t>
  </si>
  <si>
    <t>json : "{\"destination\":\"Uffcadd844141cf0a43c0c2c87fb2389e\",\"events\":[{\"type\":\"message\",\"message\":{\"type\":\"text\",\"id\":\"578787557916016814\",\"quoteToken\":\"EwWsUKv4Alz9dE3SD39dV1Q3HgHx_TJddB1EpnszAfTNoVt3OVblar6yHTEALeYYOPTE4Bm-SMFP9XD8prRRDb6t6IfVydvIjNpGTIquc7zJPTMSrux8JXIiPivGKu6-6Q4EZNAqa8OC_l62xZgDLg\",\"text\":\"โชเน็น2\\nคอส 4โล\\nกรีน 1 โล\\nเรด1 โล\"},\"webhookEventId\":\"01K52ZJ22PP5ZG75E0GTRXN2MJ\",\"deliveryContext\":{\"isRedelivery\":false},\"timestamp\":1757815572058,\"source\":{\"type\":\"user\",\"userId\":\"Uc0f3910d135521f0995ac379d0c945f8\"},\"replyToken\":\"0c897fe597c8461f94202f24eac7e887\",\"mode\":\"active\"}]}"</t>
  </si>
  <si>
    <t>json : "{\"destination\":\"Uffcadd844141cf0a43c0c2c87fb2389e\",\"events\":[{\"type\":\"message\",\"message\":{\"type\":\"sticker\",\"id\":\"578790183953236160\",\"quoteToken\":\"M_D_9L3YHLueglyJZW_5qGTLyXYkrVo4fPxMWePW6GN2gYVgpzPjs22fpBnRD9YoljtQxgim06Sn_ftgtwaT7H1tMnBAh88Ajgp264SNExqK9XvgUP6UZg3xq87LmR694H8K2l8e3I7XdW7FmVE__Q\",\"stickerId\":\"52002751\",\"packageId\":\"11537\",\"stickerResourceType\":\"ANIMATION\",\"keywords\":[\"Darn it\",\"Depressed\",\"gloomy\",\"line\",\"sorrow\",\"down\",\"blue\",\"somber\",\"Melancholy\",\"lonely\",\"Failure\",\"brown\",\"D'oh\",\"Sad\",\"brokenheart\"]},\"webhookEventId\":\"01K5311TFTFTQGX5GKFZ4FDY73\",\"deliveryContext\":{\"isRedelivery\":false},\"timestamp\":1757817137152,\"source\":{\"type\":\"user\",\"userId\":\"Uc0f3910d135521f0995ac379d0c945f8\"},\"replyToken\":\"33d81087d87144dea9a8ced0faf58a30\",\"mode\":\"active\"}]}"</t>
  </si>
  <si>
    <t>json : "{\"destination\":\"Uffcadd844141cf0a43c0c2c87fb2389e\",\"events\":[{\"type\":\"message\",\"message\":{\"type\":\"text\",\"id\":\"578800413390930573\",\"quoteToken\":\"HMmie-P8o8KVQV6SqveHdWGlnuLBJniVDiLBnF7YCxXlHh7y039sQ7xnkjO--1PzHQCQD2yDhCc9hXXLgbrhRg7n8VrFe0TK4LlpJcmcbOLMv8kiVUppSbtlB2e0I2lCaNPixo3GVQFTdnRy2-0BcQ\",\"text\":\"เคค่ะ นั้นค่อยว่ากันอีกที \"},\"webhookEventId\":\"01K536VWEZFVBX5CBVZBTM8F75\",\"deliveryContext\":{\"isRedelivery\":false},\"timestamp\":1757823234519,\"source\":{\"type\":\"user\",\"userId\":\"U0d6b72543464859ef62065c9501370cd\"},\"replyToken\":\"74c287945ef544f68b7add26b91f6f6a\",\"mode\":\"active\"}]}"</t>
  </si>
  <si>
    <t>json : "{\"destination\":\"Uffcadd844141cf0a43c0c2c87fb2389e\",\"events\":[{\"type\":\"message\",\"message\":{\"type\":\"text\",\"id\":\"578806581282734482\",\"quoteToken\":\"s-tK_6UqkULXFL2EZr2K68FlThh_YbdtQHk-v_WHVbmowgjY_ZjZKzVWp08pp2PSL07vjfL1PBF-C0aa7J4Xw_Sj1-mju6iYewwPYMnEwPKVCIuP3GPgffdp43rRYHc0GLR3IACxbspkzSLJGDxbCA\",\"text\":\"Ok ka\"},\"webhookEventId\":\"01K53AC35FJA08EVDH3H9QT8XW\",\"deliveryContext\":{\"isRedelivery\":false},\"timestamp\":1757826910899,\"source\":{\"type\":\"user\",\"userId\":\"Ua2519870371da500fb2909b15577d510\"},\"replyToken\":\"8364bee81c2a473aa05bccd1804b1e5b\",\"mode\":\"active\"}]}"</t>
  </si>
  <si>
    <t>json : "{\"destination\":\"Uffcadd844141cf0a43c0c2c87fb2389e\",\"events\":[{\"type\":\"message\",\"message\":{\"type\":\"text\",\"id\":\"578812639250219366\",\"quoteToken\":\"_lmAL5vtv_95mlWhT-zxWml9JL7wHK7H8rEiewNAe5AjUXP1py1Lorn3m1b_dFhWTRzWtrSnR5A6meJTISme4-byVH3rL7wuuxBM8ZH2SRPAYCFE_jIvVHJo5Na5ApGrs8jiexPzCBD0KAmri5d8Lg\",\"text\":\"สั่งผัก\"},\"webhookEventId\":\"01K53DT9162HVCM79E9J0X7BVC\",\"deliveryContext\":{\"isRedelivery\":false},\"timestamp\":1757830521612,\"source\":{\"type\":\"user\",\"userId\":\"U38cf79a0245305294a59833353cea1ae\"},\"replyToken\":\"dd6854d76b4c4a53a69a8ba077ea3188\",\"mode\":\"active\"}]}"</t>
  </si>
  <si>
    <t>json : "{\"destination\":\"Uffcadd844141cf0a43c0c2c87fb2389e\",\"events\":[{\"type\":\"message\",\"message\":{\"type\":\"text\",\"id\":\"578813907775783139\",\"quoteToken\":\"kQvl-3mHZfWC5PldFC-LP7X9_oOUEi6hoEEACTpkdERbwGi9AqnmU26rlStjYMKQludeMODQ--OwObGwnbssEYmCY6nWl-kH2-V54Ubjiz2TmcVX0SoSFyiFkAEsx_PiOMV0HVb4feo4gTbRC46LYQ\",\"text\":\"สวัสดีค่ะ ที่ร้านไม่มีกรีนโอ๊ค เรดโอ๊คขายหรอคะช่วงนี้\"},\"webhookEventId\":\"01K53EHBBNCWHMPX7BSWEE6M76\",\"deliveryContext\":{\"isRedelivery\":false},\"timestamp\":1757831277813,\"source\":{\"type\":\"user\",\"userId\":\"U38cf79a0245305294a59833353cea1ae\"},\"replyToken\":\"db6dc9bfca964064bf2d44ec07ee3191\",\"mode\":\"active\"}]}"</t>
  </si>
  <si>
    <t>json : "{\"destination\":\"Uffcadd844141cf0a43c0c2c87fb2389e\",\"events\":[{\"type\":\"message\",\"message\":{\"type\":\"text\",\"id\":\"578813993406169772\",\"quoteToken\":\"eAYqVI5KrgLjgulu5gdGr443BqsBLeOfDBWy9wxe2SJsMdxHdE1HZAHLOmh196L2C2R_LtMYqH91kgWhMmwvS6cCCOURaWuWeXKhhV2ukJ66UCmmYuWbk8RL_jfYIv0KnbKgKA2YWhb4oZTp1GL54A\",\"text\":\"ขอบคุณมากคะ☺️\"},\"webhookEventId\":\"01K53EJX44CTZE4KQ6MW8TR9H0\",\"deliveryContext\":{\"isRedelivery\":false},\"timestamp\":1757831328829,\"source\":{\"type\":\"user\",\"userId\":\"U38cf79a0245305294a59833353cea1ae\"},\"replyToken\":\"12e76c29b2a54103ba008e64cb73688f\",\"mode\":\"active\"}]}"</t>
  </si>
  <si>
    <t>json : "{\"destination\":\"Uffcadd844141cf0a43c0c2c87fb2389e\",\"events\":[{\"type\":\"message\",\"message\":{\"type\":\"image\",\"id\":\"578834339337601637\",\"quoteToken\":\"_CAl6QRU_sCQ3QavlImQv_6aInpN9yhFrkqNOuyAvrRDGOczrHdiug43iFfohumgqg_4j5mvRCVG2_fvee7XoGC46PB4XBDmAsvkp2-bAmjFgRX-siGbJdt-zGujZo44xuk0F9MRsprPsxY8RHnbGw\",\"contentProvider\":{\"type\":\"line\"}},\"webhookEventId\":\"01K53T50DN95BYPAVB9GTHTB89\",\"deliveryContext\":{\"isRedelivery\":false},\"timestamp\":1757843456061,\"source\":{\"type\":\"user\",\"userId\":\"U7711f10ffcab56530d678ac3eace826f\"},\"replyToken\":\"9c2ecadc95814516bdc7ab29d4a42c65\",\"mode\":\"active\"}]}"</t>
  </si>
  <si>
    <t>json : "{\"destination\":\"Uffcadd844141cf0a43c0c2c87fb2389e\",\"events\":[{\"type\":\"message\",\"message\":{\"type\":\"text\",\"id\":\"578859767540482134\",\"quoteToken\":\"GrNzbJ_HPKwysCrBOua8qNkIxerX6eK6ajNm4TfAo306Rtoml7zCIyP1SegKJdpVERhHW2xO2Qisfy6Ctkq8L7D-5V5tjh-H-_r3DmK6ecMEn4rzSuY7NOmMRo9iK5-9y5Ovon1souU89HerG6HHOA\",\"text\":\"วันพุธนี้ ร็อกเกตจะพอได้มั้ยคะ พอดีที่แฟทบอยมีคอนเสิร์ต\"},\"webhookEventId\":\"01K548KH88PB4E5AGC5KKCFTDD\",\"deliveryContext\":{\"isRedelivery\":false},\"timestamp\":1757858612199,\"source\":{\"type\":\"user\",\"userId\":\"Uc0f3910d135521f0995ac379d0c945f8\"},\"replyToken\":\"2802ffb2649e4342933b1fc4e66e81af\",\"mode\":\"active\"}]}"</t>
  </si>
  <si>
    <t>json : "{\"destination\":\"Uffcadd844141cf0a43c0c2c87fb2389e\",\"events\":[{\"type\":\"message\",\"message\":{\"type\":\"sticker\",\"id\":\"578859908133552461\",\"quoteToken\":\"8uTTUMX2VhlbvKJw0SpxsmfkUhDWqVY7HDOjEMYPuMLNDPN0syNQC9tSOT1fG4qY3EjdoAZA9rMrTBwrd0a_3Kok5JBiaqPM_4ph19vqycJaGS_Kxt2q2a4PhhHv4fgxcvNumkhx3zCdku2SAwKiRQ\",\"stickerId\":\"49279749\",\"packageId\":\"11392\",\"stickerResourceType\":\"ANIMATION\",\"keywords\":[\"Yay\",\"well done\",\"of course\",\"nicework\",\"noworries\",\"yessssss!\",\"Affirmative\",\"Awesome\",\"Hang in there\",\"agree\",\"goodboy\",\"cony\",\"fantastic\",\"thumbsup\",\"over\"]},\"webhookEventId\":\"01K548P3AW8SAY6Z97P3KPP1ZM\",\"deliveryContext\":{\"isRedelivery\":false},\"timestamp\":1757858696033,\"source\":{\"type\":\"user\",\"userId\":\"Uc0f3910d135521f0995ac379d0c945f8\"},\"replyToken\":\"3758d9bb0a86471e852da1aa48b64925\",\"mode\":\"active\"}]}"</t>
  </si>
  <si>
    <t>json : "{\"destination\":\"Uffcadd844141cf0a43c0c2c87fb2389e\",\"events\":[{\"type\":\"message\",\"message\":{\"type\":\"sticker\",\"id\":\"578860355598942348\",\"quoteToken\":\"RO6nrsUEvPHP1pl_YMWQ5Gaau0WErKSslRlhiMb_86FZQuOH6Haw3w7CBqWzo75pJMQe2ydtXLeitUQiInoU7hxrDTAtYSc7NE4wQOR4mMFxFkSXToQn0F5IDZDSa9B2vSFUhpvl97RpC3zo8mWc1A\",\"stickerId\":\"52002735\",\"packageId\":\"11537\",\"stickerResourceType\":\"ANIMATION\",\"keywords\":[\"alright\",\"goodidea\",\"Awesome\",\"wonderful\",\"good\",\"goodjob\",\"Wow\",\"nicework\",\"nice\",\"great\",\"super\",\"Affirmative\",\"thumbsup\",\"very good\",\"OK\"]},\"webhookEventId\":\"01K548Y7WCQPBESSMT7B46N4ST\",\"deliveryContext\":{\"isRedelivery\":false},\"timestamp\":1757858962835,\"source\":{\"type\":\"user\",\"userId\":\"Uc0f3910d135521f0995ac379d0c945f8\"},\"replyToken\":\"045d4a1959f246608a65cb60bdd92f1b\",\"mode\":\"active\"}]}"</t>
  </si>
  <si>
    <t>json : "{\"destination\":\"Uffcadd844141cf0a43c0c2c87fb2389e\",\"events\":[{\"type\":\"message\",\"message\":{\"type\":\"text\",\"id\":\"578868597691777417\",\"quoteToken\":\"FdUKsUYtoaZ5X3qLicLBVtmS2tzEp7rWx8HR5GfqyLwmPRvrzbt5eiFGfpZvm1WyqEYJFpdIZIt1nY0Re5w2u5eEshAwrnoZVYxetNKcP8Nlt94HSyQHG6-a5kxvBY3AuJhI0Y4axHflIwPDp4dAjA\",\"text\":\" สั่งผักสลัดหน่อยค่ะ\\nกรีนโอ๊ค1โล\\nเรดโอ๊ค 1โล\\nฟินเดย์1โล\\nผักเบบี้คอส1โล\\nขอบคุณค่ะ\\n\"},\"webhookEventId\":\"01K54DM5A0NT4M9CTST8YJ8VRH\",\"deliveryContext\":{\"isRedelivery\":false},\"timestamp\":1757863875396,\"source\":{\"type\":\"user\",\"userId\":\"U78617910c23af5dc02e8b5d4035a5026\"},\"replyToken\":\"5b8c2c32536b4beea69285ecc571d134\",\"mode\":\"active\"}]}"</t>
  </si>
  <si>
    <t>sendDailyOrderSummary formattedToday : 15/09/2025</t>
  </si>
  <si>
    <t>json : "{\"destination\":\"Uffcadd844141cf0a43c0c2c87fb2389e\",\"events\":[{\"type\":\"message\",\"message\":{\"type\":\"text\",\"id\":\"579001373501686221\",\"quoteToken\":\"hhaXDTmZ2zh98VJWxwwBbssNs3QQ05ctRLtF3KbUlBWvy-USsYh4tA3tHX0YhINyJ9T0lsHzD2jsQLngiSsUYp1Oq6EaG0dN3WpmvC_psXKpBxnimlAedhUw8BetLlhVXVm8e1hrVfuwhzmwLRcMHw\",\"text\":\"ผักจะได้วันไหนคะ\"},\"webhookEventId\":\"01K56S3B0401D79NJBXM74F1HS\",\"deliveryContext\":{\"isRedelivery\":false},\"timestamp\":1757943015943,\"source\":{\"type\":\"user\",\"userId\":\"U0d6b72543464859ef62065c9501370cd\"},\"replyToken\":\"74d42aa14467465498a3e7cb20038fbf\",\"mode\":\"active\"}]}"</t>
  </si>
  <si>
    <t>json : "{\"destination\":\"Uffcadd844141cf0a43c0c2c87fb2389e\",\"events\":[{\"type\":\"message\",\"message\":{\"type\":\"text\",\"id\":\"579001464668815772\",\"quoteToken\":\"y3zOGHsc2t_9MRRZnwQY4-F1dg2vgjpp2eq48Mn9k4P1Rx7fZy9wFK3Qar2-dHaL6RRGvyL9BIAwO5Z4rDG7JHA4d4nWNdK8hCgcghvAomZyWyAJEU3AJWLagoX04rEfawAGXiujF5pfiZy65CuhOQ\",\"text\":\"กะวันให้เจี๊ยบนิดนึงค่า \"},\"webhookEventId\":\"01K56S504B5WC4937BNH7ZK7DQ\",\"deliveryContext\":{\"isRedelivery\":false},\"timestamp\":1757943070351,\"source\":{\"type\":\"user\",\"userId\":\"U0d6b72543464859ef62065c9501370cd\"},\"replyToken\":\"8279e1f3730a4e5b8c929c29b654d4f3\",\"mode\":\"active\"}]}"</t>
  </si>
  <si>
    <t>json : "{\"destination\":\"Uffcadd844141cf0a43c0c2c87fb2389e\",\"events\":[{\"type\":\"message\",\"message\":{\"type\":\"text\",\"id\":\"579001513507553591\",\"quoteToken\":\"FMzvf7YeJwh3FlfEarcSkCnGF9MXf2F0rs8UD8r5nGfcLWjBrNuuqMnAGoqf0frTV9n1l_6rIyUtPd-YAUMFLKTMcE3hGgiUYhVNWbpbD9Wu-ahHxL6u46rumEOcTOJvCC9Jf2qcYG2LfljcyE8A9A\",\"text\":\"โอเคค่ะ \"},\"webhookEventId\":\"01K56S5WH3DEKBZ12CCZ2AFDJD\",\"deliveryContext\":{\"isRedelivery\":false},\"timestamp\":1757943099479,\"source\":{\"type\":\"user\",\"userId\":\"U0d6b72543464859ef62065c9501370cd\"},\"replyToken\":\"3f4f941bea3a4bc4a122b7504ba72ad1\",\"mode\":\"active\"}]}"</t>
  </si>
  <si>
    <t>json : "{\"destination\":\"Uffcadd844141cf0a43c0c2c87fb2389e\",\"events\":[{\"type\":\"message\",\"message\":{\"type\":\"text\",\"id\":\"579001534881988613\",\"quoteToken\":\"hkC9SWsTtfrLb4MRc4qPm0T3EVl2U2aXhlE2Tuzl5ns3yNrVXhe3j2jhL0rsq7Z3eIR7FxPt-1fjKlUTJWD_rc5BRlEVZ7SeRvMVEUQhLnkV8eEAgdFGR7zfHzoJkKIAD4_3VojbSNZgs6kUziTo7A\",\"text\":\"นั้นวันพุธเจี๊ยบขอ 5 ก่อน \"},\"webhookEventId\":\"01K56S68Y8AZZ16ZXC9PYJRRCX\",\"deliveryContext\":{\"isRedelivery\":false},\"timestamp\":1757943112217,\"source\":{\"type\":\"user\",\"userId\":\"U0d6b72543464859ef62065c9501370cd\"},\"replyToken\":\"af22b987d528463189bc051f5a2a9851\",\"mode\":\"active\"}]}"</t>
  </si>
  <si>
    <t>json : "{\"destination\":\"Uffcadd844141cf0a43c0c2c87fb2389e\",\"events\":[{\"type\":\"message\",\"message\":{\"type\":\"text\",\"id\":\"579001557698740599\",\"quoteToken\":\"gszDqGc_vafTFQrLQ8VgIRExqb2jKcCdXh80uoYRJF1iLQ6tOj9h09uKLBLK6cvdFPTTcmyszPCLOvFkYIrTFiQs5uxAdizQBsVVWjaGT11j6sRSz7-jMPBs3_2_pQEQ6GM71LSZBnqEBGxuIMb0Ew\",\"text\":\"แล้วศุกร์ขอ 10 นะคะ ได้มั้ย\"},\"webhookEventId\":\"01K56S6P6RRTWMZY6V74R8WNAA\",\"deliveryContext\":{\"isRedelivery\":false},\"timestamp\":1757943125721,\"source\":{\"type\":\"user\",\"userId\":\"U0d6b72543464859ef62065c9501370cd\"},\"replyToken\":\"b9b861faef1d49419f3f1e905a29b006\",\"mode\":\"active\"}]}"</t>
  </si>
  <si>
    <t>json : "{\"destination\":\"Uffcadd844141cf0a43c0c2c87fb2389e\",\"events\":[{\"type\":\"message\",\"message\":{\"type\":\"text\",\"id\":\"579001577143795988\",\"quoteToken\":\"-y38-DTRRexAJaWWheCCmKtwIeKTTxNhjdCkUGKCIiMp_MHcr_UDkfOTMGSkEC5-P3pKUkyrsiOLnwMOFNC8mF2iJN2uV2_rrLxgISHo3aTX6jlsxy6MSLhz29sTUBURzmhcW7vswBKL0XJyigclvg\",\"text\":\"ใช่ค่ะ \"},\"webhookEventId\":\"01K56S71JNGVP6P83GWA4E0MJE\",\"deliveryContext\":{\"isRedelivery\":false},\"timestamp\":1757943137405,\"source\":{\"type\":\"user\",\"userId\":\"U0d6b72543464859ef62065c9501370cd\"},\"replyToken\":\"5e0d97d6f9ae42dc9bbe426bf42530a6\",\"mode\":\"active\"}]}"</t>
  </si>
  <si>
    <t>json : "{\"destination\":\"Uffcadd844141cf0a43c0c2c87fb2389e\",\"events\":[{\"type\":\"message\",\"message\":{\"type\":\"text\",\"id\":\"579001700791615598\",\"quoteToken\":\"h93p0-uARPfbmZm2HXgrURlG04cmtu3Ht-xStlwnd5BTC3fDuNupNkAFoQWJC0bXNo-UaH8Y89nxciQhHEvpNY9JFXOv7M23cs1ahsr-eP5XeA7lMgROUSmYGvSCtInBDvwr2ImCur4GDXoxAyPzbA\",\"text\":\"โอเคค่ะ \"},\"webhookEventId\":\"01K56S99JSK7ZCKGM4N8E9KDWB\",\"deliveryContext\":{\"isRedelivery\":false},\"timestamp\":1757943211154,\"source\":{\"type\":\"user\",\"userId\":\"U0d6b72543464859ef62065c9501370cd\"},\"replyToken\":\"2bd939de07634c0c8d1a8938554fdf7c\",\"mode\":\"active\"}]}"</t>
  </si>
  <si>
    <t>json : "{\"destination\":\"Uffcadd844141cf0a43c0c2c87fb2389e\",\"events\":[{\"type\":\"message\",\"message\":{\"type\":\"text\",\"id\":\"579001740469731992\",\"quoteToken\":\"B4cVK8AietJG_v_D3YFiPBkZZTgPbZ2LpzHYjQkyEd8IrwkA4zGJN9TyBYsqt9FRcsyveF71YZQEK7LrzFK-YoE0sVEYL09EcVa62pEQzaqswu6ZOtrHCrnGp670YuUst0vI7BvBc-OaEYa9Kmj0DA\",\"text\":\"เดี๋ยวพรุ่งนี้เจี๊ยบกดสั่งให้อีกทีค่ะ\"},\"webhookEventId\":\"01K56SA0K355A7946T9GZ18FWM\",\"deliveryContext\":{\"isRedelivery\":false},\"timestamp\":1757943234664,\"source\":{\"type\":\"user\",\"userId\":\"U0d6b72543464859ef62065c9501370cd\"},\"replyToken\":\"0ea820d7bcab4617a61ef05f9de091ad\",\"mode\":\"active\"}]}"</t>
  </si>
  <si>
    <t>json : "{\"destination\":\"Uffcadd844141cf0a43c0c2c87fb2389e\",\"events\":[{\"type\":\"message\",\"message\":{\"type\":\"text\",\"id\":\"579001838448935207\",\"quoteToken\":\"0I1vvSwH1KA2vJrueRfRfyYzYBLsLjkYdKF547L0YZJRI4j29gN_bYpLEGw9OJ8zi2p08CMJzGNiCKvsM9--owblyi0l08z0OnmOW9OQfscszIdchH57wqATqXtwCEOju0vo3aZZ2PDVb4Aq47xQYQ\",\"text\":\"ไม่เป็นไรค่า\"},\"webhookEventId\":\"01K56SBST2N652J4DV7NXE7K7S\",\"deliveryContext\":{\"isRedelivery\":false},\"timestamp\":1757943293253,\"source\":{\"type\":\"user\",\"userId\":\"U0d6b72543464859ef62065c9501370cd\"},\"replyToken\":\"c7a921f4807f4113b13575771e99e89b\",\"mode\":\"active\"}]}"</t>
  </si>
  <si>
    <t>json : "{\"destination\":\"Uffcadd844141cf0a43c0c2c87fb2389e\",\"events\":[{\"type\":\"message\",\"message\":{\"type\":\"text\",\"id\":\"579005258802659493\",\"quoteToken\":\"4vHSIrto8asL7rE2LrzVVQpg4JUgt0Kp4DFT6lB6nB_FKFZKxEJPUOlPfNb7RvmrnfhPHdvbNweJWsgXAfpEhMANXO4ZKvCqS8w-cyJYtpk8NQnlsw_R1CXhrlnEsG1q-Tw3LkkYqGX2j3FuhTdzIg\",\"text\":\"สั่งผัก\"},\"webhookEventId\":\"01K56VA0JTX2SR84WNZZ59X47X\",\"deliveryContext\":{\"isRedelivery\":false},\"timestamp\":1757945331935,\"source\":{\"type\":\"user\",\"userId\":\"Ua3053965758d74c5d89f517726b61c9b\"},\"replyToken\":\"31e02c4a1690478c9955b9cd5238776b\",\"mode\":\"active\"}]}"</t>
  </si>
  <si>
    <t>json : "{\"destination\":\"Uffcadd844141cf0a43c0c2c87fb2389e\",\"events\":[{\"type\":\"message\",\"message\":{\"type\":\"text\",\"id\":\"579005265161486662\",\"quoteToken\":\"iB1QkSjIlnlMzyRz0c9inhDKPczGip1_Uuzk2_pkO2aN9_U5Ujs01ZXdDicGmniW3avLKURqBqgRDKAvgwLK7Ur27xQWu-22lmpKmyQ_2UgLXdcCWOPGIQJ2vk2-I3rcrR002MLJc_GYoffK0Tk7Hg\",\"text\":\"สั่งผัก\"},\"webhookEventId\":\"01K56VA3X87F9HMQQBD88N6WQV\",\"deliveryContext\":{\"isRedelivery\":false},\"timestamp\":1757945335607,\"source\":{\"type\":\"user\",\"userId\":\"Ua3053965758d74c5d89f517726b61c9b\"},\"replyToken\":\"fc4cb7c5315e4777ac4978d734a0b698\",\"mode\":\"active\"}]}"</t>
  </si>
  <si>
    <t>json : "{\"destination\":\"Uffcadd844141cf0a43c0c2c87fb2389e\",\"events\":[{\"type\":\"message\",\"message\":{\"type\":\"text\",\"id\":\"579005951500878253\",\"quoteToken\":\"TK9ZRbPtni0vqljY3OwtMObqLIODjjf8Pty57TJJBfKCGDYiasYLsBattQzmxcrqBB7_8ENPrG5ikwvLA76eBmt4vp0M_mVDNqlfNFrNubA43ii6WE8S79e_jmL67q5hrJ5yrQfO5KUpz-dR3JJPAQ\",\"text\":\"สั่งผัก\"},\"webhookEventId\":\"01K56VPKJJ9NHEG0ZFJAE3045Z\",\"deliveryContext\":{\"isRedelivery\":false},\"timestamp\":1757945744705,\"source\":{\"type\":\"user\",\"userId\":\"U0e980777e178950d5640753c3942f1ce\"},\"replyToken\":\"a4e9edd4476c4653a9c3429ac0b4e588\",\"mode\":\"active\"}]}"</t>
  </si>
  <si>
    <t>json : "{\"date\":\"2025-09-15T14:16:42.380Z\",\"deliveryDate\":\"2025-09-16\",\"user\":\"เรื่องของสเต๊ก\",\"userLine\":\"Iwaynew Wongsuwat\",\"payMethod\":\"โอนเงิน\",\"userId\":\"U0e980777e178950d5640753c3942f1ce\",\"order\":[{\"name\":\"Red Coral\",\"nameTh\":\"เรดคอรัล\",\"amount\":2,\"price\":140,\"subtotal\":280,\"image\":\"https://i.postimg.cc/XJTHF1Wf/image.jpg\"}]}"</t>
  </si>
  <si>
    <t>📬 pushFlexMessage : {"sentMessages":[{"id":"579006054848266582","quoteToken":"wCfgETsd4xMChTBD3TIANiuHZD-4JDPFGi7GgpG4GjASKwAhApHMDdmLeUOC4wHgXsgdwUjdCRhQ4wbU2g3hfLTaRQKN85-kut6prHLRNCeFMRSmXTAS7JLw6Vr9VJByoZjRaugJYHzMF4lynEfl0w"}]}</t>
  </si>
  <si>
    <t>🔥 Queued order with Trigger ID: 5622874336705642496</t>
  </si>
  <si>
    <t>🔥 Processing order for trigger: 5622874336705642496</t>
  </si>
  <si>
    <t>summarizeOrdersToPayments key: 16/09/2025|เรื่องของสเต๊ก</t>
  </si>
  <si>
    <t>🔥 Deleted property for trigger: 5622874336705642496</t>
  </si>
  <si>
    <t>✅ Deleted trigger: 5622874336705642496</t>
  </si>
  <si>
    <t>json : "{\"destination\":\"Uffcadd844141cf0a43c0c2c87fb2389e\",\"events\":[{\"type\":\"message\",\"message\":{\"type\":\"text\",\"id\":\"579011720849391724\",\"quoteToken\":\"8eMpeHZkbUAopvLJALxXUPIs3N5Z7te4TmKqAMoFzJp4RF0nnGdI67a5yEOlqh-cluXdihm9AAURRRDop-c7oY8yBb2tdS-EMspHzC6MMQLLis4ZGg1KitG18YyB91Gdro9eKWjRiGOzZF2TVPf0WA\",\"text\":\"แล้ววันพุธจะมี ฟิเล่กับคอสมั้ยคับ\"},\"webhookEventId\":\"01K56YZHGTJRPWT1P36E9H8V1B\",\"deliveryContext\":{\"isRedelivery\":false},\"timestamp\":1757949183442,\"source\":{\"type\":\"user\",\"userId\":\"U0e980777e178950d5640753c3942f1ce\"},\"replyToken\":\"3d74c1d963374c7a81a07b3b0488fb43\",\"mode\":\"active\"}]}"</t>
  </si>
  <si>
    <t>json : "{\"destination\":\"Uffcadd844141cf0a43c0c2c87fb2389e\",\"events\":[{\"type\":\"message\",\"message\":{\"type\":\"text\",\"id\":\"579011873203552360\",\"quoteToken\":\"U6T-TQSBoCxzTEztDxqvLdDMOqnsuyelhtQGQiGXwGu7OzUqbfXjlHV06RH8BIBtNBug7Tb0pnKJXu45-WxurhQQ3RqmzGD1fAIG4veCSHrBOQzsthN23T7Y3uc9HUnXNRp2gkQ5Sk3hPpL3lJCXlA\",\"text\":\"พรุ่งนี้ไม่ได้ส่งหรอคะ\"},\"webhookEventId\":\"01K56Z2AP4W3N81AWTNRJ0TJDN\",\"deliveryContext\":{\"isRedelivery\":false},\"timestamp\":1757949274313,\"source\":{\"type\":\"user\",\"userId\":\"U78617910c23af5dc02e8b5d4035a5026\"},\"replyToken\":\"73fae3341dc14fc2a30ce1601276d667\",\"mode\":\"active\"}]}"</t>
  </si>
  <si>
    <t>json : "{\"destination\":\"Uffcadd844141cf0a43c0c2c87fb2389e\",\"events\":[{\"type\":\"message\",\"message\":{\"type\":\"text\",\"id\":\"579014843676230063\",\"quoteToken\":\"bCUUCm0HO6Oh7ZHBGRAJlKxmlZ65nURRFoogzkxSqGHmJ1OaYH2z1ZSAvO3KvF8FTUeZGEFwe3uvs1u23SH9gADmBJ3_mSkKjhlJEZ3smAp7l3r2hRRL40bb2GOtQKSCtogCTp60OaF9j56ULh52Lg\",\"text\":\"เอาอย่างนี้ ออเดอร์วันนี้ ยกเลิกก่อน พรุ่งนี้สั่งใหม่คับ\"},\"webhookEventId\":\"01K570RBNH29RSK91KKKTBS2X4\",\"deliveryContext\":{\"isRedelivery\":false},\"timestamp\":1757951044789,\"source\":{\"type\":\"user\",\"userId\":\"U0e980777e178950d5640753c3942f1ce\"},\"replyToken\":\"a005ce35455d4c5cbf73801cf838fbb9\",\"mode\":\"active\"}]}"</t>
  </si>
  <si>
    <t>json : "{\"destination\":\"Uffcadd844141cf0a43c0c2c87fb2389e\",\"events\":[{\"type\":\"message\",\"message\":{\"type\":\"text\",\"id\":\"579025921790181428\",\"quoteToken\":\"aEh4O4-iEN283JFu6VcMfK7uFgUi7U2q9R0orT6QV0iU00aGiLoYYlCWfjaL1eCfO_bLxheI5fqSKBjtG5QWYfLdoNZ0rD7tFpDnQTYxz6oZYkNvLEiino3aPkh6QMol9uMOInspDA2m3Rqh7QGE6Q\",\"text\":\"คะ\"},\"webhookEventId\":\"01K5771VZ56R8KCA9WGC12EY50\",\"deliveryContext\":{\"isRedelivery\":false},\"timestamp\":1757957647850,\"source\":{\"type\":\"user\",\"userId\":\"U78617910c23af5dc02e8b5d4035a5026\"},\"replyToken\":\"a4dd612b9c6d4f09a17cdf12fc371257\",\"mode\":\"active\"}]}"</t>
  </si>
  <si>
    <t>json : "{\"destination\":\"Uffcadd844141cf0a43c0c2c87fb2389e\",\"events\":[{\"type\":\"message\",\"message\":{\"type\":\"text\",\"id\":\"579030548661141591\",\"quoteToken\":\"bCxKrwpQzYLs9angFcUj25AyOcNac-_Ow49tGj0Q1GXHgXC5ZhDk-dii0X3T5DuEndbe-GR3vtjHj-IRoQYY2t9tcZEf30WLGRuw2ZtGzp7yozt6wTDTNQy5bHz3QFE77trNbc_rkMIXPaiIu4lNFQ\",\"text\":\"สั่งผัก\"},\"webhookEventId\":\"01K579P0XAJE9H6CFBPFVNW5RF\",\"deliveryContext\":{\"isRedelivery\":false},\"timestamp\":1757960405744,\"source\":{\"type\":\"user\",\"userId\":\"U863ec6850ff494c8ad50b25afa94efb0\"},\"replyToken\":\"209c6b1b92d84ec994728d693bf816bf\",\"mode\":\"active\"}]}"</t>
  </si>
  <si>
    <t>json : "{\"destination\":\"Uffcadd844141cf0a43c0c2c87fb2389e\",\"events\":[{\"type\":\"message\",\"message\":{\"type\":\"text\",\"id\":\"579030579228442812\",\"quoteToken\":\"pOprc76j4gia2FLxkhzirm0tQqVwLKb4QptkEu_wmuklqYoOe3JQkxBd66W2DyhQWNGr-u8WGDaqHCl9_feFwUsHhc3FFx8JXf0O8WYdSU9tCYg-JrAtPjgUlYWa69NFjiCXQ199VB7MWwNnFyoCDQ\",\"text\":\"คอสมียังครับ\"},\"webhookEventId\":\"01K579PJG0JJWQR5M29W0Y8NSV\",\"deliveryContext\":{\"isRedelivery\":false},\"timestamp\":1757960423907,\"source\":{\"type\":\"user\",\"userId\":\"U863ec6850ff494c8ad50b25afa94efb0\"},\"replyToken\":\"e3475174d4f94ac98eb757adb2d9409c\",\"mode\":\"active\"}]}"</t>
  </si>
  <si>
    <t>json : "{\"destination\":\"Uffcadd844141cf0a43c0c2c87fb2389e\",\"events\":[{\"type\":\"message\",\"message\":{\"type\":\"text\",\"id\":\"579030678415343634\",\"quoteToken\":\"vRa8arTPeDQI9M7m__5ETod3t5OQ3emRBQ6lkp0gvAkvrLC7UJcXUib7STH71f6EpmibCDegAcfu2zLMD_Zr8qelJQ1R27rDZCwzZydkRunoExpHY1U-JrX_LEW9dVZzhvZ56ShKOqqFikSzDh_d6A\",\"text\":\"ไม่เป็นไรครับ\"},\"webhookEventId\":\"01K579RCP8W5QHKMDPZQ8E7NK5\",\"deliveryContext\":{\"isRedelivery\":false},\"timestamp\":1757960483020,\"source\":{\"type\":\"user\",\"userId\":\"U863ec6850ff494c8ad50b25afa94efb0\"},\"replyToken\":\"47db8bf0c66143ff9f633c9656385e43\",\"mode\":\"active\"}]}"</t>
  </si>
  <si>
    <t>json : "{\"destination\":\"Uffcadd844141cf0a43c0c2c87fb2389e\",\"events\":[{\"type\":\"message\",\"message\":{\"type\":\"text\",\"id\":\"579030689370865852\",\"quoteToken\":\"SZcRYrQZyeLPrMkjyHN0fBZLBchuIkA1RARAZTFb80y__dm7tG7fkFfv5V8cgmFNDeMw_hBYU4wWBU3o6JdBNn7MyIYYmaGp7xPrKupR0TPRdhylEOJ8azyrR_EPGY9i_FareTthBmkNId6X13oOrA\",\"text\":\"มีออเดอร์เดะผมแจ้งไป\"},\"webhookEventId\":\"01K579RK2B3NRBSJ7B3PC274DH\",\"deliveryContext\":{\"isRedelivery\":false},\"timestamp\":1757960489553,\"source\":{\"type\":\"user\",\"userId\":\"U863ec6850ff494c8ad50b25afa94efb0\"},\"replyToken\":\"ee439ab56ec2435192024b68b1abb93b\",\"mode\":\"active\"}]}"</t>
  </si>
  <si>
    <t>json : "{\"date\":\"2025-09-15T18:25:57.495Z\",\"deliveryDate\":\"2025-09-16\",\"user\":\"Rare\",\"userLine\":\"21gun\",\"payMethod\":\"เครดิต\",\"userId\":\"U863ec6850ff494c8ad50b25afa94efb0\",\"order\":[{\"name\":\"Red Coral\",\"nameTh\":\"เรดคอรัล\",\"amount\":1,\"price\":140,\"subtotal\":140,\"image\":\"https://i.postimg.cc/XJTHF1Wf/image.jpg\"}]}"</t>
  </si>
  <si>
    <t>📬 pushFlexMessage : {"sentMessages":[{"id":"579031145124724737","quoteToken":"OC0o7U52cd8IBufPiqonuTDOQqTZmgWZNksITf6itXrB_WSBPto4iW6lreF_rYWJXQ403eM-sZ7tMBoQl7R2P5n6INzvOG5vNEz02tVRyW-dprKMSNQ9D281GITC0ysBwiMF0neasvxg3aMoSOInwA"}]}</t>
  </si>
  <si>
    <t>🔥 Queued order with Trigger ID: 372583340571623424</t>
  </si>
  <si>
    <t>🔥 Processing order for trigger: 372583340571623424</t>
  </si>
  <si>
    <t>summarizeOrdersToPayments key: 16/09/2025|Rare</t>
  </si>
  <si>
    <t>🔥 Deleted property for trigger: 372583340571623424</t>
  </si>
  <si>
    <t>✅ Deleted trigger: 372583340571623424</t>
  </si>
  <si>
    <t>sendDailyOrderSummary formattedToday : 16/09/2025</t>
  </si>
  <si>
    <t>sendDailyOrderSummary todayRows : [[956,"13 Sep 2025 เวลา 14:07","2025-09-15T17:00:00.000Z","ขนมบ้านคุณย่า","Green Oak",1,120,120,"เงินสด"],[959,"15 Sep 2025 เวลา 21:18","2025-09-15T17:00:00.000Z","เรื่องของสเต๊ก","Red Coral",2,140,280,"โอนเงิน"],[960,"16 Sep 2025 เวลา 01:26","2025-09-15T17:00:00.000Z","Rare","Red Coral",1,140,140,"เครดิต"]]</t>
  </si>
  <si>
    <t>json : "{\"destination\":\"Uffcadd844141cf0a43c0c2c87fb2389e\",\"events\":[{\"type\":\"message\",\"message\":{\"type\":\"text\",\"id\":\"579070542355890228\",\"quoteToken\":\"PEPHg01FwTAFgn2vdCqP7Go63pRZ2_H0mNtC486w5p08VINxq-MVXgFXC9UOtyO8cTJmuenqQA9m57pxql1GaiLP6QG6rH1-VtStK_H-8tb0FKsJKkDgwsOcszDt7LrLconEoj_cDqGg8NVd1AwEIw\",\"text\":\"วันนี้ผักพอได้ยังคะ \\uD83D\\uDE05\"},\"webhookEventId\":\"01K580DGKN6PGG0SRQ7M52NNG7\",\"deliveryContext\":{\"isRedelivery\":false},\"timestamp\":1757984243780,\"source\":{\"type\":\"user\",\"userId\":\"Uc0f3910d135521f0995ac379d0c945f8\"},\"replyToken\":\"c04c40abf33e4185a7f2dcbf13190209\",\"mode\":\"active\"}]}"</t>
  </si>
  <si>
    <t>json : "{\"destination\":\"Uffcadd844141cf0a43c0c2c87fb2389e\",\"events\":[{\"type\":\"message\",\"message\":{\"type\":\"sticker\",\"id\":\"579070669292568731\",\"quoteToken\":\"ZnMF2J7beQmfX_OJn9-NF2AlVk_31mcvf29fGefgS7XeC4Snn4JaswdFhwP0M-YXVDvTcww89TMNG64CiE2ts_IoEd2AGDX4DKoxAoikcAoIdue7S3EzzmJdGIVeURv3MKYnor_tyw9WzeNZ3tiXAA\",\"stickerId\":\"1345333\",\"packageId\":\"3180\",\"stickerResourceType\":\"STATIC\",\"keywords\":[\"Affirmative\",\"Happy\",\"of course\",\"No problem\",\"OK\",\"Grin\",\"Yes\",\"right\"]},\"webhookEventId\":\"01K580FT9V0F2GXA1H1CY0GPJ1\",\"deliveryContext\":{\"isRedelivery\":false},\"timestamp\":1757984319572,\"source\":{\"type\":\"user\",\"userId\":\"Uc0f3910d135521f0995ac379d0c945f8\"},\"replyToken\":\"a36e99fd3d3946b8a015c1cc82c873ce\",\"mode\":\"active\"}]}"</t>
  </si>
  <si>
    <t>json : "{\"destination\":\"Uffcadd844141cf0a43c0c2c87fb2389e\",\"events\":[{\"type\":\"message\",\"message\":{\"type\":\"text\",\"id\":\"579080336458383841\",\"quoteToken\":\"5tiBV9y2CQSeD4lirVQFROlqd19TZDEoGp6d3evBa97gE2zvpXhfhJrk8aY9vXMryP4YFSRRlkCdRXglhTPvfgbHycaLJwzXDbQSIT0aj5lGnbL-ZeBbx5dXDENbHNUjGceHkU4nVsszmHx2t-2SsA\",\"text\":\"แฟทบอย\\nร้อกเกต 1 โลค่ะ\"},\"webhookEventId\":\"01K585ZNFJ6VG0YKY7GDSX5X34\",\"deliveryContext\":{\"isRedelivery\":false},\"timestamp\":1757990081525,\"source\":{\"type\":\"user\",\"userId\":\"Uc0f3910d135521f0995ac379d0c945f8\"},\"replyToken\":\"edd8825e1afc4284b2820ef40c26d8bb\",\"mode\":\"active\"}]}"</t>
  </si>
  <si>
    <t>json : "{\"destination\":\"Uffcadd844141cf0a43c0c2c87fb2389e\",\"events\":[{\"type\":\"message\",\"message\":{\"type\":\"text\",\"id\":\"579080354661400732\",\"quoteToken\":\"sWUkVwDWBmVSOBiGYzHY2jK3GhcnR7u3wWGDZNq4rKa4BOi0TfZ8YnpLj54T9ojNMjTPRPISj5ZHNCOusjfWF--zdaoeQAiTn_o9KdOw968r9tUOVXvcXe1cKVP85NH7aDWRjW_JYsN2aNXWb3z0Fw\",\"text\":\"นัดแจ้งดึกๆนะคะที่เหลือ\"},\"webhookEventId\":\"01K585ZZVTVHFNGQZJ6YX197M8\",\"deliveryContext\":{\"isRedelivery\":false},\"timestamp\":1757990092439,\"source\":{\"type\":\"user\",\"userId\":\"Uc0f3910d135521f0995ac379d0c945f8\"},\"replyToken\":\"0c0f88067be845af881434f0520dee1b\",\"mode\":\"active\"}]}"</t>
  </si>
  <si>
    <t>json : "{\"destination\":\"Uffcadd844141cf0a43c0c2c87fb2389e\",\"events\":[{\"type\":\"message\",\"message\":{\"type\":\"text\",\"id\":\"579088773234032693\",\"quoteToken\":\"LfqCifGtt7lEpNS0NlMugMXSIiMvvujKzOFgQgT8SH8X4CR6sJw47R-jj_GgKxhGUhxsLmI6qlsKB5E1iZ5hHVMRfxcIScDMwmjOZ9A2GMxeke5ko_KwhlqqOdnEHVX3QdjWAIjk9bA85Bc5FHVJuQ\",\"text\":\"สั่งผัก\"},\"webhookEventId\":\"01K58AS3WNBF3F0D9451QC3DTJ\",\"deliveryContext\":{\"isRedelivery\":false},\"timestamp\":1757995110266,\"source\":{\"type\":\"user\",\"userId\":\"Ub61ffc31749c91e81bdbf2f37821bf49\"},\"replyToken\":\"6e952f585abd419bb7d115c990206d1e\",\"mode\":\"active\"}]}"</t>
  </si>
  <si>
    <t>json : "{\"date\":\"2025-09-16T03:58:59.184Z\",\"deliveryDate\":\"2025-09-17\",\"user\":\"คริสตัลคาเฟ่\",\"userLine\":\"ร้าน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</si>
  <si>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{"sentMessages":[{"id":"579088827525366118","quoteToken":"qqWDFANSnXpJ3fgusCO8yCjxpIJKaq_JNX4UQT1FuLq5aMj_gyxqviU3unI1vWJPyaln7ZnBmIWhVr1QYkWZxB0rG8ubkZYpe5VHur6P-iWJvat49D0yh7g-gNct0fp-4JGkQV0Wo6d4udggOSCneQ"}]}</t>
  </si>
  <si>
    <t>🔥 Queued order with Trigger ID: 8308900351948357632</t>
  </si>
  <si>
    <t>🔥 Processing order for trigger: 8308900351948357632</t>
  </si>
  <si>
    <t>Delivery Date : Wed Sep 17 2025 07:00:00 GMT+0700 (เวลาอินโดจีน)</t>
  </si>
  <si>
    <t>Delivery Date Formated: 17/09/2025</t>
  </si>
  <si>
    <t>summarizeOrdersToPayments key: 17/09/2025|คริสตัลคาเฟ่</t>
  </si>
  <si>
    <t>🔥 Deleted property for trigger: 8308900351948357632</t>
  </si>
  <si>
    <t>✅ Deleted trigger: 8308900351948357632</t>
  </si>
  <si>
    <t>json : "{\"destination\":\"Uffcadd844141cf0a43c0c2c87fb2389e\",\"events\":[{\"type\":\"message\",\"message\":{\"type\":\"text\",\"id\":\"579089381206524382\",\"quoteToken\":\"9QO4lVoQcEST-_SsKz4h9E58_2xBaUbtHwL5YjeNJPCrpvUxolvAueHMKc9mON3Z4FPccJMaJQEt3CGW7Laon9tujzwW_qxZlgNxwIEiTAq4qUSx6ux6m4mmDDWn_qfOxkzCYHqxvtf-_ivXo8W9vg\",\"text\":\"มาส่งตอนไหนค่ะ \"},\"webhookEventId\":\"01K58B464QTD30CYM262AWW5CA\",\"deliveryContext\":{\"isRedelivery\":false},\"timestamp\":1757995472629,\"source\":{\"type\":\"user\",\"userId\":\"U10d1335562fd1e1aa4aa1ab5a386021c\"},\"replyToken\":\"9ccea5659ac24c81a739bb481ab62237\",\"mode\":\"active\"}]}"</t>
  </si>
  <si>
    <t>json : "{\"destination\":\"Uffcadd844141cf0a43c0c2c87fb2389e\",\"events\":[{\"type\":\"message\",\"message\":{\"type\":\"text\",\"id\":\"579090396513829123\",\"quoteToken\":\"hsW31adNuURS2RjPN3QaL_CNenTcsRkCAkyygjctDK1BCKYom_i7gzPQdd-rY0Xs4SQSKhXQ5uuhBzVD1BNuFrIhvoBK3g6pY7Y3aUxi5O5zDq6BIVNrhiCccQJyAAzCe6khpnhEbNcEkzqemp18Bw\",\"text\":\"ค่ะ\"},\"webhookEventId\":\"01K58BPNAQ7Q6B70H2CGK961KE\",\"deliveryContext\":{\"isRedelivery\":false},\"timestamp\":1757996077914,\"source\":{\"type\":\"user\",\"userId\":\"U10d1335562fd1e1aa4aa1ab5a386021c\"},\"replyToken\":\"88ab488a9987465fbbfeee817583b1f8\",\"mode\":\"active\"}]}"</t>
  </si>
  <si>
    <t>json : "{\"destination\":\"Uffcadd844141cf0a43c0c2c87fb2389e\",\"events\":[{\"type\":\"message\",\"message\":{\"type\":\"text\",\"id\":\"579100575384731959\",\"quoteToken\":\"HF9062suYrY_NUkO1Ld7jJDjXqfPGEiyNp4jaBtnTKcUlcbgerB2BImSVIcj8X1seHJ9AxG6ZX7miV6i-47SgWctoR8jvhSk5S3yfN-GB0p-4Iem11-MREQ4-aIOpbvbkIBEHzGbeSwRpOFa63dHCw\",\"text\":\"0981056397\"},\"webhookEventId\":\"01K58HFT91NTQDJ9K9C136E7B7\",\"deliveryContext\":{\"isRedelivery\":false},\"timestamp\":1758002145060,\"source\":{\"type\":\"user\",\"userId\":\"U0e980777e178950d5640753c3942f1ce\"},\"replyToken\":\"e0f322c5146443889d46c08d71c07e2d\",\"mode\":\"active\"}]}"</t>
  </si>
  <si>
    <t>json : "{\"destination\":\"Uffcadd844141cf0a43c0c2c87fb2389e\",\"events\":[{\"type\":\"message\",\"message\":{\"type\":\"text\",\"id\":\"579107418340851849\",\"quoteToken\":\"16D33tcGGK3FAve9jomeRvtINbTUQ7V2J0AaRvmqFYJQSxST7yFo4iWKhoZUQUjvoVgRTSFLRy2B9oXBKFSSsmswRnsDs5XPiqQzKJcjHhNGIpuoSVu93ju01TDqXMSFbkaLyqy6aE_FPyb1aZcxIQ\",\"text\":\"มีร๊อตเก๊ตมั้ยค่ะ\"},\"webhookEventId\":\"01K58NC943K6BKR8C7VC4B4P0E\",\"deliveryContext\":{\"isRedelivery\":false},\"timestamp\":1758006223581,\"source\":{\"type\":\"user\",\"userId\":\"Ua3053965758d74c5d89f517726b61c9b\"},\"replyToken\":\"3572d72bc01148649d0e86446dfbcbe8\",\"mode\":\"active\"}]}"</t>
  </si>
  <si>
    <t>json : "{\"date\":\"2025-09-16T08:24:18.410Z\",\"deliveryDate\":\"2025-09-17\",\"user\":\"Daya Eatery\",\"userLine\":\"Biewpym🦊\",\"payMethod\":\"เงินสด\",\"userId\":\"Ua3053965758d74c5d89f517726b61c9b\",\"order\":[{\"name\":\"Cos\",\"nameTh\":\"คอส\",\"amount\":1,\"price\":120,\"subtotal\":120,\"image\":\"https://i.postimg.cc/643mw8Cv/03.png\"},{\"name\":\"Frillice Iceberg\",\"nameTh\":\"ฟิลเลย์ไอซ์เบิร์ก\",\"amount\":0.5,\"price\":140,\"subtotal\":70,\"image\":\"https://i.postimg.cc/Z9RRSPVc/image.png\"}]}"</t>
  </si>
  <si>
    <t>📬 pushFlexMessage : {"sentMessages":[{"id":"579115548915794313","quoteToken":"oKOHAkUADzAnVwuSQkT8KROTOFjUSAdTWL1Pxfk_BNl57Aet8kw5LVPXGrUbAkCNsEvBjHBHmAlwCjwTDGcFYF1tZJ0qRHQIox2S_M2-qnHimO6OJtT1tl_C6CenbxubGJDOLuqzYlVUlHQSgvCElQ"}]}</t>
  </si>
  <si>
    <t>🔥 Queued order with Trigger ID: 8633738203242692608</t>
  </si>
  <si>
    <t>🔥 Processing order for trigger: 8633738203242692608</t>
  </si>
  <si>
    <t>summarizeOrdersToPayments key: 17/09/2025|Daya Eatery</t>
  </si>
  <si>
    <t>🔥 Deleted property for trigger: 8633738203242692608</t>
  </si>
  <si>
    <t>✅ Deleted trigger: 8633738203242692608</t>
  </si>
  <si>
    <t>json : "{\"destination\":\"Uffcadd844141cf0a43c0c2c87fb2389e\",\"events\":[{\"type\":\"message\",\"message\":{\"type\":\"text\",\"id\":\"579127491877142716\",\"quoteToken\":\"6zqzQehqmyEi0Wtvg5l-_4RGrD4sPgeVvsYSxQfoFgOUYNmy0roPXG5olGL1SjUErKOcWpKURON8TP5CoO3tgHP7nIM3JkKbZFyrG-aLIDswWD3tqf_i35dUq4WQ4FTGfUi45sGCZVDBuSmDNontCQ\",\"text\":\"ผักจะส่ง ได้\"},\"webhookEventId\":\"01K590SDHHYBPMHY8EP8CNF30P\",\"deliveryContext\":{\"isRedelivery\":false},\"timestamp\":1758018188340,\"source\":{\"type\":\"user\",\"userId\":\"Ua2519870371da500fb2909b15577d510\"},\"replyToken\":\"65bea3726cf344388af396d624ac2158\",\"mode\":\"active\"}]}"</t>
  </si>
  <si>
    <t>json : "{\"destination\":\"Uffcadd844141cf0a43c0c2c87fb2389e\",\"events\":[{\"type\":\"message\",\"message\":{\"type\":\"text\",\"id\":\"579127504996925975\",\"quoteToken\":\"hrQpCFiIX5Oo3MGPQv8filIudqV-s0mzOW3gMqscM2qz98DidS9aMC7j9BMBrnBBFDghxfjlIX7-0u7_bky77LCDpbYtRE3UuZqNDIiP30mff9vl2ckPWGipHOkNd4bHz2T4jBZBpaf9mERDGtbBJA\",\"text\":\"วันไหนคะ\"},\"webhookEventId\":\"01K590SN5TJS9A8EXP2N1PTR48\",\"deliveryContext\":{\"isRedelivery\":false},\"timestamp\":1758018196192,\"source\":{\"type\":\"user\",\"userId\":\"Ua2519870371da500fb2909b15577d510\"},\"replyToken\":\"f7a5f87b240f467abb4c288a2ed5a1a4\",\"mode\":\"active\"}]}"</t>
  </si>
  <si>
    <t>json : "{\"destination\":\"Uffcadd844141cf0a43c0c2c87fb2389e\",\"events\":[{\"type\":\"message\",\"message\":{\"type\":\"text\",\"id\":\"579136766624924080\",\"quoteToken\":\"JS1LTlmx66ja1y1Fv0mdMaw5JXr78gefWXoQLtSZHW7yVNn6su4nreQAVu1avrB4G6GcjfbqbSW3DBotac_zI8B2VUWtyawU9_jZVCx4LdrDK37mUz5mqUo3rEmzUaE2TdKsF_pXZxFFzzJZlR9MYg\",\"text\":\"สั่งผัก\"},\"webhookEventId\":\"01K596246G6RCEEWM5DTAKA17A\",\"deliveryContext\":{\"isRedelivery\":false},\"timestamp\":1758023716632,\"source\":{\"type\":\"user\",\"userId\":\"Ub25b4a42fcc8758cb1a211f1f480c6e3\"},\"replyToken\":\"150cc7c214ad43b58cafb7aee2482798\",\"mode\":\"active\"}]}"</t>
  </si>
  <si>
    <t>json : "{\"date\":\"2025-09-16T11:55:44.936Z\",\"deliveryDate\":\"2025-09-17\",\"user\":\"Den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</si>
  <si>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{"sentMessages":[{"id":"579136823684235266","quoteToken":"9Zk5G3ITuBiWGLwlDWbybt-cK8y7L-of27nC4KQFuTOMTNUi3WpvMfr67fqocIWvjjiEcpkmmDWO7jZLBqdrCfYQugoS5DsukOyBG58q48uTWdyJ5Vp-qXCrQxdK9MsAU4d87y6nxhE9mY0fe_78VA"}]}</t>
  </si>
  <si>
    <t>🔥 Queued order with Trigger ID: 6201776657657757696</t>
  </si>
  <si>
    <t>🔥 Processing order for trigger: 6201776657657757696</t>
  </si>
  <si>
    <t>summarizeOrdersToPayments key: 17/09/2025|Den Shabu</t>
  </si>
  <si>
    <t>🔥 Deleted property for trigger: 6201776657657757696</t>
  </si>
  <si>
    <t>✅ Deleted trigger: 6201776657657757696</t>
  </si>
  <si>
    <t>json : "{\"destination\":\"Uffcadd844141cf0a43c0c2c87fb2389e\",\"events\":[{\"type\":\"message\",\"message\":{\"type\":\"text\",\"id\":\"579152895300337895\",\"quoteToken\":\"N0pShWHDaB67hI0qxC96-fNp7dHaecT5DdOeAt1WudY4n82Q1dHBIbhsaEq0FnXOAZPRt_QdU1ds1nZ6gpFozX64zqSiH7HkL9YjKNHni8UvBKecTXKMp8BQ1z-oQe-DkWW70tu_u8F3y79Y4HJfqA\",\"text\":\"สั่งผัก\"},\"webhookEventId\":\"01K59F7FYSW2ZZ8ZBC0JBHC3W6\",\"deliveryContext\":{\"isRedelivery\":false},\"timestamp\":1758033329971,\"source\":{\"type\":\"user\",\"userId\":\"U0e980777e178950d5640753c3942f1ce\"},\"replyToken\":\"c3f57cb387154099bfd98f01292d1dc6\",\"mode\":\"active\"}]}"</t>
  </si>
  <si>
    <t>json : "{\"date\":\"2025-09-16T14:36:10.381Z\",\"deliveryDate\":\"2025-09-17\",\"user\":\"เรื่องของสเต๊ก\",\"userLine\":\"Iwaynew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</si>
  <si>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{"sentMessages":[{"id":"579152972878446646","quoteToken":"SjX_KWzhBZBI5IR7rEVJwK0IVaF7YX3wV6v-e8jrfrxuUDddwmuF957G0b3DWrLONsTN1_bw-1xzOaiHM5W9XngzQ6trQP4zsT_iHXjfsXe1eVhOW_QGhrSi1TGz6PlaKJtfAogWWM8IEKMabNkbhw"}]}</t>
  </si>
  <si>
    <t>🔥 Queued order with Trigger ID: 279994102051766272</t>
  </si>
  <si>
    <t>🔥 Processing order for trigger: 279994102051766272</t>
  </si>
  <si>
    <t>summarizeOrdersToPayments key: 17/09/2025|เรื่องของสเต๊ก</t>
  </si>
  <si>
    <t>🔥 Deleted property for trigger: 279994102051766272</t>
  </si>
  <si>
    <t>✅ Deleted trigger: 279994102051766272</t>
  </si>
  <si>
    <t>json : "{\"destination\":\"Uffcadd844141cf0a43c0c2c87fb2389e\",\"events\":[{\"type\":\"message\",\"message\":{\"type\":\"text\",\"id\":\"579153423044706545\",\"quoteToken\":\"Mk9EpRM6qMSYNkNyt1LOKYYETfxXHnwg-Xd_ZyZfCp8tR9urU2rfUpWETfXkTkR_puJ8QA-gENMG0PYQJf0AmTXdbtQtghzi21IuPb6zkcK9HvEMUhAmjcUT-_TBQglnI17KCtDRA2wz6wqPEPUXgg\",\"text\":\"สั่งผัก\"},\"webhookEventId\":\"01K59FH37ERHDZYPMJV3CB30D4\",\"deliveryContext\":{\"isRedelivery\":false},\"timestamp\":1758033644665,\"source\":{\"type\":\"user\",\"userId\":\"U7711f10ffcab56530d678ac3eace826f\"},\"replyToken\":\"8483b6f7592a4e45a2c53c3a2349e706\",\"mode\":\"active\"}]}"</t>
  </si>
  <si>
    <t>json : "{\"destination\":\"Uffcadd844141cf0a43c0c2c87fb2389e\",\"events\":[{\"type\":\"message\",\"message\":{\"type\":\"text\",\"id\":\"579153514816078268\",\"quoteToken\":\"wuEIK22q6SDlcBztCRqAY9K2Q9ioNCRbwradLTTceSgiAA0ifGGhHgoWaxLrSvxsAQoJ6GDjt5-q_K8ZgkXpii7qADDJN8DsKfQaY-_TJRcOnR0_7SyAuPuWSdvLYkfWQa4AgwisuGuRdeJZ99OcHg\",\"text\":\"เบบี้คอสหมดหรอครับ\"},\"webhookEventId\":\"01K59FJRKKN5WXBSBYFR0FCRH4\",\"deliveryContext\":{\"isRedelivery\":false},\"timestamp\":1758033699306,\"source\":{\"type\":\"user\",\"userId\":\"U7711f10ffcab56530d678ac3eace826f\"},\"replyToken\":\"321eb5558655432b83029d07a4383e72\",\"mode\":\"active\"}]}"</t>
  </si>
  <si>
    <t>json : "{\"destination\":\"Uffcadd844141cf0a43c0c2c87fb2389e\",\"events\":[{\"type\":\"message\",\"message\":{\"type\":\"text\",\"id\":\"579153694919491638\",\"quoteToken\":\"c1u07hfI6qcIo8pmahg6GER690FC8zpBGqij2gA8g9wHrwqPoqJxWLnZrmIP3KlACxifoAk9Jcqe8lUgVu_wABlpNUMkPRVggTJIph59Rqv2CzNTJyqUuNn0FH8t90AikstzvKocy3TojeEXXCbFWw\",\"text\":\"สั่งผัก\"},\"webhookEventId\":\"01K59FP1HDKRMXYXA4FFN32R4P\",\"deliveryContext\":{\"isRedelivery\":false},\"timestamp\":1758033806583,\"source\":{\"type\":\"user\",\"userId\":\"U0d6b72543464859ef62065c9501370cd\"},\"replyToken\":\"4bbf3e660d0c4679ae2ff3bf1360c10f\",\"mode\":\"active\"}]}"</t>
  </si>
  <si>
    <t>json : "{\"date\":\"2025-09-16T14:44:11.623Z\",\"deliveryDate\":\"2025-09-17\",\"user\":\"Ginda wagyu\",\"userLine\":\"Moo_Mhee 🥛🐈🫧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</si>
  <si>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{"sentMessages":[{"id":"579153779677724843","quoteToken":"7cHp7iCjBO5uLpm6vXX9F7dFQNjh_FgwVTxO2SO9lZzLa9K0xW-cl0xiBNTSfUQLbe1___a-GnP17W08h5S3wSgi0nlfkJbEKjeYFtpbAljeNFHweNFJ7WlzpRCGI8V_xCbMTaTf9zswSfehB3CfMg"}]}</t>
  </si>
  <si>
    <t>🔥 Queued order with Trigger ID: 7345372731703033856</t>
  </si>
  <si>
    <t>🔥 Processing order for trigger: 7345372731703033856</t>
  </si>
  <si>
    <t>summarizeOrdersToPayments key: 17/09/2025|Ginda wagyu</t>
  </si>
  <si>
    <t>🔥 Deleted property for trigger: 7345372731703033856</t>
  </si>
  <si>
    <t>✅ Deleted trigger: 7345372731703033856</t>
  </si>
  <si>
    <t>json : "{\"destination\":\"Uffcadd844141cf0a43c0c2c87fb2389e\",\"events\":[{\"type\":\"message\",\"message\":{\"type\":\"text\",\"id\":\"579167012102602770\",\"quoteToken\":\"wAKVM1iTxtRkwdjlmY6vBB83ITCUsYcgBlv4AuJRr2PNv12oG2PQpGR4xJWuF7A8DjPvXtfQvkp8s5SSvsS7V8vicrs93Xzw2rLL_NYOC3_nOaRG83wV3HAA7aMaC8xS49qNKmzJZpxak10y557qWA\",\"text\":\"สั่ง เรด กรีน ควอส อย่างละ 1 กดนะคะ \"},\"webhookEventId\":\"01K59Q89B0SBVTVWAFS7Y202ZK\",\"deliveryContext\":{\"isRedelivery\":false},\"timestamp\":1758041744229,\"source\":{\"type\":\"user\",\"userId\":\"Ua2519870371da500fb2909b15577d510\"},\"replyToken\":\"763771bced594b3cb26649407fe0d5d3\",\"mode\":\"active\"}]}"</t>
  </si>
  <si>
    <t>json : "{\"destination\":\"Uffcadd844141cf0a43c0c2c87fb2389e\",\"events\":[{\"type\":\"message\",\"message\":{\"type\":\"text\",\"id\":\"579167032956682513\",\"quoteToken\":\"E3TdacCczLrzr4BMjz8e0y92lW_1TlFJ2rpTvCJsp1qMkGardskhlE8dPLyT7Ct3WdwWkgS6aP3olxnmvOL-Q47YFxeA1CuaYmAfcOsx2ijWy7HDBp5-RnphFGrebzhP_U9vXyT0XG2WLAS4znCwgw\",\"text\":\"อย่างละ 1 กก\"},\"webhookEventId\":\"01K59Q8NFPY0TVEBSZ6N6TK3J1\",\"deliveryContext\":{\"isRedelivery\":false},\"timestamp\":1758041756663,\"source\":{\"type\":\"user\",\"userId\":\"Ua2519870371da500fb2909b15577d510\"},\"replyToken\":\"79fbc256673646f498c8863580217c90\",\"mode\":\"active\"}]}"</t>
  </si>
  <si>
    <t>json : "{\"date\":\"2025-09-16T19:38:26.492Z\",\"deliveryDate\":\"2025-09-17\",\"user\":\"Rare\",\"userLine\":\"21gun\",\"payMethod\":\"เครดิต\",\"userId\":\"U863ec6850ff494c8ad50b25afa94efb0\",\"order\":[{\"name\":\"Frillice Iceberg\",\"nameTh\":\"ฟิลเลย์ไอซ์เบิร์ก\",\"amount\":1,\"price\":140,\"subtotal\":140,\"image\":\"https://i.postimg.cc/Z9RRSPVc/image.png\"},{\"name\":\"Red Coral\",\"nameTh\":\"เรดคอรัล\",\"amount\":1,\"price\":140,\"subtotal\":140,\"image\":\"https://i.postimg.cc/XJTHF1Wf/image.jpg\"}]}"</t>
  </si>
  <si>
    <t>📬 pushFlexMessage : {"sentMessages":[{"id":"579183397571133544","quoteToken":"24MM2g8qeL-VCBZyh6IjlXnnpVarE89h2ynxn7AiabDDtELbG2k-_ItkRk30s2GrMY7XSXLcY3narfCF9EO3pElH0yEozFch_v_-KGJhanfFqieBUE7tH4DTmp7YAZEm3WfPk1HgYA6ZRdolg-IrXQ"}]}</t>
  </si>
  <si>
    <t>🔥 Queued order with Trigger ID: 3503260044294619136</t>
  </si>
  <si>
    <t>json : "{\"destination\":\"Uffcadd844141cf0a43c0c2c87fb2389e\",\"events\":[{\"type\":\"message\",\"message\":{\"type\":\"text\",\"id\":\"579183414112944214\",\"quoteToken\":\"kmvC1v4CUo2udMfRSSZtHD09Dwb_-Y4bTs4dSGDUP5fHflgk0qi3BuJa0_OmZ-Szj5tx-91uPUm6XvXWS0ool-VK0Cx6dLktUCu-zVLw2ir_0UDnCAnBTABhA4I8faIauwXNn27YkC77qivoM3obgQ\",\"text\":\"เรดคอรัลโลเดียวนะครับ\"},\"webhookEventId\":\"01K5A0JMJBHT7KMZ1BND092X1V\",\"deliveryContext\":{\"isRedelivery\":false},\"timestamp\":1758051520594,\"source\":{\"type\":\"user\",\"userId\":\"U863ec6850ff494c8ad50b25afa94efb0\"},\"replyToken\":\"b251088305d44f39bd83126bacca9aee\",\"mode\":\"active\"}]}"</t>
  </si>
  <si>
    <t>🔥 Processing order for trigger: 3503260044294619136</t>
  </si>
  <si>
    <t>summarizeOrdersToPayments key: 17/09/2025|Rare</t>
  </si>
  <si>
    <t>🔥 Deleted property for trigger: 3503260044294619136</t>
  </si>
  <si>
    <t>✅ Deleted trigger: 3503260044294619136</t>
  </si>
  <si>
    <t>json : "{\"date\":\"2025-09-16T19:48:18.860Z\",\"deliveryDate\":\"2025-09-17\",\"user\":\"8 Dining\",\"userLine\":\"21gun\",\"payMethod\":\"เครดิต\",\"userId\":\"U863ec6850ff494c8ad50b25afa94efb0\",\"order\":[{\"name\":\"Cos\",\"nameTh\":\"คอส\",\"amount\":1,\"price\":120,\"subtotal\":120,\"image\":\"https://i.postimg.cc/643mw8Cv/03.png\"}]}"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</si>
  <si>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{"sentMessages":[{"id":"579184394104471604","quoteToken":"sU9_j53MPt8PIKyy_v5nLyz-5Q3cdrjneSkRwylLShAx9oDo6sg645_9RLseC076mWnJfXmTj1jGUW_sg4K2M7i0uBRq_A4JYwaLVOR_K9E6U2RObecwqLte8eykShnUdpC9aIMUwCZSixIkOVBV-g"}]}</t>
  </si>
  <si>
    <t>🔥 Queued order with Trigger ID: 2819416588376080384</t>
  </si>
  <si>
    <t>json : "{\"date\":\"2025-09-16T19:48:37.962Z\",\"deliveryDate\":\"2025-09-17\",\"user\":\"Morning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</si>
  <si>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{"sentMessages":[{"id":"579184423447822356","quoteToken":"cLEfVWxe3w8V9Atu74rCnDDRRGPoonRQe6wVmGEQb3f28Het3KIn4t84o6cT6gPdL9SqFU8TT4P6AZC5M46R74ToS6S8V23BnlTsAd-YHA_H8J02RgqRKCRS9C4ZM1IKJpv7UD0u3HA0rTkSOdOcRA"}]}</t>
  </si>
  <si>
    <t>🔥 Queued order with Trigger ID: 476749800876802048</t>
  </si>
  <si>
    <t>🔥 Processing order for trigger: 2819416588376080384</t>
  </si>
  <si>
    <t>summarizeOrdersToPayments key: 17/09/2025|8 Dining</t>
  </si>
  <si>
    <t>🔥 Processing order for trigger: 476749800876802048</t>
  </si>
  <si>
    <t>🔥 Deleted property for trigger: 2819416588376080384</t>
  </si>
  <si>
    <t>✅ Deleted trigger: 2819416588376080384</t>
  </si>
  <si>
    <t>summarizeOrdersToPayments key: 17/09/2025|Morning Tonight</t>
  </si>
  <si>
    <t>🔥 Deleted property for trigger: 476749800876802048</t>
  </si>
  <si>
    <t>✅ Deleted trigger: 476749800876802048</t>
  </si>
  <si>
    <t>json : "{\"destination\":\"Uffcadd844141cf0a43c0c2c87fb2389e\",\"events\":[{\"type\":\"message\",\"message\":{\"type\":\"text\",\"id\":\"579202986681827465\",\"quoteToken\":\"hesO9vKCEgpWUKyMx4JFhf8LG_0Z23fngGOvSZzbYWCVlEm8ogf3bCKlLOs6vCOeFUUbgg7ghY5YeQKbOkzviFryNMeFZyPg9tiYKBBRwTzwGvv85y8UowwFVdptfh_vRKZUn-vRo-RamMJOdEMqTg\",\"text\":\"แฟทบอย\\nเรดคอรัล 1โล\\nฟิลเลย์ 1 โล\\nร้อกเกต 1โล\"},\"webhookEventId\":\"01K5ABPN9TAAP3M1R9CD57TJY9\",\"deliveryContext\":{\"isRedelivery\":false},\"timestamp\":1758063186751,\"source\":{\"type\":\"user\",\"userId\":\"Uc0f3910d135521f0995ac379d0c945f8\"},\"replyToken\":\"2b9e9318fa5a422dbe7759346cd20418\",\"mode\":\"active\"}]}"</t>
  </si>
  <si>
    <t>json : "{\"destination\":\"Uffcadd844141cf0a43c0c2c87fb2389e\",\"events\":[{\"type\":\"message\",\"message\":{\"type\":\"text\",\"id\":\"579203037466460450\",\"quoteToken\":\"uNRzf-qyuKFQyIkbaeKDeSTi8PSk3lLfHGYKS4NyZeIQmEHpdTWn8JHNt2MOJsDLCUndm0nOCT2E675APgNmsp-6iNEf5tKvEJ_SsjA8SQygjk-Iuzx4HxDbU0E1D1BZgRTbyTLIReVV5ALGTil4Cg\",\"text\":\"โชเน็น 1\\nคอส 2โล\"},\"webhookEventId\":\"01K5ABQJKC2K7TDD1W1YT2NV80\",\"deliveryContext\":{\"isRedelivery\":false},\"timestamp\":1758063217026,\"source\":{\"type\":\"user\",\"userId\":\"Uc0f3910d135521f0995ac379d0c945f8\"},\"replyToken\":\"9cdecf0e10b64d7084ef404bc822d052\",\"mode\":\"active\"}]}"</t>
  </si>
  <si>
    <t>json : "{\"destination\":\"Uffcadd844141cf0a43c0c2c87fb2389e\",\"events\":[{\"type\":\"message\",\"message\":{\"type\":\"text\",\"id\":\"579203065920618650\",\"quoteToken\":\"k7uOGH5YSstlFulb-wtbhMaofpeBu8b9X-Pxek-44kEBGQxcXv_DUWVhmoQN83Van5y9azEXs19UJYdIsr52z37_ZIjs_Dek82ZFUmgU1bO6oOSK8xuyLdFomQy2M_Fxo3mrbXVBCLH1kCgomFShMg\",\"text\":\"เอทบิสโทร\\nเบบี้คอส 1 โล\"},\"webhookEventId\":\"01K5ABR3BM4VTFH1Z0VMP27P3Y\",\"deliveryContext\":{\"isRedelivery\":false},\"timestamp\":1758063233981,\"source\":{\"type\":\"user\",\"userId\":\"Uc0f3910d135521f0995ac379d0c945f8\"},\"replyToken\":\"58e820a46774466e83b08474b9abc75e\",\"mode\":\"active\"}]}"</t>
  </si>
  <si>
    <t>sendDailyOrderSummary formattedToday : 17/09/2025</t>
  </si>
  <si>
    <t>sendDailyOrderSummary todayRows : [[961,"16 Sep 2025 เวลา 11:01","2025-09-16T17:00:00.000Z","คริสตัลคาเฟ่","Green Oak",1,120,120,"เงินสด"],[961,"16 Sep 2025 เวลา 11:01","2025-09-16T17:00:00.000Z","คริสตัลคาเฟ่","Red Oak",1,120,120,"เงินสด"],[962,"16 Sep 2025 เวลา 15:26","2025-09-16T17:00:00.000Z","Daya Eatery","Cos",1,120,120,"เงินสด"],[962,"16 Sep 2025 เวลา 15:26","2025-09-16T17:00:00.000Z","Daya Eatery","Frillice Iceberg",0.5,140,70,"เงินสด"],[963,"16 Sep 2025 เวลา 18:57","2025-09-16T17:00:00.000Z","Den Shabu","Green Oak",1,120,120,"เงินสด"],[963,"16 Sep 2025 เวลา 18:57","2025-09-16T17:00:00.000Z","Den Shabu","Red Oak",1,120,120,"เงินสด"],[964,"16 Sep 2025 เวลา 21:38","2025-09-16T17:00:00.000Z","เรื่องของสเต๊ก","Red Oak",1,120,120,"โอนเงิน"],[964,"16 Sep 2025 เวลา 21:38","2025-09-16T17:00:00.000Z","เรื่องของสเต๊ก","Cos",1,120,120,"โอนเงิน"],[965,"16 Sep 2025 เวลา 21:46","2025-09-16T17:00:00.000Z","Ginda wagyu","Cos",5,120,600,"โอนเงิน"],[966,"17 Sep 2025 เวลา 02:40","2025-09-16T17:00:00.000Z","Rare","Frillice Iceberg",1,140,140,"เครดิต"],[966,"17 Sep 2025 เวลา 02:40","2025-09-16T17:00:00.000Z","Rare","Red Coral",1,140,140,"เครดิต"],[967,"17 Sep 2025 เวลา 02:49","2025-09-16T17:00:00.000Z","8 Dining","Cos",1,120,120,"เครดิต"],[968,"17 Sep 2025 เวลา 02:50","2025-09-16T17:00:00.000Z","Morning Tonight","Green Oak",1,120,120,"เครดิต"],[968,"17 Sep 2025 เวลา 02:50","2025-09-16T17:00:00.000Z","Morning Tonight","Red Oak",1,120,120,"เครดิต"],[968,"17 Sep 2025 เวลา 02:50","2025-09-16T17:00:00.000Z","Morning Tonight","Cos",1,120,120,"เครดิต"]]</t>
  </si>
  <si>
    <t>json : "{\"date\":\"2025-09-16T23:11:43.218Z\",\"deliveryDate\":\"2025-09-17\",\"user\":\"ฌาณิ\",\"userLine\":\"ADMIN\",\"payMethod\":\"โอนเงิน\",\"userId\":\"ADMIN\",\"order\":[{\"name\":\"Green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</si>
  <si>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6735007232687079424</t>
  </si>
  <si>
    <t>json : "{\"date\":\"2025-09-16T23:12:37.702Z\",\"deliveryDate\":\"2025-09-17\",\"user\":\"Touch Steak\",\"userLine\":\"ADMIN\",\"payMethod\":\"โอนเงิน\",\"userId\":\"ADMIN\",\"order\":[{\"name\":\"Green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</si>
  <si>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4065918738803720192</t>
  </si>
  <si>
    <t>🔥 Processing order for trigger: 6735007232687079424</t>
  </si>
  <si>
    <t>summarizeOrdersToPayments key: 17/09/2025|ฌาณิ</t>
  </si>
  <si>
    <t>json : "{\"date\":\"2025-09-16T23:13:41.754Z\",\"deliveryDate\":\"2025-09-17\",\"user\":\"Shounen Yakiniku\",\"userLine\":\"ADMIN\",\"payMethod\":\"เครดิต\",\"userId\":\"ADMIN\",\"order\":[{\"name\":\"Cos\",\"nameTh\":\"คอส\",\"amount\":2,\"price\":120,\"subtotal\":240}]}"</t>
  </si>
  <si>
    <t>🔥 Queued order with Trigger ID: 8022706898396512256</t>
  </si>
  <si>
    <t>🔥 Deleted property for trigger: 6735007232687079424</t>
  </si>
  <si>
    <t>✅ Deleted trigger: 6735007232687079424</t>
  </si>
  <si>
    <t>json : "{\"date\":\"2025-09-16T23:14:28.197Z\",\"deliveryDate\":\"2025-09-17\",\"user\":\"8 Bistro\",\"userLine\":\"ADMIN\",\"payMethod\":\"เครดิต\",\"userId\":\"ADMIN\",\"order\":[{\"name\":\"Cos\",\"nameTh\":\"คอส\",\"amount\":1,\"price\":120,\"subtotal\":120}]}"</t>
  </si>
  <si>
    <t>🔥 Queued order with Trigger ID: 5023920849263001600</t>
  </si>
  <si>
    <t>🔥 Processing order for trigger: 4065918738803720192</t>
  </si>
  <si>
    <t>summarizeOrdersToPayments key: 17/09/2025|Touch Steak</t>
  </si>
  <si>
    <t>json : "{\"date\":\"2025-09-16T23:15:30.494Z\",\"deliveryDate\":\"2025-09-17\",\"user\":\"Fat Boy\",\"userLine\":\"ADMIN\",\"payMethod\":\"เครดิต\",\"userId\":\"ADMIN\",\"order\":[{\"name\":\"Frillice Iceberg\",\"nameTh\":\"ฟิลเลย์ไอซ์เบิร์ก\",\"amount\":1,\"price\":140,\"subtotal\":140},{\"name\":\"Wild Rocket\",\"nameTh\":\"ไวลด์ ร็อคเก็ต\",\"amount\":1,\"price\":300,\"subtotal\":300},{\"name\":\"Red Coral\",\"nameTh\":\"เรดคอรัล\",\"amount\":1,\"price\":140,\"subtotal\":140}]}"</t>
  </si>
  <si>
    <t>🔥 Queued order with Trigger ID: 7232414430393270272</t>
  </si>
  <si>
    <t>🔥 Deleted property for trigger: 4065918738803720192</t>
  </si>
  <si>
    <t>✅ Deleted trigger: 4065918738803720192</t>
  </si>
  <si>
    <t>🔥 Processing order for trigger: 8022706898396512256</t>
  </si>
  <si>
    <t>summarizeOrdersToPayments key: 17/09/2025|Shounen Yakiniku</t>
  </si>
  <si>
    <t>🔥 Processing order for trigger: 5023920849263001600</t>
  </si>
  <si>
    <t>🔥 Deleted property for trigger: 8022706898396512256</t>
  </si>
  <si>
    <t>✅ Deleted trigger: 8022706898396512256</t>
  </si>
  <si>
    <t>summarizeOrdersToPayments key: 17/09/2025|8 Bistro</t>
  </si>
  <si>
    <t>🔥 Deleted property for trigger: 5023920849263001600</t>
  </si>
  <si>
    <t>✅ Deleted trigger: 5023920849263001600</t>
  </si>
  <si>
    <t>🔥 Processing order for trigger: 7232414430393270272</t>
  </si>
  <si>
    <t>summarizeOrdersToPayments key: 17/09/2025|Fat Boy</t>
  </si>
  <si>
    <t>🔥 Deleted property for trigger: 7232414430393270272</t>
  </si>
  <si>
    <t>✅ Deleted trigger: 7232414430393270272</t>
  </si>
  <si>
    <t>json : "{\"date\":\"2025-09-16T23:24:01.705Z\",\"deliveryDate\":\"2025-09-17\",\"user\":\"8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</si>
  <si>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7605186083805986816</t>
  </si>
  <si>
    <t>🔥 Processing order for trigger: 7605186083805986816</t>
  </si>
  <si>
    <t>Found 1 rows to delete for shop "8 Bistro" on 17/09/2025.</t>
  </si>
  <si>
    <t>Deleted row: 4011</t>
  </si>
  <si>
    <t>Found existing payment summary at data index: 2220</t>
  </si>
  <si>
    <t>Row 2222 updated successfully.</t>
  </si>
  <si>
    <t>🔥 Deleted property for trigger: 7605186083805986816</t>
  </si>
  <si>
    <t>✅ Deleted trigger: 7605186083805986816</t>
  </si>
  <si>
    <t>json : "{\"date\":\"2025-09-17T01:28:20.389Z\",\"deliveryDate\":\"2025-09-17\",\"user\":\"Brotherly\",\"userLine\":\"P.iSS\",\"payMethod\":\"โอนเงิน\",\"userId\":\"U7711f10ffcab56530d678ac3eace826f\",\"order\":[{\"name\":\"Green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\",\"amount\":0.5,\"price\":120,\"subtotal\":60,\"image\":\"https://i.postimg.cc/8F4451pB/08.png\"},{\"name\":\"Red Coral\",\"nameTh\":\"เรดคอรัล\",\"amount\":0.5,\"price\":140,\"subtotal\":70,\"image\":\"https://i.postimg.cc/XJTHF1Wf/image.jpg\"}]}"</t>
  </si>
  <si>
    <t>📬 pushFlexMessage : {"sentMessages":[{"id":"579218624742162861","quoteToken":"QfixT0AqOWzKIDif3oJwWhBHNHXmjCHAcMpDAC0xT8gyxMPEIsP5BAotYMMhgj41gaEdM6lnV82UfwPMK3NZOymYZYYCgEVwzsLHoIH4USA5J-RtmrNwG2ywNklbjnIc7-v4xfT_DbX-RnTGD9-v8A"}]}</t>
  </si>
  <si>
    <t>🔥 Queued order with Trigger ID: 7010929847476158464</t>
  </si>
  <si>
    <t>🔥 Processing order for trigger: 7010929847476158464</t>
  </si>
  <si>
    <t>summarizeOrdersToPayments key: 17/09/2025|Brotherly</t>
  </si>
  <si>
    <t>🔥 Deleted property for trigger: 7010929847476158464</t>
  </si>
  <si>
    <t>✅ Deleted trigger: 7010929847476158464</t>
  </si>
  <si>
    <t>json : "{\"date\":\"2025-09-17T01:38:28.889Z\",\"deliveryDate\":\"2025-09-17\",\"user\":\"Smaz\",\"userLine\":\"ADMIN\",\"payMethod\":\"โอนเงิน\",\"userId\":\"ADMIN\",\"order\":[{\"name\":\"Frillice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</si>
  <si>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9183012697325699072</t>
  </si>
  <si>
    <t>🔥 Processing order for trigger: 9183012697325699072</t>
  </si>
  <si>
    <t>summarizeOrdersToPayments key: 17/09/2025|Smaz</t>
  </si>
  <si>
    <t>🔥 Deleted property for trigger: 9183012697325699072</t>
  </si>
  <si>
    <t>✅ Deleted trigger: 9183012697325699072</t>
  </si>
  <si>
    <t>sendDailyPackingSummary formattedToday : 17/09/2025</t>
  </si>
  <si>
    <t>sendDailyPackingSummary todayRows : [[961,"16 Sep 2025 เวลา 11:01","2025-09-16T17:00:00.000Z","คริสตัลคาเฟ่","Green Oak",1,120,120,"เงินสด"],[961,"16 Sep 2025 เวลา 11:01","2025-09-16T17:00:00.000Z","คริสตัลคาเฟ่","Red Oak",1,120,120,"เงินสด"],[962,"16 Sep 2025 เวลา 15:26","2025-09-16T17:00:00.000Z","Daya Eatery","Cos",1,120,120,"เงินสด"],[962,"16 Sep 2025 เวลา 15:26","2025-09-16T17:00:00.000Z","Daya Eatery","Frillice Iceberg",0.5,140,70,"เงินสด"],[963,"16 Sep 2025 เวลา 18:57","2025-09-16T17:00:00.000Z","Den Shabu","Green Oak",1,120,120,"เงินสด"],[963,"16 Sep 2025 เวลา 18:57","2025-09-16T17:00:00.000Z","Den Shabu","Red Oak",1,120,120,"เงินสด"],[964,"16 Sep 2025 เวลา 21:38","2025-09-16T17:00:00.000Z","เรื่องของสเต๊ก","Red Oak",1,120,120,"โอนเงิน"],[964,"16 Sep 2025 เวลา 21:38","2025-09-16T17:00:00.000Z","เรื่องของสเต๊ก","Cos",1,120,120,"โอนเงิน"],[965,"16 Sep 2025 เวลา 21:46","2025-09-16T17:00:00.000Z","Ginda wagyu","Cos",5,120,600,"โอนเงิน"],[966,"17 Sep 2025 เวลา 02:40","2025-09-16T17:00:00.000Z","Rare","Frillice Iceberg",1,140,140,"เครดิต"],[966,"17 Sep 2025 เวลา 02:40","2025-09-16T17:00:00.000Z","Rare","Red Coral",1,140,140,"เครดิต"],[967,"17 Sep 2025 เวลา 02:49","2025-09-16T17:00:00.000Z","8 Dining","Cos",1,120,120,"เครดิต"],[968,"17 Sep 2025 เวลา 02:50","2025-09-16T17:00:00.000Z","Morning Tonight","Green Oak",1,120,120,"เครดิต"],[968,"17 Sep 2025 เวลา 02:50","2025-09-16T17:00:00.000Z","Morning Tonight","Red Oak",1,120,120,"เครดิต"],[968,"17 Sep 2025 เวลา 02:50","2025-09-16T17:00:00.000Z","Morning Tonight","Cos",1,120,120,"เครดิต"],[969,"17 Sep 2025 เวลา 06:13","2025-09-16T17:00:00.000Z","ฌาณิ","Green Oak",1,120,120,"โอนเงิน"],[969,"17 Sep 2025 เวลา 06:13","2025-09-16T17:00:00.000Z","ฌาณิ","Red Oak",1,120,120,"โอนเงิน"],[969,"17 Sep 2025 เวลา 06:13","2025-09-16T17:00:00.000Z","ฌาณิ","Frillice Iceberg",1,140,140,"โอนเงิน"],[969,"17 Sep 2025 เวลา 06:13","2025-09-16T17:00:00.000Z","ฌาณิ","Baby Cos",1,120,120,"โอนเงิน"],[970,"17 Sep 2025 เวลา 06:14","2025-09-16T17:00:00.000Z","Touch Steak","Green Oak",1,120,120,"โอนเงิน"],[970,"17 Sep 2025 เวลา 06:14","2025-09-16T17:00:00.000Z","Touch Steak","Red Oak",1,120,120,"โอนเงิน"],[970,"17 Sep 2025 เวลา 06:14","2025-09-16T17:00:00.000Z","Touch Steak","Cos",1,120,120,"โอนเงิน"],[971,"17 Sep 2025 เวลา 06:16","2025-09-16T17:00:00.000Z","Shounen Yakiniku","Cos",2,120,240,"เครดิต"],[973,"17 Sep 2025 เวลา 06:17","2025-09-16T17:00:00.000Z","Fat Boy","Frillice Iceberg",1,140,140,"เครดิต"],[973,"17 Sep 2025 เวลา 06:17","2025-09-16T17:00:00.000Z","Fat Boy","Wild Rocket",1,300,300,"เครดิต"],[973,"17 Sep 2025 เวลา 06:17","2025-09-16T17:00:00.000Z","Fat Boy","Red Coral",1,140,140,"เครดิต"],[972,"17 Sep 2025 เวลา 06:24","2025-09-16T17:00:00.000Z","8 Bistro","Baby Cos",1,120,120,"เครดิต"],[974,"17 Sep 2025 เวลา 08:29","2025-09-16T17:00:00.000Z","Brotherly","Green Oak",0.5,120,60,"โอนเงิน"],[974,"17 Sep 2025 เวลา 08:29","2025-09-16T17:00:00.000Z","Brotherly","Red Oak",0.5,120,60,"โอนเงิน"],[974,"17 Sep 2025 เวลา 08:29","2025-09-16T17:00:00.000Z","Brotherly","Red Coral",0.5,140,70,"โอนเงิน"],[975,"17 Sep 2025 เวลา 08:40","2025-09-16T17:00:00.000Z","Smaz","Frillice Iceberg",1,140,140,"โอนเงิน"],[975,"17 Sep 2025 เวลา 08:40","2025-09-16T17:00:00.000Z","Smaz","Baby Cos",1,120,120,"โอนเงิน"]]</t>
  </si>
  <si>
    <t>json : "{\"destination\":\"Uffcadd844141cf0a43c0c2c87fb2389e\",\"events\":[{\"type\":\"message\",\"message\":{\"type\":\"text\",\"id\":\"579227494268535348\",\"quoteToken\":\"PBtOif8PQCqe3T_zQL1PQL3gRuwv-x9EeJwqJgN5H9osaCVoyNKB8FcZ_XqH-_1bRdsIJamg5rhCOFZ1ygTRdQlNqPdJ5oo5BpHg8Bt9K903GOhsTOsmPFSx1fqYAcYkDZ1QNo9oTJhgx5iDf5L2zQ\",\"text\":\"เอาให้สัก3ขีดได้มั้ยค่ะ\"},\"webhookEventId\":\"01K5ASME7JY26S9EAXZW5MQGVT\",\"deliveryContext\":{\"isRedelivery\":false},\"timestamp\":1758077794447,\"source\":{\"type\":\"user\",\"userId\":\"Ua3053965758d74c5d89f517726b61c9b\"},\"replyToken\":\"06db73785726485480911bb0ea857f70\",\"mode\":\"active\"}]}"</t>
  </si>
  <si>
    <t>json : "{\"destination\":\"Uffcadd844141cf0a43c0c2c87fb2389e\",\"events\":[{\"type\":\"message\",\"message\":{\"type\":\"text\",\"id\":\"579228810273358182\",\"quotedMessageId\":\"579203065920618650\",\"quoteToken\":\"Tuxragp3Z7_Oy7mSaykJlLOkjlAoC7smHG0u0rOLZXZTNVtFjOHl2bIgK3JvV3cIY6qM4ECUvZdVgz8N2m4ZgaceT0yoAzkr7--ag-hR1t470oT3NDHbA8L_uAPAhO99IoR7nBBirwZy-h5Y12ymaA\",\"text\":\"ส่งไว้ที่แฟทบอยเลยนะคะ \"},\"webhookEventId\":\"01K5ATCCD634TMCX080ETHR63D\",\"deliveryContext\":{\"isRedelivery\":false},\"timestamp\":1758078578813,\"source\":{\"type\":\"user\",\"userId\":\"Uc0f3910d135521f0995ac379d0c945f8\"},\"replyToken\":\"c2580e8a53ce4d058a0c264bd6830e8e\",\"mode\":\"active\"}]}"</t>
  </si>
  <si>
    <t>json : "{\"destination\":\"Uffcadd844141cf0a43c0c2c87fb2389e\",\"events\":[{\"type\":\"message\",\"message\":{\"type\":\"text\",\"id\":\"579230074084524288\",\"quoteToken\":\"qi3LTwHzTVY3u65hmrrH-kk_oVde823hXp5Iy86_Tmo_w1b-qSZyQhrZkwcul53OVlFQhUuzYVul6vkZVmxKjfOy4gbui6U2lfGrJN-7JzgdeTYPQdiPF-RqYXYs8wcufXMRDxwJ1TIRO2z5ym4pUA\",\"text\":\"มาส่งตอนไหนค่ะ\"},\"webhookEventId\":\"01K5AV3C1MM49EN74Q9Z5T75XZ\",\"deliveryContext\":{\"isRedelivery\":false},\"timestamp\":1758079332098,\"source\":{\"type\":\"user\",\"userId\":\"U10d1335562fd1e1aa4aa1ab5a386021c\"},\"replyToken\":\"12fa4455ab734f57bc65d216f68e0b03\",\"mode\":\"active\"}]}"</t>
  </si>
  <si>
    <t>json : "{\"destination\":\"Uffcadd844141cf0a43c0c2c87fb2389e\",\"events\":[{\"type\":\"message\",\"message\":{\"type\":\"text\",\"id\":\"579233502005297510\",\"quoteToken\":\"LkTZyE4ZjvPXj_654SWmSoNPsK9XGSMeznolqHn6ZOvIitJc-HzEWBMsQoOnEtCKJ-9_3cFNpGtRjHYC1W-KBK3trYTgBZoEVzdonCxjTMiiBWbkBYNuW5fK9THwyFqIN5CM6bmkKDc3WHFuZtLKuw\",\"text\":\"ถ้าวันนี้ไม่มา. ทางร้านขอยกเลิกนะค่ะ\"},\"webhookEventId\":\"01K5AX1QAFQ3ZTNBK4PKRGQFXF\",\"deliveryContext\":{\"isRedelivery\":false},\"timestamp\":1758081375301,\"source\":{\"type\":\"user\",\"userId\":\"U10d1335562fd1e1aa4aa1ab5a386021c\"},\"replyToken\":\"6c97cddc019b468aabd6476ff1b85576\",\"mode\":\"active\"}]}"</t>
  </si>
  <si>
    <t>json : "{\"destination\":\"Uffcadd844141cf0a43c0c2c87fb2389e\",\"events\":[{\"type\":\"message\",\"message\":{\"type\":\"text\",\"id\":\"579235218297979175\",\"quoteToken\":\"LZnSdC9eKbzNVpjJEV6sco_dz0XHCWYXUazL0IvwzXG9ZZkIBaoajUJXvNhBiHfArRE6wBvw_1EweTnM1FJao3cXcBZh-vgRHE0EzhvcH8VdQWV3DSDgVrZKf1kHdyvctKPehMloC1dBqc8MiuR94g\",\"text\":\"ค่ะ\"},\"webhookEventId\":\"01K5AY0YNHY13J42NBY6CZMZD9\",\"deliveryContext\":{\"isRedelivery\":false},\"timestamp\":1758082398421,\"source\":{\"type\":\"user\",\"userId\":\"U10d1335562fd1e1aa4aa1ab5a386021c\"},\"replyToken\":\"33fa82d59be941159d1bd632be52fb31\",\"mode\":\"active\"}]}"</t>
  </si>
  <si>
    <t>json : "{\"date\":\"2025-09-17T04:13:24.954Z\",\"deliveryDate\":\"2025-09-17\",\"user\":\"ขนมบ้านคุณย่า\",\"userLine\":\"ADMIN\",\"payMethod\":\"เงินสด\",\"userId\":\"ADMIN\",\"order\":[{\"name\":\"Green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\",\"amount\":0.5,\"price\":120,\"subtotal\":60}]}"</t>
  </si>
  <si>
    <t>🔥 Queued order with Trigger ID: 776186399538806784</t>
  </si>
  <si>
    <t>🔥 Processing order for trigger: 776186399538806784</t>
  </si>
  <si>
    <t>summarizeOrdersToPayments key: 17/09/2025|ขนมบ้านคุณย่า</t>
  </si>
  <si>
    <t>✅ เริ่ม generateAdminDeliveryDocs สำหรับ: ขนมบ้านคุณย่า วันที่: 17092025</t>
  </si>
  <si>
    <t>🔥 Deleted property for trigger: 776186399538806784</t>
  </si>
  <si>
    <t>✅ Deleted trigger: 776186399538806784</t>
  </si>
  <si>
    <t>json : "{\"destination\":\"Uffcadd844141cf0a43c0c2c87fb2389e\",\"events\":[{\"type\":\"message\",\"message\":{\"type\":\"text\",\"id\":\"579252767014256848\",\"quoteToken\":\"RYQzfz_kKXjIF___27OJCKcPRITzfJi_z_DS5Bbl6oyF7izsTJIg1GFm9-nfVJhnh4BxL47pPlnB9QpKnlVqC7e1bbAIQRZC256DBBeQhQqX7bpKRSB06w6-e6d1iLtRoZO-0LTM6svXkOZv5S4tgg\",\"text\":\"ผักถึงไหนแล้วคับ\"},\"webhookEventId\":\"01K5B8059K6P3R7XM7EADG9QT2\",\"deliveryContext\":{\"isRedelivery\":false},\"timestamp\":1758092858164,\"source\":{\"type\":\"user\",\"userId\":\"U0e980777e178950d5640753c3942f1ce\"},\"replyToken\":\"64776553affe4ebbb2a7848bf78c6edf\",\"mode\":\"active\"}]}"</t>
  </si>
  <si>
    <t>json : "{\"destination\":\"Uffcadd844141cf0a43c0c2c87fb2389e\",\"events\":[{\"type\":\"message\",\"message\":{\"type\":\"sticker\",\"id\":\"579253567706890719\",\"quoteToken\":\"LgHtVqnltru74U4ZUgnIplwwpno0PmzGq4hGN4YEGogSD0bIapzqYQPCQ6wNNeqq0BZ7oR8GYEqmBw__gWqzqVBb-aZopuZzQaUz7ZvM94JG9ojamNHoZebOpWNLNmCLZUCfLDnvytIXgLrF31QUKQ\",\"stickerId\":\"51626501\",\"packageId\":\"11538\",\"stickerResourceType\":\"ANIMATION\",\"keywords\":[\"okie\",\"super\",\"line\",\"good\",\"great\",\"alright\",\"goodidea\",\"of course\",\"roger!\",\"OK\",\"very good\",\"thumbsup\",\"got it\",\"Affirmative\",\"moon\"]},\"webhookEventId\":\"01K5B8EQ5TDAXADYRS7V0MZTZM\",\"deliveryContext\":{\"isRedelivery\":false},\"timestamp\":1758093335465,\"source\":{\"type\":\"user\",\"userId\":\"U0e980777e178950d5640753c3942f1ce\"},\"replyToken\":\"c1ff11b8012b42f0be6229360a62abb6\",\"mode\":\"active\"}]}"</t>
  </si>
  <si>
    <t>json : "{\"destination\":\"Uffcadd844141cf0a43c0c2c87fb2389e\",\"events\":[{\"type\":\"message\",\"message\":{\"type\":\"text\",\"id\":\"579254933824733186\",\"quoteToken\":\"9M3dyh-agnWY0H-Xcgyde09FESDHtPKlXoPbKHu-WQ5XTF6RfO0Y8wh8czOpgJ_xQFkRUHaLBtJaMWEnri9Y_PkGwsce7MuhXS5KSGz19kiZqpzOeV64egdWzc-yBuRc1nDy3tL97zncy_JF05AVjg\",\"text\":\"ขอเบอร์ติดต่อด้วยคับ\"},\"webhookEventId\":\"01K5B97JFPHJ2B8JNM5BJSD2VW\",\"deliveryContext\":{\"isRedelivery\":false},\"timestamp\":1758094149658,\"source\":{\"type\":\"user\",\"userId\":\"U0e980777e178950d5640753c3942f1ce\"},\"replyToken\":\"195b752597c942649f24ae18a435526c\",\"mode\":\"active\"}]}"</t>
  </si>
  <si>
    <t>json : "{\"destination\":\"Uffcadd844141cf0a43c0c2c87fb2389e\",\"events\":[{\"type\":\"message\",\"message\":{\"type\":\"image\",\"id\":\"579255694269088106\",\"quoteToken\":\"63K6XegUJBkQ0St9C7Y2VWGrw_iVFVo9U2qqFdrSWJDThhypbkWKQKV3fFKD9jwI0WR3yawak7zWoEeHYGUbIlbKQjlOkV3KZ4Vjaysc4HafTlChbDlAPvnPd-IPdutmOfqeXaGiuxxS6_c77efMKw\",\"contentProvider\":{\"type\":\"line\"}},\"webhookEventId\":\"01K5B9NDJFFTV8VHKHYRVFZPX7\",\"deliveryContext\":{\"isRedelivery\":false},\"timestamp\":1758094603347,\"source\":{\"type\":\"user\",\"userId\":\"U0e980777e178950d5640753c3942f1ce\"},\"replyToken\":\"d15512be27bb406e909170adb06e92e0\",\"mode\":\"active\"}]}"</t>
  </si>
  <si>
    <t>json : "{\"destination\":\"Uffcadd844141cf0a43c0c2c87fb2389e\",\"events\":[{\"type\":\"message\",\"message\":{\"type\":\"text\",\"id\":\"579270761047917233\",\"quoteToken\":\"LPijn0n9_yXWCueqvkQxaVJNmOz0M7e_tGCLwDlOowOqDA39FUnaAYb3OnPMdV23qXfMEoA2-Uzb6OtDp-7nyv39-caaii0wEBm3tODmMwW3cckVQhBLdObgid637JYA57ytRqiIkEf1QhAlCe6uVw\",\"text\":\"ผักไม่มาส่งหรอคะ\"},\"webhookEventId\":\"01K5BJ7FC3ZDV8FTRPBX45TAMK\",\"deliveryContext\":{\"isRedelivery\":false},\"timestamp\":1758103583597,\"source\":{\"type\":\"user\",\"userId\":\"U0d6b72543464859ef62065c9501370cd\"},\"replyToken\":\"6207213d4bd34e7faac6e9997319c4ae\",\"mode\":\"active\"}]}"</t>
  </si>
  <si>
    <t>json : "{\"destination\":\"Uffcadd844141cf0a43c0c2c87fb2389e\",\"events\":[{\"type\":\"message\",\"message\":{\"type\":\"text\",\"id\":\"579271052367495258\",\"quoteToken\":\"BuzNQrIQTEBGYSnFq8yZPZCvbLCZ4XJ2JdhomVzcrOpMQw1X5miMyNozXQuG-UXuVWZ0VTSuEojWzU3MreiOQXl1BhHZ5UdAGPdT-EkUhut1FAAsnjWAfj3k2SwaXK3CMePGfcfwdYgsMj0gws-rtw\",\"text\":\"ตามให้หน่อยค่ะ\"},\"webhookEventId\":\"01K5BJCRW438ARKRX00GDZ3MBS\",\"deliveryContext\":{\"isRedelivery\":false},\"timestamp\":1758103757184,\"source\":{\"type\":\"user\",\"userId\":\"U0d6b72543464859ef62065c9501370cd\"},\"replyToken\":\"649fbe9e6eb84c69b65c55699f8b09f8\",\"mode\":\"active\"}]}"</t>
  </si>
  <si>
    <t>json : "{\"destination\":\"Uffcadd844141cf0a43c0c2c87fb2389e\",\"events\":[{\"type\":\"message\",\"message\":{\"type\":\"text\",\"id\":\"579271144139129041\",\"quoteToken\":\"siLCGiefYl2WlWetqEWlNeHZmqI9BrKOBfyokfXmNoujyfXmI5g0OWac48DlqqxS8v2ghb9-guGfe42qIavXVKLN07I_FVmLXeX2RexZXaezt6H4Fohh1BsY8XmmQB9I3Rt_hfLoFP6OKCM_CU9P2g\",\"text\":\"สรุปคือมีของมั้ยคะ\"},\"webhookEventId\":\"01K5BJEDX47NFKPG6MK748ZK66\",\"deliveryContext\":{\"isRedelivery\":false},\"timestamp\":1758103811877,\"source\":{\"type\":\"user\",\"userId\":\"U0d6b72543464859ef62065c9501370cd\"},\"replyToken\":\"66b9b398df6445e5bb83a024aa379091\",\"mode\":\"active\"}]}"</t>
  </si>
  <si>
    <t>json : "{\"destination\":\"Uffcadd844141cf0a43c0c2c87fb2389e\",\"events\":[{\"type\":\"message\",\"message\":{\"type\":\"text\",\"id\":\"579271259784216883\",\"quoteToken\":\"vawj0gaS9__jomBAL7RQDB4K3zpJ8giZyGwlcHMXa7ZJLBZqicubahyFyt22V-t_7vmw9nCXXo58kUtplLvAUxetGLqXOlFPPjs7BX01eP8Tz8STZOEXuNWns4SytdadD_QngpwL7hy5mkjDBB0Dzg\",\"text\":\"แล้วส่งได้ตอนไหนคะ\"},\"webhookEventId\":\"01K5BJGH5K3AVFET5AVTR9ZJ15\",\"deliveryContext\":{\"isRedelivery\":false},\"timestamp\":1758103880688,\"source\":{\"type\":\"user\",\"userId\":\"U0d6b72543464859ef62065c9501370cd\"},\"replyToken\":\"27f7e6008e7c44039b469efd7090e3a5\",\"mode\":\"active\"}]}"</t>
  </si>
  <si>
    <t>json : "{\"destination\":\"Uffcadd844141cf0a43c0c2c87fb2389e\",\"events\":[{\"type\":\"message\",\"message\":{\"type\":\"text\",\"id\":\"579271392860832128\",\"quoteToken\":\"NXPRnRKBfSGxvMJj6jtQmHEEmcMBYRtEl3ERm9ahOvF8q3EN3pl3DtwJCVibapUPovUas3SX3p2SIirSo1RCrNGuQCxEec7a96PgQv2ul4ncuyu__tApzCnfZ5eH0E5tJBzFWQZYa8K0Fzr-SgPpzQ\",\"text\":\"โอเคค่ะ คราวหน้าแจ้งนิดนึงค่ะ เจี๊ยบจะได้กะถูก \"},\"webhookEventId\":\"01K5BJJYNR6CM2E4GVPNHT8DP9\",\"deliveryContext\":{\"isRedelivery\":false},\"timestamp\":1758103960024,\"source\":{\"type\":\"user\",\"userId\":\"U0d6b72543464859ef62065c9501370cd\"},\"replyToken\":\"49765b2ad9ea4da98286f4a2765ca60c\",\"mode\":\"active\"}]}"</t>
  </si>
  <si>
    <t>json : "{\"destination\":\"Uffcadd844141cf0a43c0c2c87fb2389e\",\"events\":[{\"type\":\"message\",\"message\":{\"type\":\"text\",\"id\":\"579296212890157231\",\"quoteToken\":\"Z_pzzHhiWoX71sFVGCFWBcR00tZzMzZ0BXPu5VuBSGU6FICC-QDCX7jSVCRO01UF9hdipkyubkybWMaPtpaYGX1qRCGNpCCSvfWDq7sNAz-fIgNZviY0Hrxik5GS1keEBrsgxll3LkvB8i-a7cPbbw\",\"text\":\"Fat ขาดใบส่ง31/8\\nออเดอร์ *โชเนน วันที่ 26/8 แก้เป็นโชเนน2 \"},\"webhookEventId\":\"01K5C0PDQXQJEZF5EPJJRHJK5M\",\"deliveryContext\":{\"isRedelivery\":false},\"timestamp\":1758118753965,\"source\":{\"type\":\"group\",\"groupId\":\"C41747ea1efc18cc949d4a55a898fbe2d\",\"userId\":\"Ud156635914c6ab5e082eb8cdedf98f3a\"},\"replyToken\":\"295d7b1b8cb34c098198c64777f3cdd7\",\"mode\":\"active\"}]}"</t>
  </si>
  <si>
    <t>json : "{\"destination\":\"Uffcadd844141cf0a43c0c2c87fb2389e\",\"events\":[{\"type\":\"message\",\"message\":{\"type\":\"text\",\"id\":\"579296414870536517\",\"quoteToken\":\"rh5LiUpWuHZTk2qPBOZ4wNv56KGVPf1KhGC3T4oKNcUOvg3tu0pQfyFwmOkV-B8Wsdbw0hWDBdENkn8T4O5AdEITkcSlnVMeVsjk38WrsK9jkchcyQd1_DMJa-Zii6Ke0zThc9tQ60xRAxwQRBTzpg\",\"text\":\"8dining ขาด 31/8\"},\"webhookEventId\":\"01K5C0T39V14TJXH1W147QE2DA\",\"deliveryContext\":{\"isRedelivery\":false},\"timestamp\":1758118874351,\"source\":{\"type\":\"group\",\"groupId\":\"C41747ea1efc18cc949d4a55a898fbe2d\",\"userId\":\"Ud156635914c6ab5e082eb8cdedf98f3a\"},\"replyToken\":\"38bb101c5ee94c1082f25228187c17a0\",\"mode\":\"active\"}]}"</t>
  </si>
  <si>
    <t>json : "{\"destination\":\"Uffcadd844141cf0a43c0c2c87fb2389e\",\"events\":[{\"type\":\"message\",\"message\":{\"type\":\"text\",\"id\":\"579297300204487084\",\"quoteToken\":\"2x4JNqbtunrtXZKlL5H6mYMvssy8XiHqQsptcfzpE--pHbbZ4GSkW43-TFa8kHlbyJKA--LqcrT4CWJDrNkNVXvF6RxDSMddTJfkIGySDt-CA8Av06c2bRTik8I4aeMMrG2m4al2J2iYgouSqGkUYg\",\"text\":\"Rare 31/8\"},\"webhookEventId\":\"01K5C1A6Y0PWHPK1W6XGC600WX\",\"deliveryContext\":{\"isRedelivery\":false},\"timestamp\":1758119402123,\"source\":{\"type\":\"group\",\"groupId\":\"C41747ea1efc18cc949d4a55a898fbe2d\",\"userId\":\"Ud156635914c6ab5e082eb8cdedf98f3a\"},\"replyToken\":\"4f643fdda7be4962a730c90369c9be95\",\"mode\":\"active\"}]}"</t>
  </si>
  <si>
    <t>json : "{\"date\":\"2025-09-17T14:30:07.486Z\",\"deliveryDate\":\"2025-08-26\",\"user\":\"Shounen Yakiniku2\",\"userLine\":\"ADMIN\",\"payMethod\":\"เครดิต\",\"userId\":\"ADMIN\",\"order\":[{\"name\":\"Green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\",\"amount\":2,\"price\":120,\"subtotal\":240},{\"name\":\"Cos\",\"nameTh\":\"คอส\",\"amount\":4,\"price\":120,\"subtotal\":480}]}"</t>
  </si>
  <si>
    <t>🔥 Queued order with Trigger ID: 7331008058962739200</t>
  </si>
  <si>
    <t>🔥 Processing order for trigger: 7331008058962739200</t>
  </si>
  <si>
    <t>summarizeOrdersToPayments key: 26/08/2025|Shounen Yakiniku2</t>
  </si>
  <si>
    <t>🔥 Deleted property for trigger: 7331008058962739200</t>
  </si>
  <si>
    <t>✅ Deleted trigger: 7331008058962739200</t>
  </si>
  <si>
    <t>json : "{\"date\":\"2025-09-17T20:07:15.095Z\",\"deliveryDate\":\"2025-09-19\",\"user\":\"Rare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</si>
  <si>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{"sentMessages":[{"id":"579331256601542777","quoteToken":"OiCNw4WLoV2_85NteNqJ_xGVgn3tVLXGhzeaSbiRjBYBDItJLVbHa7wS3H8KF2IG0aIIDswXmknp5zCroJfyyR2uqtgegt1T0ZyaYUjVWoAXXcM_wSrGDY04F6KetBd1_W2x8M6Qv-SZ1C2GFzebRQ"}]}</t>
  </si>
  <si>
    <t>🔥 Queued order with Trigger ID: 4866167490754904064</t>
  </si>
  <si>
    <t>json : "{\"destination\":\"Uffcadd844141cf0a43c0c2c87fb2389e\",\"events\":[{\"type\":\"message\",\"message\":{\"type\":\"text\",\"id\":\"579331272287977575\",\"quotedMessageId\":\"579331256601542777\",\"quoteToken\":\"Hj5aRMTbkcvI7x2Xg4zEO4hKgWtkla0D0TzdgOOe5ojyLzV4p8qH_ln5Ts6VT6hQ6vifkyBtp4khw4i0QfzWJEh6x9zlNthA9UVNGvbMK28ue9H3uy1YbnpZpuxtNYM3tXxqFrS6o_1pMRkAimoRdg\",\"text\":\"ยกเลิกก่อนครับ\"},\"webhookEventId\":\"01K5CMM5BG0VXT23W62P5QJS3P\",\"deliveryContext\":{\"isRedelivery\":false},\"timestamp\":1758139650933,\"source\":{\"type\":\"user\",\"userId\":\"U863ec6850ff494c8ad50b25afa94efb0\"},\"replyToken\":\"6f7669a0867d4c29b6fab4471e899bac\",\"mode\":\"active\"}]}"</t>
  </si>
  <si>
    <t>🔥 Processing order for trigger: 4866167490754904064</t>
  </si>
  <si>
    <t>Delivery Date : Fri Sep 19 2025 07:00:00 GMT+0700 (เวลาอินโดจีน)</t>
  </si>
  <si>
    <t>Delivery Date Formated: 19/09/2025</t>
  </si>
  <si>
    <t>summarizeOrdersToPayments key: 19/09/2025|Rare</t>
  </si>
  <si>
    <t>🔥 Deleted property for trigger: 4866167490754904064</t>
  </si>
  <si>
    <t>✅ Deleted trigger: 4866167490754904064</t>
  </si>
  <si>
    <t>json : "{\"destination\":\"Uffcadd844141cf0a43c0c2c87fb2389e\",\"events\":[{\"type\":\"message\",\"message\":{\"type\":\"text\",\"id\":\"579333323235786838\",\"quoteToken\":\"qZSR75PS8j7TukaydbfF_TjfCID_HOmA1c-Fwbo0bU6PV4FqCZBFN8SJZgpaN-M6RFuUQzR30GTSQDRHE-MRO6663abqhZgnm7AVTjY6A5XVWT9JKHpi-E8wJ_aLegzuqrmf7wkcNyXCs56gulIfjA\",\"text\":\"วันนี้ส่งของมั้ยคะ\"},\"webhookEventId\":\"01K5CNSF59G6X7ANSY3JV2P06A\",\"deliveryContext\":{\"isRedelivery\":false},\"timestamp\":1758140873390,\"source\":{\"type\":\"user\",\"userId\":\"Uc0f3910d135521f0995ac379d0c945f8\"},\"replyToken\":\"773d2adde604425496418a95406b34be\",\"mode\":\"active\"}]}"</t>
  </si>
  <si>
    <t>sendDailyOrderSummary formattedToday : 18/09/2025</t>
  </si>
  <si>
    <t>json : "{\"destination\":\"Uffcadd844141cf0a43c0c2c87fb2389e\",\"events\":[{\"type\":\"message\",\"message\":{\"type\":\"text\",\"id\":\"579417815628120219\",\"quoteToken\":\"OYlm5vUTqqptRsRsgO7KOvldPRqoKdtKc3S82jNMRsho97aFlMJvr5i3OeLqh9SJh4ALaavmZcxrYEMIsSPSpyvRPVp3SVRCOp17eSqj3V_Qlazy_oLx6LFpjwtNQ9w3nLlsZXPEaFzjFzJBe5EfXg\",\"text\":\"สั่งผัก\"},\"webhookEventId\":\"01K5E5TC20YYYQWGWW4XC47NEN\",\"deliveryContext\":{\"isRedelivery\":false},\"timestamp\":1758191234783,\"source\":{\"type\":\"user\",\"userId\":\"Ua560acbf9a31e34c0b4e4c64e77ac84d\"},\"replyToken\":\"8945ec8771644c46b05ddaf88cf3c084\",\"mode\":\"active\"}]}"</t>
  </si>
  <si>
    <t>json : "{\"date\":\"2025-09-18T11:54:53.817Z\",\"deliveryDate\":\"2025-09-19\",\"user\":\"Nailed It Downtown\",\"userLine\":\"donutdunkin\",\"payMethod\":\"โอนเงิน\",\"userId\":\"Ua560acbf9a31e34c0b4e4c64e77ac84d\",\"order\":[{\"name\":\"Red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Iceberg\",\"nameTh\":\"ฟิลเลย์ไอซ์เบิร์ก\",\"amount\":1,\"price\":140,\"subtotal\":140,\"image\":\"https://i.postimg.cc/Z9RRSPVc/image.png\"},{\"name\":\"Wild Rocket\",\"nameTh\":\"ไวลด์ ร็อคเก็ต\",\"amount\":0.5,\"price\":300,\"subtotal\":150,\"image\":\"https://ofarmorganic.com/wp-content/uploads/2020/05/rocket-salad-2.jpg\"},{\"name\":\"Mizuna\",\"nameTh\":\"มิซูน่า\",\"amount\":1,\"price\":230,\"subtotal\":230,\"image\":\"https://i.postimg.cc/50q0p5k7/mizuna.png\"}]}"</t>
  </si>
  <si>
    <t>📬 pushFlexMessage : {"sentMessages":[{"id":"579426647976182109","quoteToken":"939muB_9zFnJN2EpzEZHe6-0b8SHNqk1aVYqxGPjCWxAI6ruyhmUvZI0Qx-pOaEDLj2lg2MG90GpSNYUS0YuFF8D22X0-rPBBFjNTd0XFgwPaj_xal8ad7ayGRiowSv1tiF7TCrU2-Yh10_B4lisOA"}]}</t>
  </si>
  <si>
    <t>🔥 Queued order with Trigger ID: 2431450654930108416</t>
  </si>
  <si>
    <t>🔥 Processing order for trigger: 2431450654930108416</t>
  </si>
  <si>
    <t>summarizeOrdersToPayments key: 19/09/2025|Nailed It Downtown</t>
  </si>
  <si>
    <t>🔥 Deleted property for trigger: 2431450654930108416</t>
  </si>
  <si>
    <t>✅ Deleted trigger: 2431450654930108416</t>
  </si>
  <si>
    <t>json : "{\"destination\":\"Uffcadd844141cf0a43c0c2c87fb2389e\",\"events\":[{\"type\":\"message\",\"message\":{\"type\":\"text\",\"id\":\"579441758695063624\",\"quoteToken\":\"Sw30naJ6ZWSOUOwud0CiPEIyV4bjE9bCyubFq7-m5Teyn1nOjqyHkp2781jmSVSdXisGQsMdoKh5iFBfcdIs5qr-obJ_z-SVVKwEhmzVsIdDMf5OB803Fs2AQH97XmF3roBuLf1SqIg7XolTXLHvWg\",\"text\":\"สั่งผัก\"},\"webhookEventId\":\"01K5EKDX185ASY8WTA2WAVM2EB\",\"deliveryContext\":{\"isRedelivery\":false},\"timestamp\":1758205506089,\"source\":{\"type\":\"user\",\"userId\":\"Uf31fcbb445a04ac9cfb8fb58a37d2724\"},\"replyToken\":\"bb1855fa5b9c44ecb8a257ba971fc628\",\"mode\":\"active\"}]}"</t>
  </si>
  <si>
    <t>json : "{\"date\":\"2025-09-18T14:25:50.263Z\",\"deliveryDate\":\"2025-09-19\",\"user\":\"Pepper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\",\"amount\":0.5,\"price\":120,\"subtotal\":60,\"image\":\"https://i.postimg.cc/8F4451pB/08.png\"},{\"name\":\"Cos\",\"nameTh\":\"คอส\",\"amount\":1,\"price\":120,\"subtotal\":120,\"image\":\"https://i.postimg.cc/643mw8Cv/03.png\"}]}"</t>
  </si>
  <si>
    <t>📬 pushFlexMessage : {"sentMessages":[{"id":"579441839359393900","quoteToken":"2G3tRXGbz7WBcEcOqnSKN4lfh3M8ayDIXnHHhHTX2veTT_rB8JRZsTDSfUJJyjHiWEzI3l4NOunaN2yZKPoO3K9mgT4gjuIsWFe-grpRADDnQU-Uguggu72wuCp4GQZLqAeeGsV4EzETpG1KI4sEVA"}]}</t>
  </si>
  <si>
    <t>🔥 Queued order with Trigger ID: 4829752765154590720</t>
  </si>
  <si>
    <t>🔥 Processing order for trigger: 4829752765154590720</t>
  </si>
  <si>
    <t>summarizeOrdersToPayments key: 19/09/2025|Pepper International</t>
  </si>
  <si>
    <t>🔥 Deleted property for trigger: 4829752765154590720</t>
  </si>
  <si>
    <t>✅ Deleted trigger: 4829752765154590720</t>
  </si>
  <si>
    <t>json : "{\"destination\":\"Uffcadd844141cf0a43c0c2c87fb2389e\",\"events\":[{\"type\":\"message\",\"message\":{\"type\":\"text\",\"id\":\"579457231650291798\",\"quoteToken\":\"JKQwA1q3SAi8Z0qzf2FTLl7x5dfCHb_NrwZVj0fWOwoovEapZv8fATHXiOF2XFZFgnkX-op0SflOulJaFijUICeXhfed7fZFZBoLGwxiDob79cZSPP-aCp4esXnMQkfWhX6HIff8NT3GFTDifEyT1w\",\"text\":\" สั่งผักสลัดหน่อยค่ะ\\nกรีนโอ๊ค2โล\\nเรดโอ๊ค 2โล\\nฟินเดย์1โล\\nผักเบบี้คอส1โล\\nขอบคุณค่ะ\\n\"},\"webhookEventId\":\"01K5EW7BBEJD7WSHZ5298F6BZ7\",\"deliveryContext\":{\"isRedelivery\":false},\"timestamp\":1758214728560,\"source\":{\"type\":\"user\",\"userId\":\"U78617910c23af5dc02e8b5d4035a5026\"},\"replyToken\":\"70e3b45d807d45dd9cf779a837dc5277\",\"mode\":\"active\"}]}"</t>
  </si>
  <si>
    <t>json : "{\"destination\":\"Uffcadd844141cf0a43c0c2c87fb2389e\",\"events\":[{\"type\":\"message\",\"message\":{\"type\":\"text\",\"id\":\"579457594877018368\",\"quoteToken\":\"-4apRsOPABcIFva3F8LgY6GBO9FEd9QKigc2jgMBQpsmis_h3WLXT5RHfMC_ujiliMKLwXY-imdRTKVgtd0INMtMLEgZxrLPLW2xIEQPstGPikL2VVoSbnlEQJNxZgTeSceOO9jVJILmtU2xTftTnA\",\"text\":\" สั่งผักสลัดหน่อยค่ะ\\nกรีนโอ๊ค1โล\\nเรดโอ๊ค 1โล\\n\\nผักเบบี้คอส1โล\\nขอบคุณค่ะ\\n\"},\"webhookEventId\":\"01K5EWDYE3QKHN5GB46JKEK1NB\",\"deliveryContext\":{\"isRedelivery\":false},\"timestamp\":1758214945064,\"source\":{\"type\":\"user\",\"userId\":\"U78617910c23af5dc02e8b5d4035a5026\"},\"replyToken\":\"2c5078ee70304f45bea1cec33b8be006\",\"mode\":\"active\"}]}"</t>
  </si>
  <si>
    <t>json : "{\"destination\":\"Uffcadd844141cf0a43c0c2c87fb2389e\",\"events\":[{\"type\":\"message\",\"message\":{\"type\":\"text\",\"id\":\"579462295601021051\",\"quoteToken\":\"eADUWd2b6-Mfq3iImXwUCm48i4IUPHi7C5OB9LfjW3KlOv2pIjp86kxW37ve7B0VD6t9iIeKRuxafef8_C4WoQOhdhIxqquBGnIc8Qtdm3qWFZVF3ce3FhYKXUvFWqy-91jbaHMuoWV1z5U-EcYJog\",\"text\":\"สั่งผัก\"},\"webhookEventId\":\"01K5EZ3EJWZX0A71DSCX61Q5MF\",\"deliveryContext\":{\"isRedelivery\":false},\"timestamp\":1758217747016,\"source\":{\"type\":\"user\",\"userId\":\"U0d6b72543464859ef62065c9501370cd\"},\"replyToken\":\"436dada09ae84f95976115dbbd681bb9\",\"mode\":\"active\"}]}"</t>
  </si>
  <si>
    <t>profile displayName : Moo_Mhee 🧁🦙🌸 46</t>
  </si>
  <si>
    <t>json : "{\"date\":\"2025-09-18T17:49:32.135Z\",\"deliveryDate\":\"2025-09-19\",\"user\":\"Ginda wagyu\",\"userLine\":\"Moo_Mhee 🧁🦙🌸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</si>
  <si>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{"sentMessages":[{"id":"579462343248052378","quoteToken":"mDCTwgGCG4rLhLEFOytZaf0ywQvc9JS8zGQe3plxzM3QiD7ClmjdQailNXRlg1RsjlOQ7utWlWRsDphYB_jIGuJLzxvTGYDC1gA1AcOMJEwcfgPLQ3SyUhhF4NPA-r4cfVjSFREzOSQQXq_tOURQkg"}]}</t>
  </si>
  <si>
    <t>🔥 Queued order with Trigger ID: 8349258699339988992</t>
  </si>
  <si>
    <t>🔥 Processing order for trigger: 8349258699339988992</t>
  </si>
  <si>
    <t>summarizeOrdersToPayments key: 19/09/2025|Ginda wagyu</t>
  </si>
  <si>
    <t>🔥 Deleted property for trigger: 8349258699339988992</t>
  </si>
  <si>
    <t>✅ Deleted trigger: 8349258699339988992</t>
  </si>
  <si>
    <t>json : "{\"date\":\"2025-09-18T19:15:09.474Z\",\"deliveryDate\":\"2025-09-19\",\"user\":\"8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\",\"amount\":1,\"price\":120,\"subtotal\":120,\"image\":\"https://i.postimg.cc/8F4451pB/08.png\"},{\"name\":\"Cos\",\"nameTh\":\"คอส\",\"amount\":0.5,\"price\":120,\"subtotal\":60,\"image\":\"https://i.postimg.cc/643mw8Cv/03.png\"}]}"</t>
  </si>
  <si>
    <t>📬 pushFlexMessage : {"sentMessages":[{"id":"579470964338196567","quoteToken":"Z30h8pH_heJuMxla0byDj_pmT8n7FhN9KbbLUDlf9JM8nvYbdpfPD5fLliLRJ82k3MnOUrV9Iz9JZVG6D6C2TZSgCfHNE6txgwppWF7lUwElknvUOVwOg6z6iL8hLDDCHj-63TABp-H4ckF6Z9OUbw"}]}</t>
  </si>
  <si>
    <t>🔥 Queued order with Trigger ID: 4725319905207910400</t>
  </si>
  <si>
    <t>🔥 Processing order for trigger: 4725319905207910400</t>
  </si>
  <si>
    <t>summarizeOrdersToPayments key: 19/09/2025|8 Dining</t>
  </si>
  <si>
    <t>🔥 Deleted property for trigger: 4725319905207910400</t>
  </si>
  <si>
    <t>✅ Deleted trigger: 4725319905207910400</t>
  </si>
  <si>
    <t>json : "{\"destination\":\"Uffcadd844141cf0a43c0c2c87fb2389e\",\"events\":[{\"type\":\"message\",\"message\":{\"type\":\"text\",\"id\":\"579493501943939210\",\"quoteToken\":\"U23ofoiy_t0eqpiOogXNE9Gu_J8ZTIlV_6QMVGYzi_6K-Y0rtPHgTKB4dztsiGebTgXB4tryLH7wAB7ru3tjYy3OtjVxq2X0vEdU6DAoYueASwBiyQtSpfZLxbf30K2qghUB4CFiBqHqLqJyCj28AA\",\"text\":\"สั่งผักค่ะ\\nกรีน ครึ่งกก.\\nเรดครึ่งกก.\\nคอสครึ่งกก.\\nเบซิล 1โล\"},\"webhookEventId\":\"01K5FGV3EZWKKX78Q5DFPJ965T\",\"deliveryContext\":{\"isRedelivery\":false},\"timestamp\":1758236347362,\"source\":{\"type\":\"user\",\"userId\":\"U0e10de2b5352d65f5e41d2b3856f6ca3\"},\"replyToken\":\"cd2ee1ea9d824f8bb6fac58559725d96\",\"mode\":\"active\"}]}"</t>
  </si>
  <si>
    <t>sendDailyOrderSummary formattedToday : 19/09/2025</t>
  </si>
  <si>
    <t>sendDailyOrderSummary todayRows : [[979,"18 Sep 2025 เวลา 18:56","2025-09-18T17:00:00.000Z","Nailed It Downtown","Red Oak",1,120,120,"โอนเงิน"],[979,"18 Sep 2025 เวลา 18:56","2025-09-18T17:00:00.000Z","Nailed It Downtown","Frillice Iceberg",1,140,140,"โอนเงิน"],[979,"18 Sep 2025 เวลา 18:56","2025-09-18T17:00:00.000Z","Nailed It Downtown","Wild Rocket",0.5,300,150,"โอนเงิน"],[979,"18 Sep 2025 เวลา 18:56","2025-09-18T17:00:00.000Z","Nailed It Downtown","Mizuna",1,230,230,"โอนเงิน"],[980,"18 Sep 2025 เวลา 21:26","2025-09-18T17:00:00.000Z","Pepper International","Red Oak",0.5,120,60,"เงินสด"],[980,"18 Sep 2025 เวลา 21:26","2025-09-18T17:00:00.000Z","Pepper International","Cos",1,120,120,"เงินสด"],[981,"19 Sep 2025 เวลา 00:51","2025-09-18T17:00:00.000Z","Ginda wagyu","Cos",5,120,600,"โอนเงิน"],[982,"19 Sep 2025 เวลา 02:16","2025-09-18T17:00:00.000Z","8 Dining","Green Oak",1,120,120,"เครดิต"],[982,"19 Sep 2025 เวลา 02:16","2025-09-18T17:00:00.000Z","8 Dining","Red Oak",1,120,120,"เครดิต"],[982,"19 Sep 2025 เวลา 02:16","2025-09-18T17:00:00.000Z","8 Dining","Cos",0.5,120,60,"เครดิต"]]</t>
  </si>
  <si>
    <t>json : "{\"date\":\"2025-09-18T23:38:18.714Z\",\"deliveryDate\":\"2025-09-19\",\"user\":\"ฌาณิ\",\"userLine\":\"ADMIN\",\"payMethod\":\"โอนเงิน\",\"userId\":\"ADMIN\",\"order\":[{\"name\":\"Green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</si>
  <si>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2732644195863887872</t>
  </si>
  <si>
    <t>🔥 Processing order for trigger: 2732644195863887872</t>
  </si>
  <si>
    <t>summarizeOrdersToPayments key: 19/09/2025|ฌาณิ</t>
  </si>
  <si>
    <t>🔥 Deleted property for trigger: 2732644195863887872</t>
  </si>
  <si>
    <t>✅ Deleted trigger: 2732644195863887872</t>
  </si>
  <si>
    <t>json : "{\"destination\":\"Uffcadd844141cf0a43c0c2c87fb2389e\",\"events\":[{\"type\":\"message\",\"message\":{\"type\":\"text\",\"id\":\"579508681113862233\",\"quoteToken\":\"ixcTK88MMUOKUKCR8hrZJfgw51-QP0n7O7YZYtnTpOPMSuP8-ZLMA9d2LTnojHq4YmmvqhxXhKVJdODos-0BlK92r1_NcK8ZWeUzHtPNGKT_KqUIXNi6ncJ87cZUQcgoUOMC46UG85jVmk8v8BSwQA\",\"text\":\"โชเน็น 1\\nคอส 2โล\"},\"webhookEventId\":\"01K5FSF72AKSDT1Z9K67KPW89A\",\"deliveryContext\":{\"isRedelivery\":false},\"timestamp\":1758245395023,\"source\":{\"type\":\"user\",\"userId\":\"Uc0f3910d135521f0995ac379d0c945f8\"},\"replyToken\":\"7fdf6bb807be4e82a42c81724d8b72be\",\"mode\":\"active\"}]}"</t>
  </si>
  <si>
    <t>json : "{\"destination\":\"Uffcadd844141cf0a43c0c2c87fb2389e\",\"events\":[{\"type\":\"message\",\"message\":{\"type\":\"text\",\"id\":\"579508710154437285\",\"quoteToken\":\"7rrJCgay2QkmhodO-rModaevTgBy8em6EMLYfpe8GRU63MxNkEOzd7ZqAehD0W3W1reE4kzf7EN4P93ZZN4eY488P8cgS885n7nGM3HH4pQDQZuPB7wSQELPGucbWQLmNNXhR5J3p4WwcBkoO-8yWQ\",\"text\":\"โชเน็น2\\nคอส 2โล\\nกรีน 1 โล\\nเรด1 โล\"},\"webhookEventId\":\"01K5FSFQRSKN8FT6BM90RF8E7Y\",\"deliveryContext\":{\"isRedelivery\":false},\"timestamp\":1758245412157,\"source\":{\"type\":\"user\",\"userId\":\"Uc0f3910d135521f0995ac379d0c945f8\"},\"replyToken\":\"6ba44d61b84e4e6ca04f27ef65e08982\",\"mode\":\"active\"}]}"</t>
  </si>
  <si>
    <t>json : "{\"destination\":\"Uffcadd844141cf0a43c0c2c87fb2389e\",\"events\":[{\"type\":\"message\",\"message\":{\"type\":\"text\",\"id\":\"579509218537898363\",\"quoteToken\":\"iCxJsoCWMioQ-Dc9caQ7ltmMHXCe1lMNBW0X0rWCtQxzgZ7ZXmjgGSx8cSjhyJbPUQf-Nq0ISJzM5tihHydRVypCzy5hdqJUtxStBdYJCCHgmW0UQf5NleEWXNk4SuWSlTnBbR8sY6cX7fTkqIqe_Q\",\"text\":\"แฟทบอย\\nเรดคอรัล 2โช\\nฟิลเลย์ 2โล\\nเบบี้คอส 1 โล\"},\"webhookEventId\":\"01K5FSRZPPN9MK6YDNPB4A4J3E\",\"deliveryContext\":{\"isRedelivery\":false},\"timestamp\":1758245715163,\"source\":{\"type\":\"user\",\"userId\":\"Uc0f3910d135521f0995ac379d0c945f8\"},\"replyToken\":\"e706f2c9580d4b2188924988c8ff7fbc\",\"mode\":\"active\"}]}"</t>
  </si>
  <si>
    <t>sendDailyPackingSummary formattedToday : 19/09/2025</t>
  </si>
  <si>
    <t>sendDailyPackingSummary todayRows : [[979,"18 Sep 2025 เวลา 18:56","2025-09-18T17:00:00.000Z","Nailed It Downtown","Red Oak",1,120,120,"โอนเงิน"],[979,"18 Sep 2025 เวลา 18:56","2025-09-18T17:00:00.000Z","Nailed It Downtown","Frillice Iceberg",1,140,140,"โอนเงิน"],[979,"18 Sep 2025 เวลา 18:56","2025-09-18T17:00:00.000Z","Nailed It Downtown","Wild Rocket",0.5,300,150,"โอนเงิน"],[979,"18 Sep 2025 เวลา 18:56","2025-09-18T17:00:00.000Z","Nailed It Downtown","Mizuna",1,230,230,"โอนเงิน"],[980,"18 Sep 2025 เวลา 21:26","2025-09-18T17:00:00.000Z","Pepper International","Red Oak",0.5,120,60,"เงินสด"],[980,"18 Sep 2025 เวลา 21:26","2025-09-18T17:00:00.000Z","Pepper International","Cos",1,120,120,"เงินสด"],[981,"19 Sep 2025 เวลา 00:51","2025-09-18T17:00:00.000Z","Ginda wagyu","Cos",5,120,600,"โอนเงิน"],[982,"19 Sep 2025 เวลา 02:16","2025-09-18T17:00:00.000Z","8 Dining","Green Oak",1,120,120,"เครดิต"],[982,"19 Sep 2025 เวลา 02:16","2025-09-18T17:00:00.000Z","8 Dining","Red Oak",1,120,120,"เครดิต"],[982,"19 Sep 2025 เวลา 02:16","2025-09-18T17:00:00.000Z","8 Dining","Cos",0.5,120,60,"เครดิต"],[983,"19 Sep 2025 เวลา 06:40","2025-09-18T17:00:00.000Z","ฌาณิ","Green Oak",1,120,120,"โอนเงิน"],[983,"19 Sep 2025 เวลา 06:40","2025-09-18T17:00:00.000Z","ฌาณิ","Red Oak",1,120,120,"โอนเงิน"]]</t>
  </si>
  <si>
    <t>json : "{\"date\":\"2025-09-19T02:51:21.169Z\",\"deliveryDate\":\"2025-09-19\",\"user\":\"Shounen Yakiniku\",\"userLine\":\"ADMIN\",\"payMethod\":\"เครดิต\",\"userId\":\"ADMIN\",\"order\":[{\"name\":\"Cos\",\"nameTh\":\"คอส\",\"amount\":2,\"price\":120,\"subtotal\":240}]}"</t>
  </si>
  <si>
    <t>🔥 Queued order with Trigger ID: 2917467702446522368</t>
  </si>
  <si>
    <t>json : "{\"date\":\"2025-09-19T02:52:07.417Z\",\"deliveryDate\":\"2025-09-19\",\"user\":\"Shounen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</si>
  <si>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4381267358073749504</t>
  </si>
  <si>
    <t>json : "{\"date\":\"2025-09-19T02:53:00.026Z\",\"deliveryDate\":\"2025-09-19\",\"user\":\"Fat Boy\",\"userLine\":\"ADMIN\",\"payMethod\":\"เครดิต\",\"userId\":\"ADMIN\",\"order\":[{\"name\":\"Frillice Iceberg\",\"nameTh\":\"ฟิลเลย์ไอซ์เบิร์ก\",\"amount\":2,\"price\":140,\"subtotal\":280},{\"name\":\"Baby Cos\",\"nameTh\":\"เบบี้คอส\",\"amount\":1,\"price\":120,\"subtotal\":120},{\"name\":\"Red Coral\",\"nameTh\":\"เรดคอรัล\",\"amount\":2,\"price\":140,\"subtotal\":280}]}"</t>
  </si>
  <si>
    <t>🔥 Queued order with Trigger ID: 1161709364176748544</t>
  </si>
  <si>
    <t>🔥 Processing order for trigger: 2917467702446522368</t>
  </si>
  <si>
    <t>json : "{\"date\":\"2025-09-19T02:53:39.973Z\",\"deliveryDate\":\"2025-09-19\",\"user\":\"Bosco\",\"userLine\":\"ADMIN\",\"payMethod\":\"เงินสด\",\"userId\":\"ADMIN\",\"order\":[{\"name\":\"Green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\",\"amount\":0.5,\"price\":120,\"subtotal\":60},{\"name\":\"Cos\",\"nameTh\":\"คอส\",\"amount\":0.5,\"price\":120,\"subtotal\":60}]}"</t>
  </si>
  <si>
    <t>🔥 Queued order with Trigger ID: 5626341174177431552</t>
  </si>
  <si>
    <t>summarizeOrdersToPayments key: 19/09/2025|Shounen Yakiniku</t>
  </si>
  <si>
    <t>🔥 Processing order for trigger: 1161709364176748544</t>
  </si>
  <si>
    <t>🔥 Processing order for trigger: 4381267358073749504</t>
  </si>
  <si>
    <t>✅ เริ่ม generateAdminDeliveryDocs สำหรับ: Shounen Yakiniku วันที่: 19092025</t>
  </si>
  <si>
    <t>summarizeOrdersToPayments key: 19/09/2025|Shounen Yakiniku2</t>
  </si>
  <si>
    <t>json : "{\"date\":\"2025-09-19T02:54:31.798Z\",\"deliveryDate\":\"2025-09-17\",\"user\":\"เจริญภัณฑ์\",\"userLine\":\"ADMIN\",\"payMethod\":\"เครดิต\",\"userId\":\"ADMIN\",\"order\":[{\"name\":\"Red Oak\",\"nameTh\":\"เรดโอ๊ค \",\"amount\":3,\"price\":120,\"subtotal\":360},{\"name\":\"Frillice Iceberg\",\"nameTh\":\"ฟิลเลย์ไอซ์เบิร์ก\",\"amount\":3,\"price\":140,\"subtotal\":420}]}"</t>
  </si>
  <si>
    <t>🔥 Queued order with Trigger ID: 6681872336842391552</t>
  </si>
  <si>
    <t>✅ เริ่ม generateAdminDeliveryDocs สำหรับ: Shounen Yakiniku2 วันที่: 19092025</t>
  </si>
  <si>
    <t>✨ สร้างเลขที่เอกสารใหม่: DS190925002</t>
  </si>
  <si>
    <t>💾 อัปเดตเลขที่เอกสาร DS190925002 ใน Payments แถวที่ 2233</t>
  </si>
  <si>
    <t>💾 อัปเดตเลขที่เอกสาร DS190925002 ใน Payments แถวที่ 2232</t>
  </si>
  <si>
    <t>🔥 Deleted property for trigger: 4381267358073749504</t>
  </si>
  <si>
    <t>✅ Deleted trigger: 4381267358073749504</t>
  </si>
  <si>
    <t>🔥 Deleted property for trigger: 2917467702446522368</t>
  </si>
  <si>
    <t>✅ Deleted trigger: 2917467702446522368</t>
  </si>
  <si>
    <t>summarizeOrdersToPayments key: 19/09/2025|Fat Boy</t>
  </si>
  <si>
    <t>🔥 Processing order for trigger: 5626341174177431552</t>
  </si>
  <si>
    <t>🔥 Processing order for trigger: 6681872336842391552</t>
  </si>
  <si>
    <t>json : "{\"date\":\"2025-09-19T02:56:15.918Z\",\"deliveryDate\":\"2025-09-17\",\"user\":\"หนู\",\"userLine\":\"ADMIN\",\"payMethod\":\"โอนเงิน\",\"userId\":\"ADMIN\",\"order\":[{\"name\":\"Green Oak\",\"nameTh\":\"กรีนโอ๊ค \",\"amount\":1.5,\"price\":120,\"subtotal\":180},{\"name\":\"Frillice Iceberg\",\"nameTh\":\"ฟิลเลย์ไอซ์เบิร์ก\",\"amount\":1.5,\"price\":120,\"subtotal\":180}]}"</t>
  </si>
  <si>
    <t>summarizeOrdersToPayments key: 19/09/2025|Bosco</t>
  </si>
  <si>
    <t>🔥 Queued order with Trigger ID: 2925952814066696192</t>
  </si>
  <si>
    <t>summarizeOrdersToPayments key: 17/09/2025|เจริญภัณฑ์</t>
  </si>
  <si>
    <t>✅ เริ่ม generateAdminDeliveryDocs สำหรับ: Bosco วันที่: 19092025</t>
  </si>
  <si>
    <t>✅ เริ่ม generateAdminDeliveryDocs สำหรับ: Fat Boy วันที่: 19092025</t>
  </si>
  <si>
    <t>🔥 Deleted property for trigger: 5626341174177431552</t>
  </si>
  <si>
    <t>✅ Deleted trigger: 5626341174177431552</t>
  </si>
  <si>
    <t>🔥 Deleted property for trigger: 6681872336842391552</t>
  </si>
  <si>
    <t>✅ Deleted trigger: 6681872336842391552</t>
  </si>
  <si>
    <t>🔥 Processing order for trigger: 2925952814066696192</t>
  </si>
  <si>
    <t>summarizeOrdersToPayments key: 17/09/2025|หนู</t>
  </si>
  <si>
    <t>✨ สร้างเลขที่เอกสารใหม่: DS190925004</t>
  </si>
  <si>
    <t>🔥 Deleted property for trigger: 2925952814066696192</t>
  </si>
  <si>
    <t>✅ Deleted trigger: 2925952814066696192</t>
  </si>
  <si>
    <t>💾 อัปเดตเลขที่เอกสาร DS190925004 ใน Payments แถวที่ 2234</t>
  </si>
  <si>
    <t>🔥 Deleted property for trigger: 1161709364176748544</t>
  </si>
  <si>
    <t>✅ Deleted trigger: 1161709364176748544</t>
  </si>
  <si>
    <t>json : "{\"date\":\"2025-09-19T03:16:06.705Z\",\"deliveryDate\":\"2025-09-19\",\"user\":\"Fat Boy\",\"userLine\":\"ADMIN\",\"payMethod\":\"เครดิต\",\"userId\":\"ADMIN\",\"order\":[{\"name\":\"Frillice Iceberg\",\"nameTh\":\"ฟิลเลย์ไอซ์เบิร์ก\",\"amount\":1.5,\"price\":140,\"subtotal\":210},{\"name\":\"Baby Cos\",\"nameTh\":\"เบบี้คอส\",\"amount\":1,\"price\":120,\"subtotal\":120},{\"name\":\"Red Coral\",\"nameTh\":\"เรดคอรัล\",\"amount\":2,\"price\":140,\"subtotal\":280}]}"</t>
  </si>
  <si>
    <t>🔥 Queued order with Trigger ID: 5662510708684750848</t>
  </si>
  <si>
    <t>🔥 Processing order for trigger: 5662510708684750848</t>
  </si>
  <si>
    <t>Found 3 rows to delete for shop "Fat Boy" on 19/09/2025.</t>
  </si>
  <si>
    <t>Deleted row: 4040</t>
  </si>
  <si>
    <t>Deleted row: 4039</t>
  </si>
  <si>
    <t>Deleted row: 4038</t>
  </si>
  <si>
    <t>Found existing payment summary at data index: 2232</t>
  </si>
  <si>
    <t>Row 2234 updated successfully.</t>
  </si>
  <si>
    <t>🗑️ ลบไฟล์เก่า: Fat Boy-DS190925004.pdf</t>
  </si>
  <si>
    <t>🔍 พบเลขที่เอกสารเดิมใน Payments: DS190925004</t>
  </si>
  <si>
    <t>🔥 Deleted property for trigger: 5662510708684750848</t>
  </si>
  <si>
    <t>✅ Deleted trigger: 5662510708684750848</t>
  </si>
  <si>
    <t>json : "{\"date\":\"2025-09-19T04:42:55.582Z\",\"deliveryDate\":\"2025-09-20\",\"user\":\"ไวท์เฮ้าส์\",\"userLine\":\"Gt\",\"payMethod\":\"เงินสด\",\"userId\":\"Uc6055f977b197597baf773d364ef63ef\",\"order\":[{\"name\":\"Red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</si>
  <si>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{"sentMessages":[{"id":"579528117333262527","quoteToken":"uDFR7HUXn6gCCRbvtKmMvBGWqq2yw_t_2WhKSvg17ltlzmzxfN30aCwI2chB9UhWdQHoViwbQylquwCOAC0sIWBk-AnzU_42iNu9TQbrYLtUVtZsM49ErBmvdz9CQlI3945gnR0bnT9yWa6vZAyRNg"}]}</t>
  </si>
  <si>
    <t>🔥 Queued order with Trigger ID: 6442685702617432064</t>
  </si>
  <si>
    <t>🔥 Processing order for trigger: 6442685702617432064</t>
  </si>
  <si>
    <t>Delivery Date : Sat Sep 20 2025 07:00:00 GMT+0700 (เวลาอินโดจีน)</t>
  </si>
  <si>
    <t>Delivery Date Formated: 20/09/2025</t>
  </si>
  <si>
    <t>summarizeOrdersToPayments key: 20/09/2025|ไวท์เฮ้าส์</t>
  </si>
  <si>
    <t>🔥 Deleted property for trigger: 6442685702617432064</t>
  </si>
  <si>
    <t>✅ Deleted trigger: 6442685702617432064</t>
  </si>
  <si>
    <t>json : "{\"destination\":\"Uffcadd844141cf0a43c0c2c87fb2389e\",\"events\":[{\"type\":\"message\",\"message\":{\"type\":\"text\",\"id\":\"579538504460533898\",\"quoteToken\":\"sGEEs2tqdSEQRkECd_tX0xnVA6GzUefL3d7C-FmqpeDKbHjWaQhpSP6i2h8gWHW_-aj-72uTpDnTJV6B4omZhZLOa9KrmIMb2g9-BMyipUE-OK4xF05gzfbdNR0p1mjzdOYgGc7SW1_pGVGFssbJRA\",\"text\":\"https://maps.app.goo.gl/dLw1C1BhGMvQDKdt8?g_st=ipc\"},\"webhookEventId\":\"01K5GADNYD5S9W3NZQYXS5STQJ\",\"deliveryContext\":{\"isRedelivery\":false},\"timestamp\":1758263170935,\"source\":{\"type\":\"group\",\"groupId\":\"C41747ea1efc18cc949d4a55a898fbe2d\",\"userId\":\"U2164e0ac3039299ad657cac907aa1fee\"},\"replyToken\":\"87c44328e9744017a395727fdfcd2ec9\",\"mode\":\"active\"}]}"</t>
  </si>
  <si>
    <t>json : "{\"destination\":\"Uffcadd844141cf0a43c0c2c87fb2389e\",\"events\":[{\"type\":\"message\",\"message\":{\"type\":\"sticker\",\"id\":\"579539752450523326\",\"quoteToken\":\"L7O-ue5Zarn_2CMBJnnASvbsjliARvcBpkWm02RIA5mnWxMBqK4bArJiWtySNj1UV6DWIF9YmR8JhnVbgyPCOKZNR-CYjJWBpeP0A_OaNqMjN_WIW3W0tKnz1dV4f5w1emROKJfMG6APHc2Vtdf1PQ\",\"stickerId\":\"344219463\",\"packageId\":\"12999422\",\"stickerResourceType\":\"STATIC\",\"keywords\":[\"Thanks\",\"Happy\",\"emo\"]},\"webhookEventId\":\"01K5GB4CVA7YBE7H4K33K69ZY3\",\"deliveryContext\":{\"isRedelivery\":false},\"timestamp\":1758263914865,\"source\":{\"type\":\"user\",\"userId\":\"Ua560acbf9a31e34c0b4e4c64e77ac84d\"},\"replyToken\":\"8aac95c0dc7048a3abd0b83519705f7c\",\"mode\":\"active\"}]}"</t>
  </si>
  <si>
    <t>json : "{\"destination\":\"Uffcadd844141cf0a43c0c2c87fb2389e\",\"events\":[{\"type\":\"message\",\"message\":{\"type\":\"text\",\"id\":\"579550331138998292\",\"quoteToken\":\"CFSf11wGzVeU7umoIo7WlAEAbABL3WhTJY894DK64AqNqLsrqkdIeDKRQQZCCPylRx036a-GRgDfPCIBchAIUaPASQ2VLzpkF__vVZY5gsFDZslsZxv7iNuKl-Q7R8iDshPyCKK6sAdHkLPwsZETeA\",\"text\":\"คุณฟ้าได้ใส่ใบเสร็จไว้ไหมคะ โดไม่แน่ใจว่าโดหยิบแล้วหรือยังไง\"},\"webhookEventId\":\"01K5GH4T0SBBRGTW0KC0AEH4G0\",\"deliveryContext\":{\"isRedelivery\":false},\"timestamp\":1758270220260,\"source\":{\"type\":\"user\",\"userId\":\"Ua560acbf9a31e34c0b4e4c64e77ac84d\"},\"replyToken\":\"0c8e841925e343afb23865427bcd0ac3\",\"mode\":\"active\"}]}"</t>
  </si>
  <si>
    <t>json : "{\"destination\":\"Uffcadd844141cf0a43c0c2c87fb2389e\",\"events\":[{\"type\":\"message\",\"message\":{\"type\":\"text\",\"id\":\"579551196659056660\",\"quoteToken\":\"KiYl79sAMdh5CAfvgA3Lyb1Wlh1g9vT7W-d8CTZkFAYqBqsw32CDS7EO4MSc_nMDBU5cIUDeR9nHWCcHf-ShPe4ifoT5lRzFL-GnjsjbEqXGv1c0C5zm4SgMUIIhCb00Yefv2xQjoHp62qy6jFL1Pg\",\"text\":\"คุณฮาเล็มส่งไฟล์ออนไลน์ให้โดก็ได้ค่ะ\"},\"webhookEventId\":\"01K5GHMJ78JKCNQ4K5Q7CPHSSV\",\"deliveryContext\":{\"isRedelivery\":false},\"timestamp\":1758270736119,\"source\":{\"type\":\"user\",\"userId\":\"Ua560acbf9a31e34c0b4e4c64e77ac84d\"},\"replyToken\":\"c566a9c29bd84c47b6d515ee7b3f8f79\",\"mode\":\"active\"}]}"</t>
  </si>
  <si>
    <t>json : "{\"destination\":\"Uffcadd844141cf0a43c0c2c87fb2389e\",\"events\":[{\"type\":\"message\",\"message\":{\"type\":\"image\",\"id\":\"579557556649984528\",\"quoteToken\":\"KA1JGnRqAln2S_JVUmcHMnVyzuYWfyzuG70jnroNMGQ2iPyr-JkhxqzJVTDRhOHSBRmla7qCm5iLLq2z7IdiiC5FhCHt4j6TlIOE0kZulibOTJazpj_uw8lMMrIAa7K0FtE3l48Cyuto3eHM2oNvDw\",\"contentProvider\":{\"type\":\"line\"}},\"webhookEventId\":\"01K5GN89YVHES1T05RC4PTMQF2\",\"deliveryContext\":{\"isRedelivery\":false},\"timestamp\":1758274528735,\"source\":{\"type\":\"group\",\"groupId\":\"C41747ea1efc18cc949d4a55a898fbe2d\",\"userId\":\"Ud156635914c6ab5e082eb8cdedf98f3a\"},\"replyToken\":\"6a9f8a6467b9479d8e0d2a97e2af0472\",\"mode\":\"active\"}]}"</t>
  </si>
  <si>
    <t>json : "{\"destination\":\"Uffcadd844141cf0a43c0c2c87fb2389e\",\"events\":[{\"type\":\"message\",\"message\":{\"type\":\"text\",\"id\":\"579557560810734139\",\"quoteToken\":\"YtfQuI2_v8kxQCS52Tumiii721g_NFB2tjoT9JgdAhhazlReCPeSJ1eO4lTqv7F5X1GVmES7P4epuZGa3yK-ux5vqiHVlWrLI4lqMw0yUiy4hCOdy3kTjVq783JYpi-6fsoIXTgMkz7rC2Rdscq0Dw\",\"text\":\" แม่เขาอยู่\"},\"webhookEventId\":\"01K5GN8AFE5W4BHH2EKGV1NQN0\",\"deliveryContext\":{\"isRedelivery\":false},\"timestamp\":1758274529552,\"source\":{\"type\":\"group\",\"groupId\":\"C41747ea1efc18cc949d4a55a898fbe2d\",\"userId\":\"Ud156635914c6ab5e082eb8cdedf98f3a\"},\"replyToken\":\"9df7fa9191d84f7cbb0a463f43ac8abf\",\"mode\":\"active\"}]}"</t>
  </si>
  <si>
    <t>json : "{\"destination\":\"Uffcadd844141cf0a43c0c2c87fb2389e\",\"events\":[{\"type\":\"message\",\"message\":{\"type\":\"text\",\"id\":\"579557611477926263\",\"quoteToken\":\"mKNe6-MwFeguy4nQGb5n2Y4TRp31IjgY61A4NZ-UNKkhGnnYI8dS2zYF2p54Xd_EEnMHZqeyFWcMFqKVAyVsNxXA-IfeZ9R1MbYage6LpAHIvt1dCHFXp2xX7A4GraHDs0s7TMdZM4DLMOflkjDAug\",\"text\":\"บอกไม่เห็นมีออเดอร์เลย เจมบอกให้เก็บเย็น นึกว่าส่งพรุ่งนี้\"},\"webhookEventId\":\"01K5GN980G7RMFB97SXP48SA2M\",\"deliveryContext\":{\"isRedelivery\":false},\"timestamp\":1758274559604,\"source\":{\"type\":\"group\",\"groupId\":\"C41747ea1efc18cc949d4a55a898fbe2d\",\"userId\":\"Ud156635914c6ab5e082eb8cdedf98f3a\"},\"replyToken\":\"3b5d49057fd244f9b40a27ef8f5aeaed\",\"mode\":\"active\"}]}"</t>
  </si>
  <si>
    <t>json : "{\"destination\":\"Uffcadd844141cf0a43c0c2c87fb2389e\",\"events\":[{\"type\":\"message\",\"message\":{\"type\":\"image\",\"id\":\"579558012939927901\",\"quoteToken\":\"O1GWXDtHNXfllVXXXDzp3TxTMcUQNR12jylLq6AItkqKtwBgvNhGghbB3EFkktMIT3otmr3xIRWQHygXSF3tv0LxQUiXfrbXnKKZhykt6MZnS-ER3K4KVvQkgWl1Esn4zbKvBHCQgBBjpwZBbmMPiA\",\"contentProvider\":{\"type\":\"line\"}},\"webhookEventId\":\"01K5GNGJPW5JG1W43PWN91VPSH\",\"deliveryContext\":{\"isRedelivery\":false},\"timestamp\":1758274800291,\"source\":{\"type\":\"group\",\"groupId\":\"C41747ea1efc18cc949d4a55a898fbe2d\",\"userId\":\"Ud156635914c6ab5e082eb8cdedf98f3a\"},\"replyToken\":\"a054158a57eb4889ac91028e145db0be\",\"mode\":\"active\"}]}"</t>
  </si>
  <si>
    <t>json : "{\"destination\":\"Uffcadd844141cf0a43c0c2c87fb2389e\",\"events\":[{\"type\":\"message\",\"message\":{\"type\":\"text\",\"id\":\"579558167524933777\",\"quoteToken\":\"BknySBt-zsxGcclO-uzFSSqsLgf4ExwedhPEE-Z4r92GgpFVKNFvMfYtMwOvk77SYAjP1xZo6O_g2xYfr4WiMf_sq1XJvWhm6YtIEWC6XPT3VWlXj97haTOxooZiIKekHUnfGUOuewjxPRYZrGqifQ\",\"text\":\"ใหญ่เลย\"},\"webhookEventId\":\"01K5GNKBFVPXBK0EWW7ZCD67K8\",\"deliveryContext\":{\"isRedelivery\":false},\"timestamp\":1758274891097,\"source\":{\"type\":\"group\",\"groupId\":\"C41747ea1efc18cc949d4a55a898fbe2d\",\"userId\":\"Ud156635914c6ab5e082eb8cdedf98f3a\"},\"replyToken\":\"02c77f3d1f6142d3909903235cbb4ccf\",\"mode\":\"active\"}]}"</t>
  </si>
  <si>
    <t>json : "{\"destination\":\"Uffcadd844141cf0a43c0c2c87fb2389e\",\"events\":[{\"type\":\"message\",\"message\":{\"type\":\"image\",\"id\":\"579558198328164897\",\"quoteToken\":\"6pSScW_9Ce_u4WereSR32z4j206hjK8q8rjLsc7KBdNP0mWW6YrcRjWFWlPQPpjnn2YKyRLXHeY6NFGzOLKRZPX2XqsCdrHKoib-9MCc56NBsWudzXxVSZOslKewF3e9K4ddSnFjfQMHMJO-lfNdzA\",\"contentProvider\":{\"type\":\"line\"}},\"webhookEventId\":\"01K5GNKZEHKEFVPQZG3E4VPM60\",\"deliveryContext\":{\"isRedelivery\":false},\"timestamp\":1758274911188,\"source\":{\"type\":\"group\",\"groupId\":\"C41747ea1efc18cc949d4a55a898fbe2d\",\"userId\":\"Ud156635914c6ab5e082eb8cdedf98f3a\"},\"replyToken\":\"82450b8319df4c92b4bc4e08b2b1d0e8\",\"mode\":\"active\"}]}"</t>
  </si>
  <si>
    <t>json : "{\"destination\":\"Uffcadd844141cf0a43c0c2c87fb2389e\",\"events\":[{\"type\":\"message\",\"message\":{\"type\":\"text\",\"id\":\"579558241194476186\",\"quoteToken\":\"7lMOzI6QOoAgAEmF0YFviYwd_gQ8KwE8CHe4GKz5nKat_o1_E0jx29G8Cqm6AQUtPkMUH_yzABH0ePnz7CJZTDA2UoUoblsYzvwy-JK8M91Z67YO783UB6zywRaq4Zt1B4km_IQzEm8_DhSb6cmlFA\",\"text\":\"เหมือนเขาแยกเป็น3โซน ฝั่งบ้าน(ต้นกล้า) \"},\"webhookEventId\":\"01K5GNMPJSK62RCPKX88J01W59\",\"deliveryContext\":{\"isRedelivery\":false},\"timestamp\":1758274934956,\"source\":{\"type\":\"group\",\"groupId\":\"C41747ea1efc18cc949d4a55a898fbe2d\",\"userId\":\"Ud156635914c6ab5e082eb8cdedf98f3a\"},\"replyToken\":\"67426391eacc4f20a3d155b64aa4badf\",\"mode\":\"active\"}]}"</t>
  </si>
  <si>
    <t>json : "{\"destination\":\"Uffcadd844141cf0a43c0c2c87fb2389e\",\"events\":[{\"type\":\"message\",\"message\":{\"type\":\"text\",\"id\":\"579558251646156903\",\"quotedMessageId\":\"579557556649984528\",\"quoteToken\":\"9MR_p29elD0qdPK-hIA2Vj3quOoBTmMOYOjQrHhdJSmN2GthUVYTJXKVw7X20LmZ3LZsM5JIE-AkQcp4dEXpNjRNpHw0HrIrKDtLAfHWUhM1vTYH9kJJ5hcHOOKY8zrOGXCs_4I6tRIh_jpFykAEFw\",\"text\":\"รอกเกต\"},\"webhookEventId\":\"01K5GNMWQGVCYKRDNDJ4657A1R\",\"deliveryContext\":{\"isRedelivery\":false},\"timestamp\":1758274941169,\"source\":{\"type\":\"group\",\"groupId\":\"C41747ea1efc18cc949d4a55a898fbe2d\",\"userId\":\"Ud156635914c6ab5e082eb8cdedf98f3a\"},\"replyToken\":\"4f6b014387d94f3c9ac297bf59447273\",\"mode\":\"active\"}]}"</t>
  </si>
  <si>
    <t>json : "{\"destination\":\"Uffcadd844141cf0a43c0c2c87fb2389e\",\"events\":[{\"type\":\"message\",\"message\":{\"type\":\"text\",\"id\":\"579558266292929218\",\"quoteToken\":\"VU7VRM_24ONpKbHdUfPGYtuA8mo62LiQZDiSG7DLFMI6_qjCPeC4RaUajNCxlVoIfIFQpWAs6b4gh9U-FBmKXtjlelkTedJKGVzKd6inRl8l0OplhNfjSfxV77cK6qKeXY3mgUgqINSF8_MoJQLB-g\",\"text\":\"แล้วด้านในก็พวกผักแมส\"},\"webhookEventId\":\"01K5GNN532HVA4QS6M27ED0VWN\",\"deliveryContext\":{\"isRedelivery\":false},\"timestamp\":1758274950098,\"source\":{\"type\":\"group\",\"groupId\":\"C41747ea1efc18cc949d4a55a898fbe2d\",\"userId\":\"Ud156635914c6ab5e082eb8cdedf98f3a\"},\"replyToken\":\"a99cbd39a67d415d9586a4214ce6b305\",\"mode\":\"active\"}]}"</t>
  </si>
  <si>
    <t>json : "{\"destination\":\"Uffcadd844141cf0a43c0c2c87fb2389e\",\"events\":[{\"type\":\"message\",\"message\":{\"type\":\"video\",\"id\":\"579558567762985559\",\"quoteToken\":\"hAt-S10oPQLnT4ysEmbi3U6zqT0PIrYd_9a4tRbDU0SK3xW2BfmaUbx9W7SRobvb4YD124CYhwi5v66IgeTyBmOthXiGL9xmbnTAJevYdi7pTxVZ-w01GD6sOxxbvg-q3kKGl0AAf--X2rC6Tp2fkg\",\"duration\":5420,\"contentProvider\":{\"type\":\"line\"}},\"webhookEventId\":\"01K5GNTPXY112P2EMS9EGJEWXP\",\"deliveryContext\":{\"isRedelivery\":false},\"timestamp\":1758275132192,\"source\":{\"type\":\"group\",\"groupId\":\"C41747ea1efc18cc949d4a55a898fbe2d\",\"userId\":\"Ud156635914c6ab5e082eb8cdedf98f3a\"},\"replyToken\":\"f1f682c47ff54f0c9a4c4ee51998b2a3\",\"mode\":\"active\"}]}"</t>
  </si>
  <si>
    <t>json : "{\"destination\":\"Uffcadd844141cf0a43c0c2c87fb2389e\",\"events\":[{\"type\":\"message\",\"message\":{\"type\":\"text\",\"id\":\"579558579489735124\",\"quoteToken\":\"xTqczVW6WiSSDWg-ybZMNJNEnuYsHMzHMt1CxnM6NNeKSFBwVC7RZIzxaXVVOIP3cSEngWXlk9zQImLN2jHLrN78cfUUcqO7sjLhxJOvIIVniCoYHSO81kzQHIES2eJq-xkwdMEFUOijHDbmxpt6NA\",\"text\":\"ด้านหลังมี30 แปลง \"},\"webhookEventId\":\"01K5GNTVJ7ACAWSPTXZ6NQERS4\",\"deliveryContext\":{\"isRedelivery\":false},\"timestamp\":1758275136587,\"source\":{\"type\":\"group\",\"groupId\":\"C41747ea1efc18cc949d4a55a898fbe2d\",\"userId\":\"Ud156635914c6ab5e082eb8cdedf98f3a\"},\"replyToken\":\"9fac5b728686494298411069d4903d50\",\"mode\":\"active\"}]}"</t>
  </si>
  <si>
    <t>json : "{\"destination\":\"Uffcadd844141cf0a43c0c2c87fb2389e\",\"events\":[{\"type\":\"unsend\",\"unsend\":{\"messageId\":\"579557611477926263\"},\"webhookEventId\":\"01K5GNV63RW4YD6WTWR069YGGH\",\"deliveryContext\":{\"isRedelivery\":false},\"timestamp\":1758275147386,\"source\":{\"type\":\"group\",\"groupId\":\"C41747ea1efc18cc949d4a55a898fbe2d\",\"userId\":\"Ud156635914c6ab5e082eb8cdedf98f3a\"},\"mode\":\"active\"}]}"</t>
  </si>
  <si>
    <t>json : "{\"destination\":\"Uffcadd844141cf0a43c0c2c87fb2389e\",\"events\":[{\"type\":\"message\",\"message\":{\"type\":\"image\",\"id\":\"579558626482716880\",\"quoteToken\":\"VDxE3Bf37_r8tgOXZ-zypfhNWC-JaiDbEhM4i2okrD11V_nzk2L-phgLInbe07XMVqh82c-GWKMlLEVQ3N-eLZn4X-blhsCpJ6hB-kI9838TY2HF9ELaYUw3ZAtR2Cs53JcjlENR63S4niew3TYZ-A\",\"contentProvider\":{\"type\":\"line\"}},\"webhookEventId\":\"01K5GNVRJCVYXZX1W0QH0Y2W64\",\"deliveryContext\":{\"isRedelivery\":false},\"timestamp\":1758275166754,\"source\":{\"type\":\"group\",\"groupId\":\"C41747ea1efc18cc949d4a55a898fbe2d\",\"userId\":\"Ud156635914c6ab5e082eb8cdedf98f3a\"},\"replyToken\":\"4dc96b264b144f91a8312df55d675c66\",\"mode\":\"active\"}]}"</t>
  </si>
  <si>
    <t>json : "{\"destination\":\"Uffcadd844141cf0a43c0c2c87fb2389e\",\"events\":[{\"type\":\"message\",\"message\":{\"type\":\"image\",\"id\":\"579558630106857577\",\"quoteToken\":\"SjEMlNRo9-PJwLukNF2fT20r6EcrORKEuw6IoWhf5-QGw94EWXCmxLFosy7DVJLcSMNKtXWVFAnXPKDeFztGcB-nKBHFTqF7_mUoio6X0USSLvHg9oZcYCgSJ9X8NqGO1kJLj-ouYqcx8jd0uRpXhw\",\"contentProvider\":{\"type\":\"line\"}},\"webhookEventId\":\"01K5GNVVG1V1B6BEY87G666C12\",\"deliveryContext\":{\"isRedelivery\":false},\"timestamp\":1758275169311,\"source\":{\"type\":\"group\",\"groupId\":\"C41747ea1efc18cc949d4a55a898fbe2d\",\"userId\":\"Ud156635914c6ab5e082eb8cdedf98f3a\"},\"replyToken\":\"ee49d019b68a4bb3b6fed7abe9aa605e\",\"mode\":\"active\"}]}"</t>
  </si>
  <si>
    <t>json : "{\"destination\":\"Uffcadd844141cf0a43c0c2c87fb2389e\",\"events\":[{\"type\":\"message\",\"message\":{\"type\":\"image\",\"id\":\"579558909145252270\",\"quoteToken\":\"ieOiS3-hF_V7aqz5CWlrYr72kc1ToUapfw_VILzOpzznvDWAsuPDhOhPLecSEwq1n0GFvvs3jLmc6WlD0v6gHTt8eik1agtJV6AKc5wPplag4D2nHknBU-s8VRzazWqkU1Z46GDlutvJxF36k9K5Dg\",\"contentProvider\":{\"type\":\"line\"}},\"webhookEventId\":\"01K5GP0X11N8B5V98QHKK41J2V\",\"deliveryContext\":{\"isRedelivery\":false},\"timestamp\":1758275335003,\"source\":{\"type\":\"group\",\"groupId\":\"C41747ea1efc18cc949d4a55a898fbe2d\",\"userId\":\"Ud156635914c6ab5e082eb8cdedf98f3a\"},\"replyToken\":\"618bb38461154821b0cb7e4f72e01521\",\"mode\":\"active\"}]}"</t>
  </si>
  <si>
    <t>json : "{\"destination\":\"Uffcadd844141cf0a43c0c2c87fb2389e\",\"events\":[{\"type\":\"message\",\"message\":{\"type\":\"image\",\"id\":\"579558912920126070\",\"quoteToken\":\"VAJjOZbww4ykLirE-Jny5ZqK_uXVZ5aud_c4N8ob_CuIGn06YUf8OtkfmJ3R-P2E6fT4eVvVeFSVWhvGf4694iF0QiPf_brWBt9QqzqPljr6jKHEb0oBX5B4Qf2AvR7wtpeVOIcyNqIOxTggbKLpHA\",\"contentProvider\":{\"type\":\"line\"}},\"webhookEventId\":\"01K5GP114TQPMV10H94Y916R28\",\"deliveryContext\":{\"isRedelivery\":false},\"timestamp\":1758275339392,\"source\":{\"type\":\"group\",\"groupId\":\"C41747ea1efc18cc949d4a55a898fbe2d\",\"userId\":\"Ud156635914c6ab5e082eb8cdedf98f3a\"},\"replyToken\":\"bd4e42ace6c84454b767585810a3aa92\",\"mode\":\"active\"}]}"</t>
  </si>
  <si>
    <t>json : "{\"destination\":\"Uffcadd844141cf0a43c0c2c87fb2389e\",\"events\":[{\"type\":\"message\",\"message\":{\"type\":\"image\",\"id\":\"579561738203300233\",\"quoteToken\":\"o2_5_PNLPvzfU6MiPSIAjnWHiVB-c1M9zFgzZ7BRKChkLj7pg_lmykNDTaEntRCdYn8XH8o4FAQuws2_FBT3E9e10rNhWQPSOFz11l2BuEVJvtR5FKWnYgO8bcVoppJL61xlazl_tQr93a34h6uRlg\",\"contentProvider\":{\"type\":\"line\"}},\"webhookEventId\":\"01K5GQMCV82TZRQWE43WP623NB\",\"deliveryContext\":{\"isRedelivery\":false},\"timestamp\":1758277022309,\"source\":{\"type\":\"group\",\"groupId\":\"C41747ea1efc18cc949d4a55a898fbe2d\",\"userId\":\"Ud156635914c6ab5e082eb8cdedf98f3a\"},\"replyToken\":\"36713afa78a54e6786b3ac0baea2465b\",\"mode\":\"active\"}]}"</t>
  </si>
  <si>
    <t>json : "{\"destination\":\"Uffcadd844141cf0a43c0c2c87fb2389e\",\"events\":[{\"type\":\"message\",\"message\":{\"type\":\"text\",\"id\":\"579594570879991877\",\"quoteToken\":\"-mG_rY5rO2HK08EEL6YmL0NVWV-C38ryLU5nmEITTAseFP1dnhMN4xvwS--Cbd4Q4uHher2FYIbI5sL-7yNvkTj_A_FN8FLE2WpRlP3tizFeTkLQwxXzkESrwuaDcyBdg0qpgkrQyacOScHSyIyN3w\",\"text\":\"ขอโทษนะตะ\"},\"webhookEventId\":\"01K5HA9H28W2H2ZYFEZDN398GQ\",\"deliveryContext\":{\"isRedelivery\":false},\"timestamp\":1758296589121,\"source\":{\"type\":\"user\",\"userId\":\"U7d5bfb152da63a1062fdc192a3ba0811\"},\"replyToken\":\"ae72f11b09044399a456d37ebc8169bc\",\"mode\":\"active\"}]}"</t>
  </si>
  <si>
    <t>json : "{\"destination\":\"Uffcadd844141cf0a43c0c2c87fb2389e\",\"events\":[{\"type\":\"message\",\"message\":{\"type\":\"image\",\"id\":\"579594713368887705\",\"quoteToken\":\"aJNYj1R_e1HyODyD9KNURigV3Us2fvk8eo9srmf0meLNWiMgTuaimLZby7Jz9VkeYSWN1ZaqlJLyL7QXoDdScNge_DxesIb42x2OkEBTC7TJHlEl7nbkxz-4AV6vz0hWRZeUsm1BoNQurDJ__De43w\",\"contentProvider\":{\"type\":\"line\"}},\"webhookEventId\":\"01K5HAC4K2AXCZRR49A7FXZJZW\",\"deliveryContext\":{\"isRedelivery\":false},\"timestamp\":1758296674409,\"source\":{\"type\":\"user\",\"userId\":\"U7d5bfb152da63a1062fdc192a3ba0811\"},\"replyToken\":\"a675908c075c4bfa84d38301428b92ef\",\"mode\":\"active\"}]}"</t>
  </si>
  <si>
    <t>json : "{\"destination\":\"Uffcadd844141cf0a43c0c2c87fb2389e\",\"events\":[{\"type\":\"message\",\"message\":{\"type\":\"text\",\"id\":\"579594742812639494\",\"quoteToken\":\"uA4lNtY83O_huv9tRTfoj8bjCQXFZ_ZAcYTD5kVzWFkdgoAMpSAoG0dCvYV92SqU8Q5kCzjKY52KMRmbiVAK3NvHiWRayQlsEwbhzpl-dn--XFo7futWvuxjUE9BcD8aZjBdv6UAaGGG1DJaFPH2tw\",\"text\":\"เดี๋ยวพรุ่งนี้อีฟดึงน้องฝ่ายบัญชีเข้ามา \"},\"webhookEventId\":\"01K5HACNEH9C3Z997XQJJWEFZS\",\"deliveryContext\":{\"isRedelivery\":false},\"timestamp\":1758296691691,\"source\":{\"type\":\"user\",\"userId\":\"U7d5bfb152da63a1062fdc192a3ba0811\"},\"replyToken\":\"a8985f0811cd45439a9e1fcd535223e4\",\"mode\":\"active\"}]}"</t>
  </si>
  <si>
    <t>json : "{\"destination\":\"Uffcadd844141cf0a43c0c2c87fb2389e\",\"events\":[{\"type\":\"message\",\"message\":{\"type\":\"text\",\"id\":\"579594764186550733\",\"quoteToken\":\"NpvfgrgPPWdgLpSzpxD_AChNIWqPZxtyR9GggUvraxeVh8qVtme_5eb0kJzj2tl5rP0S-doYX5FjyYGm72vNpvYdHjAM0RHVmyg1xgtQ-UZjtZGe9xHcDHkMDQHgCv6ykeyEeGn72yHR86MTShGTWw\",\"text\":\"บางทีอีฟไม่ได้อ่านไลน์ต้องขอโทษด้วยมากๆค่ะ\"},\"webhookEventId\":\"01K5HAD1WHZ78QA75JEJ03P7TZ\",\"deliveryContext\":{\"isRedelivery\":false},\"timestamp\":1758296704439,\"source\":{\"type\":\"user\",\"userId\":\"U7d5bfb152da63a1062fdc192a3ba0811\"},\"replyToken\":\"894995259e7d437ebf33b2fb7f8aabd2\",\"mode\":\"active\"}]}"</t>
  </si>
  <si>
    <t>json : "{\"date\":\"2025-09-19T16:51:18.865Z\",\"deliveryDate\":\"2025-09-20\",\"user\":\"8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</si>
  <si>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{"sentMessages":[{"id":"579601438817910887","quoteToken":"aRzoyI5KRivr06U1iwk0NRYCNnm9sCfQaRg2iPkLHa_4H5dM1Xpg2xy4zcGvnfXJt6TYSnATbguHdCAhJdBv63ILRKyWdL-vVrvumq2TGHXFMGPyExF7kIrBiBYl1BWyS6lID87DeOXZ73EWYDDTHg"}]}</t>
  </si>
  <si>
    <t>🔥 Queued order with Trigger ID: 6665534719335071744</t>
  </si>
  <si>
    <t>🔥 Processing order for trigger: 6665534719335071744</t>
  </si>
  <si>
    <t>summarizeOrdersToPayments key: 20/09/2025|8 Dining</t>
  </si>
  <si>
    <t>🔥 Deleted property for trigger: 6665534719335071744</t>
  </si>
  <si>
    <t>✅ Deleted trigger: 6665534719335071744</t>
  </si>
  <si>
    <t>json : "{\"date\":\"2025-09-19T18:44:17.540Z\",\"deliveryDate\":\"2025-09-20\",\"user\":\"Rare\",\"userLine\":\"21gun\",\"payMethod\":\"เครดิต\",\"userId\":\"U863ec6850ff494c8ad50b25afa94efb0\",\"order\":[{\"name\":\"Cos\",\"nameTh\":\"คอส\",\"amount\":1,\"price\":120,\"subtotal\":120,\"image\":\"https://i.postimg.cc/643mw8Cv/03.png\"},{\"name\":\"Red Coral\",\"nameTh\":\"เรดคอรัล\",\"amount\":2,\"price\":140,\"subtotal\":280,\"image\":\"https://i.postimg.cc/XJTHF1Wf/image.jpg\"}]}"</t>
  </si>
  <si>
    <t>📬 pushFlexMessage : {"sentMessages":[{"id":"579612813116047463","quoteToken":"vAtmJPY9elbsNGSETqh-dq7bI0q98nShPSV78Mr971vJHcqdC21TXHsSbF2ojHjrdn_KylwCsvfJVh8tG8a3S8E5As1fJt9dWH5433gfEli0lufo-m3uzqPGQ9TsQPiSlClgoLpqS9VB-MSL1zFC4g"}]}</t>
  </si>
  <si>
    <t>🔥 Queued order with Trigger ID: 1500772404853473280</t>
  </si>
  <si>
    <t>🔥 Processing order for trigger: 1500772404853473280</t>
  </si>
  <si>
    <t>summarizeOrdersToPayments key: 20/09/2025|Rare</t>
  </si>
  <si>
    <t>🔥 Deleted property for trigger: 1500772404853473280</t>
  </si>
  <si>
    <t>✅ Deleted trigger: 1500772404853473280</t>
  </si>
  <si>
    <t>sendDailyOrderSummary formattedToday : 20/09/2025</t>
  </si>
  <si>
    <t>sendDailyOrderSummary todayRows : [[990,"19 Sep 2025 เวลา 11:43","2025-09-19T17:00:00.000Z","ไวท์เฮ้าส์","Red Oak",0.5,120,60,"เงินสด"],[990,"19 Sep 2025 เวลา 11:43","2025-09-19T17:00:00.000Z","ไวท์เฮ้าส์","Cos",0.5,120,60,"เงินสด"],[991,"19 Sep 2025 เวลา 23:52","2025-09-19T17:00:00.000Z","8 Dining","Baby Cos",1,120,120,"เครดิต"],[992,"20 Sep 2025 เวลา 01:45","2025-09-19T17:00:00.000Z","Rare","Cos",1,120,120,"เครดิต"],[992,"20 Sep 2025 เวลา 01:45","2025-09-19T17:00:00.000Z","Rare","Red Coral",2,140,280,"เครดิต"]]</t>
  </si>
  <si>
    <t>json : "{\"destination\":\"Uffcadd844141cf0a43c0c2c87fb2389e\",\"events\":[{\"type\":\"message\",\"message\":{\"type\":\"text\",\"id\":\"579645188041867272\",\"quoteToken\":\"Kl4AsfdqhdfZSGsN4fOAgtW6fJfJZP_2u8MLCFo9FJQdxvh8eiRn7lRmJKBcVq6oVHF9cZ9A-aqxt1XivS4g_7nBTV7NCuis2OsMkbIkBVKweDSLtsCMdLKmpfiKfTHPVUIE5zZ0KxUWEgaMoFWBug\",\"text\":\"แฟทบอย\\nเรดคอรัล 1โล\\nฟิลเลย์ 1 โล\\nร้อกเกต 0.5 โล\"},\"webhookEventId\":\"01K5J7288Q0KMXQP4499VCTPCB\",\"deliveryContext\":{\"isRedelivery\":false},\"timestamp\":1758326759486,\"source\":{\"type\":\"user\",\"userId\":\"Uc0f3910d135521f0995ac379d0c945f8\"},\"replyToken\":\"76f89e32044e470d983d37dd260559cd\",\"mode\":\"active\"}]}"</t>
  </si>
  <si>
    <t>json : "{\"destination\":\"Uffcadd844141cf0a43c0c2c87fb2389e\",\"events\":[{\"type\":\"message\",\"message\":{\"type\":\"text\",\"id\":\"579645228509036597\",\"quoteToken\":\"Ea_WiGLiY49SVW-fAD4VKY2lgZXUeQx3sBs-n82PXwsJ1v4UK9EARy1OZP6AnZhnjYTvFLPthLZTJTj7iyTIvLaquCGYJCnlIQprWI-wZwCjpzaLxocWhmWxqcXSCudK3nCgcLoXCIxir40-cj9MnQ\",\"text\":\"โชเน็น1\\nคอส 2โล\\nกรีน 1 โล\\nเรด1 โล\"},\"webhookEventId\":\"01K5J72ZZGPWHCRNHSN5NDBGRM\",\"deliveryContext\":{\"isRedelivery\":false},\"timestamp\":1758326783477,\"source\":{\"type\":\"user\",\"userId\":\"Uc0f3910d135521f0995ac379d0c945f8\"},\"replyToken\":\"88e4366eddc944629324cc20bed3a401\",\"mode\":\"active\"}]}"</t>
  </si>
  <si>
    <t>json : "{\"destination\":\"Uffcadd844141cf0a43c0c2c87fb2389e\",\"events\":[{\"type\":\"message\",\"message\":{\"type\":\"text\",\"id\":\"579645258288595167\",\"quoteToken\":\"2h175RYIN_n5hcq1C8kAnXIKk4-3NO2Big1_abdbaOWOUiLwovxueJvvwyKGyExQwAwNAYYdCqkIfY9TnpB3q_GSqktdKxic29XJnLTQsYWcK7wTPnHLUD_tvD8sJmU-rT0rY51LFis3JS95g3GiQg\",\"text\":\"โชเน็น 2\\nคอส 2โล\"},\"webhookEventId\":\"01K5J73HBBBFJTCEEDX0B3SQ6C\",\"deliveryContext\":{\"isRedelivery\":false},\"timestamp\":1758326801263,\"source\":{\"type\":\"user\",\"userId\":\"Uc0f3910d135521f0995ac379d0c945f8\"},\"replyToken\":\"44cac2f2e24b4fdc87bfb659547b8751\",\"mode\":\"active\"}]}"</t>
  </si>
  <si>
    <t>json : "{\"date\":\"2025-09-20T00:51:43.027Z\",\"deliveryDate\":\"2025-09-20\",\"user\":\"Smaz\",\"userLine\":\"ADMIN\",\"payMethod\":\"โอนเงิน\",\"userId\":\"ADMIN\",\"order\":[{\"name\":\"Frillice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</si>
  <si>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8376922961650647040</t>
  </si>
  <si>
    <t>🔥 Processing order for trigger: 8376922961650647040</t>
  </si>
  <si>
    <t>summarizeOrdersToPayments key: 20/09/2025|Smaz</t>
  </si>
  <si>
    <t>🔥 Deleted property for trigger: 8376922961650647040</t>
  </si>
  <si>
    <t>✅ Deleted trigger: 8376922961650647040</t>
  </si>
  <si>
    <t>json : "{\"date\":\"2025-09-20T00:53:32.549Z\",\"deliveryDate\":\"2025-09-20\",\"user\":\"Fat Boy\",\"userLine\":\"ADMIN\",\"payMethod\":\"เครดิต\",\"userId\":\"ADMIN\",\"order\":[{\"name\":\"Frillice Iceberg\",\"nameTh\":\"ฟิลเลย์ไอซ์เบิร์ก\",\"amount\":1,\"price\":140,\"subtotal\":140},{\"name\":\"Wild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</si>
  <si>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3359438365693837312</t>
  </si>
  <si>
    <t>json : "{\"date\":\"2025-09-20T00:54:15.970Z\",\"deliveryDate\":\"2025-09-20\",\"user\":\"Shounen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\",\"amount\":1,\"price\":120,\"subtotal\":120},{\"name\":\"Cos\",\"nameTh\":\"คอส\",\"amount\":2,\"price\":120,\"subtotal\":240}]}"</t>
  </si>
  <si>
    <t>🔥 Queued order with Trigger ID: 363258287967174656</t>
  </si>
  <si>
    <t>json : "{\"date\":\"2025-09-20T00:54:48.118Z\",\"deliveryDate\":\"2025-09-20\",\"user\":\"Shounen Yakiniku2\",\"userLine\":\"ADMIN\",\"payMethod\":\"เครดิต\",\"userId\":\"ADMIN\",\"order\":[{\"name\":\"Cos\",\"nameTh\":\"คอส\",\"amount\":2,\"price\":120,\"subtotal\":240}]}"</t>
  </si>
  <si>
    <t>🔥 Queued order with Trigger ID: 6289330699858083840</t>
  </si>
  <si>
    <t>🔥 Processing order for trigger: 363258287967174656</t>
  </si>
  <si>
    <t>summarizeOrdersToPayments key: 20/09/2025|Shounen Yakiniku</t>
  </si>
  <si>
    <t>🔥 Deleted property for trigger: 363258287967174656</t>
  </si>
  <si>
    <t>✅ Deleted trigger: 363258287967174656</t>
  </si>
  <si>
    <t>🔥 Processing order for trigger: 3359438365693837312</t>
  </si>
  <si>
    <t>summarizeOrdersToPayments key: 20/09/2025|Fat Boy</t>
  </si>
  <si>
    <t>🔥 Processing order for trigger: 6289330699858083840</t>
  </si>
  <si>
    <t>🔥 Deleted property for trigger: 3359438365693837312</t>
  </si>
  <si>
    <t>✅ Deleted trigger: 3359438365693837312</t>
  </si>
  <si>
    <t>summarizeOrdersToPayments key: 20/09/2025|Shounen Yakiniku2</t>
  </si>
  <si>
    <t>🔥 Deleted property for trigger: 6289330699858083840</t>
  </si>
  <si>
    <t>✅ Deleted trigger: 6289330699858083840</t>
  </si>
  <si>
    <t>json : "{\"date\":\"2025-09-20T01:38:51.235Z\",\"deliveryDate\":\"2025-09-21\",\"user\":\"Dripping Hill\",\"userLine\":\"Dripping Hill\",\"payMethod\":\"โอนเงิน\",\"userId\":\"U38cf79a0245305294a59833353cea1ae\",\"order\":[{\"name\":\"Green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0.2,\"price\":120,\"subtotal\":24,\"image\":\"https://i.postimg.cc/2bXxQ2B1/12.png\"},{\"name\":\"Mizuna\",\"nameTh\":\"มิซูน่า\",\"amount\":0.1,\"price\":230,\"subtotal\":23,\"image\":\"https://i.postimg.cc/50q0p5k7/mizuna.png\"}]}"</t>
  </si>
  <si>
    <t>📬 pushFlexMessage : {"sentMessages":[{"id":"579654546340184422","quoteToken":"YTF7K6t_Z78gr0eXsgnEIIZhlR98yAhPQ8Yce2t-rc0HQHtHDE2AmPKSI2bYN6c1l3IKrP5Gim_7bVvyJt0c7lg1gEsTsxVoJU-AwEN6kWly_wFFYBSOMbsEHhkZC50QBnbiSd6c9bVKIH4XGVO8ng"}]}</t>
  </si>
  <si>
    <t>🔥 Queued order with Trigger ID: 6997081558653861888</t>
  </si>
  <si>
    <t>json : "{\"destination\":\"Uffcadd844141cf0a43c0c2c87fb2389e\",\"events\":[{\"type\":\"message\",\"message\":{\"type\":\"text\",\"id\":\"579654600328478825\",\"quotedMessageId\":\"579011546584187334\",\"quoteToken\":\"6IxQN647DdvIB1WIrjLwiQZUC3zHeo5BrRAFGLWo2B2E45zajP-Z4Iu6peegtGMSnqCIGSIazzwbz1a4_0XCq8G6XZpukLCp7b_AUuvUwY7Gwt47p-3lsV8qT_sA038jNwPa6Et4m05Q6r3u9nRs4A\",\"text\":\"ไม่เป็นไรค่า \"},\"webhookEventId\":\"01K5JCDF2FQ8EVM0G11NY7J6Y5\",\"deliveryContext\":{\"isRedelivery\":false},\"timestamp\":1758332369516,\"source\":{\"type\":\"user\",\"userId\":\"U38cf79a0245305294a59833353cea1ae\"},\"replyToken\":\"3912ddfce458408a86682ac0ef568732\",\"mode\":\"active\"}]}"</t>
  </si>
  <si>
    <t>🔥 Processing order for trigger: 6997081558653861888</t>
  </si>
  <si>
    <t>Delivery Date : Sun Sep 21 2025 07:00:00 GMT+0700 (เวลาอินโดจีน)</t>
  </si>
  <si>
    <t>Delivery Date Formated: 21/09/2025</t>
  </si>
  <si>
    <t>summarizeOrdersToPayments key: 21/09/2025|Dripping Hill</t>
  </si>
  <si>
    <t>🔥 Deleted property for trigger: 6997081558653861888</t>
  </si>
  <si>
    <t>✅ Deleted trigger: 6997081558653861888</t>
  </si>
  <si>
    <t>sendDailyPackingSummary formattedToday : 20/09/2025</t>
  </si>
  <si>
    <t>sendDailyPackingSummary todayRows : [[990,"19 Sep 2025 เวลา 11:43","2025-09-19T17:00:00.000Z","ไวท์เฮ้าส์","Red Oak",0.5,120,60,"เงินสด"],[990,"19 Sep 2025 เวลา 11:43","2025-09-19T17:00:00.000Z","ไวท์เฮ้าส์","Cos",0.5,120,60,"เงินสด"],[991,"19 Sep 2025 เวลา 23:52","2025-09-19T17:00:00.000Z","8 Dining","Baby Cos",1,120,120,"เครดิต"],[992,"20 Sep 2025 เวลา 01:45","2025-09-19T17:00:00.000Z","Rare","Cos",1,120,120,"เครดิต"],[992,"20 Sep 2025 เวลา 01:45","2025-09-19T17:00:00.000Z","Rare","Red Coral",2,140,280,"เครดิต"],[993,"20 Sep 2025 เวลา 07:52","2025-09-19T17:00:00.000Z","Smaz","Frillice Iceberg",1,140,140,"โอนเงิน"],[993,"20 Sep 2025 เวลา 07:52","2025-09-19T17:00:00.000Z","Smaz","Baby Cos",2,120,240,"โอนเงิน"],[994,"20 Sep 2025 เวลา 07:55","2025-09-19T17:00:00.000Z","Shounen Yakiniku","Green Oak",1,120,120,"เครดิต"],[994,"20 Sep 2025 เวลา 07:55","2025-09-19T17:00:00.000Z","Shounen Yakiniku","Red Oak",1,120,120,"เครดิต"],[994,"20 Sep 2025 เวลา 07:55","2025-09-19T17:00:00.000Z","Shounen Yakiniku","Cos",2,120,240,"เครดิต"],[995,"20 Sep 2025 เวลา 07:55","2025-09-19T17:00:00.000Z","Fat Boy","Frillice Iceberg",1,140,140,"เครดิต"],[995,"20 Sep 2025 เวลา 07:55","2025-09-19T17:00:00.000Z","Fat Boy","Wild Rocket",0.5,300,150,"เครดิต"],[995,"20 Sep 2025 เวลา 07:55","2025-09-19T17:00:00.000Z","Fat Boy","Red Coral",1,140,140,"เครดิต"],[996,"20 Sep 2025 เวลา 07:55","2025-09-19T17:00:00.000Z","Shounen Yakiniku2","Cos",2,120,240,"เครดิต"]]</t>
  </si>
  <si>
    <t>json : "{\"date\":\"2025-09-20T02:48:01.608Z\",\"deliveryDate\":\"2025-09-17\",\"user\":\"เจริญภัณฑ์\",\"userLine\":\"ADMIN\",\"payMethod\":\"เครดิต\",\"userId\":\"ADMIN\",\"order\":[{\"name\":\"Red Oak\",\"nameTh\":\"เรดโอ๊ค \",\"amount\":3,\"price\":120,\"subtotal\":360},{\"name\":\"Frillice Iceberg\",\"nameTh\":\"ฟิลเลย์ไอซ์เบิร์ก\",\"amount\":3,\"price\":140,\"subtotal\":420},{\"name\":\"Baby Cos\",\"nameTh\":\"เบบี้คอส\",\"amount\":2,\"price\":120,\"subtotal\":240}]}"</t>
  </si>
  <si>
    <t>🔥 Queued order with Trigger ID: 1167476276894629888</t>
  </si>
  <si>
    <t>🔥 Processing order for trigger: 1167476276894629888</t>
  </si>
  <si>
    <t>Found 2 rows to delete for shop "เจริญภัณฑ์" on 17/09/2025.</t>
  </si>
  <si>
    <t>Deleted row: 4042</t>
  </si>
  <si>
    <t>Deleted row: 4041</t>
  </si>
  <si>
    <t>Found existing payment summary at data index: 2234</t>
  </si>
  <si>
    <t>Row 2236 updated successfully.</t>
  </si>
  <si>
    <t>🔥 Deleted property for trigger: 1167476276894629888</t>
  </si>
  <si>
    <t>✅ Deleted trigger: 1167476276894629888</t>
  </si>
  <si>
    <t>Checking documents for 1 shops on date: 2025-09-17</t>
  </si>
  <si>
    <t>✅ เริ่ม checkIfDocumentExists สำหรับ: เจริญภัณฑ์ วันที่: 17092025</t>
  </si>
  <si>
    <t>🔍 ค้นหาไฟล์ที่ขึ้นต้นด้วย: เจริญภัณฑ์- ในโฟลเดอร์ 17092025</t>
  </si>
  <si>
    <t>Check result for เจริญภัณฑ์:</t>
  </si>
  <si>
    <t>✅ เริ่ม generateAdminDeliveryDocs สำหรับ: เจริญภัณฑ์ วันที่: 17092025</t>
  </si>
  <si>
    <t>✨ สร้างเลขที่เอกสารใหม่: DS170925007</t>
  </si>
  <si>
    <t>💾 อัปเดตเลขที่เอกสาร DS170925007 ใน Payments แถวที่ 2236</t>
  </si>
  <si>
    <t>json : "{\"destination\":\"Uffcadd844141cf0a43c0c2c87fb2389e\",\"events\":[{\"type\":\"message\",\"message\":{\"type\":\"image\",\"id\":\"579671391034147124\",\"quoteToken\":\"yA8gON4FLNuLZqdQUa4zkGcx8C-ipGSoyseA5u0qGBSBlewgevjjJfP56XjukaNdFpS39cClVPe00oPvKPnTROSQUMaXsDqppK40lilBYiJF6xTbLLumd8RbOFVF4d_vOLTTfdEn45n0FtYeP3RogQ\",\"contentProvider\":{\"type\":\"line\"}},\"webhookEventId\":\"01K5JNYXV1Q2MSPM6KAFBJ2BBR\",\"deliveryContext\":{\"isRedelivery\":false},\"timestamp\":1758342379222,\"source\":{\"type\":\"group\",\"groupId\":\"C41747ea1efc18cc949d4a55a898fbe2d\",\"userId\":\"Ud156635914c6ab5e082eb8cdedf98f3a\"},\"replyToken\":\"8568d649df6a417f8b51649db1435618\",\"mode\":\"active\"}]}"</t>
  </si>
  <si>
    <t>json : "{\"destination\":\"Uffcadd844141cf0a43c0c2c87fb2389e\",\"events\":[{\"type\":\"message\",\"message\":{\"type\":\"text\",\"id\":\"579671399455522835\",\"quoteToken\":\"FI9paenWUFOfdT1tBzjvvVHYgZSjwQ0XefP16MF_44OUeWKK9V2G_R7q-zxv1Sog36c3aC_QdPnm9e8vIkOMFAjXylaX5ZzRO4p7IaQUA90kn1DHS7q_ZwENea_UJrPEI1Pt65ibJfXpx8FNWnVUhQ\",\"text\":\"จั้กก้หลังไหน\"},\"webhookEventId\":\"01K5JNZ1C8M6GX9AT63H84ATPW\",\"deliveryContext\":{\"isRedelivery\":false},\"timestamp\":1758342382518,\"source\":{\"type\":\"group\",\"groupId\":\"C41747ea1efc18cc949d4a55a898fbe2d\",\"userId\":\"Ud156635914c6ab5e082eb8cdedf98f3a\"},\"replyToken\":\"b848e896c77e47a3b57f87077d136f41\",\"mode\":\"active\"}]}"</t>
  </si>
  <si>
    <t>json : "{\"destination\":\"Uffcadd844141cf0a43c0c2c87fb2389e\",\"events\":[{\"type\":\"message\",\"message\":{\"type\":\"text\",\"id\":\"579671417742950627\",\"quoteToken\":\"KbwHOMORT8N8oHiGuK75w-vd_Hcu5TnemAFi_N9QqOKeJjQ2vMNj4WLtSCnU9KxNKuqPGl628fV9F0s4busizrN8bMB2Sl8hNB4fHrbuobIfzKmfAd2_n4VN7GImtRMbI0RQu3fqYT65KH-rlbaPPw\",\"text\":\"บอกเขามาเอาตรงนี้ละกัน\"},\"webhookEventId\":\"01K5JNZBXG763TB998XX1QC13P\",\"deliveryContext\":{\"isRedelivery\":false},\"timestamp\":1758342393448,\"source\":{\"type\":\"group\",\"groupId\":\"C41747ea1efc18cc949d4a55a898fbe2d\",\"userId\":\"Ud156635914c6ab5e082eb8cdedf98f3a\"},\"replyToken\":\"1f18fcbf29a54862997f1da90f5ca860\",\"mode\":\"active\"}]}"</t>
  </si>
  <si>
    <t>json : "{\"destination\":\"Uffcadd844141cf0a43c0c2c87fb2389e\",\"events\":[{\"type\":\"message\",\"message\":{\"type\":\"text\",\"id\":\"579677457725784323\",\"quoteToken\":\"2EG9eyb1xPBrGh1qe5uhkvIK4hrrFTF4jME2y3A5DqUMZJ696zS8kxPGvrYbnAEISovtpKemmm0m0F4OR64tGNu_ou88fo7rd2XCY_tJS9w28_Zn82DemtXx3hgtRg5rcgYuL0VJeOb_7ORtAqY6aQ\",\"text\":\"เป็นเบบี้คอสครับ\"},\"webhookEventId\":\"01K5JSD7VY9EB7MP4QC31MBMYB\",\"deliveryContext\":{\"isRedelivery\":false},\"timestamp\":1758345993601,\"source\":{\"type\":\"user\",\"userId\":\"U863ec6850ff494c8ad50b25afa94efb0\"},\"replyToken\":\"a8e6f3031d0241beb50c170a9fa219f4\",\"mode\":\"active\"}]}"</t>
  </si>
  <si>
    <t>json : "{\"destination\":\"Uffcadd844141cf0a43c0c2c87fb2389e\",\"events\":[{\"type\":\"message\",\"message\":{\"type\":\"text\",\"id\":\"579677476314153516\",\"quoteToken\":\"B7IEqVB_7dOTvCH0G1gKYYbPvGSnyrX8s8DrRZI6hUTnnd4vcdr8Shjsy9xboLIE3ke9zM2Msxxwnr9WbIr5I-DFnLnjHJfK4QtAYBPwN02iV4Q2neQPR0i1eTRA6_xt6zQJN3T6YE4wpWYtRDjcpw\",\"text\":\"ผมน่าจะติ๊กผิด\"},\"webhookEventId\":\"01K5JSDJR5N62K384SWW5RKVS5\",\"deliveryContext\":{\"isRedelivery\":false},\"timestamp\":1758346004745,\"source\":{\"type\":\"user\",\"userId\":\"U863ec6850ff494c8ad50b25afa94efb0\"},\"replyToken\":\"f54131770d6a4f2fb4f71a5131f06188\",\"mode\":\"active\"}]}"</t>
  </si>
  <si>
    <t>json : "{\"destination\":\"Uffcadd844141cf0a43c0c2c87fb2389e\",\"events\":[{\"type\":\"message\",\"message\":{\"type\":\"image\",\"id\":\"579690240437649497\",\"quoteToken\":\"jCoKEkEAtobX-2akPggmJAKeHW9Tm7Ca4KCn0hBmhHEkxb00OTe2gkPFTDEr0Lt3qDJ5v_VCk2crq8HH8dE0gVzn42h3eyNUWokcn6gDcQL1eevpMhI2xhlN_3R8ZKtI13ZRA2OzwF3dRVt2jgM2Og\",\"contentProvider\":{\"type\":\"line\"}},\"webhookEventId\":\"01K5K0NRFFF9QA7N2MV3EFQC6P\",\"deliveryContext\":{\"isRedelivery\":false},\"timestamp\":1758353613012,\"source\":{\"type\":\"user\",\"userId\":\"U38cf79a0245305294a59833353cea1ae\"},\"replyToken\":\"281f4d3e7e9e42bfa39a2821493a0e70\",\"mode\":\"active\"}]}"</t>
  </si>
  <si>
    <t>json : "{\"destination\":\"Uffcadd844141cf0a43c0c2c87fb2389e\",\"events\":[{\"type\":\"message\",\"message\":{\"type\":\"image\",\"id\":\"579690462315807082\",\"quoteToken\":\"90Uq_XAl5hhJhHqnZpWGV_Yj-CsjAvGKb2V1viSE0IcjMWGpPUhvbiKTfya_6uhrv4wBifdsIvipDi9xljbngvcDOm18mXnmdlJm-CDNxeKmhk_IEZS5mus8R_SygHbSyKsApH8fdxDKV-yNUW0hkg\",\"contentProvider\":{\"type\":\"line\"}},\"webhookEventId\":\"01K5K0SSHM6RCWD3RNS4XS5EKX\",\"deliveryContext\":{\"isRedelivery\":false},\"timestamp\":1758353745295,\"source\":{\"type\":\"user\",\"userId\":\"Ua560acbf9a31e34c0b4e4c64e77ac84d\"},\"replyToken\":\"17d14a0683874d259160da0c2b6acc0b\",\"mode\":\"active\"}]}"</t>
  </si>
  <si>
    <t>json : "{\"destination\":\"Uffcadd844141cf0a43c0c2c87fb2389e\",\"events\":[{\"type\":\"message\",\"message\":{\"type\":\"image\",\"id\":\"579695863874977912\",\"quoteToken\":\"gJUOau1I23QuGMA1crMJnom_pLnESYF5enWtykRP06yRjrgQWJaXSUFS6Xf4DE4YvLOu_inlil1glfCUV02utqWe6xHkOK_hYT8YRfkZcDAtbgBjXw3t3SHCosHalyxhhOQRBByq3Iy3qMasnOgRXw\",\"contentProvider\":{\"type\":\"line\"}},\"webhookEventId\":\"01K5K3W3C15JGT7GTX6F33DP90\",\"deliveryContext\":{\"isRedelivery\":false},\"timestamp\":1758356966658,\"source\":{\"type\":\"user\",\"userId\":\"U0d6b72543464859ef62065c9501370cd\"},\"replyToken\":\"120360687f034da684e39168054e00e3\",\"mode\":\"active\"}]}"</t>
  </si>
  <si>
    <t>json : "{\"destination\":\"Uffcadd844141cf0a43c0c2c87fb2389e\",\"events\":[{\"type\":\"message\",\"message\":{\"type\":\"text\",\"id\":\"579695885802799531\",\"quoteToken\":\"gnV8T7frr_rX0wIofg1vnkZ6DZ_oQTn3Szi05XrrfvU9EtmsX-2UXCUJPTZANkFA410s5cgmhOoEhuGoEIiha1ZO0z5r4qIxENBFEdKNKhTw0Li3uZY-DUNg-o1cbfiR_9Bl0flobTgQubXZVbcbuw\",\"text\":\"ที่มาส่งเมื่อวานค่ะ \"},\"webhookEventId\":\"01K5K3WE6SKXANEPNYPFD7ECKJ\",\"deliveryContext\":{\"isRedelivery\":false},\"timestamp\":1758356977627,\"source\":{\"type\":\"user\",\"userId\":\"U0d6b72543464859ef62065c9501370cd\"},\"replyToken\":\"e9248ce99c284b4895c40adcad729b30\",\"mode\":\"active\"}]}"</t>
  </si>
  <si>
    <t>json : "{\"destination\":\"Uffcadd844141cf0a43c0c2c87fb2389e\",\"events\":[{\"type\":\"message\",\"message\":{\"type\":\"text\",\"id\":\"579697725106029090\",\"quoteToken\":\"AZIvIEpajnfBb9LHzQxNYahylyIpZKxFiTMNua8OLfKL_jVWY5I1B2h6o0ZV6VVRwHLC7hMuWknJH-kl8OhWVOTVF0Z_P8TRM_Q8YxQGSHMYFX6CAc94DSkgD6zavYxZDTaG4uMAkSVNmwjneNgZ_Q\",\"text\":\"สั่งผัก\"},\"webhookEventId\":\"01K5K4XWGSBAS13M4PN857Q7MZ\",\"deliveryContext\":{\"isRedelivery\":false},\"timestamp\":1758358073851,\"source\":{\"type\":\"user\",\"userId\":\"U0a6caa79590587d5269bfdd7dcb6f3c2\"},\"replyToken\":\"c49b94fbfe1c42a5affabe74aa9cbf99\",\"mode\":\"active\"}]}"</t>
  </si>
  <si>
    <t>json : "{\"date\":\"2025-09-20T08:48:29.473Z\",\"deliveryDate\":\"2025-09-21\",\"user\":\"Homie\",\"userLine\":\"namm\",\"payMethod\":\"โอนเงิน\",\"userId\":\"U0a6caa79590587d5269bfdd7dcb6f3c2\",\"order\":[{\"name\":\"Red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\",\"amount\":1,\"price\":120,\"subtotal\":120,\"image\":\"https://i.postimg.cc/8F4451pB/08.png\"},{\"name\":\"Cos\",\"nameTh\":\"คอส\",\"amount\":1.5,\"price\":120,\"subtotal\":180,\"image\":\"https://i.postimg.cc/643mw8Cv/03.png\"}]}"</t>
  </si>
  <si>
    <t>📬 pushFlexMessage : {"sentMessages":[{"id":"579697788942811663","quoteToken":"P94argoMv226NDGI-NJIqtpWLFExutSfncUJY457aszZslI35z-lUdpUqr8oXNXIXgHEmGmSTiB9_qG3vjElkVu0_BNN6gafDLOg7Y3eoUwggq6XknsUmqyS-n2BA-U1ytcl2vLJy5Q7fdbMhicORA"}]}</t>
  </si>
  <si>
    <t>🔥 Queued order with Trigger ID: 9177842475824316416</t>
  </si>
  <si>
    <t>🔥 Processing order for trigger: 9177842475824316416</t>
  </si>
  <si>
    <t>summarizeOrdersToPayments key: 21/09/2025|Homie</t>
  </si>
  <si>
    <t>json : "{\"destination\":\"Uffcadd844141cf0a43c0c2c87fb2389e\",\"events\":[{\"type\":\"message\",\"message\":{\"type\":\"text\",\"id\":\"579739304012808367\",\"quoteToken\":\"oPxegGqiA7q_o8bE9NtWC6DRiWpGuoMyGLf-RWJdG_S-cwnkAEIQUnVzESJjoc9MtHgywc7mwA8ifonRxmfTPxmmfOfeJpoBrO5Zd-tU72CB8Y3lV0tE3i8sVVvTxxDnx91Wed42_VOwxeaLlWG1ow\",\"text\":\"สั่งผัก\"},\"webhookEventId\":\"01K5KWJ76A5KEJ47DWKA20GRW7\",\"deliveryContext\":{\"isRedelivery\":false},\"timestamp\":1758382856933,\"source\":{\"type\":\"user\",\"userId\":\"U0d6b72543464859ef62065c9501370cd\"},\"replyToken\":\"b8a4ed161f454a2f966b0a9aa8e5e379\",\"mode\":\"active\"}]}"</t>
  </si>
  <si>
    <t>json : "{\"date\":\"2025-09-20T15:41:18.466Z\",\"deliveryDate\":\"2025-09-21\",\"user\":\"Ginda wagyu\",\"userLine\":\"Moo_Mhee 🧁🦙🌸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</si>
  <si>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{"sentMessages":[{"id":"579739346778194331","quoteToken":"b8lLDFV3sJL2U7GLdaZO8brR3MH4CVG3pn3zsqwnVBIlqeZcQerTVrVniFw21Ol_xjbxkCBLX3RGLsb-_pkxukAxYZEif6xuzg8GmnAk01ZuXLqH6i_AXSY4CwL3BUHPPu49GenHGbBLMrx3_ms8oQ"}]}</t>
  </si>
  <si>
    <t>🔥 Queued order with Trigger ID: 2270668416765394944</t>
  </si>
  <si>
    <t>🔥 Processing order for trigger: 2270668416765394944</t>
  </si>
  <si>
    <t>summarizeOrdersToPayments key: 21/09/2025|Ginda wagyu</t>
  </si>
  <si>
    <t>🔥 Deleted property for trigger: 2270668416765394944</t>
  </si>
  <si>
    <t>✅ Deleted trigger: 2270668416765394944</t>
  </si>
  <si>
    <t>json : "{\"destination\":\"Uffcadd844141cf0a43c0c2c87fb2389e\",\"events\":[{\"type\":\"message\",\"message\":{\"type\":\"text\",\"id\":\"579741055504351369\",\"quoteToken\":\"vGvRP2X1Cu97MZSArKwLba-9pBMdu-BHGbvWrG9h-JCUy2t5A7aU7H-wsCCKfDn4iLEctCL8yexAZYi03j79WF9LNFFY-xy-1Ux8a7Hel89BGkyK81X08pmm_cFE8pzn-aNGcLEoUQr_YWXbqGrgDQ\",\"text\":\" สั่งผักสลัดหน่อยค่ะ\\nกรีนโอ๊ค1โล\\nเรดโอ๊ค 1โล\\nฟินเดย์1โล\\n\\nขอบคุณค่ะ\\n\\n\"},\"webhookEventId\":\"01K5KXJ29NKM83WEZXSHSTTHFD\",\"deliveryContext\":{\"isRedelivery\":false},\"timestamp\":1758383900760,\"source\":{\"type\":\"user\",\"userId\":\"U78617910c23af5dc02e8b5d4035a5026\"},\"replyToken\":\"2e257b8e687b426d9e786a048f541e07\",\"mode\":\"active\"}]}"</t>
  </si>
  <si>
    <t>json : "{\"destination\":\"Uffcadd844141cf0a43c0c2c87fb2389e\",\"events\":[{\"type\":\"message\",\"message\":{\"type\":\"text\",\"id\":\"579741907903840291\",\"quoteToken\":\"M0CuTIwEHhTAneFd-nLVpBJXYcZI6Z5A0v3xBepKHUFPEmnZHyfZ_zDF5eKTff_SRtWPYcJ2_6Lag67-skcwWC1vUJB3An0YNzMw82L2bQ1zqevlKRIVJxJtgAUzl5qSQt1pN85CN0hyiZcdW-op0w\",\"text\":\"โชเน็น 2\\nคอส 2โล\"},\"webhookEventId\":\"01K5KY1JJXCBVA0417C5BQAN9C\",\"deliveryContext\":{\"isRedelivery\":false},\"timestamp\":1758384408829,\"source\":{\"type\":\"user\",\"userId\":\"Uc0f3910d135521f0995ac379d0c945f8\"},\"replyToken\":\"c6197ea5d98948b48911a2f5739d980c\",\"mode\":\"active\"}]}"</t>
  </si>
  <si>
    <t>json : "{\"destination\":\"Uffcadd844141cf0a43c0c2c87fb2389e\",\"events\":[{\"type\":\"message\",\"message\":{\"type\":\"text\",\"id\":\"579741927700955659\",\"quoteToken\":\"iGAWJKL1oz6ldKvlB5k1EC9mqQxE_1SnwQB-apivUKMJ7UiFLexahhiiKb6p51O3Bvef3JwqGWPZk25-7b_swq39jgXK9G9IzGA4ekX2A5R9xgIsQCFiRSE5kf6KJ_AzAC4vER_MrpbE81R4V442ew\",\"text\":\"โชเน็น 1\\nคอส 6 โล\"},\"webhookEventId\":\"01K5KY1Y51MNTV1EAV97E420RP\",\"deliveryContext\":{\"isRedelivery\":false},\"timestamp\":1758384420636,\"source\":{\"type\":\"user\",\"userId\":\"Uc0f3910d135521f0995ac379d0c945f8\"},\"replyToken\":\"7ee1c7f321a547669f122ae47a12dda2\",\"mode\":\"active\"}]}"</t>
  </si>
  <si>
    <t>json : "{\"date\":\"2025-09-20T19:13:38.357Z\",\"deliveryDate\":\"2025-09-21\",\"user\":\"Rare\",\"userLine\":\"21gun\",\"payMethod\":\"เครดิต\",\"userId\":\"U863ec6850ff494c8ad50b25afa94efb0\",\"order\":[{\"name\":\"Baby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</si>
  <si>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{"sentMessages":[{"id":"579760720514646209","quoteToken":"NawAbDgU04-MCUzHZH1WT4kLusuliqOl6_ZCgR24v1U8OF6CNVpr1gjVYMRLMR-YAjzBvrVnkajwS-LgKdpMPUcwE0PD_O2s0xB2htJkTDmHvEUKwp4KW3G-2SoXO4bXnl3RcG3DErHYQGHP_25xvA"}]}</t>
  </si>
  <si>
    <t>🔥 Queued order with Trigger ID: 3593143410468323328</t>
  </si>
  <si>
    <t>🔥 Processing order for trigger: 3593143410468323328</t>
  </si>
  <si>
    <t>summarizeOrdersToPayments key: 21/09/2025|Rare</t>
  </si>
  <si>
    <t>🔥 Deleted property for trigger: 3593143410468323328</t>
  </si>
  <si>
    <t>✅ Deleted trigger: 3593143410468323328</t>
  </si>
  <si>
    <t>json : "{\"date\":\"2025-09-20T19:26:27.673Z\",\"deliveryDate\":\"2025-09-21\",\"user\":\"Morning Tonight\",\"userLine\":\"21gun\",\"payMethod\":\"เครดิต\",\"userId\":\"U863ec6850ff494c8ad50b25afa94efb0\",\"order\":[{\"name\":\"Baby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</si>
  <si>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{"sentMessages":[{"id":"579762012545613859","quoteToken":"hRnk_TgOwJNUaxOmR2yQrTWmFpDwx-crL8ymNa6iApw9AmSC7URd_ZaXfuFZ2xVi97iaRHNNGCiCxGmhGKQp4gmgK7uUdFQBtMwQCPOrsjrIGKZjBK788ugHWex_B0jqG-NS4ZIm7yYPLIPznE6dcA"}]}</t>
  </si>
  <si>
    <t>🔥 Queued order with Trigger ID: 8252561487810265088</t>
  </si>
  <si>
    <t>🔥 Processing order for trigger: 8252561487810265088</t>
  </si>
  <si>
    <t>summarizeOrdersToPayments key: 21/09/2025|Morning Tonight</t>
  </si>
  <si>
    <t>🔥 Deleted property for trigger: 8252561487810265088</t>
  </si>
  <si>
    <t>✅ Deleted trigger: 8252561487810265088</t>
  </si>
  <si>
    <t>json : "{\"date\":\"2025-09-20T19:32:59.207Z\",\"deliveryDate\":\"2025-09-21\",\"user\":\"8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</si>
  <si>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{"sentMessages":[{"id":"579762667242913827","quoteToken":"nlLsj3siRVfmlsy4u_RHRZj5eheuiBw5j-yJFUQjVNiNmKRRvCS--26p2CAIXsJXfc5MldirmYrzVBNgUuMm06d6GalGLEYIk9cTaS4WIQ7xQhUemPX2_IO50o6_w2WfJdm_CV6deqHb0tbsqTWbqg"}]}</t>
  </si>
  <si>
    <t>🔥 Queued order with Trigger ID: 828636926704615424</t>
  </si>
  <si>
    <t>🔥 Processing order for trigger: 828636926704615424</t>
  </si>
  <si>
    <t>summarizeOrdersToPayments key: 21/09/2025|8 Dining</t>
  </si>
  <si>
    <t>🔥 Deleted property for trigger: 828636926704615424</t>
  </si>
  <si>
    <t>✅ Deleted trigger: 828636926704615424</t>
  </si>
  <si>
    <t>sendDailyOrderSummary formattedToday : 21/09/2025</t>
  </si>
  <si>
    <t>sendDailyOrderSummary todayRows : [[997,"20 Sep 2025 เวลา 08:39","2025-09-20T17:00:00.000Z","Dripping Hill","Green Oak",0.5,120,60,"โอนเงิน"],[997,"20 Sep 2025 เวลา 08:39","2025-09-20T17:00:00.000Z","Dripping Hill","Red Oak",0.5,120,60,"โอนเงิน"],[997,"20 Sep 2025 เวลา 08:39","2025-09-20T17:00:00.000Z","Dripping Hill","Baby Cos",0.2,120,24,"โอนเงิน"],[997,"20 Sep 2025 เวลา 08:39","2025-09-20T17:00:00.000Z","Dripping Hill","Mizuna",0.1,230,23,"โอนเงิน"],[998,"20 Sep 2025 เวลา 15:50","2025-09-20T17:00:00.000Z","Homie","Red Oak",1,120,120,"โอนเงิน"],[998,"20 Sep 2025 เวลา 15:50","2025-09-20T17:00:00.000Z","Homie","Cos",1.5,120,180,"โอนเงิน"],[999,"20 Sep 2025 เวลา 22:41","2025-09-20T17:00:00.000Z","Ginda wagyu","Cos",5,120,600,"โอนเงิน"],[1000,"21 Sep 2025 เวลา 02:15","2025-09-20T17:00:00.000Z","Rare","Baby Cos",1,120,120,"เครดิต"],[1001,"21 Sep 2025 เวลา 02:27","2025-09-20T17:00:00.000Z","Morning Tonight","Baby Cos",1,120,120,"เครดิต"],[1002,"21 Sep 2025 เวลา 02:34","2025-09-20T17:00:00.000Z","8 Dining","Baby Cos",1,120,120,"เครดิต"]]</t>
  </si>
  <si>
    <t>json : "{\"destination\":\"Uffcadd844141cf0a43c0c2c87fb2389e\",\"events\":[{\"type\":\"message\",\"message\":{\"type\":\"text\",\"id\":\"579794470653133105\",\"quoteToken\":\"DQDl4EyG29hW1wZUGStNZY32KSl6Fdl87U7ilzPPjwq_m5CR-CHQUMpOsLbdUrTQCHQtRGpwSxYDHp7yiOgdKkfZW4uOhdludvpkuZvh-F0_EKx2hfO6hQOGxVRIZInN47EaBGD4tQFYoK-BXxVaGw\",\"text\":\"ยังมีอยู่จรา\"},\"webhookEventId\":\"01K5MVXNXM3K27MHW52K8H7VB5\",\"deliveryContext\":{\"isRedelivery\":false},\"timestamp\":1758415738731,\"source\":{\"type\":\"user\",\"userId\":\"U78617910c23af5dc02e8b5d4035a5026\"},\"replyToken\":\"732aa850788f494b92ab3e3090270446\",\"mode\":\"active\"}]}"</t>
  </si>
  <si>
    <t>json : "{\"date\":\"2025-09-21T00:52:02.881Z\",\"deliveryDate\":\"2025-09-21\",\"user\":\"ฌาณิ\",\"userLine\":\"ADMIN\",\"payMethod\":\"โอนเงิน\",\"userId\":\"ADMIN\",\"order\":[{\"name\":\"Green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Iceberg\",\"nameTh\":\"ฟิลเลย์ไอซ์เบิร์ก\",\"amount\":1,\"price\":140,\"subtotal\":140}]}"</t>
  </si>
  <si>
    <t>🔥 Queued order with Trigger ID: 8553343828575125504</t>
  </si>
  <si>
    <t>json : "{\"date\":\"2025-09-21T00:53:11.466Z\",\"deliveryDate\":\"2025-09-21\",\"user\":\"Shounen Yakiniku\",\"userLine\":\"ADMIN\",\"payMethod\":\"เครดิต\",\"userId\":\"ADMIN\",\"order\":[{\"name\":\"Cos\",\"nameTh\":\"คอส\",\"amount\":6,\"price\":120,\"subtotal\":720}]}"</t>
  </si>
  <si>
    <t>🔥 Queued order with Trigger ID: 4906641991242088448</t>
  </si>
  <si>
    <t>json : "{\"date\":\"2025-09-21T00:53:51.328Z\",\"deliveryDate\":\"2025-09-21\",\"user\":\"Shounen Yakiniku2\",\"userLine\":\"ADMIN\",\"payMethod\":\"เครดิต\",\"userId\":\"ADMIN\",\"order\":[{\"name\":\"Cos\",\"nameTh\":\"คอส\",\"amount\":2,\"price\":120,\"subtotal\":240}]}"</t>
  </si>
  <si>
    <t>🔥 Queued order with Trigger ID: 1483459451812839424</t>
  </si>
  <si>
    <t>🔥 Processing order for trigger: 8553343828575125504</t>
  </si>
  <si>
    <t>summarizeOrdersToPayments key: 21/09/2025|ฌาณิ</t>
  </si>
  <si>
    <t>🔥 Deleted property for trigger: 8553343828575125504</t>
  </si>
  <si>
    <t>✅ Deleted trigger: 8553343828575125504</t>
  </si>
  <si>
    <t>🔥 Processing order for trigger: 4906641991242088448</t>
  </si>
  <si>
    <t>🔥 Processing order for trigger: 1483459451812839424</t>
  </si>
  <si>
    <t>summarizeOrdersToPayments key: 21/09/2025|Shounen Yakiniku2</t>
  </si>
  <si>
    <t>summarizeOrdersToPayments key: 21/09/2025|Shounen Yakiniku</t>
  </si>
  <si>
    <t>🔥 Deleted property for trigger: 1483459451812839424</t>
  </si>
  <si>
    <t>✅ Deleted trigger: 1483459451812839424</t>
  </si>
  <si>
    <t>🔥 Deleted property for trigger: 4906641991242088448</t>
  </si>
  <si>
    <t>✅ Deleted trigger: 4906641991242088448</t>
  </si>
  <si>
    <t>json : "{\"destination\":\"Uffcadd844141cf0a43c0c2c87fb2389e\",\"events\":[{\"type\":\"message\",\"message\":{\"type\":\"sticker\",\"id\":\"579795582731157710\",\"quoteToken\":\"yX6u3CkBq72Y9uTMzBfs--5DW7pE5TygETq25s6OKBpR3dwemQl0DnKnYJ4RGTEafxfDJt9j1uf52FjxFfHYtmP1krI2hXScETKCSHz_bwYP8z5BvNDD5yZJ4dXdmPZx31KX1Cl7rmpJ_bpTzwmSww\",\"stickerId\":\"52114110\",\"packageId\":\"11539\",\"stickerResourceType\":\"ANIMATION\",\"keywords\":[\"universtar\",\"grateful\",\"Please\",\"Thanks\",\"appreciate\",\"Pleading\",\"Bowing\",\"thankful\"]},\"webhookEventId\":\"01K5MWHX7FGPPZNAVBQEXXSWM0\",\"deliveryContext\":{\"isRedelivery\":false},\"timestamp\":1758416401563,\"source\":{\"type\":\"user\",\"userId\":\"U7711f10ffcab56530d678ac3eace826f\"},\"replyToken\":\"0a162b5c53324511910a485bb437437b\",\"mode\":\"active\"}]}"</t>
  </si>
  <si>
    <t>json : "{\"destination\":\"Uffcadd844141cf0a43c0c2c87fb2389e\",\"events\":[{\"type\":\"message\",\"message\":{\"type\":\"image\",\"id\":\"579795590834291029\",\"quoteToken\":\"BXgBGDPTMPoOekcjFlgWL33QBN2G2Pom9svZyNsPdx3NXUBFmnhG_xRAxOHMN0hq5pUHSxuv4KKo7yNqrjCXzdpByK0nwECOatDZUumn2MbfPsGn_9HwOB1kinrei6ej5auOfQ2iTrwxqd0cew7WTw\",\"contentProvider\":{\"type\":\"line\"}},\"webhookEventId\":\"01K5MWJ2HWQSYS2QS2H22W7YDK\",\"deliveryContext\":{\"isRedelivery\":false},\"timestamp\":1758416406594,\"source\":{\"type\":\"user\",\"userId\":\"U7711f10ffcab56530d678ac3eace826f\"},\"replyToken\":\"d47f17cd44ba4e939b1e13719898af8c\",\"mode\":\"active\"}]}"</t>
  </si>
  <si>
    <t>sendDailyPackingSummary formattedToday : 21/09/2025</t>
  </si>
  <si>
    <t>sendDailyPackingSummary todayRows : [[997,"20 Sep 2025 เวลา 08:39","2025-09-20T17:00:00.000Z","Dripping Hill","Green Oak",0.5,120,60,"โอนเงิน"],[997,"20 Sep 2025 เวลา 08:39","2025-09-20T17:00:00.000Z","Dripping Hill","Red Oak",0.5,120,60,"โอนเงิน"],[997,"20 Sep 2025 เวลา 08:39","2025-09-20T17:00:00.000Z","Dripping Hill","Baby Cos",0.2,120,24,"โอนเงิน"],[997,"20 Sep 2025 เวลา 08:39","2025-09-20T17:00:00.000Z","Dripping Hill","Mizuna",0.1,230,23,"โอนเงิน"],[998,"20 Sep 2025 เวลา 15:50","2025-09-20T17:00:00.000Z","Homie","Red Oak",1,120,120,"โอนเงิน"],[998,"20 Sep 2025 เวลา 15:50","2025-09-20T17:00:00.000Z","Homie","Cos",1.5,120,180,"โอนเงิน"],[999,"20 Sep 2025 เวลา 22:41","2025-09-20T17:00:00.000Z","Ginda wagyu","Cos",5,120,600,"โอนเงิน"],[1000,"21 Sep 2025 เวลา 02:15","2025-09-20T17:00:00.000Z","Rare","Baby Cos",1,120,120,"เครดิต"],[1001,"21 Sep 2025 เวลา 02:27","2025-09-20T17:00:00.000Z","Morning Tonight","Baby Cos",1,120,120,"เครดิต"],[1002,"21 Sep 2025 เวลา 02:34","2025-09-20T17:00:00.000Z","8 Dining","Baby Cos",1,120,120,"เครดิต"],[1003,"21 Sep 2025 เวลา 07:54","2025-09-20T17:00:00.000Z","ฌาณิ","Green Oak",1,120,120,"โอนเงิน"],[1003,"21 Sep 2025 เวลา 07:54","2025-09-20T17:00:00.000Z","ฌาณิ","Red Oak",1,120,120,"โอนเงิน"],[1003,"21 Sep 2025 เวลา 07:54","2025-09-20T17:00:00.000Z","ฌาณิ","Frillice Iceberg",1,140,140,"โอนเงิน"],[1004,"21 Sep 2025 เวลา 07:54","2025-09-20T17:00:00.000Z","Shounen Yakiniku2","Cos",2,120,240,"เครดิต"],[1005,"21 Sep 2025 เวลา 07:54","2025-09-20T17:00:00.000Z","Shounen Yakiniku","Cos",6,120,720,"เครดิต"]]</t>
  </si>
  <si>
    <t>json : "{\"destination\":\"Uffcadd844141cf0a43c0c2c87fb2389e\",\"events\":[{\"type\":\"message\",\"message\":{\"type\":\"text\",\"id\":\"579807515005419725\",\"quoteToken\":\"25ULB6DXOrrJPhB3IhQ9oQ-gn17YDG5MBo-YzgVGH5W71SUkNW9AHQJcoHuM6gGgZuOzwE5wu0BThAQu-H0CLxg4k3gcxewHDhbaQE_4H2Ggq12T3TjCr1YsF9jKvjUMz9iy7puawMs7Ow_170ljUw\",\"text\":\"สั่งผัก\"},\"webhookEventId\":\"01K5N3AZ3CJ7K0KTEARGKYPAHM\",\"deliveryContext\":{\"isRedelivery\":false},\"timestamp\":1758423513712,\"source\":{\"type\":\"user\",\"userId\":\"Ub61ffc31749c91e81bdbf2f37821bf49\"},\"replyToken\":\"d1df3ba73ced46649c18aa06532db082\",\"mode\":\"active\"}]}"</t>
  </si>
  <si>
    <t>json : "{\"date\":\"2025-09-21T02:59:39.930Z\",\"deliveryDate\":\"2025-09-23\",\"user\":\"คริสตัลคาเฟ่\",\"userLine\":\"ร้าน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</si>
  <si>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{"sentMessages":[{"id":"579807630349042087","quoteToken":"RU5WobfeJC6jruj-ZxFkuWjgB2c_RKTJxnxdHFbt4vflt5ojl9zFLcQXx6rBdBRH-Jnl4G-cgbjRBOzavAGuQykDSn1mLIyzHilrL0PYX2itmcJp38Xgxhvbgx1NAaAcZQnRvzTsXQsoQCDc0I_i5Q"}]}</t>
  </si>
  <si>
    <t>🔥 Queued order with Trigger ID: 5339159105053392896</t>
  </si>
  <si>
    <t>🔥 Processing order for trigger: 5339159105053392896</t>
  </si>
  <si>
    <t>Delivery Date : Tue Sep 23 2025 07:00:00 GMT+0700 (เวลาอินโดจีน)</t>
  </si>
  <si>
    <t>Delivery Date Formated: 23/09/2025</t>
  </si>
  <si>
    <t>summarizeOrdersToPayments key: 23/09/2025|คริสตัลคาเฟ่</t>
  </si>
  <si>
    <t>🔥 Deleted property for trigger: 5339159105053392896</t>
  </si>
  <si>
    <t>✅ Deleted trigger: 5339159105053392896</t>
  </si>
  <si>
    <t>json : "{\"destination\":\"Uffcadd844141cf0a43c0c2c87fb2389e\",\"events\":[{\"type\":\"message\",\"message\":{\"type\":\"text\",\"id\":\"579850294440231200\",\"quoteToken\":\"SnGyxviHce33l3mTPVLh9eT94iOUvh3y7PbI4VxQ-mucXoE_Bn3o3TRwAUkosQjVXgu5I_gas8eFOCHZj2LJgbDkUaJ5MoKMoLkAsnNXBdn6bSLCeYpKG_diIChAU3wJ6DjoHAkgXFHD_-DGhbaT-w\",\"text\":\"ขอยอดบิล ที่ส่งล่าสุด หน่อยค่ะ\"},\"webhookEventId\":\"01K5NVN3TXT6K2R053B1KM40M0\",\"deliveryContext\":{\"isRedelivery\":false},\"timestamp\":1758449012404,\"source\":{\"type\":\"user\",\"userId\":\"Ua2519870371da500fb2909b15577d510\"},\"replyToken\":\"998bfcc0003c47cc99dbd202d18532d1\",\"mode\":\"active\"}]}"</t>
  </si>
  <si>
    <t>json : "{\"destination\":\"Uffcadd844141cf0a43c0c2c87fb2389e\",\"events\":[{\"type\":\"message\",\"message\":{\"type\":\"text\",\"id\":\"579863899672412383\",\"quoteToken\":\"AAN0nfcW1EAXel9QYAeqEOA5lfVunuHMYS05bU2L0o3H1RwEOvHxeu5-63GoQffpn0BUQPUAO6oALgXZx6SPunW4jXotZmIv-i0jrPJYUwYL886KSkMD0q9PrWAyP2GJQNwv4U7s_WpTBGuX5TRv0Q\",\"text\":\"สั่งผัก\"},\"webhookEventId\":\"01K5P3CK161PFF327GC9HW11NX\",\"deliveryContext\":{\"isRedelivery\":false},\"timestamp\":1758457121612,\"source\":{\"type\":\"user\",\"userId\":\"Uf31fcbb445a04ac9cfb8fb58a37d2724\"},\"replyToken\":\"1d525fce7dd3476b954c74f7eef283b8\",\"mode\":\"active\"}]}"</t>
  </si>
  <si>
    <t>sendDailyOrderSummary formattedToday : 22/09/2025</t>
  </si>
  <si>
    <t>json : "{\"destination\":\"Uffcadd844141cf0a43c0c2c87fb2389e\",\"events\":[{\"type\":\"message\",\"message\":{\"type\":\"text\",\"id\":\"579998566945915343\",\"quoteToken\":\"Nw77IC8Fj6C7TCHayFtPRI6XgeprhEiyhbMrQYY5otltL-4FDtsv6iTDcjEHpa6J1urr8_k9eWFwMwsexjUg42bhxPBaYe_C6ZfMBO5MVjwxrIm6x6ZpzGslcyL3-r_dZe_BW8Yjh5DSJTuI-DJI9w\",\"text\":\"สั่งผัก\"},\"webhookEventId\":\"01K5RFY5MP9KJTCFZ9CCKB2JJQ\",\"deliveryContext\":{\"isRedelivery\":false},\"timestamp\":1758537389598,\"source\":{\"type\":\"user\",\"userId\":\"Ua3053965758d74c5d89f517726b61c9b\"},\"replyToken\":\"906109a8ebe840348513e4af843e49a4\",\"mode\":\"active\"}]}"</t>
  </si>
  <si>
    <t>json : "{\"date\":\"2025-09-22T11:02:15.342Z\",\"deliveryDate\":\"2025-09-23\",\"user\":\"Daya Eatery\",\"userLine\":\"Biewpym🦊\",\"payMethod\":\"เงินสด\",\"userId\":\"Ua3053965758d74c5d89f517726b61c9b\",\"order\":[{\"name\":\"Green Oak\",\"nameTh\":\"กรีนโอ๊ค \",\"amount\":0.5,\"price\":120,\"subtotal\":60,\"image\":\"https://i.postimg.cc/xXKgwvBZ/05.png\"},{\"name\":\"Baby Cos\",\"nameTh\":\"เบบี้คอส\",\"amount\":1,\"price\":120,\"subtotal\":120,\"image\":\"https://i.postimg.cc/2bXxQ2B1/12.png\"},{\"name\":\"Wild Rocket\",\"nameTh\":\"ไวลด์ ร็อคเก็ต\",\"amount\":0.3,\"price\":300,\"subtotal\":90,\"image\":\"https://ofarmorganic.com/wp-content/uploads/2020/05/rocket-salad-2.jpg\"},{\"name\":\"Red Coral\",\"nameTh\":\"เรดคอรัล\",\"amount\":1,\"price\":140,\"subtotal\":140,\"image\":\"https://i.postimg.cc/XJTHF1Wf/image.jpg\"}]}"</t>
  </si>
  <si>
    <t>📬 pushFlexMessage : {"sentMessages":[{"id":"580001181003678121","quoteToken":"aj7ujJJ3ZnnSibGaTGbyf_pgDsGFScArgiU65viYvYOZ07KqatlRLoEh4PY4Bah14kD2FtfPHwS7P96V0qe2kvF59W27ONwa-YmfbmHqTxFuNnUsT7Tc2dYG9MLXt0TplLfqj4W4qkLhfgoRjtltoQ"}]}</t>
  </si>
  <si>
    <t>🔥 Queued order with Trigger ID: 4703123488452378624</t>
  </si>
  <si>
    <t>🔥 Processing order for trigger: 4703123488452378624</t>
  </si>
  <si>
    <t>summarizeOrdersToPayments key: 23/09/2025|Daya Eatery</t>
  </si>
  <si>
    <t>🔥 Deleted property for trigger: 4703123488452378624</t>
  </si>
  <si>
    <t>✅ Deleted trigger: 4703123488452378624</t>
  </si>
  <si>
    <t>📊 กำลังส่งแจ้งเตือนหนี้ เครดิต จำนวน 3 ข้อความ</t>
  </si>
  <si>
    <t>✅ ส่งแจ้งเตือนหนี้ เครดิต ไป Discord สำเร็จ (3 ข้อความ)</t>
  </si>
  <si>
    <t>json : "{\"destination\":\"Uffcadd844141cf0a43c0c2c87fb2389e\",\"events\":[{\"type\":\"message\",\"message\":{\"type\":\"text\",\"id\":\"580007108192239787\",\"quoteToken\":\"GrXDwSOt3DQsA7uRrsJxY2axfkWY-gpzsaXF9y-YPP5Ukm6XHYXgZaYE3vUAFJ7cLwTnBYH9GeornrImRZX8eEoha3tLXE325ndTTgzWOjjInEeHBEdDyVh7syUE3K9OgybfNLaxEampktziPDmmFg\",\"text\":\"พรุ่งนี้มีผักอะไรบ้างคับ\"},\"webhookEventId\":\"01K5RMSHK4J85W4D329B9YYRKB\",\"deliveryContext\":{\"isRedelivery\":false},\"timestamp\":1758542480522,\"source\":{\"type\":\"user\",\"userId\":\"U0e980777e178950d5640753c3942f1ce\"},\"replyToken\":\"db938d53f1e441efb668344a8965b526\",\"mode\":\"active\"}]}"</t>
  </si>
  <si>
    <t>json : "{\"destination\":\"Uffcadd844141cf0a43c0c2c87fb2389e\",\"events\":[{\"type\":\"message\",\"message\":{\"type\":\"text\",\"id\":\"580014988552044886\",\"quoteToken\":\"30ygfKbzRk1TY1FgMamrCCdVJwzGPYbD0TS6GmcElzD1xsija5XGiD2fwmfScVCQL8uIJ6eWocsoJiGWAdF_-qMEsUtn_WQa9OnomJoFeEoZ--4rZqC59UlYJTLWi6ylnYRNJhTRqZCqXuxUhV-HPQ\",\"text\":\"สั่งผัก\"},\"webhookEventId\":\"01K5RS8WFESEMFPJZ8QH915QDP\",\"deliveryContext\":{\"isRedelivery\":false},\"timestamp\":1758547177584,\"source\":{\"type\":\"user\",\"userId\":\"Uf31fcbb445a04ac9cfb8fb58a37d2724\"},\"replyToken\":\"bfc53855eddf43519ec0cf6d7739e53c\",\"mode\":\"active\"}]}"</t>
  </si>
  <si>
    <t>json : "{\"date\":\"2025-09-22T13:20:26.582Z\",\"deliveryDate\":\"2025-09-23\",\"user\":\"Pepper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</si>
  <si>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{"sentMessages":[{"id":"580015068881093207","quoteToken":"PnaUir5QppdWnKN3ui_jzEbeB94Vvt3NQPYuOzWZm-yBJp2CweYD6EsYOYkUn4Ld4I0FTNhXCavOoccSNxJy5MPYloOmbV2zAF63k5CimhtOpKirxhnqheD-n3NLAreTfGZ7EM9hrum2bxQYxi_orA"}]}</t>
  </si>
  <si>
    <t>🔥 Queued order with Trigger ID: 270610139675885568</t>
  </si>
  <si>
    <t>🔥 Processing order for trigger: 270610139675885568</t>
  </si>
  <si>
    <t>summarizeOrdersToPayments key: 23/09/2025|Pepper International</t>
  </si>
  <si>
    <t>🔥 Deleted property for trigger: 270610139675885568</t>
  </si>
  <si>
    <t>✅ Deleted trigger: 270610139675885568</t>
  </si>
  <si>
    <t>json : "{\"date\":\"2025-09-22T16:21:46.972Z\",\"deliveryDate\":\"2025-09-23\",\"user\":\"Rare\",\"userLine\":\"21gun\",\"payMethod\":\"เครดิต\",\"userId\":\"U863ec6850ff494c8ad50b25afa94efb0\",\"order\":[{\"name\":\"Wild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</si>
  <si>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{"sentMessages":[{"id":"580033333615133167","quoteToken":"siVcDJKbbSA2MzfuToNKyM2H6MVF3pMKpbIs1bkMdoeae6i7ID0hx1PKqRZtUiuiw7iCMp4GOLZhC4SOh0pLqvNRd_mSsRv0W3mIXcwQLExNmCMYdoDSvUfGxZLHpUP34bPhuWi27qRzlyAW1iPltA"}]}</t>
  </si>
  <si>
    <t>json : "{\"destination\":\"Uffcadd844141cf0a43c0c2c87fb2389e\",\"events\":[{\"type\":\"message\",\"message\":{\"type\":\"text\",\"id\":\"580033332742455586\",\"quoteToken\":\"-BXFHECJiHpMv9AHf0WAt5AexeM9OxuWuYBGJWLlqUGLOl3h5C_9Y2ooxl5lj-JnfGPm1hc04LW44hdT_kLIAGaMwR8hoKpmlrnMQkACCIX0zOhn7ZN2lwtzSyEiDbIN9UI-qSCoeFgv6dzVshB0Pg\",\"text\":\"สั่งผัก\"},\"webhookEventId\":\"01K5S3PHYPECBZSB2CTEER5WTJ\",\"deliveryContext\":{\"isRedelivery\":false},\"timestamp\":1758558111573,\"source\":{\"type\":\"user\",\"userId\":\"U863ec6850ff494c8ad50b25afa94efb0\"},\"replyToken\":\"2133fec3056c4a649fafe71f2a9e9093\",\"mode\":\"active\"}]}"</t>
  </si>
  <si>
    <t>🔥 Queued order with Trigger ID: 4219940904602959872</t>
  </si>
  <si>
    <t>🔥 Processing order for trigger: 4219940904602959872</t>
  </si>
  <si>
    <t>summarizeOrdersToPayments key: 23/09/2025|Rare</t>
  </si>
  <si>
    <t>🔥 Deleted property for trigger: 4219940904602959872</t>
  </si>
  <si>
    <t>✅ Deleted trigger: 4219940904602959872</t>
  </si>
  <si>
    <t>json : "{\"date\":\"2025-09-22T16:24:34.563Z\",\"deliveryDate\":\"2025-09-23\",\"user\":\"8 Dining\",\"userLine\":\"21gun\",\"payMethod\":\"เครดิต\",\"userId\":\"U863ec6850ff494c8ad50b25afa94efb0\",\"order\":[{\"name\":\"Baby Cos\",\"nameTh\":\"เบบี้คอส\",\"amount\":1,\"price\":120,\"subtotal\":120,\"image\":\"https://i.postimg.cc/2bXxQ2B1/12.png\"}]}"</t>
  </si>
  <si>
    <t>📬 pushFlexMessage : {"sentMessages":[{"id":"580033612016779503","quoteToken":"f92JrKvCxLa6VmStqad3T5Kmn_v6W-CR7ZXPDi9oiI5U0GuM59kjuzKFnJLNnMCyGM8wDvqHbVQ1SEAxRbfM0O_yJbs9PeTUCtMpTiWQxH3C4UViQUUobmz-UPYg20C6JaBksc2aAkSY2eTKxQsgsw"}]}</t>
  </si>
  <si>
    <t>🔥 Queued order with Trigger ID: 2091538387549814784</t>
  </si>
  <si>
    <t>🔥 Processing order for trigger: 2091538387549814784</t>
  </si>
  <si>
    <t>summarizeOrdersToPayments key: 23/09/2025|8 Dining</t>
  </si>
  <si>
    <t>🔥 Deleted property for trigger: 2091538387549814784</t>
  </si>
  <si>
    <t>✅ Deleted trigger: 2091538387549814784</t>
  </si>
  <si>
    <t>json : "{\"date\":\"2025-09-22T16:33:02.006Z\",\"deliveryDate\":\"2025-09-23\",\"user\":\"Morning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\",\"amount\":1,\"price\":120,\"subtotal\":120,\"image\":\"https://i.postimg.cc/8F4451pB/08.png\"},{\"name\":\"Baby Cos\",\"nameTh\":\"เบบี้คอส\",\"amount\":1,\"price\":120,\"subtotal\":120,\"image\":\"https://i.postimg.cc/2bXxQ2B1/12.png\"}]}"</t>
  </si>
  <si>
    <t>📬 pushFlexMessage : {"sentMessages":[{"id":"580034465724629423","quoteToken":"XIMz8QD6yeUv9B6ojtWUNaHV1n-glNOIps32IgjbdJt7PDwssm2mOUlLkOcHXxKb-yKkxJz9HKyE6pwAcrngcffm_y1zP_xf0D9lRYjBi5OlHnJXMbsLTMDkWYnCL_PCfUHfUCFgLSEJ-xJ5QTOLHA"}]}</t>
  </si>
  <si>
    <t>🔥 Queued order with Trigger ID: 3044049708738674688</t>
  </si>
  <si>
    <t>🔥 Processing order for trigger: 3044049708738674688</t>
  </si>
  <si>
    <t>summarizeOrdersToPayments key: 23/09/2025|Morning Tonight</t>
  </si>
  <si>
    <t>🔥 Deleted property for trigger: 3044049708738674688</t>
  </si>
  <si>
    <t>✅ Deleted trigger: 3044049708738674688</t>
  </si>
  <si>
    <t>sendDailyOrderSummary formattedToday : 23/09/2025</t>
  </si>
  <si>
    <t>sendDailyOrderSummary todayRows : [[1006,"21 Sep 2025 เวลา 10:01","2025-09-22T17:00:00.000Z","คริสตัลคาเฟ่","Green Oak",1,120,120,"เงินสด"],[1006,"21 Sep 2025 เวลา 10:01","2025-09-22T17:00:00.000Z","คริสตัลคาเฟ่","Red Oak",1,120,120,"เงินสด"],[1007,"22 Sep 2025 เวลา 18:04","2025-09-22T17:00:00.000Z","Daya Eatery","Green Oak",0.5,120,60,"เงินสด"],[1007,"22 Sep 2025 เวลา 18:04","2025-09-22T17:00:00.000Z","Daya Eatery","Baby Cos",1,120,120,"เงินสด"],[1007,"22 Sep 2025 เวลา 18:04","2025-09-22T17:00:00.000Z","Daya Eatery","Wild Rocket",0.3,300,90,"เงินสด"],[1007,"22 Sep 2025 เวลา 18:04","2025-09-22T17:00:00.000Z","Daya Eatery","Red Coral",1,140,140,"เงินสด"],[1008,"22 Sep 2025 เวลา 20:22","2025-09-22T17:00:00.000Z","Pepper International","Red Oak",0.3,120,36,"เงินสด"],[1008,"22 Sep 2025 เวลา 20:22","2025-09-22T17:00:00.000Z","Pepper International","Cos",1,120,120,"เงินสด"],[1009,"22 Sep 2025 เวลา 23:22","2025-09-22T17:00:00.000Z","Rare","Wild Rocket",0.5,300,150,"เครดิต"],[1010,"22 Sep 2025 เวลา 23:26","2025-09-22T17:00:00.000Z","8 Dining","Baby Cos",1,120,120,"เครดิต"],[1011,"22 Sep 2025 เวลา 23:34","2025-09-22T17:00:00.000Z","Morning Tonight","Green Oak",1,120,120,"เครดิต"],[1011,"22 Sep 2025 เวลา 23:34","2025-09-22T17:00:00.000Z","Morning Tonight","Red Oak",1,120,120,"เครดิต"],[1011,"22 Sep 2025 เวลา 23:34","2025-09-22T17:00:00.000Z","Morning Tonight","Baby Cos",1,120,120,"เครดิต"]]</t>
  </si>
  <si>
    <t>json : "{\"destination\":\"Uffcadd844141cf0a43c0c2c87fb2389e\",\"events\":[{\"type\":\"message\",\"message\":{\"type\":\"text\",\"id\":\"580085026952839715\",\"quoteToken\":\"Kv7fbGPQQV7HiUve2jPHICE4OM4_Re9dRI5xnNYADyW4yazyeUh4sHClkPyCbGFaeA3Bahnif-j-Q8QVLiP1rDjb6FiaIBcn-bCqNGy7I7nbnS5xUrUazYJZGz3psOpowwMFpyiiad_3IOOmyQlL-Q\",\"text\":\"เบบี้คอส 1โล สลัดรวม ครึ่งโลค่ะ มะเขือเทศมีไหม ถ้ามีรับครึ่งโล\"},\"webhookEventId\":\"01K5T12WBAX3HM3YH6YKP23E0W\",\"deliveryContext\":{\"isRedelivery\":false},\"timestamp\":1758588923897,\"source\":{\"type\":\"user\",\"userId\":\"U34aac79cdca4f38b8cb783ac395e9482\"},\"replyToken\":\"2ae5dedd858d40ebbac3603cded2b0c7\",\"mode\":\"active\"}]}"</t>
  </si>
  <si>
    <t>json : "{\"destination\":\"Uffcadd844141cf0a43c0c2c87fb2389e\",\"events\":[{\"type\":\"message\",\"message\":{\"type\":\"text\",\"id\":\"580086072005099642\",\"quoteToken\":\"oKydOH6TyIikyTisuJIVqdE9kZ88cbk2vDsGepdLK74g6ZM-wDZge1baoJAOTJ9SU4T25ui6bw7X9Ykkg9poiUqEszKH7NlAFg-EcIwicONNWAFFfhkrjaaDe8TyAKgph7eUCzbrT5tyYUXXsAXX3Q\",\"text\":\"ร้าน season แถวรพ.สัตว์หมอต้นนะคะ \"},\"webhookEventId\":\"01K5T1NWG964FKWEQFPFRHWKNQ\",\"deliveryContext\":{\"isRedelivery\":false},\"timestamp\":1758589546705,\"source\":{\"type\":\"user\",\"userId\":\"U34aac79cdca4f38b8cb783ac395e9482\"},\"replyToken\":\"42f1502cf4354be6bcae61b4089068b9\",\"mode\":\"active\"}]}"</t>
  </si>
  <si>
    <t>json : "{\"destination\":\"Uffcadd844141cf0a43c0c2c87fb2389e\",\"events\":[{\"type\":\"message\",\"message\":{\"type\":\"text\",\"id\":\"580086103412310597\",\"quoteToken\":\"rRMptTyetGHR9Y3wgqM-_5aL4PPrpgaJWV8Rns8w927dfr5bisryfFBOE0pJbzYOJH44QCOYYFQbTjRHYN-uoMsFdmJymMozU4K_bWLMMjjbJyjJ1r4iBjDOQAG0cIFwgB1bhfvR6010XMbdLXJFsA\",\"text\":\"รวมเงินแล้วโอนไปให้ค่ะ \"},\"webhookEventId\":\"01K5T1PEZ178FWEBRS8HA97EM6\",\"deliveryContext\":{\"isRedelivery\":false},\"timestamp\":1758589565414,\"source\":{\"type\":\"user\",\"userId\":\"U34aac79cdca4f38b8cb783ac395e9482\"},\"replyToken\":\"a25489dfa7e44b7892ff5ecd5803b978\",\"mode\":\"active\"}]}"</t>
  </si>
  <si>
    <t>json : "{\"destination\":\"Uffcadd844141cf0a43c0c2c87fb2389e\",\"events\":[{\"type\":\"message\",\"message\":{\"type\":\"text\",\"id\":\"580086479121547352\",\"quoteToken\":\"8YhfNXepkFImb1kbEgMYKM5uVoNpViu6T4-Kfmd-sScefQlZkbBEKwSTJyvZ-qiafM4uNSG03qk1R6TDTgnuzR1af4G1FPtjcymZEf61y7R412u2JdK9Ya57o3X5H_BPEw5kD9e8gyrnsmV5VtXNaA\",\"text\":\"สั่งผัก\"},\"webhookEventId\":\"01K5T1X9CKEGJEDBKP397K8JBT\",\"deliveryContext\":{\"isRedelivery\":false},\"timestamp\":1758589789297,\"source\":{\"type\":\"user\",\"userId\":\"U7711f10ffcab56530d678ac3eace826f\"},\"replyToken\":\"082383c7a3e64defbfe6688ce1f22b80\",\"mode\":\"active\"}]}"</t>
  </si>
  <si>
    <t>json : "{\"date\":\"2025-09-23T01:10:47.993Z\",\"deliveryDate\":\"2025-09-23\",\"user\":\"Brotherly\",\"userLine\":\"P.iSS\",\"payMethod\":\"โอนเงิน\",\"userId\":\"U7711f10ffcab56530d678ac3eace826f\",\"order\":[{\"name\":\"Green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\",\"amount\":0.5,\"price\":120,\"subtotal\":60,\"image\":\"https://i.postimg.cc/8F4451pB/08.png\"},{\"name\":\"Baby Cos\",\"nameTh\":\"เบบี้คอส\",\"amount\":0.5,\"price\":120,\"subtotal\":60,\"image\":\"https://i.postimg.cc/2bXxQ2B1/12.png\"}]}"</t>
  </si>
  <si>
    <t>📬 pushFlexMessage : {"sentMessages":[{"id":"580086587351105966","quoteToken":"kYJOn9HdmMzFanp6lrOwqSCJKawGY5Uni79yN9E2GmkaNCdBuwcmbrdiEWckydhWIrgXe0JST0e0tKLdbMumJO4DY84Dg4ozzBvZtVXzWEuvD8bniGRqa9CUz0u9-KXLVdsAg7j2JNgDDJPi7NCRxA"}]}</t>
  </si>
  <si>
    <t>🔥 Queued order with Trigger ID: 7675756760166039552</t>
  </si>
  <si>
    <t>🔥 Processing order for trigger: 7675756760166039552</t>
  </si>
  <si>
    <t>summarizeOrdersToPayments key: 23/09/2025|Brotherly</t>
  </si>
  <si>
    <t>🔥 Deleted property for trigger: 7675756760166039552</t>
  </si>
  <si>
    <t>✅ Deleted trigger: 7675756760166039552</t>
  </si>
  <si>
    <t>json : "{\"destination\":\"Uffcadd844141cf0a43c0c2c87fb2389e\",\"events\":[{\"type\":\"message\",\"message\":{\"type\":\"text\",\"id\":\"580087014582387035\",\"quoteToken\":\"hE_4f5fAK_r0FyWQNbOw54QGRJ8iF46JC8inTrRbNHRe69qYzx3OBy44z6b9mIGu9lxt0uWORmX4dIkFT2LjShx_0dXFReWub660dUI-nLC810QaoPY7ycq3ZoLLApvOE2n9ueH_nXjSkISo2fOexw\",\"text\":\"เอทบิสโทร\\nเรดคอรัล 1 โล\\nเบบี้คอส1โล\\nร้อกเกต 0.5โล\"},\"webhookEventId\":\"01K5T271AVDP5MWHECQF1PWMB8\",\"deliveryContext\":{\"isRedelivery\":false},\"timestamp\":1758590108521,\"source\":{\"type\":\"user\",\"userId\":\"Uc0f3910d135521f0995ac379d0c945f8\"},\"replyToken\":\"1744c145293e4a6b9e9e467559acb8c3\",\"mode\":\"active\"}]}"</t>
  </si>
  <si>
    <t>json : "{\"destination\":\"Uffcadd844141cf0a43c0c2c87fb2389e\",\"events\":[{\"type\":\"message\",\"message\":{\"type\":\"text\",\"id\":\"580087066223444414\",\"quoteToken\":\"MJYl-z_55OWQGu-slzDkh4WgcNfMlYJOblknDCIBYDc6jCfh_tXQCGrlRRrW6ELcsC30zAIijFZhlCjxReUAe9x88yOYVwhkK6DDvlhg1XYa0xy0bNvmGwYWNFluO5C7nxyOPVwI-RDMQavX00-LEQ\",\"text\":\"โชเน็น2\\nคอส2โล\"},\"webhookEventId\":\"01K5T27Z4KF5NZ32DN31977SSR\",\"deliveryContext\":{\"isRedelivery\":false},\"timestamp\":1758590139324,\"source\":{\"type\":\"user\",\"userId\":\"Uc0f3910d135521f0995ac379d0c945f8\"},\"replyToken\":\"ece3755574f145f9a0bac3424524040a\",\"mode\":\"active\"}]}"</t>
  </si>
  <si>
    <t>json : "{\"destination\":\"Uffcadd844141cf0a43c0c2c87fb2389e\",\"events\":[{\"type\":\"message\",\"message\":{\"type\":\"text\",\"id\":\"580087140763828448\",\"quoteToken\":\"A1hq4swNmg83f4tmRkdVSXiCEuc_p0rCtNQ-_yuONFBYZHDiI-PZrTBua2vm4zZDlEwyCORVbzl4P3qcwNkP0gnGRu65IG8advZJ8Ys-UHUGihaNIBD3NtwzSlZ64s3XBwcHLTNfR6gbPZtkVZ0C1w\",\"text\":\"แฟทบอย\\nเรดคอรัล 1 โล\\nเบบี้คอส1โล\\nฟิลเลย์1โลค่ะ \"},\"webhookEventId\":\"01K5T29AQSKH333SST9CAP62GW\",\"deliveryContext\":{\"isRedelivery\":false},\"timestamp\":1758590183677,\"source\":{\"type\":\"user\",\"userId\":\"Uc0f3910d135521f0995ac379d0c945f8\"},\"replyToken\":\"2f9e7b022765493689e340b4ff4c3f9e\",\"mode\":\"active\"}]}"</t>
  </si>
  <si>
    <t>json : "{\"destination\":\"Uffcadd844141cf0a43c0c2c87fb2389e\",\"events\":[{\"type\":\"message\",\"message\":{\"type\":\"text\",\"id\":\"580087184267411873\",\"quoteToken\":\"PBAcqG38Nsg8mrfvMXETI2J1brVUehQSKSW-XNVq6uJIKzqwTRgLHRHmH4r8H8_BlFASDRMrsa3dfY56crZKfU2WswT32Zw1Yt-ZaSt-EUQEYJ04AW2nWBFvwTB0mko3b6pdMw_fsv2saloawFaDsA\",\"text\":\"เคน\\nฟิลเลย์ 1 โล\\nมิซูน่า 1 โลค่ะ \"},\"webhookEventId\":\"01K5T2A3QPEXCR45JP2P63PHKF\",\"deliveryContext\":{\"isRedelivery\":false},\"timestamp\":1758590209584,\"source\":{\"type\":\"user\",\"userId\":\"Uc0f3910d135521f0995ac379d0c945f8\"},\"replyToken\":\"f02f3be0ba864c3daaa77dcec7563135\",\"mode\":\"active\"}]}"</t>
  </si>
  <si>
    <t>sendDailyPackingSummary formattedToday : 23/09/2025</t>
  </si>
  <si>
    <t>sendDailyPackingSummary todayRows : [[1006,"21 Sep 2025 เวลา 10:01","2025-09-22T17:00:00.000Z","คริสตัลคาเฟ่","Green Oak",1,120,120,"เงินสด"],[1006,"21 Sep 2025 เวลา 10:01","2025-09-22T17:00:00.000Z","คริสตัลคาเฟ่","Red Oak",1,120,120,"เงินสด"],[1007,"22 Sep 2025 เวลา 18:04","2025-09-22T17:00:00.000Z","Daya Eatery","Green Oak",0.5,120,60,"เงินสด"],[1007,"22 Sep 2025 เวลา 18:04","2025-09-22T17:00:00.000Z","Daya Eatery","Baby Cos",1,120,120,"เงินสด"],[1007,"22 Sep 2025 เวลา 18:04","2025-09-22T17:00:00.000Z","Daya Eatery","Wild Rocket",0.3,300,90,"เงินสด"],[1007,"22 Sep 2025 เวลา 18:04","2025-09-22T17:00:00.000Z","Daya Eatery","Red Coral",1,140,140,"เงินสด"],[1008,"22 Sep 2025 เวลา 20:22","2025-09-22T17:00:00.000Z","Pepper International","Red Oak",0.3,120,36,"เงินสด"],[1008,"22 Sep 2025 เวลา 20:22","2025-09-22T17:00:00.000Z","Pepper International","Cos",1,120,120,"เงินสด"],[1009,"22 Sep 2025 เวลา 23:22","2025-09-22T17:00:00.000Z","Rare","Wild Rocket",0.5,300,150,"เครดิต"],[1010,"22 Sep 2025 เวลา 23:26","2025-09-22T17:00:00.000Z","8 Dining","Baby Cos",1,120,120,"เครดิต"],[1011,"22 Sep 2025 เวลา 23:34","2025-09-22T17:00:00.000Z","Morning Tonight","Green Oak",1,120,120,"เครดิต"],[1011,"22 Sep 2025 เวลา 23:34","2025-09-22T17:00:00.000Z","Morning Tonight","Red Oak",1,120,120,"เครดิต"],[1011,"22 Sep 2025 เวลา 23:34","2025-09-22T17:00:00.000Z","Morning Tonight","Baby Cos",1,120,120,"เครดิต"],[1012,"23 Sep 2025 เวลา 08:11","2025-09-22T17:00:00.000Z","Brotherly","Green Oak",0.5,120,60,"โอนเงิน"],[1012,"23 Sep 2025 เวลา 08:11","2025-09-22T17:00:00.000Z","Brotherly","Red Oak",0.5,120,60,"โอนเงิน"],[1012,"23 Sep 2025 เวลา 08:11","2025-09-22T17:00:00.000Z","Brotherly","Baby Cos",0.5,120,60,"โอนเงิน"]]</t>
  </si>
  <si>
    <t>json : "{\"date\":\"2025-09-23T02:35:19.939Z\",\"deliveryDate\":\"2025-09-24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</si>
  <si>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{"sentMessages":[{"id":"580095095362289784","quoteToken":"A6z4v41PwZEIaXGdvKRejZpJ_a6BBIkKyuPsrI5i50AmmozeNqkSZtQgoHwt7qSTsuwzH9CIB-ViArzq_67BceYhtdV9y7EgTFae_HJNkQX43jjP51cXH8Ipa1NjxYQiTEws4Q-fvemhZHSSDifEyw"}]}</t>
  </si>
  <si>
    <t>🔥 Queued order with Trigger ID: 1915586634133274624</t>
  </si>
  <si>
    <t>🔥 Processing order for trigger: 1915586634133274624</t>
  </si>
  <si>
    <t>Delivery Date : Wed Sep 24 2025 07:00:00 GMT+0700 (เวลาอินโดจีน)</t>
  </si>
  <si>
    <t>Delivery Date Formated: 24/09/2025</t>
  </si>
  <si>
    <t>summarizeOrdersToPayments key: 24/09/2025|ขนมบ้านคุณย่า</t>
  </si>
  <si>
    <t>🔥 Deleted property for trigger: 1915586634133274624</t>
  </si>
  <si>
    <t>✅ Deleted trigger: 1915586634133274624</t>
  </si>
  <si>
    <t>json : "{\"date\":\"2025-09-23T03:26:21.198Z\",\"deliveryDate\":\"2025-09-23\",\"user\":\"Shounen Yakiniku2\",\"userLine\":\"ADMIN\",\"payMethod\":\"เครดิต\",\"userId\":\"ADMIN\",\"order\":[{\"name\":\"Cos\",\"nameTh\":\"คอส\",\"amount\":2,\"price\":120,\"subtotal\":240}]}"</t>
  </si>
  <si>
    <t>🔥 Queued order with Trigger ID: 3963757126282641408</t>
  </si>
  <si>
    <t>json : "{\"date\":\"2025-09-23T03:27:16.183Z\",\"deliveryDate\":\"2025-09-23\",\"user\":\"Fat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</si>
  <si>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7259122564264361984</t>
  </si>
  <si>
    <t>🔥 Processing order for trigger: 3963757126282641408</t>
  </si>
  <si>
    <t>summarizeOrdersToPayments key: 23/09/2025|Shounen Yakiniku2</t>
  </si>
  <si>
    <t>🔥 Processing order for trigger: 7259122564264361984</t>
  </si>
  <si>
    <t>✅ เริ่ม generateAdminDeliveryDocs สำหรับ: Shounen Yakiniku2 วันที่: 23092025</t>
  </si>
  <si>
    <t>summarizeOrdersToPayments key: 23/09/2025|Fat Boy</t>
  </si>
  <si>
    <t>json : "{\"date\":\"2025-09-23T03:29:30.942Z\",\"deliveryDate\":\"2025-09-23\",\"user\":\"Ken Izakaya\",\"userLine\":\"ADMIN\",\"payMethod\":\"เครดิต\",\"userId\":\"ADMIN\",\"order\":[{\"name\":\"Frillice Iceberg\",\"nameTh\":\"ฟิลเลย์ไอซ์เบิร์ก\",\"amount\":1,\"price\":140,\"subtotal\":140},{\"name\":\"Mizuna\",\"nameTh\":\"มิซูน่า\",\"amount\":0.4,\"price\":230,\"subtotal\":92}]}"</t>
  </si>
  <si>
    <t>🔥 Queued order with Trigger ID: 9119675012180082688</t>
  </si>
  <si>
    <t>✅ เริ่ม generateAdminDeliveryDocs สำหรับ: Fat Boy วันที่: 23092025</t>
  </si>
  <si>
    <t>✨ สร้างเลขที่เอกสารใหม่: DS230925004</t>
  </si>
  <si>
    <t>✨ สร้างเลขที่เอกสารใหม่: DS230925005</t>
  </si>
  <si>
    <t>💾 อัปเดตเลขที่เอกสาร DS230925004 ใน Payments แถวที่ 2261</t>
  </si>
  <si>
    <t>🔥 Deleted property for trigger: 3963757126282641408</t>
  </si>
  <si>
    <t>✅ Deleted trigger: 3963757126282641408</t>
  </si>
  <si>
    <t>💾 อัปเดตเลขที่เอกสาร DS230925005 ใน Payments แถวที่ 2262</t>
  </si>
  <si>
    <t>🔥 Deleted property for trigger: 7259122564264361984</t>
  </si>
  <si>
    <t>✅ Deleted trigger: 7259122564264361984</t>
  </si>
  <si>
    <t>🔥 Processing order for trigger: 9119675012180082688</t>
  </si>
  <si>
    <t>json : "{\"date\":\"2025-09-23T03:31:41.153Z\",\"deliveryDate\":\"2025-09-23\",\"user\":\"Shin coffee\",\"userLine\":\"ADMIN\",\"payMethod\":\"\",\"userId\":\"ADMIN\",\"order\":[{\"name\":\"Green Oak\",\"nameTh\":\"กรีนโอ๊ค \",\"amount\":1,\"price\":120,\"subtotal\":120},{\"name\":\"Red Oak\",\"nameTh\":\"เรดโอ๊ค \",\"amount\":1,\"price\":120,\"subtotal\":120}]}"</t>
  </si>
  <si>
    <t>❌ ไม่เจอ shop name:Shin coffee</t>
  </si>
  <si>
    <t>summarizeOrdersToPayments key: 23/09/2025|Ken Izakaya</t>
  </si>
  <si>
    <t>🔥 Queued order with Trigger ID: 6883725758120853504</t>
  </si>
  <si>
    <t>✅ เริ่ม generateAdminDeliveryDocs สำหรับ: Ken Izakaya วันที่: 23092025</t>
  </si>
  <si>
    <t>✨ สร้างเลขที่เอกสารใหม่: DS230925006</t>
  </si>
  <si>
    <t>💾 อัปเดตเลขที่เอกสาร DS230925006 ใน Payments แถวที่ 2263</t>
  </si>
  <si>
    <t>🔥 Deleted property for trigger: 9119675012180082688</t>
  </si>
  <si>
    <t>✅ Deleted trigger: 9119675012180082688</t>
  </si>
  <si>
    <t>json : "{\"date\":\"2025-09-23T03:32:57.185Z\",\"deliveryDate\":\"2025-09-23\",\"user\":\"season bbq\",\"userLine\":\"ADMIN\",\"payMethod\":\"โอนเงิน\",\"userId\":\"ADMIN\",\"order\":[{\"name\":\"Green Oak\",\"nameTh\":\"กรีนโอ๊ค \",\"amount\":0.2,\"price\":120,\"subtotal\":24},{\"name\":\"Cos\",\"nameTh\":\"คอส\",\"amount\":0.1,\"price\":120,\"subtotal\":12},{\"name\":\"Baby Cos\",\"nameTh\":\"เบบี้คอส\",\"amount\":1,\"price\":120,\"subtotal\":120},{\"name\":\"Red Coral\",\"nameTh\":\"เรดคอรัล\",\"amount\":0.2,\"price\":120,\"subtotal\":24}]}"</t>
  </si>
  <si>
    <t>🔥 Queued order with Trigger ID: 1350854398133141504</t>
  </si>
  <si>
    <t>🔥 Processing order for trigger: 6883725758120853504</t>
  </si>
  <si>
    <t>Shop: Shin coffee</t>
  </si>
  <si>
    <t>summarizeOrdersToPayments key: 23/09/2025|Shin coffee</t>
  </si>
  <si>
    <t>✅ Late admin order detected. Attempting to generate document for Shin coffee.</t>
  </si>
  <si>
    <t>✅ เริ่ม generateAdminDeliveryDocs สำหรับ: Shin coffee วันที่: 23092025</t>
  </si>
  <si>
    <t>🔥 Processing order for trigger: 1350854398133141504</t>
  </si>
  <si>
    <t>generateAdminDeliveryDocs -&gt; customer : Shin coffee ไม่ได้ติ้กปริ้นเอกสาร</t>
  </si>
  <si>
    <t>🔥 Deleted property for trigger: 6883725758120853504</t>
  </si>
  <si>
    <t>✅ Deleted trigger: 6883725758120853504</t>
  </si>
  <si>
    <t>summarizeOrdersToPayments key: 23/09/2025|season bbq</t>
  </si>
  <si>
    <t>✅ Late admin order detected. Attempting to generate document for season bbq.</t>
  </si>
  <si>
    <t>✅ เริ่ม generateAdminDeliveryDocs สำหรับ: season bbq วันที่: 23092025</t>
  </si>
  <si>
    <t>generateAdminDeliveryDocs -&gt; customer : season bbq ไม่ได้ติ้กปริ้นเอกสาร</t>
  </si>
  <si>
    <t>🔥 Deleted property for trigger: 1350854398133141504</t>
  </si>
  <si>
    <t>✅ Deleted trigger: 1350854398133141504</t>
  </si>
  <si>
    <t>json : "{\"date\":\"2025-09-23T03:45:53.652Z\",\"deliveryDate\":\"2025-09-23\",\"user\":\"8 Bistro\",\"userLine\":\"ADMIN\",\"payMethod\":\"เครดิต\",\"userId\":\"ADMIN\",\"order\":[{\"name\":\"Baby Cos\",\"nameTh\":\"เบบี้คอส\",\"amount\":1,\"price\":120,\"subtotal\":120},{\"name\":\"Wild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</si>
  <si>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6098181874679545856</t>
  </si>
  <si>
    <t>🔥 Processing order for trigger: 6098181874679545856</t>
  </si>
  <si>
    <t>summarizeOrdersToPayments key: 23/09/2025|8 Bistro</t>
  </si>
  <si>
    <t>✅ เริ่ม generateAdminDeliveryDocs สำหรับ: 8 Bistro วันที่: 23092025</t>
  </si>
  <si>
    <t>✨ สร้างเลขที่เอกสารใหม่: DS230925007</t>
  </si>
  <si>
    <t>💾 อัปเดตเลขที่เอกสาร DS230925007 ใน Payments แถวที่ 2266</t>
  </si>
  <si>
    <t>🔥 Deleted property for trigger: 6098181874679545856</t>
  </si>
  <si>
    <t>✅ Deleted trigger: 6098181874679545856</t>
  </si>
  <si>
    <t>json : "{\"date\":\"2025-09-23T03:58:39.894Z\",\"deliveryDate\":\"2025-09-24\",\"user\":\"บ้านอิ่มอร่อย\",\"userLine\":\"PIN🐰\",\"payMethod\":\"เงินสด\",\"userId\":\"U21b3788b2e55446c56765eb78ef5a3ab\",\"order\":[{\"name\":\"Green Oak\",\"nameTh\":\"กรีนโอ๊ค \",\"amount\":2,\"price\":120,\"subtotal\":240,\"image\":\"https://i.postimg.cc/xXKgwvBZ/05.png\"}]}"</t>
  </si>
  <si>
    <t>📬 pushFlexMessage : {"sentMessages":[{"id":"580103482292830924","quoteToken":"_8fhPAd_bCipHO1qiuspgfm3OH-was7C91M6LvUJ4konyW4fHl5yUn1XAkGuj98iT4fbCfjXkXOHkqGq3wmD-Rb4spxKYGLHfTga_T__yLo2kDgQDg1RumIH7Ic6XYkF_AwkCpXVJn8NsfPYeFsSzA"}]}</t>
  </si>
  <si>
    <t>🔥 Queued order with Trigger ID: 1374639033665191936</t>
  </si>
  <si>
    <t>🔥 Processing order for trigger: 1374639033665191936</t>
  </si>
  <si>
    <t>summarizeOrdersToPayments key: 24/09/2025|บ้านอิ่มอร่อย</t>
  </si>
  <si>
    <t>🔥 Deleted property for trigger: 1374639033665191936</t>
  </si>
  <si>
    <t>✅ Deleted trigger: 1374639033665191936</t>
  </si>
  <si>
    <t>json : "{\"date\":\"2025-09-23T04:05:13.987Z\",\"deliveryDate\":\"2025-09-23\",\"user\":\"8 Bistro\",\"userLine\":\"ADMIN\",\"payMethod\":\"เครดิต\",\"userId\":\"ADMIN\",\"order\":[{\"name\":\"Baby Cos\",\"nameTh\":\"เบบี้คอส\",\"amount\":1,\"price\":120,\"subtotal\":120},{\"name\":\"Wild Rocket\",\"nameTh\":\"ไวลด์ ร็อคเก็ต\",\"amount\":0.3,\"price\":300,\"subtotal\":90},{\"name\":\"Red Coral\",\"nameTh\":\"เรดคอรัล\",\"amount\":1,\"price\":140,\"subtotal\":140}]}"</t>
  </si>
  <si>
    <t>🔥 Queued order with Trigger ID: 5869993629497425920</t>
  </si>
  <si>
    <t>json : "{\"date\":\"2025-09-23T04:06:35.504Z\",\"deliveryDate\":\"2025-09-23\",\"user\":\"Daya Eatery\",\"userLine\":\"ADMIN\",\"payMethod\":\"เงินสด\",\"userId\":\"ADMIN\",\"order\":[{\"name\":\"Green Oak\",\"nameTh\":\"กรีนโอ๊ค \",\"amount\":0.5,\"price\":120,\"subtotal\":60},{\"name\":\"Baby Cos\",\"nameTh\":\"เบบี้คอส\",\"amount\":1,\"price\":120,\"subtotal\":120},{\"name\":\"Wild Rocket\",\"nameTh\":\"ไวลด์ ร็อคเก็ต\",\"amount\":0.2,\"price\":300,\"subtotal\":60},{\"name\":\"Red Coral\",\"nameTh\":\"เรดคอรัล\",\"amount\":1,\"price\":140,\"subtotal\":140}]}"</t>
  </si>
  <si>
    <t>🔥 Queued order with Trigger ID: 6099536241076731904</t>
  </si>
  <si>
    <t>🔥 Processing order for trigger: 5869993629497425920</t>
  </si>
  <si>
    <t>Found 3 rows to delete for shop "8 Bistro" on 23/09/2025.</t>
  </si>
  <si>
    <t>Deleted row: 4109</t>
  </si>
  <si>
    <t>Deleted row: 4108</t>
  </si>
  <si>
    <t>Deleted row: 4107</t>
  </si>
  <si>
    <t>Found existing payment summary at data index: 2264</t>
  </si>
  <si>
    <t>Row 2266 updated successfully.</t>
  </si>
  <si>
    <t>json : "{\"date\":\"2025-09-23T04:07:19.389Z\",\"deliveryDate\":\"2025-09-23\",\"user\":\"Rare\",\"userLine\":\"ADMIN\",\"payMethod\":\"เครดิต\",\"userId\":\"ADMIN\",\"order\":[{\"name\":\"Wild Rocket\",\"nameTh\":\"ไวลด์ ร็อคเก็ต\",\"amount\":0.3,\"price\":300,\"subtotal\":90}]}"</t>
  </si>
  <si>
    <t>🔥 Queued order with Trigger ID: 5592089634625552384</t>
  </si>
  <si>
    <t>🗑️ ลบไฟล์เก่า: 8 Bistro-DS230925007.pdf</t>
  </si>
  <si>
    <t>🔍 พบเลขที่เอกสารเดิมใน Payments: DS230925007</t>
  </si>
  <si>
    <t>🔥 Deleted property for trigger: 5869993629497425920</t>
  </si>
  <si>
    <t>✅ Deleted trigger: 5869993629497425920</t>
  </si>
  <si>
    <t>🔥 Processing order for trigger: 6099536241076731904</t>
  </si>
  <si>
    <t>Found 4 rows to delete for shop "Daya Eatery" on 23/09/2025.</t>
  </si>
  <si>
    <t>Deleted row: 4083</t>
  </si>
  <si>
    <t>Deleted row: 4082</t>
  </si>
  <si>
    <t>Deleted row: 4081</t>
  </si>
  <si>
    <t>Deleted row: 4080</t>
  </si>
  <si>
    <t>Found existing payment summary at data index: 2252</t>
  </si>
  <si>
    <t>Row 2254 updated successfully.</t>
  </si>
  <si>
    <t>✅ เริ่ม generateAdminDeliveryDocs สำหรับ: Daya Eatery วันที่: 23092025</t>
  </si>
  <si>
    <t>🔥 Processing order for trigger: 5592089634625552384</t>
  </si>
  <si>
    <t>🗑️ ลบไฟล์เก่า: Daya Eatery-RC230925001.pdf</t>
  </si>
  <si>
    <t>🔥 Deleted property for trigger: 6099536241076731904</t>
  </si>
  <si>
    <t>✅ Deleted trigger: 6099536241076731904</t>
  </si>
  <si>
    <t>Found 1 rows to delete for shop "Rare" on 23/09/2025.</t>
  </si>
  <si>
    <t>Found existing payment summary at data index: 2254</t>
  </si>
  <si>
    <t>Row 2256 updated successfully.</t>
  </si>
  <si>
    <t>json : "{\"destination\":\"Uffcadd844141cf0a43c0c2c87fb2389e\",\"events\":[{\"type\":\"message\",\"message\":{\"type\":\"text\",\"id\":\"580104657485955303\",\"quoteToken\":\"FouxWI040VgLssBylUjv49iLVqatwHRHzokra3ei7F2u5GzyaSgJY570T2a8XztSgEcqYay8k814mdPWBCRCuiZhf87zaDkIZqiRD_jJMh128X1UYkV2v-QoqTx2klUgQWmVrTJs6uhoCsr1z6f5Gg\",\"text\":\"สลัดมาส่งเร็วสุดได้กี่โมงค่ะ\"},\"webhookEventId\":\"01K5TC7YQRTRMVZWP8V4KR53B5\",\"deliveryContext\":{\"isRedelivery\":false},\"timestamp\":1758600624604,\"source\":{\"type\":\"user\",\"userId\":\"Ua3053965758d74c5d89f517726b61c9b\"},\"replyToken\":\"a1e250428fbf4de493b0e922777c3b14\",\"mode\":\"active\"}]}"</t>
  </si>
  <si>
    <t>✅ เริ่ม generateAdminDeliveryDocs สำหรับ: Rare วันที่: 23092025</t>
  </si>
  <si>
    <t>🗑️ ลบไฟล์เก่า: Rare-DS230925001.pdf</t>
  </si>
  <si>
    <t>🔍 พบเลขที่เอกสารเดิมใน Payments: DS230925001</t>
  </si>
  <si>
    <t>💾 อัปเดตเลขที่เอกสาร DS230925001 ใน Payments แถวที่ 2256</t>
  </si>
  <si>
    <t>🔥 Deleted property for trigger: 5592089634625552384</t>
  </si>
  <si>
    <t>✅ Deleted trigger: 5592089634625552384</t>
  </si>
  <si>
    <t>json : "{\"date\":\"2025-09-23T04:35:16.338Z\",\"deliveryDate\":\"2025-09-23\",\"user\":\"เจริญภัณฑ์\",\"userLine\":\"ADMIN\",\"payMethod\":\"เครดิต\",\"userId\":\"ADMIN\",\"order\":[{\"name\":\"Green Oak\",\"nameTh\":\"กรีนโอ๊ค \",\"amount\":3,\"price\":120,\"subtotal\":360},{\"name\":\"Red Oak\",\"nameTh\":\"เรดโอ๊ค \",\"amount\":3,\"price\":120,\"subtotal\":360},{\"name\":\"Frillice Iceberg\",\"nameTh\":\"ฟิลเลย์ไอซ์เบิร์ก\",\"amount\":2,\"price\":140,\"subtotal\":280}]}"</t>
  </si>
  <si>
    <t>🔥 Queued order with Trigger ID: 1559183917129400320</t>
  </si>
  <si>
    <t>🔥 Processing order for trigger: 1559183917129400320</t>
  </si>
  <si>
    <t>summarizeOrdersToPayments key: 23/09/2025|เจริญภัณฑ์</t>
  </si>
  <si>
    <t>✅ เริ่ม generateAdminDeliveryDocs สำหรับ: เจริญภัณฑ์ วันที่: 23092025</t>
  </si>
  <si>
    <t>✨ สร้างเลขที่เอกสารใหม่: DS230925008</t>
  </si>
  <si>
    <t>💾 อัปเดตเลขที่เอกสาร DS230925008 ใน Payments แถวที่ 2268</t>
  </si>
  <si>
    <t>🔥 Deleted property for trigger: 1559183917129400320</t>
  </si>
  <si>
    <t>✅ Deleted trigger: 1559183917129400320</t>
  </si>
  <si>
    <t>json : "{\"destination\":\"Uffcadd844141cf0a43c0c2c87fb2389e\",\"events\":[{\"type\":\"message\",\"message\":{\"type\":\"text\",\"id\":\"580107761371841045\",\"quoteToken\":\"xHQhPdMUtAbjn0-esTkLuGuRsqfowlEaWI5A5gUure-pVXsD6gziVOJZ76JU18aiXtdUtyVr4v31n6Adn65VpTbbowZcpbvkQ4mowkL7T2M3Qh1UNjy0veVG4hQ_rs8PSqBGD_esB-RvVUdtVTAwBw\",\"text\":\"ครับ\"},\"webhookEventId\":\"01K5TE0DFXNP9W39PYBSNSQ7T4\",\"deliveryContext\":{\"isRedelivery\":false},\"timestamp\":1758602474495,\"source\":{\"type\":\"user\",\"userId\":\"U7711f10ffcab56530d678ac3eace826f\"},\"replyToken\":\"7c7519a21e444ed6bdb4de4813495d8f\",\"mode\":\"active\"}]}"</t>
  </si>
  <si>
    <t>json : "{\"destination\":\"Uffcadd844141cf0a43c0c2c87fb2389e\",\"events\":[{\"type\":\"message\",\"message\":{\"type\":\"text\",\"id\":\"580109959841448595\",\"quoteToken\":\"vma0Sj0hlBr9CcGfYVwOZOnYo3eBI8W8_2DqkzDsOrki0MlzniAImIVL3gf-4jZ8PZN_mOU3jXb5EPTyY0iSbuyii6HxfNryoSfeOIRt7ZVfIAgpcI4F_ggpKVO75iu0PT5rffoOkszS1j2WG1nCRw\",\"text\":\"เรียบ\"},\"webhookEventId\":\"01K5TF8CYWQNCH3DNRNK6G1538\",\"deliveryContext\":{\"isRedelivery\":false},\"timestamp\":1758603784999,\"source\":{\"type\":\"group\",\"groupId\":\"C41747ea1efc18cc949d4a55a898fbe2d\",\"userId\":\"Ud156635914c6ab5e082eb8cdedf98f3a\"},\"replyToken\":\"25a27f69a1734e41ad22ddb6c708b1ee\",\"mode\":\"active\"}]}"</t>
  </si>
  <si>
    <t>json : "{\"destination\":\"Uffcadd844141cf0a43c0c2c87fb2389e\",\"events\":[{\"type\":\"message\",\"message\":{\"type\":\"text\",\"id\":\"580109981971120573\",\"quoteToken\":\"floxqhYlZxNTvQIj_-pFdk5I44xichtLtlDq2fStYHpBI40TzXp5UXZ92BL1pAwK21bkccJk--N4NzmjvEo6YMCNdCYf5hLFOZ3O_paEV5zlPrrydGRdGSrv9rDq2nnKUNMa4KxNH0q0eqsJ0gxa5w\",\"text\":\"สรุปร้านชิน พี่ดีรไปส่งใช่ไหม\"},\"webhookEventId\":\"01K5TF8T4ZBH40GX3MFN7ER3H0\",\"deliveryContext\":{\"isRedelivery\":false},\"timestamp\":1758603798178,\"source\":{\"type\":\"group\",\"groupId\":\"C41747ea1efc18cc949d4a55a898fbe2d\",\"userId\":\"Ud156635914c6ab5e082eb8cdedf98f3a\"},\"replyToken\":\"a214195d0b044e3cae66df1add5be529\",\"mode\":\"active\"}]}"</t>
  </si>
  <si>
    <t>json : "{\"destination\":\"Uffcadd844141cf0a43c0c2c87fb2389e\",\"events\":[{\"type\":\"message\",\"message\":{\"type\":\"text\",\"id\":\"580110844000731312\",\"quoteToken\":\"NiusZyskD5cwzzhEkMeuvluVip5WgOT9gJ69ggA77tcKbDMsTOTKNLNVPmYYXNXS4U2G0KvYgibnZH3n3pfGnWdLBIq_FX62nPC53e4uOiEC3ypzjHoX4YQLCEllAYPdCncmMfI1rjN2avcpnoPaRQ\",\"text\":\"สำหรับลูกค้าที่นานๆทีสั่ง ฟ้าจะกำหนดขั้นต่ำ3โลนะ \"},\"webhookEventId\":\"01K5TFRFKZ6KY1T7NM2T1QTFCX\",\"deliveryContext\":{\"isRedelivery\":false},\"timestamp\":1758604311880,\"source\":{\"type\":\"group\",\"groupId\":\"C41747ea1efc18cc949d4a55a898fbe2d\",\"userId\":\"Ud156635914c6ab5e082eb8cdedf98f3a\"},\"replyToken\":\"316f3228d9f741129b688c62140fbe31\",\"mode\":\"active\"}]}"</t>
  </si>
  <si>
    <t>json : "{\"destination\":\"Uffcadd844141cf0a43c0c2c87fb2389e\",\"events\":[{\"type\":\"message\",\"message\":{\"type\":\"text\",\"id\":\"580110885809291300\",\"quoteToken\":\"RsxjKHWTlFX2rE8iUdkDejsTJtWQ3b2iJ60EMkowsr-7WcbzNbjrDDKYGvy-OgE2HgXVfEah0p15hTT22s84xVYJVmL2bRGWR_zGItMZ-aJ0R_F6ZmkXObsmFcxhIWO2o8nOn7IqRUk67kbNkPGQCQ\",\"text\":\"เช่นseason /ขนมบ้านคุณย่า สั่งแค่โลเดียวไม่คุ้มไปส่ง \"},\"webhookEventId\":\"01K5TFS82K5VSPNE2B7PHKRMT7\",\"deliveryContext\":{\"isRedelivery\":false},\"timestamp\":1758604336846,\"source\":{\"type\":\"group\",\"groupId\":\"C41747ea1efc18cc949d4a55a898fbe2d\",\"userId\":\"Ud156635914c6ab5e082eb8cdedf98f3a\"},\"replyToken\":\"13c15a3245d34155bd4d91955cbb5edd\",\"mode\":\"active\"}]}"</t>
  </si>
  <si>
    <t>json : "{\"destination\":\"Uffcadd844141cf0a43c0c2c87fb2389e\",\"events\":[{\"type\":\"message\",\"message\":{\"type\":\"text\",\"id\":\"580111041267499317\",\"quoteToken\":\"pasa0HhcKbA6fTXUciIVdbfWAKBCEGcLBQMxWX0rOJlOTP8A7Mg7if1hPgeFdZFGmSM0B0dptyUcIDRtQ3ZDYNxxBsu4BBZ2SzgwnkpNJ24ac73CLO8fdMhSd_PgmfpZbbEDntdvPQ6n56hBdaPDZw\",\"text\":\"คนละเคสกับcitylink/สืบสิริ (สั่งน้อยไม่เป็นไร) เพราะมันรูทเดียวกัน\"},\"webhookEventId\":\"01K5TFW2QSH83QSBCARXWAKNC5\",\"deliveryContext\":{\"isRedelivery\":false},\"timestamp\":1758604429562,\"source\":{\"type\":\"group\",\"groupId\":\"C41747ea1efc18cc949d4a55a898fbe2d\",\"userId\":\"Ud156635914c6ab5e082eb8cdedf98f3a\"},\"replyToken\":\"1a03ab2caa08421bad45a0a1bff555bf\",\"mode\":\"active\"}]}"</t>
  </si>
  <si>
    <t>json : "{\"destination\":\"Uffcadd844141cf0a43c0c2c87fb2389e\",\"events\":[{\"type\":\"message\",\"message\":{\"type\":\"text\",\"id\":\"580112225520582674\",\"quoteToken\":\"IVOmnS3EmUfbv9s3V6zyqkFsL_TA6GwZmfeg1_T050U65fiqXg2Pf6Bahcg2eE0TQEclWKwVIJd0Ad-GWiVvuKsMHAxkLyRHk89BiOXiN5RxbppZE9MBpSjK_UB1CNzTutub88ANYPnAh6A3uOhJoA\",\"text\":\"Ken ฝากไว้กับ Shounen 2\\n8bistro ส่งที่ร้าย\"},\"webhookEventId\":\"01K5TGHKYV2YBZWHANV0WJA1XR\",\"deliveryContext\":{\"isRedelivery\":false},\"timestamp\":1758605135328,\"source\":{\"type\":\"group\",\"groupId\":\"C41747ea1efc18cc949d4a55a898fbe2d\",\"userId\":\"U2164e0ac3039299ad657cac907aa1fee\"},\"replyToken\":\"1ef5dd1fc1694f3f93b19195a2be9969\",\"mode\":\"active\"}]}"</t>
  </si>
  <si>
    <t>json : "{\"destination\":\"Uffcadd844141cf0a43c0c2c87fb2389e\",\"events\":[{\"type\":\"message\",\"message\":{\"type\":\"text\",\"id\":\"580118008123359404\",\"quoteToken\":\"7niSZHx54-YUzk96DnHU1d5lB_tHvoAwEquHveRdkpk8MjnUr7fF4a1Hn9OMotqTGcjFLlnn7w6-MZiTEVjfnCqQP06EPD9TTaAPleNvJOOZ5b7YQCox0znYteRXFoo4yHQUwnAjbxLwenV81u_xfg\",\"text\":\"บ้านอิ่มวันพุธ?\"},\"webhookEventId\":\"01K5TKTSXCP8Q6K77ZXARM7XXD\",\"deliveryContext\":{\"isRedelivery\":false},\"timestamp\":1758608582064,\"source\":{\"type\":\"group\",\"groupId\":\"C41747ea1efc18cc949d4a55a898fbe2d\",\"userId\":\"Ud156635914c6ab5e082eb8cdedf98f3a\"},\"replyToken\":\"32b1059e80074f70bc26a5c2df60c7cf\",\"mode\":\"active\"}]}"</t>
  </si>
  <si>
    <t>json : "{\"destination\":\"Uffcadd844141cf0a43c0c2c87fb2389e\",\"events\":[{\"type\":\"message\",\"message\":{\"type\":\"text\",\"id\":\"580120141766066300\",\"quoteToken\":\"RLFTiiZ4pOVXVZXIc8mUXCE_rvaTQopXnx46VodUBJCu5unRB4z5fqWD-L2suL0fML5dIcs5J5O9PvyN58oZb0LKhwJzNI9Ff4O2rWNbhvtUGG3TFyCLW7DHcW6TUJIMP7JTJRkwCinLORR9JoZYIg\",\"text\":\"สั่งผัก\"},\"webhookEventId\":\"01K5TN1KRHZVK8PS3R05FD61YY\",\"deliveryContext\":{\"isRedelivery\":false},\"timestamp\":1758609853909,\"source\":{\"type\":\"user\",\"userId\":\"Ub25b4a42fcc8758cb1a211f1f480c6e3\"},\"replyToken\":\"f3f003fdac15402389468c881d7953a8\",\"mode\":\"active\"}]}"</t>
  </si>
  <si>
    <t>json : "{\"date\":\"2025-09-23T06:45:14.854Z\",\"deliveryDate\":\"2025-09-24\",\"user\":\"Den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</si>
  <si>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{"sentMessages":[{"id":"580120249207357804","quoteToken":"Ball-MFc1Ko6k-2OB3j0l7k1Ti0xrfjb2NtAsPHONM1XwZAbKlP4t7LwGkIIWJbXkAi9D_ZJ4GCLJ3MPc7ebg0OrVCjm-couGPPbrZk9btyOFzST09wBkGUQhvThdvYteD8SJhSfKn0o4-d4StV87w"}]}</t>
  </si>
  <si>
    <t>🔥 Queued order with Trigger ID: 6559410484087357440</t>
  </si>
  <si>
    <t>🔥 Processing order for trigger: 6559410484087357440</t>
  </si>
  <si>
    <t>summarizeOrdersToPayments key: 24/09/2025|Den Shabu</t>
  </si>
  <si>
    <t>🔥 Deleted property for trigger: 6559410484087357440</t>
  </si>
  <si>
    <t>✅ Deleted trigger: 6559410484087357440</t>
  </si>
  <si>
    <t>json : "{\"date\":\"2025-09-23T07:09:26.875Z\",\"deliveryDate\":\"2025-09-23\",\"user\":\"Brotherly\",\"userLine\":\"ADMIN\",\"payMethod\":\"โอนเงิน\",\"userId\":\"ADMIN\",\"order\":[{\"name\":\"Green Oak\",\"nameTh\":\"กรีนโอ๊ค \",\"amount\":0.5,\"price\":120,\"subtotal\":60},{\"name\":\"Red Oak\",\"nameTh\":\"เรดโอ๊ค \",\"amount\":0.5,\"price\":120,\"subtotal\":60},{\"name\":\"Red Coral\",\"nameTh\":\"เรดคอรัล\",\"amount\":0.5,\"price\":140,\"subtotal\":70}]}"</t>
  </si>
  <si>
    <t>🔥 Queued order with Trigger ID: 6814702584247353344</t>
  </si>
  <si>
    <t>🔥 Processing order for trigger: 6814702584247353344</t>
  </si>
  <si>
    <t>Found 3 rows to delete for shop "Brotherly" on 23/09/2025.</t>
  </si>
  <si>
    <t>Deleted row: 4088</t>
  </si>
  <si>
    <t>Deleted row: 4087</t>
  </si>
  <si>
    <t>Deleted row: 4086</t>
  </si>
  <si>
    <t>Found existing payment summary at data index: 2257</t>
  </si>
  <si>
    <t>Row 2259 updated successfully.</t>
  </si>
  <si>
    <t>✅ เริ่ม generateAdminDeliveryDocs สำหรับ: Brotherly วันที่: 23092025</t>
  </si>
  <si>
    <t>🔥 Deleted property for trigger: 6814702584247353344</t>
  </si>
  <si>
    <t>✅ Deleted trigger: 6814702584247353344</t>
  </si>
  <si>
    <t>json : "{\"destination\":\"Uffcadd844141cf0a43c0c2c87fb2389e\",\"events\":[{\"type\":\"message\",\"message\":{\"type\":\"text\",\"id\":\"580125771142791171\",\"quoteToken\":\"0rGOIzRka0rEAyrnBM9zMlnVJiu4diYRFoZF0ytITUE6Q-3CeAT-vHNVfBObVVGN7yXnq4Won6XTxpgDHIVFgeKwMtjOEJ2qIhq9DxQ2Lp7EOiVi523XYqONL8GNq48rMeVnijrZOP7bWEVLEFPzkQ\",\"text\":\"สั่งผัก\"},\"webhookEventId\":\"01K5TR805XSJ4FYE8YRSRA3MW9\",\"deliveryContext\":{\"isRedelivery\":false},\"timestamp\":1758613209209,\"source\":{\"type\":\"user\",\"userId\":\"U0e980777e178950d5640753c3942f1ce\"},\"replyToken\":\"5a82e298e4f84a9e80f1bef5da23e00e\",\"mode\":\"active\"}]}"</t>
  </si>
  <si>
    <t>json : "{\"destination\":\"Uffcadd844141cf0a43c0c2c87fb2389e\",\"events\":[{\"type\":\"message\",\"message\":{\"type\":\"text\",\"id\":\"580125776796450885\",\"quoteToken\":\"Z6dEViiasjGgamuaP-FsDow7wWKSvu1tEXvTIHqTBxaO2H8tggvfMRMn-1_4dRrh5HIkBkSxgMr0tX4s2C7J4Gw_DLe3v1jUYjgzbaKHjEfj1Oxx8L1uiv2zPQad8mlRNo163zYbaN4qrAdsksY-cw\",\"text\":\"สั่งผัก\"},\"webhookEventId\":\"01K5TR83BWKX8735FFKCVYA2ZX\",\"deliveryContext\":{\"isRedelivery\":false},\"timestamp\":1758613212519,\"source\":{\"type\":\"user\",\"userId\":\"U0e980777e178950d5640753c3942f1ce\"},\"replyToken\":\"04f83c42c7ad4d82894ee58bb008e50b\",\"mode\":\"active\"}]}"</t>
  </si>
  <si>
    <t>json : "{\"destination\":\"Uffcadd844141cf0a43c0c2c87fb2389e\",\"events\":[{\"type\":\"message\",\"message\":{\"type\":\"text\",\"id\":\"580125857998700957\",\"quoteToken\":\"Vdayoy8LzBIMYiNRAOO-RmIMvt8iVE5KxvFdOkCb4mxiUmDuvxU5TPB7lHVrA8YhRklYMiZTk2Sdyx7RnD-LRKWcd_72bb08MXOHSwJDFIdloicXFlTwgdjQTm1cuyL9-0Mx3wCeatJhenrz8JQyig\",\"text\":\"พุธ มีแค่เรดคอรัล หรอคับ\"},\"webhookEventId\":\"01K5TR9JRQXA2DZKZRS0MGG6WP\",\"deliveryContext\":{\"isRedelivery\":false},\"timestamp\":1758613260983,\"source\":{\"type\":\"user\",\"userId\":\"U0e980777e178950d5640753c3942f1ce\"},\"replyToken\":\"db184103ec194249bb6c765d268db1cc\",\"mode\":\"active\"}]}"</t>
  </si>
  <si>
    <t>json : "{\"destination\":\"Uffcadd844141cf0a43c0c2c87fb2389e\",\"events\":[{\"type\":\"message\",\"message\":{\"type\":\"text\",\"id\":\"580126650923483410\",\"quoteToken\":\"7XEk9o6HBmZVwdk1ldj-YSQJwY2PKuBBBlFepvs_GdZaKX17G6jvyOKJuf2Z2L9Lmf5hOslCA5GY_cH1TlA4bWsiDaSCZuakWF9mEPARxfNTUDjZjpGwqoUUcA3OG4pnVyObcUTTUQPLgHHziFVhfg\",\"text\":\"แก้ไร\"},\"webhookEventId\":\"01K5TRR0ADW21M18VST8E6QYDD\",\"deliveryContext\":{\"isRedelivery\":false},\"timestamp\":1758613733546,\"source\":{\"type\":\"group\",\"groupId\":\"C41747ea1efc18cc949d4a55a898fbe2d\",\"userId\":\"Ud156635914c6ab5e082eb8cdedf98f3a\"},\"replyToken\":\"440788f3ea554a94b773865e41b89697\",\"mode\":\"active\"}]}"</t>
  </si>
  <si>
    <t>json : "{\"destination\":\"Uffcadd844141cf0a43c0c2c87fb2389e\",\"events\":[{\"type\":\"message\",\"message\":{\"type\":\"text\",\"id\":\"580137482294133149\",\"quoteToken\":\"DshUwXbTD_Q2kP0WieNHk7aeKB1ET6oFaDM95lCiqI9CAx_6ViwJKfOpEMSTpQufEj6Zhs2hRRAIKy7_N5xl5jxoTXajv44CvyogrAzwWR4k_VoksAznqzErLyHxYdwm8_8-6TMQ2gx9Y4_4wUld1Q\",\"text\":\"มีบิลด้วยหรอ\"},\"webhookEventId\":\"01K5TYX11K8DJRYKDAHND2KE2N\",\"deliveryContext\":{\"isRedelivery\":false},\"timestamp\":1758620189604,\"source\":{\"type\":\"group\",\"groupId\":\"C41747ea1efc18cc949d4a55a898fbe2d\",\"userId\":\"Ud156635914c6ab5e082eb8cdedf98f3a\"},\"replyToken\":\"408122998ca3446790814fb3e783c95b\",\"mode\":\"active\"}]}"</t>
  </si>
  <si>
    <t>json : "{\"destination\":\"Uffcadd844141cf0a43c0c2c87fb2389e\",\"events\":[{\"type\":\"message\",\"message\":{\"type\":\"text\",\"id\":\"580159024490873055\",\"quoteToken\":\"EWjNXRMFCq_m1mRNXhA5HN4MxMnGFVQESYkQ3dCsyizFXW8YqHyQCYs7AqB_BWtHKB_YF-YVNL4FG_Z4GV3MXghXDoBYJCs9pV85PzCpBIxEhVV5Gc_WzKNjyBRD_ZWnbC6wkEEJOJbAi1nYNeyv-g\",\"text\":\"ผักไม่มีเหรอคะ\"},\"webhookEventId\":\"01K5VB4W9K7SY7QH4XHZJVF6GC\",\"deliveryContext\":{\"isRedelivery\":false},\"timestamp\":1758633029720,\"source\":{\"type\":\"user\",\"userId\":\"Uc6055f977b197597baf773d364ef63ef\"},\"replyToken\":\"21cb885a0c604d5a8402c14e3badf726\",\"mode\":\"active\"}]}"</t>
  </si>
  <si>
    <t>json : "{\"destination\":\"Uffcadd844141cf0a43c0c2c87fb2389e\",\"events\":[{\"type\":\"message\",\"message\":{\"type\":\"text\",\"id\":\"580160135377977688\",\"quoteToken\":\"Qj6HUvvridYvc2CifalVj99zroJtVA_90Gmggw74ZIeMjWriPxNJDwjL5Ywi5TUdP7xh6kLpHUDHxnpo79MoQ-UXmpjolsI0WrTYhsIxHH0Lv7i5q-sIgYBCXCqtUrtf0BvYSi40SuR627AZGxQRBw\",\"text\":\"สั่งผัก\"},\"webhookEventId\":\"01K5VBS38MWCF6DDN4RANRZZ5Y\",\"deliveryContext\":{\"isRedelivery\":false},\"timestamp\":1758633691968,\"source\":{\"type\":\"user\",\"userId\":\"Uf31fcbb445a04ac9cfb8fb58a37d2724\"},\"replyToken\":\"33bea31d6a9843d3a1e5c4416dea355e\",\"mode\":\"active\"}]}"</t>
  </si>
  <si>
    <t>json : "{\"destination\":\"Uffcadd844141cf0a43c0c2c87fb2389e\",\"events\":[{\"type\":\"message\",\"message\":{\"type\":\"text\",\"id\":\"580160247533142206\",\"quoteToken\":\"xe8T8ErthRteTLnltmAYUAgFaVSoBgYRuxr5Z5gl2IbQruYLn8RX8ITf6Zu3kx8e-PR3soaNEnnJq0k0yFLA8gOXI2RI_3t6Ah7ZfOHXbj0I9aaocqGJQLG6t_zH51sxZMY9ClmCReTVnd73krdOXA\",\"text\":\"ผักคอส ไม่มีให้กดสั่งค่ะ\"},\"webhookEventId\":\"01K5VBV46GVWP26DS5YN7DS7FP\",\"deliveryContext\":{\"isRedelivery\":false},\"timestamp\":1758633758843,\"source\":{\"type\":\"user\",\"userId\":\"Uf31fcbb445a04ac9cfb8fb58a37d2724\"},\"replyToken\":\"64c1eefc5ceb4ec18a1a2595d897be52\",\"mode\":\"active\"}]}"</t>
  </si>
  <si>
    <t>json : "{\"destination\":\"Uffcadd844141cf0a43c0c2c87fb2389e\",\"events\":[{\"type\":\"message\",\"message\":{\"type\":\"sticker\",\"id\":\"580160980613333337\",\"quoteToken\":\"4cgBS8lZpwfQ-n2DO5oIsPpOU-2Yp3KbvSWt3O6mhMGZx7gi_x35om_lYu-I5mJipTpGp7H83yEMlCx3GSToCsPP4HNgCjCwzRTaC9E6uJ-plY1E0ONio_g0DD3KsUWHGv2byxw6RbM78iHDccNeag\",\"stickerId\":\"52002740\",\"packageId\":\"11537\",\"stickerResourceType\":\"ANIMATION\",\"keywords\":[\"line\",\"Gotcha\",\"okie\",\"cony\",\"OK\",\"understand\",\"noworries\",\"roger!\",\"isee\",\"understood\",\"Affirmative\",\"of course\",\"np\"]},\"webhookEventId\":\"01K5VC8ES4H6YYK91DDZ2F8912\",\"deliveryContext\":{\"isRedelivery\":false},\"timestamp\":1758634195730,\"source\":{\"type\":\"user\",\"userId\":\"Uf31fcbb445a04ac9cfb8fb58a37d2724\"},\"replyToken\":\"ea2c90da95104abebde483a92a2b0092\",\"mode\":\"active\"}]}"</t>
  </si>
  <si>
    <t>json : "{\"destination\":\"Uffcadd844141cf0a43c0c2c87fb2389e\",\"events\":[{\"type\":\"message\",\"message\":{\"type\":\"text\",\"id\":\"580164719164784699\",\"quoteToken\":\"e3HKfrkDIBmOfQJ8wF8EtxrR4GO7FP1BBLTn0Wcm-u6yBCd1eA08na08kYm8URkAM31XZP3TgbR84uwsydQEBJuvgSO_ASL3WXfa8lcw_U-FYYLRLoCGDGSKLXfYhIe-azmPuRgoQY_Z_reCXUXekQ\",\"text\":\"ค่าผักเตรียมเงินสดไว้นะคะ\"},\"webhookEventId\":\"01K5VECF9ZE8A7A68P17KAHBJQ\",\"deliveryContext\":{\"isRedelivery\":false},\"timestamp\":1758636424153,\"source\":{\"type\":\"user\",\"userId\":\"Ub25b4a42fcc8758cb1a211f1f480c6e3\"},\"replyToken\":\"5323abc0cc4a4c79a7241422b36bc158\",\"mode\":\"active\"}]}"</t>
  </si>
  <si>
    <t>json : "{\"destination\":\"Uffcadd844141cf0a43c0c2c87fb2389e\",\"events\":[{\"type\":\"message\",\"message\":{\"type\":\"text\",\"id\":\"580164730858505060\",\"quoteToken\":\"a9z4M4RRqorxJ0Igb-701WWjJp_BpyZ8UQOIIFNvI_ABmjc_QbAMIPNoNPCmgLbSX2TAoX0DNwrqtBUhHPlLhvDtp_BPxqybI228zWwphvTzZQrnrIBz1ABXifETYFt2mywceujlF6uvEicNQN6yvQ\",\"text\":\"มารับกับพี่ได้เลยค่ะ\"},\"webhookEventId\":\"01K5VECP364G1FD263E0F9PX0X\",\"deliveryContext\":{\"isRedelivery\":false},\"timestamp\":1758636430953,\"source\":{\"type\":\"user\",\"userId\":\"Ub25b4a42fcc8758cb1a211f1f480c6e3\"},\"replyToken\":\"d2591b87c05a47ef844d708f7659b25a\",\"mode\":\"active\"}]}"</t>
  </si>
  <si>
    <t>json : "{\"destination\":\"Uffcadd844141cf0a43c0c2c87fb2389e\",\"events\":[{\"type\":\"message\",\"message\":{\"type\":\"text\",\"id\":\"580164746192355332\",\"quoteToken\":\"KxCXQF0P66gNTHQuIMNdqOVA1zDT0QzuE4FZCzT0pVOtkp-0xP_MUqCfAxjW-E97cqPQG1ZMbLQwT_x5hLDlkFhJDk6_raw4M7rYIaGtS743ixsu36BO0Zm28xx5JktYRyok9X7O8SyKW84Z_j7Fow\",\"text\":\"ค้าง3ยอด กับอันใหม่ค่ะ\"},\"webhookEventId\":\"01K5VECZ130WTR3PAW46NSXSYZ\",\"deliveryContext\":{\"isRedelivery\":false},\"timestamp\":1758636440237,\"source\":{\"type\":\"user\",\"userId\":\"Ub25b4a42fcc8758cb1a211f1f480c6e3\"},\"replyToken\":\"2488bc78b65640ae8970844c789d0bc5\",\"mode\":\"active\"}]}"</t>
  </si>
  <si>
    <t>json : "{\"destination\":\"Uffcadd844141cf0a43c0c2c87fb2389e\",\"events\":[{\"type\":\"message\",\"message\":{\"type\":\"image\",\"id\":\"580164777482387457\",\"quoteToken\":\"qkb6uOy5z3JB-aa0NuKKknfSs9sJV_zRTbHQoQE_hlSkjZHeKiz5wJSScAaqi45wRF_hAfrDXf_RHWihuRu_0UPTOCqGC7Rg-8gD05XB3-9S9zrgYI1tIw-r3I9nflTdZPaJX66hv-HvM85a0cZwVw\",\"contentProvider\":{\"type\":\"line\"}},\"webhookEventId\":\"01K5VEDHDB3G679YBGQ42QWRE2\",\"deliveryContext\":{\"isRedelivery\":false},\"timestamp\":1758636459366,\"source\":{\"type\":\"user\",\"userId\":\"Ub25b4a42fcc8758cb1a211f1f480c6e3\"},\"replyToken\":\"c254069406f9419dacec8a077940d45e\",\"mode\":\"active\"}]}"</t>
  </si>
  <si>
    <t>json : "{\"destination\":\"Uffcadd844141cf0a43c0c2c87fb2389e\",\"events\":[{\"type\":\"message\",\"message\":{\"type\":\"text\",\"id\":\"580164807044104433\",\"quoteToken\":\"zkcALEaVdV_-UqKy2W3tH2EoDo0gycyLGy84ie1ZLKlHHWVvU2bpcpdzc__6wgOBhWt0vh4Q9rx-f9wz7F9QbRlj247CkKyA1_i3QsPk-AxiFCtkPML06LaZ5jKTQakdKqeGgwbTVJGTX-N-Z1JyfQ\",\"text\":\"รอเอาเงินก่อนค่อยกลับเด้อ เด็กน้อยวิ่งตามไปให้ไม่ทัน\"},\"webhookEventId\":\"01K5VEE236SZ2KCEWXKDG04GQH\",\"deliveryContext\":{\"isRedelivery\":false},\"timestamp\":1758636476462,\"source\":{\"type\":\"user\",\"userId\":\"Ub25b4a42fcc8758cb1a211f1f480c6e3\"},\"replyToken\":\"522036f9620844c4bbdf37306afae1ba\",\"mode\":\"active\"}]}"</t>
  </si>
  <si>
    <t>json : "{\"destination\":\"Uffcadd844141cf0a43c0c2c87fb2389e\",\"events\":[{\"type\":\"message\",\"message\":{\"type\":\"text\",\"id\":\"580170560068649405\",\"quoteToken\":\"W1hUiEqgv7V9ush2Jf87u8Chtidp4G5rvL84w5DIso4tukfymLX_oVcir8eUCMvnvA4HycGSbS2QJ-xFrEPG4Ga2VjE7AT-nROPd1adqwO73tuRSyrGryjwzyp7H-XPKxgcVoYPD9ZgWnMsgZVl5Ww\",\"text\":\"ค่าผักเท่าไรคะ\"},\"webhookEventId\":\"01K5VHPQ2W5NBB41FVRME9D7ED\",\"deliveryContext\":{\"isRedelivery\":false},\"timestamp\":1758639905579,\"source\":{\"type\":\"user\",\"userId\":\"U34aac79cdca4f38b8cb783ac395e9482\"},\"replyToken\":\"63c84f3a64f94ad486ff6867b644a710\",\"mode\":\"active\"}]}"</t>
  </si>
  <si>
    <t>json : "{\"destination\":\"Uffcadd844141cf0a43c0c2c87fb2389e\",\"events\":[{\"type\":\"message\",\"message\":{\"type\":\"image\",\"id\":\"580186376587706438\",\"quoteToken\":\"MRgcJl599W42O-nqXLtZ-mdGcLJ7LbUvtIUi6LQ7pWWCthRL5ji9YjJ4CEodS7hzgIAt3lKsE229dmEsRYEy4vfitPNmrtLAue3glfHn69zTFuf4AMRbQ5E58XGG1XU_YG96tiU1PqVfIue04TAnOw\",\"contentProvider\":{\"type\":\"line\"}},\"webhookEventId\":\"01K5VTPDZ73E78MY7MM5RSCQSV\",\"deliveryContext\":{\"isRedelivery\":false},\"timestamp\":1758649333241,\"source\":{\"type\":\"user\",\"userId\":\"Ua2519870371da500fb2909b15577d510\"},\"replyToken\":\"63b17e180b6d4e2b961e4db0c143f0a9\",\"mode\":\"active\"}]}"</t>
  </si>
  <si>
    <t>json : "{\"destination\":\"Uffcadd844141cf0a43c0c2c87fb2389e\",\"events\":[{\"type\":\"message\",\"message\":{\"type\":\"text\",\"id\":\"580186434988671113\",\"quoteToken\":\"eje9I8Ds7BrOJkNzMUUVlAK_qTrYiuOPHhaEoSL2mYG-ZWVMedJKORLKdsDWvk9IDbQcpddRB8Kq7zVBLzgg9zjYKLUgLSTyDyj2pn_YohuoHZhJgTzdl871JfYEjqlPsqChPuZtzaNbqFOv9Vh5xA\",\"text\":\"พรุ่ง ขอ เรด กรีน อย่างละ ครึ่ง กก นะคะ \"},\"webhookEventId\":\"01K5VTQFJ56E90H0TFY05E8QNR\",\"deliveryContext\":{\"isRedelivery\":false},\"timestamp\":1758649367624,\"source\":{\"type\":\"user\",\"userId\":\"Ua2519870371da500fb2909b15577d510\"},\"replyToken\":\"ecc3f249a205452ab592b25169063b07\",\"mode\":\"active\"}]}"</t>
  </si>
  <si>
    <t>json : "{\"destination\":\"Uffcadd844141cf0a43c0c2c87fb2389e\",\"events\":[{\"type\":\"message\",\"message\":{\"type\":\"text\",\"id\":\"580192166119735365\",\"quoteToken\":\"x0JPdWjz8xOenbXy2j0-mrbhiAAyf3oXSik8hWZnt9r-dcxpgHh94Eod69M0e9icc4gYQ8MD95cG-6Sk_RNGEm79_eQs2DwmWq75dGLED63hdQ0Rhv6mfwa_Kuk3EfqmMZQiCGoUWxU0ft4W9J_9iw\",\"text\":\"สั่งผัก\"},\"webhookEventId\":\"01K5VXZQGGT00D187NH6QBKJAV\",\"deliveryContext\":{\"isRedelivery\":false},\"timestamp\":1758652783637,\"source\":{\"type\":\"user\",\"userId\":\"U0d6b72543464859ef62065c9501370cd\"},\"replyToken\":\"bcc42bf4c99e434e9c90f27c54a495fb\",\"mode\":\"active\"}]}"</t>
  </si>
  <si>
    <t>profile displayName : Moo_Mhee 🍎🥨🌧 46</t>
  </si>
  <si>
    <t>sendDailyOrderSummary formattedToday : 24/09/2025</t>
  </si>
  <si>
    <t>sendDailyOrderSummary todayRows : [[1013,"23 Sep 2025 เวลา 09:36","2025-09-23T17:00:00.000Z","ขนมบ้านคุณย่า","Green Oak",1,120,120,"เงินสด"],[1020,"23 Sep 2025 เวลา 11:00","2025-09-23T17:00:00.000Z","บ้านอิ่มอร่อย","Green Oak",2,120,240,"เงินสด"],[1022,"23 Sep 2025 เวลา 13:47","2025-09-23T17:00:00.000Z","Den Shabu","Green Oak",1,120,120,"เงินสด"],[1022,"23 Sep 2025 เวลา 13:47","2025-09-23T17:00:00.000Z","Den Shabu","Red Oak",1,120,120,"เงินสด"]]</t>
  </si>
  <si>
    <t>json : "{\"destination\":\"Uffcadd844141cf0a43c0c2c87fb2389e\",\"events\":[{\"type\":\"message\",\"message\":{\"type\":\"text\",\"id\":\"580219948165759287\",\"quoteToken\":\"a5ZZST8xgPoZ3YvWUGRzemWno7LnY7Isbf94mNMA74_5q-a27L4dZ5FeO-YmmIl_UTLtc4mUwGKyeTqu8AWahXQPcY6FwCKfsEOVaGi5X2RLZJ7JFu1HmgoWtb00H2CpXEUERZVdimHSpoSs44Fo2A\",\"text\":\"เมื่อวานของเคนฝากไว้ที่ไหนนะคะ\"},\"webhookEventId\":\"01K5WDS2SQFKP05QWYRFJF3KAJ\",\"deliveryContext\":{\"isRedelivery\":false},\"timestamp\":1758669343034,\"source\":{\"type\":\"user\",\"userId\":\"Uc0f3910d135521f0995ac379d0c945f8\"},\"replyToken\":\"4f943eb5f3b24cdda019cb3df7116f00\",\"mode\":\"active\"}]}"</t>
  </si>
  <si>
    <t>json : "{\"destination\":\"Uffcadd844141cf0a43c0c2c87fb2389e\",\"events\":[{\"type\":\"message\",\"message\":{\"type\":\"text\",\"id\":\"580220144945463741\",\"quoteToken\":\"aeApmxq_SyJ43pvMjAWOZr4kLT-gCrkM6dARTh0PD9KmNQa7_Sueeuj6A32eQTNE9Whn5lcOksSz_Ah_TKci2H4G04MP5QZiwFz-trFR36yVp24vEMcQakozMimJzN4fKCF5srzsCnIyVsYa0WO1OQ\",\"text\":\"โชเน็น2\\nคอส2โล\"},\"webhookEventId\":\"01K5WDWNC972YFJ8ZRH16EVZ4H\",\"deliveryContext\":{\"isRedelivery\":false},\"timestamp\":1758669460365,\"source\":{\"type\":\"user\",\"userId\":\"Uc0f3910d135521f0995ac379d0c945f8\"},\"replyToken\":\"532e31be6ed244ce80dd60b0776679b2\",\"mode\":\"active\"}]}"</t>
  </si>
  <si>
    <t>json : "{\"destination\":\"Uffcadd844141cf0a43c0c2c87fb2389e\",\"events\":[{\"type\":\"message\",\"message\":{\"type\":\"text\",\"id\":\"580220188382200031\",\"quoteToken\":\"IwliaCm2fZdA2l6mlCNQUUmSNaVkU91MxSztv4HcHTKV93HdzAjaWaHoCXANfZ9t2cp5SDReElU9BVnugaPKdwM9lkqBqSUWVNKZVK4cd0CNfZ9_daf7Se4hIuMB_YDO5q3u8YuPj2401LM00UlflQ\",\"text\":\"เอทบิสโทร\\nเบบี้คอส 1 โล\"},\"webhookEventId\":\"01K5WDXENRTNTJR44FS2MD6YFK\",\"deliveryContext\":{\"isRedelivery\":false},\"timestamp\":1758669486285,\"source\":{\"type\":\"user\",\"userId\":\"Uc0f3910d135521f0995ac379d0c945f8\"},\"replyToken\":\"d4fed798c1a349f9bd9fefe707963647\",\"mode\":\"active\"}]}"</t>
  </si>
  <si>
    <t>json : "{\"destination\":\"Uffcadd844141cf0a43c0c2c87fb2389e\",\"events\":[{\"type\":\"message\",\"message\":{\"type\":\"text\",\"id\":\"580220203380768787\",\"quoteToken\":\"lCTQvhqnyNXhic_I-CRvHwkgw8-v0ZUKwc4DFtAtZq4m1cb2jChUDNkMD5QmdIKXtC4fG2H9Rbq7X2a7qfv4Epf4Wn0DQAE4N2_x0iEM-m4h6trJvGpfcy2wI0_shAvHf2zhzhatXpE8_H854_2x7Q\",\"text\":\"เคน\\nเรดคอรัล 1 โล\"},\"webhookEventId\":\"01K5WDXQB93F7NEB67XJEGE6WD\",\"deliveryContext\":{\"isRedelivery\":false},\"timestamp\":1758669495148,\"source\":{\"type\":\"user\",\"userId\":\"Uc0f3910d135521f0995ac379d0c945f8\"},\"replyToken\":\"955d05b5da444121a76ec0588d1c39dd\",\"mode\":\"active\"}]}"</t>
  </si>
  <si>
    <t>json : "{\"destination\":\"Uffcadd844141cf0a43c0c2c87fb2389e\",\"events\":[{\"type\":\"message\",\"message\":{\"type\":\"text\",\"id\":\"580220248780439996\",\"quoteToken\":\"KmvAo-ws84N-9rk5DcautxyfXTW6YI-9qaPN9mdGgYn7fvKIpE9T-jCyKX8JOT6PhdOmtZVC8-J2RB8NOMq8s2EJWCxxCvMazSHWnrISYRYsmPZz1D3L5hRGvLiMoo1tozXAJY8zc3UyRRn-Vshmvw\",\"text\":\"โชเน็น1\\nคอส 4 โล\\nกรีน 1 โล\\nเรด1 โล\"},\"webhookEventId\":\"01K5WDYHM6K05CP7ZWT8BV7A47\",\"deliveryContext\":{\"isRedelivery\":false},\"timestamp\":1758669522223,\"source\":{\"type\":\"user\",\"userId\":\"Uc0f3910d135521f0995ac379d0c945f8\"},\"replyToken\":\"afec6f455a0e4977a0870fd26e81a9d8\",\"mode\":\"active\"}]}"</t>
  </si>
  <si>
    <t>json : "{\"destination\":\"Uffcadd844141cf0a43c0c2c87fb2389e\",\"events\":[{\"type\":\"message\",\"message\":{\"type\":\"text\",\"id\":\"580234330165739984\",\"quoteToken\":\"PxTDx-iU0MyGbFjB7sO_r9xd7d2m3f5U3QuooNw1Z0rmciZ14lZiLWmkoJvDdjc-wILVYce1_Bx2iYJIKYF8rigYCWDtjM2o-JMwOiq0OeOHfKs6NsTTOU9IFHoO5xCoUh2kgiAd44SfLtlcuOKELQ\",\"text\":\"8bis ครับ\"},\"webhookEventId\":\"01K5WNYP7BM03VJG1YBKB69D3C\",\"deliveryContext\":{\"isRedelivery\":false},\"timestamp\":1758677915374,\"source\":{\"type\":\"group\",\"groupId\":\"C41747ea1efc18cc949d4a55a898fbe2d\",\"userId\":\"U1611b99ba4d5b6b3137119b6681c16ad\"},\"replyToken\":\"8c0248baee734a5c8cdafe3a4aa30799\",\"mode\":\"active\"}]}"</t>
  </si>
  <si>
    <t>json : "{\"destination\":\"Uffcadd844141cf0a43c0c2c87fb2389e\",\"events\":[{\"type\":\"message\",\"message\":{\"type\":\"text\",\"id\":\"580234348654494123\",\"quoteToken\":\"cJdptZKFfpbbkK7idPgswQ5atTkYNBZNB5Q-eapGCxCtjTtKyitw6FL211uh7jJajAa10fI5zwWrUbZqB3yImfR1xmqlgkdyMYhL8wf-zmaC2oi4Aa8WJoXMeZWGC3gkvMYGGbBHipygDylzXnqROQ\",\"text\":\"เอ้ย shonen2\"},\"webhookEventId\":\"01K5WNZ0NVVRYRVH2T18YQQ60X\",\"deliveryContext\":{\"isRedelivery\":false},\"timestamp\":1758677926401,\"source\":{\"type\":\"group\",\"groupId\":\"C41747ea1efc18cc949d4a55a898fbe2d\",\"userId\":\"U1611b99ba4d5b6b3137119b6681c16ad\"},\"replyToken\":\"1508ca676c1e49738eaa618b83778f9e\",\"mode\":\"active\"}]}"</t>
  </si>
  <si>
    <t>json : "{\"destination\":\"Uffcadd844141cf0a43c0c2c87fb2389e\",\"events\":[{\"type\":\"message\",\"message\":{\"type\":\"text\",\"id\":\"580234659854549063\",\"quoteToken\":\"jd1ZdoXuup6obMr9ksxvRYGe0P6eu3lrqRITRZciodDqBE2ucDq2oGrn06gqfxKXT_DIDQlbO8-26hqOc_vqjmxa6W0A-I5XZIJfCVm1y9U0GlN5hL9pdXBuV0PvBGvUo8OqrYwHF3qkbqfl-JW-YQ\",\"text\":\"สั่งผัก\"},\"webhookEventId\":\"01K5WP4NY2F1E1VYWKRYH1CEKM\",\"deliveryContext\":{\"isRedelivery\":false},\"timestamp\":1758678111934,\"source\":{\"type\":\"user\",\"userId\":\"Ua2519870371da500fb2909b15577d510\"},\"replyToken\":\"06c44d3cfecd4126a6a0f1fbced8b5e1\",\"mode\":\"active\"}]}"</t>
  </si>
  <si>
    <t>profile displayName : TN Ampornphai</t>
  </si>
  <si>
    <t>json : "{\"destination\":\"Uffcadd844141cf0a43c0c2c87fb2389e\",\"events\":[{\"type\":\"message\",\"message\":{\"type\":\"text\",\"id\":\"580234723809296742\",\"quoteToken\":\"ZQ37aq6cIaoTYA9HGi7cjegQ2Q38TjMWQfGtlssqhY4xDl9zRLMi3qpnT07j5AKwKkfMpo9Q3AzN1KhU98eNFYl6uHb7azdViZQMT9svbibrO0hCFHYz6Jm6BrnRJ3wmF3gehquR5qDoH0EFm6HDjw\",\"text\":\"ขอบคุณค่ะ \"},\"webhookEventId\":\"01K5WP5VBFJAEMAVV6027T86W1\",\"deliveryContext\":{\"isRedelivery\":false},\"timestamp\":1758678150003,\"source\":{\"type\":\"user\",\"userId\":\"Ua2519870371da500fb2909b15577d510\"},\"replyToken\":\"02a6f925e8d040978bda2b8a27d34435\",\"mode\":\"active\"}]}"</t>
  </si>
  <si>
    <t>sendDailyPackingSummary formattedToday : 24/09/2025</t>
  </si>
  <si>
    <t>sendDailyPackingSummary todayRows : [[1013,"23 Sep 2025 เวลา 09:36","2025-09-23T17:00:00.000Z","ขนมบ้านคุณย่า","Green Oak",1,120,120,"เงินสด"],[1020,"23 Sep 2025 เวลา 11:00","2025-09-23T17:00:00.000Z","บ้านอิ่มอร่อย","Green Oak",2,120,240,"เงินสด"],[1022,"23 Sep 2025 เวลา 13:47","2025-09-23T17:00:00.000Z","Den Shabu","Green Oak",1,120,120,"เงินสด"],[1022,"23 Sep 2025 เวลา 13:47","2025-09-23T17:00:00.000Z","Den Shabu","Red Oak",1,120,120,"เงินสด"]]</t>
  </si>
  <si>
    <t>json : "{\"date\":\"2025-09-24T02:31:38.752Z\",\"deliveryDate\":\"2025-09-26\",\"user\":\"ไวท์เฮ้าส์\",\"userLine\":\"Gt\",\"payMethod\":\"เงินสด\",\"userId\":\"Uc6055f977b197597baf773d364ef63ef\",\"order\":[{\"name\":\"Red Coral\",\"nameTh\":\"เรดคอรัล\",\"amount\":0.5,\"price\":140,\"subtotal\":70,\"image\":\"https://i.postimg.cc/XJTHF1Wf/image.jpg\"}]}"</t>
  </si>
  <si>
    <t>📬 pushFlexMessage : {"sentMessages":[{"id":"580239676963553574","quoteToken":"UWukDiu2rNCe8G9d_dqr0lc-AOxfn5opTj2HtupgSRmoomG2uL4GoQDYYArQ3rDeO7QZGy_19rB3xJWQpqytS0IjoGODuO4qwvgErL9FudG0OeWfdakwexbIyAAt1gkWAsgt9HPJGhF0QewJf02bvA"}]}</t>
  </si>
  <si>
    <t>🔥 Queued order with Trigger ID: 4541968240967942144</t>
  </si>
  <si>
    <t>🔥 Processing order for trigger: 4541968240967942144</t>
  </si>
  <si>
    <t>Delivery Date : Fri Sep 26 2025 07:00:00 GMT+0700 (เวลาอินโดจีน)</t>
  </si>
  <si>
    <t>Delivery Date Formated: 26/09/2025</t>
  </si>
  <si>
    <t>summarizeOrdersToPayments key: 26/09/2025|ไวท์เฮ้าส์</t>
  </si>
  <si>
    <t>🔥 Deleted property for trigger: 4541968240967942144</t>
  </si>
  <si>
    <t>✅ Deleted trigger: 4541968240967942144</t>
  </si>
  <si>
    <t>json : "{\"destination\":\"Uffcadd844141cf0a43c0c2c87fb2389e\",\"events\":[{\"type\":\"message\",\"message\":{\"type\":\"text\",\"id\":\"580248288910377131\",\"quoteToken\":\"Oel5ydcxvibvguqGzYT0vZy2dvGLgDMe520fKYp2YwTjh-sQjOo7NKp_O0GbdhmOEgmPBKwnX52_r0QlVOnYrYi0hl8Cg1khteaBBwNUZM_xyGaUp_-I_G3w3_y4TFvcEcmTp-ncBipBegyfPiH33g\",\"text\":\"มาส่งตอนไหนค่ะ\"},\"webhookEventId\":\"01K5WXWJTWSYP08SWN85KKH3KF\",\"deliveryContext\":{\"isRedelivery\":false},\"timestamp\":1758686235428,\"source\":{\"type\":\"user\",\"userId\":\"U10d1335562fd1e1aa4aa1ab5a386021c\"},\"replyToken\":\"e8a8891eaaa445cb8640d41d33cea11a\",\"mode\":\"active\"}]}"</t>
  </si>
  <si>
    <t>json : "{\"date\":\"2025-09-24T04:37:33.686Z\",\"deliveryDate\":\"2025-09-24\",\"user\":\"Smaz\",\"userLine\":\"ADMIN\",\"payMethod\":\"โอนเงิน\",\"userId\":\"ADMIN\",\"order\":[{\"name\":\"Baby Cos\",\"nameTh\":\"เบบี้คอส\",\"amount\":2,\"price\":120,\"subtotal\":240}]}"</t>
  </si>
  <si>
    <t>🔥 Queued order with Trigger ID: 2446897212752396288</t>
  </si>
  <si>
    <t>json : "{\"date\":\"2025-09-24T04:38:30.642Z\",\"deliveryDate\":\"2025-09-24\",\"user\":\"Shounen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</si>
  <si>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2917664111300968448</t>
  </si>
  <si>
    <t>json : "{\"date\":\"2025-09-24T04:39:19.412Z\",\"deliveryDate\":\"2025-09-24\",\"user\":\"Shounen Yakiniku2\",\"userLine\":\"ADMIN\",\"payMethod\":\"เครดิต\",\"userId\":\"ADMIN\",\"order\":[{\"name\":\"Cos\",\"nameTh\":\"คอส\",\"amount\":2,\"price\":120,\"subtotal\":240}]}"</t>
  </si>
  <si>
    <t>🔥 Processing order for trigger: 2446897212752396288</t>
  </si>
  <si>
    <t>🔥 Queued order with Trigger ID: 4482382261294989312</t>
  </si>
  <si>
    <t>json : "{\"date\":\"2025-09-24T04:39:49.591Z\",\"deliveryDate\":\"2025-09-24\",\"user\":\"8 Bistro\",\"userLine\":\"ADMIN\",\"payMethod\":\"เครดิต\",\"userId\":\"ADMIN\",\"order\":[{\"name\":\"Baby Cos\",\"nameTh\":\"เบบี้คอส\",\"amount\":1,\"price\":120,\"subtotal\":120}]}"</t>
  </si>
  <si>
    <t>summarizeOrdersToPayments key: 24/09/2025|Smaz</t>
  </si>
  <si>
    <t>🔥 Queued order with Trigger ID: 320102482346770432</t>
  </si>
  <si>
    <t>🔥 Processing order for trigger: 2917664111300968448</t>
  </si>
  <si>
    <t>✅ เริ่ม generateAdminDeliveryDocs สำหรับ: Smaz วันที่: 24092025</t>
  </si>
  <si>
    <t>json : "{\"date\":\"2025-09-24T04:40:27.711Z\",\"deliveryDate\":\"2025-09-24\",\"user\":\"Ken Izakaya\",\"userLine\":\"ADMIN\",\"payMethod\":\"เครดิต\",\"userId\":\"ADMIN\",\"order\":[{\"name\":\"Red Coral\",\"nameTh\":\"เรดคอรัล\",\"amount\":1,\"price\":140,\"subtotal\":140},{\"name\":\"Mizuna\",\"nameTh\":\"มิซูน่า\",\"amount\":1,\"price\":230,\"subtotal\":230}]}"</t>
  </si>
  <si>
    <t>🔥 Queued order with Trigger ID: 2327103475286016</t>
  </si>
  <si>
    <t>🔥 Processing order for trigger: 320102482346770432</t>
  </si>
  <si>
    <t>🔥 Deleted property for trigger: 2446897212752396288</t>
  </si>
  <si>
    <t>✅ Deleted trigger: 2446897212752396288</t>
  </si>
  <si>
    <t>summarizeOrdersToPayments key: 24/09/2025|Shounen Yakiniku</t>
  </si>
  <si>
    <t>summarizeOrdersToPayments key: 24/09/2025|8 Bistro</t>
  </si>
  <si>
    <t>✅ เริ่ม generateAdminDeliveryDocs สำหรับ: 8 Bistro วันที่: 24092025</t>
  </si>
  <si>
    <t>✨ สร้างเลขที่เอกสารใหม่: DS240925001</t>
  </si>
  <si>
    <t>Found 3 rows to delete for shop "Shounen Yakiniku" on 24/09/2025.</t>
  </si>
  <si>
    <t>Deleted row: 4120</t>
  </si>
  <si>
    <t>Deleted row: 4119</t>
  </si>
  <si>
    <t>💾 อัปเดตเลขที่เอกสาร DS240925001 ใน Payments แถวที่ 2273</t>
  </si>
  <si>
    <t>Deleted row: 4118</t>
  </si>
  <si>
    <t>🔥 Deleted property for trigger: 320102482346770432</t>
  </si>
  <si>
    <t>🔥 Processing order for trigger: 4482382261294989312</t>
  </si>
  <si>
    <t>✅ Deleted trigger: 320102482346770432</t>
  </si>
  <si>
    <t>Found existing payment summary at data index: 2270</t>
  </si>
  <si>
    <t>Row 2272 updated successfully.</t>
  </si>
  <si>
    <t>🔥 Processing order for trigger: 2327103475286016</t>
  </si>
  <si>
    <t>summarizeOrdersToPayments key: 24/09/2025|Shounen Yakiniku2</t>
  </si>
  <si>
    <t>✅ เริ่ม generateAdminDeliveryDocs สำหรับ: Shounen Yakiniku วันที่: 24092025</t>
  </si>
  <si>
    <t>✅ เริ่ม generateAdminDeliveryDocs สำหรับ: Shounen Yakiniku2 วันที่: 24092025</t>
  </si>
  <si>
    <t>summarizeOrdersToPayments key: 24/09/2025|Ken Izakaya</t>
  </si>
  <si>
    <t>✨ สร้างเลขที่เอกสารใหม่: DS240925002</t>
  </si>
  <si>
    <t>💾 อัปเดตเลขที่เอกสาร DS240925002 ใน Payments แถวที่ 2274</t>
  </si>
  <si>
    <t>💾 อัปเดตเลขที่เอกสาร DS240925002 ใน Payments แถวที่ 2272</t>
  </si>
  <si>
    <t>🔥 Deleted property for trigger: 4482382261294989312</t>
  </si>
  <si>
    <t>✅ Deleted trigger: 4482382261294989312</t>
  </si>
  <si>
    <t>🔥 Deleted property for trigger: 2917664111300968448</t>
  </si>
  <si>
    <t>✅ Deleted trigger: 2917664111300968448</t>
  </si>
  <si>
    <t>✅ เริ่ม generateAdminDeliveryDocs สำหรับ: Ken Izakaya วันที่: 24092025</t>
  </si>
  <si>
    <t>✨ สร้างเลขที่เอกสารใหม่: DS240925004</t>
  </si>
  <si>
    <t>💾 อัปเดตเลขที่เอกสาร DS240925004 ใน Payments แถวที่ 2275</t>
  </si>
  <si>
    <t>🔥 Deleted property for trigger: 2327103475286016</t>
  </si>
  <si>
    <t>✅ Deleted trigger: 2327103475286016</t>
  </si>
  <si>
    <t>json : "{\"date\":\"2025-09-24T07:51:05.812Z\",\"deliveryDate\":\"2025-09-24\",\"user\":\"เรื่องของสเต๊ก\",\"userLine\":\"ADMIN\",\"payMethod\":\"โอนเงิน\",\"userId\":\"ADMIN\",\"order\":[{\"name\":\"Red Oak\",\"nameTh\":\"เรดโอ๊ค \",\"amount\":1,\"price\":120,\"subtotal\":120},{\"name\":\"Baby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</si>
  <si>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8564553555778732032</t>
  </si>
  <si>
    <t>json : "{\"date\":\"2025-09-24T07:52:09.030Z\",\"deliveryDate\":\"2025-09-24\",\"user\":\"Touch Steak\",\"userLine\":\"ADMIN\",\"payMethod\":\"โอนเงิน\",\"userId\":\"ADMIN\",\"order\":[{\"name\":\"Green Oak\",\"nameTh\":\"กรีนโอ๊ค \",\"amount\":0.5,\"price\":120,\"subtotal\":60},{\"name\":\"Red Oak\",\"nameTh\":\"เรดโอ๊ค \",\"amount\":0.5,\"price\":120,\"subtotal\":60}]}"</t>
  </si>
  <si>
    <t>🔥 Queued order with Trigger ID: 2711554051014656000</t>
  </si>
  <si>
    <t>🔥 Processing order for trigger: 2711554051014656000</t>
  </si>
  <si>
    <t>summarizeOrdersToPayments key: 24/09/2025|Touch Steak</t>
  </si>
  <si>
    <t>🔥 Processing order for trigger: 8564553555778732032</t>
  </si>
  <si>
    <t>✅ เริ่ม generateAdminDeliveryDocs สำหรับ: Touch Steak วันที่: 24092025</t>
  </si>
  <si>
    <t>🔥 Deleted property for trigger: 2711554051014656000</t>
  </si>
  <si>
    <t>✅ Deleted trigger: 2711554051014656000</t>
  </si>
  <si>
    <t>summarizeOrdersToPayments key: 24/09/2025|เรื่องของสเต๊ก</t>
  </si>
  <si>
    <t>✅ เริ่ม generateAdminDeliveryDocs สำหรับ: เรื่องของสเต๊ก วันที่: 24092025</t>
  </si>
  <si>
    <t>🔥 Deleted property for trigger: 8564553555778732032</t>
  </si>
  <si>
    <t>✅ Deleted trigger: 8564553555778732032</t>
  </si>
  <si>
    <t>json : "{\"destination\":\"Uffcadd844141cf0a43c0c2c87fb2389e\",\"events\":[{\"type\":\"message\",\"message\":{\"type\":\"text\",\"id\":\"580293395059048859\",\"quoteToken\":\"gP5nwYem4oc7zpZCrI2Z1qCTK3sDqObZDUO-qLhox1IckDwV1ntAc1htpKEb2d9KXtqVf4k0p1xNQuRduDWV9GOSDtS-Uq2QRv5ln75LKCph9rn8M2k9bcOFI2ZMmcE7s55ezxUaL34Sbf_hWkt5EA\",\"text\":\"ครับผม\"},\"webhookEventId\":\"01K5XQH27SS612N39APXEMEKP4\",\"deliveryContext\":{\"isRedelivery\":false},\"timestamp\":1758713120830,\"source\":{\"type\":\"user\",\"userId\":\"Ua2519870371da500fb2909b15577d510\"},\"replyToken\":\"4df8047e3ea44ac1b75fce1870128307\",\"mode\":\"active\"}]}"</t>
  </si>
  <si>
    <t>json : "{\"destination\":\"Uffcadd844141cf0a43c0c2c87fb2389e\",\"events\":[{\"type\":\"message\",\"message\":{\"type\":\"image\",\"id\":\"580293761221788143\",\"quoteToken\":\"cG9gjLGK30Mkk3inT8sLBgWBrJsaeA4SH4yZHdIPlaWULMFetMjqFuW07MrlJ8Efut1eAiw7rW7DeaQd0GKkjPP6TqNmev5PRQdI0IfxsFM4e4ZZsm2Ojp_xVFciW_ydN7XSB0KeivEEuJrJHEtryA\",\"contentProvider\":{\"type\":\"line\"}},\"webhookEventId\":\"01K5XQQQTVCVZ1M0E7K8HE63TP\",\"deliveryContext\":{\"isRedelivery\":false},\"timestamp\":1758713339487,\"source\":{\"type\":\"user\",\"userId\":\"U0e980777e178950d5640753c3942f1ce\"},\"replyToken\":\"66f84e5c5b3f4b6a928daef98bc38ae8\",\"mode\":\"active\"}]}"</t>
  </si>
  <si>
    <t>json : "{\"destination\":\"Uffcadd844141cf0a43c0c2c87fb2389e\",\"events\":[{\"type\":\"message\",\"message\":{\"type\":\"text\",\"id\":\"580297357972472190\",\"quoteToken\":\"0MHf_weKbTm61HW7kpdO2ckpidPGTBGu6SpUrY6C9xnhdYCPXL1dNZdgwtm89UmmQL9ZJH0bypxKrklqJCmpes0zRM4y2_X4vh8JvcQREDAUyPg9ATdbI5AMtzvT0eKCpnqTCPR98-2TXBsInfxqMw\",\"text\":\"มีสลัดร็อคเก็ตมั้ยคะ\"},\"webhookEventId\":\"01K5XSS56FTENW93MD2SEPX41M\",\"deliveryContext\":{\"isRedelivery\":false},\"timestamp\":1758715483039,\"source\":{\"type\":\"user\",\"userId\":\"U0e10de2b5352d65f5e41d2b3856f6ca3\"},\"replyToken\":\"b29b8f7b9c2d4900b75d275445998b22\",\"mode\":\"active\"}]}"</t>
  </si>
  <si>
    <t>json : "{\"destination\":\"Uffcadd844141cf0a43c0c2c87fb2389e\",\"events\":[{\"type\":\"message\",\"message\":{\"type\":\"text\",\"id\":\"580308325087314416\",\"quoteToken\":\"Ugu2LG5U2G3VEJBT2gijan3lsRwg_rdgBhS8NxvyjacGajr6zUc063dQDufhSMpsfwvhCJE2cLzle6JXeFz2Zx5iMsvxBiwQ7wWa8Vgx4dzfO9-sPuCzaAU5iSKE59s3UCy2CVilT5LAmBprhDgAkA\",\"text\":\"สั่งผัก\"},\"webhookEventId\":\"01K5Y00MT3K1G1R55EJ53EJR24\",\"deliveryContext\":{\"isRedelivery\":false},\"timestamp\":1758722019792,\"source\":{\"type\":\"user\",\"userId\":\"U0a6caa79590587d5269bfdd7dcb6f3c2\"},\"replyToken\":\"2a440d580c624635ba4ecb08e4fcd08e\",\"mode\":\"active\"}]}"</t>
  </si>
  <si>
    <t>json : "{\"destination\":\"Uffcadd844141cf0a43c0c2c87fb2389e\",\"events\":[{\"type\":\"message\",\"message\":{\"type\":\"text\",\"id\":\"580309966285177194\",\"quoteToken\":\"SNQuzvg0qLj_x6gh6xtZcestMEqta_FQ06gQ2TfX3YE3V0W8IOgx-G0gYvxcA08xyfU6AEsuRT2EfoJnlNuYq7o6E1Ox6JY899_obT1ObcoYbDLGlXnr6u_tKaaDqQaM4ba9wsBaws0nWdhwC2H7IA\",\"text\":\"  สั่งผักสลัดหน่อยค่ะ\\nกรีนโอ๊ค1โล\\nเรดโอ๊ค 1โล\\nฟินเดย์1โล\\nผักเบบี้คอส1โล\\nขอบคุณค่ะ\\n\"},\"webhookEventId\":\"01K5Y0YGE225HKN9QNXRWP306C\",\"deliveryContext\":{\"isRedelivery\":false},\"timestamp\":1758722998198,\"source\":{\"type\":\"user\",\"userId\":\"U78617910c23af5dc02e8b5d4035a5026\"},\"replyToken\":\"4bdb739c19494574aa563f2f35015f32\",\"mode\":\"active\"}]}"</t>
  </si>
  <si>
    <t>sendDailyOrderSummary formattedToday : 25/09/2025</t>
  </si>
  <si>
    <t>json : "{\"destination\":\"Uffcadd844141cf0a43c0c2c87fb2389e\",\"events\":[{\"type\":\"message\",\"message\":{\"type\":\"text\",\"id\":\"580416740262150707\",\"quoteToken\":\"ffba59Ze00EE-4ZT1dEbUaOe6rvaMhsKzG-rKQimqVPkTBeis_WyK6_duYJzUqg7RFXOmzBDg4QrhxLZrvK-mylF7yw8O6WXgTcAVt747ZfD-spS6L9nNcTQT_7S8HWq3hwoM6jpj27aapQZPH7JhA\",\"text\":\"สั่งผักค่ะ\\nกรีน ครึ่งกก.\\nเรดครึ่งกก.\\nคอสครึ่งกก.\\nเบซิล 1โล\"},\"webhookEventId\":\"01K5ZXMQ0S7V4SYA84ZZKT0B53\",\"deliveryContext\":{\"isRedelivery\":false},\"timestamp\":1758786640414,\"source\":{\"type\":\"user\",\"userId\":\"U0e10de2b5352d65f5e41d2b3856f6ca3\"},\"replyToken\":\"5954b8b86dbc4fbdae4ff6c216bea044\",\"mode\":\"active\"}]}"</t>
  </si>
  <si>
    <t>json : "{\"destination\":\"Uffcadd844141cf0a43c0c2c87fb2389e\",\"events\":[{\"type\":\"message\",\"message\":{\"type\":\"image\",\"id\":\"580425271862624461\",\"quoteToken\":\"qAKcl-dca56n1WUi9krXfABveu4v3GEFQOhPnlppp22nr0UDcvreRs4BCiXVuTQ-vF7qbhFQxYw8qQGtARMNYHxP7STdOqERzsd-KihkFGHUa4VRXM9IgTLWo2v0msBVGCz-xNG7wMKjw2f0D1C2Jw\",\"contentProvider\":{\"type\":\"line\"}},\"webhookEventId\":\"01K602FX3Q2RM6VKCBV7NDZXQE\",\"deliveryContext\":{\"isRedelivery\":false},\"timestamp\":1758791725877,\"source\":{\"type\":\"user\",\"userId\":\"U0a6caa79590587d5269bfdd7dcb6f3c2\"},\"replyToken\":\"ca1751ec854d49f6a0a678f05171201e\",\"mode\":\"active\"}]}"</t>
  </si>
  <si>
    <t>json : "{\"destination\":\"Uffcadd844141cf0a43c0c2c87fb2389e\",\"events\":[{\"type\":\"message\",\"message\":{\"type\":\"text\",\"id\":\"580438795673927892\",\"quoteToken\":\"7hoTqKM0ZNeiQnP5gnjr1yWWBc9DH_0cLyI4XG1L20Uq_tpbyJcEFyd4yME8DSymcq0HpM9Mt0wjXF1LClAoAHABydEIIeyakVSs_IIzgzeVnxV4R9mI26vMUTCtBkO0GUX3wceh2KiyTecFF-chKw\",\"text\":\"งั้นพี่ขอยกเลิกก่อนนะคะ\"},\"webhookEventId\":\"01K60A5WG73R9QQFN71P418AR0\",\"deliveryContext\":{\"isRedelivery\":false},\"timestamp\":1758799786351,\"source\":{\"type\":\"user\",\"userId\":\"U0e10de2b5352d65f5e41d2b3856f6ca3\"},\"replyToken\":\"def66fb7486847c9ac1eddc2b6283808\",\"mode\":\"active\"}]}"</t>
  </si>
  <si>
    <t>json : "{\"destination\":\"Uffcadd844141cf0a43c0c2c87fb2389e\",\"events\":[{\"type\":\"message\",\"message\":{\"type\":\"text\",\"id\":\"580438812417589249\",\"quoteToken\":\"SWs5Kl6LJ4bkkjauAGiG8IFIaeVcNei6hYXmX6-vqhzV26JAaQU9-xHqo3UU4VOz4BaSOYkZ3nLg12451QCn-VzjWk2CsXe2JqhrWMjWM3BSRzd8fw1_RDx1TG-7OZs6J9vhTZ-IWC2UqqMge8tNgw\",\"text\":\"ซื้อตลาดก่อนค่ะ\"},\"webhookEventId\":\"01K60A66HS7DH6M90D7864588G\",\"deliveryContext\":{\"isRedelivery\":false},\"timestamp\":1758799796288,\"source\":{\"type\":\"user\",\"userId\":\"U0e10de2b5352d65f5e41d2b3856f6ca3\"},\"replyToken\":\"290f6f7c66d848879c4a0946d6cc6460\",\"mode\":\"active\"}]}"</t>
  </si>
  <si>
    <t>json : "{\"destination\":\"Uffcadd844141cf0a43c0c2c87fb2389e\",\"events\":[{\"type\":\"message\",\"message\":{\"type\":\"text\",\"id\":\"580448370448401016\",\"quoteToken\":\"lD33f9sCS7wLUe8sL9KzuTmx7e_RbB_hEBdoVUDz3ag6VUhqMbb1Z2pwaGDJ7c1vJFpnrmLqp4Sr_DzaZzlkhi77FBs24DK6sFOfUGls8jBrrDmCuvRweqU3boQcvcH8oel3yq9fBHJ9m0aCR6BFPQ\",\"text\":\"สั่งผัก\"},\"webhookEventId\":\"01K60FM1T7XBAENF5KTRVKH57N\",\"deliveryContext\":{\"isRedelivery\":false},\"timestamp\":1758805493450,\"source\":{\"type\":\"user\",\"userId\":\"Uf31fcbb445a04ac9cfb8fb58a37d2724\"},\"replyToken\":\"5f0a109c9b6543138a89a081d6ff1c40\",\"mode\":\"active\"}]}"</t>
  </si>
  <si>
    <t>json : "{\"destination\":\"Uffcadd844141cf0a43c0c2c87fb2389e\",\"events\":[{\"type\":\"message\",\"message\":{\"type\":\"text\",\"id\":\"580448409774194726\",\"quoteToken\":\"OJOvqAheTZjpflEPeKkDfqnWjprxYOh-RiUirJ-AKjCzobiizBg5Ng_DTxSi4rQEUaCtrUTI6mtkiwFBaTVnwumGhOUGUUct0UCDTh-ltp8dqUnziswzExk1inW788TfKBcpwRGE6lMf5m9gxPkxqA\",\"text\":\"ผักได้ไหมคะ\"},\"webhookEventId\":\"01K60FMRYRDT40X253Q3ANANQS\",\"deliveryContext\":{\"isRedelivery\":false},\"timestamp\":1758805516920,\"source\":{\"type\":\"user\",\"userId\":\"Uf31fcbb445a04ac9cfb8fb58a37d2724\"},\"replyToken\":\"2d0bde1b789240efb77966c4bec41bc4\",\"mode\":\"active\"}]}"</t>
  </si>
  <si>
    <t>json : "{\"destination\":\"Uffcadd844141cf0a43c0c2c87fb2389e\",\"events\":[{\"type\":\"message\",\"message\":{\"type\":\"text\",\"id\":\"580448832040206695\",\"quoteToken\":\"p2HdtciS9gI19Y7o5qyQxka8zlZ-Vnwzq1hAf4usDG3NMIs0QuOuQNurdwNbtKi3peO6i6AQ_unzBqTtlvikdYKT_ndH8tluF9PGEPSIjBhbg4ahbfU3VIucdIGqN30VSgiGGIla8f7OV3OPqzqVPg\",\"text\":\"พี่ค่ะ\"},\"webhookEventId\":\"01K60FWEJYXQM72YGPEGX946EM\",\"deliveryContext\":{\"isRedelivery\":false},\"timestamp\":1758805768531,\"source\":{\"type\":\"user\",\"userId\":\"Ua3053965758d74c5d89f517726b61c9b\"},\"replyToken\":\"0bd210bbd1d64960ad9f40b1dc1c8c27\",\"mode\":\"active\"}]}"</t>
  </si>
  <si>
    <t>json : "{\"destination\":\"Uffcadd844141cf0a43c0c2c87fb2389e\",\"events\":[{\"type\":\"message\",\"message\":{\"type\":\"text\",\"id\":\"580448853732622669\",\"quoteToken\":\"IifkC2lJ85e8Ihxk-lPTL0gKbMNzU3BBpOCj6YTuJmBsrd1Ci62j1vI9hg4WsH5ai9gcagYBJTJ6uNUAkFc3f1VBmnQgePeKWglO1FVuyBgnMGrEJ4wIeV2cZeCFx9JIGjT_2cHpGr2b31CimFByfw\",\"text\":\"ตอนนี้ผักสลัดมีครบทุกตัวไหมค่ะ\"},\"webhookEventId\":\"01K60FWVF22Q0SYGNSQKB8SMEB\",\"deliveryContext\":{\"isRedelivery\":false},\"timestamp\":1758805781478,\"source\":{\"type\":\"user\",\"userId\":\"Ua3053965758d74c5d89f517726b61c9b\"},\"replyToken\":\"aa57948d7b9b410684f833ae644f6057\",\"mode\":\"active\"}]}"</t>
  </si>
  <si>
    <t>json : "{\"destination\":\"Uffcadd844141cf0a43c0c2c87fb2389e\",\"events\":[{\"type\":\"message\",\"message\":{\"type\":\"text\",\"id\":\"580449092590109101\",\"quoteToken\":\"P51P2UBChRZr1MZh8pdAwuE9Ku9a3xxUgTumQu3L06__O_ht0h9LIXZ-Q7cEYTG-KSk4TFamP4zzyjNF5Dkv5ef4Wg-2Nmosnf-QNNCxrnSB1rwRukBIOg_DtIqGE5VNlL8_Oo57VpBiM_J9sVm_1Q\",\"text\":\"คอส 1 กก.\\nเรดโอ๊ค 0.5 กก. ค่ะ\"},\"webhookEventId\":\"01K60G16B8ZZ2YHS3T50AT30HE\",\"deliveryContext\":{\"isRedelivery\":false},\"timestamp\":1758805923786,\"source\":{\"type\":\"user\",\"userId\":\"Uf31fcbb445a04ac9cfb8fb58a37d2724\"},\"replyToken\":\"8bb930037b49469cb8705479a03bc6de\",\"mode\":\"active\"}]}"</t>
  </si>
  <si>
    <t>json : "{\"destination\":\"Uffcadd844141cf0a43c0c2c87fb2389e\",\"events\":[{\"type\":\"message\",\"message\":{\"type\":\"text\",\"id\":\"580449295392571546\",\"quoteToken\":\"P6XyC7qNbyC_1dgzRpyEuFWecBAT-I8V9x737sf1a2jTbDx5ZzIXkDSmchGookyCkO3PiF89_ReHT80P05jfdTPL9EHSZpwY08Kmjen9o3TMNF5btcJHQnJ87DGtlj41esplAZe_Hn4f0Q-96MrPew\",\"text\":\"พอดีว่าจะสั่งเยอะเลยค่ะผักมีเยอะถึง5โลมั้ยค่ะ\"},\"webhookEventId\":\"01K60G4VZ067X1VH1XAQPZD1VD\",\"deliveryContext\":{\"isRedelivery\":false},\"timestamp\":1758806044631,\"source\":{\"type\":\"user\",\"userId\":\"Ua3053965758d74c5d89f517726b61c9b\"},\"replyToken\":\"9570a79ebd8a4a4997d1b91f9868fd10\",\"mode\":\"active\"}]}"</t>
  </si>
  <si>
    <t>json : "{\"destination\":\"Uffcadd844141cf0a43c0c2c87fb2389e\",\"events\":[{\"type\":\"message\",\"message\":{\"type\":\"text\",\"id\":\"580449319652426040\",\"quoteToken\":\"Z-ZSJubbVIg1lj2G3WIISht8Wj2-_2dlOvdT-mODTiOBo3RLHku4laCQ5yGaFe9nmQAlLA2MpWY-vPP9drMwt2US4w2eC3p-PFIZurOi1roYocPKrGbsCGMx4n0mLzPeI01tJrRQeEunw4G9Sx39FQ\",\"text\":\"ไม่เอาแค่ร๊อคเก๊ต\"},\"webhookEventId\":\"01K60G5AFWAD618G8RY45F590E\",\"deliveryContext\":{\"isRedelivery\":false},\"timestamp\":1758806059157,\"source\":{\"type\":\"user\",\"userId\":\"Ua3053965758d74c5d89f517726b61c9b\"},\"replyToken\":\"6634b38c207a49a8a47cc532d125d4a7\",\"mode\":\"active\"}]}"</t>
  </si>
  <si>
    <t>json : "{\"destination\":\"Uffcadd844141cf0a43c0c2c87fb2389e\",\"events\":[{\"type\":\"message\",\"message\":{\"type\":\"text\",\"id\":\"580449368105550306\",\"quoteToken\":\"99dSvvAfWj3p0K8BMkfHCSjK7VavUH6HpwLogKqpfwV-2OzYZxWrE38-qJPSkDuK0OhTMpiD5Em2TcP__DANjm5PTAUaoD73CiJgBK0W-C8jvWYWWCV4OlFqGIExb0_1j_dClCHXlWPq6KipEVNg9Q\",\"text\":\"วันเสาร์เช้า กับวันอาทิตย์เช้าค่ะ\"},\"webhookEventId\":\"01K60G66VH0RPNXDTE947DEJCZ\",\"deliveryContext\":{\"isRedelivery\":false},\"timestamp\":1758806088054,\"source\":{\"type\":\"user\",\"userId\":\"Ua3053965758d74c5d89f517726b61c9b\"},\"replyToken\":\"ce1372ef4d9c490a8db3663ba121cfc6\",\"mode\":\"active\"}]}"</t>
  </si>
  <si>
    <t>json : "{\"destination\":\"Uffcadd844141cf0a43c0c2c87fb2389e\",\"events\":[{\"type\":\"message\",\"message\":{\"type\":\"text\",\"id\":\"580449420148473932\",\"quoteToken\":\"7-W5eOcFKi4oF2WMlCTc-VpEIvmm_HpywwdOZP7ukb7UgwLZ5wVir50I6lAp6Rv2QY1jxNdT1aV9y_xnIa1TSdsK_GYr64IUYsCmuWwEiF9xex7aRBscOJWngEHNU88ZvvYN-xxVm44GCukW7eAE9g\",\"text\":\"เดี๋ยวถ้าจะสั่งอะไรเท่าไหร่เดี๋ยวสั่งเข้าไปใน LINE นะคะ\"},\"webhookEventId\":\"01K60G74Y48VGZJY8YG8DD1S6S\",\"deliveryContext\":{\"isRedelivery\":false},\"timestamp\":1758806119121,\"source\":{\"type\":\"user\",\"userId\":\"Ua3053965758d74c5d89f517726b61c9b\"},\"replyToken\":\"d1e52d426f96468899b9a8ff5ccc8ef2\",\"mode\":\"active\"}]}"</t>
  </si>
  <si>
    <t>json : "{\"destination\":\"Uffcadd844141cf0a43c0c2c87fb2389e\",\"events\":[{\"type\":\"message\",\"message\":{\"type\":\"text\",\"id\":\"580449661790715929\",\"quoteToken\":\"WBuyrKQXfO6k6i8eKSATljHEMSfRO5C-iOCUE-yICJajoqjIpXuxA-w7GXNllYUMZ6h-CDjHTtKmpaBO4E3oK_of70dJtbmVE61CNRor39aHVT9CAGaH7QOlNIn8uJCWMT2IP5x_Ww22H8zh3VprYw\",\"text\":\"ผักเบบี้คอส กรีนโอ๊ต ฟินเล่ เรสคอรัล\"},\"webhookEventId\":\"01K60GBHWZ4QENFH4PTWGP21ZP\",\"deliveryContext\":{\"isRedelivery\":false},\"timestamp\":1758806263203,\"source\":{\"type\":\"user\",\"userId\":\"Ua3053965758d74c5d89f517726b61c9b\"},\"replyToken\":\"cf73d7426476439bbe004aceae39dcd5\",\"mode\":\"active\"}]}"</t>
  </si>
  <si>
    <t>json : "{\"destination\":\"Uffcadd844141cf0a43c0c2c87fb2389e\",\"events\":[{\"type\":\"message\",\"message\":{\"type\":\"text\",\"id\":\"580449797988417564\",\"quoteToken\":\"iD0iTMBkrGodnMyffOCmlLDeOGQpdpVwnsKGLAsTaNquogo4tDQO8I94H70WKFhweNYM4FS37OBHzgF1i-iAS2fGeNf0qji8vE1x7U2l4PPgKjdOSgDRGodm4LuPHSFN0MQsY8Fg0VJao_G62MyLcQ\",\"text\":\"จัดส่งพรุ่งนี้ปกติใช่ไหมคะ\"},\"webhookEventId\":\"01K60GE152M3MS8MM76SAZE1CA\",\"deliveryContext\":{\"isRedelivery\":false},\"timestamp\":1758806344383,\"source\":{\"type\":\"user\",\"userId\":\"Uf31fcbb445a04ac9cfb8fb58a37d2724\"},\"replyToken\":\"803a991c041c4403a0bb3d15b8b9a329\",\"mode\":\"active\"}]}"</t>
  </si>
  <si>
    <t>json : "{\"destination\":\"Uffcadd844141cf0a43c0c2c87fb2389e\",\"events\":[{\"type\":\"message\",\"message\":{\"type\":\"text\",\"id\":\"580451428330897842\",\"quoteToken\":\"3Z0NztCQZOVMv_0TyNYnJe2rv8Lzve-64rEhnjXMXsrEEhqn2C0CtEtLhcOuX0uPLiXtv1IysJ-XsqjMsSnvGdgvQMMHD0v3pCER2NxnCLOgM236X_hGxRxdxCoXl2pqVfX7I-5ib5EEfgEUw5x2RQ\",\"text\":\"สั่งผัก\"},\"webhookEventId\":\"01K60HBNXTN9YN7B006C66NZGX\",\"deliveryContext\":{\"isRedelivery\":false},\"timestamp\":1758807316056,\"source\":{\"type\":\"user\",\"userId\":\"Ua3053965758d74c5d89f517726b61c9b\"},\"replyToken\":\"acbf7ee9c73043849685eb6862ce6926\",\"mode\":\"active\"}]}"</t>
  </si>
  <si>
    <t>json : "{\"destination\":\"Uffcadd844141cf0a43c0c2c87fb2389e\",\"events\":[{\"type\":\"message\",\"message\":{\"type\":\"text\",\"id\":\"580456187339473139\",\"quoteToken\":\"0doEBdW8dx9c2r4vJ27pO6GqIdZb1Dh-tITmJR3-WjhbX27iHpz1uZb3LNkJ7xWfX25rnyvv2TC7G3QlZeAgpBYJyFncq6C1bpaYuzuSeeEbIYYdRuDCFXzrz0Wez4pMckJJsiSFgGoPmyuhvboFRg\",\"text\":\"ไม่มีคอสหรอคะ\"},\"webhookEventId\":\"01K60M27SVTHW99ZS4KRYBYQT8\",\"deliveryContext\":{\"isRedelivery\":false},\"timestamp\":1758810152655,\"source\":{\"type\":\"user\",\"userId\":\"U0d6b72543464859ef62065c9501370cd\"},\"replyToken\":\"1f3fb381f5d447f08fb65cdc31fca9f0\",\"mode\":\"active\"}]}"</t>
  </si>
  <si>
    <t>json : "{\"destination\":\"Uffcadd844141cf0a43c0c2c87fb2389e\",\"events\":[{\"type\":\"message\",\"message\":{\"type\":\"image\",\"id\":\"580459546355957830\",\"quoteToken\":\"4pRVZXcJfL3S-H8xMW_NwNAJr0oin9USRtrcCAkyzuxbrCsXezvpsh7RwhwIy79l16-1kcsdRkHzs5jSJXl6IrgdFzH-QwNgKUEoPsdAOIf144jliuGrvDo_Knf1P-jU4niyX8RrA7B3GXJp2Pjnxw\",\"contentProvider\":{\"type\":\"line\"}},\"webhookEventId\":\"01K60NZBDEQ92AB3TG2BQRVQD0\",\"deliveryContext\":{\"isRedelivery\":false},\"timestamp\":1758812155041,\"source\":{\"type\":\"user\",\"userId\":\"U34aac79cdca4f38b8cb783ac395e9482\"},\"replyToken\":\"c95a3d8c75e64e7ea57db817f8981b12\",\"mode\":\"active\"}]}"</t>
  </si>
  <si>
    <t>json : "{\"destination\":\"Uffcadd844141cf0a43c0c2c87fb2389e\",\"events\":[{\"type\":\"message\",\"message\":{\"type\":\"text\",\"id\":\"580460031032426772\",\"quoteToken\":\"aNR2HTaI_IZG-X2MXAZ8IjiLryo50w9jCIXCTWJdGw3V3NcXWZsiDQUWlbrLxOX1jlBRTjUQ4zywCDlQxtkTx1bDipKzGgRk37VJLNjblGYageVXJWB09ZwEgqR-0CzP58FomGJs4UtzlfBaVT0_yA\",\"text\":\"เคค่ะ นั้นเด๋วค่อยสั่งไปอีกทีค่ะ \"},\"webhookEventId\":\"01K60P85FXSNVBPP503FS9HBXM\",\"deliveryContext\":{\"isRedelivery\":false},\"timestamp\":1758812443639,\"source\":{\"type\":\"user\",\"userId\":\"U0d6b72543464859ef62065c9501370cd\"},\"replyToken\":\"320fe584720b43e3986f22df299974da\",\"mode\":\"active\"}]}"</t>
  </si>
  <si>
    <t>sendDailyOrderSummary formattedToday : 26/09/2025</t>
  </si>
  <si>
    <t>sendDailyOrderSummary todayRows : [[1023,"24 Sep 2025 เวลา 09:33","2025-09-25T17:00:00.000Z","ไวท์เฮ้าส์","Red Coral",0.5,140,70,"เงินสด"]]</t>
  </si>
  <si>
    <t>json : "{\"destination\":\"Uffcadd844141cf0a43c0c2c87fb2389e\",\"events\":[{\"type\":\"message\",\"message\":{\"type\":\"text\",\"id\":\"580521823062720649\",\"quoteToken\":\"i-VBYpdBkemV9zS5r8S1qEpHzv31Xalzb0E5fBPeWib1quRCh2f8uzOqIpb0B5V6VX_e9-c3AIyRE62jEFEDtXRIqD82naocgOfIWn1BHh3QQuOGkHO2GKYrQsitToyS1S9BeK8Pq4Bg7L1f1_vAmw\",\"text\":\"เคน\\nเบบี้คอส 0.5 โล\"},\"webhookEventId\":\"01K61SC53Q53G2G634JECPCS7H\",\"deliveryContext\":{\"isRedelivery\":false},\"timestamp\":1758849274489,\"source\":{\"type\":\"user\",\"userId\":\"Uc0f3910d135521f0995ac379d0c945f8\"},\"replyToken\":\"71b6adf59a3e46319f7ad0a08f69013a\",\"mode\":\"active\"}]}"</t>
  </si>
  <si>
    <t>json : "{\"destination\":\"Uffcadd844141cf0a43c0c2c87fb2389e\",\"events\":[{\"type\":\"message\",\"message\":{\"type\":\"text\",\"id\":\"580521900355354899\",\"quoteToken\":\"Z-enBfC6QgERqBpLMMtbM36Cf9OIfOPUEVBuOjLWgVBPC5bJ45tn5fEartZlESIrmCsx0sagzGunKVwp2HP8l3mMq_BetoE96g04UZ0HSUPZk3nXUlqy4PcwVvhwrQVFTzwYWLBcd2povcaC-wf0Fg\",\"text\":\"เอทบิสโทร\\nเบบี้คอส 1 โล\\nฟิลเลย์ 1 โล\"},\"webhookEventId\":\"01K61SDJ9CHMAQ5H912KB51M02\",\"deliveryContext\":{\"isRedelivery\":false},\"timestamp\":1758849320752,\"source\":{\"type\":\"user\",\"userId\":\"Uc0f3910d135521f0995ac379d0c945f8\"},\"replyToken\":\"29fd225c921949c985ab3eb5444009aa\",\"mode\":\"active\"}]}"</t>
  </si>
  <si>
    <t>json : "{\"destination\":\"Uffcadd844141cf0a43c0c2c87fb2389e\",\"events\":[{\"type\":\"message\",\"message\":{\"type\":\"text\",\"id\":\"580521965769720234\",\"quoteToken\":\"gYPmpXf4ircQ4AQPQs0oSPDFda7P-pNgLyDMciDFk53cYKlA28eBJ0N7SpUHYNB4r0B0cfGEEz-oNETqEj_tnslGyYLdM3G7lyVszwQrDuWLmVd-GxL0XzT1qNPhfr1R1hPqvFwvy3OrIDnIgXklqA\",\"text\":\"แฟทบอย\\nเรดคอรัล 1 โล\\nเบบี้คอส1โล\\nฟิลเลย์1โล\\nร้อกเกต 0.5 โล\"},\"webhookEventId\":\"01K61SEQY01JVY8T3N7EE1GAK2\",\"deliveryContext\":{\"isRedelivery\":false},\"timestamp\":1758849359552,\"source\":{\"type\":\"user\",\"userId\":\"Uc0f3910d135521f0995ac379d0c945f8\"},\"replyToken\":\"82d1fccae93b4989af7dc7e319548dc5\",\"mode\":\"active\"}]}"</t>
  </si>
  <si>
    <t>json : "{\"destination\":\"Uffcadd844141cf0a43c0c2c87fb2389e\",\"events\":[{\"type\":\"message\",\"message\":{\"type\":\"text\",\"id\":\"580522011235975568\",\"quoteToken\":\"ibFbPusUycrl5vT2BOWxu6ZGW93uLwlDAD7c_ndNwFFOkOFS3ktNwbpDEkh5fdAz5MqKkXZRaWge-qNXvXxPJ_NXg3aaosFPtT97JK1HFbAwkJFpuQFYiylWn_zn547m-7Bm-dUBuh26Z1i_cGoeNA\",\"text\":\"โชเน็น1\\nคอส2โล\"},\"webhookEventId\":\"01K61SFJMW8XCEAA32ZX1N5GD1\",\"deliveryContext\":{\"isRedelivery\":false},\"timestamp\":1758849386655,\"source\":{\"type\":\"user\",\"userId\":\"Uc0f3910d135521f0995ac379d0c945f8\"},\"replyToken\":\"5452dd61af3b47af81dc729eb68c17a9\",\"mode\":\"active\"}]}"</t>
  </si>
  <si>
    <t>json : "{\"destination\":\"Uffcadd844141cf0a43c0c2c87fb2389e\",\"events\":[{\"type\":\"message\",\"message\":{\"type\":\"text\",\"id\":\"580522050125561963\",\"quoteToken\":\"5138v3zNZdUhKr-lxTP56Yu84tRSs3aTFsprX_xkrZSQsDenpdk3G-C3Ti4B5_4QZShcFh4RHb5UVdQDhCo9gVjO25r1TShOuvTTl6-34f-bJH4Dif2udCx7FN0Xxdkm5QaVkg1OJp63yn8LqgzuDg\",\"text\":\"โชเนน2\\nกรีน 1 \\nเรด 1\"},\"webhookEventId\":\"01K61SG9ACC4C5AWMZNP0VZXYS\",\"deliveryContext\":{\"isRedelivery\":false},\"timestamp\":1758849409829,\"source\":{\"type\":\"user\",\"userId\":\"Uc0f3910d135521f0995ac379d0c945f8\"},\"replyToken\":\"8433e1f650084a44a2fa995b69eae9c7\",\"mode\":\"active\"}]}"</t>
  </si>
  <si>
    <t>json : "{\"destination\":\"Uffcadd844141cf0a43c0c2c87fb2389e\",\"events\":[{\"type\":\"message\",\"message\":{\"type\":\"text\",\"id\":\"580524686144962901\",\"quoteToken\":\"GBAx-ji1PcNj-Uf-nPEcElCkakdfOp7HXdpgnUD57jNz6MndromSzlba7VpGya2fN1Ckm4R2SAZNV5JA_B1-ATqiJUNRG2RPkvkMFq-jX8R7KbkqoEn7qtkaEfDev1A0efjEVD8V1h1qlR2GNowECg\",\"text\":\"ขอสักนิดได้มั้ยคะ\"},\"webhookEventId\":\"01K61V07FK6TKYTA27X0A1WVGZ\",\"deliveryContext\":{\"isRedelivery\":false},\"timestamp\":1758850981024,\"source\":{\"type\":\"user\",\"userId\":\"Uc0f3910d135521f0995ac379d0c945f8\"},\"replyToken\":\"31ebec1f67e64e0d91cb761e1e7aec7b\",\"mode\":\"active\"}]}"</t>
  </si>
  <si>
    <t>json : "{\"destination\":\"Uffcadd844141cf0a43c0c2c87fb2389e\",\"events\":[{\"type\":\"message\",\"message\":{\"type\":\"text\",\"id\":\"580524698543325287\",\"quoteToken\":\"G8-xnbDDXpbpBRiBLBIe4Y4ow9JD-jyWTTIeJcPtYk3znafKSn2ouwqU1-mc2ZO42J8clP7VVAFWoStnJN5_RRhbCqCxvL2mI44_Cv6JjX7F1L7MdYC4yE1uEMJtXX2sXJNnKwolnXlVCFwgI-RxxQ\",\"text\":\"เรดเบบี้ยังไม่รับดีกว่าค่ะ \"},\"webhookEventId\":\"01K61V0ESYSBSC5Q1FRJ2PK3J8\",\"deliveryContext\":{\"isRedelivery\":false},\"timestamp\":1758850988410,\"source\":{\"type\":\"user\",\"userId\":\"Uc0f3910d135521f0995ac379d0c945f8\"},\"replyToken\":\"c30649854cf5438cab6907bda7cf6f73\",\"mode\":\"active\"}]}"</t>
  </si>
  <si>
    <t>sendDailyPackingSummary formattedToday : 26/09/2025</t>
  </si>
  <si>
    <t>sendDailyPackingSummary todayRows : [[1023,"24 Sep 2025 เวลา 09:33","2025-09-25T17:00:00.000Z","ไวท์เฮ้าส์","Red Coral",0.5,140,70,"เงินสด"]]</t>
  </si>
  <si>
    <t>json : "{\"destination\":\"Uffcadd844141cf0a43c0c2c87fb2389e\",\"events\":[{\"type\":\"message\",\"message\":{\"type\":\"text\",\"id\":\"580526963769475294\",\"quoteToken\":\"tMMEPjCfy5f3IHzDFHtCK8a0qgzi3nXVSDvEliHG9F7i_YSE0IhUHGsU_oMwsesRqKRTKpCDTF5sLVYd3L-1nl7dMg2MNk86tZaIGFF8cElklLPCaNbc93X3uBsZow9-D-F_4hDe6y4E_p5onZVxcQ\",\"text\":\"แบ่งร้านละครึ่งโลก็ได้ค่ะ \"},\"webhookEventId\":\"01K61W9NAFQRBZMWEW4ABGMY99\",\"deliveryContext\":{\"isRedelivery\":false},\"timestamp\":1758852338590,\"source\":{\"type\":\"user\",\"userId\":\"Uc0f3910d135521f0995ac379d0c945f8\"},\"replyToken\":\"5066c4b1d3514578b777bbc4f541c636\",\"mode\":\"active\"}]}"</t>
  </si>
  <si>
    <t>json : "{\"destination\":\"Uffcadd844141cf0a43c0c2c87fb2389e\",\"events\":[{\"type\":\"message\",\"message\":{\"type\":\"text\",\"id\":\"580526990529134664\",\"quoteToken\":\"7uzRc1gxh4nDc2pAN4jh6QtZigVuBQGC00YjugvwPm133895JFTKaYotspojuPjEWBuAJ9aGbHh0o62rgOB5yuy0E-Dxgs46cz4dWCYyyXUrYDE032E2dOIdeZ2h3R2-R9AU7cTQ_4VNcBFF09G7pA\",\"text\":\"เคนฝากไว้โชเนน2เหมือนเดิมค่ะ \"},\"webhookEventId\":\"01K61WA51RW3EVK1MHK5ETYVY9\",\"deliveryContext\":{\"isRedelivery\":false},\"timestamp\":1758852354620,\"source\":{\"type\":\"user\",\"userId\":\"Uc0f3910d135521f0995ac379d0c945f8\"},\"replyToken\":\"6e81ef7bd1c741779ab33b781cb0ff5d\",\"mode\":\"active\"}]}"</t>
  </si>
  <si>
    <t>json : "{\"destination\":\"Uffcadd844141cf0a43c0c2c87fb2389e\",\"events\":[{\"type\":\"message\",\"message\":{\"type\":\"sticker\",\"id\":\"580526998699639074\",\"quoteToken\":\"XiaUDo-CmZplNV_xlnuM2_W9o1trAXFB-zfX1jq6X58Tt6ovg2gVYIvW-h-35EnO00vRWTg6uu5wzk9H7If07etxM4rHqNKileKODWAG2vLKNIMcELJvAwBaANUEFjp92WYYNIvZdsds3Z4ygCFvHw\",\"stickerId\":\"585882\",\"packageId\":\"1012965\",\"stickerResourceType\":\"STATIC\",\"keywords\":[\"Thanks\",\"emo\"]},\"webhookEventId\":\"01K61WA9DKJW3SZ2F4TPZGV3JW\",\"deliveryContext\":{\"isRedelivery\":false},\"timestamp\":1758852359418,\"source\":{\"type\":\"user\",\"userId\":\"Uc0f3910d135521f0995ac379d0c945f8\"},\"replyToken\":\"6738648333384e8cb43c20805026ddfa\",\"mode\":\"active\"}]}"</t>
  </si>
  <si>
    <t>json : "{\"destination\":\"Uffcadd844141cf0a43c0c2c87fb2389e\",\"events\":[{\"type\":\"message\",\"message\":{\"type\":\"text\",\"id\":\"580527989193441318\",\"quoteToken\":\"UiJ8609jTetUi_M_v2SMPcZLrs3ZM6SwNjKgZE1LSac9489uQ_xpXs_irXE18BhfsBjLFADXZeMP_bsfB221lTdOKWtQ_6JaKYvCfIs1lFFvOU7vwGJbGwiBwSJHrp2c-R0gNLRjs-b43WmKyri6xQ\",\"text\":\"0800644978\"},\"webhookEventId\":\"01K61WWA4NMQTQ0YMG9V4AFC3M\",\"deliveryContext\":{\"isRedelivery\":false},\"timestamp\":1758852949955,\"source\":{\"type\":\"user\",\"userId\":\"Ua3053965758d74c5d89f517726b61c9b\"},\"replyToken\":\"9d2c9aff4e3a40549f35d5ffbb6bef0e\",\"mode\":\"active\"}]}"</t>
  </si>
  <si>
    <t>json : "{\"destination\":\"Uffcadd844141cf0a43c0c2c87fb2389e\",\"events\":[{\"type\":\"message\",\"message\":{\"type\":\"text\",\"id\":\"580528104352252111\",\"quoteToken\":\"XkD3py1NANe6gyJwzq2vUN5n3zWBL-68ZqutfWnri2Oh2M4p528njhmbe0Tv6CCnwAkon1OK7mmV1XtqbCOsI45YXII-nx98h_DQw9AkbaHqxxmQpUcrkulo0YD_N40TQ-AkJ-TodMVquFTR_zT3bw\",\"text\":\"ผักขอสั่ง เบบี้คอส1โล ฟินเล่1โล กรีนโอ๊ต1โล เรสคอรัล1โล ส่งพรุ่งนี้เช้าได้มั้ยค่ะ\"},\"webhookEventId\":\"01K61WYD3PRDK4WVYSEYESP1FS\",\"deliveryContext\":{\"isRedelivery\":false},\"timestamp\":1758853018613,\"source\":{\"type\":\"user\",\"userId\":\"Ua3053965758d74c5d89f517726b61c9b\"},\"replyToken\":\"b9c72e2345e24c6b8fa51a46c1e4d8ec\",\"mode\":\"active\"}]}"</t>
  </si>
  <si>
    <t>json : "{\"destination\":\"Uffcadd844141cf0a43c0c2c87fb2389e\",\"events\":[{\"type\":\"message\",\"message\":{\"type\":\"sticker\",\"id\":\"580528226490384981\",\"quoteToken\":\"aI6INMv_X6GCbQIO1cA0psO6Gu_WHgdY0FXOCnU7BxopBdUeK3FJBzywRlYk8881Jd03jkuaw8qPZbIzK7vYEmUf0J8BcMlJELQpYrTANB3NccTP8bQsveDZq7vNxUWY3kr9KGBYJOvBZsteemi_xw\",\"stickerId\":\"52002740\",\"packageId\":\"11537\",\"stickerResourceType\":\"ANIMATION\",\"keywords\":[\"line\",\"OK\",\"Gotcha\",\"okie\",\"understand\",\"isee\",\"noworries\",\"roger!\",\"understood\",\"of course\",\"np\",\"Affirmative\",\"cony\"]},\"webhookEventId\":\"01K61X0M4AWQ5VFKPA34TJD2JP\",\"deliveryContext\":{\"isRedelivery\":false},\"timestamp\":1758853091390,\"source\":{\"type\":\"user\",\"userId\":\"Uf31fcbb445a04ac9cfb8fb58a37d2724\"},\"replyToken\":\"c9244ae4b96741d797279de09015a3e2\",\"mode\":\"active\"}]}"</t>
  </si>
  <si>
    <t>json : "{\"date\":\"2025-09-26T02:51:38.204Z\",\"deliveryDate\":\"2025-09-26\",\"user\":\"Daya Eatery\",\"userLine\":\"ADMIN\",\"payMethod\":\"เงินสด\",\"userId\":\"ADMIN\",\"order\":[{\"name\":\"Green Oak\",\"nameTh\":\"กรีนโอ๊ค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</si>
  <si>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7839277160241037312</t>
  </si>
  <si>
    <t>json : "{\"date\":\"2025-09-26T02:52:46.204Z\",\"deliveryDate\":\"2025-09-26\",\"user\":\"ฌาณิ\",\"userLine\":\"ADMIN\",\"payMethod\":\"โอนเงิน\",\"userId\":\"ADMIN\",\"order\":[{\"name\":\"Green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</si>
  <si>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1660214089235824640</t>
  </si>
  <si>
    <t>json : "{\"date\":\"2025-09-26T02:53:35.168Z\",\"deliveryDate\":\"2025-09-26\",\"user\":\"Shounen Yakiniku\",\"userLine\":\"ADMIN\",\"payMethod\":\"เครดิต\",\"userId\":\"ADMIN\",\"order\":[{\"name\":\"Cos\",\"nameTh\":\"คอส\",\"amount\":2,\"price\":120,\"subtotal\":240}]}"</t>
  </si>
  <si>
    <t>🔥 Queued order with Trigger ID: 4866338456223088640</t>
  </si>
  <si>
    <t>🔥 Processing order for trigger: 7839277160241037312</t>
  </si>
  <si>
    <t>🔥 Processing order for trigger: 1660214089235824640</t>
  </si>
  <si>
    <t>summarizeOrdersToPayments key: 26/09/2025|Daya Eatery</t>
  </si>
  <si>
    <t>json : "{\"date\":\"2025-09-26T02:54:29.893Z\",\"deliveryDate\":\"2025-09-26\",\"user\":\"Shounen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</si>
  <si>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1642464810467590144</t>
  </si>
  <si>
    <t>✅ เริ่ม generateAdminDeliveryDocs สำหรับ: Daya Eatery วันที่: 26092025</t>
  </si>
  <si>
    <t>summarizeOrdersToPayments key: 26/09/2025|ฌาณิ</t>
  </si>
  <si>
    <t>🔥 Deleted property for trigger: 7839277160241037312</t>
  </si>
  <si>
    <t>✅ Deleted trigger: 7839277160241037312</t>
  </si>
  <si>
    <t>🔥 Processing order for trigger: 4866338456223088640</t>
  </si>
  <si>
    <t>✅ เริ่ม generateAdminDeliveryDocs สำหรับ: ฌาณิ วันที่: 26092025</t>
  </si>
  <si>
    <t>summarizeOrdersToPayments key: 26/09/2025|Shounen Yakiniku</t>
  </si>
  <si>
    <t>🔥 Deleted property for trigger: 1660214089235824640</t>
  </si>
  <si>
    <t>✅ Deleted trigger: 1660214089235824640</t>
  </si>
  <si>
    <t>✅ เริ่ม generateAdminDeliveryDocs สำหรับ: Shounen Yakiniku วันที่: 26092025</t>
  </si>
  <si>
    <t>✨ สร้างเลขที่เอกสารใหม่: DS260925001</t>
  </si>
  <si>
    <t>💾 อัปเดตเลขที่เอกสาร DS260925001 ใน Payments แถวที่ 2280</t>
  </si>
  <si>
    <t>🔥 Deleted property for trigger: 4866338456223088640</t>
  </si>
  <si>
    <t>✅ Deleted trigger: 4866338456223088640</t>
  </si>
  <si>
    <t>🔥 Processing order for trigger: 1642464810467590144</t>
  </si>
  <si>
    <t>summarizeOrdersToPayments key: 26/09/2025|Shounen Yakiniku2</t>
  </si>
  <si>
    <t>✅ เริ่ม generateAdminDeliveryDocs สำหรับ: Shounen Yakiniku2 วันที่: 26092025</t>
  </si>
  <si>
    <t>✨ สร้างเลขที่เอกสารใหม่: DS260925002</t>
  </si>
  <si>
    <t>💾 อัปเดตเลขที่เอกสาร DS260925002 ใน Payments แถวที่ 2281</t>
  </si>
  <si>
    <t>🔥 Deleted property for trigger: 1642464810467590144</t>
  </si>
  <si>
    <t>✅ Deleted trigger: 1642464810467590144</t>
  </si>
  <si>
    <t>json : "{\"date\":\"2025-09-26T04:17:25.348Z\",\"deliveryDate\":\"2025-09-26\",\"user\":\"Fat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Cos\",\"nameTh\":\"เบบี้คอส\",\"amount\":0.5,\"price\":120,\"subtotal\":60},{\"name\":\"Wild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</si>
  <si>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7955058698173284352</t>
  </si>
  <si>
    <t>json : "{\"date\":\"2025-09-26T04:18:11.900Z\",\"deliveryDate\":\"2025-09-26\",\"user\":\"8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Cos\",\"nameTh\":\"เบบี้คอส\",\"amount\":0.5,\"price\":120,\"subtotal\":60}]}"</t>
  </si>
  <si>
    <t>🔥 Queued order with Trigger ID: 7994748104408563712</t>
  </si>
  <si>
    <t>🔥 Processing order for trigger: 7994748104408563712</t>
  </si>
  <si>
    <t>summarizeOrdersToPayments key: 26/09/2025|8 Bistro</t>
  </si>
  <si>
    <t>json : "{\"date\":\"2025-09-26T04:18:52.249Z\",\"deliveryDate\":\"2025-09-26\",\"user\":\"Ken Izakaya\",\"userLine\":\"ADMIN\",\"payMethod\":\"เครดิต\",\"userId\":\"ADMIN\",\"order\":[{\"name\":\"Baby Cos\",\"nameTh\":\"เบบี้คอส\",\"amount\":0.5,\"price\":120,\"subtotal\":60}]}"</t>
  </si>
  <si>
    <t>🔥 Queued order with Trigger ID: 4990847152952442880</t>
  </si>
  <si>
    <t>🔥 Processing order for trigger: 7955058698173284352</t>
  </si>
  <si>
    <t>✅ เริ่ม generateAdminDeliveryDocs สำหรับ: 8 Bistro วันที่: 26092025</t>
  </si>
  <si>
    <t>summarizeOrdersToPayments key: 26/09/2025|Fat Boy</t>
  </si>
  <si>
    <t>✨ สร้างเลขที่เอกสารใหม่: DS260925003</t>
  </si>
  <si>
    <t>💾 อัปเดตเลขที่เอกสาร DS260925003 ใน Payments แถวที่ 2282</t>
  </si>
  <si>
    <t>🔥 Deleted property for trigger: 7994748104408563712</t>
  </si>
  <si>
    <t>✅ Deleted trigger: 7994748104408563712</t>
  </si>
  <si>
    <t>✅ เริ่ม generateAdminDeliveryDocs สำหรับ: Fat Boy วันที่: 26092025</t>
  </si>
  <si>
    <t>json : "{\"date\":\"2025-09-26T04:19:41.616Z\",\"deliveryDate\":\"2025-09-26\",\"user\":\"หนู\",\"userLine\":\"ADMIN\",\"payMethod\":\"โอนเงิน\",\"userId\":\"ADMIN\",\"order\":[{\"name\":\"Red Oak\",\"nameTh\":\"เรดโอ๊ค \",\"amount\":1,\"price\":120,\"subtotal\":120},{\"name\":\"Red Coral\",\"nameTh\":\"เรดคอรัล\",\"amount\":1,\"price\":120,\"subtotal\":120}]}"</t>
  </si>
  <si>
    <t>✨ สร้างเลขที่เอกสารใหม่: DS260925004</t>
  </si>
  <si>
    <t>🔥 Queued order with Trigger ID: 6695308841380216832</t>
  </si>
  <si>
    <t>💾 อัปเดตเลขที่เอกสาร DS260925004 ใน Payments แถวที่ 2283</t>
  </si>
  <si>
    <t>🔥 Deleted property for trigger: 7955058698173284352</t>
  </si>
  <si>
    <t>✅ Deleted trigger: 7955058698173284352</t>
  </si>
  <si>
    <t>🔥 Processing order for trigger: 6695308841380216832</t>
  </si>
  <si>
    <t>🔥 Processing order for trigger: 4990847152952442880</t>
  </si>
  <si>
    <t>summarizeOrdersToPayments key: 26/09/2025|หนู</t>
  </si>
  <si>
    <t>✅ เริ่ม generateAdminDeliveryDocs สำหรับ: หนู วันที่: 26092025</t>
  </si>
  <si>
    <t>summarizeOrdersToPayments key: 26/09/2025|Ken Izakaya</t>
  </si>
  <si>
    <t>🔥 Deleted property for trigger: 6695308841380216832</t>
  </si>
  <si>
    <t>✅ Deleted trigger: 6695308841380216832</t>
  </si>
  <si>
    <t>✅ เริ่ม generateAdminDeliveryDocs สำหรับ: Ken Izakaya วันที่: 26092025</t>
  </si>
  <si>
    <t>✨ สร้างเลขที่เอกสารใหม่: DS260925005</t>
  </si>
  <si>
    <t>💾 อัปเดตเลขที่เอกสาร DS260925005 ใน Payments แถวที่ 2285</t>
  </si>
  <si>
    <t>🔥 Deleted property for trigger: 4990847152952442880</t>
  </si>
  <si>
    <t>✅ Deleted trigger: 4990847152952442880</t>
  </si>
  <si>
    <t>json : "{\"destination\":\"Uffcadd844141cf0a43c0c2c87fb2389e\",\"events\":[{\"type\":\"message\",\"message\":{\"type\":\"text\",\"id\":\"580548650048946695\",\"quoteToken\":\"NaQ6okcXtbEt5I2NX_-8Tvc7dI5YaL4i76UxE0rpSJpDop3PDEILECx5G-LXrjoEDr70oKZD3pYR5Hrsua3eey3s54Gzpu1PMq6BbWYi3klHDjnlFyY5EfFHIWjb0g5LdQ8MPnPDqopsc8NVN4tohA\",\"text\":\"ส่งวันนี้ทันมั้ยคะ \"},\"webhookEventId\":\"01K628M4N2JJSM4YF3J55N32VZ\",\"deliveryContext\":{\"isRedelivery\":false},\"timestamp\":1758865264806,\"source\":{\"type\":\"user\",\"userId\":\"U0d6b72543464859ef62065c9501370cd\"},\"replyToken\":\"ff6520be1f1748ccb561fce14bd9cfe9\",\"mode\":\"active\"}]}"</t>
  </si>
  <si>
    <t>json : "{\"destination\":\"Uffcadd844141cf0a43c0c2c87fb2389e\",\"events\":[{\"type\":\"message\",\"message\":{\"type\":\"text\",\"id\":\"580548676607803546\",\"quoteToken\":\"9z8mn3HZO9Zm8iZXxgLB4MC_DLs0_-wQFG3stzUgomDFRaHsJY_CEuXbim-oGSLOJ63E_BPEOFWnAUCaiBfL-m8pbtzEjeL6wHnab8apczo360r_T9a9jBWswunA0KSUWkwdtXdk2_meQ6su17zfyg\",\"text\":\"5 โล มาเย็นๆๆก็ได้ค่ะ \"},\"webhookEventId\":\"01K628MKR8DDWPFC7Q22TMSTZN\",\"deliveryContext\":{\"isRedelivery\":false},\"timestamp\":1758865280447,\"source\":{\"type\":\"user\",\"userId\":\"U0d6b72543464859ef62065c9501370cd\"},\"replyToken\":\"f73d7d04f2834f009a45da6f8be03aea\",\"mode\":\"active\"}]}"</t>
  </si>
  <si>
    <t>json : "{\"destination\":\"Uffcadd844141cf0a43c0c2c87fb2389e\",\"events\":[{\"type\":\"message\",\"message\":{\"type\":\"text\",\"id\":\"580548778814079011\",\"quoteToken\":\"WvGPPbFY55AG076Ch5P6fLqb-5NebNY2d71KOX582wK7ylG9udBdqkYhqdCpjpzrWsAUxACPabOXF7NbqvdDwPd5HSUTcTBZMVeafgnLvckrJMBAnC81fmSWva0Gwba7X8tI8FytzsqqOp2mVstoDA\",\"text\":\"รับคะ\"},\"webhookEventId\":\"01K628PEYQNV196MFGD3R72J4Z\",\"deliveryContext\":{\"isRedelivery\":false},\"timestamp\":1758865341368,\"source\":{\"type\":\"user\",\"userId\":\"Uc6055f977b197597baf773d364ef63ef\"},\"replyToken\":\"0fbf9574a5df4efc95966e2d7b646ce5\",\"mode\":\"active\"}]}"</t>
  </si>
  <si>
    <t>json : "{\"destination\":\"Uffcadd844141cf0a43c0c2c87fb2389e\",\"events\":[{\"type\":\"message\",\"message\":{\"type\":\"text\",\"id\":\"580548823190077664\",\"quoteToken\":\"gmG07muH35M4AqXR9FjzFiKM1U2niAjXACllOcr7L5zyvZa-jh1PPvd7PSfmcpKYb3wfHarr8BxpkZuX7XpFWkAtDHjvuj0ZhSgM_Mkl7tNvcez4IuaeCHSBAq1QtPVQddkUQTA3Uun-FFN38FJHcQ\",\"text\":\"ได้วันไหนคะ \"},\"webhookEventId\":\"01K628Q94P68ZX840W4VY7HT7Q\",\"deliveryContext\":{\"isRedelivery\":false},\"timestamp\":1758865367837,\"source\":{\"type\":\"user\",\"userId\":\"U0d6b72543464859ef62065c9501370cd\"},\"replyToken\":\"1d2079d326fb42a88b966f06e0f5453b\",\"mode\":\"active\"}]}"</t>
  </si>
  <si>
    <t>json : "{\"destination\":\"Uffcadd844141cf0a43c0c2c87fb2389e\",\"events\":[{\"type\":\"message\",\"message\":{\"type\":\"text\",\"id\":\"580548851845824547\",\"quoteToken\":\"WulAjWK0X50ppxTMwC0-a2N0FSQv0CoEhWoTuxmOZprBbgPWR9ccoEzjTiT9eZ1oFXe_tpaIhkUCOtx-tW5XeiOeCnYRixcNUelYpvCpdjYEXMLA1HC2YUkS6mur0FAgAbDzC8J7zlk1rkdlnxOrrg\",\"text\":\"โอเคค่ะ พรุ่งนี้ได้ค่ะ \"},\"webhookEventId\":\"01K628QSMPDCQD1XT3PQ22XXN9\",\"deliveryContext\":{\"isRedelivery\":false},\"timestamp\":1758865384895,\"source\":{\"type\":\"user\",\"userId\":\"U0d6b72543464859ef62065c9501370cd\"},\"replyToken\":\"c2139f4f54a54cb6ad81db0e4b1098a1\",\"mode\":\"active\"}]}"</t>
  </si>
  <si>
    <t>json : "{\"date\":\"2025-09-26T05:43:28.255Z\",\"deliveryDate\":\"2025-09-27\",\"user\":\"ไวท์เฮ้าส์\",\"userLine\":\"Gt\",\"payMethod\":\"เงินสด\",\"userId\":\"Uc6055f977b197597baf773d364ef63ef\",\"order\":[{\"name\":\"Green Oak\",\"nameTh\":\"กรีนโอ๊ค \",\"amount\":0.5,\"price\":120,\"subtotal\":60,\"image\":\"https://i.postimg.cc/xXKgwvBZ/05.png\"},{\"name\":\"Butter Head\",\"nameTh\":\"บัตเตอร์เฮด\",\"amount\":0.5,\"price\":120,\"subtotal\":60,\"image\":\"https://i.postimg.cc/s1X6MZZB/04.png\"},{\"name\":\"Red Coral\",\"nameTh\":\"เรดคอรัล\",\"amount\":0.5,\"price\":140,\"subtotal\":70,\"image\":\"https://i.postimg.cc/XJTHF1Wf/image.jpg\"}]}"</t>
  </si>
  <si>
    <t>📬 pushFlexMessage : {"sentMessages":[{"id":"580548895969378377","quoteToken":"HS3DN63uQA7VGyuRv57hwNEYxsRwXwGQSvpCyDYTCV3yFXppJmhb-lEZA0HJqH8qkSq1QmZCRoTuVJmq1HvYa-HJgvee5t4vTjvg9UoLtqrQAtAnR2D15LUcOtT0NW4ty1Upu4MGc8wPV_Qg0SLkrA"}]}</t>
  </si>
  <si>
    <t>🔥 Queued order with Trigger ID: 7850702426083426304</t>
  </si>
  <si>
    <t>json : "{\"destination\":\"Uffcadd844141cf0a43c0c2c87fb2389e\",\"events\":[{\"type\":\"message\",\"message\":{\"type\":\"text\",\"id\":\"580548902815007266\",\"quoteToken\":\"zIM8uREde-g2vxdO90yHax08DhsQnFwHD7rJFR4XikKhwyHg8R0zGq2-BBb3TibdpEfCYKgjRigc4ZsVQuqoKjnmGt0SDQ8OiuLCYSKgCFMHUUKXzDuokfnK8bUW8wIQ091dWovjatzKgvP7o8ntFg\",\"text\":\"ติดตามผักให้หน่อยค่ะ\"},\"webhookEventId\":\"01K628RQHNQ3J9Z1QA8XRMSV67\",\"deliveryContext\":{\"isRedelivery\":false},\"timestamp\":1758865415284,\"source\":{\"type\":\"user\",\"userId\":\"Uf31fcbb445a04ac9cfb8fb58a37d2724\"},\"replyToken\":\"a250e06b8ff949829f084e8f4c3c27e3\",\"mode\":\"active\"}]}"</t>
  </si>
  <si>
    <t>🔥 Processing order for trigger: 7850702426083426304</t>
  </si>
  <si>
    <t>Delivery Date : Sat Sep 27 2025 07:00:00 GMT+0700 (เวลาอินโดจีน)</t>
  </si>
  <si>
    <t>Delivery Date Formated: 27/09/2025</t>
  </si>
  <si>
    <t>summarizeOrdersToPayments key: 27/09/2025|ไวท์เฮ้าส์</t>
  </si>
  <si>
    <t>🔥 Deleted property for trigger: 7850702426083426304</t>
  </si>
  <si>
    <t>✅ Deleted trigger: 7850702426083426304</t>
  </si>
  <si>
    <t>json : "{\"destination\":\"Uffcadd844141cf0a43c0c2c87fb2389e\",\"events\":[{\"type\":\"message\",\"message\":{\"type\":\"text\",\"id\":\"580550329079955799\",\"quoteToken\":\"8AIVhMopr2u6OhfxxYvZ4ehiiPTez4yrn7VEdxGJKDmF-oFERq-xiFN4ZVz2wZKJ6-8HbjZOn6yVSxMo_xtkjg2Vky16u32vBqbMYpfNq_PCTBTDRmLwuUbf37LzCweXUCCaDmZi03Kis0ySvOdsjg\",\"text\":\"วันนี้มีpepperด้วยหรอ\"},\"webhookEventId\":\"01K629JNNSJ1NDWPDFX6T35165\",\"deliveryContext\":{\"isRedelivery\":false},\"timestamp\":1758866265500,\"source\":{\"type\":\"group\",\"groupId\":\"C41747ea1efc18cc949d4a55a898fbe2d\",\"userId\":\"Ud156635914c6ab5e082eb8cdedf98f3a\"},\"replyToken\":\"69e7af9ad39742feb35e8724015f8d03\",\"mode\":\"active\"}]}"</t>
  </si>
  <si>
    <t>json : "{\"destination\":\"Uffcadd844141cf0a43c0c2c87fb2389e\",\"events\":[{\"type\":\"message\",\"message\":{\"type\":\"image\",\"id\":\"580550347786027079\",\"quoteToken\":\"M2TSGXmVJpmeMiLW8aW73pf7SHIFYlKMSee_GtHVw3hi80EAIKHsaBthSQby-BWabS1sEMkFMwdzqQc2v1X6bVjoBI7AYY51XG6vr99Ad1JOHjy32bWvWr5lC-vt7OqI1U0PDHQ3-vKkN28D-hBrSw\",\"contentProvider\":{\"type\":\"line\"}},\"webhookEventId\":\"01K629K0XN1NXW5APG0T8P12RA\",\"deliveryContext\":{\"isRedelivery\":false},\"timestamp\":1758866277216,\"source\":{\"type\":\"group\",\"groupId\":\"C41747ea1efc18cc949d4a55a898fbe2d\",\"userId\":\"Ud156635914c6ab5e082eb8cdedf98f3a\"},\"replyToken\":\"0fe65d0f73204a1bad4798f57ee77c62\",\"mode\":\"active\"}]}"</t>
  </si>
  <si>
    <t>json : "{\"destination\":\"Uffcadd844141cf0a43c0c2c87fb2389e\",\"events\":[{\"type\":\"message\",\"message\":{\"type\":\"text\",\"id\":\"580550367750914945\",\"quoteToken\":\"PSd0zpBO1Ole_QVwZtAjrRMY_SFcDpOOM7TOhQWkYV2gVkazgEpAu4BELCJ9TBCaf6XPoUnNVi6kOuFxVYNwsyGiKuYloBdttZuFaM3awkos1nLbSh1ircgy4JkuhOGg7UDSsfwWAQfu1nNj8cGMAw\",\"text\":\"แล้วไหนออเดอร์ \"},\"webhookEventId\":\"01K629KBWN0BAFHFDJ0FMXWBAP\",\"deliveryContext\":{\"isRedelivery\":false},\"timestamp\":1758866288457,\"source\":{\"type\":\"group\",\"groupId\":\"C41747ea1efc18cc949d4a55a898fbe2d\",\"userId\":\"Ud156635914c6ab5e082eb8cdedf98f3a\"},\"replyToken\":\"148e6bb026474ab987716d4ae7ae1a11\",\"mode\":\"active\"}]}"</t>
  </si>
  <si>
    <t>json : "{\"destination\":\"Uffcadd844141cf0a43c0c2c87fb2389e\",\"events\":[{\"type\":\"message\",\"message\":{\"type\":\"text\",\"id\":\"580550413804372008\",\"quoteToken\":\"0Iy1QIx1Qn91lnqwPY5PYN_gphgvLm_qzeLXgJPYTDK4fjs7Vq9JJWt9CYOwnsqE6rC6jUyRCPNacKDD-pOI_J8claaDw0qh-UnvZEVfWxxqGn0_K53WSAOOaiLLr50ea8kkJLNsdafRvhCUDJSdoQ\",\"text\":\"ถ้าเขาไม่ทักมาทวง ฟ้าก็คงไม่ได้ส่งนะ \"},\"webhookEventId\":\"01K629M74GH3W31EZ7DZNT00PT\",\"deliveryContext\":{\"isRedelivery\":false},\"timestamp\":1758866316094,\"source\":{\"type\":\"group\",\"groupId\":\"C41747ea1efc18cc949d4a55a898fbe2d\",\"userId\":\"Ud156635914c6ab5e082eb8cdedf98f3a\"},\"replyToken\":\"01716306068c41c7a1a9c0ae4e5b7a9e\",\"mode\":\"active\"}]}"</t>
  </si>
  <si>
    <t>json : "{\"destination\":\"Uffcadd844141cf0a43c0c2c87fb2389e\",\"events\":[{\"type\":\"message\",\"message\":{\"type\":\"text\",\"id\":\"580551217768300945\",\"quoteToken\":\"tXYdMkB0MXzBBGkk39cwiQLa8Zdo96XjkcagXWj6hBD8fNlnmNJoC70_2uw6Awkcq81JmzsUBwmES7vGvMlGvW1WVb7a-YVPV9yRe-sjt8YEj15Dh5uvp5CWKYmuSuQ9X3Rx4BSYmV5sa8wkrZxghA\",\"text\":\"เราทำอะไรล่วงหน้า1วันไม่ได้หรอ ประมาณคร่าวๆของเจ้าที่สั่งทุกวันเช่นพวก โชเนน ทำไมต้องไปเอาตอนเช้าตลอดเลย \"},\"webhookEventId\":\"01K62A2TX36YYJY50AZTK1RY5Q\",\"deliveryContext\":{\"isRedelivery\":false},\"timestamp\":1758866795249,\"source\":{\"type\":\"group\",\"groupId\":\"C41747ea1efc18cc949d4a55a898fbe2d\",\"userId\":\"Ud156635914c6ab5e082eb8cdedf98f3a\"},\"replyToken\":\"655365a1409c403a95dea85ad5395733\",\"mode\":\"active\"}]}"</t>
  </si>
  <si>
    <t>json : "{\"destination\":\"Uffcadd844141cf0a43c0c2c87fb2389e\",\"events\":[{\"type\":\"message\",\"message\":{\"type\":\"text\",\"id\":\"580552638832574724\",\"quoteToken\":\"8euJQuZfu0YD2ZyDnfWlKFOtmO2x7XOKKcyRDMVDisjYDI0xcin2Zfg9H7d_VbbxtKqnDgotPxz87DQtnMUmsUvr-eb-Uz4enGI1L_DFcNn7dj7z3Rf8yoA9dhUy2gXs9kShBgFV7Z3MJdqCPWYGcw\",\"text\":\"ทำไมเบบี้ของdayaปลายออกแดงๆ\"},\"webhookEventId\":\"01K62AWPC04XV6C14P4BXYM8KC\",\"deliveryContext\":{\"isRedelivery\":false},\"timestamp\":1758867642244,\"source\":{\"type\":\"group\",\"groupId\":\"C41747ea1efc18cc949d4a55a898fbe2d\",\"userId\":\"Ud156635914c6ab5e082eb8cdedf98f3a\"},\"replyToken\":\"c78452112abe4e218bc156dfe3b5399b\",\"mode\":\"active\"}]}"</t>
  </si>
  <si>
    <t>json : "{\"date\":\"2025-09-26T06:36:47.947Z\",\"deliveryDate\":\"2025-09-26\",\"user\":\"Pepper International\",\"userLine\":\"ADMIN\",\"payMethod\":\"เงินสด\",\"userId\":\"ADMIN\",\"order\":[{\"name\":\"Red Oak\",\"nameTh\":\"เรดโอ๊ค \",\"amount\":0.5,\"price\":120,\"subtotal\":60},{\"name\":\"Cos\",\"nameTh\":\"คอส\",\"amount\":1,\"price\":120,\"subtotal\":120}]}"</t>
  </si>
  <si>
    <t>🔥 Queued order with Trigger ID: 1708162829250461696</t>
  </si>
  <si>
    <t>🔥 Processing order for trigger: 1708162829250461696</t>
  </si>
  <si>
    <t>summarizeOrdersToPayments key: 26/09/2025|Pepper International</t>
  </si>
  <si>
    <t>✅ Late admin order detected. Attempting to generate document for Pepper International.</t>
  </si>
  <si>
    <t>✅ เริ่ม generateAdminDeliveryDocs สำหรับ: Pepper International วันที่: 26092025</t>
  </si>
  <si>
    <t>🔥 Deleted property for trigger: 1708162829250461696</t>
  </si>
  <si>
    <t>✅ Deleted trigger: 1708162829250461696</t>
  </si>
  <si>
    <t>json : "{\"destination\":\"Uffcadd844141cf0a43c0c2c87fb2389e\",\"events\":[{\"type\":\"message\",\"message\":{\"type\":\"text\",\"id\":\"580559649997324381\",\"quoteToken\":\"PVNoGPz9HV_BJMUu2oXRZBsHm5d3J05P9t4QJE6UwUtk2EtjTQu9H6-fPMMvBiLd-lXB00hizK1pwzSqAnFL5ia8WHjQ9SDhqHwUQOyoWSZ3XJMGKaEvyP4E9G76Np0OujT45-RALLFcGnM1sOj_5Q\",\"text\":\"คิดว่าให้สั่งใหม่ งั้นของพรุ่งนี้ยกเลิกนะคะ \"},\"webhookEventId\":\"01K62EW750WA1NJDKB6PGV9P17\",\"deliveryContext\":{\"isRedelivery\":false},\"timestamp\":1758871821292,\"source\":{\"type\":\"user\",\"userId\":\"Uc6055f977b197597baf773d364ef63ef\"},\"replyToken\":\"14452d60bada4603b2e6f3c608da2c88\",\"mode\":\"active\"}]}"</t>
  </si>
  <si>
    <t>json : "{\"destination\":\"Uffcadd844141cf0a43c0c2c87fb2389e\",\"events\":[{\"type\":\"message\",\"message\":{\"type\":\"text\",\"id\":\"580559705664651540\",\"quotedMessageId\":\"580548895969378377\",\"quoteToken\":\"QY4NNr9RLWkGFHtmD2ToUkpUa2oQFrU63E1i-XQXzJvVuDIZA3kibXjIn2ZwG5Orig5R2Zf4q2Ofw015Vf8tXBy0GaisjVkj_br-l9ZM00BArfFWqmFmcyHU7DtfzP8-WR_VSOQhs59LhzsXL_-kKQ\",\"text\":\"ยกเลิกอันนี้นะคะ\"},\"webhookEventId\":\"01K62EX7S6M1QRGBBWF13NS005\",\"deliveryContext\":{\"isRedelivery\":false},\"timestamp\":1758871854380,\"source\":{\"type\":\"user\",\"userId\":\"Uc6055f977b197597baf773d364ef63ef\"},\"replyToken\":\"131bd26102f64819b24a31e4c965a8f0\",\"mode\":\"active\"}]}"</t>
  </si>
  <si>
    <t>json : "{\"destination\":\"Uffcadd844141cf0a43c0c2c87fb2389e\",\"events\":[{\"type\":\"message\",\"message\":{\"type\":\"text\",\"id\":\"580559762924503491\",\"quoteToken\":\"2SRg0LuvnlOHRBPdXpzCQn5aWw8BIF8QrvoVZa7rz9-ZsRyRifPnubWO8vHo4j597jlSlBUDJdeI4Kte0pX8ChX0jf-zVYdInVfba0eZitDV_YpJx3fqr0N9H7LnehBNVqkp0pkWem5bfcKyyRubKA\",\"text\":\"ไปเอาผักไม่เกิน18:00 \"},\"webhookEventId\":\"01K62EY8ZBDQWG7Z50WWJN5VKA\",\"deliveryContext\":{\"isRedelivery\":false},\"timestamp\":1758871888451,\"source\":{\"type\":\"group\",\"groupId\":\"C41747ea1efc18cc949d4a55a898fbe2d\",\"userId\":\"Ud156635914c6ab5e082eb8cdedf98f3a\"},\"replyToken\":\"c6977a4c0b974727ad0ae671c792eb6c\",\"mode\":\"active\"}]}"</t>
  </si>
  <si>
    <t>json : "{\"destination\":\"Uffcadd844141cf0a43c0c2c87fb2389e\",\"events\":[{\"type\":\"message\",\"message\":{\"type\":\"text\",\"id\":\"580560940752961965\",\"quoteToken\":\"E6E1SbSWfyqOUMwjSUvQLhNCHeOAnjEK3HmwBmPfUWGfMUoVJ6HY9svOE3e3aa8cYoZiOS_UdmnvDb37qTVCSw0bm_iq6RAMJmtP0oKFpnlHw9_qMmy-RxtNlqRHAEx_wHjDx5yWAYoWaGcI5tCrHw\",\"text\":\"รบกวนเช็คให้ด้วยค่ะ\"},\"webhookEventId\":\"01K62FKPD8N20AEMXWTTG8E7W8\",\"deliveryContext\":{\"isRedelivery\":false},\"timestamp\":1758872590476,\"source\":{\"type\":\"user\",\"userId\":\"Ub25b4a42fcc8758cb1a211f1f480c6e3\"},\"replyToken\":\"f3fe6034f8014cdb80449a4e7d6e673a\",\"mode\":\"active\"}]}"</t>
  </si>
  <si>
    <t>json : "{\"destination\":\"Uffcadd844141cf0a43c0c2c87fb2389e\",\"events\":[{\"type\":\"message\",\"message\":{\"type\":\"text\",\"id\":\"580560861966893714\",\"quoteToken\":\"AAc3CXSSBL8PNEi6xPKtP6LYZiVFHuKpeLaGriJxxsKxd9uVLakk53z-SoxJGXyFtBHQo3q-plRJqRw14H0WEFArmOEjwAmzE4DxJYR1GKA_LKC3no9eMWYMHn4hl0q1puY3pEiTtSTdrVC9eRgYMw\",\"text\":\"ค้างผักพี่1ถุง วันนี้มีผู้หญิงมาส่ง เก็บไป120นะคะ\"},\"webhookEventId\":\"01K62FJ8F8RZWRJKQ9ECHX942Y\",\"deliveryContext\":{\"isRedelivery\":false},\"timestamp\":1758872543664,\"source\":{\"type\":\"user\",\"userId\":\"Ub25b4a42fcc8758cb1a211f1f480c6e3\"},\"replyToken\":\"d7e4e0a15e3c483589b5da7fc9348ed2\",\"mode\":\"active\"}]}"</t>
  </si>
  <si>
    <t>json : "{\"destination\":\"Uffcadd844141cf0a43c0c2c87fb2389e\",\"events\":[{\"type\":\"message\",\"message\":{\"type\":\"text\",\"id\":\"580560900286317041\",\"quotedMessageId\":\"580560861966893714\",\"quoteToken\":\"b2wxMqwyFvoI9ujBMf4pZRDnf5KU4vhB1RTMlP8GKagT0VwEXFrKvNZGRkWIcOoB1-PAaMGohTQJYed3QIaap12UQX7vmZmr7L6Gh5Uf-9qQbjzoxy8ECT4Z-CitrxHzlPf5TV9Qq1unmBhShp07_g\",\"text\":\"ไม่มีบิลด้วยค่ะ มาเก็บที่คาเฟ่\"},\"webhookEventId\":\"01K62FJYQVJHDG5759445E458X\",\"deliveryContext\":{\"isRedelivery\":false},\"timestamp\":1758872566434,\"source\":{\"type\":\"user\",\"userId\":\"Ub25b4a42fcc8758cb1a211f1f480c6e3\"},\"replyToken\":\"c44118c1c39346de9c5f60c4f59f738b\",\"mode\":\"active\"}]}"</t>
  </si>
  <si>
    <t>json : "{\"destination\":\"Uffcadd844141cf0a43c0c2c87fb2389e\",\"events\":[{\"type\":\"message\",\"message\":{\"type\":\"text\",\"id\":\"580560876277858512\",\"quoteToken\":\"zXnu8PbAOlkh7JGeVRUOsh8EWIjyPjJ1dvD6TyWvz5e-LbT9SuebQO_XrL9wEkn0wolNf-WanYxlXHwjQkv-iUkMEGEvUhsoP1AuYFON3Xl6wmLBZ2AD2VE3w6y5PuAt1RbleSo_WUGqPLkNy0M5Jg\",\"text\":\"แต่พี่จ่ายครบแล้ว\"},\"webhookEventId\":\"01K62FJGSPT079GV1RFAV8QK3F\",\"deliveryContext\":{\"isRedelivery\":false},\"timestamp\":1758872552048,\"source\":{\"type\":\"user\",\"userId\":\"Ub25b4a42fcc8758cb1a211f1f480c6e3\"},\"replyToken\":\"baa51e51b74b4283b67f48d7f7b2b222\",\"mode\":\"active\"}]}"</t>
  </si>
  <si>
    <t>json : "{\"destination\":\"Uffcadd844141cf0a43c0c2c87fb2389e\",\"events\":[{\"type\":\"message\",\"message\":{\"type\":\"text\",\"id\":\"580561149494296903\",\"quoteToken\":\"kGmucSn3tN2oSjg9rEBSKEE21WU8WNq05Cpjq95ZFyWvQb7jhINF0jJwADtPSH2hmZy0FId9gho5eWNyTIRU4RdEaR_NeMUE3OXtZjItIe49c632F99scE-DoLYhFqBj3YDD3LBnqqORWPEyg1_4nA\",\"text\":\"ใช่ค่ะ\"},\"webhookEventId\":\"01K62FQG3QHF9K65AVREXE1DTP\",\"deliveryContext\":{\"isRedelivery\":false},\"timestamp\":1758872714900,\"source\":{\"type\":\"user\",\"userId\":\"Ub25b4a42fcc8758cb1a211f1f480c6e3\"},\"replyToken\":\"0faca2b7b0e24f108ef4e3825f7abb01\",\"mode\":\"active\"}]}"</t>
  </si>
  <si>
    <t>json : "{\"destination\":\"Uffcadd844141cf0a43c0c2c87fb2389e\",\"events\":[{\"type\":\"message\",\"message\":{\"type\":\"text\",\"id\":\"580561183451644066\",\"quoteToken\":\"iCeZ0C6Y3KSCfNUeYvrzMxJIbmadU1VFVUCww6wwWoBvYKP3vY8bjbCCaUidmX1A4seR4FRC0eNC96J7lUSRWmlpatqTQ7MXbNR8VBvUB6-hpn_eSzsulVj28U_msXinvKiyK1RPOWZWFwj1YkItog\",\"text\":\"เป็นรอบหน้า สั่ง2ถุง จ่ายแค่120เนาะ \"},\"webhookEventId\":\"01K62FR3YA2ZB03BGWVWY3CQ5J\",\"deliveryContext\":{\"isRedelivery\":false},\"timestamp\":1758872735176,\"source\":{\"type\":\"user\",\"userId\":\"Ub25b4a42fcc8758cb1a211f1f480c6e3\"},\"replyToken\":\"8bf7630c80f34eae99a6a37bc69df78b\",\"mode\":\"active\"}]}"</t>
  </si>
  <si>
    <t>json : "{\"destination\":\"Uffcadd844141cf0a43c0c2c87fb2389e\",\"events\":[{\"type\":\"message\",\"message\":{\"type\":\"text\",\"id\":\"580561213566484827\",\"quoteToken\":\"vmfErVqSEHHnAjMBcv0BUUy9ucWxj8C1Wix0lP1hB07qPGUfYaGi9FkT2jkbtp_GFUNXXPSqHuj_KF7_hOiQara99JAWueVa3xcCEJKFe0lr-p2wwTPsUmgb8g7LCkB1Pyok3rdYZtdJ3GBGAwFOrg\",\"text\":\"โอเคค่ะ\"},\"webhookEventId\":\"01K62FRNFBKWXG6A5FKA2ZWWXA\",\"deliveryContext\":{\"isRedelivery\":false},\"timestamp\":1758872753254,\"source\":{\"type\":\"user\",\"userId\":\"Ub25b4a42fcc8758cb1a211f1f480c6e3\"},\"replyToken\":\"6dd417d812b2436086ffece5009b00b3\",\"mode\":\"active\"}]}"</t>
  </si>
  <si>
    <t>json : "{\"destination\":\"Uffcadd844141cf0a43c0c2c87fb2389e\",\"events\":[{\"type\":\"message\",\"message\":{\"type\":\"image\",\"id\":\"580572243730629195\",\"quoteToken\":\"LbDftFRyPpSYe5gca-irhmnR0jhBofF5F0FAdfrNv5e6UYbYgCqzN7A9h7qd4NZ21HRApceQ6Jj1Ksp9wYDjoWGRf1RiYMuQDoaQqqOUgsKqKp0Yp8v39g3VqG4LsyviUx-5-jOtQJVViwYb7MxG7A\",\"contentProvider\":{\"type\":\"line\"}},\"webhookEventId\":\"01K62P1A0QXCE5G8FWYS8MABZA\",\"deliveryContext\":{\"isRedelivery\":false},\"timestamp\":1758879327773,\"source\":{\"type\":\"user\",\"userId\":\"U7711f10ffcab56530d678ac3eace826f\"},\"replyToken\":\"044ea3fa789d4a7c8deac2c05151d71a\",\"mode\":\"active\"}]}"</t>
  </si>
  <si>
    <t>json : "{\"destination\":\"Uffcadd844141cf0a43c0c2c87fb2389e\",\"events\":[{\"type\":\"message\",\"message\":{\"type\":\"text\",\"id\":\"580575196537160237\",\"quoteToken\":\"m-zHMtMXlIPLh_GjMocIZXHr94KAHKJDcDlm3bYaDb5o7eKV6bUMixgN3hIzw54bmlVnXyfVMufaqpGHGv0DdksJIILDHHFQ2KNWlklfYTQJB4ADBqb0SWF5C3eJiIY9MClfnlbj4Bd5pEfUUIRd-Q\",\"text\":\"วันอาทิตย์เช้า \\nสั่งผักเบบี้คอส 5 kg \\nผักกรีนโอ๊ต 5 kg \\nผักเรดคอรัส 5 kg \"},\"webhookEventId\":\"01K62QQ0GCVQ03DGB06MW4R20A\",\"deliveryContext\":{\"isRedelivery\":false},\"timestamp\":1758881087567,\"source\":{\"type\":\"user\",\"userId\":\"Ua3053965758d74c5d89f517726b61c9b\"},\"replyToken\":\"73dcc146cb064c3cbc6901e4e17df60d\",\"mode\":\"active\"}]}"</t>
  </si>
  <si>
    <t>json : "{\"destination\":\"Uffcadd844141cf0a43c0c2c87fb2389e\",\"events\":[{\"type\":\"message\",\"message\":{\"type\":\"text\",\"id\":\"580594007806837319\",\"quoteToken\":\"oqq-YqEF16HzYX5nnHo8CWZNpcfvumqwyyTBzsIyFq8LY8FiwzaCarFBifS6bERr0uF2icAawfYwvSKLrDVU2DpwRwbcqTGhwH_GIoPsNvjuk5jJbgUZ_KcJuVHOhSJ53Q-rH4hqH5IaFsqVLD29yA\",\"text\":\"พี่ค่ะขอเปลี่ยนสั่งผักเป็นอย่างละ4โลนะคะ\"},\"webhookEventId\":\"01K632D604JDFG9C5YK392P049\",\"deliveryContext\":{\"isRedelivery\":false},\"timestamp\":1758892300097,\"source\":{\"type\":\"user\",\"userId\":\"Ua3053965758d74c5d89f517726b61c9b\"},\"replyToken\":\"4c4f12faf7ac42faa23a66d75e4b3d31\",\"mode\":\"active\"}]}"</t>
  </si>
  <si>
    <t>json : "{\"destination\":\"Uffcadd844141cf0a43c0c2c87fb2389e\",\"events\":[{\"type\":\"message\",\"message\":{\"type\":\"text\",\"id\":\"580598943512527444\",\"quoteToken\":\"E2LX9QJIlq2oAfVKB1ONTp8Ger4MnRzldOYnAQ0_FIXYqsA2eAfvYHvUdrYpeavKQG3Z9jWIdIOic85ep2FnF9I14Xrb_K83CqKk3FMU_KZfzG8AbtxClVJtabg1SOLMIoE4Gd51JGUK73nq4Bt6-A\",\"text\":\"สั่งผัก\"},\"webhookEventId\":\"01K6356YNZBGY1DCCPPXY22516\",\"deliveryContext\":{\"isRedelivery\":false},\"timestamp\":1758895241863,\"source\":{\"type\":\"user\",\"userId\":\"U0d6b72543464859ef62065c9501370cd\"},\"replyToken\":\"f626c0ff7cc749a2bb9be803c7f4b4fc\",\"mode\":\"active\"}]}"</t>
  </si>
  <si>
    <t>json : "{\"date\":\"2025-09-26T14:01:05.570Z\",\"deliveryDate\":\"2025-09-27\",\"user\":\"Ginda wagyu\",\"userLine\":\"Moo_Mhee 🍎🥨🌧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</si>
  <si>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{"sentMessages":[{"id":"580598988743901237","quoteToken":"hSJh7tEM5R4r1UnCu8HEzA8coBIXN7sE9gZR_WIRWF9pBcZ73WYqBvU6jR0cjXGK8zdhBoj71AN4Vt1hQ_XlkiPNHQIm40_i_Lmy38NDw4ZSZDyHh0AurNRmVykifwFi8TFVIrSKu2NFRAxqt8I9NA"}]}</t>
  </si>
  <si>
    <t>🔥 Queued order with Trigger ID: 397075520426082304</t>
  </si>
  <si>
    <t>json : "{\"destination\":\"Uffcadd844141cf0a43c0c2c87fb2389e\",\"events\":[{\"type\":\"message\",\"message\":{\"type\":\"text\",\"id\":\"580599039997772000\",\"quoteToken\":\"XTR_w2Hp2ixWHwXnlYdoacKQ5a6dUjrDh4NRbBs9FqCrs-9DkjUrodf2F6L_WkE_oUrp6B4KNxZOMfxgRuLP1YarNd35pERx8ttmcqEZ5t15s8O-7ey4NqECgtT3P7-Mj_mHHMsp5qeV7RwsWZ35mA\",\"text\":\"มาได้ตั้งแต่ 10 โมงเลยนะคะ\"},\"webhookEventId\":\"01K6358QA5ZVR4TBSWSHCDPW0R\",\"deliveryContext\":{\"isRedelivery\":false},\"timestamp\":1758895299400,\"source\":{\"type\":\"user\",\"userId\":\"U0d6b72543464859ef62065c9501370cd\"},\"replyToken\":\"dec49ea0a635454a946692d62d9543b0\",\"mode\":\"active\"}]}"</t>
  </si>
  <si>
    <t>🔥 Processing order for trigger: 397075520426082304</t>
  </si>
  <si>
    <t>summarizeOrdersToPayments key: 27/09/2025|Ginda wagyu</t>
  </si>
  <si>
    <t>🔥 Deleted property for trigger: 397075520426082304</t>
  </si>
  <si>
    <t>✅ Deleted trigger: 397075520426082304</t>
  </si>
  <si>
    <t>json : "{\"destination\":\"Uffcadd844141cf0a43c0c2c87fb2389e\",\"events\":[{\"type\":\"message\",\"message\":{\"type\":\"text\",\"id\":\"580602928185213150\",\"quoteToken\":\"HfSJowuQsp4IxYr4I1ydo6mdQx2S0mldyleEvnTH70yLIYIvZ39kBf-j9nN3exiJHJ-CvEPuz72VRQ_LZsM_3ztpDkDH7Y19LACvIhEsBZ-4yhyHrZSZ36URWTJ3NG-avVreSjQFRcEbCMT9eul_bQ\",\"text\":\"สั่งผัก\"},\"webhookEventId\":\"01K637FE2CKZVZAB4Q8HGYR6RD\",\"deliveryContext\":{\"isRedelivery\":false},\"timestamp\":1758897616908,\"source\":{\"type\":\"user\",\"userId\":\"Uf31fcbb445a04ac9cfb8fb58a37d2724\"},\"replyToken\":\"945afe77bad84a19b3718b34ed219e77\",\"mode\":\"active\"}]}"</t>
  </si>
  <si>
    <t>json : "{\"date\":\"2025-09-26T14:40:56.476Z\",\"deliveryDate\":\"2025-09-27\",\"user\":\"Pepper International\",\"userLine\":\"Nöei\",\"payMethod\":\"เงินสด\",\"userId\":\"Uf31fcbb445a04ac9cfb8fb58a37d2724\",\"order\":[{\"name\":\"Cos\",\"nameTh\":\"คอส\",\"amount\":1,\"price\":120,\"subtotal\":120,\"image\":\"https://i.postimg.cc/643mw8Cv/03.png\"}]}"</t>
  </si>
  <si>
    <t>📬 pushFlexMessage : {"sentMessages":[{"id":"580602999169352148","quoteToken":"T6v8-rQjFG78RuyIjsfGNlxVia-zwzZpP6XxxCcZPwRYMn1eZOybqWOAQ0mdxEgSpGyZb4Eh2v3OYIbhJSX9CnmY5VVGSvEFXcDnXy54qtuCYddDvzq9X-nFLJKKgpioq_Kkn4Og3dHqDIYrNGojXw"}]}</t>
  </si>
  <si>
    <t>🔥 Queued order with Trigger ID: 4846227529557606400</t>
  </si>
  <si>
    <t>🔥 Processing order for trigger: 4846227529557606400</t>
  </si>
  <si>
    <t>summarizeOrdersToPayments key: 27/09/2025|Pepper International</t>
  </si>
  <si>
    <t>🔥 Deleted property for trigger: 4846227529557606400</t>
  </si>
  <si>
    <t>✅ Deleted trigger: 4846227529557606400</t>
  </si>
  <si>
    <t>json : "{\"date\":\"2025-09-26T17:15:54.321Z\",\"deliveryDate\":\"2025-09-27\",\"user\":\"8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</si>
  <si>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{"sentMessages":[{"id":"580618601125118276","quoteToken":"-bj3TNfg-3HGt3nqpO0sBijov4lM4mzVVxv9qpmVUOEul5nFTHsJBYWwlYEAHBqaUjv0eEuOfztRmlPfd1qxPIm-szy-_sV_ho48Flheg5O6ILvei3yEGVfFAX7wIWqhHIaMbzTthvczLH8KoghzwA"}]}</t>
  </si>
  <si>
    <t>🔥 Queued order with Trigger ID: 507114841702400000</t>
  </si>
  <si>
    <t>🔥 Processing order for trigger: 507114841702400000</t>
  </si>
  <si>
    <t>summarizeOrdersToPayments key: 27/09/2025|8 Dining</t>
  </si>
  <si>
    <t>🔥 Deleted property for trigger: 507114841702400000</t>
  </si>
  <si>
    <t>✅ Deleted trigger: 507114841702400000</t>
  </si>
  <si>
    <t>json : "{\"destination\":\"Uffcadd844141cf0a43c0c2c87fb2389e\",\"events\":[{\"type\":\"message\",\"message\":{\"type\":\"text\",\"id\":\"580619358632935596\",\"quoteToken\":\"oxj0DxJVMKjlYOI0-cnp4SfoCibbH3QONl3XnOswj8WHqcIoBdsm_D5eGur4K_PYsqkGjmuRAj5Wm1SggyLDY3TKDV2oo-_3FuxVJ-MdFmXnLHOxBD377LhEADjXJ0ALSbHHepBUGGddCGNsw8XMLQ\",\"text\":\"สั่งผัก\"},\"webhookEventId\":\"01K63GTAC2JDMJ5HQKZF9FGDRQ\",\"deliveryContext\":{\"isRedelivery\":false},\"timestamp\":1758907410416,\"source\":{\"type\":\"user\",\"userId\":\"U863ec6850ff494c8ad50b25afa94efb0\"},\"replyToken\":\"f753176b396240adac148b8e0394c983\",\"mode\":\"active\"}]}"</t>
  </si>
  <si>
    <t>json : "{\"date\":\"2025-09-26T17:24:05.534Z\",\"deliveryDate\":\"2025-09-27\",\"user\":\"Rare\",\"userLine\":\"21gun\",\"payMethod\":\"เครดิต\",\"userId\":\"U863ec6850ff494c8ad50b25afa94efb0\",\"order\":[{\"name\":\"Wild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ร็อคเก็ต\",\"amount\":0.5,\"price\":300,\"subtotal\":150,\"image\":\"https://ofarmorganic.com/wp-content/uploads/2020/05/rocket-salad-2.jpg\"},{\"name\":\"Red Coral\",\"nameTh\":\"เรดคอรัล\",\"amount\":1,\"price\":140,\"subtotal\":140,\"image\":\"https://i.postimg.cc/XJTHF1Wf/image.jpg\"}]}"</t>
  </si>
  <si>
    <t>📬 pushFlexMessage : {"sentMessages":[{"id":"580619427554000982","quoteToken":"ZFUCFIRkljMDyr9qUKHRxB_CzfHF6YP9qes6eyi_vZRQ0tWnmGbqwozgnYUbUsMTMCW9f7lsoo2oXzDpUPsGG1wTUzfpu05MGDF0hqQ1infQZ5x0PJ0Xp2mjrBwXviIR9kc-qXyuSMGBj2qY6yvOVA"}]}</t>
  </si>
  <si>
    <t>🔥 Queued order with Trigger ID: 6202014186529095680</t>
  </si>
  <si>
    <t>🔥 Processing order for trigger: 6202014186529095680</t>
  </si>
  <si>
    <t>summarizeOrdersToPayments key: 27/09/2025|Rare</t>
  </si>
  <si>
    <t>🔥 Deleted property for trigger: 6202014186529095680</t>
  </si>
  <si>
    <t>✅ Deleted trigger: 6202014186529095680</t>
  </si>
  <si>
    <t>sendDailyOrderSummary formattedToday : 27/09/2025</t>
  </si>
  <si>
    <t>sendDailyOrderSummary todayRows : [[1039,"26 Sep 2025 เวลา 12:45","2025-09-26T17:00:00.000Z","ไวท์เฮ้าส์","Green Oak",0.5,120,60,"เงินสด"],[1039,"26 Sep 2025 เวลา 12:45","2025-09-26T17:00:00.000Z","ไวท์เฮ้าส์","Butter Head",0.5,120,60,"เงินสด"],[1039,"26 Sep 2025 เวลา 12:45","2025-09-26T17:00:00.000Z","ไวท์เฮ้าส์","Red Coral",0.5,140,70,"เงินสด"],[1041,"26 Sep 2025 เวลา 21:02","2025-09-26T17:00:00.000Z","Ginda wagyu","Cos",5,120,600,"โอนเงิน"],[1042,"26 Sep 2025 เวลา 21:43","2025-09-26T17:00:00.000Z","Pepper International","Cos",1,120,120,"เงินสด"],[1043,"27 Sep 2025 เวลา 00:16","2025-09-26T17:00:00.000Z","8 Dining","Green Oak",1,120,120,"เครดิต"],[1043,"27 Sep 2025 เวลา 00:16","2025-09-26T17:00:00.000Z","8 Dining","Red Oak",1,120,120,"เครดิต"],[1043,"27 Sep 2025 เวลา 00:16","2025-09-26T17:00:00.000Z","8 Dining","Cos",1,120,120,"เครดิต"],[1044,"27 Sep 2025 เวลา 00:25","2025-09-26T17:00:00.000Z","Rare","Wild Rocket",0.5,300,150,"เครดิต"],[1044,"27 Sep 2025 เวลา 00:25","2025-09-26T17:00:00.000Z","Rare","Red Coral",1,140,140,"เครดิต"]]</t>
  </si>
  <si>
    <t>json : "{\"destination\":\"Uffcadd844141cf0a43c0c2c87fb2389e\",\"events\":[{\"type\":\"message\",\"message\":{\"type\":\"text\",\"id\":\"580668046667153562\",\"quoteToken\":\"w1jLD-jQbUbMFx67uSez2GyIaY25Nwtm3j3Y8Z5NkwgAreXQSM6FQPgJZsJSvz9DBfzhctCc1ZetsQ7LfMioX7FVGXkYByVD-AdWuNbGyNWMUlLFLTfe-nvO6Hl3AhEJrGFnmO99ygerogZTvcR5sQ\",\"text\":\"โชเนน 1\\nกรีน 1 \\nเรด 1\"},\"webhookEventId\":\"01K64CFYBVKM649CWA8TS0EK5R\",\"deliveryContext\":{\"isRedelivery\":false},\"timestamp\":1758936430551,\"source\":{\"type\":\"user\",\"userId\":\"Uc0f3910d135521f0995ac379d0c945f8\"},\"replyToken\":\"c3a03a5ea2e249cfb2c22a47aa2a30e6\",\"mode\":\"active\"}]}"</t>
  </si>
  <si>
    <t>json : "{\"destination\":\"Uffcadd844141cf0a43c0c2c87fb2389e\",\"events\":[{\"type\":\"message\",\"message\":{\"type\":\"text\",\"id\":\"580668083593806356\",\"quoteToken\":\"Y58Ksz3ufpDk0IXHivaVLskKxWNqyqS_rjStjxsNoZmyE9p34Dafw532blVefW3cifYExQkNAar1JimVJD2LHIc9JeijYKoqeGugMzdR_jLltZagEYJp_g7nsdt6Q9fePXzVdIZBe-QiYcqvhUq1iQ\",\"text\":\"แฟทบอย\\nเรดคอรัล 1 โล\\nฟิลเลย์1โล\\n\"},\"webhookEventId\":\"01K64CGKRM9JCZ09M6MYESXD7F\",\"deliveryContext\":{\"isRedelivery\":false},\"timestamp\":1758936452566,\"source\":{\"type\":\"user\",\"userId\":\"Uc0f3910d135521f0995ac379d0c945f8\"},\"replyToken\":\"0fe68c1fcd0c4ecba860689596904cc0\",\"mode\":\"active\"}]}"</t>
  </si>
  <si>
    <t>json : "{\"date\":\"2025-09-27T01:44:18.232Z\",\"deliveryDate\":\"2025-09-27\",\"user\":\"Fat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</si>
  <si>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3803144633815400448</t>
  </si>
  <si>
    <t>json : "{\"date\":\"2025-09-27T01:44:56.420Z\",\"deliveryDate\":\"2025-09-27\",\"user\":\"Shounen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</si>
  <si>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6528881856547389440</t>
  </si>
  <si>
    <t>🔥 Processing order for trigger: 6528881856547389440</t>
  </si>
  <si>
    <t>summarizeOrdersToPayments key: 27/09/2025|Shounen Yakiniku</t>
  </si>
  <si>
    <t>🔥 Deleted property for trigger: 6528881856547389440</t>
  </si>
  <si>
    <t>✅ Deleted trigger: 6528881856547389440</t>
  </si>
  <si>
    <t>🔥 Processing order for trigger: 3803144633815400448</t>
  </si>
  <si>
    <t>summarizeOrdersToPayments key: 27/09/2025|Fat Boy</t>
  </si>
  <si>
    <t>🔥 Deleted property for trigger: 3803144633815400448</t>
  </si>
  <si>
    <t>✅ Deleted trigger: 3803144633815400448</t>
  </si>
  <si>
    <t>sendDailyPackingSummary formattedToday : 27/09/2025</t>
  </si>
  <si>
    <t>sendDailyPackingSummary todayRows : [[1039,"26 Sep 2025 เวลา 12:45","2025-09-26T17:00:00.000Z","ไวท์เฮ้าส์","Green Oak",0.5,120,60,"เงินสด"],[1039,"26 Sep 2025 เวลา 12:45","2025-09-26T17:00:00.000Z","ไวท์เฮ้าส์","Butter Head",0.5,120,60,"เงินสด"],[1039,"26 Sep 2025 เวลา 12:45","2025-09-26T17:00:00.000Z","ไวท์เฮ้าส์","Red Coral",0.5,140,70,"เงินสด"],[1041,"26 Sep 2025 เวลา 21:02","2025-09-26T17:00:00.000Z","Ginda wagyu","Cos",5,120,600,"โอนเงิน"],[1042,"26 Sep 2025 เวลา 21:43","2025-09-26T17:00:00.000Z","Pepper International","Cos",1,120,120,"เงินสด"],[1043,"27 Sep 2025 เวลา 00:16","2025-09-26T17:00:00.000Z","8 Dining","Green Oak",1,120,120,"เครดิต"],[1043,"27 Sep 2025 เวลา 00:16","2025-09-26T17:00:00.000Z","8 Dining","Red Oak",1,120,120,"เครดิต"],[1043,"27 Sep 2025 เวลา 00:16","2025-09-26T17:00:00.000Z","8 Dining","Cos",1,120,120,"เครดิต"],[1044,"27 Sep 2025 เวลา 00:25","2025-09-26T17:00:00.000Z","Rare","Wild Rocket",0.5,300,150,"เครดิต"],[1044,"27 Sep 2025 เวลา 00:25","2025-09-26T17:00:00.000Z","Rare","Red Coral",1,140,140,"เครดิต"],[1045,"27 Sep 2025 เวลา 08:45","2025-09-26T17:00:00.000Z","Shounen Yakiniku","Green Oak",1,120,120,"เครดิต"],[1045,"27 Sep 2025 เวลา 08:45","2025-09-26T17:00:00.000Z","Shounen Yakiniku","Red Oak",1,120,120,"เครดิต"],[1046,"27 Sep 2025 เวลา 08:46","2025-09-26T17:00:00.000Z","Fat Boy","Frillice Iceberg",1,140,140,"เครดิต"],[1046,"27 Sep 2025 เวลา 08:46","2025-09-26T17:00:00.000Z","Fat Boy","Red Coral",1,140,140,"เครดิต"]]</t>
  </si>
  <si>
    <t>json : "{\"destination\":\"Uffcadd844141cf0a43c0c2c87fb2389e\",\"events\":[{\"type\":\"message\",\"message\":{\"type\":\"text\",\"id\":\"580686619582398741\",\"quoteToken\":\"QyOYBma6vx6rhUURAfiXcYUIyOUuCuCX0-eBOFs8djX2ZarINv6J98-pXP7-UEazp9P0IjEMEvZThuLms4vcC5pX74CdOsyF-6Gw8AhO6Hxg_kQyYT0TK5TWQlhjKXmexNDfe9RHamMLluPUpS14Qg\",\"text\":\"สั่งผัก\"},\"webhookEventId\":\"01K64Q1S3GR3NT2VP0RN001F5F\",\"deliveryContext\":{\"isRedelivery\":false},\"timestamp\":1758947501035,\"source\":{\"type\":\"user\",\"userId\":\"Ub61ffc31749c91e81bdbf2f37821bf49\"},\"replyToken\":\"80f8caf86d564e58b68095449a626b79\",\"mode\":\"active\"}]}"</t>
  </si>
  <si>
    <t>json : "{\"date\":\"2025-09-27T04:32:06.256Z\",\"deliveryDate\":\"2025-09-28\",\"user\":\"คริสตัลคาเฟ่\",\"userLine\":\"ร้าน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</si>
  <si>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{"sentMessages":[{"id":"580686666508534035","quoteToken":"iGFaYXrvULJDtpfUHyKkDoJONqGaGY-xxbyRl9p7WNhDOcYl_uuQkmeJpndatEa_Vu7d_Kdp2lhEuek5a6P4ZTNMoGOF7HlQkQWxuNHE16p0XePg_76oanAfyBv6tL7Ehj4RVqNzRLfJGdPGB3ZLIA"}]}</t>
  </si>
  <si>
    <t>🔥 Queued order with Trigger ID: 6549335478653419520</t>
  </si>
  <si>
    <t>🔥 Processing order for trigger: 6549335478653419520</t>
  </si>
  <si>
    <t>Delivery Date : Sun Sep 28 2025 07:00:00 GMT+0700 (เวลาอินโดจีน)</t>
  </si>
  <si>
    <t>Delivery Date Formated: 28/09/2025</t>
  </si>
  <si>
    <t>summarizeOrdersToPayments key: 28/09/2025|คริสตัลคาเฟ่</t>
  </si>
  <si>
    <t>🔥 Deleted property for trigger: 6549335478653419520</t>
  </si>
  <si>
    <t>✅ Deleted trigger: 6549335478653419520</t>
  </si>
  <si>
    <t>json : "{\"destination\":\"Uffcadd844141cf0a43c0c2c87fb2389e\",\"events\":[{\"type\":\"message\",\"message\":{\"type\":\"text\",\"id\":\"580690587645378649\",\"quoteToken\":\"CAMI9CXHmPStrH8r0QX_SwatfBWV5EqZiBeftJAQPNyYnO9YkyRtDYaZ9IXSt8zap-s_iElAc3zJZqy8cVc8XsLexU-fboYIoRTnUD9tDXMb--XMJaUG262lqg6ypwxiWnQRxdgp6hHd3jVYgmliZQ\",\"text\":\"ถ้าส่งแล้วแจ้งเจี๊ยบหน่อยนะคะ \"},\"webhookEventId\":\"01K64S9Z6WGGFH7EB4Q7FNXMPJ\",\"deliveryContext\":{\"isRedelivery\":false},\"timestamp\":1758949866208,\"source\":{\"type\":\"user\",\"userId\":\"U0d6b72543464859ef62065c9501370cd\"},\"replyToken\":\"05e0ca28eda441a6a5face58cf8ac732\",\"mode\":\"active\"}]}"</t>
  </si>
  <si>
    <t>json : "{\"destination\":\"Uffcadd844141cf0a43c0c2c87fb2389e\",\"events\":[{\"type\":\"message\",\"message\":{\"type\":\"text\",\"id\":\"580690603382407735\",\"quoteToken\":\"JX8eub6U0n78byFInnC2DuzLFsnbK5qjywp837OxD5770e-k5_J6NB-HSFsbb1jLMZnIWloUdts4qmnSYs95DtSRVPTcujzU8C1cMBruKYvY7r3CUdoCQzOqSP3NClLc7cDV2iiFDKlAasypkSDsCA\",\"text\":\"จะได้โอนเงินให้ค่ะ \"},\"webhookEventId\":\"01K64SA7WV7NSQJRSXAKJGQT29\",\"deliveryContext\":{\"isRedelivery\":false},\"timestamp\":1758949875445,\"source\":{\"type\":\"user\",\"userId\":\"U0d6b72543464859ef62065c9501370cd\"},\"replyToken\":\"9cb6dfab47a34d839f964477542af066\",\"mode\":\"active\"}]}"</t>
  </si>
  <si>
    <t>json : "{\"destination\":\"Uffcadd844141cf0a43c0c2c87fb2389e\",\"events\":[{\"type\":\"message\",\"message\":{\"type\":\"image\",\"id\":\"580693194472423460\",\"quoteToken\":\"n4XgbSjhawOkWi0DKZYf7rtr3VW_NBZSvmCgct4Hw-KFg5Lg3JPNAS1zytY1g_EVhGL-bbyzpL09CXzCTm5KUvVbOhoXjdhewltJQMnWKOKRWeACPLt0NLD-JSAKe4lmA6l9uAPQsTCGWeYv0wBJRA\",\"contentProvider\":{\"type\":\"line\"}},\"webhookEventId\":\"01K64TSCJ01T8H57S80Z1ZMCF1\",\"deliveryContext\":{\"isRedelivery\":false},\"timestamp\":1758951420100,\"source\":{\"type\":\"user\",\"userId\":\"U0d6b72543464859ef62065c9501370cd\"},\"replyToken\":\"f37f9651b89446ff9d7c9a65293ff3de\",\"mode\":\"active\"}]}"</t>
  </si>
  <si>
    <t>json : "{\"destination\":\"Uffcadd844141cf0a43c0c2c87fb2389e\",\"events\":[{\"type\":\"message\",\"message\":{\"type\":\"text\",\"id\":\"580697259541266746\",\"quoteToken\":\"wDXktkmqEzM7-ZYxA85BSl-XZs7Vaxoz2f2QQhVc8HnNuJ_eXfRVqR-Un1DPkymN0oI7xPnNq209O7RIrK6diS9EqRObZ-p34BCP1gjWW5Y1__UcOWO--MO09Z31Db-rkfRKNzv7lg30y8klgAi3TA\",\"text\":\"สวัสดีค่ะ\"},\"webhookEventId\":\"01K64X3A68E6H876ATH8H8VXCM\",\"deliveryContext\":{\"isRedelivery\":false},\"timestamp\":1758953842804,\"source\":{\"type\":\"user\",\"userId\":\"U78617910c23af5dc02e8b5d4035a5026\"},\"replyToken\":\"1b18354fa0e64c55ac34c3f8f28a456b\",\"mode\":\"active\"}]}"</t>
  </si>
  <si>
    <t>json : "{\"destination\":\"Uffcadd844141cf0a43c0c2c87fb2389e\",\"events\":[{\"type\":\"message\",\"message\":{\"type\":\"text\",\"id\":\"580697325862388139\",\"quoteToken\":\"cippyHlGI75E96oyTzOIqvyL9qABMFPgCm47tM_5DVp2gfhLgB-ufh4TWKv_0oSRNy__gq9BPSBHUXPeH8eNvUbb6t0v7uX2JbW-Kl_1xqoCmKQktQHAYrf6v6ZvnJPzz36JH9rRBK48_OqGv-3lng\",\"text\":\"ถ้าจะสั่งผักสลัดไปวันนี้ส่งวันนี้ได้เลยไหมคะ\"},\"webhookEventId\":\"01K64X4GREW4SP483SRQT3YR6C\",\"deliveryContext\":{\"isRedelivery\":false},\"timestamp\":1758953882371,\"source\":{\"type\":\"user\",\"userId\":\"U78617910c23af5dc02e8b5d4035a5026\"},\"replyToken\":\"37c7fce8bb024699aa840dcc9210dff4\",\"mode\":\"active\"}]}"</t>
  </si>
  <si>
    <t>json : "{\"destination\":\"Uffcadd844141cf0a43c0c2c87fb2389e\",\"events\":[{\"type\":\"message\",\"message\":{\"type\":\"text\",\"id\":\"580697378291187768\",\"quoteToken\":\"gh_C3qdQGdvGH8hoVzVf5obxr6Ci4zQ0DHZBMDsC5d4ZWnt-Pnxr8HjlMv9Mc1ctP4gdzEb67EMroCIewn4HMlPOB88Dc6kNeHZ_oaBkknBKfBq-nmLJPlxHbaU9-QzkJXjsl5oJKj0H1ifLMsGmeQ\",\"text\":\"ว่าจะสั่งไปอย่างละ 2 กิโลกรัม\"},\"webhookEventId\":\"01K64X5FJTTTX7B36RK0SF51MC\",\"deliveryContext\":{\"isRedelivery\":false},\"timestamp\":1758953913720,\"source\":{\"type\":\"user\",\"userId\":\"U78617910c23af5dc02e8b5d4035a5026\"},\"replyToken\":\"764edf84601743bf8d58f25da3f3f486\",\"mode\":\"active\"}]}"</t>
  </si>
  <si>
    <t>json : "{\"destination\":\"Uffcadd844141cf0a43c0c2c87fb2389e\",\"events\":[{\"type\":\"message\",\"message\":{\"type\":\"text\",\"id\":\"580729116571992143\",\"quoteToken\":\"80YAZNVaSD4Ko0C0Zssvjr1sX4_WFrWnzfOXvZhcvpzdvnoeTdOdOByIpJl6uLsq-0tvxAS56Vg1Zdh_LVzle84aMAbV9QmQufdsWajvMquUN0bXc7OP6uwBHUo4ljxF7h_rFIFd78X-peXqIjcjyg\",\"text\":\"เดี๋ยวจะสั่งไปวันนี้แต่ว่ารอรับออเดอร์กับน้องที่ร้านก่อนนะคะ\"},\"webhookEventId\":\"01K65F6SEJKK0EV5HHNSE49YFT\",\"deliveryContext\":{\"isRedelivery\":false},\"timestamp\":1758972831094,\"source\":{\"type\":\"user\",\"userId\":\"U78617910c23af5dc02e8b5d4035a5026\"},\"replyToken\":\"318062431e4d4e71b43a5e0960b9557c\",\"mode\":\"active\"}]}"</t>
  </si>
  <si>
    <t>json : "{\"destination\":\"Uffcadd844141cf0a43c0c2c87fb2389e\",\"events\":[{\"type\":\"message\",\"message\":{\"type\":\"text\",\"id\":\"580737285247992014\",\"quoteToken\":\"65bJj7KAK4w0AJGdlPtWTygPEYQdLnlvqAArGMXnhfXMJZ22ljaJkL7qgo1tZmyg5JpQ_zkXtnf42h06GNQHcuTz3W_T_CvVLOIr_04EPbZggTtAsGe76aqCt5UTwhek7j02Ol-J0ma3IxkD602LNw\",\"text\":\"สั่งผัก\"},\"webhookEventId\":\"01K65KVCAM2MBYHSTP7EK61BSV\",\"deliveryContext\":{\"isRedelivery\":false},\"timestamp\":1758977699962,\"source\":{\"type\":\"user\",\"userId\":\"Uf31fcbb445a04ac9cfb8fb58a37d2724\"},\"replyToken\":\"86926272de134821b39b54c57f65ea3e\",\"mode\":\"active\"}]}"</t>
  </si>
  <si>
    <t>json : "{\"destination\":\"Uffcadd844141cf0a43c0c2c87fb2389e\",\"events\":[{\"type\":\"message\",\"message\":{\"type\":\"text\",\"id\":\"580737366634004520\",\"quoteToken\":\"dR5mwJErody9zXc48-7KkHCWTAYy8L6i44ZRmS9DLuByV0pMcB2aEY3w5m-d_rCNsrJ5ALaMeKaRRntET5KPaxNyCzLHqRtSR8WnjX0zXst96pCcadUwUsfyTTuWkQxxGOvs7ID40n_PP6iNHY0IxQ\",\"text\":\"สั่งผัก\"},\"webhookEventId\":\"01K65KWVW6NNT60YQ03HPJY7Z4\",\"deliveryContext\":{\"isRedelivery\":false},\"timestamp\":1758977748609,\"source\":{\"type\":\"user\",\"userId\":\"Ub25b4a42fcc8758cb1a211f1f480c6e3\"},\"replyToken\":\"9592c48a80704282b9084ffaf10f6628\",\"mode\":\"active\"}]}"</t>
  </si>
  <si>
    <t>json : "{\"date\":\"2025-09-27T12:56:31.709Z\",\"deliveryDate\":\"2025-09-28\",\"user\":\"Den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</si>
  <si>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json : "{\"date\":\"2025-09-27T12:56:36.841Z\",\"deliveryDate\":\"2025-09-28\",\"user\":\"Pepper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\",\"amount\":0.5,\"price\":120,\"subtotal\":60,\"image\":\"https://i.postimg.cc/8F4451pB/08.png\"},{\"name\":\"Cos\",\"nameTh\":\"คอส\",\"amount\":1,\"price\":120,\"subtotal\":120,\"image\":\"https://i.postimg.cc/643mw8Cv/03.png\"}]}"</t>
  </si>
  <si>
    <t>📬 pushFlexMessage : {"sentMessages":[{"id":"580737445151900126","quoteToken":"3PR9VZaUBSi9-PZQVlm9pFTlQRHp4Dy95evafYuSpkN-kaTZf0motCNA_Su8cU1BTk3gaeDQBNH1-unMCROJkBYg4B5_RjtcljO16j9IOjCRsUsEo_EUHSEvInzEvNsmCiFMqaX1oYVI2FcqKPfftw"}]}</t>
  </si>
  <si>
    <t>📬 pushFlexMessage : {"sentMessages":[{"id":"580737448054096336","quoteToken":"cdte63YOT7MSNXtVyHTlezRv3bIAEPqVEqmcTwSEF4Yz-4HO2IRgoq7cgWNaWnhzyjGKBY4H-sh7OfDSv8SlckHeaShH6cHZwwqPU5osKK6wPs5R3ZjZYZYWCSa_KXOV-z-y_Z-7OwckwyR2Ol4f1Q"}]}</t>
  </si>
  <si>
    <t>🔥 Queued order with Trigger ID: 1915133867270864896</t>
  </si>
  <si>
    <t>🔥 Queued order with Trigger ID: 1429543146798186496</t>
  </si>
  <si>
    <t>🔥 Processing order for trigger: 1915133867270864896</t>
  </si>
  <si>
    <t>summarizeOrdersToPayments key: 28/09/2025|Den Shabu</t>
  </si>
  <si>
    <t>🔥 Processing order for trigger: 1429543146798186496</t>
  </si>
  <si>
    <t>🔥 Deleted property for trigger: 1915133867270864896</t>
  </si>
  <si>
    <t>✅ Deleted trigger: 1915133867270864896</t>
  </si>
  <si>
    <t>summarizeOrdersToPayments key: 28/09/2025|Pepper International</t>
  </si>
  <si>
    <t>🔥 Deleted property for trigger: 1429543146798186496</t>
  </si>
  <si>
    <t>✅ Deleted trigger: 1429543146798186496</t>
  </si>
  <si>
    <t>json : "{\"destination\":\"Uffcadd844141cf0a43c0c2c87fb2389e\",\"events\":[{\"type\":\"message\",\"message\":{\"type\":\"text\",\"id\":\"580739958680846796\",\"quoteToken\":\"d6hyAmGlfgcU4tsn-crXzJLZwUyDdFUkqH7ZJywbCFh40BYjMSAkBxu_F1QrRbP_VnID-ii5VjvK8tTgMwa0nZpvK11-BCJ5QMHBb5IaDWVfj0_RsQXUqWR_-mwmVAOaxJyH2nK29Zqo4e9OejWGOg\",\"text\":\"สั่งผัก\"},\"webhookEventId\":\"01K65NC09XYE38T00PQCGSB4D4\",\"deliveryContext\":{\"isRedelivery\":false},\"timestamp\":1758979293453,\"source\":{\"type\":\"user\",\"userId\":\"U78617910c23af5dc02e8b5d4035a5026\"},\"replyToken\":\"d1f7991657c54a029747a8c996a07aec\",\"mode\":\"active\"}]}"</t>
  </si>
  <si>
    <t>json : "{\"destination\":\"Uffcadd844141cf0a43c0c2c87fb2389e\",\"events\":[{\"type\":\"message\",\"message\":{\"type\":\"text\",\"id\":\"580740029580574722\",\"quoteToken\":\"B0E1lZCXs9FBYIfMKs_-zHcbwBPA4IUkwId5Ort0aMdzz8DZxeGOA3vZkbsnJiIP3nbsl2NoRyU3pRUGiJOXRn1I3Q2IPxwI0a3nIgUOtnWqCLfCyuVesKPzx32BncRx-U-zucPiXveX9mBEC6eL-A\",\"text\":\"  สั่งผักสลัดหน่อยค่ะ\\nกรีนโอ๊ค2โล\\nเรดโอ๊ค 2โล\\nฟินเดย์2โล\\nผักเบบี้คอส2โล\\nขอบคุณค่ะ\\n\"},\"webhookEventId\":\"01K65ND9TNFXE958HDAS3AJPY3\",\"deliveryContext\":{\"isRedelivery\":false},\"timestamp\":1758979335713,\"source\":{\"type\":\"user\",\"userId\":\"U78617910c23af5dc02e8b5d4035a5026\"},\"replyToken\":\"65d651ba63cd4393a0fa59f1444acc57\",\"mode\":\"active\"}]}"</t>
  </si>
  <si>
    <t>json : "{\"destination\":\"Uffcadd844141cf0a43c0c2c87fb2389e\",\"events\":[{\"type\":\"message\",\"message\":{\"type\":\"text\",\"id\":\"580749831099121971\",\"quoteToken\":\"les2x-dPchxobsVdPd25GrR8tud2z5sy5iYI47P-38LRxXQqo3c5U3rQroEf9QFZAXNwzpuwTerXsngv4lxqHAIUO5bhn0kxNXuRevEMAzY-HJynja91urVvhI5PYO__h6nk3hxn6ojnf9wKqu2zXA\",\"text\":\"สั่งผัก\"},\"webhookEventId\":\"01K65TZK72YW9HB3PYS0S9A390\",\"deliveryContext\":{\"isRedelivery\":false},\"timestamp\":1758985177869,\"source\":{\"type\":\"user\",\"userId\":\"U0d6b72543464859ef62065c9501370cd\"},\"replyToken\":\"ab1bd6c25d204be891cfba5dae706f55\",\"mode\":\"active\"}]}"</t>
  </si>
  <si>
    <t>json : "{\"date\":\"2025-09-27T15:00:23.163Z\",\"deliveryDate\":\"2025-09-28\",\"user\":\"Ginda wagyu\",\"userLine\":\"Moo_Mhee 🍎🥨🌧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</si>
  <si>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{"sentMessages":[{"id":"580749913239847407","quoteToken":"LmUWVkE5dq0TaTiJ7a_LkLY0mMv3-0yRjCch1VNUY-J4isLlu-xKwnhecGL-emaQqk5yNT0c8lYlU6KzlfWn-9UQHI0MoAMbe5CZmVjXML69g76a-Rbd2BX0GArgUxCuFf39TIQ_kUIlIlct8q5TPA"}]}</t>
  </si>
  <si>
    <t>🔥 Queued order with Trigger ID: 8277474187912675328</t>
  </si>
  <si>
    <t>🔥 Processing order for trigger: 8277474187912675328</t>
  </si>
  <si>
    <t>summarizeOrdersToPayments key: 28/09/2025|Ginda wagyu</t>
  </si>
  <si>
    <t>🔥 Deleted property for trigger: 8277474187912675328</t>
  </si>
  <si>
    <t>✅ Deleted trigger: 8277474187912675328</t>
  </si>
  <si>
    <t>json : "{\"destination\":\"Uffcadd844141cf0a43c0c2c87fb2389e\",\"events\":[{\"type\":\"message\",\"message\":{\"type\":\"text\",\"id\":\"580754491239039457\",\"quoteToken\":\"3Fv9wZROquBj1azRj_qrMQBMnyFgSeDRKTuqkCm8faZla6uTGDs4xLt4JI6AWPNuOhy4JoyuOSqH56aIYzFWDqflZHro6nIeb3uV8nmW7CznW5dLp4FtMMrN11qM_4PqcByRzTdNilrCBnrywBjEEQ\",\"text\":\"โชเน็น 2\\nคอส 2 โลค่ะ\"},\"webhookEventId\":\"01K65XMBR06PTEHJ96R3B1G7PF\",\"deliveryContext\":{\"isRedelivery\":false},\"timestamp\":1758987955535,\"source\":{\"type\":\"user\",\"userId\":\"Uc0f3910d135521f0995ac379d0c945f8\"},\"replyToken\":\"fc31883853ec438289b18bbd61902bfa\",\"mode\":\"active\"}]}"</t>
  </si>
  <si>
    <t>json : "{\"destination\":\"Uffcadd844141cf0a43c0c2c87fb2389e\",\"events\":[{\"type\":\"message\",\"message\":{\"type\":\"text\",\"id\":\"580754514911690906\",\"quoteToken\":\"TjF3SCsybZjn0bAhEDJO8gF4yiTNrEgxWLHCCdZ38SvPxuYfL-oboCcnmFXJ-uKllVrwpzh-B5NpSJkw3q3intdydF4bQy_OgaCgr1aqFuZN0E_jUGH2ImiFwsW9sqhqEPZEvfVHng382wRw-hPp2A\",\"text\":\"แฟทบอย\\nเรดคอรัล 1 โล\\nฟิลเลย์1โล\\nเบบี้คอส 2 โล\"},\"webhookEventId\":\"01K65XMSFAWKTKBKGF8ZQX11FR\",\"deliveryContext\":{\"isRedelivery\":false},\"timestamp\":1758987969641,\"source\":{\"type\":\"user\",\"userId\":\"Uc0f3910d135521f0995ac379d0c945f8\"},\"replyToken\":\"5a8d6ddb13d149188d63cddf8456a2f2\",\"mode\":\"active\"}]}"</t>
  </si>
  <si>
    <t>json : "{\"destination\":\"Uffcadd844141cf0a43c0c2c87fb2389e\",\"events\":[{\"type\":\"message\",\"message\":{\"type\":\"text\",\"id\":\"580754542979973138\",\"quoteToken\":\"TJBrKJyn6yECVDn2grh9nzXvQ8P_applbV6TsfnIf6CC10wFDpA1nkxi7g4VzVRXcVn71RPYcFTk3MgCYrZI6RqXoMtmTNJVGrKCPhykNgULMxEW87n6ULGZlwK0-N0LphxpQfq-UbiHQ2S6spsk4A\",\"text\":\"โชเน็น 1\\nคอส 6 โล\"},\"webhookEventId\":\"01K65XN9TKJQY33PG8D1QCSJ9Y\",\"deliveryContext\":{\"isRedelivery\":false},\"timestamp\":1758987986369,\"source\":{\"type\":\"user\",\"userId\":\"Uc0f3910d135521f0995ac379d0c945f8\"},\"replyToken\":\"e1bf917e1f6e4d8a83af954c4ca8c0b4\",\"mode\":\"active\"}]}"</t>
  </si>
  <si>
    <t>json : "{\"destination\":\"Uffcadd844141cf0a43c0c2c87fb2389e\",\"events\":[{\"type\":\"message\",\"message\":{\"type\":\"text\",\"id\":\"580754582792307020\",\"quoteToken\":\"nRdR7KdL70SFMONL-SlrTvE9clCG8_mvKtAa8aFe9JfZ4pAMJvI_5mSAgJUPUGwb-XIcaM63_VpPFUg6nsZY48URC8ZjwdsBaywOKCvoMSyrInmHvKet4RgmeywCJWaTyfi6A0Gc9lch7Aa0cfd6BQ\",\"text\":\"เอทบิสโทร\\nเรดคอรัล 1 โล\\nฟิลเลย์1โล\\nเบบี้คอส 1 โลค่ะ\"},\"webhookEventId\":\"01K65XP13N3GBFTTJVBWDAZ8FP\",\"deliveryContext\":{\"isRedelivery\":false},\"timestamp\":1758988010106,\"source\":{\"type\":\"user\",\"userId\":\"Uc0f3910d135521f0995ac379d0c945f8\"},\"replyToken\":\"cc700060b996461c82c81ea27f144d98\",\"mode\":\"active\"}]}"</t>
  </si>
  <si>
    <t>json : "{\"destination\":\"Uffcadd844141cf0a43c0c2c87fb2389e\",\"events\":[{\"type\":\"message\",\"message\":{\"type\":\"text\",\"id\":\"580754607907537059\",\"quoteToken\":\"SeFkHgzHjiJDlweuZVVT-gdzroDJRj6s1NmZSzetxbLUff7lg_dDtghfOY6DIYuLs89I26YmGxkAkPG1mU9BkHuwM_hWLrsUrjQ9k1Zmua1ANjerQnoQgeX4M-OHGBhziIZWhZn2YlFjkKc4-GPnVg\",\"text\":\"ช่วงนี้ยังปลูกมะเขือเทศราชินีอยู่มั้ยคะ\"},\"webhookEventId\":\"01K65XPFQ902DZ2T1BBZBM5XMP\",\"deliveryContext\":{\"isRedelivery\":false},\"timestamp\":1758988025091,\"source\":{\"type\":\"user\",\"userId\":\"Uc0f3910d135521f0995ac379d0c945f8\"},\"replyToken\":\"6b82a739cf87449da42d01c516ba271c\",\"mode\":\"active\"}]}"</t>
  </si>
  <si>
    <t>json : "{\"date\":\"2025-09-27T16:32:31.287Z\",\"deliveryDate\":\"2025-09-28\",\"user\":\"8 Dining\",\"userLine\":\"21gun\",\"payMethod\":\"เครดิต\",\"userId\":\"U863ec6850ff494c8ad50b25afa94efb0\",\"order\":[{\"name\":\"Cos\",\"nameTh\":\"คอส\",\"amount\":1,\"price\":120,\"subtotal\":120,\"image\":\"https://i.postimg.cc/643mw8Cv/03.png\"}]}"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</si>
  <si>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{"sentMessages":[{"id":"580759190470656375","quoteToken":"3zOVSpyjtCJoviG5_NkQ6Aw5SogLiDUnafMaB3HYwVK9kdmdPC_loIRDNyJkDo309NWamYmvykNaWwP7HWsFpwWPZv8YZ0Q7APTsMlkjXj8dK5FZhRmSz7iFqIEJGQ4zixB9PQtxWtG4aYpd2bHQ2w"}]}</t>
  </si>
  <si>
    <t>🔥 Queued order with Trigger ID: 653500736037978112</t>
  </si>
  <si>
    <t>🔥 Processing order for trigger: 653500736037978112</t>
  </si>
  <si>
    <t>summarizeOrdersToPayments key: 28/09/2025|8 Dining</t>
  </si>
  <si>
    <t>🔥 Deleted property for trigger: 653500736037978112</t>
  </si>
  <si>
    <t>✅ Deleted trigger: 653500736037978112</t>
  </si>
  <si>
    <t>json : "{\"date\":\"2025-09-27T16:47:08.498Z\",\"deliveryDate\":\"2025-09-28\",\"user\":\"Morning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</si>
  <si>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{"sentMessages":[{"id":"580760659768377710","quoteToken":"6y9MqQpAYQuU3BXv8ZULR9l7xX9FuSRYgocgXK2oXoR59XcaorQs0OFzIW2Om2xlQOkIbeUuzjYpUcOp4NcIn_Pg76m5A-LyIPSy6w_XPHVKphPjR2sgsuUgBAjqBVyKjGGL2L8Ykslyh21povwr1A"}]}</t>
  </si>
  <si>
    <t>🔥 Queued order with Trigger ID: 4375170359939301376</t>
  </si>
  <si>
    <t>🔥 Processing order for trigger: 4375170359939301376</t>
  </si>
  <si>
    <t>summarizeOrdersToPayments key: 28/09/2025|Morning Tonight</t>
  </si>
  <si>
    <t>🔥 Deleted property for trigger: 4375170359939301376</t>
  </si>
  <si>
    <t>✅ Deleted trigger: 4375170359939301376</t>
  </si>
  <si>
    <t>json : "{\"date\":\"2025-09-27T22:40:41.738Z\",\"deliveryDate\":\"2025-09-28\",\"user\":\"ฌาณิ\",\"userLine\":\"ADMIN\",\"payMethod\":\"โอนเงิน\",\"userId\":\"ADMIN\",\"order\":[{\"name\":\"Green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</si>
  <si>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6198398442541154304</t>
  </si>
  <si>
    <t>json : "{\"date\":\"2025-09-27T22:42:00.789Z\",\"deliveryDate\":\"2025-09-28\",\"user\":\"Shounen Yakiniku\",\"userLine\":\"ADMIN\",\"payMethod\":\"เครดิต\",\"userId\":\"ADMIN\",\"order\":[{\"name\":\"Cos\",\"nameTh\":\"คอส\",\"amount\":6,\"price\":120,\"subtotal\":720}]}"</t>
  </si>
  <si>
    <t>🔥 Processing order for trigger: 6198398442541154304</t>
  </si>
  <si>
    <t>🔥 Queued order with Trigger ID: 7676066109480501248</t>
  </si>
  <si>
    <t>summarizeOrdersToPayments key: 28/09/2025|ฌาณิ</t>
  </si>
  <si>
    <t>🔥 Deleted property for trigger: 6198398442541154304</t>
  </si>
  <si>
    <t>✅ Deleted trigger: 6198398442541154304</t>
  </si>
  <si>
    <t>🔥 Processing order for trigger: 7676066109480501248</t>
  </si>
  <si>
    <t>summarizeOrdersToPayments key: 28/09/2025|Shounen Yakiniku</t>
  </si>
  <si>
    <t>🔥 Deleted property for trigger: 7676066109480501248</t>
  </si>
  <si>
    <t>✅ Deleted trigger: 7676066109480501248</t>
  </si>
  <si>
    <t>json : "{\"date\":\"2025-09-27T22:43:12.171Z\",\"deliveryDate\":\"2025-09-28\",\"user\":\"Shounen Yakiniku2\",\"userLine\":\"ADMIN\",\"payMethod\":\"เครดิต\",\"userId\":\"ADMIN\",\"order\":[{\"name\":\"Cos\",\"nameTh\":\"คอส\",\"amount\":2,\"price\":120,\"subtotal\":240}]}"</t>
  </si>
  <si>
    <t>🔥 Queued order with Trigger ID: 6841850239301713920</t>
  </si>
  <si>
    <t>json : "{\"date\":\"2025-09-27T22:44:21.453Z\",\"deliveryDate\":\"2025-09-28\",\"user\":\"8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</si>
  <si>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Processing order for trigger: 6841850239301713920</t>
  </si>
  <si>
    <t>🔥 Queued order with Trigger ID: 4009252314689830912</t>
  </si>
  <si>
    <t>summarizeOrdersToPayments key: 28/09/2025|Shounen Yakiniku2</t>
  </si>
  <si>
    <t>🔥 Deleted property for trigger: 6841850239301713920</t>
  </si>
  <si>
    <t>✅ Deleted trigger: 6841850239301713920</t>
  </si>
  <si>
    <t>json : "{\"date\":\"2025-09-27T22:45:21.295Z\",\"deliveryDate\":\"2025-09-28\",\"user\":\"Fat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Cos\",\"nameTh\":\"เบบี้คอส\",\"amount\":2,\"price\":120,\"subtotal\":240},{\"name\":\"Red Coral\",\"nameTh\":\"เรดคอรัล\",\"amount\":1,\"price\":140,\"subtotal\":140}]}"</t>
  </si>
  <si>
    <t>🔥 Processing order for trigger: 4009252314689830912</t>
  </si>
  <si>
    <t>🔥 Queued order with Trigger ID: 3559072362622091264</t>
  </si>
  <si>
    <t>summarizeOrdersToPayments key: 28/09/2025|8 Bistro</t>
  </si>
  <si>
    <t>🔥 Processing order for trigger: 3559072362622091264</t>
  </si>
  <si>
    <t>🔥 Deleted property for trigger: 4009252314689830912</t>
  </si>
  <si>
    <t>✅ Deleted trigger: 4009252314689830912</t>
  </si>
  <si>
    <t>json : "{\"date\":\"2025-09-27T22:46:34.845Z\",\"deliveryDate\":\"2025-09-28\",\"user\":\"Daya Eatery\",\"userLine\":\"ADMIN\",\"payMethod\":\"เงินสด\",\"userId\":\"ADMIN\",\"order\":[{\"name\":\"Green Oak\",\"nameTh\":\"กรีนโอ๊ค \",\"amount\":4,\"price\":120,\"subtotal\":480},{\"name\":\"Baby Cos\",\"nameTh\":\"เบบี้คอส\",\"amount\":4,\"price\":120,\"subtotal\":480},{\"name\":\"Red Coral\",\"nameTh\":\"เรดคอรัล\",\"amount\":4,\"price\":140,\"subtotal\":560}]}"</t>
  </si>
  <si>
    <t>summarizeOrdersToPayments key: 28/09/2025|Fat Boy</t>
  </si>
  <si>
    <t>🔥 Queued order with Trigger ID: 7364895522726871040</t>
  </si>
  <si>
    <t>🔥 Deleted property for trigger: 3559072362622091264</t>
  </si>
  <si>
    <t>✅ Deleted trigger: 3559072362622091264</t>
  </si>
  <si>
    <t>🔥 Processing order for trigger: 7364895522726871040</t>
  </si>
  <si>
    <t>summarizeOrdersToPayments key: 28/09/2025|Daya Eatery</t>
  </si>
  <si>
    <t>🔥 Deleted property for trigger: 7364895522726871040</t>
  </si>
  <si>
    <t>✅ Deleted trigger: 7364895522726871040</t>
  </si>
  <si>
    <t>sendDailyOrderSummary formattedToday : 28/09/2025</t>
  </si>
  <si>
    <t>sendDailyOrderSummary todayRows : [[1047,"27 Sep 2025 เวลา 11:32","2025-09-27T17:00:00.000Z","คริสตัลคาเฟ่","Green Oak",1,120,120,"เงินสด"],[1047,"27 Sep 2025 เวลา 11:32","2025-09-27T17:00:00.000Z","คริสตัลคาเฟ่","Red Oak",1,120,120,"เงินสด"],[1048,"27 Sep 2025 เวลา 19:58","2025-09-27T17:00:00.000Z","Den Shabu","Green Oak",1,120,120,"เงินสด"],[1048,"27 Sep 2025 เวลา 19:58","2025-09-27T17:00:00.000Z","Den Shabu","Red Oak",1,120,120,"เงินสด"],[1049,"27 Sep 2025 เวลา 19:58","2025-09-27T17:00:00.000Z","Pepper International","Red Oak",0.5,120,60,"เงินสด"],[1049,"27 Sep 2025 เวลา 19:58","2025-09-27T17:00:00.000Z","Pepper International","Cos",1,120,120,"เงินสด"],[1050,"27 Sep 2025 เวลา 22:01","2025-09-27T17:00:00.000Z","Ginda wagyu","Cos",5,120,600,"โอนเงิน"],[1051,"27 Sep 2025 เวลา 23:33","2025-09-27T17:00:00.000Z","8 Dining","Cos",1,120,120,"เครดิต"],[1052,"27 Sep 2025 เวลา 23:49","2025-09-27T17:00:00.000Z","Morning Tonight","Green Oak",1,120,120,"เครดิต"],[1052,"27 Sep 2025 เวลา 23:49","2025-09-27T17:00:00.000Z","Morning Tonight","Red Oak",1,120,120,"เครดิต"],[1052,"27 Sep 2025 เวลา 23:49","2025-09-27T17:00:00.000Z","Morning Tonight","Cos",1,120,120,"เครดิต"],[1053,"28 Sep 2025 เวลา 05:42","2025-09-27T17:00:00.000Z","ฌาณิ","Green Oak",2,120,240,"โอนเงิน"],[1053,"28 Sep 2025 เวลา 05:42","2025-09-27T17:00:00.000Z","ฌาณิ","Red Oak",2,120,240,"โอนเงิน"],[1053,"28 Sep 2025 เวลา 05:42","2025-09-27T17:00:00.000Z","ฌาณิ","Frillice Iceberg",2,140,280,"โอนเงิน"],[1053,"28 Sep 2025 เวลา 05:42","2025-09-27T17:00:00.000Z","ฌาณิ","Baby Cos",2,120,240,"โอนเงิน"],[1054,"28 Sep 2025 เวลา 05:42","2025-09-27T17:00:00.000Z","Shounen Yakiniku","Cos",6,120,720,"เครดิต"],[1055,"28 Sep 2025 เวลา 05:44","2025-09-27T17:00:00.000Z","Shounen Yakiniku2","Cos",2,120,240,"เครดิต"],[1056,"28 Sep 2025 เวลา 05:45","2025-09-27T17:00:00.000Z","8 Bistro","Frillice Iceberg",1,140,140,"เครดิต"],[1056,"28 Sep 2025 เวลา 05:45","2025-09-27T17:00:00.000Z","8 Bistro","Baby Cos",1,120,120,"เครดิต"],[1056,"28 Sep 2025 เวลา 05:45","2025-09-27T17:00:00.000Z","8 Bistro","Red Coral",1,140,140,"เครดิต"],[1057,"28 Sep 2025 เวลา 05:45","2025-09-27T17:00:00.000Z","Fat Boy","Frillice Iceberg",1,140,140,"เครดิต"],[1057,"28 Sep 2025 เวลา 05:45","2025-09-27T17:00:00.000Z","Fat Boy","Baby Cos",2,120,240,"เครดิต"],[1057,"28 Sep 2025 เวลา 05:45","2025-09-27T17:00:00.000Z","Fat Boy","Red Coral",1,140,140,"เครดิต"],[1058,"28 Sep 2025 เวลา 05:48","2025-09-27T17:00:00.000Z","Daya Eatery","Green Oak",4,120,480,"เงินสด"],[1058,"28 Sep 2025 เวลา 05:48","2025-09-27T17:00:00.000Z","Daya Eatery","Baby Cos",4,120,480,"เงินสด"],[1058,"28 Sep 2025 เวลา 05:48","2025-09-27T17:00:00.000Z","Daya Eatery","Red Coral",4,140,560,"เงินสด"]]</t>
  </si>
  <si>
    <t>json : "{\"destination\":\"Uffcadd844141cf0a43c0c2c87fb2389e\",\"events\":[{\"type\":\"message\",\"message\":{\"type\":\"text\",\"id\":\"580810316939002045\",\"quoteToken\":\"WlgGNWzbptcbGul1ShyuVSYmL-EUxZe47lJoGEeTXA_VLQdAVIprupyypvuWgH3ivSX80tEyysh34tEg2rSz0oUQunOj3-MurDBL01gFi71do00LgzSzxeyBmgMZinAbqEgplCe7y2D71f66_J9K1w\",\"text\":\"สั่งผัก\"},\"webhookEventId\":\"01K66XBTBQ75S016B6TNKBEG88\",\"deliveryContext\":{\"isRedelivery\":false},\"timestamp\":1759021230247,\"source\":{\"type\":\"user\",\"userId\":\"U0a6caa79590587d5269bfdd7dcb6f3c2\"},\"replyToken\":\"7fa816c39aba424da6f892f422737d47\",\"mode\":\"active\"}]}"</t>
  </si>
  <si>
    <t>json : "{\"date\":\"2025-09-28T01:01:00.447Z\",\"deliveryDate\":\"2025-09-28\",\"user\":\"Homie\",\"userLine\":\"namm\",\"payMethod\":\"โอนเงิน\",\"userId\":\"U0a6caa79590587d5269bfdd7dcb6f3c2\",\"order\":[{\"name\":\"Red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</si>
  <si>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{"sentMessages":[{"id":"580810375105872116","quoteToken":"dXd9mbbYGI37FVXDviCjgkXYYIMXqsgvWw3FaUeNahqxbeS7Zi1bvYUdu-ZkJrqD1vpcMJdKojzd3_mep4KzOkf5J_HHpK19kpZ0NAAtGS3D38arHLuSr4wEwXcLdO6kRwwJSAIaQbJ-YS8j47gzLw"}]}</t>
  </si>
  <si>
    <t>🔥 Queued order with Trigger ID: 4542853794504900608</t>
  </si>
  <si>
    <t>🔥 Processing order for trigger: 4542853794504900608</t>
  </si>
  <si>
    <t>summarizeOrdersToPayments key: 28/09/2025|Homie</t>
  </si>
  <si>
    <t>🔥 Deleted property for trigger: 4542853794504900608</t>
  </si>
  <si>
    <t>✅ Deleted trigger: 4542853794504900608</t>
  </si>
  <si>
    <t>json : "{\"destination\":\"Uffcadd844141cf0a43c0c2c87fb2389e\",\"events\":[{\"type\":\"message\",\"message\":{\"type\":\"text\",\"id\":\"580811646684103085\",\"quoteToken\":\"ksETmJCEzM8hFpi9L_-qtlOfK9gH7T-iDOtN2tPt4m-jL2duncEwB1xFiCakBzBS_QRTRfNKQ4LUqDq-SuXcHe6Luyj1t6l7jucHz6F23ZiGnt_5xF-GHKZMIzG-SJusxLPXQSBkzhVE2Zf1g-ZBDw\",\"text\":\"ส่งผักได้เร็วสุดกี่โมงค่ะ\"},\"webhookEventId\":\"01K66Y40JAAKD068Q53D0AYZ3V\",\"deliveryContext\":{\"isRedelivery\":false},\"timestamp\":1759022022965,\"source\":{\"type\":\"user\",\"userId\":\"Ua3053965758d74c5d89f517726b61c9b\"},\"replyToken\":\"9656ce5f4e2f4bc7b8e86ab5ed74ccf5\",\"mode\":\"active\"}]}"</t>
  </si>
  <si>
    <t>sendDailyPackingSummary formattedToday : 28/09/2025</t>
  </si>
  <si>
    <t>sendDailyPackingSummary todayRows : [[1047,"27 Sep 2025 เวลา 11:32","2025-09-27T17:00:00.000Z","คริสตัลคาเฟ่","Green Oak",1,120,120,"เงินสด"],[1047,"27 Sep 2025 เวลา 11:32","2025-09-27T17:00:00.000Z","คริสตัลคาเฟ่","Red Oak",1,120,120,"เงินสด"],[1048,"27 Sep 2025 เวลา 19:58","2025-09-27T17:00:00.000Z","Den Shabu","Green Oak",1,120,120,"เงินสด"],[1048,"27 Sep 2025 เวลา 19:58","2025-09-27T17:00:00.000Z","Den Shabu","Red Oak",1,120,120,"เงินสด"],[1049,"27 Sep 2025 เวลา 19:58","2025-09-27T17:00:00.000Z","Pepper International","Red Oak",0.5,120,60,"เงินสด"],[1049,"27 Sep 2025 เวลา 19:58","2025-09-27T17:00:00.000Z","Pepper International","Cos",1,120,120,"เงินสด"],[1050,"27 Sep 2025 เวลา 22:01","2025-09-27T17:00:00.000Z","Ginda wagyu","Cos",5,120,600,"โอนเงิน"],[1051,"27 Sep 2025 เวลา 23:33","2025-09-27T17:00:00.000Z","8 Dining","Cos",1,120,120,"เครดิต"],[1052,"27 Sep 2025 เวลา 23:49","2025-09-27T17:00:00.000Z","Morning Tonight","Green Oak",1,120,120,"เครดิต"],[1052,"27 Sep 2025 เวลา 23:49","2025-09-27T17:00:00.000Z","Morning Tonight","Red Oak",1,120,120,"เครดิต"],[1052,"27 Sep 2025 เวลา 23:49","2025-09-27T17:00:00.000Z","Morning Tonight","Cos",1,120,120,"เครดิต"],[1053,"28 Sep 2025 เวลา 05:42","2025-09-27T17:00:00.000Z","ฌาณิ","Green Oak",2,120,240,"โอนเงิน"],[1053,"28 Sep 2025 เวลา 05:42","2025-09-27T17:00:00.000Z","ฌาณิ","Red Oak",2,120,240,"โอนเงิน"],[1053,"28 Sep 2025 เวลา 05:42","2025-09-27T17:00:00.000Z","ฌาณิ","Frillice Iceberg",2,140,280,"โอนเงิน"],[1053,"28 Sep 2025 เวลา 05:42","2025-09-27T17:00:00.000Z","ฌาณิ","Baby Cos",2,120,240,"โอนเงิน"],[1054,"28 Sep 2025 เวลา 05:42","2025-09-27T17:00:00.000Z","Shounen Yakiniku","Cos",6,120,720,"เครดิต"],[1055,"28 Sep 2025 เวลา 05:44","2025-09-27T17:00:00.000Z","Shounen Yakiniku2","Cos",2,120,240,"เครดิต"],[1056,"28 Sep 2025 เวลา 05:45","2025-09-27T17:00:00.000Z","8 Bistro","Frillice Iceberg",1,140,140,"เครดิต"],[1056,"28 Sep 2025 เวลา 05:45","2025-09-27T17:00:00.000Z","8 Bistro","Baby Cos",1,120,120,"เครดิต"],[1056,"28 Sep 2025 เวลา 05:45","2025-09-27T17:00:00.000Z","8 Bistro","Red Coral",1,140,140,"เครดิต"],[1057,"28 Sep 2025 เวลา 05:45","2025-09-27T17:00:00.000Z","Fat Boy","Frillice Iceberg",1,140,140,"เครดิต"],[1057,"28 Sep 2025 เวลา 05:45","2025-09-27T17:00:00.000Z","Fat Boy","Baby Cos",2,120,240,"เครดิต"],[1057,"28 Sep 2025 เวลา 05:45","2025-09-27T17:00:00.000Z","Fat Boy","Red Coral",1,140,140,"เครดิต"],[1058,"28 Sep 2025 เวลา 05:48","2025-09-27T17:00:00.000Z","Daya Eatery","Green Oak",4,120,480,"เงินสด"],[1058,"28 Sep 2025 เวลา 05:48","2025-09-27T17:00:00.000Z","Daya Eatery","Baby Cos",4,120,480,"เงินสด"],[1058,"28 Sep 2025 เวลา 05:48","2025-09-27T17:00:00.000Z","Daya Eatery","Red Coral",4,140,560,"เงินสด"],[1059,"28 Sep 2025 เวลา 08:03","2025-09-27T17:00:00.000Z","Homie","Red Oak",1,120,120,"โอนเงิน"],[1059,"28 Sep 2025 เวลา 08:03","2025-09-27T17:00:00.000Z","Homie","Cos",1,120,120,"โอนเงิน"]]</t>
  </si>
  <si>
    <t>json : "{\"date\":\"2025-09-28T02:29:33.247Z\",\"deliveryDate\":\"2025-09-30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</si>
  <si>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{"sentMessages":[{"id":"580819286894575907","quoteToken":"q5JwryNgWVD5DSqam5sAAE-41MfZUgJCCptkXi8ari3gZcdAReE9-3ewoL_4ABaTHEdMheWfEoehvL6JEgvgZWwFL0n9ogiy4oyg5cuoT_SqLdG58mWOU_U5DI4-YhxxLn8QOXT53ziAfwd4RQg53Q"}]}</t>
  </si>
  <si>
    <t>🔥 Queued order with Trigger ID: 5973415179264720896</t>
  </si>
  <si>
    <t>json : "{\"destination\":\"Uffcadd844141cf0a43c0c2c87fb2389e\",\"events\":[{\"type\":\"message\",\"message\":{\"type\":\"text\",\"id\":\"580819329340932131\",\"quoteToken\":\"-IKgqpL66zyfBVcUrqrTT-Kxu76H0VDSsRI5dacyWKzEyN_9228iSW5D2bkcEXzA7ZjZlxH1yUWqI_TH7DDDFyqDzy23-KAEdvu6AYupZ-6laOeRGg8Eqol8Erxc9p27IobqurxEekD_NbeYEeWXeA\",\"text\":\"สั่งผัก\"},\"webhookEventId\":\"01K672FR326HFM8Y1V0ZDSV0KQ\",\"deliveryContext\":{\"isRedelivery\":false},\"timestamp\":1759026602049,\"source\":{\"type\":\"user\",\"userId\":\"U78617910c23af5dc02e8b5d4035a5026\"},\"replyToken\":\"0c00908328e5452596660d60b0ecc955\",\"mode\":\"active\"}]}"</t>
  </si>
  <si>
    <t>🔥 Processing order for trigger: 5973415179264720896</t>
  </si>
  <si>
    <t>Delivery Date : Tue Sep 30 2025 07:00:00 GMT+0700 (เวลาอินโดจีน)</t>
  </si>
  <si>
    <t>Delivery Date Formated: 30/09/2025</t>
  </si>
  <si>
    <t>summarizeOrdersToPayments key: 30/09/2025|ขนมบ้านคุณย่า</t>
  </si>
  <si>
    <t>🔥 Deleted property for trigger: 5973415179264720896</t>
  </si>
  <si>
    <t>✅ Deleted trigger: 5973415179264720896</t>
  </si>
  <si>
    <t>json : "{\"destination\":\"Uffcadd844141cf0a43c0c2c87fb2389e\",\"events\":[{\"type\":\"message\",\"message\":{\"type\":\"text\",\"id\":\"580819561687810237\",\"quotedMessageId\":\"580811750115377444\",\"quoteToken\":\"GKFyLJsmyrCqdORqPaSxvbbY7o819jW7n0fvMNsl7i3xbEwebCjk8CHSw3nLloSR7mvL8HOJ4mT24TJA5HdChcH5c4JRYEk5u6ff8eBQqa3KUkEe0c-_UHHHyYuWVhaDl9speO1CLo_cwyqctLh49w\",\"text\":\"ยังไม่เอาดีกว่าค่ะต้องถามพี่อีฟก่อนคะ\"},\"webhookEventId\":\"01K672KZP7D3582FG0NBQC427N\",\"deliveryContext\":{\"isRedelivery\":false},\"timestamp\":1759026740590,\"source\":{\"type\":\"user\",\"userId\":\"U78617910c23af5dc02e8b5d4035a5026\"},\"replyToken\":\"604ba373e1d042abbb93e5fa8e07cfef\",\"mode\":\"active\"}]}"</t>
  </si>
  <si>
    <t>json : "{\"destination\":\"Uffcadd844141cf0a43c0c2c87fb2389e\",\"events\":[{\"type\":\"message\",\"message\":{\"type\":\"text\",\"id\":\"580819598144962733\",\"quoteToken\":\"EjXi_4sOznbJmrODWuamN3hECFAnPeMS92L_pdi4KGTV7cZG4xOLAIHiD1oF9Xuyo-Gn_frH6fVNmjbRH2H9aCKcWSitnYHlJaVd1xf9dzfjz0K-xvh-wNrTAipyQd5UK9gu3LC4enk3dviRAjL2Vg\",\"text\":\"ขอโทษนะคะผักจะมาส่งถึงร้านตอนกี่โมงคะ\"},\"webhookEventId\":\"01K672MN6P3R2E99NGYZSPVJPV\",\"deliveryContext\":{\"isRedelivery\":false},\"timestamp\":1759026762458,\"source\":{\"type\":\"user\",\"userId\":\"U78617910c23af5dc02e8b5d4035a5026\"},\"replyToken\":\"1a732e23e6c54c8597cab3a6e3599da9\",\"mode\":\"active\"}]}"</t>
  </si>
  <si>
    <t>json : "{\"destination\":\"Uffcadd844141cf0a43c0c2c87fb2389e\",\"events\":[{\"type\":\"message\",\"message\":{\"type\":\"text\",\"id\":\"580819644819439843\",\"quoteToken\":\"NkWxPabt8LobX2yKSQIWiSX_ZL_2YG9FKgNdcGWulLTIGHPUScTfbsZ_LuFjiHXdeaqM5VEHVRYIrY_myBBoZxRLPRGjddCltHP2w4fo5y5HsYd70awG0t2XwMZ0FhcWvjWQYO4W_t5sdBdhnIh2XA\",\"text\":\"คือของมันหมดเกลี้ยงจริงๆก็เลยภาม\"},\"webhookEventId\":\"01K672NG8P478ZKM8D4FMY84HH\",\"deliveryContext\":{\"isRedelivery\":false},\"timestamp\":1759026790253,\"source\":{\"type\":\"user\",\"userId\":\"U78617910c23af5dc02e8b5d4035a5026\"},\"replyToken\":\"88585ed94e7b48fb8e3bfe9caabb4212\",\"mode\":\"active\"}]}"</t>
  </si>
  <si>
    <t>json : "{\"destination\":\"Uffcadd844141cf0a43c0c2c87fb2389e\",\"events\":[{\"type\":\"message\",\"message\":{\"type\":\"text\",\"id\":\"580819903758991536\",\"quoteToken\":\"8Vys9VBYbUtRmnqfZhHaxF0XfAoFGk2tn9oWSEVPPEfuvcdnpJ94sSeZtEr3UdNVMm5AlJKPzhpgpfTwbslfC3ptYoWmOF3GidAZvMct5hFuD3aHnY_G3zM_it6y_r-WWciykihyg39o2YUvBkQ7fw\",\"text\":\"ขอบคุณมากค่ะ\"},\"webhookEventId\":\"01K672T7181ZPNV7XX4413Y6PE\",\"deliveryContext\":{\"isRedelivery\":false},\"timestamp\":1759026944556,\"source\":{\"type\":\"user\",\"userId\":\"U78617910c23af5dc02e8b5d4035a5026\"},\"replyToken\":\"0ab68b3341d44e57b25ee030164c45f3\",\"mode\":\"active\"}]}"</t>
  </si>
  <si>
    <t>json : "{\"destination\":\"Uffcadd844141cf0a43c0c2c87fb2389e\",\"events\":[{\"type\":\"message\",\"message\":{\"type\":\"sticker\",\"id\":\"580825929731801498\",\"quoteToken\":\"y1MiJuQxfp2QKH0OHdxWHUUAU98vfXynOkKTPI78kgir5WLCdz3bL-RE6fxAqWJFGGY03ShpJnsJyyl1_bkXPMR_IO2aUiFJsF4Nx8M6suz6IwHQVeqS7KQj1ZwAIH2oOsd1IAZ13gRFux-wlbLrUw\",\"stickerId\":\"1345333\",\"packageId\":\"3180\",\"stickerResourceType\":\"STATIC\",\"keywords\":[\"Yes\",\"right\",\"No problem\",\"of course\",\"Affirmative\",\"Grin\",\"Happy\",\"OK\"]},\"webhookEventId\":\"01K6767TBSVVBH8F2M0CMX0KK2\",\"deliveryContext\":{\"isRedelivery\":false},\"timestamp\":1759030536381,\"source\":{\"type\":\"user\",\"userId\":\"Uc0f3910d135521f0995ac379d0c945f8\"},\"replyToken\":\"18f86f97b0f744daa1fcd36374e836f8\",\"mode\":\"active\"}]}"</t>
  </si>
  <si>
    <t>json : "{\"date\":\"2025-09-28T03:36:30.227Z\",\"deliveryDate\":\"2025-09-28\",\"user\":\"ฌาณิ\",\"userLine\":\"ADMIN\",\"payMethod\":\"โอนเงิน\",\"userId\":\"ADMIN\",\"order\":[{\"name\":\"Green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Iceberg\",\"nameTh\":\"ฟิลเลย์ไอซ์เบิร์ก\",\"amount\":2,\"price\":140,\"subtotal\":280}]}"</t>
  </si>
  <si>
    <t>🔥 Queued order with Trigger ID: 4053915052535709696</t>
  </si>
  <si>
    <t>🔥 Processing order for trigger: 4053915052535709696</t>
  </si>
  <si>
    <t>Found 4 rows to delete for shop "ฌาณิ" on 28/09/2025.</t>
  </si>
  <si>
    <t>Deleted row: 4177</t>
  </si>
  <si>
    <t>Deleted row: 4176</t>
  </si>
  <si>
    <t>Deleted row: 4175</t>
  </si>
  <si>
    <t>Deleted row: 4174</t>
  </si>
  <si>
    <t>Found existing payment summary at data index: 2297</t>
  </si>
  <si>
    <t>Row 2299 updated successfully.</t>
  </si>
  <si>
    <t>json : "{\"date\":\"2025-09-28T03:38:35.269Z\",\"deliveryDate\":\"2025-09-28\",\"user\":\"Fat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</si>
  <si>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8504233067978686464</t>
  </si>
  <si>
    <t>✅ เริ่ม generateAdminDeliveryDocs สำหรับ: ฌาณิ วันที่: 28092025</t>
  </si>
  <si>
    <t>🗑️ ลบไฟล์เก่า: ฌาณิ-RC280925001.pdf</t>
  </si>
  <si>
    <t>🔥 Deleted property for trigger: 4053915052535709696</t>
  </si>
  <si>
    <t>✅ Deleted trigger: 4053915052535709696</t>
  </si>
  <si>
    <t>🔥 Processing order for trigger: 8504233067978686464</t>
  </si>
  <si>
    <t>Found 3 rows to delete for shop "Fat Boy" on 28/09/2025.</t>
  </si>
  <si>
    <t>Deleted row: 4181</t>
  </si>
  <si>
    <t>Deleted row: 4180</t>
  </si>
  <si>
    <t>Deleted row: 4179</t>
  </si>
  <si>
    <t>Found existing payment summary at data index: 2301</t>
  </si>
  <si>
    <t>Row 2303 updated successfully.</t>
  </si>
  <si>
    <t>✅ เริ่ม generateAdminDeliveryDocs สำหรับ: Fat Boy วันที่: 28092025</t>
  </si>
  <si>
    <t>🗑️ ลบไฟล์เก่า: Fat Boy-DS280925006.pdf</t>
  </si>
  <si>
    <t>🔍 พบเลขที่เอกสารเดิมใน Payments: DS280925006</t>
  </si>
  <si>
    <t>💾 อัปเดตเลขที่เอกสาร DS280925006 ใน Payments แถวที่ 2303</t>
  </si>
  <si>
    <t>🔥 Deleted property for trigger: 8504233067978686464</t>
  </si>
  <si>
    <t>✅ Deleted trigger: 8504233067978686464</t>
  </si>
  <si>
    <t>json : "{\"destination\":\"Uffcadd844141cf0a43c0c2c87fb2389e\",\"events\":[{\"type\":\"message\",\"message\":{\"type\":\"text\",\"id\":\"580828040742043861\",\"quoteToken\":\"_L8xg02i0kvLux9gVOARXvekQIQMeXshMz0cnH5EtDpvLNWvho_zOcqPKXnNI0XP-Wb4LY5ClC9j7z9UP-Q-TLr4QYEjRDwZJEVVZRlb6q2RmWU0LrEK_CKw9cLhWC0p3ulZrSpV8pirjQVa1AZDsw\",\"text\":\"ถ้ามาส่งแล้วแจ้งเจี๊ยบนะคะ เป็นเงินโอนนะคะ\"},\"webhookEventId\":\"01K677E718DVFCVM62FH4216K8\",\"deliveryContext\":{\"isRedelivery\":false},\"timestamp\":1759031794579,\"source\":{\"type\":\"user\",\"userId\":\"U0d6b72543464859ef62065c9501370cd\"},\"replyToken\":\"77b2fd5098b342d0bfb0e816fcde49fa\",\"mode\":\"active\"}]}"</t>
  </si>
  <si>
    <t>json : "{\"destination\":\"Uffcadd844141cf0a43c0c2c87fb2389e\",\"events\":[{\"type\":\"message\",\"message\":{\"type\":\"text\",\"id\":\"580844366517240002\",\"quoteToken\":\"YX0k0l77M6Q6Tzcfwh3x4REoGfMoT_kNV-TTsrNrIw3HgxN_JNU8hSyemR6S7ca6PeJgmfz7l9ys3TFaGuwt6MYB0GxhZE2obImdpTXmgSKyi-UpufZfCaFenHiTIvgm-u0u_c6zL3mjlCkeu_4uhA\",\"text\":\"สอบถามส่งกี่โมงคะ\"},\"webhookEventId\":\"01K67GQ5T2NMQY8KRMEREJG9C5\",\"deliveryContext\":{\"isRedelivery\":false},\"timestamp\":1759041525559,\"source\":{\"type\":\"user\",\"userId\":\"U0a6caa79590587d5269bfdd7dcb6f3c2\"},\"replyToken\":\"7f94081a50fb495ca7a4ed5cb2f1ceed\",\"mode\":\"active\"}]}"</t>
  </si>
  <si>
    <t>json : "{\"destination\":\"Uffcadd844141cf0a43c0c2c87fb2389e\",\"events\":[{\"type\":\"message\",\"message\":{\"type\":\"text\",\"id\":\"580844563615449511\",\"quoteToken\":\"9nnST1TXT1tWiOIN1eakC5Tto9yYzwiuEP11F4c241BgsmZvKdvwHrTyYMPxuYIA1nf5zTMKzxGojsCURJpo2PCyvveb06jNqP1vfO_-zdUvW6OQSuggAQ7Ecwvrs2d1MZXjf1_69dGj_wNsPUiUxg\",\"text\":\"ไม่เป็นไรค่า \"},\"webhookEventId\":\"01K67GTS215HXY5HZSWJY4HY3G\",\"deliveryContext\":{\"isRedelivery\":false},\"timestamp\":1759041643049,\"source\":{\"type\":\"user\",\"userId\":\"U0d6b72543464859ef62065c9501370cd\"},\"replyToken\":\"1343ca4803334d5e804dd174307757f6\",\"mode\":\"active\"}]}"</t>
  </si>
  <si>
    <t>json : "{\"destination\":\"Uffcadd844141cf0a43c0c2c87fb2389e\",\"events\":[{\"type\":\"message\",\"message\":{\"type\":\"text\",\"id\":\"580844587003413095\",\"quoteToken\":\"rSbMiq_gx2IkgbOrYwgtNBySEXLkKIWKiSEBcQiu0Wyrl65i92TTjLhb_XCLAizpJrpxvawHZVAIvGmYyn58HQ1sIGvaxOa-6tYSKQezgVFoy-PvyTG0HOpu0_0j2mCT9nbhxoJF3flnmw61Wrk2xg\",\"text\":\"เจี๊ยบจ่ายเป็นเงินสดไปแล้วน่า \"},\"webhookEventId\":\"01K67GV6HZ7ZDKSWXZA68NFE2T\",\"deliveryContext\":{\"isRedelivery\":false},\"timestamp\":1759041656921,\"source\":{\"type\":\"user\",\"userId\":\"U0d6b72543464859ef62065c9501370cd\"},\"replyToken\":\"03c22786424f45ce817e3eba53cba5db\",\"mode\":\"active\"}]}"</t>
  </si>
  <si>
    <t>json : "{\"destination\":\"Uffcadd844141cf0a43c0c2c87fb2389e\",\"events\":[{\"type\":\"message\",\"message\":{\"type\":\"text\",\"id\":\"580845320821801454\",\"quoteToken\":\"kYNmdo7fesSlCxD8xxMze5EDlaav-68_-qC1s9Ls9Lh-9zBrl-dkMGMBqQPLo9DExDUzdzYzynuFoJr6uw2iFDO1scpfdcJaDLxyV7IpWEs_TnL6sLL-ohFKOOVQ7mf6fUsUaKuwMmSVClzRnGeiIQ\",\"text\":\"ค่ะ\"},\"webhookEventId\":\"01K67H8HDXK3SYRWRFH6SG9KR6\",\"deliveryContext\":{\"isRedelivery\":false},\"timestamp\":1759042094184,\"source\":{\"type\":\"user\",\"userId\":\"Ub25b4a42fcc8758cb1a211f1f480c6e3\"},\"replyToken\":\"2ad48e0a6b364215bf55a3b5646dca18\",\"mode\":\"active\"}]}"</t>
  </si>
  <si>
    <t>json : "{\"destination\":\"Uffcadd844141cf0a43c0c2c87fb2389e\",\"events\":[{\"type\":\"message\",\"message\":{\"type\":\"text\",\"id\":\"580845335351132400\",\"quoteToken\":\"6sx3YtcjxWNsyaSuP7_fbJweU1VYbv9LXbw5hSKDP74N2sP2As8t9G1aKyG08XpPMZwnuk-PGj9HJJvMhH82Cv3IXqLvFEfPCIvYmVs6--oJx5e7wAR0l6Bh5gWDPV-Tm-PB4TBrcwwCd60y1pkAuQ\",\"text\":\"มาตอนไหนคะ\"},\"webhookEventId\":\"01K67H8SXX0BD5NV030QE5G9KV\",\"deliveryContext\":{\"isRedelivery\":false},\"timestamp\":1759042102896,\"source\":{\"type\":\"user\",\"userId\":\"Ub25b4a42fcc8758cb1a211f1f480c6e3\"},\"replyToken\":\"ef5652a017f64adda5cc92f5097365b5\",\"mode\":\"active\"}]}"</t>
  </si>
  <si>
    <t>json : "{\"destination\":\"Uffcadd844141cf0a43c0c2c87fb2389e\",\"events\":[{\"type\":\"message\",\"message\":{\"type\":\"text\",\"id\":\"580846970727039188\",\"quoteToken\":\"9yHYIEZWDzyzXNwyDjNMkfLCGJqfvb1Xwuj3m4Nu5Eh_UB8u8uoM6HUWhKZckOex-4p7jFHqYxelxvnEfZkG1KpGziIkg99oH5B3P3j5l3rAIPNedPGZ-0-ttVQALo3RMapfjIRUD0Sqll1c_62ORA\",\"text\":\"ได้ค่ะ ไม่เป็นไรค่ะ\"},\"webhookEventId\":\"01K67J6HSHR2PMXX3GZDC7P6CR\",\"deliveryContext\":{\"isRedelivery\":false},\"timestamp\":1759043077774,\"source\":{\"type\":\"user\",\"userId\":\"U0a6caa79590587d5269bfdd7dcb6f3c2\"},\"replyToken\":\"e1c9baacd1494e00b39d10968fbec5f7\",\"mode\":\"active\"}]}"</t>
  </si>
  <si>
    <t>sendDailyOrderSummary formattedToday : 29/09/2025</t>
  </si>
  <si>
    <t>json : "{\"destination\":\"Uffcadd844141cf0a43c0c2c87fb2389e\",\"events\":[{\"type\":\"message\",\"message\":{\"type\":\"text\",\"id\":\"580957031965130773\",\"quoteToken\":\"TxlbmXS5XiOICLMAEwH8RoycBY59qNeeTYcNb2OPToViZWNrHggilK4tgq0GX2jf7scJROmMZSlzNSzCc9BZBLnxIihzKTeRCArF5NGQ5UIuSXnj4ywVGE3YPQFjriwpV7Lco0GwmDxDuOM8AeO2XA\",\"text\":\"สั่งผัก\"},\"webhookEventId\":\"01K69GRHWHXWFSNGDKCZP8BFRG\",\"deliveryContext\":{\"isRedelivery\":false},\"timestamp\":1759108679348,\"source\":{\"type\":\"user\",\"userId\":\"Ua2519870371da500fb2909b15577d510\"},\"replyToken\":\"f17a2ee3fb9941e899c405cfa040f410\",\"mode\":\"active\"}]}"</t>
  </si>
  <si>
    <t>json : "{\"destination\":\"Uffcadd844141cf0a43c0c2c87fb2389e\",\"events\":[{\"type\":\"message\",\"message\":{\"type\":\"text\",\"id\":\"580957099594088556\",\"quoteToken\":\"CxfoWfOPYyLYjDATY0m6g8bqN910PNGi9RL-MgpfBXzNb_-1-Q84ghV_q1Z92Pl1HPQl-OFg9ZUq0HUUrQo6KDjSjuwGcUHRbTogpAHQMKJo3js_hvG0pql3y0_1h2IPlEq4bQfan9LW-gqJssHGPQ\",\"text\":\"เบบี้ เรด ควอส อย่างละ ครึ่งโลค่ะ\"},\"webhookEventId\":\"01K69GSSH51MYEFZ8KYXV678XC\",\"deliveryContext\":{\"isRedelivery\":false},\"timestamp\":1759108719657,\"source\":{\"type\":\"user\",\"userId\":\"Ua2519870371da500fb2909b15577d510\"},\"replyToken\":\"27a7a9819b7b4b09a27906f1895fef8d\",\"mode\":\"active\"}]}"</t>
  </si>
  <si>
    <t>json : "{\"destination\":\"Uffcadd844141cf0a43c0c2c87fb2389e\",\"events\":[{\"type\":\"message\",\"message\":{\"type\":\"text\",\"id\":\"580960979509838115\",\"quoteToken\":\"vwIxZEvvV_sulmJXqTIql-O-qfMPuKRt5GcjfnrvyAkESvRC0hTy8bZhHUFR5LbQjreIsaohYQg-rlzeH9jQwWgvBQFrx2BJmByuRQ3Gnd8QbGjx-ofVta9FWFwZgzQ3YUAOvdbMd1mkekUxDoe1YA\",\"text\":\"รบกวนฮาเล็มส่งไฟล์ให้อีกครั้งได้ไหมคะ session มันหมดอายุโดดาวน์โหลดไม่ทัน\"},\"webhookEventId\":\"01K69K0BM9JZBWEJBQNF4SKSTF\",\"deliveryContext\":{\"isRedelivery\":false},\"timestamp\":1759111032147,\"source\":{\"type\":\"user\",\"userId\":\"Ua560acbf9a31e34c0b4e4c64e77ac84d\"},\"replyToken\":\"f7399e7be44349788ae2f06fd86883d2\",\"mode\":\"active\"}]}"</t>
  </si>
  <si>
    <t>json : "{\"destination\":\"Uffcadd844141cf0a43c0c2c87fb2389e\",\"events\":[{\"type\":\"message\",\"message\":{\"type\":\"text\",\"id\":\"580973030012879044\",\"quoteToken\":\"7m5o3toM762SNBfQkP6csGp_2QSNs8zYwobS5c9THtR783iMxAFzqNrEYLwzGeQc9V9IBo3GEB1pfdTHytN2j6vYf8IQUCDaEEyWWQQWAOCzb0Rn4KUPUYAdYCmlJHGwTexrzSyh9vd7ZtNtLvqHWg\",\"text\":\"สั่งผัก\"},\"webhookEventId\":\"01K69SVHPZRH00XQ01RVZ6MDYE\",\"deliveryContext\":{\"isRedelivery\":false},\"timestamp\":1759118214830,\"source\":{\"type\":\"user\",\"userId\":\"U4b32d3476814e939fa1d5efbeb8f9470\"},\"replyToken\":\"cdc2be84ee074478bc11dfb2238769a7\",\"mode\":\"active\"}]}"</t>
  </si>
  <si>
    <t>json : "{\"destination\":\"Uffcadd844141cf0a43c0c2c87fb2389e\",\"events\":[{\"type\":\"message\",\"message\":{\"type\":\"text\",\"id\":\"580976066521202949\",\"quoteToken\":\"NJGX5I0SKYdQVSS_1Fk2oJVbys28ig0j9HCneFy4yUv0RNFeEmpCdSL-luDLZTddYEotZs6o63MFOFLXShJk7aGP7OFn2gqD5ZjUJd0_vbWLZ0AGfORT0GRPNJ-DJfoqMOrRaFmmGm1_DZy8yahhjg\",\"text\":\"ส่งวันนี้ ไข่ไหมคะ\"},\"webhookEventId\":\"01K69VJSD8XSFQZBZNS1A2NCES\",\"deliveryContext\":{\"isRedelivery\":false},\"timestamp\":1759120024860,\"source\":{\"type\":\"user\",\"userId\":\"Ua2519870371da500fb2909b15577d510\"},\"replyToken\":\"e6781e5e8af548e3bc500399c5d1d592\",\"mode\":\"active\"}]}"</t>
  </si>
  <si>
    <t>json : "{\"destination\":\"Uffcadd844141cf0a43c0c2c87fb2389e\",\"events\":[{\"type\":\"message\",\"message\":{\"type\":\"text\",\"id\":\"580976882800394754\",\"quoteToken\":\"7MnSmqXKRfjCqjPgN1XPzk2lka1LzBHs3aRGQR3k_YTdCbSpIORmnyPUaYRRLwUrVCHfEdZrwxX0j1zB5dmYZhxJ-p8rQz9NglwVeVHRowncvUaiJxx2Z-7s8zNA7fTqonyzoLFwSJLynW3KgfXVcA\",\"text\":\"เครค่ะ \"},\"webhookEventId\":\"01K69W1MM9D91B4KMNJY0JV6K5\",\"deliveryContext\":{\"isRedelivery\":false},\"timestamp\":1759120511355,\"source\":{\"type\":\"user\",\"userId\":\"Ua2519870371da500fb2909b15577d510\"},\"replyToken\":\"aaab27d50e57435cb758ad0614ae5265\",\"mode\":\"active\"}]}"</t>
  </si>
  <si>
    <t>json : "{\"destination\":\"Uffcadd844141cf0a43c0c2c87fb2389e\",\"events\":[{\"type\":\"message\",\"message\":{\"type\":\"text\",\"id\":\"580976903620657337\",\"quoteToken\":\"Z6FEp6LFnZTclczVc1_kN0s84xLLeffDC16eMnP4Tl0MKnBbaCa_g_jqXxPYLuZw9YNEBHlFM59nJHjN_adP38ay-mcJ0Szb8UDEs51goBBU4fC6USITcyx3BQ5T4wNMQEuf6fdkZ98w27EsYi3h-Q\",\"text\":\"พรุ่งนี้ส่งนะคะ\"},\"webhookEventId\":\"01K69W20P5FPJXCX73VMKZBYR4\",\"deliveryContext\":{\"isRedelivery\":false},\"timestamp\":1759120523781,\"source\":{\"type\":\"user\",\"userId\":\"Ua2519870371da500fb2909b15577d510\"},\"replyToken\":\"d24fa50a42b94f1b9941579e8502b86f\",\"mode\":\"active\"}]}"</t>
  </si>
  <si>
    <t>json : "{\"destination\":\"Uffcadd844141cf0a43c0c2c87fb2389e\",\"events\":[{\"type\":\"message\",\"message\":{\"type\":\"sticker\",\"id\":\"580980424789721671\",\"quoteToken\":\"gHKkFzJ5PeNerv8hINrwjJhl_P4f9Jhf5CCTqdC4n2TunWlUMv4syBO2HHyLjRPYkOVqwu8SG7KLi85HE8SO80cPm46kBzKBq7eEK2sH5EkSx8gn37OMM8npW5H43Wx4ECA4IdszgKH0DJAD24r4HA\",\"stickerId\":\"344219463\",\"packageId\":\"12999422\",\"stickerResourceType\":\"STATIC\",\"keywords\":[\"Thanks\",\"emo\",\"Happy\"]},\"webhookEventId\":\"01K69Y227NRNVFKPGRVCE4NGVW\",\"deliveryContext\":{\"isRedelivery\":false},\"timestamp\":1759122622550,\"source\":{\"type\":\"user\",\"userId\":\"Ua560acbf9a31e34c0b4e4c64e77ac84d\"},\"replyToken\":\"860555fcb549448b861f6de7945fcd33\",\"mode\":\"active\"}]}"</t>
  </si>
  <si>
    <t>json : "{\"date\":\"2025-09-29T09:09:08.132Z\",\"deliveryDate\":\"2025-09-30\",\"user\":\"เรื่องของสเต๊ก\",\"userLine\":\"Iwaynew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</si>
  <si>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{"sentMessages":[{"id":"581004471355310625","quoteToken":"hynfBxPxMTSwXlQQDIjwy8w2hczRrP4xnwfv62LlLuPqDGJbXUA-vUPuopnZybrPxqUrG6O2Fg6SbBDNu5H80WJfWoPlZO0UNWNZCMM6nJu16R33Kd2Bq4IsVgv2UkMn3c194EbLbi9tkDXSn0ik-Q"}]}</t>
  </si>
  <si>
    <t>🔥 Queued order with Trigger ID: 8683783497183133696</t>
  </si>
  <si>
    <t>🔥 Processing order for trigger: 8683783497183133696</t>
  </si>
  <si>
    <t>summarizeOrdersToPayments key: 30/09/2025|เรื่องของสเต๊ก</t>
  </si>
  <si>
    <t>🔥 Deleted property for trigger: 8683783497183133696</t>
  </si>
  <si>
    <t>✅ Deleted trigger: 8683783497183133696</t>
  </si>
  <si>
    <t>json : "{\"destination\":\"Uffcadd844141cf0a43c0c2c87fb2389e\",\"events\":[{\"type\":\"message\",\"message\":{\"type\":\"text\",\"id\":\"581044260821008453\",\"quoteToken\":\"NtEBV0ACABgeuLN2FvivHBWU6vU7oDo8AEzktvNNGxMxN91_PGY9R3BiGPEanEpQZTo3e2HC1ORQNtO9CJaCgzozesb0udQqZVUF85OIyKXra8O1Q5dsE0_mP5XqKvsVaoYbwxxca-DAvVNHrLcGag\",\"text\":\"แฟทบอย\\nเรดคอรัล 1 โล\\nฟิลเลย์1โล\\nเบบี้คอส 2 โล\\nร็อกเกต 0.5 โล\"},\"webhookEventId\":\"01K6B2B7X81HWS53P0CPMT5T1A\",\"deliveryContext\":{\"isRedelivery\":false},\"timestamp\":1759160671660,\"source\":{\"type\":\"user\",\"userId\":\"Uc0f3910d135521f0995ac379d0c945f8\"},\"replyToken\":\"516cc0ba9ec7425db413f54ebbfdbeb0\",\"mode\":\"active\"}]}"</t>
  </si>
  <si>
    <t>json : "{\"destination\":\"Uffcadd844141cf0a43c0c2c87fb2389e\",\"events\":[{\"type\":\"message\",\"message\":{\"type\":\"text\",\"id\":\"581044279695376776\",\"quoteToken\":\"1qnCWdAKHIXeWCpIrvQofzMjM4xZNQvRc2IW2rftWEP37EA_DE28MiXjd0htJJ_iEEgHZzLKniVgUq9OqzXJ_TraEfRMXmCnjDqEsTlI93eYkFwPiVGbtP3qj2iwd8L20tssg-fAzdrSSqVxAWYI6A\",\"text\":\"เคน \\nเบบี้คอส 1 โล\"},\"webhookEventId\":\"01K6B2BJWXKQW8FC4V3N3A2M9F\",\"deliveryContext\":{\"isRedelivery\":false},\"timestamp\":1759160682913,\"source\":{\"type\":\"user\",\"userId\":\"Uc0f3910d135521f0995ac379d0c945f8\"},\"replyToken\":\"78f1d4d8cf5f4c6ab0bcf8054f3e3733\",\"mode\":\"active\"}]}"</t>
  </si>
  <si>
    <t>json : "{\"destination\":\"Uffcadd844141cf0a43c0c2c87fb2389e\",\"events\":[{\"type\":\"message\",\"message\":{\"type\":\"text\",\"id\":\"581044309206761984\",\"quoteToken\":\"BniIZIipMj2yAqg8cT8Ekay3EAwuA9D7gF3U26C_WQlszw6xHVwWv-RUd6qlx91tfSmNhAiQX92OwPfHUXFMCurCaoGI2OjOmZWTsZzuV-46xoSeXWNmmYWW415-LIdfsNAHVeDWqKap4DYYtdii8w\",\"text\":\"โชเน็น 2 \\nกรีน 1 โล\\nเรด 1 โลค่ะ\"},\"webhookEventId\":\"01K6B2C44VP8CEAQ2E6APAG85E\",\"deliveryContext\":{\"isRedelivery\":false},\"timestamp\":1759160700576,\"source\":{\"type\":\"user\",\"userId\":\"Uc0f3910d135521f0995ac379d0c945f8\"},\"replyToken\":\"6a3d6e27eb324e6ca2ed0c33302ef9bd\",\"mode\":\"active\"}]}"</t>
  </si>
  <si>
    <t>json : "{\"destination\":\"Uffcadd844141cf0a43c0c2c87fb2389e\",\"events\":[{\"type\":\"message\",\"message\":{\"type\":\"text\",\"id\":\"581044435639599343\",\"quotedMessageId\":\"581044279695376776\",\"quoteToken\":\"UIpts_NEth6NEofmvsVn8WsscSWv5SpxLd2axreIobKxn5_EDUkvqQPy7blSs5DIXq5TTr8__i-0c0XwFW9M_xEqzM19j9oXg7osf1j6sa24lwOPo2qGbIhzHJhHIRaSCT6smp_HfvuOvIhlfi8-lg\",\"text\":\"มิซูน่าด้วยค่ะ 1โล\"},\"webhookEventId\":\"01K6B2EDGGTNS49ZECFVDY6PW1\",\"deliveryContext\":{\"isRedelivery\":false},\"timestamp\":1759160775864,\"source\":{\"type\":\"user\",\"userId\":\"Uc0f3910d135521f0995ac379d0c945f8\"},\"replyToken\":\"8a861d7575f146f5be378a2bf108bd54\",\"mode\":\"active\"}]}"</t>
  </si>
  <si>
    <t>sendDailyOrderSummary formattedToday : 30/09/2025</t>
  </si>
  <si>
    <t>sendDailyOrderSummary todayRows : [[1060,"28 Sep 2025 เวลา 09:31","2025-09-29T17:00:00.000Z","ขนมบ้านคุณย่า","Green Oak",1,120,120,"เงินสด"],[1061,"29 Sep 2025 เวลา 16:10","2025-09-29T17:00:00.000Z","เรื่องของสเต๊ก","Red Oak",1,120,120,"โอนเงิน"],[1061,"29 Sep 2025 เวลา 16:10","2025-09-29T17:00:00.000Z","เรื่องของสเต๊ก","Cos",1,120,120,"โอนเงิน"]]</t>
  </si>
  <si>
    <t>json : "{\"date\":\"2025-09-30T01:36:56.266Z\",\"deliveryDate\":\"2025-09-30\",\"user\":\"Fat Boy\",\"userLine\":\"ADMIN\",\"payMethod\":\"เครดิต\",\"userId\":\"ADMIN\",\"order\":[{\"name\":\"Frillice Iceberg\",\"nameTh\":\"ฟิลเลย์ไอซ์เบิร์ก\",\"amount\":1,\"price\":140,\"subtotal\":140},{\"name\":\"Wild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</si>
  <si>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3410183189547712512</t>
  </si>
  <si>
    <t>json : "{\"date\":\"2025-09-30T01:37:36.079Z\",\"deliveryDate\":\"2025-09-30\",\"user\":\"Shounen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</si>
  <si>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5906368197153521664</t>
  </si>
  <si>
    <t>🔥 Processing order for trigger: 3410183189547712512</t>
  </si>
  <si>
    <t>json : "{\"date\":\"2025-09-30T01:38:09.082Z\",\"deliveryDate\":\"2025-09-30\",\"user\":\"Ken Izakaya\",\"userLine\":\"ADMIN\",\"payMethod\":\"เครดิต\",\"userId\":\"ADMIN\",\"order\":[{\"name\":\"Mizuna\",\"nameTh\":\"มิซูน่า\",\"amount\":1,\"price\":230,\"subtotal\":230}]}"</t>
  </si>
  <si>
    <t>🔥 Queued order with Trigger ID: 8379049820865691648</t>
  </si>
  <si>
    <t>summarizeOrdersToPayments key: 30/09/2025|Fat Boy</t>
  </si>
  <si>
    <t>🔥 Deleted property for trigger: 3410183189547712512</t>
  </si>
  <si>
    <t>✅ Deleted trigger: 3410183189547712512</t>
  </si>
  <si>
    <t>json : "{\"date\":\"2025-09-30T01:38:55.503Z\",\"deliveryDate\":\"2025-09-30\",\"user\":\"Touch Steak\",\"userLine\":\"ADMIN\",\"payMethod\":\"โอนเงิน\",\"userId\":\"ADMIN\",\"order\":[{\"name\":\"Green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\",\"amount\":0.5,\"price\":120,\"subtotal\":60},{\"name\":\"Cos\",\"nameTh\":\"คอส\",\"amount\":0.5,\"price\":120,\"subtotal\":60}]}"</t>
  </si>
  <si>
    <t>🔥 Queued order with Trigger ID: 1242457437991075840</t>
  </si>
  <si>
    <t>🔥 Processing order for trigger: 5906368197153521664</t>
  </si>
  <si>
    <t>summarizeOrdersToPayments key: 30/09/2025|Shounen Yakiniku2</t>
  </si>
  <si>
    <t>🔥 Deleted property for trigger: 5906368197153521664</t>
  </si>
  <si>
    <t>✅ Deleted trigger: 5906368197153521664</t>
  </si>
  <si>
    <t>🔥 Processing order for trigger: 1242457437991075840</t>
  </si>
  <si>
    <t>summarizeOrdersToPayments key: 30/09/2025|Touch Steak</t>
  </si>
  <si>
    <t>🔥 Processing order for trigger: 8379049820865691648</t>
  </si>
  <si>
    <t>🔥 Deleted property for trigger: 1242457437991075840</t>
  </si>
  <si>
    <t>✅ Deleted trigger: 1242457437991075840</t>
  </si>
  <si>
    <t>summarizeOrdersToPayments key: 30/09/2025|Ken Izakaya</t>
  </si>
  <si>
    <t>🔥 Deleted property for trigger: 8379049820865691648</t>
  </si>
  <si>
    <t>✅ Deleted trigger: 8379049820865691648</t>
  </si>
  <si>
    <t>sendDailyPackingSummary formattedToday : 30/09/2025</t>
  </si>
  <si>
    <t>sendDailyPackingSummary todayRows : [[1060,"28 Sep 2025 เวลา 09:31","2025-09-29T17:00:00.000Z","ขนมบ้านคุณย่า","Green Oak",1,120,120,"เงินสด"],[1061,"29 Sep 2025 เวลา 16:10","2025-09-29T17:00:00.000Z","เรื่องของสเต๊ก","Red Oak",1,120,120,"โอนเงิน"],[1061,"29 Sep 2025 เวลา 16:10","2025-09-29T17:00:00.000Z","เรื่องของสเต๊ก","Cos",1,120,120,"โอนเงิน"],[1062,"30 Sep 2025 เวลา 08:37","2025-09-29T17:00:00.000Z","Fat Boy","Frillice Iceberg",1,140,140,"เครดิต"],[1062,"30 Sep 2025 เวลา 08:37","2025-09-29T17:00:00.000Z","Fat Boy","Wild Rocket",0.5,300,150,"เครดิต"],[1062,"30 Sep 2025 เวลา 08:37","2025-09-29T17:00:00.000Z","Fat Boy","Red Coral",1,140,140,"เครดิต"],[1063,"30 Sep 2025 เวลา 08:39","2025-09-29T17:00:00.000Z","Shounen Yakiniku2","Green Oak",1,120,120,"เครดิต"],[1063,"30 Sep 2025 เวลา 08:39","2025-09-29T17:00:00.000Z","Shounen Yakiniku2","Red Oak",1,120,120,"เครดิต"],[1064,"30 Sep 2025 เวลา 08:40","2025-09-29T17:00:00.000Z","Touch Steak","Green Oak",0.5,120,60,"โอนเงิน"],[1064,"30 Sep 2025 เวลา 08:40","2025-09-29T17:00:00.000Z","Touch Steak","Red Oak",0.5,120,60,"โอนเงิน"],[1064,"30 Sep 2025 เวลา 08:40","2025-09-29T17:00:00.000Z","Touch Steak","Cos",0.5,120,60,"โอนเงิน"],[1065,"30 Sep 2025 เวลา 08:40","2025-09-29T17:00:00.000Z","Ken Izakaya","Mizuna",1,230,230,"เครดิต"]]</t>
  </si>
  <si>
    <t>json : "{\"date\":\"2025-09-30T02:07:27.589Z\",\"deliveryDate\":\"2025-09-30\",\"user\":\"เจริญภัณฑ์\",\"userLine\":\"ADMIN\",\"payMethod\":\"เครดิต\",\"userId\":\"ADMIN\",\"order\":[{\"name\":\"Green Oak\",\"nameTh\":\"กรีนโอ๊ค \",\"amount\":3,\"price\":120,\"subtotal\":360},{\"name\":\"Red Oak\",\"nameTh\":\"เรดโอ๊ค \",\"amount\":4,\"price\":120,\"subtotal\":480},{\"name\":\"Baby Cos\",\"nameTh\":\"เบบี้คอส\",\"amount\":1,\"price\":120,\"subtotal\":120},{\"name\":\"Butter Head\",\"nameTh\":\"บัตเตอร์เฮด\",\"amount\":1,\"price\":120,\"subtotal\":120}]}"</t>
  </si>
  <si>
    <t>🔥 Queued order with Trigger ID: 7636968884746059776</t>
  </si>
  <si>
    <t>json : "{\"date\":\"2025-09-30T02:08:16.174Z\",\"deliveryDate\":\"2025-09-30\",\"user\":\"Smaz\",\"userLine\":\"ADMIN\",\"payMethod\":\"โอนเงิน\",\"userId\":\"ADMIN\",\"order\":[{\"name\":\"Frillice Iceberg\",\"nameTh\":\"ฟิลเลย์ไอซ์เบิร์ก\",\"amount\":0.3,\"price\":140,\"subtotal\":42},{\"name\":\"Baby Cos\",\"nameTh\":\"เบบี้คอส\",\"amount\":1,\"price\":120,\"subtotal\":120}]}"</t>
  </si>
  <si>
    <t>🔥 Queued order with Trigger ID: 8279679782468190208</t>
  </si>
  <si>
    <t>🔥 Processing order for trigger: 7636968884746059776</t>
  </si>
  <si>
    <t>🔥 Processing order for trigger: 8279679782468190208</t>
  </si>
  <si>
    <t>summarizeOrdersToPayments key: 30/09/2025|เจริญภัณฑ์</t>
  </si>
  <si>
    <t>summarizeOrdersToPayments key: 30/09/2025|Smaz</t>
  </si>
  <si>
    <t>✅ เริ่ม generateAdminDeliveryDocs สำหรับ: เจริญภัณฑ์ วันที่: 30092025</t>
  </si>
  <si>
    <t>✅ เริ่ม generateAdminDeliveryDocs สำหรับ: Smaz วันที่: 30092025</t>
  </si>
  <si>
    <t>✨ สร้างเลขที่เอกสารใหม่: DS300925004</t>
  </si>
  <si>
    <t>🔥 Deleted property for trigger: 8279679782468190208</t>
  </si>
  <si>
    <t>✅ Deleted trigger: 8279679782468190208</t>
  </si>
  <si>
    <t>💾 อัปเดตเลขที่เอกสาร DS300925004 ใน Payments แถวที่ 2312</t>
  </si>
  <si>
    <t>🔥 Deleted property for trigger: 7636968884746059776</t>
  </si>
  <si>
    <t>✅ Deleted trigger: 7636968884746059776</t>
  </si>
  <si>
    <t>json : "{\"destination\":\"Uffcadd844141cf0a43c0c2c87fb2389e\",\"events\":[{\"type\":\"message\",\"message\":{\"type\":\"text\",\"id\":\"581123011915022599\",\"quoteToken\":\"goTb8N9_phW21yrH7h6QhN1HvDO__sb8BUmdzDjR4O_hHW-xf42_cAMhn7Ze7R2lcLLsgyyLLF0ZA_DcNWC7yGMlqQo_AdtZ7Jr3O3OyqeauC-XW5sPvrqzMCtJn7BRZeMyOFWtauiPldfmquce4AQ\",\"text\":\"ขอบคุณค่ะ\"},\"webhookEventId\":\"01K6CF3PT3ZXCTPY4RE4CMZXF4\",\"deliveryContext\":{\"isRedelivery\":false},\"timestamp\":1759207611143,\"source\":{\"type\":\"user\",\"userId\":\"Ua560acbf9a31e34c0b4e4c64e77ac84d\"},\"replyToken\":\"e0b53c86ec824e8d8526ed1158f433e8\",\"mode\":\"active\"}]}"</t>
  </si>
  <si>
    <t>json : "{\"destination\":\"Uffcadd844141cf0a43c0c2c87fb2389e\",\"events\":[{\"type\":\"message\",\"message\":{\"type\":\"image\",\"id\":\"581153351178649603\",\"quoteToken\":\"KAlyuAi1c5zTEmWJf45odtB1SLFAVLcV2VoITizLiZJXCfyITNtTvfZ0tEiD3d-XTqudjXtcEltCwcJL3jOQfiPOp5xBAT8QEXcSvvntGXIolzMUJxq11jg790sZO5OYvO5QRTmVgj1VZl1nAv3Czw\",\"contentProvider\":{\"type\":\"line\"}},\"webhookEventId\":\"01K6D0BK3F34M8D4ZZKVRF643B\",\"deliveryContext\":{\"isRedelivery\":false},\"timestamp\":1759225694883,\"source\":{\"type\":\"user\",\"userId\":\"U0e980777e178950d5640753c3942f1ce\"},\"replyToken\":\"adcf2ed0f3e9438eafa6f8dfe23d822e\",\"mode\":\"active\"}]}"</t>
  </si>
  <si>
    <t>json : "{\"destination\":\"Uffcadd844141cf0a43c0c2c87fb2389e\",\"events\":[{\"type\":\"message\",\"message\":{\"type\":\"text\",\"id\":\"581180214253191594\",\"quoteToken\":\"YixZW9OYbAuo6YCUl5VhQ-El15uwMuAWlLjCtPs8IFtlZmWdbqUed30MnfM-s7o32NpQZyKEsoCI1sHK-bFmPRM8lp9d-v3mN82i4XKCUsPhiS2s_R7I_o-f_JWZFA21OEcK1xK6sNuaW_Xo4gEdTw\",\"text\":\"ผักเบบี้คอสใบเขียวมียังคะ\"},\"webhookEventId\":\"01K6DFM75GB13WQ9AB1490NWJ1\",\"deliveryContext\":{\"isRedelivery\":false},\"timestamp\":1759241706227,\"source\":{\"type\":\"user\",\"userId\":\"U78617910c23af5dc02e8b5d4035a5026\"},\"replyToken\":\"9fc17d639ab34757aa3ce46ab8fd4283\",\"mode\":\"active\"}]}"</t>
  </si>
  <si>
    <t>json : "{\"destination\":\"Uffcadd844141cf0a43c0c2c87fb2389e\",\"events\":[{\"type\":\"message\",\"message\":{\"type\":\"text\",\"id\":\"581180285807231167\",\"quoteToken\":\"ERXbOPpOVUDckiVc0ZWI1znPVKCn3Cwty8lgjiINx1jO7d8fODGmLN-Aj6N28xMnDdRbxC2pTRVKmD7OyP8VwGlL_4PeGJgKI0-MWr-M_QK2qwjFSEp8dyH3G60a-EQhUdAasS7855zcL7_Mvcbo9g\",\"text\":\"  สั่งผักสลัดหน่อยค่ะ\\nกรีนโอ๊ค1โล\\nเรดโอ๊ค 1โล\\nฟินเดย์1โล\\nผักเบบี้คอส1โล\\nขอบคุณค่ะ\\n\"},\"webhookEventId\":\"01K6DFNGRK2F6W8MSB5XWA4KMN\",\"deliveryContext\":{\"isRedelivery\":false},\"timestamp\":1759241749047,\"source\":{\"type\":\"user\",\"userId\":\"U78617910c23af5dc02e8b5d4035a5026\"},\"replyToken\":\"da7ef773bb934d35bc079c3555f11476\",\"mode\":\"active\"}]}"</t>
  </si>
  <si>
    <t>json : "{\"destination\":\"Uffcadd844141cf0a43c0c2c87fb2389e\",\"events\":[{\"type\":\"message\",\"message\":{\"type\":\"text\",\"id\":\"581194624505217093\",\"quoteToken\":\"FWjRfvLndxkg1v-79FfVEE0FbqAnGzEwBYTYm2ZQSot-auIgTpp9pm0Aa9NX3XJBiWVpWTUsbqMf-vTWhyfWINzcqMDzpFhHvdAwC6czd7Cn-znWauaJD9J6mfjhq4L1wenQyEjGvfLzjCuA9B8CjQ\",\"text\":\"เรดคอรัลมีมั้ยครับ\"},\"webhookEventId\":\"01K6DQTB380D6EVEM31YHA5CAD\",\"deliveryContext\":{\"isRedelivery\":false},\"timestamp\":1759250295400,\"source\":{\"type\":\"user\",\"userId\":\"U863ec6850ff494c8ad50b25afa94efb0\"},\"replyToken\":\"3c59310a2af14fe98d81497cce5e1cbe\",\"mode\":\"active\"}]}"</t>
  </si>
  <si>
    <t>sendDailyOrderSummary formattedToday : 01/10/2025</t>
  </si>
  <si>
    <t>json : "{\"destination\":\"Uffcadd844141cf0a43c0c2c87fb2389e\",\"events\":[{\"type\":\"message\",\"message\":{\"type\":\"text\",\"id\":\"581246934723854731\",\"quoteToken\":\"G5wb4-USmKH8FcqEMnfZ6awmOASWXSYs2cUKnOlE2rkpxdfTzxY48xHBrGasxbPdOiJgoFZjyhGTLATsst9e-ebWVmyzN1OIRMEaKKNWYRhVbPmkM53cs4_EOrUt-jrASDmxVxrZyXhf2EplK97BUQ\",\"text\":\"โชเน็น 1\\nคอส 2โล\\nกรีน 2โล\\nเรด 2โลค่ะ\"},\"webhookEventId\":\"01K6ENHVR6125T0PA2ZD4G64X3\",\"deliveryContext\":{\"isRedelivery\":false},\"timestamp\":1759281474826,\"source\":{\"type\":\"user\",\"userId\":\"Uc0f3910d135521f0995ac379d0c945f8\"},\"replyToken\":\"4e20653156544ae0bccc3dde3cd7520c\",\"mode\":\"active\"}]}"</t>
  </si>
  <si>
    <t>json : "{\"destination\":\"Uffcadd844141cf0a43c0c2c87fb2389e\",\"events\":[{\"type\":\"message\",\"message\":{\"type\":\"text\",\"id\":\"581246984502640694\",\"quoteToken\":\"khe07LUzNc-TuJHe6YRmZq1rMI0ieo1YlFreReguW6VPgGZel7QRx1NnNeiNTVDSKXdb_mNPa_bbwHdIy_8uic8o-ZGDVgXdWFn37VOKBq0KHR84cjdQXBa8h_z7ZIW-viRtfu25nsrfvas7DPI5DA\",\"text\":\"เคน\\nเรดคอรัล 1โล\\nฟิลเลย์ 1โล\"},\"webhookEventId\":\"01K6ENJRR81K6ZHZV2MRH3S062\",\"deliveryContext\":{\"isRedelivery\":false},\"timestamp\":1759281504548,\"source\":{\"type\":\"user\",\"userId\":\"Uc0f3910d135521f0995ac379d0c945f8\"},\"replyToken\":\"3e34a36ff98a47ba8120c2f53ccd1681\",\"mode\":\"active\"}]}"</t>
  </si>
  <si>
    <t>json : "{\"destination\":\"Uffcadd844141cf0a43c0c2c87fb2389e\",\"events\":[{\"type\":\"message\",\"message\":{\"type\":\"text\",\"id\":\"581247030387802708\",\"quoteToken\":\"zSpcyh6oEDMI4Yav_orVFzdVqHFhllXrni-ieSOhst_trvVvEQ6rKi39VQxK0UajBkoRf4kN9e_718KYs4dJ806JLAx0Z2dUex3L7FxjSjzwPiO3euRtiARNaO3y_ulKhAPUTvfcmS2C_b47QkFoiQ\",\"text\":\"เอทบิสโทร\\nเรดคอรัล 1 โล\\nฟิลเลย์1โล\\nเบบี้คอส 1โล\\nร็อกเกต 0.5 โล\"},\"webhookEventId\":\"01K6ENKK83PD6A6VGPQ3TKFKPY\",\"deliveryContext\":{\"isRedelivery\":false},\"timestamp\":1759281531746,\"source\":{\"type\":\"user\",\"userId\":\"Uc0f3910d135521f0995ac379d0c945f8\"},\"replyToken\":\"2bb04b4a7f9d49d2b287269f45edced1\",\"mode\":\"active\"}]}"</t>
  </si>
  <si>
    <t>json : "{\"date\":\"2025-10-01T02:32:44.484Z\",\"deliveryDate\":\"2025-10-01\",\"user\":\"ฌาณิ\",\"userLine\":\"ADMIN\",\"payMethod\":\"โอนเงิน\",\"userId\":\"ADMIN\",\"order\":[{\"name\":\"Green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\",\"amount\":1,\"price\":120,\"subtotal\":120},{\"name\":\"Baby Cos\",\"nameTh\":\"เบบี้คอส\",\"amount\":0.8,\"price\":120,\"subtotal\":96}]}"</t>
  </si>
  <si>
    <t>🔥 Queued order with Trigger ID: 728767624128757760</t>
  </si>
  <si>
    <t>json : "{\"date\":\"2025-10-01T02:33:20.823Z\",\"deliveryDate\":\"2025-10-01\",\"user\":\"Shounen Yakiniku\",\"userLine\":\"ADMIN\",\"payMethod\":\"เครดิต\",\"userId\":\"ADMIN\",\"order\":[{\"name\":\"Green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\",\"amount\":2,\"price\":120,\"subtotal\":240},{\"name\":\"Cos\",\"nameTh\":\"คอส\",\"amount\":2,\"price\":120,\"subtotal\":240}]}"</t>
  </si>
  <si>
    <t>🔥 Queued order with Trigger ID: 4120729565247045632</t>
  </si>
  <si>
    <t>json : "{\"date\":\"2025-10-01T02:34:15.619Z\",\"deliveryDate\":\"2025-10-01\",\"user\":\"8 Bistro\",\"userLine\":\"ADMIN\",\"payMethod\":\"เครดิต\",\"userId\":\"ADMIN\",\"order\":[{\"name\":\"Frillice Iceberg\",\"nameTh\":\"ฟิลเลย์ไอซ์เบิร์ก\",\"amount\":0.5,\"price\":140,\"subtotal\":70},{\"name\":\"Wild Rocket\",\"nameTh\":\"ไวลด์ ร็อคเก็ต\",\"amount\":0.2,\"price\":300,\"subtotal\":60},{\"name\":\"Red Coral\",\"nameTh\":\"เรดคอรัล\",\"amount\":1,\"price\":140,\"subtotal\":140}]}"</t>
  </si>
  <si>
    <t>🔥 Queued order with Trigger ID: 4306680827162394624</t>
  </si>
  <si>
    <t>🔥 Processing order for trigger: 728767624128757760</t>
  </si>
  <si>
    <t>Delivery Date : Wed Oct 01 2025 07:00:00 GMT+0700 (เวลาอินโดจีน)</t>
  </si>
  <si>
    <t>Delivery Date Formated: 01/10/2025</t>
  </si>
  <si>
    <t>summarizeOrdersToPayments key: 01/10/2025|ฌาณิ</t>
  </si>
  <si>
    <t>json : "{\"date\":\"2025-10-01T02:35:12.072Z\",\"deliveryDate\":\"2025-10-01\",\"user\":\"Ken Izakaya\",\"userLine\":\"ADMIN\",\"payMethod\":\"เครดิต\",\"userId\":\"ADMIN\",\"order\":[{\"name\":\"Frillice Iceberg\",\"nameTh\":\"ฟิลเลย์ไอซ์เบิร์ก\",\"amount\":0.5,\"price\":140,\"subtotal\":70},{\"name\":\"Red Coral\",\"nameTh\":\"เรดคอรัล\",\"amount\":1,\"price\":140,\"subtotal\":140}]}"</t>
  </si>
  <si>
    <t>🔥 Queued order with Trigger ID: 2577847114885234688</t>
  </si>
  <si>
    <t>🔥 Processing order for trigger: 4120729565247045632</t>
  </si>
  <si>
    <t>✅ เริ่ม generateAdminDeliveryDocs สำหรับ: ฌาณิ วันที่: 01102025</t>
  </si>
  <si>
    <t>summarizeOrdersToPayments key: 01/10/2025|Shounen Yakiniku</t>
  </si>
  <si>
    <t>✅ เริ่ม generateAdminDeliveryDocs สำหรับ: Shounen Yakiniku วันที่: 01102025</t>
  </si>
  <si>
    <t>🔥 Deleted property for trigger: 728767624128757760</t>
  </si>
  <si>
    <t>✅ Deleted trigger: 728767624128757760</t>
  </si>
  <si>
    <t>✨ สร้างเลขที่เอกสารใหม่: DS011025001</t>
  </si>
  <si>
    <t>💾 อัปเดตเลขที่เอกสาร DS011025001 ใน Payments แถวที่ 2315</t>
  </si>
  <si>
    <t>🔥 Deleted property for trigger: 4120729565247045632</t>
  </si>
  <si>
    <t>✅ Deleted trigger: 4120729565247045632</t>
  </si>
  <si>
    <t>🔥 Processing order for trigger: 4306680827162394624</t>
  </si>
  <si>
    <t>summarizeOrdersToPayments key: 01/10/2025|8 Bistro</t>
  </si>
  <si>
    <t>✅ เริ่ม generateAdminDeliveryDocs สำหรับ: 8 Bistro วันที่: 01102025</t>
  </si>
  <si>
    <t>🔥 Processing order for trigger: 2577847114885234688</t>
  </si>
  <si>
    <t>✨ สร้างเลขที่เอกสารใหม่: DS011025002</t>
  </si>
  <si>
    <t>💾 อัปเดตเลขที่เอกสาร DS011025002 ใน Payments แถวที่ 2316</t>
  </si>
  <si>
    <t>🔥 Deleted property for trigger: 4306680827162394624</t>
  </si>
  <si>
    <t>✅ Deleted trigger: 4306680827162394624</t>
  </si>
  <si>
    <t>summarizeOrdersToPayments key: 01/10/2025|Ken Izakaya</t>
  </si>
  <si>
    <t>✅ เริ่ม generateAdminDeliveryDocs สำหรับ: Ken Izakaya วันที่: 01102025</t>
  </si>
  <si>
    <t>✨ สร้างเลขที่เอกสารใหม่: DS011025003</t>
  </si>
  <si>
    <t>💾 อัปเดตเลขที่เอกสาร DS011025003 ใน Payments แถวที่ 2317</t>
  </si>
  <si>
    <t>🔥 Deleted property for trigger: 2577847114885234688</t>
  </si>
  <si>
    <t>✅ Deleted trigger: 2577847114885234688</t>
  </si>
  <si>
    <t>json : "{\"destination\":\"Uffcadd844141cf0a43c0c2c87fb2389e\",\"events\":[{\"type\":\"message\",\"message\":{\"type\":\"text\",\"id\":\"581258027652088184\",\"quoteToken\":\"sfyuHGgc2a2JdswNAOBo6WQSaHxahyHTGGQ-HN5llDuuibcBUb1pCybLDCLY3eNijcZSI_WQB_QZ08VCrnI-N1HDwTmL5gWa80yyvJ3iFIU1Zgx-NA1B29EE0ENRg1SA19dYsU0gDkhYP_veuIfg0w\",\"text\":\"แล้วมันเหมือนกันไหมคะ\"},\"webhookEventId\":\"01K6EVVM6EVGRVG0JE3HRK44MP\",\"deliveryContext\":{\"isRedelivery\":false},\"timestamp\":1759288086622,\"source\":{\"type\":\"user\",\"userId\":\"U78617910c23af5dc02e8b5d4035a5026\"},\"replyToken\":\"80e314c3e12e408da455009ff16268cf\",\"mode\":\"active\"}]}"</t>
  </si>
  <si>
    <t>json : "{\"destination\":\"Uffcadd844141cf0a43c0c2c87fb2389e\",\"events\":[{\"type\":\"message\",\"message\":{\"type\":\"text\",\"id\":\"581263238889472436\",\"quoteToken\":\"mhNNXi7I4cFvoOQ2TYSERDz0hZt5ZxoqCRqVbso1Bj9eyhsj41bbCqzdkehq_1W1GRO3d0-7E-W6wXebmQ0QWq9GvDsH8aJNicji6RZoDrEFd3xHCARAoDuO544v74ZH-lFqU5kIQvnNmo3_4zlpLw\",\"text\":\"จะเข้ามาร้านตอนกี่โมงจ๊ะเพราะว่าพี่ไม่ได้ไปทำงานพี่ยังลาคลอดอยู่เลย\"},\"webhookEventId\":\"01K6EYTDVJB3E9590ZRX0D12J2\",\"deliveryContext\":{\"isRedelivery\":false},\"timestamp\":1759291192890,\"source\":{\"type\":\"user\",\"userId\":\"U78617910c23af5dc02e8b5d4035a5026\"},\"replyToken\":\"e8eefd79bf94476c814fdcf1e74b42d7\",\"mode\":\"active\"}]}"</t>
  </si>
  <si>
    <t>json : "{\"destination\":\"Uffcadd844141cf0a43c0c2c87fb2389e\",\"events\":[{\"type\":\"message\",\"message\":{\"type\":\"text\",\"id\":\"581263327439618552\",\"quoteToken\":\"p08-k0UosgBV9rHSRkIPKL4bt1IeBrMLp5YnT2xn2-DqgVW7xrdQMswxc9mlIOHm1Fo8LQwmiVProCcdrcd1CshNhDccOsqxe2tGm3uQalm9yZJd7NKXsw350tPtUWlF8rHGo7eHs3zwSo4KYuzDPQ\",\"text\":\"เดี๋ยวจะให้เชฟดูด้วยจรา\"},\"webhookEventId\":\"01K6EYW13NTJV76CZ0G3Q3MFFF\",\"deliveryContext\":{\"isRedelivery\":false},\"timestamp\":1759291245647,\"source\":{\"type\":\"user\",\"userId\":\"U78617910c23af5dc02e8b5d4035a5026\"},\"replyToken\":\"7c9ee37fafdd48c484d6454bd78bbf9e\",\"mode\":\"active\"}]}"</t>
  </si>
  <si>
    <t>json : "{\"destination\":\"Uffcadd844141cf0a43c0c2c87fb2389e\",\"events\":[{\"type\":\"message\",\"message\":{\"type\":\"text\",\"id\":\"581264834436792783\",\"quotedMessageId\":\"581263499036983764\",\"quoteToken\":\"Fc5nYcBh80sGyIiIprCo8NZAMwP_Lq_dJVlY9mZMUBJfg_uC_FcbWZfqegbZVWDnmDoKUo3v_sSbt6qhoc6hEqvLuGih9HL7_MMeOzyikCQiLKbvsseRi9pYiqDzMpRbHLGB0CdJIg7-5a-7hgq6mg\",\"text\":\"ขอบคุณค่ะ\"},\"webhookEventId\":\"01K6EZQED6VPHGWBDY6YHDBD1C\",\"deliveryContext\":{\"isRedelivery\":false},\"timestamp\":1759292143928,\"source\":{\"type\":\"user\",\"userId\":\"U78617910c23af5dc02e8b5d4035a5026\"},\"replyToken\":\"e56ae698fa8c43aba6a55797a0a63fb6\",\"mode\":\"active\"}]}"</t>
  </si>
  <si>
    <t>json : "{\"destination\":\"Uffcadd844141cf0a43c0c2c87fb2389e\",\"events\":[{\"type\":\"message\",\"message\":{\"type\":\"text\",\"id\":\"581264921963004066\",\"quotedMessageId\":\"581263629262258487\",\"quoteToken\":\"_7UrApbW2jVRhZ7x9hR69ZQgHBCyrEVOsvSP8CDYw568tWLLFZIfe3NHvpsDF5RCUsU9NGi2UQad17fJE7poZVSWvs8WvbTDTOdHdjXAN7cIUgQJjX4kUYbythy8XN_GiMs-1dPwgxQMPkRwxhe9zA\",\"text\":\"ผู้หญิงผู้ชายจ๊ะ\"},\"webhookEventId\":\"01K6EZS1F1PPEY0QAT60YK37AR\",\"deliveryContext\":{\"isRedelivery\":false},\"timestamp\":1759292196115,\"source\":{\"type\":\"user\",\"userId\":\"U78617910c23af5dc02e8b5d4035a5026\"},\"replyToken\":\"8a7601198b794e67b3d8e8df45e8d48a\",\"mode\":\"active\"}]}"</t>
  </si>
  <si>
    <t>json : "{\"destination\":\"Uffcadd844141cf0a43c0c2c87fb2389e\",\"events\":[{\"type\":\"message\",\"message\":{\"type\":\"text\",\"id\":\"581266849816903732\",\"quotedMessageId\":\"581265632813908107\",\"quoteToken\":\"q5mt4nopFQkVlPYc4wN_vNaJWlcBPHD18sqjHnCgJb_rZALq1_Lrp4S9CYAgiQelRj-mWYeaD73mB9pUQtntfQiOVaHnaGs_VOaDlzdAEpZevxkxMTE7OcXB9q3b6mZfX8-WqjGwYkfQ3tnzzmkbiA\",\"text\":\"ได้ผู้หญิงเหมือนกันคะ\"},\"webhookEventId\":\"01K6F0W3K1P9EQDP9SXB8ZM779\",\"deliveryContext\":{\"isRedelivery\":false},\"timestamp\":1759293345040,\"source\":{\"type\":\"user\",\"userId\":\"U78617910c23af5dc02e8b5d4035a5026\"},\"replyToken\":\"5f5ad4a626a6474c9a32f4df957758ff\",\"mode\":\"active\"}]}"</t>
  </si>
  <si>
    <t>json : "{\"destination\":\"Uffcadd844141cf0a43c0c2c87fb2389e\",\"events\":[{\"type\":\"message\",\"message\":{\"type\":\"text\",\"id\":\"581273343773115212\",\"quoteToken\":\"fZI0hQmJnWP7ThzlmAGZEbrqxojrMLeGUphg6l2P-I45AHd2c8c83UITWiY0yViAgV1VK9i79HNnwZSCIysBy_WV41Ste8L1CtyQGAErkSEk49cDCkB-5ghHCtPzlfeYH5yWtFncO6EjBmgF_LeWDQ\",\"text\":\"สั่งผัก\"},\"webhookEventId\":\"01K6F4J7W1D7HK7P5HJK0XTACQ\",\"deliveryContext\":{\"isRedelivery\":false},\"timestamp\":1759297215929,\"source\":{\"type\":\"user\",\"userId\":\"U38cf79a0245305294a59833353cea1ae\"},\"replyToken\":\"2377d97c64464adeb2e25aee9769940d\",\"mode\":\"active\"}]}"</t>
  </si>
  <si>
    <t>json : "{\"date\":\"2025-10-01T05:41:20.330Z\",\"deliveryDate\":\"2025-10-03\",\"user\":\"Dripping Hill\",\"userLine\":\"Dripping Hill\",\"payMethod\":\"โอนเงิน\",\"userId\":\"U38cf79a0245305294a59833353cea1ae\",\"order\":[{\"name\":\"Green Oak\",\"nameTh\":\"กรีนโอ๊ค \",\"amount\":0.5,\"price\":120,\"subtotal\":60,\"image\":\"https://i.postimg.cc/xXKgwvBZ/05.png\"},{\"name\":\"Red Oak\",\"nameTh\":\"เรดโอ๊ค \",\"amount\":0.4,\"price\":120,\"subtotal\":48,\"image\":\"https://i.postimg.cc/8F4451pB/08.png\"},{\"name\":\"Cos\",\"nameTh\":\"คอส\",\"amount\":0.1,\"price\":120,\"subtotal\":12,\"image\":\"https://i.postimg.cc/643mw8Cv/03.png\"}]}"</t>
  </si>
  <si>
    <t>📬 pushFlexMessage : {"sentMessages":[{"id":"581273458378801436","quoteToken":"3y8ew8FL_mvM9XbpMoU7Vn2dAFItdigLrQ97TbU7DGQlkaQHaygIog2_WqzG2M1YffK4B9k9bJDIHZcTmV7aV1kgAMT0RqXxwWuIyfwjEOHNXdgsO6EV99tOKrqnPkf6BaZxa-hCM1lIh1laQ30vXg"}]}</t>
  </si>
  <si>
    <t>🔥 Queued order with Trigger ID: 3468645365257863168</t>
  </si>
  <si>
    <t>🔥 Processing order for trigger: 3468645365257863168</t>
  </si>
  <si>
    <t>Delivery Date : Fri Oct 03 2025 07:00:00 GMT+0700 (เวลาอินโดจีน)</t>
  </si>
  <si>
    <t>Delivery Date Formated: 03/10/2025</t>
  </si>
  <si>
    <t>summarizeOrdersToPayments key: 03/10/2025|Dripping Hill</t>
  </si>
  <si>
    <t>🔥 Deleted property for trigger: 3468645365257863168</t>
  </si>
  <si>
    <t>✅ Deleted trigger: 3468645365257863168</t>
  </si>
  <si>
    <t>json : "{\"destination\":\"Uffcadd844141cf0a43c0c2c87fb2389e\",\"events\":[{\"type\":\"message\",\"message\":{\"type\":\"text\",\"id\":\"581276528726770093\",\"quoteToken\":\"-QbeQv5lt4J0_8-3Ijp5cOInDpjCO6zFGq91pJHgKSrXfAz9yT1B1IjJTs3XhzHL6xAWi83Es10emb6J3crRrgbsIbWzyXg4WFUPNnoaqRkyV-STohP4sIR5kVSryjd4chjSPG2Tj-NZpGVH0N1_Ow\",\"text\":\"ใช่ครับ\"},\"webhookEventId\":\"01K6F6C5EHZQ9TCNMW588QE30X\",\"deliveryContext\":{\"isRedelivery\":false},\"timestamp\":1759299114234,\"source\":{\"type\":\"user\",\"userId\":\"U863ec6850ff494c8ad50b25afa94efb0\"},\"replyToken\":\"b0089a23b88a4c33a6e0fa24f13244ce\",\"mode\":\"active\"}]}"</t>
  </si>
  <si>
    <t>json : "{\"destination\":\"Uffcadd844141cf0a43c0c2c87fb2389e\",\"events\":[{\"type\":\"message\",\"message\":{\"type\":\"text\",\"id\":\"581276538440777871\",\"quoteToken\":\"0-687uKWhGnyL2DN4AAdLTMkoMo6tD12D5o0V4dyaMQhVTwu27pBlG9KXArM7Od9WuiFCBUZMNTQYdp7bAYcM9z2RFGmyEfhecVP-EIWvPVBjjTU5E77cvNS_HulgkQpRPsMFEkq4F-4ER7OTjjpiA\",\"text\":\"เอา 1 กดทันมั้ย\"},\"webhookEventId\":\"01K6F6CB9J1TVHNMSKW2ZHJQPJ\",\"deliveryContext\":{\"isRedelivery\":false},\"timestamp\":1759299120102,\"source\":{\"type\":\"user\",\"userId\":\"U863ec6850ff494c8ad50b25afa94efb0\"},\"replyToken\":\"e1d30805b7c34abcb8395298095b104a\",\"mode\":\"active\"}]}"</t>
  </si>
  <si>
    <t>json : "{\"destination\":\"Uffcadd844141cf0a43c0c2c87fb2389e\",\"events\":[{\"type\":\"message\",\"message\":{\"type\":\"text\",\"id\":\"581276541862805847\",\"quoteToken\":\"KZSAb7qhfPQjlVYzY-jo_qWFKmwMbPBqTL1rSBJntoB5T39jnK790uFxXD7lCm85W4morLJzyExA5cpS9ziwLXlqoHeuD83Y7AucLpq7co1SnmMj9mEu1gdblNyQmnFjRMcC6Jl7MN4g6_l3ffbivg\",\"text\":\"กก\"},\"webhookEventId\":\"01K6F6CDAWYPXA3W910K9378KV\",\"deliveryContext\":{\"isRedelivery\":false},\"timestamp\":1759299121984,\"source\":{\"type\":\"user\",\"userId\":\"U863ec6850ff494c8ad50b25afa94efb0\"},\"replyToken\":\"2c847b4d5a9e423d85a63ddcc4a97d54\",\"mode\":\"active\"}]}"</t>
  </si>
  <si>
    <t>json : "{\"destination\":\"Uffcadd844141cf0a43c0c2c87fb2389e\",\"events\":[{\"type\":\"message\",\"message\":{\"type\":\"text\",\"id\":\"581283805944611476\",\"quoteToken\":\"hVNVfjjPjSZtHZqXIUzBat8oNSQl2M6Q0pV1s5KiYzpd4DlTY9beBk0h8YIFxUEH5gX1Rd40IKYn6_TdoSC__YiIE-fwPaCmp95H1EnLLzAQ3K2qWGiJY_dYFVH24mEe5pwZJbKRELHcIDFjcYOHUw\",\"text\":\"สั่งผัก\"},\"webhookEventId\":\"01K6FAGHJHKB8MJSVK1WYJ2CT5\",\"deliveryContext\":{\"isRedelivery\":false},\"timestamp\":1759303451873,\"source\":{\"type\":\"user\",\"userId\":\"Ub25b4a42fcc8758cb1a211f1f480c6e3\"},\"replyToken\":\"4cbaf18250b34433aa73100466b44f85\",\"mode\":\"active\"}]}"</t>
  </si>
  <si>
    <t>json : "{\"date\":\"2025-10-01T07:24:43.940Z\",\"deliveryDate\":\"2025-10-03\",\"user\":\"Den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</si>
  <si>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{"sentMessages":[{"id":"581283867969978777","quoteToken":"U7iZ3U8ZnjnHe2Ue07Yn3bBxduzdflSN45QBcJWiXpcqaXPZG-2JKp2FM2Cw8bfXcP3S1wS_8dvybD7VfEnmxVRdNVtOrDFeZDsLKtBz-qiq3AZD89OcCKCBtVs2VblebaYLnUQ-jr5OrceIPZ5DKw"}]}</t>
  </si>
  <si>
    <t>🔥 Queued order with Trigger ID: 3991158716983410688</t>
  </si>
  <si>
    <t>🔥 Processing order for trigger: 3991158716983410688</t>
  </si>
  <si>
    <t>summarizeOrdersToPayments key: 03/10/2025|Den Shabu</t>
  </si>
  <si>
    <t>🔥 Deleted property for trigger: 3991158716983410688</t>
  </si>
  <si>
    <t>✅ Deleted trigger: 3991158716983410688</t>
  </si>
  <si>
    <t>json : "{\"destination\":\"Uffcadd844141cf0a43c0c2c87fb2389e\",\"events\":[{\"type\":\"message\",\"message\":{\"type\":\"text\",\"id\":\"581315176201716090\",\"quoteToken\":\"0RUtjsIrgUAMDFsD35T7i7vbjvTXFkMBQddYDPIJIeKrYAesq86o_tyqVVGBIs5Ua6UURDnolQI3PYS4fmxu5yHo2K7Xk-gdZmXP1gkRLcVzjhW3Hk-RWNolGaFTPJiCOHvWt-i4ulyC2GyPecwtig\",\"text\":\"ขอยอด บิลค้าง ด้วยค่ะ \"},\"webhookEventId\":\"01K6FWB5741JPRF0FGV3R90XP8\",\"deliveryContext\":{\"isRedelivery\":false},\"timestamp\":1759322149913,\"source\":{\"type\":\"user\",\"userId\":\"Ua2519870371da500fb2909b15577d510\"},\"replyToken\":\"d4b1484b872440d3a48ee2fe533818ca\",\"mode\":\"active\"}]}"</t>
  </si>
  <si>
    <t>json : "{\"destination\":\"Uffcadd844141cf0a43c0c2c87fb2389e\",\"events\":[{\"type\":\"message\",\"message\":{\"type\":\"text\",\"id\":\"581327628368609315\",\"quoteToken\":\"fdN6t4JvAFyfQTn30EhT1w05H0q7G-5IgPIkhIloI7K45vdKOI_LNGIdvcTNO2KS5dBMe9ZQ5nwWj1Sl79DY7mMXBvJxtOzm9JQd0hLft2CkddRiiE1dWOte_K-B-LxpA1S4S-xYOt-BVi3jxs2jMg\",\"text\":\"สั่งผัก\"},\"webhookEventId\":\"01K6G3DN4X02NS2MJHBR83AYS5\",\"deliveryContext\":{\"isRedelivery\":false},\"timestamp\":1759329571876,\"source\":{\"type\":\"user\",\"userId\":\"Uf31fcbb445a04ac9cfb8fb58a37d2724\"},\"replyToken\":\"42cc09a1bd5e42f78e73f63833c58a9d\",\"mode\":\"active\"}]}"</t>
  </si>
  <si>
    <t>json : "{\"destination\":\"Uffcadd844141cf0a43c0c2c87fb2389e\",\"events\":[{\"type\":\"message\",\"message\":{\"type\":\"image\",\"id\":\"581334082697560256\",\"quoteToken\":\"psJVBp6nw8h2OcBfx3I2wHajDWIK_d5b0HZMEZFO7wnDarFRnax99pziGRm6pqzj28wlZRjOL8xZk0erulK4Re2gwlSdmThFRt72ji60tQdU2cC670y6GjgX3T4mo18OY-AQm7bLUMpLsN9grSucLg\",\"contentProvider\":{\"type\":\"line\"}},\"webhookEventId\":\"01K6G7324TKTY9RHSA0RM4GGJQ\",\"deliveryContext\":{\"isRedelivery\":false},\"timestamp\":1759333419127,\"source\":{\"type\":\"user\",\"userId\":\"Uc0f3910d135521f0995ac379d0c945f8\"},\"replyToken\":\"aa8a0565b43b4a43b8ae35e801b245c5\",\"mode\":\"active\"}]}"</t>
  </si>
  <si>
    <t>json : "{\"destination\":\"Uffcadd844141cf0a43c0c2c87fb2389e\",\"events\":[{\"type\":\"message\",\"message\":{\"type\":\"text\",\"id\":\"581334221310918657\",\"quoteToken\":\"EQH7r9FwWJ8QMrJcqvcwUtwF1m6CSQ2W34l07TDrmm0cbwJ3-t8MFeFKrRHikWuGvG-bhpbMb1KShjYwBQ_XIev8e6FVc-urYVA7h9osamoX7_bfyIJD3ATzSdw0ucY0QzqUpjIGprmTpRKSc7cluQ\",\"text\":\"ไม่เป็นไรค่ะ  นัดก็ยังไม่มีเวลาดูสลิปเลยไม่ได้ส่งให้\"},\"webhookEventId\":\"01K6G75K45F2FET338BET0GTQA\",\"deliveryContext\":{\"isRedelivery\":false},\"timestamp\":1759333501578,\"source\":{\"type\":\"user\",\"userId\":\"Uc0f3910d135521f0995ac379d0c945f8\"},\"replyToken\":\"2c92e1f647084c5b89485ff407223fc0\",\"mode\":\"active\"}]}"</t>
  </si>
  <si>
    <t>json : "{\"destination\":\"Uffcadd844141cf0a43c0c2c87fb2389e\",\"events\":[{\"type\":\"message\",\"message\":{\"type\":\"image\",\"id\":\"581334234715914683\",\"quoteToken\":\"h1eCnab2SsElGP4q1-FaOkD00ESYB_DdEDgZ_m938uwNpJuzl59vyY3h2hk-9GjKIeE7D4UFQQb_kmFFAr42TGRRYzQ4JAbYMKCLWAxZpXmtOgnKf27ymT9A9Rd9e2Q-iCufCLfIQLGCA9ww4N--mQ\",\"contentProvider\":{\"type\":\"line\"}},\"webhookEventId\":\"01K6G75TXMXABF3XABT2YHH7W7\",\"deliveryContext\":{\"isRedelivery\":false},\"timestamp\":1759333509774,\"source\":{\"type\":\"group\",\"groupId\":\"C41747ea1efc18cc949d4a55a898fbe2d\",\"userId\":\"Ud156635914c6ab5e082eb8cdedf98f3a\"},\"replyToken\":\"90f7596b98e8461faedd67f766fdbf16\",\"mode\":\"active\"}]}"</t>
  </si>
  <si>
    <t>json : "{\"destination\":\"Uffcadd844141cf0a43c0c2c87fb2389e\",\"events\":[{\"type\":\"message\",\"message\":{\"type\":\"text\",\"id\":\"581334250402349436\",\"quoteToken\":\"3QBwhuhw9YadfJZu_rDWlHfGj55LC8ct6o8ssQLmdcsWU8VbXquMVNioRXcljKQjldUAy9pivNiIwzS8HDiNZT-6xQdS-21vo3rcL7mWqWCxvm1c-C1z-uJyStPjvIzmcx3eazNIYkHUP1L4gIS9OQ\",\"text\":\"โชเนนมาไวรอบนี้\\uD83D\\uDE0E\"},\"webhookEventId\":\"01K6G7643HGB8HAXARR04ZQD38\",\"deliveryContext\":{\"isRedelivery\":false},\"timestamp\":1759333518966,\"source\":{\"type\":\"group\",\"groupId\":\"C41747ea1efc18cc949d4a55a898fbe2d\",\"userId\":\"Ud156635914c6ab5e082eb8cdedf98f3a\"},\"replyToken\":\"00662419597e4dd7a33158fe54fa8cb0\",\"mode\":\"active\"}]}"</t>
  </si>
  <si>
    <t>json : "{\"destination\":\"Uffcadd844141cf0a43c0c2c87fb2389e\",\"events\":[{\"type\":\"message\",\"message\":{\"type\":\"text\",\"id\":\"581335448899813382\",\"quoteToken\":\"zYLN8ndu5bwTw39igIcI9Gl2aRiedgHSE7KW_MZtRfoRys6n5Jm-k-8ERpgHoGxy8Vn1_T99t1ZmlRpc2bqTmYbNpgXef09qr-pb2r9H5prlTP2xDTuBhPeM54JyFthQxO0jKPxE5y2MIP8HRVzoGg\",\"text\":\"สั่งผัก\"},\"webhookEventId\":\"01K6G7VXV7AS5B5B43BNVY5NWY\",\"deliveryContext\":{\"isRedelivery\":false},\"timestamp\":1759334233452,\"source\":{\"type\":\"user\",\"userId\":\"U0d6b72543464859ef62065c9501370cd\"},\"replyToken\":\"138698443f184647aca20b536c990667\",\"mode\":\"active\"}]}"</t>
  </si>
  <si>
    <t>profile displayName : Moo_Mhee 🎠📖💫 46</t>
  </si>
  <si>
    <t>json : "{\"date\":\"2025-10-01T15:57:43.826Z\",\"deliveryDate\":\"2025-10-03\",\"user\":\"Ginda wagyu\",\"userLine\":\"Moo_Mhee 🎠📖💫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</si>
  <si>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{"sentMessages":[{"id":"581335506865094793","quoteToken":"naaIShckS6tpObK6_0Qxv9Z3a49FcbG6w-VxHpowgiyP6aCNQxrnAjptV-vR-5Qptl5Jlofuf_OzLHI_YxtRY5rRBncBYJFFuNXyRNX8SAz_yoeU57oo_X5y-L1OgKSzUMgi_4H5iSc6_dYjEpFa8A"}]}</t>
  </si>
  <si>
    <t>🔥 Queued order with Trigger ID: 2775347002693648384</t>
  </si>
  <si>
    <t>🔥 Processing order for trigger: 2775347002693648384</t>
  </si>
  <si>
    <t>summarizeOrdersToPayments key: 03/10/2025|Ginda wagyu</t>
  </si>
  <si>
    <t>🔥 Deleted property for trigger: 2775347002693648384</t>
  </si>
  <si>
    <t>✅ Deleted trigger: 2775347002693648384</t>
  </si>
  <si>
    <t>json : "{\"destination\":\"Uffcadd844141cf0a43c0c2c87fb2389e\",\"events\":[{\"type\":\"message\",\"message\":{\"type\":\"text\",\"id\":\"581349884285157377\",\"quoteToken\":\"sHqzSsSXoRX82atV3nqNa9yeZndUXP6xcyTN07SlUfYmVse4ue_3MkIHbpOQT38IdeAGsMUell1K1_B23KjfAN3qaINp2QkOxXF8yjq42gFthbLYX3kQYb8I34092HkMmCBPrchJsDcWxciTccBQBg\",\"text\":\"สั่งผัก\"},\"webhookEventId\":\"01K6GG2G5Q2KSM43MP0ADHH61E\",\"deliveryContext\":{\"isRedelivery\":false},\"timestamp\":1759342837435,\"source\":{\"type\":\"user\",\"userId\":\"U21b3788b2e55446c56765eb78ef5a3ab\"},\"replyToken\":\"62d34ce7a0e044a1b7c911db8fa2280c\",\"mode\":\"active\"}]}"</t>
  </si>
  <si>
    <t>json : "{\"date\":\"2025-10-01T18:21:20.834Z\",\"deliveryDate\":\"2025-10-03\",\"user\":\"บ้านอิ่มอร่อย\",\"userLine\":\"PIN🐰\",\"payMethod\":\"เงินสด\",\"userId\":\"U21b3788b2e55446c56765eb78ef5a3ab\",\"order\":[{\"name\":\"Green Oak\",\"nameTh\":\"กรีนโอ๊ค \",\"amount\":2,\"price\":120,\"subtotal\":240,\"image\":\"https://i.postimg.cc/xXKgwvBZ/05.png\"}]}"</t>
  </si>
  <si>
    <t>📬 pushFlexMessage : {"sentMessages":[{"id":"581349963977195608","quoteToken":"T09jXxyqga3ZyKsAo9GBdH0Nb0vnBpgeozLPNs4SP-ea02HfS0PlNpr3osL10pmv9Y8rB5deI89p-ZVp5AXxEHKqMNgknhU9B7BChP35VaBFzBTDapijHm-5k9ACevac6-BawXFCtKqiIuMXPr1VHA"}]}</t>
  </si>
  <si>
    <t>🔥 Queued order with Trigger ID: 4623025741406142464</t>
  </si>
  <si>
    <t>🔥 Processing order for trigger: 4623025741406142464</t>
  </si>
  <si>
    <t>summarizeOrdersToPayments key: 03/10/2025|บ้านอิ่มอร่อย</t>
  </si>
  <si>
    <t>🔥 Deleted property for trigger: 4623025741406142464</t>
  </si>
  <si>
    <t>✅ Deleted trigger: 4623025741406142464</t>
  </si>
  <si>
    <t>sendDailyOrderSummary formattedToday : 02/10/2025</t>
  </si>
  <si>
    <t>json : "{\"destination\":\"Uffcadd844141cf0a43c0c2c87fb2389e\",\"events\":[{\"type\":\"message\",\"message\":{\"type\":\"text\",\"id\":\"581453130131309041\",\"quoteToken\":\"mK-0NvxB3S6ZvR3lDRZ5_zE2SMeQwmH3YxMV6QWOOjbTpaV07lDxQLqhHTrKU9ELZsE5B6YdLVCj6jmXHkzCT3jGuCIeNTdV_lR8nennqfaYUG_1ifMSevU8zwYAffuwQ1UntCO258jeUs0jiPDe6A\",\"text\":\"มียอด ล่าสุด180 กับยอกก่อนหน้า ที่เอาผักมาแทนนั้นยอกเท่าไรคะ \"},\"webhookEventId\":\"01K6JARGZ8W20V7FXSJ1WP24B9\",\"deliveryContext\":{\"isRedelivery\":false},\"timestamp\":1759404376942,\"source\":{\"type\":\"user\",\"userId\":\"Ua2519870371da500fb2909b15577d510\"},\"replyToken\":\"a09780e2371a40b4b43d6c8338265e49\",\"mode\":\"active\"}]}"</t>
  </si>
  <si>
    <t>json : "{\"destination\":\"Uffcadd844141cf0a43c0c2c87fb2389e\",\"events\":[{\"type\":\"message\",\"message\":{\"type\":\"text\",\"id\":\"581453152008536482\",\"quoteToken\":\"igf1y16eh8Yu8hdL81bue8gc6HnWC5JPLJlscQP8Zme162Eu8gLoaEA7dC5x_G92r7pWBG7yU1Vne7U59JEySf5_Sg1Nw5_pFwhjXZVRluuTGrPe17Nhfv1-phpSkhBfyPIEkoNq114qW-0pS4WUag\",\"text\":\"จะได้โอน พร้ิอมกัน\"},\"webhookEventId\":\"01K6JARXTTKRY98BWD83K82GN0\",\"deliveryContext\":{\"isRedelivery\":false},\"timestamp\":1759404389904,\"source\":{\"type\":\"user\",\"userId\":\"Ua2519870371da500fb2909b15577d510\"},\"replyToken\":\"9834d4b097434bcc972903b5b201ff21\",\"mode\":\"active\"}]}"</t>
  </si>
  <si>
    <t>json : "{\"destination\":\"Uffcadd844141cf0a43c0c2c87fb2389e\",\"events\":[{\"type\":\"message\",\"message\":{\"type\":\"text\",\"id\":\"581460043921883364\",\"quoteToken\":\"6J2dbaY6ptEs2LyN-GFaAw-lmPyQzvNbdoef7IJZPgUjPpzTBbt7OBcH1GcT1M53mzIY_xDv0ektNOfL1UQVpegAshcF7eic6OosZCXLA6iKh32mF5-VAngRKA7SvqUvgm_WUHk4IQU2biJFHA1mNA\",\"text\":\"สั่งผัก\"},\"webhookEventId\":\"01K6JEP9CT9MDPF3JD1YCZJGEF\",\"deliveryContext\":{\"isRedelivery\":false},\"timestamp\":1759408497867,\"source\":{\"type\":\"user\",\"userId\":\"Uf31fcbb445a04ac9cfb8fb58a37d2724\"},\"replyToken\":\"2855c4eacb474a418ed47e384ba99d41\",\"mode\":\"active\"}]}"</t>
  </si>
  <si>
    <t>json : "{\"date\":\"2025-10-02T12:35:39.045Z\",\"deliveryDate\":\"2025-10-03\",\"user\":\"Pepper International\",\"userLine\":\"Nöei\",\"payMethod\":\"เงินสด\",\"userId\":\"Uf31fcbb445a04ac9cfb8fb58a37d2724\",\"order\":[{\"name\":\"Cos\",\"nameTh\":\"คอส\",\"amount\":1,\"price\":120,\"subtotal\":120,\"image\":\"https://i.postimg.cc/643mw8Cv/03.png\"}]}"</t>
  </si>
  <si>
    <t>📬 pushFlexMessage : {"sentMessages":[{"id":"581460116617298399","quoteToken":"un2oRZ1uivp_PYinrcRI_-VzSTjtSCCn8C0gKziYa_GRlqqM544tOQuvrzmF2kpKbTCQ6gJJnqt-KFJpixDL18hZF83180Wx395_HLoZtNjgkLbOl9SrLMG3Vnn0HlHz_qzXl8JhLx6K3ALJfJghzg"}]}</t>
  </si>
  <si>
    <t>🔥 Queued order with Trigger ID: 1028387952901750784</t>
  </si>
  <si>
    <t>🔥 Processing order for trigger: 1028387952901750784</t>
  </si>
  <si>
    <t>summarizeOrdersToPayments key: 03/10/2025|Pepper International</t>
  </si>
  <si>
    <t>🔥 Deleted property for trigger: 1028387952901750784</t>
  </si>
  <si>
    <t>✅ Deleted trigger: 1028387952901750784</t>
  </si>
  <si>
    <t>json : "{\"destination\":\"Uffcadd844141cf0a43c0c2c87fb2389e\",\"events\":[{\"type\":\"message\",\"message\":{\"type\":\"text\",\"id\":\"581465442292859228\",\"quoteToken\":\"xsrolOZeHzD-OwKZv7HskhVHElz4r_9cKndx-H-w94ht27QiWUiMfskfryDQOJY-TmhpA7obEblhVsCDVYEPyCd8algBJODJFLxCxCxOJyXHZ0W5PM7AfJFEdim3hW5BUK0jHPyEfwKodSEV1uSjXw\",\"text\":\"สั่งผัก\"},\"webhookEventId\":\"01K6JHRFMYD1ACRXG3XJMCV548\",\"deliveryContext\":{\"isRedelivery\":false},\"timestamp\":1759411715560,\"source\":{\"type\":\"user\",\"userId\":\"Uc6055f977b197597baf773d364ef63ef\"},\"replyToken\":\"77e25ce62af24270843e17fa2297be11\",\"mode\":\"active\"}]}"</t>
  </si>
  <si>
    <t>json : "{\"date\":\"2025-10-02T13:29:16.245Z\",\"deliveryDate\":\"2025-10-03\",\"user\":\"ไวท์เฮ้าส์\",\"userLine\":\"Gt\",\"payMethod\":\"เงินสด\",\"userId\":\"Uc6055f977b197597baf773d364ef63ef\",\"order\":[{\"name\":\"Green Oak\",\"nameTh\":\"กรีนโอ๊ค \",\"amount\":0.5,\"price\":120,\"subtotal\":60,\"image\":\"https://i.postimg.cc/xXKgwvBZ/05.png\"},{\"name\":\"Cos\",\"nameTh\":\"คอส\",\"amount\":0.5,\"price\":120,\"subtotal\":60,\"image\":\"https://i.postimg.cc/643mw8Cv/03.png\"}]}"</t>
  </si>
  <si>
    <t>📬 pushFlexMessage : {"sentMessages":[{"id":"581465516867846775","quoteToken":"NEeOHKztQOLMhfj05dTvhFQ2AhXT-oyk9npqj1eGD7ERWwHcTqpEzU52sNsHFXR7F5PzOAvXQhsDNxJvObyxexW-fl4AOvRiL3BfS0Q6ANv-St_XGlksvYP0ESNDfd_YkV8TBmXLZ-rnfUZHb8itWA"}]}</t>
  </si>
  <si>
    <t>🔥 Queued order with Trigger ID: 4320417060287938560</t>
  </si>
  <si>
    <t>🔥 Processing order for trigger: 4320417060287938560</t>
  </si>
  <si>
    <t>summarizeOrdersToPayments key: 03/10/2025|ไวท์เฮ้าส์</t>
  </si>
  <si>
    <t>🔥 Deleted property for trigger: 4320417060287938560</t>
  </si>
  <si>
    <t>✅ Deleted trigger: 4320417060287938560</t>
  </si>
  <si>
    <t>json : "{\"destination\":\"Uffcadd844141cf0a43c0c2c87fb2389e\",\"events\":[{\"type\":\"message\",\"message\":{\"type\":\"image\",\"id\":\"581472744475197926\",\"quoteToken\":\"YTQ7a0SgPHe0cPSQjLlUt-KIw4TJaKWQ3Ds2Tkl01AmtHj86VN4LkyNTYrRPEmJ5BTw4yxQOUepg4JqqRtOa96DGeZbZl_-H6USDUCA0eFq4HDUXZYxY4nH_ksbtkTUeHr_J304loF9SSSZ1QpwUxQ\",\"contentProvider\":{\"type\":\"line\"}},\"webhookEventId\":\"01K6JNX9YPXJC04K2SEEHY602W\",\"deliveryContext\":{\"isRedelivery\":false},\"timestamp\":1759416067967,\"source\":{\"type\":\"user\",\"userId\":\"U7d5bfb152da63a1062fdc192a3ba0811\"},\"replyToken\":\"1f11bca36f0d49499ade74b01c081992\",\"mode\":\"active\"}]}"</t>
  </si>
  <si>
    <t>json : "{\"date\":\"2025-10-02T16:44:38.478Z\",\"deliveryDate\":\"2025-10-03\",\"user\":\"มุมสเต็ก\",\"userLine\":\"ADMIN\",\"payMethod\":\"โอนเงิน\",\"userId\":\"ADMIN\",\"order\":[{\"name\":\"Green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</si>
  <si>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7531004516771037184</t>
  </si>
  <si>
    <t>🔥 Processing order for trigger: 7531004516771037184</t>
  </si>
  <si>
    <t>summarizeOrdersToPayments key: 03/10/2025|มุมสเต็ก</t>
  </si>
  <si>
    <t>🔥 Deleted property for trigger: 7531004516771037184</t>
  </si>
  <si>
    <t>✅ Deleted trigger: 7531004516771037184</t>
  </si>
  <si>
    <t>json : "{\"date\":\"2025-10-02T17:12:28.807Z\",\"deliveryDate\":\"2025-10-03\",\"user\":\"8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</si>
  <si>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{"sentMessages":[{"id":"581487989964931363","quoteToken":"JRhZwRdRxSDH0jBIPbNU6mPzaS5dOgmXPI67ujNNmvuA5xV0kyQNhl1UwRUqTq3ftHRrC-ZMaH1mIPGeDfNYnTFPbB_HSux6GeJgQM7FcVXSCq3_SGvZex7M-HBKynvyl63hbzFVwANiuBIoPqCqtg"}]}</t>
  </si>
  <si>
    <t>🔥 Queued order with Trigger ID: 2264606147736502272</t>
  </si>
  <si>
    <t>🔥 Processing order for trigger: 2264606147736502272</t>
  </si>
  <si>
    <t>summarizeOrdersToPayments key: 03/10/2025|8 Dining</t>
  </si>
  <si>
    <t>🔥 Deleted property for trigger: 2264606147736502272</t>
  </si>
  <si>
    <t>✅ Deleted trigger: 2264606147736502272</t>
  </si>
  <si>
    <t>json : "{\"destination\":\"Uffcadd844141cf0a43c0c2c87fb2389e\",\"events\":[{\"type\":\"message\",\"message\":{\"type\":\"text\",\"id\":\"581488939975311498\",\"quoteToken\":\"kQIIwXOqci6JTn4BAGuGUsd3AOMrKkj_vdGEOG74mahnWHYhjJimyaUBdCF5ZXs6QYDijcoGQuCmRA9FGfpm4Hvm-hLiTkZPreqohpHJJ4ZuYDczeQTwKX0lozy_ElLxAIOPpKyjjdGsp04l846GxA\",\"text\":\"สั่งผัก\"},\"webhookEventId\":\"01K6JZ3X9QWPVAXK78VKD5BKK1\",\"deliveryContext\":{\"isRedelivery\":false},\"timestamp\":1759425721289,\"source\":{\"type\":\"user\",\"userId\":\"U863ec6850ff494c8ad50b25afa94efb0\"},\"replyToken\":\"cb8039e118774576b7cedc6bb9d8d41a\",\"mode\":\"active\"}]}"</t>
  </si>
  <si>
    <t>json : "{\"date\":\"2025-10-02T17:22:31.317Z\",\"deliveryDate\":\"2025-10-03\",\"user\":\"Morning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</si>
  <si>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{"sentMessages":[{"id":"581488999130988903","quoteToken":"BrRiIHNZHrWLWYWhJ68qKlcPc6m5XhUrfqHi75ZWeCbfuRcSuCigjStMjFQTPWUI5o68wp_pGUxtWl0WlLkpdORVU9IAEJfDQPmqNsP0CcVIb-SfzTTsLt3ucLfAUCKKlQKA8fZpkyOKDrq3PKsgmA"}]}</t>
  </si>
  <si>
    <t>🔥 Queued order with Trigger ID: 2029153884496199680</t>
  </si>
  <si>
    <t>🔥 Processing order for trigger: 2029153884496199680</t>
  </si>
  <si>
    <t>summarizeOrdersToPayments key: 03/10/2025|Morning Tonight</t>
  </si>
  <si>
    <t>🔥 Deleted property for trigger: 2029153884496199680</t>
  </si>
  <si>
    <t>✅ Deleted trigger: 2029153884496199680</t>
  </si>
  <si>
    <t>sendDailyOrderSummary formattedToday : 03/10/2025</t>
  </si>
  <si>
    <t>sendDailyOrderSummary todayRows : [[1072,"1 Oct 2025 เวลา 12:43","2025-10-02T17:00:00.000Z","Dripping Hill","Green Oak",0.5,120,60,"โอนเงิน"],[1072,"1 Oct 2025 เวลา 12:43","2025-10-02T17:00:00.000Z","Dripping Hill","Red Oak",0.4,120,48,"โอนเงิน"],[1072,"1 Oct 2025 เวลา 12:43","2025-10-02T17:00:00.000Z","Dripping Hill","Cos",0.1,120,12,"โอนเงิน"],[1073,"1 Oct 2025 เวลา 14:25","2025-10-02T17:00:00.000Z","Den Shabu","Green Oak",1,120,120,"เงินสด"],[1073,"1 Oct 2025 เวลา 14:25","2025-10-02T17:00:00.000Z","Den Shabu","Red Oak",1,120,120,"เงินสด"],[1074,"1 Oct 2025 เวลา 22:58","2025-10-02T17:00:00.000Z","Ginda wagyu","Cos",5,120,600,"โอนเงิน"],[1075,"2 Oct 2025 เวลา 01:23","2025-10-02T17:00:00.000Z","บ้านอิ่มอร่อย","Green Oak",2,120,240,"เงินสด"],[1076,"2 Oct 2025 เวลา 19:37","2025-10-02T17:00:00.000Z","Pepper International","Cos",1,120,120,"เงินสด"],[1077,"2 Oct 2025 เวลา 20:30","2025-10-02T17:00:00.000Z","ไวท์เฮ้าส์","Green Oak",0.5,120,60,"เงินสด"],[1077,"2 Oct 2025 เวลา 20:30","2025-10-02T17:00:00.000Z","ไวท์เฮ้าส์","Cos",0.5,120,60,"เงินสด"],[1078,"2 Oct 2025 เวลา 23:46","2025-10-02T17:00:00.000Z","มุมสเต็ก","Green Oak",1,120,120,"โอนเงิน"],[1078,"2 Oct 2025 เวลา 23:46","2025-10-02T17:00:00.000Z","มุมสเต็ก","Red Oak",1,120,120,"โอนเงิน"],[1078,"2 Oct 2025 เวลา 23:46","2025-10-02T17:00:00.000Z","มุมสเต็ก","Cos",1,120,120,"โอนเงิน"],[1079,"3 Oct 2025 เวลา 00:14","2025-10-02T17:00:00.000Z","8 Dining","Green Oak",1,120,120,"เครดิต"],[1079,"3 Oct 2025 เวลา 00:14","2025-10-02T17:00:00.000Z","8 Dining","Red Oak",1,120,120,"เครดิต"],[1080,"3 Oct 2025 เวลา 00:24","2025-10-02T17:00:00.000Z","Morning Tonight","Green Oak",1,120,120,"เครดิต"],[1080,"3 Oct 2025 เวลา 00:24","2025-10-02T17:00:00.000Z","Morning Tonight","Red Oak",1,120,120,"เครดิต"]]</t>
  </si>
  <si>
    <t>json : "{\"destination\":\"Uffcadd844141cf0a43c0c2c87fb2389e\",\"events\":[{\"type\":\"message\",\"message\":{\"type\":\"text\",\"id\":\"581535875025076451\",\"quoteToken\":\"CFZXXL88iewgGPsCd368eEeOa46XeWJVZFIobOqsNcLT_hpQfs0Q2fEIwalspPNU6CItq7AqNK8fiSXWFXxOVMxlw5rTRXfEx1n7VDMUlGWv6mZTHBqyWdN0sNfEbGAYUJWKwl5D8jS8q8Bl-wVP0Q\",\"text\":\"โชเน็น 2 \\nกรีน 1 โล\\nเรด 1 โลค่ะ\"},\"webhookEventId\":\"01K6KSSN5XRJC965SRHYEG4PKF\",\"deliveryContext\":{\"isRedelivery\":false},\"timestamp\":1759453696716,\"source\":{\"type\":\"user\",\"userId\":\"Uc0f3910d135521f0995ac379d0c945f8\"},\"replyToken\":\"9903b3adbdfe4fad93550b3abef241b4\",\"mode\":\"active\"}]}"</t>
  </si>
  <si>
    <t>json : "{\"destination\":\"Uffcadd844141cf0a43c0c2c87fb2389e\",\"events\":[{\"type\":\"message\",\"message\":{\"type\":\"text\",\"id\":\"581535920961618160\",\"quoteToken\":\"ZBK2d0nCeEQe6oamkY1ENTKdBtdqA23MO6JNxuSoRFkJwOduQN4jX1YpmFtrNv9RMNKvV6Fb6B6pxLWMS9ouN4xSvZ4jb5jBZVHAju-E_ya02Y5itf3tX7WwTFQgi_7XSUiuUStjkzL44kwTXc1FKQ\",\"text\":\"โชเน็น 1\\nคอส 4โล\"},\"webhookEventId\":\"01K6KSTFXBQG7EFPATV5PQ25N4\",\"deliveryContext\":{\"isRedelivery\":false},\"timestamp\":1759453724098,\"source\":{\"type\":\"user\",\"userId\":\"Uc0f3910d135521f0995ac379d0c945f8\"},\"replyToken\":\"97555967f134475687807a20fe8fe51a\",\"mode\":\"active\"}]}"</t>
  </si>
  <si>
    <t>json : "{\"destination\":\"Uffcadd844141cf0a43c0c2c87fb2389e\",\"events\":[{\"type\":\"message\",\"message\":{\"type\":\"text\",\"id\":\"581535996307832936\",\"quoteToken\":\"E9UbX4eUEh4XqAfH-QUykt_dl0bSYfa02oS694cZMZt8EEA_uy0zN78g78X1AmHryrglS6Kq0L5AOppD3jTnea76F1pAYLNlFl0Xuej42slZ58k2JC7OM5LnsOp1PkpOnORUT_cfiVmXO74gF1S92w\",\"text\":\"แฟทบอย\\nเรดคอรัล 1 โล\\nฟิลเลย์1โล\\nเบบี้คอส 2โล\\nร็อกเกต 0.5 โล\"},\"webhookEventId\":\"01K6KSVVSDHYX5XQC7YX6E7MHY\",\"deliveryContext\":{\"isRedelivery\":false},\"timestamp\":1759453768992,\"source\":{\"type\":\"user\",\"userId\":\"Uc0f3910d135521f0995ac379d0c945f8\"},\"replyToken\":\"344585b23b2649f8a1a2efd88e9659a9\",\"mode\":\"active\"}]}"</t>
  </si>
  <si>
    <t>json : "{\"destination\":\"Uffcadd844141cf0a43c0c2c87fb2389e\",\"events\":[{\"type\":\"message\",\"message\":{\"type\":\"text\",\"id\":\"581538277052907882\",\"quoteToken\":\"7Up7gBzTMJCQvCNJgRCT-FM-h-NbGB1oAZXpXxHoXucQh42kYuJdhZK0oSBrDvxCq-8OcWKnIJoXRW4xehgKpM9qivD3YcFQl6U3OlSvikQbp8fYEexeWm_1GK6E4NvQDu3QMO_kMi5-tYDBzQN4pA\",\"text\":\"เกิน 08.30 มาแล้วขอสั่งผักได้ไหมคะฮาเล็ม \\uD83E\\uDD79\"},\"webhookEventId\":\"01K6KV5BBT0V2H6K9E1PT39WVY\",\"deliveryContext\":{\"isRedelivery\":false},\"timestamp\":1759455128447,\"source\":{\"type\":\"user\",\"userId\":\"Ua560acbf9a31e34c0b4e4c64e77ac84d\"},\"replyToken\":\"1e4a421cea2e4e61a60dae89a0a2d413\",\"mode\":\"active\"}]}"</t>
  </si>
  <si>
    <t>json : "{\"destination\":\"Uffcadd844141cf0a43c0c2c87fb2389e\",\"events\":[{\"type\":\"message\",\"message\":{\"type\":\"text\",\"id\":\"581538334883447041\",\"quoteToken\":\"-i_w5xtCOkKC1Gk3EwS2QMNhPq8uFli_qfJ281n6y9bAqFbZQMa-aBgX4-pD-ltD1jXAIvEr72UMklX0r6XKFi9jmeqctsb8jzzWcBQ-KPWnYdFou9P721dsQ9lYFIRTSSzsM0-VYCyDSbbsfdYzXg\",\"text\":\"มีร็อกเกตไหมคะ\"},\"webhookEventId\":\"01K6KV6CVXAW0RG8B0BC9FDCVA\",\"deliveryContext\":{\"isRedelivery\":false},\"timestamp\":1759455162754,\"source\":{\"type\":\"user\",\"userId\":\"Ua560acbf9a31e34c0b4e4c64e77ac84d\"},\"replyToken\":\"4148222b37ee4fe5b3ce03b41eec5480\",\"mode\":\"active\"}]}"</t>
  </si>
  <si>
    <t>json : "{\"destination\":\"Uffcadd844141cf0a43c0c2c87fb2389e\",\"events\":[{\"type\":\"message\",\"message\":{\"type\":\"text\",\"id\":\"581538423987503128\",\"quoteToken\":\"jM6d2bmqzPDrBsbXftSBhIw7QGUlAQ3UyRdF2TcQgbw7oiu6nXp_Mnl1MIqRJWK0-jGqpctE8eeuD8Xt1vzhkrBgfIfHmjSuQBoQ3m7mk9G2kXRwBMPmz3idhITZXPSkYBw6eOux50AsFZsy9QgVDw\",\"text\":\"ให้โดกดสั่งรีเควสปกติเลยไหมคะ\"},\"webhookEventId\":\"01K6KV80Q2KNG3NDB3MKMH6QB3\",\"deliveryContext\":{\"isRedelivery\":false},\"timestamp\":1759455216002,\"source\":{\"type\":\"user\",\"userId\":\"Ua560acbf9a31e34c0b4e4c64e77ac84d\"},\"replyToken\":\"73204bd189ec4f27aa1255f5af6ac550\",\"mode\":\"active\"}]}"</t>
  </si>
  <si>
    <t>json : "{\"destination\":\"Uffcadd844141cf0a43c0c2c87fb2389e\",\"events\":[{\"type\":\"message\",\"message\":{\"type\":\"text\",\"id\":\"581538937705857666\",\"quoteToken\":\"ExZfsYe6U0gsM2muITaSRjJwKjX0p5GPufpTWbX2zBJqZ36WDLb1gQclKIC-13Ord-TeGEA0xEzC0dFDMxo2vt6nJ5gxhkPyCywnsY3WrlnmW3QzJ4DiUZcFHFSFOJpjZFl6GaS9qzE0BocrIJMBkQ\",\"text\":\"กรีน 1 เรด 1 ค่ะ\"},\"webhookEventId\":\"01K6KVHBBYHWES300H3AHNMG6D\",\"deliveryContext\":{\"isRedelivery\":false},\"timestamp\":1759455522066,\"source\":{\"type\":\"user\",\"userId\":\"Ua560acbf9a31e34c0b4e4c64e77ac84d\"},\"replyToken\":\"d89e4f28c3f84d0696adacd1ec9e85ae\",\"mode\":\"active\"}]}"</t>
  </si>
  <si>
    <t>json : "{\"destination\":\"Uffcadd844141cf0a43c0c2c87fb2389e\",\"events\":[{\"type\":\"message\",\"message\":{\"type\":\"text\",\"id\":\"581538955674518053\",\"quoteToken\":\"faYuE8Zo2vAtbNm0s1lf2k1pJpi8BqGammfffBP20hfecSOlA_XCnwVyhZR053lDKjZnYC9F-CpX6wcQHIIVs-1aiYqef7vzSoEZkr9typebQH37D-hTHE9C9sDSIhllfx4KbCS1FqQHff-1bCErzw\",\"text\":\"มิซูน่ามีไหมคะ\"},\"webhookEventId\":\"01K6KVHNY4FCJKHN6MTZBC0YV4\",\"deliveryContext\":{\"isRedelivery\":false},\"timestamp\":1759455532892,\"source\":{\"type\":\"user\",\"userId\":\"Ua560acbf9a31e34c0b4e4c64e77ac84d\"},\"replyToken\":\"c03ab9f4a04c4e7496d2d01269488103\",\"mode\":\"active\"}]}"</t>
  </si>
  <si>
    <t>json : "{\"destination\":\"Uffcadd844141cf0a43c0c2c87fb2389e\",\"events\":[{\"type\":\"message\",\"message\":{\"type\":\"text\",\"id\":\"581539064055071118\",\"quoteToken\":\"571F9LtZL2wbmfsPLQwIXpddGtzSdYd7PFr_HJADlBqfG1EU0GPx4Je-9XCghsWxmELzWvpd5UkSAM5NTHQz3n9mYeHVHMXQRPGW6yXCYpOys2OK5Do_PlrHmqs9MMBZtiQTrYwK4qOHOBA23jGfVw\",\"text\":\"มิซูน่า 0.5 กก ได้ค่ะ มาพรุ่งนี้ได้\"},\"webhookEventId\":\"01K6KVKN0TAFEBWGCSCQMZ2J4A\",\"deliveryContext\":{\"isRedelivery\":false},\"timestamp\":1759455597507,\"source\":{\"type\":\"user\",\"userId\":\"Ua560acbf9a31e34c0b4e4c64e77ac84d\"},\"replyToken\":\"56a83edb059549f08ac8cb21c953f1dc\",\"mode\":\"active\"}]}"</t>
  </si>
  <si>
    <t>json : "{\"destination\":\"Uffcadd844141cf0a43c0c2c87fb2389e\",\"events\":[{\"type\":\"message\",\"message\":{\"type\":\"text\",\"id\":\"581539078081085736\",\"quoteToken\":\"6mYp3Kk5CQISokm-6tcfJQHtJSayeSBC4vHA93dVt0ogeMOy20DhusPIU-0mDJXfQVmbmny_8HNlfW8evO0jYsSXt9aidj8U_8Ty-prBZyYPGsGnVk-EFzt0j2a2JPsryeLiIpzQfbVMrT-u93zPpw\",\"text\":\"หรือน้อยกว่านี้ได้หมดค่ะ\"},\"webhookEventId\":\"01K6KVKXFVNBSTAFRJBMM1Y34D\",\"deliveryContext\":{\"isRedelivery\":false},\"timestamp\":1759455605835,\"source\":{\"type\":\"user\",\"userId\":\"Ua560acbf9a31e34c0b4e4c64e77ac84d\"},\"replyToken\":\"5e3692b1f580401b87e99f6f6f25e9e1\",\"mode\":\"active\"}]}"</t>
  </si>
  <si>
    <t>json : "{\"destination\":\"Uffcadd844141cf0a43c0c2c87fb2389e\",\"events\":[{\"type\":\"message\",\"message\":{\"type\":\"text\",\"id\":\"581539152957276629\",\"quoteToken\":\"nTqKdjrkKYQbPzNVY8qowA6Z4XUHtCl0nRhf6AtVpmXkY_e0EK7AK-3KOh6f5jI0bg-uEJ_U9vJzOA04F7eXMnfRQKrz6kwiTi3LB0bDergK-_pOFgTFwGiR8Jp124CQC0wtwKj94Or6cwxNu6zGKg\",\"text\":\"ได้ค่ะ พรุ่งนี้รับ ฟิลเล่ย์ 1 กก มิซูน่า 0.5 ร็อกเกต 0.5 ค่ะ\"},\"webhookEventId\":\"01K6KVN8T9WC489TF78S95X1FG\",\"deliveryContext\":{\"isRedelivery\":false},\"timestamp\":1759455650408,\"source\":{\"type\":\"user\",\"userId\":\"Ua560acbf9a31e34c0b4e4c64e77ac84d\"},\"replyToken\":\"f6165b1831e34db3bbf870191d9b599b\",\"mode\":\"active\"}]}"</t>
  </si>
  <si>
    <t>json : "{\"destination\":\"Uffcadd844141cf0a43c0c2c87fb2389e\",\"events\":[{\"type\":\"message\",\"message\":{\"type\":\"text\",\"id\":\"581539187317014892\",\"quoteToken\":\"RqkYY0oXiMZA63klync7ORyzuw3Suw19VivdINBccfaSCOrvCiJQWb4MvYH0VZg94DNRHOqwqPVSQunyR12Hb1jUIxqqAdcZOkhoqunc1J1RKRpxweK7lvsiA4vYguEpOEgRcxLYTyBqPVn78HZ1dg\",\"text\":\"ขอบคุณมากค่ะฮาเล็ม\"},\"webhookEventId\":\"01K6KVNWVYD66SR2G6SHJ84DY8\",\"deliveryContext\":{\"isRedelivery\":false},\"timestamp\":1759455670979,\"source\":{\"type\":\"user\",\"userId\":\"Ua560acbf9a31e34c0b4e4c64e77ac84d\"},\"replyToken\":\"e876d1da35d24724a4821640a17fc24c\",\"mode\":\"active\"}]}"</t>
  </si>
  <si>
    <t>sendDailyPackingSummary formattedToday : 03/10/2025</t>
  </si>
  <si>
    <t>sendDailyPackingSummary todayRows : [[1072,"1 Oct 2025 เวลา 12:43","2025-10-02T17:00:00.000Z","Dripping Hill","Green Oak",0.5,120,60,"โอนเงิน"],[1072,"1 Oct 2025 เวลา 12:43","2025-10-02T17:00:00.000Z","Dripping Hill","Red Oak",0.4,120,48,"โอนเงิน"],[1072,"1 Oct 2025 เวลา 12:43","2025-10-02T17:00:00.000Z","Dripping Hill","Cos",0.1,120,12,"โอนเงิน"],[1073,"1 Oct 2025 เวลา 14:25","2025-10-02T17:00:00.000Z","Den Shabu","Green Oak",1,120,120,"เงินสด"],[1073,"1 Oct 2025 เวลา 14:25","2025-10-02T17:00:00.000Z","Den Shabu","Red Oak",1,120,120,"เงินสด"],[1074,"1 Oct 2025 เวลา 22:58","2025-10-02T17:00:00.000Z","Ginda wagyu","Cos",5,120,600,"โอนเงิน"],[1075,"2 Oct 2025 เวลา 01:23","2025-10-02T17:00:00.000Z","บ้านอิ่มอร่อย","Green Oak",2,120,240,"เงินสด"],[1076,"2 Oct 2025 เวลา 19:37","2025-10-02T17:00:00.000Z","Pepper International","Cos",1,120,120,"เงินสด"],[1077,"2 Oct 2025 เวลา 20:30","2025-10-02T17:00:00.000Z","ไวท์เฮ้าส์","Green Oak",0.5,120,60,"เงินสด"],[1077,"2 Oct 2025 เวลา 20:30","2025-10-02T17:00:00.000Z","ไวท์เฮ้าส์","Cos",0.5,120,60,"เงินสด"],[1078,"2 Oct 2025 เวลา 23:46","2025-10-02T17:00:00.000Z","มุมสเต็ก","Green Oak",1,120,120,"โอนเงิน"],[1078,"2 Oct 2025 เวลา 23:46","2025-10-02T17:00:00.000Z","มุมสเต็ก","Red Oak",1,120,120,"โอนเงิน"],[1078,"2 Oct 2025 เวลา 23:46","2025-10-02T17:00:00.000Z","มุมสเต็ก","Cos",1,120,120,"โอนเงิน"],[1079,"3 Oct 2025 เวลา 00:14","2025-10-02T17:00:00.000Z","8 Dining","Green Oak",1,120,120,"เครดิต"],[1079,"3 Oct 2025 เวลา 00:14","2025-10-02T17:00:00.000Z","8 Dining","Red Oak",1,120,120,"เครดิต"],[1080,"3 Oct 2025 เวลา 00:24","2025-10-02T17:00:00.000Z","Morning Tonight","Green Oak",1,120,120,"เครดิต"],[1080,"3 Oct 2025 เวลา 00:24","2025-10-02T17:00:00.000Z","Morning Tonight","Red Oak",1,120,120,"เครดิต"]]</t>
  </si>
  <si>
    <t>json : "{\"date\":\"2025-10-03T03:04:12.671Z\",\"deliveryDate\":\"2025-10-03\",\"user\":\"Smaz\",\"userLine\":\"ADMIN\",\"payMethod\":\"โอนเงิน\",\"userId\":\"ADMIN\",\"order\":[{\"name\":\"Frillice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</si>
  <si>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7964235076189814784</t>
  </si>
  <si>
    <t>🔥 Processing order for trigger: 7964235076189814784</t>
  </si>
  <si>
    <t>summarizeOrdersToPayments key: 03/10/2025|Smaz</t>
  </si>
  <si>
    <t>✅ เริ่ม generateAdminDeliveryDocs สำหรับ: Smaz วันที่: 03102025</t>
  </si>
  <si>
    <t>json : "{\"date\":\"2025-10-03T03:05:18.860Z\",\"deliveryDate\":\"2025-10-03\",\"user\":\"Fat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</si>
  <si>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1896249411466428416</t>
  </si>
  <si>
    <t>🔥 Deleted property for trigger: 7964235076189814784</t>
  </si>
  <si>
    <t>✅ Deleted trigger: 7964235076189814784</t>
  </si>
  <si>
    <t>json : "{\"date\":\"2025-10-03T03:05:58.625Z\",\"deliveryDate\":\"2025-10-03\",\"user\":\"Shounen Yakiniku\",\"userLine\":\"ADMIN\",\"payMethod\":\"เครดิต\",\"userId\":\"ADMIN\",\"order\":[{\"name\":\"Cos\",\"nameTh\":\"คอส\",\"amount\":4,\"price\":120,\"subtotal\":480}]}"</t>
  </si>
  <si>
    <t>🔥 Queued order with Trigger ID: 7416255179739103232</t>
  </si>
  <si>
    <t>json : "{\"date\":\"2025-10-03T03:06:28.763Z\",\"deliveryDate\":\"2025-10-03\",\"user\":\"Shounen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</si>
  <si>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1173721606019612672</t>
  </si>
  <si>
    <t>🔥 Processing order for trigger: 1896249411466428416</t>
  </si>
  <si>
    <t>summarizeOrdersToPayments key: 03/10/2025|Fat Boy</t>
  </si>
  <si>
    <t>🔥 Processing order for trigger: 1173721606019612672</t>
  </si>
  <si>
    <t>✅ เริ่ม generateAdminDeliveryDocs สำหรับ: Fat Boy วันที่: 03102025</t>
  </si>
  <si>
    <t>🔥 Processing order for trigger: 7416255179739103232</t>
  </si>
  <si>
    <t>✨ สร้างเลขที่เอกสารใหม่: DS031025003</t>
  </si>
  <si>
    <t>💾 อัปเดตเลขที่เอกสาร DS031025003 ใน Payments แถวที่ 2328</t>
  </si>
  <si>
    <t>🔥 Deleted property for trigger: 1896249411466428416</t>
  </si>
  <si>
    <t>✅ Deleted trigger: 1896249411466428416</t>
  </si>
  <si>
    <t>summarizeOrdersToPayments key: 03/10/2025|Shounen Yakiniku2</t>
  </si>
  <si>
    <t>summarizeOrdersToPayments key: 03/10/2025|Shounen Yakiniku</t>
  </si>
  <si>
    <t>✅ เริ่ม generateAdminDeliveryDocs สำหรับ: Shounen Yakiniku วันที่: 03102025</t>
  </si>
  <si>
    <t>✅ เริ่ม generateAdminDeliveryDocs สำหรับ: Shounen Yakiniku2 วันที่: 03102025</t>
  </si>
  <si>
    <t>✨ สร้างเลขที่เอกสารใหม่: DS031025004</t>
  </si>
  <si>
    <t>💾 อัปเดตเลขที่เอกสาร DS031025004 ใน Payments แถวที่ 2330</t>
  </si>
  <si>
    <t>🔥 Deleted property for trigger: 7416255179739103232</t>
  </si>
  <si>
    <t>✅ Deleted trigger: 7416255179739103232</t>
  </si>
  <si>
    <t>✨ สร้างเลขที่เอกสารใหม่: DS031025005</t>
  </si>
  <si>
    <t>💾 อัปเดตเลขที่เอกสาร DS031025005 ใน Payments แถวที่ 2329</t>
  </si>
  <si>
    <t>🔥 Deleted property for trigger: 1173721606019612672</t>
  </si>
  <si>
    <t>✅ Deleted trigger: 1173721606019612672</t>
  </si>
  <si>
    <t>json : "{\"destination\":\"Uffcadd844141cf0a43c0c2c87fb2389e\",\"events\":[{\"type\":\"message\",\"message\":{\"type\":\"image\",\"id\":\"581571147124965811\",\"quoteToken\":\"Oyl3cR1qEovJTBss2-d6uGSXa7jYxPsNHKTYloSDyNlVveAuiDASMQkQOvjYk1CYCOCotj9nbDEsJNiOlv_sdPNx2MpIeMhDn8O_wwRPRxz3jKra26b68PsbbqdJ7acJVtmmtIm0ZbnGu8D01nG3IQ\",\"contentProvider\":{\"type\":\"line\"}},\"webhookEventId\":\"01K6MDV86PF9J11DXDEMZX12X2\",\"deliveryContext\":{\"isRedelivery\":false},\"timestamp\":1759474720578,\"source\":{\"type\":\"user\",\"userId\":\"U38cf79a0245305294a59833353cea1ae\"},\"replyToken\":\"f23f02557c5e4e4781d8e450ef7967b8\",\"mode\":\"active\"}]}"</t>
  </si>
  <si>
    <t>json : "{\"destination\":\"Uffcadd844141cf0a43c0c2c87fb2389e\",\"events\":[{\"type\":\"message\",\"message\":{\"type\":\"image\",\"id\":\"581571930016972905\",\"quoteToken\":\"LsiNu7GvsKPmtttLyHqxcph_X0KgB8P3k5vDrP8RNCSuhK5bGDA2JGJsGJ8kucpfkRrzC0L4tGcQ6yA-BXUSaEorguCJnVT5oatBeGe9tteCHPO_dTRoJsw1AGuw8DofBLy9LRiBgpo8qZIFhYO_Pw\",\"contentProvider\":{\"type\":\"line\"}},\"webhookEventId\":\"01K6ME9GMCF3CNZ71CEMC8299Z\",\"deliveryContext\":{\"isRedelivery\":false},\"timestamp\":1759475187857,\"source\":{\"type\":\"group\",\"groupId\":\"C41747ea1efc18cc949d4a55a898fbe2d\",\"userId\":\"Ud156635914c6ab5e082eb8cdedf98f3a\"},\"replyToken\":\"e5deaebeb46c41fca7cce396e9e5e82c\",\"mode\":\"active\"}]}"</t>
  </si>
  <si>
    <t>json : "{\"destination\":\"Uffcadd844141cf0a43c0c2c87fb2389e\",\"events\":[{\"type\":\"message\",\"message\":{\"type\":\"image\",\"id\":\"581571939697689027\",\"quoteToken\":\"TI4elumrjYzLOZKQU94Fa3vlouYfw9xYtB_SB0luO_o0Zw-ZQyOme6dPNVHm4dXynIzewNbeafSOJlJ7Lqfz5eFqlwdE9G7OnobNL5DynKhUpj6qmab52caAJdNYsgMoJhVPNm6bAonm202cPj1tFA\",\"contentProvider\":{\"type\":\"line\"}},\"webhookEventId\":\"01K6ME9P3GNW8PAWBQXG3TPP2N\",\"deliveryContext\":{\"isRedelivery\":false},\"timestamp\":1759475193624,\"source\":{\"type\":\"group\",\"groupId\":\"C41747ea1efc18cc949d4a55a898fbe2d\",\"userId\":\"Ud156635914c6ab5e082eb8cdedf98f3a\"},\"replyToken\":\"17a569029fae47e0b3f3ee6e4d043255\",\"mode\":\"active\"}]}"</t>
  </si>
  <si>
    <t>json : "{\"destination\":\"Uffcadd844141cf0a43c0c2c87fb2389e\",\"events\":[{\"type\":\"message\",\"message\":{\"type\":\"image\",\"id\":\"581571948506251506\",\"quoteToken\":\"zXo6YnAZtOfL_10FztB7FimwiFvHjJQ2KnSGkapC2Lv0mdtbPa5YbsPOQPhv5eNekJQjuw9GQmEboSC4X34IDI0NR-1p3oDkuD41F6gl3cRkXfqVi7XMXIhCJc5rM-QWs0OpQJy21fobAWCBbl55-A\",\"contentProvider\":{\"type\":\"line\"}},\"webhookEventId\":\"01K6ME9TY8ZV9V8YZ6EV9M0QWE\",\"deliveryContext\":{\"isRedelivery\":false},\"timestamp\":1759475198718,\"source\":{\"type\":\"group\",\"groupId\":\"C41747ea1efc18cc949d4a55a898fbe2d\",\"userId\":\"Ud156635914c6ab5e082eb8cdedf98f3a\"},\"replyToken\":\"8c9904afb45b466c9bed22f50e6a9ece\",\"mode\":\"active\"}]}"</t>
  </si>
  <si>
    <t>json : "{\"destination\":\"Uffcadd844141cf0a43c0c2c87fb2389e\",\"events\":[{\"type\":\"message\",\"message\":{\"type\":\"text\",\"id\":\"581572029959635190\",\"quoteToken\":\"yqfHuTa7QEGaBn4jLljmhPuQfkWJoBlaWn_Va_7ECthNISr8L2Uhwkc6lPnCEz4WjQSkLzjiEUnHKu1urf0LbBFKbZ52hbiyJV4s0eHYORW2d6m61Kk3ybcRiPcgm4wB8HScw_Us3eWN3bmTf_1U-A\",\"text\":\"เคลียครบ\"},\"webhookEventId\":\"01K6MEB9VP3EY7AXP26RJWEKSE\",\"deliveryContext\":{\"isRedelivery\":false},\"timestamp\":1759475246780,\"source\":{\"type\":\"group\",\"groupId\":\"C41747ea1efc18cc949d4a55a898fbe2d\",\"userId\":\"Ud156635914c6ab5e082eb8cdedf98f3a\"},\"replyToken\":\"8b8e07c466ef42398a129e4da244b1e1\",\"mode\":\"active\"}]}"</t>
  </si>
  <si>
    <t>json : "{\"destination\":\"Uffcadd844141cf0a43c0c2c87fb2389e\",\"events\":[{\"type\":\"message\",\"message\":{\"type\":\"text\",\"id\":\"581572691685802177\",\"quoteToken\":\"FLGPR90j5h5-PNlL__QLf8KrrI0v4YIRQPTNCx6aTc0jGTV0QKIHPpf9L26wnhtkflo0M-ePYb1jLCAxWsqyFsUTFRq-2MdL6u9kkH-9-NT95WsY_jxjHea6oc40RWM53dYUBaD7iAb3co5tPtNSDw\",\"text\":\"เจริญภัณฑ์โอนเข้าวันท่่30/9 แล้วค่ะ\"},\"webhookEventId\":\"01K6MEQARR28N990E97W49VCJ4\",\"deliveryContext\":{\"isRedelivery\":false},\"timestamp\":1759475641010,\"source\":{\"type\":\"group\",\"groupId\":\"C41747ea1efc18cc949d4a55a898fbe2d\",\"userId\":\"Ud156635914c6ab5e082eb8cdedf98f3a\"},\"replyToken\":\"7a8651da9d2d49a1a08972eda7925bdb\",\"mode\":\"active\"}]}"</t>
  </si>
  <si>
    <t>json : "{\"destination\":\"Uffcadd844141cf0a43c0c2c87fb2389e\",\"events\":[{\"type\":\"message\",\"message\":{\"type\":\"text\",\"id\":\"581606053230411864\",\"quoteToken\":\"5icgGAJeRjYTTBYVKAQ5WqHaF8tK1x8rYiNxUdVfdWsVtDmI63WyUiKY5aG5COx8Jw39xKtdVV121lWy_GYr9mIpIGu1VxWXqZt_RW0XHDQnyhJ9WMxv3FOVCJGCxAsNkd8UumpAVRc_Cr2bsK31hw\",\"text\":\"สั่งผัก\"},\"webhookEventId\":\"01K6N1P5X9RH3A4KKXQBGH9Y2R\",\"deliveryContext\":{\"isRedelivery\":false},\"timestamp\":1759495526167,\"source\":{\"type\":\"user\",\"userId\":\"Uf31fcbb445a04ac9cfb8fb58a37d2724\"},\"replyToken\":\"8045de4315b54933a626b9b552aef7fa\",\"mode\":\"active\"}]}"</t>
  </si>
  <si>
    <t>json : "{\"date\":\"2025-10-03T12:45:53.692Z\",\"deliveryDate\":\"2025-10-04\",\"user\":\"Pepper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</si>
  <si>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{"sentMessages":[{"id":"581606105055494333","quoteToken":"WWJtwxgkWY4Fjg73Rz-jIr-UwRydnErCkryItvgynZrPQzIpJPxTN0Wrikfxhl3QSPFi7H2Yg117z6uZe2oEH0ooo0rPCeVV0sMC6OLfaI-dn7pkx61OrUrU9vt0WxIMfQitu5YHJCuSLu8HqMYzOw"}]}</t>
  </si>
  <si>
    <t>🔥 Queued order with Trigger ID: 1445355945071738880</t>
  </si>
  <si>
    <t>🔥 Processing order for trigger: 1445355945071738880</t>
  </si>
  <si>
    <t>Delivery Date : Sat Oct 04 2025 07:00:00 GMT+0700 (เวลาอินโดจีน)</t>
  </si>
  <si>
    <t>Delivery Date Formated: 04/10/2025</t>
  </si>
  <si>
    <t>summarizeOrdersToPayments key: 04/10/2025|Pepper International</t>
  </si>
  <si>
    <t>🔥 Deleted property for trigger: 1445355945071738880</t>
  </si>
  <si>
    <t>✅ Deleted trigger: 1445355945071738880</t>
  </si>
  <si>
    <t>json : "{\"destination\":\"Uffcadd844141cf0a43c0c2c87fb2389e\",\"events\":[{\"type\":\"message\",\"message\":{\"type\":\"text\",\"id\":\"581617873433919559\",\"quoteToken\":\"brMYR9E1W3sJhKKdleEouXt44Mk4dVPGApX_o7QpO3HTAeKCkKEyPQVWGCESW32Vsr60PzbNlHf2GSse6Bhs55OdlfEL4yOJPJfuSGVPqiX-nSkLTGsM4uKGOozm1cgl5rZ838mOczjcP8Akct0EPg\",\"text\":\"  สั่งผักสลัดหน่อยค่ะ\\nกรีนโอ๊ค1โล\\nเรดโอ๊ค 1โล\\nฟินเดย์1โล\\n\\nขอบคุณค่ะ\\n\"},\"webhookEventId\":\"01K6N8D668PXZ8JMTRN3JGKWZ5\",\"deliveryContext\":{\"isRedelivery\":false},\"timestamp\":1759502571585,\"source\":{\"type\":\"user\",\"userId\":\"U78617910c23af5dc02e8b5d4035a5026\"},\"replyToken\":\"db14df39e67c4b878ba61288bda1aa61\",\"mode\":\"active\"}]}"</t>
  </si>
  <si>
    <t>json : "{\"date\":\"2025-10-03T16:42:39.833Z\",\"deliveryDate\":\"2025-10-04\",\"user\":\"มุมสเต็ก\",\"userLine\":\"ADMIN\",\"payMethod\":\"โอนเงิน\",\"userId\":\"ADMIN\",\"order\":[{\"name\":\"Green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</si>
  <si>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8258004791922262016</t>
  </si>
  <si>
    <t>🔥 Processing order for trigger: 8258004791922262016</t>
  </si>
  <si>
    <t>summarizeOrdersToPayments key: 04/10/2025|มุมสเต็ก</t>
  </si>
  <si>
    <t>🔥 Deleted property for trigger: 8258004791922262016</t>
  </si>
  <si>
    <t>✅ Deleted trigger: 8258004791922262016</t>
  </si>
  <si>
    <t>json : "{\"date\":\"2025-10-03T20:11:47.598Z\",\"deliveryDate\":\"2025-10-04\",\"user\":\"8 Dining\",\"userLine\":\"21gun\",\"payMethod\":\"เครดิต\",\"userId\":\"U863ec6850ff494c8ad50b25afa94efb0\",\"order\":[{\"name\":\"Cos\",\"nameTh\":\"คอส\",\"amount\":1,\"price\":120,\"subtotal\":120,\"image\":\"https://i.postimg.cc/643mw8Cv/03.png\"}]}"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</si>
  <si>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{"sentMessages":[{"id":"581650991775744205","quoteToken":"VjhWEtOVJpPNCZXrNdPd-7etrJYcUjKXjzlGtIetjDiWuiZC_gACFj2KaC32I_PAS9wt5CDhtwdaH_lDfS0gWYiXCYDB3GurjUoQHNmzQQlzAdsjuMTPEqTesuWzdgL2itqZ7ZBmNoq3gEKhEhJCpw"}]}</t>
  </si>
  <si>
    <t>🔥 Queued order with Trigger ID: 4043140422699057152</t>
  </si>
  <si>
    <t>🔥 Processing order for trigger: 4043140422699057152</t>
  </si>
  <si>
    <t>summarizeOrdersToPayments key: 04/10/2025|8 Dining</t>
  </si>
  <si>
    <t>🔥 Deleted property for trigger: 4043140422699057152</t>
  </si>
  <si>
    <t>✅ Deleted trigger: 4043140422699057152</t>
  </si>
  <si>
    <t>json : "{\"date\":\"2025-10-03T20:19:09.214Z\",\"deliveryDate\":\"2025-10-04\",\"user\":\"Rare\",\"userLine\":\"21gun\",\"payMethod\":\"เครดิต\",\"userId\":\"U863ec6850ff494c8ad50b25afa94efb0\",\"order\":[{\"name\":\"Red Coral\",\"nameTh\":\"เรดคอรัล\",\"amount\":1,\"price\":140,\"subtotal\":140,\"image\":\"https://i.postimg.cc/XJTHF1Wf/image.jpg\"}]}"</t>
  </si>
  <si>
    <t>📬 pushFlexMessage : {"sentMessages":[{"id":"581651731214762173","quoteToken":"-zSXmASZpPhfR1gXwSn0Ekd9GfdZBqXbTg-fV1eSHxZnfOKUN0aPlTzEOex_TPop_A0dgSRTRU4czsvv4umgv2s5Av1dUqEmf-x0Sussx-iwmNCnC1fSn4BsV-RErm8EwVKOvJAxLNbaohrQXL4r7w"}]}</t>
  </si>
  <si>
    <t>🔥 Queued order with Trigger ID: 1369552040040071168</t>
  </si>
  <si>
    <t>json : "{\"destination\":\"Uffcadd844141cf0a43c0c2c87fb2389e\",\"events\":[{\"type\":\"message\",\"message\":{\"type\":\"text\",\"id\":\"581651829160148994\",\"quoteToken\":\"Owssb9qBk6A7iCybW8WjkV_dwYYQppvRgqJ-m34O-t1L9b7Csy9fYq-mRk8FNXJ0xaMPL6SaecUW_ptIUyMrGSdg0tOfMRCtb40NU_kLYcgH9a98P4Mg8LqA5zVPR80f7t31cgf-inmv3kFGWbTdyQ\",\"text\":\"แรร์เพิ่มเบบี้คอสด้วย 2 กก ครับ\"},\"webhookEventId\":\"01K6NVPVD2ZZ7KFTP39B5CC1KT\",\"deliveryContext\":{\"isRedelivery\":false},\"timestamp\":1759522810792,\"source\":{\"type\":\"user\",\"userId\":\"U863ec6850ff494c8ad50b25afa94efb0\"},\"replyToken\":\"7f797363321d41dda7c84a4a92df9968\",\"mode\":\"active\"}]}"</t>
  </si>
  <si>
    <t>json : "{\"destination\":\"Uffcadd844141cf0a43c0c2c87fb2389e\",\"events\":[{\"type\":\"message\",\"message\":{\"type\":\"text\",\"id\":\"581651840451215499\",\"quoteToken\":\"qyqU7LHW9wDP_IirfwHFscdE6W7Of7bWUsTEVa0GXGQU5SXMAcDU89l43Rp9DqDRMlFsMKLRXokMOiIwk8zNvqvUiVXqpwHX56RmiwF88NnFQPaH_nGsD-hmNKBxanPvJO4LbMtE9uVJRvWoww_UGw\",\"text\":\"ถ้าไม่มีเอาคอมแทนได้\"},\"webhookEventId\":\"01K6NVQ1V5AA3TTR75EVYX4K0H\",\"deliveryContext\":{\"isRedelivery\":false},\"timestamp\":1759522817385,\"source\":{\"type\":\"user\",\"userId\":\"U863ec6850ff494c8ad50b25afa94efb0\"},\"replyToken\":\"b9f1af7eee07456ca2282f53676ab3d2\",\"mode\":\"active\"}]}"</t>
  </si>
  <si>
    <t>json : "{\"destination\":\"Uffcadd844141cf0a43c0c2c87fb2389e\",\"events\":[{\"type\":\"message\",\"message\":{\"type\":\"text\",\"id\":\"581651844577886312\",\"quoteToken\":\"va-OYq_D4TsJCWAhZpaA2t67gXCDoLY2Df1Hv8hP7IwnBcmat6AfAQOqwaXZaGHft2_P4FJwL7a2WPOZyZl_sm0cDMjW-W9KjzhPmenNRm68kpq4SzYjClexjxZ4FtjDZca4JHNk1d_nv7FQlteTuA\",\"text\":\"คอส\"},\"webhookEventId\":\"01K6NVQ47XKT0S3KH65508FWD8\",\"deliveryContext\":{\"isRedelivery\":false},\"timestamp\":1759522819843,\"source\":{\"type\":\"user\",\"userId\":\"U863ec6850ff494c8ad50b25afa94efb0\"},\"replyToken\":\"2c5293fb9a834dc28ee12a1f3477284e\",\"mode\":\"active\"}]}"</t>
  </si>
  <si>
    <t>🔥 Processing order for trigger: 1369552040040071168</t>
  </si>
  <si>
    <t>summarizeOrdersToPayments key: 04/10/2025|Rare</t>
  </si>
  <si>
    <t>🔥 Deleted property for trigger: 1369552040040071168</t>
  </si>
  <si>
    <t>✅ Deleted trigger: 1369552040040071168</t>
  </si>
  <si>
    <t>json : "{\"date\":\"2025-10-03T22:38:26.185Z\",\"deliveryDate\":\"2025-10-04\",\"user\":\"ฌาณิ\",\"userLine\":\"ADMIN\",\"payMethod\":\"โอนเงิน\",\"userId\":\"ADMIN\",\"order\":[{\"name\":\"Green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Iceberg\",\"nameTh\":\"ฟิลเลย์ไอซ์เบิร์ก\",\"amount\":1,\"price\":140,\"subtotal\":140}]}"</t>
  </si>
  <si>
    <t>🔥 Queued order with Trigger ID: 3218047973590040576</t>
  </si>
  <si>
    <t>🔥 Processing order for trigger: 3218047973590040576</t>
  </si>
  <si>
    <t>summarizeOrdersToPayments key: 04/10/2025|ฌาณิ</t>
  </si>
  <si>
    <t>🔥 Deleted property for trigger: 3218047973590040576</t>
  </si>
  <si>
    <t>✅ Deleted trigger: 3218047973590040576</t>
  </si>
  <si>
    <t>sendDailyOrderSummary formattedToday : 04/10/2025</t>
  </si>
  <si>
    <t>sendDailyOrderSummary todayRows : [[1085,"3 Oct 2025 เวลา 19:46","2025-10-03T17:00:00.000Z","Pepper International","Red Oak",0.3,120,36,"เงินสด"],[1085,"3 Oct 2025 เวลา 19:46","2025-10-03T17:00:00.000Z","Pepper International","Cos",1,120,120,"เงินสด"],[1086,"3 Oct 2025 เวลา 23:44","2025-10-03T17:00:00.000Z","มุมสเต็ก","Green Oak",1,120,120,"โอนเงิน"],[1086,"3 Oct 2025 เวลา 23:44","2025-10-03T17:00:00.000Z","มุมสเต็ก","Red Oak",1,120,120,"โอนเงิน"],[1086,"3 Oct 2025 เวลา 23:44","2025-10-03T17:00:00.000Z","มุมสเต็ก","Cos",1,120,120,"โอนเงิน"],[1087,"4 Oct 2025 เวลา 03:13","2025-10-03T17:00:00.000Z","8 Dining","Cos",1,120,120,"เครดิต"],[1088,"4 Oct 2025 เวลา 03:20","2025-10-03T17:00:00.000Z","Rare","Red Coral",1,140,140,"เครดิต"],[1089,"4 Oct 2025 เวลา 05:39","2025-10-03T17:00:00.000Z","ฌาณิ","Green Oak",1,120,120,"โอนเงิน"],[1089,"4 Oct 2025 เวลา 05:39","2025-10-03T17:00:00.000Z","ฌาณิ","Red Oak",1,120,120,"โอนเงิน"],[1089,"4 Oct 2025 เวลา 05:39","2025-10-03T17:00:00.000Z","ฌาณิ","Frillice Iceberg",1,140,140,"โอนเงิน"]]</t>
  </si>
  <si>
    <t>json : "{\"date\":\"2025-10-03T23:12:22.918Z\",\"deliveryDate\":\"2025-10-04\",\"user\":\"Rare\",\"userLine\":\"ADMIN\",\"payMethod\":\"เครดิต\",\"userId\":\"ADMIN\",\"order\":[{\"name\":\"Cos\",\"nameTh\":\"คอส\",\"amount\":2,\"price\":120,\"subtotal\":240},{\"name\":\"Red Coral\",\"nameTh\":\"เรดคอรัล\",\"amount\":1,\"price\":140,\"subtotal\":140}]}"</t>
  </si>
  <si>
    <t>🔥 Queued order with Trigger ID: 2668432897190395904</t>
  </si>
  <si>
    <t>🔥 Processing order for trigger: 2668432897190395904</t>
  </si>
  <si>
    <t>Found 1 rows to delete for shop "Rare" on 04/10/2025.</t>
  </si>
  <si>
    <t>Deleted row: 4251</t>
  </si>
  <si>
    <t>Found existing payment summary at data index: 2332</t>
  </si>
  <si>
    <t>Row 2334 updated successfully.</t>
  </si>
  <si>
    <t>🔥 Deleted property for trigger: 2668432897190395904</t>
  </si>
  <si>
    <t>✅ Deleted trigger: 2668432897190395904</t>
  </si>
  <si>
    <t>sendDailyPackingSummary formattedToday : 04/10/2025</t>
  </si>
  <si>
    <t>sendDailyPackingSummary todayRows : [[1085,"3 Oct 2025 เวลา 19:46","2025-10-03T17:00:00.000Z","Pepper International","Red Oak",0.3,120,36,"เงินสด"],[1085,"3 Oct 2025 เวลา 19:46","2025-10-03T17:00:00.000Z","Pepper International","Cos",1,120,120,"เงินสด"],[1086,"3 Oct 2025 เวลา 23:44","2025-10-03T17:00:00.000Z","มุมสเต็ก","Green Oak",1,120,120,"โอนเงิน"],[1086,"3 Oct 2025 เวลา 23:44","2025-10-03T17:00:00.000Z","มุมสเต็ก","Red Oak",1,120,120,"โอนเงิน"],[1086,"3 Oct 2025 เวลา 23:44","2025-10-03T17:00:00.000Z","มุมสเต็ก","Cos",1,120,120,"โอนเงิน"],[1087,"4 Oct 2025 เวลา 03:13","2025-10-03T17:00:00.000Z","8 Dining","Cos",1,120,120,"เครดิต"],[1089,"4 Oct 2025 เวลา 05:39","2025-10-03T17:00:00.000Z","ฌาณิ","Green Oak",1,120,120,"โอนเงิน"],[1089,"4 Oct 2025 เวลา 05:39","2025-10-03T17:00:00.000Z","ฌาณิ","Red Oak",1,120,120,"โอนเงิน"],[1089,"4 Oct 2025 เวลา 05:39","2025-10-03T17:00:00.000Z","ฌาณิ","Frillice Iceberg",1,140,140,"โอนเงิน"],[1088,"4 Oct 2025 เวลา 06:13","2025-10-03T17:00:00.000Z","Rare","Cos",2,120,240,"เครดิต"],[1088,"4 Oct 2025 เวลา 06:13","2025-10-03T17:00:00.000Z","Rare","Red Coral",1,140,140,"เครดิต"]]</t>
  </si>
  <si>
    <t>json : "{\"destination\":\"Uffcadd844141cf0a43c0c2c87fb2389e\",\"events\":[{\"type\":\"message\",\"message\":{\"type\":\"text\",\"id\":\"581687239269154957\",\"quoteToken\":\"XfR4iLHnZLEtkGjItLJxE-VYpQE7uAuoCWEjsluVQaDq2XiBh3DfBm3KOW42FalxUvJoV0F6t-n7s0Xyx3imZafoZRyEIbyndljmPy-MkArVS6c-O-UOTtSGYpVZOvvtmLGntklhnmWY8bnCAd1r3A\",\"text\":\"โชเน็น 2\\nคอส 2โล\"},\"webhookEventId\":\"01K6PFTYM4AMXXB1021RGJ2RJG\",\"deliveryContext\":{\"isRedelivery\":false},\"timestamp\":1759543916679,\"source\":{\"type\":\"user\",\"userId\":\"Uc0f3910d135521f0995ac379d0c945f8\"},\"replyToken\":\"054ed176279942ce98107940b9db8363\",\"mode\":\"active\"}]}"</t>
  </si>
  <si>
    <t>json : "{\"destination\":\"Uffcadd844141cf0a43c0c2c87fb2389e\",\"events\":[{\"type\":\"message\",\"message\":{\"type\":\"text\",\"id\":\"581687283007095130\",\"quoteToken\":\"vYBXCaRDQaF0Lxeq1qNuY8cXkx9HCpLbgIKs1Vdukp6y8syMRJG-HbuXHBGHGhbXuCVCWr7H203pTpJuAW1fqm_REvwN2Mfx1sTyzdMVki25COKgXgP3_fXcqeb__3KqPcX1iHkk2k_rKqe4cSBF7w\",\"text\":\"เอสบิสโทร \\nเบบี้คอส 1โล\"},\"webhookEventId\":\"01K6PFVQVBJMD4MT9M2D2Q4M4Z\",\"deliveryContext\":{\"isRedelivery\":false},\"timestamp\":1759543942891,\"source\":{\"type\":\"user\",\"userId\":\"Uc0f3910d135521f0995ac379d0c945f8\"},\"replyToken\":\"2ac588819fbc44a7981014694256e10f\",\"mode\":\"active\"}]}"</t>
  </si>
  <si>
    <t>json : "{\"destination\":\"Uffcadd844141cf0a43c0c2c87fb2389e\",\"events\":[{\"type\":\"message\",\"message\":{\"type\":\"text\",\"id\":\"581687424254739106\",\"quoteToken\":\"a62-jsyn9GtQByN7S0sXDpQHsu6byE8gjV7bo7dGrL63OAMezeIx3X9Vi-dNUsDs2ZMc0OEXXKXmqsYskSUpjUR2FYm2g2EmJSXeGqiqqQ1J3A0yFfMtrYpIxvt3BMb2ogUKFjoVqihTggjE14q2RA\",\"text\":\"แฟทบอย\\nเรดคอรัลเพิ่ม 1 \\nฟิลเลย์ 2โลค่ะ \"},\"webhookEventId\":\"01K6PFYAA6MB7J1R3H7P7NC755\",\"deliveryContext\":{\"isRedelivery\":false},\"timestamp\":1759544026952,\"source\":{\"type\":\"user\",\"userId\":\"Uc0f3910d135521f0995ac379d0c945f8\"},\"replyToken\":\"c8c833048a5c48828bfa0e1ca963abe6\",\"mode\":\"active\"}]}"</t>
  </si>
  <si>
    <t>json : "{\"destination\":\"Uffcadd844141cf0a43c0c2c87fb2389e\",\"events\":[{\"type\":\"message\",\"message\":{\"type\":\"text\",\"id\":\"581687565099466923\",\"quoteToken\":\"1WsUZkQmOhvW8PR1Gqnh4uzFznSmbrka8fG2sjkrFMllSRZuLSYb8_0YQyXjUNuI18MGBC5HFigytRiAr4SJi1SDkBAKY5dIPCqe67z0TUo11dbenbjxKp31za_JuOHHOBQMcpjILvDxQR1WAYhw5g\",\"text\":\"ใช่ค่ะ\"},\"webhookEventId\":\"01K6PG0W96MQ9DTMXCNJA8WHWP\",\"deliveryContext\":{\"isRedelivery\":false},\"timestamp\":1759544110892,\"source\":{\"type\":\"user\",\"userId\":\"Uc0f3910d135521f0995ac379d0c945f8\"},\"replyToken\":\"039f4949505042788683b2e406a88107\",\"mode\":\"active\"}]}"</t>
  </si>
  <si>
    <t>json : "{\"date\":\"2025-10-04T02:29:03.688Z\",\"deliveryDate\":\"2025-10-04\",\"user\":\"Shounen Yakiniku2\",\"userLine\":\"ADMIN\",\"payMethod\":\"เครดิต\",\"userId\":\"ADMIN\",\"order\":[{\"name\":\"Cos\",\"nameTh\":\"คอส\",\"amount\":2,\"price\":120,\"subtotal\":240}]}"</t>
  </si>
  <si>
    <t>🔥 Queued order with Trigger ID: 5534826751223398400</t>
  </si>
  <si>
    <t>json : "{\"date\":\"2025-10-04T02:29:48.867Z\",\"deliveryDate\":\"2025-10-04\",\"user\":\"8 Bistro\",\"userLine\":\"ADMIN\",\"payMethod\":\"เครดิต\",\"userId\":\"ADMIN\",\"order\":[{\"name\":\"Baby Cos\",\"nameTh\":\"เบบี้คอส\",\"amount\":1,\"price\":120,\"subtotal\":120}]}"</t>
  </si>
  <si>
    <t>🔥 Processing order for trigger: 5534826751223398400</t>
  </si>
  <si>
    <t>🔥 Queued order with Trigger ID: 7316284284006825984</t>
  </si>
  <si>
    <t>summarizeOrdersToPayments key: 04/10/2025|Shounen Yakiniku2</t>
  </si>
  <si>
    <t>✅ เริ่ม generateAdminDeliveryDocs สำหรับ: Shounen Yakiniku2 วันที่: 04102025</t>
  </si>
  <si>
    <t>✨ สร้างเลขที่เอกสารใหม่: DS041025003</t>
  </si>
  <si>
    <t>json : "{\"date\":\"2025-10-04T02:30:37.985Z\",\"deliveryDate\":\"2025-10-04\",\"user\":\"Fat Boy\",\"userLine\":\"ADMIN\",\"payMethod\":\"เครดิต\",\"userId\":\"ADMIN\",\"order\":[{\"name\":\"Frillice Iceberg\",\"nameTh\":\"ฟิลเลย์ไอซ์เบิร์ก\",\"amount\":2,\"price\":140,\"subtotal\":280},{\"name\":\"Red Coral\",\"nameTh\":\"เรดคอรัล\",\"amount\":1,\"price\":140,\"subtotal\":140}]}"</t>
  </si>
  <si>
    <t>🔥 Queued order with Trigger ID: 5193099404894011392</t>
  </si>
  <si>
    <t>🔥 Processing order for trigger: 7316284284006825984</t>
  </si>
  <si>
    <t>💾 อัปเดตเลขที่เอกสาร DS041025003 ใน Payments แถวที่ 2336</t>
  </si>
  <si>
    <t>🔥 Deleted property for trigger: 5534826751223398400</t>
  </si>
  <si>
    <t>✅ Deleted trigger: 5534826751223398400</t>
  </si>
  <si>
    <t>summarizeOrdersToPayments key: 04/10/2025|8 Bistro</t>
  </si>
  <si>
    <t>✅ เริ่ม generateAdminDeliveryDocs สำหรับ: 8 Bistro วันที่: 04102025</t>
  </si>
  <si>
    <t>✨ สร้างเลขที่เอกสารใหม่: DS041025004</t>
  </si>
  <si>
    <t>💾 อัปเดตเลขที่เอกสาร DS041025004 ใน Payments แถวที่ 2337</t>
  </si>
  <si>
    <t>🔥 Deleted property for trigger: 7316284284006825984</t>
  </si>
  <si>
    <t>✅ Deleted trigger: 7316284284006825984</t>
  </si>
  <si>
    <t>🔥 Processing order for trigger: 5193099404894011392</t>
  </si>
  <si>
    <t>summarizeOrdersToPayments key: 04/10/2025|Fat Boy</t>
  </si>
  <si>
    <t>✅ เริ่ม generateAdminDeliveryDocs สำหรับ: Fat Boy วันที่: 04102025</t>
  </si>
  <si>
    <t>✨ สร้างเลขที่เอกสารใหม่: DS041025005</t>
  </si>
  <si>
    <t>💾 อัปเดตเลขที่เอกสาร DS041025005 ใน Payments แถวที่ 2338</t>
  </si>
  <si>
    <t>🔥 Deleted property for trigger: 5193099404894011392</t>
  </si>
  <si>
    <t>✅ Deleted trigger: 5193099404894011392</t>
  </si>
  <si>
    <t>json : "{\"date\":\"2025-10-04T02:55:02.331Z\",\"deliveryDate\":\"2025-10-04\",\"user\":\"Nailed It Downtown\",\"userLine\":\"ADMIN\",\"payMethod\":\"โอนเงิน\",\"userId\":\"ADMIN\",\"order\":[{\"name\":\"Green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Iceberg\",\"nameTh\":\"ฟิลเลย์ไอซ์เบิร์ก\",\"amount\":1,\"price\":140,\"subtotal\":140},{\"name\":\"Italian Basil\",\"nameTh\":\"เบซิล\",\"amount\":0.5,\"price\":400,\"subtotal\":200},{\"name\":\"Mizuna\",\"nameTh\":\"มิซูน่า\",\"amount\":0.5,\"price\":230,\"subtotal\":115}]}"</t>
  </si>
  <si>
    <t>🔥 Queued order with Trigger ID: 4104562896028041216</t>
  </si>
  <si>
    <t>🔥 Processing order for trigger: 4104562896028041216</t>
  </si>
  <si>
    <t>summarizeOrdersToPayments key: 04/10/2025|Nailed It Downtown</t>
  </si>
  <si>
    <t>✅ เริ่ม generateAdminDeliveryDocs สำหรับ: Nailed It Downtown วันที่: 04102025</t>
  </si>
  <si>
    <t>❌ Error generating late document: เกินขีดจำกัด: ไดรฟ์</t>
  </si>
  <si>
    <t>🔥 Deleted property for trigger: 4104562896028041216</t>
  </si>
  <si>
    <t>✅ Deleted trigger: 4104562896028041216</t>
  </si>
  <si>
    <t>json : "{\"destination\":\"Uffcadd844141cf0a43c0c2c87fb2389e\",\"events\":[{\"type\":\"message\",\"message\":{\"type\":\"text\",\"id\":\"581696458902995652\",\"quoteToken\":\"rmeAV35SvDIXN7Y9bDxwLQQzm1o4soxd3qiIjrgNvYPyAaS2hCwRoEsdFrsp9phYygmLhh_DaozjpHyv_4Nrn180t3e7P4SCGbBK02TsgJcwhrRy0la1y7J6nDDH_EzR0k2Ev8K3QGqXxMzqrEuuXA\",\"text\":\"สั่งผัก\"},\"webhookEventId\":\"01K6PN2N3BKGPS11YPMDMNWHH9\",\"deliveryContext\":{\"isRedelivery\":false},\"timestamp\":1759549412205,\"source\":{\"type\":\"user\",\"userId\":\"Ub61ffc31749c91e81bdbf2f37821bf49\"},\"replyToken\":\"2de17dff985f4183ae624c5811a22a34\",\"mode\":\"active\"}]}"</t>
  </si>
  <si>
    <t>json : "{\"date\":\"2025-10-04T03:44:15.137Z\",\"deliveryDate\":\"2025-10-05\",\"user\":\"คริสตัลคาเฟ่\",\"userLine\":\"ร้าน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</si>
  <si>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{"sentMessages":[{"id":"581696536749277325","quoteToken":"GMGZ8AGNj-E1SdM04VSh9bqaj5A9l7WwKdcbdSVaHV6Gf4JBkbmI7nsNdnrKM_n8bOz-9-4hsuPulu6Z3CRPnjKglT7Bt_Nb7ALI5Fvwi9a3I-9VsaOG7XB89tAPR8hbAIKatEqyNfKAZmm4Uza8Ew"}]}</t>
  </si>
  <si>
    <t>🔥 Queued order with Trigger ID: 1128127289767231488</t>
  </si>
  <si>
    <t>🔥 Processing order for trigger: 1128127289767231488</t>
  </si>
  <si>
    <t>Delivery Date : Sun Oct 05 2025 07:00:00 GMT+0700 (เวลาอินโดจีน)</t>
  </si>
  <si>
    <t>Delivery Date Formated: 05/10/2025</t>
  </si>
  <si>
    <t>summarizeOrdersToPayments key: 05/10/2025|คริสตัลคาเฟ่</t>
  </si>
  <si>
    <t>🔥 Deleted property for trigger: 1128127289767231488</t>
  </si>
  <si>
    <t>✅ Deleted trigger: 1128127289767231488</t>
  </si>
  <si>
    <t>json : "{\"destination\":\"Uffcadd844141cf0a43c0c2c87fb2389e\",\"events\":[{\"type\":\"message\",\"message\":{\"type\":\"text\",\"id\":\"581697147775483926\",\"quoteToken\":\"VxD81H-L57VQiB4WiSWpR-AXwgCJwMmxEbWCZGSkzlW--4NUS8VoiT0JgkWwSY3k3awKAIlesaHR6rMjwv7SWLSqVMlHDNve5JFa1dbj_zi8ncDkJMhTbReHBpv-e-MCISPm0uQtf1S0d_gSJg-poA\",\"text\":\"หมายความว่ายังไง\"},\"webhookEventId\":\"01K6PNF5PWSJA37R2M9W8Q9N06\",\"deliveryContext\":{\"isRedelivery\":false},\"timestamp\":1759549822608,\"source\":{\"type\":\"group\",\"groupId\":\"C41747ea1efc18cc949d4a55a898fbe2d\",\"userId\":\"Ud156635914c6ab5e082eb8cdedf98f3a\"},\"replyToken\":\"2c35f4e1cfe14505ab718d09a774efd2\",\"mode\":\"active\"}]}"</t>
  </si>
  <si>
    <t>json : "{\"destination\":\"Uffcadd844141cf0a43c0c2c87fb2389e\",\"events\":[{\"type\":\"message\",\"message\":{\"type\":\"text\",\"id\":\"581697187101016410\",\"quoteToken\":\"EUxqQHgtGRscxgQmzu-WVPF7SV8N8Q6lZeY5EpJ0hTXLoCMe_Dg09Iyufap6sP7j42o4dKy5C5_2tu7Dbc8DQDtS3bIjjq0prLPNDrIL1kcFRbFaMEJIqcprhMfKbGMSTZU4Leas5LFpbrmBD71s4Q\",\"text\":\"คือไม่ได้แก้หรืออะไรนะ\"},\"webhookEventId\":\"01K6PNFWS8ASHMXDN7S4T9HC2K\",\"deliveryContext\":{\"isRedelivery\":false},\"timestamp\":1759549846112,\"source\":{\"type\":\"group\",\"groupId\":\"C41747ea1efc18cc949d4a55a898fbe2d\",\"userId\":\"Ud156635914c6ab5e082eb8cdedf98f3a\"},\"replyToken\":\"d9cd353f5e844590885ad156e8ac131b\",\"mode\":\"active\"}]}"</t>
  </si>
  <si>
    <t>json : "{\"destination\":\"Uffcadd844141cf0a43c0c2c87fb2389e\",\"events\":[{\"type\":\"message\",\"message\":{\"type\":\"text\",\"id\":\"581699872462471713\",\"quoteToken\":\"CeQM13azblCXgIQpy_ppGVDd_km4W4iXxuPD6a3V6OJId8Enx9HI9oC9D8X-5USF83O8CP2pDxtqDmSdajUIc_OK737aywB97VAtlm81qg_LK9ud2CUkJYGfFC6zatlnUYFjZXOi5cxSZ8RH99Ca8Q\",\"text\":\"เกท\"},\"webhookEventId\":\"01K6PQ0R3YNGYSD4NVGT73BYH5\",\"deliveryContext\":{\"isRedelivery\":false},\"timestamp\":1759551446656,\"source\":{\"type\":\"group\",\"groupId\":\"C41747ea1efc18cc949d4a55a898fbe2d\",\"userId\":\"Ud156635914c6ab5e082eb8cdedf98f3a\"},\"replyToken\":\"48dc1ce8fb974a33899a5ac6b842d425\",\"mode\":\"active\"}]}"</t>
  </si>
  <si>
    <t>json : "{\"destination\":\"Uffcadd844141cf0a43c0c2c87fb2389e\",\"events\":[{\"type\":\"message\",\"message\":{\"type\":\"text\",\"id\":\"581700155544961366\",\"quoteToken\":\"WmPXK5CKrpy8Q66MtGaK2jqQpeq7PZOmB2-_nVrdla_CFaSV-WHNYUk9tLv6o0NnZo051Bxc3cHe14q0mXOK_0aD3yYiZKaC3GwHzGV-4oaUC3HSByJevFST9UrsoMaIVoICa5P3D4nvtw7Gb5_uLw\",\"text\":\"เรื่องพี่แมนยืมรถ ให้อ้างบ้ะไปเลยว่าบ้ะไม่สะดวกให้คนอื่นยืม รถพี่ลีฟเป็นทรัพย์สินมีมูลค่าอยากให้คนในครอบครัวดูแล @'Arbedeen Jemarican \",\"mention\":{\"mentionees\":[{\"index\":113,\"length\":20,\"userId\":\"U2164e0ac3039299ad657cac907aa1fee\",\"type\":\"user\",\"isSelf\":false}]}},\"webhookEventId\":\"01K6PQ5WJTMXB3RZ2EEK8Y4J8V\",\"deliveryContext\":{\"isRedelivery\":false},\"timestamp\":1759551615431,\"source\":{\"type\":\"group\",\"groupId\":\"C41747ea1efc18cc949d4a55a898fbe2d\",\"userId\":\"Ud156635914c6ab5e082eb8cdedf98f3a\"},\"replyToken\":\"a560fc617b6c48a29e24fa900c7247fe\",\"mode\":\"active\"}]}"</t>
  </si>
  <si>
    <t>json : "{\"destination\":\"Uffcadd844141cf0a43c0c2c87fb2389e\",\"events\":[{\"type\":\"message\",\"message\":{\"type\":\"text\",\"id\":\"581704828637151779\",\"quoteToken\":\"rMLsr4pACVK10_KWv-a5rV8_Cqe1JESQSilAUVaV5ircYBsNa1zbw7gT41RJg5NQ7N04ckS_ngEo38HlUl5IPm0ZvbLsF4WrEZpStrYZ-pXhU9ij3IFSE11w6e4XjCMOLnUDu867_brWe3ar_ySH2A\",\"text\":\"ขอเลขบัญชีค่ะ\"},\"webhookEventId\":\"01K6PSTX0MV1236QYXDV78V24K\",\"deliveryContext\":{\"isRedelivery\":false},\"timestamp\":1759554400791,\"source\":{\"type\":\"user\",\"userId\":\"Uf31fcbb445a04ac9cfb8fb58a37d2724\"},\"replyToken\":\"7e4e022b235547ca98677c5c0d8934ea\",\"mode\":\"active\"}]}"</t>
  </si>
  <si>
    <t>json : "{\"destination\":\"Uffcadd844141cf0a43c0c2c87fb2389e\",\"events\":[{\"type\":\"message\",\"message\":{\"type\":\"image\",\"id\":\"581705135055699987\",\"quoteToken\":\"59hah6UK2YFC2lMIO4Yj0R6Gapeg26f_ABbgcci-2zf6tDSZ7pxPJXxPx_CJmCRP32qU0KMgptZ9pTFDg2fmv-UzWOnyt0OYRZCv4-hhUelSasZce8RJj5IvsSbRWpzCteP-qu7jBu6gDoVkHJzcQw\",\"contentProvider\":{\"type\":\"line\"},\"imageSet\":{\"id\":\"8C43C857C564D1393EB801752201A6D23E9E1E9656E8DBB6AD30DB54F70C77F2\",\"index\":1,\"total\":2}},\"webhookEventId\":\"01K6PT0FPGA8HFHT49HWZSBR2F\",\"deliveryContext\":{\"isRedelivery\":false},\"timestamp\":1759554583799,\"source\":{\"type\":\"user\",\"userId\":\"Uf31fcbb445a04ac9cfb8fb58a37d2724\"},\"replyToken\":\"bd0d085b90664f8fb4615835ec2b3a42\",\"mode\":\"active\"}]}"</t>
  </si>
  <si>
    <t>json : "{\"destination\":\"Uffcadd844141cf0a43c0c2c87fb2389e\",\"events\":[{\"type\":\"message\",\"message\":{\"type\":\"image\",\"id\":\"581705136045818418\",\"quoteToken\":\"Rj8LmPCUB8nOHvCm7uZlKk-dh-RYbXGDkRrLxwcl9fuXClkza2MhY7CXetAW1tEliLeQ99AGksajU8_T--hBhKx5jSkRBIhwcA2kbhTveMzh2Tit83rirI_hQI7sTb14CpJ2cKT92rmIGg9gmh_wDg\",\"contentProvider\":{\"type\":\"line\"},\"imageSet\":{\"id\":\"8C43C857C564D1393EB801752201A6D23E9E1E9656E8DBB6AD30DB54F70C77F2\",\"index\":2,\"total\":2}},\"webhookEventId\":\"01K6PT0FTKPZPGG7WZPR21XSF6\",\"deliveryContext\":{\"isRedelivery\":false},\"timestamp\":1759554584208,\"source\":{\"type\":\"user\",\"userId\":\"Uf31fcbb445a04ac9cfb8fb58a37d2724\"},\"replyToken\":\"b02d94e8003b44e4aace1ad9903703a0\",\"mode\":\"active\"}]}"</t>
  </si>
  <si>
    <t>json : "{\"destination\":\"Uffcadd844141cf0a43c0c2c87fb2389e\",\"events\":[{\"type\":\"message\",\"message\":{\"type\":\"sticker\",\"id\":\"581708136952627440\",\"quoteToken\":\"XuPBKgWJ-UVd0ArcxoP0VzUrp_Lm09FISMWc-i8rQG4_pU1rpQ_bXlJtc8TOCalgAVheu_DidwpkNaJZyE8JCOQTImzLPS2rEV3RzKLvHcxUceVB_LNUSSWhlBMGiUDjWG8At0YfRrXo7r3gQrwGWg\",\"stickerId\":\"11242233\",\"packageId\":\"1277358\",\"stickerResourceType\":\"STATIC\",\"keywords\":[\"Wow\",\"Thanks\",\"humble\",\"Hang in there\"]},\"webhookEventId\":\"01K6PVQ2P624YQ64NQ5TWJBQX7\",\"deliveryContext\":{\"isRedelivery\":false},\"timestamp\":1759556372839,\"source\":{\"type\":\"user\",\"userId\":\"Uf31fcbb445a04ac9cfb8fb58a37d2724\"},\"replyToken\":\"81a50ce0643745f2bd7a973f629613ed\",\"mode\":\"active\"}]}"</t>
  </si>
  <si>
    <t>json : "{\"date\":\"2025-10-04T05:42:31.376Z\",\"deliveryDate\":\"2025-10-05\",\"user\":\"Daya Eatery\",\"userLine\":\"Biewpym🦊\",\"payMethod\":\"เงินสด\",\"userId\":\"Ua3053965758d74c5d89f517726b61c9b\",\"order\":[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Iceberg\",\"nameTh\":\"ฟิลเลย์ไอซ์เบิร์ก\",\"amount\":1,\"price\":140,\"subtotal\":140,\"image\":\"https://i.postimg.cc/Z9RRSPVc/image.png\"},{\"name\":\"Wild Rocket\",\"nameTh\":\"ไวลด์ ร็อคเก็ต\",\"amount\":0.3,\"price\":300,\"subtotal\":90,\"image\":\"https://ofarmorganic.com/wp-content/uploads/2020/05/rocket-salad-2.jpg\"}]}"</t>
  </si>
  <si>
    <t>📬 pushFlexMessage : {"sentMessages":[{"id":"581708441794904258","quoteToken":"cVAWh4I5G1fskqfhUxMewQISI47bSv6gFkfnwJrvr3_CZHN67NKfSJ_Q3FwjhJ7J1cjBarMbshcJr5zEYvK-omlNRrez1YkWhUrp7xQkrG_nY2IQ47FtR5FprE5IP7-40vBoqZAKDr8hG0Z2Js3DrA"}]}</t>
  </si>
  <si>
    <t>🔥 Queued order with Trigger ID: 922109365119352832</t>
  </si>
  <si>
    <t>🔥 Processing order for trigger: 922109365119352832</t>
  </si>
  <si>
    <t>summarizeOrdersToPayments key: 05/10/2025|Daya Eatery</t>
  </si>
  <si>
    <t>🔥 Deleted property for trigger: 922109365119352832</t>
  </si>
  <si>
    <t>✅ Deleted trigger: 922109365119352832</t>
  </si>
  <si>
    <t>json : "{\"destination\":\"Uffcadd844141cf0a43c0c2c87fb2389e\",\"events\":[{\"type\":\"message\",\"message\":{\"type\":\"text\",\"id\":\"581710405080973675\",\"quoteToken\":\"ieEAw2bmAgVbzluX94HA51rQeWJWX4Uct1DJ_q3IEBQ4MfEc_Q3hJKexIsPqE-wP74537TH3mA5qUvideNDGIV5A5p57n7wxmMahgqQXoTn_0ndNcHU0POHhaOAW4HR-AtdONORf8dR-T_SNVMhT4g\",\"text\":\"โอเคค่าาา\"},\"webhookEventId\":\"01K6PX0AF9X6KRW4MK8VCQQCWX\",\"deliveryContext\":{\"isRedelivery\":false},\"timestamp\":1759557724605,\"source\":{\"type\":\"user\",\"userId\":\"Ua560acbf9a31e34c0b4e4c64e77ac84d\"},\"replyToken\":\"4a6cc26019f04bc3addee215783a58da\",\"mode\":\"active\"}]}"</t>
  </si>
  <si>
    <t>json : "{\"destination\":\"Uffcadd844141cf0a43c0c2c87fb2389e\",\"events\":[{\"type\":\"message\",\"message\":{\"type\":\"text\",\"id\":\"581710421606531543\",\"quoteToken\":\"U5IZMtiZ0XWycQF131ewOVRniCF5_bv16gB1qCPK7K5JRHy5qTW5MjXi2ist4Vozw_6nfOr6ifSmddYaRbmu9NdreH2gJ1LNxKgpimotg3ysC3MngIqfp7BP67xqPXwcK55Nlqz-YcWbRDi7_PdszA\",\"text\":\"บิลมาแบบรวมใช่ไหมคะ\"},\"webhookEventId\":\"01K6PX0M51B5RD2Z4N61NKHCS2\",\"deliveryContext\":{\"isRedelivery\":false},\"timestamp\":1759557734535,\"source\":{\"type\":\"user\",\"userId\":\"Ua560acbf9a31e34c0b4e4c64e77ac84d\"},\"replyToken\":\"4db181d1547f4fe3958992e1b4258a6a\",\"mode\":\"active\"}]}"</t>
  </si>
  <si>
    <t>json : "{\"destination\":\"Uffcadd844141cf0a43c0c2c87fb2389e\",\"events\":[{\"type\":\"message\",\"message\":{\"type\":\"text\",\"id\":\"581712182140469909\",\"quoteToken\":\"yRvvQZc758AGleM01lgzMPtUiEe-vI6LOMvW_A0q1V-vTylOM_xe-gYb364JITFpkSJngdIinP9hfxGjf9X9fxjJRriC8Oi8OzNnhKwjQv7mqIeutAu6VwqoYbZU1lRq4N2efqYBMnRVNAHmVR1zvA\",\"text\":\"คุยกับพี่แมนรึยัง เพราะเย็นนี้เขาจะติดรถกลับบ้านเรา @'Arbedeen Jemarican \",\"mention\":{\"mentionees\":[{\"index\":52,\"length\":20,\"userId\":\"U2164e0ac3039299ad657cac907aa1fee\",\"type\":\"user\",\"isSelf\":false}]}},\"webhookEventId\":\"01K6PY0NE8NEVWS3K74X7BMQN7\",\"deliveryContext\":{\"isRedelivery\":false},\"timestamp\":1759558783948,\"source\":{\"type\":\"group\",\"groupId\":\"C41747ea1efc18cc949d4a55a898fbe2d\",\"userId\":\"Ud156635914c6ab5e082eb8cdedf98f3a\"},\"replyToken\":\"9625860770f741db90af05b333f0bbcb\",\"mode\":\"active\"}]}"</t>
  </si>
  <si>
    <t>json : "{\"destination\":\"Uffcadd844141cf0a43c0c2c87fb2389e\",\"events\":[{\"type\":\"message\",\"message\":{\"type\":\"text\",\"id\":\"581715655158399116\",\"quotedMessageId\":\"581714440991539745\",\"quoteToken\":\"stQIh8jV2obNXmGyIPjSia86pyvc_b3Q-AdHqW7KCPHI102GVEG4Dh8OtKm6IcGmO-v2w-7AlPXIM-Spu5dUNdL59d44avc19MMe7SfljHx3EyY5nf6xZSNhmqUQFG7W-e0aIeqwBNRCD0NS3tDZMg\",\"text\":\"ช่าย\"},\"webhookEventId\":\"01K6PZZTRZ0MSJQGRM8FEJV3V6\",\"deliveryContext\":{\"isRedelivery\":false},\"timestamp\":1759560854027,\"source\":{\"type\":\"group\",\"groupId\":\"C41747ea1efc18cc949d4a55a898fbe2d\",\"userId\":\"Ud156635914c6ab5e082eb8cdedf98f3a\"},\"replyToken\":\"756e00a0bc26446cabf84a14e9b4af86\",\"mode\":\"active\"}]}"</t>
  </si>
  <si>
    <t>json : "{\"destination\":\"Uffcadd844141cf0a43c0c2c87fb2389e\",\"events\":[{\"type\":\"message\",\"message\":{\"type\":\"sticker\",\"id\":\"581732072956363322\",\"quoteToken\":\"xuhKqInyINMZkvKZDRmvy6u5-rm8VTT58gEAIUGpHddn9fBBh3a1HFoPia9XnRr3nO7GcA_ouDzZEwur0Z18duYcDe9xAWcPhsIJjbKjt1BBylcueBOSTMo372CiUnp6hATAxAAZ6lBUaqxUyulAcg\",\"stickerId\":\"344219463\",\"packageId\":\"12999422\",\"stickerResourceType\":\"STATIC\",\"keywords\":[\"Thanks\",\"Happy\",\"emo\"]},\"webhookEventId\":\"01K6Q9AF7GS6R3DNP3NA5BA43C\",\"deliveryContext\":{\"isRedelivery\":false},\"timestamp\":1759570639647,\"source\":{\"type\":\"user\",\"userId\":\"Ua560acbf9a31e34c0b4e4c64e77ac84d\"},\"replyToken\":\"9f1e408f1f11473295b9b7b5882df35a\",\"mode\":\"active\"}]}"</t>
  </si>
  <si>
    <t>json : "{\"destination\":\"Uffcadd844141cf0a43c0c2c87fb2389e\",\"events\":[{\"type\":\"message\",\"message\":{\"type\":\"text\",\"id\":\"581735427024093431\",\"quoteToken\":\"gmK47iQxy_T6XKBeiqETClnQoHq_6jRT1zmq_q99KZ0KPBMob3sBEYvUAPWttopQti2t5cHl_3imggXPN0V8FvNPnXHrdJcMiKIAJg19eeBVsSWpAE8O7ujEWLlKTrlQdsX1HxemixNl6HzXr4N9Gg\",\"text\":\"ครัวสุ \\nออส่วน ปลากะพงนึ่งมะนาว ทอดๆของบ้ะ\\nเทิดไท \\nหอยแครงไทย1โล\\nกุ้งเผา1โล\"},\"webhookEventId\":\"01K6QB7FKXX82DANZC6JR8P92J\",\"deliveryContext\":{\"isRedelivery\":false},\"timestamp\":1759572638985,\"source\":{\"type\":\"group\",\"groupId\":\"C41747ea1efc18cc949d4a55a898fbe2d\",\"userId\":\"Ud156635914c6ab5e082eb8cdedf98f3a\"},\"replyToken\":\"ee3b24b928884858bba078dfcb801626\",\"mode\":\"active\"}]}"</t>
  </si>
  <si>
    <t>json : "{\"destination\":\"Uffcadd844141cf0a43c0c2c87fb2389e\",\"events\":[{\"type\":\"message\",\"message\":{\"type\":\"text\",\"id\":\"581735787063149125\",\"quoteToken\":\"dkpSZTT3H7sRAuhf1Ef72etHHBUaixO1thYs8OrhJORJ2Qp0Jta9RWKo_nYz4jihgYWLbPtL8-fGbGk3X1AAjy9l_W2MVg-PiSt8EaIJoAvxpt-RWv3q-fWR2bfxOMx9o27S0abQ3FC-ILrgwiGjSg\",\"text\":\"Money ka\"},\"webhookEventId\":\"01K6QBE0WJ7PQ5Z9J5KDSBDEXQ\",\"deliveryContext\":{\"isRedelivery\":false},\"timestamp\":1759572853567,\"source\":{\"type\":\"group\",\"groupId\":\"C41747ea1efc18cc949d4a55a898fbe2d\",\"userId\":\"Ud156635914c6ab5e082eb8cdedf98f3a\"},\"replyToken\":\"e0472f57fb0d4779817eb30f644d2cc7\",\"mode\":\"active\"}]}"</t>
  </si>
  <si>
    <t>json : "{\"destination\":\"Uffcadd844141cf0a43c0c2c87fb2389e\",\"events\":[{\"type\":\"message\",\"message\":{\"type\":\"image\",\"id\":\"581736176696951541\",\"quoteToken\":\"qpXVz1zWcefczPvzKc3AfGtxj-n5ZaEBhlmS4EkRsGWQxLGteCwzBJ_kyKwH-wccfbEpOjk22NRgftRzBs_-EYSnXX5erVlmk9Dsro24cXAAhV8o7TJ7pBCOeCLw_x7SG03_kHHnkWOEivkRLr7VxA\",\"contentProvider\":{\"type\":\"line\"}},\"webhookEventId\":\"01K6QBN43ETM0E6TRNERHTM3V8\",\"deliveryContext\":{\"isRedelivery\":false},\"timestamp\":1759573085956,\"source\":{\"type\":\"group\",\"groupId\":\"C41747ea1efc18cc949d4a55a898fbe2d\",\"userId\":\"Ud156635914c6ab5e082eb8cdedf98f3a\"},\"replyToken\":\"91d08e0e028342439c176c77c009305b\",\"mode\":\"active\"}]}"</t>
  </si>
  <si>
    <t>json : "{\"destination\":\"Uffcadd844141cf0a43c0c2c87fb2389e\",\"events\":[{\"type\":\"message\",\"message\":{\"type\":\"image\",\"id\":\"581736363175706846\",\"quoteToken\":\"y0V1FMru3Yoe2HGMTLWqQ2MjFviVqV7WooDNYc_7zCOJybxZvt9eHgcHwbiPc8-NcxLu5BKo10d-LXsb_JqJ6-oC2QIAnpWzm7AkC4q0xsRwH1nBGtxFBRS-twHin-zUWKimXMJSIVdAQMI67-fxHQ\",\"contentProvider\":{\"type\":\"line\"},\"imageSet\":{\"id\":\"C7B6127FB5A0906101A63532E355B8B3667A198149F293C2E915355FDFC83E0B\",\"index\":1,\"total\":8}},\"webhookEventId\":\"01K6QBRH6PNJTKJZ1VNF4KSQ30\",\"deliveryContext\":{\"isRedelivery\":false},\"timestamp\":1759573198030,\"source\":{\"type\":\"group\",\"groupId\":\"C41747ea1efc18cc949d4a55a898fbe2d\",\"userId\":\"Ud156635914c6ab5e082eb8cdedf98f3a\"},\"replyToken\":\"0538f7eceb5149de92fc2b246f6f5024\",\"mode\":\"active\"}]}"</t>
  </si>
  <si>
    <t>json : "{\"destination\":\"Uffcadd844141cf0a43c0c2c87fb2389e\",\"events\":[{\"type\":\"message\",\"message\":{\"type\":\"image\",\"id\":\"581736364869943422\",\"quoteToken\":\"pQoMx_t3FEbSuESnHLNoXnAiMwL_BsFldtVbWkj-YYElPgVMrlfFpdrDotzClLeJfa8PfIngznsmWvyEmHDx7mwtii3Rdf1LyDABsdjfBWOepeH4XFzv1KoErk8FCkMiqHQSwhClZah75TlPXGQt6Q\",\"contentProvider\":{\"type\":\"line\"},\"imageSet\":{\"id\":\"C7B6127FB5A0906101A63532E355B8B3667A198149F293C2E915355FDFC83E0B\",\"index\":2,\"total\":8}},\"webhookEventId\":\"01K6QBRK06K4A9BZVES2WQ68G4\",\"deliveryContext\":{\"isRedelivery\":false},\"timestamp\":1759573199372,\"source\":{\"type\":\"group\",\"groupId\":\"C41747ea1efc18cc949d4a55a898fbe2d\",\"userId\":\"Ud156635914c6ab5e082eb8cdedf98f3a\"},\"replyToken\":\"334664b70b3b45e1b104ad7967844a19\",\"mode\":\"active\"}]}"</t>
  </si>
  <si>
    <t>json : "{\"destination\":\"Uffcadd844141cf0a43c0c2c87fb2389e\",\"events\":[{\"type\":\"message\",\"message\":{\"type\":\"image\",\"id\":\"581736366883995701\",\"quoteToken\":\"RHPXO0uDKnKLc01-zsQuxl8FYGpQYglokl9duZZlulX6gmhbJgRH03JaYt_cE8Z7QMkV1CkvHMWz0tCzFrg5iy74P4rZiqlA7g-xFUiEYNEVhozxOXJvrP_hQxuIscLTRAigCrPFypw65XCJqKuiBg\",\"contentProvider\":{\"type\":\"line\"},\"imageSet\":{\"id\":\"C7B6127FB5A0906101A63532E355B8B3667A198149F293C2E915355FDFC83E0B\",\"index\":3,\"total\":8}},\"webhookEventId\":\"01K6QBRM3JC6DGTDY2SRPZ27RH\",\"deliveryContext\":{\"isRedelivery\":false},\"timestamp\":1759573200503,\"source\":{\"type\":\"group\",\"groupId\":\"C41747ea1efc18cc949d4a55a898fbe2d\",\"userId\":\"Ud156635914c6ab5e082eb8cdedf98f3a\"},\"replyToken\":\"95aa8732a9ab4337bf703f5146db01b9\",\"mode\":\"active\"},{\"type\":\"message\",\"message\":{\"type\":\"image\",\"id\":\"581736369232019492\",\"quoteToken\":\"Rm0W0615E5iWKcxliPcsesgAfNyrrjeHKP4nqtPRviJdTVKEUuXpDVYUIojNFVBF0hRjvWfu3mkg-6IkpLDwN_7rNcbQC9ST_sLNyDZVC4MqXUmPB90DxOGnwBPWL9apaaEE7P9WDMcYF6s1EnZcCQ\",\"contentProvider\":{\"type\":\"line\"},\"imageSet\":{\"id\":\"C7B6127FB5A0906101A63532E355B8B3667A198149F293C2E915355FDFC83E0B\",\"index\":4,\"total\":8}},\"webhookEventId\":\"01K6QBRMR2E9RFBCSB41FM53VC\",\"deliveryContext\":{\"isRedelivery\":false},\"timestamp\":1759573201621,\"source\":{\"type\":\"group\",\"groupId\":\"C41747ea1efc18cc949d4a55a898fbe2d\",\"userId\":\"Ud156635914c6ab5e082eb8cdedf98f3a\"},\"replyToken\":\"8e917150546849f6b4cb1885a2d7c976\",\"mode\":\"active\"}]}"</t>
  </si>
  <si>
    <t>json : "{\"destination\":\"Uffcadd844141cf0a43c0c2c87fb2389e\",\"events\":[{\"type\":\"message\",\"message\":{\"type\":\"image\",\"id\":\"581736371413320221\",\"quoteToken\":\"IxUZlpLvIZSDYNhFpaWXvMNTW-gnFdQzLQ6oGf9HlcIpLK_K1aqH1aDCS0tLW-iGfPIGDavvVI6bBrfEwvYXCvTo11RhuhAEJr5mYsALTA2gMVNDV45uhiSnloiICKfX5yF2_TZN5ufNg81q8gymnw\",\"contentProvider\":{\"type\":\"line\"},\"imageSet\":{\"id\":\"C7B6127FB5A0906101A63532E355B8B3667A198149F293C2E915355FDFC83E0B\",\"index\":5,\"total\":8}},\"webhookEventId\":\"01K6QBRP52ZGSY708QQGRPS46V\",\"deliveryContext\":{\"isRedelivery\":false},\"timestamp\":1759573202841,\"source\":{\"type\":\"group\",\"groupId\":\"C41747ea1efc18cc949d4a55a898fbe2d\",\"userId\":\"Ud156635914c6ab5e082eb8cdedf98f3a\"},\"replyToken\":\"62ca0fc3a40b4a13bc7a91130b0d705a\",\"mode\":\"active\"}]}"</t>
  </si>
  <si>
    <t>json : "{\"destination\":\"Uffcadd844141cf0a43c0c2c87fb2389e\",\"events\":[{\"type\":\"message\",\"message\":{\"type\":\"image\",\"id\":\"581736373023932627\",\"quoteToken\":\"4AMjPdBXD7Ub3US1DT0ZZ6RfygXjVTAQM5C8NUgtB-WKrzw3QFclnm6pBtTrHEZb-uwZcH4RVNlnpMLp48Xfb-FxXpu0lXg-gcBFQx_CnBgPbOJyiAQPE3LzDAvrgewkZl_z8bXaQQxc9eEpyOX0JQ\",\"contentProvider\":{\"type\":\"line\"},\"imageSet\":{\"id\":\"C7B6127FB5A0906101A63532E355B8B3667A198149F293C2E915355FDFC83E0B\",\"index\":6,\"total\":8}},\"webhookEventId\":\"01K6QBRQB3DJ4PYDX4CYAP10MK\",\"deliveryContext\":{\"isRedelivery\":false},\"timestamp\":1759573203817,\"source\":{\"type\":\"group\",\"groupId\":\"C41747ea1efc18cc949d4a55a898fbe2d\",\"userId\":\"Ud156635914c6ab5e082eb8cdedf98f3a\"},\"replyToken\":\"2da1ef3f710a4863a0c7f90f8d0f590c\",\"mode\":\"active\"},{\"type\":\"message\",\"message\":{\"type\":\"image\",\"id\":\"581736375037198936\",\"quoteToken\":\"08Rwyiw8Ak1IfolV90CP-htHeNSpDsvaJwJl7qjg7SslraJ8y783Qu-0Fewpf0AGyAd5cb_8dTWI5TeGMcJFAcEZdUZxk5wdfSdwsnNoBc4_Vu1bQx2YrKSdt2miFwR8bT-fcfJ1Uru6Qotugv-xkA\",\"contentProvider\":{\"type\":\"line\"},\"imageSet\":{\"id\":\"C7B6127FB5A0906101A63532E355B8B3667A198149F293C2E915355FDFC83E0B\",\"index\":7,\"total\":8}},\"webhookEventId\":\"01K6QBRRFB3K846YWEC19VDTMD\",\"deliveryContext\":{\"isRedelivery\":false},\"timestamp\":1759573205366,\"source\":{\"type\":\"group\",\"groupId\":\"C41747ea1efc18cc949d4a55a898fbe2d\",\"userId\":\"Ud156635914c6ab5e082eb8cdedf98f3a\"},\"replyToken\":\"7d77433545e844a681123389a891d1dd\",\"mode\":\"active\"}]}"</t>
  </si>
  <si>
    <t>json : "{\"destination\":\"Uffcadd844141cf0a43c0c2c87fb2389e\",\"events\":[{\"type\":\"message\",\"message\":{\"type\":\"image\",\"id\":\"581736377386009138\",\"quoteToken\":\"65NSuArXc1hHlIfzMZHgStQ5qRGcdpF9DQ4HHTwS97U_foBU9PM6LsshHWR3uWRj3dqnl4ftarMGMzDIQNyCdeCrQxuwikzdyoUtYlTI-x1DVX-f4ynGlDG7OGTpbxl9b7GZZ3CBCYWq9WgKIaZK_A\",\"contentProvider\":{\"type\":\"line\"},\"imageSet\":{\"id\":\"C7B6127FB5A0906101A63532E355B8B3667A198149F293C2E915355FDFC83E0B\",\"index\":8,\"total\":8}},\"webhookEventId\":\"01K6QBRSEWD2CE9H1DN4GWFASJ\",\"deliveryContext\":{\"isRedelivery\":false},\"timestamp\":1759573206233,\"source\":{\"type\":\"group\",\"groupId\":\"C41747ea1efc18cc949d4a55a898fbe2d\",\"userId\":\"Ud156635914c6ab5e082eb8cdedf98f3a\"},\"replyToken\":\"f1b5501c5c80477498256dcdcf8a15fc\",\"mode\":\"active\"}]}"</t>
  </si>
  <si>
    <t>json : "{\"destination\":\"Uffcadd844141cf0a43c0c2c87fb2389e\",\"events\":[{\"type\":\"message\",\"message\":{\"type\":\"text\",\"id\":\"581736393810903513\",\"quoteToken\":\"SWaiXP7uzryZn1M2mWVea15uL-RdYaAtK7hrQk59f7b2HpEiLn2tgsjO5Z4y_3Q0kPZClZObzdeZRuEj67NpxUm5ZpQq212EhAZSat_fYn_yPegvbU7372bFirzUZzPVx8YWlgfH4skaWQN2bIrPHQ\",\"text\":\"ด่วน มีหลายที่ต้องแวะ\"},\"webhookEventId\":\"01K6QBS2D49M2ZGJJR8JAER5S2\",\"deliveryContext\":{\"isRedelivery\":false},\"timestamp\":1759573215188,\"source\":{\"type\":\"group\",\"groupId\":\"C41747ea1efc18cc949d4a55a898fbe2d\",\"userId\":\"Ud156635914c6ab5e082eb8cdedf98f3a\"},\"replyToken\":\"76662a459a484f1795bff45e236ce59c\",\"mode\":\"active\"}]}"</t>
  </si>
  <si>
    <t>json : "{\"destination\":\"Uffcadd844141cf0a43c0c2c87fb2389e\",\"events\":[{\"type\":\"message\",\"message\":{\"type\":\"text\",\"id\":\"581736605673848939\",\"quoteToken\":\"_ASf_24Alm44Z90wj4qMn7r1CVcIE7vFjXI_u1ICDTOa76HfiHSaOgpP4UEXV_37Dg8_i7AncRjoFPnebDWfmQckUD0ZhywjFkBdk-RjK_ISl3aAaHoOnO0iWs9crJxgziAWIpWKRNviCvaP-lYgQg\",\"text\":\"ต้มยำอะไร\"},\"webhookEventId\":\"01K6QBWXR6JPM03RBVSBJ0R1VN\",\"deliveryContext\":{\"isRedelivery\":false},\"timestamp\":1759573341451,\"source\":{\"type\":\"group\",\"groupId\":\"C41747ea1efc18cc949d4a55a898fbe2d\",\"userId\":\"Ud156635914c6ab5e082eb8cdedf98f3a\"},\"replyToken\":\"6ab0672a6f86448b991c114f570e900d\",\"mode\":\"active\"}]}"</t>
  </si>
  <si>
    <t>json : "{\"destination\":\"Uffcadd844141cf0a43c0c2c87fb2389e\",\"events\":[{\"type\":\"message\",\"message\":{\"type\":\"text\",\"id\":\"581737711023948171\",\"quotedMessageId\":\"581735427024093431\",\"quoteToken\":\"z0KHM4bOFAoVhxA3D9X-jloVeegXwStygwkMlSO2XDSlxUeiHrIsAl2OGWSQ1r0MV6Jngu8606KlbN5NvK6NMh-46jUGGg3Sm_gJ2Slz_q9NDILJtJlln5gx3VtL-gjQmLpU5lPbF3RilTqv3vSOsw\",\"text\":\"นี่ไง\"},\"webhookEventId\":\"01K6QCH130PMNMMKC8E4GQYAQK\",\"deliveryContext\":{\"isRedelivery\":false},\"timestamp\":1759574000234,\"source\":{\"type\":\"group\",\"groupId\":\"C41747ea1efc18cc949d4a55a898fbe2d\",\"userId\":\"Ud156635914c6ab5e082eb8cdedf98f3a\"},\"replyToken\":\"50f2629a4802427694f0fc05a81c16d3\",\"mode\":\"active\"}]}"</t>
  </si>
  <si>
    <t>json : "{\"destination\":\"Uffcadd844141cf0a43c0c2c87fb2389e\",\"events\":[{\"type\":\"message\",\"message\":{\"type\":\"text\",\"id\":\"581737723741077749\",\"quoteToken\":\"Scmma75VZRtz2jTfg0yKjHo1dSJEntqjDRVFpbiyyCjliFsmG91sJStYwQ6S24kpYbskxCSZ_JG_AIsSh38OpqE72O_9hPgg9fJufXDcIbFBm6IwsHFMLcM6hiSaASGTno7vTazeJxMq8acKnXlsuA\",\"text\":\"รวมเป็น5อย่างแล้ว\"},\"webhookEventId\":\"01K6QCH8KCG7J28A059M3CVQBA\",\"deliveryContext\":{\"isRedelivery\":false},\"timestamp\":1759574007919,\"source\":{\"type\":\"group\",\"groupId\":\"C41747ea1efc18cc949d4a55a898fbe2d\",\"userId\":\"Ud156635914c6ab5e082eb8cdedf98f3a\"},\"replyToken\":\"d4d215d3d72344299359af6180f4657c\",\"mode\":\"active\"}]}"</t>
  </si>
  <si>
    <t>json : "{\"destination\":\"Uffcadd844141cf0a43c0c2c87fb2389e\",\"events\":[{\"type\":\"message\",\"message\":{\"type\":\"image\",\"id\":\"581741595972600440\",\"quoteToken\":\"nnXweCXgV_1A3cxU41vGfcQZpGlGUkWB2J3UYp1BHTVYx47SmPaLPF3bTrpalT6K8XuayF2a1Ke8Ad3fKbv5olwCD0X4eEzvAkdtERXCjoLDzG6JKnf45zjjs7OjIUrjaRBZXaGLQMGQr6XNI2yYrg\",\"contentProvider\":{\"type\":\"line\"}},\"webhookEventId\":\"01K6QEQQC4H4R16NGD6HEB0ZTY\",\"deliveryContext\":{\"isRedelivery\":false},\"timestamp\":1759576316971,\"source\":{\"type\":\"group\",\"groupId\":\"C41747ea1efc18cc949d4a55a898fbe2d\",\"userId\":\"Ud156635914c6ab5e082eb8cdedf98f3a\"},\"replyToken\":\"861ffd054d704bb99e121245ca68c462\",\"mode\":\"active\"}]}"</t>
  </si>
  <si>
    <t>json : "{\"date\":\"2025-10-04T12:48:49.601Z\",\"deliveryDate\":\"2025-10-05\",\"user\":\"Homie\",\"userLine\":\"namm\",\"payMethod\":\"โอนเงิน\",\"userId\":\"U0a6caa79590587d5269bfdd7dcb6f3c2\",\"order\":[{\"name\":\"Red Oak\",\"nameTh\":\"เรดโอ๊ค \",\"amount\":1.5,\"price\":120,\"subtotal\":180,\"image\":\"https://i.postimg.cc/8F4451pB/08.png\"},{\"name\":\"Cos\",\"nameTh\":\"คอส\",\"amount\":1,\"price\":120,\"subtotal\":120,\"image\":\"https://i.postimg.cc/643mw8Cv/03.png\"}]}"</t>
  </si>
  <si>
    <t>📬 pushFlexMessage : {"sentMessages":[{"id":"581751356956606802","quoteToken":"cFr617SPoJOopQu4k3EOo7m_sjq02kdhyPSD2ESLuOdD-ZiQMmxMvW6h5oC9ZYtGe06lzJPSM1YUR4TCDQL_829w5nhs5x3DjisHLYkruXS-uc8sUsyB2L9aTFvFiIW86kdU6ZNujLX6KQzplDO0Jg"}]}</t>
  </si>
  <si>
    <t>🔥 Queued order with Trigger ID: 3721605427025149952</t>
  </si>
  <si>
    <t>🔥 Processing order for trigger: 3721605427025149952</t>
  </si>
  <si>
    <t>json : "{\"destination\":\"Uffcadd844141cf0a43c0c2c87fb2389e\",\"events\":[{\"type\":\"message\",\"message\":{\"type\":\"image\",\"id\":\"581751515183055002\",\"quoteToken\":\"N-kCmg2RYSDhbWJ6AuCAa4kT51Af5sCYWDy8vB_bFWOBhGTuJmW9iVn7WhfggGpGuQZny1xvRO181YvwApF2843oTbknUg1N8XyZSnmDmeIdQFOWa7z8EncSNaCvY6-LM-PXXQoVL38qvW7g5rbDyA\",\"contentProvider\":{\"type\":\"line\"}},\"webhookEventId\":\"01K6QMC45XFM9891WEV8CESXG2\",\"deliveryContext\":{\"isRedelivery\":false},\"timestamp\":1759582228363,\"source\":{\"type\":\"user\",\"userId\":\"U0a6caa79590587d5269bfdd7dcb6f3c2\"},\"replyToken\":\"c3ec438b8ea84ef8bba255cf5f1815db\",\"mode\":\"active\"}]}"</t>
  </si>
  <si>
    <t>summarizeOrdersToPayments key: 05/10/2025|Homie</t>
  </si>
  <si>
    <t>🔥 Deleted property for trigger: 3721605427025149952</t>
  </si>
  <si>
    <t>✅ Deleted trigger: 3721605427025149952</t>
  </si>
  <si>
    <t>json : "{\"destination\":\"Uffcadd844141cf0a43c0c2c87fb2389e\",\"events\":[{\"type\":\"message\",\"message\":{\"type\":\"text\",\"id\":\"581755475310149719\",\"quoteToken\":\"Iz-KFA68zVQX_URhDebj4KAzEueU9CtgcJ7R9GEMTB5hm8YCXNUQA1kVqCQM60kNT-hxRUBRYSuHlPcrksc9atNTL5gDfmfhuZz_cwqczXwvz4y3LYn0Pfu4KPwRmdL8iroHWF_H86426NQgjzFHlQ\",\"text\":\"โชเน็น 1\\nคอส 4 โลค่ะ\"},\"webhookEventId\":\"01K6QPM54CB5N0BQ7A74E0S6AD\",\"deliveryContext\":{\"isRedelivery\":false},\"timestamp\":1759584588590,\"source\":{\"type\":\"user\",\"userId\":\"Uc0f3910d135521f0995ac379d0c945f8\"},\"replyToken\":\"33b1e770fb374ace837434eb90f1e6af\",\"mode\":\"active\"}]}"</t>
  </si>
  <si>
    <t>json : "{\"destination\":\"Uffcadd844141cf0a43c0c2c87fb2389e\",\"events\":[{\"type\":\"message\",\"message\":{\"type\":\"image\",\"id\":\"581760698795688039\",\"quoteToken\":\"jOp6liArgZOAA0hGL_znpFSpZWDsM8-fhBM1T1KrTJI7mmBn6fpEDXv2krCLb_KAW1RwM5RH131VqnHgZFFqjJxkthV9rJAXLBGqxKAW3jEVUmiMAUuSB01sAnELvA17_mhVxbGdAA64vowmaEucqQ\",\"contentProvider\":{\"type\":\"line\"}},\"webhookEventId\":\"01K6QSK5KYRVV02TX13ZV2EEA4\",\"deliveryContext\":{\"isRedelivery\":false},\"timestamp\":1759587702302,\"source\":{\"type\":\"user\",\"userId\":\"Ua2519870371da500fb2909b15577d510\"},\"replyToken\":\"2a19e65d475b48078f262b2210a61a6f\",\"mode\":\"active\"}]}"</t>
  </si>
  <si>
    <t>json : "{\"destination\":\"Uffcadd844141cf0a43c0c2c87fb2389e\",\"events\":[{\"type\":\"message\",\"message\":{\"type\":\"text\",\"id\":\"581760759294329314\",\"quoteToken\":\"d6ZG7UD8ULvHiw32NgwYubIp0hO_6QKSW9lT3OtjZoMT8b2qjfp7h7zAZlGuLkdU5-3ZHkWeUrU6mYzepjD65XAxmizc56mpJNVlyuIQu3FA4ZpmPWT3r2Cr0Y35g14Nx-kluxfsCF3z_mYVX9SWAA\",\"text\":\"พรุ่งนี้ ขอ \\nกรีน เรด ควอส อย่างละ ครึ่งโล นะคะ \"},\"webhookEventId\":\"01K6QSM9251X3F2CKN9HZRSDFR\",\"deliveryContext\":{\"isRedelivery\":false},\"timestamp\":1759587738187,\"source\":{\"type\":\"user\",\"userId\":\"Ua2519870371da500fb2909b15577d510\"},\"replyToken\":\"0f27478da84c4c63a7887a7134afeda1\",\"mode\":\"active\"}]}"</t>
  </si>
  <si>
    <t>json : "{\"destination\":\"Uffcadd844141cf0a43c0c2c87fb2389e\",\"events\":[{\"type\":\"message\",\"message\":{\"type\":\"text\",\"id\":\"581771401518907533\",\"quoteToken\":\"S-mA7Tsfb2qVI1x8Nnx8tVMc4n7wzDQCj_AAKl9I76TRmwDZHP8fkAwFIf6nZm0CdyYokYkWhjnBwx_TIGkFcTkx0IZ9WsMQeb0tdrhHTxptXwHGK3SUVSZ2Mz7Ws8kKWmmINKlKIzzE6BJgTcgYSw\",\"text\":\"เคน\\nเรดคอรัล 1 โล\"},\"webhookEventId\":\"01K6QZNVG7QT99TVJ9MD39B77M\",\"deliveryContext\":{\"isRedelivery\":false},\"timestamp\":1759594081290,\"source\":{\"type\":\"user\",\"userId\":\"Uc0f3910d135521f0995ac379d0c945f8\"},\"replyToken\":\"f6c76b1d649e480f86a6ebba41d4082d\",\"mode\":\"active\"}]}"</t>
  </si>
  <si>
    <t>json : "{\"destination\":\"Uffcadd844141cf0a43c0c2c87fb2389e\",\"events\":[{\"type\":\"message\",\"message\":{\"type\":\"text\",\"id\":\"581771441801003332\",\"quoteToken\":\"ESVprtMj04Oa78sdIb8MJJR-2cD5UxeroYTyBusorNtpGI27zhRPy3B3GsNY1K6vYYt8gK2avwUquvWk8GcL4EiXuQGAE-yBw6F2bvnsMecenigsFri1U44DgaTvucpdyBI2juP0A6mO3voq5EOmJw\",\"text\":\"โชเน็น 2\\nคอส 2 โลค่ะ\"},\"webhookEventId\":\"01K6QZPJYNTNS6FH82HQDQKDF9\",\"deliveryContext\":{\"isRedelivery\":false},\"timestamp\":1759594105307,\"source\":{\"type\":\"user\",\"userId\":\"Uc0f3910d135521f0995ac379d0c945f8\"},\"replyToken\":\"adfee817d8524bacbd186fa3bc8d1dbe\",\"mode\":\"active\"}]}"</t>
  </si>
  <si>
    <t>sendDailyOrderSummary formattedToday : 05/10/2025</t>
  </si>
  <si>
    <t>sendDailyOrderSummary todayRows : [[1094,"4 Oct 2025 เวลา 10:44","2025-10-04T17:00:00.000Z","คริสตัลคาเฟ่","Green Oak",1,120,120,"เงินสด"],[1094,"4 Oct 2025 เวลา 10:44","2025-10-04T17:00:00.000Z","คริสตัลคาเฟ่","Red Oak",1,120,120,"เงินสด"],[1095,"4 Oct 2025 เวลา 12:44","2025-10-04T17:00:00.000Z","Daya Eatery","Cos",1,120,120,"เงินสด"],[1095,"4 Oct 2025 เวลา 12:44","2025-10-04T17:00:00.000Z","Daya Eatery","Frillice Iceberg",1,140,140,"เงินสด"],[1095,"4 Oct 2025 เวลา 12:44","2025-10-04T17:00:00.000Z","Daya Eatery","Wild Rocket",0.3,300,90,"เงินสด"],[1096,"4 Oct 2025 เวลา 19:50","2025-10-04T17:00:00.000Z","Homie","Red Oak",1.5,120,180,"โอนเงิน"],[1096,"4 Oct 2025 เวลา 19:50","2025-10-04T17:00:00.000Z","Homie","Cos",1,120,120,"โอนเงิน"]]</t>
  </si>
  <si>
    <t>json : "{\"date\":\"2025-10-05T01:46:41.270Z\",\"deliveryDate\":\"2025-10-05\",\"user\":\"Shounen Yakiniku\",\"userLine\":\"ADMIN\",\"payMethod\":\"เครดิต\",\"userId\":\"ADMIN\",\"order\":[{\"name\":\"Cos\",\"nameTh\":\"คอส\",\"amount\":4,\"price\":120,\"subtotal\":480}]}"</t>
  </si>
  <si>
    <t>🔥 Queued order with Trigger ID: 2423543757577125888</t>
  </si>
  <si>
    <t>json : "{\"date\":\"2025-10-05T01:47:18.556Z\",\"deliveryDate\":\"2025-10-05\",\"user\":\"Shounen Yakiniku2\",\"userLine\":\"ADMIN\",\"payMethod\":\"เครดิต\",\"userId\":\"ADMIN\",\"order\":[{\"name\":\"Cos\",\"nameTh\":\"คอส\",\"amount\":2,\"price\":120,\"subtotal\":240}]}"</t>
  </si>
  <si>
    <t>🔥 Queued order with Trigger ID: 4094132241532190720</t>
  </si>
  <si>
    <t>json : "{\"date\":\"2025-10-05T01:47:54.895Z\",\"deliveryDate\":\"2025-10-05\",\"user\":\"Ken Izakaya\",\"userLine\":\"ADMIN\",\"payMethod\":\"เครดิต\",\"userId\":\"ADMIN\",\"order\":[{\"name\":\"Red Coral\",\"nameTh\":\"เรดคอรัล\",\"amount\":1,\"price\":140,\"subtotal\":140}]}"</t>
  </si>
  <si>
    <t>🔥 Queued order with Trigger ID: 3462485720730435584</t>
  </si>
  <si>
    <t>🔥 Processing order for trigger: 3462485720730435584</t>
  </si>
  <si>
    <t>summarizeOrdersToPayments key: 05/10/2025|Ken Izakaya</t>
  </si>
  <si>
    <t>🔥 Processing order for trigger: 2423543757577125888</t>
  </si>
  <si>
    <t>json : "{\"date\":\"2025-10-05T01:48:44.511Z\",\"deliveryDate\":\"2025-10-05\",\"user\":\"Touch Steak\",\"userLine\":\"ADMIN\",\"payMethod\":\"โอนเงิน\",\"userId\":\"ADMIN\",\"order\":[{\"name\":\"Green Oak\",\"nameTh\":\"กรีนโอ๊ค \",\"amount\":0.5,\"price\":120,\"subtotal\":60},{\"name\":\"Red Oak\",\"nameTh\":\"เรดโอ๊ค \",\"amount\":0.5,\"price\":120,\"subtotal\":60},{\"name\":\"Cos\",\"nameTh\":\"คอส\",\"amount\":0.5,\"price\":120,\"subtotal\":60}]}"</t>
  </si>
  <si>
    <t>🔥 Queued order with Trigger ID: 5668122951040368640</t>
  </si>
  <si>
    <t>summarizeOrdersToPayments key: 05/10/2025|Shounen Yakiniku</t>
  </si>
  <si>
    <t>🔥 Deleted property for trigger: 3462485720730435584</t>
  </si>
  <si>
    <t>✅ Deleted trigger: 3462485720730435584</t>
  </si>
  <si>
    <t>🔥 Processing order for trigger: 4094132241532190720</t>
  </si>
  <si>
    <t>🔥 Deleted property for trigger: 2423543757577125888</t>
  </si>
  <si>
    <t>✅ Deleted trigger: 2423543757577125888</t>
  </si>
  <si>
    <t>summarizeOrdersToPayments key: 05/10/2025|Shounen Yakiniku2</t>
  </si>
  <si>
    <t>🔥 Processing order for trigger: 5668122951040368640</t>
  </si>
  <si>
    <t>🔥 Deleted property for trigger: 4094132241532190720</t>
  </si>
  <si>
    <t>✅ Deleted trigger: 4094132241532190720</t>
  </si>
  <si>
    <t>summarizeOrdersToPayments key: 05/10/2025|Touch Steak</t>
  </si>
  <si>
    <t>🔥 Deleted property for trigger: 5668122951040368640</t>
  </si>
  <si>
    <t>✅ Deleted trigger: 5668122951040368640</t>
  </si>
  <si>
    <t>Checking documents for 7 shops on date: 2025-10-05</t>
  </si>
  <si>
    <t>✅ เริ่ม checkIfDocumentExists สำหรับ: คริสตัลคาเฟ่ วันที่: 05102025</t>
  </si>
  <si>
    <t>✅ เริ่ม checkIfDocumentExists สำหรับ: Daya Eatery วันที่: 05102025</t>
  </si>
  <si>
    <t>🔍 ค้นหาไฟล์ที่ขึ้นต้นด้วย: Daya Eatery- ในโฟลเดอร์ 05102025</t>
  </si>
  <si>
    <t>Check result for Daya Eatery:</t>
  </si>
  <si>
    <t>✅ เริ่ม checkIfDocumentExists สำหรับ: Homie วันที่: 05102025</t>
  </si>
  <si>
    <t>checkIfDocumentExists: ไม่พบข้อมูลลูกค้าหรือไม่ได้ติ๊กพิมพ์เอกสารสำหรับ Homie</t>
  </si>
  <si>
    <t>Check result for Homie:</t>
  </si>
  <si>
    <t>✅ เริ่ม checkIfDocumentExists สำหรับ: Ken Izakaya วันที่: 05102025</t>
  </si>
  <si>
    <t>🔍 ค้นหาไฟล์ที่ขึ้นต้นด้วย: Ken Izakaya- ในโฟลเดอร์ 05102025</t>
  </si>
  <si>
    <t>✅ เริ่ม checkIfDocumentExists สำหรับ: Shounen Yakiniku วันที่: 05102025</t>
  </si>
  <si>
    <t>🔍 ค้นหาไฟล์ที่ขึ้นต้นด้วย: Shounen Yakiniku- ในโฟลเดอร์ 05102025</t>
  </si>
  <si>
    <t>✅ เริ่ม checkIfDocumentExists สำหรับ: Shounen Yakiniku2 วันที่: 05102025</t>
  </si>
  <si>
    <t>🔍 ค้นหาไฟล์ที่ขึ้นต้นด้วย: Shounen Yakiniku2- ในโฟลเดอร์ 05102025</t>
  </si>
  <si>
    <t>✅ เริ่ม checkIfDocumentExists สำหรับ: Touch Steak วันที่: 05102025</t>
  </si>
  <si>
    <t>🔍 ค้นหาไฟล์ที่ขึ้นต้นด้วย: Touch Steak- ในโฟลเดอร์ 05102025</t>
  </si>
  <si>
    <t>Check result for Touch Steak:</t>
  </si>
  <si>
    <t>✅ เริ่ม generateAdminDeliveryDocs สำหรับ: คริสตัลคาเฟ่ วันที่: 05102025</t>
  </si>
  <si>
    <t>generateAdminDeliveryDocs -&gt; customer : คริสตัลคาเฟ่ ไม่ได้ติ้กปริ้นเอกสาร</t>
  </si>
  <si>
    <t>✅ เริ่ม generateAdminDeliveryDocs สำหรับ: Daya Eatery วันที่: 05102025</t>
  </si>
  <si>
    <t>✅ เริ่ม generateAdminDeliveryDocs สำหรับ: Homie วันที่: 05102025</t>
  </si>
  <si>
    <t>✅ เริ่ม generateAdminDeliveryDocs สำหรับ: Ken Izakaya วันที่: 05102025</t>
  </si>
  <si>
    <t>✨ สร้างเลขที่เอกสารใหม่: DS051025001</t>
  </si>
  <si>
    <t>💾 อัปเดตเลขที่เอกสาร DS051025001 ใน Payments แถวที่ 2343</t>
  </si>
  <si>
    <t>✅ เริ่ม generateAdminDeliveryDocs สำหรับ: Shounen Yakiniku วันที่: 05102025</t>
  </si>
  <si>
    <t>✨ สร้างเลขที่เอกสารใหม่: DS051025002</t>
  </si>
  <si>
    <t>💾 อัปเดตเลขที่เอกสาร DS051025002 ใน Payments แถวที่ 2344</t>
  </si>
  <si>
    <t>✅ เริ่ม generateAdminDeliveryDocs สำหรับ: Shounen Yakiniku2 วันที่: 05102025</t>
  </si>
  <si>
    <t>✨ สร้างเลขที่เอกสารใหม่: DS051025003</t>
  </si>
  <si>
    <t>💾 อัปเดตเลขที่เอกสาร DS051025003 ใน Payments แถวที่ 2345</t>
  </si>
  <si>
    <t>✅ เริ่ม generateAdminDeliveryDocs สำหรับ: Touch Steak วันที่: 05102025</t>
  </si>
  <si>
    <t>json : "{\"destination\":\"Uffcadd844141cf0a43c0c2c87fb2389e\",\"events\":[{\"type\":\"message\",\"message\":{\"type\":\"sticker\",\"id\":\"581845179108425867\",\"quoteToken\":\"Ok7aZPFCjb-BsgzabxpBjCP4y8G_S3wdGGEmu1M9b3a3NnUDHSmVWs9wYMO8u6wUZVGGZPR7uwbaIqEIRxVaqhC_twtddnwhVcjxiuU3eBZ9RbG9mMK5mu0mXRbQYUZWB7ZBYqHV6hWeLLJjQCJ7Hg\",\"stickerId\":\"52002739\",\"packageId\":\"11537\",\"stickerResourceType\":\"ANIMATION\",\"keywords\":[\"Please\",\"appreciate\",\"grateful\",\"thankful\",\"Bowing\",\"thanksforeverything\",\"line\",\"Pleading\",\"Thanks\",\"brown\"]},\"webhookEventId\":\"01K6S9KVMM2FTGMNARGKCNFCPE\",\"deliveryContext\":{\"isRedelivery\":false},\"timestamp\":1759638056268,\"source\":{\"type\":\"user\",\"userId\":\"Ub61ffc31749c91e81bdbf2f37821bf49\"},\"replyToken\":\"5ac36359cfe5442b82e4e2102df25060\",\"mode\":\"active\"}]}"</t>
  </si>
  <si>
    <t>json : "{\"destination\":\"Uffcadd844141cf0a43c0c2c87fb2389e\",\"events\":[{\"type\":\"message\",\"message\":{\"type\":\"text\",\"id\":\"581845213770416215\",\"quoteToken\":\"mh6PhRsF2jFIX07bIPGxNo6M6P9KweWw_HrxK3HNOTU-L7XrWe9xA_1iRa6Zn_DmcYhMNEDgCGaoDO4TZTJKBrxcc1dqaAXAlyxTsbsaPAO7VDSEthDHRicF5_WbH_ZBJwR3vCWwLvo8EEaOmN_Hkg\",\"text\":\"ผักมาส่งก่อนเที่ยงไหมคะ\"},\"webhookEventId\":\"01K6S9MFR977DYNAKSF0M2QWJT\",\"deliveryContext\":{\"isRedelivery\":false},\"timestamp\":1759638076916,\"source\":{\"type\":\"user\",\"userId\":\"Ub61ffc31749c91e81bdbf2f37821bf49\"},\"replyToken\":\"9a8ad0bbadde4b2a9289ec8ae64e65a9\",\"mode\":\"active\"}]}"</t>
  </si>
  <si>
    <t>json : "{\"date\":\"2025-10-05T05:45:19.857Z\",\"deliveryDate\":\"2025-10-07\",\"user\":\"ขนมบ้านคุณย่า\",\"userLine\":\"ร้านอาหารบ้านคุณย่า\",\"payMethod\":\"เงินสด\",\"userId\":\"U10d1335562fd1e1aa4aa1ab5a386021c\",\"order\":[{\"name\":\"Red Oak\",\"nameTh\":\"เรดโอ๊ค \",\"amount\":1,\"price\":120,\"subtotal\":120,\"image\":\"https://i.postimg.cc/8F4451pB/08.png\"}]}"</t>
  </si>
  <si>
    <t>📬 pushFlexMessage : {"sentMessages":[{"id":"581853679770927262","quoteToken":"uqKoKh5d7uxITm2Ppb1eZnEaMe5DzMsdsgLwI-L5a8Ah6XPUeLKlLaaA6BLXuVEVYij9hDZrEbKf-jcek4U1wHfoC7w4qJizbr8MX1lWVXg0fdbHkjt3NBuAjuPIjF67zXMahWlzbvBO5cWS0Qgivg"}]}</t>
  </si>
  <si>
    <t>🔥 Queued order with Trigger ID: 5333573036228476928</t>
  </si>
  <si>
    <t>🔥 Processing order for trigger: 5333573036228476928</t>
  </si>
  <si>
    <t>Delivery Date : Tue Oct 07 2025 07:00:00 GMT+0700 (เวลาอินโดจีน)</t>
  </si>
  <si>
    <t>Delivery Date Formated: 07/10/2025</t>
  </si>
  <si>
    <t>summarizeOrdersToPayments key: 07/10/2025|ขนมบ้านคุณย่า</t>
  </si>
  <si>
    <t>🔥 Deleted property for trigger: 5333573036228476928</t>
  </si>
  <si>
    <t>✅ Deleted trigger: 5333573036228476928</t>
  </si>
  <si>
    <t>json : "{\"destination\":\"Uffcadd844141cf0a43c0c2c87fb2389e\",\"events\":[{\"type\":\"message\",\"message\":{\"type\":\"text\",\"id\":\"581897426932334989\",\"quoteToken\":\"ZkEjHKplV0aqSRS3zPz-9YKWWFlIZ-LP9TTPg1uCuMz6zvnAXssMreEFc0OYjMazK0kGNw-S5gCnpbWWcDeoBkucBsXiayELm0FedCfa3RATBE4jUJ2RFz7PkJmNMa9fo6USZxIpnOnc7j_reEtv_Q\",\"text\":\"สั่งผัก\"},\"webhookEventId\":\"01K6T7A7VCXXRRDBA9X7SSE7VC\",\"deliveryContext\":{\"isRedelivery\":false},\"timestamp\":1759669198309,\"source\":{\"type\":\"user\",\"userId\":\"Uf31fcbb445a04ac9cfb8fb58a37d2724\"},\"replyToken\":\"5138a73cc77a45fda82fea7a47257116\",\"mode\":\"active\"}]}"</t>
  </si>
  <si>
    <t>json : "{\"destination\":\"Uffcadd844141cf0a43c0c2c87fb2389e\",\"events\":[{\"type\":\"message\",\"message\":{\"type\":\"text\",\"id\":\"581901736747991518\",\"quoteToken\":\"924v06NzDJ31KXrl0VF_zSvBlY7NaGHVputoXafYIqH3XEKPI0Cj-6qDrNz9z6Jco97jDxqd1xGhV_2khNe90Xx3Cxm-ccQWcGX5gtWHMUgGh7baGK39Yq76hNyoVB_u8qnoXHmOQGXQ0-RXq59Xsw\",\"text\":\"สั่งผัก\"},\"webhookEventId\":\"01K6T9RMGNC4PSPCXFTQQ9Q4EP\",\"deliveryContext\":{\"isRedelivery\":false},\"timestamp\":1759671767190,\"source\":{\"type\":\"user\",\"userId\":\"Ub25b4a42fcc8758cb1a211f1f480c6e3\"},\"replyToken\":\"81a99f9d3e6845a498ea2af14efe1308\",\"mode\":\"active\"}]}"</t>
  </si>
  <si>
    <t>json : "{\"date\":\"2025-10-05T13:43:20.920Z\",\"deliveryDate\":\"2025-10-07\",\"user\":\"Den Shabu\",\"userLine\":\"Gulf Fy🐈🖤⚽️🎮\",\"payMethod\":\"เงินสด\",\"userId\":\"Ub25b4a42fcc8758cb1a211f1f480c6e3\",\"order\":[{\"name\":\"Red Oak\",\"nameTh\":\"เรดโอ๊ค \",\"amount\":2,\"price\":120,\"subtotal\":240,\"image\":\"https://i.postimg.cc/8F4451pB/08.png\"}]}"</t>
  </si>
  <si>
    <t>📬 pushFlexMessage : {"sentMessages":[{"id":"581901800920318281","quoteToken":"O6wNKa_XwDzOUkdBBYr5NWN4rhjJmAQqtDlyqXaGBnmM697vzPn18qbWSuxRutnu-93r1XYp5mkOqkxFkEcQx2XFQZL-G3h4iPtm3fUm1wqaPsKeNGD05ixY5uMGf3kZOyeXTBsKxCSANqBH3EcSXQ"}]}</t>
  </si>
  <si>
    <t>🔥 Queued order with Trigger ID: 4289362445283098624</t>
  </si>
  <si>
    <t>🔥 Processing order for trigger: 4289362445283098624</t>
  </si>
  <si>
    <t>summarizeOrdersToPayments key: 07/10/2025|Den Shabu</t>
  </si>
  <si>
    <t>🔥 Deleted property for trigger: 4289362445283098624</t>
  </si>
  <si>
    <t>✅ Deleted trigger: 4289362445283098624</t>
  </si>
  <si>
    <t>json : "{\"destination\":\"Uffcadd844141cf0a43c0c2c87fb2389e\",\"events\":[{\"type\":\"message\",\"message\":{\"type\":\"text\",\"id\":\"581905168762143301\",\"quoteToken\":\"zqZ89CNJkx0aa79zcsVBkuVXJVL04Nki_ztz9i68hOWIwZsuaepGCFcaJq3YncYdjfLSBBvvdtHDm-VY1ZApkqXIhBMBw5Lnr3Zl5W0LZvy4dAsTaxqvBom76wClE8JWxVR9EIF7XQ_QJ3o6ysCvlw\",\"text\":\"สั่งผัก\"},\"webhookEventId\":\"01K6TBQ2201CEEHX3QAYJG378P\",\"deliveryContext\":{\"isRedelivery\":false},\"timestamp\":1759673812846,\"source\":{\"type\":\"user\",\"userId\":\"U0d6b72543464859ef62065c9501370cd\"},\"replyToken\":\"913d93f0e1114028bca6aad876d57018\",\"mode\":\"active\"}]}"</t>
  </si>
  <si>
    <t>json : "{\"destination\":\"Uffcadd844141cf0a43c0c2c87fb2389e\",\"events\":[{\"type\":\"message\",\"message\":{\"type\":\"text\",\"id\":\"581918106210271284\",\"quoteToken\":\"aZKU7dQvpU_orytaOhuusGmKAcRG0TP5zieTafBuZLSIE6zhoHRWQWmDFro0Oe412qQwcbpn1itZJ2FQUChRr_ReW7eDIBCqx0_GtrJp-BGLmz2BkEHuOYPEUOIF1DzjsZuKoSbusWLnz4HpWZElJQ\",\"text\":\"คอสไม่มีหรอคะ\"},\"webhookEventId\":\"01K6TK2CJVDWWET1WV39YJP08A\",\"deliveryContext\":{\"isRedelivery\":false},\"timestamp\":1759681524095,\"source\":{\"type\":\"user\",\"userId\":\"U0d6b72543464859ef62065c9501370cd\"},\"replyToken\":\"1e80d86cbd50437d874abe760a1327d3\",\"mode\":\"active\"}]}"</t>
  </si>
  <si>
    <t>json : "{\"date\":\"2025-10-05T18:45:20.984Z\",\"deliveryDate\":\"2025-10-07\",\"user\":\"Rare\",\"userLine\":\"21gun\",\"payMethod\":\"เครดิต\",\"userId\":\"U863ec6850ff494c8ad50b25afa94efb0\",\"order\":[{\"name\":\"Wild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</si>
  <si>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{"sentMessages":[{"id":"581932201051684882","quoteToken":"nOETVR7bhn-SOJDlFwA8fPPDCjwL6WeKuwzjCQM2CNWMdnb6cIzyTh9LBe10Dg-PPT237Wt9n0Yk5NN_1NwseBpxyQFKi-TDmZQsVQmoLLm8IrNKo_OBBN00kHWvaX_kDUfJlVgiKc6kgB_6avk0Fw"}]}</t>
  </si>
  <si>
    <t>🔥 Queued order with Trigger ID: 4197777430246588416</t>
  </si>
  <si>
    <t>🔥 Processing order for trigger: 4197777430246588416</t>
  </si>
  <si>
    <t>summarizeOrdersToPayments key: 07/10/2025|Rare</t>
  </si>
  <si>
    <t>🔥 Deleted property for trigger: 4197777430246588416</t>
  </si>
  <si>
    <t>✅ Deleted trigger: 4197777430246588416</t>
  </si>
  <si>
    <t>json : "{\"destination\":\"Uffcadd844141cf0a43c0c2c87fb2389e\",\"events\":[{\"type\":\"message\",\"message\":{\"type\":\"text\",\"id\":\"581936106367352918\",\"quoteToken\":\"NnnJv_IjqAmkjBP1hu7pmq1VGkL1_27orwzg7jFvnV_ApsbfeSOjqfP4PG9cZbbxQc4FqL5VKhfhO2A1GXvBQmlG0GqbZvLpxl1FzBpGA-bMRpvgpROOcoh6PLTza4Ewe_nObLYjqty2xQxAkX-OmQ\",\"text\":\"ยกเลิกก่อนนะครับวันที่ 7 ร้านปิด\"},\"webhookEventId\":\"01K6TX9TB12QS6QE1S0S0KENYB\",\"deliveryContext\":{\"isRedelivery\":false},\"timestamp\":1759692253031,\"source\":{\"type\":\"user\",\"userId\":\"U863ec6850ff494c8ad50b25afa94efb0\"},\"replyToken\":\"40503e7b70244315bb0fef2a10543a52\",\"mode\":\"active\"}]}"</t>
  </si>
  <si>
    <t>sendDailyOrderSummary formattedToday : 06/10/2025</t>
  </si>
  <si>
    <t>json : "{\"destination\":\"Uffcadd844141cf0a43c0c2c87fb2389e\",\"events\":[{\"type\":\"message\",\"message\":{\"type\":\"text\",\"id\":\"581967735999693195\",\"quoteToken\":\"QboaTSUWtdVn0tNLlbEVgCmst9w4RvFyp5ldeCCrT1AGkRq9o_WM3ir-IaaWg1ArVf3km_09YqITOq93vHBrBrEvWSf5CXb4bSemJUFMeLKnL7wuLFfkeZuvvrB-7UalkPO136tLcCQ2RAZxXRdqrw\",\"text\":\"โอเค \"},\"webhookEventId\":\"01K6VF95B89MEAAFK4H39SNW4E\",\"deliveryContext\":{\"isRedelivery\":false},\"timestamp\":1759711105902,\"source\":{\"type\":\"user\",\"userId\":\"U0d6b72543464859ef62065c9501370cd\"},\"replyToken\":\"7a3004e7178c418fb04610bf9130d2d8\",\"mode\":\"active\"}]}"</t>
  </si>
  <si>
    <t>json : "{\"destination\":\"Uffcadd844141cf0a43c0c2c87fb2389e\",\"events\":[{\"type\":\"message\",\"message\":{\"type\":\"text\",\"id\":\"582035623830618319\",\"quoteToken\":\"322tqjm4DDCctIupgqr5VDaaRVLX15ETJM4GcnzX2AEWSl5InRRq0pNJC00x0myMtULKuyN2HfG8rgNVUICCr5L2HlMQ6X_gavdsQ1wthEJIFMjoZN2o9k84N5aMCmaW_5gZBa7yIxxkbt9TvuTNUA\",\"text\":\"สั่งผัก\"},\"webhookEventId\":\"01K6WNW11RFJ5362Y4Z3CF03FY\",\"deliveryContext\":{\"isRedelivery\":false},\"timestamp\":1759751570085,\"source\":{\"type\":\"user\",\"userId\":\"U0d6b72543464859ef62065c9501370cd\"},\"replyToken\":\"cad81a5063af4827812caab855fc7295\",\"mode\":\"active\"}]}"</t>
  </si>
  <si>
    <t>json : "{\"date\":\"2025-10-06T11:53:22.344Z\",\"deliveryDate\":\"2025-10-07\",\"user\":\"Ginda wagyu\",\"userLine\":\"Moo_Mhee 🎠📖💫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</si>
  <si>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{"sentMessages":[{"id":"582035683171631161","quoteToken":"LiEO22XxViADAFlPsV9AiSVanS5U-_HpP3oNK1lHnDWNny0A6O3iYjjkOMFzUFJxbWZJxyhUKr1IzWNCYnHdNsGJ-UZ923JlHzKRTdGVgjhnIQxv6tBApLYZ9QSLOoaNg4_tl-VKEBF2IhJq-OWUdQ"}]}</t>
  </si>
  <si>
    <t>🔥 Queued order with Trigger ID: 2835890811613216768</t>
  </si>
  <si>
    <t>🔥 Processing order for trigger: 2835890811613216768</t>
  </si>
  <si>
    <t>summarizeOrdersToPayments key: 07/10/2025|Ginda wagyu</t>
  </si>
  <si>
    <t>🔥 Deleted property for trigger: 2835890811613216768</t>
  </si>
  <si>
    <t>✅ Deleted trigger: 2835890811613216768</t>
  </si>
  <si>
    <t>json : "{\"destination\":\"Uffcadd844141cf0a43c0c2c87fb2389e\",\"events\":[{\"type\":\"message\",\"message\":{\"type\":\"text\",\"id\":\"582043516738732256\",\"quoteToken\":\"Xqfs-qCuzyVLaAthpWsqp2qPw5gqAxmgwdCPbhIbHK4nJRN5mzWy3nR435mgGso95GI5qOoAizhKnKIieptxEWyZMAnuoOyfqC-ekLx5HP4rWxyQaohK0RUQT4qnWfjgiEhQvJRV8B7FmDEWySqVyw\",\"text\":\"สั่งผัก\"},\"webhookEventId\":\"01K6WTBKAS7ZVN7ES4DT6T8SBT\",\"deliveryContext\":{\"isRedelivery\":false},\"timestamp\":1759756274694,\"source\":{\"type\":\"user\",\"userId\":\"Uf31fcbb445a04ac9cfb8fb58a37d2724\"},\"replyToken\":\"d451a103421344c393152f3f0d07c93b\",\"mode\":\"active\"}]}"</t>
  </si>
  <si>
    <t>json : "{\"date\":\"2025-10-06T13:11:48.479Z\",\"deliveryDate\":\"2025-10-07\",\"user\":\"Pepper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\",\"amount\":0.5,\"price\":120,\"subtotal\":60,\"image\":\"https://i.postimg.cc/8F4451pB/08.png\"},{\"name\":\"Cos\",\"nameTh\":\"คอส\",\"amount\":1.5,\"price\":120,\"subtotal\":180,\"image\":\"https://i.postimg.cc/643mw8Cv/03.png\"}]}"</t>
  </si>
  <si>
    <t>📬 pushFlexMessage : {"sentMessages":[{"id":"582043579250639618","quoteToken":"TueLznMRAokr08JprJ2-FvDCJ0lK6-XP4tpO3-hmcO-bKRIxvOj9Alx99Z9HivGBCY2gvEtzCr6DU-7ox2g3DkzYc5OmNaKdIWGU4L4jIXmKA_2JBH-bMoMqs79DGthyXbSVFdogmOpBc1dKCZaQyg"}]}</t>
  </si>
  <si>
    <t>🔥 Queued order with Trigger ID: 3404965594557054976</t>
  </si>
  <si>
    <t>🔥 Processing order for trigger: 3404965594557054976</t>
  </si>
  <si>
    <t>summarizeOrdersToPayments key: 07/10/2025|Pepper International</t>
  </si>
  <si>
    <t>🔥 Deleted property for trigger: 3404965594557054976</t>
  </si>
  <si>
    <t>✅ Deleted trigger: 3404965594557054976</t>
  </si>
  <si>
    <t>json : "{\"date\":\"2025-10-06T14:35:21.121Z\",\"deliveryDate\":\"2025-10-07\",\"user\":\"เรื่องของสเต๊ก\",\"userLine\":\"Iwaynew Wongsuwat\",\"payMethod\":\"โอนเงิน\",\"userId\":\"U0e980777e178950d5640753c3942f1ce\",\"order\":[{\"name\":\"Red Oak\",\"nameTh\":\"เรดโอ๊ค \",\"amount\":1,\"price\":120,\"subtotal\":120,\"image\":\"https://i.postimg.cc/8F4451pB/08.png\"}]}"</t>
  </si>
  <si>
    <t>📬 pushFlexMessage : {"sentMessages":[{"id":"582051993980764775","quoteToken":"BIyc9AdlEbRo1-PL4YP52pjDzkHE6VuadIX9MkiTUT1E8NtnZLTyQRYCS7nKOzbvn9nET3Jktlk-TYG0JzdEa9A9_hPYYtZpJMhqZ-PQTLPTPWlE-sIIui5Z2xNfGOacq2ZesFQGCgPbQ8zjDjXtYQ"}]}</t>
  </si>
  <si>
    <t>🔥 Queued order with Trigger ID: 5020597506648571904</t>
  </si>
  <si>
    <t>🔥 Processing order for trigger: 5020597506648571904</t>
  </si>
  <si>
    <t>summarizeOrdersToPayments key: 07/10/2025|เรื่องของสเต๊ก</t>
  </si>
  <si>
    <t>🔥 Deleted property for trigger: 5020597506648571904</t>
  </si>
  <si>
    <t>✅ Deleted trigger: 5020597506648571904</t>
  </si>
  <si>
    <t>json : "{\"destination\":\"Uffcadd844141cf0a43c0c2c87fb2389e\",\"events\":[{\"type\":\"message\",\"message\":{\"type\":\"text\",\"id\":\"582085541315739734\",\"quoteToken\":\"FgplWfJREL5DcgN-FVzr3uxS6d6UiboB5INBeFu6pikIbE5iAb_TY-9Bsg9HLcEoz3MIkcRQ38jfRNNhPsgWF91CmTq1dAW9_tHa5o09PxBZ3v3GT-fzkrbwKWARPOZMccgH4gIzJon--nGr6y9DrQ\",\"text\":\"โชเน็น 2\\nคอส 2โลค่ะ\"},\"webhookEventId\":\"01K6XJ80XXYVWP8RZKCDNY5CP9\",\"deliveryContext\":{\"isRedelivery\":false},\"timestamp\":1759781323204,\"source\":{\"type\":\"user\",\"userId\":\"Uc0f3910d135521f0995ac379d0c945f8\"},\"replyToken\":\"2a5da1bd77ed4fd6bbdc3bade3d4313c\",\"mode\":\"active\"}]}"</t>
  </si>
  <si>
    <t>json : "{\"destination\":\"Uffcadd844141cf0a43c0c2c87fb2389e\",\"events\":[{\"type\":\"message\",\"message\":{\"type\":\"text\",\"id\":\"582085586631000133\",\"quoteToken\":\"-PpVfFXjeiAXz3NmP0nfE3Gy0S0CbwnoOccMnJhMw7T1p0kI-vET4uu5V6-vkoUlOUh2pZDjxMjIlDuc5VZAvWnhznCzM2RWcNYOHfWz_bn9F5B3hicqJ_XsoZGAdnZ8bnpuqQdAYtR7cdjghSzc5w\",\"text\":\"โชเน็น 1 \\nกรีน 1 โล\\nเรด 1 โลค่ะ\"},\"webhookEventId\":\"01K6XJ8V9XV0VF7MJF8R29NEF8\",\"deliveryContext\":{\"isRedelivery\":false},\"timestamp\":1759781350211,\"source\":{\"type\":\"user\",\"userId\":\"Uc0f3910d135521f0995ac379d0c945f8\"},\"replyToken\":\"89b51acf9a934783ada6c1871e06a6f4\",\"mode\":\"active\"}]}"</t>
  </si>
  <si>
    <t>json : "{\"date\":\"2025-10-06T22:54:28.525Z\",\"deliveryDate\":\"2025-10-07\",\"user\":\"Shounen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</si>
  <si>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5311419251318325248</t>
  </si>
  <si>
    <t>json : "{\"date\":\"2025-10-06T22:55:15.620Z\",\"deliveryDate\":\"2025-10-07\",\"user\":\"Shounen Yakiniku2\",\"userLine\":\"ADMIN\",\"payMethod\":\"เครดิต\",\"userId\":\"ADMIN\",\"order\":[{\"name\":\"Cos\",\"nameTh\":\"คอส\",\"amount\":2,\"price\":120,\"subtotal\":240}]}"</t>
  </si>
  <si>
    <t>🔥 Queued order with Trigger ID: 7881676089544671232</t>
  </si>
  <si>
    <t>🔥 Processing order for trigger: 7881676089544671232</t>
  </si>
  <si>
    <t>🔥 Processing order for trigger: 5311419251318325248</t>
  </si>
  <si>
    <t>summarizeOrdersToPayments key: 07/10/2025|Shounen Yakiniku2</t>
  </si>
  <si>
    <t>summarizeOrdersToPayments key: 07/10/2025|Shounen Yakiniku</t>
  </si>
  <si>
    <t>🔥 Deleted property for trigger: 7881676089544671232</t>
  </si>
  <si>
    <t>✅ Deleted trigger: 7881676089544671232</t>
  </si>
  <si>
    <t>🔥 Deleted property for trigger: 5311419251318325248</t>
  </si>
  <si>
    <t>✅ Deleted trigger: 5311419251318325248</t>
  </si>
  <si>
    <t>sendDailyOrderSummary formattedToday : 07/10/2025</t>
  </si>
  <si>
    <t>sendDailyOrderSummary todayRows : [[1101,"5 Oct 2025 เวลา 12:47","2025-10-06T17:00:00.000Z","ขนมบ้านคุณย่า","Red Oak",1,120,120,"เงินสด"],[1102,"5 Oct 2025 เวลา 20:45","2025-10-06T17:00:00.000Z","Den Shabu","Red Oak",2,120,240,"เงินสด"],[1104,"6 Oct 2025 เวลา 18:54","2025-10-06T17:00:00.000Z","Ginda wagyu","Cos",5,120,600,"โอนเงิน"],[1105,"6 Oct 2025 เวลา 20:12","2025-10-06T17:00:00.000Z","Pepper International","Red Oak",0.5,120,60,"เงินสด"],[1105,"6 Oct 2025 เวลา 20:12","2025-10-06T17:00:00.000Z","Pepper International","Cos",1.5,120,180,"เงินสด"],[1106,"6 Oct 2025 เวลา 21:37","2025-10-06T17:00:00.000Z","เรื่องของสเต๊ก","Red Oak",1,120,120,"โอนเงิน"],[1107,"7 Oct 2025 เวลา 05:56","2025-10-06T17:00:00.000Z","Shounen Yakiniku2","Cos",2,120,240,"เครดิต"],[1108,"7 Oct 2025 เวลา 05:56","2025-10-06T17:00:00.000Z","Shounen Yakiniku","Green Oak",1,120,120,"เครดิต"],[1108,"7 Oct 2025 เวลา 05:56","2025-10-06T17:00:00.000Z","Shounen Yakiniku","Red Oak",1,120,120,"เครดิต"]]</t>
  </si>
  <si>
    <t>json : "{\"destination\":\"Uffcadd844141cf0a43c0c2c87fb2389e\",\"events\":[{\"type\":\"message\",\"message\":{\"type\":\"text\",\"id\":\"582118470712557824\",\"quoteToken\":\"pnAG7ohcP-anRCMuFg2BvXhY4IUuemm75REw0tifpXSOnXJEU1EewcPso_AYeMmRvigMkP2d7lNhNqIGx46JJ7G9LmZ7WZD-u6oYwbYnEo104TD6uvAzhJJ1XF-uY4JNTrEufFbvmbzyGKGYH5fOXg\",\"text\":\"สั่งผัก\"},\"webhookEventId\":\"01K6Y4YZXMH9CQY8JSAEF0XXJ5\",\"deliveryContext\":{\"isRedelivery\":false},\"timestamp\":1759800950651,\"source\":{\"type\":\"user\",\"userId\":\"U7711f10ffcab56530d678ac3eace826f\"},\"replyToken\":\"3a20618298c84370bdff96fb52e11150\",\"mode\":\"active\"}]}"</t>
  </si>
  <si>
    <t>json : "{\"date\":\"2025-10-07T01:36:42.631Z\",\"deliveryDate\":\"2025-10-08\",\"user\":\"Brotherly\",\"userLine\":\"P.iSS\",\"payMethod\":\"โอนเงิน\",\"userId\":\"U7711f10ffcab56530d678ac3eace826f\",\"order\":[{\"name\":\"Green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\",\"amount\":0.5,\"price\":120,\"subtotal\":60,\"image\":\"https://i.postimg.cc/8F4451pB/08.png\"},{\"name\":\"Red Coral\",\"nameTh\":\"เรดคอรัล\",\"amount\":0.5,\"price\":140,\"subtotal\":70,\"image\":\"https://i.postimg.cc/XJTHF1Wf/image.jpg\"}]}"</t>
  </si>
  <si>
    <t>📬 pushFlexMessage : {"sentMessages":[{"id":"582118568155152523","quoteToken":"ZIpKZqmtgNTDIrWzsKZQUFsBT2fgQg0CU7mFKGzT34QxaFK1psfFb2oWFArUyZimPZLew9XeT38wUsVIog73t7jGtiuzTOVC3KAYBV3V4twt4E-j5jwv4q92eT0Dwa7QcKch1tBsugbjN2aRdnwBTA"}]}</t>
  </si>
  <si>
    <t>🔥 Queued order with Trigger ID: 4460175871625396224</t>
  </si>
  <si>
    <t>🔥 Processing order for trigger: 4460175871625396224</t>
  </si>
  <si>
    <t>Delivery Date : Wed Oct 08 2025 07:00:00 GMT+0700 (เวลาอินโดจีน)</t>
  </si>
  <si>
    <t>Delivery Date Formated: 08/10/2025</t>
  </si>
  <si>
    <t>summarizeOrdersToPayments key: 08/10/2025|Brotherly</t>
  </si>
  <si>
    <t>json : "{\"destination\":\"Uffcadd844141cf0a43c0c2c87fb2389e\",\"events\":[{\"type\":\"message\",\"message\":{\"type\":\"text\",\"id\":\"582118959785706240\",\"quoteToken\":\"rLdTcVLwX29E6lO5KakA_VN9YFLpn7V0omOBpL9oo9VkgxsWDxV23E2kQ_ZiZKm_iIhplZLSVo_bD_UjzdKbqF2vbPY-yN6U33UX2vXeYMHaGUuTtmC0O06fQljvJJqjKs1hwWf_IgluJ4DNdAwINA\",\"text\":\"รับครับ\"},\"webhookEventId\":\"01K6Y57WVHACSV5M99JDPW2FRY\",\"deliveryContext\":{\"isRedelivery\":false},\"timestamp\":1759801242191,\"source\":{\"type\":\"user\",\"userId\":\"U7711f10ffcab56530d678ac3eace826f\"},\"replyToken\":\"77283ce49a394623a7cc54b77be14b26\",\"mode\":\"active\"}]}"</t>
  </si>
  <si>
    <t>🔥 Deleted property for trigger: 4460175871625396224</t>
  </si>
  <si>
    <t>✅ Deleted trigger: 4460175871625396224</t>
  </si>
  <si>
    <t>json : "{\"destination\":\"Uffcadd844141cf0a43c0c2c87fb2389e\",\"events\":[{\"type\":\"message\",\"message\":{\"type\":\"text\",\"id\":\"582119047865565508\",\"quoteToken\":\"YKjpHaZut3vJjO63asg_WettQZREIRP9ht-x_RZ-hzAwOkyakNu3eSA1S8fUqNNo7sWNvuL1Zud5tyqpP6u6L2dmPyxQZXALJyU_0OK4eHcY-1z24HbphUFYDSHu5nqLDEVHcp-6TtUcrxgjvZ_yRA\",\"text\":\"รวมมากับredcoral ก็ได้ครับ \"},\"webhookEventId\":\"01K6Y59G130EX2ZSTSYB3J9PAZ\",\"deliveryContext\":{\"isRedelivery\":false},\"timestamp\":1759801294663,\"source\":{\"type\":\"user\",\"userId\":\"U7711f10ffcab56530d678ac3eace826f\"},\"replyToken\":\"bf26025410ad42beaa68ee9a9344df92\",\"mode\":\"active\"}]}"</t>
  </si>
  <si>
    <t>json : "{\"destination\":\"Uffcadd844141cf0a43c0c2c87fb2389e\",\"events\":[{\"type\":\"message\",\"message\":{\"type\":\"text\",\"id\":\"582119074726150710\",\"quoteToken\":\"_Nw1W47pPsnpQeFM0B4V8TLH2KWXFhedRQWcqCcp-YihovvGVSCcU0Vegqd51bem6wptwqTMDToPLtsFlf_T3DALf72aHJPO_v_bYjwjpPQYjoCucP7oovCh7RFC_nbjwd-ohsBuXLb-2nE6tYbJFA\",\"text\":\"เอาเบบี้เยอะกว่า\"},\"webhookEventId\":\"01K6Y59ZZYFZG5KZ14J5G22WJE\",\"deliveryContext\":{\"isRedelivery\":false},\"timestamp\":1759801310724,\"source\":{\"type\":\"user\",\"userId\":\"U7711f10ffcab56530d678ac3eace826f\"},\"replyToken\":\"d12a9b04644349ec8aa64279a16fc0ee\",\"mode\":\"active\"}]}"</t>
  </si>
  <si>
    <t>json : "{\"destination\":\"Uffcadd844141cf0a43c0c2c87fb2389e\",\"events\":[{\"type\":\"message\",\"message\":{\"type\":\"sticker\",\"id\":\"582119077611569409\",\"quoteToken\":\"8maMry4pRqgE1JcpQNdt38zCr7KOtTU1UhkcE-FAubgFmJIQk2jO6vGiOaDDoYr_t1M9u94_--PLmsqp4iGZOrVjQOWXvbVBYsW25TYWCqA8sXIoTKRe5oQsmpH1irEGZlm6g_hioUVYxKElTx65vA\",\"stickerId\":\"52114110\",\"packageId\":\"11539\",\"stickerResourceType\":\"ANIMATION\",\"keywords\":[\"Thanks\",\"Bowing\",\"Please\",\"universtar\",\"Pleading\",\"appreciate\",\"thankful\",\"grateful\"]},\"webhookEventId\":\"01K6Y5A1C6VYTT5AVC77D59VPW\",\"deliveryContext\":{\"isRedelivery\":false},\"timestamp\":1759801312409,\"source\":{\"type\":\"user\",\"userId\":\"U7711f10ffcab56530d678ac3eace826f\"},\"replyToken\":\"4b54978efff341bf809ee22a41ad0fd3\",\"mode\":\"active\"}]}"</t>
  </si>
  <si>
    <t>sendDailyPackingSummary formattedToday : 07/10/2025</t>
  </si>
  <si>
    <t>sendDailyPackingSummary todayRows : [[1101,"5 Oct 2025 เวลา 12:47","2025-10-06T17:00:00.000Z","ขนมบ้านคุณย่า","Red Oak",1,120,120,"เงินสด"],[1102,"5 Oct 2025 เวลา 20:45","2025-10-06T17:00:00.000Z","Den Shabu","Red Oak",2,120,240,"เงินสด"],[1104,"6 Oct 2025 เวลา 18:54","2025-10-06T17:00:00.000Z","Ginda wagyu","Cos",5,120,600,"โอนเงิน"],[1105,"6 Oct 2025 เวลา 20:12","2025-10-06T17:00:00.000Z","Pepper International","Red Oak",0.5,120,60,"เงินสด"],[1105,"6 Oct 2025 เวลา 20:12","2025-10-06T17:00:00.000Z","Pepper International","Cos",1.5,120,180,"เงินสด"],[1106,"6 Oct 2025 เวลา 21:37","2025-10-06T17:00:00.000Z","เรื่องของสเต๊ก","Red Oak",1,120,120,"โอนเงิน"],[1107,"7 Oct 2025 เวลา 05:56","2025-10-06T17:00:00.000Z","Shounen Yakiniku2","Cos",2,120,240,"เครดิต"],[1108,"7 Oct 2025 เวลา 05:56","2025-10-06T17:00:00.000Z","Shounen Yakiniku","Green Oak",1,120,120,"เครดิต"],[1108,"7 Oct 2025 เวลา 05:56","2025-10-06T17:00:00.000Z","Shounen Yakiniku","Red Oak",1,120,120,"เครดิต"]]</t>
  </si>
  <si>
    <t>json : "{\"destination\":\"Uffcadd844141cf0a43c0c2c87fb2389e\",\"events\":[{\"type\":\"message\",\"message\":{\"type\":\"text\",\"id\":\"582121529467732598\",\"quoteToken\":\"KHH7fFUCbQLulUxESMDbQ4u4T8Mtcxo9xlQ3VadEftEEp0riyo6t6lpHgBwnOOq_4lGUQj2DZzSl-71C8mZv-dwwkjRCxf6S5My60HJSrKbpHz5U5kG6EPOWDuyYWFS_Yfjvfj63Z8B4GcqhZC_tLQ\",\"text\":\"กรีนหมดหรออ\"},\"webhookEventId\":\"01K6Y6PMBPRE5N0XP8RNF677GT\",\"deliveryContext\":{\"isRedelivery\":false},\"timestamp\":1759802773811,\"source\":{\"type\":\"user\",\"userId\":\"Ub25b4a42fcc8758cb1a211f1f480c6e3\"},\"replyToken\":\"5547e22c5eb647f9ba9f5b1331f94e44\",\"mode\":\"active\"}]}"</t>
  </si>
  <si>
    <t>json : "{\"destination\":\"Uffcadd844141cf0a43c0c2c87fb2389e\",\"events\":[{\"type\":\"message\",\"message\":{\"type\":\"text\",\"id\":\"582121551093563546\",\"quotedMessageId\":\"582121528494391384\",\"quoteToken\":\"RmPxneaJpWjUsi6KiB05Vjet-UmI9p4I19AtvuyBiteVpu9k_JfxhhAJ7REQDRSZ5glcto-fHaBkUi63j_-TPQ2ezF1watgjUEtokxAHJFFSrGgPI-7eMWehitQXRt64VLjlfhBOGic1oZoEwFH-Ng\",\"text\":\"ได้ๆจ้า\"},\"webhookEventId\":\"01K6Y6Q12VM5VNW4PWZPWWP1VJ\",\"deliveryContext\":{\"isRedelivery\":false},\"timestamp\":1759802786700,\"source\":{\"type\":\"user\",\"userId\":\"Ub25b4a42fcc8758cb1a211f1f480c6e3\"},\"replyToken\":\"b5d72a24abac4646af87bcad46f03e92\",\"mode\":\"active\"}]}"</t>
  </si>
  <si>
    <t>json : "{\"date\":\"2025-10-07T03:15:09.801Z\",\"deliveryDate\":\"2025-10-07\",\"user\":\"Den Shabu\",\"userLine\":\"ADMIN\",\"payMethod\":\"เงินสด\",\"userId\":\"ADMIN\",\"order\":[{\"name\":\"Red Oak\",\"nameTh\":\"เรดโอ๊ค \",\"amount\":1,\"price\":120,\"subtotal\":120},{\"name\":\"Red Coral\",\"nameTh\":\"เรดคอรัล\",\"amount\":1,\"price\":120,\"subtotal\":120}]}"</t>
  </si>
  <si>
    <t>🔥 Queued order with Trigger ID: 2992691615094538240</t>
  </si>
  <si>
    <t>🔥 Processing order for trigger: 2992691615094538240</t>
  </si>
  <si>
    <t>Found 1 rows to delete for shop "Den Shabu" on 07/10/2025.</t>
  </si>
  <si>
    <t>Deleted row: 4279</t>
  </si>
  <si>
    <t>json : "{\"date\":\"2025-10-07T03:16:17.112Z\",\"deliveryDate\":\"2025-10-07\",\"user\":\"เรื่องของสเต๊ก\",\"userLine\":\"ADMIN\",\"payMethod\":\"โอนเงิน\",\"userId\":\"ADMIN\",\"order\":[{\"name\":\"Red Coral\",\"nameTh\":\"เรดคอรัล\",\"amount\":1,\"price\":120,\"subtotal\":120}]}"</t>
  </si>
  <si>
    <t>🔥 Queued order with Trigger ID: 3274939728868147200</t>
  </si>
  <si>
    <t>Found existing payment summary at data index: 2346</t>
  </si>
  <si>
    <t>Row 2348 updated successfully.</t>
  </si>
  <si>
    <t>✅ Late admin order detected. Attempting to generate document for Den Shabu.</t>
  </si>
  <si>
    <t>✅ เริ่ม generateAdminDeliveryDocs สำหรับ: Den Shabu วันที่: 07102025</t>
  </si>
  <si>
    <t>🗑️ ลบไฟล์เก่า: Den Shabu-RC071025002.pdf</t>
  </si>
  <si>
    <t>🔥 Deleted property for trigger: 2992691615094538240</t>
  </si>
  <si>
    <t>✅ Deleted trigger: 2992691615094538240</t>
  </si>
  <si>
    <t>json : "{\"date\":\"2025-10-07T03:17:22.823Z\",\"deliveryDate\":\"2025-10-07\",\"user\":\"Brotherly\",\"userLine\":\"ADMIN\",\"payMethod\":\"โอนเงิน\",\"userId\":\"ADMIN\",\"order\":[{\"name\":\"Green Oak\",\"nameTh\":\"กรีนโอ๊ค \",\"amount\":0.5,\"price\":120,\"subtotal\":60},{\"name\":\"Baby Cos\",\"nameTh\":\"เบบี้คอส\",\"amount\":0.5,\"price\":120,\"subtotal\":60},{\"name\":\"Red Coral\",\"nameTh\":\"เรดคอรัล\",\"amount\":0.5,\"price\":140,\"subtotal\":70}]}"</t>
  </si>
  <si>
    <t>🔥 Queued order with Trigger ID: 4049489415154696192</t>
  </si>
  <si>
    <t>🔥 Processing order for trigger: 3274939728868147200</t>
  </si>
  <si>
    <t>Found 1 rows to delete for shop "เรื่องของสเต๊ก" on 07/10/2025.</t>
  </si>
  <si>
    <t>Deleted row: 4282</t>
  </si>
  <si>
    <t>Found existing payment summary at data index: 2349</t>
  </si>
  <si>
    <t>Row 2351 updated successfully.</t>
  </si>
  <si>
    <t>✅ เริ่ม generateAdminDeliveryDocs สำหรับ: เรื่องของสเต๊ก วันที่: 07102025</t>
  </si>
  <si>
    <t>🔥 Deleted property for trigger: 3274939728868147200</t>
  </si>
  <si>
    <t>✅ Deleted trigger: 3274939728868147200</t>
  </si>
  <si>
    <t>🔥 Processing order for trigger: 4049489415154696192</t>
  </si>
  <si>
    <t>summarizeOrdersToPayments key: 07/10/2025|Brotherly</t>
  </si>
  <si>
    <t>✅ เริ่ม generateAdminDeliveryDocs สำหรับ: Brotherly วันที่: 07102025</t>
  </si>
  <si>
    <t>🔥 Deleted property for trigger: 4049489415154696192</t>
  </si>
  <si>
    <t>✅ Deleted trigger: 4049489415154696192</t>
  </si>
  <si>
    <t>json : "{\"destination\":\"Uffcadd844141cf0a43c0c2c87fb2389e\",\"events\":[{\"type\":\"message\",\"message\":{\"type\":\"image\",\"id\":\"582139526051791292\",\"quoteToken\":\"meLpIDIqwGJNzk8QCxkIr4zSphF8NoJWqZHbzurBEXUa94PCPD7EsXZK0wf8u5n8YbJ17S0SVO-IHIrdX-oQaR6FBeEApCVoihasbSPZKqH0sQ9OFRol95Pe0zkujWsXD3Wr0O8XHq8HP7l4nT9ChA\",\"contentProvider\":{\"type\":\"line\"}},\"webhookEventId\":\"01K6YGXZVNQ97MXMBQET6Z3XCZ\",\"deliveryContext\":{\"isRedelivery\":false},\"timestamp\":1759813500778,\"source\":{\"type\":\"user\",\"userId\":\"U0d6b72543464859ef62065c9501370cd\"},\"replyToken\":\"3ede6809ccd94e9096707311d5034bdf\",\"mode\":\"active\"}]}"</t>
  </si>
  <si>
    <t>json : "{\"destination\":\"Uffcadd844141cf0a43c0c2c87fb2389e\",\"events\":[{\"type\":\"message\",\"message\":{\"type\":\"text\",\"id\":\"582139552929153659\",\"quoteToken\":\"9Z3jP9vM6FSZaIsy8EqcZC5k8BZRYfiqm_DA-4VMPwm7hzhqvqVOegNDglpamP7_fg2yrA6sxXLqN433HBIMp8yntyHK6PlrjaHTJ9sckcYbupBl1mkFCwzyE8fsqA3YiarhUeB7rxY9A6jbixtW_Q\",\"text\":\"โอนเรียบร้อยค่ะของรอบที่แล้วด้วยนะคะ \"},\"webhookEventId\":\"01K6YGYFMCYN2X898DNSXGX5DF\",\"deliveryContext\":{\"isRedelivery\":false},\"timestamp\":1759813516741,\"source\":{\"type\":\"user\",\"userId\":\"U0d6b72543464859ef62065c9501370cd\"},\"replyToken\":\"6cfc6f0fcbb747b48de1fbb873b5cfbf\",\"mode\":\"active\"}]}"</t>
  </si>
  <si>
    <t>json : "{\"destination\":\"Uffcadd844141cf0a43c0c2c87fb2389e\",\"events\":[{\"type\":\"message\",\"message\":{\"type\":\"text\",\"id\":\"582140354157871106\",\"quoteToken\":\"ozElZKmTEfmv5WtPf0RSy_8r0mCpP7E9PTC3sW8HCqWamtz2eO4jZPQbz9v_ihM8bMab7cgCkUTgocKP51v7yQRaeVjmlbrbe2nqP09P-YsCm_-HDTOMHWqCVBjqgAf9qJW5pslDCVXpSxL7Ialq7w\",\"text\":\"อย่าลืมคีเจริณภัณฑ์\"},\"webhookEventId\":\"01K6YHD26SJR03KGYTGWHN8SFC\",\"deliveryContext\":{\"isRedelivery\":false},\"timestamp\":1759813994203,\"source\":{\"type\":\"group\",\"groupId\":\"C41747ea1efc18cc949d4a55a898fbe2d\",\"userId\":\"Ud156635914c6ab5e082eb8cdedf98f3a\"},\"replyToken\":\"5349a1c83fb343d48164af01f7cc57fb\",\"mode\":\"active\"}]}"</t>
  </si>
  <si>
    <t>json : "{\"destination\":\"Uffcadd844141cf0a43c0c2c87fb2389e\",\"events\":[{\"type\":\"message\",\"message\":{\"type\":\"text\",\"id\":\"582152857127223761\",\"quoteToken\":\"it97SNdSXFp89bgnq8JwS9CiUx8n3iWMYXBYDf0oS-cq7RKmZ0vRZLHfFWeEEAdG4EE18qxVsKvCpjeNFgyBE1MQsNHVODWl9OeHhVSODIN6s30Icd75e1G0gbZz2H8TLAktK0ljKaKGjM-pqLscww\",\"text\":\"สั่งผัก\"},\"webhookEventId\":\"01K6YRGFSNHNTRBDE2FKZXK810\",\"deliveryContext\":{\"isRedelivery\":false},\"timestamp\":1759821446668,\"source\":{\"type\":\"user\",\"userId\":\"U21b3788b2e55446c56765eb78ef5a3ab\"},\"replyToken\":\"2a35e795d4674e90b7280ff148b97078\",\"mode\":\"active\"}]}"</t>
  </si>
  <si>
    <t>json : "{\"date\":\"2025-10-07T07:18:10.094Z\",\"deliveryDate\":\"2025-10-08\",\"user\":\"บ้านอิ่มอร่อย\",\"userLine\":\"PIN🐰\",\"payMethod\":\"เงินสด\",\"userId\":\"U21b3788b2e55446c56765eb78ef5a3ab\",\"order\":[{\"name\":\"Frillice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</si>
  <si>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{"sentMessages":[{"id":"582152935761772685","quoteToken":"3RCrEQ7v1lXHDXzdH4D4cw0drRHoESuLlOPq1G_DubvKPIju9swa8CcDpQo5CcvEXDEuELTv4aC7OgH3cUSJwIFWxq0o8zRpPQ5DZD7hoUyei13ZoMAuXsdZQQj1Hyxu1D35GOJXCU3NNxdbvIgTaw"}]}</t>
  </si>
  <si>
    <t>🔥 Queued order with Trigger ID: 8071076897393475584</t>
  </si>
  <si>
    <t>🔥 Processing order for trigger: 8071076897393475584</t>
  </si>
  <si>
    <t>summarizeOrdersToPayments key: 08/10/2025|บ้านอิ่มอร่อย</t>
  </si>
  <si>
    <t>🔥 Deleted property for trigger: 8071076897393475584</t>
  </si>
  <si>
    <t>✅ Deleted trigger: 8071076897393475584</t>
  </si>
  <si>
    <t>json : "{\"destination\":\"Uffcadd844141cf0a43c0c2c87fb2389e\",\"events\":[{\"type\":\"message\",\"message\":{\"type\":\"text\",\"id\":\"582160079500083499\",\"quoteToken\":\"h9Q631_6qhJTcE6W4zZnzRs24rNYioiBQcK-eOTErhUEodCWt--Ggj82eMMV-6GaPJio-3N93QBUEAmF2bcHN1ewXNP6DBv7PFi_0JIGksKKfJ3anOzwc39l_46NxeQqPs9ZxX5WCAG8KZERQPBH0Q\",\"text\":\"สั่งผัก\"},\"webhookEventId\":\"01K6YWKVNFBBR3G05RGTBVSWWF\",\"deliveryContext\":{\"isRedelivery\":false},\"timestamp\":1759825751600,\"source\":{\"type\":\"user\",\"userId\":\"Ub61ffc31749c91e81bdbf2f37821bf49\"},\"replyToken\":\"e53ed065812e4c7d8ee4bcc6a75f8eee\",\"mode\":\"active\"}]}"</t>
  </si>
  <si>
    <t>json : "{\"date\":\"2025-10-07T08:29:38.026Z\",\"deliveryDate\":\"2025-10-08\",\"user\":\"คริสตัลคาเฟ่\",\"userLine\":\"ร้าน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</si>
  <si>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{"sentMessages":[{"id":"582160128825360679","quoteToken":"xRN-uWPXKg9qeL6r5pJ9qyEeIzV9of10NBFi0-0anai4SrnPf4IgYBbsgdrPx9O1uB8dhts-GvGM14SJIbQ6PYUngYeUeuwHJPPbTtHUbufNsTkbQF68z7BP4qVIC8hgTLFOEme9hqHfrWQAV17FxQ"}]}</t>
  </si>
  <si>
    <t>🔥 Queued order with Trigger ID: 638416948333379584</t>
  </si>
  <si>
    <t>json : "{\"destination\":\"Uffcadd844141cf0a43c0c2c87fb2389e\",\"events\":[{\"type\":\"message\",\"message\":{\"type\":\"sticker\",\"id\":\"582160237860487884\",\"quoteToken\":\"AGW7ngc11MW6v-WHqiWG30ZOIYAJWw7PhvO34iai-P7tWnHS8bYkgvy7DQSCFtPUt6Uqxf0fwxYlRUOVlizQWd4dFKLDCZE8NGpKvo_FpoKhrpKuk0r42wmf3xio3velM20X324vT8mgHNNfRDcpLg\",\"stickerId\":\"91601120\",\"packageId\":\"4892552\",\"stickerResourceType\":\"STATIC\",\"keywords\":[\"Love you\",\"Affirmative\",\"Heart\",\"Love\"]},\"webhookEventId\":\"01K6YWPQTTWK2K29W0W12VAXPJ\",\"deliveryContext\":{\"isRedelivery\":false},\"timestamp\":1759825845815,\"source\":{\"type\":\"user\",\"userId\":\"U7946075256108fe2f6356dbae8d1cef0\"},\"replyToken\":\"25839de7e118480e8b8c479803b46513\",\"mode\":\"active\"}]}"</t>
  </si>
  <si>
    <t>🔥 Processing order for trigger: 638416948333379584</t>
  </si>
  <si>
    <t>summarizeOrdersToPayments key: 08/10/2025|คริสตัลคาเฟ่</t>
  </si>
  <si>
    <t>🔥 Deleted property for trigger: 638416948333379584</t>
  </si>
  <si>
    <t>✅ Deleted trigger: 638416948333379584</t>
  </si>
  <si>
    <t>json : "{\"destination\":\"Uffcadd844141cf0a43c0c2c87fb2389e\",\"events\":[{\"type\":\"message\",\"message\":{\"type\":\"text\",\"id\":\"582192164248485912\",\"quoteToken\":\"-KARH9_tLj1hhMBfjn9ttn8ieZo9DcsdMKCgvJ48QPd5ZM-4ArVMfFplsf3m-Xd6MHzVVyeHjjFKEsGVX8_AhQWkiUCA4kBZJNjG7dFIAMZCCj9NyDuQNPRO0PDKDkqyW6q7Ut4rtprLRH3EXnTlGA\",\"text\":\"น้องบอกเก็บไป260ไม่มีบิลนะคะ\"},\"webhookEventId\":\"01K6ZEVFK9MXR2ZD4TF2SVMPG6\",\"deliveryContext\":{\"isRedelivery\":false},\"timestamp\":1759844875544,\"source\":{\"type\":\"user\",\"userId\":\"Ub25b4a42fcc8758cb1a211f1f480c6e3\"},\"replyToken\":\"2d2295c4aea048c8ac63d1a70f3e2f7b\",\"mode\":\"active\"}]}"</t>
  </si>
  <si>
    <t>json : "{\"destination\":\"Uffcadd844141cf0a43c0c2c87fb2389e\",\"events\":[{\"type\":\"message\",\"message\":{\"type\":\"text\",\"id\":\"582192188877439201\",\"quoteToken\":\"luguORns8ZGqwyyU8hncMdoDBauc_npW6LJZw_GfahDjx3Hwr4dwfAmbpwwx1fRVJ-khOwl1pkfndm5lahkjBH6H6gSoDsHd2EHnfUWBmqH766Z2SCpKeh5dt6U-H5eqGyYSalepQnHiCnNP7dTu_w\",\"text\":\"สั่งผัก\"},\"webhookEventId\":\"01K6ZEVXV7VSXM06T68Q8ZMCXQ\",\"deliveryContext\":{\"isRedelivery\":false},\"timestamp\":1759844890246,\"source\":{\"type\":\"user\",\"userId\":\"Ub25b4a42fcc8758cb1a211f1f480c6e3\"},\"replyToken\":\"aa2f9fb2140e4adcb45c5eccb80b189d\",\"mode\":\"active\"}]}"</t>
  </si>
  <si>
    <t>json : "{\"destination\":\"Uffcadd844141cf0a43c0c2c87fb2389e\",\"events\":[{\"type\":\"message\",\"message\":{\"type\":\"text\",\"id\":\"582192297274245264\",\"quoteToken\":\"REiD1z2vmlrAZkRkUStH6DPAlnhuiziMtpGLWWKJYgMcmZubh4w821EaLnCYEDn0-jXrqX6sEDBTNyxWCTOZe9P4VB4tdOtUyCAGqJpDjnBP_zw8raG95vVU4k4qQqcWctdNpnWRJF9AzEkj1nZQzg\",\"text\":\"ตอนทักมาบอกพี่นึกว่าราคาเท่ากัน\"},\"webhookEventId\":\"01K6ZEXWTJTREBET6W4SSNA0CH\",\"deliveryContext\":{\"isRedelivery\":false},\"timestamp\":1759844954819,\"source\":{\"type\":\"user\",\"userId\":\"Ub25b4a42fcc8758cb1a211f1f480c6e3\"},\"replyToken\":\"bf7583f7e9a1487eba2ba7c10efde4c4\",\"mode\":\"active\"}]}"</t>
  </si>
  <si>
    <t>json : "{\"destination\":\"Uffcadd844141cf0a43c0c2c87fb2389e\",\"events\":[{\"type\":\"message\",\"message\":{\"type\":\"text\",\"id\":\"582197959517798855\",\"quoteToken\":\"M7R6oqDntnhezv_fM8B7SOqAuDVUb0G-mhM3YZUtYzdRNpde6Up1K4d82zHFYXpBqn5tKSF9SqU0RmoSK95Cd4Fk2g8miYzMzRHlA-nYyjyYDXf_0pchTJgcwzPT4v87DmMJOXw3D9cbmR_YdJVUfg\",\"text\":\"  สั่งผักสลัดหน่อยค่ะ\\nกรีนโอ๊ค1โล\\nเรดโอ๊ค 1โล\\nฟินเดย์1โล\\n\\nขอบคุณค่ะ\\n\"},\"webhookEventId\":\"01K6ZJ4WYRFNWJZYTJCHFNSK29\",\"deliveryContext\":{\"isRedelivery\":false},\"timestamp\":1759848329838,\"source\":{\"type\":\"user\",\"userId\":\"U78617910c23af5dc02e8b5d4035a5026\"},\"replyToken\":\"e60e9dd946914e71b5aca10d324cbf06\",\"mode\":\"active\"}]}"</t>
  </si>
  <si>
    <t>json : "{\"date\":\"2025-10-07T19:58:38.793Z\",\"deliveryDate\":\"2025-10-08\",\"user\":\"8 Dining\",\"userLine\":\"21gun\",\"payMethod\":\"เครดิต\",\"userId\":\"U863ec6850ff494c8ad50b25afa94efb0\",\"order\":[{\"name\":\"Cos\",\"nameTh\":\"คอส\",\"amount\":1,\"price\":120,\"subtotal\":120,\"image\":\"https://i.postimg.cc/643mw8Cv/03.png\"}]}"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</si>
  <si>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{"sentMessages":[{"id":"582229490433523815","quoteToken":"IP01e7LvYU_sKz0WXJpyh9rz_SMoeY0__LVYrwUuhGiyUobv_eUIF2JMW_eKmJwn7048I8Ow-J636QxecK3Nrzjiz_tH-TFgmwJQkvw9Qw5i77ggQtg1q2CMDiBxyA1k79cdS1JRfGMnrJXa857jcA"}]}</t>
  </si>
  <si>
    <t>🔥 Queued order with Trigger ID: 5941547887728001024</t>
  </si>
  <si>
    <t>🔥 Processing order for trigger: 5941547887728001024</t>
  </si>
  <si>
    <t>summarizeOrdersToPayments key: 08/10/2025|8 Dining</t>
  </si>
  <si>
    <t>🔥 Deleted property for trigger: 5941547887728001024</t>
  </si>
  <si>
    <t>✅ Deleted trigger: 5941547887728001024</t>
  </si>
  <si>
    <t>sendDailyOrderSummary formattedToday : 08/10/2025</t>
  </si>
  <si>
    <t>sendDailyOrderSummary todayRows : [[1109,"7 Oct 2025 เวลา 08:38","2025-10-07T17:00:00.000Z","Brotherly","Green Oak",0.5,120,60,"โอนเงิน"],[1109,"7 Oct 2025 เวลา 08:38","2025-10-07T17:00:00.000Z","Brotherly","Red Oak",0.5,120,60,"โอนเงิน"],[1109,"7 Oct 2025 เวลา 08:38","2025-10-07T17:00:00.000Z","Brotherly","Red Coral",0.5,140,70,"โอนเงิน"],[1111,"7 Oct 2025 เวลา 14:19","2025-10-07T17:00:00.000Z","บ้านอิ่มอร่อย","Frillice Iceberg",2,140,280,"เงินสด"],[1112,"7 Oct 2025 เวลา 15:31","2025-10-07T17:00:00.000Z","คริสตัลคาเฟ่","Green Oak",1,120,120,"เงินสด"],[1112,"7 Oct 2025 เวลา 15:31","2025-10-07T17:00:00.000Z","คริสตัลคาเฟ่","Red Oak",1,120,120,"เงินสด"],[1113,"8 Oct 2025 เวลา 03:00","2025-10-07T17:00:00.000Z","8 Dining","Cos",1,120,120,"เครดิต"]]</t>
  </si>
  <si>
    <t>json : "{\"destination\":\"Uffcadd844141cf0a43c0c2c87fb2389e\",\"events\":[{\"type\":\"message\",\"message\":{\"type\":\"sticker\",\"id\":\"582261725890871555\",\"quoteToken\":\"tkZePTQCqxB76d0XDzq-4w1cUJvF_PA_-EYOePoXmm46meXGsQtK6wlOqPhWZeln2Kp-2OuDV8VRER5BF5E_zi0cUtqQ6kv4HbHKbh61xgOvNGQvHZGksbQCca46pndcJG_wc3bzUtsBcyyBrIkk4A\",\"stickerId\":\"52002739\",\"packageId\":\"11537\",\"stickerResourceType\":\"ANIMATION\",\"keywords\":[\"Pleading\",\"thankful\",\"grateful\",\"Bowing\",\"brown\",\"Please\",\"thanksforeverything\",\"Thanks\",\"appreciate\",\"line\"]},\"webhookEventId\":\"01K70PCSWYNXGPXRWY32VHN8W4\",\"deliveryContext\":{\"isRedelivery\":false},\"timestamp\":1759886337446,\"source\":{\"type\":\"group\",\"groupId\":\"C41747ea1efc18cc949d4a55a898fbe2d\",\"userId\":\"U2164e0ac3039299ad657cac907aa1fee\"},\"replyToken\":\"94e7634635b444a685744cb2f5a3cec5\",\"mode\":\"active\"}]}"</t>
  </si>
  <si>
    <t>json : "{\"date\":\"2025-10-08T01:19:44.718Z\",\"deliveryDate\":\"2025-10-08\",\"user\":\"Smaz\",\"userLine\":\"ADMIN\",\"payMethod\":\"โอนเงิน\",\"userId\":\"ADMIN\",\"order\":[{\"name\":\"Frillice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</si>
  <si>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8412408179018694656</t>
  </si>
  <si>
    <t>🔥 Processing order for trigger: 8412408179018694656</t>
  </si>
  <si>
    <t>summarizeOrdersToPayments key: 08/10/2025|Smaz</t>
  </si>
  <si>
    <t>🔥 Deleted property for trigger: 8412408179018694656</t>
  </si>
  <si>
    <t>✅ Deleted trigger: 8412408179018694656</t>
  </si>
  <si>
    <t>json : "{\"destination\":\"Uffcadd844141cf0a43c0c2c87fb2389e\",\"events\":[{\"type\":\"message\",\"message\":{\"type\":\"text\",\"id\":\"582262935914283299\",\"quoteToken\":\"LQguaFUg53LHAJiiJT43QGYvY-kThA8rMFCPv-8vZEW7WjO0Eevsmf99lV6Lbejykg1oPpZtdpRMumaTYh8aoyuCVMzJGTqtLFdrTLB9AW9P5R_ojhaN_bw3iPxrTnvkagqwlK4NI1JnxD4DQK6gIQ\",\"text\":\"โชเน็น 1\\nคอส 4 โล\\nกรีน 1โล\\nเรด 1โลค่ะ\"},\"webhookEventId\":\"01K70Q2T7TSVTFJVTPMPRX0CPT\",\"deliveryContext\":{\"isRedelivery\":false},\"timestamp\":1759887058686,\"source\":{\"type\":\"user\",\"userId\":\"Uc0f3910d135521f0995ac379d0c945f8\"},\"replyToken\":\"e6075d301a2b44f99b5f8b8a3035f4ae\",\"mode\":\"active\"}]}"</t>
  </si>
  <si>
    <t>json : "{\"destination\":\"Uffcadd844141cf0a43c0c2c87fb2389e\",\"events\":[{\"type\":\"message\",\"message\":{\"type\":\"text\",\"id\":\"582262971078542063\",\"quoteToken\":\"S_PRfJNufE49JyAZHNodqwB43Vs-q4BpcDMPjmcYO1Zm4T-zo-w0lzmDMoWmMyaN7HFqiLbalwKyLoiUnhEn-GRHa_eSRVftF-8gOa2-YO_63QgkrICgM_IIOvmwrzqTwOy2LGOE6sVemjLQ2C8b1w\",\"text\":\"โชเน็น 2 \\nกรีน 1 โล\\nเรด 1 โลค่ะ\"},\"webhookEventId\":\"01K70Q3EM4NV8XCYSRSFWZ122J\",\"deliveryContext\":{\"isRedelivery\":false},\"timestamp\":1759887079671,\"source\":{\"type\":\"user\",\"userId\":\"Uc0f3910d135521f0995ac379d0c945f8\"},\"replyToken\":\"62987e84780744ac8faa0c68d3155140\",\"mode\":\"active\"}]}"</t>
  </si>
  <si>
    <t>json : "{\"destination\":\"Uffcadd844141cf0a43c0c2c87fb2389e\",\"events\":[{\"type\":\"message\",\"message\":{\"type\":\"text\",\"id\":\"582263016695792099\",\"quoteToken\":\"aw2rhOtVSV9NgvY7pJ6KjJ4pVo375RE_Ao6JiSPWELWK_zjOdVaJA46kIcY1-nDBfDGMTrcdyYugCUO8rQsWqMqnZXgkBh6CUqwj_LsR7eA4FcXCb7qvQNWsLk4B-P6raKR0XX4oYEXQ8sve6_liJw\",\"text\":\"เอทบิสโทร \\nเรดคอรัล 1 โล\\nฟิลเลย์1 โล\\nเบบี้คอส 1โล\\nร็อกเกต 0.5 โล\"},\"webhookEventId\":\"01K70Q496E9HX621N4X7MWG7X6\",\"deliveryContext\":{\"isRedelivery\":false},\"timestamp\":1759887106835,\"source\":{\"type\":\"user\",\"userId\":\"Uc0f3910d135521f0995ac379d0c945f8\"},\"replyToken\":\"a20044b1b46b4066b59dfa18fd5b9e09\",\"mode\":\"active\"}]}"</t>
  </si>
  <si>
    <t>json : "{\"destination\":\"Uffcadd844141cf0a43c0c2c87fb2389e\",\"events\":[{\"type\":\"message\",\"message\":{\"type\":\"text\",\"id\":\"582263068235661562\",\"quoteToken\":\"Y3674VBp2OZRji4GIn6K-QDorlmGdi33qwhn5bMUNP1xoBMdfj1medGnGPGoVYAHC_G4wo1nZm1Kh0tyD-tARS97aKgd2Nkn8DyzyGjmT8MxWbJL8lHTkvCe6T0SvQcPNbGfB-1t4easpU3SlZ3e7w\",\"text\":\"แฟทบอย\\nเรดคอรัล 1\\nเบบี้คอส 1โล\"},\"webhookEventId\":\"01K70Q57CP06QMWK96GPB86TB8\",\"deliveryContext\":{\"isRedelivery\":false},\"timestamp\":1759887137691,\"source\":{\"type\":\"user\",\"userId\":\"Uc0f3910d135521f0995ac379d0c945f8\"},\"replyToken\":\"a4dc3a6d0bec4f9d866592e5b5b02c1f\",\"mode\":\"active\"}]}"</t>
  </si>
  <si>
    <t>json : "{\"destination\":\"Uffcadd844141cf0a43c0c2c87fb2389e\",\"events\":[{\"type\":\"message\",\"message\":{\"type\":\"text\",\"id\":\"582263123785286298\",\"quoteToken\":\"QWWf6cKlWonsVzFDjuvX8CT85j-olSgnnUpCDgB2PKZ-PmIoBW19tYrd9QJz7iso09qFhNQWJJml_EuNzusZNy3nEWYAXyBZsTG_oabSZhlKFIwb1rNKUEvSEeVxvsuHYx3YXs6eXkPeomjPOhc8dw\",\"text\":\"เคน\\nฟิลเลย์ 1 โล\\nมิซูน่า 1 โลค่ะ \"},\"webhookEventId\":\"01K70Q67EDR4GV8P3DP54G8S3S\",\"deliveryContext\":{\"isRedelivery\":false},\"timestamp\":1759887170692,\"source\":{\"type\":\"user\",\"userId\":\"Uc0f3910d135521f0995ac379d0c945f8\"},\"replyToken\":\"f6f1280864c0487bb125be1848257d14\",\"mode\":\"active\"}]}"</t>
  </si>
  <si>
    <t>sendDailyPackingSummary formattedToday : 08/10/2025</t>
  </si>
  <si>
    <t>sendDailyPackingSummary todayRows : [[1109,"7 Oct 2025 เวลา 08:38","2025-10-07T17:00:00.000Z","Brotherly","Green Oak",0.5,120,60,"โอนเงิน"],[1109,"7 Oct 2025 เวลา 08:38","2025-10-07T17:00:00.000Z","Brotherly","Red Oak",0.5,120,60,"โอนเงิน"],[1109,"7 Oct 2025 เวลา 08:38","2025-10-07T17:00:00.000Z","Brotherly","Red Coral",0.5,140,70,"โอนเงิน"],[1111,"7 Oct 2025 เวลา 14:19","2025-10-07T17:00:00.000Z","บ้านอิ่มอร่อย","Frillice Iceberg",2,140,280,"เงินสด"],[1112,"7 Oct 2025 เวลา 15:31","2025-10-07T17:00:00.000Z","คริสตัลคาเฟ่","Green Oak",1,120,120,"เงินสด"],[1112,"7 Oct 2025 เวลา 15:31","2025-10-07T17:00:00.000Z","คริสตัลคาเฟ่","Red Oak",1,120,120,"เงินสด"],[1113,"8 Oct 2025 เวลา 03:00","2025-10-07T17:00:00.000Z","8 Dining","Cos",1,120,120,"เครดิต"],[1114,"8 Oct 2025 เวลา 08:20","2025-10-07T17:00:00.000Z","Smaz","Frillice Iceberg",1,140,140,"โอนเงิน"],[1114,"8 Oct 2025 เวลา 08:20","2025-10-07T17:00:00.000Z","Smaz","Baby Cos",2,120,240,"โอนเงิน"]]</t>
  </si>
  <si>
    <t>json : "{\"destination\":\"Uffcadd844141cf0a43c0c2c87fb2389e\",\"events\":[{\"type\":\"message\",\"message\":{\"type\":\"text\",\"id\":\"582268243520782530\",\"quoteToken\":\"0SVWWdchjfr4cACY7G0gyauRVIJDpvGGSKuViYOxB5yDVXvSFFDCzPrm-6gfXVNngGEJC8EcbNfBFfNk04ncRiw6IX3x56gAWZhpnPei9w8f9WodipUCIXB27vj7ABO-P_WpsN-pm5d8DSc4rDsL_g\",\"text\":\"ยังมีใช้อยู่ค่ะ\\uD83D\\uDE0D\"},\"webhookEventId\":\"01K70T3BPH7R8MJ2NXZ1JHW183\",\"deliveryContext\":{\"isRedelivery\":false},\"timestamp\":1759890222316,\"source\":{\"type\":\"user\",\"userId\":\"U78617910c23af5dc02e8b5d4035a5026\"},\"replyToken\":\"ffd139bee629463a82bf7179fc51feac\",\"mode\":\"active\"}]}"</t>
  </si>
  <si>
    <t>json : "{\"date\":\"2025-10-08T02:59:10.457Z\",\"deliveryDate\":\"2025-10-08\",\"user\":\"Shounen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</si>
  <si>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7257682006463479808</t>
  </si>
  <si>
    <t>json : "{\"date\":\"2025-10-08T02:59:48.372Z\",\"deliveryDate\":\"2025-10-08\",\"user\":\"Fat Boy\",\"userLine\":\"ADMIN\",\"payMethod\":\"เครดิต\",\"userId\":\"ADMIN\",\"order\":[{\"name\":\"Baby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</si>
  <si>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7125892335145058304</t>
  </si>
  <si>
    <t>json : "{\"date\":\"2025-10-08T03:00:38.557Z\",\"deliveryDate\":\"2025-10-08\",\"user\":\"8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</si>
  <si>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8099362555572518912</t>
  </si>
  <si>
    <t>🔥 Processing order for trigger: 7125892335145058304</t>
  </si>
  <si>
    <t>🔥 Processing order for trigger: 7257682006463479808</t>
  </si>
  <si>
    <t>summarizeOrdersToPayments key: 08/10/2025|Fat Boy</t>
  </si>
  <si>
    <t>✅ เริ่ม generateAdminDeliveryDocs สำหรับ: Fat Boy วันที่: 08102025</t>
  </si>
  <si>
    <t>summarizeOrdersToPayments key: 08/10/2025|Shounen Yakiniku</t>
  </si>
  <si>
    <t>✨ สร้างเลขที่เอกสารใหม่: DS081025002</t>
  </si>
  <si>
    <t>json : "{\"date\":\"2025-10-08T03:02:16.984Z\",\"deliveryDate\":\"2025-10-08\",\"user\":\"Ken Izakaya\",\"userLine\":\"ADMIN\",\"payMethod\":\"เครดิต\",\"userId\":\"ADMIN\",\"order\":[{\"name\":\"Frillice Iceberg\",\"nameTh\":\"ฟิลเลย์ไอซ์เบิร์ก\",\"amount\":1,\"price\":140,\"subtotal\":140},{\"name\":\"Mizuna\",\"nameTh\":\"มิซูน่า\",\"amount\":0.85,\"price\":230,\"subtotal\":195.5}]}"</t>
  </si>
  <si>
    <t>💾 อัปเดตเลขที่เอกสาร DS081025002 ใน Payments แถวที่ 2360</t>
  </si>
  <si>
    <t>🔥 Deleted property for trigger: 7125892335145058304</t>
  </si>
  <si>
    <t>✅ Deleted trigger: 7125892335145058304</t>
  </si>
  <si>
    <t>🔥 Queued order with Trigger ID: 6833776319260524544</t>
  </si>
  <si>
    <t>🔥 Processing order for trigger: 8099362555572518912</t>
  </si>
  <si>
    <t>json : "{\"date\":\"2025-10-08T03:02:52.114Z\",\"deliveryDate\":\"2025-10-08\",\"user\":\"Shounen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</si>
  <si>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✅ เริ่ม generateAdminDeliveryDocs สำหรับ: Shounen Yakiniku วันที่: 08102025</t>
  </si>
  <si>
    <t>🔥 Queued order with Trigger ID: 7003802563996811264</t>
  </si>
  <si>
    <t>🔥 Processing order for trigger: 7003802563996811264</t>
  </si>
  <si>
    <t>✨ สร้างเลขที่เอกสารใหม่: DS081025003</t>
  </si>
  <si>
    <t>json : "{\"date\":\"2025-10-08T03:03:34.984Z\",\"deliveryDate\":\"2025-10-08\",\"user\":\"เจริญภัณฑ์\",\"userLine\":\"ADMIN\",\"payMethod\":\"เครดิต\",\"userId\":\"ADMIN\",\"order\":[{\"name\":\"Green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Iceberg\",\"nameTh\":\"ฟิลเลย์ไอซ์เบิร์ก\",\"amount\":2,\"price\":140,\"subtotal\":280},{\"name\":\"Butter Head\",\"nameTh\":\"บัตเตอร์เฮด\",\"amount\":2,\"price\":120,\"subtotal\":240}]}"</t>
  </si>
  <si>
    <t>summarizeOrdersToPayments key: 08/10/2025|Shounen Yakiniku2</t>
  </si>
  <si>
    <t>💾 อัปเดตเลขที่เอกสาร DS081025003 ใน Payments แถวที่ 2361</t>
  </si>
  <si>
    <t>🔥 Queued order with Trigger ID: 1730598681842810880</t>
  </si>
  <si>
    <t>🔥 Deleted property for trigger: 7257682006463479808</t>
  </si>
  <si>
    <t>✅ Deleted trigger: 7257682006463479808</t>
  </si>
  <si>
    <t>summarizeOrdersToPayments key: 08/10/2025|8 Bistro</t>
  </si>
  <si>
    <t>🔥 Processing order for trigger: 6833776319260524544</t>
  </si>
  <si>
    <t>✅ เริ่ม generateAdminDeliveryDocs สำหรับ: Shounen Yakiniku2 วันที่: 08102025</t>
  </si>
  <si>
    <t>summarizeOrdersToPayments key: 08/10/2025|Ken Izakaya</t>
  </si>
  <si>
    <t>✨ สร้างเลขที่เอกสารใหม่: DS081025004</t>
  </si>
  <si>
    <t>✅ เริ่ม generateAdminDeliveryDocs สำหรับ: Ken Izakaya วันที่: 08102025</t>
  </si>
  <si>
    <t>💾 อัปเดตเลขที่เอกสาร DS081025004 ใน Payments แถวที่ 2362</t>
  </si>
  <si>
    <t>🔥 Deleted property for trigger: 7003802563996811264</t>
  </si>
  <si>
    <t>✅ Deleted trigger: 7003802563996811264</t>
  </si>
  <si>
    <t>✨ สร้างเลขที่เอกสารใหม่: DS081025005</t>
  </si>
  <si>
    <t>🔥 Processing order for trigger: 1730598681842810880</t>
  </si>
  <si>
    <t>💾 อัปเดตเลขที่เอกสาร DS081025005 ใน Payments แถวที่ 2364</t>
  </si>
  <si>
    <t>🔥 Deleted property for trigger: 6833776319260524544</t>
  </si>
  <si>
    <t>✅ Deleted trigger: 6833776319260524544</t>
  </si>
  <si>
    <t>✅ เริ่ม generateAdminDeliveryDocs สำหรับ: 8 Bistro วันที่: 08102025</t>
  </si>
  <si>
    <t>✨ สร้างเลขที่เอกสารใหม่: DS081025006</t>
  </si>
  <si>
    <t>💾 อัปเดตเลขที่เอกสาร DS081025006 ใน Payments แถวที่ 2363</t>
  </si>
  <si>
    <t>🔥 Deleted property for trigger: 8099362555572518912</t>
  </si>
  <si>
    <t>✅ Deleted trigger: 8099362555572518912</t>
  </si>
  <si>
    <t>summarizeOrdersToPayments key: 08/10/2025|เจริญภัณฑ์</t>
  </si>
  <si>
    <t>json : "{\"date\":\"2025-10-08T03:13:27.126Z\",\"deliveryDate\":\"2025-10-08\",\"user\":\"ฌาณิ\",\"userLine\":\"ADMIN\",\"payMethod\":\"โอนเงิน\",\"userId\":\"ADMIN\",\"order\":[{\"name\":\"Green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Iceberg\",\"nameTh\":\"ฟิลเลย์ไอซ์เบิร์ก\",\"amount\":1,\"price\":140,\"subtotal\":140}]}"</t>
  </si>
  <si>
    <t>🔥 Queued order with Trigger ID: 5959542847215501312</t>
  </si>
  <si>
    <t>🔥 Processing order for trigger: 5959542847215501312</t>
  </si>
  <si>
    <t>summarizeOrdersToPayments key: 08/10/2025|ฌาณิ</t>
  </si>
  <si>
    <t>✅ เริ่ม generateAdminDeliveryDocs สำหรับ: ฌาณิ วันที่: 08102025</t>
  </si>
  <si>
    <t>🔥 Deleted property for trigger: 5959542847215501312</t>
  </si>
  <si>
    <t>✅ Deleted trigger: 5959542847215501312</t>
  </si>
  <si>
    <t>json : "{\"destination\":\"Uffcadd844141cf0a43c0c2c87fb2389e\",\"events\":[{\"type\":\"message\",\"message\":{\"type\":\"text\",\"id\":\"582274738148081770\",\"quoteToken\":\"gTRoB2SGEVothUgHutDHrsNn5IaCt2i3Y5mRXwECke1Lw9k7JGgodumqya4lAAEptqZ65q2vUlWWUNooxvX0KjQ2KvlmpkvFbPpMSY7kFVYnoBKykHmT2_0Ta4br9zkhtXNy-daalZRre8VjdwQRMw\",\"text\":\"เด็กๆที่ร้านบอกไม่มีบิลจ้า\"},\"webhookEventId\":\"01K70XSFQ25BGZZTKAZ9C8VB77\",\"deliveryContext\":{\"isRedelivery\":false},\"timestamp\":1759894093441,\"source\":{\"type\":\"user\",\"userId\":\"Ub25b4a42fcc8758cb1a211f1f480c6e3\"},\"replyToken\":\"a54e991eb28a4c9cae0dd8c8d4e22466\",\"mode\":\"active\"}]}"</t>
  </si>
  <si>
    <t>json : "{\"destination\":\"Uffcadd844141cf0a43c0c2c87fb2389e\",\"events\":[{\"type\":\"message\",\"message\":{\"type\":\"text\",\"id\":\"582274808578834605\",\"quoteToken\":\"KPYpCYtuwMVvM4RHHrfnKtqZbcSrwavxFJSu7KZ7A21yli2vO7R11iCxIMa5HtTzUsW5y89qfKlYC7TbH4KcHHkiK6j9GYXpj-DirYtC9I67RQ9LXsE57er6_5DQUbZaMdQ0LuxCV_RwOm93nko19w\",\"text\":\"อะเค\"},\"webhookEventId\":\"01K70XTRZKJKSVS8CCEBWZW6AY\",\"deliveryContext\":{\"isRedelivery\":false},\"timestamp\":1759894135333,\"source\":{\"type\":\"user\",\"userId\":\"Ub25b4a42fcc8758cb1a211f1f480c6e3\"},\"replyToken\":\"a9d946534da24b699e0264790db56780\",\"mode\":\"active\"}]}"</t>
  </si>
  <si>
    <t>Checking documents for 1 shops on date: 2025-10-08</t>
  </si>
  <si>
    <t>✅ เริ่ม checkIfDocumentExists สำหรับ: เจริญภัณฑ์ วันที่: 08102025</t>
  </si>
  <si>
    <t>🔍 ค้นหาไฟล์ที่ขึ้นต้นด้วย: เจริญภัณฑ์- ในโฟลเดอร์ 08102025</t>
  </si>
  <si>
    <t>✅ เริ่ม generateAdminDeliveryDocs สำหรับ: เจริญภัณฑ์ วันที่: 08102025</t>
  </si>
  <si>
    <t>✨ สร้างเลขที่เอกสารใหม่: DS081025007</t>
  </si>
  <si>
    <t>💾 อัปเดตเลขที่เอกสาร DS081025007 ใน Payments แถวที่ 2365</t>
  </si>
  <si>
    <t>json : "{\"destination\":\"Uffcadd844141cf0a43c0c2c87fb2389e\",\"events\":[{\"type\":\"message\",\"message\":{\"type\":\"image\",\"id\":\"582294704696328210\",\"quoteToken\":\"tLukiWXLjMYhUkJujWZz8jMyE0_yJofAbNZupIuNzNAaUE6yhIi8Wuh8Pv7IBfBkzHZ23nEhjUWu6ZaPR91Xji2Wps4igG6OwEGOhI4_gfkyNve5g4Fx4-Cm5hr-HCxjlsfeXlFmuoEeJ1fBuhpNeQ\",\"contentProvider\":{\"type\":\"line\"}},\"webhookEventId\":\"01K7194QQZNQR5FKW0ZTA870HS\",\"deliveryContext\":{\"isRedelivery\":false},\"timestamp\":1759905996162,\"source\":{\"type\":\"group\",\"groupId\":\"C41747ea1efc18cc949d4a55a898fbe2d\",\"userId\":\"Ud156635914c6ab5e082eb8cdedf98f3a\"},\"replyToken\":\"deae803c2e744a80ad29fd4617ab27e0\",\"mode\":\"active\"}]}"</t>
  </si>
  <si>
    <t>json : "{\"destination\":\"Uffcadd844141cf0a43c0c2c87fb2389e\",\"events\":[{\"type\":\"message\",\"message\":{\"type\":\"image\",\"id\":\"582297434819133737\",\"quoteToken\":\"OZxyTb1dWp7phzCzOztmfp57TrvO9Ucej2ESK6TWH065dt3QpSzNr4Ik9wtBzIyNRZ_0ob9XqJRBbm3_659uHOrKQJTOMg8XHeTzK9pr31HUkrg1-4Om7pgOz0Ll8YVRij1KFOjMIunO4ZJoZRYnPw\",\"contentProvider\":{\"type\":\"line\"}},\"webhookEventId\":\"01K71APCZTSZ9R7YGNKSD0GV9G\",\"deliveryContext\":{\"isRedelivery\":false},\"timestamp\":1759907623749,\"source\":{\"type\":\"group\",\"groupId\":\"C41747ea1efc18cc949d4a55a898fbe2d\",\"userId\":\"Ud156635914c6ab5e082eb8cdedf98f3a\"},\"replyToken\":\"be09cca07cee4f7bb0aaf2aa14deb679\",\"mode\":\"active\"}]}"</t>
  </si>
  <si>
    <t>json : "{\"destination\":\"Uffcadd844141cf0a43c0c2c87fb2389e\",\"events\":[{\"type\":\"message\",\"message\":{\"type\":\"text\",\"id\":\"582324742271271133\",\"quoteToken\":\"2zNIx9C8yyRlx3-evpGOj89o6WWwETJiV8KVHw1PjoOgysAKaoueG8QlXH81Q2CGEqFw223GefLdVfFog6W_w9glnIiPgPn229tjI7eaLFIFJgxNq1WDWnYb4biwUi2GNBP_vo49oL97Td0MgiK-Ug\",\"text\":\"ราคาred coral ไม่ใช่140หรอ หรือฟ้าเข้าใจผิด\"},\"webhookEventId\":\"01K71T729CPHMZWXP0DPNC3TJ1\",\"deliveryContext\":{\"isRedelivery\":false},\"timestamp\":1759923898160,\"source\":{\"type\":\"group\",\"groupId\":\"C41747ea1efc18cc949d4a55a898fbe2d\",\"userId\":\"Ud156635914c6ab5e082eb8cdedf98f3a\"},\"replyToken\":\"99da332ab17044fba9d4a79ac8720938\",\"mode\":\"active\"}]}"</t>
  </si>
  <si>
    <t>json : "{\"destination\":\"Uffcadd844141cf0a43c0c2c87fb2389e\",\"events\":[{\"type\":\"message\",\"message\":{\"type\":\"text\",\"id\":\"582324778393403621\",\"quoteToken\":\"pMcSjrhn4EBwtkS_RjOo3kaoLY0kxCglp0Kh-f7-f6P7q7jSA8WXGb9T11bV0Z-ZGP5JDZjfaviicxjwM6brTMEAyYAfMfCcmFh6JOHZ11azzXxuDI5CPcprdETiP8ervdc_YZY-ywzxi66XQFac0A\",\"text\":\"พวกฟิลเล ก็140\"},\"webhookEventId\":\"01K71T7QCAN046N36SJRFZT91R\",\"deliveryContext\":{\"isRedelivery\":false},\"timestamp\":1759923919760,\"source\":{\"type\":\"group\",\"groupId\":\"C41747ea1efc18cc949d4a55a898fbe2d\",\"userId\":\"Ud156635914c6ab5e082eb8cdedf98f3a\"},\"replyToken\":\"d985475d81244b73b5e9ca8e664e6a61\",\"mode\":\"active\"}]}"</t>
  </si>
  <si>
    <t>json : "{\"destination\":\"Uffcadd844141cf0a43c0c2c87fb2389e\",\"events\":[{\"type\":\"message\",\"message\":{\"type\":\"text\",\"id\":\"582325116202648155\",\"quoteToken\":\"CwcOpfGO2gaKNMaVE7-VweQXN56DO_IqC89hP_jIMaVx9SRv7g2UHp3gkPd72ojZd2sR5OEc37PVWMTfoXuctJRJhX8zzzizMMLVfxQl0RAnv-4boQi_8Ja4Kz5bGXAYbS3p6heQ5JPuaOgCzTLytQ\",\"text\":\"เห็นขายred coralให้den 120 \"},\"webhookEventId\":\"01K71TDW0VV44N73BVGTTA3GA3\",\"deliveryContext\":{\"isRedelivery\":false},\"timestamp\":1759924121121,\"source\":{\"type\":\"group\",\"groupId\":\"C41747ea1efc18cc949d4a55a898fbe2d\",\"userId\":\"Ud156635914c6ab5e082eb8cdedf98f3a\"},\"replyToken\":\"af7d7a2246c645b38a16f71f25cff207\",\"mode\":\"active\"}]}"</t>
  </si>
  <si>
    <t>json : "{\"destination\":\"Uffcadd844141cf0a43c0c2c87fb2389e\",\"events\":[{\"type\":\"message\",\"message\":{\"type\":\"image\",\"id\":\"582325121554055887\",\"quoteToken\":\"BZHxLzcoEjz5rSNdpdnNmDy1orNA4UAzzMJ_tNU66cmUEi_HMQBlPkhEqTjNrT6aFuztEyQ5xtGsSmFto04NjSyqRR7Z2g5GwG-mY5l8iT2AnQItROBQdYmTYELO8ocMY6rsjivX5Gs7lxXvYUuVtA\",\"contentProvider\":{\"type\":\"line\"}},\"webhookEventId\":\"01K71TDYS32CGKCF4457WTCG53\",\"deliveryContext\":{\"isRedelivery\":false},\"timestamp\":1759924124375,\"source\":{\"type\":\"group\",\"groupId\":\"C41747ea1efc18cc949d4a55a898fbe2d\",\"userId\":\"Ud156635914c6ab5e082eb8cdedf98f3a\"},\"replyToken\":\"fa7ffa0e58f44c37b428a348ca2da2f0\",\"mode\":\"active\"}]}"</t>
  </si>
  <si>
    <t>json : "{\"destination\":\"Uffcadd844141cf0a43c0c2c87fb2389e\",\"events\":[{\"type\":\"message\",\"message\":{\"type\":\"text\",\"id\":\"582325143046193193\",\"quoteToken\":\"3Ped59tdYSzLW7OuiAOyh6B_wkHpf_MxhJdJ-ARaCAIYCWk3tl7JHm-eXS5PDjmWfsR3P9A7CdPifxbChdBVupn5Kw8x9mPMtowT0A_T51rdcn8pv5JsQUSlTBp857CtCOz9pvoDiQi_Oq69Q1vQwg\",\"text\":\"ในระบบ140ทำไม คีบิลเป็น120\"},\"webhookEventId\":\"01K71TEBMK8DV4G2BFGY3WAE5R\",\"deliveryContext\":{\"isRedelivery\":false},\"timestamp\":1759924137111,\"source\":{\"type\":\"group\",\"groupId\":\"C41747ea1efc18cc949d4a55a898fbe2d\",\"userId\":\"Ud156635914c6ab5e082eb8cdedf98f3a\"},\"replyToken\":\"54d88c87c2ef4750884ce06d6c5da52a\",\"mode\":\"active\"}]}"</t>
  </si>
  <si>
    <t>json : "{\"destination\":\"Uffcadd844141cf0a43c0c2c87fb2389e\",\"events\":[{\"type\":\"message\",\"message\":{\"type\":\"text\",\"id\":\"582325215943196912\",\"quoteToken\":\"25Gu2Qc0Tfy6RWyWxGUUovtfweM_gmNONFlntAoqgHpqPMCf4O8XLesiYhVpqMrd83CBraJxBFnnhwIKeKzKC3IqqRcfdwpnvQh0enQR1EDrXHApef31WiYeGM8owcVJB15dhhfgi0jlcKgRRZ_Uag\",\"text\":\"ตั้งใจแก้ให้เป็น120ป่ะ ? ลดให้เฉพาะdenใช่ไหมหรือยังไง\"},\"webhookEventId\":\"01K71TFNNMCQAB5EXEWT1YJTYZ\",\"deliveryContext\":{\"isRedelivery\":false},\"timestamp\":1759924180421,\"source\":{\"type\":\"group\",\"groupId\":\"C41747ea1efc18cc949d4a55a898fbe2d\",\"userId\":\"Ud156635914c6ab5e082eb8cdedf98f3a\"},\"replyToken\":\"6c535faa556a4e168d52d92a7ca9542b\",\"mode\":\"active\"}]}"</t>
  </si>
  <si>
    <t>json : "{\"destination\":\"Uffcadd844141cf0a43c0c2c87fb2389e\",\"events\":[{\"type\":\"message\",\"message\":{\"type\":\"text\",\"id\":\"582354772498841739\",\"quoteToken\":\"PWiK3MbmKTAbbPcR89KmtcaTpbMCLY6t9fTCq6VdSvU6XOfAv-YCu_CFJ67hqpdqeSMSov3apU-Wv4_Y0NgSwJj2Xog1gXj_YJ8zvAVW8T5pQhNuRCSq2m2aCJ94_JL-di8PqiWXu6J3LVqzjw_Ytg\",\"text\":\"สั่งผัก\"},\"webhookEventId\":\"01K72B9A8YRJ4YRDBEV973TY5H\",\"deliveryContext\":{\"isRedelivery\":false},\"timestamp\":1759941797667,\"source\":{\"type\":\"user\",\"userId\":\"U0d6b72543464859ef62065c9501370cd\"},\"replyToken\":\"f58fc050bc554ba3a21d77861803be7f\",\"mode\":\"active\"}]}"</t>
  </si>
  <si>
    <t>profile displayName : Moo_Mhee 🪞🌸✨  46</t>
  </si>
  <si>
    <t>json : "{\"date\":\"2025-10-08T16:43:41.221Z\",\"deliveryDate\":\"2025-10-10\",\"user\":\"Ginda wagyu\",\"userLine\":\"Moo_Mhee 🪞🌸✨ 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</si>
  <si>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{"sentMessages":[{"id":"582354817025573022","quoteToken":"-xyGuQPh2G9nydFDbNxu8sM_jvwjlde18Fa-5Y2MsEVA1UgJr0qH6LEnFJ6o9AIyN5UwYS8c5vzwQI7cNAlswMJAJLTJEzy4mQTmBIq4F-2HP2U8z34lW78XjP5udS5x4HS6hk86IfQlhN7Do8JQdg"}]}</t>
  </si>
  <si>
    <t>🔥 Queued order with Trigger ID: 8946474692122771456</t>
  </si>
  <si>
    <t>🔥 Processing order for trigger: 8946474692122771456</t>
  </si>
  <si>
    <t>Delivery Date : Fri Oct 10 2025 07:00:00 GMT+0700 (เวลาอินโดจีน)</t>
  </si>
  <si>
    <t>Delivery Date Formated: 10/10/2025</t>
  </si>
  <si>
    <t>summarizeOrdersToPayments key: 10/10/2025|Ginda wagyu</t>
  </si>
  <si>
    <t>🔥 Deleted property for trigger: 8946474692122771456</t>
  </si>
  <si>
    <t>✅ Deleted trigger: 8946474692122771456</t>
  </si>
  <si>
    <t>json : "{\"date\":\"2025-10-08T18:26:37.330Z\",\"deliveryDate\":\"2025-10-10\",\"user\":\"Morning Tonight\",\"userLine\":\"21gun\",\"payMethod\":\"เครดิต\",\"userId\":\"U863ec6850ff494c8ad50b25afa94efb0\",\"order\":[{\"name\":\"Cos\",\"nameTh\":\"คอส\",\"amount\":1,\"price\":120,\"subtotal\":120,\"image\":\"https://i.postimg.cc/643mw8Cv/03.png\"}]}"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</si>
  <si>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{"sentMessages":[{"id":"582365180429336628","quoteToken":"m7x1Ob89Yl_A6uQfVS_9SF8O_dJ31Xm6X19beHx_xXM6gKBTq7nxlAbHMqHH8ssy45ba-OXNiJCnkxWp0KD8iBiofGyrRMKoibCs9CP9gzxuFmDzw2_XoF8GO-0HPt2UCdJktwAl_2hNn2a6HSclRA"}]}</t>
  </si>
  <si>
    <t>🔥 Queued order with Trigger ID: 7143556367402401792</t>
  </si>
  <si>
    <t>json : "{\"date\":\"2025-10-08T18:26:56.684Z\",\"deliveryDate\":\"2025-10-10\",\"user\":\"Rare\",\"userLine\":\"21gun\",\"payMethod\":\"เครดิต\",\"userId\":\"U863ec6850ff494c8ad50b25afa94efb0\",\"order\":[{\"name\":\"Wild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</si>
  <si>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{"sentMessages":[{"id":"582365211752136793","quoteToken":"Nl4aeh2PKowADdrK3ahtRMygJ2SlkmNa1Vr87HBpZYMi79eub7O2kQ3yqbNweBjmwjKstX2zngqwzrsWzKh54_Bwv1xP8qICPDKJRH4lPxiJTdanhvmEggfmvDtPitbkxdt1sRmYX1cAjI4hRZNbUQ"}]}</t>
  </si>
  <si>
    <t>🔥 Queued order with Trigger ID: 6728634763940200448</t>
  </si>
  <si>
    <t>🔥 Processing order for trigger: 6728634763940200448</t>
  </si>
  <si>
    <t>summarizeOrdersToPayments key: 10/10/2025|Rare</t>
  </si>
  <si>
    <t>🔥 Processing order for trigger: 7143556367402401792</t>
  </si>
  <si>
    <t>🔥 Deleted property for trigger: 6728634763940200448</t>
  </si>
  <si>
    <t>✅ Deleted trigger: 6728634763940200448</t>
  </si>
  <si>
    <t>summarizeOrdersToPayments key: 10/10/2025|Morning Tonight</t>
  </si>
  <si>
    <t>🔥 Deleted property for trigger: 7143556367402401792</t>
  </si>
  <si>
    <t>✅ Deleted trigger: 7143556367402401792</t>
  </si>
  <si>
    <t>json : "{\"date\":\"2025-10-08T18:37:47.652Z\",\"deliveryDate\":\"2025-10-10\",\"user\":\"8 Dining\",\"userLine\":\"21gun\",\"payMethod\":\"เครดิต\",\"userId\":\"U863ec6850ff494c8ad50b25afa94efb0\",\"order\":[{\"name\":\"Cos\",\"nameTh\":\"คอส\",\"amount\":1,\"price\":120,\"subtotal\":120,\"image\":\"https://i.postimg.cc/643mw8Cv/03.png\"}]}"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</si>
  <si>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{"sentMessages":[{"id":"582366305542995969","quoteToken":"XF6HOowO2IEBSQOPgWl6qoM9yjIufTkfJ-1pbc4N5YTzBAqN_npDJOkuIP8mXxO5NuXshc3LTAjfbRQBH3UswYIcku7mGZ1u0uOL56ihSAHkinwwebXhUIUOCEZ73hhAVl_XdDObapyZ9OFwgSZ3LQ"}]}</t>
  </si>
  <si>
    <t>🔥 Queued order with Trigger ID: 7332747142760497152</t>
  </si>
  <si>
    <t>🔥 Processing order for trigger: 7332747142760497152</t>
  </si>
  <si>
    <t>summarizeOrdersToPayments key: 10/10/2025|8 Dining</t>
  </si>
  <si>
    <t>🔥 Deleted property for trigger: 7332747142760497152</t>
  </si>
  <si>
    <t>✅ Deleted trigger: 7332747142760497152</t>
  </si>
  <si>
    <t>json : "{\"date\":\"2025-10-08T18:41:40.231Z\",\"deliveryDate\":\"2025-10-10\",\"user\":\"Rare\",\"userLine\":\"21gun\",\"payMethod\":\"เครดิต\",\"userId\":\"U863ec6850ff494c8ad50b25afa94efb0\",\"order\":[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Iceberg\",\"nameTh\":\"ฟิลเลย์ไอซ์เบิร์ก\",\"amount\":1,\"price\":140,\"subtotal\":140,\"image\":\"https://i.postimg.cc/Z9RRSPVc/image.png\"},{\"name\":\"Wild Rocket\",\"nameTh\":\"ไวลด์ ร็อคเก็ต\",\"amount\":0.5,\"price\":300,\"subtotal\":150,\"image\":\"https://ofarmorganic.com/wp-content/uploads/2020/05/rocket-salad-2.jpg\"}]}"</t>
  </si>
  <si>
    <t>📬 pushFlexMessage : {"sentMessages":[{"id":"582366693717180656","quoteToken":"VRQpjFTYI_Blm0yxHOeW1qF1VZ0UIVJyi4Tugb3wR6NgG2ihmI4SfsJk9BNvVC-DhvXNfLDWhroJkYg-mLLJ41lw68RJO9KTSmrYc6RhjFZjZ52B-dlgDJ-NfKbge2R_l-PBZEyH5B5Lu5tliJYGIg"}]}</t>
  </si>
  <si>
    <t>🔥 Queued order with Trigger ID: 1381822941993369600</t>
  </si>
  <si>
    <t>json : "{\"destination\":\"Uffcadd844141cf0a43c0c2c87fb2389e\",\"events\":[{\"type\":\"message\",\"message\":{\"type\":\"text\",\"id\":\"582366726012796946\",\"quoteToken\":\"ziVb3IneLR6mmV8Dmq117YU6IaMYPZmDz8O4Y0a2_hrGjxPguSEFwlPoM_-zRNBUu2LyvK2yFqcDyD2LkwmUtHUhrv9a24d6uVs_y22pMd2lm3cYxr8FNEyPRUTcebKTuVDj7kM0Vhf2XGrNBq3nDQ\",\"text\":\"แรร์ตามออเดอร์ใหม่เลยนะครับ\"},\"webhookEventId\":\"01K72J2QYY11MZ6H3P9P0W4E2V\",\"deliveryContext\":{\"isRedelivery\":false},\"timestamp\":1759948922339,\"source\":{\"type\":\"user\",\"userId\":\"U863ec6850ff494c8ad50b25afa94efb0\"},\"replyToken\":\"67ad3e36443040f88aba1a1d2cc892e9\",\"mode\":\"active\"}]}"</t>
  </si>
  <si>
    <t>🔥 Processing order for trigger: 1381822941993369600</t>
  </si>
  <si>
    <t>Found 1 rows to delete for shop "Rare" on 10/10/2025.</t>
  </si>
  <si>
    <t>Deleted row: 4321</t>
  </si>
  <si>
    <t>Found existing payment summary at data index: 2366</t>
  </si>
  <si>
    <t>Row 2368 updated successfully.</t>
  </si>
  <si>
    <t>🔥 Deleted property for trigger: 1381822941993369600</t>
  </si>
  <si>
    <t>✅ Deleted trigger: 1381822941993369600</t>
  </si>
  <si>
    <t>sendDailyOrderSummary formattedToday : 09/10/2025</t>
  </si>
  <si>
    <t>json : "{\"destination\":\"Uffcadd844141cf0a43c0c2c87fb2389e\",\"events\":[{\"type\":\"message\",\"message\":{\"type\":\"text\",\"id\":\"582415366819676938\",\"quotedMessageId\":\"582297434819133737\",\"quoteToken\":\"EFkLemM0LIdHSXlK8Mu5PoczrwNDI0rp-pXTstIUnN1TpfQRMfZY1jdHckxiQ14RaxTr4rnhZY0-L3-sJaz6OyAAfDRtZS9VN8E97Fkj0xsY1ZSewnIoSdb_ikdUV_aROSpfFJuKu_p4vH8BbCYQag\",\"text\":\"ซื้อรถใหม่หรือ\"},\"webhookEventId\":\"01K73DQGJ6KT4J8S1C4ERV5K4W\",\"deliveryContext\":{\"isRedelivery\":false},\"timestamp\":1759977914528,\"source\":{\"type\":\"group\",\"groupId\":\"C41747ea1efc18cc949d4a55a898fbe2d\",\"userId\":\"Ue5fa64ba6fb145d61147c0bba29941f1\"},\"replyToken\":\"aae92e58fc224093adab97bbea8555fe\",\"mode\":\"active\"}]}"</t>
  </si>
  <si>
    <t>json : "{\"destination\":\"Uffcadd844141cf0a43c0c2c87fb2389e\",\"events\":[{\"type\":\"message\",\"message\":{\"type\":\"text\",\"id\":\"582420190101242419\",\"quotedMessageId\":\"582395813058314794\",\"quoteToken\":\"XX01mDCU-I5wgqeIUjP_hFRADxsyM8lSUU79CBDlT6jUQuQut1WKGP-fxD7AZQWN1AcT_zIqE01v33sbdc7nxFXJ3-NSXHiI3jCwXOy_bF6b85XcdiG4N_rjup5Nwfq0_KfmGSkSUqzaon-x2CBI7g\",\"text\":\"เค\"},\"webhookEventId\":\"01K73GF8273D1M4TMS8EJYDMGN\",\"deliveryContext\":{\"isRedelivery\":false},\"timestamp\":1759980789573,\"source\":{\"type\":\"group\",\"groupId\":\"C41747ea1efc18cc949d4a55a898fbe2d\",\"userId\":\"Ud156635914c6ab5e082eb8cdedf98f3a\"},\"replyToken\":\"6c6b0b8473354ae3be498a4d8b735a6e\",\"mode\":\"active\"}]}"</t>
  </si>
  <si>
    <t>json : "{\"destination\":\"Uffcadd844141cf0a43c0c2c87fb2389e\",\"events\":[{\"type\":\"message\",\"message\":{\"type\":\"text\",\"id\":\"582420199245087342\",\"quotedMessageId\":\"582415366819676938\",\"quoteToken\":\"qAxMhw5SwN-yrX28TY3_ZP1te4VqOf0JuVheiLQhDfbwwh54ez9nVv7tBM97QIjfPkV09Em6FaxJEMrUXasmIjPpE7wOK6l3b0t2AL12ahxl0boiAt7ZmaR7r-9GG1GNoyO9ENqxDaVnKRQyP1b-dA\",\"text\":\"เอี่ยม\"},\"webhookEventId\":\"01K73GFD894YQE85F66C26CQH2\",\"deliveryContext\":{\"isRedelivery\":false},\"timestamp\":1759980794976,\"source\":{\"type\":\"group\",\"groupId\":\"C41747ea1efc18cc949d4a55a898fbe2d\",\"userId\":\"Ud156635914c6ab5e082eb8cdedf98f3a\"},\"replyToken\":\"333223dd428d4a49abe0357685db5da3\",\"mode\":\"active\"}]}"</t>
  </si>
  <si>
    <t>json : "{\"destination\":\"Uffcadd844141cf0a43c0c2c87fb2389e\",\"events\":[{\"type\":\"message\",\"message\":{\"type\":\"text\",\"id\":\"582466121169633301\",\"quoteToken\":\"Z8Z6wTB67FTihiTkzjL2Phr0dYFG4jxm1MIj_64QY-BtiPWRDZJU7bZaZ_3SvU0r_tyVGdpnG_9hS3tp2C3JuZrOEgx0oxAjKpir2BPTnfdkUfjWfP4blby5cOayAQDCgXOopHGb9fBZ2vT7bnZhdA\",\"text\":\"สั่งผัก\"},\"webhookEventId\":\"01K74AJQBWG3H45XHHAA0YW0MX\",\"deliveryContext\":{\"isRedelivery\":false},\"timestamp\":1760008166581,\"source\":{\"type\":\"user\",\"userId\":\"Ub25b4a42fcc8758cb1a211f1f480c6e3\"},\"replyToken\":\"30aa2ee477c54658a3b2d04d7f90bbd6\",\"mode\":\"active\"}]}"</t>
  </si>
  <si>
    <t>json : "{\"date\":\"2025-10-09T11:11:22.477Z\",\"deliveryDate\":\"2025-10-10\",\"user\":\"Den Shabu\",\"userLine\":\"Gulf Fy🐈🖤⚽️🎮\",\"payMethod\":\"เงินสด\",\"userId\":\"Ub25b4a42fcc8758cb1a211f1f480c6e3\",\"order\":[{\"name\":\"Red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</si>
  <si>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{"sentMessages":[{"id":"582466325315060108","quoteToken":"nbLYLqFhoTlPeaEOA2Rgl6Owt4M2-u4lSiwfSF00-cw_eyTpZzE2uXH7QXzcfF2Mwtyaq99PzfcdYDSDbLIO--OY4EwcYnN1Y2PrjPNU5JTIfGdPsj6w-sJid9ZKocLiNuSWo0vUVSRDp1o-lUwqQw"}]}</t>
  </si>
  <si>
    <t>🔥 Queued order with Trigger ID: 8959767057558142976</t>
  </si>
  <si>
    <t>json : "{\"destination\":\"Uffcadd844141cf0a43c0c2c87fb2389e\",\"events\":[{\"type\":\"message\",\"message\":{\"type\":\"text\",\"id\":\"582466339709911267\",\"quoteToken\":\"XXVJiR4aYehlcakciuoYwWBll3-_gyi5XZEqrA-mhmgJAQPr234dDtR5haYF6-k3By2Xw_PwVsP-1Mg58Fb87k9WdFaccJeLI5SF1yFiAZsaw4-MraRzSvM9_cycitdeLxewDCRyAFMCj2DOF8OwMA\",\"text\":\"สั่งผัก\"},\"webhookEventId\":\"01K74APPN6E60PQTE3FMN3SAX6\",\"deliveryContext\":{\"isRedelivery\":false},\"timestamp\":1760008296767,\"source\":{\"type\":\"user\",\"userId\":\"Ub25b4a42fcc8758cb1a211f1f480c6e3\"},\"replyToken\":\"2312277719394872b20427124edb0d13\",\"mode\":\"active\"}]}"</t>
  </si>
  <si>
    <t>json : "{\"date\":\"2025-10-09T11:12:08.475Z\",\"deliveryDate\":\"2025-10-10\",\"user\":\"Den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</si>
  <si>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{"sentMessages":[{"id":"582466400862601575","quoteToken":"HWM93Y4JtElU3XeyDVe_iFmdDtLH0fp1rtIpDTDVE_5Wed3yvzPc49aTC4gnxby4ZUJwf55dHzM7XweT_miVpXfildC6IoLmHjAAlCaGVA1-TP0I3XlxeXCP1WVBFvFQQD2VGYhKmogjVnFwjjgiLQ"}]}</t>
  </si>
  <si>
    <t>🔥 Queued order with Trigger ID: 2884126017356562432</t>
  </si>
  <si>
    <t>🔥 Processing order for trigger: 8959767057558142976</t>
  </si>
  <si>
    <t>🔥 Processing order for trigger: 2884126017356562432</t>
  </si>
  <si>
    <t>summarizeOrdersToPayments key: 10/10/2025|Den Shabu</t>
  </si>
  <si>
    <t>Found existing payment summary at data index: 2369</t>
  </si>
  <si>
    <t>Row 2371 updated successfully.</t>
  </si>
  <si>
    <t>🔥 Deleted property for trigger: 2884126017356562432</t>
  </si>
  <si>
    <t>✅ Deleted trigger: 2884126017356562432</t>
  </si>
  <si>
    <t>json : "{\"destination\":\"Uffcadd844141cf0a43c0c2c87fb2389e\",\"events\":[{\"type\":\"message\",\"message\":{\"type\":\"text\",\"id\":\"582466634888249553\",\"quoteToken\":\"VJ89drTUfBPgE3NuI-tHQbbW41vG8H-gWDfpLt6aaaxKK4A0T07lCuK3pY4pF33SuUlExLdaZzDJMW5GwWIpQsoDwnuIopX-ML_VRA0lOFxyL30T_snPkrjO7aagMbTtIGTcF0ss8VVTp7qdweYkKQ\",\"text\":\"สั่งผัก\"},\"webhookEventId\":\"01K74AW2GV8KKTXHK019S0CC5Q\",\"deliveryContext\":{\"isRedelivery\":false},\"timestamp\":1760008472695,\"source\":{\"type\":\"user\",\"userId\":\"Ub25b4a42fcc8758cb1a211f1f480c6e3\"},\"replyToken\":\"3562b933b9be4895947b0d0920399e77\",\"mode\":\"active\"}]}"</t>
  </si>
  <si>
    <t>json : "{\"destination\":\"Uffcadd844141cf0a43c0c2c87fb2389e\",\"events\":[{\"type\":\"message\",\"message\":{\"type\":\"text\",\"id\":\"582466644551926187\",\"quoteToken\":\"V1bYvZk-gu1lNR-MamutolzmoSMNT5StgOxsUc2NDxiAo1e3cB981e3kSrcQClSV0yADu8Prfs2RLZ85JYk843h7B3xwWYU6VXd5N7LW0MluGlqCBhExXIx0WsoPhTSc_FmQhKW5yRA8b8RGJMgkoQ\",\"text\":\"สั่งผัก\"},\"webhookEventId\":\"01K74AW813084RD76PTAXK38YB\",\"deliveryContext\":{\"isRedelivery\":false},\"timestamp\":1760008478432,\"source\":{\"type\":\"user\",\"userId\":\"Ub25b4a42fcc8758cb1a211f1f480c6e3\"},\"replyToken\":\"ae826594b72a469985d0037f5a0f6c4a\",\"mode\":\"active\"}]}"</t>
  </si>
  <si>
    <t>🔥 Deleted property for trigger: 8959767057558142976</t>
  </si>
  <si>
    <t>✅ Deleted trigger: 8959767057558142976</t>
  </si>
  <si>
    <t>json : "{\"date\":\"2025-10-09T11:17:28.527Z\",\"deliveryDate\":\"2025-10-10\",\"user\":\"Den Shabu\",\"userLine\":\"Gulf Fy🐈🖤⚽️🎮\",\"payMethod\":\"เงินสด\",\"userId\":\"Ub25b4a42fcc8758cb1a211f1f480c6e3\",\"order\":[{\"name\":\"Green Oak\",\"nameTh\":\"กรีนโอ๊ค \",\"amount\":0.5,\"price\":120,\"subtotal\":60,\"image\":\"https://i.postimg.cc/xXKgwvBZ/05.png\"}]}"</t>
  </si>
  <si>
    <t>📬 pushFlexMessage : {"sentMessages":[{"id":"582466937415008623","quoteToken":"7CwgBBqhLZBQUbRVVz5ogxng21GFNn2tvaWMln0RGWd_oVe_e2S9oseeRvMEdxva-5LQljUFif3CEg6BWnbMio4ofXXYGEF5ep3w29xGpaIjWeem3QPabgCEN6mUcvaB-d1QBtelAa1ajprJroqg2Q"}]}</t>
  </si>
  <si>
    <t>🔥 Queued order with Trigger ID: 3168279404392480768</t>
  </si>
  <si>
    <t>json : "{\"destination\":\"Uffcadd844141cf0a43c0c2c87fb2389e\",\"events\":[{\"type\":\"message\",\"message\":{\"type\":\"text\",\"id\":\"582466958000652393\",\"quoteToken\":\"mORG0ath8xyOHmNpBsuZQEFCV1Cd38lX-iGwAMPDl6eGtPACTBFQVdZi2SQMXikFk3MYfAgaGVT-X4heyicjU__y7uqED1N2qq_Ms6lZrG5A8PsYoIxR05Vxwg7F3EWIRVwpnydwjGm9QwMMF8mMCQ\",\"text\":\"รวม3บิลจ้า\"},\"webhookEventId\":\"01K74B1YPN2YB3DGZB90K3NFMG\",\"deliveryContext\":{\"isRedelivery\":false},\"timestamp\":1760008665335,\"source\":{\"type\":\"user\",\"userId\":\"Ub25b4a42fcc8758cb1a211f1f480c6e3\"},\"replyToken\":\"bb6c387001f44455bcf01dbeb429baef\",\"mode\":\"active\"}]}"</t>
  </si>
  <si>
    <t>🔥 Processing order for trigger: 3168279404392480768</t>
  </si>
  <si>
    <t>Found 4 rows to delete for shop "Den Shabu" on 10/10/2025.</t>
  </si>
  <si>
    <t>Deleted row: 4329</t>
  </si>
  <si>
    <t>Deleted row: 4328</t>
  </si>
  <si>
    <t>Deleted row: 4327</t>
  </si>
  <si>
    <t>Deleted row: 4326</t>
  </si>
  <si>
    <t>🔥 Deleted property for trigger: 3168279404392480768</t>
  </si>
  <si>
    <t>✅ Deleted trigger: 3168279404392480768</t>
  </si>
  <si>
    <t>json : "{\"destination\":\"Uffcadd844141cf0a43c0c2c87fb2389e\",\"events\":[{\"type\":\"message\",\"message\":{\"type\":\"text\",\"id\":\"582482650871628016\",\"quoteToken\":\"2jB-VayaqFI6lsLiUXXb5KVd39Ig0X2Yn9pfy2bJbhcG3vtpnDh4wLHZ-2BeD4xK-6C10YprvuWotYuxhI5wK1UcF1-PCLaaZ7QVUx5WDE3SidQn8E8BYqz7KRn_0Rwf9dyA6IkoycugNHMuFCXUyg\",\"text\":\"ครับผม\"},\"webhookEventId\":\"01K74KZCYS82BP4P7MMZ2DQVXN\",\"deliveryContext\":{\"isRedelivery\":false},\"timestamp\":1760018018967,\"source\":{\"type\":\"user\",\"userId\":\"U863ec6850ff494c8ad50b25afa94efb0\"},\"replyToken\":\"c5b6dd8dde1e4555bc90808fc5316977\",\"mode\":\"active\"}]}"</t>
  </si>
  <si>
    <t>json : "{\"destination\":\"Uffcadd844141cf0a43c0c2c87fb2389e\",\"events\":[{\"type\":\"message\",\"message\":{\"type\":\"text\",\"id\":\"582494209416888508\",\"quoteToken\":\"io3AecxGtiXTl43Wxvb9iOaAjmIBOhJx0pJ94tIiq9My-AMFzf1O40j7YpKli37IvsCReA9SNuM1qpik9OWfD1gwukaqO-N2B31yCffGyGRqZ8kCRtBUZv_Ci9CBRLkd28S8HuR4LTt3uWLverXrgQ\",\"text\":\"แฟทบอย\\nเรดคอรัล 1\\nเบบี้คอส 1โล\\nฟิลเลย์ 1 โลค่ะ\"},\"webhookEventId\":\"01K74THMTEW5NKEP2KJ2QBSEXV\",\"deliveryContext\":{\"isRedelivery\":false},\"timestamp\":1760024908370,\"source\":{\"type\":\"user\",\"userId\":\"Uc0f3910d135521f0995ac379d0c945f8\"},\"replyToken\":\"7023407e04644280950dd8d5f3580312\",\"mode\":\"active\"}]}"</t>
  </si>
  <si>
    <t>json : "{\"destination\":\"Uffcadd844141cf0a43c0c2c87fb2389e\",\"events\":[{\"type\":\"message\",\"message\":{\"type\":\"text\",\"id\":\"582494246880674049\",\"quoteToken\":\"nW8YQG92rTfJeYj2d30LrPG8elUElHk0sMdWXRn3wA1-CR1u6wjG1p-F6cHTSFaBqV9hxcs7miyV0bDCZGD5Egcuv6YQCSj48PdsSVzhLlOWikOtEFVTjidNRmPeaAsfKleVbT7zJOrQiqEzFd9kbw\",\"text\":\"โชเน็น 2\\nคอส 2โลค่ะ\"},\"webhookEventId\":\"01K74TJAK706XZ0MDESQ6SK3K2\",\"deliveryContext\":{\"isRedelivery\":false},\"timestamp\":1760024930704,\"source\":{\"type\":\"user\",\"userId\":\"Uc0f3910d135521f0995ac379d0c945f8\"},\"replyToken\":\"85a742d185c042f4b47ef95e66412d01\",\"mode\":\"active\"}]}"</t>
  </si>
  <si>
    <t>json : "{\"destination\":\"Uffcadd844141cf0a43c0c2c87fb2389e\",\"events\":[{\"type\":\"message\",\"message\":{\"type\":\"text\",\"id\":\"582496396930711672\",\"quoteToken\":\"WvjzqIDk3pDealOreliljKjcOKc-XdZ6m3lJYr0g7P_E-p97Wmq6WHcQibZGQVbZBCsAZ7rQBmKN3AxHdAmC1Yja-9BpD29wKZfCUMhY8MxZbDwBMDM0dP5CevYhZD-ECu-p5PdUlgLaBvFeYDVSRA\",\"text\":\"แรร์\\nเพิ่มเรดคอรัล 1 กก ครับ\"},\"webhookEventId\":\"01K74VSE292SKSQSVK0JK8VC8S\",\"deliveryContext\":{\"isRedelivery\":false},\"timestamp\":1760026212230,\"source\":{\"type\":\"user\",\"userId\":\"U863ec6850ff494c8ad50b25afa94efb0\"},\"replyToken\":\"a2eda18772214e8ab573c25bf533e347\",\"mode\":\"active\"}]}"</t>
  </si>
  <si>
    <t>json : "{\"destination\":\"Uffcadd844141cf0a43c0c2c87fb2389e\",\"events\":[{\"type\":\"message\",\"message\":{\"type\":\"text\",\"id\":\"582497570380316997\",\"quoteToken\":\"S9a298CkEzCSfRgZuVefcUEzIUmeNcOHxg7-IIDxWhAOidaCrpwGawdxbR-abzl8k826LHbar357FWAHGHjhaIb_7wnubCiLksOm96GgX4sim_EqoudXkZkN00Hc04i9AN3XCcQ399VyA__88KWifA\",\"text\":\"มอนิ่ง\\nเพิ่มกรีนโอ้ค 1 กก\\nเรดโอ้ค 1 กก\"},\"webhookEventId\":\"01K74WESETZGNAB2VDXVF2NHHQ\",\"deliveryContext\":{\"isRedelivery\":false},\"timestamp\":1760026911713,\"source\":{\"type\":\"user\",\"userId\":\"U863ec6850ff494c8ad50b25afa94efb0\"},\"replyToken\":\"3e7d1c915d634010914613390dde42fb\",\"mode\":\"active\"}]}"</t>
  </si>
  <si>
    <t>json : "{\"date\":\"2025-10-09T22:39:25.546Z\",\"deliveryDate\":\"2025-10-10\",\"user\":\"Rare\",\"userLine\":\"ADMIN\",\"payMethod\":\"เครดิต\",\"userId\":\"ADMIN\",\"order\":[{\"name\":\"Frillice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</si>
  <si>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4767360007173832704</t>
  </si>
  <si>
    <t>json : "{\"date\":\"2025-10-09T22:40:33.976Z\",\"deliveryDate\":\"2025-10-10\",\"user\":\"Morning Tonight\",\"userLine\":\"ADMIN\",\"payMethod\":\"เครดิต\",\"userId\":\"ADMIN\",\"order\":[{\"name\":\"Green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\",\"amount\":1,\"price\":120,\"subtotal\":120},{\"name\":\"Baby Cos\",\"nameTh\":\"เบบี้คอส\",\"amount\":1,\"price\":120,\"subtotal\":120}]}"</t>
  </si>
  <si>
    <t>🔥 Queued order with Trigger ID: 8651449334111404032</t>
  </si>
  <si>
    <t>🔥 Processing order for trigger: 4767360007173832704</t>
  </si>
  <si>
    <t>json : "{\"date\":\"2025-10-09T22:41:25.689Z\",\"deliveryDate\":\"2025-10-10\",\"user\":\"Fat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</si>
  <si>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5178491379306725376</t>
  </si>
  <si>
    <t>Found 3 rows to delete for shop "Rare" on 10/10/2025.</t>
  </si>
  <si>
    <t>Deleted row: 4325</t>
  </si>
  <si>
    <t>Deleted row: 4324</t>
  </si>
  <si>
    <t>Deleted row: 4323</t>
  </si>
  <si>
    <t>🔥 Processing order for trigger: 8651449334111404032</t>
  </si>
  <si>
    <t>json : "{\"date\":\"2025-10-09T22:42:03.185Z\",\"deliveryDate\":\"2025-10-10\",\"user\":\"8 Dining\",\"userLine\":\"ADMIN\",\"payMethod\":\"เครดิต\",\"userId\":\"ADMIN\",\"order\":[{\"name\":\"Baby Cos\",\"nameTh\":\"เบบี้คอส\",\"amount\":1,\"price\":120,\"subtotal\":120}]}"</t>
  </si>
  <si>
    <t>🔥 Queued order with Trigger ID: 3950482971508604928</t>
  </si>
  <si>
    <t>🔥 Deleted property for trigger: 4767360007173832704</t>
  </si>
  <si>
    <t>json : "{\"date\":\"2025-10-09T22:42:38.651Z\",\"deliveryDate\":\"2025-10-10\",\"user\":\"Shounen Yakiniku2\",\"userLine\":\"ADMIN\",\"payMethod\":\"เครดิต\",\"userId\":\"ADMIN\",\"order\":[{\"name\":\"Cos\",\"nameTh\":\"คอส\",\"amount\":2,\"price\":120,\"subtotal\":240}]}"</t>
  </si>
  <si>
    <t>✅ Deleted trigger: 4767360007173832704</t>
  </si>
  <si>
    <t>🔥 Queued order with Trigger ID: 6557838457337544704</t>
  </si>
  <si>
    <t>Found 1 rows to delete for shop "Morning Tonight" on 10/10/2025.</t>
  </si>
  <si>
    <t>🔥 Processing order for trigger: 3950482971508604928</t>
  </si>
  <si>
    <t>Found existing payment summary at data index: 2367</t>
  </si>
  <si>
    <t>Row 2369 updated successfully.</t>
  </si>
  <si>
    <t>Found 1 rows to delete for shop "8 Dining" on 10/10/2025.</t>
  </si>
  <si>
    <t>Found existing payment summary at data index: 2368</t>
  </si>
  <si>
    <t>Row 2370 updated successfully.</t>
  </si>
  <si>
    <t>🔥 Deleted property for trigger: 3950482971508604928</t>
  </si>
  <si>
    <t>✅ Deleted trigger: 3950482971508604928</t>
  </si>
  <si>
    <t>🔥 Processing order for trigger: 5178491379306725376</t>
  </si>
  <si>
    <t>🔥 Deleted property for trigger: 8651449334111404032</t>
  </si>
  <si>
    <t>✅ Deleted trigger: 8651449334111404032</t>
  </si>
  <si>
    <t>summarizeOrdersToPayments key: 10/10/2025|Fat Boy</t>
  </si>
  <si>
    <t>🔥 Processing order for trigger: 6557838457337544704</t>
  </si>
  <si>
    <t>🔥 Deleted property for trigger: 5178491379306725376</t>
  </si>
  <si>
    <t>✅ Deleted trigger: 5178491379306725376</t>
  </si>
  <si>
    <t>summarizeOrdersToPayments key: 10/10/2025|Shounen Yakiniku2</t>
  </si>
  <si>
    <t>🔥 Deleted property for trigger: 6557838457337544704</t>
  </si>
  <si>
    <t>✅ Deleted trigger: 6557838457337544704</t>
  </si>
  <si>
    <t>sendDailyOrderSummary formattedToday : 10/10/2025</t>
  </si>
  <si>
    <t>sendDailyOrderSummary todayRows : [[1122,"8 Oct 2025 เวลา 23:46","2025-10-09T17:00:00.000Z","Ginda wagyu","Cos",5,120,600,"โอนเงิน"],[1127,"9 Oct 2025 เวลา 18:19","2025-10-09T17:00:00.000Z","Den Shabu","Green Oak",0.5,120,60,"เงินสด"],[1123,"10 Oct 2025 เวลา 05:41","2025-10-09T17:00:00.000Z","Rare","Frillice Iceberg",1,140,140,"เครดิต"],[1123,"10 Oct 2025 เวลา 05:41","2025-10-09T17:00:00.000Z","Rare","Baby Cos",1,120,120,"เครดิต"],[1123,"10 Oct 2025 เวลา 05:41","2025-10-09T17:00:00.000Z","Rare","Wild Rocket",0.5,300,150,"เครดิต"],[1123,"10 Oct 2025 เวลา 05:41","2025-10-09T17:00:00.000Z","Rare","Red Coral",1,140,140,"เครดิต"],[1124,"10 Oct 2025 เวลา 05:41","2025-10-09T17:00:00.000Z","Morning Tonight","Green Oak",1,120,120,"เครดิต"],[1124,"10 Oct 2025 เวลา 05:41","2025-10-09T17:00:00.000Z","Morning Tonight","Red Oak",1,120,120,"เครดิต"],[1124,"10 Oct 2025 เวลา 05:41","2025-10-09T17:00:00.000Z","Morning Tonight","Baby Cos",1,120,120,"เครดิต"],[1125,"10 Oct 2025 เวลา 05:42","2025-10-09T17:00:00.000Z","8 Dining","Baby Cos",1,120,120,"เครดิต"],[1128,"10 Oct 2025 เวลา 05:43","2025-10-09T17:00:00.000Z","Fat Boy","Frillice Iceberg",1,140,140,"เครดิต"],[1128,"10 Oct 2025 เวลา 05:43","2025-10-09T17:00:00.000Z","Fat Boy","Baby Cos",1,120,120,"เครดิต"],[1128,"10 Oct 2025 เวลา 05:43","2025-10-09T17:00:00.000Z","Fat Boy","Red Coral",1,140,140,"เครดิต"],[1129,"10 Oct 2025 เวลา 05:45","2025-10-09T17:00:00.000Z","Shounen Yakiniku2","Cos",2,120,240,"เครดิต"]]</t>
  </si>
  <si>
    <t>sendDailyPackingSummary formattedToday : 10/10/2025</t>
  </si>
  <si>
    <t>sendDailyPackingSummary todayRows : [[1122,"8 Oct 2025 เวลา 23:46","2025-10-09T17:00:00.000Z","Ginda wagyu","Cos",5,120,600,"โอนเงิน"],[1127,"9 Oct 2025 เวลา 18:19","2025-10-09T17:00:00.000Z","Den Shabu","Green Oak",0.5,120,60,"เงินสด"],[1123,"10 Oct 2025 เวลา 05:41","2025-10-09T17:00:00.000Z","Rare","Frillice Iceberg",1,140,140,"เครดิต"],[1123,"10 Oct 2025 เวลา 05:41","2025-10-09T17:00:00.000Z","Rare","Baby Cos",1,120,120,"เครดิต"],[1123,"10 Oct 2025 เวลา 05:41","2025-10-09T17:00:00.000Z","Rare","Wild Rocket",0.5,300,150,"เครดิต"],[1123,"10 Oct 2025 เวลา 05:41","2025-10-09T17:00:00.000Z","Rare","Red Coral",1,140,140,"เครดิต"],[1124,"10 Oct 2025 เวลา 05:41","2025-10-09T17:00:00.000Z","Morning Tonight","Green Oak",1,120,120,"เครดิต"],[1124,"10 Oct 2025 เวลา 05:41","2025-10-09T17:00:00.000Z","Morning Tonight","Red Oak",1,120,120,"เครดิต"],[1124,"10 Oct 2025 เวลา 05:41","2025-10-09T17:00:00.000Z","Morning Tonight","Baby Cos",1,120,120,"เครดิต"],[1125,"10 Oct 2025 เวลา 05:42","2025-10-09T17:00:00.000Z","8 Dining","Baby Cos",1,120,120,"เครดิต"],[1128,"10 Oct 2025 เวลา 05:43","2025-10-09T17:00:00.000Z","Fat Boy","Frillice Iceberg",1,140,140,"เครดิต"],[1128,"10 Oct 2025 เวลา 05:43","2025-10-09T17:00:00.000Z","Fat Boy","Baby Cos",1,120,120,"เครดิต"],[1128,"10 Oct 2025 เวลา 05:43","2025-10-09T17:00:00.000Z","Fat Boy","Red Coral",1,140,140,"เครดิต"],[1129,"10 Oct 2025 เวลา 05:45","2025-10-09T17:00:00.000Z","Shounen Yakiniku2","Cos",2,120,240,"เครดิต"]]</t>
  </si>
  <si>
    <t>json : "{\"destination\":\"Uffcadd844141cf0a43c0c2c87fb2389e\",\"events\":[{\"type\":\"message\",\"message\":{\"type\":\"text\",\"id\":\"582571480140218456\",\"quoteToken\":\"9q4ClPz_IDAK00SxarnB1qZSDddMcpWQOs_MkbQfGja5ZnlF0rtFI4FZceSqmxot31B_503fHcGRCcLmTJiCWLn584td4_yPVpET7gsx9hRceXoRQ2gv-ysELjTW-W45q0yBz5w1qa13kUUxey4n2w\",\"text\":\"สั่งผัก\"},\"webhookEventId\":\"01K766F6FX629DY9K4WTP4SQ4R\",\"deliveryContext\":{\"isRedelivery\":false},\"timestamp\":1760070965329,\"source\":{\"type\":\"user\",\"userId\":\"U38cf79a0245305294a59833353cea1ae\"},\"replyToken\":\"01fca1ba037947828b72fd60bbc296db\",\"mode\":\"active\"}]}"</t>
  </si>
  <si>
    <t>json : "{\"date\":\"2025-10-10T04:37:14.494Z\",\"deliveryDate\":\"2025-10-11\",\"user\":\"Dripping Hill\",\"userLine\":\"Dripping Hill\",\"payMethod\":\"โอนเงิน\",\"userId\":\"U38cf79a0245305294a59833353cea1ae\",\"order\":[{\"name\":\"Green Oak\",\"nameTh\":\"กรีนโอ๊ค \",\"amount\":0.5,\"price\":120,\"subtotal\":60,\"image\":\"https://i.postimg.cc/xXKgwvBZ/05.png\"},{\"name\":\"Red Oak\",\"nameTh\":\"เรดโอ๊ค \",\"amount\":0.4,\"price\":120,\"subtotal\":48,\"image\":\"https://i.postimg.cc/8F4451pB/08.png\"},{\"name\":\"Cos\",\"nameTh\":\"คอส\",\"amount\":0.1,\"price\":120,\"subtotal\":12,\"image\":\"https://i.postimg.cc/643mw8Cv/03.png\"}]}"</t>
  </si>
  <si>
    <t>📬 pushFlexMessage : {"sentMessages":[{"id":"582571603889225746","quoteToken":"mq2cllu8sL5-aH5R7pfvd6aFP1TWb9zU6el9be2YB3GOkNFsxgHPyFCIdjk6OFhKZ-GoJ3iZKmPE3aSBSrwL_n-eLap2csKq32aTEfY7Z96l8PLfpK5a3KaUHgk_J3aGr9oYga2YV71IP_9c_1GJsA"}]}</t>
  </si>
  <si>
    <t>🔥 Queued order with Trigger ID: 2971222551050584064</t>
  </si>
  <si>
    <t>🔥 Processing order for trigger: 2971222551050584064</t>
  </si>
  <si>
    <t>Delivery Date : Sat Oct 11 2025 07:00:00 GMT+0700 (เวลาอินโดจีน)</t>
  </si>
  <si>
    <t>Delivery Date Formated: 11/10/2025</t>
  </si>
  <si>
    <t>summarizeOrdersToPayments key: 11/10/2025|Dripping Hill</t>
  </si>
  <si>
    <t>🔥 Deleted property for trigger: 2971222551050584064</t>
  </si>
  <si>
    <t>✅ Deleted trigger: 2971222551050584064</t>
  </si>
  <si>
    <t>json : "{\"destination\":\"Uffcadd844141cf0a43c0c2c87fb2389e\",\"events\":[{\"type\":\"message\",\"message\":{\"type\":\"text\",\"id\":\"582575801682624822\",\"quoteToken\":\"rxdFaYZUXg8Kn3unds8dWlzizVh6W7ZI6QybE-YrsswRbONXPE4tTKVsRK8iEBlj2n8ofQYrCnhWuN544LZTK7jT4UZiZERYUJsVCTiKFIBHce2BYZMYb7RONLFKWNj7redr3UnJOFhZMBUH7sEkJw\",\"text\":\"ค่ะ \"},\"webhookEventId\":\"01K768XSV4H5XZBEAPZJT8YYAH\",\"deliveryContext\":{\"isRedelivery\":false},\"timestamp\":1760073541287,\"source\":{\"type\":\"user\",\"userId\":\"U0d6b72543464859ef62065c9501370cd\"},\"replyToken\":\"32857b1b7eac4dfcbc22a47411b5e586\",\"mode\":\"active\"}]}"</t>
  </si>
  <si>
    <t>json : "{\"destination\":\"Uffcadd844141cf0a43c0c2c87fb2389e\",\"events\":[{\"type\":\"message\",\"message\":{\"type\":\"text\",\"id\":\"582575837938450675\",\"quoteToken\":\"fSYu5PPAjI8D8QYMxuMuZ_bXM3Dj5B4947QTa1dom8wDrE9CXYCe5PyRpamS3OZ6Z9iMh3qdFAXlwPrdUKa_MPZiqGXKG7cktdO-spcBGhUaV_vf5rurbzQC1-02Q2ZffTrFPJPa1Ms2htivqzui_w\",\"text\":\"เดี๋ยวบ่ายๆๆโอนให้นะคะ\"},\"webhookEventId\":\"01K768YF0T3V6RVG16MZG9WDPA\",\"deliveryContext\":{\"isRedelivery\":false},\"timestamp\":1760073562918,\"source\":{\"type\":\"user\",\"userId\":\"U0d6b72543464859ef62065c9501370cd\"},\"replyToken\":\"6d7221cc514044cd8c5c39496b893ec2\",\"mode\":\"active\"}]}"</t>
  </si>
  <si>
    <t>json : "{\"destination\":\"Uffcadd844141cf0a43c0c2c87fb2389e\",\"events\":[{\"type\":\"message\",\"message\":{\"type\":\"image\",\"id\":\"582587555699752999\",\"quoteToken\":\"EBWkLEtOyj3_eUFiuFCgetKAYyiEvfw62KvkFs_573MTTvHuJZO0-vrXeYc3nMFIErgVnCD-M8krUtF9n7Mw3ROIH1YSWBtUxQVkd6-I8qYh_w_xbqEtIrUsb3GE1TZG0vJ6gLIlJ5MP0BrBDWaYGg\",\"contentProvider\":{\"type\":\"line\"}},\"webhookEventId\":\"01K76FKKNTXEZ5SGGWWTNGB65P\",\"deliveryContext\":{\"isRedelivery\":false},\"timestamp\":1760080547399,\"source\":{\"type\":\"user\",\"userId\":\"U0d6b72543464859ef62065c9501370cd\"},\"replyToken\":\"eb00c625f9114c3994117af1a55ab431\",\"mode\":\"active\"}]}"</t>
  </si>
  <si>
    <t>json : "{\"destination\":\"Uffcadd844141cf0a43c0c2c87fb2389e\",\"events\":[{\"type\":\"message\",\"message\":{\"type\":\"text\",\"id\":\"582587583801328127\",\"quoteToken\":\"s6tqNzIco-CSVcww3kB9WqHsm_eOpt_Y6WQMva7TOgjH_Pw3H3lci-Zabvl0A6lsfjMYNnXoPIKz0IfEZ7wZ-YS_v1o7iUZmYA6MtI8trvwxiqbBHdIXT2WnoDsM9o2RID8wtqjPHl0sLP3T9iEz4w\",\"text\":\"เรียบร้อยค่ะ \"},\"webhookEventId\":\"01K76FM40E8ZBMTH8PF93ETJYN\",\"deliveryContext\":{\"isRedelivery\":false},\"timestamp\":1760080563843,\"source\":{\"type\":\"user\",\"userId\":\"U0d6b72543464859ef62065c9501370cd\"},\"replyToken\":\"bb1a41fa366748fd83d000b40fd0520b\",\"mode\":\"active\"}]}"</t>
  </si>
  <si>
    <t>json : "{\"date\":\"2025-10-10T12:42:41.143Z\",\"deliveryDate\":\"2025-10-11\",\"user\":\"ไวท์เฮ้าส์\",\"userLine\":\"Gt\",\"payMethod\":\"เงินสด\",\"userId\":\"Uc6055f977b197597baf773d364ef63ef\",\"order\":[{\"name\":\"Red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</si>
  <si>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{"sentMessages":[{"id":"582620470818897941","quoteToken":"EhHVI3YXdhKbSrwy7vVzRdqm5gIPnm6KpL-4Mg_46ocUhKYzo66uG1BObQvfjqMvXI0lW7EbLFp87fIgFXFhB17eYAD7hYLB0Z2BJwCuKavZu66nGH3QQoOsej5CXl0VOh7EqutdwO1UgBHox25K6A"}]}</t>
  </si>
  <si>
    <t>🔥 Queued order with Trigger ID: 427205162684121088</t>
  </si>
  <si>
    <t>🔥 Processing order for trigger: 427205162684121088</t>
  </si>
  <si>
    <t>summarizeOrdersToPayments key: 11/10/2025|ไวท์เฮ้าส์</t>
  </si>
  <si>
    <t>🔥 Deleted property for trigger: 427205162684121088</t>
  </si>
  <si>
    <t>✅ Deleted trigger: 427205162684121088</t>
  </si>
  <si>
    <t>json : "{\"destination\":\"Uffcadd844141cf0a43c0c2c87fb2389e\",\"events\":[{\"type\":\"message\",\"message\":{\"type\":\"text\",\"id\":\"582624680507605248\",\"quoteToken\":\"EqlioK3zXsQjt2zqmd-pAeqmgLqhpO3nYPQlgfkjjn9kOvDAas2sIxPOc65p_cnWG07Ro2yR0VO6Kmwk6ED17T3ucwV7kbjVuQSUUOXjZw0z6fWTK696GvaVwBYVO4cQSbxDDOL_z6Kzcn92OXNQAg\",\"text\":\"สั่งผัก\"},\"webhookEventId\":\"01K774PX7SCY2KFSTN28F0GPSB\",\"deliveryContext\":{\"isRedelivery\":false},\"timestamp\":1760102675198,\"source\":{\"type\":\"user\",\"userId\":\"Uf31fcbb445a04ac9cfb8fb58a37d2724\"},\"replyToken\":\"c566f75a3ee343cc995183f776af9416\",\"mode\":\"active\"}]}"</t>
  </si>
  <si>
    <t>json : "{\"destination\":\"Uffcadd844141cf0a43c0c2c87fb2389e\",\"events\":[{\"type\":\"message\",\"message\":{\"type\":\"text\",\"id\":\"582624693828714583\",\"quoteToken\":\"03ryREDdjyLC81V_92UF0CWAtkCw_SvOFHEVJuwJBYFGow4LF3YhiG9q3sFPiKs4fpWRwmyWSnStH8LHDPw7KPQ1GyqVqIxNYgDvcuTx0j4FJZe9hYl7-56fHKRUzmbK-YYvFEwyP3QXMd_zAMlSLw\",\"text\":\"สั่งผัก\"},\"webhookEventId\":\"01K774Q4M89SSJ7NQB51X9FKXN\",\"deliveryContext\":{\"isRedelivery\":false},\"timestamp\":1760102683136,\"source\":{\"type\":\"user\",\"userId\":\"Uf31fcbb445a04ac9cfb8fb58a37d2724\"},\"replyToken\":\"9de3343c4339455d9c7728a4017f6ab7\",\"mode\":\"active\"}]}"</t>
  </si>
  <si>
    <t>json : "{\"date\":\"2025-10-10T13:25:15.261Z\",\"deliveryDate\":\"2025-10-11\",\"user\":\"Pepper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\",\"amount\":0.5,\"price\":120,\"subtotal\":60,\"image\":\"https://i.postimg.cc/8F4451pB/08.png\"},{\"name\":\"Cos\",\"nameTh\":\"คอส\",\"amount\":1.5,\"price\":120,\"subtotal\":180,\"image\":\"https://i.postimg.cc/643mw8Cv/03.png\"}]}"</t>
  </si>
  <si>
    <t>📬 pushFlexMessage : {"sentMessages":[{"id":"582624753588633832","quoteToken":"f5ZCQSLD5yf6LFi9E_ZCGYNmf8HPlRa340LKv369pJAVq4qx-nv7KkgR6YsX6193kmv_po-APyVOlBSUW4mady6vNC_lIT7hAjQRnlN3KA2yj0n8qt-aMeRaov3iDBDXgt5EmNPy-P9nMASDG9TMtg"}]}</t>
  </si>
  <si>
    <t>🔥 Queued order with Trigger ID: 1436785535401066496</t>
  </si>
  <si>
    <t>🔥 Processing order for trigger: 1436785535401066496</t>
  </si>
  <si>
    <t>summarizeOrdersToPayments key: 11/10/2025|Pepper International</t>
  </si>
  <si>
    <t>🔥 Deleted property for trigger: 1436785535401066496</t>
  </si>
  <si>
    <t>✅ Deleted trigger: 1436785535401066496</t>
  </si>
  <si>
    <t>json : "{\"destination\":\"Uffcadd844141cf0a43c0c2c87fb2389e\",\"events\":[{\"type\":\"message\",\"message\":{\"type\":\"text\",\"id\":\"582627406855275008\",\"quoteToken\":\"wBLwLQY4fPSbXCC-5TMUbe_o78HFzX5dBP57_daB_lJAHSKk9xmrz8A-kK9F9sS7cic5EkQMp0ZtbclLkj_9e6w6oDf_v3QgfvkI89XEglBB19z3zPADeslude2QQ1bcw3PMn1RAjwAidIU9_V8N4Q\",\"text\":\"สั่งผัก\"},\"webhookEventId\":\"01K7768G1E2AYRMDF4XVMN1XK0\",\"deliveryContext\":{\"isRedelivery\":false},\"timestamp\":1760104300235,\"source\":{\"type\":\"user\",\"userId\":\"Ua560acbf9a31e34c0b4e4c64e77ac84d\"},\"replyToken\":\"80aae78ed3124109b967fe9a81a460cd\",\"mode\":\"active\"}]}"</t>
  </si>
  <si>
    <t>json : "{\"date\":\"2025-10-10T13:54:15.449Z\",\"deliveryDate\":\"2025-10-11\",\"user\":\"Nailed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</si>
  <si>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{"sentMessages":[{"id":"582627676130115758","quoteToken":"ZXujaJX9a4CxtZM1eG3qvnyunIzHMd9xvH66_AdkgQgXBEPOhD2wODKSkrIPzCOtFDf_JfIYEJD6LmViZpYUiZBIMOI1LlYgJ3MKKi8uaopQdRqcX8ZtO0NXOR7Kraba-vqy1zjuR6LX4tYSZamBFA"}]}</t>
  </si>
  <si>
    <t>🔥 Queued order with Trigger ID: 4706803854518255616</t>
  </si>
  <si>
    <t>json : "{\"destination\":\"Uffcadd844141cf0a43c0c2c87fb2389e\",\"events\":[{\"type\":\"message\",\"message\":{\"type\":\"text\",\"id\":\"582627697974051383\",\"quoteToken\":\"8WD-TdNSPVmGnFfKnG6c6zFVRYvePfele3qyNB430Dy60gcckgtj4GcUdTAGsC34Pbouwrkhd7GxMIellcdX3mXa6mbAaq0mmyPmHjxJqLhXwtL0G5IT4vWSB142Byd0LbMoAY3VwlL1UoPf8LuXTQ\",\"text\":\"มีบิลเก่าค้างด้วย 1 บิลนะคะ\"},\"webhookEventId\":\"01K776DSHDSEVYAQ8Q7V99EA5H\",\"deliveryContext\":{\"isRedelivery\":false},\"timestamp\":1760104473903,\"source\":{\"type\":\"user\",\"userId\":\"Ua560acbf9a31e34c0b4e4c64e77ac84d\"},\"replyToken\":\"d8222270f7624c6f8b76035548e3d94b\",\"mode\":\"active\"}]}"</t>
  </si>
  <si>
    <t>🔥 Processing order for trigger: 4706803854518255616</t>
  </si>
  <si>
    <t>summarizeOrdersToPayments key: 11/10/2025|Nailed It Downtown</t>
  </si>
  <si>
    <t>🔥 Deleted property for trigger: 4706803854518255616</t>
  </si>
  <si>
    <t>✅ Deleted trigger: 4706803854518255616</t>
  </si>
  <si>
    <t>json : "{\"destination\":\"Uffcadd844141cf0a43c0c2c87fb2389e\",\"events\":[{\"type\":\"message\",\"message\":{\"type\":\"text\",\"id\":\"582638451817185587\",\"quoteToken\":\"b2IYOpxwm3xV_QS1pHHncukJLT_vBHDY2HnAMNsYfpZSFG4w2o448QceyIlD2LKvyUD2L7Zi6kVaLB9WsjLCeKqVmdMUsdxyuS3CmARDPV5lnErk3s2deWrkqe73xKdK8pe-y_z3eg0672bu1hR1gg\",\"text\":\"  สั่งผักสลัดหน่อยค่ะ\\nกรีนโอ๊ค1โล\\nเรดโอ๊ค 1โล\\nฟินเดย์1โล\\nผักเบบี้คอส1โล\\nขอบคุณค่ะ\\n\"},\"webhookEventId\":\"01K77CHD6P6NWHRS9JHR24PB3S\",\"deliveryContext\":{\"isRedelivery\":false},\"timestamp\":1760110883546,\"source\":{\"type\":\"user\",\"userId\":\"U78617910c23af5dc02e8b5d4035a5026\"},\"replyToken\":\"89004d7ef53242c0b250ddf7c08c0c98\",\"mode\":\"active\"}]}"</t>
  </si>
  <si>
    <t>json : "{\"date\":\"2025-10-10T17:23:23.619Z\",\"deliveryDate\":\"2025-10-11\",\"user\":\"8 Dining\",\"userLine\":\"21gun\",\"payMethod\":\"เครดิต\",\"userId\":\"U863ec6850ff494c8ad50b25afa94efb0\",\"order\":[{\"name\":\"Cos\",\"nameTh\":\"คอส\",\"amount\":1,\"price\":120,\"subtotal\":120,\"image\":\"https://i.postimg.cc/643mw8Cv/03.png\"}]}"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</si>
  <si>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{"sentMessages":[{"id":"582648728868618513","quoteToken":"o4QFANaN3-mRLBrREDQoUfq_zRwzbIVkN1m0NxD8Nkls8Wh8Lh808MPI891GiUYipLfk8IMBqrDIjPi3Jv6U8kqw4xmjQiIaNl1-Q9A077XOnuh15CTXNEi6uN1GFLIKBtWxAhs1YmNxPHWl0E0yYA"}]}</t>
  </si>
  <si>
    <t>🔥 Queued order with Trigger ID: 4006167892516143104</t>
  </si>
  <si>
    <t>🔥 Processing order for trigger: 4006167892516143104</t>
  </si>
  <si>
    <t>summarizeOrdersToPayments key: 11/10/2025|8 Dining</t>
  </si>
  <si>
    <t>🔥 Deleted property for trigger: 4006167892516143104</t>
  </si>
  <si>
    <t>✅ Deleted trigger: 4006167892516143104</t>
  </si>
  <si>
    <t>json : "{\"destination\":\"Uffcadd844141cf0a43c0c2c87fb2389e\",\"events\":[{\"type\":\"message\",\"message\":{\"type\":\"text\",\"id\":\"582649166719877292\",\"quoteToken\":\"jRqO9zid5M_j8HItOXcvJIKUIufFsACzPX0TGM2azVYU-3SX8gYNSqSqDRMVpDxYVqftH5zJgURLdqISCnNkwHCkU6zrQbVlhtTf622Yjx7R4fzdd_tKVw4Ed95R654-M0201VIMBYkg4gvBvn7UeA\",\"text\":\"เอาเป็นเบบี้คอสนะครับ\"},\"webhookEventId\":\"01K77JMA683FY2NYMNZRA6PX6X\",\"deliveryContext\":{\"isRedelivery\":false},\"timestamp\":1760117270221,\"source\":{\"type\":\"user\",\"userId\":\"U863ec6850ff494c8ad50b25afa94efb0\"},\"replyToken\":\"9fa6984c0ff54774b72a5585258b7114\",\"mode\":\"active\"}]}"</t>
  </si>
  <si>
    <t>json : "{\"date\":\"2025-10-10T17:27:39.184Z\",\"deliveryDate\":\"2025-10-11\",\"user\":\"Rare\",\"userLine\":\"21gun\",\"payMethod\":\"เครดิต\",\"userId\":\"U863ec6850ff494c8ad50b25afa94efb0\",\"order\":[{\"name\":\"Cos\",\"nameTh\":\"คอส\",\"amount\":2,\"price\":120,\"subtotal\":240,\"image\":\"https://i.postimg.cc/643mw8Cv/03.png\"}]}"</t>
  </si>
  <si>
    <t>📬 pushFlexMessage : {"sentMessages":[{"id":"582649191936032889","quoteToken":"nTU9FZpoyyQmbR5bIucWSYQ-HlxWP0SNEtsoqCASOra5vuORCSFZv5eXlDgw1Dg67Uvv2IxknIvVGnG-78WcDUGy5fLPwG0Zx910cBgopiK-iTsb2E5WM_SfG6UYNJR5WdK4-FgJJ151eQHb4Q6lNg"}]}</t>
  </si>
  <si>
    <t>🔥 Queued order with Trigger ID: 3942230028640583680</t>
  </si>
  <si>
    <t>json : "{\"destination\":\"Uffcadd844141cf0a43c0c2c87fb2389e\",\"events\":[{\"type\":\"message\",\"message\":{\"type\":\"text\",\"id\":\"582649221883363416\",\"quoteToken\":\"5etnAOP3-b_n0Y0qb9kettLZb_XMA24iHYjyY0Xsir9VXYqbcMaFRwhoFpenIYWNEOcTbOyQ0h4iBVQzsFqiLOFF3rY6aygRoOWLc5onSrX7Wwcn6T_dr2l2lgmLOJrxaUi5Lv2_MTAEPqNFQyzmIw\",\"text\":\"สั่งผัก\"},\"webhookEventId\":\"01K77JNA14M2Q1K0T5ED6WKM6X\",\"deliveryContext\":{\"isRedelivery\":false},\"timestamp\":1760117303166,\"source\":{\"type\":\"user\",\"userId\":\"U863ec6850ff494c8ad50b25afa94efb0\"},\"replyToken\":\"cba6f89167e24b70929ab6c713e4dc9a\",\"mode\":\"active\"}]}"</t>
  </si>
  <si>
    <t>json : "{\"destination\":\"Uffcadd844141cf0a43c0c2c87fb2389e\",\"events\":[{\"type\":\"message\",\"message\":{\"type\":\"text\",\"id\":\"582649275151548605\",\"quoteToken\":\"QfZ5GS34e2lDmE9NPZTLLYQ2lKfPq6d1BgAgu93vFpQu9rPQBWw7RmeOj9t6Ui-zZIXCDnnpCA6EMHGhkaNHMS0xhz8fWJ1tNQovK95taGlzIFcFoHagmfsD3bnP8ef57DcTmrzub4Da_FUubY5UwQ\",\"text\":\"มีเบซิลมั้ยครับ\"},\"webhookEventId\":\"01K77JP96VX229PQAXV1RNBJS4\",\"deliveryContext\":{\"isRedelivery\":false},\"timestamp\":1760117334927,\"source\":{\"type\":\"user\",\"userId\":\"U863ec6850ff494c8ad50b25afa94efb0\"},\"replyToken\":\"2cf6bef648fd49a7b9eca7e7f54c98fa\",\"mode\":\"active\"}]}"</t>
  </si>
  <si>
    <t>🔥 Processing order for trigger: 3942230028640583680</t>
  </si>
  <si>
    <t>summarizeOrdersToPayments key: 11/10/2025|Rare</t>
  </si>
  <si>
    <t>🔥 Deleted property for trigger: 3942230028640583680</t>
  </si>
  <si>
    <t>✅ Deleted trigger: 3942230028640583680</t>
  </si>
  <si>
    <t>sendDailyOrderSummary formattedToday : 11/10/2025</t>
  </si>
  <si>
    <t>sendDailyOrderSummary todayRows : [[1130,"10 Oct 2025 เวลา 11:39","2025-10-10T17:00:00.000Z","Dripping Hill","Green Oak",0.5,120,60,"โอนเงิน"],[1130,"10 Oct 2025 เวลา 11:39","2025-10-10T17:00:00.000Z","Dripping Hill","Red Oak",0.4,120,48,"โอนเงิน"],[1130,"10 Oct 2025 เวลา 11:39","2025-10-10T17:00:00.000Z","Dripping Hill","Cos",0.1,120,12,"โอนเงิน"],[1131,"10 Oct 2025 เวลา 19:44","2025-10-10T17:00:00.000Z","ไวท์เฮ้าส์","Red Oak",0.5,120,60,"เงินสด"],[1131,"10 Oct 2025 เวลา 19:44","2025-10-10T17:00:00.000Z","ไวท์เฮ้าส์","Cos",0.5,120,60,"เงินสด"],[1132,"10 Oct 2025 เวลา 20:26","2025-10-10T17:00:00.000Z","Pepper International","Red Oak",0.5,120,60,"เงินสด"],[1132,"10 Oct 2025 เวลา 20:26","2025-10-10T17:00:00.000Z","Pepper International","Cos",1.5,120,180,"เงินสด"],[1133,"10 Oct 2025 เวลา 20:56","2025-10-10T17:00:00.000Z","Nailed It Downtown","Green Oak",1,120,120,"โอนเงิน"],[1133,"10 Oct 2025 เวลา 20:56","2025-10-10T17:00:00.000Z","Nailed It Downtown","Red Oak",1,120,120,"โอนเงิน"],[1133,"10 Oct 2025 เวลา 20:56","2025-10-10T17:00:00.000Z","Nailed It Downtown","Frillice Iceberg",1,140,140,"โอนเงิน"],[1134,"11 Oct 2025 เวลา 00:25","2025-10-10T17:00:00.000Z","8 Dining","Cos",1,120,120,"เครดิต"],[1135,"11 Oct 2025 เวลา 00:29","2025-10-10T17:00:00.000Z","Rare","Cos",2,120,240,"เครดิต"]]</t>
  </si>
  <si>
    <t>json : "{\"date\":\"2025-10-10T23:38:50.759Z\",\"deliveryDate\":\"2025-10-11\",\"user\":\"ฌาณิ\",\"userLine\":\"ADMIN\",\"payMethod\":\"โอนเงิน\",\"userId\":\"ADMIN\",\"order\":[{\"name\":\"Green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</si>
  <si>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6517044196535173120</t>
  </si>
  <si>
    <t>🔥 Processing order for trigger: 6517044196535173120</t>
  </si>
  <si>
    <t>summarizeOrdersToPayments key: 11/10/2025|ฌาณิ</t>
  </si>
  <si>
    <t>🔥 Deleted property for trigger: 6517044196535173120</t>
  </si>
  <si>
    <t>✅ Deleted trigger: 6517044196535173120</t>
  </si>
  <si>
    <t>sendDailyPackingSummary formattedToday : 11/10/2025</t>
  </si>
  <si>
    <t>sendDailyPackingSummary todayRows : [[1130,"10 Oct 2025 เวลา 11:39","2025-10-10T17:00:00.000Z","Dripping Hill","Green Oak",0.5,120,60,"โอนเงิน"],[1130,"10 Oct 2025 เวลา 11:39","2025-10-10T17:00:00.000Z","Dripping Hill","Red Oak",0.4,120,48,"โอนเงิน"],[1130,"10 Oct 2025 เวลา 11:39","2025-10-10T17:00:00.000Z","Dripping Hill","Cos",0.1,120,12,"โอนเงิน"],[1131,"10 Oct 2025 เวลา 19:44","2025-10-10T17:00:00.000Z","ไวท์เฮ้าส์","Red Oak",0.5,120,60,"เงินสด"],[1131,"10 Oct 2025 เวลา 19:44","2025-10-10T17:00:00.000Z","ไวท์เฮ้าส์","Cos",0.5,120,60,"เงินสด"],[1132,"10 Oct 2025 เวลา 20:26","2025-10-10T17:00:00.000Z","Pepper International","Red Oak",0.5,120,60,"เงินสด"],[1132,"10 Oct 2025 เวลา 20:26","2025-10-10T17:00:00.000Z","Pepper International","Cos",1.5,120,180,"เงินสด"],[1133,"10 Oct 2025 เวลา 20:56","2025-10-10T17:00:00.000Z","Nailed It Downtown","Green Oak",1,120,120,"โอนเงิน"],[1133,"10 Oct 2025 เวลา 20:56","2025-10-10T17:00:00.000Z","Nailed It Downtown","Red Oak",1,120,120,"โอนเงิน"],[1133,"10 Oct 2025 เวลา 20:56","2025-10-10T17:00:00.000Z","Nailed It Downtown","Frillice Iceberg",1,140,140,"โอนเงิน"],[1134,"11 Oct 2025 เวลา 00:25","2025-10-10T17:00:00.000Z","8 Dining","Cos",1,120,120,"เครดิต"],[1135,"11 Oct 2025 เวลา 00:29","2025-10-10T17:00:00.000Z","Rare","Cos",2,120,240,"เครดิต"],[1136,"11 Oct 2025 เวลา 06:39","2025-10-10T17:00:00.000Z","ฌาณิ","Green Oak",1,120,120,"โอนเงิน"],[1136,"11 Oct 2025 เวลา 06:39","2025-10-10T17:00:00.000Z","ฌาณิ","Red Oak",1,120,120,"โอนเงิน"],[1136,"11 Oct 2025 เวลา 06:39","2025-10-10T17:00:00.000Z","ฌาณิ","Frillice Iceberg",1,140,140,"โอนเงิน"],[1136,"11 Oct 2025 เวลา 06:39","2025-10-10T17:00:00.000Z","ฌาณิ","Baby Cos",1,120,120,"โอนเงิน"]]</t>
  </si>
  <si>
    <t>json : "{\"destination\":\"Uffcadd844141cf0a43c0c2c87fb2389e\",\"events\":[{\"type\":\"message\",\"message\":{\"type\":\"text\",\"id\":\"582701490175738010\",\"quoteToken\":\"9HZ9BpiB_yEVo5DPv33nSBeRCj9Isvvdu-W2S10WdWrrFRGxlbGukQq8uKuyVgDiC_KVwOCjSwzZg5Q23wQfKEyjhqZJTqxSGjGGDr9Ub5Cwx4xP3ytsANdSzaSQze95U2ZAZKzstXrVigi1-qf2hQ\",\"text\":\"แฟทบอย\\nเรดคอรัล 1 โล\\nฟิลเลย์1 โล\\nร็อกเกต 0.5 โล\"},\"webhookEventId\":\"01K78GC1Y9JSEJZH0HH3C5ZMYG\",\"deliveryContext\":{\"isRedelivery\":false},\"timestamp\":1760148457331,\"source\":{\"type\":\"user\",\"userId\":\"Uc0f3910d135521f0995ac379d0c945f8\"},\"replyToken\":\"9e8d3a8f07564bf89e0f130395025d97\",\"mode\":\"active\"}]}"</t>
  </si>
  <si>
    <t>json : "{\"destination\":\"Uffcadd844141cf0a43c0c2c87fb2389e\",\"events\":[{\"type\":\"message\",\"message\":{\"type\":\"text\",\"id\":\"582701544635106151\",\"quoteToken\":\"sY6ajs3A7_0q751q7OWA_5asa3jRqwhY-9O3A0ZdpZHyemWlSM9vFs5FPb8w-4m9ky8oAkIcU0SgzGQusIkUvdKMexta34Fpl7t4u-qdwPyQHyq1L4fJlx5mNuMzs7a7g0yPCNsgGkx9-DAjkx2PUw\",\"text\":\"เอทบิสโทร\\nเรดคอรัล 1\\nเบบี้คอส 1โล\\nฟิลเลย์ 1 โลค่ะ\"},\"webhookEventId\":\"01K78GD1SDBRZZFVJ3W3PN66MX\",\"deliveryContext\":{\"isRedelivery\":false},\"timestamp\":1760148489873,\"source\":{\"type\":\"user\",\"userId\":\"Uc0f3910d135521f0995ac379d0c945f8\"},\"replyToken\":\"9118b76f73c24510ae8ca103e2453f4f\",\"mode\":\"active\"}]}"</t>
  </si>
  <si>
    <t>json : "{\"date\":\"2025-10-11T02:48:25.575Z\",\"deliveryDate\":\"2025-10-11\",\"user\":\"8 Bistro\",\"userLine\":\"ADMIN\",\"payMethod\":\"เครดิต\",\"userId\":\"ADMIN\",\"order\":[{\"name\":\"Frillice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Cos\",\"nameTh\":\"เบบี้คอส\",\"amount\":1,\"price\":120,\"subtotal\":120},{\"name\":\"Red Coral\",\"nameTh\":\"เรดคอรัล\",\"amount\":1,\"price\":140,\"subtotal\":140}]}"</t>
  </si>
  <si>
    <t>🔥 Queued order with Trigger ID: 5777887609158107136</t>
  </si>
  <si>
    <t>json : "{\"date\":\"2025-10-11T02:49:19.486Z\",\"deliveryDate\":\"2025-10-11\",\"user\":\"Fat Boy\",\"userLine\":\"ADMIN\",\"payMethod\":\"เครดิต\",\"userId\":\"ADMIN\",\"order\":[{\"name\":\"Frillice Iceberg\",\"nameTh\":\"ฟิลเลย์ไอซ์เบิร์ก\",\"amount\":1,\"price\":140,\"subtotal\":140},{\"name\":\"Wild Rocket\",\"nameTh\":\"ไวลด์ ร็อคเก็ต\",\"amount\":0.5,\"price\":300,\"subtotal\":150},{\"name\":\"Red Coral\",\"nameTh\":\"เรดคอรัล\",\"amount\":1,\"price\":140,\"subtotal\":140}]}"</t>
  </si>
  <si>
    <t>🔥 Queued order with Trigger ID: 1925343631598682112</t>
  </si>
  <si>
    <t>🔥 Processing order for trigger: 5777887609158107136</t>
  </si>
  <si>
    <t>summarizeOrdersToPayments key: 11/10/2025|8 Bistro</t>
  </si>
  <si>
    <t>🔥 Processing order for trigger: 1925343631598682112</t>
  </si>
  <si>
    <t>summarizeOrdersToPayments key: 11/10/2025|Fat Boy</t>
  </si>
  <si>
    <t>✅ เริ่ม generateAdminDeliveryDocs สำหรับ: 8 Bistro วันที่: 11102025</t>
  </si>
  <si>
    <t>✨ สร้างเลขที่เอกสารใหม่: DS111025003</t>
  </si>
  <si>
    <t>💾 อัปเดตเลขที่เอกสาร DS111025003 ใน Payments แถวที่ 2381</t>
  </si>
  <si>
    <t>✅ เริ่ม generateAdminDeliveryDocs สำหรับ: Fat Boy วันที่: 11102025</t>
  </si>
  <si>
    <t>🔥 Deleted property for trigger: 5777887609158107136</t>
  </si>
  <si>
    <t>✅ Deleted trigger: 5777887609158107136</t>
  </si>
  <si>
    <t>✨ สร้างเลขที่เอกสารใหม่: DS111025004</t>
  </si>
  <si>
    <t>💾 อัปเดตเลขที่เอกสาร DS111025004 ใน Payments แถวที่ 2382</t>
  </si>
  <si>
    <t>🔥 Deleted property for trigger: 1925343631598682112</t>
  </si>
  <si>
    <t>✅ Deleted trigger: 1925343631598682112</t>
  </si>
  <si>
    <t>json : "{\"date\":\"2025-10-11T03:49:12.431Z\",\"deliveryDate\":\"2025-10-11\",\"user\":\"8 Dining\",\"userLine\":\"ADMIN\",\"payMethod\":\"เครดิต\",\"userId\":\"ADMIN\",\"order\":[{\"name\":\"Baby Cos\",\"nameTh\":\"เบบี้คอส\",\"amount\":1,\"price\":120,\"subtotal\":120}]}"</t>
  </si>
  <si>
    <t>🔥 Queued order with Trigger ID: 5127174268240527360</t>
  </si>
  <si>
    <t>json : "{\"date\":\"2025-10-11T03:49:51.248Z\",\"deliveryDate\":\"2025-10-11\",\"user\":\"Rare\",\"userLine\":\"ADMIN\",\"payMethod\":\"เครดิต\",\"userId\":\"ADMIN\",\"order\":[{\"name\":\"Cos\",\"nameTh\":\"คอส\",\"amount\":1,\"price\":120,\"subtotal\":120},{\"name\":\"Baby Cos\",\"nameTh\":\"เบบี้คอส\",\"amount\":1,\"price\":120,\"subtotal\":120}]}"</t>
  </si>
  <si>
    <t>🔥 Queued order with Trigger ID: 867417397600976896</t>
  </si>
  <si>
    <t>🔥 Processing order for trigger: 5127174268240527360</t>
  </si>
  <si>
    <t>Found 1 rows to delete for shop "8 Dining" on 11/10/2025.</t>
  </si>
  <si>
    <t>Deleted row: 4344</t>
  </si>
  <si>
    <t>Found existing payment summary at data index: 2376</t>
  </si>
  <si>
    <t>Row 2378 updated successfully.</t>
  </si>
  <si>
    <t>🔥 Processing order for trigger: 867417397600976896</t>
  </si>
  <si>
    <t>✅ เริ่ม generateAdminDeliveryDocs สำหรับ: 8 Dining วันที่: 11102025</t>
  </si>
  <si>
    <t>Found 1 rows to delete for shop "Rare" on 11/10/2025.</t>
  </si>
  <si>
    <t>Found existing payment summary at data index: 2377</t>
  </si>
  <si>
    <t>Row 2379 updated successfully.</t>
  </si>
  <si>
    <t>🗑️ ลบไฟล์เก่า: 8 Dining-DS111025001.pdf</t>
  </si>
  <si>
    <t>🔍 พบเลขที่เอกสารเดิมใน Payments: DS111025001</t>
  </si>
  <si>
    <t>✅ เริ่ม generateAdminDeliveryDocs สำหรับ: Rare วันที่: 11102025</t>
  </si>
  <si>
    <t>🗑️ ลบไฟล์เก่า: Rare-DS111025002.pdf</t>
  </si>
  <si>
    <t>🔍 พบเลขที่เอกสารเดิมใน Payments: DS111025002</t>
  </si>
  <si>
    <t>💾 อัปเดตเลขที่เอกสาร DS111025001 ใน Payments แถวที่ 2378</t>
  </si>
  <si>
    <t>🔥 Deleted property for trigger: 5127174268240527360</t>
  </si>
  <si>
    <t>✅ Deleted trigger: 5127174268240527360</t>
  </si>
  <si>
    <t>💾 อัปเดตเลขที่เอกสาร DS111025002 ใน Payments แถวที่ 2379</t>
  </si>
  <si>
    <t>🔥 Deleted property for trigger: 867417397600976896</t>
  </si>
  <si>
    <t>✅ Deleted trigger: 867417397600976896</t>
  </si>
  <si>
    <t>json : "{\"destination\":\"Uffcadd844141cf0a43c0c2c87fb2389e\",\"events\":[{\"type\":\"message\",\"message\":{\"type\":\"text\",\"id\":\"582712284049309970\",\"quotedMessageId\":\"582699072545882252\",\"quoteToken\":\"3UOmstfFBdfXvv-uEwnb4sM0KUAHCgXcnihAWh0Z-IHAL-dAMw7O5Ow1uO38xb_1__4rqhJmoxlAOZw-t8CVedlRyvVyq7UOg2VPJTwUA5_OrD6i2w9waqBBhKT8sQQy1RxW7BXepdlA-23RH41DDw\",\"text\":\"ได้หมดค่ะ ขอโทษที่ตอบช้าค่ะ ไลน์โดมีปัญหา ไม่ค่อยแจ้งเตือย\"},\"webhookEventId\":\"01K78PGCSBGA01BN07R11HQQA2\",\"deliveryContext\":{\"isRedelivery\":false},\"timestamp\":1760154890996,\"source\":{\"type\":\"user\",\"userId\":\"Ua560acbf9a31e34c0b4e4c64e77ac84d\"},\"replyToken\":\"4120e6267a124fd2bf4f2335c7165fdf\",\"mode\":\"active\"}]}"</t>
  </si>
  <si>
    <t>json : "{\"date\":\"2025-10-11T03:58:21.124Z\",\"deliveryDate\":\"2025-10-04\",\"user\":\"Nailed It Downtown\",\"userLine\":\"ADMIN\",\"payMethod\":\"โอนเงิน\",\"userId\":\"ADMIN\",\"order\":[{\"name\":\"Green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Iceberg\",\"nameTh\":\"ฟิลเลย์ไอซ์เบิร์ก\",\"amount\":1,\"price\":140,\"subtotal\":140},{\"name\":\"Wild Rocket\",\"nameTh\":\"ไวลด์ ร็อคเก็ต\",\"amount\":0.5,\"price\":300,\"subtotal\":150},{\"name\":\"Mizuna\",\"nameTh\":\"มิซูน่า\",\"amount\":0.5,\"price\":230,\"subtotal\":115}]}"</t>
  </si>
  <si>
    <t>🔥 Queued order with Trigger ID: 7244876570060390400</t>
  </si>
  <si>
    <t>🔥 Processing order for trigger: 7244876570060390400</t>
  </si>
  <si>
    <t>Found 5 rows to delete for shop "Nailed It Downtown" on 04/10/2025.</t>
  </si>
  <si>
    <t>Deleted row: 4264</t>
  </si>
  <si>
    <t>Deleted row: 4263</t>
  </si>
  <si>
    <t>Deleted row: 4262</t>
  </si>
  <si>
    <t>Deleted row: 4261</t>
  </si>
  <si>
    <t>Deleted row: 4260</t>
  </si>
  <si>
    <t>Found existing payment summary at data index: 2337</t>
  </si>
  <si>
    <t>Row 2339 updated successfully.</t>
  </si>
  <si>
    <t>🔥 Deleted property for trigger: 7244876570060390400</t>
  </si>
  <si>
    <t>✅ Deleted trigger: 7244876570060390400</t>
  </si>
  <si>
    <t>json : "{\"destination\":\"Uffcadd844141cf0a43c0c2c87fb2389e\",\"events\":[{\"type\":\"message\",\"message\":{\"type\":\"text\",\"id\":\"582718858973151254\",\"quoteToken\":\"Ca5R07eybwoA8Do_cW-oTvHMsevrNpmTk8AyMhkGFT2z3wouZCwe78VdbY43VCpwqrVFRbT6FKGunntVUfTheq2yUgdv1_ujo0E6sUciVbvi9BIfYgSRfpqzVUGqlkX7TxqhAqk-TpCvJ2d5GthNFQ\",\"text\":\"รบกวนติดตามขนส่งให้หน่อยนะคะ\"},\"webhookEventId\":\"01K78T8061RRGSHPNGX5Y1B129\",\"deliveryContext\":{\"isRedelivery\":false},\"timestamp\":1760158810017,\"source\":{\"type\":\"user\",\"userId\":\"Uf31fcbb445a04ac9cfb8fb58a37d2724\"},\"replyToken\":\"0ba1259bed8a4cbcbe0c1f7d81b37b70\",\"mode\":\"active\"}]}"</t>
  </si>
  <si>
    <t>json : "{\"destination\":\"Uffcadd844141cf0a43c0c2c87fb2389e\",\"events\":[{\"type\":\"message\",\"message\":{\"type\":\"text\",\"id\":\"582720874369515676\",\"quoteToken\":\"uOx6qQTkyb23JWv59wRu3oF1DDuqV8bmP5kjQnTWUetAUpWs10eFG45Mo06kelFNZNAGwFq7V302FijpGlBt8Rc9myk9fWNTwaE3SVrffQDxOVEhY_-lCkhpWiVeuEAcoxqJTglLb024vyMFXy1iyQ\",\"text\":\"ได้รับแล้วค่ะ\"},\"webhookEventId\":\"01K78VCN3ANKP5P3682TXS3ZCX\",\"deliveryContext\":{\"isRedelivery\":false},\"timestamp\":1760160011280,\"source\":{\"type\":\"user\",\"userId\":\"Uf31fcbb445a04ac9cfb8fb58a37d2724\"},\"replyToken\":\"e5f9042ca3384828b30c0960ce9e11c3\",\"mode\":\"active\"}]}"</t>
  </si>
  <si>
    <t>json : "{\"destination\":\"Uffcadd844141cf0a43c0c2c87fb2389e\",\"events\":[{\"type\":\"message\",\"message\":{\"type\":\"text\",\"id\":\"582723112618426558\",\"quoteToken\":\"mUDqyLFUAlQCMh172YY06WYa1UgT1XbFGKIyPx6Ppb7y8Lo7H28xZp6QhOvseUvUT6Ws5YEDplShSdp-cgMnMMUstGN-3FRQlmB_ZxVBRuRRydjVrup09xBtJSIXb0NpsgcnxqILePxoob_V3Pg0IQ\",\"text\":\"ขาดบิลสัปดาห์ที่แบ้วนะคะ กรีน1 เรด 1 ฟิลเล1 ร็อดเกต0.5 มิซุน่ส 0.5\"},\"webhookEventId\":\"01K78WNC6EW9PG2XV4TTN9TQ4J\",\"deliveryContext\":{\"isRedelivery\":false},\"timestamp\":1760161345343,\"source\":{\"type\":\"user\",\"userId\":\"Ua560acbf9a31e34c0b4e4c64e77ac84d\"},\"replyToken\":\"0cc9c2e0d3a847f7b025cfa804a412a0\",\"mode\":\"active\"}]}"</t>
  </si>
  <si>
    <t>json : "{\"destination\":\"Uffcadd844141cf0a43c0c2c87fb2389e\",\"events\":[{\"type\":\"message\",\"message\":{\"type\":\"image\",\"id\":\"582726110639292677\",\"quoteToken\":\"hkIzPtEX2KigK13iwk19A2QRhjsngeIECAeRuWb4GPaUUfLA58jgyNzeitltZUoJXZqnUP6CMPy0lWUmVQFq42uQde3gc1WfpbOo-hC88Ybn1sax5IcuuNATvTJs6L2c82Esn0eYA2mSK9j_J4d1tQ\",\"contentProvider\":{\"type\":\"line\"}},\"webhookEventId\":\"01K78YBX7B1Q71GB2WNZPBSN9N\",\"deliveryContext\":{\"isRedelivery\":false},\"timestamp\":1760163132441,\"source\":{\"type\":\"user\",\"userId\":\"U38cf79a0245305294a59833353cea1ae\"},\"replyToken\":\"1f270c02d268450ead44507b95f1e43e\",\"mode\":\"active\"}]}"</t>
  </si>
  <si>
    <t>json : "{\"destination\":\"Uffcadd844141cf0a43c0c2c87fb2389e\",\"events\":[{\"type\":\"message\",\"message\":{\"type\":\"text\",\"id\":\"582726116008002005\",\"quoteToken\":\"o-Oxh-GmKPM1iBIPpjb-aceYjfwaQOvXb6SGcHAHdnQH1-fcEJyYARFRv_VAbWV1xLFiYwQxXeu2-IU8lv4x0b-fMVglGyJd1O6uOUAFZ0T3OfWLuAxg6_RsR41VMM-EheQG-LVXN2WVuCQq4-SUXQ\",\"text\":\"ขอบคุณค่า\"},\"webhookEventId\":\"01K78YC06JG29X2CVJCTHM3JAZ\",\"deliveryContext\":{\"isRedelivery\":false},\"timestamp\":1760163135476,\"source\":{\"type\":\"user\",\"userId\":\"U38cf79a0245305294a59833353cea1ae\"},\"replyToken\":\"febafa0fe18344739ca83308a75c8431\",\"mode\":\"active\"}]}"</t>
  </si>
  <si>
    <t>json : "{\"destination\":\"Uffcadd844141cf0a43c0c2c87fb2389e\",\"events\":[{\"type\":\"message\",\"message\":{\"type\":\"text\",\"id\":\"582749886320476947\",\"quoteToken\":\"PFcg26w1JEJCGNn1DHKVrC3jqM6hpcRZHjeNv60-myxPPHOtREDzRZcciVKIiLzTWJB1AtTbERucN2ZD1tRlkYhu9_MEqysK98sUjn48t14dAxHHYSxbLzRuHBCkzaEFKjccZ3qswOeF8iYvdzAZAg\",\"text\":\"สั่งผัก\"},\"webhookEventId\":\"01K79BWCFA7GAWD6EZGHEWK4HE\",\"deliveryContext\":{\"isRedelivery\":false},\"timestamp\":1760177303766,\"source\":{\"type\":\"user\",\"userId\":\"U0a6caa79590587d5269bfdd7dcb6f3c2\"},\"replyToken\":\"d0cee2ec01574ef3ae80fea1a209d7fb\",\"mode\":\"active\"}]}"</t>
  </si>
  <si>
    <t>json : "{\"date\":\"2025-10-11T10:10:57.571Z\",\"deliveryDate\":\"2025-10-12\",\"user\":\"Homie\",\"userLine\":\"namm\",\"payMethod\":\"โอนเงิน\",\"userId\":\"U0a6caa79590587d5269bfdd7dcb6f3c2\",\"order\":[{\"name\":\"Red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</si>
  <si>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{"sentMessages":[{"id":"582750151283048521","quoteToken":"nx9S3gSeioaM4pMuROasQ_Ck2wnVp1zIY0jCB_o-rQrBF2KRkzgBymJQ_Zpxx96NkjU4VPN6n0sJr7eDSXrckBi1gjmp88sjW50GDr8OjevyWBVBdunM97fO9H8e6E297TGIawAN4u2KkF9--zK54Q"}]}</t>
  </si>
  <si>
    <t>🔥 Queued order with Trigger ID: 4016377622484221952</t>
  </si>
  <si>
    <t>🔥 Processing order for trigger: 4016377622484221952</t>
  </si>
  <si>
    <t>Delivery Date : Sun Oct 12 2025 07:00:00 GMT+0700 (เวลาอินโดจีน)</t>
  </si>
  <si>
    <t>Delivery Date Formated: 12/10/2025</t>
  </si>
  <si>
    <t>summarizeOrdersToPayments key: 12/10/2025|Homie</t>
  </si>
  <si>
    <t>🔥 Deleted property for trigger: 4016377622484221952</t>
  </si>
  <si>
    <t>✅ Deleted trigger: 4016377622484221952</t>
  </si>
  <si>
    <t>json : "{\"destination\":\"Uffcadd844141cf0a43c0c2c87fb2389e\",\"events\":[{\"type\":\"message\",\"message\":{\"type\":\"text\",\"id\":\"582773856969162941\",\"quoteToken\":\"njnA075_aVW4r4htc_Viba7BWTqtVmeiD1L63Own54reDO604mHbMkGvPiwngsYWLcExI7pOS-q53xXqn3IzGty39gnwvtxnM78m84RIDOOhiCL0cXi7sIaAunxFJfIzFEIWllqz3XnJft4xLC7YAA\",\"text\":\"สั่งผัก\"},\"webhookEventId\":\"01K79SGD791HYP3DDXN13JYDY6\",\"deliveryContext\":{\"isRedelivery\":false},\"timestamp\":1760191591299,\"source\":{\"type\":\"user\",\"userId\":\"Uf31fcbb445a04ac9cfb8fb58a37d2724\"},\"replyToken\":\"7ed3bbdf5f1f4e7a84400605c5e6f11a\",\"mode\":\"active\"}]}"</t>
  </si>
  <si>
    <t>json : "{\"date\":\"2025-10-11T14:07:26.568Z\",\"deliveryDate\":\"2025-10-12\",\"user\":\"Pepper International\",\"userLine\":\"Nöei\",\"payMethod\":\"เงินสด\",\"userId\":\"Uf31fcbb445a04ac9cfb8fb58a37d2724\",\"order\":[{\"name\":\"Red Oak\",\"nameTh\":\"เรดโอ๊ค \",\"amount\":0.5,\"price\":120,\"subtotal\":60,\"image\":\"https://i.postimg.cc/8F4451pB/08.png\"},{\"name\":\"Cos\",\"nameTh\":\"คอส\",\"amount\":1.5,\"price\":120,\"subtotal\":180,\"image\":\"https://i.postimg.cc/643mw8Cv/03.png\"}]}"</t>
  </si>
  <si>
    <t>📬 pushFlexMessage : {"sentMessages":[{"id":"582773952951878060","quoteToken":"Ozn-OB2nG-Osz8lGIAMhqdQaa4NZXq46Ou1AZalZ-R_Xj8c9whVBGis2O_8RCXCnmpU3cafle4pqh8sFcGy5BKfV4Fbzo6LxxlZ5SDlrYRXNBA8c3bP6hdz5H2MG0iD1DCV_weqbfYZ7IpzSxhN4Wg"}]}</t>
  </si>
  <si>
    <t>🔥 Queued order with Trigger ID: 4003134735072100352</t>
  </si>
  <si>
    <t>🔥 Processing order for trigger: 4003134735072100352</t>
  </si>
  <si>
    <t>summarizeOrdersToPayments key: 12/10/2025|Pepper International</t>
  </si>
  <si>
    <t>🔥 Deleted property for trigger: 4003134735072100352</t>
  </si>
  <si>
    <t>✅ Deleted trigger: 4003134735072100352</t>
  </si>
  <si>
    <t>json : "{\"destination\":\"Uffcadd844141cf0a43c0c2c87fb2389e\",\"events\":[{\"type\":\"message\",\"message\":{\"type\":\"text\",\"id\":\"582779388752560490\",\"quoteToken\":\"r8yBvN6E5duoSAwo2vkrmUwX9HLhkOW-t-GAwXeLN4IiLqkoAAjlmlXKEUugIwKdnICDCA2_yu3O5ri9QGSyFyJKoRSZzu6G3M1Q7VkMwc8rUG9-neo4S-uWxZxrP1dkeOoO-Ez8EwYYVT2gXEvZaQ\",\"text\":\"เคน\\nเรดคอรัล 1 โล\"},\"webhookEventId\":\"01K79WN19QW6HD1VNGQHQ1E0SN\",\"deliveryContext\":{\"isRedelivery\":false},\"timestamp\":1760194888508,\"source\":{\"type\":\"user\",\"userId\":\"Uc0f3910d135521f0995ac379d0c945f8\"},\"replyToken\":\"e676aa50ce06449ba4f8b8dac8eeacef\",\"mode\":\"active\"}]}"</t>
  </si>
  <si>
    <t>json : "{\"destination\":\"Uffcadd844141cf0a43c0c2c87fb2389e\",\"events\":[{\"type\":\"message\",\"message\":{\"type\":\"text\",\"id\":\"582779415378002363\",\"quoteToken\":\"8XgbkXRiApTCqGFdi3lE-Upt9YJ4K3MVP3C-eqz2Rd1LSqOjJeH8Tn-1MHym7qwtdQ9UofXPgjW3Z1Kl2n3ArFQVGsAA7BVJRMjPTIOgcHZYekYPp-EHJmbyz3MAOzyYkHukDd4Qgc3nlT8W9vlq7g\",\"text\":\"แฟทบอย\\nฟิลเลย์ 1 โล\\nเรดคอรัล 1 โล\"},\"webhookEventId\":\"01K79WNGSK00CTSYSZMYV7F714\",\"deliveryContext\":{\"isRedelivery\":false},\"timestamp\":1760194904376,\"source\":{\"type\":\"user\",\"userId\":\"Uc0f3910d135521f0995ac379d0c945f8\"},\"replyToken\":\"a5768253131a46c8ab2e85c98c6407c1\",\"mode\":\"active\"}]}"</t>
  </si>
  <si>
    <t>json : "{\"destination\":\"Uffcadd844141cf0a43c0c2c87fb2389e\",\"events\":[{\"type\":\"message\",\"message\":{\"type\":\"text\",\"id\":\"582779456062750844\",\"quoteToken\":\"XTW_dhTGbZFeVMJtvKryp6tyvWrYqOzJicXwZ_omCl04KJ72QvioD9ndoMbzSZNokPf4ZvELOEsdawMp8OrUjKrJ-qcFx2jcQRq-_TDeMAYktO9P7BjcX0Z0ky-aARGTOOktbs3kGVDyi7sJAWKecA\",\"text\":\"โชเน็นซิตี้ลิ้งค์\\nคอส 5 โล\\nกรีน 1 โล\\nเรด 1 โลค่ะ\"},\"webhookEventId\":\"01K79WP8EJB2MJ1RMJ8P7H220V\",\"deliveryContext\":{\"isRedelivery\":false},\"timestamp\":1760194928622,\"source\":{\"type\":\"user\",\"userId\":\"Uc0f3910d135521f0995ac379d0c945f8\"},\"replyToken\":\"55aa8e9509c4415d94f3ea137a1373e2\",\"mode\":\"active\"}]}"</t>
  </si>
  <si>
    <t>json : "{\"date\":\"2025-10-11T15:13:17.740Z\",\"deliveryDate\":\"2025-10-12\",\"user\":\"มุมสเต็ก\",\"userLine\":\"ADMIN\",\"payMethod\":\"โอนเงิน\",\"userId\":\"ADMIN\",\"order\":[{\"name\":\"Green Oak\",\"nameTh\":\"กรีนโอ๊ค \",\"amount\":1,\"price\":120,\"subtotal\":120},{\"name\":\"Cos\",\"nameTh\":\"คอส\",\"amount\":1,\"price\":120,\"subtotal\":120}]}"</t>
  </si>
  <si>
    <t>🔥 Queued order with Trigger ID: 1527630853989990400</t>
  </si>
  <si>
    <t>🔥 Processing order for trigger: 1527630853989990400</t>
  </si>
  <si>
    <t>summarizeOrdersToPayments key: 12/10/2025|มุมสเต็ก</t>
  </si>
  <si>
    <t>🔥 Deleted property for trigger: 1527630853989990400</t>
  </si>
  <si>
    <t>✅ Deleted trigger: 1527630853989990400</t>
  </si>
  <si>
    <t>json : "{\"destination\":\"Uffcadd844141cf0a43c0c2c87fb2389e\",\"events\":[{\"type\":\"message\",\"message\":{\"type\":\"text\",\"id\":\"582798598279528517\",\"quoteToken\":\"XOCG7K_jLFeDZE7R9EGCTvBrBLuxP3-Jkd93UkUUkYFTIza8ay14s382q4kfgYNzwWtPYE1ZpdUgSp3IomLbQJMJOFK1VCi4B2fwTC6qLt35SrVVI4fMdTK8UtmXVYhF-jFft3N0j00A3s4_ay-rwg\",\"text\":\"    สั่งผักสลัดหน่อยค่ะ\\n\\n\\n\\nฟินเดย์1โล\\nผักเบบี้คอส1โล\\nขอบคุณค่ะ\\n\\n\"},\"webhookEventId\":\"01K7A7JEPTNXNS0VE43NVD2QFF\",\"deliveryContext\":{\"isRedelivery\":false},\"timestamp\":1760206338271,\"source\":{\"type\":\"user\",\"userId\":\"U78617910c23af5dc02e8b5d4035a5026\"},\"replyToken\":\"e48a6cb627e14285bbc0031957c1049f\",\"mode\":\"active\"}]}"</t>
  </si>
  <si>
    <t>json : "{\"date\":\"2025-10-11T19:43:58.060Z\",\"deliveryDate\":\"2025-10-12\",\"user\":\"Rare\",\"userLine\":\"21gun\",\"payMethod\":\"เครดิต\",\"userId\":\"U863ec6850ff494c8ad50b25afa94efb0\",\"order\":[{\"name\":\"Cos\",\"nameTh\":\"คอส\",\"amount\":3,\"price\":120,\"subtotal\":360,\"image\":\"https://i.postimg.cc/643mw8Cv/03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</si>
  <si>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{"sentMessages":[{"id":"582807833113526307","quoteToken":"FNekUGFy6ygOgDtfsgqoRaYhT_9s3hoUl2MXoNoud5WxLAAJJ9xAT9ABADeutMMVdUG-CJUU4aDGn2x5eEws74kgyJ7TKyNP5eOCL-SaYcWcrLRLbuG37i8SEHMHClhIToCK_TFoRlesDqn-3WPz6A"}]}</t>
  </si>
  <si>
    <t>🔥 Queued order with Trigger ID: 6163501850441023488</t>
  </si>
  <si>
    <t>🔥 Processing order for trigger: 6163501850441023488</t>
  </si>
  <si>
    <t>summarizeOrdersToPayments key: 12/10/2025|Rare</t>
  </si>
  <si>
    <t>🔥 Deleted property for trigger: 6163501850441023488</t>
  </si>
  <si>
    <t>✅ Deleted trigger: 6163501850441023488</t>
  </si>
  <si>
    <t>sendDailyOrderSummary formattedToday : 12/10/2025</t>
  </si>
  <si>
    <t>sendDailyOrderSummary todayRows : [[1139,"11 Oct 2025 เวลา 17:13","2025-10-11T17:00:00.000Z","Homie","Red Oak",1,120,120,"โอนเงิน"],[1139,"11 Oct 2025 เวลา 17:13","2025-10-11T17:00:00.000Z","Homie","Cos",1,120,120,"โอนเงิน"],[1139,"11 Oct 2025 เวลา 17:13","2025-10-11T17:00:00.000Z","Homie","Frillice Iceberg",1,140,140,"โอนเงิน"],[1140,"11 Oct 2025 เวลา 21:08","2025-10-11T17:00:00.000Z","Pepper International","Red Oak",0.5,120,60,"เงินสด"],[1140,"11 Oct 2025 เวลา 21:08","2025-10-11T17:00:00.000Z","Pepper International","Cos",1.5,120,180,"เงินสด"],[1141,"11 Oct 2025 เวลา 22:14","2025-10-11T17:00:00.000Z","มุมสเต็ก","Green Oak",1,120,120,"โอนเงิน"],[1141,"11 Oct 2025 เวลา 22:14","2025-10-11T17:00:00.000Z","มุมสเต็ก","Cos",1,120,120,"โอนเงิน"],[1142,"12 Oct 2025 เวลา 02:45","2025-10-11T17:00:00.000Z","Rare","Cos",3,120,360,"เครดิต"],[1142,"12 Oct 2025 เวลา 02:45","2025-10-11T17:00:00.000Z","Rare","Frillice Iceberg",1,140,140,"เครดิต"]]</t>
  </si>
  <si>
    <t>json : "{\"destination\":\"Uffcadd844141cf0a43c0c2c87fb2389e\",\"events\":[{\"type\":\"message\",\"message\":{\"type\":\"text\",\"id\":\"582841769595502614\",\"quoteToken\":\"U_95pUPyopmHy5HFPQ0K46uMr293ByHqxY8JxmaTCx3NdeGavGvefWuS2FBpmHEu7GCo0RqZDRltq0BihHiHvPbcsULLVHe6oLoCcKvyDuc6j4pQ9kxaZJITMxzkq1oXl1OcqB2G--TlI-7Vn-KNqg\",\"text\":\"เอทบิสโทร\\nเบบี้คอส 1 โล\"},\"webhookEventId\":\"01K7B03QJ5NKV57EK382SQ6GE1\",\"deliveryContext\":{\"isRedelivery\":false},\"timestamp\":1760232070577,\"source\":{\"type\":\"user\",\"userId\":\"Uc0f3910d135521f0995ac379d0c945f8\"},\"replyToken\":\"7e035727559243c0803440452cb5dae4\",\"mode\":\"active\"}]}"</t>
  </si>
  <si>
    <t>sendDailyPackingSummary formattedToday : 12/10/2025</t>
  </si>
  <si>
    <t>sendDailyPackingSummary todayRows : [[1139,"11 Oct 2025 เวลา 17:13","2025-10-11T17:00:00.000Z","Homie","Red Oak",1,120,120,"โอนเงิน"],[1139,"11 Oct 2025 เวลา 17:13","2025-10-11T17:00:00.000Z","Homie","Cos",1,120,120,"โอนเงิน"],[1139,"11 Oct 2025 เวลา 17:13","2025-10-11T17:00:00.000Z","Homie","Frillice Iceberg",1,140,140,"โอนเงิน"],[1140,"11 Oct 2025 เวลา 21:08","2025-10-11T17:00:00.000Z","Pepper International","Red Oak",0.5,120,60,"เงินสด"],[1140,"11 Oct 2025 เวลา 21:08","2025-10-11T17:00:00.000Z","Pepper International","Cos",1.5,120,180,"เงินสด"],[1141,"11 Oct 2025 เวลา 22:14","2025-10-11T17:00:00.000Z","มุมสเต็ก","Green Oak",1,120,120,"โอนเงิน"],[1141,"11 Oct 2025 เวลา 22:14","2025-10-11T17:00:00.000Z","มุมสเต็ก","Cos",1,120,120,"โอนเงิน"],[1142,"12 Oct 2025 เวลา 02:45","2025-10-11T17:00:00.000Z","Rare","Cos",3,120,360,"เครดิต"],[1142,"12 Oct 2025 เวลา 02:45","2025-10-11T17:00:00.000Z","Rare","Frillice Iceberg",1,140,140,"เครดิต"]]</t>
  </si>
  <si>
    <t>json : "{\"date\":\"2025-10-12T03:09:30.381Z\",\"deliveryDate\":\"2025-10-12\",\"user\":\"Pepper International\",\"userLine\":\"ADMIN\",\"payMethod\":\"เงินสด\",\"userId\":\"ADMIN\",\"order\":[{\"name\":\"Red Oak\",\"nameTh\":\"เรดโอ๊ค \",\"amount\":0.5,\"price\":120,\"subtotal\":60},{\"name\":\"Cos\",\"nameTh\":\"คอส\",\"amount\":1,\"price\":120,\"subtotal\":120}]}"</t>
  </si>
  <si>
    <t>🔥 Queued order with Trigger ID: 2337526351596093440</t>
  </si>
  <si>
    <t>json : "{\"date\":\"2025-10-12T03:10:23.811Z\",\"deliveryDate\":\"2025-10-12\",\"user\":\"Shounen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\",\"amount\":1,\"price\":120,\"subtotal\":120},{\"name\":\"Cos\",\"nameTh\":\"คอส\",\"amount\":5,\"price\":120,\"subtotal\":600}]}"</t>
  </si>
  <si>
    <t>🔥 Queued order with Trigger ID: 1174014720357695488</t>
  </si>
  <si>
    <t>🔥 Processing order for trigger: 1174014720357695488</t>
  </si>
  <si>
    <t>summarizeOrdersToPayments key: 12/10/2025|Shounen Yakiniku</t>
  </si>
  <si>
    <t>✅ เริ่ม generateAdminDeliveryDocs สำหรับ: Shounen Yakiniku วันที่: 12102025</t>
  </si>
  <si>
    <t>json : "{\"date\":\"2025-10-12T03:11:12.889Z\",\"deliveryDate\":\"2025-10-12\",\"user\":\"Fat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</si>
  <si>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8266902658489516032</t>
  </si>
  <si>
    <t>✨ สร้างเลขที่เอกสารใหม่: DS121025002</t>
  </si>
  <si>
    <t>💾 อัปเดตเลขที่เอกสาร DS121025002 ใน Payments แถวที่ 2387</t>
  </si>
  <si>
    <t>🔥 Deleted property for trigger: 1174014720357695488</t>
  </si>
  <si>
    <t>✅ Deleted trigger: 1174014720357695488</t>
  </si>
  <si>
    <t>🔥 Processing order for trigger: 2337526351596093440</t>
  </si>
  <si>
    <t>Found 2 rows to delete for shop "Pepper International" on 12/10/2025.</t>
  </si>
  <si>
    <t>Deleted row: 4361</t>
  </si>
  <si>
    <t>Deleted row: 4360</t>
  </si>
  <si>
    <t>Found existing payment summary at data index: 2382</t>
  </si>
  <si>
    <t>Row 2384 updated successfully.</t>
  </si>
  <si>
    <t>json : "{\"date\":\"2025-10-12T03:12:05.935Z\",\"deliveryDate\":\"2025-10-12\",\"user\":\"8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</si>
  <si>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1096218233968525312</t>
  </si>
  <si>
    <t>✅ เริ่ม generateAdminDeliveryDocs สำหรับ: Pepper International วันที่: 12102025</t>
  </si>
  <si>
    <t>🗑️ ลบไฟล์เก่า: Pepper International-RC121025002.pdf</t>
  </si>
  <si>
    <t>🔥 Deleted property for trigger: 2337526351596093440</t>
  </si>
  <si>
    <t>✅ Deleted trigger: 2337526351596093440</t>
  </si>
  <si>
    <t>json : "{\"date\":\"2025-10-12T03:12:38.345Z\",\"deliveryDate\":\"2025-10-12\",\"user\":\"Ken Izakaya\",\"userLine\":\"ADMIN\",\"payMethod\":\"เครดิต\",\"userId\":\"ADMIN\",\"order\":[{\"name\":\"Red Coral\",\"nameTh\":\"เรดคอรัล\",\"amount\":1,\"price\":140,\"subtotal\":140}]}"</t>
  </si>
  <si>
    <t>🔥 Queued order with Trigger ID: 1145620562714820608</t>
  </si>
  <si>
    <t>🔥 Processing order for trigger: 1096218233968525312</t>
  </si>
  <si>
    <t>🔥 Processing order for trigger: 8266902658489516032</t>
  </si>
  <si>
    <t>summarizeOrdersToPayments key: 12/10/2025|8 Bistro</t>
  </si>
  <si>
    <t>✅ เริ่ม generateAdminDeliveryDocs สำหรับ: 8 Bistro วันที่: 12102025</t>
  </si>
  <si>
    <t>✨ สร้างเลขที่เอกสารใหม่: DS121025003</t>
  </si>
  <si>
    <t>summarizeOrdersToPayments key: 12/10/2025|Fat Boy</t>
  </si>
  <si>
    <t>💾 อัปเดตเลขที่เอกสาร DS121025003 ใน Payments แถวที่ 2388</t>
  </si>
  <si>
    <t>🔥 Deleted property for trigger: 1096218233968525312</t>
  </si>
  <si>
    <t>✅ Deleted trigger: 1096218233968525312</t>
  </si>
  <si>
    <t>✅ เริ่ม generateAdminDeliveryDocs สำหรับ: Fat Boy วันที่: 12102025</t>
  </si>
  <si>
    <t>✨ สร้างเลขที่เอกสารใหม่: DS121025004</t>
  </si>
  <si>
    <t>💾 อัปเดตเลขที่เอกสาร DS121025004 ใน Payments แถวที่ 2389</t>
  </si>
  <si>
    <t>🔥 Deleted property for trigger: 8266902658489516032</t>
  </si>
  <si>
    <t>✅ Deleted trigger: 8266902658489516032</t>
  </si>
  <si>
    <t>🔥 Processing order for trigger: 1145620562714820608</t>
  </si>
  <si>
    <t>summarizeOrdersToPayments key: 12/10/2025|Ken Izakaya</t>
  </si>
  <si>
    <t>✅ เริ่ม generateAdminDeliveryDocs สำหรับ: Ken Izakaya วันที่: 12102025</t>
  </si>
  <si>
    <t>✨ สร้างเลขที่เอกสารใหม่: DS121025005</t>
  </si>
  <si>
    <t>💾 อัปเดตเลขที่เอกสาร DS121025005 ใน Payments แถวที่ 2390</t>
  </si>
  <si>
    <t>🔥 Deleted property for trigger: 1145620562714820608</t>
  </si>
  <si>
    <t>✅ Deleted trigger: 1145620562714820608</t>
  </si>
  <si>
    <t>json : "{\"date\":\"2025-10-12T03:36:37.646Z\",\"deliveryDate\":\"2025-10-12\",\"user\":\"ฌาณิ\",\"userLine\":\"ADMIN\",\"payMethod\":\"โอนเงิน\",\"userId\":\"ADMIN\",\"order\":[{\"name\":\"Frillice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</si>
  <si>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4046220197718130688</t>
  </si>
  <si>
    <t>🔥 Processing order for trigger: 4046220197718130688</t>
  </si>
  <si>
    <t>summarizeOrdersToPayments key: 12/10/2025|ฌาณิ</t>
  </si>
  <si>
    <t>✅ เริ่ม generateAdminDeliveryDocs สำหรับ: ฌาณิ วันที่: 12102025</t>
  </si>
  <si>
    <t>🔥 Deleted property for trigger: 4046220197718130688</t>
  </si>
  <si>
    <t>✅ Deleted trigger: 4046220197718130688</t>
  </si>
  <si>
    <t>json : "{\"destination\":\"Uffcadd844141cf0a43c0c2c87fb2389e\",\"events\":[{\"type\":\"message\",\"message\":{\"type\":\"text\",\"id\":\"582866219938873757\",\"quoteToken\":\"iKdedF60xdpP_JfaHQxZsi3MdTTIW2t5CI_P878b7cbaP43_2_MaI07MS08O_bGX_Vb-fmeJLSfiD_FwbIA0c2I_N75VWIxuos_Y6dJ0NL6gpdndSk6l5iL8IFUKYohuuUhVfD2aWTISADid-PIqqg\",\"text\":\"Peper ลูกค้าสั่ง1.5\"},\"webhookEventId\":\"01K7BE0FDWSEKVQKKBKX9GQTG0\",\"deliveryContext\":{\"isRedelivery\":false},\"timestamp\":1760246644027,\"source\":{\"type\":\"group\",\"groupId\":\"C41747ea1efc18cc949d4a55a898fbe2d\",\"userId\":\"Ud156635914c6ab5e082eb8cdedf98f3a\"},\"replyToken\":\"d89ab371b78b4ee590d0970469dcb587\",\"mode\":\"active\"}]}"</t>
  </si>
  <si>
    <t>json : "{\"destination\":\"Uffcadd844141cf0a43c0c2c87fb2389e\",\"events\":[{\"type\":\"message\",\"message\":{\"type\":\"text\",\"id\":\"582866230978019468\",\"quoteToken\":\"j-uaQzv4J7vJ80j5VaqhhmMo61oy8rWyWc_fBwa-hZAIN4t38fSD8hC1Oe4s0f41UfIolUOEmJ32drdJAYFZkgGrLYaQklvhoJiwyobTAHez5oqrJKbAyhifR_sAZ6iTrvAFRTsDYLbFoorRkw-oLQ\",\"text\":\"ทำไมบิลมา 1โล\"},\"webhookEventId\":\"01K7BE0P84FH3J4WMV6AE6TS73\",\"deliveryContext\":{\"isRedelivery\":false},\"timestamp\":1760246650634,\"source\":{\"type\":\"group\",\"groupId\":\"C41747ea1efc18cc949d4a55a898fbe2d\",\"userId\":\"Ud156635914c6ab5e082eb8cdedf98f3a\"},\"replyToken\":\"0673cb9694684577ab561fd1930b624b\",\"mode\":\"active\"}]}"</t>
  </si>
  <si>
    <t>json : "{\"destination\":\"Uffcadd844141cf0a43c0c2c87fb2389e\",\"events\":[{\"type\":\"message\",\"message\":{\"type\":\"text\",\"id\":\"582866240021463554\",\"quoteToken\":\"JAzRUSR0IiZBfjH-ukglguhyHQWU2CxGkZLrWxcPDLBQwDRn2FZObxhm9p5R2FSDLpYfpAAHqPJr4LPwKxaM36zZ7k1_fb41Y2ZwZGfwwG678gAsQMLsFYhztaecwo9j4MLJCAwbObfwWS7wQdVgqA\",\"text\":\"@'Arbedeen Jemarican \",\"mention\":{\"mentionees\":[{\"index\":0,\"length\":20,\"userId\":\"U2164e0ac3039299ad657cac907aa1fee\",\"type\":\"user\",\"isSelf\":false}]}},\"webhookEventId\":\"01K7BE0VD2BA91QN9NGJRZ5HM6\",\"deliveryContext\":{\"isRedelivery\":false},\"timestamp\":1760246656074,\"source\":{\"type\":\"group\",\"groupId\":\"C41747ea1efc18cc949d4a55a898fbe2d\",\"userId\":\"Ud156635914c6ab5e082eb8cdedf98f3a\"},\"replyToken\":\"f4919894b0324cb7979096667d161445\",\"mode\":\"active\"}]}"</t>
  </si>
  <si>
    <t>json : "{\"destination\":\"Uffcadd844141cf0a43c0c2c87fb2389e\",\"events\":[{\"type\":\"message\",\"message\":{\"type\":\"image\",\"id\":\"582866287232287165\",\"quoteToken\":\"_jArS4GVlJnqapGCPtNs7uAdfHcPgwIxjIR7TH5RoQAj_wjuWF1dZr6jbr2kGvVp6t5sGU9tbb14b_CbXO54BGvP7jI5ZSmbQy629G7qEbDXplns0kX934yf3ce7sI_Rg2rdvDe5buHvLmCB94SsYg\",\"contentProvider\":{\"type\":\"line\"}},\"webhookEventId\":\"01K7BE1PVV4F2DP1745KGVASSD\",\"deliveryContext\":{\"isRedelivery\":false},\"timestamp\":1760246684395,\"source\":{\"type\":\"group\",\"groupId\":\"C41747ea1efc18cc949d4a55a898fbe2d\",\"userId\":\"Ud156635914c6ab5e082eb8cdedf98f3a\"},\"replyToken\":\"a035e2532459421ea39c011781b544b9\",\"mode\":\"active\"}]}"</t>
  </si>
  <si>
    <t>json : "{\"destination\":\"Uffcadd844141cf0a43c0c2c87fb2389e\",\"events\":[{\"type\":\"message\",\"message\":{\"type\":\"text\",\"id\":\"582867316413825233\",\"quoteToken\":\"A_WXI4WMlsnOaWIBe4IcZ-No3DUeOAd4YarEfbTwuTU6AvtgG4V-6c4NGTU1eSAyndQ0mLqT_ZP_cuuMF4qEaeWnil3Xnvw2QfBwz_XnGrfE6j3wcezF5nGD_A0jTHwiz7FLy91G9f-Dh9xCkoQegA\",\"text\":\"ไม่แจ้งลูกค้า\"},\"webhookEventId\":\"01K7BEME3XGARAN0MVVTFRXE1W\",\"deliveryContext\":{\"isRedelivery\":false},\"timestamp\":1760247297665,\"source\":{\"type\":\"group\",\"groupId\":\"C41747ea1efc18cc949d4a55a898fbe2d\",\"userId\":\"Ud156635914c6ab5e082eb8cdedf98f3a\"},\"replyToken\":\"da5a254b72e34b219ff807ec8114dcec\",\"mode\":\"active\"}]}"</t>
  </si>
  <si>
    <t>json : "{\"destination\":\"Uffcadd844141cf0a43c0c2c87fb2389e\",\"events\":[{\"type\":\"message\",\"message\":{\"type\":\"sticker\",\"id\":\"582867928127373765\",\"quoteToken\":\"6jtOTn5jzxdFriAeGkuAn-fTnTINPYm19HgabHI0ydnwE6Z0CI8pRvAB0ydH_pwOWMEmQ2BNV2YCSglHbJtlzQujDuhj07K2v2S4BYQR2UbisGPNeKfuMvKQ83u13D4uT6_CBmDi6xn2X9uysIjgfQ\",\"stickerId\":\"326738125\",\"packageId\":\"12312952\",\"stickerResourceType\":\"STATIC\",\"keywords\":[\"OK\",\"possible\",\"Yes\",\"Gotcha\",\"Affirmative\",\"right\"]},\"webhookEventId\":\"01K7BEZJ46MWB1BS37V60Q938H\",\"deliveryContext\":{\"isRedelivery\":false},\"timestamp\":1760247662221,\"source\":{\"type\":\"user\",\"userId\":\"Uf31fcbb445a04ac9cfb8fb58a37d2724\"},\"replyToken\":\"2178739f18334205b044af8054a4c617\",\"mode\":\"active\"}]}"</t>
  </si>
  <si>
    <t>json : "{\"destination\":\"Uffcadd844141cf0a43c0c2c87fb2389e\",\"events\":[{\"type\":\"message\",\"message\":{\"type\":\"text\",\"id\":\"582869148569436230\",\"quoteToken\":\"2ib77mqpGdcROVXHVlT1BBmFsUV4uTzgQx095AykVSYskI5Bjftg0OxG8yNxFzIky4ShXmvbM8CvY_INl0wKatjjVOgu7712zf8XU2EZmI-GjgkmiQBN1RttnRVXFQgXfa5yswInuY9aNQHr0z87SQ\",\"text\":\"รอบที่แล้วโดถามฮาเล็มค่ะไม่ได่กดสั่งออนไลน์ อาจจะไม่มีบิล\"},\"webhookEventId\":\"01K7BFNR2SJEK90H9C93JWTM4J\",\"deliveryContext\":{\"isRedelivery\":false},\"timestamp\":1760248389524,\"source\":{\"type\":\"user\",\"userId\":\"Ua560acbf9a31e34c0b4e4c64e77ac84d\"},\"replyToken\":\"e4a593ce13cc49de934549355ccfb2db\",\"mode\":\"active\"}]}"</t>
  </si>
  <si>
    <t>json : "{\"destination\":\"Uffcadd844141cf0a43c0c2c87fb2389e\",\"events\":[{\"type\":\"message\",\"message\":{\"type\":\"text\",\"id\":\"582878169125093923\",\"quoteToken\":\"o2Na8zsONYq3_s7vTL9BNJ0evEmtkPXU8bMsJBedzVU6JkMX3vKCCGYcFcrKti92txH3I4PTy1ka4921v8bLFrRkFRn3sxB2efCrYXrXQaXRZVvfpwtgBEuMJr3IAKilpiCjsAYPIEjGfUYKUXMjWw\",\"text\":\"สั่งผัก\"},\"webhookEventId\":\"01K7BMSTQ7380ZHVJ8ZZVWHWEK\",\"deliveryContext\":{\"isRedelivery\":false},\"timestamp\":1760253766239,\"source\":{\"type\":\"user\",\"userId\":\"Ub61ffc31749c91e81bdbf2f37821bf49\"},\"replyToken\":\"9b32dfdb413f470bb15542253eb37774\",\"mode\":\"active\"}]}"</t>
  </si>
  <si>
    <t>json : "{\"date\":\"2025-10-12T07:23:32.845Z\",\"deliveryDate\":\"2025-10-14\",\"user\":\"คริสตัลคาเฟ่\",\"userLine\":\"ร้าน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</si>
  <si>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{"sentMessages":[{"id":"582878252507595000","quoteToken":"blKn4jH7vHLAQTdCfsx427XiigL3r47HXiX9C94hO43Bt1pK1Z-xLl-tkOC6KrBD_H-aUayrKzjrET1rG7bQpx9Gqj_BdhSBtU-g-rfGd8s7nJAZbCDlPvXj1SpsyHK3hYUIHhXKmosEyGm1o7l3Fg"}]}</t>
  </si>
  <si>
    <t>🔥 Queued order with Trigger ID: 1131529221693243392</t>
  </si>
  <si>
    <t>🔥 Processing order for trigger: 1131529221693243392</t>
  </si>
  <si>
    <t>Delivery Date : Tue Oct 14 2025 07:00:00 GMT+0700 (เวลาอินโดจีน)</t>
  </si>
  <si>
    <t>Delivery Date Formated: 14/10/2025</t>
  </si>
  <si>
    <t>summarizeOrdersToPayments key: 14/10/2025|คริสตัลคาเฟ่</t>
  </si>
  <si>
    <t>🔥 Deleted property for trigger: 1131529221693243392</t>
  </si>
  <si>
    <t>✅ Deleted trigger: 1131529221693243392</t>
  </si>
  <si>
    <t>json : "{\"date\":\"2025-10-12T09:44:57.900Z\",\"deliveryDate\":\"2025-10-14\",\"user\":\"ยิ้มหวาน\",\"userLine\":\"YIMWAAN  Cafe’  \",\"payMethod\":\"โอนเงิน\",\"userId\":\"Uabdde2edd8a825e868b80d4f269c66a5\",\"order\":[{\"name\":\"Green Oak\",\"nameTh\":\"กรีนโอ๊ค \",\"amount\":1,\"price\":120,\"subtotal\":120,\"image\":\"https://i.postimg.cc/xXKgwvBZ/05.png\"}]}"</t>
  </si>
  <si>
    <t>📬 pushFlexMessage id : Uabdde2edd8a825e868b80d4f269c66a5</t>
  </si>
  <si>
    <t>📬 pushFlexMessage : {"sentMessages":[{"id":"582892489871458633","quoteToken":"nfsvjZdB5KC4qtOeq8v-6K9JOGtJfk1-7SqgxcOWkPEpOluJo4EG_ZJyb-felp1IgCQcQ-T_sMk6uz4iPs8TZH1Jmgql7C9J3-VOkFMQhZ7lAH4FEmwhI0V4YCv_28FPkBiVB7E-lhjq9rIpgdvRlg"}]}</t>
  </si>
  <si>
    <t>🔥 Queued order with Trigger ID: 2141496579553492992</t>
  </si>
  <si>
    <t>🔥 Processing order for trigger: 2141496579553492992</t>
  </si>
  <si>
    <t>summarizeOrdersToPayments key: 14/10/2025|ยิ้มหวาน</t>
  </si>
  <si>
    <t>🔥 Deleted property for trigger: 2141496579553492992</t>
  </si>
  <si>
    <t>✅ Deleted trigger: 2141496579553492992</t>
  </si>
  <si>
    <t>json : "{\"date\":\"2025-10-12T11:05:25.892Z\",\"deliveryDate\":\"2025-10-14\",\"user\":\"ขนมบ้านคุณย่า\",\"userLine\":\"ร้านอาหารบ้านคุณย่า\",\"payMethod\":\"เงินสด\",\"userId\":\"U10d1335562fd1e1aa4aa1ab5a386021c\",\"order\":[{\"name\":\"Green Oak\",\"nameTh\":\"กรีนโอ๊ค \",\"amount\":1,\"price\":120,\"subtotal\":120,\"image\":\"https://i.postimg.cc/xXKgwvBZ/05.png\"}]}"</t>
  </si>
  <si>
    <t>📬 pushFlexMessage : {"sentMessages":[{"id":"582900593182376219","quoteToken":"Qtd30g9ye7bUu8RUQZicIodABMgX5Wpzxf4vU9bHZ7L5QXIm1GJ-aC7Jb8wTciNOupLNRftF9XwbivJd3sS5y6RAOGRoLAlVkbIY-Ymx-unIbtiqIHYms0fElO302poV1Zkj8txpKmIgxCgcIHi-Dw"}]}</t>
  </si>
  <si>
    <t>🔥 Queued order with Trigger ID: 6246615600831922176</t>
  </si>
  <si>
    <t>🔥 Processing order for trigger: 6246615600831922176</t>
  </si>
  <si>
    <t>summarizeOrdersToPayments key: 14/10/2025|ขนมบ้านคุณย่า</t>
  </si>
  <si>
    <t>🔥 Deleted property for trigger: 6246615600831922176</t>
  </si>
  <si>
    <t>✅ Deleted trigger: 6246615600831922176</t>
  </si>
  <si>
    <t>json : "{\"destination\":\"Uffcadd844141cf0a43c0c2c87fb2389e\",\"events\":[{\"type\":\"message\",\"message\":{\"type\":\"text\",\"id\":\"582937799141884025\",\"quoteToken\":\"iKSnfFHK-dHHAb3-5-KrjmcxmhhSbx4jeMXbEACmrXTMwlEjPUwmyRsoKEnVzJjt3PqoUlmwjj7X7L2VQ52w95A2X5YxU1zllpgm3ks2CewEBcnjapOVlRIX7uzft0kP37vupfYMYCONAR4i9Ord8A\",\"text\":\"สั่งผัก\"},\"webhookEventId\":\"01K7CPPGAH6BKS4326E5KX8ARB\",\"deliveryContext\":{\"isRedelivery\":false},\"timestamp\":1760289308501,\"source\":{\"type\":\"user\",\"userId\":\"U0d6b72543464859ef62065c9501370cd\"},\"replyToken\":\"52a6fb73f65b47f9b1f4591e83a6dd9e\",\"mode\":\"active\"}]}"</t>
  </si>
  <si>
    <t>json : "{\"date\":\"2025-10-12T17:15:30.890Z\",\"deliveryDate\":\"2025-10-14\",\"user\":\"Ginda wagyu\",\"userLine\":\"Moo_Mhee 🪞🌸✨ 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</si>
  <si>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{"sentMessages":[{"id":"582937843820396564","quoteToken":"LGgX0xokxvgNxxjwKKwpBWzoc-C7ZM9hpKaW7oCvNlDWthab6bsIRlxn2TLmAWlRDq5yQdWcwtN2COa7qLvgBHBX_lzFZDyKwW0amW2BoVOv_gaHJ42AjRRB0E8dH6ao2lwQ_Pci4Ze6w9QPxN1nCQ"}]}</t>
  </si>
  <si>
    <t>🔥 Queued order with Trigger ID: 2114409981754212352</t>
  </si>
  <si>
    <t>🔥 Processing order for trigger: 2114409981754212352</t>
  </si>
  <si>
    <t>summarizeOrdersToPayments key: 14/10/2025|Ginda wagyu</t>
  </si>
  <si>
    <t>🔥 Deleted property for trigger: 2114409981754212352</t>
  </si>
  <si>
    <t>✅ Deleted trigger: 2114409981754212352</t>
  </si>
  <si>
    <t>sendDailyOrderSummary formattedToday : 13/10/2025</t>
  </si>
  <si>
    <t>json : "{\"destination\":\"Uffcadd844141cf0a43c0c2c87fb2389e\",\"events\":[{\"type\":\"message\",\"message\":{\"type\":\"image\",\"id\":\"582980491318395497\",\"quoteToken\":\"fn5FFzRFuKs2vmEu-GONeMLTiqp2N9LD3VBTLmNKoaVuLnQ8Ii7UjL1EObrh5pWZxp965xG_3uGzvjwQD95hnmSdKoHoo1RqCGiokmz_8tzRQCBovGu3ayZev4aGFZiM9ngH-hpLcKly2E5t2cnVLQ\",\"contentProvider\":{\"type\":\"line\"}},\"webhookEventId\":\"01K7DEZ27KCA0E75X77F6XGT3G\",\"deliveryContext\":{\"isRedelivery\":false},\"timestamp\":1760314755252,\"source\":{\"type\":\"user\",\"userId\":\"U7711f10ffcab56530d678ac3eace826f\"},\"replyToken\":\"8cf54b8d78da46eeaca050cb4bfc0ad5\",\"mode\":\"active\"}]}"</t>
  </si>
  <si>
    <t>json : "{\"date\":\"2025-10-13T01:00:12.358Z\",\"deliveryDate\":\"2025-10-14\",\"user\":\"บ้านอิ่มอร่อย\",\"userLine\":\"PIN🐰\",\"payMethod\":\"เงินสด\",\"userId\":\"U21b3788b2e55446c56765eb78ef5a3ab\",\"order\":[{\"name\":\"Frillice Iceberg\",\"nameTh\":\"ฟิลเลย์ไอซ์เบิร์ก\",\"amount\":2,\"price\":140,\"subtotal\":280,\"image\":\"https://i.postimg.cc/Z9RRSPVc/image.png\"}]}"</t>
  </si>
  <si>
    <t>📬 pushFlexMessage : {"sentMessages":[{"id":"582984621953385030","quoteToken":"qf8ilxCJk682exsHcsPmUJpHITEsm7EeNCHsAtm8adsRStrBO3BdRGg9aGKr07Dn-wwhpA96qh0r1ahvzyNnn_lyr0Y2usrog3h_w90yyY7ZXQ7LPQj3zUwtP7LvXNrJRhX6uTnJsWzKUhL0qa9KGg"}]}</t>
  </si>
  <si>
    <t>🔥 Queued order with Trigger ID: 7339535527550386176</t>
  </si>
  <si>
    <t>🔥 Processing order for trigger: 7339535527550386176</t>
  </si>
  <si>
    <t>summarizeOrdersToPayments key: 14/10/2025|บ้านอิ่มอร่อย</t>
  </si>
  <si>
    <t>🔥 Deleted property for trigger: 7339535527550386176</t>
  </si>
  <si>
    <t>✅ Deleted trigger: 7339535527550386176</t>
  </si>
  <si>
    <t>json : "{\"date\":\"2025-10-13T04:57:32.797Z\",\"deliveryDate\":\"2025-10-14\",\"user\":\"Daya Eatery\",\"userLine\":\"Biewpym🦊\",\"payMethod\":\"เงินสด\",\"userId\":\"Ua3053965758d74c5d89f517726b61c9b\",\"order\":[{\"name\":\"Cos\",\"nameTh\":\"คอส\",\"amount\":1,\"price\":120,\"subtotal\":120,\"image\":\"https://i.postimg.cc/643mw8Cv/03.png\"},{\"name\":\"Wild Rocket\",\"nameTh\":\"ไวลด์ ร็อคเก็ต\",\"amount\":0.3,\"price\":300,\"subtotal\":90,\"image\":\"https://ofarmorganic.com/wp-content/uploads/2020/05/rocket-salad-2.jpg\"},{\"name\":\"Red Coral\",\"nameTh\":\"เรดคอรัล\",\"amount\":1,\"price\":140,\"subtotal\":140,\"image\":\"https://i.postimg.cc/XJTHF1Wf/image.jpg\"}]}"</t>
  </si>
  <si>
    <t>📬 pushFlexMessage : {"sentMessages":[{"id":"583008514050359387","quoteToken":"ARIXV9NVPpUlyhEaK10iL_xl5BB9qr2jmyNCqru2l_Pao4ZLRbta9dDSiUZj2LGxwEU8DujAZBMc15_ZMLcaWrbDjdWOBXCIvHFKlD4XjwZe7woSI9sOe_uV4Rdsm4ck-qNw0u2-EjoCotR7CXojSg"}]}</t>
  </si>
  <si>
    <t>🔥 Queued order with Trigger ID: 4996187592597700608</t>
  </si>
  <si>
    <t>🔥 Processing order for trigger: 4996187592597700608</t>
  </si>
  <si>
    <t>summarizeOrdersToPayments key: 14/10/2025|Daya Eatery</t>
  </si>
  <si>
    <t>🔥 Deleted property for trigger: 4996187592597700608</t>
  </si>
  <si>
    <t>✅ Deleted trigger: 4996187592597700608</t>
  </si>
  <si>
    <t>json : "{\"destination\":\"Uffcadd844141cf0a43c0c2c87fb2389e\",\"events\":[{\"type\":\"message\",\"message\":{\"type\":\"text\",\"id\":\"583056180923072548\",\"quoteToken\":\"SqowHXwaDKWKDlw3Qv51FPYUabO9h6KtMhv7v_T6-4YfvHyBAXlKBFJ4U-85-cnVPADDQ07F8V02k0qbr1xaIMRsCeHtnd3o78iHZD4rseKDi7e7IiVryqQN80JCmK-QzjMl89SQs1kk6KEJLDyAKA\",\"text\":\"สั่งผัก\"},\"webhookEventId\":\"01K7ESZVG5T4EC7C0RCZ7BBDJE\",\"deliveryContext\":{\"isRedelivery\":false},\"timestamp\":1760359869527,\"source\":{\"type\":\"user\",\"userId\":\"U7711f10ffcab56530d678ac3eace826f\"},\"replyToken\":\"0ea00371becb4764bda2bdc94ce350e6\",\"mode\":\"active\"}]}"</t>
  </si>
  <si>
    <t>json : "{\"destination\":\"Uffcadd844141cf0a43c0c2c87fb2389e\",\"events\":[{\"type\":\"message\",\"message\":{\"type\":\"text\",\"id\":\"583056256319881722\",\"quoteToken\":\"I3MCS3Yu6o_xNWhnUruWR-PO0gJGx1sCHdQGaLu3UvmGVUZqQp-CAbGh4RfLbW2NrMvaQLnE6D7lg3sR5VlUFK8qC0KcLU9-LWDXCvYfrB5F4vuQqBrCUAiM3a03Lc9nJ6vkqK9JvcRAFb2-eoEENA\",\"text\":\"เรดกับเบบี้คอสมีมั้ยครับ\"},\"webhookEventId\":\"01K7ET17AF9NVV174A82HQE0MZ\",\"deliveryContext\":{\"isRedelivery\":false},\"timestamp\":1760359914436,\"source\":{\"type\":\"user\",\"userId\":\"U7711f10ffcab56530d678ac3eace826f\"},\"replyToken\":\"a55e4638114e46d3af1bbcc3944f7b31\",\"mode\":\"active\"}]}"</t>
  </si>
  <si>
    <t>json : "{\"date\":\"2025-10-13T14:15:13.287Z\",\"deliveryDate\":\"2025-10-14\",\"user\":\"มุมสเต็ก\",\"userLine\":\"ADMIN\",\"payMethod\":\"โอนเงิน\",\"userId\":\"ADMIN\",\"order\":[{\"name\":\"Green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</si>
  <si>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8662083801985318912</t>
  </si>
  <si>
    <t>🔥 Processing order for trigger: 8662083801985318912</t>
  </si>
  <si>
    <t>summarizeOrdersToPayments key: 14/10/2025|มุมสเต็ก</t>
  </si>
  <si>
    <t>🔥 Deleted property for trigger: 8662083801985318912</t>
  </si>
  <si>
    <t>✅ Deleted trigger: 8662083801985318912</t>
  </si>
  <si>
    <t>json : "{\"destination\":\"Uffcadd844141cf0a43c0c2c87fb2389e\",\"events\":[{\"type\":\"message\",\"message\":{\"type\":\"text\",\"id\":\"583070946702393397\",\"quoteToken\":\"Z4kCjQfX1uViRdsH2kMKPdB_RsMw-aPpnxlylvhXnaQzh4IV8HGRU2gvbipt9t3nUYqAgr-h2gupz5s-7W-hMDKCtg3n71843yM46qyUkwTji3lyub3PK3PMSKbVtQ1MF-_dloXoymEpO4x_VXKnvA\",\"text\":\"  สั่งผักสลัดหน่อยค่ะ\\nกรีนโอ๊ค1โล\\nเรดโอ๊ค 1โล\\nฟินเดย์1โล\\n\\nขอบคุณค่ะ\\n\"},\"webhookEventId\":\"01K7F2CEBED5NAD7RV2KF1YJ9F\",\"deliveryContext\":{\"isRedelivery\":false},\"timestamp\":1760368670579,\"source\":{\"type\":\"user\",\"userId\":\"U78617910c23af5dc02e8b5d4035a5026\"},\"replyToken\":\"aea3320a6e80469cbacae9416d073144\",\"mode\":\"active\"}]}"</t>
  </si>
  <si>
    <t>json : "{\"date\":\"2025-10-13T16:12:47.740Z\",\"deliveryDate\":\"2025-10-14\",\"user\":\"8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\",\"amount\":1,\"price\":120,\"subtotal\":120,\"image\":\"https://i.postimg.cc/xXKgwvBZ/05.png\"},{\"name\":\"Cos\",\"nameTh\":\"คอส\",\"amount\":1,\"price\":120,\"subtotal\":120,\"image\":\"https://i.postimg.cc/643mw8Cv/03.png\"}]}"</t>
  </si>
  <si>
    <t>📬 pushFlexMessage : {"sentMessages":[{"id":"583076486153240781","quoteToken":"yUyksuUxowAY5m-ngXuZAsPDjFm8dQ8wBxRj-2tpS9HMgHPh6Y8GMsfMzJNv9TJ_XXnxAW-UvUOSq8Kfg8oqj-s0UjULQVLAGFBPylhGbCIsU3AnApaWwl5MNwcI2BrYru6XsPnMkiYVv6BJAC75Pw"}]}</t>
  </si>
  <si>
    <t>🔥 Queued order with Trigger ID: 6329115789374783488</t>
  </si>
  <si>
    <t>🔥 Processing order for trigger: 6329115789374783488</t>
  </si>
  <si>
    <t>summarizeOrdersToPayments key: 14/10/2025|8 Dining</t>
  </si>
  <si>
    <t>🔥 Deleted property for trigger: 6329115789374783488</t>
  </si>
  <si>
    <t>✅ Deleted trigger: 6329115789374783488</t>
  </si>
  <si>
    <t>json : "{\"destination\":\"Uffcadd844141cf0a43c0c2c87fb2389e\",\"events\":[{\"type\":\"follow\",\"follow\":{\"isUnblocked\":false},\"webhookEventId\":\"01K7F7XF7CKFGX0P4XVXA3B5JE\",\"deliveryContext\":{\"isRedelivery\":false},\"timestamp\":1760374471414,\"source\":{\"type\":\"user\",\"userId\":\"U51e8b462f2e38e308c48b24de0acdcd2\"},\"replyToken\":\"056ce4356c85403d95e6a362e724a77c\",\"mode\":\"active\"}]}"</t>
  </si>
  <si>
    <t>userId : U51e8b462f2e38e308c48b24de0acdcd2</t>
  </si>
  <si>
    <t>json : "{\"destination\":\"Uffcadd844141cf0a43c0c2c87fb2389e\",\"events\":[{\"type\":\"message\",\"message\":{\"type\":\"text\",\"id\":\"583080695036641401\",\"quoteToken\":\"-iiEC1akcKmDCuxrPuyel4YzDLsweGV2xo1Md4_y3qHVsFNCZ_uReZE_xa_wTnqZKn1WVnP2dBY81_tfK72k8y4AckAWzZgOTgGx68XgV34Owh2EVQScCAO81iNcVaGvdmrX-U2u1vw04vUFob5pSw\",\"text\":\"สั่งผัก\"},\"webhookEventId\":\"01K7F7XRMY7Z99W9QC2CS86WFQ\",\"deliveryContext\":{\"isRedelivery\":false},\"timestamp\":1760374481059,\"source\":{\"type\":\"user\",\"userId\":\"U51e8b462f2e38e308c48b24de0acdcd2\"},\"replyToken\":\"d33bbb53318f400a81c01c363cd134ba\",\"mode\":\"active\"}]}"</t>
  </si>
  <si>
    <t>profile displayName : Ning</t>
  </si>
  <si>
    <t>sendDailyOrderSummary formattedToday : 14/10/2025</t>
  </si>
  <si>
    <t>sendDailyOrderSummary todayRows : [[1148,"12 Oct 2025 เวลา 14:25","2025-10-13T17:00:00.000Z","คริสตัลคาเฟ่","Green Oak",1,120,120,"เงินสด"],[1148,"12 Oct 2025 เวลา 14:25","2025-10-13T17:00:00.000Z","คริสตัลคาเฟ่","Red Oak",1,120,120,"เงินสด"],[1149,"12 Oct 2025 เวลา 16:46","2025-10-13T17:00:00.000Z","ยิ้มหวาน","Green Oak",1,120,120,"โอนเงิน"],[1150,"12 Oct 2025 เวลา 18:07","2025-10-13T17:00:00.000Z","ขนมบ้านคุณย่า","Green Oak",1,120,120,"เงินสด"],[1151,"13 Oct 2025 เวลา 00:17","2025-10-13T17:00:00.000Z","Ginda wagyu","Cos",5,120,600,"โอนเงิน"],[1152,"13 Oct 2025 เวลา 08:01","2025-10-13T17:00:00.000Z","บ้านอิ่มอร่อย","Frillice Iceberg",2,140,280,"เงินสด"],[1153,"13 Oct 2025 เวลา 11:59","2025-10-13T17:00:00.000Z","Daya Eatery","Cos",1,120,120,"เงินสด"],[1153,"13 Oct 2025 เวลา 11:59","2025-10-13T17:00:00.000Z","Daya Eatery","Wild Rocket",0.3,300,90,"เงินสด"],[1153,"13 Oct 2025 เวลา 11:59","2025-10-13T17:00:00.000Z","Daya Eatery","Red Coral",1,140,140,"เงินสด"],[1154,"13 Oct 2025 เวลา 21:15","2025-10-13T17:00:00.000Z","มุมสเต็ก","Green Oak",1,120,120,"โอนเงิน"],[1154,"13 Oct 2025 เวลา 21:15","2025-10-13T17:00:00.000Z","มุมสเต็ก","Red Oak",1,120,120,"โอนเงิน"],[1154,"13 Oct 2025 เวลา 21:15","2025-10-13T17:00:00.000Z","มุมสเต็ก","Cos",1,120,120,"โอนเงิน"],[1155,"13 Oct 2025 เวลา 23:14","2025-10-13T17:00:00.000Z","8 Dining","Green Oak",1,120,120,"เครดิต"],[1155,"13 Oct 2025 เวลา 23:14","2025-10-13T17:00:00.000Z","8 Dining","Cos",1,120,120,"เครดิต"]]</t>
  </si>
  <si>
    <t>json : "{\"destination\":\"Uffcadd844141cf0a43c0c2c87fb2389e\",\"events\":[{\"type\":\"message\",\"message\":{\"type\":\"text\",\"id\":\"583131754395861018\",\"quoteToken\":\"V5J_QLCIbVw9YtgP1aeRK3kudDpE9tNeJMZ8ASjhq6jTo4CW4AYy0AA7_HkgCP-zuBg3CbYxAfGCxfmo-9sdJcy7Gop9dwGD1aE9u9bQiNBMDxI81i7piV3_oEn3gMufmgwNTph75Vwoqphvg02iog\",\"text\":\"โชเน็นซิตี้ลิ้งค์\\nกรีน 1 โล\\nเรด 1 โลค่ะ\"},\"webhookEventId\":\"01K7G4YGZEJRJ5C3RQCE67JV2Y\",\"deliveryContext\":{\"isRedelivery\":false},\"timestamp\":1760404914789,\"source\":{\"type\":\"user\",\"userId\":\"Uc0f3910d135521f0995ac379d0c945f8\"},\"replyToken\":\"c871cf9ac23845a2a7e9cb0e71047bfe\",\"mode\":\"active\"}]}"</t>
  </si>
  <si>
    <t>json : "{\"destination\":\"Uffcadd844141cf0a43c0c2c87fb2389e\",\"events\":[{\"type\":\"message\",\"message\":{\"type\":\"text\",\"id\":\"583131808670154974\",\"quoteToken\":\"H45q1AET-y2QCVMqXy9mJx6JHFygaoLL8u_19O2Vy9PT6yuxDHG_skfbG-3uCAXGLDNHYBnzqmcJT5MzVz-Gv35CsaGXSGZtEW1tmrozr6MSjdwmeR4ZA-Y485lrKItdXMZ3A5uBYfxDbGYSBBSLLg\",\"text\":\"แฟทบอย\\nฟิลเลย์ 1 โล\\nเรดคอรัล 1 โล\\nเบบี้คอส 2 โล\"},\"webhookEventId\":\"01K7G4ZGP6YM8BVS9MXWP8P9VW\",\"deliveryContext\":{\"isRedelivery\":false},\"timestamp\":1760404947141,\"source\":{\"type\":\"user\",\"userId\":\"Uc0f3910d135521f0995ac379d0c945f8\"},\"replyToken\":\"006864171b5c4c35b1943a18644651a3\",\"mode\":\"active\"}]}"</t>
  </si>
  <si>
    <t>json : "{\"destination\":\"Uffcadd844141cf0a43c0c2c87fb2389e\",\"events\":[{\"type\":\"message\",\"message\":{\"type\":\"text\",\"id\":\"583131934717378905\",\"quoteToken\":\"9sPVLMENzRlT9aJqaMxfKBUGsq7g3eW6X0vnUbkdYHbbHANyvxmxTDxAG6F6UU5xCEspXniF-ShlLpW1SdTJk55HxLYs1-27CJ0ctT93nojDYy4ITywfhrgfZLwwsu-KLwhXECiC9GezXNorMhzlzQ\",\"text\":\"เคน\\nมิซูน่า 1โล\\nเบบี้คอส 1โล\"},\"webhookEventId\":\"01K7G51SPQKSMEKJEBZX09XMZ7\",\"deliveryContext\":{\"isRedelivery\":false},\"timestamp\":1760405022273,\"source\":{\"type\":\"user\",\"userId\":\"Uc0f3910d135521f0995ac379d0c945f8\"},\"replyToken\":\"31f93b382a4342e7acccf27176f44b6e\",\"mode\":\"active\"}]}"</t>
  </si>
  <si>
    <t>json : "{\"destination\":\"Uffcadd844141cf0a43c0c2c87fb2389e\",\"events\":[{\"type\":\"message\",\"message\":{\"type\":\"sticker\",\"id\":\"583132004058136579\",\"quoteToken\":\"KTyt1IBniPCVfH2LGT1p3giFQVpXmyhX1abBzT8d82CkMEEkCWOXs80n_JZfGwUNR6kOH9KRR6Xy89rIPll_xBoat5P9TmvkTwF-jDWm1I3yQha4c7WFJ1LHHQb5-atZbseiQ1f3Q8_r69iCowV_DQ\",\"stickerId\":\"606944926\",\"packageId\":\"23853577\",\"stickerResourceType\":\"STATIC\",\"keywords\":[\"Dog\",\"Good morning\",\"hey\",\"here you are?\",\"Hello\"]},\"webhookEventId\":\"01K7G532D10VYH1MFRFZ34AH75\",\"deliveryContext\":{\"isRedelivery\":false},\"timestamp\":1760405063621,\"source\":{\"type\":\"user\",\"userId\":\"U7711f10ffcab56530d678ac3eace826f\"},\"replyToken\":\"aeb2e5f2c2c74247be85c1e455df94ba\",\"mode\":\"active\"}]}"</t>
  </si>
  <si>
    <t>json : "{\"destination\":\"Uffcadd844141cf0a43c0c2c87fb2389e\",\"events\":[{\"type\":\"message\",\"message\":{\"type\":\"text\",\"id\":\"583132072827682836\",\"quoteToken\":\"OtWo08ayh3OJGglJeo-WKOmvIjS3DNLbdMealMAs4YcfVpID7xwx3UUJ1q-3n9Zw9PHDXCeB2d3UzCq_1YeEr-8mLNluuz9wHzZFCHG4uqCG_6cvDBP33Bx-OnzyFFLLzZIRgo4mCRETVGxproJQXA\",\"text\":\"ได้ครับ\"},\"webhookEventId\":\"01K7G54A60KTAJ8SA4P9R4AR4E\",\"deliveryContext\":{\"isRedelivery\":false},\"timestamp\":1760405104700,\"source\":{\"type\":\"user\",\"userId\":\"U7711f10ffcab56530d678ac3eace826f\"},\"replyToken\":\"4e185039a7514c35b749e9580634fbb5\",\"mode\":\"active\"}]}"</t>
  </si>
  <si>
    <t>json : "{\"destination\":\"Uffcadd844141cf0a43c0c2c87fb2389e\",\"events\":[{\"type\":\"message\",\"message\":{\"type\":\"text\",\"id\":\"583132109837959632\",\"quoteToken\":\"sXw96Qsdy9ssvp8fAIGLe90FvnDWq4sCZovdn8liC4wTkJ4CLbIadb8qyB-P7RNohicBA86EQZ31NnN1V0E19PijWCOix9kVKL36rdKEagoz1gnY3fooDpG8QePw-5JnIqDKJpSipL6cR-qJsC0YQg\",\"text\":\"กลัวสั่งไม่ทัน 8.30 เฉยๆครับเลยรีบถาม\"},\"webhookEventId\":\"01K7G5500TBASQEC8YKGC41CQ2\",\"deliveryContext\":{\"isRedelivery\":false},\"timestamp\":1760405126805,\"source\":{\"type\":\"user\",\"userId\":\"U7711f10ffcab56530d678ac3eace826f\"},\"replyToken\":\"2a53c1c3bafd41c3ae6642ea679e9e1c\",\"mode\":\"active\"}]}"</t>
  </si>
  <si>
    <t>json : "{\"destination\":\"Uffcadd844141cf0a43c0c2c87fb2389e\",\"events\":[{\"type\":\"message\",\"message\":{\"type\":\"sticker\",\"id\":\"583132200602698138\",\"quoteToken\":\"fQfn7cpvXJlfuZst5abpRiLUHBH4l70DNJCNaTwZVl7HYAlotZrZu98VjSIcLvtUOdV34C3-_KLpna36oFT14AeLR7ZjDcdMb-Up6LqT2A41jPOVC8oSOYpY_7D-tLdxJuRpHkLLynQexQTwZp3wQg\",\"stickerId\":\"606944927\",\"packageId\":\"23853577\",\"stickerResourceType\":\"STATIC\",\"keywords\":[\"Thanks\"]},\"webhookEventId\":\"01K7G56MTG8QTPE0Q5G5319C2E\",\"deliveryContext\":{\"isRedelivery\":false},\"timestamp\":1760405180759,\"source\":{\"type\":\"user\",\"userId\":\"U7711f10ffcab56530d678ac3eace826f\"},\"replyToken\":\"1790a33329b7433aabf3cf1d11b36758\",\"mode\":\"active\"}]}"</t>
  </si>
  <si>
    <t>sendDailyPackingSummary formattedToday : 14/10/2025</t>
  </si>
  <si>
    <t>sendDailyPackingSummary todayRows : [[1148,"12 Oct 2025 เวลา 14:25","2025-10-13T17:00:00.000Z","คริสตัลคาเฟ่","Green Oak",1,120,120,"เงินสด"],[1148,"12 Oct 2025 เวลา 14:25","2025-10-13T17:00:00.000Z","คริสตัลคาเฟ่","Red Oak",1,120,120,"เงินสด"],[1149,"12 Oct 2025 เวลา 16:46","2025-10-13T17:00:00.000Z","ยิ้มหวาน","Green Oak",1,120,120,"โอนเงิน"],[1150,"12 Oct 2025 เวลา 18:07","2025-10-13T17:00:00.000Z","ขนมบ้านคุณย่า","Green Oak",1,120,120,"เงินสด"],[1151,"13 Oct 2025 เวลา 00:17","2025-10-13T17:00:00.000Z","Ginda wagyu","Cos",5,120,600,"โอนเงิน"],[1152,"13 Oct 2025 เวลา 08:01","2025-10-13T17:00:00.000Z","บ้านอิ่มอร่อย","Frillice Iceberg",2,140,280,"เงินสด"],[1153,"13 Oct 2025 เวลา 11:59","2025-10-13T17:00:00.000Z","Daya Eatery","Cos",1,120,120,"เงินสด"],[1153,"13 Oct 2025 เวลา 11:59","2025-10-13T17:00:00.000Z","Daya Eatery","Wild Rocket",0.3,300,90,"เงินสด"],[1153,"13 Oct 2025 เวลา 11:59","2025-10-13T17:00:00.000Z","Daya Eatery","Red Coral",1,140,140,"เงินสด"],[1154,"13 Oct 2025 เวลา 21:15","2025-10-13T17:00:00.000Z","มุมสเต็ก","Green Oak",1,120,120,"โอนเงิน"],[1154,"13 Oct 2025 เวลา 21:15","2025-10-13T17:00:00.000Z","มุมสเต็ก","Red Oak",1,120,120,"โอนเงิน"],[1154,"13 Oct 2025 เวลา 21:15","2025-10-13T17:00:00.000Z","มุมสเต็ก","Cos",1,120,120,"โอนเงิน"],[1155,"13 Oct 2025 เวลา 23:14","2025-10-13T17:00:00.000Z","8 Dining","Green Oak",1,120,120,"เครดิต"],[1155,"13 Oct 2025 เวลา 23:14","2025-10-13T17:00:00.000Z","8 Dining","Cos",1,120,120,"เครดิต"]]</t>
  </si>
  <si>
    <t>json : "{\"date\":\"2025-10-14T04:13:55.721Z\",\"deliveryDate\":\"2025-10-14\",\"user\":\"ฌาณิ\",\"userLine\":\"ADMIN\",\"payMethod\":\"โอนเงิน\",\"userId\":\"ADMIN\",\"order\":[{\"name\":\"Green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</si>
  <si>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2684756865291649024</t>
  </si>
  <si>
    <t>json : "{\"date\":\"2025-10-14T04:14:34.364Z\",\"deliveryDate\":\"2025-10-14\",\"user\":\"Shounen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</si>
  <si>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4695782392911101952</t>
  </si>
  <si>
    <t>json : "{\"date\":\"2025-10-14T04:15:14.072Z\",\"deliveryDate\":\"2025-10-14\",\"user\":\"Fat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Cos\",\"nameTh\":\"เบบี้คอส\",\"amount\":2,\"price\":120,\"subtotal\":240},{\"name\":\"Red Coral\",\"nameTh\":\"เรดคอรัล\",\"amount\":1,\"price\":140,\"subtotal\":140}]}"</t>
  </si>
  <si>
    <t>🔥 Processing order for trigger: 2684756865291649024</t>
  </si>
  <si>
    <t>🔥 Queued order with Trigger ID: 7479666746912145408</t>
  </si>
  <si>
    <t>summarizeOrdersToPayments key: 14/10/2025|ฌาณิ</t>
  </si>
  <si>
    <t>json : "{\"date\":\"2025-10-14T04:15:51.465Z\",\"deliveryDate\":\"2025-10-14\",\"user\":\"Ken Izakaya\",\"userLine\":\"ADMIN\",\"payMethod\":\"เครดิต\",\"userId\":\"ADMIN\",\"order\":[{\"name\":\"Baby Cos\",\"nameTh\":\"เบบี้คอส\",\"amount\":1,\"price\":120,\"subtotal\":120},{\"name\":\"Mizuna\",\"nameTh\":\"มิซูน่า\",\"amount\":1,\"price\":230,\"subtotal\":230}]}"</t>
  </si>
  <si>
    <t>🔥 Queued order with Trigger ID: 4486759666193268736</t>
  </si>
  <si>
    <t>✅ เริ่ม generateAdminDeliveryDocs สำหรับ: ฌาณิ วันที่: 14102025</t>
  </si>
  <si>
    <t>🔥 Processing order for trigger: 7479666746912145408</t>
  </si>
  <si>
    <t>🔥 Deleted property for trigger: 2684756865291649024</t>
  </si>
  <si>
    <t>✅ Deleted trigger: 2684756865291649024</t>
  </si>
  <si>
    <t>🔥 Processing order for trigger: 4695782392911101952</t>
  </si>
  <si>
    <t>summarizeOrdersToPayments key: 14/10/2025|Fat Boy</t>
  </si>
  <si>
    <t>🔥 Processing order for trigger: 4486759666193268736</t>
  </si>
  <si>
    <t>summarizeOrdersToPayments key: 14/10/2025|Shounen Yakiniku</t>
  </si>
  <si>
    <t>summarizeOrdersToPayments key: 14/10/2025|Ken Izakaya</t>
  </si>
  <si>
    <t>✅ เริ่ม generateAdminDeliveryDocs สำหรับ: Shounen Yakiniku วันที่: 14102025</t>
  </si>
  <si>
    <t>✅ เริ่ม generateAdminDeliveryDocs สำหรับ: Fat Boy วันที่: 14102025</t>
  </si>
  <si>
    <t>✅ เริ่ม generateAdminDeliveryDocs สำหรับ: Ken Izakaya วันที่: 14102025</t>
  </si>
  <si>
    <t>✨ สร้างเลขที่เอกสารใหม่: DS141025002</t>
  </si>
  <si>
    <t>💾 อัปเดตเลขที่เอกสาร DS141025002 ใน Payments แถวที่ 2402</t>
  </si>
  <si>
    <t>🔥 Deleted property for trigger: 4695782392911101952</t>
  </si>
  <si>
    <t>✅ Deleted trigger: 4695782392911101952</t>
  </si>
  <si>
    <t>✨ สร้างเลขที่เอกสารใหม่: DS141025003</t>
  </si>
  <si>
    <t>💾 อัปเดตเลขที่เอกสาร DS141025003 ใน Payments แถวที่ 2403</t>
  </si>
  <si>
    <t>🔥 Deleted property for trigger: 4486759666193268736</t>
  </si>
  <si>
    <t>✅ Deleted trigger: 4486759666193268736</t>
  </si>
  <si>
    <t>Checking documents for 4 shops on date: 2025-10-14</t>
  </si>
  <si>
    <t>✅ เริ่ม checkIfDocumentExists สำหรับ: ฌาณิ วันที่: 14102025</t>
  </si>
  <si>
    <t>🔍 ค้นหาไฟล์ที่ขึ้นต้นด้วย: ฌาณิ- ในโฟลเดอร์ 14102025</t>
  </si>
  <si>
    <t>✨ สร้างเลขที่เอกสารใหม่: DS141025004</t>
  </si>
  <si>
    <t>✅ พบไฟล์: ฌาณิ-RC141025005.pdf</t>
  </si>
  <si>
    <t>✅ เริ่ม checkIfDocumentExists สำหรับ: Fat Boy วันที่: 14102025</t>
  </si>
  <si>
    <t>🔍 ค้นหาไฟล์ที่ขึ้นต้นด้วย: Fat Boy- ในโฟลเดอร์ 14102025</t>
  </si>
  <si>
    <t>✅ เริ่ม checkIfDocumentExists สำหรับ: Shounen Yakiniku วันที่: 14102025</t>
  </si>
  <si>
    <t>🔍 ค้นหาไฟล์ที่ขึ้นต้นด้วย: Shounen Yakiniku- ในโฟลเดอร์ 14102025</t>
  </si>
  <si>
    <t>✅ พบไฟล์: Shounen Yakiniku-DS141025002.pdf</t>
  </si>
  <si>
    <t>✅ เริ่ม checkIfDocumentExists สำหรับ: Ken Izakaya วันที่: 14102025</t>
  </si>
  <si>
    <t>🔍 ค้นหาไฟล์ที่ขึ้นต้นด้วย: Ken Izakaya- ในโฟลเดอร์ 14102025</t>
  </si>
  <si>
    <t>✅ พบไฟล์: Ken Izakaya-DS141025003.pdf</t>
  </si>
  <si>
    <t>💾 อัปเดตเลขที่เอกสาร DS141025004 ใน Payments แถวที่ 2401</t>
  </si>
  <si>
    <t>🔥 Deleted property for trigger: 7479666746912145408</t>
  </si>
  <si>
    <t>✅ Deleted trigger: 7479666746912145408</t>
  </si>
  <si>
    <t>🗑️ ลบไฟล์เก่า: ฌาณิ-RC141025005.pdf</t>
  </si>
  <si>
    <t>🗑️ ลบไฟล์เก่า: Fat Boy-DS141025004.pdf</t>
  </si>
  <si>
    <t>🔍 พบเลขที่เอกสารเดิมใน Payments: DS141025004</t>
  </si>
  <si>
    <t>🗑️ ลบไฟล์เก่า: Shounen Yakiniku-DS141025002.pdf</t>
  </si>
  <si>
    <t>🔍 พบเลขที่เอกสารเดิมใน Payments: DS141025002</t>
  </si>
  <si>
    <t>🗑️ ลบไฟล์เก่า: Ken Izakaya-DS141025003.pdf</t>
  </si>
  <si>
    <t>🔍 พบเลขที่เอกสารเดิมใน Payments: DS141025003</t>
  </si>
  <si>
    <t>json : "{\"date\":\"2025-10-14T04:28:38.127Z\",\"deliveryDate\":\"2025-10-14\",\"user\":\"คุณแตงโม บ้านเกาะ\",\"userLine\":\"ADMIN\",\"payMethod\":\"โอนเงิน\",\"userId\":\"ADMIN\",\"order\":[{\"name\":\"Green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\",\"amount\":2,\"price\":120,\"subtotal\":240}]}"</t>
  </si>
  <si>
    <t>🔥 Queued order with Trigger ID: 262935806212046848</t>
  </si>
  <si>
    <t>🔥 Processing order for trigger: 262935806212046848</t>
  </si>
  <si>
    <t>summarizeOrdersToPayments key: 14/10/2025|คุณแตงโม บ้านเกาะ</t>
  </si>
  <si>
    <t>✅ Late admin order detected. Attempting to generate document for คุณแตงโม บ้านเกาะ.</t>
  </si>
  <si>
    <t>✅ เริ่ม generateAdminDeliveryDocs สำหรับ: คุณแตงโม บ้านเกาะ วันที่: 14102025</t>
  </si>
  <si>
    <t>🔥 Deleted property for trigger: 262935806212046848</t>
  </si>
  <si>
    <t>✅ Deleted trigger: 262935806212046848</t>
  </si>
  <si>
    <t>json : "{\"destination\":\"Uffcadd844141cf0a43c0c2c87fb2389e\",\"events\":[{\"type\":\"message\",\"message\":{\"type\":\"text\",\"id\":\"583152251405599070\",\"quoteToken\":\"RdQ9h_63dKKiZNcVUH0qmBJXwrp8KLSKpWhZakJ5XFmQWm9jSRGWl61FSPPpxutjAgpAvMoSrokTYySOYRLO_SO8zqPazlWmIsmtItWLwByw91Sx-2VKB_arRDRV_DM0GhLBQC8h-ecEyeFV6UXeFQ\",\"text\":\"ครับผม\"},\"webhookEventId\":\"01K7GGKBN3VVJP10362SM17F6H\",\"deliveryContext\":{\"isRedelivery\":false},\"timestamp\":1760417132076,\"source\":{\"type\":\"user\",\"userId\":\"U7711f10ffcab56530d678ac3eace826f\"},\"replyToken\":\"9b62ca07361740b294be0f79a8a0f93b\",\"mode\":\"active\"}]}"</t>
  </si>
  <si>
    <t>json : "{\"date\":\"2025-10-14T04:49:10.348Z\",\"deliveryDate\":\"2025-10-14\",\"user\":\"Brotherly\",\"userLine\":\"ADMIN\",\"payMethod\":\"โอนเงิน\",\"userId\":\"ADMIN\",\"order\":[{\"name\":\"Baby Cos\",\"nameTh\":\"เบบี้คอส\",\"amount\":0.5,\"price\":120,\"subtotal\":60},{\"name\":\"Red Coral\",\"nameTh\":\"เรดคอรัล\",\"amount\":0.5,\"price\":140,\"subtotal\":70}]}"</t>
  </si>
  <si>
    <t>🔥 Queued order with Trigger ID: 4174628741932122112</t>
  </si>
  <si>
    <t>🔥 Processing order for trigger: 4174628741932122112</t>
  </si>
  <si>
    <t>json : "{\"date\":\"2025-10-14T04:49:52.190Z\",\"deliveryDate\":\"2025-10-14\",\"user\":\"หนู\",\"userLine\":\"ADMIN\",\"payMethod\":\"โอนเงิน\",\"userId\":\"ADMIN\",\"order\":[{\"name\":\"Red Oak\",\"nameTh\":\"เรดโอ๊ค \",\"amount\":1,\"price\":120,\"subtotal\":120},{\"name\":\"Red Coral\",\"nameTh\":\"เรดคอรัล\",\"amount\":1,\"price\":140,\"subtotal\":140}]}"</t>
  </si>
  <si>
    <t>🔥 Queued order with Trigger ID: 8292309829586780160</t>
  </si>
  <si>
    <t>summarizeOrdersToPayments key: 14/10/2025|Brotherly</t>
  </si>
  <si>
    <t>✅ เริ่ม generateAdminDeliveryDocs สำหรับ: Brotherly วันที่: 14102025</t>
  </si>
  <si>
    <t>🔥 Processing order for trigger: 8292309829586780160</t>
  </si>
  <si>
    <t>🔥 Deleted property for trigger: 4174628741932122112</t>
  </si>
  <si>
    <t>✅ Deleted trigger: 4174628741932122112</t>
  </si>
  <si>
    <t>summarizeOrdersToPayments key: 14/10/2025|หนู</t>
  </si>
  <si>
    <t>✅ เริ่ม generateAdminDeliveryDocs สำหรับ: หนู วันที่: 14102025</t>
  </si>
  <si>
    <t>🔥 Deleted property for trigger: 8292309829586780160</t>
  </si>
  <si>
    <t>✅ Deleted trigger: 8292309829586780160</t>
  </si>
  <si>
    <t>json : "{\"destination\":\"Uffcadd844141cf0a43c0c2c87fb2389e\",\"events\":[{\"type\":\"message\",\"message\":{\"type\":\"text\",\"id\":\"583157203922583556\",\"quoteToken\":\"BpYDXkGUplTUq1cf2QR4-O6qA1WCOEaLQBTpTpjqaxySEvqduRitnRj5ZuB9ChjgHp5GxRCKiSC70dsLn6Pnrstj5QlcNMyv2M6KJFBgcrndlq-YeMwFtoKAWddWHVAr8F1b8gmf1hk7hBWgJL53qA\",\"text\":\"ปรินเกิน\"},\"webhookEventId\":\"01K7GKDES7C8W47VQJ7YF85A6M\",\"deliveryContext\":{\"isRedelivery\":false},\"timestamp\":1760420084068,\"source\":{\"type\":\"group\",\"groupId\":\"C41747ea1efc18cc949d4a55a898fbe2d\",\"userId\":\"Ud156635914c6ab5e082eb8cdedf98f3a\"},\"replyToken\":\"6da2bbb275524bb4bcca918762f7ab54\",\"mode\":\"active\"}]}"</t>
  </si>
  <si>
    <t>json : "{\"destination\":\"Uffcadd844141cf0a43c0c2c87fb2389e\",\"events\":[{\"type\":\"message\",\"message\":{\"type\":\"text\",\"id\":\"583157238634643734\",\"quoteToken\":\"xgmloCdslR6pvQ2cBqH1xxZcycRyosFVlXlw3DRxWUlKfRHZw6o627cZx_EaUHcZey629gdi_JtwgRoIobOh6phtOQ7IKIDO0N2g4AYsYcf93n-iWDP4hYQySsqwzwol9jaXuVHRQ_PHNeHc0EBQPw\",\"text\":\"ยิ้มหวานสาขาไหน @'Arbedeen Jemarican \",\"mention\":{\"mentionees\":[{\"index\":16,\"length\":20,\"userId\":\"U2164e0ac3039299ad657cac907aa1fee\",\"type\":\"user\",\"isSelf\":false}]}},\"webhookEventId\":\"01K7GKE2PDBCKHJFCKY7PH2YMT\",\"deliveryContext\":{\"isRedelivery\":false},\"timestamp\":1760420104739,\"source\":{\"type\":\"group\",\"groupId\":\"C41747ea1efc18cc949d4a55a898fbe2d\",\"userId\":\"Ud156635914c6ab5e082eb8cdedf98f3a\"},\"replyToken\":\"5a5feaf491a6455caaf562e16d7d80f0\",\"mode\":\"active\"}]}"</t>
  </si>
  <si>
    <t>json : "{\"destination\":\"Uffcadd844141cf0a43c0c2c87fb2389e\",\"events\":[{\"type\":\"message\",\"message\":{\"type\":\"image\",\"id\":\"583159242404659618\",\"quoteToken\":\"4IIXs-CdaKCa371oMdyxt1srerttbaYlHVPCeuBa-rooyJASxI26fyRVOWTZkDPMnHCWm5_E8nbhUSqR4WU4Y3tuZjywWqJk2EH1Tlz12QUgO-iakn6cHg52z-s1P6EEqkLibe_OgO1mMQPh2rh1Pw\",\"contentProvider\":{\"type\":\"line\"}},\"webhookEventId\":\"01K7GMJHAHA99P3CP3R9FGVEE7\",\"deliveryContext\":{\"isRedelivery\":false},\"timestamp\":1760421299365,\"source\":{\"type\":\"user\",\"userId\":\"Uabdde2edd8a825e868b80d4f269c66a5\"},\"replyToken\":\"c5360939801f4260ae7d118387f0092a\",\"mode\":\"active\"}]}"</t>
  </si>
  <si>
    <t>json : "{\"destination\":\"Uffcadd844141cf0a43c0c2c87fb2389e\",\"events\":[{\"type\":\"message\",\"message\":{\"type\":\"text\",\"id\":\"583162279013646889\",\"quoteToken\":\"ctqXqTWH4mUBxJZHQpTW_qBrZzYPU5mOR4PugeJQKv1xhZfWpAFqBPHfluXjq12tP9-8L5mCGnQRcXgBmwtHbhtGvMKPmK5LLbKLiB7ggYdu05MlwLUu0GJy1cXd8Q7qEkNniYMfchiZntNxAEc8JQ\",\"text\":\"กินดาแม่งยังไม่เปิดอีก!!!\"},\"webhookEventId\":\"01K7GP9RRNHJC4C0SRBABG8F46\",\"deliveryContext\":{\"isRedelivery\":false},\"timestamp\":1760423108886,\"source\":{\"type\":\"group\",\"groupId\":\"C41747ea1efc18cc949d4a55a898fbe2d\",\"userId\":\"Ud156635914c6ab5e082eb8cdedf98f3a\"},\"replyToken\":\"0563a5123a854763a99145b9b8892b28\",\"mode\":\"active\"}]}"</t>
  </si>
  <si>
    <t>json : "{\"destination\":\"Uffcadd844141cf0a43c0c2c87fb2389e\",\"events\":[{\"type\":\"message\",\"message\":{\"type\":\"text\",\"id\":\"583206572223365245\",\"quoteToken\":\"FfMGd614s9KLsUIP7hXtSxOlWIBYb_NGVGr2MdIvGp-7WU6ELr_LAjkvDgdWObJOJXi3ThciYM-XEe_iVASstUa_Q8Sw6Pr4ixJZkaCYrktIKjgfYVeVxK7gnj1FrOvaPG7qQAk86gvt-m6z5uNvlw\",\"text\":\"สั่งผัก\"},\"webhookEventId\":\"01K7HFFETZJ5TJQRHYZ5FABT6W\",\"deliveryContext\":{\"isRedelivery\":false},\"timestamp\":1760449509867,\"source\":{\"type\":\"user\",\"userId\":\"Ub25b4a42fcc8758cb1a211f1f480c6e3\"},\"replyToken\":\"501448e525e2470099c1be39e4c4d0b6\",\"mode\":\"active\"}]}"</t>
  </si>
  <si>
    <t>json : "{\"date\":\"2025-10-14T13:45:44.711Z\",\"deliveryDate\":\"2025-10-15\",\"user\":\"Den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</si>
  <si>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{"sentMessages":[{"id":"583206637066781336","quoteToken":"H0RtE4e1jZ7YhawzSqoMvNW0H8FYTTiQnIh_K7XRkPCJ0gs_wVByJmoVIQH6eNMquJ1S2OsBdMgAbivmMW_CfuNKK_XGYP1wkwgA71N4mBxHakx73DDAUVpniA8RxMXyv3uOSk0Mxcw7HqYPrtIv7w"}]}</t>
  </si>
  <si>
    <t>🔥 Queued order with Trigger ID: 9020823608263442432</t>
  </si>
  <si>
    <t>🔥 Processing order for trigger: 9020823608263442432</t>
  </si>
  <si>
    <t>Delivery Date : Wed Oct 15 2025 07:00:00 GMT+0700 (เวลาอินโดจีน)</t>
  </si>
  <si>
    <t>Delivery Date Formated: 15/10/2025</t>
  </si>
  <si>
    <t>json : "{\"destination\":\"Uffcadd844141cf0a43c0c2c87fb2389e\",\"events\":[{\"type\":\"message\",\"message\":{\"type\":\"text\",\"id\":\"583206731622908365\",\"quoteToken\":\"PFVnJTe2vWh2fYL40TfpoT1N55DhFMeKdrKAjHCyQZqi6dr5Y0PIoXE7e83k4sJ0VrjyYT0RdFOszgW7zLa8yVJK_lI40jVE5BQbx4pn_0gm9VsaKSyiCqrx5x2KtHkOmaqfJJaOp_OoZiin5kA4RA\",\"text\":\"สั่งผัก\"},\"webhookEventId\":\"01K7HFJBCGGA8CW070HM5V94Y0\",\"deliveryContext\":{\"isRedelivery\":false},\"timestamp\":1760449604754,\"source\":{\"type\":\"user\",\"userId\":\"Ub25b4a42fcc8758cb1a211f1f480c6e3\"},\"replyToken\":\"0372652578d84430a3f0ba98dfe9334e\",\"mode\":\"active\"}]}"</t>
  </si>
  <si>
    <t>summarizeOrdersToPayments key: 15/10/2025|Den Shabu</t>
  </si>
  <si>
    <t>🔥 Deleted property for trigger: 9020823608263442432</t>
  </si>
  <si>
    <t>✅ Deleted trigger: 9020823608263442432</t>
  </si>
  <si>
    <t>json : "{\"date\":\"2025-10-14T13:48:53.315Z\",\"deliveryDate\":\"2025-10-15\",\"user\":\"Den Shabu\",\"userLine\":\"Gulf Fy🐈🖤⚽️🎮\",\"payMethod\":\"เงินสด\",\"userId\":\"Ub25b4a42fcc8758cb1a211f1f480c6e3\",\"order\":[{\"name\":\"Butter Head\",\"nameTh\":\"บัตเตอร์เฮด\",\"amount\":0.5,\"price\":120,\"subtotal\":60,\"image\":\"https://i.postimg.cc/s1X6MZZB/04.png\"}]}"</t>
  </si>
  <si>
    <t>📬 pushFlexMessage : {"sentMessages":[{"id":"583206952478703756","quoteToken":"p1JmQJhi9OuAH8hoyIk3lvpvQXKnbQ06vKelOQuXcIEsgiwOqPJ2DOVnEChf_XwEdfygQ9tzfR6GLvaPiqWV5JDxzaa3WvsERr1qwuWQ3u5RMgZbvDDrrN9GsO4TMs0FXeX_4mawSm9tQ2zK8fjwkQ"}]}</t>
  </si>
  <si>
    <t>🔥 Queued order with Trigger ID: 6471926956660097024</t>
  </si>
  <si>
    <t>🔥 Processing order for trigger: 6471926956660097024</t>
  </si>
  <si>
    <t>json : "{\"destination\":\"Uffcadd844141cf0a43c0c2c87fb2389e\",\"events\":[{\"type\":\"message\",\"message\":{\"type\":\"text\",\"id\":\"583207194859143442\",\"quoteToken\":\"1-fPf0Rg0-6Uno0gdlwRh-RemBh_7AEGJDEMqv3XnfOraZeJarS_M5avfr0YeMIyeZeU-mCGzP8CZ-KGlVRcj-6S_JtZchVHOuORr20VeB92mv2KxV3vIH_P8ZGqGgihTa8ompMcCC71fPL7EgRyUg\",\"text\":\"สั่งผัก\"},\"webhookEventId\":\"01K7HFTS8YH97JSTVNHDF9E4AQ\",\"deliveryContext\":{\"isRedelivery\":false},\"timestamp\":1760449880865,\"source\":{\"type\":\"user\",\"userId\":\"Uf31fcbb445a04ac9cfb8fb58a37d2724\"},\"replyToken\":\"fa6a98c174cc469588d0730e884a84e0\",\"mode\":\"active\"}]}"</t>
  </si>
  <si>
    <t>Found 2 rows to delete for shop "Den Shabu" on 15/10/2025.</t>
  </si>
  <si>
    <t>Deleted row: 4405</t>
  </si>
  <si>
    <t>Deleted row: 4404</t>
  </si>
  <si>
    <t>json : "{\"date\":\"2025-10-14T13:51:48.356Z\",\"deliveryDate\":\"2025-10-15\",\"user\":\"Pepper International\",\"userLine\":\"Nöei\",\"payMethod\":\"เงินสด\",\"userId\":\"Uf31fcbb445a04ac9cfb8fb58a37d2724\",\"order\":[{\"name\":\"Cos\",\"nameTh\":\"คอส\",\"amount\":1,\"price\":120,\"subtotal\":120,\"image\":\"https://i.postimg.cc/643mw8Cv/03.png\"}]}"</t>
  </si>
  <si>
    <t>📬 pushFlexMessage : {"sentMessages":[{"id":"583207246650147185","quoteToken":"gwc6ZnEMIf7EDykoDsr92Hloe-X4mXZlaEUNMqZR_WP_tprgIyq0PtH5zlaAdv-QahwerLCB84Nt5AcCQTHjY-rRSb58ubpkimTWeiOoj5_z61GTyVHefuZNoZVYo-GKHXXxGfiHZHPPujQ9UK63JA"}]}</t>
  </si>
  <si>
    <t>🔥 Queued order with Trigger ID: 1903131323464155136</t>
  </si>
  <si>
    <t>Found existing payment summary at data index: 2405</t>
  </si>
  <si>
    <t>Row 2407 updated successfully.</t>
  </si>
  <si>
    <t>🔥 Deleted property for trigger: 6471926956660097024</t>
  </si>
  <si>
    <t>✅ Deleted trigger: 6471926956660097024</t>
  </si>
  <si>
    <t>🔥 Processing order for trigger: 1903131323464155136</t>
  </si>
  <si>
    <t>summarizeOrdersToPayments key: 15/10/2025|Pepper International</t>
  </si>
  <si>
    <t>🔥 Deleted property for trigger: 1903131323464155136</t>
  </si>
  <si>
    <t>✅ Deleted trigger: 1903131323464155136</t>
  </si>
  <si>
    <t>json : "{\"destination\":\"Uffcadd844141cf0a43c0c2c87fb2389e\",\"events\":[{\"type\":\"message\",\"message\":{\"type\":\"text\",\"id\":\"583217976182833533\",\"quoteToken\":\"jduhkX81ntj9EthFPdsa_0pfz15KcnduakkJRGQ34Es5PddHJ6ixq65eAJg9YRpTAgZaeutlhIfSTV7N2v32xQmB5D90AULI304WCHlXMKFxaKAJIMyDaMd-Ckqt934_cLj9gKPF2vUrTUHImEFaXg\",\"text\":\"  สั่งผักสลัดหน่อยค่ะ\\nกรีนโอ๊ค1โล\\nเรดโอ๊ค 1โล\\n\\n\\nขอบคุณค่ะ\\n\"},\"webhookEventId\":\"01K7HNYWTMAVKD4ZN6GG99Z7K3\",\"deliveryContext\":{\"isRedelivery\":false},\"timestamp\":1760456307033,\"source\":{\"type\":\"user\",\"userId\":\"U78617910c23af5dc02e8b5d4035a5026\"},\"replyToken\":\"66147e2ebed4411cb9aa14e2ec260301\",\"mode\":\"active\"}]}"</t>
  </si>
  <si>
    <t>json : "{\"destination\":\"Uffcadd844141cf0a43c0c2c87fb2389e\",\"events\":[{\"type\":\"message\",\"message\":{\"type\":\"text\",\"id\":\"583218058828185873\",\"quoteToken\":\"oMBRg9fX_2dSkv4dw7_Lf7RYb6zSi5q7vnUL6wG9K_ASveCkEoQI9zz3bSRSYysUP8hbF1GQqNlv9O3wbId7j-4jz5wEtfRKLcthzDg6mhDuUUmD0CInoUKChDmQSzMbZGpz1VUfMMf2EYd9SOw4zQ\",\"text\":\"ฟินเดย์ยังได้มีเนาะ\"},\"webhookEventId\":\"01K7HP0CGQRKD3FWN7JQ6NHFDP\",\"deliveryContext\":{\"isRedelivery\":false},\"timestamp\":1760456356241,\"source\":{\"type\":\"user\",\"userId\":\"U78617910c23af5dc02e8b5d4035a5026\"},\"replyToken\":\"5c724cd460bb48ab8b9161eed192369d\",\"mode\":\"active\"}]}"</t>
  </si>
  <si>
    <t>json : "{\"date\":\"2025-10-14T17:59:24.655Z\",\"deliveryDate\":\"2025-10-15\",\"user\":\"Brotherly\",\"userLine\":\"ADMIN\",\"payMethod\":\"โอนเงิน\",\"userId\":\"ADMIN\",\"order\":[{\"name\":\"Green Oak\",\"nameTh\":\"กรีนโอ๊ค \",\"amount\":0.5,\"price\":120,\"subtotal\":60},{\"name\":\"Baby Cos\",\"nameTh\":\"เบบี้คอส\",\"amount\":0.5,\"price\":120,\"subtotal\":60}]}"</t>
  </si>
  <si>
    <t>🔥 Queued order with Trigger ID: 6921503955449020416</t>
  </si>
  <si>
    <t>🔥 Processing order for trigger: 6921503955449020416</t>
  </si>
  <si>
    <t>summarizeOrdersToPayments key: 15/10/2025|Brotherly</t>
  </si>
  <si>
    <t>🔥 Deleted property for trigger: 6921503955449020416</t>
  </si>
  <si>
    <t>✅ Deleted trigger: 6921503955449020416</t>
  </si>
  <si>
    <t>sendDailyOrderSummary formattedToday : 15/10/2025</t>
  </si>
  <si>
    <t>sendDailyOrderSummary todayRows : [[1163,"14 Oct 2025 เวลา 20:50","2025-10-14T17:00:00.000Z","Den Shabu","Butter Head",0.5,120,60,"เงินสด"],[1164,"14 Oct 2025 เวลา 20:53","2025-10-14T17:00:00.000Z","Pepper International","Cos",1,120,120,"เงินสด"],[1165,"15 Oct 2025 เวลา 01:01","2025-10-14T17:00:00.000Z","Brotherly","Green Oak",0.5,120,60,"โอนเงิน"],[1165,"15 Oct 2025 เวลา 01:01","2025-10-14T17:00:00.000Z","Brotherly","Baby Cos",0.5,120,60,"โอนเงิน"]]</t>
  </si>
  <si>
    <t>json : "{\"destination\":\"Uffcadd844141cf0a43c0c2c87fb2389e\",\"events\":[{\"type\":\"message\",\"message\":{\"type\":\"text\",\"id\":\"583269494215409803\",\"quoteToken\":\"yWAg9_kGb-R4CYw2Rl07lFk0GiagNYO7oONbc-YYtn5lwr0OI7hm6-CbeCHDhTUOiQ4R-ueN6WJKjmB4La77uh2as64zqASxhUQAZ61-tIkC5JKhQDEL7PUno2kZnQ3camzdddZU5AyEeIsSR1zt_g\",\"text\":\"โชเน็น 1\\nคอส 4 โลค่ะ \"},\"webhookEventId\":\"01K7JK809KCZJZT7Y3NWPRYM17\",\"deliveryContext\":{\"isRedelivery\":false},\"timestamp\":1760487014202,\"source\":{\"type\":\"user\",\"userId\":\"Uc0f3910d135521f0995ac379d0c945f8\"},\"replyToken\":\"43cacbf1408a4058a36fd945c27bfbc8\",\"mode\":\"active\"}]}"</t>
  </si>
  <si>
    <t>json : "{\"date\":\"2025-10-15T00:19:16.129Z\",\"deliveryDate\":\"2025-10-15\",\"user\":\"Shounen Yakiniku\",\"userLine\":\"ADMIN\",\"payMethod\":\"เครดิต\",\"userId\":\"ADMIN\",\"order\":[{\"name\":\"Cos\",\"nameTh\":\"คอส\",\"amount\":4,\"price\":120,\"subtotal\":480}]}"</t>
  </si>
  <si>
    <t>🔥 Queued order with Trigger ID: 5771757891962798080</t>
  </si>
  <si>
    <t>json : "{\"date\":\"2025-10-15T00:20:50.494Z\",\"deliveryDate\":\"2025-10-15\",\"user\":\"ฌาณิ\",\"userLine\":\"ADMIN\",\"payMethod\":\"โอนเงิน\",\"userId\":\"ADMIN\",\"order\":[{\"name\":\"Green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Iceberg\",\"nameTh\":\"ฟิลเลย์ไอซ์เบิร์ก\",\"amount\":1,\"price\":140,\"subtotal\":140}]}"</t>
  </si>
  <si>
    <t>🔥 Queued order with Trigger ID: 6783310350453309440</t>
  </si>
  <si>
    <t>🔥 Processing order for trigger: 5771757891962798080</t>
  </si>
  <si>
    <t>summarizeOrdersToPayments key: 15/10/2025|Shounen Yakiniku</t>
  </si>
  <si>
    <t>🔥 Processing order for trigger: 6783310350453309440</t>
  </si>
  <si>
    <t>🔥 Deleted property for trigger: 5771757891962798080</t>
  </si>
  <si>
    <t>✅ Deleted trigger: 5771757891962798080</t>
  </si>
  <si>
    <t>summarizeOrdersToPayments key: 15/10/2025|ฌาณิ</t>
  </si>
  <si>
    <t>🔥 Deleted property for trigger: 6783310350453309440</t>
  </si>
  <si>
    <t>✅ Deleted trigger: 6783310350453309440</t>
  </si>
  <si>
    <t>json : "{\"date\":\"2025-10-15T00:30:20.381Z\",\"deliveryDate\":\"2025-10-14\",\"user\":\"เจริญภัณฑ์\",\"userLine\":\"ADMIN\",\"payMethod\":\"เครดิต\",\"userId\":\"ADMIN\",\"order\":[{\"name\":\"Green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Iceberg\",\"nameTh\":\"ฟิลเลย์ไอซ์เบิร์ก\",\"amount\":2,\"price\":140,\"subtotal\":280},{\"name\":\"Butter Head\",\"nameTh\":\"บัตเตอร์เฮด\",\"amount\":2,\"price\":120,\"subtotal\":240}]}"</t>
  </si>
  <si>
    <t>🔥 Queued order with Trigger ID: 7658230175452102656</t>
  </si>
  <si>
    <t>🔥 Processing order for trigger: 7658230175452102656</t>
  </si>
  <si>
    <t>summarizeOrdersToPayments key: 14/10/2025|เจริญภัณฑ์</t>
  </si>
  <si>
    <t>🔥 Deleted property for trigger: 7658230175452102656</t>
  </si>
  <si>
    <t>✅ Deleted trigger: 7658230175452102656</t>
  </si>
  <si>
    <t>Checking documents for 1 shops on date: 2025-10-14</t>
  </si>
  <si>
    <t>✅ เริ่ม checkIfDocumentExists สำหรับ: เจริญภัณฑ์ วันที่: 14102025</t>
  </si>
  <si>
    <t>🔍 ค้นหาไฟล์ที่ขึ้นต้นด้วย: เจริญภัณฑ์- ในโฟลเดอร์ 14102025</t>
  </si>
  <si>
    <t>✅ เริ่ม generateAdminDeliveryDocs สำหรับ: เจริญภัณฑ์ วันที่: 14102025</t>
  </si>
  <si>
    <t>✨ สร้างเลขที่เอกสารใหม่: DS141025005</t>
  </si>
  <si>
    <t>json : "{\"destination\":\"Uffcadd844141cf0a43c0c2c87fb2389e\",\"events\":[{\"type\":\"message\",\"message\":{\"type\":\"text\",\"id\":\"583275877962350887\",\"quoteToken\":\"TIiDGKaF-U7yUR0oybKBWugzC2PDRu8kmOFomv3ssRNBTxENNBwNUWcpKIvreLTUBvYxALA4eR8nmL409KdEpxm3qnkfDkt4THH6grDrUWI4M3BQH6-hdBXY7vWQzvs3cq_bx3AlobIy1hm11h-_cg\",\"text\":\"ใช่คะ\"},\"webhookEventId\":\"01K7JPW40J2D4CJYZ7ACGK9QHD\",\"deliveryContext\":{\"isRedelivery\":false},\"timestamp\":1760490819298,\"source\":{\"type\":\"user\",\"userId\":\"U78617910c23af5dc02e8b5d4035a5026\"},\"replyToken\":\"1a3a4cd3650c481fad2ea18bdaa06916\",\"mode\":\"active\"}]}"</t>
  </si>
  <si>
    <t>💾 อัปเดตเลขที่เอกสาร DS141025005 ใน Payments แถวที่ 2412</t>
  </si>
  <si>
    <t>Checking documents for 1 shops on date: 2025-10-15</t>
  </si>
  <si>
    <t>✅ เริ่ม checkIfDocumentExists สำหรับ: Shounen Yakiniku วันที่: 15102025</t>
  </si>
  <si>
    <t>🔍 ค้นหาไฟล์ที่ขึ้นต้นด้วย: Shounen Yakiniku- ในโฟลเดอร์ 15102025</t>
  </si>
  <si>
    <t>✅ เริ่ม generateAdminDeliveryDocs สำหรับ: Shounen Yakiniku วันที่: 15102025</t>
  </si>
  <si>
    <t>✨ สร้างเลขที่เอกสารใหม่: DS151025001</t>
  </si>
  <si>
    <t>💾 อัปเดตเลขที่เอกสาร DS151025001 ใน Payments แถวที่ 2410</t>
  </si>
  <si>
    <t>✅ เริ่ม checkIfDocumentExists สำหรับ: ฌาณิ วันที่: 15102025</t>
  </si>
  <si>
    <t>🔍 ค้นหาไฟล์ที่ขึ้นต้นด้วย: ฌาณิ- ในโฟลเดอร์ 15102025</t>
  </si>
  <si>
    <t>✅ เริ่ม generateAdminDeliveryDocs สำหรับ: ฌาณิ วันที่: 15102025</t>
  </si>
  <si>
    <t>✅ เริ่ม checkIfDocumentExists สำหรับ: Pepper International วันที่: 15102025</t>
  </si>
  <si>
    <t>🔍 ค้นหาไฟล์ที่ขึ้นต้นด้วย: Pepper International- ในโฟลเดอร์ 15102025</t>
  </si>
  <si>
    <t>✅ เริ่ม generateAdminDeliveryDocs สำหรับ: Pepper International วันที่: 15102025</t>
  </si>
  <si>
    <t>json : "{\"date\":\"2025-10-15T01:22:58.735Z\",\"deliveryDate\":\"2025-10-15\",\"user\":\"Den shabu\",\"userLine\":\"ADMIN\",\"payMethod\":\"เงินสด\",\"userId\":\"ADMIN\",\"order\":[{\"name\":\"Green Oak\",\"nameTh\":\"กรีนโอ๊ค \",\"amount\":1,\"price\":120,\"subtotal\":120},{\"name\":\"Red Oak\",\"nameTh\":\"เรดโอ๊ค \",\"amount\":1,\"price\":120,\"subtotal\":120},{\"name\":\"Butter Head\",\"nameTh\":\"บัตเตอร์เฮด\",\"amount\":0.5,\"price\":120,\"subtotal\":60}]}"</t>
  </si>
  <si>
    <t>🔥 Queued order with Trigger ID: 6857469557888516096</t>
  </si>
  <si>
    <t>🔥 Processing order for trigger: 6857469557888516096</t>
  </si>
  <si>
    <t>summarizeOrdersToPayments key: 15/10/2025|Den shabu</t>
  </si>
  <si>
    <t>🔥 Deleted property for trigger: 6857469557888516096</t>
  </si>
  <si>
    <t>✅ Deleted trigger: 6857469557888516096</t>
  </si>
  <si>
    <t>sendDailyPackingSummary formattedToday : 15/10/2025</t>
  </si>
  <si>
    <t>sendDailyPackingSummary todayRows : [[1163,"14 Oct 2025 เวลา 20:50","2025-10-14T17:00:00.000Z","Den Shabu","Butter Head",0.5,120,60,"เงินสด"],[1164,"14 Oct 2025 เวลา 20:53","2025-10-14T17:00:00.000Z","Pepper International","Cos",1,120,120,"เงินสด"],[1165,"15 Oct 2025 เวลา 01:01","2025-10-14T17:00:00.000Z","Brotherly","Green Oak",0.5,120,60,"โอนเงิน"],[1165,"15 Oct 2025 เวลา 01:01","2025-10-14T17:00:00.000Z","Brotherly","Baby Cos",0.5,120,60,"โอนเงิน"],[1166,"15 Oct 2025 เวลา 07:21","2025-10-14T17:00:00.000Z","Shounen Yakiniku","Cos",4,120,480,"เครดิต"],[1167,"15 Oct 2025 เวลา 07:21","2025-10-14T17:00:00.000Z","ฌาณิ","Green Oak",1,120,120,"โอนเงิน"],[1167,"15 Oct 2025 เวลา 07:21","2025-10-14T17:00:00.000Z","ฌาณิ","Red Oak",1,120,120,"โอนเงิน"],[1167,"15 Oct 2025 เวลา 07:21","2025-10-14T17:00:00.000Z","ฌาณิ","Frillice Iceberg",1,140,140,"โอนเงิน"],[1169,"15 Oct 2025 เวลา 08:24","2025-10-14T17:00:00.000Z","Den shabu","Green Oak",1,120,120,"เงินสด"],[1169,"15 Oct 2025 เวลา 08:24","2025-10-14T17:00:00.000Z","Den shabu","Red Oak",1,120,120,"เงินสด"],[1169,"15 Oct 2025 เวลา 08:24","2025-10-14T17:00:00.000Z","Den shabu","Butter Head",0.5,120,60,"เงินสด"]]</t>
  </si>
  <si>
    <t>json : "{\"destination\":\"Uffcadd844141cf0a43c0c2c87fb2389e\",\"events\":[{\"type\":\"message\",\"message\":{\"type\":\"text\",\"id\":\"583287488299401838\",\"quoteToken\":\"YaJ5pfCHuaujzAXYVf4vy4fAHSKDjHzRQCxivaaB_DW0QhjoM6FH86IVIMePy9jVYyeCykn_IyIAKkfLzFMyvAAq6iEC_TMfYyB10RL7xvD-RfH21CDgb0Axtj72COe13t2X0Xs3x8FyRrV9USd4aQ\",\"text\":\"ออกมายัง\"},\"webhookEventId\":\"01K7JXF9ZTE6W92KBQ0XDG5XKW\",\"deliveryContext\":{\"isRedelivery\":false},\"timestamp\":1760497739437,\"source\":{\"type\":\"group\",\"groupId\":\"C41747ea1efc18cc949d4a55a898fbe2d\",\"userId\":\"Ud156635914c6ab5e082eb8cdedf98f3a\"},\"replyToken\":\"087ce3ade8d344c0b9f36dbb72d3e3a8\",\"mode\":\"active\"}]}"</t>
  </si>
  <si>
    <t>json : "{\"destination\":\"Uffcadd844141cf0a43c0c2c87fb2389e\",\"events\":[{\"type\":\"message\",\"message\":{\"type\":\"text\",\"id\":\"583287528195358933\",\"quoteToken\":\"UWwOu8Y_kP-dfRYW61aw3wqjxGm84MZuY7FPmhAgUZqdK54ZYPW5_dJH9xv-1xl2IJUX2G1HD8-OZ0eI1l_OLXp963dspz27SAYZBNGDehnbFiQipNk1q4HYLm1-yzkrMuWVoKUtsEE_mKUmo2nkwQ\",\"text\":\"ถึงแล้วมั่ง\"},\"webhookEventId\":\"01K7JXG13AYE26PP9ERK4T38AF\",\"deliveryContext\":{\"isRedelivery\":false},\"timestamp\":1760497763397,\"source\":{\"type\":\"group\",\"groupId\":\"C41747ea1efc18cc949d4a55a898fbe2d\",\"userId\":\"Ue5fa64ba6fb145d61147c0bba29941f1\"},\"replyToken\":\"695d0f278e5a43118e23192afc25ec3c\",\"mode\":\"active\"}]}"</t>
  </si>
  <si>
    <t>json : "{\"destination\":\"Uffcadd844141cf0a43c0c2c87fb2389e\",\"events\":[{\"type\":\"message\",\"message\":{\"type\":\"text\",\"id\":\"583287550743937505\",\"quoteToken\":\"jsHMcif7v0JvK3VINFzVgzsn3Vx8-u74a9WzfGKW3_4APSgLPGGQIn_sM7f3i3lpQRAL-aHFclIQnvag80dKRj_cHJjrkLzAQREsJ2c73Ux_mT0Yjfi_2byzqRcJrqQhB84_1MPUZdxjKpNdJZay4w\",\"text\":\"ถึงไหน\"},\"webhookEventId\":\"01K7JXGE3ZW3G559E8A3G0D5VT\",\"deliveryContext\":{\"isRedelivery\":false},\"timestamp\":1760497776727,\"source\":{\"type\":\"group\",\"groupId\":\"C41747ea1efc18cc949d4a55a898fbe2d\",\"userId\":\"Ud156635914c6ab5e082eb8cdedf98f3a\"},\"replyToken\":\"45d16e77403b4caabbba214a3712115e\",\"mode\":\"active\"}]}"</t>
  </si>
  <si>
    <t>json : "{\"destination\":\"Uffcadd844141cf0a43c0c2c87fb2389e\",\"events\":[{\"type\":\"message\",\"message\":{\"type\":\"text\",\"id\":\"583287723432083614\",\"quoteToken\":\"QlbJxKXOdXMvKmz_iCtL3WuFJlRV-_vkZMW45pM6hNc_sJ9Y7WQbhzn58BOKgV9jxs0u7StjH7kf1CKTzOboazFdhwvzRO51rsfk61eePvrjZArhA8us3yU9BwmtJcSL6bMy2UP22ig8Cg6OrfG8vw\",\"text\":\"ขอเลขบัญชีหน่อยจ้า\"},\"webhookEventId\":\"01K7JXKJN3Z0C5RCSVEP2SHBPY\",\"deliveryContext\":{\"isRedelivery\":false},\"timestamp\":1760497879632,\"source\":{\"type\":\"user\",\"userId\":\"Ub25b4a42fcc8758cb1a211f1f480c6e3\"},\"replyToken\":\"1b649082616b42808714f18c0a6e9816\",\"mode\":\"active\"}]}"</t>
  </si>
  <si>
    <t>json : "{\"destination\":\"Uffcadd844141cf0a43c0c2c87fb2389e\",\"events\":[{\"type\":\"message\",\"message\":{\"type\":\"text\",\"id\":\"583287733582299743\",\"quoteToken\":\"uU7Hp_szQMkPwg5DkqY56-LNfXfNYrsSjZqEQPWDIQB0qf2LJIlcICi_YDW6VeAfCMfnyNhBQfVL5IbuLB--PGWwHdM-NEZJ-9AgDra4wedqGo4gxvBGYMyj04ArHz7pfk8NAd-t6jJYbwq9akxzAA\",\"text\":\"พี่โอนตามไป\"},\"webhookEventId\":\"01K7JXKS151ZDMX4JFS120ANXC\",\"deliveryContext\":{\"isRedelivery\":false},\"timestamp\":1760497885819,\"source\":{\"type\":\"user\",\"userId\":\"Ub25b4a42fcc8758cb1a211f1f480c6e3\"},\"replyToken\":\"aeaebb60d2dc48a298ea15c0ab34ec9b\",\"mode\":\"active\"}]}"</t>
  </si>
  <si>
    <t>json : "{\"destination\":\"Uffcadd844141cf0a43c0c2c87fb2389e\",\"events\":[{\"type\":\"message\",\"message\":{\"type\":\"text\",\"id\":\"583287783662289348\",\"quoteToken\":\"BUWNANSeGhBJgTuBXVSC4ROyICTLLX-us8bGwe-w-e9zA8O4qb9iTW0tYlIovKPEFWqM7AyBUQiMzTMECZmdkvEP6HntWwjL-Gg_GcH5RMKhZAXIrtkrXxdrgSCjQryZuzecwFj_zziyPNigOa6opQ\",\"text\":\"โอเค\"},\"webhookEventId\":\"01K7JXMNXR3NHJGNAE1NRCZGBZ\",\"deliveryContext\":{\"isRedelivery\":false},\"timestamp\":1760497915593,\"source\":{\"type\":\"user\",\"userId\":\"Ub25b4a42fcc8758cb1a211f1f480c6e3\"},\"replyToken\":\"e60d29aae46f4f56b529c4ab0d1942fd\",\"mode\":\"active\"}]}"</t>
  </si>
  <si>
    <t>json : "{\"destination\":\"Uffcadd844141cf0a43c0c2c87fb2389e\",\"events\":[{\"type\":\"message\",\"message\":{\"type\":\"text\",\"id\":\"583287935143772335\",\"quoteToken\":\"DplA6yVqKkcAQGM4BF9cF_7SDAI2PIiOuKzhF8vk_JoDox87WjEjRf1dmYz5mE96H86yBjoMbL-9mdxtWxrr4QkfB6Dtu8FwHQj8c5fbbntWIeEJ8baWMY59AkMQjczBbepx4BXEPIhhs0Wfzi6KKQ\",\"text\":\"อ่าวซะงั้น\"},\"webhookEventId\":\"01K7JXQE84NCP5VSTGJXZ5YNXK\",\"deliveryContext\":{\"isRedelivery\":false},\"timestamp\":1760498005844,\"source\":{\"type\":\"group\",\"groupId\":\"C41747ea1efc18cc949d4a55a898fbe2d\",\"userId\":\"Ud156635914c6ab5e082eb8cdedf98f3a\"},\"replyToken\":\"aaea665cbf084da9b5852adfa7ff5d93\",\"mode\":\"active\"}]}"</t>
  </si>
  <si>
    <t>json : "{\"destination\":\"Uffcadd844141cf0a43c0c2c87fb2389e\",\"events\":[{\"type\":\"message\",\"message\":{\"type\":\"text\",\"id\":\"583287961266160196\",\"quoteToken\":\"GkzFdUvSmjUak6lUR0_jXvpOo4tQtLU2eS2k_NPAVN3KIDlzjX1r2g-cqpsUWymrBmS1dlOJ4qxWs3OVt9vjwXIfMAJZv0wt0Hcyd0Ww2QRds8FKR47MFeRBHTVavkPSbuqq-zyZMWwFS5PyTqlnyg\",\"text\":\" ไวจัด\"},\"webhookEventId\":\"01K7JXQXCNVEG9JS3WPJ8RV86W\",\"deliveryContext\":{\"isRedelivery\":false},\"timestamp\":1760498021384,\"source\":{\"type\":\"group\",\"groupId\":\"C41747ea1efc18cc949d4a55a898fbe2d\",\"userId\":\"Ud156635914c6ab5e082eb8cdedf98f3a\"},\"replyToken\":\"b7e3a0918d644e9396542d8390faeb6c\",\"mode\":\"active\"}]}"</t>
  </si>
  <si>
    <t>json : "{\"destination\":\"Uffcadd844141cf0a43c0c2c87fb2389e\",\"events\":[{\"type\":\"message\",\"message\":{\"type\":\"text\",\"id\":\"583289191472038315\",\"quoteToken\":\"PXX4xwKolhw3a_0gBGwVhqXpiUNup_6-Ha6YzgwRRqkYDuIJpTVFIYAuuOmVGdZFl7aHejDSYFR8ZmYCEHb2ntY3NXR1gQ9dGC7AOMSPRankRCtBNX6w_MrpuxRoD7xQ4XuPJJmD8Nn639wEpI5Kpw\",\"text\":\"ของเจริณภัณฑ์ไปส่งแล้วใช่ป่ะ ที่เหลือ\"},\"webhookEventId\":\"01K7JYE9HRRMYRTK57A35VVKYM\",\"deliveryContext\":{\"isRedelivery\":false},\"timestamp\":1760498754621,\"source\":{\"type\":\"group\",\"groupId\":\"C41747ea1efc18cc949d4a55a898fbe2d\",\"userId\":\"Ud156635914c6ab5e082eb8cdedf98f3a\"},\"replyToken\":\"30118d51ef2b4afab135b6036128c7ba\",\"mode\":\"active\"}]}"</t>
  </si>
  <si>
    <t>json : "{\"destination\":\"Uffcadd844141cf0a43c0c2c87fb2389e\",\"events\":[{\"type\":\"message\",\"message\":{\"type\":\"image\",\"id\":\"583299803144781877\",\"quoteToken\":\"M4XM5YIIhgaI7kS8ZRdM3_s_Mdba6LUvOr6Tl4iTvVzxUF1Ot9tz2TmEwTo49gbA6WWZ3MdptyNnTQHnCH4oUXzsSw3uNOI9PDJuCTkSfmJlQ8T7eRDcsynxvhqOOArdB17SOs1a6KMR-2kr-3UWyg\",\"contentProvider\":{\"type\":\"line\"},\"imageSet\":{\"id\":\"E7F99935F8E805719C952A8DEFD95C947BAB3D572C6BC01E0020EE7E186703E0\",\"index\":1,\"total\":2}},\"webhookEventId\":\"01K7K4FA8QJD95A9DGA3A5EA3D\",\"deliveryContext\":{\"isRedelivery\":false},\"timestamp\":1760505079917,\"source\":{\"type\":\"user\",\"userId\":\"Uf31fcbb445a04ac9cfb8fb58a37d2724\"},\"replyToken\":\"cddd4f543d14406da51a9717f42a9f84\",\"mode\":\"active\"}]}"</t>
  </si>
  <si>
    <t>json : "{\"destination\":\"Uffcadd844141cf0a43c0c2c87fb2389e\",\"events\":[{\"type\":\"message\",\"message\":{\"type\":\"image\",\"id\":\"583299803614806466\",\"quoteToken\":\"IdbDiCNTQdwEsi9pJh57kvoc_v3S7JHvKNCEiLk1p8KRKNuemi-sgo5vbP019XflR4FGDbbBD7C0b1XbkcL9m1UYfs9H2wsPVXrNnr8LS4ZI2UutqPdCRAdf3VO-FWgh4mFo0tOpQly2ZqGH1iHJ4g\",\"contentProvider\":{\"type\":\"line\"},\"imageSet\":{\"id\":\"E7F99935F8E805719C952A8DEFD95C947BAB3D572C6BC01E0020EE7E186703E0\",\"index\":2,\"total\":2}},\"webhookEventId\":\"01K7K4FAMX284KDKC85FX598QA\",\"deliveryContext\":{\"isRedelivery\":false},\"timestamp\":1760505080423,\"source\":{\"type\":\"user\",\"userId\":\"Uf31fcbb445a04ac9cfb8fb58a37d2724\"},\"replyToken\":\"c4d7e20c218f49f8852eec8eee42b78f\",\"mode\":\"active\"}]}"</t>
  </si>
  <si>
    <t>json : "{\"date\":\"2025-10-15T05:20:21.679Z\",\"deliveryDate\":\"2025-10-17\",\"user\":\"Smaz\",\"userLine\":\"ADMIN\",\"payMethod\":\"โอนเงิน\",\"userId\":\"ADMIN\",\"order\":[{\"name\":\"Frillice Iceberg\",\"nameTh\":\"ฟิลเลย์ไอซ์เบิร์ก\",\"amount\":2,\"price\":140,\"subtotal\":280},{\"name\":\"Baby Cos\",\"nameTh\":\"เบบี้คอส\",\"amount\":2,\"price\":120,\"subtotal\":240}]}"</t>
  </si>
  <si>
    <t>🔥 Queued order with Trigger ID: 6366554100171014144</t>
  </si>
  <si>
    <t>🔥 Processing order for trigger: 6366554100171014144</t>
  </si>
  <si>
    <t>Delivery Date : Fri Oct 17 2025 07:00:00 GMT+0700 (เวลาอินโดจีน)</t>
  </si>
  <si>
    <t>Delivery Date Formated: 17/10/2025</t>
  </si>
  <si>
    <t>summarizeOrdersToPayments key: 17/10/2025|Smaz</t>
  </si>
  <si>
    <t>🔥 Deleted property for trigger: 6366554100171014144</t>
  </si>
  <si>
    <t>✅ Deleted trigger: 6366554100171014144</t>
  </si>
  <si>
    <t>json : "{\"destination\":\"Uffcadd844141cf0a43c0c2c87fb2389e\",\"events\":[{\"type\":\"message\",\"message\":{\"type\":\"text\",\"id\":\"583312911854993603\",\"quoteToken\":\"ObQAxwDUIjPK3Dwl_HLySdv9MY5b7mAUhbn0-uGnO-IaoSwurjsmXt1dunF4rk6Ru56ZbCKoepDllvWv8YH6vafrl_ixrh_yYWJ20iQzIp1F4RI-8ZTX5nEO1BGdCb90NplTEKkj6qI_CJusXtrs0w\",\"text\":\"เยี่ยม \"},\"webhookEventId\":\"01K7KBXRK051G50RXT0PP0VXMS\",\"deliveryContext\":{\"isRedelivery\":false},\"timestamp\":1760512893174,\"source\":{\"type\":\"group\",\"groupId\":\"C41747ea1efc18cc949d4a55a898fbe2d\",\"userId\":\"Ud156635914c6ab5e082eb8cdedf98f3a\"},\"replyToken\":\"9873acbd0c8d4b40a78fd2619333e9f7\",\"mode\":\"active\"}]}"</t>
  </si>
  <si>
    <t>json : "{\"destination\":\"Uffcadd844141cf0a43c0c2c87fb2389e\",\"events\":[{\"type\":\"message\",\"message\":{\"type\":\"text\",\"id\":\"583312922910916699\",\"quotedMessageId\":\"583289828368711737\",\"quoteToken\":\"nGIgqNww5UD1qs7KWcV4NirS1r2u19xzIHEQI5qcvdQFAI7O7Z5R_8oU3FcHb1Rfq3xzmATs0N0ROwS_d7dI5enbokqu6EL9kwEEZWT-vuYN5Faecph8ZTbWcXMoz02z2fZd2odiUThD3dbtieXRQg\",\"text\":\"แก้จ่ะ\"},\"webhookEventId\":\"01K7KBXZ1QXKKY2KP81AFBM3C1\",\"deliveryContext\":{\"isRedelivery\":false},\"timestamp\":1760512899643,\"source\":{\"type\":\"group\",\"groupId\":\"C41747ea1efc18cc949d4a55a898fbe2d\",\"userId\":\"Ud156635914c6ab5e082eb8cdedf98f3a\"},\"replyToken\":\"1549397749804458a383303ee1b08c02\",\"mode\":\"active\"}]}"</t>
  </si>
  <si>
    <t>json : "{\"destination\":\"Uffcadd844141cf0a43c0c2c87fb2389e\",\"events\":[{\"type\":\"message\",\"message\":{\"type\":\"text\",\"id\":\"583312933027840622\",\"quoteToken\":\"jvfLUGPGyWXISaS3NOeCErL9MOeLbNySfra56cMds6tU85QlgjB2IbSbu81_-7mY5yIE_RePCkfhe1sdSm_qKllmjDjveJzRy26eqjRl22l0LxK5OTS8zeHEeu9ORzqkpBOU_R-XtuNLQ9WUip2rbg\",\"text\":\"ให้มันสร้างใบวางบิลใหม่\"},\"webhookEventId\":\"01K7KBY4STEFH695EDR9VDN41S\",\"deliveryContext\":{\"isRedelivery\":false},\"timestamp\":1760512905690,\"source\":{\"type\":\"group\",\"groupId\":\"C41747ea1efc18cc949d4a55a898fbe2d\",\"userId\":\"Ud156635914c6ab5e082eb8cdedf98f3a\"},\"replyToken\":\"4bfb5039a24d401484996fa812433338\",\"mode\":\"active\"}]}"</t>
  </si>
  <si>
    <t>json : "{\"destination\":\"Uffcadd844141cf0a43c0c2c87fb2389e\",\"events\":[{\"type\":\"message\",\"message\":{\"type\":\"text\",\"id\":\"583318870350364673\",\"quoteToken\":\"b98u-1LuX3A5ErXpAw-jphzI8g_joVLK30zbIgj_qU91Qwphcj3eKjZ7iUp-01WVL5A1kHPzpkAvsUBOmhtLET3ahhWWy6d5F5oBWWjfgng_tmUIDHxgwsub1-PVMAdaeeXUSkWOIxspC1Ut-EBRPQ\",\"text\":\"หมายถึงเราต้องแก้ ไปกดสร้างใบวางบิลใหม่ ซึ่งปัญหานี้เราเคยคุยกันแล้ว คุยกันทุกเดือน5555\"},\"webhookEventId\":\"01K7KFA4TBJS7Z8GB096DX38QA\",\"deliveryContext\":{\"isRedelivery\":false},\"timestamp\":1760516444588,\"source\":{\"type\":\"group\",\"groupId\":\"C41747ea1efc18cc949d4a55a898fbe2d\",\"userId\":\"Ud156635914c6ab5e082eb8cdedf98f3a\"},\"replyToken\":\"272c3e2d271c4b6c882c98fa880e4c41\",\"mode\":\"active\"}]}"</t>
  </si>
  <si>
    <t>json : "{\"destination\":\"Uffcadd844141cf0a43c0c2c87fb2389e\",\"events\":[{\"type\":\"message\",\"message\":{\"type\":\"text\",\"id\":\"583318947508781113\",\"quoteToken\":\"JeXhPHeTrLYMyB25pu86b4jK_G86aRellezKg4tYLmWtjoWFJrLf1ZFJK3HovAaDFZF-0gQp1jNrlsbtgysDzbV2tPeLtVZrPI2hS4YKEu3AOh-RC6ZEZx4cGc6uIDYgmespAn8xqG2TPiN72MD5Nw\",\"text\":\"ไม่ใช่ว่าแค่แก้บิลแล้ว ใบวางบิลมันจะรีเซตเอง เราต้องไปกดสร้างใบวางบิลใหม่ ในgoogle sheet\"},\"webhookEventId\":\"01K7KFBHG1QMB6JZK9T6FTBHTT\",\"deliveryContext\":{\"isRedelivery\":false},\"timestamp\":1760516490579,\"source\":{\"type\":\"group\",\"groupId\":\"C41747ea1efc18cc949d4a55a898fbe2d\",\"userId\":\"Ud156635914c6ab5e082eb8cdedf98f3a\"},\"replyToken\":\"878842f2421a44c3a89be8f22dbe78b2\",\"mode\":\"active\"}]}"</t>
  </si>
  <si>
    <t>json : "{\"destination\":\"Uffcadd844141cf0a43c0c2c87fb2389e\",\"events\":[{\"type\":\"message\",\"message\":{\"type\":\"image\",\"id\":\"583319095416717766\",\"quoteToken\":\"J00Sn9RkmE7HVUawnVDQkP4FkKUOoAvs2Dv3ypd6qDfPbLyiJXjwRs3sr5x3hRc_nMf2c3iwYS_jLc76gkSa76XCK2awRK3kS8lkzoALquFdj1nlvc2eeFOVGZzI_siBCnEWlEcc6Cj2RM_HnMq7Dg\",\"contentProvider\":{\"type\":\"line\"}},\"webhookEventId\":\"01K7KFE82R80C9PHSTQ0SHE5FN\",\"deliveryContext\":{\"isRedelivery\":false},\"timestamp\":1760516578912,\"source\":{\"type\":\"group\",\"groupId\":\"C41747ea1efc18cc949d4a55a898fbe2d\",\"userId\":\"U1611b99ba4d5b6b3137119b6681c16ad\"},\"replyToken\":\"4a9351b76cc64a289d09ac69542860ce\",\"mode\":\"active\"}]}"</t>
  </si>
  <si>
    <t>json : "{\"destination\":\"Uffcadd844141cf0a43c0c2c87fb2389e\",\"events\":[{\"type\":\"unsend\",\"unsend\":{\"messageId\":\"583318870350364673\"},\"webhookEventId\":\"01K7KFE9775RVZH5EVCGYZ2F41\",\"deliveryContext\":{\"isRedelivery\":false},\"timestamp\":1760516580530,\"source\":{\"type\":\"group\",\"groupId\":\"C41747ea1efc18cc949d4a55a898fbe2d\",\"userId\":\"Ud156635914c6ab5e082eb8cdedf98f3a\"},\"mode\":\"active\"}]}"</t>
  </si>
  <si>
    <t>json : "{\"destination\":\"Uffcadd844141cf0a43c0c2c87fb2389e\",\"events\":[{\"type\":\"message\",\"message\":{\"type\":\"image\",\"id\":\"583319130884276685\",\"quoteToken\":\"V526KDemwys0XYZkO5JFH1qX9ZdLzxyJunFby_uHliFCuEtsvkxi-5lQSDscE94OlAq2D-vXLWAYaXxgU88NnO7z3NTfd6X0am3HbiWpmhrO_ft_Sfj9dkCrIsvXfBmFUwpx_p4ees8W41OLIE_obQ\",\"contentProvider\":{\"type\":\"line\"}},\"webhookEventId\":\"01K7KFEWAH0PVM1AR6TY6RRJPF\",\"deliveryContext\":{\"isRedelivery\":false},\"timestamp\":1760516600063,\"source\":{\"type\":\"group\",\"groupId\":\"C41747ea1efc18cc949d4a55a898fbe2d\",\"userId\":\"U1611b99ba4d5b6b3137119b6681c16ad\"},\"replyToken\":\"47178adbd22d4af3ac5fe47247bfd952\",\"mode\":\"active\"}]}"</t>
  </si>
  <si>
    <t>json : "{\"destination\":\"Uffcadd844141cf0a43c0c2c87fb2389e\",\"events\":[{\"type\":\"follow\",\"follow\":{\"isUnblocked\":false},\"webhookEventId\":\"01K7KMG8Q7PTEE6DWJ5P5A2NMG\",\"deliveryContext\":{\"isRedelivery\":false},\"timestamp\":1760521888272,\"source\":{\"type\":\"user\",\"userId\":\"U2cbea13fe96f2bbcbdd4a690f0ad2d65\"},\"replyToken\":\"f10d7f1373c242bc98952c779a582c15\",\"mode\":\"active\"}]}"</t>
  </si>
  <si>
    <t>userId : U2cbea13fe96f2bbcbdd4a690f0ad2d65</t>
  </si>
  <si>
    <t>json : "{\"destination\":\"Uffcadd844141cf0a43c0c2c87fb2389e\",\"events\":[{\"type\":\"message\",\"message\":{\"type\":\"text\",\"id\":\"583328044082266249\",\"quoteToken\":\"b16Rk2W0Is6I06-6Z44De_BHo0nn33KVzsPlMD5sSr08ZPFCWnb0-HLmUtT4cN989LW5djKKVfmE3kYo0-K5ep-Ka1ZeQwe9T2a8T_e6CCPb8pZxKGEJ5jkT12yT_YiXa-X1FOrFjT1eoaabfzdcjg\",\"text\":\"สั่งผัก\"},\"webhookEventId\":\"01K7KMH0MQ3WDVZZ0CDHV8TPQW\",\"deliveryContext\":{\"isRedelivery\":false},\"timestamp\":1760521912560,\"source\":{\"type\":\"user\",\"userId\":\"U2cbea13fe96f2bbcbdd4a690f0ad2d65\"},\"replyToken\":\"ef2bcdecddd04adb8296755a2650c9c7\",\"mode\":\"active\"}]}"</t>
  </si>
  <si>
    <t>profile displayName : SnOff x MTFK</t>
  </si>
  <si>
    <t>json : "{\"date\":\"2025-10-15T09:55:48.426Z\",\"deliveryDate\":\"2025-10-17\",\"user\":\"Again Please Cafe\",\"userLine\":\"SnOff x MTFK\",\"payMethod\":\"โอนเงิน\",\"userId\":\"U2cbea13fe96f2bbcbdd4a690f0ad2d65\",\"order\":[{\"name\":\"Green Oak\",\"nameTh\":\"กรีนโอ๊ค \",\"amount\":2,\"price\":120,\"subtotal\":240,\"image\":\"https://i.postimg.cc/xXKgwvBZ/05.png\"},{\"name\":\"Red Oak\",\"nameTh\":\"เรดโอ๊ค \",\"amount\":2,\"price\":120,\"subtotal\":240,\"image\":\"https://i.postimg.cc/8F4451pB/08.png\"},{\"name\":\"Cos\",\"nameTh\":\"คอส\",\"amount\":1,\"price\":120,\"subtotal\":120,\"image\":\"https://i.postimg.cc/643mw8Cv/03.png\"}]}"</t>
  </si>
  <si>
    <t>❌ ไม่เจอ shop name:Again Please Cafe</t>
  </si>
  <si>
    <t>📬 pushFlexMessage id : U2cbea13fe96f2bbcbdd4a690f0ad2d65</t>
  </si>
  <si>
    <t>📬 pushFlexMessage : {"sentMessages":[{"id":"583328444554412467","quoteToken":"SuaWNt1AH3yVo8Yd2xJtxU_HT5IFv1O9UVTtvErxCA_lcvNMZAqu0JLW5K7oPXV-bigkYJubJxQaJrLbMB41DTZJZbknBWnUruy8wkZMNRYeaoO0bTSd9kffgAXr839os0LJrcREdgE1bhU4gF8boQ"}]}</t>
  </si>
  <si>
    <t>🔥 Queued order with Trigger ID: 1837867963961573376</t>
  </si>
  <si>
    <t>🔥 Processing order for trigger: 1837867963961573376</t>
  </si>
  <si>
    <t>Shop: Again Please Cafe</t>
  </si>
  <si>
    <t>summarizeOrdersToPayments key: 17/10/2025|Again Please Cafe</t>
  </si>
  <si>
    <t>🔥 Deleted property for trigger: 1837867963961573376</t>
  </si>
  <si>
    <t>✅ Deleted trigger: 1837867963961573376</t>
  </si>
  <si>
    <t>json : "{\"destination\":\"Uffcadd844141cf0a43c0c2c87fb2389e\",\"events\":[{\"type\":\"message\",\"message\":{\"type\":\"text\",\"id\":\"583346213203214389\",\"quoteToken\":\"zzKMf-H3G0nahO_8i6zv08-MAE2mhQFlR-YlRFVccrIayCNXxWpP-hvKsfbyqODIZkUihOB--um_DQPeUezRuD3xTUp8yF03ZOaK6SGeHxbGrRrWYUvN2u85uu1OTAJpRWu2kZEFSYQP55t5J_YOtg\",\"text\":\"สั่งผัก\"},\"webhookEventId\":\"01K7KYVG74H2TPJV9F01HHFXAE\",\"deliveryContext\":{\"isRedelivery\":false},\"timestamp\":1760532742338,\"source\":{\"type\":\"user\",\"userId\":\"Uf31fcbb445a04ac9cfb8fb58a37d2724\"},\"replyToken\":\"140fc9d3673149759ba191063f2dba23\",\"mode\":\"active\"}]}"</t>
  </si>
  <si>
    <t>json : "{\"destination\":\"Uffcadd844141cf0a43c0c2c87fb2389e\",\"events\":[{\"type\":\"message\",\"message\":{\"type\":\"image\",\"id\":\"583352187485159528\",\"quoteToken\":\"aD_rzz5p2q2hnHPIhjil0cZ0XnFtGzVJQ8IpbmhKAFGk7S4rCHWCYUGezlitrEUAQWpXhZhYfL832cSTyEUbmpW9M2d1jKV-SE3mm0VuGOE5Yj9QU1YbtwlwooBvuVV3GsS9Pzz48nZDhSRdGvu82Q\",\"contentProvider\":{\"type\":\"line\"}},\"webhookEventId\":\"01K7M286BHMTGMKZWW68S262F7\",\"deliveryContext\":{\"isRedelivery\":false},\"timestamp\":1760536303642,\"source\":{\"type\":\"user\",\"userId\":\"Ub25b4a42fcc8758cb1a211f1f480c6e3\"},\"replyToken\":\"bdbf520ff3324c50b0f8252f1e2a266a\",\"mode\":\"active\"}]}"</t>
  </si>
  <si>
    <t>json : "{\"date\":\"2025-10-15T17:33:28.169Z\",\"deliveryDate\":\"2025-10-17\",\"user\":\"Morning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</si>
  <si>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{"sentMessages":[{"id":"583374521047449941","quoteToken":"QM3zOj5eVk19l0itySPLVOowQjSJybzGEKl_CXIMSuVtE0EDlkeMIyBwkxyawnC0VXKO1wdS8-M9pLSVNcCL8qt-n7pXPopoSBRS4ksFEL9Q1OfqruO6j_QiXXv09RT-kVFU_pkHtBg7R0VhzL0Gfg"}]}</t>
  </si>
  <si>
    <t>🔥 Queued order with Trigger ID: 409430397579952128</t>
  </si>
  <si>
    <t>🔥 Processing order for trigger: 409430397579952128</t>
  </si>
  <si>
    <t>summarizeOrdersToPayments key: 17/10/2025|Morning Tonight</t>
  </si>
  <si>
    <t>🔥 Deleted property for trigger: 409430397579952128</t>
  </si>
  <si>
    <t>✅ Deleted trigger: 409430397579952128</t>
  </si>
  <si>
    <t>sendDailyOrderSummary formattedToday : 16/10/2025</t>
  </si>
  <si>
    <t>json : "{\"date\":\"2025-10-16T09:08:13.735Z\",\"deliveryDate\":\"2025-10-17\",\"user\":\"Homie\",\"userLine\":\"namm\",\"payMethod\":\"โอนเงิน\",\"userId\":\"U0a6caa79590587d5269bfdd7dcb6f3c2\",\"order\":[{\"name\":\"Red Oak\",\"nameTh\":\"เรดโอ๊ค \",\"amount\":1,\"price\":120,\"subtotal\":120,\"image\":\"https://i.postimg.cc/8F4451pB/08.png\"},{\"name\":\"Cos\",\"nameTh\":\"คอส\",\"amount\":1.5,\"price\":120,\"subtotal\":180,\"image\":\"https://i.postimg.cc/643mw8Cv/03.png\"}]}"</t>
  </si>
  <si>
    <t>📬 pushFlexMessage : {"sentMessages":[{"id":"583468612389175354","quoteToken":"3KAL0BV06yx6xdIaJz6KCA_o7bKVaOl7dhjk3IXgEQfxGz3dKrDb8oYLTlEVGx-xhwuqBgiEwIqI8fauHcvVr_fZJe_ErP3y3x5_1Y2MTmLfpoC0QUV0WVS1n3va1rX9hUW6ujEl9jAkF0MRZWS-PQ"}]}</t>
  </si>
  <si>
    <t>🔥 Queued order with Trigger ID: 6685112305551671296</t>
  </si>
  <si>
    <t>json : "{\"destination\":\"Uffcadd844141cf0a43c0c2c87fb2389e\",\"events\":[{\"type\":\"message\",\"message\":{\"type\":\"image\",\"id\":\"583468696107483582\",\"quoteToken\":\"pC_oNK29nZpjs2UeXYKTLMf_kLs7YxXBNMxzcTgxLxken4N-Uo7hSNo4nKgGTDxIYWtE7v_xuHoDbHGKqM-v-_bvcncAetGQADHKZ4s2n2AYY68LjYqA_lhSDPrBoWv9ajVAcyfXXPOMtbhJLO7Rag\",\"contentProvider\":{\"type\":\"line\"}},\"webhookEventId\":\"01K7P4FEW9P2JASGTY9A0PZEEZ\",\"deliveryContext\":{\"isRedelivery\":false},\"timestamp\":1760605748031,\"source\":{\"type\":\"user\",\"userId\":\"U0a6caa79590587d5269bfdd7dcb6f3c2\"},\"replyToken\":\"c4366b16df214faa84a93d627e2c12d5\",\"mode\":\"active\"}]}"</t>
  </si>
  <si>
    <t>🔥 Processing order for trigger: 6685112305551671296</t>
  </si>
  <si>
    <t>summarizeOrdersToPayments key: 17/10/2025|Homie</t>
  </si>
  <si>
    <t>🔥 Deleted property for trigger: 6685112305551671296</t>
  </si>
  <si>
    <t>✅ Deleted trigger: 6685112305551671296</t>
  </si>
  <si>
    <t>json : "{\"destination\":\"Uffcadd844141cf0a43c0c2c87fb2389e\",\"events\":[{\"type\":\"message\",\"message\":{\"type\":\"text\",\"id\":\"583497172108967992\",\"quoteToken\":\"RxxXoR7Ag2canC-1YwTEF-np9bPW_SVwPhFlAFDRSXqDEc9FNj-gkvw7b0Fmk-Y7aEQQ5xUyvbVTnvzQ3JqYD7olSwZaGJCRX4eKWva7Hg0L9NNl9ZQCeGhPlZqS3Ok9YLUuGq6TvFVjluXgXzGcnQ\",\"text\":\"สั่งผัก\"},\"webhookEventId\":\"01K7PMNE814D6BRTRMXDK5GT0C\",\"deliveryContext\":{\"isRedelivery\":false},\"timestamp\":1760622720774,\"source\":{\"type\":\"user\",\"userId\":\"Ua560acbf9a31e34c0b4e4c64e77ac84d\"},\"replyToken\":\"cb65ca804eca42d4814bfc16afc3c555\",\"mode\":\"active\"}]}"</t>
  </si>
  <si>
    <t>json : "{\"date\":\"2025-10-16T13:54:19.762Z\",\"deliveryDate\":\"2025-10-17\",\"user\":\"Nailed It Downtown\",\"userLine\":\"donutdunkin\",\"payMethod\":\"โอนเงิน\",\"userId\":\"Ua560acbf9a31e34c0b4e4c64e77ac84d\",\"order\":[{\"name\":\"Green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\",\"amount\":1,\"price\":120,\"subtotal\":120,\"image\":\"https://i.postimg.cc/8F4451pB/08.png\"},{\"name\":\"Frillice Iceberg\",\"nameTh\":\"ฟิลเลย์ไอซ์เบิร์ก\",\"amount\":1,\"price\":140,\"subtotal\":140,\"image\":\"https://i.postimg.cc/Z9RRSPVc/image.png\"}]}"</t>
  </si>
  <si>
    <t>📬 pushFlexMessage : {"sentMessages":[{"id":"583497413516591140","quoteToken":"TONZ24NTxA7alFe4QzQrE2P9JpiueYgU3-czPnlLgPEgHGohzoEJkkrYNz6kz57int9kBHukS-doFVn1MU61bJuIKa5YYUkT9bvArP6yOT3_zAHEJZaJbLOKWMYqdLX-X0Eg6NiDeEDQfGQ8OMbvlw"}]}</t>
  </si>
  <si>
    <t>🔥 Queued order with Trigger ID: 8256853182341185536</t>
  </si>
  <si>
    <t>🔥 Processing order for trigger: 8256853182341185536</t>
  </si>
  <si>
    <t>summarizeOrdersToPayments key: 17/10/2025|Nailed It Downtown</t>
  </si>
  <si>
    <t>🔥 Deleted property for trigger: 8256853182341185536</t>
  </si>
  <si>
    <t>✅ Deleted trigger: 8256853182341185536</t>
  </si>
  <si>
    <t>json : "{\"destination\":\"Uffcadd844141cf0a43c0c2c87fb2389e\",\"events\":[{\"type\":\"message\",\"message\":{\"type\":\"text\",\"id\":\"583498363879293170\",\"quoteToken\":\"lCs3bQVDmJCrxT7B5ZYmbJmt2b9zM5G6I1h9DHfXd3mRdOhuH6VXVtPo50dNGsJWjky_Fmj7NH7pioeFuEVbKcWC3JxN9veNyWYa6oHR-9sJBrcMi2pJvVBkJRF1s2GfSilXwb3x0XXNtRDTbYmL4Q\",\"text\":\"ครับ\"},\"webhookEventId\":\"01K7PNB3TZ8B4P5KCGBD122R5T\",\"deliveryContext\":{\"isRedelivery\":false},\"timestamp\":1760623431122,\"source\":{\"type\":\"user\",\"userId\":\"U2cbea13fe96f2bbcbdd4a690f0ad2d65\"},\"replyToken\":\"8b4730ec62634f6289f1661f01b57d60\",\"mode\":\"active\"}]}"</t>
  </si>
  <si>
    <t>json : "{\"destination\":\"Uffcadd844141cf0a43c0c2c87fb2389e\",\"events\":[{\"type\":\"message\",\"message\":{\"type\":\"text\",\"id\":\"583498414059421886\",\"quoteToken\":\"xbkDK8sF__8LQgHj0glt6c0YApNQxBPIe8JMZ8IJeXOfpBvsP97Pk57fc544VY4W0zUItrrhyu0g3IwJo0admKGeVGP2NQl0YAlqIMWib9B35luvOYgN1gJjwjGaq_qE__BEPmmC7By09D7eEUH3xQ\",\"text\":\"รู้แล้วเพื่อน \"},\"webhookEventId\":\"01K7PNC160G4EFA9N73RGVP4QC\",\"deliveryContext\":{\"isRedelivery\":false},\"timestamp\":1760623461062,\"source\":{\"type\":\"user\",\"userId\":\"U2cbea13fe96f2bbcbdd4a690f0ad2d65\"},\"replyToken\":\"021ba1e14373486da1d25209a2cb9cca\",\"mode\":\"active\"}]}"</t>
  </si>
  <si>
    <t>json : "{\"destination\":\"Uffcadd844141cf0a43c0c2c87fb2389e\",\"events\":[{\"type\":\"message\",\"message\":{\"type\":\"text\",\"id\":\"583498457159827517\",\"quoteToken\":\"ZcoaddHnFHp7DAIuPKwbtqwOZcQ2_FIcQi9OWpE4LdXQZl6eTXYEfWoUWZEEfvixC6zoxthLsYl6sMFZS_T5jkCLaPHsrvZmkwbuILljCEGSJYhVPpOx4BcR7odnIHfdwgG-hYHT6kw1fu7cwQ_zPw\",\"text\":\"0933393666\"},\"webhookEventId\":\"01K7PNCTB58H3C25CRPY3HYB6S\",\"deliveryContext\":{\"isRedelivery\":false},\"timestamp\":1760623486828,\"source\":{\"type\":\"user\",\"userId\":\"U2cbea13fe96f2bbcbdd4a690f0ad2d65\"},\"replyToken\":\"77289290a7f84b4494651599db111e72\",\"mode\":\"active\"}]}"</t>
  </si>
  <si>
    <t>json : "{\"destination\":\"Uffcadd844141cf0a43c0c2c87fb2389e\",\"events\":[{\"type\":\"message\",\"message\":{\"type\":\"text\",\"id\":\"583498523380285918\",\"quoteToken\":\"MUSik3bIlBXNnGKVPsZFqE6PL2bVan_raKFO6kB513183fxJvBEOYfr2HeIz-dx4fGN_mCUfUHNskC51qxpqMgWfevELmEYFkXKn6SK6W4991fiEkWQsDqv4xi2EiKPR7PTtc21ij6mjbUyzUX2fmA\",\"text\":\"อุดหนุนเพื่อนหน่อย เดี๋ยวให้น้าที่ร้าน สั่งบ่อยๆ \"},\"webhookEventId\":\"01K7PNE0ATSM6PF7S42CVMAZAT\",\"deliveryContext\":{\"isRedelivery\":false},\"timestamp\":1760623526199,\"source\":{\"type\":\"user\",\"userId\":\"U2cbea13fe96f2bbcbdd4a690f0ad2d65\"},\"replyToken\":\"800057a3e72743e8aa998919335f6ba3\",\"mode\":\"active\"}]}"</t>
  </si>
  <si>
    <t>json : "{\"destination\":\"Uffcadd844141cf0a43c0c2c87fb2389e\",\"events\":[{\"type\":\"message\",\"message\":{\"type\":\"sticker\",\"id\":\"583498526667833540\",\"quoteToken\":\"z9W4v9YbGIaRPFwXZdfEHsheKhkUcAfBFl8wtuZJA-t7SlH5FgdxQiRA5e-JCZts-dMWt3KhVUQic4-tqf5VT7UoqLAdwxIA5UK0xgGW_RbNLerbZbUme-qRDk_wbPbGM10irHnlj4v8vRzDhEhVow\",\"stickerId\":\"52002740\",\"packageId\":\"11537\",\"stickerResourceType\":\"ANIMATION\",\"keywords\":[\"roger!\",\"Gotcha\",\"line\",\"Affirmative\",\"understood\",\"of course\",\"cony\",\"isee\",\"noworries\",\"understand\",\"OK\",\"okie\",\"np\"]},\"webhookEventId\":\"01K7PNE2E0T3E4SKT9KXMCYGDJ\",\"deliveryContext\":{\"isRedelivery\":false},\"timestamp\":1760623528228,\"source\":{\"type\":\"user\",\"userId\":\"U2cbea13fe96f2bbcbdd4a690f0ad2d65\"},\"replyToken\":\"22e7d8a172024349920fad39f9c23344\",\"mode\":\"active\"}]}"</t>
  </si>
  <si>
    <t>json : "{\"date\":\"2025-10-16T14:25:18.360Z\",\"deliveryDate\":\"2025-10-17\",\"user\":\"มุมสเต็ก\",\"userLine\":\"ADMIN\",\"payMethod\":\"โอนเงิน\",\"userId\":\"ADMIN\",\"order\":[{\"name\":\"Green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</si>
  <si>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5302403865855918080</t>
  </si>
  <si>
    <t>🔥 Processing order for trigger: 5302403865855918080</t>
  </si>
  <si>
    <t>summarizeOrdersToPayments key: 17/10/2025|มุมสเต็ก</t>
  </si>
  <si>
    <t>🔥 Deleted property for trigger: 5302403865855918080</t>
  </si>
  <si>
    <t>✅ Deleted trigger: 5302403865855918080</t>
  </si>
  <si>
    <t>json : "{\"date\":\"2025-10-16T16:15:19.677Z\",\"deliveryDate\":\"2025-10-17\",\"user\":\"Rare\",\"userLine\":\"21gun\",\"payMethod\":\"เครดิต\",\"userId\":\"U863ec6850ff494c8ad50b25afa94efb0\",\"order\":[{\"name\":\"Wild Rocket\",\"nameTh\":\"ไวลด์ ร็อคเก็ต\",\"amount\":0.5,\"price\":300,\"subtotal\":150,\"image\":\"https://ofarmorganic.com/wp-content/uploads/2020/05/rocket-salad-2.jpg\"},{\"name\":\"Red Coral\",\"nameTh\":\"เรดคอรัล\",\"amount\":1,\"price\":140,\"subtotal\":140,\"image\":\"https://i.postimg.cc/XJTHF1Wf/image.jpg\"}]}"</t>
  </si>
  <si>
    <t>📬 pushFlexMessage : {"sentMessages":[{"id":"583511605934555137","quoteToken":"Szf4xf8uS52LKnq5U0i9OP2SOaVD_klAvHiU-Za9mIt5Nv64dLU_T-X39UIe6lbsVN9SHAOvlmJMKnZOwyt7dBtIGE5d6i49syas360jkfEhotUnArHy8ZoY5W72dYLnSniVtaDP61IcqNYFK_3Kyw"}]}</t>
  </si>
  <si>
    <t>🔥 Queued order with Trigger ID: 7791178732026200064</t>
  </si>
  <si>
    <t>🔥 Processing order for trigger: 7791178732026200064</t>
  </si>
  <si>
    <t>summarizeOrdersToPayments key: 17/10/2025|Rare</t>
  </si>
  <si>
    <t>🔥 Deleted property for trigger: 7791178732026200064</t>
  </si>
  <si>
    <t>✅ Deleted trigger: 7791178732026200064</t>
  </si>
  <si>
    <t>sendDailyOrderSummary formattedToday : 17/10/2025</t>
  </si>
  <si>
    <t>sendDailyOrderSummary todayRows : [[1170,"15 Oct 2025 เวลา 12:22","2025-10-16T17:00:00.000Z","Smaz","Frillice Iceberg",2,140,280,"โอนเงิน"],[1170,"15 Oct 2025 เวลา 12:22","2025-10-16T17:00:00.000Z","Smaz","Baby Cos",2,120,240,"โอนเงิน"],[1171,"15 Oct 2025 เวลา 16:56","2025-10-16T17:00:00.000Z","Again Please Cafe","Green Oak",2,120,240,"โอนเงิน"],[1171,"15 Oct 2025 เวลา 16:56","2025-10-16T17:00:00.000Z","Again Please Cafe","Red Oak",2,120,240,"โอนเงิน"],[1171,"15 Oct 2025 เวลา 16:56","2025-10-16T17:00:00.000Z","Again Please Cafe","Cos",1,120,120,"โอนเงิน"],[1172,"16 Oct 2025 เวลา 00:35","2025-10-16T17:00:00.000Z","Morning Tonight","Green Oak",1,120,120,"เครดิต"],[1172,"16 Oct 2025 เวลา 00:35","2025-10-16T17:00:00.000Z","Morning Tonight","Red Oak",1,120,120,"เครดิต"],[1173,"16 Oct 2025 เวลา 16:09","2025-10-16T17:00:00.000Z","Homie","Red Oak",1,120,120,"โอนเงิน"],[1173,"16 Oct 2025 เวลา 16:09","2025-10-16T17:00:00.000Z","Homie","Cos",1.5,120,180,"โอนเงิน"],[1174,"16 Oct 2025 เวลา 20:55","2025-10-16T17:00:00.000Z","Nailed It Downtown","Green Oak",1,120,120,"โอนเงิน"],[1174,"16 Oct 2025 เวลา 20:55","2025-10-16T17:00:00.000Z","Nailed It Downtown","Red Oak",1,120,120,"โอนเงิน"],[1174,"16 Oct 2025 เวลา 20:55","2025-10-16T17:00:00.000Z","Nailed It Downtown","Frillice Iceberg",1,140,140,"โอนเงิน"],[1175,"16 Oct 2025 เวลา 21:27","2025-10-16T17:00:00.000Z","มุมสเต็ก","Green Oak",1,120,120,"โอนเงิน"],[1175,"16 Oct 2025 เวลา 21:27","2025-10-16T17:00:00.000Z","มุมสเต็ก","Red Oak",1,120,120,"โอนเงิน"],[1175,"16 Oct 2025 เวลา 21:27","2025-10-16T17:00:00.000Z","มุมสเต็ก","Cos",1,120,120,"โอนเงิน"],[1176,"16 Oct 2025 เวลา 23:17","2025-10-16T17:00:00.000Z","Rare","Wild Rocket",0.5,300,150,"เครดิต"],[1176,"16 Oct 2025 เวลา 23:17","2025-10-16T17:00:00.000Z","Rare","Red Coral",1,140,140,"เครดิต"]]</t>
  </si>
  <si>
    <t>json : "{\"destination\":\"Uffcadd844141cf0a43c0c2c87fb2389e\",\"events\":[{\"type\":\"message\",\"message\":{\"type\":\"text\",\"id\":\"583556026784284911\",\"quoteToken\":\"1itGn_F9ZO2S7kTyGFKmfyPqKqpRIJBu__gKwSCXb8EVruLBsJqUJlU6_OJfERfCw302UH-I8-EYWsL0epV5yaSWLcs0cljCSUxeWwNwDIx6uADRw3EfHD3OacTOw1V8LqqKoZQ43Wh88iax8kADBA\",\"text\":\"ยอดผม 2 โล เท่าไรครับ\"},\"webhookEventId\":\"01K7QP4045HAGS2V18PT5N8E8J\",\"deliveryContext\":{\"isRedelivery\":false},\"timestamp\":1760657800843,\"source\":{\"type\":\"user\",\"userId\":\"U7711f10ffcab56530d678ac3eace826f\"},\"replyToken\":\"6cac734103764d57bcf1432bdd5b4d76\",\"mode\":\"active\"}]}"</t>
  </si>
  <si>
    <t>json : "{\"destination\":\"Uffcadd844141cf0a43c0c2c87fb2389e\",\"events\":[{\"type\":\"message\",\"message\":{\"type\":\"image\",\"id\":\"583556437138211072\",\"quoteToken\":\"_nJDaabvVaTMpr2nWeAJkqoKhYniLn9nJ-R3aDdbBb-LefFvvZUOubcaCHIGMjEQazQA0t27qNSFMWg_De1HJn_rAIkLneuM47YL00VWDbaNFkw_T3FEAbAcz2X24EHAXwrAPmdR7DAoQcYZdwVzbA\",\"contentProvider\":{\"type\":\"line\"}},\"webhookEventId\":\"01K7QPBESM85GY1E8J44BS7P88\",\"deliveryContext\":{\"isRedelivery\":false},\"timestamp\":1760658045702,\"source\":{\"type\":\"user\",\"userId\":\"U7711f10ffcab56530d678ac3eace826f\"},\"replyToken\":\"7faeadb5d6794b26b134872fe59421b6\",\"mode\":\"active\"}]}"</t>
  </si>
  <si>
    <t>json : "{\"destination\":\"Uffcadd844141cf0a43c0c2c87fb2389e\",\"events\":[{\"type\":\"message\",\"message\":{\"type\":\"text\",\"id\":\"583556447757926505\",\"quoteToken\":\"O00O90gqNCm7ff1As6JIBPsBdl8dCzBD8p3XD3AR96lNp_hL9lQWm33h9pCxcJIYxcMlJEFeJ0d5m7q0Tu4JXN-cf-wRHwXIlBI6s2H4LX_tsrCVzDioDb7OdxkLONNSwqkDvVJCdEGWpL7zyaSArQ\",\"text\":\"สั่งผัก\"},\"webhookEventId\":\"01K7QPBMWC6X87AAPHXC47208M\",\"deliveryContext\":{\"isRedelivery\":false},\"timestamp\":1760658051845,\"source\":{\"type\":\"user\",\"userId\":\"U7711f10ffcab56530d678ac3eace826f\"},\"replyToken\":\"5c0a80038d2d4741a76085c1248fbc59\",\"mode\":\"active\"}]}"</t>
  </si>
  <si>
    <t>json : "{\"date\":\"2025-10-16T23:41:26.826Z\",\"deliveryDate\":\"2025-10-17\",\"user\":\"Brotherly\",\"userLine\":\"P.iSS\",\"payMethod\":\"โอนเงิน\",\"userId\":\"U7711f10ffcab56530d678ac3eace826f\",\"order\":[{\"name\":\"Green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\",\"amount\":0.5,\"price\":120,\"subtotal\":60,\"image\":\"https://i.postimg.cc/8F4451pB/08.png\"},{\"name\":\"Butter Head\",\"nameTh\":\"บัตเตอร์เฮด\",\"amount\":0.5,\"price\":120,\"subtotal\":60,\"image\":\"https://i.postimg.cc/s1X6MZZB/04.png\"}]}"</t>
  </si>
  <si>
    <t>📬 pushFlexMessage : {"sentMessages":[{"id":"583556515907764313","quoteToken":"nlqmopXrJ04JC25yBvKFP5zjrQbydWC4QLLOJl9qz6Mxkg0UUAYtRmZaR6Z31KOUEwNyt_Q_5FpNOnzopQ_KzLfjvUHZwM_lm_xpI_pqnx3j6KbQ0EceJJUc2imSNMu9vUEwEBejqaQuK9iPH-NScg"}]}</t>
  </si>
  <si>
    <t>🔥 Queued order with Trigger ID: 503673327357788160</t>
  </si>
  <si>
    <t>🔥 Processing order for trigger: 503673327357788160</t>
  </si>
  <si>
    <t>summarizeOrdersToPayments key: 17/10/2025|Brotherly</t>
  </si>
  <si>
    <t>🔥 Deleted property for trigger: 503673327357788160</t>
  </si>
  <si>
    <t>✅ Deleted trigger: 503673327357788160</t>
  </si>
  <si>
    <t>json : "{\"destination\":\"Uffcadd844141cf0a43c0c2c87fb2389e\",\"events\":[{\"type\":\"message\",\"message\":{\"type\":\"text\",\"id\":\"583564480269517279\",\"quoteToken\":\"AKLPhq3Ym1ekWNVK4Ga0D822V1foG1bu_5D_Tf0BCl5dGkyAUle1JO2rLSyMHbJ6G09CTxwMSc4bJYQU2RWxrqOoKHWqgNLB7I3RPzdTBkA3sbBl9IxDewCUFK10ATKEGx7jGx-8IVJ_B2l4n4gw2A\",\"text\":\"ได้ครับ\"},\"webhookEventId\":\"01K7QTXRFTQB7PVWKJYWS4P96T\",\"deliveryContext\":{\"isRedelivery\":false},\"timestamp\":1760662839640,\"source\":{\"type\":\"user\",\"userId\":\"U7711f10ffcab56530d678ac3eace826f\"},\"replyToken\":\"b77b996c3c874fdfa53f77382139ac12\",\"mode\":\"active\"}]}"</t>
  </si>
  <si>
    <t>json : "{\"destination\":\"Uffcadd844141cf0a43c0c2c87fb2389e\",\"events\":[{\"type\":\"message\",\"message\":{\"type\":\"text\",\"id\":\"583567504379478871\",\"quoteToken\":\"fMSjjBPXUEuxvlyWFQmW4gCha0MWP_wTRTXN9tnqjP4r35bjjj6uxtI8uiwFuYfMNqdkJPsF1FLQA2TJX3g7ksOURCDfYxH6Lw7UD_0y3Pq9l8RyOZBZ-1Ic-1YgbJn3NmUg22wro-aTWz3Z2qLf2w\",\"text\":\"สั่งผัก\"},\"webhookEventId\":\"01K7QWMRZ6JY6HY8HYDQ1J3TC0\",\"deliveryContext\":{\"isRedelivery\":false},\"timestamp\":1760664642027,\"source\":{\"type\":\"user\",\"userId\":\"Uc6055f977b197597baf773d364ef63ef\"},\"replyToken\":\"f140ada5fba441db855e20401812d388\",\"mode\":\"active\"}]}"</t>
  </si>
  <si>
    <t>json : "{\"date\":\"2025-10-17T01:31:14.445Z\",\"deliveryDate\":\"2025-10-18\",\"user\":\"ไวท์เฮ้าส์\",\"userLine\":\"Gt\",\"payMethod\":\"เงินสด\",\"userId\":\"Uc6055f977b197597baf773d364ef63ef\",\"order\":[{\"name\":\"Red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</si>
  <si>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{"sentMessages":[{"id":"583567563503173719","quoteToken":"3vRGNUWhmRprB6m5IaOmNjwmk_vBsH4u95PGWGqaF9xMJLPtYXnh-rMNFfLV9G39GP0lhRX4I6bNfyKo82dFwackvNVrDwfYXWbQtPidTg27nRp_4fJECGbuiHExbrbQ3uvIw_AjKkoP5qUgP62gtA"}]}</t>
  </si>
  <si>
    <t>🔥 Queued order with Trigger ID: 239060460970704896</t>
  </si>
  <si>
    <t>🔥 Processing order for trigger: 239060460970704896</t>
  </si>
  <si>
    <t>Delivery Date : Sat Oct 18 2025 07:00:00 GMT+0700 (เวลาอินโดจีน)</t>
  </si>
  <si>
    <t>Delivery Date Formated: 18/10/2025</t>
  </si>
  <si>
    <t>summarizeOrdersToPayments key: 18/10/2025|ไวท์เฮ้าส์</t>
  </si>
  <si>
    <t>🔥 Deleted property for trigger: 239060460970704896</t>
  </si>
  <si>
    <t>✅ Deleted trigger: 239060460970704896</t>
  </si>
  <si>
    <t>json : "{\"destination\":\"Uffcadd844141cf0a43c0c2c87fb2389e\",\"events\":[{\"type\":\"message\",\"message\":{\"type\":\"text\",\"id\":\"583569349135827169\",\"quoteToken\":\"qNigEzFMZd3w-Gx-Mbd3t8KvDSJii4G5o7id7xKhWCwwDx8khCZuH_qQPhGl8TYNIg-74a4c2mUK_Sz4FpNjK77f6WAJBjUpkMLmd02YFvDdQrz2a-5dG91a9MPkcqiI0iT0XIIZu3JxFxTfPgcMFw\",\"text\":\"แฟทบอย\\nฟิลเลย์ 1 โล\\nเรดคอรัล 1 โล\\nเบบี้คอส 1 โล\\nร้อกเกต 1โล\"},\"webhookEventId\":\"01K7QXPAVKK7QX50FVKZK1D96Q\",\"deliveryContext\":{\"isRedelivery\":false},\"timestamp\":1760665741698,\"source\":{\"type\":\"user\",\"userId\":\"Uc0f3910d135521f0995ac379d0c945f8\"},\"replyToken\":\"7850b31d3f1341b7b1b531df7b3bd691\",\"mode\":\"active\"}]}"</t>
  </si>
  <si>
    <t>json : "{\"destination\":\"Uffcadd844141cf0a43c0c2c87fb2389e\",\"events\":[{\"type\":\"message\",\"message\":{\"type\":\"text\",\"id\":\"583569438306206327\",\"quoteToken\":\"TGQ9wk0gvMl4GsbSzMynraCOP9PmGZ6mOrV02Zrq9pueVA1q7elw8jdXrjUEyYF5f1MMKm2wEAzXXF_GLn4YJ-gxzhO3SJMsOJ8FyCvT1mBX24ma5JbOh1VTTeoyE6A2VomOZXgwAO_Q5NrIW4GPQg\",\"text\":\"เคน\\nฟิลเลย 1โล\\nเรดคอรัล 1โลค่ะ\"},\"webhookEventId\":\"01K7QXQYD3JDEHD17C3SBX8C3T\",\"deliveryContext\":{\"isRedelivery\":false},\"timestamp\":1760665794836,\"source\":{\"type\":\"user\",\"userId\":\"Uc0f3910d135521f0995ac379d0c945f8\"},\"replyToken\":\"8e483f9022504cc1b4c4b1e53fba3839\",\"mode\":\"active\"}]}"</t>
  </si>
  <si>
    <t>json : "{\"destination\":\"Uffcadd844141cf0a43c0c2c87fb2389e\",\"events\":[{\"type\":\"message\",\"message\":{\"type\":\"text\",\"id\":\"583569477397119334\",\"quoteToken\":\"PwHGmfKqdhGo7RxODEZf26M8Ekj9NmCWuIKcdBasMUgqmvLJkJ1BuAJBxhT172CffWpBNySIZy55L-HhOlh-Z1aQf1PafTeQ8cQ6AQAaWiDIfe2w27jwRnitMkpTjF5E2f4qa0NT2mAOtyZQ6xdPqA\",\"text\":\"โชเน็น 2 \\nกรีน 1 โล\\nเรด 1 โลค่ะ\"},\"webhookEventId\":\"01K7QXRNDG5F7BP8SB1SXZ21SB\",\"deliveryContext\":{\"isRedelivery\":false},\"timestamp\":1760665818036,\"source\":{\"type\":\"user\",\"userId\":\"Uc0f3910d135521f0995ac379d0c945f8\"},\"replyToken\":\"343a7ba8d6534b52a454504077246de7\",\"mode\":\"active\"}]}"</t>
  </si>
  <si>
    <t>customer : Again Please Cafe ไม่ได้ติ้กปริ้นเอกสาร</t>
  </si>
  <si>
    <t>sendDailyPackingSummary formattedToday : 17/10/2025</t>
  </si>
  <si>
    <t>sendDailyPackingSummary todayRows : [[1170,"15 Oct 2025 เวลา 12:22","2025-10-16T17:00:00.000Z","Smaz","Frillice Iceberg",2,140,280,"โอนเงิน"],[1170,"15 Oct 2025 เวลา 12:22","2025-10-16T17:00:00.000Z","Smaz","Baby Cos",2,120,240,"โอนเงิน"],[1171,"15 Oct 2025 เวลา 16:56","2025-10-16T17:00:00.000Z","Again Please Cafe","Green Oak",2,120,240,"โอนเงิน"],[1171,"15 Oct 2025 เวลา 16:56","2025-10-16T17:00:00.000Z","Again Please Cafe","Red Oak",2,120,240,"โอนเงิน"],[1171,"15 Oct 2025 เวลา 16:56","2025-10-16T17:00:00.000Z","Again Please Cafe","Cos",1,120,120,"โอนเงิน"],[1172,"16 Oct 2025 เวลา 00:35","2025-10-16T17:00:00.000Z","Morning Tonight","Green Oak",1,120,120,"เครดิต"],[1172,"16 Oct 2025 เวลา 00:35","2025-10-16T17:00:00.000Z","Morning Tonight","Red Oak",1,120,120,"เครดิต"],[1173,"16 Oct 2025 เวลา 16:09","2025-10-16T17:00:00.000Z","Homie","Red Oak",1,120,120,"โอนเงิน"],[1173,"16 Oct 2025 เวลา 16:09","2025-10-16T17:00:00.000Z","Homie","Cos",1.5,120,180,"โอนเงิน"],[1174,"16 Oct 2025 เวลา 20:55","2025-10-16T17:00:00.000Z","Nailed It Downtown","Green Oak",1,120,120,"โอนเงิน"],[1174,"16 Oct 2025 เวลา 20:55","2025-10-16T17:00:00.000Z","Nailed It Downtown","Red Oak",1,120,120,"โอนเงิน"],[1174,"16 Oct 2025 เวลา 20:55","2025-10-16T17:00:00.000Z","Nailed It Downtown","Frillice Iceberg",1,140,140,"โอนเงิน"],[1175,"16 Oct 2025 เวลา 21:27","2025-10-16T17:00:00.000Z","มุมสเต็ก","Green Oak",1,120,120,"โอนเงิน"],[1175,"16 Oct 2025 เวลา 21:27","2025-10-16T17:00:00.000Z","มุมสเต็ก","Red Oak",1,120,120,"โอนเงิน"],[1175,"16 Oct 2025 เวลา 21:27","2025-10-16T17:00:00.000Z","มุมสเต็ก","Cos",1,120,120,"โอนเงิน"],[1176,"16 Oct 2025 เวลา 23:17","2025-10-16T17:00:00.000Z","Rare","Wild Rocket",0.5,300,150,"เครดิต"],[1176,"16 Oct 2025 เวลา 23:17","2025-10-16T17:00:00.000Z","Rare","Red Coral",1,140,140,"เครดิต"],[1177,"17 Oct 2025 เวลา 06:43","2025-10-16T17:00:00.000Z","Brotherly","Green Oak",0.5,120,60,"โอนเงิน"],[1177,"17 Oct 2025 เวลา 06:43","2025-10-16T17:00:00.000Z","Brotherly","Red Oak",0.5,120,60,"โอนเงิน"],[1177,"17 Oct 2025 เวลา 06:43","2025-10-16T17:00:00.000Z","Brotherly","Butter Head",0.5,120,60,"โอนเงิน"]]</t>
  </si>
  <si>
    <t>json : "{\"destination\":\"Uffcadd844141cf0a43c0c2c87fb2389e\",\"events\":[{\"type\":\"message\",\"message\":{\"type\":\"image\",\"id\":\"583579995536884275\",\"quoteToken\":\"y--7Gq5yBsVRhc43iWuU7OxgrXTavQ_8SbYD0_zqIpoe85ZAZqxIVAztlANizyBgy33yaLpGqS5ioCrm_GKWD8J-URom8VYxg2c_CpIN1X9HSgSg2O8lZmRL96Xl0Rby3gLfMUbgmRQZs4xgwyROjw\",\"contentProvider\":{\"type\":\"line\"}},\"webhookEventId\":\"01K7R3QZJ0S70AH6X273MN45QJ\",\"deliveryContext\":{\"isRedelivery\":false},\"timestamp\":1760672087574,\"source\":{\"type\":\"group\",\"groupId\":\"C41747ea1efc18cc949d4a55a898fbe2d\",\"userId\":\"Ud156635914c6ab5e082eb8cdedf98f3a\"},\"replyToken\":\"d5d4808168dc4cedb1a1897d2dd719c3\",\"mode\":\"active\"}]}"</t>
  </si>
  <si>
    <t>json : "{\"destination\":\"Uffcadd844141cf0a43c0c2c87fb2389e\",\"events\":[{\"type\":\"message\",\"message\":{\"type\":\"text\",\"id\":\"583580054811050663\",\"quoteToken\":\"SXjIeaNUKvTL3wYYlpTQAFhZV16_Z_Myb1tXEVFzHxlAQmk6ft6Saj_s6eLDCCTM6pAqrGBVOw6vWhCt4AuYt1z_abxQO9UHXMMVWFUyom_JT5oYPJo1MiZeVU0DQHlZTC5-_7Y-TQboqdRmxzfaVA\",\"text\":\"ส่งใหม่ให้naileditยัง\"},\"webhookEventId\":\"01K7R3S1X9GDZW7ASMR3G9VP73\",\"deliveryContext\":{\"isRedelivery\":false},\"timestamp\":1760672122691,\"source\":{\"type\":\"group\",\"groupId\":\"C41747ea1efc18cc949d4a55a898fbe2d\",\"userId\":\"Ud156635914c6ab5e082eb8cdedf98f3a\"},\"replyToken\":\"6a959966ebba4401bed551703e0badb9\",\"mode\":\"active\"}]}"</t>
  </si>
  <si>
    <t>json : "{\"destination\":\"Uffcadd844141cf0a43c0c2c87fb2389e\",\"events\":[{\"type\":\"message\",\"message\":{\"type\":\"text\",\"id\":\"583580072879849694\",\"quoteToken\":\"Ifd3ObvjiNDxx0AExenI3KLqWvV34Q5Bi0NZv1aoD397DbYjfhXkwzG9jxJzB6qi3wVaeKCQlSibhMzVGFxmiCri9Pz2zdayVlm0z9l-stlczUEihkHAIwvhYtPD1uAyU-KXaosZU1aTkIj7Xtdspg\",\"text\":\"เขาทักมาคั้งแต่12ตุลา\"},\"webhookEventId\":\"01K7R3SCQ6JKHTFY9NVRQV9JBH\",\"deliveryContext\":{\"isRedelivery\":false},\"timestamp\":1760672133534,\"source\":{\"type\":\"group\",\"groupId\":\"C41747ea1efc18cc949d4a55a898fbe2d\",\"userId\":\"Ud156635914c6ab5e082eb8cdedf98f3a\"},\"replyToken\":\"7cd3cc1940324f51ae45ebd26d77bb29\",\"mode\":\"active\"}]}"</t>
  </si>
  <si>
    <t>json : "{\"date\":\"2025-10-17T03:36:33.392Z\",\"deliveryDate\":\"2025-10-17\",\"user\":\"Fat Boy\",\"userLine\":\"ADMIN\",\"payMethod\":\"เครดิต\",\"userId\":\"ADMIN\",\"order\":[{\"name\":\"Frillice Iceberg\",\"nameTh\":\"ฟิลเลย์ไอซ์เบิร์ก\",\"amount\":1,\"price\":140,\"subtotal\":140},{\"name\":\"Baby Cos\",\"nameTh\":\"เบบี้คอส\",\"amount\":1,\"price\":120,\"subtotal\":120},{\"name\":\"Wild Rocket\",\"nameTh\":\"ไวลด์ ร็อคเก็ต\",\"amount\":1,\"price\":300,\"subtotal\":300},{\"name\":\"Red Coral\",\"nameTh\":\"เรดคอรัล\",\"amount\":1,\"price\":140,\"subtotal\":140}]}"</t>
  </si>
  <si>
    <t>🔥 Queued order with Trigger ID: 4558292861904224256</t>
  </si>
  <si>
    <t>json : "{\"date\":\"2025-10-17T03:37:10.091Z\",\"deliveryDate\":\"2025-10-17\",\"user\":\"Ken Izakaya\",\"userLine\":\"ADMIN\",\"payMethod\":\"เครดิต\",\"userId\":\"ADMIN\",\"order\":[{\"name\":\"Frillice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</si>
  <si>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3030395028452147200</t>
  </si>
  <si>
    <t>json : "{\"date\":\"2025-10-17T03:37:51.796Z\",\"deliveryDate\":\"2025-10-17\",\"user\":\"Shounen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</si>
  <si>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8209023309841432576</t>
  </si>
  <si>
    <t>🔥 Processing order for trigger: 4558292861904224256</t>
  </si>
  <si>
    <t>🔥 Processing order for trigger: 8209023309841432576</t>
  </si>
  <si>
    <t>summarizeOrdersToPayments key: 17/10/2025|Fat Boy</t>
  </si>
  <si>
    <t>json : "{\"destination\":\"Uffcadd844141cf0a43c0c2c87fb2389e\",\"events\":[{\"type\":\"message\",\"message\":{\"type\":\"sticker\",\"id\":\"583580403340935633\",\"quoteToken\":\"gYs9z939UAtEAOWL3kQejjBxpixOmL_uYdeBePFp_M9tZXuv_stzPW4vHvEqGhKPc_pZKTWcDPGlw45kPenNEy7Xfe5HuYqQ-cUTW_sdZf_y3Tn9hxGBpI4zdDDux87688TpFqcvlUybM4LnZe3TBg\",\"stickerId\":\"52002735\",\"packageId\":\"11537\",\"stickerResourceType\":\"ANIMATION\",\"keywords\":[\"Awesome\",\"goodjob\",\"great\",\"Affirmative\",\"nice\",\"wonderful\",\"Wow\",\"very good\",\"goodidea\",\"thumbsup\",\"super\",\"fantastic\",\"OK\",\"good\",\"cony\"]},\"webhookEventId\":\"01K7R3ZD86FGDSYZFVJS7WJZCD\",\"deliveryContext\":{\"isRedelivery\":false},\"timestamp\":1760672330531,\"source\":{\"type\":\"user\",\"userId\":\"U2cbea13fe96f2bbcbdd4a690f0ad2d65\"},\"replyToken\":\"ccbcc101314444b69f73fc40e8394eb9\",\"mode\":\"active\"}]}"</t>
  </si>
  <si>
    <t>🔥 Processing order for trigger: 3030395028452147200</t>
  </si>
  <si>
    <t>summarizeOrdersToPayments key: 17/10/2025|Shounen Yakiniku2</t>
  </si>
  <si>
    <t>✅ เริ่ม generateAdminDeliveryDocs สำหรับ: Fat Boy วันที่: 17102025</t>
  </si>
  <si>
    <t>summarizeOrdersToPayments key: 17/10/2025|Ken Izakaya</t>
  </si>
  <si>
    <t>✨ สร้างเลขที่เอกสารใหม่: DS171025003</t>
  </si>
  <si>
    <t>✅ เริ่ม generateAdminDeliveryDocs สำหรับ: Ken Izakaya วันที่: 17102025</t>
  </si>
  <si>
    <t>💾 อัปเดตเลขที่เอกสาร DS171025003 ใน Payments แถวที่ 2423</t>
  </si>
  <si>
    <t>🔥 Deleted property for trigger: 4558292861904224256</t>
  </si>
  <si>
    <t>✅ Deleted trigger: 4558292861904224256</t>
  </si>
  <si>
    <t>✨ สร้างเลขที่เอกสารใหม่: DS171025004</t>
  </si>
  <si>
    <t>✅ เริ่ม generateAdminDeliveryDocs สำหรับ: Shounen Yakiniku2 วันที่: 17102025</t>
  </si>
  <si>
    <t>💾 อัปเดตเลขที่เอกสาร DS171025004 ใน Payments แถวที่ 2425</t>
  </si>
  <si>
    <t>🔥 Deleted property for trigger: 3030395028452147200</t>
  </si>
  <si>
    <t>✅ Deleted trigger: 3030395028452147200</t>
  </si>
  <si>
    <t>✨ สร้างเลขที่เอกสารใหม่: DS171025005</t>
  </si>
  <si>
    <t>💾 อัปเดตเลขที่เอกสาร DS171025005 ใน Payments แถวที่ 2424</t>
  </si>
  <si>
    <t>🔥 Deleted property for trigger: 8209023309841432576</t>
  </si>
  <si>
    <t>✅ Deleted trigger: 8209023309841432576</t>
  </si>
  <si>
    <t>Checking documents for 1 shops on date: 2025-10-04</t>
  </si>
  <si>
    <t>✅ เริ่ม checkIfDocumentExists สำหรับ: Nailed It Downtown วันที่: 04102025</t>
  </si>
  <si>
    <t>🔍 ค้นหาไฟล์ที่ขึ้นต้นด้วย: Nailed It Downtown- ในโฟลเดอร์ 04102025</t>
  </si>
  <si>
    <t>Check result for Nailed It Downtown:</t>
  </si>
  <si>
    <t>json : "{\"destination\":\"Uffcadd844141cf0a43c0c2c87fb2389e\",\"events\":[{\"type\":\"message\",\"message\":{\"type\":\"location\",\"id\":\"583589603043967165\",\"latitude\":15.015913,\"longitude\":102.097516,\"title\":\"Again Please Cafe\",\"address\":\"หมื่นไวย, นครราชสีมา, จังหวัดนครราชสีมา 30000\"},\"webhookEventId\":\"01K7R96QT52DDG1PT7J20H9RCZ\",\"deliveryContext\":{\"isRedelivery\":false},\"timestamp\":1760677813943,\"source\":{\"type\":\"user\",\"userId\":\"U2cbea13fe96f2bbcbdd4a690f0ad2d65\"},\"replyToken\":\"8b57daba4ad2484c8b95721f53f4454e\",\"mode\":\"active\"}]}"</t>
  </si>
  <si>
    <t>json : "{\"destination\":\"Uffcadd844141cf0a43c0c2c87fb2389e\",\"events\":[{\"type\":\"message\",\"message\":{\"type\":\"text\",\"id\":\"583589736758116797\",\"quoteToken\":\"GBi62e1cQpOVA3YPHiyx8yrd7UTpFX0JLGYySd1MkEvHMYqXufYQTdt2xIy9vLMleYSQCvmrrJfTNuYyV0mOOs_5OcfzxMvpS1jdjS6cYNyPfBqqTTMJHqfU7E4zA4tAximm_d29phRiSOHuiRnWbA\",\"text\":\"ไหนโลagain \"},\"webhookEventId\":\"01K7R995XDG1FRV10883P5F8TG\",\"deliveryContext\":{\"isRedelivery\":false},\"timestamp\":1760677893554,\"source\":{\"type\":\"group\",\"groupId\":\"C41747ea1efc18cc949d4a55a898fbe2d\",\"userId\":\"Ud156635914c6ab5e082eb8cdedf98f3a\"},\"replyToken\":\"a7adf08785b24819ab1e9664fb5ea592\",\"mode\":\"active\"}]}"</t>
  </si>
  <si>
    <t>json : "{\"destination\":\"Uffcadd844141cf0a43c0c2c87fb2389e\",\"events\":[{\"type\":\"message\",\"message\":{\"type\":\"text\",\"id\":\"583590105437438499\",\"quoteToken\":\"UjOmdYhN6QyjixZ1lUSUU_AyF6lEqu1uQrHh3Zk8iT4RfQgCTMo8Ja_tIPX_Too06hxOlv1OqC06FK7aXQIn3T6CspwwZO22OSh1k0QEP5rqi8pGyd56iiSkQiWSQ86PXP2IZlCT2Dv-1YwfgUPQpQ\",\"text\":\"https://maps.app.goo.gl/bjWseuaaofvScUek8?g_st=il\"},\"webhookEventId\":\"01K7R9FW5FJ9A99WWMBNT5B938\",\"deliveryContext\":{\"isRedelivery\":false},\"timestamp\":1760678113371,\"source\":{\"type\":\"group\",\"groupId\":\"C41747ea1efc18cc949d4a55a898fbe2d\",\"userId\":\"U2164e0ac3039299ad657cac907aa1fee\"},\"replyToken\":\"6bd31af70d134c2f9a664e1da1ceb052\",\"mode\":\"active\"}]}"</t>
  </si>
  <si>
    <t>json : "{\"destination\":\"Uffcadd844141cf0a43c0c2c87fb2389e\",\"events\":[{\"type\":\"message\",\"message\":{\"type\":\"text\",\"id\":\"583590189759988241\",\"quoteToken\":\"SiW70vVJVU55HNLcBsAPakgzseSC-FRWQyAJC1pOfZrQ8GxqoV68qDAr91WW5St-xrP-2ZRiv_9f1VdIbaxw590Qdb-n_GbBt_3thegHIDuVov6yQADWwuPpiT3P1fe9WJyCHaWA8JeoCZkPlxT5dg\",\"text\":\"https://www.google.com/maps/search/?api=1&amp;query=15.015913,102.097516\"},\"webhookEventId\":\"01K7R9HDFMBEG5AXEAYWTGTTQV\",\"deliveryContext\":{\"isRedelivery\":false},\"timestamp\":1760678163704,\"source\":{\"type\":\"group\",\"groupId\":\"C41747ea1efc18cc949d4a55a898fbe2d\",\"userId\":\"U2164e0ac3039299ad657cac907aa1fee\"},\"replyToken\":\"5417047caf1b41c8bf03216d9073a93a\",\"mode\":\"active\"}]}"</t>
  </si>
  <si>
    <t>json : "{\"destination\":\"Uffcadd844141cf0a43c0c2c87fb2389e\",\"events\":[{\"type\":\"message\",\"message\":{\"type\":\"text\",\"id\":\"583592039431012681\",\"quoteToken\":\"AjqFrOXITtSnmjlzw5llnUaZ0PRxtM8xyYQHT84fWUymU7wjRIfJZY91jaW48aLGApWEa60pIY9uEorqthpcAp0pPpPey8E2ioCE4-GkB4aTGlla3hppgOpZ1-DNik2QZ_mv56I5BhjMsJ3VMDOFjA\",\"text\":\"เพิ่มคอสอีกครึ่งโล เป็นคอส1กก นะคะ\"},\"webhookEventId\":\"01K7RAK27D8PM6N4KQ90AP857M\",\"deliveryContext\":{\"isRedelivery\":false},\"timestamp\":1760679266250,\"source\":{\"type\":\"user\",\"userId\":\"Uc6055f977b197597baf773d364ef63ef\"},\"replyToken\":\"586f1bcefeeb418e937794b65e43d36b\",\"mode\":\"active\"}]}"</t>
  </si>
  <si>
    <t>json : "{\"destination\":\"Uffcadd844141cf0a43c0c2c87fb2389e\",\"events\":[{\"type\":\"message\",\"message\":{\"type\":\"text\",\"id\":\"583592077816758630\",\"quoteToken\":\"L8g2gm9ImsXoJrCBt1p27KcXjpiORK1v6pcmUWeVyzyKa53jwWOzLjhhiHw4TU2Nw8cUoJBW9MwiLWb4_ZO9J8PGGwETNtW0W9SFzSIFygAOYylk-3k075EZFsOQ_5KuF3mfFVF1K1S7EtqNxtANag\",\"text\":\"ทั้งหมดที่สั่งรวม1.5โล\"},\"webhookEventId\":\"01K7RAKRKBWTZDXG2MBCP9GWZD\",\"deliveryContext\":{\"isRedelivery\":false},\"timestamp\":1760679288933,\"source\":{\"type\":\"user\",\"userId\":\"Uc6055f977b197597baf773d364ef63ef\"},\"replyToken\":\"3b9bc0f9ecac4fc19184c550eec499f5\",\"mode\":\"active\"}]}"</t>
  </si>
  <si>
    <t>json : "{\"destination\":\"Uffcadd844141cf0a43c0c2c87fb2389e\",\"events\":[{\"type\":\"message\",\"message\":{\"type\":\"text\",\"id\":\"583594862230634498\",\"quoteToken\":\"UvaWDdjB-otDtHRCNvtxL9Y4-Ozzh03kxJQhaSmgY76mfNCtaFr558QX5Y1kLcpWu27Xb1V69ZIiwFPqn6AmDV_eFRTz6mUgkjWKiaZXKgv3CmWwq2VHpwEe7i8-_fy94ChPglQjdn13YunLPjuELA\",\"text\":\"แจ้งลูกค้ายัง\"},\"webhookEventId\":\"01K7RC6CVHGVZEVD7N91PQ5YCP\",\"deliveryContext\":{\"isRedelivery\":false},\"timestamp\":1760680948575,\"source\":{\"type\":\"group\",\"groupId\":\"C41747ea1efc18cc949d4a55a898fbe2d\",\"userId\":\"Ud156635914c6ab5e082eb8cdedf98f3a\"},\"replyToken\":\"28e5cd82e4bb4ad7a19d44619ca5ab86\",\"mode\":\"active\"}]}"</t>
  </si>
  <si>
    <t>json : "{\"destination\":\"Uffcadd844141cf0a43c0c2c87fb2389e\",\"events\":[{\"type\":\"message\",\"message\":{\"type\":\"text\",\"id\":\"583595308354371739\",\"quoteToken\":\"-ERfvnmPYonyl9R7Kz488QCMnVnzEuBWRgXTTWx0fpE3oXVBs52w8BH75tv1tCBSUgVCq8nDlm8nqnDLHJwY59UN77MuErqEoulQH3jU_m4X0gBeD1o52h6duB4ZeazRF3e9H_3DXS9nr_2dDSZaCA\",\"text\":\"Again อยู่แถวเจมเลย\"},\"webhookEventId\":\"01K7RCEGYCJXM24AV0SMTJJZ10\",\"deliveryContext\":{\"isRedelivery\":false},\"timestamp\":1760681214507,\"source\":{\"type\":\"group\",\"groupId\":\"C41747ea1efc18cc949d4a55a898fbe2d\",\"userId\":\"Ud156635914c6ab5e082eb8cdedf98f3a\"},\"replyToken\":\"d701736492f14a47bb12a8759e3d45d8\",\"mode\":\"active\"}]}"</t>
  </si>
  <si>
    <t>json : "{\"destination\":\"Uffcadd844141cf0a43c0c2c87fb2389e\",\"events\":[{\"type\":\"message\",\"message\":{\"type\":\"text\",\"id\":\"583599347384713966\",\"quotedMessageId\":\"583569477397119334\",\"quoteToken\":\"AIuMFsDIQ8Px3zTqdZ6BwAe5rFLhmPodOWuM0yzF8ZCxIK4VKwJYUx0wMULJmJeAoLH3HCkPwFKWy14uWixyJWUFLzSJD2C_5PNlvieXVSG-hMtMKBI-Z5Ufq14TbGty1ItKKQKWfJmG5iT9ACoE0g\",\"text\":\"ชุดนี้ฝากไว้ที่ไหนคะ\"},\"webhookEventId\":\"01K7RER01EZHK4DD7GQ0G0MCFX\",\"deliveryContext\":{\"isRedelivery\":false},\"timestamp\":1760683621938,\"source\":{\"type\":\"user\",\"userId\":\"Uc0f3910d135521f0995ac379d0c945f8\"},\"replyToken\":\"f97f05be39064145bc7157dad8423c72\",\"mode\":\"active\"}]}"</t>
  </si>
  <si>
    <t>json : "{\"destination\":\"Uffcadd844141cf0a43c0c2c87fb2389e\",\"events\":[{\"type\":\"message\",\"message\":{\"type\":\"text\",\"id\":\"583599804128166536\",\"quoteToken\":\"WBtiKD5Y-hLKB8UZIoXk3uoHkEp8pvFzxdAFqvjIpfvLji4l6F8cAKpFtH7S5xExtsiCaND__bHIJecN8ZzNZK1EAFon21LYrcr045oPC-wWqZT1V5K_QNVsjhuAdrDy9kTv6HVifutZogTnFjgAiQ\",\"text\":\"ของถึงแล้วค่ะ \"},\"webhookEventId\":\"01K7RF09QN47XCCZMYY8H7YXB0\",\"deliveryContext\":{\"isRedelivery\":false},\"timestamp\":1760683894271,\"source\":{\"type\":\"user\",\"userId\":\"Uc0f3910d135521f0995ac379d0c945f8\"},\"replyToken\":\"5aeb5067dbbe4308bad7cc30a0eaa68b\",\"mode\":\"active\"}]}"</t>
  </si>
  <si>
    <t>json : "{\"destination\":\"Uffcadd844141cf0a43c0c2c87fb2389e\",\"events\":[{\"type\":\"message\",\"message\":{\"type\":\"text\",\"id\":\"583647579716452638\",\"quoteToken\":\"4O1K1_9uY7Ra5ot9SnwoSM49pt5m-_gQwWS8mRhpNSiDG9ZaeNDTkawDpDnGbtrIJ0O4z65GV0zEKm7wQqknQRB4ZM-B90ooF8T4A0T0X0RTWNLmanvX-3kmCxuS1Wo_-9yxDBCzZSIm3hzEXkGB8Q\",\"text\":\"มะเขือราชินีมีของยังคะช่วงนี้\"},\"webhookEventId\":\"01K7SA5AGM799GW903B0NNGY1F\",\"deliveryContext\":{\"isRedelivery\":false},\"timestamp\":1760712370643,\"source\":{\"type\":\"user\",\"userId\":\"Uc0f3910d135521f0995ac379d0c945f8\"},\"replyToken\":\"5711a7d4a8294a15b827ab11a8cc0606\",\"mode\":\"active\"}]}"</t>
  </si>
  <si>
    <t>json : "{\"destination\":\"Uffcadd844141cf0a43c0c2c87fb2389e\",\"events\":[{\"type\":\"message\",\"message\":{\"type\":\"text\",\"id\":\"583648306690523564\",\"quoteToken\":\"sHRYlI0JCC8DOCb3XJngx50JF_E8tMIf5gZCbDU9FuW0jH4D5UmEhfye7O5n5qGJHUpK8BX4q25HifiIvZB-e-L63BXg4h8am3Z4l4beiNwxd7XIbTrDL-HNl69Ax61bSpa1r7Pfrw33Ssx-zroIbA\",\"text\":\"สั่งผัก\"},\"webhookEventId\":\"01K7SAJHWF62XFFJ9R40V5GD57\",\"deliveryContext\":{\"isRedelivery\":false},\"timestamp\":1760712804120,\"source\":{\"type\":\"user\",\"userId\":\"U0d6b72543464859ef62065c9501370cd\"},\"replyToken\":\"c2bdb3bd457c4d8aad82a56660cc9f43\",\"mode\":\"active\"}]}"</t>
  </si>
  <si>
    <t>profile displayName : Moo_Mhee 📙☁️🫧 46</t>
  </si>
  <si>
    <t>json : "{\"date\":\"2025-10-17T14:53:44.873Z\",\"deliveryDate\":\"2025-10-18\",\"user\":\"Ginda wagyu\",\"userLine\":\"Moo_Mhee 📙☁️🫧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</si>
  <si>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{"sentMessages":[{"id":"583648348297232733","quoteToken":"lUwTWhN05SEsl4fGw1mkQFHOETdBnNXkyxmAEl9YYoAd3xzgpz2cKZArPyAHWb1syvyi_AsjA7CQY9A3YhIb-eBJqCxLJCSxYj0s5nr2dqxjabHdADBh1bwj3HtiXgLCzNZpoU31FLdMoqpfJk8-yw"}]}</t>
  </si>
  <si>
    <t>🔥 Queued order with Trigger ID: 3884142219459821568</t>
  </si>
  <si>
    <t>🔥 Processing order for trigger: 3884142219459821568</t>
  </si>
  <si>
    <t>summarizeOrdersToPayments key: 18/10/2025|Ginda wagyu</t>
  </si>
  <si>
    <t>🔥 Deleted property for trigger: 3884142219459821568</t>
  </si>
  <si>
    <t>✅ Deleted trigger: 3884142219459821568</t>
  </si>
  <si>
    <t>json : "{\"date\":\"2025-10-17T16:08:45.534Z\",\"deliveryDate\":\"2025-10-18\",\"user\":\"Rare\",\"userLine\":\"21gun\",\"payMethod\":\"เครดิต\",\"userId\":\"U863ec6850ff494c8ad50b25afa94efb0\",\"order\":[{\"name\":\"Frillice Iceberg\",\"nameTh\":\"ฟิลเลย์ไอซ์เบิร์ก\",\"amount\":1,\"price\":140,\"subtotal\":140,\"image\":\"https://i.postimg.cc/Z9RRSPVc/image.png\"}]}"</t>
  </si>
  <si>
    <t>📬 pushFlexMessage : {"sentMessages":[{"id":"583655900896559242","quoteToken":"o9B04euaK0wkmZh4MOtfLQz9nRTB8kjl3ESSAMkyTgIDy13iFW-8bKgvEicDvtHwB0Bq6LXt7VreNmnPtKDxIKUn7UP2P8jMe7H1p4sp3TMOo5bI9wE1Z3t58wAzCIWW7jvQd3jSFs-gnP_J7CmliQ"}]}</t>
  </si>
  <si>
    <t>🔥 Queued order with Trigger ID: 6114568102626721792</t>
  </si>
  <si>
    <t>🔥 Processing order for trigger: 6114568102626721792</t>
  </si>
  <si>
    <t>summarizeOrdersToPayments key: 18/10/2025|Rare</t>
  </si>
  <si>
    <t>🔥 Deleted property for trigger: 6114568102626721792</t>
  </si>
  <si>
    <t>✅ Deleted trigger: 6114568102626721792</t>
  </si>
  <si>
    <t>json : "{\"date\":\"2025-10-17T16:19:01.963Z\",\"deliveryDate\":\"2025-10-18\",\"user\":\"8 Dining\",\"userLine\":\"21gun\",\"payMethod\":\"เครดิต\",\"userId\":\"U863ec6850ff494c8ad50b25afa94efb0\",\"order\":[{\"name\":\"Cos\",\"nameTh\":\"คอส\",\"amount\":1,\"price\":120,\"subtotal\":120,\"image\":\"https://i.postimg.cc/643mw8Cv/03.png\"}]}"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</si>
  <si>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{"sentMessages":[{"id":"583656934659063914","quoteToken":"zQHsdQFrEkexHjr4rE_5hqoksCwysNIECc0se2d3EM_pELevAdAadVN3WZzPyOneH5aNXtXN9aUKQgwYhyVuIJTWlYWdoMjp8g4swY3mSz5oMSbkp-P9MhatbU9InWO2UUt_vpWZ9kh1XvTvSPEWdg"}]}</t>
  </si>
  <si>
    <t>🔥 Queued order with Trigger ID: 4361649055567183872</t>
  </si>
  <si>
    <t>🔥 Processing order for trigger: 4361649055567183872</t>
  </si>
  <si>
    <t>summarizeOrdersToPayments key: 18/10/2025|8 Dining</t>
  </si>
  <si>
    <t>🔥 Deleted property for trigger: 4361649055567183872</t>
  </si>
  <si>
    <t>✅ Deleted trigger: 4361649055567183872</t>
  </si>
  <si>
    <t>json : "{\"destination\":\"Uffcadd844141cf0a43c0c2c87fb2389e\",\"events\":[{\"type\":\"message\",\"message\":{\"type\":\"text\",\"id\":\"583673472631963702\",\"quoteToken\":\"B9VY5O-oKKlEO-OTJwLSfMwWrCmadV2INB0PPtnm-Q7vmJOCtQf810gWgkc80T586-YYWkMNpfDPMSbAagKdjxYV3SeuEkhkF1hs6EMU8g3xMdmRyU0hEBixPIyBYq9o6BMU8KlQk-jrzXLV3RHwzg\",\"text\":\"พรุ่งสั่ง เรด กรีน ควอสว อย่างละิ 1 กก นะคะ \"},\"webhookEventId\":\"01K7SRWARXVX772KGPM3ANWYAX\",\"deliveryContext\":{\"isRedelivery\":false},\"timestamp\":1760727804193,\"source\":{\"type\":\"user\",\"userId\":\"Ua2519870371da500fb2909b15577d510\"},\"replyToken\":\"d4e2b77e40c844409c2e217e571c2871\",\"mode\":\"active\"}]}"</t>
  </si>
  <si>
    <t>json : "{\"date\":\"2025-10-17T22:58:17.043Z\",\"deliveryDate\":\"2025-10-18\",\"user\":\"Touch Steak\",\"userLine\":\"ADMIN\",\"payMethod\":\"โอนเงิน\",\"userId\":\"ADMIN\",\"order\":[{\"name\":\"Green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</si>
  <si>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8507984498573443072</t>
  </si>
  <si>
    <t>🔥 Processing order for trigger: 8507984498573443072</t>
  </si>
  <si>
    <t>summarizeOrdersToPayments key: 18/10/2025|Touch Steak</t>
  </si>
  <si>
    <t>🔥 Deleted property for trigger: 8507984498573443072</t>
  </si>
  <si>
    <t>✅ Deleted trigger: 8507984498573443072</t>
  </si>
  <si>
    <t>sendDailyOrderSummary formattedToday : 18/10/2025</t>
  </si>
  <si>
    <t>sendDailyOrderSummary todayRows : [[1178,"17 Oct 2025 เวลา 08:33","2025-10-17T17:00:00.000Z","ไวท์เฮ้าส์","Red Oak",0.5,120,60,"เงินสด"],[1178,"17 Oct 2025 เวลา 08:33","2025-10-17T17:00:00.000Z","ไวท์เฮ้าส์","Cos",0.5,120,60,"เงินสด"],[1182,"17 Oct 2025 เวลา 21:54","2025-10-17T17:00:00.000Z","Ginda wagyu","Cos",5,120,600,"โอนเงิน"],[1183,"17 Oct 2025 เวลา 23:09","2025-10-17T17:00:00.000Z","Rare","Frillice Iceberg",1,140,140,"เครดิต"],[1184,"17 Oct 2025 เวลา 23:20","2025-10-17T17:00:00.000Z","8 Dining","Cos",1,120,120,"เครดิต"],[1185,"18 Oct 2025 เวลา 05:59","2025-10-17T17:00:00.000Z","Touch Steak","Green Oak",1,120,120,"โอนเงิน"],[1185,"18 Oct 2025 เวลา 05:59","2025-10-17T17:00:00.000Z","Touch Steak","Red Oak",1,120,120,"โอนเงิน"],[1185,"18 Oct 2025 เวลา 05:59","2025-10-17T17:00:00.000Z","Touch Steak","Cos",1,120,120,"โอนเงิน"]]</t>
  </si>
  <si>
    <t>json : "{\"date\":\"2025-10-17T23:50:31.936Z\",\"deliveryDate\":\"2025-10-18\",\"user\":\"ไวท์เฮ้าส์\",\"userLine\":\"ADMIN\",\"payMethod\":\"เงินสด\",\"userId\":\"ADMIN\",\"order\":[{\"name\":\"Red Oak\",\"nameTh\":\"เรดโอ๊ค \",\"amount\":0.5,\"price\":120,\"subtotal\":60},{\"name\":\"Cos\",\"nameTh\":\"คอส\",\"amount\":1,\"price\":120,\"subtotal\":120}]}"</t>
  </si>
  <si>
    <t>🔥 Queued order with Trigger ID: 6361965425831444480</t>
  </si>
  <si>
    <t>🔥 Processing order for trigger: 6361965425831444480</t>
  </si>
  <si>
    <t>Found 2 rows to delete for shop "ไวท์เฮ้าส์" on 18/10/2025.</t>
  </si>
  <si>
    <t>Deleted row: 4440</t>
  </si>
  <si>
    <t>Deleted row: 4439</t>
  </si>
  <si>
    <t>Found existing payment summary at data index: 2420</t>
  </si>
  <si>
    <t>Row 2422 updated successfully.</t>
  </si>
  <si>
    <t>🔥 Deleted property for trigger: 6361965425831444480</t>
  </si>
  <si>
    <t>✅ Deleted trigger: 6361965425831444480</t>
  </si>
  <si>
    <t>json : "{\"destination\":\"Uffcadd844141cf0a43c0c2c87fb2389e\",\"events\":[{\"type\":\"message\",\"message\":{\"type\":\"text\",\"id\":\"583714593772405081\",\"quoteToken\":\"VAk4RAJoBkkaDvEnJecqotGMbWQHWEQtVfhKEj5LpQOryselfmVLtN4MDUjk2SL_RQ323fGyT67ntwfqKa1eu39HEQQKuTnoz5J6G1cy0SZjV5kDiwkMCCDoJAuLN5otW6JfLMVuTKxFPknVzaMruw\",\"text\":\"โชเน็น 2\\nคอส 4 โลค่ะ \"},\"webhookEventId\":\"01K7TG8A8HDKMZYE4XVE80FFD7\",\"deliveryContext\":{\"isRedelivery\":false},\"timestamp\":1760752314134,\"source\":{\"type\":\"user\",\"userId\":\"Uc0f3910d135521f0995ac379d0c945f8\"},\"replyToken\":\"d13f0640e0f2427c925e072a985020ea\",\"mode\":\"active\"}]}"</t>
  </si>
  <si>
    <t>json : "{\"destination\":\"Uffcadd844141cf0a43c0c2c87fb2389e\",\"events\":[{\"type\":\"message\",\"message\":{\"type\":\"text\",\"id\":\"583714650429325502\",\"quoteToken\":\"M9TxcliWqOzNeksr2psRWalMq-HPZ-33AIHHSbyX4cAX4uDGurSq9aS2ALylVkgOlQ7MbqUVrq2OmV7PMEbUgHaU3g8EeegdM7uLaZm2edg81sZ9mhcbFOteVinbO62hS8Yv8jMEKxOtoSUgBxcR8A\",\"text\":\"แฟทบอย\\nฟิลเลย์ 2โล\\nเรดคอรัล 2โล\\nเบบี้คอส 2 โล\\n\"},\"webhookEventId\":\"01K7TG9BCA9CJ9SKRYKEJFE219\",\"deliveryContext\":{\"isRedelivery\":false},\"timestamp\":1760752348082,\"source\":{\"type\":\"user\",\"userId\":\"Uc0f3910d135521f0995ac379d0c945f8\"},\"replyToken\":\"19ea6d0b6a7840c6aac5ecac56380556\",\"mode\":\"active\"}]}"</t>
  </si>
  <si>
    <t>json : "{\"destination\":\"Uffcadd844141cf0a43c0c2c87fb2389e\",\"events\":[{\"type\":\"message\",\"message\":{\"type\":\"text\",\"id\":\"583714733174555020\",\"quoteToken\":\"sB_ZGzCt0ybqXM8LlrRGkUEHOxh0PyoSvA8Ax0Nn1FgzZtG5ysJX1h040fQPXaT2iIIUWZzWpSk3lggBvME9CweYnsKHuQGIn3hW90JXOMrEZZ7dHo1sFqyitX397L5VoYxQAxzxt5O64p8jdi4VVA\",\"text\":\"โชเน็น 1\\nคอส 2  โลค่ะ \"},\"webhookEventId\":\"01K7TGAV3G3WPAPNPGHZC81VSH\",\"deliveryContext\":{\"isRedelivery\":false},\"timestamp\":1760752397375,\"source\":{\"type\":\"user\",\"userId\":\"Uc0f3910d135521f0995ac379d0c945f8\"},\"replyToken\":\"6d8ad639dceb43a3af5a839509a970eb\",\"mode\":\"active\"}]}"</t>
  </si>
  <si>
    <t>json : "{\"destination\":\"Uffcadd844141cf0a43c0c2c87fb2389e\",\"events\":[{\"type\":\"message\",\"message\":{\"type\":\"text\",\"id\":\"583714759363526844\",\"quotedMessageId\":\"583714593772405081\",\"quoteToken\":\"ZW_fjz0qQoIWaWghmsNbQ33yvnZjfvAPyvsEM4IUCB6rXUeHSoR26cpB6osebBCe10J9YrZj24jGD8ZS5GZ86phFXzQLQs5lBba7ATfpcuyV2G8Sjr3j1pSM8PYVN2c6dKxWynuHBeL_W2aSAehyhg\",\"text\":\"2 โลนะคะ นัดพิมพ์ผิด\"},\"webhookEventId\":\"01K7TGBA7XB66SMYE4VXW4G9HR\",\"deliveryContext\":{\"isRedelivery\":false},\"timestamp\":1760752412832,\"source\":{\"type\":\"user\",\"userId\":\"Uc0f3910d135521f0995ac379d0c945f8\"},\"replyToken\":\"05b380c657884bb4bc0fe0596da2c356\",\"mode\":\"active\"}]}"</t>
  </si>
  <si>
    <t>json : "{\"destination\":\"Uffcadd844141cf0a43c0c2c87fb2389e\",\"events\":[{\"type\":\"message\",\"message\":{\"type\":\"text\",\"id\":\"583714828670206157\",\"quoteToken\":\"QsfZYVYzXHrtaNm1TMrfiSBPFI_pxcfxhe0mYb55lY_FbxQlSEtMKEmyxDSnTSqGMvxuGwkpCoFWwq2vtvcefprCi2OJCa_UduLTAdQh5qTCZpfZ1BK6GQxT4c6p7NVeuIbSdZWrD9-g9VXGjvOdbQ\",\"text\":\"เอทบิสโทร\\nเรดคอรัล 1\\nฟิลเลย์ 1 โลค่ะ\"},\"webhookEventId\":\"01K7TGCJZR6V5VP764HW96G1EZ\",\"deliveryContext\":{\"isRedelivery\":false},\"timestamp\":1760752454142,\"source\":{\"type\":\"user\",\"userId\":\"Uc0f3910d135521f0995ac379d0c945f8\"},\"replyToken\":\"130153bb665141f1a405da1e5000c1ff\",\"mode\":\"active\"}]}"</t>
  </si>
  <si>
    <t>json : "{\"date\":\"2025-10-18T01:59:47.827Z\",\"deliveryDate\":\"2025-10-18\",\"user\":\"Shounen Yakiniku\",\"userLine\":\"ADMIN\",\"payMethod\":\"เครดิต\",\"userId\":\"ADMIN\",\"order\":[{\"name\":\"Cos\",\"nameTh\":\"คอส\",\"amount\":2,\"price\":120,\"subtotal\":240}]}"</t>
  </si>
  <si>
    <t>🔥 Queued order with Trigger ID: 5488045941665562624</t>
  </si>
  <si>
    <t>json : "{\"date\":\"2025-10-18T02:00:25.104Z\",\"deliveryDate\":\"2025-10-18\",\"user\":\"Shounen Yakiniku2\",\"userLine\":\"ADMIN\",\"payMethod\":\"เครดิต\",\"userId\":\"ADMIN\",\"order\":[{\"name\":\"Cos\",\"nameTh\":\"คอส\",\"amount\":2,\"price\":120,\"subtotal\":240}]}"</t>
  </si>
  <si>
    <t>🔥 Queued order with Trigger ID: 7584609496786272256</t>
  </si>
  <si>
    <t>sendDailyPackingSummary formattedToday : 18/10/2025</t>
  </si>
  <si>
    <t>🔥 Processing order for trigger: 5488045941665562624</t>
  </si>
  <si>
    <t>sendDailyPackingSummary todayRows : [[1182,"17 Oct 2025 เวลา 21:54","2025-10-17T17:00:00.000Z","Ginda wagyu","Cos",5,120,600,"โอนเงิน"],[1183,"17 Oct 2025 เวลา 23:09","2025-10-17T17:00:00.000Z","Rare","Frillice Iceberg",1,140,140,"เครดิต"],[1184,"17 Oct 2025 เวลา 23:20","2025-10-17T17:00:00.000Z","8 Dining","Cos",1,120,120,"เครดิต"],[1185,"18 Oct 2025 เวลา 05:59","2025-10-17T17:00:00.000Z","Touch Steak","Green Oak",1,120,120,"โอนเงิน"],[1185,"18 Oct 2025 เวลา 05:59","2025-10-17T17:00:00.000Z","Touch Steak","Red Oak",1,120,120,"โอนเงิน"],[1185,"18 Oct 2025 เวลา 05:59","2025-10-17T17:00:00.000Z","Touch Steak","Cos",1,120,120,"โอนเงิน"],[1178,"18 Oct 2025 เวลา 06:52","2025-10-17T17:00:00.000Z","ไวท์เฮ้าส์","Red Oak",0.5,120,60,"เงินสด"],[1178,"18 Oct 2025 เวลา 06:52","2025-10-17T17:00:00.000Z","ไวท์เฮ้าส์","Cos",1,120,120,"เงินสด"]]</t>
  </si>
  <si>
    <t>summarizeOrdersToPayments key: 18/10/2025|Shounen Yakiniku</t>
  </si>
  <si>
    <t>json : "{\"date\":\"2025-10-18T02:01:09.659Z\",\"deliveryDate\":\"2025-10-18\",\"user\":\"8 Bistro\",\"userLine\":\"ADMIN\",\"payMethod\":\"เครดิต\",\"userId\":\"ADMIN\",\"order\":[{\"name\":\"Frillice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</si>
  <si>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8871965754090586112</t>
  </si>
  <si>
    <t>✅ เริ่ม generateAdminDeliveryDocs สำหรับ: Shounen Yakiniku วันที่: 18102025</t>
  </si>
  <si>
    <t>✨ สร้างเลขที่เอกสารใหม่: DS181025003</t>
  </si>
  <si>
    <t>💾 อัปเดตเลขที่เอกสาร DS181025003 ใน Payments แถวที่ 2430</t>
  </si>
  <si>
    <t>🔥 Deleted property for trigger: 5488045941665562624</t>
  </si>
  <si>
    <t>✅ Deleted trigger: 5488045941665562624</t>
  </si>
  <si>
    <t>🔥 Processing order for trigger: 7584609496786272256</t>
  </si>
  <si>
    <t>json : "{\"date\":\"2025-10-18T02:01:47.628Z\",\"deliveryDate\":\"2025-10-18\",\"user\":\"Fat Boy\",\"userLine\":\"ADMIN\",\"payMethod\":\"เครดิต\",\"userId\":\"ADMIN\",\"order\":[{\"name\":\"Frillice Iceberg\",\"nameTh\":\"ฟิลเลย์ไอซ์เบิร์ก\",\"amount\":2,\"price\":140,\"subtotal\":280},{\"name\":\"Baby Cos\",\"nameTh\":\"เบบี้คอส\",\"amount\":2,\"price\":120,\"subtotal\":240},{\"name\":\"Red Coral\",\"nameTh\":\"เรดคอรัล\",\"amount\":2,\"price\":140,\"subtotal\":280}]}"</t>
  </si>
  <si>
    <t>🔥 Queued order with Trigger ID: 6011870873324093440</t>
  </si>
  <si>
    <t>🔥 Processing order for trigger: 6011870873324093440</t>
  </si>
  <si>
    <t>summarizeOrdersToPayments key: 18/10/2025|Shounen Yakiniku2</t>
  </si>
  <si>
    <t>🔥 Processing order for trigger: 8871965754090586112</t>
  </si>
  <si>
    <t>summarizeOrdersToPayments key: 18/10/2025|Fat Boy</t>
  </si>
  <si>
    <t>✅ เริ่ม generateAdminDeliveryDocs สำหรับ: Fat Boy วันที่: 18102025</t>
  </si>
  <si>
    <t>✅ เริ่ม generateAdminDeliveryDocs สำหรับ: Shounen Yakiniku2 วันที่: 18102025</t>
  </si>
  <si>
    <t>✨ สร้างเลขที่เอกสารใหม่: DS181025004</t>
  </si>
  <si>
    <t>💾 อัปเดตเลขที่เอกสาร DS181025004 ใน Payments แถวที่ 2432</t>
  </si>
  <si>
    <t>🔥 Deleted property for trigger: 6011870873324093440</t>
  </si>
  <si>
    <t>✅ Deleted trigger: 6011870873324093440</t>
  </si>
  <si>
    <t>✨ สร้างเลขที่เอกสารใหม่: DS181025005</t>
  </si>
  <si>
    <t>💾 อัปเดตเลขที่เอกสาร DS181025005 ใน Payments แถวที่ 2431</t>
  </si>
  <si>
    <t>🔥 Deleted property for trigger: 7584609496786272256</t>
  </si>
  <si>
    <t>✅ Deleted trigger: 7584609496786272256</t>
  </si>
  <si>
    <t>summarizeOrdersToPayments key: 18/10/2025|8 Bistro</t>
  </si>
  <si>
    <t>✅ เริ่ม generateAdminDeliveryDocs สำหรับ: 8 Bistro วันที่: 18102025</t>
  </si>
  <si>
    <t>✨ สร้างเลขที่เอกสารใหม่: DS181025006</t>
  </si>
  <si>
    <t>💾 อัปเดตเลขที่เอกสาร DS181025006 ใน Payments แถวที่ 2433</t>
  </si>
  <si>
    <t>🔥 Deleted property for trigger: 8871965754090586112</t>
  </si>
  <si>
    <t>✅ Deleted trigger: 8871965754090586112</t>
  </si>
  <si>
    <t>json : "{\"destination\":\"Uffcadd844141cf0a43c0c2c87fb2389e\",\"events\":[{\"type\":\"message\",\"message\":{\"type\":\"text\",\"id\":\"583725365868888572\",\"quoteToken\":\"xonPkIVWqE4fK676BJy6as8B4BTmhnw00cTwE71dMHOV7zAXkYcUnItRKkv8pz0QvVN4vCf0YvC1_IHZRM70A9LnSEMruSpbV4TY8CdItDWoARJUGRqYjp5pRj1Be2GDrQgJ_w_8BwNZ-5W4p7vSTw\",\"text\":\"สั่งผัก\"},\"webhookEventId\":\"01K7TPC85DFW9N95KJSX44BK9V\",\"deliveryContext\":{\"isRedelivery\":false},\"timestamp\":1760758734815,\"source\":{\"type\":\"user\",\"userId\":\"U38cf79a0245305294a59833353cea1ae\"},\"replyToken\":\"6040706debd049979399d857812cd3e0\",\"mode\":\"active\"}]}"</t>
  </si>
  <si>
    <t>json : "{\"date\":\"2025-10-18T03:41:44.424Z\",\"deliveryDate\":\"2025-10-19\",\"user\":\"Dripping Hill\",\"userLine\":\"Dripping Hill\",\"payMethod\":\"โอนเงิน\",\"userId\":\"U38cf79a0245305294a59833353cea1ae\",\"order\":[{\"name\":\"Green Oak\",\"nameTh\":\"กรีนโอ๊ค \",\"amount\":0.5,\"price\":120,\"subtotal\":60,\"image\":\"https://i.postimg.cc/xXKgwvBZ/05.png\"},{\"name\":\"Red Oak\",\"nameTh\":\"เรดโอ๊ค \",\"amount\":0.5,\"price\":120,\"subtotal\":60,\"image\":\"https://i.postimg.cc/8F4451pB/08.png\"},{\"name\":\"Cos\",\"nameTh\":\"คอส\",\"amount\":0.5,\"price\":120,\"subtotal\":60,\"image\":\"https://i.postimg.cc/643mw8Cv/03.png\"}]}"</t>
  </si>
  <si>
    <t>📬 pushFlexMessage : {"sentMessages":[{"id":"583725656199397858","quoteToken":"hSQw2BBfJ0tEJ5sjfoH5uZuwT9Iq1QgTv9q04gvjGpQtGJ0O3Gwyl3M3tjtqC73sBtmP-ADU57KUR1xJDE6jGqNQa5ay7CTJba-SEEV2s_uVKMA6LJcHKLRMkdiWRWF9x58JdsgjGCFkkLnNRXxc3Q"}]}</t>
  </si>
  <si>
    <t>🔥 Queued order with Trigger ID: 5590878256279584768</t>
  </si>
  <si>
    <t>🔥 Processing order for trigger: 5590878256279584768</t>
  </si>
  <si>
    <t>Delivery Date : Sun Oct 19 2025 07:00:00 GMT+0700 (เวลาอินโดจีน)</t>
  </si>
  <si>
    <t>Delivery Date Formated: 19/10/2025</t>
  </si>
  <si>
    <t>summarizeOrdersToPayments key: 19/10/2025|Dripping Hill</t>
  </si>
  <si>
    <t>🔥 Deleted property for trigger: 5590878256279584768</t>
  </si>
  <si>
    <t>✅ Deleted trigger: 5590878256279584768</t>
  </si>
  <si>
    <t>json : "{\"destination\":\"Uffcadd844141cf0a43c0c2c87fb2389e\",\"events\":[{\"type\":\"message\",\"message\":{\"type\":\"text\",\"id\":\"583732408524996831\",\"quoteToken\":\"T4_-5q68cuwRhcXm17rDbwjBESB3U31MN22udpf8J75P7a1kDXss52NyMLnQFqrrIw8QGlkQt-sMv3481iMYJJL93aYLP4wlf5Jo5H70I5NRqgvTAJPrOX5fUnmfETw4trDLOWQ3lXomsU62v7KZDg\",\"text\":\"เนลอิทที่ค้างส่งเมื่อวาน เอามาล้ะช้ะ @'Arbedeen Jemarican \",\"mention\":{\"mentionees\":[{\"index\":37,\"length\":20,\"userId\":\"U2164e0ac3039299ad657cac907aa1fee\",\"type\":\"user\",\"isSelf\":false}]}},\"webhookEventId\":\"01K7TTCBTQBPT3K6T2GF4HEJAB\",\"deliveryContext\":{\"isRedelivery\":false},\"timestamp\":1760762932572,\"source\":{\"type\":\"group\",\"groupId\":\"C41747ea1efc18cc949d4a55a898fbe2d\",\"userId\":\"Ud156635914c6ab5e082eb8cdedf98f3a\"},\"replyToken\":\"58b5729c412440d0a45c9e2ade58ac0f\",\"mode\":\"active\"}]}"</t>
  </si>
  <si>
    <t>json : "{\"date\":\"2025-10-18T06:34:43.301Z\",\"deliveryDate\":\"2025-10-19\",\"user\":\"Daya Eatery\",\"userLine\":\"Biewpym🦊\",\"payMethod\":\"เงินสด\",\"userId\":\"Ua3053965758d74c5d89f517726b61c9b\",\"order\":[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Iceberg\",\"nameTh\":\"ฟิลเลย์ไอซ์เบิร์ก\",\"amount\":1,\"price\":140,\"subtotal\":140,\"image\":\"https://i.postimg.cc/Z9RRSPVc/image.png\"},{\"name\":\"Red Coral\",\"nameTh\":\"เรดคอรัล\",\"amount\":1,\"price\":140,\"subtotal\":140,\"image\":\"https://i.postimg.cc/XJTHF1Wf/image.jpg\"}]}"</t>
  </si>
  <si>
    <t>📬 pushFlexMessage : {"sentMessages":[{"id":"583743070747755113","quoteToken":"GkplUP8V7_E6gpXNw0PjQZe225uJl8lT7ixnKFpeFJLYpXuWBEk4hD4j6GG24MDs8rx8GlINpmSxdW_aiXxT6Z0nViREsSbLtiYCET6oyUEWJIWTK724epL-npkjb9999KM2J1oBY4cx09gMkx6X2w"}]}</t>
  </si>
  <si>
    <t>🔥 Queued order with Trigger ID: 5624471789661847552</t>
  </si>
  <si>
    <t>🔥 Processing order for trigger: 5624471789661847552</t>
  </si>
  <si>
    <t>summarizeOrdersToPayments key: 19/10/2025|Daya Eatery</t>
  </si>
  <si>
    <t>🔥 Deleted property for trigger: 5624471789661847552</t>
  </si>
  <si>
    <t>✅ Deleted trigger: 5624471789661847552</t>
  </si>
  <si>
    <t>json : "{\"destination\":\"Uffcadd844141cf0a43c0c2c87fb2389e\",\"events\":[{\"type\":\"message\",\"message\":{\"type\":\"image\",\"id\":\"583744358500008312\",\"quoteToken\":\"Ivrpkhd2483-LQ6hFBFXq_sEKRonNUtZCHPrSWfW_vFvg4K2MY8HX8HqCoUSLCeD44dE-Hrdbl3zWHFGa2fnrD_ehIFewpChYlpMaO7yDm5rfDf2g3ArFStKC_rh_qSX1hKvmL4XKTm6EScesN_VYg\",\"contentProvider\":{\"type\":\"line\"}},\"webhookEventId\":\"01K7V15QJ8BBNYQQ73EES1BSXK\",\"deliveryContext\":{\"isRedelivery\":false},\"timestamp\":1760770055617,\"source\":{\"type\":\"user\",\"userId\":\"Ua560acbf9a31e34c0b4e4c64e77ac84d\"},\"replyToken\":\"9aa57d548b0040a8beda130cfa4064ab\",\"mode\":\"active\"}]}"</t>
  </si>
  <si>
    <t>json : "{\"destination\":\"Uffcadd844141cf0a43c0c2c87fb2389e\",\"events\":[{\"type\":\"message\",\"message\":{\"type\":\"text\",\"id\":\"583744367408185346\",\"quoteToken\":\"21cywMtwp6SAy6ZFKBav1hB7_N4-1W3DPukvgx49Ex-pGHx_unuYHr9OhliriNYk654Wctm6E-yvXoJ-_9OzbQuFneunRwZnNWpbNEv-LV33NYfGF74qg6N8ZrL-n3K6U8cdYUtJqze4S_pWHSXqhA\",\"text\":\"ขอบคุณค่ะ\"},\"webhookEventId\":\"01K7V15WEGPM2HDE9QMTRWQW3F\",\"deliveryContext\":{\"isRedelivery\":false},\"timestamp\":1760770060629,\"source\":{\"type\":\"user\",\"userId\":\"Ua560acbf9a31e34c0b4e4c64e77ac84d\"},\"replyToken\":\"a2a6a69c34b6453299aef16139a2c804\",\"mode\":\"active\"}]}"</t>
  </si>
  <si>
    <t>json : "{\"destination\":\"Uffcadd844141cf0a43c0c2c87fb2389e\",\"events\":[{\"type\":\"message\",\"message\":{\"type\":\"text\",\"id\":\"583758130614370447\",\"quoteToken\":\"xKjasEQdce0f57FqWEpPCfTb17bXrmXGlUEhOmR5uvfsIQ0zKUppBxoZRWmrcRc1fJoZ8Baw_qhFWUCeRNaGpxVUCvmI5t1Kr7lL0SL_RtHKldsiZxsytULF3l9HGeqTlmD7tZQMJvWXTek4Zw1GFw\",\"text\":\"ไม่เป็นไรครับ\"},\"webhookEventId\":\"01K7V908721EJ3PWP7BWNMYHSP\",\"deliveryContext\":{\"isRedelivery\":false},\"timestamp\":1760778264295,\"source\":{\"type\":\"user\",\"userId\":\"U7711f10ffcab56530d678ac3eace826f\"},\"replyToken\":\"677b8acb7fe54f47b27ad548b316d9e3\",\"mode\":\"active\"}]}"</t>
  </si>
  <si>
    <t>json : "{\"destination\":\"Uffcadd844141cf0a43c0c2c87fb2389e\",\"events\":[{\"type\":\"message\",\"message\":{\"type\":\"text\",\"id\":\"583758151233569263\",\"quoteToken\":\"P39uZV5y1u_BKY6jwI6rJowi1xiYqMIXOBsF8mvkUs8-0-OoJHPPRCfcuhIb5pZOTayFwuSLDfs9RwTq4CyIKuoDPoEhuj9vvk13-ML_kwSpbZI2OzpO3v-dAK4dlOQmndcPnlQ-dPA84kiOva54MA\",\"text\":\"เดียวหมดละสั่งใหม่\"},\"webhookEventId\":\"01K7V90KZ16E97D9MTBRQEGMSH\",\"deliveryContext\":{\"isRedelivery\":false},\"timestamp\":1760778276462,\"source\":{\"type\":\"user\",\"userId\":\"U7711f10ffcab56530d678ac3eace826f\"},\"replyToken\":\"d150a7cde9c541bba274d5fc4a83e4d9\",\"mode\":\"active\"}]}"</t>
  </si>
  <si>
    <t>json : "{\"destination\":\"Uffcadd844141cf0a43c0c2c87fb2389e\",\"events\":[{\"type\":\"message\",\"message\":{\"type\":\"sticker\",\"id\":\"583758158196375980\",\"quoteToken\":\"iO07Sm3FxgdnqFhuKw6mCwFxyF9VXp45rG0c34I60XikxcgNhsvHVZfYHIrw5NRVCTizUwtzziwxQ5HkqaDsRLzTm5_jSdSvfmBk2Ccvl8qRePyfUUG6QXuya-C30vZjMFH1YibqTLEouTpgUPIa8w\",\"stickerId\":\"606944927\",\"packageId\":\"23853577\",\"stickerResourceType\":\"STATIC\",\"keywords\":[\"Thanks\"]},\"webhookEventId\":\"01K7V90R4THQPDVKB3DQ3P0MGQ\",\"deliveryContext\":{\"isRedelivery\":false},\"timestamp\":1760778280609,\"source\":{\"type\":\"user\",\"userId\":\"U7711f10ffcab56530d678ac3eace826f\"},\"replyToken\":\"eaa2ca22392f4cff90aa5e180d360645\",\"mode\":\"active\"}]}"</t>
  </si>
  <si>
    <t>json : "{\"destination\":\"Uffcadd844141cf0a43c0c2c87fb2389e\",\"events\":[{\"type\":\"message\",\"message\":{\"type\":\"text\",\"id\":\"583784073139323292\",\"quoteToken\":\"juFBes1xttw1HYLQ9k938sizTvETG4oY6-CW0zxMIYGac5DEJWMTS6mZnSc3o04Ny404-H647aLtsPPJE6MLeLHiYgShVEHt2KOyJJsVHlQFopzDc0wXc9CiaKHmlNn5jxy-66OFdG5fhjqVbbL9_w\",\"text\":\"สั่งผัก\"},\"webhookEventId\":\"01K7VQR4KCJ2D615599Y33ZXWM\",\"deliveryContext\":{\"isRedelivery\":false},\"timestamp\":1760793727222,\"source\":{\"type\":\"user\",\"userId\":\"Uf31fcbb445a04ac9cfb8fb58a37d2724\"},\"replyToken\":\"b945047b38cc43608893c86a53947b5c\",\"mode\":\"active\"}]}"</t>
  </si>
  <si>
    <t>json : "{\"date\":\"2025-10-18T13:23:16.429Z\",\"deliveryDate\":\"2025-10-19\",\"user\":\"Pepper International\",\"userLine\":\"Nöei\",\"payMethod\":\"เงินสด\",\"userId\":\"Uf31fcbb445a04ac9cfb8fb58a37d2724\",\"order\":[{\"name\":\"Red Oak\",\"nameTh\":\"เรดโอ๊ค \",\"amount\":0.3,\"price\":120,\"subtotal\":36,\"image\":\"https://i.postimg.cc/8F4451pB/08.png\"},{\"name\":\"Cos\",\"nameTh\":\"คอส\",\"amount\":1,\"price\":120,\"subtotal\":120,\"image\":\"https://i.postimg.cc/643mw8Cv/03.png\"}]}"</t>
  </si>
  <si>
    <t>📬 pushFlexMessage : {"sentMessages":[{"id":"583784188650979644","quoteToken":"dpRtAlGI5khpehmT7q1bT2tW8dAlwZl2fUH5chMHxDjIECE5P-1L2vOlb3WtekTamtNFhwMw0D7C-OWUmTSwxNlyTv5cJI-rRCwMbZBYUDc2f19ZI7Fb1GaoeGYglTE23ZwvCbDqXa_5vRBmsSZCTw"}]}</t>
  </si>
  <si>
    <t>🔥 Queued order with Trigger ID: 8016630215457374208</t>
  </si>
  <si>
    <t>🔥 Processing order for trigger: 8016630215457374208</t>
  </si>
  <si>
    <t>summarizeOrdersToPayments key: 19/10/2025|Pepper International</t>
  </si>
  <si>
    <t>🔥 Deleted property for trigger: 8016630215457374208</t>
  </si>
  <si>
    <t>✅ Deleted trigger: 8016630215457374208</t>
  </si>
  <si>
    <t>json : "{\"date\":\"2025-10-18T14:04:05.921Z\",\"deliveryDate\":\"2025-10-19\",\"user\":\"มุมสเต็ก\",\"userLine\":\"ADMIN\",\"payMethod\":\"โอนเงิน\",\"userId\":\"ADMIN\",\"order\":[{\"name\":\"Green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</si>
  <si>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8772927158319316992</t>
  </si>
  <si>
    <t>🔥 Processing order for trigger: 8772927158319316992</t>
  </si>
  <si>
    <t>summarizeOrdersToPayments key: 19/10/2025|มุมสเต็ก</t>
  </si>
  <si>
    <t>🔥 Deleted property for trigger: 8772927158319316992</t>
  </si>
  <si>
    <t>✅ Deleted trigger: 8772927158319316992</t>
  </si>
  <si>
    <t>json : "{\"destination\":\"Uffcadd844141cf0a43c0c2c87fb2389e\",\"events\":[{\"type\":\"message\",\"message\":{\"type\":\"text\",\"id\":\"583799895044391237\",\"quoteToken\":\"GfwCgBdct1RzA0Aj5y3I59hSsmsPNGWcu_Woz9Rh8WtEUtbUvQrVacoHPdI0YboB0udDjZY3lKdoUXBdtpYUfQ5XDBUhuyutU8z64eLtkXY2rvYUNceVNQelOaayZbgqhdvZLgGlxE-doCF36-4RTQ\",\"text\":\"  สั่งผักสลัดหน่อยค่ะ\\nกรีนโอ๊ค1โล\\nเรดโอ๊ค 1โล\\nฟินเดย์1โล\\nผักเบบี้คอส1โล\\nขอบคุณค่ะ\\n\"},\"webhookEventId\":\"01K7W0QY6N97EEMH1J12TAFHZ6\",\"deliveryContext\":{\"isRedelivery\":false},\"timestamp\":1760803157724,\"source\":{\"type\":\"user\",\"userId\":\"U78617910c23af5dc02e8b5d4035a5026\"},\"replyToken\":\"78c9b3997e5a47489f6cd8ca00288537\",\"mode\":\"active\"}]}"</t>
  </si>
  <si>
    <t>json : "{\"date\":\"2025-10-18T16:11:17.975Z\",\"deliveryDate\":\"2025-10-19\",\"user\":\"Morning Tonight\",\"userLine\":\"21gun\",\"payMethod\":\"เครดิต\",\"userId\":\"U863ec6850ff494c8ad50b25afa94efb0\",\"order\":[{\"name\":\"Green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</si>
  <si>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{"sentMessages":[{"id":"583801110520398284","quoteToken":"z7glWF2omX39dTWjDiYFa0PLLADx7C_k-lzV1IILGoxUCxg3yELYeJv8wi4pQBHyjPnytRZ4BGAEJCLQtO3uM7uIeXu50Fz7IBpRd2OcGRlk2V-9Lyx1ajEZPWpQqqSh4a1a8luMbgwbctOEYpjMqw"}]}</t>
  </si>
  <si>
    <t>🔥 Queued order with Trigger ID: 6316339481439895552</t>
  </si>
  <si>
    <t>🔥 Processing order for trigger: 6316339481439895552</t>
  </si>
  <si>
    <t>summarizeOrdersToPayments key: 19/10/2025|Morning Tonight</t>
  </si>
  <si>
    <t>🔥 Deleted property for trigger: 6316339481439895552</t>
  </si>
  <si>
    <t>✅ Deleted trigger: 6316339481439895552</t>
  </si>
  <si>
    <t>json : "{\"date\":\"2025-10-18T16:16:50.442Z\",\"deliveryDate\":\"2025-10-19\",\"user\":\"Rare\",\"userLine\":\"21gun\",\"payMethod\":\"เครดิต\",\"userId\":\"U863ec6850ff494c8ad50b25afa94efb0\",\"order\":[{\"name\":\"Cos\",\"nameTh\":\"คอส\",\"amount\":3,\"price\":120,\"subtotal\":360,\"image\":\"https://i.postimg.cc/643mw8Cv/03.png\"},{\"name\":\"Frillice Iceberg\",\"nameTh\":\"ฟิลเลย์ไอซ์เบิร์ก\",\"amount\":1,\"price\":140,\"subtotal\":140,\"image\":\"https://i.postimg.cc/Z9RRSPVc/image.png\"},{\"name\":\"Red Coral\",\"nameTh\":\"เรดคอรัล\",\"amount\":1,\"price\":140,\"subtotal\":140,\"image\":\"https://i.postimg.cc/XJTHF1Wf/image.jpg\"}]}"</t>
  </si>
  <si>
    <t>📬 pushFlexMessage : {"sentMessages":[{"id":"583801668866146679","quoteToken":"5-k43w420s5N9AgPHIGCPkcMY_BLzX7N1vxlWNNb5Fe3_ihPi4293DUL0biMaI9xHbevoCKugidx_HbVLmsuhyh5OakKDvGSTvhbaomr_ibHtNR92TRTfIKWiUvpavjxXy2X8NAhDV9TMyUfCpZK9g"}]}</t>
  </si>
  <si>
    <t>🔥 Queued order with Trigger ID: 1940169824344735744</t>
  </si>
  <si>
    <t>json : "{\"destination\":\"Uffcadd844141cf0a43c0c2c87fb2389e\",\"events\":[{\"type\":\"message\",\"message\":{\"type\":\"text\",\"id\":\"583801681247469792\",\"quoteToken\":\"iowS2o5OYbCXG5KajJsUr39smkFo-VydvhiJsrd1GcFwomWulgPipV1YUHrQve5vIQdVSvF1q2MM0q-u1DRD6FlRHdrrrIPuNQ5Kx2cFZqSAJA37qMNTEGHwSoRDxZo9YzAooAse-cwK0GTHre__8Q\",\"text\":\"ถ้ามีเบบี้คอสเอาเบบี้นะครับ\"},\"webhookEventId\":\"01K7W1RDV6XF0008BXD9EA8SBS\",\"deliveryContext\":{\"isRedelivery\":false},\"timestamp\":1760804222315,\"source\":{\"type\":\"user\",\"userId\":\"U863ec6850ff494c8ad50b25afa94efb0\"},\"replyToken\":\"70f53d1af4d14814a7b93e067cb59499\",\"mode\":\"active\"}]}"</t>
  </si>
  <si>
    <t>🔥 Processing order for trigger: 1940169824344735744</t>
  </si>
  <si>
    <t>summarizeOrdersToPayments key: 19/10/2025|Rare</t>
  </si>
  <si>
    <t>🔥 Deleted property for trigger: 1940169824344735744</t>
  </si>
  <si>
    <t>✅ Deleted trigger: 1940169824344735744</t>
  </si>
  <si>
    <t>json : "{\"date\":\"2025-10-18T16:21:45.136Z\",\"deliveryDate\":\"2025-10-19\",\"user\":\"8 Dining\",\"userLine\":\"21gun\",\"payMethod\":\"เครดิต\",\"userId\":\"U863ec6850ff494c8ad50b25afa94efb0\",\"order\":[{\"name\":\"Cos\",\"nameTh\":\"คอส\",\"amount\":1,\"price\":120,\"subtotal\":120,\"image\":\"https://i.postimg.cc/643mw8Cv/03.png\"}]}"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</si>
  <si>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{"sentMessages":[{"id":"583802160958669209","quoteToken":"Dx6i5GUyTidsjs9WuMXlnjxGzcbm3K8mTdfGh_-z-QpfMyks0pbXTYXLWxMPEduJkPtc_8zFtsw7ztRs60XNLt5gKJpigJD1pudZkMYDCK5whLCU9qP3w8JXEKP1PyeAw3C80uggFe3Y7t04XSU0hA"}]}</t>
  </si>
  <si>
    <t>🔥 Queued order with Trigger ID: 8165920280779161600</t>
  </si>
  <si>
    <t>🔥 Processing order for trigger: 8165920280779161600</t>
  </si>
  <si>
    <t>summarizeOrdersToPayments key: 19/10/2025|8 Dining</t>
  </si>
  <si>
    <t>🔥 Deleted property for trigger: 8165920280779161600</t>
  </si>
  <si>
    <t>✅ Deleted trigger: 8165920280779161600</t>
  </si>
  <si>
    <t>sendDailyOrderSummary formattedToday : 19/10/2025</t>
  </si>
  <si>
    <t>sendDailyOrderSummary todayRows : [[1190,"18 Oct 2025 เวลา 10:43","2025-10-18T17:00:00.000Z","Dripping Hill","Green Oak",0.5,120,60,"โอนเงิน"],[1190,"18 Oct 2025 เวลา 10:43","2025-10-18T17:00:00.000Z","Dripping Hill","Red Oak",0.5,120,60,"โอนเงิน"],[1190,"18 Oct 2025 เวลา 10:43","2025-10-18T17:00:00.000Z","Dripping Hill","Cos",0.5,120,60,"โอนเงิน"],[1191,"18 Oct 2025 เวลา 13:36","2025-10-18T17:00:00.000Z","Daya Eatery","Cos",1,120,120,"เงินสด"],[1191,"18 Oct 2025 เวลา 13:36","2025-10-18T17:00:00.000Z","Daya Eatery","Frillice Iceberg",1,140,140,"เงินสด"],[1191,"18 Oct 2025 เวลา 13:36","2025-10-18T17:00:00.000Z","Daya Eatery","Red Coral",1,140,140,"เงินสด"],[1192,"18 Oct 2025 เวลา 20:25","2025-10-18T17:00:00.000Z","Pepper International","Red Oak",0.3,120,36,"เงินสด"],[1192,"18 Oct 2025 เวลา 20:25","2025-10-18T17:00:00.000Z","Pepper International","Cos",1,120,120,"เงินสด"],[1193,"18 Oct 2025 เวลา 21:05","2025-10-18T17:00:00.000Z","มุมสเต็ก","Green Oak",1,120,120,"โอนเงิน"],[1193,"18 Oct 2025 เวลา 21:05","2025-10-18T17:00:00.000Z","มุมสเต็ก","Red Oak",1,120,120,"โอนเงิน"],[1193,"18 Oct 2025 เวลา 21:05","2025-10-18T17:00:00.000Z","มุมสเต็ก","Cos",1,120,120,"โอนเงิน"],[1194,"18 Oct 2025 เวลา 23:13","2025-10-18T17:00:00.000Z","Morning Tonight","Green Oak",1,120,120,"เครดิต"],[1194,"18 Oct 2025 เวลา 23:13","2025-10-18T17:00:00.000Z","Morning Tonight","Red Oak",1,120,120,"เครดิต"],[1195,"18 Oct 2025 เวลา 23:17","2025-10-18T17:00:00.000Z","Rare","Cos",3,120,360,"เครดิต"],[1195,"18 Oct 2025 เวลา 23:17","2025-10-18T17:00:00.000Z","Rare","Frillice Iceberg",1,140,140,"เครดิต"],[1195,"18 Oct 2025 เวลา 23:17","2025-10-18T17:00:00.000Z","Rare","Red Coral",1,140,140,"เครดิต"],[1196,"18 Oct 2025 เวลา 23:22","2025-10-18T17:00:00.000Z","8 Dining","Cos",1,120,120,"เครดิต"]]</t>
  </si>
  <si>
    <t>json : "{\"destination\":\"Uffcadd844141cf0a43c0c2c87fb2389e\",\"events\":[{\"type\":\"message\",\"message\":{\"type\":\"text\",\"id\":\"583858478196457973\",\"quoteToken\":\"FBScifkk_bvkLAwpzy_trBxNA-1kE5P4tBKYjLGC-azl1slsyWilIVff2WiPGXEEhJlbYpfEhVDYUDfth_-uCzthcvXleJPXpcW4hPA2HRU3sFYJtxIwLbl-vfIyT-wqslTa68dFOdFVKG0KKL7ktA\",\"text\":\"เอทบิสโทร\\nเบบี้คอส 1โล\"},\"webhookEventId\":\"01K7X21HVFE1R939T08PEMHTM8\",\"deliveryContext\":{\"isRedelivery\":false},\"timestamp\":1760838076012,\"source\":{\"type\":\"user\",\"userId\":\"Uc0f3910d135521f0995ac379d0c945f8\"},\"replyToken\":\"b6e87a363a234781aa7dd21b43b4d04e\",\"mode\":\"active\"}]}"</t>
  </si>
  <si>
    <t>json : "{\"destination\":\"Uffcadd844141cf0a43c0c2c87fb2389e\",\"events\":[{\"type\":\"message\",\"message\":{\"type\":\"text\",\"id\":\"583858500208951417\",\"quoteToken\":\"sBiZ9ma2RKJ0kKL5YtzEpY8ucL-zgO2V_-spR9_Yu6C57Mn64SSaiJV2Fd9cnMM5nkSnUiR3PVarMzOJi9pStrdZUxqMpb_0AR_36Vudw4jkC7r21F4G0_5qnFeoBEppaLg4-jQ7jEwT0qONILHoTQ\",\"text\":\"โชเน็น 1 \\nกรีน 1 โล\\nเรด 1 โลค่ะ\"},\"webhookEventId\":\"01K7X21YX3YXX8X4T43ED0HQ3Q\",\"deliveryContext\":{\"isRedelivery\":false},\"timestamp\":1760838089128,\"source\":{\"type\":\"user\",\"userId\":\"Uc0f3910d135521f0995ac379d0c945f8\"},\"replyToken\":\"589bd583862748ac858aba08b331e663\",\"mode\":\"active\"}]}"</t>
  </si>
  <si>
    <t>json : "{\"date\":\"2025-10-19T01:48:13.211Z\",\"deliveryDate\":\"2025-10-19\",\"user\":\"Shounen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</si>
  <si>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3775197169951178752</t>
  </si>
  <si>
    <t>json : "{\"date\":\"2025-10-19T01:48:54.466Z\",\"deliveryDate\":\"2025-10-19\",\"user\":\"8 Bistro\",\"userLine\":\"ADMIN\",\"payMethod\":\"เครดิต\",\"userId\":\"ADMIN\",\"order\":[{\"name\":\"Baby Cos\",\"nameTh\":\"เบบี้คอส\",\"amount\":1,\"price\":120,\"subtotal\":120}]}"</t>
  </si>
  <si>
    <t>🔥 Processing order for trigger: 3775197169951178752</t>
  </si>
  <si>
    <t>🔥 Queued order with Trigger ID: 3518662355363823616</t>
  </si>
  <si>
    <t>summarizeOrdersToPayments key: 19/10/2025|Shounen Yakiniku</t>
  </si>
  <si>
    <t>🔥 Deleted property for trigger: 3775197169951178752</t>
  </si>
  <si>
    <t>✅ Deleted trigger: 3775197169951178752</t>
  </si>
  <si>
    <t>🔥 Processing order for trigger: 3518662355363823616</t>
  </si>
  <si>
    <t>summarizeOrdersToPayments key: 19/10/2025|8 Bistro</t>
  </si>
  <si>
    <t>🔥 Deleted property for trigger: 3518662355363823616</t>
  </si>
  <si>
    <t>✅ Deleted trigger: 3518662355363823616</t>
  </si>
  <si>
    <t>sendDailyPackingSummary formattedToday : 19/10/2025</t>
  </si>
  <si>
    <t>sendDailyPackingSummary todayRows : [[1190,"18 Oct 2025 เวลา 10:43","2025-10-18T17:00:00.000Z","Dripping Hill","Green Oak",0.5,120,60,"โอนเงิน"],[1190,"18 Oct 2025 เวลา 10:43","2025-10-18T17:00:00.000Z","Dripping Hill","Red Oak",0.5,120,60,"โอนเงิน"],[1190,"18 Oct 2025 เวลา 10:43","2025-10-18T17:00:00.000Z","Dripping Hill","Cos",0.5,120,60,"โอนเงิน"],[1191,"18 Oct 2025 เวลา 13:36","2025-10-18T17:00:00.000Z","Daya Eatery","Cos",1,120,120,"เงินสด"],[1191,"18 Oct 2025 เวลา 13:36","2025-10-18T17:00:00.000Z","Daya Eatery","Frillice Iceberg",1,140,140,"เงินสด"],[1191,"18 Oct 2025 เวลา 13:36","2025-10-18T17:00:00.000Z","Daya Eatery","Red Coral",1,140,140,"เงินสด"],[1192,"18 Oct 2025 เวลา 20:25","2025-10-18T17:00:00.000Z","Pepper International","Red Oak",0.3,120,36,"เงินสด"],[1192,"18 Oct 2025 เวลา 20:25","2025-10-18T17:00:00.000Z","Pepper International","Cos",1,120,120,"เงินสด"],[1193,"18 Oct 2025 เวลา 21:05","2025-10-18T17:00:00.000Z","มุมสเต็ก","Green Oak",1,120,120,"โอนเงิน"],[1193,"18 Oct 2025 เวลา 21:05","2025-10-18T17:00:00.000Z","มุมสเต็ก","Red Oak",1,120,120,"โอนเงิน"],[1193,"18 Oct 2025 เวลา 21:05","2025-10-18T17:00:00.000Z","มุมสเต็ก","Cos",1,120,120,"โอนเงิน"],[1194,"18 Oct 2025 เวลา 23:13","2025-10-18T17:00:00.000Z","Morning Tonight","Green Oak",1,120,120,"เครดิต"],[1194,"18 Oct 2025 เวลา 23:13","2025-10-18T17:00:00.000Z","Morning Tonight","Red Oak",1,120,120,"เครดิต"],[1195,"18 Oct 2025 เวลา 23:17","2025-10-18T17:00:00.000Z","Rare","Cos",3,120,360,"เครดิต"],[1195,"18 Oct 2025 เวลา 23:17","2025-10-18T17:00:00.000Z","Rare","Frillice Iceberg",1,140,140,"เครดิต"],[1195,"18 Oct 2025 เวลา 23:17","2025-10-18T17:00:00.000Z","Rare","Red Coral",1,140,140,"เครดิต"],[1196,"18 Oct 2025 เวลา 23:22","2025-10-18T17:00:00.000Z","8 Dining","Cos",1,120,120,"เครดิต"],[1197,"19 Oct 2025 เวลา 08:48","2025-10-18T17:00:00.000Z","Shounen Yakiniku","Green Oak",1,120,120,"เครดิต"],[1197,"19 Oct 2025 เวลา 08:48","2025-10-18T17:00:00.000Z","Shounen Yakiniku","Red Oak",1,120,120,"เครดิต"],[1198,"19 Oct 2025 เวลา 08:49","2025-10-18T17:00:00.000Z","8 Bistro","Baby Cos",1,120,120,"เครดิต"]]</t>
  </si>
  <si>
    <t>json : "{\"destination\":\"Uffcadd844141cf0a43c0c2c87fb2389e\",\"events\":[{\"type\":\"message\",\"message\":{\"type\":\"text\",\"id\":\"583863673294946476\",\"quoteToken\":\"-i7MkD43izEvhld2X-IiQI9fYU2Gm6juV6dsEP5GTZEp8M09yzrKHy3UM2UWKUEe7jMIQfKkRu7Wzj_Wit0SklBNWGFgXB5oMW0LfpOS_VhhKRx88eoFe-fj-rXrB4YyKjZy8n1TsAp8pl1Bv30B0A\",\"text\":\"ครับ\"},\"webhookEventId\":\"01K7X501H886BDJCDA5NK3VKBB\",\"deliveryContext\":{\"isRedelivery\":false},\"timestamp\":1760841172466,\"source\":{\"type\":\"user\",\"userId\":\"U863ec6850ff494c8ad50b25afa94efb0\"},\"replyToken\":\"4673c0ab13d9406e9a12e95c1341e2ce\",\"mode\":\"active\"}]}"</t>
  </si>
  <si>
    <t>json : "{\"date\":\"2025-10-19T02:49:45.130Z\",\"deliveryDate\":\"2025-10-19\",\"user\":\"ฌาณิ\",\"userLine\":\"ADMIN\",\"payMethod\":\"โอนเงิน\",\"userId\":\"ADMIN\",\"order\":[{\"name\":\"Green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\",\"amount\":1,\"price\":120,\"subtotal\":120},{\"name\":\"Frillice Iceberg\",\"nameTh\":\"ฟิลเลย์ไอซ์เบิร์ก\",\"amount\":1,\"price\":140,\"subtotal\":140},{\"name\":\"Baby Cos\",\"nameTh\":\"เบบี้คอส\",\"amount\":1,\"price\":120,\"subtotal\":120}]}"</t>
  </si>
  <si>
    <t>🔥 Queued order with Trigger ID: 1179522766806712320</t>
  </si>
  <si>
    <t>🔥 Processing order for trigger: 1179522766806712320</t>
  </si>
  <si>
    <t>summarizeOrdersToPayments key: 19/10/2025|ฌาณิ</t>
  </si>
  <si>
    <t>✅ เริ่ม generateAdminDeliveryDocs สำหรับ: ฌาณิ วันที่: 19102025</t>
  </si>
  <si>
    <t>🔥 Deleted property for trigger: 1179522766806712320</t>
  </si>
  <si>
    <t>✅ Deleted trigger: 1179522766806712320</t>
  </si>
  <si>
    <t>Checking documents for 1 shops on date: 2025-10-19</t>
  </si>
  <si>
    <t>✅ เริ่ม checkIfDocumentExists สำหรับ: 8 Bistro วันที่: 19102025</t>
  </si>
  <si>
    <t>🔍 ค้นหาไฟล์ที่ขึ้นต้นด้วย: 8 Bistro- ในโฟลเดอร์ 19102025</t>
  </si>
  <si>
    <t>✅ พบไฟล์: 8 Bistro-DS191025005.pdf</t>
  </si>
  <si>
    <t>✅ เริ่ม generateAdminDeliveryDocs สำหรับ: 8 Bistro วันที่: 19102025</t>
  </si>
  <si>
    <t>🗑️ ลบไฟล์เก่า: 8 Bistro-DS191025005.pdf</t>
  </si>
  <si>
    <t>🔍 พบเลขที่เอกสารเดิมใน Payments: DS191025005</t>
  </si>
  <si>
    <t>💾 อัปเดตเลขที่เอกสาร DS191025005 ใน Payments แถวที่ 2442</t>
  </si>
  <si>
    <t>json : "{\"destination\":\"Uffcadd844141cf0a43c0c2c87fb2389e\",\"events\":[{\"type\":\"message\",\"message\":{\"type\":\"text\",\"id\":\"583874688711918032\",\"quoteToken\":\"nQshd4Pg7kZJBKdMTfGdhsdBvQjwcmucpFoId4TAa8tD_kaRyl2mO8qJmWgU21jT9bX7P-7K0_GC6Kh5P19UOpfXBZqOr3tybRJTItnxs2rquwtGxC_SrXVSOEKHD9NI-w5JwFCF5low6fOzIrto4A\",\"text\":\"สั่งผัก\"},\"webhookEventId\":\"01K7XB8DBJ978S1HHH0TSB0PSA\",\"deliveryContext\":{\"isRedelivery\":false},\"timestamp\":1760847738181,\"source\":{\"type\":\"user\",\"userId\":\"Ub61ffc31749c91e81bdbf2f37821bf49\"},\"replyToken\":\"319d35a2430f4e329baf59236aa903d9\",\"mode\":\"active\"}]}"</t>
  </si>
  <si>
    <t>json : "{\"date\":\"2025-10-19T04:27:22.310Z\",\"deliveryDate\":\"2025-10-21\",\"user\":\"คริสตัลคาเฟ่\",\"userLine\":\"ร้าน คริสตัลคาเฟ่\",\"payMethod\":\"เงินสด\",\"userId\":\"Ub61ffc31749c91e81bdbf2f37821bf49\",\"order\":[{\"name\":\"Green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</si>
  <si>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{"sentMessages":[{"id":"583875203722641528","quoteToken":"kp-fT6j8BregNFRYRNPhbOs2jvFe2qf1gufXJIjj7Pupw2fYYt1WhAPTQqW9IHU7fLBWzUarh5rfqJN60cna0brJ8FZABGqrAtEcHjsvOn1rTZTQ1JnRbhuD-aJhtqZA9tpM6OVRBis0fTdQkzHf7Q"}]}</t>
  </si>
  <si>
    <t>🔥 Queued order with Trigger ID: 3675093619858997248</t>
  </si>
  <si>
    <t>🔥 Processing order for trigger: 3675093619858997248</t>
  </si>
  <si>
    <t>Delivery Date : Tue Oct 21 2025 07:00:00 GMT+0700 (เวลาอินโดจีน)</t>
  </si>
  <si>
    <t>Delivery Date Formated: 21/10/2025</t>
  </si>
  <si>
    <t>summarizeOrdersToPayments key: 21/10/2025|คริสตัลคาเฟ่</t>
  </si>
  <si>
    <t>🔥 Deleted property for trigger: 3675093619858997248</t>
  </si>
  <si>
    <t>✅ Deleted trigger: 3675093619858997248</t>
  </si>
  <si>
    <t>json : "{\"destination\":\"Uffcadd844141cf0a43c0c2c87fb2389e\",\"events\":[{\"type\":\"message\",\"message\":{\"type\":\"image\",\"id\":\"583886456452546636\",\"quoteToken\":\"z4Qbcuq6F36nolL55gqi73TNVgghpZlcc3LEB96VJJOP37wDxQRzfAV5_lkc6Qg7-5nHBzyzT6sIxis8Br96nwLp2LCAepb8i1dVa5V5BQanAEkO-tPTaeglMwPiExBriSvvNY4W101sN2VdYwgpLA\",\"contentProvider\":{\"type\":\"line\"}},\"webhookEventId\":\"01K7XHYFMJGSAD4ATFE33Z4YSD\",\"deliveryContext\":{\"isRedelivery\":false},\"timestamp\":1760854752816,\"source\":{\"type\":\"user\",\"userId\":\"U38cf79a0245305294a59833353cea1ae\"},\"replyToken\":\"21ef74800a264eb3b7ee8acf45fd1a7a\",\"mode\":\"active\"}]}"</t>
  </si>
  <si>
    <t>json : "{\"destination\":\"Uffcadd844141cf0a43c0c2c87fb2389e\",\"events\":[{\"type\":\"message\",\"message\":{\"type\":\"image\",\"id\":\"583887338414014945\",\"quoteToken\":\"NR8_fYmu3FxhyuFzZRSytTit4iSM8EvcaHjt14OXe5z77ItteoEWF8ybo3R9eW9oiux39NlfWiBcC6NW0hRRrS-b3N3bRRFF0fJVwiyL33SEmrqC85e6aj42L7q_c_OpzZY4G1byKSKSLWDagnfVEA\",\"contentProvider\":{\"type\":\"line\"}},\"webhookEventId\":\"01K7XJEGK4SS1FFBC1YB2DTSTH\",\"deliveryContext\":{\"isRedelivery\":false},\"timestamp\":1760855278164,\"source\":{\"type\":\"group\",\"groupId\":\"C41747ea1efc18cc949d4a55a898fbe2d\",\"userId\":\"Ue5fa64ba6fb145d61147c0bba29941f1\"},\"replyToken\":\"023d233506584cf3ad7bedb8baa8c4c9\",\"mode\":\"active\"}]}"</t>
  </si>
  <si>
    <t>json : "{\"destination\":\"Uffcadd844141cf0a43c0c2c87fb2389e\",\"events\":[{\"type\":\"message\",\"message\":{\"type\":\"text\",\"id\":\"583887414817456555\",\"quoteToken\":\"nDq2ce063BMs5bKyM1ptY1cu1bv5QVtDHqx3HZdYKVHdpdzOn4gdPDZI38w0UvByzvhesIBgdjxWo8sDCdYzME9WWHphpo_709gcdEBJs-lycYN7WPRBpOlwNRbY0K7eTr6g3mSGZuUZC4a3T-CEKQ\",\"text\":\"รองรับ“คนละครึ่ง”ครับ\"},\"webhookEventId\":\"01K7XJFWXC2QR67BVC3QP9BRVT\",\"deliveryContext\":{\"isRedelivery\":false},\"timestamp\":1760855323505,\"source\":{\"type\":\"group\",\"groupId\":\"C41747ea1efc18cc949d4a55a898fbe2d\",\"userId\":\"Ue5fa64ba6fb145d61147c0bba29941f1\"},\"replyToken\":\"a21cef8d0a534df4853046c50ba1db2a\",\"mode\":\"active\"}]}"</t>
  </si>
  <si>
    <t>json : "{\"destination\":\"Uffcadd844141cf0a43c0c2c87fb2389e\",\"events\":[{\"type\":\"message\",\"message\":{\"type\":\"text\",\"id\":\"583887568748151034\",\"quoteToken\":\"zOznvufh7_rk5tJuYn9LWOX42Op5if6CV_xCEDVFycywxp1_hylWusNHrbSJISXLcpeP4KA-LcT2LQPfbM20AB16EXlZnZBT5UJdpGO4xgHVqmhowiRyjvSD_8wr3E00_L-DWwGvtXDvOMQIA5fw-w\",\"text\":\"อ่าวนึกว่าทำบชบ้ะ\"},\"webhookEventId\":\"01K7XJJPX1SZ7XFN3K1GRBN8XT\",\"deliveryContext\":{\"isRedelivery\":false},\"timestamp\":1760855415400,\"source\":{\"type\":\"group\",\"groupId\":\"C41747ea1efc18cc949d4a55a898fbe2d\",\"userId\":\"Ud156635914c6ab5e082eb8cdedf98f3a\"},\"replyToken\":\"53f8651efddf498aab1b290586d6cd8d\",\"mode\":\"active\"}]}"</t>
  </si>
  <si>
    <t>json : "{\"destination\":\"Uffcadd844141cf0a43c0c2c87fb2389e\",\"events\":[{\"type\":\"message\",\"message\":{\"type\":\"text\",\"id\":\"583887825641406639\",\"quoteToken\":\"HTFY-2ipNKIaZPzIgDZ8TO1J1LcxgXql6a6pNnpAuQg5P8BVpg3TocYumfM-75feBuAWAcL0o40khlNbGEq0n8FIeA4oy5k5_hkcJYye2eUYsozRegjX9zoDhXC8qV5w40QYc5GW5XpxHWMQRtdMJQ\",\"text\":\"คนละครึ่ง ต้องเข้ากรุงไทยเท่านั้น   บช ของฮาเล็ม มีเงินเข้า-ออก ตลอด คุมยากครับ \"},\"webhookEventId\":\"01K7XJQCKEJ7JPDHTH4F4VC9NA\",\"deliveryContext\":{\"isRedelivery\":false},\"timestamp\":1760855568543,\"source\":{\"type\":\"group\",\"groupId\":\"C41747ea1efc18cc949d4a55a898fbe2d\",\"userId\":\"Ue5fa64ba6fb145d61147c0bba29941f1\"},\"replyToken\":\"ac6c07f4d96647df81b8d81507cf5a45\",\"mode\":\"active\"}]}"</t>
  </si>
  <si>
    <t>json : "{\"destination\":\"Uffcadd844141cf0a43c0c2c87fb2389e\",\"events\":[{\"type\":\"message\",\"message\":{\"type\":\"sticker\",\"id\":\"583887884042371681\",\"quoteToken\":\"lGeVJT-aNF49IPwcorilFtoJB0la4zASXZsw954BalLegydUjzIuIgMEgZqHm2e7OyWCpWeWH6-xRUsIpnjyDGlWWWLlRVDvylFfvWfaWD_KvkIZJqYIY5u4y9kzUg_H0gljmgXoS0RlrkC4dm-0Zg\",\"stickerId\":\"52002740\",\"packageId\":\"11537\",\"stickerResourceType\":\"ANIMATION\",\"keywords\":[\"okie\",\"Gotcha\",\"Affirmative\",\"OK\",\"line\",\"understood\",\"roger!\",\"understand\",\"noworries\",\"cony\",\"isee\",\"of course\",\"np\"]},\"webhookEventId\":\"01K7XJRE1SXNW2F4RXDV8NC69G\",\"deliveryContext\":{\"isRedelivery\":false},\"timestamp\":1760855603200,\"source\":{\"type\":\"group\",\"groupId\":\"C41747ea1efc18cc949d4a55a898fbe2d\",\"userId\":\"Ud156635914c6ab5e082eb8cdedf98f3a\"},\"replyToken\":\"f53a3497679e4ef3ba79a8e7bc45e3e2\",\"mode\":\"active\"}]}"</t>
  </si>
  <si>
    <t>json : "{\"destination\":\"Uffcadd844141cf0a43c0c2c87fb2389e\",\"events\":[{\"type\":\"message\",\"message\":{\"type\":\"text\",\"id\":\"583931863132274844\",\"quoteToken\":\"jBJ1egq_jCUxfeQkVPqIEcZYql71mk4IVUhfzcGz19hiMamhTXnrVuG628coMslN-kMI4nlpOrQGoTwOYCWxc8KSVpJP_CG1FiBZHoG9C94pi5e9KjQLBs6WCFlDSeAeb6oFjyzPUy1RjsT-0e6fmQ\",\"text\":\"สั่งผัก\"},\"webhookEventId\":\"01K7YBRDFWXJHR8RDH3XQESBDZ\",\"deliveryContext\":{\"isRedelivery\":false},\"timestamp\":1760881816877,\"source\":{\"type\":\"user\",\"userId\":\"Ub25b4a42fcc8758cb1a211f1f480c6e3\"},\"replyToken\":\"89d62f305ffb4605bca796c2fe3e0731\",\"mode\":\"active\"}]}"</t>
  </si>
  <si>
    <t>json : "{\"date\":\"2025-10-19T13:50:44.350Z\",\"deliveryDate\":\"2025-10-21\",\"user\":\"Den Shabu\",\"userLine\":\"Gulf Fy🐈🖤⚽️🎮\",\"payMethod\":\"เงินสด\",\"userId\":\"Ub25b4a42fcc8758cb1a211f1f480c6e3\",\"order\":[{\"name\":\"Green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\",\"amount\":1,\"price\":120,\"subtotal\":120,\"image\":\"https://i.postimg.cc/8F4451pB/08.png\"}]}"</t>
  </si>
  <si>
    <t>📬 pushFlexMessage : {"sentMessages":[{"id":"583931917355975138","quoteToken":"3RDkxHu6b1K9YrSxUus9nawR8nEwoxUhG7RCTHOl1S8ECQx39rQpdeA0iWUOESBHC123MCpq02DiQ4jMHf99IUCQmh_hQoBVBzrdE-ifhsTo09mUCEuB178xauiB8Hd-09DQaPszZA79Gn5zy7WCoA"}]}</t>
  </si>
  <si>
    <t>🔥 Queued order with Trigger ID: 6360071302304235520</t>
  </si>
  <si>
    <t>🔥 Processing order for trigger: 6360071302304235520</t>
  </si>
  <si>
    <t>summarizeOrdersToPayments key: 21/10/2025|Den Shabu</t>
  </si>
  <si>
    <t>🔥 Deleted property for trigger: 6360071302304235520</t>
  </si>
  <si>
    <t>✅ Deleted trigger: 6360071302304235520</t>
  </si>
  <si>
    <t>sendDailyOrderSummary formattedToday : 20/10/2025</t>
  </si>
  <si>
    <t>json : "{\"date\":\"2025-10-20T11:49:20.926Z\",\"deliveryDate\":\"2025-10-21\",\"user\":\"Daya Eatery\",\"userLine\":\"Biewpym🦊\",\"payMethod\":\"เงินสด\",\"userId\":\"Ua3053965758d74c5d89f517726b61c9b\",\"order\":[{\"name\":\"Cos\",\"nameTh\":\"คอส\",\"amount\":1,\"price\":120,\"subtotal\":120,\"image\":\"https://i.postimg.cc/643mw8Cv/03.png\"},{\"name\":\"Frillice Iceberg\",\"nameTh\":\"ฟิลเลย์ไอซ์เบิร์ก\",\"amount\":1,\"price\":140,\"subtotal\":140,\"image\":\"https://i.postimg.cc/Z9RRSPVc/image.png\"},{\"name\":\"Wild Rocket\",\"nameTh\":\"ไวลด์ ร็อคเก็ต\",\"amount\":0.3,\"price\":300,\"subtotal\":90,\"image\":\"https://ofarmorganic.com/wp-content/uploads/2020/05/rocket-salad-2.jpg\"},{\"name\":\"Red Coral\",\"nameTh\":\"เรดคอรัล\",\"amount\":1,\"price\":140,\"subtotal\":140,\"image\":\"https://i.postimg.cc/XJTHF1Wf/image.jpg\"}]}"</t>
  </si>
  <si>
    <t>📬 pushFlexMessage : {"sentMessages":[{"id":"584064655266414747","quoteToken":"t4DxluFXPJtp3lvzPkWXI8qzOd8egR6WaHfwNpl8sSjv-5Xy9G3SRriaHl8NTuLOFju_dy3xPmpUBzPG2h04nhh9wO6Jg-siQkYE4uCQyQ6pH26JVvnzejjkXWOHrEshWfbKSWrjE4bQhPUqAh7rBA"}]}</t>
  </si>
  <si>
    <t>🔥 Queued order with Trigger ID: 705840092270297088</t>
  </si>
  <si>
    <t>🔥 Processing order for trigger: 705840092270297088</t>
  </si>
  <si>
    <t>json : "{\"destination\":\"Uffcadd844141cf0a43c0c2c87fb2389e\",\"events\":[{\"type\":\"message\",\"message\":{\"type\":\"text\",\"id\":\"584084542978261152\",\"quoteToken\":\"MgjS81xzjeYDOIiH8o-e3x93bpSAb40dNS0YXpsMZTlL08ASoLDd6hG5CfDKAKy9PpkiMf1WwWrtlMfQCBWDR0Qsy_R7Y9ducz7QWdBqZHhoJZcXygECima_ciPte7gmUS1vy06aKZlIWXZgNEj7cg\",\"text\":\"สั่งผัก\"},\"webhookEventId\":\"01K812HN6EC7RNVX0S80HPYSZN\",\"deliveryContext\":{\"isRedelivery\":false},\"timestamp\":1760972821204,\"source\":{\"type\":\"user\",\"userId\":\"U0d6b72543464859ef62065c9501370cd\"},\"replyToken\":\"da7bc3ab2985484d99df231e0f043661\",\"mode\":\"active\"}]}"</t>
  </si>
  <si>
    <t>json : "{\"date\":\"2025-10-20T15:07:24.971Z\",\"deliveryDate\":\"2025-10-21\",\"user\":\"Ginda wagyu\",\"userLine\":\"Moo_Mhee 📙☁️🫧 46\",\"payMethod\":\"โอนเงิน\",\"userId\":\"U0d6b72543464859ef62065c9501370cd\",\"order\":[{\"name\":\"Cos\",\"nameTh\":\"คอส\",\"amount\":5,\"price\":120,\"subtotal\":600,\"image\":\"https://i.postimg.cc/643mw8Cv/03.png\"}]}"</t>
  </si>
  <si>
    <t>📬 pushFlexMessage : {"sentMessages":[{"id":"584084587941724759","quoteToken":"AwwBVKIXi9_clKn70cZAlioVutN1erMVcjr4lI6PhLIJT8oC2HebK1NgP0zGDzfqBtFuCOvHwwe6s-kbE4cnMikMlSlpHJfMJlV3Viam8u8mOCzc3FW16l3cvo9jbweTmRGFVYcPPcaTa0cRZxTkcg"}]}</t>
  </si>
  <si>
    <t>🔥 Queued order with Trigger ID: 6378454793123266560</t>
  </si>
  <si>
    <t>🔥 Processing order for trigger: 6378454793123266560</t>
  </si>
  <si>
    <t>summarizeOrdersToPayments key: 21/10/2025|Ginda wagyu</t>
  </si>
  <si>
    <t>🔥 Deleted property for trigger: 6378454793123266560</t>
  </si>
  <si>
    <t>✅ Deleted trigger: 6378454793123266560</t>
  </si>
  <si>
    <t>json : "{\"date\":\"2025-10-20T15:20:56.819Z\",\"deliveryDate\":\"2025-10-21\",\"user\":\"มุมสเต็ก\",\"userLine\":\"ADMIN\",\"payMethod\":\"โอนเงิน\",\"userId\":\"ADMIN\",\"order\":[{\"name\":\"Green Oak\",\"nameTh\":\"กรีนโอ๊ค \",\"amount\":1,\"price\":120,\"subtotal\":120},{\"name\":\"Red Oak\",\"nameTh\":\"เรดโอ๊ค \",\"amount\":1,\"price\":120,\"subtotal\":120}]}"</t>
  </si>
  <si>
    <t>🔥 Queued order with Trigger ID: 2960881652781285376</t>
  </si>
  <si>
    <t>🔥 Processing order for trigger: 2960881652781285376</t>
  </si>
  <si>
    <t>summarizeOrdersToPayments key: 21/10/2025|มุมสเต็ก</t>
  </si>
  <si>
    <t>🔥 Deleted property for trigger: 2960881652781285376</t>
  </si>
  <si>
    <t>✅ Deleted trigger: 2960881652781285376</t>
  </si>
  <si>
    <t>json : "{\"date\":\"2025-10-20T16:40:41.000Z\",\"deliveryDate\":\"2025-10-21\",\"user\":\"8 Dining\",\"userLine\":\"21gun\",\"payMethod\":\"เครดิต\",\"userId\":\"U863ec6850ff494c8ad50b25afa94efb0\",\"order\":[{\"name\":\"Green Oak\",\"nameTh\":\"กรีนโอ๊ค \",\"amount\":1,\"price\":120,\"subtotal\":120,\"image\":\"https://i.postimg.cc/xXKgwvBZ/05.png\"},{\"name\":\"Red Oak\",\"nameTh\":\"เรดโอ๊ค \",\"amount\":1,\"price\":120,\"subtotal\":120,\"image\":\"https://i.postimg.cc/8F4451pB/08.png\"},{\"name\":\"Cos\",\"nameTh\":\"คอส\",\"amount\":1,\"price\":120,\"subtotal\":120,\"image\":\"https://i.postimg.cc/643mw8Cv/03.png\"}]}"</t>
  </si>
  <si>
    <t>📬 pushFlexMessage : {"sentMessages":[{"id":"584093978652835960","quoteToken":"_WXQkObH8tDpfgbfMBo0zU--DLsPX9OpcEA_9g_8WEEQq2O0bXOO_N8LUN24MgJ4MCOkPtygQwN0PkjDLRHys9OQmYF0XgQeCWQZAaI5j2yb9KTRRsmaKJmLNl_zyczx4U4icdSn61Ri7gQq0f_Ifg"}]}</t>
  </si>
  <si>
    <t>🔥 Queued order with Trigger ID: 8553989035742199808</t>
  </si>
  <si>
    <t>🔥 Processing order for trigger: 8553989035742199808</t>
  </si>
  <si>
    <t>summarizeOrdersToPayments key: 21/10/2025|8 Dining</t>
  </si>
  <si>
    <t>🔥 Deleted property for trigger: 8553989035742199808</t>
  </si>
  <si>
    <t>✅ Deleted trigger: 8553989035742199808</t>
  </si>
  <si>
    <t>json : "{\"date\":\"2025-10-20T17:05:57.317Z\",\"deliveryDate\":\"2025-10-21\",\"user\":\"เจริญภัณฑ์\",\"userLine\":\"ADMIN\",\"payMethod\":\"เครดิต\",\"userId\":\"ADMIN\",\"order\":[{\"name\":\"Green Oak\",\"nameTh\":\"กรีนโอ๊ค \",\"amount\":2,\"price\":120,\"subtotal\":240},{\"name\":\"Red Oak\",\"nameTh\":\"เรดโอ๊ค \",\"amount\":2,\"price\":120,\"subtotal\":240},{\"name\":\"Frillice Iceberg\",\"nameTh\":\"ฟิลเลย์ไอซ์เบิร์ก\",\"amount\":2,\"price\":140,\"subtotal\":280},{\"name\":\"Butter Head\",\"nameTh\":\"บัตเตอร์เฮด\",\"amount\":2,\"price\":120,\"subtotal\":240}]}"</t>
  </si>
  <si>
    <t>🔥 Queued order with Trigger ID: 7771876272824647680</t>
  </si>
  <si>
    <t>🔥 Processing order for trigger: 7771876272824647680</t>
  </si>
  <si>
    <t>summarizeOrdersToPayments key: 21/10/2025|เจริญภัณฑ์</t>
  </si>
  <si>
    <t>🔥 Deleted property for trigger: 7771876272824647680</t>
  </si>
  <si>
    <t>✅ Deleted trigger: 7771876272824647680</t>
  </si>
  <si>
    <t>sendDailyOrderSummary formattedToday : 21/10/2025</t>
  </si>
  <si>
    <t>sendDailyOrderSummary todayRows : [[1200,"19 Oct 2025 เวลา 11:29","2025-10-20T17:00:00.000Z","คริสตัลคาเฟ่","Green Oak",1,120,120,"เงินสด"],[1200,"19 Oct 2025 เวลา 11:29","2025-10-20T17:00:00.000Z","คริสตัลคาเฟ่","Red Oak",1,120,120,"เงินสด"],[1201,"19 Oct 2025 เวลา 20:51","2025-10-20T17:00:00.000Z","Den Shabu","Green Oak",1,120,120,"เงินสด"],[1201,"19 Oct 2025 เวลา 20:51","2025-10-20T17:00:00.000Z","Den Shabu","Red Oak",1,120,120,"เงินสด"],[1202,"20 Oct 2025 เวลา 22:08","2025-10-20T17:00:00.000Z","Ginda wagyu","Cos",5,120,600,"โอนเงิน"],[1203,"20 Oct 2025 เวลา 22:21","2025-10-20T17:00:00.000Z","มุมสเต็ก","Green Oak",1,120,120,"โอนเงิน"],[1203,"20 Oct 2025 เวลา 22:21","2025-10-20T17:00:00.000Z","มุมสเต็ก","Red Oak",1,120,120,"โอนเงิน"],[1204,"20 Oct 2025 เวลา 23:42","2025-10-20T17:00:00.000Z","8 Dining","Green Oak",1,120,120,"เครดิต"],[1204,"20 Oct 2025 เวลา 23:42","2025-10-20T17:00:00.000Z","8 Dining","Red Oak",1,120,120,"เครดิต"],[1204,"20 Oct 2025 เวลา 23:42","2025-10-20T17:00:00.000Z","8 Dining","Cos",1,120,120,"เครดิต"],[1205,"21 Oct 2025 เวลา 00:07","2025-10-20T17:00:00.000Z","เจริญภัณฑ์","Green Oak",2,120,240,"เครดิต"],[1205,"21 Oct 2025 เวลา 00:07","2025-10-20T17:00:00.000Z","เจริญภัณฑ์","Red Oak",2,120,240,"เครดิต"],[1205,"21 Oct 2025 เวลา 00:07","2025-10-20T17:00:00.000Z","เจริญภัณฑ์","Frillice Iceberg",2,140,280,"เครดิต"],[1205,"21 Oct 2025 เวลา 00:07","2025-10-20T17:00:00.000Z","เจริญภัณฑ์","Butter Head",2,120,240,"เครดิต"]]</t>
  </si>
  <si>
    <t>json : "{\"destination\":\"Uffcadd844141cf0a43c0c2c87fb2389e\",\"events\":[{\"type\":\"message\",\"message\":{\"type\":\"text\",\"id\":\"584146751166873862\",\"quoteToken\":\"Bhoo07DXuDUOhJnSvVs4IJJAAd6Q8viym_A52MC41knw3xJKNfHRFCVwd1BoWo_j8Qw3rvFueN9qH7upiOZcv35mQlklcV0t5CQjhk6MVYcsa8KisrHzwe0KKBod0kowtW2u0hIik854wPYHMlXb8Q\",\"text\":\"เอทบิสโทร\\nเบบี้คอส 1โล\"},\"webhookEventId\":\"01K825X7312NCAWSX99407KD2J\",\"deliveryContext\":{\"isRedelivery\":false},\"timestamp\":1761009900134,\"source\":{\"type\":\"user\",\"userId\":\"Uc0f3910d135521f0995ac379d0c945f8\"},\"replyToken\":\"98cb458c6b054caa953531c6f438d42a\",\"mode\":\"active\"}]}"</t>
  </si>
  <si>
    <t>json : "{\"destination\":\"Uffcadd844141cf0a43c0c2c87fb2389e\",\"events\":[{\"type\":\"message\",\"message\":{\"type\":\"text\",\"id\":\"584146779654848620\",\"quoteToken\":\"kAxaGCo_HToKVUPSnF3yXHOcvKLGaUDi4WuXCnUNUzfZ4ZHJfnbz8sCwgyyVaIm-qkNfXtEXOisFWH8WKO6Fc-coY8NZEUXkj__UAbNkB7xzw2gHCAe2E-r3xB8WyVo42UDVsUqLqqfbz8MV3msWzA\",\"text\":\"โชเน็น 1\\nคอส 4โลค่ะ \"},\"webhookEventId\":\"01K825XQHT1DZKY37RPWHYS792\",\"deliveryContext\":{\"isRedelivery\":false},\"timestamp\":1761009916990,\"source\":{\"type\":\"user\",\"userId\":\"Uc0f3910d135521f0995ac379d0c945f8\"},\"replyToken\":\"1488409feaef44788f765b5afd22085a\",\"mode\":\"active\"}]}"</t>
  </si>
  <si>
    <t>json : "{\"destination\":\"Uffcadd844141cf0a43c0c2c87fb2389e\",\"events\":[{\"type\":\"message\",\"message\":{\"type\":\"text\",\"id\":\"584146810441039992\",\"quoteToken\":\"K8XIkei8D2ux-6v6z53WeS1J6JdPoP9fcfiQDv8lDh7So0MfSiNON1KO3pk5u-tD7QQV68gwY9VD2w7ETNq3n-CcDPH-KtWTy-EPFp-lr9Se519zrss2o1YDAXaOIU9NKeOlkKVFxUxmBZ5tcoh3aw\",\"text\":\"เคน\\nมิซูน่า 1 โล\"},\"webhookEventId\":\"01K825Y97Y6H8ECYN40WBXFY0M\",\"deliveryContext\":{\"isRedelivery\":false},\"timestamp\":1761009935341,\"source\":{\"type\":\"user\",\"userId\":\"Uc0f3910d135521f0995ac379d0c945f8\"},\"replyToken\":\"84f1b48d3fbc41d3b0f82eb9e40e801c\",\"mode\":\"active\"}]}"</t>
  </si>
  <si>
    <t>json : "{\"destination\":\"Uffcadd844141cf0a43c0c2c87fb2389e\",\"events\":[{\"type\":\"message\",\"message\":{\"type\":\"text\",\"id\":\"584146851679961092\",\"quoteToken\":\"raiv_QffivvDnigchAm6gIvcfbomo3G5WzTHaRQtRimU3_vYhSd06BQD04D11RsbMIgLdyVJ8FkoJJU8Wxx5L-EWyasrqTtpRnhsN-anW7S6nNKm4s5uVe0xlDwBv8WYYN_GaWyqitIvoBj_hZ4V8Q\",\"text\":\"แฟทบอย\\nเรดคอรัล 1\\nฟิลเลย์ 1 โลค่ะ\"},\"webhookEventId\":\"01K825Z18THHXPZQ8S5VYQMGGF\",\"deliveryContext\":{\"isRedelivery\":false},\"timestamp\":1761009960051,\"source\":{\"type\":\"user\",\"userId\":\"Uc0f3910d135521f0995ac379d0c945f8\"},\"replyToken\":\"f0ff0a5b3456479bbc75957dd1f8df98\",\"mode\":\"active\"}]}"</t>
  </si>
  <si>
    <t>json : "{\"date\":\"2025-10-21T01:32:17.814Z\",\"deliveryDate\":\"2025-10-21\",\"user\":\"Shounen Yakiniku\",\"userLine\":\"ADMIN\",\"payMethod\":\"เครดิต\",\"userId\":\"ADMIN\",\"order\":[{\"name\":\"Cos\",\"nameTh\":\"คอส\",\"amount\":4,\"price\":120,\"subtotal\":480}]}"</t>
  </si>
  <si>
    <t>🔥 Queued order with Trigger ID: 126638626846015488</t>
  </si>
  <si>
    <t>json : "{\"date\":\"2025-10-21T01:32:58.142Z\",\"deliveryDate\":\"2025-10-21\",\"user\":\"Fat Boy\",\"userLine\":\"ADMIN\",\"payMethod\":\"เครดิต\",\"userId\":\"ADMIN\",\"order\":[{\"name\":\"Frillice Iceberg\",\"nameTh\":\"ฟิลเลย์ไอซ์เบิร์ก\",\"amount\":1,\"price\":140,\"subtotal\":140},{\"name\":\"Red Coral\",\"nameTh\":\"เรดคอรัล\",\"amount\":1,\"price\":140,\"subtotal\":140}]}"</t>
  </si>
  <si>
    <t>🔥 Queued order with Trigger ID: 8617857286787825664</t>
  </si>
  <si>
    <t>json : "{\"date\":\"2025-10-21T01:33:37.905Z\",\"deliveryDate\":\"2025-10-21\",\"user\":\"8 Bistro\",\"userLine\":\"ADMIN\",\"payMethod\":\"เครดิต\",\"userId\":\"ADMIN\",\"order\":[{\"name\":\"Baby Cos\",\"nameTh\":\"เบบี้คอส\",\"amount\":1,\"price\":120,\"subtotal\":120}]}"</t>
  </si>
  <si>
    <t>🔥 Queued order with Trigger ID: 3428603213358563328</t>
  </si>
  <si>
    <t>🔥 Processing order for trigger: 126638626846015488</t>
  </si>
  <si>
    <t>🔥 Processing order for trigger: 8617857286787825664</t>
  </si>
  <si>
    <t>summarizeOrdersToPayments key: 21/10/2025|Shounen Yakiniku</t>
  </si>
  <si>
    <t>summarizeOrdersToPayments key: 21/10/2025|Fat Boy</t>
  </si>
  <si>
    <t>🔥 Deleted property for trigger: 8617857286787825664</t>
  </si>
  <si>
    <t>✅ Deleted trigger: 8617857286787825664</t>
  </si>
  <si>
    <t>🔥 Processing order for trigger: 3428603213358563328</t>
  </si>
  <si>
    <t>🔥 Deleted property for trigger: 126638626846015488</t>
  </si>
  <si>
    <t>✅ Deleted trigger: 126638626846015488</t>
  </si>
  <si>
    <t>summarizeOrdersToPayments key: 21/10/2025|8 Bistro</t>
  </si>
  <si>
    <t>🔥 Deleted property for trigger: 3428603213358563328</t>
  </si>
  <si>
    <t>✅ Deleted trigger: 3428603213358563328</t>
  </si>
  <si>
    <t>json : "{\"date\":\"2025-10-21T01:38:20.344Z\",\"deliveryDate\":\"2025-10-21\",\"user\":\"Ken Izakaya\",\"userLine\":\"ADMIN\",\"payMethod\":\"เครดิต\",\"userId\":\"ADMIN\",\"order\":[{\"name\":\"Mizuna\",\"nameTh\":\"มิซูน่า\",\"amount\":1,\"price\":230,\"subtotal\":230}]}"</t>
  </si>
  <si>
    <t>🔥 Queued order with Trigger ID: 5137261875108511744</t>
  </si>
  <si>
    <t>🔥 Processing order for trigger: 5137261875108511744</t>
  </si>
  <si>
    <t>summarizeOrdersToPayments key: 21/10/2025|Ken Izakaya</t>
  </si>
  <si>
    <t>🔥 Deleted property for trigger: 5137261875108511744</t>
  </si>
  <si>
    <t>✅ Deleted trigger: 5137261875108511744</t>
  </si>
  <si>
    <t>sendDailyPackingSummary formattedToday : 21/10/2025</t>
  </si>
  <si>
    <t>sendDailyPackingSummary todayRows : [[1200,"19 Oct 2025 เวลา 11:29","2025-10-20T17:00:00.000Z","คริสตัลคาเฟ่","Green Oak",1,120,120,"เงินสด"],[1200,"19 Oct 2025 เวลา 11:29","2025-10-20T17:00:00.000Z","คริสตัลคาเฟ่","Red Oak",1,120,120,"เงินสด"],[1201,"19 Oct 2025 เวลา 20:51","2025-10-20T17:00:00.000Z","Den Shabu","Green Oak",1,120,120,"เงินสด"],[1201,"19 Oct 2025 เวลา 20:51","2025-10-20T17:00:00.000Z","Den Shabu","Red Oak",1,120,120,"เงินสด"],[1202,"20 Oct 2025 เวลา 22:08","2025-10-20T17:00:00.000Z","Ginda wagyu","Cos",5,120,600,"โอนเงิน"],[1203,"20 Oct 2025 เวลา 22:21","2025-10-20T17:00:00.000Z","มุมสเต็ก","Green Oak",1,120,120,"โอนเงิน"],[1203,"20 Oct 2025 เวลา 22:21","2025-10-20T17:00:00.000Z","มุมสเต็ก","Red Oak",1,120,120,"โอนเงิน"],[1204,"20 Oct 2025 เวลา 23:42","2025-10-20T17:00:00.000Z","8 Dining","Green Oak",1,120,120,"เครดิต"],[1204,"20 Oct 2025 เวลา 23:42","2025-10-20T17:00:00.000Z","8 Dining","Red Oak",1,120,120,"เครดิต"],[1204,"20 Oct 2025 เวลา 23:42","2025-10-20T17:00:00.000Z","8 Dining","Cos",1,120,120,"เครดิต"],[1205,"21 Oct 2025 เวลา 00:07","2025-10-20T17:00:00.000Z","เจริญภัณฑ์","Green Oak",2,120,240,"เครดิต"],[1205,"21 Oct 2025 เวลา 00:07","2025-10-20T17:00:00.000Z","เจริญภัณฑ์","Red Oak",2,120,240,"เครดิต"],[1205,"21 Oct 2025 เวลา 00:07","2025-10-20T17:00:00.000Z","เจริญภัณฑ์","Frillice Iceberg",2,140,280,"เครดิต"],[1205,"21 Oct 2025 เวลา 00:07","2025-10-20T17:00:00.000Z","เจริญภัณฑ์","Butter Head",2,120,240,"เครดิต"],[1206,"21 Oct 2025 เวลา 08:34","2025-10-20T17:00:00.000Z","Shounen Yakiniku","Cos",4,120,480,"เครดิต"],[1207,"21 Oct 2025 เวลา 08:35","2025-10-20T17:00:00.000Z","Fat Boy","Frillice Iceberg",1,140,140,"เครดิต"],[1207,"21 Oct 2025 เวลา 08:35","2025-10-20T17:00:00.000Z","Fat Boy","Red Coral",1,140,140,"เครดิต"],[1208,"21 Oct 2025 เวลา 08:35","2025-10-20T17:00:00.000Z","8 Bistro","Baby Cos",1,120,120,"เครดิต"],[1209,"21 Oct 2025 เวลา 08:39","2025-10-20T17:00:00.000Z","Ken Izakaya","Mizuna",1,230,230,"เครดิต"]]</t>
  </si>
  <si>
    <t>json : "{\"destination\":\"Uffcadd844141cf0a43c0c2c87fb2389e\",\"events\":[{\"type\":\"message\",\"message\":{\"type\":\"text\",\"id\":\"584151115457888461\",\"quoteToken\":\"ISUYB-T4jKgS8tVxfxcCPzWQIjr7sSYJB8rU9se8KXPASkYzK04ccL_zZCbSomXQHUp7EIDRZ-wINNpaX79YSzXWykp0H375Udz9rd_BMClVQhNBxSNT895jaJs8AASj-AbL7RFU51f2qZbChwWFFQ\",\"text\":\"คุณดีนได้มาส่งเรดโอ้คไหมคะ\"},\"webhookEventId\":\"01K828CKAEMEZFV9MNTY41G8HV\",\"deliveryContext\":{\"isRedelivery\":false},\"timestamp\":1761012501332,\"source\":{\"type\":\"user\",\"userId\":\"Ua560acbf9a31e34c0b4e4c64e77ac84d\"},\"replyToken\":\"bab12e7ce8f840669fca1078e98ff213\",\"mode\":\"active\"}]}"</t>
  </si>
  <si>
    <t>json : "{\"destination\":\"Uffcadd844141cf0a43c0c2c87fb2389e\",\"events\":[{\"type\":\"message\",\"message\":{\"type\":\"text\",\"id\":\"584164999728464408\",\"quoteToken\":\"gg8RVQL8AvXCGD7RAPk0cbZDfmW-9rITOZr6-l16Ur_rLL4z6T_ekVqlXKSBiv77ZChuA0JB3ojoNSA0GazOz8ejaHEfPz2932kuUzI3z9Kb9G6qMLfieglPuKnqC69uta_K2of--XM2IReNH0Vc9Q\",\"text\":\"ค่า \"},\"webhookEventId\":\"01K82G94X335FN989R4W5ZC3W4\",\"deliveryContext\":{\"isRedelivery\":false},\"timestamp\":1761020777192,\"source\":{\"type\":\"user\",\"userId\":\"U0d6b72543464859ef62065c9501370cd\"},\"replyToken\":\"4bfe41e5f4a247b8bd4b63f9c7d4ca42\",\"mode\":\"active\"}]}"</t>
  </si>
  <si>
    <t>json : "{\"destination\":\"Uffcadd844141cf0a43c0c2c87fb2389e\",\"events\":[{\"type\":\"message\",\"message\":{\"type\":\"text\",\"id\":\"584165031840055672\",\"quoteToken\":\"P_T2A_VHr0kUWz6HsjdzbnxqIpjcPW2vpC4K5vX0EYHTVeX5v3qCAJPIIlZhb38wQJG-i-lAns-CRBM0aH7yLkpbsnq570WRcGBGwDfbLt1gJi77dOTlppIx-kmM49amgmWsZZwVprI29oMnQtfNoA\",\"text\":\"ขอเลขบัญชีไว้อีกทีนะคะ เดี๋ยวบ่ายๆโอนให้ค่ะ \"},\"webhookEventId\":\"01K82G9QN2XRBGGX901KPE4WB2\",\"deliveryContext\":{\"isRedelivery\":false},\"timestamp\":1761020796140,\"source\":{\"type\":\"user\",\"userId\":\"U0d6b72543464859ef62065c9501370cd\"},\"replyToken\":\"84d2c9280ec141608012d0d83870bc54\",\"mode\":\"active\"}]}"</t>
  </si>
  <si>
    <t>json : "{\"destination\":\"Uffcadd844141cf0a43c0c2c87fb2389e\",\"events\":[{\"type\":\"message\",\"message\":{\"type\":\"text\",\"id\":\"584165991647543527\",\"quoteToken\":\"6-9m2XOfFUhoddjYmwfCsg8I_zPW73qK93rJzoG5S3vXtbhzwh6CvjU6Lh3XwF-L51vWjeESN3orpWCdyg1_kehfNSMJZGE1imsH52TNcO3vpCylyOJJUBjGGs3VEENCuAzxTDqeQwfe0TVyswv7fA\",\"text\":\"ของวันไหน\"},\"webhookEventId\":\"01K82GV6B8Y9M6FEYRXEDD1H1V\",\"deliveryContext\":{\"isRedelivery\":false},\"timestamp\":1761021368359,\"source\":{\"type\":\"group\",\"groupId\":\"C41747ea1efc18cc949d4a55a898fbe2d\",\"userId\":\"Ud156635914c6ab5e082eb8cdedf98f3a\"},\"replyToken\":\"d7bed1dcd37d403c827db245ebcac2a8\",\"mode\":\"active\"}]}"</t>
  </si>
  <si>
    <t>json : "{\"destination\":\"Uffcadd844141cf0a43c0c2c87fb2389e\",\"events\":[{\"type\":\"message\",\"message\":{\"type\":\"image\",\"id\":\"584166224582410275\",\"quoteToken\":\"RbocTH7QCQdOf-q7wuAWs1TLa4vR1rGhTZU6BpdkSwZR7TeYxH6fP7LADgi_CtjIPRUNAYfoZm3dAZmBGqrlc7gcMUreD5paW9qcSO7prz9h844NiJDse788w17-Tjh47oJPZl1pjgHZdYmqrIBCBA\",\"contentProvider\":{\"type\":\"line\"}},\"webhookEventId\":\"01K82GZDTP6XVHWERJNAQG5PXD\",\"deliveryContext\":{\"isRedelivery\":false},\"timestamp\":1761021507259,\"source\":{\"type\":\"group\",\"groupId\":\"C41747ea1efc18cc949d4a55a898fbe2d\",\"userId\":\"Ud156635914c6ab5e082eb8cdedf98f3a\"},\"replyToken\":\"b6511ac191844a3d857ade65e4136d80\",\"mode\":\"active\"}]}"</t>
  </si>
  <si>
    <t>json : "{\"destination\":\"Uffcadd844141cf0a43c0c2c87fb2389e\",\"events\":[{\"type\":\"message\",\"message\":{\"type\":\"text\",\"id\":\"584166477901594625\",\"quoteToken\":\"4RWmgnn47BlfjFUUeSb-G_w4MVokxX02tzc6-vB6iuA4IZjfnI-oOxKKCig2kGuoFK11fffT-AopDMLiAZ0JjPM7-0mH7NE8v0-qMuw4bcbLImOR9hNcCkc3DlTPZd3oh4F9qqhfZmhjmSJRboeZSA\",\"text\":\"วันนี้ …ทำให้เกิดผิดพลาดให้การจัดส่ง(daya ไม่ได้จัดส่ง ทั้งที่จัดใส่ถุงเรีบยร้อยแล้ว แต่พอfinal check จะตาม สั่งตัดผักในapp ทำให้พลาด) ….ขอโทษด้วยเด้อ ที่หลงๆลืมๆ\"},\"webhookEventId\":\"01K82H4120C0N7T5D0NYDK5K4C\",\"deliveryContext\":{\"isRedelivery\":false},\"timestamp\":1761021658058,\"source\":{\"type\":\"group\",\"groupId\":\"C41747ea1efc18cc949d4a55a898fbe2d\",\"userId\":\"Ue5fa64ba6fb145d61147c0bba29941f1\"},\"replyToken\":\"ff027e0711574b2f94d26e2f46b2383b\",\"mode\":\"active\"}]}"</t>
  </si>
  <si>
    <t>json : "{\"destination\":\"Uffcadd844141cf0a43c0c2c87fb2389e\",\"events\":[{\"type\":\"message\",\"message\":{\"type\":\"text\",\"id\":\"584166647452402198\",\"quotedMessageId\":\"584166224582410275\",\"quoteToken\":\"eTENN2EuDRfLR-TPVwJbCy3fz0TlIXTA4JQgl27Ba8Ssb9uaajKaG-PUZR7ZBI_LQaBx7NYV04z4r5x_pOsk20plmz2ETFRE3WyxBAcV_JTCz7yH17PfdRb1pHmF8StM1xpDYWYiyvXzlYlxWxPGPg\",\"text\":\"ใช่ครับ\"},\"webhookEventId\":\"01K82H744CNC5675JCAN9GGWFJ\",\"deliveryContext\":{\"isRedelivery\":false},\"timestamp\":1761021759296,\"source\":{\"type\":\"group\",\"groupId\":\"C41747ea1efc18cc949d4a55a898fbe2d\",\"userId\":\"Ue5fa64ba6fb145d61147c0bba29941f1\"},\"replyToken\":\"cda6e1740bbb41ac961c0135f5d61fb0\",\"mode\":\"active\"}]}"</t>
  </si>
  <si>
    <t>json : "{\"destination\":\"Uffcadd844141cf0a43c0c2c87fb2389e\",\"events\":[{\"type\":\"message\",\"message\":{\"type\":\"text\",\"id\":\"584166702313636423\",\"quoteToken\":\"SApYs7VT9mwiK_mlxrAdzBYS5uhTkblrEAswKryADcsRzIH9zZEaTDlVl3ThzipREQYrTGKf0xzvP_EGFQ7P7DOIx40Hsnub4WCT1CAws-G6odV3nkS394s91Yd5RnVH3CWTPGEI6bNyH8OhESPbgQ\",\"text\":\"เช็คสักครู่ค่ะ ทำไมไม่เข้าแค่ร้านเดียว\"},\"webhookEventId\":\"01K82H83YXN1K41C1431XTEMCM\",\"deliveryContext\":{\"isRedelivery\":false},\"timestamp\":1761021791826,\"source\":{\"type\":\"group\",\"groupId\":\"C41747ea1efc18cc949d4a55a898fbe2d\",\"userId\":\"Ud156635914c6ab5e082eb8cdedf98f3a\"},\"replyToken\":\"f4e571bca676438c9509ea2aeac19be2\",\"mode\":\"active\"}]}"</t>
  </si>
  <si>
    <t>json : "{\"destination\":\"Uffcadd844141cf0a43c0c2c87fb2389e\",\"events\":[{\"type\":\"message\",\"message\":{\"type\":\"text\",\"id\":\"584183459296051549\",\"quoteToken\":\"sS16N1TJkgtwDbT-QGRV32izgIKi8Juc2P1Etf3IpoWC3-glcWebVIn5jZjvTCCgMp-9juny5mObieBs3_FaxXwD3D2rF1CJYp27epOPXLmrac6F-vK_YZ3PaRBIT9rcJyvUYPbnDZu6o0hSH3FOQw\",\"text\":\"มาส่งกี่โมงคะ\"},\"webhookEventId\":\"01K82TRXR7XWKCAQ9RWCEHCWGB\",\"deliveryContext\":{\"isRedelivery\":false},\"timestamp\":1761031779790,\"source\":{\"type\":\"user\",\"userId\":\"Ub25b4a42fcc8758cb1a211f1f480c6e3\"},\"replyToken\":\"e5f57e3ccda44998b80ddfbe3eef9a50\",\"mode\":\"active\"}]}"</t>
  </si>
  <si>
    <t>json : "{\"destination\":\"Uffcadd844141cf0a43c0c2c87fb2389e\",\"events\":[{\"type\":\"message\",\"message\":{\"type\":\"image\",\"id\":\"584184164493558563\",\"quoteToken\":\"ixsEmNEhka6Qwp4eswy2UlXYJvkbYZ8GBhCZM99p-ggO7vuV5lo_q5wC5Y_4wG4Rf2bCxxMHeDBItLdpUDP-eeWIQFyp7DPkARRZIT56ezK1dpmVra1AU1Z8-xShLrp-yi3GsJzIPC-hUc2Y3zGBLQ\",\"contentProvider\":{\"type\":\"line\"}},\"webhookEventId\":\"01K82V5RQA8HF304V431DTVG8E\",\"deliveryContext\":{\"isRedelivery\":false},\"timestamp\":1761032200568,\"source\":{\"type\":\"user\",\"userId\":\"U0d6b72543464859ef62065c9501370cd\"},\"replyToken\":\"3328974ce87d4a9fb0833d00c5598f64\",\"mode\":\"active\"}]}"</t>
  </si>
  <si>
    <t>json : "{\"destination\":\"Uffcadd844141cf0a43c0c2c87fb2389e\",\"events\":[{\"type\":\"message\",\"message\":{\"type\":\"text\",\"id\":\"584184172965790157\",\"quoteToken\":\"6uWPZMi14dMWPMTquCliz6iIxILm7iL8mM0U0gmEsMmv5ws501V6q1IXyNTowjMCZdgd5Rgafqp70GMJYqV0Uu75EuTcqj8YQ6sz8mGeZ7gmPThnwsBE79fQ5TSRld686iSTlxBdKA3GTlZBsCb4LA\",\"text\":\"เรียบร้อยค่ะ \"},\"webhookEventId\":\"01K82V5X64W17FFPSPMPR8HRSH\",\"deliveryContext\":{\"isRedelivery\":false},\"timestamp\":1761032205144,\"source\":{\"type\":\"user\",\"userId\":\"U0d6b72543464859ef62065c9501370cd\"},\"replyToken\":\"fdcdf100c7e44efd9bb9451d3b46cd40\",\"mode\":\"active\"}]}"</t>
  </si>
  <si>
    <t>json : "{\"destination\":\"Uffcadd844141cf0a43c0c2c87fb2389e\",\"events\":[{\"type\":\"message\",\"message\":{\"type\":\"text\",\"id\":\"584234969124831352\",\"quoteToken\":\"GntLM7IOTvRxQj7Llhjd_UO1QDigW-IeE1c0kUuSAHerdjrQFVWUlyP_E4QV4tWvg-hViAP3WekY1fPVet9GKWnn3Mo9F4560DwO4x1Btvg8uyECY25e6fFz50ZbOAZplgkI8NKrDMzJir_ZsOllZg\",\"text\":\"  สั่งผักสลัดหน่อยค่ะ\\nกรีนโอ๊ค1โล\\nเรดโอ๊ค 2โล\\nฟินเดย์1โล\\nผักเบบี้คอส2โล\\nขอบคุณค่ะ\\n\"},\"webhookEventId\":\"01K83R1W4XRPP3E706A643W3TP\",\"deliveryContext\":{\"isRedelivery\":false},\"timestamp\":1761062482010,\"source\":{\"type\":\"user\",\"userId\":\"U78617910c23af5dc02e8b5d4035a5026\"},\"replyToken\":\"8dd486e6145144b788e60bd1dd02c4b0\",\"mode\":\"active\"}]}"</t>
  </si>
  <si>
    <t>json : "{\"destination\":\"Uffcadd844141cf0a43c0c2c87fb2389e\",\"events\":[{\"type\":\"message\",\"message\":{\"type\":\"text\",\"id\":\"584255723697864756\",\"quoteToken\":\"K-o85428DzdUDVydjiYg4MoK2jKl_hcnGhuY-pDF7Zh0f09PZqPkeah0zeTRpWGaEu4GWTRx2X3wgWxVsCm_AAO8-Y_CzBGszdEDFuMeRlZ-I65RwFjTlIeJv3ub_j2adbXbghUtDW6MtMJou43Tzg\",\"text\":\"สั่งผัก\"},\"webhookEventId\":\"01K843VDARBS5YX24YD1XHSNA9\",\"deliveryContext\":{\"isRedelivery\":false},\"timestamp\":1761074852701,\"source\":{\"type\":\"user\",\"userId\":\"U863ec6850ff494c8ad50b25afa94efb0\"},\"replyToken\":\"f67a2536bd5b4685b8b9e121ab7175ad\",\"mode\":\"active\"}]}"</t>
  </si>
  <si>
    <t>json : "{\"destination\":\"Uffcadd844141cf0a43c0c2c87fb2389e\",\"events\":[{\"type\":\"message\",\"message\":{\"type\":\"text\",\"id\":\"584255740978397338\",\"quoteToken\":\"cqwvzt4hRL4Kh-YhA05UJiUcRkUw2vB_CpwwCDACVUjue6ULwcndgqcg8Il67sczWf9VTXMYYdQmGvmpPeW8GrTaA-ZDfZKbTCcUALBKM5-BSi88Oir7s7Ij5Wb-FLuMW4yRGTiN2bgctuZ5cfiUbw\",\"text\":\"สั่งผัก\"},\"webhookEventId\":\"01K843VPZR7HFYEXJFR35TMVSH\",\"deliveryContext\":{\"isRedelivery\":false},\"timestamp\":1761074863005,\"source\":{\"type\":\"user\",\"userId\":\"U863ec6850ff494c8ad50b25afa94efb0\"},\"replyToken\":\"7ce5c14a297e49f7a6c9571f6a32f33d\",\"mode\":\"active\"}]}"</t>
  </si>
  <si>
    <t>json : "{\"date\":\"2025-10-21T19:27:59.809Z\",\"deliveryDate\":\"2025-10-22\",\"user\":\"Rare\",\"userLine\":\"21gun\",\"payMethod\":\"เครดิต\",\"userId\":\"U863ec6850ff494c8ad50b25afa94efb0\",\"order\":[{\"name\":\"Cos\",\"nameTh\":\"คอส\",\"amount\":1,\"price\":120,\"subtotal\":120,\"image\":\"https://i.postimg.cc/643mw8Cv/03.png\"}]}"</t>
  </si>
  <si>
    <t>📬 pushFlexMessage : {"sentMessages":[{"id":"584255775355699354","quoteToken":"4DQ_oURXjRxBUZ8pF7vr5YiZ9aO09o0i782aiElFv4HM496QbcYJpmyZnunJY7FOR_1_5ip9sTrsJ6qjNI-2u8IUozGfqvYaS18UVuHkhSE8YDPm1u49NYhQ-BGdulZ-gHRDKrEGkZixKNBC46MmvQ"}]}</t>
  </si>
  <si>
    <t>🔥 Queued order with Trigger ID: 3894102231439376384</t>
  </si>
  <si>
    <t>🔥 Processing order for trigger: 3894102231439376384</t>
  </si>
  <si>
    <t>Delivery Date : Wed Oct 22 2025 07:00:00 GMT+0700 (เวลาอินโดจีน)</t>
  </si>
  <si>
    <t>Delivery Date Formated: 22/10/2025</t>
  </si>
  <si>
    <t>json : "{\"date\":\"2025-10-21T22:46:12.226Z\",\"deliveryDate\":\"2025-10-22\",\"user\":\"ฌาณิ\",\"userLine\":\"ADMIN\",\"payMethod\":\"โอนเงิน\",\"userId\":\"ADMIN\",\"order\":[{\"name\":\"Green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\",\"amount\":2,\"price\":120,\"subtotal\":240},{\"name\":\"Frillice Iceberg\",\"nameTh\":\"ฟิลเลย์ไอซ์เบิร์ก\",\"amount\":1,\"price\":140,\"subtotal\":140},{\"name\":\"Baby Cos\",\"nameTh\":\"เบบี้คอส\",\"amount\":2,\"price\":120,\"subtotal\":240}]}"</t>
  </si>
  <si>
    <t>🔥 Queued order with Trigger ID: 5256916442749599744</t>
  </si>
  <si>
    <t>🔥 Processing order for trigger: 5256916442749599744</t>
  </si>
  <si>
    <t>summarizeOrdersToPayments key: 22/10/2025|ฌาณิ</t>
  </si>
  <si>
    <t>🔥 Deleted property for trigger: 5256916442749599744</t>
  </si>
  <si>
    <t>✅ Deleted trigger: 5256916442749599744</t>
  </si>
  <si>
    <t>sendDailyOrderSummary formattedToday : 22/10/2025</t>
  </si>
  <si>
    <t>sendDailyOrderSummary todayRows : [[1210,"22 Oct 2025 เวลา 05:47","2025-10-21T17:00:00.000Z","ฌาณิ","Green Oak",1,120,120,"โอนเงิน"],[1210,"22 Oct 2025 เวลา 05:47","2025-10-21T17:00:00.000Z","ฌาณิ","Red Oak",2,120,240,"โอนเงิน"],[1210,"22 Oct 2025 เวลา 05:47","2025-10-21T17:00:00.000Z","ฌาณิ","Frillice Iceberg",1,140,140,"โอนเงิน"],[1210,"22 Oct 2025 เวลา 05:47","2025-10-21T17:00:00.000Z","ฌาณิ","Baby Cos",2,120,240,"โอนเงิน"]]</t>
  </si>
  <si>
    <t>json : "{\"destination\":\"Uffcadd844141cf0a43c0c2c87fb2389e\",\"events\":[{\"type\":\"message\",\"message\":{\"type\":\"text\",\"id\":\"584289523245252932\",\"quoteToken\":\"PUtOudHEdtl-ZWDwkyc5laa2YB8RqZWXtjqdrTsuCByzdEQJ2nWotjFmAteuLqDx3FMvL3zkLoBu3iXgPsUhBHlA0rjkKFieMKF2Eo4mPoXDkMTU7dxDP4r_n4U11yxKSbdL1YVABZ2opGMjpDvwbg\",\"text\":\"โชเน็น 2 \\nกรีน 1 โล\\nเรด 1 โล\\nคอส 1 โลค่ะ \"},\"webhookEventId\":\"01K84Q2713E5ZYN998QP7Z182Z\",\"deliveryContext\":{\"isRedelivery\":false},\"timestamp\":1761094998803,\"source\":{\"type\":\"user\",\"userId\":\"Uc0f3910d135521f0995ac379d0c945f8\"},\"replyToken\":\"fbf579ca9fde436b865d40ecfe0c06a3\",\"mode\":\"active\"}]}"</t>
  </si>
  <si>
    <t>json : "{\"destination\":\"Uffcadd844141cf0a43c0c2c87fb2389e\",\"events\":[{\"type\":\"message\",\"message\":{\"type\":\"text\",\"id\":\"584289572536451112\",\"quoteToken\":\"T470C6HCMoG3cWd6sJTkDhpfIGbNihoXGnQuFZLdmSL-aXs5gWTDHgOGAmjAM2QXA6JscyX5klGwWXmEUNKS7NB6byLTDCDAQYSYPXE7kDBDKXqdLWPj1k2HDJBxZA4ZRIFl-PkUnclWNcakh1gpZQ\",\"text\":\"โชเน็น 1\\nกรีน 1 โล\\nเรด 1 โล\\nคอส 4โลค่ะ\"},\"webhookEventId\":\"01K84Q33X2R7SAZMK54WSST5X0\",\"deliveryContext\":{\"isRedelivery\":false},\"timestamp\":1761095028192,\"source\":{\"type\":\"user\",\"userId\":\"Uc0f3910d135521f0995ac379d0c945f8\"},\"replyToken\":\"31a5cfd0be9d42b198ae3de74cf829e0\",\"mode\":\"active\"}]}"</t>
  </si>
  <si>
    <t>json : "{\"date\":\"2025-10-22T01:10:00.472Z\",\"deliveryDate\":\"2025-10-22\",\"user\":\"Shounen Yakiniku\",\"userLine\":\"ADMIN\",\"payMethod\":\"เครดิต\",\"userId\":\"ADMIN\",\"order\":[{\"name\":\"Green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\",\"amount\":1,\"price\":120,\"subtotal\":120},{\"name\":\"Cos\",\"nameTh\":\"คอส\",\"amount\":4,\"price\":120,\"subtotal\":480}]}"</t>
  </si>
  <si>
    <t>🔥 Queued order with Trigger ID: 3551701331158761472</t>
  </si>
  <si>
    <t>json : "{\"date\":\"2025-10-22T01:10:44.082Z\",\"deliveryDate\":\"2025-10-22\",\"user\":\"Shounen Yakiniku2\",\"userLine\":\"ADMIN\",\"payMethod\":\"เครดิต\",\"userId\":\"ADMIN\",\"order\":[{\"name\":\"Green Oak\",\"nameTh\":\"กรีนโอ๊ค \",\"amount\":1,\"price\":120,\"subtotal\":120},{\"name\":\"Red Oak\",\"nameTh\":\"เรดโอ๊ค \",\"amount\":1,\"price\":120,\"subtotal\":120},{\"name\":\"Cos\",\"nameTh\":\"คอส\",\"amount\":1,\"price\":120,\"subtotal\":120}]}"</t>
  </si>
  <si>
    <t>🔥 Queued order with Trigger ID: 1245730898855329792</t>
  </si>
  <si>
    <t>🔥 Processing order for trigger: 3551701331158761472</t>
  </si>
  <si>
    <t>summarizeOrdersToPayments key: 22/10/2025|Shounen Yakiniku</t>
  </si>
  <si>
    <t>🔥 Deleted property for trigger: 3551701331158761472</t>
  </si>
  <si>
    <t>✅ Deleted trigger: 3551701331158761472</t>
  </si>
  <si>
    <t>🔥 Processing order for trigger: 1245730898855329792</t>
  </si>
  <si>
    <t>summarizeOrdersToPayments key: 22/10/2025|Shounen Yakiniku2</t>
  </si>
  <si>
    <t>json : "{\"date\":\"2025-10-22T01:50:49.701Z\",\"deliveryDate\":\"2025-10-22\",\"user\":\"ฌาณิ\",\"userLine\":\"ADMIN\",\"payMethod\":\"โอนเงิน\",\"userId\":\"ADMIN\",\"order\":[{\"name\":\"Green Oak\",\"nameTh\":\"กรีนโอ๊ค \",\"amount\":1,\"price\":120,\"subtotal\":120},{\"name\":\"Red Oak\",\"nameTh\":\"เรดโอ๊ค \",\"amount\":2,\"price\":120,\"subtotal\":240},{\"name\":\"Frillice Iceberg\",\"nameTh\":\"ฟิลเลย์ไอซ์เบิร์ก\",\"amount\":1,\"price\":140,\"subtotal\":140}]}"</t>
  </si>
  <si>
    <t>🔥 Queued order with Trigger ID: 3356173864131362816</t>
  </si>
  <si>
    <t>🔥 Processing order for trigger: 3356173864131362816</t>
  </si>
  <si>
    <t>Found 4 rows to delete for shop "ฌาณิ" on 22/10/2025.</t>
  </si>
  <si>
    <t>Deleted row: 4508</t>
  </si>
  <si>
    <t>Deleted row: 4507</t>
  </si>
  <si>
    <t>Deleted row: 4506</t>
  </si>
  <si>
    <t>Deleted row: 4505</t>
  </si>
  <si>
    <t>Found existing payment summary at data index: 2452</t>
  </si>
  <si>
    <t>Row 2454 updated successfully.</t>
  </si>
  <si>
    <t>🔥 Deleted property for trigger: 3356173864131362816</t>
  </si>
  <si>
    <t>✅ Deleted trigger: 3356173864131362816</t>
  </si>
  <si>
    <t>sendDailyPackingSummary formattedToday : 22/10/2025</t>
  </si>
  <si>
    <t>sendDailyPackingSummary todayRows : [[1211,"22 Oct 2025 เวลา 08:11","2025-10-21T17:00:00.000Z","Shounen Yakiniku","Green Oak",1,120,120,"เครดิต"],[1211,"22 Oct 2025 เวลา 08:11","2025-10-21T17:00:00.000Z","Shounen Yakiniku","Red Oak",1,120,120,"เครดิต"],[1211,"22 Oct 2025 เวลา 08:11","2025-10-21T17:00:00.000Z","Shounen Yakiniku","Cos",4,120,480,"เครดิต"],[1212,"22 Oct 2025 เวลา 08:13","2025-10-21T17:00:00.000Z","Shounen Yakiniku2","Green Oak",1,120,120,"เครดิต"],[1212,"22 Oct 2025 เวลา 08:13","2025-10-21T17:00:00.000Z","Shounen Yakiniku2","Red Oak",1,120,120,"เครดิต"],[1212,"22 Oct 2025 เวลา 08:13","2025-10-21T17:00:00.000Z","Shounen Yakiniku2","Cos",1,120,120,"เครดิต"],[1210,"22 Oct 2025 เวลา 08:51","2025-10-21T17:00:00.000Z","ฌาณิ","Green Oak",1,120,120,"โอนเงิน"],[1210,"22 Oct 2025 เวลา 08:51","2025-10-21T17:00:00.000Z","ฌาณิ","Red Oak",2,120,240,"โอนเงิน"],[1210,"22 Oct 2025 เวลา 08:51","2025-10-21T17:00:00.000Z","ฌาณิ","Frillice Iceberg",1,140,140,"โอนเงิน"]]</t>
  </si>
  <si>
    <t>json : "{\"date\":\"2025-10-22T02:07:35.790Z\",\"deliveryDate\":\"2025-10-22\",\"user\":\"Rare\",\"userLine\":\"ADMIN\",\"payMethod\":\"เครดิต\",\"userId\":\"ADMIN\",\"order\":[{\"name\":\"Cos\",\"nameTh\":\"คอส\",\"amount\":1,\"price\":120,\"subtotal\":120}]}"</t>
  </si>
  <si>
    <t>🔥 Queued order with Trigger ID: 2888912208652140544</t>
  </si>
  <si>
    <t>🔥 Processing order for trigger: 2888912208652140544</t>
  </si>
  <si>
    <t>summarizeOrdersToPayments key: 22/10/2025|Rare</t>
  </si>
  <si>
    <t>✅ เริ่ม generateAdminDeliveryDocs สำหรับ: Rare วันที่: 22102025</t>
  </si>
  <si>
    <t>✨ สร้างเลขที่เอกสารใหม่: DS221025003</t>
  </si>
  <si>
    <t>💾 อัปเดตเลขที่เอกสาร DS221025003 ใน Payments แถวที่ 2457</t>
  </si>
  <si>
    <t>🔥 Deleted property for trigger: 2888912208652140544</t>
  </si>
  <si>
    <t>✅ Deleted trigger: 2888912208652140544</t>
  </si>
  <si>
    <t>json : "{\"destination\":\"Uffcadd844141cf0a43c0c2c87fb2389e\",\"events\":[{\"type\":\"message\",\"message\":{\"type\":\"text\",\"id\":\"584306838120694017\",\"quoteToken\":\"TGRf0OasFRiXt9vsnEuKRvGad-balYmwEA69-tmFyZn_425NJpUNx5C8s51ywQZKIdgi-7Yl0p7Xplm8X56WI-FG71QDwVawKiuIgkgma21CS_ribky1FxDIYpId7Zq-dxOiwWVaxTs5h_tGTrA0hw\",\"text\":\"ร้านเดียวอีกแล้วหรอ\"},\"webhookEventId\":\"01K850X5JZF9MCGNVVDTQX1FPP\",\"deliveryContext\":{\"isRedelivery\":false},\"timestamp\":1761105319282,\"source\":{\"type\":\"group\",\"groupId\":\"C41747ea1efc18cc949d4a55a898fbe2d\",\"userId\":\"Ud156635914c6ab5e082eb8cdedf98f3a\"},\"replyToken\":\"004bbdb6bb9142ae87a07a7091a73bc4\",\"mode\":\"active\"}]}"</t>
  </si>
  <si>
    <t>json : "{\"destination\":\"Uffcadd844141cf0a43c0c2c87fb2389e\",\"events\":[{\"type\":\"message\",\"message\":{\"type\":\"text\",\"id\":\"584307147224646029\",\"quoteToken\":\"XYAv0yQ82ZlpzPejCHwA2hkM_CJ3PnDrUvSA-NUvk7LNDublZ1cHheO5zMnLLIbwYGiRKtIXmJNbpRGWXf3C2BlSsDRopHrgWCSuBZa7f3LWUMiifE2UwGtavdDDXXUaeADyoIKmUcNFRUGuhDd7zA\",\"text\":\"เช็คระบบแล้วมันหาไม่เจอ รายการมันหายไปเฉยๆ ไม่มี error\"},\"webhookEventId\":\"01K8512SWN32R0YCQ1YMST42V6\",\"deliveryContext\":{\"isRedelivery\":false},\"timestamp\":1761105503585,\"source\":{\"type\":\"group\",\"groupId\":\"C41747ea1efc18cc949d4a55a898fbe2d\",\"userId\":\"Ud156635914c6ab5e082eb8cdedf98f3a\"},\"replyToken\":\"22edcfbcd538431e9206283e9303a2e7\",\"mode\":\"active\"}]}"</t>
  </si>
  <si>
    <t>json : "{\"destination\":\"Uffcadd844141cf0a43c0c2c87fb2389e\",\"events\":[{\"type\":\"message\",\"message\":{\"type\":\"text\",\"id\":\"584307348852965565\",\"quoteToken\":\"nXqN-E88PMsAq9e9dzEPqAG5mPxYFfl2Q3yyjuUkULTgO7y9oZZ9lYDJcnWa8WxPbSn9e-jxbY_g7qdeq3ZpLN77yND0HxLJJdDA61qTRXt3UTxP61R5KT3tOV-Eqsonw0cGIn-jhwzltIPRcMj9Cg\",\"text\":\"ถ้ารายการไม่เข้า เบื้องต้น admin ก็คีเข้าไปใหม่ได้เลยครับ  \"},\"webhookEventId\":\"01K8516ESD01WEVYC004KGF3Q9\",\"deliveryContext\":{\"isRedelivery\":false},\"timestamp\":1761105623748,\"source\":{\"type\":\"group\",\"groupId\":\"C41747ea1efc18cc949d4a55a898fbe2d\",\"userId\":\"U1611b99ba4d5b6b3137119b6681c16ad\"},\"replyToken\":\"ef3b8f71dc1f4b12b4393dec8af72871\",\"mode\":\"active\"}]}"</t>
  </si>
  <si>
    <t>json : "{\"destination\":\"Uffcadd844141cf0a43c0c2c87fb2389e\",\"events\":[{\"type\":\"message\",\"message\":{\"type\":\"text\",\"id\":\"584307871362056457\",\"quoteToken\":\"bN0_Xrayq9wBOa3f4Vj4rfV9W-PtCzQ3hWitKTR--RiLSLoTkNDsmH5hdkeZT9HzDlm2tMcwRYUNCxY1bBtiKiEUaxFma_ZUI59_yHjKlKuL9kSlfJq57GCuHqmsI1_hDxGj-8vsxcfDI-X8Mit6Sw\",\"text\":\"Google app script ที่ทำเป็นระบบหลังบ้าน มันใช้ท่ายากเกิน และเอาแน่เอานอนไม่ค่อยได้ ตอนนี้ที่ทำเป็น website ใช้เองเลย ทำเสร็จแล้ว แต่คงต้องสอนใช้ก่อนครับ\"},\"webhookEventId\":\"01K851FZ0BY6NRN61AZ0JFWJ3Y\",\"deliveryContext\":{\"isRedelivery\":false},\"timestamp\":1761105935276,\"source\":{\"type\":\"group\",\"groupId\":\"C41747ea1efc18cc949d4a55a898fbe2d\",\"userId\":\"U1611b99ba4d5b6b3137119b6681c16ad\"},\"replyToken\":\"e00f6fa712bf481c866ec718bb763942\",\"mode\":\"active\"}]}"</t>
  </si>
  <si>
    <t>json : "{\"destination\":\"Uffcadd844141cf0a43c0c2c87fb2389e\",\"events\":[{\"type\":\"message\",\"message\":{\"type\":\"sticker\",\"id\":\"584324504210374967\",\"quotedMessageId\":\"584307871362056457\",\"quoteToken\":\"5ePGLccuK_yysy1M6RbmxQY8NHf1neazZOQTt9j6icb13EOWMBEvAv-6GYvf6mG0RpCBCObmxDmWcTnNBGkrd73y7SyDG-RIPXyI1yNkcIoxqit0nm4GwED8JUaVqQN9nXB5GFFp595NzJh5faxzVg\",\"stickerId\":\"51626501\",\"packageId\":\"11538\",\"stickerResourceType\":\"ANIMATION\",\"keywords\":[\"line\",\"Affirmative\",\"super\",\"great\",\"good\",\"thumbsup\",\"got it\",\"moon\",\"alright\",\"of course\",\"roger!\",\"OK\",\"okie\",\"very good\",\"goodidea\"]},\"webhookEventId\":\"01K85AYGVMAM93MAPCW4E5JFGH\",\"deliveryContext\":{\"isRedelivery\":false},\"timestamp\":1761115849084,\"source\":{\"type\":\"group\",\"groupId\":\"C41747ea1efc18cc949d4a55a898fbe2d\",\"userId\":\"Ue5fa64ba6fb145d61147c0bba29941f1\"},\"replyToken\":\"7309e1391b984d68a35eb773b2d1e344\",\"mode\":\"active\"}]}"</t>
  </si>
  <si>
    <t>json : "{\"destination\":\"Uffcadd844141cf0a43c0c2c87fb2389e\",\"events\":[{\"type\":\"message\",\"message\":{\"type\":\"text\",\"id\":\"584327110701613401\",\"quoteToken\":\"E743zo0SazdLATRQsnHPhXOC8fQt-vlcQZ3vZeUnBKDLdxaY0LgHub6KO3ChWRIIz5JzCivO3Sv2y5KHk2aehBJTpbl4ipM5hhp23-XNgd2fkXTn3JQu9jMIU6pYfoYEuKK95Ec4Q5mJ747SvrIN4A\",\"text\":\"พรุ่งนี้มีผักอะไรบ้างคับ\"},\"webhookEventId\":\"01K85CDXVP6JJ0M9Z317N8970H\",\"deliveryContext\":{\"isRedelivery\":false},\"timestamp\":1761117402673,\"source\":{\"type\":\"user\",\"userId\":\"U0e980777e178950d5640753c3942f1ce\"},\"replyToken\":\"4df138be18884d1aba1c38026360ca3c\",\"mode\":\"active\"}]}"</t>
  </si>
  <si>
    <t>json : "{\"destination\":\"Uffcadd844141cf0a43c0c2c87fb2389e\",\"events\":[{\"type\":\"message\",\"message\":{\"type\":\"sticker\",\"id\":\"584335515080196404\",\"quoteToken\":\"kxmtZIkjh4_wmYGnLhK4FIHVyVn3RHztQJwJ7fbp7FrosdxW8R41rNDNdSCvKnpMQY-x-vIW-OaBbrKy-HsnEY7PjVcYf3u3xjok1JPRiWMkp-2zCK3AcOgwQuR5o6yBvkJIpwvDbMaZ9fZlvcKHZA\",\"stickerId\":\"179\",\"packageId\":\"2\",\"stickerResourceType\":\"STATIC\",\"keywords\":[\"agree\",\"is that so?\",\"alright\",\"good\",\"Yes\",\"OK\",\"No problem\",\"Affirmative\"]},\"webhookEventId\":\"01K85H6SRQHCB51F7GEK46NGZQ\",\"deliveryContext\":{\"isRedelivery\":false},\"timestamp\":1761122412158,\"source\":{\"type\":\"user\",\"userId\":\"U0e980777e178950d5640753c3942f1ce\"},\"replyToken\":\"347a46d32f334e9180996983ba6b1bff\",\"mode\":\"active\"}]}"</t>
  </si>
  <si>
    <t>json : "{\"destination\":\"Uffcadd844141cf0a43c0c2c87fb2389e\",\"events\":[{\"type\":\"message\",\"message\":{\"type\":\"text\",\"id\":\"584358560515752547\",\"quoteToken\":\"CmHe3tByERurBpR9iE3IYGR2sYNkesgV10uT95hvwthrGZb_Rc-80088vqGyVtynF1csyNGz6teciVmzlEoxX2I3PB61VFHRTolT3d9vzBvpBcrGjP6KJCKe8jPdRZiwf5l81G265reFtGv-okAQZA\",\"text\":\"สั่งผัก\"},\"webhookEventId\":\"01K85YA0APKWM5WZ8R3DD4VYVT\",\"deliveryContext\":{\"isRedelivery\":false},\"timestamp\":1761136148314,\"source\":{\"type\":\"user\",\"userId\":\"Uf31fcbb445a04ac9cfb8fb58a37d2724\"},\"replyToken\":\"a97d5540d6894c74a6528e1725779380\",\"mode\":\"active\"}]}"</t>
  </si>
  <si>
    <t>json : "{\"destination\":\"Uffcadd844141cf0a43c0c2c87fb2389e\",\"events\":[{\"type\":\"message\",\"message\":{\"type\":\"text\",\"id\":\"584358560281395696\",\"quoteToken\":\"ki18xMDbXIBb1z1auJzec6gWv4MvIQze8vDOYVJV4o5Ns_WHdr4gUzw8zYkLwBW7FedOv1_00-wBA1885Ibt7me1pqIeGoU-SaIdBl-533eXZHtDVMvxG7wr5FZHk-GHQJYdSBRBaJEWeagk_nPuBg\",\"text\":\"สั่งผัก\"},\"webhookEventId\":\"01K85YA037A440Z49N703D6XF7\",\"deliveryContext\":{\"isRedelivery\":false},\"timestamp\":1761136148148,\"source\":{\"type\":\"user\",\"userId\":\"Uf31fcbb445a04ac9cfb8fb58a37d2724\"},\"replyToken\":\"14dff74a6de5434583b3fd0a0e9e3fb9\",\"mode\":\"active\"}]}"</t>
  </si>
  <si>
    <t>json : "{\"destination\":\"Uffcadd844141cf0a43c0c2c87fb2389e\",\"events\":[{\"type\":\"message\",\"message\":{\"type\":\"text\",\"id\":\"584376383086789006\",\"quoteToken\":\"E8nWazN_sImD3GDRDAKMXUzebE7BY6DHYiwDbTvr0GVkHaSefYez8ehM5DSbJuOEBzgaTknBA2fUzQ39UOErcWE4dnjl432KHQGOGVw_TPzBDDZ3V-RHr-B8v3PDr7ihaZvsEUbex3nMmE_3SeaM-Q\",\"text\":\"จากการตรวจสอบ รายการที่หายไป เกิดจากใช้เวลาประมวลผลนานเกินที่ Google กำหนดไว้คือ 6 นาที สาเหตุของการใช้เวลานานเกินเพราะ ข้อมูลใน Google sheet เยอะขึ้นทุกวัน เวลามันค้นหารายการเพื่อประมวลผล มันค้นหาทั้งหมด ทุก record \"},\"webhookEventId\":\"01K868E6BZS7BVJH31832KJN1D\",\"deliveryContext\":{\"isRedelivery\":false},\"timestamp\":1761146771333,\"source\":{\"type\":\"group\",\"groupId\":\"C41747ea1efc18cc949d4a55a898fbe2d\",\"userId\":\"U1611b99ba4d5b6b3137119b6681c16ad\"},\"replyToken\":\"92f3700304f340f68bde082ab71f2d42\",\"mode\":\"active\"}]}"</t>
  </si>
  <si>
    <t>json : "{\"destination\":\"Uffcadd844141cf0a43c0c2c87fb2389e\",\"events\":[{\"type\":\"message\",\"message\":{\"type\":\"text\",\"id\":\"584376578390360150\",\"quoteToken\":\"xMrXIBZ5P0B4qitmw9n-NLQpp0O3AqCkeN0xHPkMtWDYXQehGqIh_58aU5CuVv-1bJvj0U1khBsdaifSnCvRh8rz-w5T090bTcXP1fRVqXpoK7KMPER9is5GWqJlRpUYXiRj6k56KwgQlKQSn5MtcQ\",\"text\":\"ผมพยายามปรับ code แล้วโดยให้ใช้เวลาน้อยที่สุดในการประมวลผล  แต่ระบบนี้เป็นของฟรี ทาง Google ไม่ได้ให้ความสำคัญทุ่มงบมาพัฒนาส่วนนี้ เลยทำให้ความเร็วของ server มันค่อนข้างเหวี่ยงครับ \"},\"webhookEventId\":\"01K868HQWCS7RV9WNHJ1FV65ST\",\"deliveryContext\":{\"isRedelivery\":false},\"timestamp\":1761146887709,\"source\":{\"type\":\"group\",\"groupId\":\"C41747ea1efc18cc949d4a55a898fbe2d\",\"userId\":\"U1611b99ba4d5b6b3137119b6681c16ad\"},\"replyToken\":\"5231641f787941adb6ce28fdb026d9a6\",\"mode\":\"active\"}]}"</t>
  </si>
  <si>
    <t>json : "{\"destination\":\"Uffcadd844141cf0a43c0c2c87fb2389e\",\"events\":[{\"type\":\"message\",\"message\":{\"type\":\"text\",\"id\":\"584376719788998760\",\"quoteToken\":\"bYM9gTwf0GF_k6geXDdfvbMnXwIDk98HsuJGsi2bPQo9AbSJ27VmJSE9m97L1srQlqT0AQGqyhTRuBc_2FT1P6cpOZuNkWnarHFwkwCLzGbZ-6li9PDHpEg8sf_tIIu26BZY8MTnSJkr5Tpu-USliA\",\"text\":\"ถ้ารายการสั่งผัก รายการไหนเข้ามาตอนที่ google ใช้ทรัพยากรอื่นๆในระบบอื่นๆน้อย จะทำให้รายการนั้นประมวผลได้เร็ว แต่ถ้ารายการไหนเข้ามาตอนที่ google กำลังใช้ทรัพยากรเยอะเพื่อประมวลผลระบบอื่นๆอยู่ รายการนั้นก็จะช้าใช้เวลาประมวลผลนาน\"},\"webhookEventId\":\"01K868MA4P7KPWYSWK5K5X8NKK\",\"deliveryContext\":{\"isRedelivery\":false},\"timestamp\":1761146972146,\"source\":{\"type\":\"group\",\"groupId\":\"C41747ea1efc18cc949d4a55a898fbe2d\",\"userId\":\"U1611b99ba4d5b6b3137119b6681c16ad\"},\"replyToken\":\"83973ec63d43445ea15f57d3c2d40c1d\",\"mode\":\"active\"}]}"</t>
  </si>
  <si>
    <t>json : "{\"destination\":\"Uffcadd844141cf0a43c0c2c87fb2389e\",\"events\":[{\"type\":\"message\",\"message\":{\"type\":\"text\",\"id\":\"584376823924916411\",\"quoteToken\":\"YyG27fuHNIWEscMq1mAQtvKnC-4mEl2dStSrw85NETs2wMaZw9Oa2q7EK2L0kZ5tPvp21F1QTYuOASiEENNJTcqxN-JiYEI6Qmoz5EwztAMzP4ApTYC-r4bLqHHigRAQoP6zHU2WDAUvbzinPEhnRA\",\"text\":\"บางรายการ 20 วินาทีก็เสร็จ บางรายการ 100 วินาทีขึ้นไป ส่วนรายการที่หายไปคือใช้เวลา 360 วินาทีขึ้นไป \"},\"webhookEventId\":\"01K868P6NX6TJR1PQA6R490Z6D\",\"deliveryContext\":{\"isRedelivery\":false},\"timestamp\":1761147034060,\"source\":{\"type\":\"group\",\"groupId\":\"C41747ea1efc18cc949d4a55a898fbe2d\",\"userId\":\"U1611b99ba4d5b6b3137119b6681c16ad\"},\"replyToken\":\"0801826ce8774cc88bf0310027271416\",\"mode\":\"active\"}]}"</t>
  </si>
  <si>
    <t>json : "{\"destination\":\"Uffcadd844141cf0a43c0c2c87fb2389e\",\"events\":[{\"type\":\"message\",\"message\":{\"type\":\"text\",\"id\":\"584376863686656477\",\"quoteToken\":\"vmKXLgaAvbcIFriezmN9AOUgZK-OB6bQmMJ8cgK9rPGLINvJcUfn-pMigXRrv0OTEy6eize2VeDq5VKwBjJhZzrPpjyRzqHEGbqHm1xeWGcEZIW3DDf0E7TU-Rz_g-AOFrzHEXi1LrNlZr9jUKjATQ\",\"text\":\"สรุปคือความเร็วของระบบส่วนนี้เอาแน่เอานอนไม่ได้ครับ \"},\"webhookEventId\":\"01K868PXX9TD7BYBZPJV4BX0GN\",\"deliveryContext\":{\"isRedelivery\":false},\"timestamp\":1761147057770,\"source\":{\"type\":\"group\",\"groupId\":\"C41747ea1efc18cc949d4a55a898fbe2d\",\"userId\":\"U1611b99ba4d5b6b3137119b6681c16ad\"},\"replyToken\":\"6d43a102cd004625a6793747c042e0f3\",\"mode\":\"active\"}]}"</t>
  </si>
  <si>
    <t>json : "{\"destination\":\"Uffcadd844141cf0a43c0c2c87fb2389e\",\"events\":[{\"type\":\"message\",\"message\":{\"type\":\"text\",\"id\":\"584376945442292186\",\"quoteToken\":\"fjZfPeJeX3ZpR12xcTZ_9RwT_h8UqWWcYkVN96y1CNZglWEsW6JRZkW8Ff-MGh1ZGKMAmg543bwCPGMrX7f1Gkaar0WtCpRYW6-AOVBtJhaNMyFsLP2YMGMwLMLChBjOWE5vZIVgQCHZyM1lqfq74Q\",\"text\":\"เพราะฉะนั้นดีแล้วที่เราควรย้ายออกมาใช้ระบบของตัวเอง ในอนาคตถ้าข้อมูลเยอะกว่านี้ รายการออเดอร์น่าจะหายเยอะกว่านี้ครับ\"},\"webhookEventId\":\"01K868RDNWHSRB74ZFQD06NJZF\",\"deliveryContext\":{\"isRedelivery\":false},\"timestamp\":1761147106671,\"source\":{\"type\":\"group\",\"groupId\":\"C41747ea1efc18cc949d4a55a898fbe2d\",\"userId\":\"U1611b99ba4d5b6b3137119b6681c16ad\"},\"replyToken\":\"d3546f39c8154cc2801e5af27c757a84\",\"mode\":\"active\"}]}"</t>
  </si>
  <si>
    <t>HALEM FARM</t>
  </si>
  <si>
    <t xml:space="preserve">198 ม.9 บ้านวังรางน้อย ต.มะเกลือเก่า </t>
  </si>
  <si>
    <t>อ.สูงเนิน จ.นครราชสีมา รหัสไปรษณีย์ 30170</t>
  </si>
  <si>
    <t>โทร (+66) 0957365489</t>
  </si>
  <si>
    <t>เลขประจำตัวผู้เสียภาษี 3409900358912</t>
  </si>
  <si>
    <t>รหัสลูกค้า/เลขประจำตัวผู้เสียภาษี</t>
  </si>
  <si>
    <t>Tax ID</t>
  </si>
  <si>
    <t>ชื่อลูกค้า</t>
  </si>
  <si>
    <t>วันที่ทำรายการ</t>
  </si>
  <si>
    <t>Customer</t>
  </si>
  <si>
    <t>กำหนดชำระเงิน</t>
  </si>
  <si>
    <t>ที่อยู่</t>
  </si>
  <si>
    <t>Address</t>
  </si>
  <si>
    <t xml:space="preserve">โทรศัพท์/Phone    </t>
  </si>
  <si>
    <t>อีเมล์/Email</t>
  </si>
  <si>
    <t>ลำดับ</t>
  </si>
  <si>
    <t>ชื่อสินค้า/รายละเอียด</t>
  </si>
  <si>
    <t>ราคา/หน่วย</t>
  </si>
  <si>
    <t>จำนวนเงิน</t>
  </si>
  <si>
    <t>Itme No.</t>
  </si>
  <si>
    <t>Product Description</t>
  </si>
  <si>
    <t>Quantity</t>
  </si>
  <si>
    <t>Unit Price</t>
  </si>
  <si>
    <t>Amount</t>
  </si>
  <si>
    <t>หมายเหตุ</t>
  </si>
  <si>
    <t>รวมจำนวนเงิน</t>
  </si>
  <si>
    <t>ภาษีมูลค่าเพิ่ม (Vat) 7%</t>
  </si>
  <si>
    <t>จำนวนเงินรวมทั้งสิ้น / Net Total</t>
  </si>
  <si>
    <r>
      <rPr>
        <rFont val="Arial"/>
        <b/>
        <color theme="1"/>
        <sz val="13.0"/>
      </rPr>
      <t>ผู้อนุมัติ</t>
    </r>
    <r>
      <rPr>
        <rFont val="Arial"/>
        <color theme="1"/>
        <sz val="13.0"/>
      </rPr>
      <t xml:space="preserve">     </t>
    </r>
  </si>
  <si>
    <t>วางบิลทุกวันที่ 15 ของเดือน</t>
  </si>
  <si>
    <r>
      <rPr>
        <rFont val="Arial"/>
        <b/>
        <color theme="1"/>
        <sz val="13.0"/>
      </rPr>
      <t>ผู้ส่งสินค้า</t>
    </r>
    <r>
      <rPr>
        <rFont val="Arial"/>
        <color theme="1"/>
        <sz val="13.0"/>
      </rPr>
      <t xml:space="preserve">   </t>
    </r>
  </si>
  <si>
    <r>
      <rPr>
        <rFont val="Arial"/>
        <b/>
        <color theme="1"/>
        <sz val="13.0"/>
      </rPr>
      <t xml:space="preserve">ผู้รับสินค้า </t>
    </r>
    <r>
      <rPr>
        <rFont val="Arial"/>
        <color theme="1"/>
        <sz val="13.0"/>
      </rPr>
      <t xml:space="preserve">  </t>
    </r>
  </si>
  <si>
    <t>กรณีชำระเงินเครดิต รบกวนชำระเงินไม่เกิน 7 วันหลังจากวางบิล</t>
  </si>
  <si>
    <r>
      <rPr>
        <rFont val="Arial"/>
        <b/>
        <color theme="1"/>
        <sz val="13.0"/>
      </rPr>
      <t xml:space="preserve">วันที่ </t>
    </r>
    <r>
      <rPr>
        <rFont val="Arial"/>
        <color theme="1"/>
        <sz val="13.0"/>
      </rPr>
      <t xml:space="preserve">         ........./........./.........</t>
    </r>
  </si>
  <si>
    <t>เลขที่ใบวางบิล</t>
  </si>
  <si>
    <t>วันที่วางบิล</t>
  </si>
  <si>
    <t>รายการเลขที่ใบส่งสินค้า</t>
  </si>
  <si>
    <t>จำนวน (กก.)</t>
  </si>
  <si>
    <t xml:space="preserve">จำนวนเงิน (บาท)
</t>
  </si>
  <si>
    <t>Delivery List</t>
  </si>
  <si>
    <r>
      <rPr>
        <rFont val="Arial"/>
        <b/>
        <color theme="1"/>
        <sz val="13.0"/>
      </rPr>
      <t>ผู้อนุมัติ</t>
    </r>
    <r>
      <rPr>
        <rFont val="Arial"/>
        <color theme="1"/>
        <sz val="13.0"/>
      </rPr>
      <t xml:space="preserve">     </t>
    </r>
  </si>
  <si>
    <r>
      <rPr>
        <rFont val="Arial"/>
        <b/>
        <color theme="1"/>
        <sz val="13.0"/>
      </rPr>
      <t>ผู้วางบิล</t>
    </r>
    <r>
      <rPr>
        <rFont val="Arial"/>
        <color theme="1"/>
        <sz val="13.0"/>
      </rPr>
      <t xml:space="preserve">   </t>
    </r>
  </si>
  <si>
    <r>
      <rPr>
        <rFont val="Arial"/>
        <b/>
        <color theme="1"/>
        <sz val="13.0"/>
      </rPr>
      <t xml:space="preserve">ผู้รับวางบิล </t>
    </r>
    <r>
      <rPr>
        <rFont val="Arial"/>
        <color theme="1"/>
        <sz val="13.0"/>
      </rPr>
      <t xml:space="preserve">  </t>
    </r>
  </si>
  <si>
    <r>
      <rPr>
        <rFont val="Arial"/>
        <b/>
        <color theme="1"/>
        <sz val="13.0"/>
      </rPr>
      <t xml:space="preserve">วันที่ </t>
    </r>
    <r>
      <rPr>
        <rFont val="Arial"/>
        <color theme="1"/>
        <sz val="13.0"/>
      </rPr>
      <t xml:space="preserve">         ........./........./.........</t>
    </r>
  </si>
  <si>
    <t>เลขที่ใบเสร็จ</t>
  </si>
  <si>
    <t xml:space="preserve">หมายเหตุ </t>
  </si>
  <si>
    <r>
      <rPr>
        <rFont val="Arial"/>
        <b/>
        <color theme="1"/>
        <sz val="13.0"/>
      </rPr>
      <t>ผู้อนุมัติ</t>
    </r>
    <r>
      <rPr>
        <rFont val="Arial"/>
        <color theme="1"/>
        <sz val="13.0"/>
      </rPr>
      <t xml:space="preserve">     </t>
    </r>
  </si>
  <si>
    <r>
      <rPr>
        <rFont val="Arial"/>
        <b/>
        <color theme="1"/>
        <sz val="13.0"/>
      </rPr>
      <t>ผู้ส่งสินค้า</t>
    </r>
    <r>
      <rPr>
        <rFont val="Arial"/>
        <color theme="1"/>
        <sz val="13.0"/>
      </rPr>
      <t xml:space="preserve">   </t>
    </r>
  </si>
  <si>
    <r>
      <rPr>
        <rFont val="Arial"/>
        <b/>
        <color theme="1"/>
        <sz val="13.0"/>
      </rPr>
      <t xml:space="preserve">ผู้รับสินค้า </t>
    </r>
    <r>
      <rPr>
        <rFont val="Arial"/>
        <color theme="1"/>
        <sz val="13.0"/>
      </rPr>
      <t xml:space="preserve">  </t>
    </r>
  </si>
  <si>
    <r>
      <rPr>
        <rFont val="Arial"/>
        <b/>
        <color theme="1"/>
        <sz val="13.0"/>
      </rPr>
      <t xml:space="preserve">วันที่ </t>
    </r>
    <r>
      <rPr>
        <rFont val="Arial"/>
        <color theme="1"/>
        <sz val="13.0"/>
      </rPr>
      <t xml:space="preserve">         ........./........./.........</t>
    </r>
  </si>
  <si>
    <t>RC041025004</t>
  </si>
  <si>
    <t>04/10/2025</t>
  </si>
  <si>
    <t>(กรุณาโอนชำระเงินภายใน 3 วันหลังจากวันจัดส่ง)</t>
  </si>
  <si>
    <r>
      <rPr>
        <rFont val="Arial"/>
        <b/>
        <color theme="1"/>
        <sz val="13.0"/>
      </rPr>
      <t>ผู้อนุมัติ</t>
    </r>
    <r>
      <rPr>
        <rFont val="Arial"/>
        <color theme="1"/>
        <sz val="13.0"/>
      </rPr>
      <t xml:space="preserve">     </t>
    </r>
  </si>
  <si>
    <r>
      <rPr>
        <rFont val="Arial"/>
        <b/>
        <color theme="1"/>
        <sz val="13.0"/>
      </rPr>
      <t>ผู้ส่งสินค้า</t>
    </r>
    <r>
      <rPr>
        <rFont val="Arial"/>
        <color theme="1"/>
        <sz val="13.0"/>
      </rPr>
      <t xml:space="preserve">   </t>
    </r>
  </si>
  <si>
    <t>ช่องทางการชำระเงิน : ธนาคารกสิกรไทย เลขที่บัญชี 113-8-48085-9 ชื่อบัญชี นายฮาเล็ม เจะมาริกัน</t>
  </si>
  <si>
    <r>
      <rPr>
        <rFont val="Arial"/>
        <b/>
        <color theme="1"/>
        <sz val="13.0"/>
      </rPr>
      <t xml:space="preserve">ผู้รับสินค้า </t>
    </r>
    <r>
      <rPr>
        <rFont val="Arial"/>
        <color theme="1"/>
        <sz val="13.0"/>
      </rPr>
      <t xml:space="preserve">  </t>
    </r>
  </si>
  <si>
    <t>กรณีโอนชำระเงินเรียบร้อยแล้ว กรุณาส่งหลักฐานยืนยันการชำระผ่านทาง LINE @halemfarm</t>
  </si>
  <si>
    <r>
      <rPr>
        <rFont val="Arial"/>
        <b/>
        <color theme="1"/>
        <sz val="13.0"/>
      </rPr>
      <t xml:space="preserve">วันที่ </t>
    </r>
    <r>
      <rPr>
        <rFont val="Arial"/>
        <color theme="1"/>
        <sz val="13.0"/>
      </rPr>
      <t xml:space="preserve">         ........./........./.........</t>
    </r>
  </si>
  <si>
    <t>05/10/2025</t>
  </si>
  <si>
    <t>15/10/2025</t>
  </si>
  <si>
    <r>
      <rPr>
        <rFont val="Arial"/>
        <b/>
        <color theme="1"/>
        <sz val="13.0"/>
      </rPr>
      <t>ผู้อนุมัติ</t>
    </r>
    <r>
      <rPr>
        <rFont val="Arial"/>
        <color theme="1"/>
        <sz val="13.0"/>
      </rPr>
      <t xml:space="preserve">     </t>
    </r>
  </si>
  <si>
    <r>
      <rPr>
        <rFont val="Arial"/>
        <b/>
        <color theme="1"/>
        <sz val="13.0"/>
      </rPr>
      <t>ผู้ส่งสินค้า</t>
    </r>
    <r>
      <rPr>
        <rFont val="Arial"/>
        <color theme="1"/>
        <sz val="13.0"/>
      </rPr>
      <t xml:space="preserve">   </t>
    </r>
  </si>
  <si>
    <r>
      <rPr>
        <rFont val="Arial"/>
        <b/>
        <color theme="1"/>
        <sz val="13.0"/>
      </rPr>
      <t xml:space="preserve">ผู้รับสินค้า </t>
    </r>
    <r>
      <rPr>
        <rFont val="Arial"/>
        <color theme="1"/>
        <sz val="13.0"/>
      </rPr>
      <t xml:space="preserve">  </t>
    </r>
  </si>
  <si>
    <r>
      <rPr>
        <rFont val="Arial"/>
        <b/>
        <color theme="1"/>
        <sz val="13.0"/>
      </rPr>
      <t xml:space="preserve">วันที่ </t>
    </r>
    <r>
      <rPr>
        <rFont val="Arial"/>
        <color theme="1"/>
        <sz val="13.0"/>
      </rPr>
      <t xml:space="preserve">         ........./........./.........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</si>
</sst>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&quot; &quot;mmm&quot; &quot;yyyy"/>
    <numFmt numFmtId="165" formatCode="d mmm yyyy"/>
    <numFmt numFmtId="166" formatCode="[$฿-41E]#,##0"/>
    <numFmt numFmtId="167" formatCode="d/m"/>
    <numFmt numFmtId="168" formatCode="m/d/yyyy h:mm:ss"/>
  </numFmts>
  <fonts count="46">
    <font>
      <sz val="10.0"/>
      <color rgb="FF000000"/>
      <name val="Arial"/>
      <scheme val="minor"/>
    </font>
    <font>
      <color theme="1"/>
      <name val="Arial"/>
      <scheme val="minor"/>
    </font>
    <font>
      <b/>
      <sz val="12.0"/>
      <color theme="1"/>
      <name val="Arial"/>
      <scheme val="minor"/>
    </font>
    <font>
      <color rgb="FF1F1F1F"/>
      <name val="&quot;Google Sans&quot;"/>
    </font>
    <font>
      <color rgb="FF434343"/>
      <name val="Roboto"/>
    </font>
    <font>
      <color rgb="FF2A3243"/>
      <name val="Roboto"/>
    </font>
    <font>
      <color rgb="FF1F1F1F"/>
      <name val="Google Sans"/>
    </font>
    <font>
      <b/>
      <sz val="12.0"/>
      <color rgb="FF434343"/>
      <name val="Roboto"/>
    </font>
    <font>
      <sz val="11.0"/>
      <color theme="1"/>
      <name val="Arial"/>
      <scheme val="minor"/>
    </font>
    <font>
      <color theme="1"/>
      <name val="Arial"/>
    </font>
    <font>
      <b/>
      <sz val="11.0"/>
      <color theme="1"/>
      <name val="Arial"/>
      <scheme val="minor"/>
    </font>
    <font>
      <color theme="7"/>
      <name val="Arial"/>
      <scheme val="minor"/>
    </font>
    <font>
      <color rgb="FFFF0000"/>
      <name val="Arial"/>
      <scheme val="minor"/>
    </font>
    <font>
      <sz val="10.0"/>
      <color rgb="FF000000"/>
      <name val="Tahoma"/>
    </font>
    <font>
      <sz val="9.0"/>
      <color rgb="FF000000"/>
      <name val="Tahoma"/>
    </font>
    <font>
      <color theme="4"/>
      <name val="Arial"/>
      <scheme val="minor"/>
    </font>
    <font>
      <sz val="12.0"/>
      <color theme="1"/>
      <name val="Arial"/>
      <scheme val="minor"/>
    </font>
    <font>
      <b/>
      <sz val="12.0"/>
      <color rgb="FF38761D"/>
      <name val="Arial"/>
      <scheme val="minor"/>
    </font>
    <font>
      <b/>
      <sz val="12.0"/>
      <color rgb="FFFF0000"/>
      <name val="Arial"/>
      <scheme val="minor"/>
    </font>
    <font>
      <sz val="12.0"/>
      <color rgb="FF38761D"/>
      <name val="Arial"/>
      <scheme val="minor"/>
    </font>
    <font>
      <sz val="12.0"/>
      <color rgb="FFCC0000"/>
      <name val="Arial"/>
      <scheme val="minor"/>
    </font>
    <font>
      <sz val="12.0"/>
      <color rgb="FF6AA84F"/>
      <name val="Arial"/>
      <scheme val="minor"/>
    </font>
    <font>
      <b/>
      <sz val="12.0"/>
      <color rgb="FF93C47D"/>
      <name val="Arial"/>
      <scheme val="minor"/>
    </font>
    <font>
      <b/>
      <sz val="12.0"/>
      <color rgb="FFE06666"/>
      <name val="Arial"/>
      <scheme val="minor"/>
    </font>
    <font>
      <b/>
      <sz val="13.0"/>
      <color theme="1"/>
      <name val="Arial"/>
      <scheme val="minor"/>
    </font>
    <font>
      <b/>
      <sz val="13.0"/>
      <color rgb="FF6AA84F"/>
      <name val="Arial"/>
      <scheme val="minor"/>
    </font>
    <font>
      <b/>
      <sz val="13.0"/>
      <color rgb="FFCC0000"/>
      <name val="Arial"/>
      <scheme val="minor"/>
    </font>
    <font>
      <sz val="12.0"/>
      <color rgb="FFFF0000"/>
      <name val="Arial"/>
      <scheme val="minor"/>
    </font>
    <font>
      <b/>
      <color theme="1"/>
      <name val="Arial"/>
      <scheme val="minor"/>
    </font>
    <font>
      <b/>
      <sz val="14.0"/>
      <color theme="1"/>
      <name val="Arial"/>
    </font>
    <font>
      <sz val="14.0"/>
      <color theme="1"/>
      <name val="Arial"/>
    </font>
    <font>
      <u/>
      <sz val="14.0"/>
      <color rgb="FF1155CC"/>
      <name val="Arial"/>
    </font>
    <font>
      <u/>
      <sz val="14.0"/>
      <color rgb="FF0000FF"/>
      <name val="Arial"/>
    </font>
    <font>
      <b/>
      <sz val="18.0"/>
      <color theme="1"/>
      <name val="Arial"/>
    </font>
    <font>
      <sz val="18.0"/>
      <color theme="1"/>
      <name val="Arial"/>
    </font>
    <font>
      <sz val="12.0"/>
      <color theme="1"/>
      <name val="Arial"/>
    </font>
    <font>
      <b/>
      <sz val="22.0"/>
      <color theme="1"/>
      <name val="Arial"/>
    </font>
    <font>
      <sz val="13.0"/>
      <color theme="1"/>
      <name val="Arial"/>
    </font>
    <font>
      <b/>
      <sz val="18.0"/>
      <color rgb="FF000000"/>
      <name val="Arial"/>
    </font>
    <font>
      <b/>
      <sz val="18.0"/>
      <color rgb="FFFFFFFF"/>
      <name val="Arial"/>
    </font>
    <font>
      <b/>
      <sz val="13.0"/>
      <color theme="1"/>
      <name val="Arial"/>
    </font>
    <font/>
    <font>
      <sz val="13.0"/>
      <color rgb="FFFFFFFF"/>
      <name val="Arial"/>
    </font>
    <font>
      <sz val="16.0"/>
      <color theme="1"/>
      <name val="Arial"/>
    </font>
    <font>
      <sz val="13.0"/>
      <color rgb="FF1F1F1F"/>
      <name val="Google Sans"/>
    </font>
    <font>
      <sz val="13.0"/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9CB9C"/>
        <bgColor rgb="FFF9CB9C"/>
      </patternFill>
    </fill>
    <fill>
      <patternFill patternType="solid">
        <fgColor rgb="FFFFE599"/>
        <bgColor rgb="FFFFE599"/>
      </patternFill>
    </fill>
    <fill>
      <patternFill patternType="solid">
        <fgColor rgb="FFC9DAF8"/>
        <bgColor rgb="FFC9DAF8"/>
      </patternFill>
    </fill>
    <fill>
      <patternFill patternType="solid">
        <fgColor rgb="FFE6B8AF"/>
        <bgColor rgb="FFE6B8AF"/>
      </patternFill>
    </fill>
    <fill>
      <patternFill patternType="solid">
        <fgColor rgb="FFD5A6BD"/>
        <bgColor rgb="FFD5A6BD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F8F9FA"/>
        <bgColor rgb="FFF8F9FA"/>
      </patternFill>
    </fill>
  </fills>
  <borders count="55">
    <border/>
    <border>
      <left style="thin">
        <color rgb="FF8C352D"/>
      </left>
      <right style="thin">
        <color rgb="FFBB463C"/>
      </right>
      <top style="thin">
        <color rgb="FF8C352D"/>
      </top>
      <bottom style="thin">
        <color rgb="FF8C352D"/>
      </bottom>
    </border>
    <border>
      <left style="thin">
        <color rgb="FFBB463C"/>
      </left>
      <right style="thin">
        <color rgb="FFBB463C"/>
      </right>
      <top style="thin">
        <color rgb="FF8C352D"/>
      </top>
      <bottom style="thin">
        <color rgb="FF8C352D"/>
      </bottom>
    </border>
    <border>
      <left style="thin">
        <color rgb="FFBB463C"/>
      </left>
      <right style="thin">
        <color rgb="FF8C352D"/>
      </right>
      <top style="thin">
        <color rgb="FF8C352D"/>
      </top>
      <bottom style="thin">
        <color rgb="FF8C352D"/>
      </bottom>
    </border>
    <border>
      <left style="thin">
        <color rgb="FF8C352D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8C352D"/>
      </right>
      <top style="thin">
        <color rgb="FFFFFFFF"/>
      </top>
      <bottom style="thin">
        <color rgb="FFFFFFFF"/>
      </bottom>
    </border>
    <border>
      <left style="thin">
        <color rgb="FF8C352D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8C352D"/>
      </right>
      <top style="thin">
        <color rgb="FFF6F8F9"/>
      </top>
      <bottom style="thin">
        <color rgb="FFF6F8F9"/>
      </bottom>
    </border>
    <border>
      <left style="thin">
        <color rgb="FF8C352D"/>
      </left>
      <right style="thin">
        <color rgb="FFFFFFFF"/>
      </right>
      <top style="thin">
        <color rgb="FFFFFFFF"/>
      </top>
      <bottom style="thin">
        <color rgb="FF8C352D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8C352D"/>
      </bottom>
    </border>
    <border>
      <left style="thin">
        <color rgb="FFFFFFFF"/>
      </left>
      <right style="thin">
        <color rgb="FF8C352D"/>
      </right>
      <top style="thin">
        <color rgb="FFFFFFFF"/>
      </top>
      <bottom style="thin">
        <color rgb="FF8C352D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38416A"/>
      </left>
      <right style="thin">
        <color rgb="FF38416A"/>
      </right>
      <top style="thin">
        <color rgb="FF38416A"/>
      </top>
      <bottom style="thin">
        <color rgb="FF38416A"/>
      </bottom>
    </border>
    <border>
      <left style="thin">
        <color rgb="FF38416A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38416A"/>
      </right>
      <top style="thin">
        <color rgb="FFD9D9D9"/>
      </top>
      <bottom style="thin">
        <color rgb="FFD9D9D9"/>
      </bottom>
    </border>
    <border>
      <left/>
      <right/>
      <top/>
      <bottom/>
    </border>
    <border>
      <left style="thin">
        <color rgb="FF38416A"/>
      </left>
      <right style="thin">
        <color rgb="FFD9D9D9"/>
      </right>
      <top style="thin">
        <color rgb="FFD9D9D9"/>
      </top>
      <bottom style="thin">
        <color rgb="FF38416A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38416A"/>
      </bottom>
    </border>
    <border>
      <left style="thin">
        <color rgb="FFD9D9D9"/>
      </left>
      <right style="thin">
        <color rgb="FF38416A"/>
      </right>
      <top style="thin">
        <color rgb="FFD9D9D9"/>
      </top>
      <bottom style="thin">
        <color rgb="FF38416A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284E3F"/>
      </right>
      <top style="thin">
        <color rgb="FFFFF2CC"/>
      </top>
      <bottom style="thin">
        <color rgb="FFFFF2CC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2CC"/>
      </left>
      <right style="thin">
        <color rgb="FF284E3F"/>
      </right>
      <top style="thin">
        <color rgb="FFFFF2CC"/>
      </top>
      <bottom style="thin">
        <color rgb="FF284E3F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5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0" fontId="2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164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4" xfId="0" applyAlignment="1" applyBorder="1" applyFont="1" applyNumberFormat="1">
      <alignment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164" xfId="0" applyAlignment="1" applyBorder="1" applyFont="1" applyNumberForma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4" xfId="0" applyAlignment="1" applyBorder="1" applyFont="1" applyNumberFormat="1">
      <alignment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164" xfId="0" applyAlignment="1" applyBorder="1" applyFont="1" applyNumberFormat="1">
      <alignment shrinkToFit="0" vertical="center" wrapText="0"/>
    </xf>
    <xf borderId="5" fillId="2" fontId="3" numFmtId="0" xfId="0" applyAlignment="1" applyBorder="1" applyFill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2" numFmtId="4" xfId="0" applyAlignment="1" applyBorder="1" applyFont="1" applyNumberFormat="1">
      <alignment shrinkToFit="0" vertical="center" wrapText="0"/>
    </xf>
    <xf borderId="8" fillId="0" fontId="1" numFmtId="164" xfId="0" applyAlignment="1" applyBorder="1" applyFont="1" applyNumberFormat="1">
      <alignment shrinkToFit="0" vertical="center" wrapText="0"/>
    </xf>
    <xf borderId="8" fillId="2" fontId="3" numFmtId="0" xfId="0" applyAlignment="1" applyBorder="1" applyFont="1">
      <alignment readingOrder="0" shrinkToFit="0" vertical="center" wrapText="0"/>
    </xf>
    <xf borderId="8" fillId="0" fontId="2" numFmtId="4" xfId="0" applyAlignment="1" applyBorder="1" applyFont="1" applyNumberFormat="1">
      <alignment shrinkToFit="0" vertical="center" wrapText="0"/>
    </xf>
    <xf borderId="5" fillId="2" fontId="3" numFmtId="0" xfId="0" applyAlignment="1" applyBorder="1" applyFont="1">
      <alignment readingOrder="0" shrinkToFit="0" vertical="center" wrapText="0"/>
    </xf>
    <xf borderId="8" fillId="2" fontId="3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4" fillId="2" fontId="4" numFmtId="0" xfId="0" applyAlignment="1" applyBorder="1" applyFont="1">
      <alignment readingOrder="0" shrinkToFit="0" vertical="center" wrapText="0"/>
    </xf>
    <xf borderId="5" fillId="2" fontId="4" numFmtId="0" xfId="0" applyAlignment="1" applyBorder="1" applyFont="1">
      <alignment readingOrder="0" shrinkToFit="0" vertical="center" wrapText="0"/>
    </xf>
    <xf borderId="5" fillId="0" fontId="1" numFmtId="4" xfId="0" applyAlignment="1" applyBorder="1" applyFont="1" applyNumberFormat="1">
      <alignment readingOrder="0" shrinkToFit="0" vertical="center" wrapText="0"/>
    </xf>
    <xf borderId="6" fillId="2" fontId="5" numFmtId="0" xfId="0" applyAlignment="1" applyBorder="1" applyFont="1">
      <alignment readingOrder="0" shrinkToFit="0" vertical="center" wrapText="0"/>
    </xf>
    <xf borderId="7" fillId="2" fontId="4" numFmtId="0" xfId="0" applyAlignment="1" applyBorder="1" applyFont="1">
      <alignment readingOrder="0" shrinkToFit="0" vertical="center" wrapText="0"/>
    </xf>
    <xf borderId="8" fillId="2" fontId="4" numFmtId="0" xfId="0" applyAlignment="1" applyBorder="1" applyFont="1">
      <alignment readingOrder="0" shrinkToFit="0" vertical="center" wrapText="0"/>
    </xf>
    <xf borderId="8" fillId="0" fontId="1" numFmtId="4" xfId="0" applyAlignment="1" applyBorder="1" applyFont="1" applyNumberFormat="1">
      <alignment readingOrder="0" shrinkToFit="0" vertical="center" wrapText="0"/>
    </xf>
    <xf borderId="9" fillId="2" fontId="5" numFmtId="0" xfId="0" applyAlignment="1" applyBorder="1" applyFont="1">
      <alignment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2" numFmtId="4" xfId="0" applyAlignment="1" applyBorder="1" applyFont="1" applyNumberForma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2" numFmtId="4" xfId="0" applyAlignment="1" applyBorder="1" applyFont="1" applyNumberFormat="1">
      <alignment readingOrder="0" shrinkToFit="0" vertical="center" wrapText="0"/>
    </xf>
    <xf borderId="8" fillId="0" fontId="1" numFmtId="164" xfId="0" applyAlignment="1" applyBorder="1" applyFont="1" applyNumberFormat="1">
      <alignment readingOrder="0" shrinkToFit="0" vertical="center" wrapText="0"/>
    </xf>
    <xf borderId="8" fillId="0" fontId="2" numFmtId="4" xfId="0" applyAlignment="1" applyBorder="1" applyFont="1" applyNumberForma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5" fillId="0" fontId="1" numFmtId="164" xfId="0" applyAlignment="1" applyBorder="1" applyFont="1" applyNumberFormat="1">
      <alignment readingOrder="0" shrinkToFit="0" vertical="center" wrapText="0"/>
    </xf>
    <xf borderId="5" fillId="0" fontId="2" numFmtId="4" xfId="0" applyAlignment="1" applyBorder="1" applyFont="1" applyNumberForma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5" fillId="2" fontId="3" numFmtId="0" xfId="0" applyAlignment="1" applyBorder="1" applyFont="1">
      <alignment readingOrder="0" shrinkToFit="0" vertical="center" wrapText="0"/>
    </xf>
    <xf borderId="8" fillId="2" fontId="4" numFmtId="164" xfId="0" applyAlignment="1" applyBorder="1" applyFont="1" applyNumberFormat="1">
      <alignment readingOrder="0" shrinkToFit="0" vertical="center" wrapText="0"/>
    </xf>
    <xf borderId="8" fillId="2" fontId="6" numFmtId="0" xfId="0" applyAlignment="1" applyBorder="1" applyFont="1">
      <alignment readingOrder="0" shrinkToFit="0" vertical="center" wrapText="0"/>
    </xf>
    <xf borderId="8" fillId="2" fontId="4" numFmtId="0" xfId="0" applyAlignment="1" applyBorder="1" applyFont="1">
      <alignment horizontal="right" readingOrder="0" shrinkToFit="0" vertical="center" wrapText="0"/>
    </xf>
    <xf borderId="8" fillId="2" fontId="7" numFmtId="4" xfId="0" applyAlignment="1" applyBorder="1" applyFont="1" applyNumberFormat="1">
      <alignment readingOrder="0" shrinkToFit="0" vertical="center" wrapText="0"/>
    </xf>
    <xf borderId="9" fillId="2" fontId="5" numFmtId="0" xfId="0" applyAlignment="1" applyBorder="1" applyFont="1">
      <alignment readingOrder="0" shrinkToFit="0" vertical="center" wrapText="0"/>
    </xf>
    <xf borderId="5" fillId="2" fontId="4" numFmtId="164" xfId="0" applyAlignment="1" applyBorder="1" applyFont="1" applyNumberFormat="1">
      <alignment readingOrder="0" shrinkToFit="0" vertical="center" wrapText="0"/>
    </xf>
    <xf borderId="5" fillId="2" fontId="6" numFmtId="0" xfId="0" applyAlignment="1" applyBorder="1" applyFont="1">
      <alignment readingOrder="0" shrinkToFit="0" vertical="center" wrapText="0"/>
    </xf>
    <xf borderId="5" fillId="2" fontId="4" numFmtId="0" xfId="0" applyAlignment="1" applyBorder="1" applyFont="1">
      <alignment horizontal="right" readingOrder="0" shrinkToFit="0" vertical="center" wrapText="0"/>
    </xf>
    <xf borderId="5" fillId="2" fontId="7" numFmtId="4" xfId="0" applyAlignment="1" applyBorder="1" applyFont="1" applyNumberFormat="1">
      <alignment readingOrder="0" shrinkToFit="0" vertical="center" wrapText="0"/>
    </xf>
    <xf borderId="6" fillId="2" fontId="5" numFmtId="0" xfId="0" applyAlignment="1" applyBorder="1" applyFont="1">
      <alignment readingOrder="0" shrinkToFit="0" vertical="center" wrapText="0"/>
    </xf>
    <xf borderId="10" fillId="2" fontId="4" numFmtId="0" xfId="0" applyAlignment="1" applyBorder="1" applyFont="1">
      <alignment readingOrder="0" shrinkToFit="0" vertical="center" wrapText="0"/>
    </xf>
    <xf borderId="11" fillId="2" fontId="4" numFmtId="0" xfId="0" applyAlignment="1" applyBorder="1" applyFont="1">
      <alignment readingOrder="0" shrinkToFit="0" vertical="center" wrapText="0"/>
    </xf>
    <xf borderId="11" fillId="0" fontId="1" numFmtId="164" xfId="0" applyAlignment="1" applyBorder="1" applyFont="1" applyNumberFormat="1">
      <alignment readingOrder="0" shrinkToFit="0" vertical="center" wrapText="0"/>
    </xf>
    <xf borderId="11" fillId="2" fontId="6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1" fillId="2" fontId="4" numFmtId="0" xfId="0" applyAlignment="1" applyBorder="1" applyFont="1">
      <alignment horizontal="right" readingOrder="0" shrinkToFit="0" vertical="center" wrapText="0"/>
    </xf>
    <xf borderId="11" fillId="2" fontId="7" numFmtId="4" xfId="0" applyAlignment="1" applyBorder="1" applyFont="1" applyNumberFormat="1">
      <alignment readingOrder="0" shrinkToFit="0" vertical="center" wrapText="0"/>
    </xf>
    <xf borderId="12" fillId="2" fontId="5" numFmtId="0" xfId="0" applyAlignment="1" applyBorder="1" applyFont="1">
      <alignment readingOrder="0" shrinkToFit="0" vertical="center" wrapText="0"/>
    </xf>
    <xf borderId="13" fillId="0" fontId="1" numFmtId="0" xfId="0" applyAlignment="1" applyBorder="1" applyFont="1">
      <alignment horizontal="left" readingOrder="0" shrinkToFit="0" vertical="center" wrapText="0"/>
    </xf>
    <xf borderId="14" fillId="0" fontId="1" numFmtId="0" xfId="0" applyAlignment="1" applyBorder="1" applyFont="1">
      <alignment horizontal="left" readingOrder="0" shrinkToFit="0" vertical="center" wrapText="0"/>
    </xf>
    <xf borderId="14" fillId="0" fontId="1" numFmtId="0" xfId="0" applyAlignment="1" applyBorder="1" applyFont="1">
      <alignment horizontal="left" readingOrder="0" shrinkToFit="0" vertical="center" wrapText="0"/>
    </xf>
    <xf borderId="15" fillId="0" fontId="1" numFmtId="0" xfId="0" applyAlignment="1" applyBorder="1" applyFont="1">
      <alignment horizontal="left" readingOrder="0" shrinkToFit="0" vertical="center" wrapText="0"/>
    </xf>
    <xf borderId="16" fillId="0" fontId="1" numFmtId="164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17" fillId="0" fontId="1" numFmtId="0" xfId="0" applyAlignment="1" applyBorder="1" applyFont="1">
      <alignment readingOrder="0" shrinkToFit="0" vertical="center" wrapText="0"/>
    </xf>
    <xf borderId="18" fillId="0" fontId="1" numFmtId="164" xfId="0" applyAlignment="1" applyBorder="1" applyFont="1" applyNumberForma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1" numFmtId="4" xfId="0" applyAlignment="1" applyBorder="1" applyFont="1" applyNumberFormat="1">
      <alignment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20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horizontal="right" readingOrder="0" shrinkToFit="0" vertical="center" wrapText="0"/>
    </xf>
    <xf borderId="20" fillId="0" fontId="1" numFmtId="0" xfId="0" applyAlignment="1" applyBorder="1" applyFont="1">
      <alignment readingOrder="0" shrinkToFit="0" vertical="center" wrapText="0"/>
    </xf>
    <xf borderId="19" fillId="0" fontId="1" numFmtId="4" xfId="0" applyAlignment="1" applyBorder="1" applyFont="1" applyNumberForma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20" fillId="0" fontId="1" numFmtId="0" xfId="0" applyAlignment="1" applyBorder="1" applyFont="1">
      <alignment shrinkToFit="0" vertical="center" wrapText="0"/>
    </xf>
    <xf borderId="17" fillId="0" fontId="1" numFmtId="0" xfId="0" applyAlignment="1" applyBorder="1" applyFont="1">
      <alignment shrinkToFit="0" vertical="center" wrapText="0"/>
    </xf>
    <xf borderId="17" fillId="0" fontId="1" numFmtId="0" xfId="0" applyAlignment="1" applyBorder="1" applyFont="1">
      <alignment readingOrder="0" shrinkToFit="0" vertical="center" wrapText="0"/>
    </xf>
    <xf borderId="17" fillId="0" fontId="1" numFmtId="0" xfId="0" applyAlignment="1" applyBorder="1" applyFont="1">
      <alignment shrinkToFit="0" vertical="center" wrapText="0"/>
    </xf>
    <xf borderId="20" fillId="0" fontId="1" numFmtId="0" xfId="0" applyAlignment="1" applyBorder="1" applyFont="1">
      <alignment shrinkToFit="0" vertical="center" wrapText="0"/>
    </xf>
    <xf borderId="18" fillId="0" fontId="1" numFmtId="164" xfId="0" applyAlignment="1" applyBorder="1" applyFont="1" applyNumberForma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8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19" fillId="0" fontId="1" numFmtId="4" xfId="0" applyAlignment="1" applyBorder="1" applyFont="1" applyNumberFormat="1">
      <alignment readingOrder="0" shrinkToFit="0" vertical="center" wrapText="0"/>
    </xf>
    <xf borderId="19" fillId="0" fontId="9" numFmtId="0" xfId="0" applyAlignment="1" applyBorder="1" applyFont="1">
      <alignment readingOrder="0" shrinkToFit="0" vertical="bottom" wrapText="0"/>
    </xf>
    <xf borderId="16" fillId="0" fontId="1" numFmtId="164" xfId="0" applyAlignment="1" applyBorder="1" applyFont="1" applyNumberFormat="1">
      <alignment readingOrder="0" shrinkToFit="0" vertical="center" wrapText="0"/>
    </xf>
    <xf borderId="5" fillId="0" fontId="8" numFmtId="0" xfId="0" applyAlignment="1" applyBorder="1" applyFont="1">
      <alignment readingOrder="0" shrinkToFit="0" vertical="center" wrapText="0"/>
    </xf>
    <xf borderId="5" fillId="0" fontId="1" numFmtId="4" xfId="0" applyAlignment="1" applyBorder="1" applyFont="1" applyNumberFormat="1">
      <alignment readingOrder="0" shrinkToFit="0" vertical="center" wrapText="0"/>
    </xf>
    <xf borderId="5" fillId="0" fontId="9" numFmtId="0" xfId="0" applyAlignment="1" applyBorder="1" applyFont="1">
      <alignment readingOrder="0" shrinkToFit="0" vertical="bottom" wrapText="0"/>
    </xf>
    <xf borderId="19" fillId="0" fontId="8" numFmtId="0" xfId="0" applyAlignment="1" applyBorder="1" applyFont="1">
      <alignment readingOrder="0" shrinkToFit="0" vertical="center" wrapText="0"/>
    </xf>
    <xf borderId="5" fillId="0" fontId="8" numFmtId="0" xfId="0" applyAlignment="1" applyBorder="1" applyFont="1">
      <alignment readingOrder="0" shrinkToFit="0" vertical="center" wrapText="0"/>
    </xf>
    <xf borderId="5" fillId="0" fontId="9" numFmtId="0" xfId="0" applyAlignment="1" applyBorder="1" applyFont="1">
      <alignment shrinkToFit="0" vertical="bottom" wrapText="0"/>
    </xf>
    <xf borderId="19" fillId="0" fontId="9" numFmtId="0" xfId="0" applyAlignment="1" applyBorder="1" applyFont="1">
      <alignment readingOrder="0" shrinkToFit="0" vertical="bottom" wrapText="0"/>
    </xf>
    <xf borderId="5" fillId="0" fontId="9" numFmtId="0" xfId="0" applyAlignment="1" applyBorder="1" applyFont="1">
      <alignment readingOrder="0" shrinkToFit="0" vertical="bottom" wrapText="0"/>
    </xf>
    <xf borderId="19" fillId="0" fontId="8" numFmtId="0" xfId="0" applyAlignment="1" applyBorder="1" applyFont="1">
      <alignment readingOrder="0" shrinkToFit="0" vertical="center" wrapText="0"/>
    </xf>
    <xf borderId="5" fillId="0" fontId="8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horizontal="left" readingOrder="0" shrinkToFit="0" vertical="center" wrapText="0"/>
    </xf>
    <xf borderId="20" fillId="2" fontId="4" numFmtId="0" xfId="0" applyAlignment="1" applyBorder="1" applyFont="1">
      <alignment readingOrder="0" shrinkToFit="0" vertical="center" wrapText="0"/>
    </xf>
    <xf borderId="17" fillId="2" fontId="4" numFmtId="0" xfId="0" applyAlignment="1" applyBorder="1" applyFont="1">
      <alignment readingOrder="0" shrinkToFit="0" vertical="center" wrapText="0"/>
    </xf>
    <xf borderId="19" fillId="2" fontId="6" numFmtId="0" xfId="0" applyAlignment="1" applyBorder="1" applyFont="1">
      <alignment readingOrder="0" shrinkToFit="0" vertical="center" wrapText="0"/>
    </xf>
    <xf borderId="5" fillId="0" fontId="8" numFmtId="0" xfId="0" applyAlignment="1" applyBorder="1" applyFont="1">
      <alignment readingOrder="0" shrinkToFit="0" vertical="center" wrapText="0"/>
    </xf>
    <xf borderId="21" fillId="0" fontId="1" numFmtId="164" xfId="0" applyAlignment="1" applyBorder="1" applyFont="1" applyNumberFormat="1">
      <alignment readingOrder="0" shrinkToFit="0" vertical="center" wrapText="0"/>
    </xf>
    <xf borderId="22" fillId="2" fontId="6" numFmtId="0" xfId="0" applyAlignment="1" applyBorder="1" applyFont="1">
      <alignment readingOrder="0" shrinkToFit="0" vertical="center" wrapText="0"/>
    </xf>
    <xf borderId="22" fillId="0" fontId="8" numFmtId="0" xfId="0" applyAlignment="1" applyBorder="1" applyFont="1">
      <alignment readingOrder="0" shrinkToFit="0" vertical="center" wrapText="0"/>
    </xf>
    <xf borderId="22" fillId="0" fontId="1" numFmtId="0" xfId="0" applyAlignment="1" applyBorder="1" applyFont="1">
      <alignment readingOrder="0" shrinkToFit="0" vertical="center" wrapText="0"/>
    </xf>
    <xf borderId="22" fillId="0" fontId="1" numFmtId="0" xfId="0" applyAlignment="1" applyBorder="1" applyFont="1">
      <alignment readingOrder="0" shrinkToFit="0" vertical="center" wrapText="0"/>
    </xf>
    <xf borderId="22" fillId="0" fontId="1" numFmtId="4" xfId="0" applyAlignment="1" applyBorder="1" applyFont="1" applyNumberFormat="1">
      <alignment readingOrder="0" shrinkToFit="0" vertical="center" wrapText="0"/>
    </xf>
    <xf borderId="22" fillId="0" fontId="1" numFmtId="0" xfId="0" applyAlignment="1" applyBorder="1" applyFont="1">
      <alignment readingOrder="0" shrinkToFit="0" vertical="center" wrapText="0"/>
    </xf>
    <xf borderId="22" fillId="0" fontId="9" numFmtId="0" xfId="0" applyAlignment="1" applyBorder="1" applyFont="1">
      <alignment readingOrder="0" shrinkToFit="0" vertical="bottom" wrapText="0"/>
    </xf>
    <xf borderId="23" fillId="2" fontId="4" numFmtId="0" xfId="0" applyAlignment="1" applyBorder="1" applyFont="1">
      <alignment readingOrder="0" shrinkToFit="0" vertical="center" wrapText="0"/>
    </xf>
    <xf borderId="24" fillId="0" fontId="10" numFmtId="0" xfId="0" applyAlignment="1" applyBorder="1" applyFont="1">
      <alignment horizontal="left" readingOrder="0" shrinkToFit="0" vertical="center" wrapText="0"/>
    </xf>
    <xf borderId="24" fillId="0" fontId="10" numFmtId="49" xfId="0" applyAlignment="1" applyBorder="1" applyFont="1" applyNumberFormat="1">
      <alignment horizontal="left" readingOrder="0" shrinkToFit="0" vertical="center" wrapText="0"/>
    </xf>
    <xf borderId="24" fillId="0" fontId="10" numFmtId="49" xfId="0" applyAlignment="1" applyBorder="1" applyFont="1" applyNumberFormat="1">
      <alignment horizontal="left" readingOrder="0" shrinkToFit="0" vertical="center" wrapText="0"/>
    </xf>
    <xf borderId="0" fillId="0" fontId="8" numFmtId="0" xfId="0" applyAlignment="1" applyFont="1">
      <alignment vertical="center"/>
    </xf>
    <xf borderId="25" fillId="0" fontId="9" numFmtId="0" xfId="0" applyAlignment="1" applyBorder="1" applyFont="1">
      <alignment shrinkToFit="0" vertical="bottom" wrapText="0"/>
    </xf>
    <xf borderId="26" fillId="0" fontId="9" numFmtId="0" xfId="0" applyAlignment="1" applyBorder="1" applyFont="1">
      <alignment shrinkToFit="0" vertical="bottom" wrapText="0"/>
    </xf>
    <xf borderId="26" fillId="0" fontId="1" numFmtId="0" xfId="0" applyAlignment="1" applyBorder="1" applyFont="1">
      <alignment readingOrder="0" shrinkToFit="0" vertical="center" wrapText="0"/>
    </xf>
    <xf borderId="26" fillId="0" fontId="1" numFmtId="0" xfId="0" applyAlignment="1" applyBorder="1" applyFont="1">
      <alignment readingOrder="0" shrinkToFit="0" vertical="center" wrapText="0"/>
    </xf>
    <xf borderId="26" fillId="0" fontId="11" numFmtId="0" xfId="0" applyAlignment="1" applyBorder="1" applyFont="1">
      <alignment horizontal="center" readingOrder="0" shrinkToFit="0" vertical="center" wrapText="0"/>
    </xf>
    <xf borderId="26" fillId="0" fontId="1" numFmtId="49" xfId="0" applyAlignment="1" applyBorder="1" applyFont="1" applyNumberFormat="1">
      <alignment readingOrder="0" shrinkToFit="0" vertical="center" wrapText="0"/>
    </xf>
    <xf borderId="27" fillId="0" fontId="1" numFmtId="0" xfId="0" applyAlignment="1" applyBorder="1" applyFont="1">
      <alignment readingOrder="0" shrinkToFit="0" vertical="center" wrapText="0"/>
    </xf>
    <xf borderId="25" fillId="3" fontId="1" numFmtId="0" xfId="0" applyAlignment="1" applyBorder="1" applyFill="1" applyFont="1">
      <alignment readingOrder="0" shrinkToFit="0" vertical="center" wrapText="0"/>
    </xf>
    <xf borderId="26" fillId="3" fontId="1" numFmtId="0" xfId="0" applyAlignment="1" applyBorder="1" applyFont="1">
      <alignment readingOrder="0" shrinkToFit="0" vertical="center" wrapText="0"/>
    </xf>
    <xf borderId="26" fillId="3" fontId="1" numFmtId="0" xfId="0" applyAlignment="1" applyBorder="1" applyFont="1">
      <alignment readingOrder="0" shrinkToFit="0" vertical="center" wrapText="0"/>
    </xf>
    <xf borderId="26" fillId="3" fontId="12" numFmtId="0" xfId="0" applyAlignment="1" applyBorder="1" applyFont="1">
      <alignment horizontal="center" readingOrder="0" shrinkToFit="0" vertical="center" wrapText="0"/>
    </xf>
    <xf borderId="26" fillId="3" fontId="1" numFmtId="49" xfId="0" applyAlignment="1" applyBorder="1" applyFont="1" applyNumberFormat="1">
      <alignment readingOrder="0" shrinkToFit="0" vertical="center" wrapText="0"/>
    </xf>
    <xf borderId="26" fillId="3" fontId="13" numFmtId="0" xfId="0" applyAlignment="1" applyBorder="1" applyFont="1">
      <alignment horizontal="left" shrinkToFit="0" vertical="center" wrapText="0"/>
    </xf>
    <xf borderId="26" fillId="3" fontId="14" numFmtId="0" xfId="0" applyAlignment="1" applyBorder="1" applyFont="1">
      <alignment horizontal="left" readingOrder="0" shrinkToFit="0" vertical="center" wrapText="0"/>
    </xf>
    <xf borderId="27" fillId="3" fontId="1" numFmtId="0" xfId="0" applyAlignment="1" applyBorder="1" applyFont="1">
      <alignment readingOrder="0" shrinkToFit="0" vertical="center" wrapText="0"/>
    </xf>
    <xf borderId="26" fillId="3" fontId="3" numFmtId="0" xfId="0" applyAlignment="1" applyBorder="1" applyFont="1">
      <alignment horizontal="left" readingOrder="0" shrinkToFit="0" vertical="center" wrapText="0"/>
    </xf>
    <xf borderId="28" fillId="3" fontId="13" numFmtId="0" xfId="0" applyAlignment="1" applyBorder="1" applyFont="1">
      <alignment horizontal="left" shrinkToFit="0" vertical="center" wrapText="0"/>
    </xf>
    <xf borderId="28" fillId="3" fontId="14" numFmtId="0" xfId="0" applyAlignment="1" applyBorder="1" applyFont="1">
      <alignment horizontal="left" readingOrder="0" shrinkToFit="0" vertical="center" wrapText="0"/>
    </xf>
    <xf borderId="25" fillId="4" fontId="1" numFmtId="0" xfId="0" applyAlignment="1" applyBorder="1" applyFill="1" applyFont="1">
      <alignment readingOrder="0" shrinkToFit="0" vertical="center" wrapText="0"/>
    </xf>
    <xf borderId="26" fillId="4" fontId="1" numFmtId="0" xfId="0" applyAlignment="1" applyBorder="1" applyFont="1">
      <alignment readingOrder="0" shrinkToFit="0" vertical="center" wrapText="0"/>
    </xf>
    <xf borderId="26" fillId="4" fontId="3" numFmtId="0" xfId="0" applyAlignment="1" applyBorder="1" applyFont="1">
      <alignment horizontal="left" readingOrder="0" shrinkToFit="0" vertical="center" wrapText="0"/>
    </xf>
    <xf borderId="26" fillId="4" fontId="1" numFmtId="0" xfId="0" applyAlignment="1" applyBorder="1" applyFont="1">
      <alignment readingOrder="0" shrinkToFit="0" vertical="center" wrapText="0"/>
    </xf>
    <xf borderId="26" fillId="4" fontId="12" numFmtId="0" xfId="0" applyAlignment="1" applyBorder="1" applyFont="1">
      <alignment horizontal="center" readingOrder="0" shrinkToFit="0" vertical="center" wrapText="0"/>
    </xf>
    <xf borderId="26" fillId="4" fontId="1" numFmtId="49" xfId="0" applyAlignment="1" applyBorder="1" applyFont="1" applyNumberFormat="1">
      <alignment readingOrder="0" shrinkToFit="0" vertical="center" wrapText="0"/>
    </xf>
    <xf borderId="27" fillId="4" fontId="1" numFmtId="0" xfId="0" applyAlignment="1" applyBorder="1" applyFont="1">
      <alignment readingOrder="0" shrinkToFit="0" vertical="center" wrapText="0"/>
    </xf>
    <xf borderId="26" fillId="4" fontId="11" numFmtId="0" xfId="0" applyAlignment="1" applyBorder="1" applyFont="1">
      <alignment horizontal="center" readingOrder="0" shrinkToFit="0" vertical="center" wrapText="0"/>
    </xf>
    <xf borderId="25" fillId="4" fontId="9" numFmtId="0" xfId="0" applyAlignment="1" applyBorder="1" applyFont="1">
      <alignment readingOrder="0" shrinkToFit="0" vertical="bottom" wrapText="0"/>
    </xf>
    <xf borderId="26" fillId="4" fontId="9" numFmtId="0" xfId="0" applyAlignment="1" applyBorder="1" applyFont="1">
      <alignment readingOrder="0" shrinkToFit="0" vertical="bottom" wrapText="0"/>
    </xf>
    <xf borderId="26" fillId="4" fontId="1" numFmtId="49" xfId="0" applyAlignment="1" applyBorder="1" applyFont="1" applyNumberFormat="1">
      <alignment shrinkToFit="0" vertical="center" wrapText="0"/>
    </xf>
    <xf borderId="25" fillId="0" fontId="1" numFmtId="0" xfId="0" applyAlignment="1" applyBorder="1" applyFont="1">
      <alignment readingOrder="0" shrinkToFit="0" vertical="center" wrapText="0"/>
    </xf>
    <xf borderId="26" fillId="0" fontId="15" numFmtId="0" xfId="0" applyAlignment="1" applyBorder="1" applyFont="1">
      <alignment horizontal="center" readingOrder="0" shrinkToFit="0" vertical="center" wrapText="0"/>
    </xf>
    <xf borderId="26" fillId="2" fontId="3" numFmtId="0" xfId="0" applyAlignment="1" applyBorder="1" applyFont="1">
      <alignment horizontal="left" readingOrder="0" shrinkToFit="0" vertical="center" wrapText="0"/>
    </xf>
    <xf borderId="26" fillId="0" fontId="1" numFmtId="49" xfId="0" applyAlignment="1" applyBorder="1" applyFont="1" applyNumberFormat="1">
      <alignment shrinkToFit="0" vertical="center" wrapText="0"/>
    </xf>
    <xf borderId="26" fillId="0" fontId="1" numFmtId="0" xfId="0" applyAlignment="1" applyBorder="1" applyFont="1">
      <alignment readingOrder="0" shrinkToFit="0" vertical="center" wrapText="0"/>
    </xf>
    <xf borderId="25" fillId="0" fontId="1" numFmtId="0" xfId="0" applyAlignment="1" applyBorder="1" applyFont="1">
      <alignment readingOrder="0" shrinkToFit="0" vertical="center" wrapText="0"/>
    </xf>
    <xf borderId="26" fillId="0" fontId="1" numFmtId="0" xfId="0" applyAlignment="1" applyBorder="1" applyFont="1">
      <alignment readingOrder="0" shrinkToFit="0" vertical="center" wrapText="0"/>
    </xf>
    <xf borderId="26" fillId="0" fontId="11" numFmtId="0" xfId="0" applyAlignment="1" applyBorder="1" applyFont="1">
      <alignment horizontal="center" readingOrder="0" shrinkToFit="0" vertical="center" wrapText="0"/>
    </xf>
    <xf borderId="26" fillId="0" fontId="1" numFmtId="49" xfId="0" applyAlignment="1" applyBorder="1" applyFont="1" applyNumberFormat="1">
      <alignment readingOrder="0" shrinkToFit="0" vertical="center" wrapText="0"/>
    </xf>
    <xf borderId="27" fillId="0" fontId="1" numFmtId="0" xfId="0" applyAlignment="1" applyBorder="1" applyFont="1">
      <alignment readingOrder="0" shrinkToFit="0" vertical="center" wrapText="0"/>
    </xf>
    <xf borderId="26" fillId="0" fontId="15" numFmtId="0" xfId="0" applyAlignment="1" applyBorder="1" applyFont="1">
      <alignment horizontal="center" readingOrder="0" shrinkToFit="0" vertical="center" wrapText="0"/>
    </xf>
    <xf borderId="26" fillId="0" fontId="1" numFmtId="49" xfId="0" applyAlignment="1" applyBorder="1" applyFont="1" applyNumberFormat="1">
      <alignment shrinkToFit="0" vertical="center" wrapText="0"/>
    </xf>
    <xf borderId="26" fillId="2" fontId="3" numFmtId="0" xfId="0" applyAlignment="1" applyBorder="1" applyFont="1">
      <alignment horizontal="left" readingOrder="0" shrinkToFit="0" vertical="center" wrapText="0"/>
    </xf>
    <xf borderId="25" fillId="0" fontId="9" numFmtId="0" xfId="0" applyAlignment="1" applyBorder="1" applyFont="1">
      <alignment readingOrder="0" shrinkToFit="0" vertical="bottom" wrapText="0"/>
    </xf>
    <xf borderId="26" fillId="0" fontId="9" numFmtId="0" xfId="0" applyAlignment="1" applyBorder="1" applyFont="1">
      <alignment readingOrder="0" shrinkToFit="0" vertical="bottom" wrapText="0"/>
    </xf>
    <xf borderId="25" fillId="5" fontId="1" numFmtId="0" xfId="0" applyAlignment="1" applyBorder="1" applyFill="1" applyFont="1">
      <alignment readingOrder="0" shrinkToFit="0" vertical="center" wrapText="0"/>
    </xf>
    <xf borderId="26" fillId="5" fontId="1" numFmtId="0" xfId="0" applyAlignment="1" applyBorder="1" applyFont="1">
      <alignment readingOrder="0" shrinkToFit="0" vertical="center" wrapText="0"/>
    </xf>
    <xf borderId="26" fillId="5" fontId="12" numFmtId="0" xfId="0" applyAlignment="1" applyBorder="1" applyFont="1">
      <alignment readingOrder="0" shrinkToFit="0" vertical="center" wrapText="0"/>
    </xf>
    <xf borderId="26" fillId="5" fontId="12" numFmtId="0" xfId="0" applyAlignment="1" applyBorder="1" applyFont="1">
      <alignment horizontal="center" readingOrder="0" shrinkToFit="0" vertical="center" wrapText="0"/>
    </xf>
    <xf borderId="26" fillId="5" fontId="1" numFmtId="49" xfId="0" applyAlignment="1" applyBorder="1" applyFont="1" applyNumberFormat="1">
      <alignment readingOrder="0" shrinkToFit="0" vertical="center" wrapText="0"/>
    </xf>
    <xf borderId="28" fillId="5" fontId="1" numFmtId="0" xfId="0" applyAlignment="1" applyBorder="1" applyFont="1">
      <alignment readingOrder="0" shrinkToFit="0" vertical="center" wrapText="0"/>
    </xf>
    <xf borderId="27" fillId="5" fontId="1" numFmtId="0" xfId="0" applyAlignment="1" applyBorder="1" applyFont="1">
      <alignment readingOrder="0" shrinkToFit="0" vertical="center" wrapText="0"/>
    </xf>
    <xf borderId="26" fillId="5" fontId="1" numFmtId="0" xfId="0" applyAlignment="1" applyBorder="1" applyFont="1">
      <alignment readingOrder="0" shrinkToFit="0" vertical="center" wrapText="0"/>
    </xf>
    <xf borderId="26" fillId="5" fontId="1" numFmtId="49" xfId="0" applyAlignment="1" applyBorder="1" applyFont="1" applyNumberFormat="1">
      <alignment readingOrder="0" shrinkToFit="0" vertical="center" wrapText="0"/>
    </xf>
    <xf borderId="26" fillId="5" fontId="1" numFmtId="0" xfId="0" applyAlignment="1" applyBorder="1" applyFont="1">
      <alignment readingOrder="0" shrinkToFit="0" vertical="center" wrapText="0"/>
    </xf>
    <xf borderId="27" fillId="5" fontId="1" numFmtId="0" xfId="0" applyAlignment="1" applyBorder="1" applyFont="1">
      <alignment readingOrder="0" shrinkToFit="0" vertical="center" wrapText="0"/>
    </xf>
    <xf borderId="29" fillId="0" fontId="1" numFmtId="0" xfId="0" applyAlignment="1" applyBorder="1" applyFont="1">
      <alignment readingOrder="0" shrinkToFit="0" vertical="center" wrapText="0"/>
    </xf>
    <xf borderId="30" fillId="0" fontId="1" numFmtId="0" xfId="0" applyAlignment="1" applyBorder="1" applyFont="1">
      <alignment readingOrder="0" shrinkToFit="0" vertical="center" wrapText="0"/>
    </xf>
    <xf borderId="30" fillId="2" fontId="3" numFmtId="0" xfId="0" applyAlignment="1" applyBorder="1" applyFont="1">
      <alignment horizontal="left" readingOrder="0" shrinkToFit="0" vertical="center" wrapText="0"/>
    </xf>
    <xf borderId="30" fillId="0" fontId="1" numFmtId="0" xfId="0" applyAlignment="1" applyBorder="1" applyFont="1">
      <alignment readingOrder="0" shrinkToFit="0" vertical="center" wrapText="0"/>
    </xf>
    <xf borderId="30" fillId="0" fontId="11" numFmtId="0" xfId="0" applyAlignment="1" applyBorder="1" applyFont="1">
      <alignment horizontal="center" readingOrder="0" shrinkToFit="0" vertical="center" wrapText="0"/>
    </xf>
    <xf borderId="30" fillId="5" fontId="1" numFmtId="49" xfId="0" applyAlignment="1" applyBorder="1" applyFont="1" applyNumberFormat="1">
      <alignment readingOrder="0" shrinkToFit="0" vertical="center" wrapText="0"/>
    </xf>
    <xf borderId="30" fillId="5" fontId="1" numFmtId="0" xfId="0" applyAlignment="1" applyBorder="1" applyFont="1">
      <alignment readingOrder="0" shrinkToFit="0" vertical="center" wrapText="0"/>
    </xf>
    <xf borderId="31" fillId="5" fontId="1" numFmtId="0" xfId="0" applyAlignment="1" applyBorder="1" applyFont="1">
      <alignment readingOrder="0" shrinkToFit="0" vertical="center" wrapText="0"/>
    </xf>
    <xf borderId="0" fillId="0" fontId="12" numFmtId="0" xfId="0" applyFont="1"/>
    <xf borderId="0" fillId="0" fontId="1" numFmtId="49" xfId="0" applyFont="1" applyNumberFormat="1"/>
    <xf borderId="0" fillId="0" fontId="2" numFmtId="0" xfId="0" applyAlignment="1" applyFont="1">
      <alignment readingOrder="0"/>
    </xf>
    <xf borderId="0" fillId="0" fontId="2" numFmtId="4" xfId="0" applyFont="1" applyNumberFormat="1"/>
    <xf borderId="0" fillId="0" fontId="2" numFmtId="4" xfId="0" applyAlignment="1" applyFont="1" applyNumberFormat="1">
      <alignment readingOrder="0"/>
    </xf>
    <xf borderId="0" fillId="0" fontId="16" numFmtId="0" xfId="0" applyFont="1"/>
    <xf borderId="0" fillId="0" fontId="2" numFmtId="0" xfId="0" applyFont="1"/>
    <xf borderId="0" fillId="0" fontId="16" numFmtId="4" xfId="0" applyFont="1" applyNumberFormat="1"/>
    <xf borderId="32" fillId="6" fontId="2" numFmtId="0" xfId="0" applyBorder="1" applyFill="1" applyFont="1"/>
    <xf borderId="32" fillId="6" fontId="2" numFmtId="4" xfId="0" applyBorder="1" applyFont="1" applyNumberFormat="1"/>
    <xf borderId="32" fillId="6" fontId="2" numFmtId="4" xfId="0" applyAlignment="1" applyBorder="1" applyFont="1" applyNumberFormat="1">
      <alignment readingOrder="0"/>
    </xf>
    <xf borderId="32" fillId="7" fontId="2" numFmtId="0" xfId="0" applyBorder="1" applyFill="1" applyFont="1"/>
    <xf borderId="32" fillId="7" fontId="2" numFmtId="4" xfId="0" applyBorder="1" applyFont="1" applyNumberFormat="1"/>
    <xf borderId="32" fillId="7" fontId="2" numFmtId="4" xfId="0" applyAlignment="1" applyBorder="1" applyFont="1" applyNumberFormat="1">
      <alignment readingOrder="0"/>
    </xf>
    <xf borderId="33" fillId="8" fontId="2" numFmtId="0" xfId="0" applyBorder="1" applyFill="1" applyFont="1"/>
    <xf borderId="0" fillId="9" fontId="2" numFmtId="0" xfId="0" applyFill="1" applyFont="1"/>
    <xf borderId="0" fillId="9" fontId="2" numFmtId="4" xfId="0" applyFont="1" applyNumberFormat="1"/>
    <xf borderId="0" fillId="10" fontId="2" numFmtId="0" xfId="0" applyFill="1" applyFont="1"/>
    <xf borderId="0" fillId="0" fontId="17" numFmtId="4" xfId="0" applyFont="1" applyNumberFormat="1"/>
    <xf borderId="0" fillId="0" fontId="18" numFmtId="4" xfId="0" applyFont="1" applyNumberFormat="1"/>
    <xf borderId="0" fillId="0" fontId="19" numFmtId="4" xfId="0" applyFont="1" applyNumberFormat="1"/>
    <xf borderId="0" fillId="0" fontId="20" numFmtId="4" xfId="0" applyFont="1" applyNumberFormat="1"/>
    <xf borderId="33" fillId="0" fontId="16" numFmtId="0" xfId="0" applyBorder="1" applyFont="1"/>
    <xf borderId="33" fillId="0" fontId="16" numFmtId="4" xfId="0" applyBorder="1" applyFont="1" applyNumberFormat="1"/>
    <xf borderId="33" fillId="0" fontId="21" numFmtId="4" xfId="0" applyBorder="1" applyFont="1" applyNumberFormat="1"/>
    <xf borderId="33" fillId="0" fontId="20" numFmtId="4" xfId="0" applyBorder="1" applyFont="1" applyNumberFormat="1"/>
    <xf borderId="0" fillId="0" fontId="22" numFmtId="4" xfId="0" applyFont="1" applyNumberFormat="1"/>
    <xf borderId="0" fillId="0" fontId="23" numFmtId="4" xfId="0" applyFont="1" applyNumberFormat="1"/>
    <xf borderId="34" fillId="0" fontId="16" numFmtId="0" xfId="0" applyBorder="1" applyFont="1"/>
    <xf borderId="34" fillId="0" fontId="16" numFmtId="4" xfId="0" applyBorder="1" applyFont="1" applyNumberFormat="1"/>
    <xf borderId="34" fillId="0" fontId="19" numFmtId="4" xfId="0" applyBorder="1" applyFont="1" applyNumberFormat="1"/>
    <xf borderId="34" fillId="0" fontId="20" numFmtId="4" xfId="0" applyBorder="1" applyFont="1" applyNumberFormat="1"/>
    <xf borderId="33" fillId="11" fontId="24" numFmtId="0" xfId="0" applyAlignment="1" applyBorder="1" applyFill="1" applyFont="1">
      <alignment readingOrder="0"/>
    </xf>
    <xf borderId="33" fillId="11" fontId="24" numFmtId="4" xfId="0" applyBorder="1" applyFont="1" applyNumberFormat="1"/>
    <xf borderId="33" fillId="11" fontId="25" numFmtId="4" xfId="0" applyBorder="1" applyFont="1" applyNumberFormat="1"/>
    <xf borderId="33" fillId="11" fontId="26" numFmtId="4" xfId="0" applyBorder="1" applyFont="1" applyNumberFormat="1"/>
    <xf borderId="0" fillId="0" fontId="27" numFmtId="0" xfId="0" applyFont="1"/>
    <xf borderId="0" fillId="0" fontId="16" numFmtId="0" xfId="0" applyAlignment="1" applyFont="1">
      <alignment readingOrder="0"/>
    </xf>
    <xf borderId="34" fillId="0" fontId="16" numFmtId="0" xfId="0" applyAlignment="1" applyBorder="1" applyFont="1">
      <alignment readingOrder="0"/>
    </xf>
    <xf borderId="0" fillId="0" fontId="21" numFmtId="4" xfId="0" applyFont="1" applyNumberFormat="1"/>
    <xf borderId="34" fillId="0" fontId="21" numFmtId="4" xfId="0" applyBorder="1" applyFont="1" applyNumberFormat="1"/>
    <xf borderId="33" fillId="0" fontId="28" numFmtId="0" xfId="0" applyAlignment="1" applyBorder="1" applyFont="1">
      <alignment readingOrder="0"/>
    </xf>
    <xf borderId="33" fillId="0" fontId="28" numFmtId="0" xfId="0" applyAlignment="1" applyBorder="1" applyFont="1">
      <alignment horizontal="left" readingOrder="0"/>
    </xf>
    <xf borderId="33" fillId="0" fontId="28" numFmtId="0" xfId="0" applyAlignment="1" applyBorder="1" applyFont="1">
      <alignment horizontal="right" readingOrder="0"/>
    </xf>
    <xf borderId="33" fillId="0" fontId="28" numFmtId="4" xfId="0" applyAlignment="1" applyBorder="1" applyFont="1" applyNumberFormat="1">
      <alignment readingOrder="0"/>
    </xf>
    <xf borderId="33" fillId="0" fontId="1" numFmtId="0" xfId="0" applyAlignment="1" applyBorder="1" applyFont="1">
      <alignment readingOrder="0"/>
    </xf>
    <xf borderId="33" fillId="0" fontId="1" numFmtId="0" xfId="0" applyAlignment="1" applyBorder="1" applyFont="1">
      <alignment horizontal="left"/>
    </xf>
    <xf borderId="33" fillId="12" fontId="1" numFmtId="0" xfId="0" applyAlignment="1" applyBorder="1" applyFill="1" applyFont="1">
      <alignment horizontal="right" readingOrder="0"/>
    </xf>
    <xf borderId="33" fillId="0" fontId="1" numFmtId="0" xfId="0" applyBorder="1" applyFont="1"/>
    <xf borderId="33" fillId="0" fontId="1" numFmtId="4" xfId="0" applyBorder="1" applyFont="1" applyNumberFormat="1"/>
    <xf borderId="33" fillId="13" fontId="1" numFmtId="0" xfId="0" applyAlignment="1" applyBorder="1" applyFill="1" applyFont="1">
      <alignment readingOrder="0"/>
    </xf>
    <xf borderId="33" fillId="13" fontId="1" numFmtId="0" xfId="0" applyAlignment="1" applyBorder="1" applyFont="1">
      <alignment horizontal="left"/>
    </xf>
    <xf borderId="33" fillId="13" fontId="1" numFmtId="0" xfId="0" applyAlignment="1" applyBorder="1" applyFont="1">
      <alignment horizontal="right" readingOrder="0"/>
    </xf>
    <xf borderId="33" fillId="0" fontId="1" numFmtId="0" xfId="0" applyAlignment="1" applyBorder="1" applyFont="1">
      <alignment horizontal="right"/>
    </xf>
    <xf borderId="33" fillId="5" fontId="1" numFmtId="0" xfId="0" applyAlignment="1" applyBorder="1" applyFont="1">
      <alignment readingOrder="0"/>
    </xf>
    <xf borderId="33" fillId="5" fontId="1" numFmtId="0" xfId="0" applyAlignment="1" applyBorder="1" applyFont="1">
      <alignment horizontal="left"/>
    </xf>
    <xf borderId="33" fillId="5" fontId="1" numFmtId="0" xfId="0" applyAlignment="1" applyBorder="1" applyFont="1">
      <alignment horizontal="right" readingOrder="0"/>
    </xf>
    <xf borderId="33" fillId="14" fontId="1" numFmtId="0" xfId="0" applyAlignment="1" applyBorder="1" applyFill="1" applyFont="1">
      <alignment readingOrder="0"/>
    </xf>
    <xf borderId="33" fillId="14" fontId="1" numFmtId="0" xfId="0" applyAlignment="1" applyBorder="1" applyFont="1">
      <alignment horizontal="left"/>
    </xf>
    <xf borderId="33" fillId="14" fontId="1" numFmtId="0" xfId="0" applyAlignment="1" applyBorder="1" applyFont="1">
      <alignment horizontal="right"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right"/>
    </xf>
    <xf borderId="0" fillId="0" fontId="1" numFmtId="4" xfId="0" applyFont="1" applyNumberFormat="1"/>
    <xf borderId="0" fillId="0" fontId="1" numFmtId="0" xfId="0" applyAlignment="1" applyFont="1">
      <alignment horizontal="left" readingOrder="0"/>
    </xf>
    <xf borderId="33" fillId="0" fontId="2" numFmtId="0" xfId="0" applyBorder="1" applyFont="1"/>
    <xf borderId="33" fillId="0" fontId="2" numFmtId="0" xfId="0" applyAlignment="1" applyBorder="1" applyFont="1">
      <alignment horizontal="left"/>
    </xf>
    <xf borderId="33" fillId="0" fontId="2" numFmtId="0" xfId="0" applyAlignment="1" applyBorder="1" applyFont="1">
      <alignment horizontal="right"/>
    </xf>
    <xf borderId="33" fillId="0" fontId="2" numFmtId="4" xfId="0" applyBorder="1" applyFont="1" applyNumberFormat="1"/>
    <xf borderId="33" fillId="0" fontId="28" numFmtId="0" xfId="0" applyBorder="1" applyFont="1"/>
    <xf borderId="0" fillId="0" fontId="1" numFmtId="0" xfId="0" applyFont="1"/>
    <xf borderId="34" fillId="0" fontId="1" numFmtId="0" xfId="0" applyBorder="1" applyFont="1"/>
    <xf borderId="33" fillId="0" fontId="29" numFmtId="0" xfId="0" applyAlignment="1" applyBorder="1" applyFont="1">
      <alignment horizontal="center" vertical="bottom"/>
    </xf>
    <xf borderId="33" fillId="0" fontId="29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33" fillId="0" fontId="30" numFmtId="0" xfId="0" applyAlignment="1" applyBorder="1" applyFont="1">
      <alignment vertical="bottom"/>
    </xf>
    <xf borderId="33" fillId="0" fontId="30" numFmtId="0" xfId="0" applyAlignment="1" applyBorder="1" applyFont="1">
      <alignment horizontal="center" readingOrder="0" vertical="bottom"/>
    </xf>
    <xf borderId="33" fillId="0" fontId="30" numFmtId="0" xfId="0" applyAlignment="1" applyBorder="1" applyFont="1">
      <alignment horizontal="right" vertical="bottom"/>
    </xf>
    <xf borderId="33" fillId="0" fontId="31" numFmtId="0" xfId="0" applyAlignment="1" applyBorder="1" applyFont="1">
      <alignment shrinkToFit="0" vertical="bottom" wrapText="1"/>
    </xf>
    <xf borderId="33" fillId="0" fontId="30" numFmtId="0" xfId="0" applyAlignment="1" applyBorder="1" applyFont="1">
      <alignment readingOrder="0" vertical="bottom"/>
    </xf>
    <xf borderId="33" fillId="0" fontId="30" numFmtId="0" xfId="0" applyAlignment="1" applyBorder="1" applyFont="1">
      <alignment horizontal="right" readingOrder="0" vertical="bottom"/>
    </xf>
    <xf borderId="33" fillId="0" fontId="32" numFmtId="0" xfId="0" applyAlignment="1" applyBorder="1" applyFont="1">
      <alignment readingOrder="0" vertical="bottom"/>
    </xf>
    <xf borderId="0" fillId="0" fontId="30" numFmtId="0" xfId="0" applyAlignment="1" applyFont="1">
      <alignment vertical="bottom"/>
    </xf>
    <xf borderId="15" fillId="0" fontId="1" numFmtId="0" xfId="0" applyAlignment="1" applyBorder="1" applyFont="1">
      <alignment horizontal="center" readingOrder="0" shrinkToFit="0" vertical="center" wrapText="0"/>
    </xf>
    <xf borderId="5" fillId="0" fontId="1" numFmtId="0" xfId="0" applyAlignment="1" applyBorder="1" applyFont="1">
      <alignment shrinkToFit="0" vertical="center" wrapText="0"/>
    </xf>
    <xf borderId="19" fillId="0" fontId="1" numFmtId="0" xfId="0" applyAlignment="1" applyBorder="1" applyFont="1">
      <alignment shrinkToFit="0" vertical="center" wrapText="0"/>
    </xf>
    <xf borderId="16" fillId="0" fontId="1" numFmtId="165" xfId="0" applyAlignment="1" applyBorder="1" applyFont="1" applyNumberFormat="1">
      <alignment readingOrder="0" shrinkToFit="0" vertical="center" wrapText="0"/>
    </xf>
    <xf borderId="5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18" fillId="0" fontId="1" numFmtId="165" xfId="0" applyAlignment="1" applyBorder="1" applyFont="1" applyNumberFormat="1">
      <alignment readingOrder="0" shrinkToFit="0" vertical="center" wrapText="0"/>
    </xf>
    <xf borderId="19" fillId="0" fontId="1" numFmtId="0" xfId="0" applyAlignment="1" applyBorder="1" applyFont="1">
      <alignment shrinkToFit="0" vertical="center" wrapText="0"/>
    </xf>
    <xf borderId="19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readingOrder="0"/>
    </xf>
    <xf borderId="5" fillId="0" fontId="1" numFmtId="0" xfId="0" applyAlignment="1" applyBorder="1" applyFont="1">
      <alignment shrinkToFit="0" vertical="center" wrapText="0"/>
    </xf>
    <xf borderId="19" fillId="0" fontId="1" numFmtId="0" xfId="0" applyAlignment="1" applyBorder="1" applyFont="1">
      <alignment shrinkToFit="0" vertical="center" wrapText="0"/>
    </xf>
    <xf borderId="35" fillId="0" fontId="1" numFmtId="0" xfId="0" applyAlignment="1" applyBorder="1" applyFont="1">
      <alignment shrinkToFit="0" vertical="center" wrapText="0"/>
    </xf>
    <xf borderId="35" fillId="0" fontId="1" numFmtId="0" xfId="0" applyAlignment="1" applyBorder="1" applyFont="1">
      <alignment shrinkToFit="0" vertical="center" wrapText="0"/>
    </xf>
    <xf borderId="35" fillId="0" fontId="1" numFmtId="0" xfId="0" applyAlignment="1" applyBorder="1" applyFont="1">
      <alignment shrinkToFit="0" vertical="center" wrapText="0"/>
    </xf>
    <xf borderId="35" fillId="0" fontId="1" numFmtId="0" xfId="0" applyAlignment="1" applyBorder="1" applyFont="1">
      <alignment readingOrder="0" shrinkToFit="0" vertical="center" wrapText="0"/>
    </xf>
    <xf borderId="35" fillId="0" fontId="1" numFmtId="0" xfId="0" applyAlignment="1" applyBorder="1" applyFont="1">
      <alignment shrinkToFit="0" vertical="center" wrapText="0"/>
    </xf>
    <xf borderId="36" fillId="0" fontId="1" numFmtId="0" xfId="0" applyAlignment="1" applyBorder="1" applyFont="1">
      <alignment shrinkToFit="0" vertical="center" wrapText="0"/>
    </xf>
    <xf borderId="22" fillId="0" fontId="1" numFmtId="0" xfId="0" applyAlignment="1" applyBorder="1" applyFont="1">
      <alignment shrinkToFit="0" vertical="center" wrapText="0"/>
    </xf>
    <xf borderId="22" fillId="0" fontId="1" numFmtId="0" xfId="0" applyAlignment="1" applyBorder="1" applyFont="1">
      <alignment shrinkToFit="0" vertical="center" wrapText="0"/>
    </xf>
    <xf borderId="22" fillId="0" fontId="1" numFmtId="0" xfId="0" applyAlignment="1" applyBorder="1" applyFont="1">
      <alignment shrinkToFit="0" vertical="center" wrapText="0"/>
    </xf>
    <xf borderId="22" fillId="0" fontId="1" numFmtId="0" xfId="0" applyAlignment="1" applyBorder="1" applyFont="1">
      <alignment readingOrder="0" shrinkToFit="0" vertical="center" wrapText="0"/>
    </xf>
    <xf borderId="22" fillId="0" fontId="1" numFmtId="0" xfId="0" applyAlignment="1" applyBorder="1" applyFont="1">
      <alignment shrinkToFit="0" vertical="center" wrapText="0"/>
    </xf>
    <xf borderId="23" fillId="0" fontId="1" numFmtId="0" xfId="0" applyAlignment="1" applyBorder="1" applyFont="1">
      <alignment shrinkToFit="0" vertical="center" wrapText="0"/>
    </xf>
    <xf borderId="33" fillId="0" fontId="28" numFmtId="0" xfId="0" applyAlignment="1" applyBorder="1" applyFont="1">
      <alignment horizontal="center" readingOrder="0"/>
    </xf>
    <xf borderId="33" fillId="0" fontId="1" numFmtId="2" xfId="0" applyBorder="1" applyFont="1" applyNumberFormat="1"/>
    <xf borderId="33" fillId="0" fontId="1" numFmtId="166" xfId="0" applyAlignment="1" applyBorder="1" applyFont="1" applyNumberFormat="1">
      <alignment readingOrder="0"/>
    </xf>
    <xf borderId="33" fillId="0" fontId="1" numFmtId="167" xfId="0" applyAlignment="1" applyBorder="1" applyFont="1" applyNumberFormat="1">
      <alignment readingOrder="0"/>
    </xf>
    <xf borderId="0" fillId="0" fontId="28" numFmtId="0" xfId="0" applyAlignment="1" applyFont="1">
      <alignment readingOrder="0"/>
    </xf>
    <xf borderId="33" fillId="0" fontId="28" numFmtId="2" xfId="0" applyBorder="1" applyFont="1" applyNumberFormat="1"/>
    <xf borderId="33" fillId="0" fontId="28" numFmtId="166" xfId="0" applyBorder="1" applyFont="1" applyNumberFormat="1"/>
    <xf borderId="0" fillId="0" fontId="1" numFmtId="0" xfId="0" applyAlignment="1" applyFont="1">
      <alignment readingOrder="0"/>
    </xf>
    <xf borderId="0" fillId="0" fontId="28" numFmtId="0" xfId="0" applyAlignment="1" applyFont="1">
      <alignment horizontal="center" readingOrder="0"/>
    </xf>
    <xf borderId="13" fillId="0" fontId="1" numFmtId="0" xfId="0" applyAlignment="1" applyBorder="1" applyFont="1">
      <alignment horizontal="left" readingOrder="0" shrinkToFit="0" vertical="center" wrapText="0"/>
    </xf>
    <xf borderId="14" fillId="0" fontId="1" numFmtId="0" xfId="0" applyAlignment="1" applyBorder="1" applyFont="1">
      <alignment horizontal="left" readingOrder="0" shrinkToFit="0" vertical="center" wrapText="0"/>
    </xf>
    <xf borderId="15" fillId="0" fontId="1" numFmtId="0" xfId="0" applyAlignment="1" applyBorder="1" applyFont="1">
      <alignment horizontal="left" readingOrder="0" shrinkToFit="0" vertical="center" wrapText="0"/>
    </xf>
    <xf borderId="37" fillId="3" fontId="1" numFmtId="164" xfId="0" applyAlignment="1" applyBorder="1" applyFont="1" applyNumberFormat="1">
      <alignment readingOrder="0" shrinkToFit="0" vertical="center" wrapText="0"/>
    </xf>
    <xf borderId="38" fillId="3" fontId="1" numFmtId="0" xfId="0" applyAlignment="1" applyBorder="1" applyFont="1">
      <alignment readingOrder="0" shrinkToFit="0" vertical="center" wrapText="0"/>
    </xf>
    <xf borderId="38" fillId="3" fontId="1" numFmtId="0" xfId="0" applyAlignment="1" applyBorder="1" applyFont="1">
      <alignment readingOrder="0" shrinkToFit="0" vertical="center" wrapText="0"/>
    </xf>
    <xf borderId="38" fillId="3" fontId="1" numFmtId="0" xfId="0" applyAlignment="1" applyBorder="1" applyFont="1">
      <alignment readingOrder="0" shrinkToFit="0" vertical="center" wrapText="0"/>
    </xf>
    <xf borderId="38" fillId="3" fontId="1" numFmtId="0" xfId="0" applyAlignment="1" applyBorder="1" applyFont="1">
      <alignment shrinkToFit="0" vertical="center" wrapText="0"/>
    </xf>
    <xf borderId="39" fillId="3" fontId="1" numFmtId="0" xfId="0" applyAlignment="1" applyBorder="1" applyFont="1">
      <alignment readingOrder="0" shrinkToFit="0" vertical="center" wrapText="0"/>
    </xf>
    <xf borderId="40" fillId="3" fontId="1" numFmtId="164" xfId="0" applyAlignment="1" applyBorder="1" applyFont="1" applyNumberFormat="1">
      <alignment readingOrder="0" shrinkToFit="0" vertical="center" wrapText="0"/>
    </xf>
    <xf borderId="41" fillId="3" fontId="1" numFmtId="0" xfId="0" applyAlignment="1" applyBorder="1" applyFont="1">
      <alignment readingOrder="0" shrinkToFit="0" vertical="center" wrapText="0"/>
    </xf>
    <xf borderId="41" fillId="3" fontId="1" numFmtId="0" xfId="0" applyAlignment="1" applyBorder="1" applyFont="1">
      <alignment readingOrder="0" shrinkToFit="0" vertical="center" wrapText="0"/>
    </xf>
    <xf borderId="41" fillId="3" fontId="1" numFmtId="0" xfId="0" applyAlignment="1" applyBorder="1" applyFont="1">
      <alignment readingOrder="0" shrinkToFit="0" vertical="center" wrapText="0"/>
    </xf>
    <xf borderId="41" fillId="3" fontId="1" numFmtId="0" xfId="0" applyAlignment="1" applyBorder="1" applyFont="1">
      <alignment shrinkToFit="0" vertical="center" wrapText="0"/>
    </xf>
    <xf borderId="42" fillId="3" fontId="1" numFmtId="0" xfId="0" applyAlignment="1" applyBorder="1" applyFont="1">
      <alignment readingOrder="0" shrinkToFit="0" vertical="center" wrapText="0"/>
    </xf>
    <xf borderId="43" fillId="4" fontId="1" numFmtId="164" xfId="0" applyAlignment="1" applyBorder="1" applyFont="1" applyNumberFormat="1">
      <alignment readingOrder="0"/>
    </xf>
    <xf borderId="44" fillId="4" fontId="1" numFmtId="0" xfId="0" applyAlignment="1" applyBorder="1" applyFont="1">
      <alignment readingOrder="0"/>
    </xf>
    <xf borderId="44" fillId="4" fontId="1" numFmtId="0" xfId="0" applyAlignment="1" applyBorder="1" applyFont="1">
      <alignment readingOrder="0"/>
    </xf>
    <xf borderId="44" fillId="4" fontId="1" numFmtId="0" xfId="0" applyAlignment="1" applyBorder="1" applyFont="1">
      <alignment readingOrder="0"/>
    </xf>
    <xf borderId="44" fillId="4" fontId="1" numFmtId="0" xfId="0" applyBorder="1" applyFont="1"/>
    <xf borderId="45" fillId="4" fontId="1" numFmtId="0" xfId="0" applyAlignment="1" applyBorder="1" applyFont="1">
      <alignment readingOrder="0"/>
    </xf>
    <xf borderId="46" fillId="4" fontId="1" numFmtId="164" xfId="0" applyAlignment="1" applyBorder="1" applyFont="1" applyNumberFormat="1">
      <alignment readingOrder="0"/>
    </xf>
    <xf borderId="0" fillId="4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4" fontId="1" numFmtId="0" xfId="0" applyAlignment="1" applyFont="1">
      <alignment readingOrder="0"/>
    </xf>
    <xf borderId="0" fillId="4" fontId="1" numFmtId="0" xfId="0" applyFont="1"/>
    <xf borderId="47" fillId="4" fontId="1" numFmtId="0" xfId="0" applyAlignment="1" applyBorder="1" applyFont="1">
      <alignment readingOrder="0"/>
    </xf>
    <xf borderId="48" fillId="4" fontId="1" numFmtId="164" xfId="0" applyAlignment="1" applyBorder="1" applyFont="1" applyNumberFormat="1">
      <alignment readingOrder="0"/>
    </xf>
    <xf borderId="34" fillId="4" fontId="1" numFmtId="0" xfId="0" applyAlignment="1" applyBorder="1" applyFont="1">
      <alignment readingOrder="0"/>
    </xf>
    <xf borderId="34" fillId="4" fontId="1" numFmtId="0" xfId="0" applyAlignment="1" applyBorder="1" applyFont="1">
      <alignment readingOrder="0"/>
    </xf>
    <xf borderId="34" fillId="4" fontId="1" numFmtId="0" xfId="0" applyAlignment="1" applyBorder="1" applyFont="1">
      <alignment readingOrder="0"/>
    </xf>
    <xf borderId="34" fillId="4" fontId="1" numFmtId="0" xfId="0" applyBorder="1" applyFont="1"/>
    <xf borderId="49" fillId="4" fontId="1" numFmtId="0" xfId="0" applyAlignment="1" applyBorder="1" applyFont="1">
      <alignment readingOrder="0"/>
    </xf>
    <xf borderId="48" fillId="5" fontId="1" numFmtId="164" xfId="0" applyAlignment="1" applyBorder="1" applyFont="1" applyNumberFormat="1">
      <alignment readingOrder="0"/>
    </xf>
    <xf borderId="34" fillId="5" fontId="1" numFmtId="0" xfId="0" applyAlignment="1" applyBorder="1" applyFont="1">
      <alignment readingOrder="0"/>
    </xf>
    <xf borderId="34" fillId="5" fontId="1" numFmtId="0" xfId="0" applyAlignment="1" applyBorder="1" applyFont="1">
      <alignment readingOrder="0"/>
    </xf>
    <xf borderId="34" fillId="5" fontId="1" numFmtId="0" xfId="0" applyAlignment="1" applyBorder="1" applyFont="1">
      <alignment readingOrder="0"/>
    </xf>
    <xf borderId="34" fillId="5" fontId="1" numFmtId="0" xfId="0" applyBorder="1" applyFont="1"/>
    <xf borderId="49" fillId="5" fontId="1" numFmtId="0" xfId="0" applyAlignment="1" applyBorder="1" applyFont="1">
      <alignment readingOrder="0"/>
    </xf>
    <xf borderId="43" fillId="14" fontId="1" numFmtId="164" xfId="0" applyAlignment="1" applyBorder="1" applyFont="1" applyNumberFormat="1">
      <alignment readingOrder="0"/>
    </xf>
    <xf borderId="44" fillId="14" fontId="1" numFmtId="0" xfId="0" applyAlignment="1" applyBorder="1" applyFont="1">
      <alignment readingOrder="0"/>
    </xf>
    <xf borderId="44" fillId="14" fontId="1" numFmtId="0" xfId="0" applyAlignment="1" applyBorder="1" applyFont="1">
      <alignment readingOrder="0"/>
    </xf>
    <xf borderId="44" fillId="14" fontId="1" numFmtId="0" xfId="0" applyAlignment="1" applyBorder="1" applyFont="1">
      <alignment readingOrder="0"/>
    </xf>
    <xf borderId="44" fillId="14" fontId="1" numFmtId="0" xfId="0" applyBorder="1" applyFont="1"/>
    <xf borderId="45" fillId="14" fontId="1" numFmtId="0" xfId="0" applyAlignment="1" applyBorder="1" applyFont="1">
      <alignment readingOrder="0"/>
    </xf>
    <xf borderId="46" fillId="14" fontId="1" numFmtId="164" xfId="0" applyAlignment="1" applyBorder="1" applyFont="1" applyNumberFormat="1">
      <alignment readingOrder="0"/>
    </xf>
    <xf borderId="0" fillId="14" fontId="1" numFmtId="0" xfId="0" applyAlignment="1" applyFont="1">
      <alignment readingOrder="0"/>
    </xf>
    <xf borderId="0" fillId="14" fontId="1" numFmtId="0" xfId="0" applyAlignment="1" applyFont="1">
      <alignment readingOrder="0"/>
    </xf>
    <xf borderId="0" fillId="14" fontId="1" numFmtId="0" xfId="0" applyAlignment="1" applyFont="1">
      <alignment readingOrder="0"/>
    </xf>
    <xf borderId="0" fillId="14" fontId="1" numFmtId="0" xfId="0" applyFont="1"/>
    <xf borderId="47" fillId="14" fontId="1" numFmtId="0" xfId="0" applyAlignment="1" applyBorder="1" applyFont="1">
      <alignment readingOrder="0"/>
    </xf>
    <xf borderId="48" fillId="14" fontId="1" numFmtId="164" xfId="0" applyAlignment="1" applyBorder="1" applyFont="1" applyNumberFormat="1">
      <alignment readingOrder="0"/>
    </xf>
    <xf borderId="34" fillId="14" fontId="1" numFmtId="0" xfId="0" applyAlignment="1" applyBorder="1" applyFont="1">
      <alignment readingOrder="0"/>
    </xf>
    <xf borderId="34" fillId="14" fontId="1" numFmtId="0" xfId="0" applyAlignment="1" applyBorder="1" applyFont="1">
      <alignment readingOrder="0"/>
    </xf>
    <xf borderId="34" fillId="14" fontId="1" numFmtId="0" xfId="0" applyAlignment="1" applyBorder="1" applyFont="1">
      <alignment readingOrder="0"/>
    </xf>
    <xf borderId="34" fillId="14" fontId="1" numFmtId="0" xfId="0" applyBorder="1" applyFont="1"/>
    <xf borderId="49" fillId="14" fontId="1" numFmtId="0" xfId="0" applyAlignment="1" applyBorder="1" applyFont="1">
      <alignment readingOrder="0"/>
    </xf>
    <xf borderId="43" fillId="3" fontId="1" numFmtId="164" xfId="0" applyAlignment="1" applyBorder="1" applyFont="1" applyNumberFormat="1">
      <alignment readingOrder="0"/>
    </xf>
    <xf borderId="44" fillId="3" fontId="1" numFmtId="0" xfId="0" applyAlignment="1" applyBorder="1" applyFont="1">
      <alignment readingOrder="0"/>
    </xf>
    <xf borderId="44" fillId="3" fontId="1" numFmtId="0" xfId="0" applyAlignment="1" applyBorder="1" applyFont="1">
      <alignment readingOrder="0"/>
    </xf>
    <xf borderId="44" fillId="3" fontId="1" numFmtId="0" xfId="0" applyAlignment="1" applyBorder="1" applyFont="1">
      <alignment readingOrder="0"/>
    </xf>
    <xf borderId="44" fillId="3" fontId="1" numFmtId="0" xfId="0" applyBorder="1" applyFont="1"/>
    <xf borderId="45" fillId="3" fontId="1" numFmtId="0" xfId="0" applyAlignment="1" applyBorder="1" applyFont="1">
      <alignment readingOrder="0"/>
    </xf>
    <xf borderId="48" fillId="3" fontId="1" numFmtId="164" xfId="0" applyAlignment="1" applyBorder="1" applyFont="1" applyNumberFormat="1">
      <alignment readingOrder="0"/>
    </xf>
    <xf borderId="34" fillId="3" fontId="1" numFmtId="0" xfId="0" applyAlignment="1" applyBorder="1" applyFont="1">
      <alignment readingOrder="0"/>
    </xf>
    <xf borderId="34" fillId="3" fontId="1" numFmtId="0" xfId="0" applyAlignment="1" applyBorder="1" applyFont="1">
      <alignment readingOrder="0"/>
    </xf>
    <xf borderId="34" fillId="3" fontId="1" numFmtId="0" xfId="0" applyAlignment="1" applyBorder="1" applyFont="1">
      <alignment readingOrder="0"/>
    </xf>
    <xf borderId="34" fillId="3" fontId="1" numFmtId="0" xfId="0" applyBorder="1" applyFont="1"/>
    <xf borderId="49" fillId="3" fontId="1" numFmtId="0" xfId="0" applyAlignment="1" applyBorder="1" applyFont="1">
      <alignment readingOrder="0"/>
    </xf>
    <xf borderId="43" fillId="5" fontId="1" numFmtId="164" xfId="0" applyAlignment="1" applyBorder="1" applyFont="1" applyNumberFormat="1">
      <alignment readingOrder="0"/>
    </xf>
    <xf borderId="44" fillId="5" fontId="1" numFmtId="0" xfId="0" applyAlignment="1" applyBorder="1" applyFont="1">
      <alignment readingOrder="0"/>
    </xf>
    <xf borderId="44" fillId="5" fontId="1" numFmtId="0" xfId="0" applyAlignment="1" applyBorder="1" applyFont="1">
      <alignment readingOrder="0"/>
    </xf>
    <xf borderId="44" fillId="5" fontId="1" numFmtId="0" xfId="0" applyAlignment="1" applyBorder="1" applyFont="1">
      <alignment readingOrder="0"/>
    </xf>
    <xf borderId="44" fillId="5" fontId="1" numFmtId="0" xfId="0" applyBorder="1" applyFont="1"/>
    <xf borderId="45" fillId="5" fontId="1" numFmtId="0" xfId="0" applyAlignment="1" applyBorder="1" applyFont="1">
      <alignment readingOrder="0"/>
    </xf>
    <xf borderId="46" fillId="5" fontId="1" numFmtId="164" xfId="0" applyAlignment="1" applyBorder="1" applyFont="1" applyNumberFormat="1">
      <alignment readingOrder="0"/>
    </xf>
    <xf borderId="0" fillId="5" fontId="1" numFmtId="0" xfId="0" applyAlignment="1" applyFont="1">
      <alignment readingOrder="0"/>
    </xf>
    <xf borderId="0" fillId="5" fontId="1" numFmtId="0" xfId="0" applyAlignment="1" applyFont="1">
      <alignment readingOrder="0"/>
    </xf>
    <xf borderId="0" fillId="5" fontId="1" numFmtId="0" xfId="0" applyAlignment="1" applyFont="1">
      <alignment readingOrder="0"/>
    </xf>
    <xf borderId="0" fillId="5" fontId="1" numFmtId="0" xfId="0" applyFont="1"/>
    <xf borderId="47" fillId="5" fontId="1" numFmtId="0" xfId="0" applyAlignment="1" applyBorder="1" applyFont="1">
      <alignment readingOrder="0"/>
    </xf>
    <xf borderId="46" fillId="3" fontId="1" numFmtId="164" xfId="0" applyAlignment="1" applyBorder="1" applyFont="1" applyNumberFormat="1">
      <alignment readingOrder="0"/>
    </xf>
    <xf borderId="0" fillId="3" fontId="1" numFmtId="0" xfId="0" applyAlignment="1" applyFont="1">
      <alignment readingOrder="0"/>
    </xf>
    <xf borderId="0" fillId="3" fontId="1" numFmtId="0" xfId="0" applyAlignment="1" applyFont="1">
      <alignment readingOrder="0"/>
    </xf>
    <xf borderId="0" fillId="3" fontId="1" numFmtId="0" xfId="0" applyAlignment="1" applyFont="1">
      <alignment readingOrder="0"/>
    </xf>
    <xf borderId="0" fillId="3" fontId="1" numFmtId="0" xfId="0" applyFont="1"/>
    <xf borderId="47" fillId="3" fontId="1" numFmtId="0" xfId="0" applyAlignment="1" applyBorder="1" applyFont="1">
      <alignment readingOrder="0"/>
    </xf>
    <xf borderId="50" fillId="4" fontId="1" numFmtId="164" xfId="0" applyAlignment="1" applyBorder="1" applyFont="1" applyNumberFormat="1">
      <alignment readingOrder="0"/>
    </xf>
    <xf borderId="51" fillId="4" fontId="1" numFmtId="0" xfId="0" applyAlignment="1" applyBorder="1" applyFont="1">
      <alignment readingOrder="0"/>
    </xf>
    <xf borderId="51" fillId="4" fontId="1" numFmtId="0" xfId="0" applyAlignment="1" applyBorder="1" applyFont="1">
      <alignment readingOrder="0"/>
    </xf>
    <xf borderId="51" fillId="4" fontId="1" numFmtId="0" xfId="0" applyAlignment="1" applyBorder="1" applyFont="1">
      <alignment readingOrder="0"/>
    </xf>
    <xf borderId="51" fillId="4" fontId="1" numFmtId="0" xfId="0" applyBorder="1" applyFont="1"/>
    <xf borderId="52" fillId="4" fontId="1" numFmtId="0" xfId="0" applyAlignment="1" applyBorder="1" applyFont="1">
      <alignment readingOrder="0"/>
    </xf>
    <xf borderId="43" fillId="13" fontId="1" numFmtId="164" xfId="0" applyAlignment="1" applyBorder="1" applyFont="1" applyNumberFormat="1">
      <alignment readingOrder="0"/>
    </xf>
    <xf borderId="44" fillId="13" fontId="1" numFmtId="0" xfId="0" applyAlignment="1" applyBorder="1" applyFont="1">
      <alignment readingOrder="0"/>
    </xf>
    <xf borderId="44" fillId="13" fontId="1" numFmtId="0" xfId="0" applyAlignment="1" applyBorder="1" applyFont="1">
      <alignment readingOrder="0"/>
    </xf>
    <xf borderId="44" fillId="13" fontId="1" numFmtId="0" xfId="0" applyAlignment="1" applyBorder="1" applyFont="1">
      <alignment readingOrder="0"/>
    </xf>
    <xf borderId="44" fillId="13" fontId="1" numFmtId="0" xfId="0" applyBorder="1" applyFont="1"/>
    <xf borderId="45" fillId="13" fontId="1" numFmtId="0" xfId="0" applyAlignment="1" applyBorder="1" applyFont="1">
      <alignment readingOrder="0"/>
    </xf>
    <xf borderId="48" fillId="13" fontId="1" numFmtId="164" xfId="0" applyAlignment="1" applyBorder="1" applyFont="1" applyNumberFormat="1">
      <alignment readingOrder="0"/>
    </xf>
    <xf borderId="34" fillId="13" fontId="1" numFmtId="0" xfId="0" applyAlignment="1" applyBorder="1" applyFont="1">
      <alignment readingOrder="0"/>
    </xf>
    <xf borderId="34" fillId="13" fontId="1" numFmtId="0" xfId="0" applyAlignment="1" applyBorder="1" applyFont="1">
      <alignment readingOrder="0"/>
    </xf>
    <xf borderId="34" fillId="13" fontId="1" numFmtId="0" xfId="0" applyAlignment="1" applyBorder="1" applyFont="1">
      <alignment readingOrder="0"/>
    </xf>
    <xf borderId="34" fillId="13" fontId="1" numFmtId="0" xfId="0" applyBorder="1" applyFont="1"/>
    <xf borderId="49" fillId="13" fontId="1" numFmtId="0" xfId="0" applyAlignment="1" applyBorder="1" applyFont="1">
      <alignment readingOrder="0"/>
    </xf>
    <xf borderId="46" fillId="13" fontId="1" numFmtId="164" xfId="0" applyAlignment="1" applyBorder="1" applyFont="1" applyNumberFormat="1">
      <alignment readingOrder="0"/>
    </xf>
    <xf borderId="0" fillId="13" fontId="1" numFmtId="0" xfId="0" applyAlignment="1" applyFont="1">
      <alignment readingOrder="0"/>
    </xf>
    <xf borderId="0" fillId="13" fontId="1" numFmtId="0" xfId="0" applyAlignment="1" applyFont="1">
      <alignment readingOrder="0"/>
    </xf>
    <xf borderId="0" fillId="13" fontId="1" numFmtId="0" xfId="0" applyAlignment="1" applyFont="1">
      <alignment readingOrder="0"/>
    </xf>
    <xf borderId="0" fillId="13" fontId="1" numFmtId="0" xfId="0" applyFont="1"/>
    <xf borderId="47" fillId="13" fontId="1" numFmtId="0" xfId="0" applyAlignment="1" applyBorder="1" applyFont="1">
      <alignment readingOrder="0"/>
    </xf>
    <xf borderId="50" fillId="13" fontId="1" numFmtId="164" xfId="0" applyAlignment="1" applyBorder="1" applyFont="1" applyNumberFormat="1">
      <alignment readingOrder="0"/>
    </xf>
    <xf borderId="51" fillId="13" fontId="1" numFmtId="0" xfId="0" applyAlignment="1" applyBorder="1" applyFont="1">
      <alignment readingOrder="0"/>
    </xf>
    <xf borderId="51" fillId="13" fontId="1" numFmtId="0" xfId="0" applyAlignment="1" applyBorder="1" applyFont="1">
      <alignment readingOrder="0"/>
    </xf>
    <xf borderId="51" fillId="13" fontId="1" numFmtId="0" xfId="0" applyAlignment="1" applyBorder="1" applyFont="1">
      <alignment readingOrder="0"/>
    </xf>
    <xf borderId="51" fillId="13" fontId="1" numFmtId="0" xfId="0" applyBorder="1" applyFont="1"/>
    <xf borderId="52" fillId="13" fontId="1" numFmtId="0" xfId="0" applyAlignment="1" applyBorder="1" applyFont="1">
      <alignment readingOrder="0"/>
    </xf>
    <xf borderId="33" fillId="0" fontId="33" numFmtId="0" xfId="0" applyAlignment="1" applyBorder="1" applyFont="1">
      <alignment horizontal="center" vertical="bottom"/>
    </xf>
    <xf borderId="33" fillId="0" fontId="33" numFmtId="0" xfId="0" applyAlignment="1" applyBorder="1" applyFont="1">
      <alignment horizontal="center" readingOrder="0" vertical="bottom"/>
    </xf>
    <xf borderId="33" fillId="0" fontId="34" numFmtId="0" xfId="0" applyAlignment="1" applyBorder="1" applyFont="1">
      <alignment vertical="bottom"/>
    </xf>
    <xf borderId="33" fillId="0" fontId="34" numFmtId="0" xfId="0" applyAlignment="1" applyBorder="1" applyFont="1">
      <alignment horizontal="center" vertical="bottom"/>
    </xf>
    <xf borderId="0" fillId="12" fontId="28" numFmtId="0" xfId="0" applyAlignment="1" applyFont="1">
      <alignment readingOrder="0"/>
    </xf>
    <xf borderId="0" fillId="2" fontId="3" numFmtId="0" xfId="0" applyAlignment="1" applyFont="1">
      <alignment horizontal="left" readingOrder="0"/>
    </xf>
    <xf borderId="0" fillId="0" fontId="1" numFmtId="168" xfId="0" applyAlignment="1" applyFont="1" applyNumberFormat="1">
      <alignment readingOrder="0"/>
    </xf>
    <xf borderId="0" fillId="0" fontId="35" numFmtId="0" xfId="0" applyAlignment="1" applyFont="1">
      <alignment vertical="bottom"/>
    </xf>
    <xf borderId="0" fillId="0" fontId="36" numFmtId="0" xfId="0" applyAlignment="1" applyFont="1">
      <alignment readingOrder="0" vertical="bottom"/>
    </xf>
    <xf borderId="0" fillId="0" fontId="37" numFmtId="0" xfId="0" applyAlignment="1" applyFont="1">
      <alignment vertical="bottom"/>
    </xf>
    <xf borderId="0" fillId="0" fontId="38" numFmtId="0" xfId="0" applyAlignment="1" applyFont="1">
      <alignment horizontal="center" readingOrder="0"/>
    </xf>
    <xf borderId="0" fillId="0" fontId="39" numFmtId="0" xfId="0" applyAlignment="1" applyFont="1">
      <alignment horizontal="center"/>
    </xf>
    <xf borderId="43" fillId="0" fontId="40" numFmtId="0" xfId="0" applyAlignment="1" applyBorder="1" applyFont="1">
      <alignment vertical="bottom"/>
    </xf>
    <xf borderId="44" fillId="0" fontId="35" numFmtId="0" xfId="0" applyAlignment="1" applyBorder="1" applyFont="1">
      <alignment vertical="bottom"/>
    </xf>
    <xf borderId="44" fillId="0" fontId="35" numFmtId="0" xfId="0" applyAlignment="1" applyBorder="1" applyFont="1">
      <alignment horizontal="left" vertical="bottom"/>
    </xf>
    <xf borderId="44" fillId="0" fontId="41" numFmtId="0" xfId="0" applyBorder="1" applyFont="1"/>
    <xf borderId="45" fillId="0" fontId="41" numFmtId="0" xfId="0" applyBorder="1" applyFont="1"/>
    <xf borderId="45" fillId="0" fontId="9" numFmtId="0" xfId="0" applyAlignment="1" applyBorder="1" applyFont="1">
      <alignment vertical="bottom"/>
    </xf>
    <xf borderId="46" fillId="0" fontId="37" numFmtId="0" xfId="0" applyAlignment="1" applyBorder="1" applyFont="1">
      <alignment vertical="bottom"/>
    </xf>
    <xf borderId="47" fillId="0" fontId="35" numFmtId="0" xfId="0" applyAlignment="1" applyBorder="1" applyFont="1">
      <alignment vertical="bottom"/>
    </xf>
    <xf borderId="47" fillId="0" fontId="9" numFmtId="0" xfId="0" applyAlignment="1" applyBorder="1" applyFont="1">
      <alignment vertical="bottom"/>
    </xf>
    <xf borderId="46" fillId="0" fontId="40" numFmtId="0" xfId="0" applyAlignment="1" applyBorder="1" applyFont="1">
      <alignment vertical="bottom"/>
    </xf>
    <xf borderId="0" fillId="0" fontId="35" numFmtId="49" xfId="0" applyAlignment="1" applyFont="1" applyNumberFormat="1">
      <alignment horizontal="left" readingOrder="0" vertical="bottom"/>
    </xf>
    <xf borderId="0" fillId="0" fontId="35" numFmtId="0" xfId="0" applyAlignment="1" applyFont="1">
      <alignment shrinkToFit="0" vertical="bottom" wrapText="1"/>
    </xf>
    <xf borderId="47" fillId="0" fontId="41" numFmtId="0" xfId="0" applyBorder="1" applyFont="1"/>
    <xf borderId="46" fillId="0" fontId="35" numFmtId="0" xfId="0" applyAlignment="1" applyBorder="1" applyFont="1">
      <alignment vertical="bottom"/>
    </xf>
    <xf borderId="46" fillId="0" fontId="40" numFmtId="0" xfId="0" applyAlignment="1" applyBorder="1" applyFont="1">
      <alignment readingOrder="0" vertical="bottom"/>
    </xf>
    <xf borderId="48" fillId="0" fontId="40" numFmtId="0" xfId="0" applyAlignment="1" applyBorder="1" applyFont="1">
      <alignment vertical="bottom"/>
    </xf>
    <xf borderId="34" fillId="0" fontId="35" numFmtId="0" xfId="0" applyAlignment="1" applyBorder="1" applyFont="1">
      <alignment vertical="bottom"/>
    </xf>
    <xf borderId="49" fillId="0" fontId="35" numFmtId="0" xfId="0" applyAlignment="1" applyBorder="1" applyFont="1">
      <alignment vertical="bottom"/>
    </xf>
    <xf borderId="48" fillId="0" fontId="35" numFmtId="0" xfId="0" applyAlignment="1" applyBorder="1" applyFont="1">
      <alignment vertical="bottom"/>
    </xf>
    <xf borderId="34" fillId="0" fontId="9" numFmtId="0" xfId="0" applyAlignment="1" applyBorder="1" applyFont="1">
      <alignment vertical="bottom"/>
    </xf>
    <xf borderId="49" fillId="0" fontId="9" numFmtId="0" xfId="0" applyAlignment="1" applyBorder="1" applyFont="1">
      <alignment vertical="bottom"/>
    </xf>
    <xf borderId="32" fillId="15" fontId="42" numFmtId="0" xfId="0" applyAlignment="1" applyBorder="1" applyFill="1" applyFont="1">
      <alignment horizontal="center" vertical="bottom"/>
    </xf>
    <xf borderId="44" fillId="15" fontId="42" numFmtId="0" xfId="0" applyAlignment="1" applyBorder="1" applyFont="1">
      <alignment horizontal="center" vertical="bottom"/>
    </xf>
    <xf borderId="53" fillId="15" fontId="42" numFmtId="0" xfId="0" applyAlignment="1" applyBorder="1" applyFont="1">
      <alignment horizontal="center" vertical="bottom"/>
    </xf>
    <xf borderId="0" fillId="15" fontId="42" numFmtId="0" xfId="0" applyAlignment="1" applyFont="1">
      <alignment horizontal="center" vertical="bottom"/>
    </xf>
    <xf borderId="43" fillId="0" fontId="30" numFmtId="0" xfId="0" applyAlignment="1" applyBorder="1" applyFont="1">
      <alignment horizontal="center" vertical="bottom"/>
    </xf>
    <xf borderId="46" fillId="0" fontId="30" numFmtId="0" xfId="0" applyAlignment="1" applyBorder="1" applyFont="1">
      <alignment horizontal="left" vertical="bottom"/>
    </xf>
    <xf borderId="46" fillId="0" fontId="30" numFmtId="4" xfId="0" applyAlignment="1" applyBorder="1" applyFont="1" applyNumberFormat="1">
      <alignment horizontal="right" vertical="bottom"/>
    </xf>
    <xf borderId="53" fillId="0" fontId="30" numFmtId="4" xfId="0" applyAlignment="1" applyBorder="1" applyFont="1" applyNumberFormat="1">
      <alignment horizontal="right" vertical="bottom"/>
    </xf>
    <xf borderId="46" fillId="0" fontId="30" numFmtId="0" xfId="0" applyAlignment="1" applyBorder="1" applyFont="1">
      <alignment horizontal="center" vertical="bottom"/>
    </xf>
    <xf borderId="47" fillId="0" fontId="30" numFmtId="4" xfId="0" applyAlignment="1" applyBorder="1" applyFont="1" applyNumberFormat="1">
      <alignment horizontal="right" vertical="bottom"/>
    </xf>
    <xf borderId="0" fillId="0" fontId="9" numFmtId="0" xfId="0" applyAlignment="1" applyFont="1">
      <alignment vertical="center"/>
    </xf>
    <xf borderId="48" fillId="0" fontId="30" numFmtId="0" xfId="0" applyAlignment="1" applyBorder="1" applyFont="1">
      <alignment horizontal="center" vertical="bottom"/>
    </xf>
    <xf borderId="48" fillId="0" fontId="30" numFmtId="0" xfId="0" applyAlignment="1" applyBorder="1" applyFont="1">
      <alignment horizontal="left" vertical="bottom"/>
    </xf>
    <xf borderId="34" fillId="0" fontId="41" numFmtId="0" xfId="0" applyBorder="1" applyFont="1"/>
    <xf borderId="49" fillId="0" fontId="41" numFmtId="0" xfId="0" applyBorder="1" applyFont="1"/>
    <xf borderId="48" fillId="0" fontId="30" numFmtId="4" xfId="0" applyAlignment="1" applyBorder="1" applyFont="1" applyNumberFormat="1">
      <alignment horizontal="right" vertical="bottom"/>
    </xf>
    <xf borderId="54" fillId="0" fontId="30" numFmtId="4" xfId="0" applyAlignment="1" applyBorder="1" applyFont="1" applyNumberFormat="1">
      <alignment horizontal="right" vertical="bottom"/>
    </xf>
    <xf borderId="45" fillId="0" fontId="35" numFmtId="0" xfId="0" applyAlignment="1" applyBorder="1" applyFont="1">
      <alignment vertical="bottom"/>
    </xf>
    <xf borderId="0" fillId="0" fontId="40" numFmtId="0" xfId="0" applyAlignment="1" applyFont="1">
      <alignment vertical="bottom"/>
    </xf>
    <xf borderId="47" fillId="0" fontId="37" numFmtId="2" xfId="0" applyAlignment="1" applyBorder="1" applyFont="1" applyNumberFormat="1">
      <alignment horizontal="right" vertical="bottom"/>
    </xf>
    <xf borderId="47" fillId="0" fontId="1" numFmtId="0" xfId="0" applyBorder="1" applyFont="1"/>
    <xf borderId="34" fillId="0" fontId="40" numFmtId="0" xfId="0" applyAlignment="1" applyBorder="1" applyFont="1">
      <alignment vertical="bottom"/>
    </xf>
    <xf borderId="34" fillId="0" fontId="37" numFmtId="0" xfId="0" applyAlignment="1" applyBorder="1" applyFont="1">
      <alignment vertical="bottom"/>
    </xf>
    <xf borderId="49" fillId="0" fontId="37" numFmtId="2" xfId="0" applyAlignment="1" applyBorder="1" applyFont="1" applyNumberFormat="1">
      <alignment horizontal="right" vertical="bottom"/>
    </xf>
    <xf borderId="43" fillId="0" fontId="43" numFmtId="0" xfId="0" applyAlignment="1" applyBorder="1" applyFont="1">
      <alignment horizontal="center" vertical="center"/>
    </xf>
    <xf borderId="43" fillId="0" fontId="40" numFmtId="0" xfId="0" applyBorder="1" applyFont="1"/>
    <xf borderId="45" fillId="0" fontId="37" numFmtId="2" xfId="0" applyAlignment="1" applyBorder="1" applyFont="1" applyNumberFormat="1">
      <alignment horizontal="right"/>
    </xf>
    <xf borderId="48" fillId="0" fontId="41" numFmtId="0" xfId="0" applyBorder="1" applyFont="1"/>
    <xf borderId="43" fillId="0" fontId="40" numFmtId="0" xfId="0" applyAlignment="1" applyBorder="1" applyFont="1">
      <alignment horizontal="center" vertical="bottom"/>
    </xf>
    <xf borderId="44" fillId="0" fontId="37" numFmtId="0" xfId="0" applyAlignment="1" applyBorder="1" applyFont="1">
      <alignment vertical="bottom"/>
    </xf>
    <xf borderId="45" fillId="0" fontId="37" numFmtId="0" xfId="0" applyAlignment="1" applyBorder="1" applyFont="1">
      <alignment vertical="bottom"/>
    </xf>
    <xf borderId="43" fillId="0" fontId="37" numFmtId="0" xfId="0" applyAlignment="1" applyBorder="1" applyFont="1">
      <alignment readingOrder="0" vertical="bottom"/>
    </xf>
    <xf borderId="0" fillId="0" fontId="37" numFmtId="0" xfId="0" applyAlignment="1" applyFont="1">
      <alignment readingOrder="0" vertical="bottom"/>
    </xf>
    <xf borderId="47" fillId="0" fontId="37" numFmtId="0" xfId="0" applyAlignment="1" applyBorder="1" applyFont="1">
      <alignment vertical="bottom"/>
    </xf>
    <xf borderId="50" fillId="0" fontId="37" numFmtId="0" xfId="0" applyAlignment="1" applyBorder="1" applyFont="1">
      <alignment readingOrder="0" vertical="bottom"/>
    </xf>
    <xf borderId="52" fillId="0" fontId="41" numFmtId="0" xfId="0" applyBorder="1" applyFont="1"/>
    <xf borderId="46" fillId="0" fontId="37" numFmtId="0" xfId="0" applyAlignment="1" applyBorder="1" applyFont="1">
      <alignment horizontal="center" vertical="bottom"/>
    </xf>
    <xf borderId="0" fillId="2" fontId="44" numFmtId="0" xfId="0" applyAlignment="1" applyFont="1">
      <alignment vertical="bottom"/>
    </xf>
    <xf borderId="46" fillId="0" fontId="37" numFmtId="0" xfId="0" applyAlignment="1" applyBorder="1" applyFont="1">
      <alignment horizontal="left" readingOrder="0" vertical="bottom"/>
    </xf>
    <xf borderId="46" fillId="0" fontId="37" numFmtId="0" xfId="0" applyAlignment="1" applyBorder="1" applyFont="1">
      <alignment readingOrder="0" vertical="bottom"/>
    </xf>
    <xf borderId="48" fillId="0" fontId="37" numFmtId="0" xfId="0" applyAlignment="1" applyBorder="1" applyFont="1">
      <alignment vertical="bottom"/>
    </xf>
    <xf borderId="49" fillId="0" fontId="37" numFmtId="0" xfId="0" applyAlignment="1" applyBorder="1" applyFont="1">
      <alignment vertical="bottom"/>
    </xf>
    <xf borderId="44" fillId="0" fontId="35" numFmtId="49" xfId="0" applyAlignment="1" applyBorder="1" applyFont="1" applyNumberFormat="1">
      <alignment horizontal="left" readingOrder="0" vertical="bottom"/>
    </xf>
    <xf borderId="43" fillId="0" fontId="40" numFmtId="0" xfId="0" applyAlignment="1" applyBorder="1" applyFont="1">
      <alignment readingOrder="0" vertical="bottom"/>
    </xf>
    <xf borderId="44" fillId="0" fontId="35" numFmtId="0" xfId="0" applyAlignment="1" applyBorder="1" applyFont="1">
      <alignment readingOrder="0" vertical="bottom"/>
    </xf>
    <xf borderId="0" fillId="0" fontId="35" numFmtId="0" xfId="0" applyAlignment="1" applyFont="1">
      <alignment readingOrder="0" vertical="bottom"/>
    </xf>
    <xf borderId="46" fillId="0" fontId="40" numFmtId="0" xfId="0" applyAlignment="1" applyBorder="1" applyFont="1">
      <alignment vertical="top"/>
    </xf>
    <xf borderId="0" fillId="0" fontId="35" numFmtId="0" xfId="0" applyAlignment="1" applyFont="1">
      <alignment readingOrder="0" shrinkToFit="0" vertical="top" wrapText="1"/>
    </xf>
    <xf borderId="48" fillId="0" fontId="40" numFmtId="0" xfId="0" applyAlignment="1" applyBorder="1" applyFont="1">
      <alignment readingOrder="0" vertical="bottom"/>
    </xf>
    <xf borderId="34" fillId="0" fontId="35" numFmtId="0" xfId="0" applyAlignment="1" applyBorder="1" applyFont="1">
      <alignment readingOrder="0" vertical="bottom"/>
    </xf>
    <xf borderId="44" fillId="15" fontId="42" numFmtId="0" xfId="0" applyAlignment="1" applyBorder="1" applyFont="1">
      <alignment horizontal="center" readingOrder="0" vertical="bottom"/>
    </xf>
    <xf borderId="32" fillId="15" fontId="42" numFmtId="0" xfId="0" applyAlignment="1" applyBorder="1" applyFont="1">
      <alignment horizontal="center" readingOrder="0" vertical="bottom"/>
    </xf>
    <xf borderId="43" fillId="15" fontId="42" numFmtId="0" xfId="0" applyAlignment="1" applyBorder="1" applyFont="1">
      <alignment horizontal="center" readingOrder="0" vertical="bottom"/>
    </xf>
    <xf borderId="53" fillId="15" fontId="42" numFmtId="0" xfId="0" applyAlignment="1" applyBorder="1" applyFont="1">
      <alignment horizontal="center" vertical="top"/>
    </xf>
    <xf borderId="0" fillId="15" fontId="42" numFmtId="0" xfId="0" applyAlignment="1" applyFont="1">
      <alignment horizontal="center" readingOrder="0" vertical="bottom"/>
    </xf>
    <xf borderId="0" fillId="15" fontId="42" numFmtId="0" xfId="0" applyAlignment="1" applyFont="1">
      <alignment horizontal="center" readingOrder="0" vertical="top"/>
    </xf>
    <xf borderId="32" fillId="0" fontId="30" numFmtId="0" xfId="0" applyAlignment="1" applyBorder="1" applyFont="1">
      <alignment horizontal="center" readingOrder="0" vertical="bottom"/>
    </xf>
    <xf borderId="0" fillId="16" fontId="30" numFmtId="0" xfId="0" applyAlignment="1" applyFill="1" applyFont="1">
      <alignment readingOrder="0"/>
    </xf>
    <xf borderId="32" fillId="0" fontId="30" numFmtId="4" xfId="0" applyAlignment="1" applyBorder="1" applyFont="1" applyNumberFormat="1">
      <alignment horizontal="right" readingOrder="0" vertical="bottom"/>
    </xf>
    <xf borderId="43" fillId="0" fontId="30" numFmtId="4" xfId="0" applyAlignment="1" applyBorder="1" applyFont="1" applyNumberFormat="1">
      <alignment horizontal="right" vertical="bottom"/>
    </xf>
    <xf borderId="45" fillId="0" fontId="30" numFmtId="4" xfId="0" applyAlignment="1" applyBorder="1" applyFont="1" applyNumberFormat="1">
      <alignment horizontal="right" readingOrder="0" vertical="bottom"/>
    </xf>
    <xf borderId="53" fillId="0" fontId="30" numFmtId="0" xfId="0" applyAlignment="1" applyBorder="1" applyFont="1">
      <alignment horizontal="center" readingOrder="0" vertical="bottom"/>
    </xf>
    <xf borderId="0" fillId="2" fontId="30" numFmtId="0" xfId="0" applyAlignment="1" applyFont="1">
      <alignment readingOrder="0"/>
    </xf>
    <xf borderId="0" fillId="0" fontId="30" numFmtId="0" xfId="0" applyAlignment="1" applyFont="1">
      <alignment readingOrder="0"/>
    </xf>
    <xf borderId="53" fillId="0" fontId="30" numFmtId="4" xfId="0" applyAlignment="1" applyBorder="1" applyFont="1" applyNumberFormat="1">
      <alignment horizontal="right" readingOrder="0" vertical="bottom"/>
    </xf>
    <xf borderId="47" fillId="0" fontId="30" numFmtId="4" xfId="0" applyAlignment="1" applyBorder="1" applyFont="1" applyNumberFormat="1">
      <alignment horizontal="right" readingOrder="0" vertical="bottom"/>
    </xf>
    <xf borderId="53" fillId="0" fontId="30" numFmtId="0" xfId="0" applyAlignment="1" applyBorder="1" applyFont="1">
      <alignment horizontal="center" vertical="bottom"/>
    </xf>
    <xf borderId="46" fillId="16" fontId="30" numFmtId="0" xfId="0" applyAlignment="1" applyBorder="1" applyFont="1">
      <alignment horizontal="left" readingOrder="0" vertical="bottom"/>
    </xf>
    <xf borderId="0" fillId="0" fontId="30" numFmtId="0" xfId="0" applyAlignment="1" applyFont="1">
      <alignment horizontal="left" vertical="bottom"/>
    </xf>
    <xf borderId="47" fillId="0" fontId="30" numFmtId="0" xfId="0" applyAlignment="1" applyBorder="1" applyFont="1">
      <alignment horizontal="left" vertical="bottom"/>
    </xf>
    <xf borderId="46" fillId="2" fontId="30" numFmtId="0" xfId="0" applyAlignment="1" applyBorder="1" applyFont="1">
      <alignment horizontal="left" readingOrder="0" vertical="bottom"/>
    </xf>
    <xf borderId="54" fillId="0" fontId="30" numFmtId="0" xfId="0" applyAlignment="1" applyBorder="1" applyFont="1">
      <alignment horizontal="center" vertical="bottom"/>
    </xf>
    <xf borderId="49" fillId="0" fontId="30" numFmtId="4" xfId="0" applyAlignment="1" applyBorder="1" applyFont="1" applyNumberFormat="1">
      <alignment horizontal="right" vertical="bottom"/>
    </xf>
    <xf borderId="44" fillId="0" fontId="35" numFmtId="0" xfId="0" applyAlignment="1" applyBorder="1" applyFont="1">
      <alignment horizontal="left" readingOrder="0" vertical="bottom"/>
    </xf>
    <xf borderId="43" fillId="0" fontId="30" numFmtId="0" xfId="0" applyAlignment="1" applyBorder="1" applyFont="1">
      <alignment horizontal="center" readingOrder="0" vertical="bottom"/>
    </xf>
    <xf borderId="46" fillId="0" fontId="30" numFmtId="0" xfId="0" applyAlignment="1" applyBorder="1" applyFont="1">
      <alignment horizontal="left" readingOrder="0" vertical="bottom"/>
    </xf>
    <xf borderId="46" fillId="0" fontId="30" numFmtId="4" xfId="0" applyAlignment="1" applyBorder="1" applyFont="1" applyNumberFormat="1">
      <alignment horizontal="right" readingOrder="0" vertical="bottom"/>
    </xf>
    <xf borderId="47" fillId="0" fontId="45" numFmtId="0" xfId="0" applyBorder="1" applyFont="1"/>
    <xf quotePrefix="1" borderId="44" fillId="0" fontId="35" numFmtId="0" xfId="0" applyAlignment="1" applyBorder="1" applyFont="1">
      <alignment horizontal="left" readingOrder="0" vertical="bottom"/>
    </xf>
    <xf borderId="46" fillId="0" fontId="35" numFmtId="0" xfId="0" applyAlignment="1" applyBorder="1" applyFont="1">
      <alignment readingOrder="0" vertical="bottom"/>
    </xf>
    <xf borderId="46" fillId="0" fontId="30" numFmtId="0" xfId="0" applyAlignment="1" applyBorder="1" applyFont="1">
      <alignment horizontal="center" readingOrder="0" vertical="bottom"/>
    </xf>
    <xf borderId="47" fillId="0" fontId="37" numFmtId="2" xfId="0" applyAlignment="1" applyBorder="1" applyFont="1" applyNumberFormat="1">
      <alignment horizontal="right" readingOrder="0" vertical="bottom"/>
    </xf>
    <xf borderId="0" fillId="0" fontId="35" numFmtId="0" xfId="0" applyAlignment="1" applyFont="1">
      <alignment readingOrder="0" shrinkToFit="0" vertical="bottom" wrapText="1"/>
    </xf>
    <xf borderId="43" fillId="0" fontId="30" numFmtId="0" xfId="0" applyAlignment="1" applyBorder="1" applyFont="1">
      <alignment horizontal="center" readingOrder="0" vertical="bottom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BB463C"/>
          <bgColor rgb="FFBB463C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4A568D"/>
          <bgColor rgb="FF4A568D"/>
        </patternFill>
      </fill>
      <border/>
    </dxf>
  </dxfs>
  <tableStyles count="9">
    <tableStyle count="4" pivot="0" name="orders-style">
      <tableStyleElement dxfId="1" type="headerRow"/>
      <tableStyleElement dxfId="2" type="firstRowStripe"/>
      <tableStyleElement dxfId="3" type="secondRowStripe"/>
      <tableStyleElement size="0" type="wholeTable"/>
    </tableStyle>
    <tableStyle count="4" pivot="0" name="payments-style">
      <tableStyleElement dxfId="4" type="headerRow"/>
      <tableStyleElement dxfId="2" type="firstRowStripe"/>
      <tableStyleElement dxfId="5" type="secondRowStripe"/>
      <tableStyleElement size="0" type="wholeTable"/>
    </tableStyle>
    <tableStyle count="4" pivot="0" name="customers-style">
      <tableStyleElement dxfId="6" type="headerRow"/>
      <tableStyleElement dxfId="2" type="firstRowStripe"/>
      <tableStyleElement dxfId="3" type="secondRowStripe"/>
      <tableStyleElement size="0" type="wholeTable"/>
    </tableStyle>
    <tableStyle count="4" pivot="0" name="feb25-style">
      <tableStyleElement dxfId="4" type="headerRow"/>
      <tableStyleElement dxfId="2" type="firstRowStripe"/>
      <tableStyleElement dxfId="5" type="secondRowStripe"/>
      <tableStyleElement size="0" type="wholeTable"/>
    </tableStyle>
    <tableStyle count="4" pivot="0" name="mar25-style">
      <tableStyleElement dxfId="4" type="headerRow"/>
      <tableStyleElement dxfId="2" type="firstRowStripe"/>
      <tableStyleElement dxfId="5" type="secondRowStripe"/>
      <tableStyleElement size="0" type="wholeTable"/>
    </tableStyle>
    <tableStyle count="4" pivot="0" name="apr25-style">
      <tableStyleElement dxfId="4" type="headerRow"/>
      <tableStyleElement dxfId="2" type="firstRowStripe"/>
      <tableStyleElement dxfId="5" type="secondRowStripe"/>
      <tableStyleElement size="0" type="wholeTable"/>
    </tableStyle>
    <tableStyle count="4" pivot="0" name="sum 1-15 feb 25-style">
      <tableStyleElement dxfId="4" type="headerRow"/>
      <tableStyleElement dxfId="2" type="firstRowStripe"/>
      <tableStyleElement dxfId="5" type="secondRowStripe"/>
      <tableStyleElement size="0" type="wholeTable"/>
    </tableStyle>
    <tableStyle count="2" pivot="0" name="sum 1-15 feb 25-style 2">
      <tableStyleElement dxfId="2" type="firstRowStripe"/>
      <tableStyleElement dxfId="5" type="secondRowStripe"/>
    </tableStyle>
    <tableStyle count="2" pivot="0" name="sum 1-15 feb 25-style 3"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กราฟแสดงผลสรุปยอดขายผัก(กก.) แต่ล่ะชนิด ในแต่ล่ะเดือน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'report statistic'!$Q$12</c:f>
            </c:strRef>
          </c:tx>
          <c:spPr>
            <a:ln cmpd="sng" w="19050">
              <a:solidFill>
                <a:srgbClr val="FF0000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FF0000">
                  <a:alpha val="100000"/>
                </a:srgbClr>
              </a:solidFill>
              <a:ln cmpd="sng">
                <a:solidFill>
                  <a:srgbClr val="FF0000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statistic'!$Q$13:$Q$20</c:f>
              <c:numCache/>
            </c:numRef>
          </c:val>
          <c:smooth val="1"/>
        </c:ser>
        <c:ser>
          <c:idx val="1"/>
          <c:order val="1"/>
          <c:tx>
            <c:strRef>
              <c:f>'report statistic'!$R$12</c:f>
            </c:strRef>
          </c:tx>
          <c:spPr>
            <a:ln cmpd="sng" w="19050">
              <a:solidFill>
                <a:srgbClr val="6AA84F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6AA84F">
                  <a:alpha val="100000"/>
                </a:srgbClr>
              </a:solidFill>
              <a:ln cmpd="sng">
                <a:solidFill>
                  <a:srgbClr val="6AA84F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statistic'!$R$13:$R$20</c:f>
              <c:numCache/>
            </c:numRef>
          </c:val>
          <c:smooth val="1"/>
        </c:ser>
        <c:ser>
          <c:idx val="2"/>
          <c:order val="2"/>
          <c:tx>
            <c:strRef>
              <c:f>'report statistic'!$S$12</c:f>
            </c:strRef>
          </c:tx>
          <c:spPr>
            <a:ln cmpd="sng" w="19050">
              <a:solidFill>
                <a:srgbClr val="00FF00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00FF00">
                  <a:alpha val="100000"/>
                </a:srgbClr>
              </a:solidFill>
              <a:ln cmpd="sng">
                <a:solidFill>
                  <a:srgbClr val="00FF00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statistic'!$S$13:$S$20</c:f>
              <c:numCache/>
            </c:numRef>
          </c:val>
          <c:smooth val="1"/>
        </c:ser>
        <c:ser>
          <c:idx val="3"/>
          <c:order val="3"/>
          <c:tx>
            <c:strRef>
              <c:f>'report statistic'!$T$12</c:f>
            </c:strRef>
          </c:tx>
          <c:spPr>
            <a:ln cmpd="sng" w="19050">
              <a:solidFill>
                <a:srgbClr val="B6D7A8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B6D7A8">
                  <a:alpha val="100000"/>
                </a:srgbClr>
              </a:solidFill>
              <a:ln cmpd="sng">
                <a:solidFill>
                  <a:srgbClr val="B6D7A8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statistic'!$T$13:$T$20</c:f>
              <c:numCache/>
            </c:numRef>
          </c:val>
          <c:smooth val="1"/>
        </c:ser>
        <c:ser>
          <c:idx val="4"/>
          <c:order val="4"/>
          <c:tx>
            <c:strRef>
              <c:f>'report statistic'!$U$12</c:f>
            </c:strRef>
          </c:tx>
          <c:spPr>
            <a:ln cmpd="sng" w="19050">
              <a:solidFill>
                <a:srgbClr val="6FA8DC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6FA8DC">
                  <a:alpha val="100000"/>
                </a:srgbClr>
              </a:solidFill>
              <a:ln cmpd="sng">
                <a:solidFill>
                  <a:srgbClr val="6FA8DC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statistic'!$U$13:$U$20</c:f>
              <c:numCache/>
            </c:numRef>
          </c:val>
          <c:smooth val="1"/>
        </c:ser>
        <c:ser>
          <c:idx val="5"/>
          <c:order val="5"/>
          <c:tx>
            <c:strRef>
              <c:f>'report statistic'!$V$12</c:f>
            </c:strRef>
          </c:tx>
          <c:spPr>
            <a:ln cmpd="sng" w="19050">
              <a:solidFill>
                <a:srgbClr val="A64D79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A64D79">
                  <a:alpha val="100000"/>
                </a:srgbClr>
              </a:solidFill>
              <a:ln cmpd="sng">
                <a:solidFill>
                  <a:srgbClr val="A64D79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statistic'!$V$13:$V$20</c:f>
              <c:numCache/>
            </c:numRef>
          </c:val>
          <c:smooth val="1"/>
        </c:ser>
        <c:ser>
          <c:idx val="6"/>
          <c:order val="6"/>
          <c:tx>
            <c:strRef>
              <c:f>'report statistic'!$W$12</c:f>
            </c:strRef>
          </c:tx>
          <c:spPr>
            <a:ln cmpd="sng" w="19050">
              <a:solidFill>
                <a:srgbClr val="DD7E6B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DD7E6B">
                  <a:alpha val="100000"/>
                </a:srgbClr>
              </a:solidFill>
              <a:ln cmpd="sng">
                <a:solidFill>
                  <a:srgbClr val="DD7E6B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statistic'!$W$13:$W$20</c:f>
              <c:numCache/>
            </c:numRef>
          </c:val>
          <c:smooth val="1"/>
        </c:ser>
        <c:ser>
          <c:idx val="7"/>
          <c:order val="7"/>
          <c:tx>
            <c:strRef>
              <c:f>'report statistic'!$X$12</c:f>
            </c:strRef>
          </c:tx>
          <c:spPr>
            <a:ln cmpd="sng" w="19050">
              <a:solidFill>
                <a:srgbClr val="980000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80000">
                  <a:alpha val="100000"/>
                </a:srgbClr>
              </a:solidFill>
              <a:ln cmpd="sng">
                <a:solidFill>
                  <a:srgbClr val="980000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statistic'!$X$13:$X$20</c:f>
              <c:numCache/>
            </c:numRef>
          </c:val>
          <c:smooth val="1"/>
        </c:ser>
        <c:ser>
          <c:idx val="8"/>
          <c:order val="8"/>
          <c:tx>
            <c:strRef>
              <c:f>'report statistic'!$Z$12</c:f>
            </c:strRef>
          </c:tx>
          <c:spPr>
            <a:ln cmpd="sng" w="19050">
              <a:solidFill>
                <a:srgbClr val="F6B26B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F6B26B">
                  <a:alpha val="100000"/>
                </a:srgbClr>
              </a:solidFill>
              <a:ln cmpd="sng">
                <a:solidFill>
                  <a:srgbClr val="F6B26B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statistic'!$Z$13:$Z$20</c:f>
              <c:numCache/>
            </c:numRef>
          </c:val>
          <c:smooth val="1"/>
        </c:ser>
        <c:ser>
          <c:idx val="9"/>
          <c:order val="9"/>
          <c:tx>
            <c:strRef>
              <c:f>'report statistic'!$AA$12</c:f>
            </c:strRef>
          </c:tx>
          <c:spPr>
            <a:ln cmpd="sng" w="19050">
              <a:solidFill>
                <a:srgbClr val="71C287"/>
              </a:solidFill>
            </a:ln>
          </c:spPr>
          <c:marker>
            <c:symbol val="circle"/>
            <c:size val="7"/>
            <c:spPr>
              <a:solidFill>
                <a:srgbClr val="71C287"/>
              </a:solidFill>
              <a:ln cmpd="sng">
                <a:solidFill>
                  <a:srgbClr val="71C287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statistic'!$AA$13:$AA$20</c:f>
              <c:numCache/>
            </c:numRef>
          </c:val>
          <c:smooth val="1"/>
        </c:ser>
        <c:ser>
          <c:idx val="10"/>
          <c:order val="10"/>
          <c:tx>
            <c:strRef>
              <c:f>'report statistic'!$AB$12</c:f>
            </c:strRef>
          </c:tx>
          <c:spPr>
            <a:ln cmpd="sng" w="19050">
              <a:solidFill>
                <a:srgbClr val="FF994D"/>
              </a:solidFill>
            </a:ln>
          </c:spPr>
          <c:marker>
            <c:symbol val="circle"/>
            <c:size val="7"/>
            <c:spPr>
              <a:solidFill>
                <a:srgbClr val="FF994D"/>
              </a:solidFill>
              <a:ln cmpd="sng">
                <a:solidFill>
                  <a:srgbClr val="FF994D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statistic'!$P$13:$P$20</c:f>
            </c:strRef>
          </c:cat>
          <c:val>
            <c:numRef>
              <c:f>'report statistic'!$AB$13:$AB$20</c:f>
              <c:numCache/>
            </c:numRef>
          </c:val>
          <c:smooth val="1"/>
        </c:ser>
        <c:axId val="837003388"/>
        <c:axId val="1880753590"/>
      </c:lineChart>
      <c:catAx>
        <c:axId val="8370033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0753590"/>
      </c:catAx>
      <c:valAx>
        <c:axId val="18807535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7003388"/>
      </c:valAx>
    </c:plotArea>
    <c:legend>
      <c:legendPos val="r"/>
      <c:overlay val="0"/>
      <c:txPr>
        <a:bodyPr/>
        <a:lstStyle/>
        <a:p>
          <a:pPr lvl="0">
            <a:defRPr b="0" sz="18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ยอดขายรวม (กก) vs. ชื่อผัก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'report statistic'!$Q$58</c:f>
            </c:strRef>
          </c:tx>
          <c:spPr>
            <a:solidFill>
              <a:srgbClr val="93C47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'report statistic'!$P$59:$P$69</c:f>
            </c:strRef>
          </c:cat>
          <c:val>
            <c:numRef>
              <c:f>'report statistic'!$Q$59:$Q$69</c:f>
              <c:numCache/>
            </c:numRef>
          </c:val>
        </c:ser>
        <c:overlap val="100"/>
        <c:axId val="1285024710"/>
        <c:axId val="1479805418"/>
      </c:barChart>
      <c:catAx>
        <c:axId val="12850247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ยอดขารวมทั้งหมด ของผักแต่ล่ะชนิด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9805418"/>
      </c:catAx>
      <c:valAx>
        <c:axId val="14798054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ยอดขายรวม (กก)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50247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2024-12, 2025-01, 2025-02, 2025-03, 2025-04…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report'!$B$2:$B$72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report'!$C$2:$C$72</c:f>
              <c:numCache/>
            </c:numRef>
          </c:val>
        </c:ser>
        <c:ser>
          <c:idx val="2"/>
          <c:order val="2"/>
          <c:spPr>
            <a:solidFill>
              <a:schemeClr val="accent3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report'!$D$2:$D$72</c:f>
              <c:numCache/>
            </c:numRef>
          </c:val>
        </c:ser>
        <c:ser>
          <c:idx val="3"/>
          <c:order val="3"/>
          <c:spPr>
            <a:solidFill>
              <a:schemeClr val="accent4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report'!$E$2:$E$72</c:f>
              <c:numCache/>
            </c:numRef>
          </c:val>
        </c:ser>
        <c:ser>
          <c:idx val="4"/>
          <c:order val="4"/>
          <c:spPr>
            <a:solidFill>
              <a:schemeClr val="accent5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report'!$F$2:$F$72</c:f>
              <c:numCache/>
            </c:numRef>
          </c:val>
        </c:ser>
        <c:ser>
          <c:idx val="5"/>
          <c:order val="5"/>
          <c:spPr>
            <a:solidFill>
              <a:schemeClr val="accent6"/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report'!$G$2:$G$72</c:f>
              <c:numCache/>
            </c:numRef>
          </c:val>
        </c:ser>
        <c:ser>
          <c:idx val="6"/>
          <c:order val="6"/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>
                  <a:alpha val="1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'graph report'!$A$2:$A$72</c:f>
            </c:strRef>
          </c:cat>
          <c:val>
            <c:numRef>
              <c:f>'graph report'!$H$2:$H$72</c:f>
              <c:numCache/>
            </c:numRef>
          </c:val>
        </c:ser>
        <c:ser>
          <c:idx val="7"/>
          <c:order val="7"/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'graph report'!$A$2:$A$72</c:f>
            </c:strRef>
          </c:cat>
          <c:val>
            <c:numRef>
              <c:f>'graph report'!$I$2:$I$72</c:f>
              <c:numCache/>
            </c:numRef>
          </c:val>
        </c:ser>
        <c:ser>
          <c:idx val="8"/>
          <c:order val="8"/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'graph report'!$A$2:$A$72</c:f>
            </c:strRef>
          </c:cat>
          <c:val>
            <c:numRef>
              <c:f>'graph report'!$J$2:$J$72</c:f>
              <c:numCache/>
            </c:numRef>
          </c:val>
        </c:ser>
        <c:overlap val="100"/>
        <c:axId val="1643238563"/>
        <c:axId val="662143826"/>
      </c:barChart>
      <c:catAx>
        <c:axId val="16432385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ลูกค้า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2143826"/>
      </c:catAx>
      <c:valAx>
        <c:axId val="6621438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3238563"/>
      </c:valAx>
    </c:plotArea>
    <c:legend>
      <c:legendPos val="r"/>
      <c:overlay val="0"/>
      <c:txPr>
        <a:bodyPr/>
        <a:lstStyle/>
        <a:p>
          <a:pPr lvl="0">
            <a:defRPr b="0" sz="3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428625</xdr:colOff>
      <xdr:row>22</xdr:row>
      <xdr:rowOff>142875</xdr:rowOff>
    </xdr:from>
    <xdr:ext cx="14944725" cy="77343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17</xdr:col>
      <xdr:colOff>476250</xdr:colOff>
      <xdr:row>61</xdr:row>
      <xdr:rowOff>152400</xdr:rowOff>
    </xdr:from>
    <xdr:ext cx="8820150" cy="50101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238125</xdr:colOff>
      <xdr:row>78</xdr:row>
      <xdr:rowOff>76200</xdr:rowOff>
    </xdr:from>
    <xdr:ext cx="34432875" cy="142208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781050</xdr:colOff>
      <xdr:row>0</xdr:row>
      <xdr:rowOff>114300</xdr:rowOff>
    </xdr:from>
    <xdr:ext cx="2028825" cy="1257300"/>
    <xdr:sp>
      <xdr:nvSpPr>
        <xdr:cNvPr id="3" name="Shape 3"/>
        <xdr:cNvSpPr/>
      </xdr:nvSpPr>
      <xdr:spPr>
        <a:xfrm>
          <a:off x="1070750" y="560400"/>
          <a:ext cx="2551800" cy="1581000"/>
        </a:xfrm>
        <a:prstGeom prst="roundRect">
          <a:avLst>
            <a:gd fmla="val 16667" name="adj"/>
          </a:avLst>
        </a:prstGeom>
        <a:solidFill>
          <a:srgbClr val="43434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ใบส่งสินค้า</a:t>
          </a:r>
          <a:endParaRPr b="1" sz="2400">
            <a:solidFill>
              <a:srgbClr val="FFFFFF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Delivery Sheet</a:t>
          </a:r>
          <a:endParaRPr b="1" sz="24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342900</xdr:colOff>
      <xdr:row>0</xdr:row>
      <xdr:rowOff>0</xdr:rowOff>
    </xdr:from>
    <xdr:ext cx="1485900" cy="14859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781050</xdr:colOff>
      <xdr:row>0</xdr:row>
      <xdr:rowOff>114300</xdr:rowOff>
    </xdr:from>
    <xdr:ext cx="2105025" cy="1304925"/>
    <xdr:sp>
      <xdr:nvSpPr>
        <xdr:cNvPr id="3" name="Shape 3"/>
        <xdr:cNvSpPr/>
      </xdr:nvSpPr>
      <xdr:spPr>
        <a:xfrm>
          <a:off x="1070750" y="560400"/>
          <a:ext cx="2551800" cy="1581000"/>
        </a:xfrm>
        <a:prstGeom prst="roundRect">
          <a:avLst>
            <a:gd fmla="val 16667" name="adj"/>
          </a:avLst>
        </a:prstGeom>
        <a:solidFill>
          <a:srgbClr val="43434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ใบวางบิล</a:t>
          </a:r>
          <a:endParaRPr b="1" sz="2400">
            <a:solidFill>
              <a:srgbClr val="FFFFFF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Invoice</a:t>
          </a:r>
          <a:endParaRPr b="1" sz="24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342900</xdr:colOff>
      <xdr:row>0</xdr:row>
      <xdr:rowOff>0</xdr:rowOff>
    </xdr:from>
    <xdr:ext cx="1485900" cy="14859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695325</xdr:colOff>
      <xdr:row>0</xdr:row>
      <xdr:rowOff>0</xdr:rowOff>
    </xdr:from>
    <xdr:ext cx="2486025" cy="1485900"/>
    <xdr:sp>
      <xdr:nvSpPr>
        <xdr:cNvPr id="3" name="Shape 3"/>
        <xdr:cNvSpPr/>
      </xdr:nvSpPr>
      <xdr:spPr>
        <a:xfrm>
          <a:off x="1070750" y="560400"/>
          <a:ext cx="2551800" cy="1581000"/>
        </a:xfrm>
        <a:prstGeom prst="roundRect">
          <a:avLst>
            <a:gd fmla="val 16667" name="adj"/>
          </a:avLst>
        </a:prstGeom>
        <a:solidFill>
          <a:srgbClr val="43434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ใบเสร็จ</a:t>
          </a:r>
          <a:endParaRPr b="1" sz="2400">
            <a:solidFill>
              <a:srgbClr val="FFFFFF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Receipt </a:t>
          </a:r>
          <a:endParaRPr b="1" sz="24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295275</xdr:colOff>
      <xdr:row>0</xdr:row>
      <xdr:rowOff>38100</xdr:rowOff>
    </xdr:from>
    <xdr:ext cx="1485900" cy="148590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695325</xdr:colOff>
      <xdr:row>0</xdr:row>
      <xdr:rowOff>0</xdr:rowOff>
    </xdr:from>
    <xdr:ext cx="2486025" cy="1485900"/>
    <xdr:sp>
      <xdr:nvSpPr>
        <xdr:cNvPr id="3" name="Shape 3"/>
        <xdr:cNvSpPr/>
      </xdr:nvSpPr>
      <xdr:spPr>
        <a:xfrm>
          <a:off x="1070750" y="560400"/>
          <a:ext cx="2551800" cy="1581000"/>
        </a:xfrm>
        <a:prstGeom prst="roundRect">
          <a:avLst>
            <a:gd fmla="val 16667" name="adj"/>
          </a:avLst>
        </a:prstGeom>
        <a:solidFill>
          <a:srgbClr val="43434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ใบเสร็จ</a:t>
          </a:r>
          <a:endParaRPr b="1" sz="2400">
            <a:solidFill>
              <a:srgbClr val="FFFFFF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Receipt </a:t>
          </a:r>
          <a:endParaRPr b="1" sz="24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295275</xdr:colOff>
      <xdr:row>0</xdr:row>
      <xdr:rowOff>38100</xdr:rowOff>
    </xdr:from>
    <xdr:ext cx="1485900" cy="1485900"/>
    <xdr:pic>
      <xdr:nvPicPr>
        <xdr:cNvPr id="0" name="image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781050</xdr:colOff>
      <xdr:row>0</xdr:row>
      <xdr:rowOff>114300</xdr:rowOff>
    </xdr:from>
    <xdr:ext cx="2028825" cy="1257300"/>
    <xdr:sp>
      <xdr:nvSpPr>
        <xdr:cNvPr id="3" name="Shape 3"/>
        <xdr:cNvSpPr/>
      </xdr:nvSpPr>
      <xdr:spPr>
        <a:xfrm>
          <a:off x="1070750" y="560400"/>
          <a:ext cx="2551800" cy="1581000"/>
        </a:xfrm>
        <a:prstGeom prst="roundRect">
          <a:avLst>
            <a:gd fmla="val 16667" name="adj"/>
          </a:avLst>
        </a:prstGeom>
        <a:solidFill>
          <a:srgbClr val="43434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ใบส่งสินค้า</a:t>
          </a:r>
          <a:endParaRPr b="1" sz="2400">
            <a:solidFill>
              <a:srgbClr val="FFFFFF"/>
            </a:solidFill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rgbClr val="FFFFFF"/>
              </a:solidFill>
            </a:rPr>
            <a:t>Delivery Sheet</a:t>
          </a:r>
          <a:endParaRPr b="1" sz="2400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0</xdr:col>
      <xdr:colOff>342900</xdr:colOff>
      <xdr:row>0</xdr:row>
      <xdr:rowOff>0</xdr:rowOff>
    </xdr:from>
    <xdr:ext cx="1485900" cy="1485900"/>
    <xdr:pic>
      <xdr:nvPicPr>
        <xdr:cNvPr id="0" name="image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L11:N77" sheet="report statistic"/>
  </cacheSource>
  <cacheFields>
    <cacheField name="เดือน" numFmtId="0">
      <sharedItems>
        <s v="2024-12"/>
        <s v="2025-01"/>
        <s v="2025-02"/>
        <s v="2025-03"/>
        <s v="2025-04"/>
        <s v="2025-05"/>
        <s v="2025-06"/>
        <s v="2025-07"/>
      </sharedItems>
    </cacheField>
    <cacheField name="ชื่อผัก" numFmtId="0">
      <sharedItems>
        <s v="Red Oak"/>
        <s v="Green Oak"/>
        <s v="Baby Cos"/>
        <s v="Cos"/>
        <s v="Frillice Iceberg"/>
        <s v="Butter Head"/>
        <s v="Wild Rocket"/>
        <s v="Kale"/>
        <s v="Cherry Tomato"/>
        <s v="Red Coral"/>
        <s v="Italian Basil"/>
        <s v="Mizuna"/>
      </sharedItems>
    </cacheField>
    <cacheField name="ยอดขาย (กก)" numFmtId="0">
      <sharedItems containsSemiMixedTypes="0" containsString="0" containsNumber="1">
        <n v="96.27000000000001"/>
        <n v="79.02000000000001"/>
        <n v="66.52000000000001"/>
        <n v="66.0"/>
        <n v="34.25"/>
        <n v="18.5"/>
        <n v="134.84"/>
        <n v="108.75"/>
        <n v="91.76"/>
        <n v="71.41"/>
        <n v="50.0"/>
        <n v="8.75"/>
        <n v="174.94000000000005"/>
        <n v="157.29000000000002"/>
        <n v="122.22999999999999"/>
        <n v="109.66"/>
        <n v="100.91"/>
        <n v="5.0"/>
        <n v="2.8"/>
        <n v="1.5"/>
        <n v="181.17000000000004"/>
        <n v="159.75000000000003"/>
        <n v="96.00000000000001"/>
        <n v="89.38"/>
        <n v="76.78999999999999"/>
        <n v="6.15"/>
        <n v="6.0"/>
        <n v="1.26"/>
        <n v="145.89999999999998"/>
        <n v="142.1"/>
        <n v="91.65"/>
        <n v="81.83"/>
        <n v="58.879999999999995"/>
        <n v="26.73"/>
        <n v="8.58"/>
        <n v="3.8"/>
        <n v="0.5"/>
        <n v="132.15"/>
        <n v="106.10000000000001"/>
        <n v="97.65"/>
        <n v="78.1"/>
        <n v="24.0"/>
        <n v="2.0"/>
        <n v="1.0"/>
        <n v="134.75"/>
        <n v="104.80000000000001"/>
        <n v="101.75"/>
        <n v="89.7"/>
        <n v="34.5"/>
        <n v="17.0"/>
        <n v="3.2"/>
        <n v="3.0"/>
        <n v="145.6"/>
        <n v="138.35000000000002"/>
        <n v="124.6"/>
        <n v="98.75"/>
        <n v="84.1"/>
        <n v="16.1"/>
        <n v="8.1"/>
        <n v="8.0"/>
        <n v="4.8"/>
        <n v="2.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I11:J23" sheet="report statistic"/>
  </cacheSource>
  <cacheFields>
    <cacheField name="ชื่อผัก" numFmtId="0">
      <sharedItems>
        <s v="Red Oak"/>
        <s v="Green Oak"/>
        <s v="Cos"/>
        <s v="Baby Cos"/>
        <s v="Frillice Iceberg"/>
        <s v="Red Coral"/>
        <s v="Butter Head"/>
        <s v="Wild Rocket"/>
        <s v="Cherry Tomato"/>
        <s v="Mizuna"/>
        <s v="Italian Basil"/>
        <s v="Kale"/>
      </sharedItems>
    </cacheField>
    <cacheField name="ยอดขายรวม (กก)" numFmtId="0">
      <sharedItems containsSemiMixedTypes="0" containsString="0" containsNumber="1">
        <n v="1346.2199999999996"/>
        <n v="1220.6100000000004"/>
        <n v="1200.44"/>
        <n v="1020.5000000000003"/>
        <n v="645.73"/>
        <n v="141.3"/>
        <n v="78.83"/>
        <n v="43.3"/>
        <n v="29.490000000000002"/>
        <n v="24.35"/>
        <n v="9.3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1:G343" sheet="report statistic"/>
  </cacheSource>
  <cacheFields>
    <cacheField name="เดือน" numFmtId="0">
      <sharedItems>
        <s v="2024-12"/>
        <s v="2025-01"/>
        <s v="2025-02"/>
        <s v="2025-03"/>
        <s v="2025-04"/>
        <s v="2025-05"/>
        <s v="2025-06"/>
        <s v="2025-07"/>
        <s v="2025-08"/>
      </sharedItems>
    </cacheField>
    <cacheField name="ลูกค้า" numFmtId="0">
      <sharedItems>
        <s v="ฌาณิ"/>
        <s v="Shounen Yakiniku"/>
        <s v="มุมสเต็ก"/>
        <s v="Morning Tonight"/>
        <s v="Pepper International"/>
        <s v="นิธิกรณ์"/>
        <s v="8 Dining"/>
        <s v="8 Bistro"/>
        <s v="หนู"/>
        <s v="ไวท์เฮ้าส์"/>
        <s v="Baanya Steak House"/>
        <s v="Fat Boy"/>
        <s v="Nailed It Downtown"/>
        <s v="เรื่องของสเต๊ก"/>
        <s v="Brotherly"/>
        <s v="Daya Eatery"/>
        <s v="เสือเล่นไฟ"/>
        <s v="Rare"/>
        <s v="Touch Steak"/>
        <s v="HIP COFFEE"/>
        <s v="สเต๊กลุงหนวด"/>
        <s v="ล้านสลัดByคุณข้าว"/>
        <s v="มันปูแซ่บ"/>
        <s v="Ken Izakaya"/>
        <s v="Shin Coffee"/>
        <s v="NOCT bistro"/>
        <s v="ขนมบ้านคุณย่า"/>
        <s v="บ้านเราสเต็กเฮ้าส์"/>
        <s v="Living&amp;Cooking"/>
        <s v="Den Shabu"/>
        <s v="My Forest cafe&amp;Roasters"/>
        <s v="ครัวกลาง"/>
        <s v="ศิริพลาซ่า"/>
        <s v="เจริญภัณฑ์"/>
        <s v="Ginda wagyu"/>
        <s v="อิ่มอร่อย"/>
        <s v="Food Salad เมืองย่า"/>
        <s v="คริสตรัล"/>
        <s v="Bosco"/>
        <s v="เชิญ ปลาจุ่ม"/>
        <s v="season bbq"/>
        <s v="ข้าวไข่ข้น2"/>
        <s v="polar polar"/>
        <s v="ตำไทบ้าน"/>
        <s v="บ้านอิ่มอร่อย"/>
        <s v="ครัวอิ่มอร่อย"/>
        <s v="ล้านสลัด"/>
        <s v="Smaz"/>
        <s v="Sugar Beam"/>
        <s v="homie"/>
        <s v="Dripping Hill"/>
        <s v="อูรี"/>
        <s v="ยิ้มหวาน"/>
        <s v="Boss"/>
        <s v="De forest"/>
        <s v="ตำไทบ้าน สาขา2"/>
        <s v="ตำไทบ้าน สาขา1"/>
        <s v="ครัวอิ่มอร่อย2"/>
        <s v="ล้านสลัดบายคุณข้าว"/>
        <s v="ความสุข"/>
        <s v="คุณแตงโม บ้านเกาะ"/>
        <s v="คุณตาล.Fat boy"/>
        <s v="พี่หนิง"/>
        <s v="คริสตัลคาเฟ่"/>
        <s v="คุณแป๊ง"/>
        <s v="คุณเบลล์"/>
        <s v="พี่ใหญ่"/>
        <s v="บ้านไร่นายายคำ"/>
        <s v="Daya’s eatery"/>
        <s v="ตลาดเทิดไทย"/>
        <s v="คุณใหญ่"/>
        <s v="คุณอ้อย"/>
        <s v="Shounen Yakiniku2"/>
      </sharedItems>
    </cacheField>
    <cacheField name="sum ยอดขาย" numFmtId="4">
      <sharedItems containsSemiMixedTypes="0" containsString="0" containsNumber="1">
        <n v="5300.0"/>
        <n v="4600.0"/>
        <n v="4300.0"/>
        <n v="2600.0"/>
        <n v="2100.0"/>
        <n v="1700.0"/>
        <n v="1200.0"/>
        <n v="1150.0"/>
        <n v="1000.0"/>
        <n v="900.0"/>
        <n v="800.0"/>
        <n v="760.0"/>
        <n v="700.0"/>
        <n v="600.0"/>
        <n v="550.0"/>
        <n v="540.0"/>
        <n v="520.0"/>
        <n v="500.0"/>
        <n v="400.0"/>
        <n v="300.0"/>
        <n v="250.0"/>
        <n v="200.0"/>
        <n v="100.0"/>
        <n v="6320.0"/>
        <n v="6200.0"/>
        <n v="3840.0"/>
        <n v="3800.0"/>
        <n v="3650.0"/>
        <n v="3555.0"/>
        <n v="2580.0"/>
        <n v="2400.0"/>
        <n v="2265.0"/>
        <n v="2025.0"/>
        <n v="1900.0"/>
        <n v="1800.0"/>
        <n v="1660.0"/>
        <n v="1460.0"/>
        <n v="1260.0"/>
        <n v="780.0"/>
        <n v="750.0"/>
        <n v="740.0"/>
        <n v="650.0"/>
        <n v="570.0"/>
        <n v="425.0"/>
        <n v="350.0"/>
        <n v="330.0"/>
        <n v="240.0"/>
        <n v="7500.0"/>
        <n v="7160.0"/>
        <n v="5000.0"/>
        <n v="4640.0"/>
        <n v="4420.0"/>
        <n v="3932.5"/>
        <n v="3920.0"/>
        <n v="3340.0"/>
        <n v="3150.0"/>
        <n v="3090.0"/>
        <n v="2550.0"/>
        <n v="2280.0"/>
        <n v="1980.0"/>
        <n v="1690.0"/>
        <n v="1630.0"/>
        <n v="1570.0"/>
        <n v="1420.0"/>
        <n v="1300.0"/>
        <n v="1275.0"/>
        <n v="1160.0"/>
        <n v="830.0"/>
        <n v="660.0"/>
        <n v="620.0"/>
        <n v="590.0"/>
        <n v="560.0"/>
        <n v="535.0"/>
        <n v="422.0"/>
        <n v="255.0"/>
        <n v="150.0"/>
        <n v="6400.0"/>
        <n v="6300.0"/>
        <n v="5360.0"/>
        <n v="5100.0"/>
        <n v="4500.0"/>
        <n v="3820.0"/>
        <n v="3500.0"/>
        <n v="3470.0"/>
        <n v="2270.0"/>
        <n v="2260.0"/>
        <n v="2200.0"/>
        <n v="2064.0"/>
        <n v="1860.0"/>
        <n v="1810.0"/>
        <n v="1620.0"/>
        <n v="1600.0"/>
        <n v="1090.0"/>
        <n v="980.0"/>
        <n v="880.0"/>
        <n v="840.0"/>
        <n v="820.0"/>
        <n v="765.0"/>
        <n v="638.0"/>
        <n v="580.0"/>
        <n v="530.0"/>
        <n v="280.0"/>
        <n v="172.0"/>
        <n v="120.0"/>
        <n v="8160.0"/>
        <n v="6600.0"/>
        <n v="4690.0"/>
        <n v="3540.0"/>
        <n v="3400.0"/>
        <n v="2460.0"/>
        <n v="2450.0"/>
        <n v="2240.0"/>
        <n v="1820.0"/>
        <n v="1766.0"/>
        <n v="1520.0"/>
        <n v="1510.0"/>
        <n v="1500.0"/>
        <n v="1490.0"/>
        <n v="1450.0"/>
        <n v="1360.0"/>
        <n v="1330.0"/>
        <n v="1220.0"/>
        <n v="1125.0"/>
        <n v="1020.0"/>
        <n v="732.0"/>
        <n v="480.0"/>
        <n v="450.0"/>
        <n v="420.0"/>
        <n v="410.0"/>
        <n v="340.0"/>
        <n v="291.0"/>
        <n v="5940.0"/>
        <n v="5540.0"/>
        <n v="4290.0"/>
        <n v="3660.0"/>
        <n v="3600.0"/>
        <n v="2900.0"/>
        <n v="1788.0"/>
        <n v="1560.0"/>
        <n v="1440.0"/>
        <n v="1354.0"/>
        <n v="1280.0"/>
        <n v="1240.0"/>
        <n v="960.0"/>
        <n v="935.0"/>
        <n v="860.0"/>
        <n v="850.0"/>
        <n v="372.0"/>
        <n v="360.0"/>
        <n v="320.0"/>
        <n v="230.0"/>
        <n v="7680.0"/>
        <n v="6460.0"/>
        <n v="4476.0"/>
        <n v="4228.0"/>
        <n v="3700.0"/>
        <n v="3520.0"/>
        <n v="3180.0"/>
        <n v="3000.0"/>
        <n v="2120.0"/>
        <n v="1680.0"/>
        <n v="1640.0"/>
        <n v="1188.0"/>
        <n v="1140.0"/>
        <n v="1040.0"/>
        <n v="720.0"/>
        <n v="96.0"/>
        <n v="10336.0"/>
        <n v="8400.0"/>
        <n v="4863.0"/>
        <n v="4800.0"/>
        <n v="3780.0"/>
        <n v="3640.0"/>
        <n v="3240.0"/>
        <n v="2880.0"/>
        <n v="2420.0"/>
        <n v="2180.0"/>
        <n v="2060.0"/>
        <n v="1920.0"/>
        <n v="1716.0"/>
        <n v="1380.0"/>
        <n v="1344.0"/>
        <n v="1320.0"/>
        <n v="1120.0"/>
        <n v="890.0"/>
        <n v="730.0"/>
        <n v="310.0"/>
        <n v="7220.0"/>
        <n v="6880.0"/>
        <n v="6000.0"/>
        <n v="4960.0"/>
        <n v="4770.0"/>
        <n v="3380.0"/>
        <n v="282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report statistic" cacheId="0" dataCaption="" compact="0" compactData="0">
  <location ref="P11:AC21" firstHeaderRow="0" firstDataRow="1" firstDataCol="1"/>
  <pivotFields>
    <pivotField name="เดือน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t="default"/>
      </items>
    </pivotField>
    <pivotField name="ชื่อผัก" axis="axisCol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ยอดขาย (กก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>
    <field x="0"/>
  </rowFields>
  <colFields>
    <field x="1"/>
  </colFields>
  <dataFields>
    <dataField name="SUM of ยอดขาย (กก)" fld="2" baseField="0"/>
  </dataFields>
</pivotTableDefinition>
</file>

<file path=xl/pivotTables/pivotTable2.xml><?xml version="1.0" encoding="utf-8"?>
<pivotTableDefinition xmlns="http://schemas.openxmlformats.org/spreadsheetml/2006/main" name="report statistic 2" cacheId="1" dataCaption="" compact="0" compactData="0">
  <location ref="P58:Q71" firstHeaderRow="0" firstDataRow="1" firstDataCol="0"/>
  <pivotFields>
    <pivotField name="ชื่อผัก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ยอดขายรวม (กก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0"/>
  </rowFields>
  <dataFields>
    <dataField name="SUM of ยอดขายรวม (กก)" fld="1" baseField="0"/>
  </dataFields>
</pivotTableDefinition>
</file>

<file path=xl/pivotTables/pivotTable3.xml><?xml version="1.0" encoding="utf-8"?>
<pivotTableDefinition xmlns="http://schemas.openxmlformats.org/spreadsheetml/2006/main" name="graph report" cacheId="2" dataCaption="" compact="0" compactData="0">
  <location ref="A1:K76" firstHeaderRow="0" firstDataRow="1" firstDataCol="1"/>
  <pivotFields>
    <pivotField name="เดือน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ลูกค้า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um ยอดขาย" dataField="1" compact="0" numFmtId="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>
    <field x="1"/>
  </rowFields>
  <colFields>
    <field x="0"/>
  </colFields>
  <dataFields>
    <dataField name="SUM of sum ยอดขาย" fld="2" baseField="0"/>
  </dataFields>
</pivotTableDefinition>
</file>

<file path=xl/tables/table1.xml><?xml version="1.0" encoding="utf-8"?>
<table xmlns="http://schemas.openxmlformats.org/spreadsheetml/2006/main" ref="A1:I4518" displayName="Orders" name="Orders" id="1">
  <autoFilter ref="$A$1:$I$4518"/>
  <tableColumns count="9">
    <tableColumn name="ID" id="1"/>
    <tableColumn name="วันเวลาสั่งสินค้า" id="2"/>
    <tableColumn name="วันที่ส่งสินค้า" id="3"/>
    <tableColumn name="ลูกค้า" id="4"/>
    <tableColumn name="รายการสินค้า" id="5"/>
    <tableColumn name="ปริมาณ" id="6"/>
    <tableColumn name="ราคาต่อหน่วย" id="7"/>
    <tableColumn name="ยอดรวม" id="8"/>
    <tableColumn name="ชำระโดย" id="9"/>
  </tableColumns>
  <tableStyleInfo name="orders-style" showColumnStripes="0" showFirstColumn="1" showLastColumn="1" showRowStripes="1"/>
</table>
</file>

<file path=xl/tables/table2.xml><?xml version="1.0" encoding="utf-8"?>
<table xmlns="http://schemas.openxmlformats.org/spreadsheetml/2006/main" ref="A1:K2458" displayName="Payments" name="Payments" id="2">
  <autoFilter ref="$A$1:$K$2458"/>
  <tableColumns count="11">
    <tableColumn name="วันที่ส่งสินค้า" id="1"/>
    <tableColumn name="ลูกค้า" id="2"/>
    <tableColumn name="รายการสินค้า" id="3"/>
    <tableColumn name="ปริมาณ" id="4"/>
    <tableColumn name="ราคาต่อหน่วย" id="5"/>
    <tableColumn name="ยอดขาย" id="6"/>
    <tableColumn name="สถานะการชำระ" id="7"/>
    <tableColumn name="ชำระโดย" id="8"/>
    <tableColumn name="USER ID" id="9"/>
    <tableColumn name="เลขที่ใบส่งสินค้า" id="10"/>
    <tableColumn name="ORDER ID" id="11"/>
  </tableColumns>
  <tableStyleInfo name="payments-style" showColumnStripes="0" showFirstColumn="1" showLastColumn="1" showRowStripes="1"/>
</table>
</file>

<file path=xl/tables/table3.xml><?xml version="1.0" encoding="utf-8"?>
<table xmlns="http://schemas.openxmlformats.org/spreadsheetml/2006/main" ref="A1:I59" displayName="Customers" name="Customers" id="3">
  <tableColumns count="9">
    <tableColumn name="line_id" id="1"/>
    <tableColumn name="line" id="2"/>
    <tableColumn name="shop" id="3"/>
    <tableColumn name="pay_method" id="4"/>
    <tableColumn name="is_print" id="5"/>
    <tableColumn name="tax_id" id="6"/>
    <tableColumn name="company" id="7"/>
    <tableColumn name="address" id="8"/>
    <tableColumn name="phone_number" id="9"/>
  </tableColumns>
  <tableStyleInfo name="customers-style" showColumnStripes="0" showFirstColumn="1" showLastColumn="1" showRowStripes="1"/>
</table>
</file>

<file path=xl/tables/table4.xml><?xml version="1.0" encoding="utf-8"?>
<table xmlns="http://schemas.openxmlformats.org/spreadsheetml/2006/main" ref="A1:I437" displayName="ตาราง1_2" name="ตาราง1_2" id="4">
  <autoFilter ref="$A$1:$I$437"/>
  <tableColumns count="9">
    <tableColumn name="วันที่ส่งสินค้า" id="1"/>
    <tableColumn name="ลูกค้า" id="2"/>
    <tableColumn name="รายการสินค้า" id="3"/>
    <tableColumn name="ปริมาณ" id="4"/>
    <tableColumn name="ราคาต่อหน่วย" id="5"/>
    <tableColumn name="ยอดขาย" id="6"/>
    <tableColumn name="สถานะการชำระ" id="7"/>
    <tableColumn name="ชำระโดย" id="8"/>
    <tableColumn name="อื่นๆ" id="9"/>
  </tableColumns>
  <tableStyleInfo name="feb25-style" showColumnStripes="0" showFirstColumn="1" showLastColumn="1" showRowStripes="1"/>
</table>
</file>

<file path=xl/tables/table5.xml><?xml version="1.0" encoding="utf-8"?>
<table xmlns="http://schemas.openxmlformats.org/spreadsheetml/2006/main" ref="A1:I458" displayName="ตาราง1_3" name="ตาราง1_3" id="5">
  <autoFilter ref="$A$1:$I$458"/>
  <tableColumns count="9">
    <tableColumn name="วันที่ส่งสินค้า" id="1"/>
    <tableColumn name="ลูกค้า" id="2"/>
    <tableColumn name="รายการสินค้า" id="3"/>
    <tableColumn name="ปริมาณ" id="4"/>
    <tableColumn name="ราคาต่อหน่วย" id="5"/>
    <tableColumn name="ยอดขาย" id="6"/>
    <tableColumn name="สถานะการชำระ" id="7"/>
    <tableColumn name="ชำระโดย" id="8"/>
    <tableColumn name="อื่นๆ" id="9"/>
  </tableColumns>
  <tableStyleInfo name="mar25-style" showColumnStripes="0" showFirstColumn="1" showLastColumn="1" showRowStripes="1"/>
</table>
</file>

<file path=xl/tables/table6.xml><?xml version="1.0" encoding="utf-8"?>
<table xmlns="http://schemas.openxmlformats.org/spreadsheetml/2006/main" ref="A1:I492" displayName="ตาราง3" name="ตาราง3" id="6">
  <tableColumns count="9">
    <tableColumn name="วันที่ส่งสินค้า" id="1"/>
    <tableColumn name="ลูกค้า" id="2"/>
    <tableColumn name="รายการสินค้า" id="3"/>
    <tableColumn name="ปริมาณ" id="4"/>
    <tableColumn name="ราคาต่อหน่วย" id="5"/>
    <tableColumn name="ยอดขาย" id="6"/>
    <tableColumn name="สถานะการชำระ" id="7"/>
    <tableColumn name="ชำระโดย" id="8"/>
    <tableColumn name="อื่นๆ" id="9"/>
  </tableColumns>
  <tableStyleInfo name="apr25-style" showColumnStripes="0" showFirstColumn="1" showLastColumn="1" showRowStripes="1"/>
</table>
</file>

<file path=xl/tables/table7.xml><?xml version="1.0" encoding="utf-8"?>
<table xmlns="http://schemas.openxmlformats.org/spreadsheetml/2006/main" ref="A3:G12" displayName="ตาราง2" name="ตาราง2" id="7">
  <tableColumns count="7">
    <tableColumn name="วันที่ส่งสินค้า" id="1"/>
    <tableColumn name="ลูกค้า" id="2"/>
    <tableColumn name="รายการสินค้า" id="3"/>
    <tableColumn name="ปริมาณ" id="4"/>
    <tableColumn name="ราคาต่อหน่วย" id="5"/>
    <tableColumn name="ยอดขาย" id="6"/>
    <tableColumn name="ชำระโดย" id="7"/>
  </tableColumns>
  <tableStyleInfo name="sum 1-15 feb 25-style" showColumnStripes="0" showFirstColumn="1" showLastColumn="1" showRowStripes="1"/>
</table>
</file>

<file path=xl/tables/table8.xml><?xml version="1.0" encoding="utf-8"?>
<table xmlns="http://schemas.openxmlformats.org/spreadsheetml/2006/main" headerRowCount="0" ref="A13:G19" displayName="Table_1" name="Table_1" id="8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sum 1-15 feb 25-style 2" showColumnStripes="0" showFirstColumn="1" showLastColumn="1" showRowStripes="1"/>
</table>
</file>

<file path=xl/tables/table9.xml><?xml version="1.0" encoding="utf-8"?>
<table xmlns="http://schemas.openxmlformats.org/spreadsheetml/2006/main" headerRowCount="0" ref="A20:G179" displayName="Table_2" name="Table_2" id="9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sum 1-15 feb 25-style 3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s://i.postimg.cc/MZ3pq71s/basil.webp" TargetMode="External"/><Relationship Id="rId10" Type="http://schemas.openxmlformats.org/officeDocument/2006/relationships/hyperlink" Target="https://i.postimg.cc/3R0Wqxn3/kale.webp" TargetMode="External"/><Relationship Id="rId13" Type="http://schemas.openxmlformats.org/officeDocument/2006/relationships/drawing" Target="../drawings/drawing7.xml"/><Relationship Id="rId12" Type="http://schemas.openxmlformats.org/officeDocument/2006/relationships/hyperlink" Target="https://i.postimg.cc/50q0p5k7/mizuna.png" TargetMode="External"/><Relationship Id="rId1" Type="http://schemas.openxmlformats.org/officeDocument/2006/relationships/hyperlink" Target="https://i.postimg.cc/7bSwkRRY/green-oak.png" TargetMode="External"/><Relationship Id="rId2" Type="http://schemas.openxmlformats.org/officeDocument/2006/relationships/hyperlink" Target="https://i.postimg.cc/xXndhQT2/red-oak.png" TargetMode="External"/><Relationship Id="rId3" Type="http://schemas.openxmlformats.org/officeDocument/2006/relationships/hyperlink" Target="https://i.postimg.cc/643mw8Cv/03.png" TargetMode="External"/><Relationship Id="rId4" Type="http://schemas.openxmlformats.org/officeDocument/2006/relationships/hyperlink" Target="https://i.postimg.cc/Z9RRSPVc/image.png" TargetMode="External"/><Relationship Id="rId9" Type="http://schemas.openxmlformats.org/officeDocument/2006/relationships/hyperlink" Target="https://i.postimg.cc/XJTHF1Wf/image.jpg" TargetMode="External"/><Relationship Id="rId5" Type="http://schemas.openxmlformats.org/officeDocument/2006/relationships/hyperlink" Target="https://i.postimg.cc/HJ38BxQR/baby-cos.png" TargetMode="External"/><Relationship Id="rId6" Type="http://schemas.openxmlformats.org/officeDocument/2006/relationships/hyperlink" Target="https://i.postimg.cc/xcyfKZGF/Butter-Head.png" TargetMode="External"/><Relationship Id="rId7" Type="http://schemas.openxmlformats.org/officeDocument/2006/relationships/hyperlink" Target="https://i.postimg.cc/w19MWYNn/image.png" TargetMode="External"/><Relationship Id="rId8" Type="http://schemas.openxmlformats.org/officeDocument/2006/relationships/hyperlink" Target="https://i.postimg.cc/VNyQ11Qq/wild-rocket.png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5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6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5" Type="http://schemas.openxmlformats.org/officeDocument/2006/relationships/table" Target="../tables/table7.xml"/><Relationship Id="rId6" Type="http://schemas.openxmlformats.org/officeDocument/2006/relationships/table" Target="../tables/table8.xml"/><Relationship Id="rId7" Type="http://schemas.openxmlformats.org/officeDocument/2006/relationships/table" Target="../tables/table9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0.13"/>
    <col customWidth="1" min="2" max="2" width="19.5"/>
    <col customWidth="1" min="3" max="3" width="17.38"/>
    <col customWidth="1" min="4" max="4" width="24.5"/>
    <col customWidth="1" min="5" max="5" width="18.0"/>
    <col customWidth="1" min="6" max="6" width="13.88"/>
    <col customWidth="1" min="7" max="7" width="18.25"/>
    <col customWidth="1" min="8" max="8" width="14.63"/>
    <col customWidth="1" min="9" max="9" width="15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</row>
    <row r="2">
      <c r="A2" s="5"/>
      <c r="B2" s="6"/>
      <c r="C2" s="7">
        <v>45629.0</v>
      </c>
      <c r="D2" s="8" t="s">
        <v>9</v>
      </c>
      <c r="E2" s="8" t="s">
        <v>10</v>
      </c>
      <c r="F2" s="9">
        <v>1.5</v>
      </c>
      <c r="G2" s="9">
        <v>100.0</v>
      </c>
      <c r="H2" s="10">
        <f t="shared" ref="H2:H33" si="1">G2*F2</f>
        <v>150</v>
      </c>
      <c r="I2" s="11" t="s">
        <v>11</v>
      </c>
    </row>
    <row r="3">
      <c r="A3" s="12"/>
      <c r="B3" s="13"/>
      <c r="C3" s="14">
        <v>45629.0</v>
      </c>
      <c r="D3" s="15" t="s">
        <v>9</v>
      </c>
      <c r="E3" s="15" t="s">
        <v>12</v>
      </c>
      <c r="F3" s="16">
        <v>1.5</v>
      </c>
      <c r="G3" s="16">
        <v>100.0</v>
      </c>
      <c r="H3" s="17">
        <f t="shared" si="1"/>
        <v>150</v>
      </c>
      <c r="I3" s="18" t="s">
        <v>11</v>
      </c>
    </row>
    <row r="4">
      <c r="A4" s="5"/>
      <c r="B4" s="6"/>
      <c r="C4" s="7">
        <v>45629.0</v>
      </c>
      <c r="D4" s="8" t="s">
        <v>9</v>
      </c>
      <c r="E4" s="8" t="s">
        <v>13</v>
      </c>
      <c r="F4" s="9">
        <v>1.0</v>
      </c>
      <c r="G4" s="9">
        <v>100.0</v>
      </c>
      <c r="H4" s="10">
        <f t="shared" si="1"/>
        <v>100</v>
      </c>
      <c r="I4" s="11" t="s">
        <v>11</v>
      </c>
    </row>
    <row r="5">
      <c r="A5" s="12"/>
      <c r="B5" s="13"/>
      <c r="C5" s="14">
        <v>45630.0</v>
      </c>
      <c r="D5" s="15" t="s">
        <v>14</v>
      </c>
      <c r="E5" s="19" t="s">
        <v>13</v>
      </c>
      <c r="F5" s="16">
        <v>2.0</v>
      </c>
      <c r="G5" s="16">
        <v>100.0</v>
      </c>
      <c r="H5" s="17">
        <f t="shared" si="1"/>
        <v>200</v>
      </c>
      <c r="I5" s="18" t="s">
        <v>11</v>
      </c>
    </row>
    <row r="6">
      <c r="A6" s="5"/>
      <c r="B6" s="6"/>
      <c r="C6" s="7">
        <v>45631.0</v>
      </c>
      <c r="D6" s="8" t="s">
        <v>15</v>
      </c>
      <c r="E6" s="20" t="s">
        <v>13</v>
      </c>
      <c r="F6" s="9">
        <v>1.0</v>
      </c>
      <c r="G6" s="9">
        <v>100.0</v>
      </c>
      <c r="H6" s="10">
        <f t="shared" si="1"/>
        <v>100</v>
      </c>
      <c r="I6" s="11" t="s">
        <v>16</v>
      </c>
    </row>
    <row r="7">
      <c r="A7" s="12"/>
      <c r="B7" s="13"/>
      <c r="C7" s="14">
        <v>45631.0</v>
      </c>
      <c r="D7" s="15" t="s">
        <v>17</v>
      </c>
      <c r="E7" s="19" t="s">
        <v>10</v>
      </c>
      <c r="F7" s="16">
        <v>3.0</v>
      </c>
      <c r="G7" s="16">
        <v>90.0</v>
      </c>
      <c r="H7" s="17">
        <f t="shared" si="1"/>
        <v>270</v>
      </c>
      <c r="I7" s="18" t="s">
        <v>16</v>
      </c>
    </row>
    <row r="8">
      <c r="A8" s="5"/>
      <c r="B8" s="6"/>
      <c r="C8" s="7">
        <v>45631.0</v>
      </c>
      <c r="D8" s="8" t="s">
        <v>18</v>
      </c>
      <c r="E8" s="8" t="s">
        <v>10</v>
      </c>
      <c r="F8" s="9">
        <v>0.5</v>
      </c>
      <c r="G8" s="9">
        <v>90.0</v>
      </c>
      <c r="H8" s="10">
        <f t="shared" si="1"/>
        <v>45</v>
      </c>
      <c r="I8" s="11" t="s">
        <v>16</v>
      </c>
    </row>
    <row r="9">
      <c r="A9" s="12"/>
      <c r="B9" s="13"/>
      <c r="C9" s="14">
        <v>45631.0</v>
      </c>
      <c r="D9" s="15" t="s">
        <v>18</v>
      </c>
      <c r="E9" s="15" t="s">
        <v>12</v>
      </c>
      <c r="F9" s="16">
        <v>0.5</v>
      </c>
      <c r="G9" s="16">
        <v>90.0</v>
      </c>
      <c r="H9" s="17">
        <f t="shared" si="1"/>
        <v>45</v>
      </c>
      <c r="I9" s="18" t="s">
        <v>16</v>
      </c>
    </row>
    <row r="10">
      <c r="A10" s="5"/>
      <c r="B10" s="6"/>
      <c r="C10" s="7">
        <v>45631.0</v>
      </c>
      <c r="D10" s="8" t="s">
        <v>18</v>
      </c>
      <c r="E10" s="8" t="s">
        <v>13</v>
      </c>
      <c r="F10" s="9">
        <v>0.5</v>
      </c>
      <c r="G10" s="9">
        <v>90.0</v>
      </c>
      <c r="H10" s="10">
        <f t="shared" si="1"/>
        <v>45</v>
      </c>
      <c r="I10" s="11" t="s">
        <v>16</v>
      </c>
    </row>
    <row r="11">
      <c r="A11" s="12"/>
      <c r="B11" s="13"/>
      <c r="C11" s="14">
        <v>45631.0</v>
      </c>
      <c r="D11" s="15" t="s">
        <v>18</v>
      </c>
      <c r="E11" s="15" t="s">
        <v>19</v>
      </c>
      <c r="F11" s="16">
        <v>0.5</v>
      </c>
      <c r="G11" s="16">
        <v>90.0</v>
      </c>
      <c r="H11" s="17">
        <f t="shared" si="1"/>
        <v>45</v>
      </c>
      <c r="I11" s="18" t="s">
        <v>16</v>
      </c>
    </row>
    <row r="12">
      <c r="A12" s="5"/>
      <c r="B12" s="6"/>
      <c r="C12" s="7">
        <v>45631.0</v>
      </c>
      <c r="D12" s="8" t="s">
        <v>20</v>
      </c>
      <c r="E12" s="20" t="s">
        <v>13</v>
      </c>
      <c r="F12" s="9">
        <v>1.0</v>
      </c>
      <c r="G12" s="9">
        <v>100.0</v>
      </c>
      <c r="H12" s="10">
        <f t="shared" si="1"/>
        <v>100</v>
      </c>
      <c r="I12" s="11" t="s">
        <v>11</v>
      </c>
    </row>
    <row r="13">
      <c r="A13" s="12"/>
      <c r="B13" s="13"/>
      <c r="C13" s="14">
        <v>45631.0</v>
      </c>
      <c r="D13" s="15" t="s">
        <v>21</v>
      </c>
      <c r="E13" s="19" t="s">
        <v>13</v>
      </c>
      <c r="F13" s="16">
        <v>2.0</v>
      </c>
      <c r="G13" s="16">
        <v>100.0</v>
      </c>
      <c r="H13" s="17">
        <f t="shared" si="1"/>
        <v>200</v>
      </c>
      <c r="I13" s="18" t="s">
        <v>11</v>
      </c>
    </row>
    <row r="14">
      <c r="A14" s="5"/>
      <c r="B14" s="6"/>
      <c r="C14" s="7">
        <v>45631.0</v>
      </c>
      <c r="D14" s="8" t="s">
        <v>22</v>
      </c>
      <c r="E14" s="8" t="s">
        <v>10</v>
      </c>
      <c r="F14" s="9">
        <v>0.5</v>
      </c>
      <c r="G14" s="9">
        <v>100.0</v>
      </c>
      <c r="H14" s="10">
        <f t="shared" si="1"/>
        <v>50</v>
      </c>
      <c r="I14" s="11" t="s">
        <v>16</v>
      </c>
    </row>
    <row r="15">
      <c r="A15" s="12"/>
      <c r="B15" s="13"/>
      <c r="C15" s="14">
        <v>45631.0</v>
      </c>
      <c r="D15" s="15" t="s">
        <v>9</v>
      </c>
      <c r="E15" s="15" t="s">
        <v>13</v>
      </c>
      <c r="F15" s="16">
        <v>1.0</v>
      </c>
      <c r="G15" s="16">
        <v>100.0</v>
      </c>
      <c r="H15" s="17">
        <f t="shared" si="1"/>
        <v>100</v>
      </c>
      <c r="I15" s="18" t="s">
        <v>11</v>
      </c>
    </row>
    <row r="16">
      <c r="A16" s="5"/>
      <c r="B16" s="6"/>
      <c r="C16" s="7">
        <v>45631.0</v>
      </c>
      <c r="D16" s="8" t="s">
        <v>9</v>
      </c>
      <c r="E16" s="8" t="s">
        <v>10</v>
      </c>
      <c r="F16" s="9">
        <v>1.0</v>
      </c>
      <c r="G16" s="9">
        <v>100.0</v>
      </c>
      <c r="H16" s="10">
        <f t="shared" si="1"/>
        <v>100</v>
      </c>
      <c r="I16" s="11" t="s">
        <v>11</v>
      </c>
    </row>
    <row r="17">
      <c r="A17" s="12"/>
      <c r="B17" s="13"/>
      <c r="C17" s="14">
        <v>45631.0</v>
      </c>
      <c r="D17" s="15" t="s">
        <v>9</v>
      </c>
      <c r="E17" s="15" t="s">
        <v>12</v>
      </c>
      <c r="F17" s="16">
        <v>1.0</v>
      </c>
      <c r="G17" s="16">
        <v>100.0</v>
      </c>
      <c r="H17" s="17">
        <f t="shared" si="1"/>
        <v>100</v>
      </c>
      <c r="I17" s="18" t="s">
        <v>11</v>
      </c>
    </row>
    <row r="18">
      <c r="A18" s="5"/>
      <c r="B18" s="6"/>
      <c r="C18" s="7">
        <v>45631.0</v>
      </c>
      <c r="D18" s="8" t="s">
        <v>22</v>
      </c>
      <c r="E18" s="8" t="s">
        <v>12</v>
      </c>
      <c r="F18" s="9">
        <v>0.5</v>
      </c>
      <c r="G18" s="9">
        <v>100.0</v>
      </c>
      <c r="H18" s="10">
        <f t="shared" si="1"/>
        <v>50</v>
      </c>
      <c r="I18" s="11" t="s">
        <v>16</v>
      </c>
    </row>
    <row r="19">
      <c r="A19" s="12"/>
      <c r="B19" s="13"/>
      <c r="C19" s="14">
        <v>45631.0</v>
      </c>
      <c r="D19" s="15" t="s">
        <v>22</v>
      </c>
      <c r="E19" s="15" t="s">
        <v>13</v>
      </c>
      <c r="F19" s="16">
        <v>1.0</v>
      </c>
      <c r="G19" s="16">
        <v>100.0</v>
      </c>
      <c r="H19" s="17">
        <f t="shared" si="1"/>
        <v>100</v>
      </c>
      <c r="I19" s="18" t="s">
        <v>16</v>
      </c>
    </row>
    <row r="20">
      <c r="A20" s="5"/>
      <c r="B20" s="6"/>
      <c r="C20" s="7">
        <v>45632.0</v>
      </c>
      <c r="D20" s="8" t="s">
        <v>23</v>
      </c>
      <c r="E20" s="8" t="s">
        <v>10</v>
      </c>
      <c r="F20" s="9">
        <v>1.0</v>
      </c>
      <c r="G20" s="9">
        <v>100.0</v>
      </c>
      <c r="H20" s="10">
        <f t="shared" si="1"/>
        <v>100</v>
      </c>
      <c r="I20" s="21"/>
    </row>
    <row r="21">
      <c r="A21" s="12"/>
      <c r="B21" s="13"/>
      <c r="C21" s="14">
        <v>45632.0</v>
      </c>
      <c r="D21" s="15" t="s">
        <v>23</v>
      </c>
      <c r="E21" s="15" t="s">
        <v>12</v>
      </c>
      <c r="F21" s="16">
        <v>1.0</v>
      </c>
      <c r="G21" s="16">
        <v>100.0</v>
      </c>
      <c r="H21" s="17">
        <f t="shared" si="1"/>
        <v>100</v>
      </c>
      <c r="I21" s="22"/>
    </row>
    <row r="22">
      <c r="A22" s="5"/>
      <c r="B22" s="6"/>
      <c r="C22" s="7">
        <v>45632.0</v>
      </c>
      <c r="D22" s="8" t="s">
        <v>23</v>
      </c>
      <c r="E22" s="8" t="s">
        <v>19</v>
      </c>
      <c r="F22" s="9">
        <v>1.0</v>
      </c>
      <c r="G22" s="9">
        <v>100.0</v>
      </c>
      <c r="H22" s="10">
        <f t="shared" si="1"/>
        <v>100</v>
      </c>
      <c r="I22" s="21"/>
    </row>
    <row r="23">
      <c r="A23" s="12"/>
      <c r="B23" s="13"/>
      <c r="C23" s="14">
        <v>45632.0</v>
      </c>
      <c r="D23" s="15" t="s">
        <v>24</v>
      </c>
      <c r="E23" s="15" t="s">
        <v>10</v>
      </c>
      <c r="F23" s="16">
        <v>1.0</v>
      </c>
      <c r="G23" s="16">
        <v>100.0</v>
      </c>
      <c r="H23" s="17">
        <f t="shared" si="1"/>
        <v>100</v>
      </c>
      <c r="I23" s="22"/>
    </row>
    <row r="24">
      <c r="A24" s="5"/>
      <c r="B24" s="6"/>
      <c r="C24" s="7">
        <v>45632.0</v>
      </c>
      <c r="D24" s="8" t="s">
        <v>24</v>
      </c>
      <c r="E24" s="8" t="s">
        <v>12</v>
      </c>
      <c r="F24" s="9">
        <v>1.0</v>
      </c>
      <c r="G24" s="9">
        <v>100.0</v>
      </c>
      <c r="H24" s="10">
        <f t="shared" si="1"/>
        <v>100</v>
      </c>
      <c r="I24" s="21"/>
    </row>
    <row r="25">
      <c r="A25" s="12"/>
      <c r="B25" s="13"/>
      <c r="C25" s="14">
        <v>45632.0</v>
      </c>
      <c r="D25" s="15" t="s">
        <v>25</v>
      </c>
      <c r="E25" s="15" t="s">
        <v>19</v>
      </c>
      <c r="F25" s="16">
        <v>0.5</v>
      </c>
      <c r="G25" s="16">
        <v>100.0</v>
      </c>
      <c r="H25" s="17">
        <f t="shared" si="1"/>
        <v>50</v>
      </c>
      <c r="I25" s="22"/>
    </row>
    <row r="26">
      <c r="A26" s="5"/>
      <c r="B26" s="6"/>
      <c r="C26" s="7">
        <v>45632.0</v>
      </c>
      <c r="D26" s="8" t="s">
        <v>25</v>
      </c>
      <c r="E26" s="8" t="s">
        <v>13</v>
      </c>
      <c r="F26" s="9">
        <v>0.5</v>
      </c>
      <c r="G26" s="9">
        <v>100.0</v>
      </c>
      <c r="H26" s="10">
        <f t="shared" si="1"/>
        <v>50</v>
      </c>
      <c r="I26" s="21"/>
    </row>
    <row r="27">
      <c r="A27" s="12"/>
      <c r="B27" s="13"/>
      <c r="C27" s="14">
        <v>45633.0</v>
      </c>
      <c r="D27" s="15" t="s">
        <v>26</v>
      </c>
      <c r="E27" s="15" t="s">
        <v>10</v>
      </c>
      <c r="F27" s="16">
        <v>1.0</v>
      </c>
      <c r="G27" s="16">
        <v>100.0</v>
      </c>
      <c r="H27" s="17">
        <f t="shared" si="1"/>
        <v>100</v>
      </c>
      <c r="I27" s="23"/>
    </row>
    <row r="28">
      <c r="A28" s="5"/>
      <c r="B28" s="6"/>
      <c r="C28" s="7">
        <v>45633.0</v>
      </c>
      <c r="D28" s="8" t="s">
        <v>23</v>
      </c>
      <c r="E28" s="8" t="s">
        <v>10</v>
      </c>
      <c r="F28" s="9">
        <v>1.0</v>
      </c>
      <c r="G28" s="9">
        <v>100.0</v>
      </c>
      <c r="H28" s="10">
        <f t="shared" si="1"/>
        <v>100</v>
      </c>
      <c r="I28" s="24"/>
    </row>
    <row r="29">
      <c r="A29" s="12"/>
      <c r="B29" s="13"/>
      <c r="C29" s="14">
        <v>45633.0</v>
      </c>
      <c r="D29" s="15" t="s">
        <v>23</v>
      </c>
      <c r="E29" s="25" t="s">
        <v>13</v>
      </c>
      <c r="F29" s="26">
        <v>0.5</v>
      </c>
      <c r="G29" s="16">
        <v>100.0</v>
      </c>
      <c r="H29" s="17">
        <f t="shared" si="1"/>
        <v>50</v>
      </c>
      <c r="I29" s="23"/>
    </row>
    <row r="30">
      <c r="A30" s="5"/>
      <c r="B30" s="6"/>
      <c r="C30" s="7">
        <v>45633.0</v>
      </c>
      <c r="D30" s="8" t="s">
        <v>23</v>
      </c>
      <c r="E30" s="27" t="s">
        <v>19</v>
      </c>
      <c r="F30" s="28">
        <v>0.5</v>
      </c>
      <c r="G30" s="9">
        <v>100.0</v>
      </c>
      <c r="H30" s="10">
        <f t="shared" si="1"/>
        <v>50</v>
      </c>
      <c r="I30" s="24"/>
    </row>
    <row r="31">
      <c r="A31" s="12"/>
      <c r="B31" s="13"/>
      <c r="C31" s="14">
        <v>45633.0</v>
      </c>
      <c r="D31" s="15" t="s">
        <v>27</v>
      </c>
      <c r="E31" s="15" t="s">
        <v>10</v>
      </c>
      <c r="F31" s="16">
        <v>0.5</v>
      </c>
      <c r="G31" s="16">
        <v>100.0</v>
      </c>
      <c r="H31" s="17">
        <f t="shared" si="1"/>
        <v>50</v>
      </c>
      <c r="I31" s="23"/>
    </row>
    <row r="32">
      <c r="A32" s="5"/>
      <c r="B32" s="6"/>
      <c r="C32" s="7">
        <v>45633.0</v>
      </c>
      <c r="D32" s="8" t="s">
        <v>27</v>
      </c>
      <c r="E32" s="27" t="s">
        <v>13</v>
      </c>
      <c r="F32" s="28">
        <v>0.5</v>
      </c>
      <c r="G32" s="9">
        <v>100.0</v>
      </c>
      <c r="H32" s="10">
        <f t="shared" si="1"/>
        <v>50</v>
      </c>
      <c r="I32" s="24"/>
    </row>
    <row r="33">
      <c r="A33" s="12"/>
      <c r="B33" s="13"/>
      <c r="C33" s="14">
        <v>45633.0</v>
      </c>
      <c r="D33" s="15" t="s">
        <v>26</v>
      </c>
      <c r="E33" s="25" t="s">
        <v>12</v>
      </c>
      <c r="F33" s="16">
        <v>1.0</v>
      </c>
      <c r="G33" s="16">
        <v>100.0</v>
      </c>
      <c r="H33" s="17">
        <f t="shared" si="1"/>
        <v>100</v>
      </c>
      <c r="I33" s="23"/>
    </row>
    <row r="34">
      <c r="A34" s="5"/>
      <c r="B34" s="6"/>
      <c r="C34" s="29">
        <v>45634.0</v>
      </c>
      <c r="D34" s="30" t="s">
        <v>28</v>
      </c>
      <c r="E34" s="31" t="s">
        <v>19</v>
      </c>
      <c r="F34" s="32">
        <v>1.0</v>
      </c>
      <c r="G34" s="32">
        <v>100.0</v>
      </c>
      <c r="H34" s="33">
        <v>100.0</v>
      </c>
      <c r="I34" s="24" t="s">
        <v>16</v>
      </c>
    </row>
    <row r="35">
      <c r="A35" s="12"/>
      <c r="B35" s="13"/>
      <c r="C35" s="34">
        <v>45634.0</v>
      </c>
      <c r="D35" s="35" t="s">
        <v>29</v>
      </c>
      <c r="E35" s="25" t="s">
        <v>10</v>
      </c>
      <c r="F35" s="26">
        <v>0.25</v>
      </c>
      <c r="G35" s="26">
        <v>100.0</v>
      </c>
      <c r="H35" s="36">
        <f t="shared" ref="H35:H38" si="2">F35*G35</f>
        <v>25</v>
      </c>
      <c r="I35" s="18" t="s">
        <v>30</v>
      </c>
    </row>
    <row r="36">
      <c r="A36" s="5"/>
      <c r="B36" s="6"/>
      <c r="C36" s="29">
        <v>45634.0</v>
      </c>
      <c r="D36" s="37" t="s">
        <v>29</v>
      </c>
      <c r="E36" s="27" t="s">
        <v>12</v>
      </c>
      <c r="F36" s="28">
        <v>0.25</v>
      </c>
      <c r="G36" s="28">
        <v>100.0</v>
      </c>
      <c r="H36" s="33">
        <f t="shared" si="2"/>
        <v>25</v>
      </c>
      <c r="I36" s="11" t="s">
        <v>30</v>
      </c>
    </row>
    <row r="37">
      <c r="A37" s="12"/>
      <c r="B37" s="13"/>
      <c r="C37" s="34">
        <v>45634.0</v>
      </c>
      <c r="D37" s="35" t="s">
        <v>29</v>
      </c>
      <c r="E37" s="25" t="s">
        <v>13</v>
      </c>
      <c r="F37" s="26">
        <v>0.25</v>
      </c>
      <c r="G37" s="26">
        <v>100.0</v>
      </c>
      <c r="H37" s="36">
        <f t="shared" si="2"/>
        <v>25</v>
      </c>
      <c r="I37" s="18" t="s">
        <v>30</v>
      </c>
    </row>
    <row r="38">
      <c r="A38" s="5"/>
      <c r="B38" s="6"/>
      <c r="C38" s="29">
        <v>45634.0</v>
      </c>
      <c r="D38" s="37" t="s">
        <v>29</v>
      </c>
      <c r="E38" s="27" t="s">
        <v>19</v>
      </c>
      <c r="F38" s="28">
        <v>0.25</v>
      </c>
      <c r="G38" s="28">
        <v>100.0</v>
      </c>
      <c r="H38" s="33">
        <f t="shared" si="2"/>
        <v>25</v>
      </c>
      <c r="I38" s="11" t="s">
        <v>30</v>
      </c>
    </row>
    <row r="39">
      <c r="A39" s="12"/>
      <c r="B39" s="13"/>
      <c r="C39" s="34">
        <v>45635.0</v>
      </c>
      <c r="D39" s="38" t="s">
        <v>31</v>
      </c>
      <c r="E39" s="39" t="s">
        <v>19</v>
      </c>
      <c r="F39" s="40">
        <v>4.0</v>
      </c>
      <c r="G39" s="40">
        <v>100.0</v>
      </c>
      <c r="H39" s="36">
        <v>400.0</v>
      </c>
      <c r="I39" s="23" t="s">
        <v>11</v>
      </c>
    </row>
    <row r="40">
      <c r="A40" s="41"/>
      <c r="B40" s="42"/>
      <c r="C40" s="7">
        <v>45635.0</v>
      </c>
      <c r="D40" s="8" t="s">
        <v>25</v>
      </c>
      <c r="E40" s="8" t="s">
        <v>10</v>
      </c>
      <c r="F40" s="9">
        <v>0.25</v>
      </c>
      <c r="G40" s="9">
        <v>100.0</v>
      </c>
      <c r="H40" s="43">
        <v>25.0</v>
      </c>
      <c r="I40" s="44"/>
    </row>
    <row r="41">
      <c r="A41" s="45"/>
      <c r="B41" s="46"/>
      <c r="C41" s="14">
        <v>45635.0</v>
      </c>
      <c r="D41" s="15" t="s">
        <v>25</v>
      </c>
      <c r="E41" s="15" t="s">
        <v>12</v>
      </c>
      <c r="F41" s="16">
        <v>0.25</v>
      </c>
      <c r="G41" s="16">
        <v>100.0</v>
      </c>
      <c r="H41" s="47">
        <v>25.0</v>
      </c>
      <c r="I41" s="48"/>
    </row>
    <row r="42">
      <c r="A42" s="41"/>
      <c r="B42" s="42"/>
      <c r="C42" s="7">
        <v>45635.0</v>
      </c>
      <c r="D42" s="8" t="s">
        <v>25</v>
      </c>
      <c r="E42" s="8" t="s">
        <v>13</v>
      </c>
      <c r="F42" s="9">
        <v>0.25</v>
      </c>
      <c r="G42" s="9">
        <v>100.0</v>
      </c>
      <c r="H42" s="43">
        <v>25.0</v>
      </c>
      <c r="I42" s="44"/>
    </row>
    <row r="43">
      <c r="A43" s="45"/>
      <c r="B43" s="46"/>
      <c r="C43" s="14">
        <v>45635.0</v>
      </c>
      <c r="D43" s="15" t="s">
        <v>25</v>
      </c>
      <c r="E43" s="15" t="s">
        <v>19</v>
      </c>
      <c r="F43" s="16">
        <v>0.25</v>
      </c>
      <c r="G43" s="16">
        <v>100.0</v>
      </c>
      <c r="H43" s="47">
        <v>25.0</v>
      </c>
      <c r="I43" s="48"/>
    </row>
    <row r="44">
      <c r="A44" s="41"/>
      <c r="B44" s="42"/>
      <c r="C44" s="7">
        <v>45635.0</v>
      </c>
      <c r="D44" s="8" t="s">
        <v>23</v>
      </c>
      <c r="E44" s="8" t="s">
        <v>10</v>
      </c>
      <c r="F44" s="9">
        <v>0.5</v>
      </c>
      <c r="G44" s="9">
        <v>100.0</v>
      </c>
      <c r="H44" s="43">
        <v>50.0</v>
      </c>
      <c r="I44" s="44"/>
    </row>
    <row r="45">
      <c r="A45" s="45"/>
      <c r="B45" s="46"/>
      <c r="C45" s="14">
        <v>45635.0</v>
      </c>
      <c r="D45" s="15" t="s">
        <v>23</v>
      </c>
      <c r="E45" s="15" t="s">
        <v>12</v>
      </c>
      <c r="F45" s="16">
        <v>0.5</v>
      </c>
      <c r="G45" s="16">
        <v>100.0</v>
      </c>
      <c r="H45" s="47">
        <v>50.0</v>
      </c>
      <c r="I45" s="48"/>
    </row>
    <row r="46">
      <c r="A46" s="41"/>
      <c r="B46" s="42"/>
      <c r="C46" s="7">
        <v>45635.0</v>
      </c>
      <c r="D46" s="8" t="s">
        <v>23</v>
      </c>
      <c r="E46" s="8" t="s">
        <v>13</v>
      </c>
      <c r="F46" s="9">
        <v>0.5</v>
      </c>
      <c r="G46" s="9">
        <v>100.0</v>
      </c>
      <c r="H46" s="43">
        <v>50.0</v>
      </c>
      <c r="I46" s="44"/>
    </row>
    <row r="47">
      <c r="A47" s="45"/>
      <c r="B47" s="46"/>
      <c r="C47" s="14">
        <v>45635.0</v>
      </c>
      <c r="D47" s="15" t="s">
        <v>23</v>
      </c>
      <c r="E47" s="15" t="s">
        <v>19</v>
      </c>
      <c r="F47" s="16">
        <v>0.5</v>
      </c>
      <c r="G47" s="16">
        <v>100.0</v>
      </c>
      <c r="H47" s="47">
        <v>50.0</v>
      </c>
      <c r="I47" s="48"/>
    </row>
    <row r="48">
      <c r="A48" s="41"/>
      <c r="B48" s="42"/>
      <c r="C48" s="7">
        <v>45636.0</v>
      </c>
      <c r="D48" s="8" t="s">
        <v>18</v>
      </c>
      <c r="E48" s="8" t="s">
        <v>12</v>
      </c>
      <c r="F48" s="9">
        <v>1.0</v>
      </c>
      <c r="G48" s="9">
        <v>90.0</v>
      </c>
      <c r="H48" s="43">
        <v>90.0</v>
      </c>
      <c r="I48" s="44"/>
    </row>
    <row r="49">
      <c r="A49" s="45"/>
      <c r="B49" s="46"/>
      <c r="C49" s="14">
        <v>45636.0</v>
      </c>
      <c r="D49" s="15" t="s">
        <v>18</v>
      </c>
      <c r="E49" s="15" t="s">
        <v>32</v>
      </c>
      <c r="F49" s="16">
        <v>1.0</v>
      </c>
      <c r="G49" s="16">
        <v>90.0</v>
      </c>
      <c r="H49" s="47">
        <v>90.0</v>
      </c>
      <c r="I49" s="48"/>
    </row>
    <row r="50">
      <c r="A50" s="41"/>
      <c r="B50" s="42"/>
      <c r="C50" s="7">
        <v>45636.0</v>
      </c>
      <c r="D50" s="8" t="s">
        <v>18</v>
      </c>
      <c r="E50" s="8" t="s">
        <v>13</v>
      </c>
      <c r="F50" s="9">
        <v>1.0</v>
      </c>
      <c r="G50" s="9">
        <v>90.0</v>
      </c>
      <c r="H50" s="43">
        <v>90.0</v>
      </c>
      <c r="I50" s="44"/>
    </row>
    <row r="51">
      <c r="A51" s="45"/>
      <c r="B51" s="46"/>
      <c r="C51" s="14">
        <v>45636.0</v>
      </c>
      <c r="D51" s="15" t="s">
        <v>22</v>
      </c>
      <c r="E51" s="15" t="s">
        <v>10</v>
      </c>
      <c r="F51" s="16">
        <v>0.75</v>
      </c>
      <c r="G51" s="16">
        <v>100.0</v>
      </c>
      <c r="H51" s="47">
        <f t="shared" ref="H51:H53" si="3">F51*G51</f>
        <v>75</v>
      </c>
      <c r="I51" s="48"/>
    </row>
    <row r="52">
      <c r="A52" s="41"/>
      <c r="B52" s="42"/>
      <c r="C52" s="7">
        <v>45636.0</v>
      </c>
      <c r="D52" s="8" t="s">
        <v>22</v>
      </c>
      <c r="E52" s="8" t="s">
        <v>12</v>
      </c>
      <c r="F52" s="9">
        <v>0.75</v>
      </c>
      <c r="G52" s="9">
        <v>100.0</v>
      </c>
      <c r="H52" s="43">
        <f t="shared" si="3"/>
        <v>75</v>
      </c>
      <c r="I52" s="44"/>
    </row>
    <row r="53">
      <c r="A53" s="45"/>
      <c r="B53" s="46"/>
      <c r="C53" s="14">
        <v>45636.0</v>
      </c>
      <c r="D53" s="15" t="s">
        <v>22</v>
      </c>
      <c r="E53" s="15" t="s">
        <v>13</v>
      </c>
      <c r="F53" s="16">
        <v>0.5</v>
      </c>
      <c r="G53" s="16">
        <v>100.0</v>
      </c>
      <c r="H53" s="47">
        <f t="shared" si="3"/>
        <v>50</v>
      </c>
      <c r="I53" s="48"/>
    </row>
    <row r="54">
      <c r="A54" s="41"/>
      <c r="B54" s="42"/>
      <c r="C54" s="7">
        <v>45636.0</v>
      </c>
      <c r="D54" s="8" t="s">
        <v>33</v>
      </c>
      <c r="E54" s="8" t="s">
        <v>10</v>
      </c>
      <c r="F54" s="9">
        <v>0.5</v>
      </c>
      <c r="G54" s="9">
        <v>100.0</v>
      </c>
      <c r="H54" s="43">
        <v>50.0</v>
      </c>
      <c r="I54" s="44"/>
    </row>
    <row r="55">
      <c r="A55" s="45"/>
      <c r="B55" s="46"/>
      <c r="C55" s="14">
        <v>45636.0</v>
      </c>
      <c r="D55" s="15" t="s">
        <v>33</v>
      </c>
      <c r="E55" s="15" t="s">
        <v>12</v>
      </c>
      <c r="F55" s="16">
        <v>0.5</v>
      </c>
      <c r="G55" s="16">
        <v>100.0</v>
      </c>
      <c r="H55" s="47">
        <v>50.0</v>
      </c>
      <c r="I55" s="48"/>
    </row>
    <row r="56">
      <c r="A56" s="41"/>
      <c r="B56" s="42"/>
      <c r="C56" s="7">
        <v>45636.0</v>
      </c>
      <c r="D56" s="8" t="s">
        <v>25</v>
      </c>
      <c r="E56" s="8" t="s">
        <v>10</v>
      </c>
      <c r="F56" s="9">
        <v>0.25</v>
      </c>
      <c r="G56" s="9">
        <v>100.0</v>
      </c>
      <c r="H56" s="43">
        <v>25.0</v>
      </c>
      <c r="I56" s="44"/>
    </row>
    <row r="57">
      <c r="A57" s="45"/>
      <c r="B57" s="46"/>
      <c r="C57" s="14">
        <v>45636.0</v>
      </c>
      <c r="D57" s="15" t="s">
        <v>25</v>
      </c>
      <c r="E57" s="15" t="s">
        <v>12</v>
      </c>
      <c r="F57" s="16">
        <v>0.25</v>
      </c>
      <c r="G57" s="16">
        <v>100.0</v>
      </c>
      <c r="H57" s="47">
        <v>25.0</v>
      </c>
      <c r="I57" s="48"/>
    </row>
    <row r="58">
      <c r="A58" s="41"/>
      <c r="B58" s="42"/>
      <c r="C58" s="7">
        <v>45636.0</v>
      </c>
      <c r="D58" s="8" t="s">
        <v>25</v>
      </c>
      <c r="E58" s="8" t="s">
        <v>13</v>
      </c>
      <c r="F58" s="9">
        <v>0.25</v>
      </c>
      <c r="G58" s="9">
        <v>100.0</v>
      </c>
      <c r="H58" s="43">
        <v>25.0</v>
      </c>
      <c r="I58" s="44"/>
    </row>
    <row r="59">
      <c r="A59" s="45"/>
      <c r="B59" s="46"/>
      <c r="C59" s="14">
        <v>45636.0</v>
      </c>
      <c r="D59" s="15" t="s">
        <v>25</v>
      </c>
      <c r="E59" s="15" t="s">
        <v>19</v>
      </c>
      <c r="F59" s="16">
        <v>0.25</v>
      </c>
      <c r="G59" s="16">
        <v>100.0</v>
      </c>
      <c r="H59" s="47">
        <v>25.0</v>
      </c>
      <c r="I59" s="48"/>
    </row>
    <row r="60">
      <c r="A60" s="41"/>
      <c r="B60" s="42"/>
      <c r="C60" s="7">
        <v>45636.0</v>
      </c>
      <c r="D60" s="8" t="s">
        <v>23</v>
      </c>
      <c r="E60" s="8" t="s">
        <v>10</v>
      </c>
      <c r="F60" s="9">
        <v>0.75</v>
      </c>
      <c r="G60" s="9">
        <v>100.0</v>
      </c>
      <c r="H60" s="43">
        <v>75.0</v>
      </c>
      <c r="I60" s="44"/>
    </row>
    <row r="61">
      <c r="A61" s="45"/>
      <c r="B61" s="46"/>
      <c r="C61" s="14">
        <v>45636.0</v>
      </c>
      <c r="D61" s="15" t="s">
        <v>23</v>
      </c>
      <c r="E61" s="15" t="s">
        <v>12</v>
      </c>
      <c r="F61" s="16">
        <v>0.75</v>
      </c>
      <c r="G61" s="16">
        <v>100.0</v>
      </c>
      <c r="H61" s="47">
        <v>75.0</v>
      </c>
      <c r="I61" s="48"/>
    </row>
    <row r="62">
      <c r="A62" s="41"/>
      <c r="B62" s="42"/>
      <c r="C62" s="7">
        <v>45636.0</v>
      </c>
      <c r="D62" s="8" t="s">
        <v>23</v>
      </c>
      <c r="E62" s="8" t="s">
        <v>13</v>
      </c>
      <c r="F62" s="9">
        <v>0.75</v>
      </c>
      <c r="G62" s="9">
        <v>100.0</v>
      </c>
      <c r="H62" s="43">
        <v>75.0</v>
      </c>
      <c r="I62" s="44"/>
    </row>
    <row r="63">
      <c r="A63" s="45"/>
      <c r="B63" s="46"/>
      <c r="C63" s="14">
        <v>45636.0</v>
      </c>
      <c r="D63" s="15" t="s">
        <v>23</v>
      </c>
      <c r="E63" s="15" t="s">
        <v>19</v>
      </c>
      <c r="F63" s="16">
        <v>0.75</v>
      </c>
      <c r="G63" s="16">
        <v>100.0</v>
      </c>
      <c r="H63" s="47">
        <v>75.0</v>
      </c>
      <c r="I63" s="48"/>
    </row>
    <row r="64">
      <c r="A64" s="41"/>
      <c r="B64" s="42"/>
      <c r="C64" s="7">
        <v>45637.0</v>
      </c>
      <c r="D64" s="8" t="s">
        <v>34</v>
      </c>
      <c r="E64" s="8" t="s">
        <v>10</v>
      </c>
      <c r="F64" s="9">
        <v>1.5</v>
      </c>
      <c r="G64" s="9">
        <v>100.0</v>
      </c>
      <c r="H64" s="43">
        <f t="shared" ref="H64:H66" si="4">F64*G64</f>
        <v>150</v>
      </c>
      <c r="I64" s="44"/>
    </row>
    <row r="65">
      <c r="A65" s="45"/>
      <c r="B65" s="46"/>
      <c r="C65" s="14">
        <v>45637.0</v>
      </c>
      <c r="D65" s="15" t="s">
        <v>34</v>
      </c>
      <c r="E65" s="15" t="s">
        <v>12</v>
      </c>
      <c r="F65" s="16">
        <v>1.5</v>
      </c>
      <c r="G65" s="16">
        <v>100.0</v>
      </c>
      <c r="H65" s="47">
        <f t="shared" si="4"/>
        <v>150</v>
      </c>
      <c r="I65" s="48"/>
    </row>
    <row r="66">
      <c r="A66" s="41"/>
      <c r="B66" s="42"/>
      <c r="C66" s="7">
        <v>45637.0</v>
      </c>
      <c r="D66" s="8" t="s">
        <v>34</v>
      </c>
      <c r="E66" s="8" t="s">
        <v>19</v>
      </c>
      <c r="F66" s="9">
        <v>1.0</v>
      </c>
      <c r="G66" s="9">
        <v>100.0</v>
      </c>
      <c r="H66" s="43">
        <f t="shared" si="4"/>
        <v>100</v>
      </c>
      <c r="I66" s="44"/>
    </row>
    <row r="67">
      <c r="A67" s="45"/>
      <c r="B67" s="46"/>
      <c r="C67" s="14">
        <v>45637.0</v>
      </c>
      <c r="D67" s="15" t="s">
        <v>29</v>
      </c>
      <c r="E67" s="15" t="s">
        <v>10</v>
      </c>
      <c r="F67" s="16">
        <v>0.5</v>
      </c>
      <c r="G67" s="16">
        <v>100.0</v>
      </c>
      <c r="H67" s="47">
        <v>50.0</v>
      </c>
      <c r="I67" s="48"/>
    </row>
    <row r="68">
      <c r="A68" s="41"/>
      <c r="B68" s="42"/>
      <c r="C68" s="7">
        <v>45637.0</v>
      </c>
      <c r="D68" s="8" t="s">
        <v>29</v>
      </c>
      <c r="E68" s="8" t="s">
        <v>12</v>
      </c>
      <c r="F68" s="9">
        <v>0.5</v>
      </c>
      <c r="G68" s="9">
        <v>100.0</v>
      </c>
      <c r="H68" s="43">
        <v>50.0</v>
      </c>
      <c r="I68" s="44"/>
    </row>
    <row r="69">
      <c r="A69" s="45"/>
      <c r="B69" s="46"/>
      <c r="C69" s="14">
        <v>45637.0</v>
      </c>
      <c r="D69" s="15" t="s">
        <v>29</v>
      </c>
      <c r="E69" s="15" t="s">
        <v>13</v>
      </c>
      <c r="F69" s="16">
        <v>0.5</v>
      </c>
      <c r="G69" s="16">
        <v>100.0</v>
      </c>
      <c r="H69" s="47">
        <v>50.0</v>
      </c>
      <c r="I69" s="48"/>
    </row>
    <row r="70">
      <c r="A70" s="41"/>
      <c r="B70" s="42"/>
      <c r="C70" s="7">
        <v>45637.0</v>
      </c>
      <c r="D70" s="8" t="s">
        <v>35</v>
      </c>
      <c r="E70" s="8" t="s">
        <v>10</v>
      </c>
      <c r="F70" s="9">
        <v>0.25</v>
      </c>
      <c r="G70" s="9">
        <v>100.0</v>
      </c>
      <c r="H70" s="43">
        <f t="shared" ref="H70:H72" si="5">F70*G70</f>
        <v>25</v>
      </c>
      <c r="I70" s="44"/>
    </row>
    <row r="71">
      <c r="A71" s="45"/>
      <c r="B71" s="46"/>
      <c r="C71" s="14">
        <v>45637.0</v>
      </c>
      <c r="D71" s="15" t="s">
        <v>35</v>
      </c>
      <c r="E71" s="15" t="s">
        <v>12</v>
      </c>
      <c r="F71" s="16">
        <v>0.5</v>
      </c>
      <c r="G71" s="16">
        <v>100.0</v>
      </c>
      <c r="H71" s="47">
        <f t="shared" si="5"/>
        <v>50</v>
      </c>
      <c r="I71" s="48"/>
    </row>
    <row r="72">
      <c r="A72" s="41"/>
      <c r="B72" s="42"/>
      <c r="C72" s="7">
        <v>45637.0</v>
      </c>
      <c r="D72" s="8" t="s">
        <v>35</v>
      </c>
      <c r="E72" s="8" t="s">
        <v>13</v>
      </c>
      <c r="F72" s="9">
        <v>0.25</v>
      </c>
      <c r="G72" s="9">
        <v>100.0</v>
      </c>
      <c r="H72" s="43">
        <f t="shared" si="5"/>
        <v>25</v>
      </c>
      <c r="I72" s="44"/>
    </row>
    <row r="73">
      <c r="A73" s="45"/>
      <c r="B73" s="46"/>
      <c r="C73" s="14">
        <v>45637.0</v>
      </c>
      <c r="D73" s="15" t="s">
        <v>36</v>
      </c>
      <c r="E73" s="15" t="s">
        <v>10</v>
      </c>
      <c r="F73" s="16">
        <v>1.5</v>
      </c>
      <c r="G73" s="16">
        <v>100.0</v>
      </c>
      <c r="H73" s="47">
        <v>150.0</v>
      </c>
      <c r="I73" s="48"/>
    </row>
    <row r="74">
      <c r="A74" s="41"/>
      <c r="B74" s="42"/>
      <c r="C74" s="7">
        <v>45637.0</v>
      </c>
      <c r="D74" s="8" t="s">
        <v>36</v>
      </c>
      <c r="E74" s="8" t="s">
        <v>12</v>
      </c>
      <c r="F74" s="9">
        <v>1.5</v>
      </c>
      <c r="G74" s="9">
        <v>100.0</v>
      </c>
      <c r="H74" s="43">
        <v>150.0</v>
      </c>
      <c r="I74" s="44"/>
    </row>
    <row r="75">
      <c r="A75" s="12"/>
      <c r="B75" s="13"/>
      <c r="C75" s="34">
        <v>45638.0</v>
      </c>
      <c r="D75" s="38" t="s">
        <v>15</v>
      </c>
      <c r="E75" s="25" t="s">
        <v>32</v>
      </c>
      <c r="F75" s="40">
        <v>0.5</v>
      </c>
      <c r="G75" s="40">
        <v>100.0</v>
      </c>
      <c r="H75" s="36">
        <v>50.0</v>
      </c>
      <c r="I75" s="23" t="s">
        <v>16</v>
      </c>
    </row>
    <row r="76">
      <c r="A76" s="41"/>
      <c r="B76" s="42"/>
      <c r="C76" s="7">
        <v>45638.0</v>
      </c>
      <c r="D76" s="8" t="s">
        <v>15</v>
      </c>
      <c r="E76" s="8" t="s">
        <v>12</v>
      </c>
      <c r="F76" s="9">
        <v>0.75</v>
      </c>
      <c r="G76" s="9">
        <v>100.0</v>
      </c>
      <c r="H76" s="43">
        <v>75.0</v>
      </c>
      <c r="I76" s="44"/>
    </row>
    <row r="77">
      <c r="A77" s="45"/>
      <c r="B77" s="46"/>
      <c r="C77" s="14">
        <v>45638.0</v>
      </c>
      <c r="D77" s="15" t="s">
        <v>15</v>
      </c>
      <c r="E77" s="15" t="s">
        <v>13</v>
      </c>
      <c r="F77" s="16">
        <v>0.75</v>
      </c>
      <c r="G77" s="16">
        <v>100.0</v>
      </c>
      <c r="H77" s="47">
        <v>75.0</v>
      </c>
      <c r="I77" s="48"/>
    </row>
    <row r="78">
      <c r="A78" s="41"/>
      <c r="B78" s="42"/>
      <c r="C78" s="7">
        <v>45638.0</v>
      </c>
      <c r="D78" s="8" t="s">
        <v>23</v>
      </c>
      <c r="E78" s="8" t="s">
        <v>12</v>
      </c>
      <c r="F78" s="9">
        <v>1.0</v>
      </c>
      <c r="G78" s="9">
        <v>100.0</v>
      </c>
      <c r="H78" s="43">
        <v>100.0</v>
      </c>
      <c r="I78" s="44"/>
    </row>
    <row r="79">
      <c r="A79" s="45"/>
      <c r="B79" s="46"/>
      <c r="C79" s="14">
        <v>45638.0</v>
      </c>
      <c r="D79" s="15" t="s">
        <v>23</v>
      </c>
      <c r="E79" s="15" t="s">
        <v>13</v>
      </c>
      <c r="F79" s="16">
        <v>1.0</v>
      </c>
      <c r="G79" s="16">
        <v>100.0</v>
      </c>
      <c r="H79" s="47">
        <v>100.0</v>
      </c>
      <c r="I79" s="48"/>
    </row>
    <row r="80">
      <c r="A80" s="41"/>
      <c r="B80" s="42"/>
      <c r="C80" s="7">
        <v>45638.0</v>
      </c>
      <c r="D80" s="8" t="s">
        <v>23</v>
      </c>
      <c r="E80" s="8" t="s">
        <v>32</v>
      </c>
      <c r="F80" s="9">
        <v>1.0</v>
      </c>
      <c r="G80" s="9">
        <v>100.0</v>
      </c>
      <c r="H80" s="43">
        <v>100.0</v>
      </c>
      <c r="I80" s="44"/>
    </row>
    <row r="81">
      <c r="A81" s="45"/>
      <c r="B81" s="46"/>
      <c r="C81" s="14">
        <v>45638.0</v>
      </c>
      <c r="D81" s="15" t="s">
        <v>9</v>
      </c>
      <c r="E81" s="15" t="s">
        <v>10</v>
      </c>
      <c r="F81" s="16">
        <v>1.0</v>
      </c>
      <c r="G81" s="16">
        <v>100.0</v>
      </c>
      <c r="H81" s="47">
        <v>100.0</v>
      </c>
      <c r="I81" s="18" t="s">
        <v>11</v>
      </c>
    </row>
    <row r="82">
      <c r="A82" s="41"/>
      <c r="B82" s="42"/>
      <c r="C82" s="7">
        <v>45638.0</v>
      </c>
      <c r="D82" s="8" t="s">
        <v>9</v>
      </c>
      <c r="E82" s="8" t="s">
        <v>12</v>
      </c>
      <c r="F82" s="9">
        <v>1.0</v>
      </c>
      <c r="G82" s="9">
        <v>100.0</v>
      </c>
      <c r="H82" s="43">
        <v>100.0</v>
      </c>
      <c r="I82" s="11" t="s">
        <v>11</v>
      </c>
    </row>
    <row r="83">
      <c r="A83" s="45"/>
      <c r="B83" s="46"/>
      <c r="C83" s="14">
        <v>45638.0</v>
      </c>
      <c r="D83" s="15" t="s">
        <v>9</v>
      </c>
      <c r="E83" s="15" t="s">
        <v>13</v>
      </c>
      <c r="F83" s="16">
        <v>1.0</v>
      </c>
      <c r="G83" s="16">
        <v>100.0</v>
      </c>
      <c r="H83" s="47">
        <v>100.0</v>
      </c>
      <c r="I83" s="18" t="s">
        <v>11</v>
      </c>
    </row>
    <row r="84">
      <c r="A84" s="41"/>
      <c r="B84" s="42"/>
      <c r="C84" s="7">
        <v>45638.0</v>
      </c>
      <c r="D84" s="8" t="s">
        <v>33</v>
      </c>
      <c r="E84" s="8" t="s">
        <v>12</v>
      </c>
      <c r="F84" s="9">
        <v>0.25</v>
      </c>
      <c r="G84" s="9">
        <v>100.0</v>
      </c>
      <c r="H84" s="43">
        <v>25.0</v>
      </c>
      <c r="I84" s="44"/>
    </row>
    <row r="85">
      <c r="A85" s="45"/>
      <c r="B85" s="46"/>
      <c r="C85" s="14">
        <v>45638.0</v>
      </c>
      <c r="D85" s="15" t="s">
        <v>33</v>
      </c>
      <c r="E85" s="15" t="s">
        <v>13</v>
      </c>
      <c r="F85" s="16">
        <v>0.25</v>
      </c>
      <c r="G85" s="16">
        <v>100.0</v>
      </c>
      <c r="H85" s="47">
        <v>25.0</v>
      </c>
      <c r="I85" s="48"/>
    </row>
    <row r="86">
      <c r="A86" s="41"/>
      <c r="B86" s="42"/>
      <c r="C86" s="7">
        <v>45638.0</v>
      </c>
      <c r="D86" s="8" t="s">
        <v>33</v>
      </c>
      <c r="E86" s="8" t="s">
        <v>19</v>
      </c>
      <c r="F86" s="9">
        <v>0.25</v>
      </c>
      <c r="G86" s="9">
        <v>100.0</v>
      </c>
      <c r="H86" s="43">
        <v>25.0</v>
      </c>
      <c r="I86" s="44"/>
    </row>
    <row r="87">
      <c r="A87" s="45"/>
      <c r="B87" s="46"/>
      <c r="C87" s="14">
        <v>45638.0</v>
      </c>
      <c r="D87" s="15" t="s">
        <v>33</v>
      </c>
      <c r="E87" s="15" t="s">
        <v>32</v>
      </c>
      <c r="F87" s="16">
        <v>0.25</v>
      </c>
      <c r="G87" s="16">
        <v>100.0</v>
      </c>
      <c r="H87" s="47">
        <v>25.0</v>
      </c>
      <c r="I87" s="48"/>
    </row>
    <row r="88">
      <c r="A88" s="41"/>
      <c r="B88" s="42"/>
      <c r="C88" s="7">
        <v>45639.0</v>
      </c>
      <c r="D88" s="8" t="s">
        <v>37</v>
      </c>
      <c r="E88" s="8" t="s">
        <v>10</v>
      </c>
      <c r="F88" s="9">
        <v>1.0</v>
      </c>
      <c r="G88" s="9">
        <v>200.0</v>
      </c>
      <c r="H88" s="43">
        <v>200.0</v>
      </c>
      <c r="I88" s="44"/>
    </row>
    <row r="89">
      <c r="A89" s="45"/>
      <c r="B89" s="46"/>
      <c r="C89" s="14">
        <v>45639.0</v>
      </c>
      <c r="D89" s="15" t="s">
        <v>37</v>
      </c>
      <c r="E89" s="15" t="s">
        <v>12</v>
      </c>
      <c r="F89" s="16">
        <v>1.0</v>
      </c>
      <c r="G89" s="16">
        <v>200.0</v>
      </c>
      <c r="H89" s="47">
        <v>200.0</v>
      </c>
      <c r="I89" s="48"/>
    </row>
    <row r="90">
      <c r="A90" s="5"/>
      <c r="B90" s="6"/>
      <c r="C90" s="29">
        <v>45640.0</v>
      </c>
      <c r="D90" s="30" t="s">
        <v>31</v>
      </c>
      <c r="E90" s="31" t="s">
        <v>19</v>
      </c>
      <c r="F90" s="32">
        <v>4.0</v>
      </c>
      <c r="G90" s="32">
        <v>100.0</v>
      </c>
      <c r="H90" s="33">
        <v>400.0</v>
      </c>
      <c r="I90" s="24" t="s">
        <v>11</v>
      </c>
    </row>
    <row r="91">
      <c r="A91" s="45"/>
      <c r="B91" s="46"/>
      <c r="C91" s="14">
        <v>45640.0</v>
      </c>
      <c r="D91" s="15" t="s">
        <v>33</v>
      </c>
      <c r="E91" s="15" t="s">
        <v>10</v>
      </c>
      <c r="F91" s="16">
        <v>0.5</v>
      </c>
      <c r="G91" s="16">
        <v>100.0</v>
      </c>
      <c r="H91" s="47">
        <v>50.0</v>
      </c>
      <c r="I91" s="48"/>
    </row>
    <row r="92">
      <c r="A92" s="41"/>
      <c r="B92" s="42"/>
      <c r="C92" s="7">
        <v>45640.0</v>
      </c>
      <c r="D92" s="8" t="s">
        <v>33</v>
      </c>
      <c r="E92" s="8" t="s">
        <v>12</v>
      </c>
      <c r="F92" s="9">
        <v>0.5</v>
      </c>
      <c r="G92" s="9">
        <v>100.0</v>
      </c>
      <c r="H92" s="43">
        <v>50.0</v>
      </c>
      <c r="I92" s="44"/>
    </row>
    <row r="93">
      <c r="A93" s="45"/>
      <c r="B93" s="46"/>
      <c r="C93" s="14">
        <v>45640.0</v>
      </c>
      <c r="D93" s="15" t="s">
        <v>24</v>
      </c>
      <c r="E93" s="15" t="s">
        <v>32</v>
      </c>
      <c r="F93" s="16">
        <v>1.0</v>
      </c>
      <c r="G93" s="16">
        <v>120.0</v>
      </c>
      <c r="H93" s="47">
        <v>120.0</v>
      </c>
      <c r="I93" s="48"/>
    </row>
    <row r="94">
      <c r="A94" s="41"/>
      <c r="B94" s="42"/>
      <c r="C94" s="7">
        <v>45640.0</v>
      </c>
      <c r="D94" s="8" t="s">
        <v>24</v>
      </c>
      <c r="E94" s="8" t="s">
        <v>38</v>
      </c>
      <c r="F94" s="9">
        <v>1.0</v>
      </c>
      <c r="G94" s="9">
        <v>120.0</v>
      </c>
      <c r="H94" s="43">
        <v>120.0</v>
      </c>
      <c r="I94" s="44"/>
    </row>
    <row r="95">
      <c r="A95" s="45"/>
      <c r="B95" s="46"/>
      <c r="C95" s="14">
        <v>45640.0</v>
      </c>
      <c r="D95" s="15" t="s">
        <v>23</v>
      </c>
      <c r="E95" s="15" t="s">
        <v>12</v>
      </c>
      <c r="F95" s="16">
        <v>0.5</v>
      </c>
      <c r="G95" s="16">
        <v>100.0</v>
      </c>
      <c r="H95" s="47">
        <v>50.0</v>
      </c>
      <c r="I95" s="48"/>
    </row>
    <row r="96">
      <c r="A96" s="41"/>
      <c r="B96" s="42"/>
      <c r="C96" s="7">
        <v>45640.0</v>
      </c>
      <c r="D96" s="8" t="s">
        <v>23</v>
      </c>
      <c r="E96" s="8" t="s">
        <v>13</v>
      </c>
      <c r="F96" s="9">
        <v>0.5</v>
      </c>
      <c r="G96" s="9">
        <v>100.0</v>
      </c>
      <c r="H96" s="43">
        <v>50.0</v>
      </c>
      <c r="I96" s="44"/>
    </row>
    <row r="97">
      <c r="A97" s="45"/>
      <c r="B97" s="46"/>
      <c r="C97" s="14">
        <v>45640.0</v>
      </c>
      <c r="D97" s="15" t="s">
        <v>23</v>
      </c>
      <c r="E97" s="15" t="s">
        <v>19</v>
      </c>
      <c r="F97" s="16">
        <v>0.5</v>
      </c>
      <c r="G97" s="16">
        <v>100.0</v>
      </c>
      <c r="H97" s="47">
        <v>50.0</v>
      </c>
      <c r="I97" s="48"/>
    </row>
    <row r="98">
      <c r="A98" s="41"/>
      <c r="B98" s="42"/>
      <c r="C98" s="7">
        <v>45640.0</v>
      </c>
      <c r="D98" s="8" t="s">
        <v>23</v>
      </c>
      <c r="E98" s="8" t="s">
        <v>10</v>
      </c>
      <c r="F98" s="9">
        <v>0.5</v>
      </c>
      <c r="G98" s="9">
        <v>100.0</v>
      </c>
      <c r="H98" s="43">
        <v>50.0</v>
      </c>
      <c r="I98" s="44"/>
    </row>
    <row r="99">
      <c r="A99" s="45"/>
      <c r="B99" s="46"/>
      <c r="C99" s="14">
        <v>45640.0</v>
      </c>
      <c r="D99" s="15" t="s">
        <v>14</v>
      </c>
      <c r="E99" s="15" t="s">
        <v>10</v>
      </c>
      <c r="F99" s="16">
        <v>1.0</v>
      </c>
      <c r="G99" s="16">
        <v>100.0</v>
      </c>
      <c r="H99" s="47">
        <v>100.0</v>
      </c>
      <c r="I99" s="48"/>
    </row>
    <row r="100">
      <c r="A100" s="41"/>
      <c r="B100" s="42"/>
      <c r="C100" s="7">
        <v>45640.0</v>
      </c>
      <c r="D100" s="8" t="s">
        <v>14</v>
      </c>
      <c r="E100" s="8" t="s">
        <v>12</v>
      </c>
      <c r="F100" s="9">
        <v>1.0</v>
      </c>
      <c r="G100" s="9">
        <v>100.0</v>
      </c>
      <c r="H100" s="43">
        <v>100.0</v>
      </c>
      <c r="I100" s="44"/>
    </row>
    <row r="101">
      <c r="A101" s="45"/>
      <c r="B101" s="46"/>
      <c r="C101" s="14">
        <v>45640.0</v>
      </c>
      <c r="D101" s="15" t="s">
        <v>14</v>
      </c>
      <c r="E101" s="15" t="s">
        <v>13</v>
      </c>
      <c r="F101" s="16">
        <v>1.0</v>
      </c>
      <c r="G101" s="16">
        <v>100.0</v>
      </c>
      <c r="H101" s="47">
        <v>100.0</v>
      </c>
      <c r="I101" s="48"/>
    </row>
    <row r="102">
      <c r="A102" s="41"/>
      <c r="B102" s="42"/>
      <c r="C102" s="7">
        <v>45640.0</v>
      </c>
      <c r="D102" s="8" t="s">
        <v>36</v>
      </c>
      <c r="E102" s="8" t="s">
        <v>10</v>
      </c>
      <c r="F102" s="9">
        <v>1.5</v>
      </c>
      <c r="G102" s="9">
        <v>100.0</v>
      </c>
      <c r="H102" s="43">
        <v>150.0</v>
      </c>
      <c r="I102" s="44"/>
    </row>
    <row r="103">
      <c r="A103" s="45"/>
      <c r="B103" s="46"/>
      <c r="C103" s="14">
        <v>45640.0</v>
      </c>
      <c r="D103" s="15" t="s">
        <v>36</v>
      </c>
      <c r="E103" s="15" t="s">
        <v>12</v>
      </c>
      <c r="F103" s="16">
        <v>1.5</v>
      </c>
      <c r="G103" s="16">
        <v>100.0</v>
      </c>
      <c r="H103" s="47">
        <v>150.0</v>
      </c>
      <c r="I103" s="48"/>
    </row>
    <row r="104">
      <c r="A104" s="5"/>
      <c r="B104" s="6"/>
      <c r="C104" s="29">
        <v>45642.0</v>
      </c>
      <c r="D104" s="30" t="s">
        <v>39</v>
      </c>
      <c r="E104" s="27" t="s">
        <v>32</v>
      </c>
      <c r="F104" s="32">
        <v>1.0</v>
      </c>
      <c r="G104" s="32">
        <v>120.0</v>
      </c>
      <c r="H104" s="33">
        <v>120.0</v>
      </c>
      <c r="I104" s="24" t="s">
        <v>16</v>
      </c>
    </row>
    <row r="105">
      <c r="A105" s="45"/>
      <c r="B105" s="46"/>
      <c r="C105" s="14">
        <v>45642.0</v>
      </c>
      <c r="D105" s="15" t="s">
        <v>39</v>
      </c>
      <c r="E105" s="15" t="s">
        <v>10</v>
      </c>
      <c r="F105" s="16">
        <v>2.0</v>
      </c>
      <c r="G105" s="16">
        <v>100.0</v>
      </c>
      <c r="H105" s="47">
        <v>200.0</v>
      </c>
      <c r="I105" s="48"/>
    </row>
    <row r="106">
      <c r="A106" s="41"/>
      <c r="B106" s="42"/>
      <c r="C106" s="7">
        <v>45642.0</v>
      </c>
      <c r="D106" s="8" t="s">
        <v>39</v>
      </c>
      <c r="E106" s="8" t="s">
        <v>12</v>
      </c>
      <c r="F106" s="9">
        <v>2.0</v>
      </c>
      <c r="G106" s="9">
        <v>100.0</v>
      </c>
      <c r="H106" s="43">
        <v>200.0</v>
      </c>
      <c r="I106" s="44"/>
    </row>
    <row r="107">
      <c r="A107" s="45"/>
      <c r="B107" s="46"/>
      <c r="C107" s="14">
        <v>45642.0</v>
      </c>
      <c r="D107" s="15" t="s">
        <v>39</v>
      </c>
      <c r="E107" s="15" t="s">
        <v>13</v>
      </c>
      <c r="F107" s="16">
        <v>2.0</v>
      </c>
      <c r="G107" s="16">
        <v>100.0</v>
      </c>
      <c r="H107" s="47">
        <v>200.0</v>
      </c>
      <c r="I107" s="48"/>
    </row>
    <row r="108">
      <c r="A108" s="41"/>
      <c r="B108" s="42"/>
      <c r="C108" s="7">
        <v>45642.0</v>
      </c>
      <c r="D108" s="8" t="s">
        <v>39</v>
      </c>
      <c r="E108" s="8" t="s">
        <v>19</v>
      </c>
      <c r="F108" s="9">
        <v>2.0</v>
      </c>
      <c r="G108" s="9">
        <v>100.0</v>
      </c>
      <c r="H108" s="43">
        <v>200.0</v>
      </c>
      <c r="I108" s="44"/>
    </row>
    <row r="109">
      <c r="A109" s="45"/>
      <c r="B109" s="46"/>
      <c r="C109" s="14">
        <v>45642.0</v>
      </c>
      <c r="D109" s="15" t="s">
        <v>29</v>
      </c>
      <c r="E109" s="15" t="s">
        <v>10</v>
      </c>
      <c r="F109" s="16">
        <v>1.0</v>
      </c>
      <c r="G109" s="16">
        <v>100.0</v>
      </c>
      <c r="H109" s="47">
        <f t="shared" ref="H109:H117" si="6">F109*G109</f>
        <v>100</v>
      </c>
      <c r="I109" s="48"/>
    </row>
    <row r="110">
      <c r="A110" s="41"/>
      <c r="B110" s="42"/>
      <c r="C110" s="7">
        <v>45642.0</v>
      </c>
      <c r="D110" s="8" t="s">
        <v>29</v>
      </c>
      <c r="E110" s="8" t="s">
        <v>12</v>
      </c>
      <c r="F110" s="9">
        <v>0.5</v>
      </c>
      <c r="G110" s="9">
        <v>100.0</v>
      </c>
      <c r="H110" s="43">
        <f t="shared" si="6"/>
        <v>50</v>
      </c>
      <c r="I110" s="44"/>
    </row>
    <row r="111">
      <c r="A111" s="45"/>
      <c r="B111" s="46"/>
      <c r="C111" s="14">
        <v>45642.0</v>
      </c>
      <c r="D111" s="15" t="s">
        <v>29</v>
      </c>
      <c r="E111" s="15" t="s">
        <v>13</v>
      </c>
      <c r="F111" s="16">
        <v>0.5</v>
      </c>
      <c r="G111" s="16">
        <v>100.0</v>
      </c>
      <c r="H111" s="47">
        <f t="shared" si="6"/>
        <v>50</v>
      </c>
      <c r="I111" s="48"/>
    </row>
    <row r="112">
      <c r="A112" s="41"/>
      <c r="B112" s="42"/>
      <c r="C112" s="7">
        <v>45642.0</v>
      </c>
      <c r="D112" s="8" t="s">
        <v>25</v>
      </c>
      <c r="E112" s="8" t="s">
        <v>10</v>
      </c>
      <c r="F112" s="9">
        <v>0.5</v>
      </c>
      <c r="G112" s="9">
        <v>100.0</v>
      </c>
      <c r="H112" s="43">
        <f t="shared" si="6"/>
        <v>50</v>
      </c>
      <c r="I112" s="44"/>
    </row>
    <row r="113">
      <c r="A113" s="45"/>
      <c r="B113" s="46"/>
      <c r="C113" s="14">
        <v>45642.0</v>
      </c>
      <c r="D113" s="15" t="s">
        <v>25</v>
      </c>
      <c r="E113" s="15" t="s">
        <v>13</v>
      </c>
      <c r="F113" s="16">
        <v>0.5</v>
      </c>
      <c r="G113" s="16">
        <v>100.0</v>
      </c>
      <c r="H113" s="47">
        <f t="shared" si="6"/>
        <v>50</v>
      </c>
      <c r="I113" s="48"/>
    </row>
    <row r="114">
      <c r="A114" s="41"/>
      <c r="B114" s="42"/>
      <c r="C114" s="7">
        <v>45642.0</v>
      </c>
      <c r="D114" s="8" t="s">
        <v>23</v>
      </c>
      <c r="E114" s="8" t="s">
        <v>10</v>
      </c>
      <c r="F114" s="9">
        <v>0.75</v>
      </c>
      <c r="G114" s="9">
        <v>100.0</v>
      </c>
      <c r="H114" s="43">
        <f t="shared" si="6"/>
        <v>75</v>
      </c>
      <c r="I114" s="44"/>
    </row>
    <row r="115">
      <c r="A115" s="45"/>
      <c r="B115" s="46"/>
      <c r="C115" s="14">
        <v>45642.0</v>
      </c>
      <c r="D115" s="15" t="s">
        <v>23</v>
      </c>
      <c r="E115" s="15" t="s">
        <v>12</v>
      </c>
      <c r="F115" s="16">
        <v>0.75</v>
      </c>
      <c r="G115" s="16">
        <v>100.0</v>
      </c>
      <c r="H115" s="47">
        <f t="shared" si="6"/>
        <v>75</v>
      </c>
      <c r="I115" s="48"/>
    </row>
    <row r="116">
      <c r="A116" s="41"/>
      <c r="B116" s="42"/>
      <c r="C116" s="7">
        <v>45642.0</v>
      </c>
      <c r="D116" s="8" t="s">
        <v>23</v>
      </c>
      <c r="E116" s="8" t="s">
        <v>13</v>
      </c>
      <c r="F116" s="9">
        <v>0.75</v>
      </c>
      <c r="G116" s="9">
        <v>100.0</v>
      </c>
      <c r="H116" s="43">
        <f t="shared" si="6"/>
        <v>75</v>
      </c>
      <c r="I116" s="44"/>
    </row>
    <row r="117">
      <c r="A117" s="45"/>
      <c r="B117" s="46"/>
      <c r="C117" s="14">
        <v>45642.0</v>
      </c>
      <c r="D117" s="15" t="s">
        <v>23</v>
      </c>
      <c r="E117" s="15" t="s">
        <v>19</v>
      </c>
      <c r="F117" s="16">
        <v>0.75</v>
      </c>
      <c r="G117" s="16">
        <v>100.0</v>
      </c>
      <c r="H117" s="47">
        <f t="shared" si="6"/>
        <v>75</v>
      </c>
      <c r="I117" s="48"/>
    </row>
    <row r="118">
      <c r="A118" s="5"/>
      <c r="B118" s="6"/>
      <c r="C118" s="29">
        <v>45643.0</v>
      </c>
      <c r="D118" s="30" t="s">
        <v>40</v>
      </c>
      <c r="E118" s="27" t="s">
        <v>32</v>
      </c>
      <c r="F118" s="32">
        <v>1.0</v>
      </c>
      <c r="G118" s="32">
        <v>120.0</v>
      </c>
      <c r="H118" s="33">
        <v>120.0</v>
      </c>
      <c r="I118" s="24" t="s">
        <v>16</v>
      </c>
    </row>
    <row r="119">
      <c r="A119" s="45"/>
      <c r="B119" s="46"/>
      <c r="C119" s="14">
        <v>45643.0</v>
      </c>
      <c r="D119" s="15" t="s">
        <v>9</v>
      </c>
      <c r="E119" s="15" t="s">
        <v>10</v>
      </c>
      <c r="F119" s="16">
        <v>1.0</v>
      </c>
      <c r="G119" s="16">
        <v>100.0</v>
      </c>
      <c r="H119" s="47">
        <f t="shared" ref="H119:H138" si="7">F119*G119</f>
        <v>100</v>
      </c>
      <c r="I119" s="18" t="s">
        <v>11</v>
      </c>
    </row>
    <row r="120">
      <c r="A120" s="41"/>
      <c r="B120" s="42"/>
      <c r="C120" s="7">
        <v>45643.0</v>
      </c>
      <c r="D120" s="8" t="s">
        <v>9</v>
      </c>
      <c r="E120" s="8" t="s">
        <v>12</v>
      </c>
      <c r="F120" s="9">
        <v>1.0</v>
      </c>
      <c r="G120" s="9">
        <v>100.0</v>
      </c>
      <c r="H120" s="43">
        <f t="shared" si="7"/>
        <v>100</v>
      </c>
      <c r="I120" s="11" t="s">
        <v>11</v>
      </c>
    </row>
    <row r="121">
      <c r="A121" s="45"/>
      <c r="B121" s="46"/>
      <c r="C121" s="14">
        <v>45643.0</v>
      </c>
      <c r="D121" s="15" t="s">
        <v>14</v>
      </c>
      <c r="E121" s="15" t="s">
        <v>10</v>
      </c>
      <c r="F121" s="16">
        <v>1.0</v>
      </c>
      <c r="G121" s="16">
        <v>100.0</v>
      </c>
      <c r="H121" s="47">
        <f t="shared" si="7"/>
        <v>100</v>
      </c>
      <c r="I121" s="48"/>
    </row>
    <row r="122">
      <c r="A122" s="41"/>
      <c r="B122" s="42"/>
      <c r="C122" s="7">
        <v>45643.0</v>
      </c>
      <c r="D122" s="8" t="s">
        <v>14</v>
      </c>
      <c r="E122" s="8" t="s">
        <v>12</v>
      </c>
      <c r="F122" s="9">
        <v>1.0</v>
      </c>
      <c r="G122" s="9">
        <v>100.0</v>
      </c>
      <c r="H122" s="43">
        <f t="shared" si="7"/>
        <v>100</v>
      </c>
      <c r="I122" s="44"/>
    </row>
    <row r="123">
      <c r="A123" s="45"/>
      <c r="B123" s="46"/>
      <c r="C123" s="14">
        <v>45643.0</v>
      </c>
      <c r="D123" s="15" t="s">
        <v>14</v>
      </c>
      <c r="E123" s="15" t="s">
        <v>13</v>
      </c>
      <c r="F123" s="16">
        <v>1.0</v>
      </c>
      <c r="G123" s="16">
        <v>100.0</v>
      </c>
      <c r="H123" s="47">
        <f t="shared" si="7"/>
        <v>100</v>
      </c>
      <c r="I123" s="48"/>
    </row>
    <row r="124">
      <c r="A124" s="41"/>
      <c r="B124" s="42"/>
      <c r="C124" s="7">
        <v>45643.0</v>
      </c>
      <c r="D124" s="8" t="s">
        <v>23</v>
      </c>
      <c r="E124" s="8" t="s">
        <v>12</v>
      </c>
      <c r="F124" s="9">
        <v>0.75</v>
      </c>
      <c r="G124" s="9">
        <v>100.0</v>
      </c>
      <c r="H124" s="43">
        <f t="shared" si="7"/>
        <v>75</v>
      </c>
      <c r="I124" s="44"/>
    </row>
    <row r="125">
      <c r="A125" s="45"/>
      <c r="B125" s="46"/>
      <c r="C125" s="14">
        <v>45643.0</v>
      </c>
      <c r="D125" s="15" t="s">
        <v>23</v>
      </c>
      <c r="E125" s="15" t="s">
        <v>10</v>
      </c>
      <c r="F125" s="16">
        <v>0.75</v>
      </c>
      <c r="G125" s="16">
        <v>100.0</v>
      </c>
      <c r="H125" s="47">
        <f t="shared" si="7"/>
        <v>75</v>
      </c>
      <c r="I125" s="48"/>
    </row>
    <row r="126">
      <c r="A126" s="41"/>
      <c r="B126" s="42"/>
      <c r="C126" s="7">
        <v>45643.0</v>
      </c>
      <c r="D126" s="8" t="s">
        <v>23</v>
      </c>
      <c r="E126" s="8" t="s">
        <v>13</v>
      </c>
      <c r="F126" s="9">
        <v>0.75</v>
      </c>
      <c r="G126" s="9">
        <v>100.0</v>
      </c>
      <c r="H126" s="43">
        <f t="shared" si="7"/>
        <v>75</v>
      </c>
      <c r="I126" s="44"/>
    </row>
    <row r="127">
      <c r="A127" s="45"/>
      <c r="B127" s="46"/>
      <c r="C127" s="14">
        <v>45643.0</v>
      </c>
      <c r="D127" s="15" t="s">
        <v>23</v>
      </c>
      <c r="E127" s="15" t="s">
        <v>19</v>
      </c>
      <c r="F127" s="16">
        <v>0.75</v>
      </c>
      <c r="G127" s="16">
        <v>100.0</v>
      </c>
      <c r="H127" s="47">
        <f t="shared" si="7"/>
        <v>75</v>
      </c>
      <c r="I127" s="48"/>
    </row>
    <row r="128">
      <c r="A128" s="41"/>
      <c r="B128" s="42"/>
      <c r="C128" s="7">
        <v>45643.0</v>
      </c>
      <c r="D128" s="8" t="s">
        <v>40</v>
      </c>
      <c r="E128" s="8" t="s">
        <v>13</v>
      </c>
      <c r="F128" s="9">
        <v>1.0</v>
      </c>
      <c r="G128" s="9">
        <v>100.0</v>
      </c>
      <c r="H128" s="43">
        <f t="shared" si="7"/>
        <v>100</v>
      </c>
      <c r="I128" s="44"/>
    </row>
    <row r="129">
      <c r="A129" s="45"/>
      <c r="B129" s="46"/>
      <c r="C129" s="14">
        <v>45643.0</v>
      </c>
      <c r="D129" s="15" t="s">
        <v>40</v>
      </c>
      <c r="E129" s="15" t="s">
        <v>12</v>
      </c>
      <c r="F129" s="16">
        <v>1.0</v>
      </c>
      <c r="G129" s="16">
        <v>100.0</v>
      </c>
      <c r="H129" s="47">
        <f t="shared" si="7"/>
        <v>100</v>
      </c>
      <c r="I129" s="48"/>
    </row>
    <row r="130">
      <c r="A130" s="41"/>
      <c r="B130" s="42"/>
      <c r="C130" s="7">
        <v>45643.0</v>
      </c>
      <c r="D130" s="8" t="s">
        <v>41</v>
      </c>
      <c r="E130" s="8" t="s">
        <v>10</v>
      </c>
      <c r="F130" s="9">
        <v>0.5</v>
      </c>
      <c r="G130" s="9">
        <v>100.0</v>
      </c>
      <c r="H130" s="43">
        <f t="shared" si="7"/>
        <v>50</v>
      </c>
      <c r="I130" s="44"/>
    </row>
    <row r="131">
      <c r="A131" s="45"/>
      <c r="B131" s="46"/>
      <c r="C131" s="14">
        <v>45643.0</v>
      </c>
      <c r="D131" s="15" t="s">
        <v>41</v>
      </c>
      <c r="E131" s="15" t="s">
        <v>12</v>
      </c>
      <c r="F131" s="16">
        <v>0.5</v>
      </c>
      <c r="G131" s="16">
        <v>100.0</v>
      </c>
      <c r="H131" s="47">
        <f t="shared" si="7"/>
        <v>50</v>
      </c>
      <c r="I131" s="48"/>
    </row>
    <row r="132">
      <c r="A132" s="41"/>
      <c r="B132" s="42"/>
      <c r="C132" s="7">
        <v>45643.0</v>
      </c>
      <c r="D132" s="8" t="s">
        <v>41</v>
      </c>
      <c r="E132" s="8" t="s">
        <v>13</v>
      </c>
      <c r="F132" s="9">
        <v>0.5</v>
      </c>
      <c r="G132" s="9">
        <v>100.0</v>
      </c>
      <c r="H132" s="43">
        <f t="shared" si="7"/>
        <v>50</v>
      </c>
      <c r="I132" s="44"/>
    </row>
    <row r="133">
      <c r="A133" s="45"/>
      <c r="B133" s="46"/>
      <c r="C133" s="14">
        <v>45644.0</v>
      </c>
      <c r="D133" s="15" t="s">
        <v>36</v>
      </c>
      <c r="E133" s="15" t="s">
        <v>10</v>
      </c>
      <c r="F133" s="16">
        <v>1.5</v>
      </c>
      <c r="G133" s="16">
        <v>100.0</v>
      </c>
      <c r="H133" s="47">
        <f t="shared" si="7"/>
        <v>150</v>
      </c>
      <c r="I133" s="48"/>
    </row>
    <row r="134">
      <c r="A134" s="41"/>
      <c r="B134" s="42"/>
      <c r="C134" s="7">
        <v>45644.0</v>
      </c>
      <c r="D134" s="8" t="s">
        <v>36</v>
      </c>
      <c r="E134" s="8" t="s">
        <v>12</v>
      </c>
      <c r="F134" s="9">
        <v>1.5</v>
      </c>
      <c r="G134" s="9">
        <v>100.0</v>
      </c>
      <c r="H134" s="43">
        <f t="shared" si="7"/>
        <v>150</v>
      </c>
      <c r="I134" s="44"/>
    </row>
    <row r="135">
      <c r="A135" s="45"/>
      <c r="B135" s="46"/>
      <c r="C135" s="14">
        <v>45644.0</v>
      </c>
      <c r="D135" s="15" t="s">
        <v>42</v>
      </c>
      <c r="E135" s="15" t="s">
        <v>12</v>
      </c>
      <c r="F135" s="16">
        <v>1.0</v>
      </c>
      <c r="G135" s="16">
        <v>100.0</v>
      </c>
      <c r="H135" s="47">
        <f t="shared" si="7"/>
        <v>100</v>
      </c>
      <c r="I135" s="48"/>
    </row>
    <row r="136">
      <c r="A136" s="41"/>
      <c r="B136" s="42"/>
      <c r="C136" s="7">
        <v>45644.0</v>
      </c>
      <c r="D136" s="8" t="s">
        <v>42</v>
      </c>
      <c r="E136" s="8" t="s">
        <v>19</v>
      </c>
      <c r="F136" s="9">
        <v>1.0</v>
      </c>
      <c r="G136" s="9">
        <v>100.0</v>
      </c>
      <c r="H136" s="43">
        <f t="shared" si="7"/>
        <v>100</v>
      </c>
      <c r="I136" s="44"/>
    </row>
    <row r="137">
      <c r="A137" s="45"/>
      <c r="B137" s="46"/>
      <c r="C137" s="14">
        <v>45644.0</v>
      </c>
      <c r="D137" s="15" t="s">
        <v>31</v>
      </c>
      <c r="E137" s="15" t="s">
        <v>10</v>
      </c>
      <c r="F137" s="16">
        <v>1.0</v>
      </c>
      <c r="G137" s="16">
        <v>100.0</v>
      </c>
      <c r="H137" s="47">
        <f t="shared" si="7"/>
        <v>100</v>
      </c>
      <c r="I137" s="48"/>
    </row>
    <row r="138">
      <c r="A138" s="41"/>
      <c r="B138" s="42"/>
      <c r="C138" s="7">
        <v>45644.0</v>
      </c>
      <c r="D138" s="8" t="s">
        <v>31</v>
      </c>
      <c r="E138" s="8" t="s">
        <v>12</v>
      </c>
      <c r="F138" s="9">
        <v>1.0</v>
      </c>
      <c r="G138" s="9">
        <v>100.0</v>
      </c>
      <c r="H138" s="43">
        <f t="shared" si="7"/>
        <v>100</v>
      </c>
      <c r="I138" s="44"/>
    </row>
    <row r="139">
      <c r="A139" s="12"/>
      <c r="B139" s="13"/>
      <c r="C139" s="34">
        <v>45645.0</v>
      </c>
      <c r="D139" s="38" t="s">
        <v>31</v>
      </c>
      <c r="E139" s="39" t="s">
        <v>19</v>
      </c>
      <c r="F139" s="40">
        <v>2.0</v>
      </c>
      <c r="G139" s="40">
        <v>100.0</v>
      </c>
      <c r="H139" s="36">
        <v>200.0</v>
      </c>
      <c r="I139" s="23" t="s">
        <v>11</v>
      </c>
    </row>
    <row r="140">
      <c r="A140" s="41"/>
      <c r="B140" s="42"/>
      <c r="C140" s="7">
        <v>45645.0</v>
      </c>
      <c r="D140" s="8" t="s">
        <v>22</v>
      </c>
      <c r="E140" s="8" t="s">
        <v>10</v>
      </c>
      <c r="F140" s="9">
        <v>0.5</v>
      </c>
      <c r="G140" s="9">
        <v>100.0</v>
      </c>
      <c r="H140" s="43">
        <f t="shared" ref="H140:H146" si="8">F140*G140</f>
        <v>50</v>
      </c>
      <c r="I140" s="44"/>
    </row>
    <row r="141">
      <c r="A141" s="45"/>
      <c r="B141" s="46"/>
      <c r="C141" s="14">
        <v>45645.0</v>
      </c>
      <c r="D141" s="15" t="s">
        <v>22</v>
      </c>
      <c r="E141" s="15" t="s">
        <v>12</v>
      </c>
      <c r="F141" s="16">
        <v>0.5</v>
      </c>
      <c r="G141" s="16">
        <v>100.0</v>
      </c>
      <c r="H141" s="47">
        <f t="shared" si="8"/>
        <v>50</v>
      </c>
      <c r="I141" s="48"/>
    </row>
    <row r="142">
      <c r="A142" s="41"/>
      <c r="B142" s="42"/>
      <c r="C142" s="7">
        <v>45645.0</v>
      </c>
      <c r="D142" s="8" t="s">
        <v>22</v>
      </c>
      <c r="E142" s="8" t="s">
        <v>13</v>
      </c>
      <c r="F142" s="9">
        <v>1.0</v>
      </c>
      <c r="G142" s="9">
        <v>100.0</v>
      </c>
      <c r="H142" s="43">
        <f t="shared" si="8"/>
        <v>100</v>
      </c>
      <c r="I142" s="44"/>
    </row>
    <row r="143">
      <c r="A143" s="45"/>
      <c r="B143" s="46"/>
      <c r="C143" s="14">
        <v>45645.0</v>
      </c>
      <c r="D143" s="15" t="s">
        <v>43</v>
      </c>
      <c r="E143" s="15" t="s">
        <v>10</v>
      </c>
      <c r="F143" s="16">
        <v>1.0</v>
      </c>
      <c r="G143" s="16">
        <v>100.0</v>
      </c>
      <c r="H143" s="47">
        <f t="shared" si="8"/>
        <v>100</v>
      </c>
      <c r="I143" s="48"/>
    </row>
    <row r="144">
      <c r="A144" s="41"/>
      <c r="B144" s="42"/>
      <c r="C144" s="7">
        <v>45645.0</v>
      </c>
      <c r="D144" s="8" t="s">
        <v>43</v>
      </c>
      <c r="E144" s="8" t="s">
        <v>12</v>
      </c>
      <c r="F144" s="9">
        <v>1.0</v>
      </c>
      <c r="G144" s="9">
        <v>100.0</v>
      </c>
      <c r="H144" s="43">
        <f t="shared" si="8"/>
        <v>100</v>
      </c>
      <c r="I144" s="44"/>
    </row>
    <row r="145">
      <c r="A145" s="45"/>
      <c r="B145" s="46"/>
      <c r="C145" s="14">
        <v>45645.0</v>
      </c>
      <c r="D145" s="15" t="s">
        <v>42</v>
      </c>
      <c r="E145" s="15" t="s">
        <v>19</v>
      </c>
      <c r="F145" s="16">
        <v>1.0</v>
      </c>
      <c r="G145" s="16">
        <v>100.0</v>
      </c>
      <c r="H145" s="47">
        <f t="shared" si="8"/>
        <v>100</v>
      </c>
      <c r="I145" s="48"/>
    </row>
    <row r="146">
      <c r="A146" s="41"/>
      <c r="B146" s="42"/>
      <c r="C146" s="7">
        <v>45645.0</v>
      </c>
      <c r="D146" s="8" t="s">
        <v>42</v>
      </c>
      <c r="E146" s="8" t="s">
        <v>12</v>
      </c>
      <c r="F146" s="9">
        <v>1.0</v>
      </c>
      <c r="G146" s="9">
        <v>100.0</v>
      </c>
      <c r="H146" s="43">
        <f t="shared" si="8"/>
        <v>100</v>
      </c>
      <c r="I146" s="44"/>
    </row>
    <row r="147">
      <c r="A147" s="12"/>
      <c r="B147" s="13"/>
      <c r="C147" s="34">
        <v>45646.0</v>
      </c>
      <c r="D147" s="35" t="s">
        <v>24</v>
      </c>
      <c r="E147" s="25" t="s">
        <v>32</v>
      </c>
      <c r="F147" s="40">
        <v>1.0</v>
      </c>
      <c r="G147" s="40">
        <v>120.0</v>
      </c>
      <c r="H147" s="36">
        <v>120.0</v>
      </c>
      <c r="I147" s="23" t="s">
        <v>30</v>
      </c>
    </row>
    <row r="148">
      <c r="A148" s="5"/>
      <c r="B148" s="6"/>
      <c r="C148" s="29">
        <v>45646.0</v>
      </c>
      <c r="D148" s="37" t="s">
        <v>24</v>
      </c>
      <c r="E148" s="31" t="s">
        <v>19</v>
      </c>
      <c r="F148" s="32">
        <v>1.0</v>
      </c>
      <c r="G148" s="32">
        <v>100.0</v>
      </c>
      <c r="H148" s="33">
        <v>100.0</v>
      </c>
      <c r="I148" s="24" t="s">
        <v>30</v>
      </c>
    </row>
    <row r="149">
      <c r="A149" s="12"/>
      <c r="B149" s="13"/>
      <c r="C149" s="34">
        <v>45646.0</v>
      </c>
      <c r="D149" s="38" t="s">
        <v>31</v>
      </c>
      <c r="E149" s="39" t="s">
        <v>19</v>
      </c>
      <c r="F149" s="40">
        <v>2.0</v>
      </c>
      <c r="G149" s="40">
        <v>100.0</v>
      </c>
      <c r="H149" s="36">
        <v>200.0</v>
      </c>
      <c r="I149" s="23" t="s">
        <v>11</v>
      </c>
    </row>
    <row r="150">
      <c r="A150" s="41"/>
      <c r="B150" s="42"/>
      <c r="C150" s="7">
        <v>45646.0</v>
      </c>
      <c r="D150" s="8" t="s">
        <v>35</v>
      </c>
      <c r="E150" s="8" t="s">
        <v>10</v>
      </c>
      <c r="F150" s="9">
        <v>0.33</v>
      </c>
      <c r="G150" s="9">
        <v>100.0</v>
      </c>
      <c r="H150" s="43">
        <f t="shared" ref="H150:H177" si="9">F150*G150</f>
        <v>33</v>
      </c>
      <c r="I150" s="44"/>
    </row>
    <row r="151">
      <c r="A151" s="45"/>
      <c r="B151" s="46"/>
      <c r="C151" s="14">
        <v>45646.0</v>
      </c>
      <c r="D151" s="15" t="s">
        <v>35</v>
      </c>
      <c r="E151" s="15" t="s">
        <v>12</v>
      </c>
      <c r="F151" s="16">
        <v>0.33</v>
      </c>
      <c r="G151" s="16">
        <v>100.0</v>
      </c>
      <c r="H151" s="47">
        <f t="shared" si="9"/>
        <v>33</v>
      </c>
      <c r="I151" s="48"/>
    </row>
    <row r="152">
      <c r="A152" s="41"/>
      <c r="B152" s="42"/>
      <c r="C152" s="7">
        <v>45646.0</v>
      </c>
      <c r="D152" s="8" t="s">
        <v>35</v>
      </c>
      <c r="E152" s="8" t="s">
        <v>13</v>
      </c>
      <c r="F152" s="9">
        <v>0.33</v>
      </c>
      <c r="G152" s="9">
        <v>100.0</v>
      </c>
      <c r="H152" s="43">
        <f t="shared" si="9"/>
        <v>33</v>
      </c>
      <c r="I152" s="44"/>
    </row>
    <row r="153">
      <c r="A153" s="45"/>
      <c r="B153" s="46"/>
      <c r="C153" s="14">
        <v>45646.0</v>
      </c>
      <c r="D153" s="15" t="s">
        <v>23</v>
      </c>
      <c r="E153" s="15" t="s">
        <v>10</v>
      </c>
      <c r="F153" s="16">
        <v>0.67</v>
      </c>
      <c r="G153" s="16">
        <v>100.0</v>
      </c>
      <c r="H153" s="47">
        <f t="shared" si="9"/>
        <v>67</v>
      </c>
      <c r="I153" s="48"/>
    </row>
    <row r="154">
      <c r="A154" s="41"/>
      <c r="B154" s="42"/>
      <c r="C154" s="7">
        <v>45646.0</v>
      </c>
      <c r="D154" s="8" t="s">
        <v>23</v>
      </c>
      <c r="E154" s="8" t="s">
        <v>12</v>
      </c>
      <c r="F154" s="9">
        <v>0.67</v>
      </c>
      <c r="G154" s="9">
        <v>100.0</v>
      </c>
      <c r="H154" s="43">
        <f t="shared" si="9"/>
        <v>67</v>
      </c>
      <c r="I154" s="44"/>
    </row>
    <row r="155">
      <c r="A155" s="45"/>
      <c r="B155" s="46"/>
      <c r="C155" s="14">
        <v>45646.0</v>
      </c>
      <c r="D155" s="15" t="s">
        <v>23</v>
      </c>
      <c r="E155" s="15" t="s">
        <v>13</v>
      </c>
      <c r="F155" s="16">
        <v>0.67</v>
      </c>
      <c r="G155" s="16">
        <v>100.0</v>
      </c>
      <c r="H155" s="47">
        <f t="shared" si="9"/>
        <v>67</v>
      </c>
      <c r="I155" s="48"/>
    </row>
    <row r="156">
      <c r="A156" s="41"/>
      <c r="B156" s="42"/>
      <c r="C156" s="7">
        <v>45647.0</v>
      </c>
      <c r="D156" s="8" t="s">
        <v>23</v>
      </c>
      <c r="E156" s="8" t="s">
        <v>12</v>
      </c>
      <c r="F156" s="9">
        <v>0.75</v>
      </c>
      <c r="G156" s="9">
        <v>100.0</v>
      </c>
      <c r="H156" s="43">
        <f t="shared" si="9"/>
        <v>75</v>
      </c>
      <c r="I156" s="44"/>
    </row>
    <row r="157">
      <c r="A157" s="45"/>
      <c r="B157" s="46"/>
      <c r="C157" s="14">
        <v>45647.0</v>
      </c>
      <c r="D157" s="15" t="s">
        <v>23</v>
      </c>
      <c r="E157" s="15" t="s">
        <v>13</v>
      </c>
      <c r="F157" s="16">
        <v>0.75</v>
      </c>
      <c r="G157" s="16">
        <v>100.0</v>
      </c>
      <c r="H157" s="47">
        <f t="shared" si="9"/>
        <v>75</v>
      </c>
      <c r="I157" s="48"/>
    </row>
    <row r="158">
      <c r="A158" s="41"/>
      <c r="B158" s="42"/>
      <c r="C158" s="7">
        <v>45647.0</v>
      </c>
      <c r="D158" s="8" t="s">
        <v>23</v>
      </c>
      <c r="E158" s="8" t="s">
        <v>19</v>
      </c>
      <c r="F158" s="9">
        <v>0.75</v>
      </c>
      <c r="G158" s="9">
        <v>100.0</v>
      </c>
      <c r="H158" s="43">
        <f t="shared" si="9"/>
        <v>75</v>
      </c>
      <c r="I158" s="44"/>
    </row>
    <row r="159">
      <c r="A159" s="45"/>
      <c r="B159" s="46"/>
      <c r="C159" s="14">
        <v>45647.0</v>
      </c>
      <c r="D159" s="15" t="s">
        <v>23</v>
      </c>
      <c r="E159" s="15" t="s">
        <v>10</v>
      </c>
      <c r="F159" s="16">
        <v>0.75</v>
      </c>
      <c r="G159" s="16">
        <v>100.0</v>
      </c>
      <c r="H159" s="47">
        <f t="shared" si="9"/>
        <v>75</v>
      </c>
      <c r="I159" s="48"/>
    </row>
    <row r="160">
      <c r="A160" s="41"/>
      <c r="B160" s="42"/>
      <c r="C160" s="7">
        <v>45647.0</v>
      </c>
      <c r="D160" s="8" t="s">
        <v>15</v>
      </c>
      <c r="E160" s="8" t="s">
        <v>13</v>
      </c>
      <c r="F160" s="9">
        <v>1.5</v>
      </c>
      <c r="G160" s="9">
        <v>100.0</v>
      </c>
      <c r="H160" s="43">
        <f t="shared" si="9"/>
        <v>150</v>
      </c>
      <c r="I160" s="44"/>
    </row>
    <row r="161">
      <c r="A161" s="45"/>
      <c r="B161" s="46"/>
      <c r="C161" s="14">
        <v>45647.0</v>
      </c>
      <c r="D161" s="15" t="s">
        <v>15</v>
      </c>
      <c r="E161" s="15" t="s">
        <v>12</v>
      </c>
      <c r="F161" s="16">
        <v>1.5</v>
      </c>
      <c r="G161" s="16">
        <v>100.0</v>
      </c>
      <c r="H161" s="47">
        <f t="shared" si="9"/>
        <v>150</v>
      </c>
      <c r="I161" s="48"/>
    </row>
    <row r="162">
      <c r="A162" s="41"/>
      <c r="B162" s="42"/>
      <c r="C162" s="7">
        <v>45647.0</v>
      </c>
      <c r="D162" s="8" t="s">
        <v>40</v>
      </c>
      <c r="E162" s="8" t="s">
        <v>12</v>
      </c>
      <c r="F162" s="9">
        <v>1.0</v>
      </c>
      <c r="G162" s="9">
        <v>100.0</v>
      </c>
      <c r="H162" s="43">
        <f t="shared" si="9"/>
        <v>100</v>
      </c>
      <c r="I162" s="44"/>
    </row>
    <row r="163">
      <c r="A163" s="45"/>
      <c r="B163" s="46"/>
      <c r="C163" s="14">
        <v>45647.0</v>
      </c>
      <c r="D163" s="15" t="s">
        <v>40</v>
      </c>
      <c r="E163" s="15" t="s">
        <v>10</v>
      </c>
      <c r="F163" s="16">
        <v>1.0</v>
      </c>
      <c r="G163" s="16">
        <v>100.0</v>
      </c>
      <c r="H163" s="47">
        <f t="shared" si="9"/>
        <v>100</v>
      </c>
      <c r="I163" s="48"/>
    </row>
    <row r="164">
      <c r="A164" s="41"/>
      <c r="B164" s="42"/>
      <c r="C164" s="7">
        <v>45647.0</v>
      </c>
      <c r="D164" s="8" t="s">
        <v>25</v>
      </c>
      <c r="E164" s="8" t="s">
        <v>13</v>
      </c>
      <c r="F164" s="9">
        <v>0.5</v>
      </c>
      <c r="G164" s="9">
        <v>100.0</v>
      </c>
      <c r="H164" s="43">
        <f t="shared" si="9"/>
        <v>50</v>
      </c>
      <c r="I164" s="44"/>
    </row>
    <row r="165">
      <c r="A165" s="45"/>
      <c r="B165" s="46"/>
      <c r="C165" s="14">
        <v>45647.0</v>
      </c>
      <c r="D165" s="15" t="s">
        <v>25</v>
      </c>
      <c r="E165" s="15" t="s">
        <v>19</v>
      </c>
      <c r="F165" s="16">
        <v>0.5</v>
      </c>
      <c r="G165" s="16">
        <v>100.0</v>
      </c>
      <c r="H165" s="47">
        <f t="shared" si="9"/>
        <v>50</v>
      </c>
      <c r="I165" s="48"/>
    </row>
    <row r="166">
      <c r="A166" s="41"/>
      <c r="B166" s="42"/>
      <c r="C166" s="7">
        <v>45647.0</v>
      </c>
      <c r="D166" s="8" t="s">
        <v>42</v>
      </c>
      <c r="E166" s="8" t="s">
        <v>12</v>
      </c>
      <c r="F166" s="9">
        <v>0.75</v>
      </c>
      <c r="G166" s="9">
        <v>100.0</v>
      </c>
      <c r="H166" s="43">
        <f t="shared" si="9"/>
        <v>75</v>
      </c>
      <c r="I166" s="44"/>
    </row>
    <row r="167">
      <c r="A167" s="45"/>
      <c r="B167" s="46"/>
      <c r="C167" s="14">
        <v>45647.0</v>
      </c>
      <c r="D167" s="15" t="s">
        <v>42</v>
      </c>
      <c r="E167" s="15" t="s">
        <v>19</v>
      </c>
      <c r="F167" s="16">
        <v>0.75</v>
      </c>
      <c r="G167" s="16">
        <v>100.0</v>
      </c>
      <c r="H167" s="47">
        <f t="shared" si="9"/>
        <v>75</v>
      </c>
      <c r="I167" s="48"/>
    </row>
    <row r="168">
      <c r="A168" s="41"/>
      <c r="B168" s="42"/>
      <c r="C168" s="7">
        <v>45647.0</v>
      </c>
      <c r="D168" s="8" t="s">
        <v>18</v>
      </c>
      <c r="E168" s="8" t="s">
        <v>12</v>
      </c>
      <c r="F168" s="9">
        <v>1.0</v>
      </c>
      <c r="G168" s="9">
        <v>90.0</v>
      </c>
      <c r="H168" s="43">
        <f t="shared" si="9"/>
        <v>90</v>
      </c>
      <c r="I168" s="44"/>
    </row>
    <row r="169">
      <c r="A169" s="45"/>
      <c r="B169" s="46"/>
      <c r="C169" s="14">
        <v>45647.0</v>
      </c>
      <c r="D169" s="15" t="s">
        <v>18</v>
      </c>
      <c r="E169" s="15" t="s">
        <v>32</v>
      </c>
      <c r="F169" s="16">
        <v>1.0</v>
      </c>
      <c r="G169" s="16">
        <v>90.0</v>
      </c>
      <c r="H169" s="47">
        <f t="shared" si="9"/>
        <v>90</v>
      </c>
      <c r="I169" s="48"/>
    </row>
    <row r="170">
      <c r="A170" s="41"/>
      <c r="B170" s="42"/>
      <c r="C170" s="7">
        <v>45647.0</v>
      </c>
      <c r="D170" s="8" t="s">
        <v>14</v>
      </c>
      <c r="E170" s="8" t="s">
        <v>10</v>
      </c>
      <c r="F170" s="9">
        <v>0.67</v>
      </c>
      <c r="G170" s="9">
        <v>100.0</v>
      </c>
      <c r="H170" s="43">
        <f t="shared" si="9"/>
        <v>67</v>
      </c>
      <c r="I170" s="44"/>
    </row>
    <row r="171">
      <c r="A171" s="45"/>
      <c r="B171" s="46"/>
      <c r="C171" s="14">
        <v>45647.0</v>
      </c>
      <c r="D171" s="15" t="s">
        <v>14</v>
      </c>
      <c r="E171" s="15" t="s">
        <v>12</v>
      </c>
      <c r="F171" s="16">
        <v>0.67</v>
      </c>
      <c r="G171" s="16">
        <v>100.0</v>
      </c>
      <c r="H171" s="47">
        <f t="shared" si="9"/>
        <v>67</v>
      </c>
      <c r="I171" s="48"/>
    </row>
    <row r="172">
      <c r="A172" s="41"/>
      <c r="B172" s="42"/>
      <c r="C172" s="7">
        <v>45647.0</v>
      </c>
      <c r="D172" s="8" t="s">
        <v>14</v>
      </c>
      <c r="E172" s="8" t="s">
        <v>13</v>
      </c>
      <c r="F172" s="9">
        <v>0.67</v>
      </c>
      <c r="G172" s="9">
        <v>100.0</v>
      </c>
      <c r="H172" s="43">
        <f t="shared" si="9"/>
        <v>67</v>
      </c>
      <c r="I172" s="44"/>
    </row>
    <row r="173">
      <c r="A173" s="45"/>
      <c r="B173" s="46"/>
      <c r="C173" s="14">
        <v>45647.0</v>
      </c>
      <c r="D173" s="15" t="s">
        <v>9</v>
      </c>
      <c r="E173" s="15" t="s">
        <v>10</v>
      </c>
      <c r="F173" s="16">
        <v>2.0</v>
      </c>
      <c r="G173" s="16">
        <v>100.0</v>
      </c>
      <c r="H173" s="47">
        <f t="shared" si="9"/>
        <v>200</v>
      </c>
      <c r="I173" s="18" t="s">
        <v>11</v>
      </c>
    </row>
    <row r="174">
      <c r="A174" s="41"/>
      <c r="B174" s="42"/>
      <c r="C174" s="7">
        <v>45647.0</v>
      </c>
      <c r="D174" s="8" t="s">
        <v>9</v>
      </c>
      <c r="E174" s="8" t="s">
        <v>12</v>
      </c>
      <c r="F174" s="9">
        <v>2.0</v>
      </c>
      <c r="G174" s="9">
        <v>100.0</v>
      </c>
      <c r="H174" s="43">
        <f t="shared" si="9"/>
        <v>200</v>
      </c>
      <c r="I174" s="11" t="s">
        <v>11</v>
      </c>
    </row>
    <row r="175">
      <c r="A175" s="45"/>
      <c r="B175" s="46"/>
      <c r="C175" s="14">
        <v>45647.0</v>
      </c>
      <c r="D175" s="15" t="s">
        <v>9</v>
      </c>
      <c r="E175" s="15" t="s">
        <v>13</v>
      </c>
      <c r="F175" s="16">
        <v>2.0</v>
      </c>
      <c r="G175" s="16">
        <v>100.0</v>
      </c>
      <c r="H175" s="47">
        <f t="shared" si="9"/>
        <v>200</v>
      </c>
      <c r="I175" s="18" t="s">
        <v>11</v>
      </c>
    </row>
    <row r="176">
      <c r="A176" s="41"/>
      <c r="B176" s="42"/>
      <c r="C176" s="7">
        <v>45647.0</v>
      </c>
      <c r="D176" s="8" t="s">
        <v>31</v>
      </c>
      <c r="E176" s="8" t="s">
        <v>12</v>
      </c>
      <c r="F176" s="9">
        <v>1.0</v>
      </c>
      <c r="G176" s="9">
        <v>100.0</v>
      </c>
      <c r="H176" s="43">
        <f t="shared" si="9"/>
        <v>100</v>
      </c>
      <c r="I176" s="44"/>
    </row>
    <row r="177">
      <c r="A177" s="45"/>
      <c r="B177" s="46"/>
      <c r="C177" s="14">
        <v>45647.0</v>
      </c>
      <c r="D177" s="15" t="s">
        <v>31</v>
      </c>
      <c r="E177" s="15" t="s">
        <v>10</v>
      </c>
      <c r="F177" s="16">
        <v>1.0</v>
      </c>
      <c r="G177" s="16">
        <v>100.0</v>
      </c>
      <c r="H177" s="47">
        <f t="shared" si="9"/>
        <v>100</v>
      </c>
      <c r="I177" s="48"/>
    </row>
    <row r="178">
      <c r="A178" s="5"/>
      <c r="B178" s="6"/>
      <c r="C178" s="29">
        <v>45648.0</v>
      </c>
      <c r="D178" s="30" t="s">
        <v>39</v>
      </c>
      <c r="E178" s="27" t="s">
        <v>32</v>
      </c>
      <c r="F178" s="32">
        <v>2.0</v>
      </c>
      <c r="G178" s="32">
        <v>120.0</v>
      </c>
      <c r="H178" s="33">
        <v>240.0</v>
      </c>
      <c r="I178" s="24" t="s">
        <v>16</v>
      </c>
    </row>
    <row r="179">
      <c r="A179" s="45"/>
      <c r="B179" s="46"/>
      <c r="C179" s="14">
        <v>45648.0</v>
      </c>
      <c r="D179" s="15" t="s">
        <v>42</v>
      </c>
      <c r="E179" s="15" t="s">
        <v>19</v>
      </c>
      <c r="F179" s="16">
        <v>1.25</v>
      </c>
      <c r="G179" s="16">
        <v>100.0</v>
      </c>
      <c r="H179" s="47">
        <f t="shared" ref="H179:H186" si="10">F179*G179</f>
        <v>125</v>
      </c>
      <c r="I179" s="48"/>
    </row>
    <row r="180">
      <c r="A180" s="41"/>
      <c r="B180" s="42"/>
      <c r="C180" s="7">
        <v>45648.0</v>
      </c>
      <c r="D180" s="8" t="s">
        <v>42</v>
      </c>
      <c r="E180" s="8" t="s">
        <v>12</v>
      </c>
      <c r="F180" s="9">
        <v>1.25</v>
      </c>
      <c r="G180" s="9">
        <v>100.0</v>
      </c>
      <c r="H180" s="43">
        <f t="shared" si="10"/>
        <v>125</v>
      </c>
      <c r="I180" s="44"/>
    </row>
    <row r="181">
      <c r="A181" s="45"/>
      <c r="B181" s="46"/>
      <c r="C181" s="14">
        <v>45648.0</v>
      </c>
      <c r="D181" s="15" t="s">
        <v>39</v>
      </c>
      <c r="E181" s="15" t="s">
        <v>10</v>
      </c>
      <c r="F181" s="16">
        <v>2.0</v>
      </c>
      <c r="G181" s="16">
        <v>100.0</v>
      </c>
      <c r="H181" s="47">
        <f t="shared" si="10"/>
        <v>200</v>
      </c>
      <c r="I181" s="48"/>
    </row>
    <row r="182">
      <c r="A182" s="41"/>
      <c r="B182" s="42"/>
      <c r="C182" s="7">
        <v>45648.0</v>
      </c>
      <c r="D182" s="8" t="s">
        <v>39</v>
      </c>
      <c r="E182" s="8" t="s">
        <v>12</v>
      </c>
      <c r="F182" s="9">
        <v>2.0</v>
      </c>
      <c r="G182" s="9">
        <v>100.0</v>
      </c>
      <c r="H182" s="43">
        <f t="shared" si="10"/>
        <v>200</v>
      </c>
      <c r="I182" s="44"/>
    </row>
    <row r="183">
      <c r="A183" s="45"/>
      <c r="B183" s="46"/>
      <c r="C183" s="14">
        <v>45648.0</v>
      </c>
      <c r="D183" s="15" t="s">
        <v>39</v>
      </c>
      <c r="E183" s="15" t="s">
        <v>13</v>
      </c>
      <c r="F183" s="16">
        <v>2.0</v>
      </c>
      <c r="G183" s="16">
        <v>100.0</v>
      </c>
      <c r="H183" s="47">
        <f t="shared" si="10"/>
        <v>200</v>
      </c>
      <c r="I183" s="48"/>
    </row>
    <row r="184">
      <c r="A184" s="41"/>
      <c r="B184" s="42"/>
      <c r="C184" s="7">
        <v>45648.0</v>
      </c>
      <c r="D184" s="8" t="s">
        <v>39</v>
      </c>
      <c r="E184" s="8" t="s">
        <v>19</v>
      </c>
      <c r="F184" s="9">
        <v>2.0</v>
      </c>
      <c r="G184" s="9">
        <v>100.0</v>
      </c>
      <c r="H184" s="43">
        <f t="shared" si="10"/>
        <v>200</v>
      </c>
      <c r="I184" s="44"/>
    </row>
    <row r="185">
      <c r="A185" s="45"/>
      <c r="B185" s="46"/>
      <c r="C185" s="14">
        <v>45648.0</v>
      </c>
      <c r="D185" s="15" t="s">
        <v>44</v>
      </c>
      <c r="E185" s="15" t="s">
        <v>12</v>
      </c>
      <c r="F185" s="16">
        <v>0.5</v>
      </c>
      <c r="G185" s="16">
        <v>100.0</v>
      </c>
      <c r="H185" s="47">
        <f t="shared" si="10"/>
        <v>50</v>
      </c>
      <c r="I185" s="48"/>
    </row>
    <row r="186">
      <c r="A186" s="41"/>
      <c r="B186" s="42"/>
      <c r="C186" s="7">
        <v>45648.0</v>
      </c>
      <c r="D186" s="8" t="s">
        <v>44</v>
      </c>
      <c r="E186" s="8" t="s">
        <v>32</v>
      </c>
      <c r="F186" s="9">
        <v>0.5</v>
      </c>
      <c r="G186" s="9">
        <v>100.0</v>
      </c>
      <c r="H186" s="43">
        <f t="shared" si="10"/>
        <v>50</v>
      </c>
      <c r="I186" s="44"/>
    </row>
    <row r="187">
      <c r="A187" s="12"/>
      <c r="B187" s="13"/>
      <c r="C187" s="34">
        <v>45649.0</v>
      </c>
      <c r="D187" s="38" t="s">
        <v>31</v>
      </c>
      <c r="E187" s="39" t="s">
        <v>19</v>
      </c>
      <c r="F187" s="40">
        <v>4.0</v>
      </c>
      <c r="G187" s="40">
        <v>100.0</v>
      </c>
      <c r="H187" s="36">
        <v>400.0</v>
      </c>
      <c r="I187" s="23" t="s">
        <v>11</v>
      </c>
    </row>
    <row r="188">
      <c r="A188" s="41"/>
      <c r="B188" s="42"/>
      <c r="C188" s="7">
        <v>45649.0</v>
      </c>
      <c r="D188" s="8" t="s">
        <v>23</v>
      </c>
      <c r="E188" s="8" t="s">
        <v>10</v>
      </c>
      <c r="F188" s="9">
        <v>1.0</v>
      </c>
      <c r="G188" s="9">
        <v>100.0</v>
      </c>
      <c r="H188" s="43">
        <f t="shared" ref="H188:H195" si="11">F188*G188</f>
        <v>100</v>
      </c>
      <c r="I188" s="44"/>
    </row>
    <row r="189">
      <c r="A189" s="45"/>
      <c r="B189" s="46"/>
      <c r="C189" s="14">
        <v>45649.0</v>
      </c>
      <c r="D189" s="15" t="s">
        <v>23</v>
      </c>
      <c r="E189" s="15" t="s">
        <v>12</v>
      </c>
      <c r="F189" s="16">
        <v>1.0</v>
      </c>
      <c r="G189" s="16">
        <v>100.0</v>
      </c>
      <c r="H189" s="47">
        <f t="shared" si="11"/>
        <v>100</v>
      </c>
      <c r="I189" s="48"/>
    </row>
    <row r="190">
      <c r="A190" s="41"/>
      <c r="B190" s="42"/>
      <c r="C190" s="7">
        <v>45649.0</v>
      </c>
      <c r="D190" s="8" t="s">
        <v>23</v>
      </c>
      <c r="E190" s="8" t="s">
        <v>13</v>
      </c>
      <c r="F190" s="9">
        <v>1.0</v>
      </c>
      <c r="G190" s="9">
        <v>100.0</v>
      </c>
      <c r="H190" s="43">
        <f t="shared" si="11"/>
        <v>100</v>
      </c>
      <c r="I190" s="44"/>
    </row>
    <row r="191">
      <c r="A191" s="45"/>
      <c r="B191" s="46"/>
      <c r="C191" s="14">
        <v>45649.0</v>
      </c>
      <c r="D191" s="15" t="s">
        <v>42</v>
      </c>
      <c r="E191" s="15" t="s">
        <v>19</v>
      </c>
      <c r="F191" s="16">
        <v>1.5</v>
      </c>
      <c r="G191" s="16">
        <v>100.0</v>
      </c>
      <c r="H191" s="47">
        <f t="shared" si="11"/>
        <v>150</v>
      </c>
      <c r="I191" s="48"/>
    </row>
    <row r="192">
      <c r="A192" s="41"/>
      <c r="B192" s="42"/>
      <c r="C192" s="7">
        <v>45649.0</v>
      </c>
      <c r="D192" s="8" t="s">
        <v>42</v>
      </c>
      <c r="E192" s="8" t="s">
        <v>12</v>
      </c>
      <c r="F192" s="9">
        <v>1.5</v>
      </c>
      <c r="G192" s="9">
        <v>100.0</v>
      </c>
      <c r="H192" s="43">
        <f t="shared" si="11"/>
        <v>150</v>
      </c>
      <c r="I192" s="44"/>
    </row>
    <row r="193">
      <c r="A193" s="45"/>
      <c r="B193" s="46"/>
      <c r="C193" s="14">
        <v>45649.0</v>
      </c>
      <c r="D193" s="15" t="s">
        <v>45</v>
      </c>
      <c r="E193" s="15" t="s">
        <v>10</v>
      </c>
      <c r="F193" s="16">
        <v>1.0</v>
      </c>
      <c r="G193" s="16">
        <v>100.0</v>
      </c>
      <c r="H193" s="47">
        <f t="shared" si="11"/>
        <v>100</v>
      </c>
      <c r="I193" s="48"/>
    </row>
    <row r="194">
      <c r="A194" s="41"/>
      <c r="B194" s="42"/>
      <c r="C194" s="7">
        <v>45649.0</v>
      </c>
      <c r="D194" s="8" t="s">
        <v>45</v>
      </c>
      <c r="E194" s="8" t="s">
        <v>12</v>
      </c>
      <c r="F194" s="9">
        <v>1.0</v>
      </c>
      <c r="G194" s="9">
        <v>100.0</v>
      </c>
      <c r="H194" s="43">
        <f t="shared" si="11"/>
        <v>100</v>
      </c>
      <c r="I194" s="44"/>
    </row>
    <row r="195">
      <c r="A195" s="45"/>
      <c r="B195" s="46"/>
      <c r="C195" s="14">
        <v>45649.0</v>
      </c>
      <c r="D195" s="15" t="s">
        <v>45</v>
      </c>
      <c r="E195" s="15" t="s">
        <v>13</v>
      </c>
      <c r="F195" s="16">
        <v>1.0</v>
      </c>
      <c r="G195" s="16">
        <v>100.0</v>
      </c>
      <c r="H195" s="47">
        <f t="shared" si="11"/>
        <v>100</v>
      </c>
      <c r="I195" s="48"/>
    </row>
    <row r="196">
      <c r="A196" s="5"/>
      <c r="B196" s="6"/>
      <c r="C196" s="29">
        <v>45650.0</v>
      </c>
      <c r="D196" s="30" t="s">
        <v>31</v>
      </c>
      <c r="E196" s="31" t="s">
        <v>19</v>
      </c>
      <c r="F196" s="32">
        <v>2.0</v>
      </c>
      <c r="G196" s="32">
        <v>100.0</v>
      </c>
      <c r="H196" s="33">
        <v>200.0</v>
      </c>
      <c r="I196" s="24" t="s">
        <v>11</v>
      </c>
    </row>
    <row r="197">
      <c r="A197" s="45"/>
      <c r="B197" s="46"/>
      <c r="C197" s="14">
        <v>45650.0</v>
      </c>
      <c r="D197" s="15" t="s">
        <v>46</v>
      </c>
      <c r="E197" s="15" t="s">
        <v>10</v>
      </c>
      <c r="F197" s="16">
        <v>1.0</v>
      </c>
      <c r="G197" s="16">
        <v>100.0</v>
      </c>
      <c r="H197" s="47">
        <f t="shared" ref="H197:H205" si="12">F197*G197</f>
        <v>100</v>
      </c>
      <c r="I197" s="48"/>
    </row>
    <row r="198">
      <c r="A198" s="41"/>
      <c r="B198" s="42"/>
      <c r="C198" s="7">
        <v>45650.0</v>
      </c>
      <c r="D198" s="8" t="s">
        <v>46</v>
      </c>
      <c r="E198" s="8" t="s">
        <v>12</v>
      </c>
      <c r="F198" s="9">
        <v>1.0</v>
      </c>
      <c r="G198" s="9">
        <v>100.0</v>
      </c>
      <c r="H198" s="43">
        <f t="shared" si="12"/>
        <v>100</v>
      </c>
      <c r="I198" s="44"/>
    </row>
    <row r="199">
      <c r="A199" s="45"/>
      <c r="B199" s="46"/>
      <c r="C199" s="14">
        <v>45650.0</v>
      </c>
      <c r="D199" s="15" t="s">
        <v>46</v>
      </c>
      <c r="E199" s="15" t="s">
        <v>13</v>
      </c>
      <c r="F199" s="16">
        <v>1.0</v>
      </c>
      <c r="G199" s="16">
        <v>100.0</v>
      </c>
      <c r="H199" s="47">
        <f t="shared" si="12"/>
        <v>100</v>
      </c>
      <c r="I199" s="48"/>
    </row>
    <row r="200">
      <c r="A200" s="41"/>
      <c r="B200" s="42"/>
      <c r="C200" s="7">
        <v>45650.0</v>
      </c>
      <c r="D200" s="8" t="s">
        <v>25</v>
      </c>
      <c r="E200" s="8" t="s">
        <v>13</v>
      </c>
      <c r="F200" s="9">
        <v>1.5</v>
      </c>
      <c r="G200" s="9">
        <v>100.0</v>
      </c>
      <c r="H200" s="43">
        <f t="shared" si="12"/>
        <v>150</v>
      </c>
      <c r="I200" s="44"/>
    </row>
    <row r="201">
      <c r="A201" s="45"/>
      <c r="B201" s="46"/>
      <c r="C201" s="14">
        <v>45650.0</v>
      </c>
      <c r="D201" s="15" t="s">
        <v>25</v>
      </c>
      <c r="E201" s="15" t="s">
        <v>19</v>
      </c>
      <c r="F201" s="16">
        <v>1.5</v>
      </c>
      <c r="G201" s="16">
        <v>100.0</v>
      </c>
      <c r="H201" s="47">
        <f t="shared" si="12"/>
        <v>150</v>
      </c>
      <c r="I201" s="48"/>
    </row>
    <row r="202">
      <c r="A202" s="41"/>
      <c r="B202" s="42"/>
      <c r="C202" s="7">
        <v>45650.0</v>
      </c>
      <c r="D202" s="8" t="s">
        <v>41</v>
      </c>
      <c r="E202" s="8" t="s">
        <v>10</v>
      </c>
      <c r="F202" s="9">
        <v>0.75</v>
      </c>
      <c r="G202" s="9">
        <v>100.0</v>
      </c>
      <c r="H202" s="43">
        <f t="shared" si="12"/>
        <v>75</v>
      </c>
      <c r="I202" s="44"/>
    </row>
    <row r="203">
      <c r="A203" s="45"/>
      <c r="B203" s="46"/>
      <c r="C203" s="14">
        <v>45650.0</v>
      </c>
      <c r="D203" s="15" t="s">
        <v>41</v>
      </c>
      <c r="E203" s="15" t="s">
        <v>12</v>
      </c>
      <c r="F203" s="16">
        <v>0.75</v>
      </c>
      <c r="G203" s="16">
        <v>100.0</v>
      </c>
      <c r="H203" s="47">
        <f t="shared" si="12"/>
        <v>75</v>
      </c>
      <c r="I203" s="48"/>
    </row>
    <row r="204">
      <c r="A204" s="41"/>
      <c r="B204" s="42"/>
      <c r="C204" s="7">
        <v>45650.0</v>
      </c>
      <c r="D204" s="8" t="s">
        <v>26</v>
      </c>
      <c r="E204" s="8" t="s">
        <v>10</v>
      </c>
      <c r="F204" s="9">
        <v>1.5</v>
      </c>
      <c r="G204" s="9">
        <v>100.0</v>
      </c>
      <c r="H204" s="43">
        <f t="shared" si="12"/>
        <v>150</v>
      </c>
      <c r="I204" s="44"/>
    </row>
    <row r="205">
      <c r="A205" s="45"/>
      <c r="B205" s="46"/>
      <c r="C205" s="14">
        <v>45650.0</v>
      </c>
      <c r="D205" s="15" t="s">
        <v>26</v>
      </c>
      <c r="E205" s="15" t="s">
        <v>12</v>
      </c>
      <c r="F205" s="16">
        <v>1.5</v>
      </c>
      <c r="G205" s="16">
        <v>100.0</v>
      </c>
      <c r="H205" s="47">
        <f t="shared" si="12"/>
        <v>150</v>
      </c>
      <c r="I205" s="48"/>
    </row>
    <row r="206">
      <c r="A206" s="5"/>
      <c r="B206" s="6"/>
      <c r="C206" s="29">
        <v>45651.0</v>
      </c>
      <c r="D206" s="30" t="s">
        <v>31</v>
      </c>
      <c r="E206" s="31" t="s">
        <v>19</v>
      </c>
      <c r="F206" s="32">
        <v>2.0</v>
      </c>
      <c r="G206" s="32">
        <v>100.0</v>
      </c>
      <c r="H206" s="33">
        <v>200.0</v>
      </c>
      <c r="I206" s="24" t="s">
        <v>11</v>
      </c>
    </row>
    <row r="207">
      <c r="A207" s="12"/>
      <c r="B207" s="13"/>
      <c r="C207" s="34">
        <v>45651.0</v>
      </c>
      <c r="D207" s="38" t="s">
        <v>42</v>
      </c>
      <c r="E207" s="39" t="s">
        <v>19</v>
      </c>
      <c r="F207" s="40">
        <v>1.5</v>
      </c>
      <c r="G207" s="40">
        <v>100.0</v>
      </c>
      <c r="H207" s="36">
        <v>150.0</v>
      </c>
      <c r="I207" s="23" t="s">
        <v>30</v>
      </c>
    </row>
    <row r="208">
      <c r="A208" s="41"/>
      <c r="B208" s="42"/>
      <c r="C208" s="7">
        <v>45651.0</v>
      </c>
      <c r="D208" s="8" t="s">
        <v>23</v>
      </c>
      <c r="E208" s="8" t="s">
        <v>10</v>
      </c>
      <c r="F208" s="9">
        <v>0.67</v>
      </c>
      <c r="G208" s="9">
        <v>100.0</v>
      </c>
      <c r="H208" s="43">
        <f t="shared" ref="H208:H217" si="13">F208*G208</f>
        <v>67</v>
      </c>
      <c r="I208" s="44"/>
    </row>
    <row r="209">
      <c r="A209" s="45"/>
      <c r="B209" s="46"/>
      <c r="C209" s="14">
        <v>45651.0</v>
      </c>
      <c r="D209" s="15" t="s">
        <v>23</v>
      </c>
      <c r="E209" s="15" t="s">
        <v>12</v>
      </c>
      <c r="F209" s="16">
        <v>0.67</v>
      </c>
      <c r="G209" s="16">
        <v>100.0</v>
      </c>
      <c r="H209" s="47">
        <f t="shared" si="13"/>
        <v>67</v>
      </c>
      <c r="I209" s="48"/>
    </row>
    <row r="210">
      <c r="A210" s="41"/>
      <c r="B210" s="42"/>
      <c r="C210" s="7">
        <v>45651.0</v>
      </c>
      <c r="D210" s="8" t="s">
        <v>23</v>
      </c>
      <c r="E210" s="8" t="s">
        <v>13</v>
      </c>
      <c r="F210" s="9">
        <v>0.67</v>
      </c>
      <c r="G210" s="9">
        <v>100.0</v>
      </c>
      <c r="H210" s="43">
        <f t="shared" si="13"/>
        <v>67</v>
      </c>
      <c r="I210" s="44"/>
    </row>
    <row r="211">
      <c r="A211" s="45"/>
      <c r="B211" s="46"/>
      <c r="C211" s="14">
        <v>45651.0</v>
      </c>
      <c r="D211" s="15" t="s">
        <v>18</v>
      </c>
      <c r="E211" s="15" t="s">
        <v>12</v>
      </c>
      <c r="F211" s="16">
        <v>1.0</v>
      </c>
      <c r="G211" s="16">
        <v>90.0</v>
      </c>
      <c r="H211" s="47">
        <f t="shared" si="13"/>
        <v>90</v>
      </c>
      <c r="I211" s="48"/>
    </row>
    <row r="212">
      <c r="A212" s="41"/>
      <c r="B212" s="42"/>
      <c r="C212" s="7">
        <v>45651.0</v>
      </c>
      <c r="D212" s="8" t="s">
        <v>18</v>
      </c>
      <c r="E212" s="8" t="s">
        <v>13</v>
      </c>
      <c r="F212" s="9">
        <v>1.0</v>
      </c>
      <c r="G212" s="9">
        <v>90.0</v>
      </c>
      <c r="H212" s="43">
        <f t="shared" si="13"/>
        <v>90</v>
      </c>
      <c r="I212" s="44"/>
    </row>
    <row r="213">
      <c r="A213" s="45"/>
      <c r="B213" s="46"/>
      <c r="C213" s="14">
        <v>45651.0</v>
      </c>
      <c r="D213" s="15" t="s">
        <v>18</v>
      </c>
      <c r="E213" s="15" t="s">
        <v>32</v>
      </c>
      <c r="F213" s="16">
        <v>1.0</v>
      </c>
      <c r="G213" s="16">
        <v>90.0</v>
      </c>
      <c r="H213" s="47">
        <f t="shared" si="13"/>
        <v>90</v>
      </c>
      <c r="I213" s="48"/>
    </row>
    <row r="214">
      <c r="A214" s="41"/>
      <c r="B214" s="42"/>
      <c r="C214" s="7">
        <v>45651.0</v>
      </c>
      <c r="D214" s="8" t="s">
        <v>47</v>
      </c>
      <c r="E214" s="8" t="s">
        <v>10</v>
      </c>
      <c r="F214" s="9">
        <v>3.0</v>
      </c>
      <c r="G214" s="9">
        <v>100.0</v>
      </c>
      <c r="H214" s="43">
        <f t="shared" si="13"/>
        <v>300</v>
      </c>
      <c r="I214" s="44"/>
    </row>
    <row r="215">
      <c r="A215" s="45"/>
      <c r="B215" s="46"/>
      <c r="C215" s="14">
        <v>45651.0</v>
      </c>
      <c r="D215" s="15" t="s">
        <v>47</v>
      </c>
      <c r="E215" s="15" t="s">
        <v>12</v>
      </c>
      <c r="F215" s="16">
        <v>3.0</v>
      </c>
      <c r="G215" s="16">
        <v>100.0</v>
      </c>
      <c r="H215" s="47">
        <f t="shared" si="13"/>
        <v>300</v>
      </c>
      <c r="I215" s="48"/>
    </row>
    <row r="216">
      <c r="A216" s="41"/>
      <c r="B216" s="42"/>
      <c r="C216" s="7">
        <v>45651.0</v>
      </c>
      <c r="D216" s="8" t="s">
        <v>45</v>
      </c>
      <c r="E216" s="8" t="s">
        <v>10</v>
      </c>
      <c r="F216" s="9">
        <v>1.0</v>
      </c>
      <c r="G216" s="9">
        <v>100.0</v>
      </c>
      <c r="H216" s="43">
        <f t="shared" si="13"/>
        <v>100</v>
      </c>
      <c r="I216" s="44"/>
    </row>
    <row r="217">
      <c r="A217" s="45"/>
      <c r="B217" s="46"/>
      <c r="C217" s="14">
        <v>45651.0</v>
      </c>
      <c r="D217" s="15" t="s">
        <v>45</v>
      </c>
      <c r="E217" s="15" t="s">
        <v>12</v>
      </c>
      <c r="F217" s="16">
        <v>1.0</v>
      </c>
      <c r="G217" s="16">
        <v>100.0</v>
      </c>
      <c r="H217" s="47">
        <f t="shared" si="13"/>
        <v>100</v>
      </c>
      <c r="I217" s="48"/>
    </row>
    <row r="218">
      <c r="A218" s="5"/>
      <c r="B218" s="6"/>
      <c r="C218" s="29">
        <v>45652.0</v>
      </c>
      <c r="D218" s="30" t="s">
        <v>31</v>
      </c>
      <c r="E218" s="31" t="s">
        <v>19</v>
      </c>
      <c r="F218" s="32">
        <v>2.0</v>
      </c>
      <c r="G218" s="32">
        <v>100.0</v>
      </c>
      <c r="H218" s="33">
        <v>200.0</v>
      </c>
      <c r="I218" s="24" t="s">
        <v>11</v>
      </c>
    </row>
    <row r="219">
      <c r="A219" s="45"/>
      <c r="B219" s="46"/>
      <c r="C219" s="14">
        <v>45652.0</v>
      </c>
      <c r="D219" s="15" t="s">
        <v>42</v>
      </c>
      <c r="E219" s="15" t="s">
        <v>19</v>
      </c>
      <c r="F219" s="16">
        <v>1.5</v>
      </c>
      <c r="G219" s="16">
        <v>100.0</v>
      </c>
      <c r="H219" s="47">
        <f t="shared" ref="H219:H272" si="14">F219*G219</f>
        <v>150</v>
      </c>
      <c r="I219" s="48"/>
    </row>
    <row r="220">
      <c r="A220" s="41"/>
      <c r="B220" s="42"/>
      <c r="C220" s="7">
        <v>45652.0</v>
      </c>
      <c r="D220" s="8" t="s">
        <v>42</v>
      </c>
      <c r="E220" s="8" t="s">
        <v>12</v>
      </c>
      <c r="F220" s="9">
        <v>1.5</v>
      </c>
      <c r="G220" s="9">
        <v>100.0</v>
      </c>
      <c r="H220" s="43">
        <f t="shared" si="14"/>
        <v>150</v>
      </c>
      <c r="I220" s="44"/>
    </row>
    <row r="221">
      <c r="A221" s="45"/>
      <c r="B221" s="46"/>
      <c r="C221" s="14">
        <v>45652.0</v>
      </c>
      <c r="D221" s="15" t="s">
        <v>23</v>
      </c>
      <c r="E221" s="15" t="s">
        <v>10</v>
      </c>
      <c r="F221" s="16">
        <v>0.67</v>
      </c>
      <c r="G221" s="16">
        <v>100.0</v>
      </c>
      <c r="H221" s="47">
        <f t="shared" si="14"/>
        <v>67</v>
      </c>
      <c r="I221" s="48"/>
    </row>
    <row r="222">
      <c r="A222" s="41"/>
      <c r="B222" s="42"/>
      <c r="C222" s="7">
        <v>45652.0</v>
      </c>
      <c r="D222" s="8" t="s">
        <v>23</v>
      </c>
      <c r="E222" s="8" t="s">
        <v>12</v>
      </c>
      <c r="F222" s="9">
        <v>0.67</v>
      </c>
      <c r="G222" s="9">
        <v>100.0</v>
      </c>
      <c r="H222" s="43">
        <f t="shared" si="14"/>
        <v>67</v>
      </c>
      <c r="I222" s="44"/>
    </row>
    <row r="223">
      <c r="A223" s="45"/>
      <c r="B223" s="46"/>
      <c r="C223" s="14">
        <v>45652.0</v>
      </c>
      <c r="D223" s="15" t="s">
        <v>23</v>
      </c>
      <c r="E223" s="15" t="s">
        <v>13</v>
      </c>
      <c r="F223" s="16">
        <v>0.67</v>
      </c>
      <c r="G223" s="16">
        <v>100.0</v>
      </c>
      <c r="H223" s="47">
        <f t="shared" si="14"/>
        <v>67</v>
      </c>
      <c r="I223" s="48"/>
    </row>
    <row r="224">
      <c r="A224" s="41"/>
      <c r="B224" s="42"/>
      <c r="C224" s="7">
        <v>45652.0</v>
      </c>
      <c r="D224" s="8" t="s">
        <v>39</v>
      </c>
      <c r="E224" s="8" t="s">
        <v>19</v>
      </c>
      <c r="F224" s="9">
        <v>2.5</v>
      </c>
      <c r="G224" s="9">
        <v>100.0</v>
      </c>
      <c r="H224" s="43">
        <f t="shared" si="14"/>
        <v>250</v>
      </c>
      <c r="I224" s="44"/>
    </row>
    <row r="225">
      <c r="A225" s="45"/>
      <c r="B225" s="46"/>
      <c r="C225" s="14">
        <v>45652.0</v>
      </c>
      <c r="D225" s="15" t="s">
        <v>39</v>
      </c>
      <c r="E225" s="15" t="s">
        <v>32</v>
      </c>
      <c r="F225" s="16">
        <v>2.5</v>
      </c>
      <c r="G225" s="16">
        <v>100.0</v>
      </c>
      <c r="H225" s="47">
        <f t="shared" si="14"/>
        <v>250</v>
      </c>
      <c r="I225" s="48"/>
    </row>
    <row r="226">
      <c r="A226" s="41"/>
      <c r="B226" s="42"/>
      <c r="C226" s="7">
        <v>45652.0</v>
      </c>
      <c r="D226" s="8" t="s">
        <v>14</v>
      </c>
      <c r="E226" s="8" t="s">
        <v>10</v>
      </c>
      <c r="F226" s="9">
        <v>1.0</v>
      </c>
      <c r="G226" s="9">
        <v>100.0</v>
      </c>
      <c r="H226" s="43">
        <f t="shared" si="14"/>
        <v>100</v>
      </c>
      <c r="I226" s="44"/>
    </row>
    <row r="227">
      <c r="A227" s="45"/>
      <c r="B227" s="46"/>
      <c r="C227" s="14">
        <v>45652.0</v>
      </c>
      <c r="D227" s="15" t="s">
        <v>14</v>
      </c>
      <c r="E227" s="15" t="s">
        <v>12</v>
      </c>
      <c r="F227" s="16">
        <v>1.0</v>
      </c>
      <c r="G227" s="16">
        <v>100.0</v>
      </c>
      <c r="H227" s="47">
        <f t="shared" si="14"/>
        <v>100</v>
      </c>
      <c r="I227" s="48"/>
    </row>
    <row r="228">
      <c r="A228" s="41"/>
      <c r="B228" s="42"/>
      <c r="C228" s="7">
        <v>45652.0</v>
      </c>
      <c r="D228" s="8" t="s">
        <v>14</v>
      </c>
      <c r="E228" s="8" t="s">
        <v>13</v>
      </c>
      <c r="F228" s="9">
        <v>1.0</v>
      </c>
      <c r="G228" s="9">
        <v>100.0</v>
      </c>
      <c r="H228" s="43">
        <f t="shared" si="14"/>
        <v>100</v>
      </c>
      <c r="I228" s="44"/>
    </row>
    <row r="229">
      <c r="A229" s="45"/>
      <c r="B229" s="46"/>
      <c r="C229" s="14">
        <v>45652.0</v>
      </c>
      <c r="D229" s="15" t="s">
        <v>45</v>
      </c>
      <c r="E229" s="15" t="s">
        <v>10</v>
      </c>
      <c r="F229" s="16">
        <v>1.0</v>
      </c>
      <c r="G229" s="16">
        <v>100.0</v>
      </c>
      <c r="H229" s="47">
        <f t="shared" si="14"/>
        <v>100</v>
      </c>
      <c r="I229" s="48"/>
    </row>
    <row r="230">
      <c r="A230" s="41"/>
      <c r="B230" s="42"/>
      <c r="C230" s="7">
        <v>45652.0</v>
      </c>
      <c r="D230" s="8" t="s">
        <v>45</v>
      </c>
      <c r="E230" s="8" t="s">
        <v>12</v>
      </c>
      <c r="F230" s="9">
        <v>1.0</v>
      </c>
      <c r="G230" s="9">
        <v>100.0</v>
      </c>
      <c r="H230" s="43">
        <f t="shared" si="14"/>
        <v>100</v>
      </c>
      <c r="I230" s="44"/>
    </row>
    <row r="231">
      <c r="A231" s="45"/>
      <c r="B231" s="46"/>
      <c r="C231" s="14">
        <v>45652.0</v>
      </c>
      <c r="D231" s="15" t="s">
        <v>22</v>
      </c>
      <c r="E231" s="15" t="s">
        <v>10</v>
      </c>
      <c r="F231" s="16">
        <v>0.67</v>
      </c>
      <c r="G231" s="16">
        <v>100.0</v>
      </c>
      <c r="H231" s="47">
        <f t="shared" si="14"/>
        <v>67</v>
      </c>
      <c r="I231" s="48"/>
    </row>
    <row r="232">
      <c r="A232" s="41"/>
      <c r="B232" s="42"/>
      <c r="C232" s="7">
        <v>45652.0</v>
      </c>
      <c r="D232" s="8" t="s">
        <v>22</v>
      </c>
      <c r="E232" s="8" t="s">
        <v>12</v>
      </c>
      <c r="F232" s="9">
        <v>0.67</v>
      </c>
      <c r="G232" s="9">
        <v>100.0</v>
      </c>
      <c r="H232" s="43">
        <f t="shared" si="14"/>
        <v>67</v>
      </c>
      <c r="I232" s="44"/>
    </row>
    <row r="233">
      <c r="A233" s="45"/>
      <c r="B233" s="46"/>
      <c r="C233" s="14">
        <v>45652.0</v>
      </c>
      <c r="D233" s="15" t="s">
        <v>22</v>
      </c>
      <c r="E233" s="15" t="s">
        <v>13</v>
      </c>
      <c r="F233" s="16">
        <v>0.67</v>
      </c>
      <c r="G233" s="16">
        <v>100.0</v>
      </c>
      <c r="H233" s="47">
        <f t="shared" si="14"/>
        <v>67</v>
      </c>
      <c r="I233" s="48"/>
    </row>
    <row r="234">
      <c r="A234" s="41"/>
      <c r="B234" s="42"/>
      <c r="C234" s="7">
        <v>45653.0</v>
      </c>
      <c r="D234" s="8" t="s">
        <v>27</v>
      </c>
      <c r="E234" s="8" t="s">
        <v>13</v>
      </c>
      <c r="F234" s="9">
        <v>0.5</v>
      </c>
      <c r="G234" s="9">
        <v>100.0</v>
      </c>
      <c r="H234" s="43">
        <f t="shared" si="14"/>
        <v>50</v>
      </c>
      <c r="I234" s="44"/>
    </row>
    <row r="235">
      <c r="A235" s="45"/>
      <c r="B235" s="46"/>
      <c r="C235" s="14">
        <v>45653.0</v>
      </c>
      <c r="D235" s="15" t="s">
        <v>27</v>
      </c>
      <c r="E235" s="15" t="s">
        <v>19</v>
      </c>
      <c r="F235" s="16">
        <v>0.5</v>
      </c>
      <c r="G235" s="16">
        <v>100.0</v>
      </c>
      <c r="H235" s="47">
        <f t="shared" si="14"/>
        <v>50</v>
      </c>
      <c r="I235" s="48"/>
    </row>
    <row r="236">
      <c r="A236" s="41"/>
      <c r="B236" s="42"/>
      <c r="C236" s="7">
        <v>45653.0</v>
      </c>
      <c r="D236" s="8" t="s">
        <v>27</v>
      </c>
      <c r="E236" s="8" t="s">
        <v>12</v>
      </c>
      <c r="F236" s="9">
        <v>0.5</v>
      </c>
      <c r="G236" s="9">
        <v>100.0</v>
      </c>
      <c r="H236" s="43">
        <f t="shared" si="14"/>
        <v>50</v>
      </c>
      <c r="I236" s="44"/>
    </row>
    <row r="237">
      <c r="A237" s="45"/>
      <c r="B237" s="46"/>
      <c r="C237" s="14">
        <v>45653.0</v>
      </c>
      <c r="D237" s="15" t="s">
        <v>42</v>
      </c>
      <c r="E237" s="15" t="s">
        <v>12</v>
      </c>
      <c r="F237" s="16">
        <v>1.0</v>
      </c>
      <c r="G237" s="16">
        <v>100.0</v>
      </c>
      <c r="H237" s="47">
        <f t="shared" si="14"/>
        <v>100</v>
      </c>
      <c r="I237" s="48"/>
    </row>
    <row r="238">
      <c r="A238" s="41"/>
      <c r="B238" s="42"/>
      <c r="C238" s="7">
        <v>45653.0</v>
      </c>
      <c r="D238" s="8" t="s">
        <v>42</v>
      </c>
      <c r="E238" s="8" t="s">
        <v>19</v>
      </c>
      <c r="F238" s="9">
        <v>1.0</v>
      </c>
      <c r="G238" s="9">
        <v>100.0</v>
      </c>
      <c r="H238" s="43">
        <f t="shared" si="14"/>
        <v>100</v>
      </c>
      <c r="I238" s="44"/>
    </row>
    <row r="239">
      <c r="A239" s="45"/>
      <c r="B239" s="46"/>
      <c r="C239" s="14">
        <v>45653.0</v>
      </c>
      <c r="D239" s="15" t="s">
        <v>45</v>
      </c>
      <c r="E239" s="15" t="s">
        <v>10</v>
      </c>
      <c r="F239" s="16">
        <v>1.0</v>
      </c>
      <c r="G239" s="16">
        <v>100.0</v>
      </c>
      <c r="H239" s="47">
        <f t="shared" si="14"/>
        <v>100</v>
      </c>
      <c r="I239" s="48"/>
    </row>
    <row r="240">
      <c r="A240" s="41"/>
      <c r="B240" s="42"/>
      <c r="C240" s="7">
        <v>45653.0</v>
      </c>
      <c r="D240" s="8" t="s">
        <v>45</v>
      </c>
      <c r="E240" s="8" t="s">
        <v>12</v>
      </c>
      <c r="F240" s="9">
        <v>1.0</v>
      </c>
      <c r="G240" s="9">
        <v>100.0</v>
      </c>
      <c r="H240" s="43">
        <f t="shared" si="14"/>
        <v>100</v>
      </c>
      <c r="I240" s="44"/>
    </row>
    <row r="241">
      <c r="A241" s="45"/>
      <c r="B241" s="46"/>
      <c r="C241" s="14">
        <v>45653.0</v>
      </c>
      <c r="D241" s="15" t="s">
        <v>31</v>
      </c>
      <c r="E241" s="15" t="s">
        <v>10</v>
      </c>
      <c r="F241" s="16">
        <v>1.0</v>
      </c>
      <c r="G241" s="16">
        <v>100.0</v>
      </c>
      <c r="H241" s="47">
        <f t="shared" si="14"/>
        <v>100</v>
      </c>
      <c r="I241" s="48"/>
    </row>
    <row r="242">
      <c r="A242" s="41"/>
      <c r="B242" s="42"/>
      <c r="C242" s="7">
        <v>45653.0</v>
      </c>
      <c r="D242" s="8" t="s">
        <v>31</v>
      </c>
      <c r="E242" s="8" t="s">
        <v>12</v>
      </c>
      <c r="F242" s="9">
        <v>1.0</v>
      </c>
      <c r="G242" s="9">
        <v>100.0</v>
      </c>
      <c r="H242" s="43">
        <f t="shared" si="14"/>
        <v>100</v>
      </c>
      <c r="I242" s="44"/>
    </row>
    <row r="243">
      <c r="A243" s="45"/>
      <c r="B243" s="46"/>
      <c r="C243" s="14">
        <v>45654.0</v>
      </c>
      <c r="D243" s="15" t="s">
        <v>26</v>
      </c>
      <c r="E243" s="15" t="s">
        <v>10</v>
      </c>
      <c r="F243" s="16">
        <v>1.0</v>
      </c>
      <c r="G243" s="16">
        <v>100.0</v>
      </c>
      <c r="H243" s="47">
        <f t="shared" si="14"/>
        <v>100</v>
      </c>
      <c r="I243" s="48"/>
    </row>
    <row r="244">
      <c r="A244" s="41"/>
      <c r="B244" s="42"/>
      <c r="C244" s="7">
        <v>45654.0</v>
      </c>
      <c r="D244" s="8" t="s">
        <v>26</v>
      </c>
      <c r="E244" s="8" t="s">
        <v>12</v>
      </c>
      <c r="F244" s="9">
        <v>1.0</v>
      </c>
      <c r="G244" s="9">
        <v>100.0</v>
      </c>
      <c r="H244" s="43">
        <f t="shared" si="14"/>
        <v>100</v>
      </c>
      <c r="I244" s="44"/>
    </row>
    <row r="245">
      <c r="A245" s="45"/>
      <c r="B245" s="46"/>
      <c r="C245" s="14">
        <v>45654.0</v>
      </c>
      <c r="D245" s="15" t="s">
        <v>39</v>
      </c>
      <c r="E245" s="15" t="s">
        <v>13</v>
      </c>
      <c r="F245" s="16">
        <v>10.0</v>
      </c>
      <c r="G245" s="16">
        <v>100.0</v>
      </c>
      <c r="H245" s="47">
        <f t="shared" si="14"/>
        <v>1000</v>
      </c>
      <c r="I245" s="48"/>
    </row>
    <row r="246">
      <c r="A246" s="41"/>
      <c r="B246" s="42"/>
      <c r="C246" s="7">
        <v>45654.0</v>
      </c>
      <c r="D246" s="8" t="s">
        <v>39</v>
      </c>
      <c r="E246" s="8" t="s">
        <v>19</v>
      </c>
      <c r="F246" s="9">
        <v>10.0</v>
      </c>
      <c r="G246" s="9">
        <v>100.0</v>
      </c>
      <c r="H246" s="43">
        <f t="shared" si="14"/>
        <v>1000</v>
      </c>
      <c r="I246" s="44"/>
    </row>
    <row r="247">
      <c r="A247" s="45"/>
      <c r="B247" s="46"/>
      <c r="C247" s="14">
        <v>45654.0</v>
      </c>
      <c r="D247" s="15" t="s">
        <v>42</v>
      </c>
      <c r="E247" s="15" t="s">
        <v>19</v>
      </c>
      <c r="F247" s="16">
        <v>1.25</v>
      </c>
      <c r="G247" s="16">
        <v>100.0</v>
      </c>
      <c r="H247" s="47">
        <f t="shared" si="14"/>
        <v>125</v>
      </c>
      <c r="I247" s="48"/>
    </row>
    <row r="248">
      <c r="A248" s="41"/>
      <c r="B248" s="42"/>
      <c r="C248" s="7">
        <v>45654.0</v>
      </c>
      <c r="D248" s="8" t="s">
        <v>42</v>
      </c>
      <c r="E248" s="8" t="s">
        <v>12</v>
      </c>
      <c r="F248" s="9">
        <v>1.25</v>
      </c>
      <c r="G248" s="9">
        <v>100.0</v>
      </c>
      <c r="H248" s="43">
        <f t="shared" si="14"/>
        <v>125</v>
      </c>
      <c r="I248" s="44"/>
    </row>
    <row r="249">
      <c r="A249" s="45"/>
      <c r="B249" s="46"/>
      <c r="C249" s="14">
        <v>45654.0</v>
      </c>
      <c r="D249" s="15" t="s">
        <v>31</v>
      </c>
      <c r="E249" s="15" t="s">
        <v>10</v>
      </c>
      <c r="F249" s="16">
        <v>1.33</v>
      </c>
      <c r="G249" s="16">
        <v>100.0</v>
      </c>
      <c r="H249" s="47">
        <f t="shared" si="14"/>
        <v>133</v>
      </c>
      <c r="I249" s="48"/>
    </row>
    <row r="250">
      <c r="A250" s="41"/>
      <c r="B250" s="42"/>
      <c r="C250" s="7">
        <v>45654.0</v>
      </c>
      <c r="D250" s="8" t="s">
        <v>31</v>
      </c>
      <c r="E250" s="8" t="s">
        <v>12</v>
      </c>
      <c r="F250" s="9">
        <v>1.33</v>
      </c>
      <c r="G250" s="9">
        <v>100.0</v>
      </c>
      <c r="H250" s="43">
        <f t="shared" si="14"/>
        <v>133</v>
      </c>
      <c r="I250" s="44"/>
    </row>
    <row r="251">
      <c r="A251" s="45"/>
      <c r="B251" s="46"/>
      <c r="C251" s="14">
        <v>45654.0</v>
      </c>
      <c r="D251" s="15" t="s">
        <v>31</v>
      </c>
      <c r="E251" s="15" t="s">
        <v>13</v>
      </c>
      <c r="F251" s="16">
        <v>1.33</v>
      </c>
      <c r="G251" s="16">
        <v>100.0</v>
      </c>
      <c r="H251" s="47">
        <f t="shared" si="14"/>
        <v>133</v>
      </c>
      <c r="I251" s="48"/>
    </row>
    <row r="252">
      <c r="A252" s="41"/>
      <c r="B252" s="42"/>
      <c r="C252" s="7">
        <v>45654.0</v>
      </c>
      <c r="D252" s="8" t="s">
        <v>23</v>
      </c>
      <c r="E252" s="8" t="s">
        <v>10</v>
      </c>
      <c r="F252" s="9">
        <v>0.67</v>
      </c>
      <c r="G252" s="9">
        <v>100.0</v>
      </c>
      <c r="H252" s="43">
        <f t="shared" si="14"/>
        <v>67</v>
      </c>
      <c r="I252" s="44"/>
    </row>
    <row r="253">
      <c r="A253" s="45"/>
      <c r="B253" s="46"/>
      <c r="C253" s="14">
        <v>45654.0</v>
      </c>
      <c r="D253" s="15" t="s">
        <v>23</v>
      </c>
      <c r="E253" s="15" t="s">
        <v>12</v>
      </c>
      <c r="F253" s="16">
        <v>0.67</v>
      </c>
      <c r="G253" s="16">
        <v>100.0</v>
      </c>
      <c r="H253" s="47">
        <f t="shared" si="14"/>
        <v>67</v>
      </c>
      <c r="I253" s="48"/>
    </row>
    <row r="254">
      <c r="A254" s="41"/>
      <c r="B254" s="42"/>
      <c r="C254" s="7">
        <v>45654.0</v>
      </c>
      <c r="D254" s="8" t="s">
        <v>23</v>
      </c>
      <c r="E254" s="8" t="s">
        <v>13</v>
      </c>
      <c r="F254" s="9">
        <v>0.67</v>
      </c>
      <c r="G254" s="9">
        <v>100.0</v>
      </c>
      <c r="H254" s="43">
        <f t="shared" si="14"/>
        <v>67</v>
      </c>
      <c r="I254" s="44"/>
    </row>
    <row r="255">
      <c r="A255" s="45"/>
      <c r="B255" s="46"/>
      <c r="C255" s="14">
        <v>45654.0</v>
      </c>
      <c r="D255" s="15" t="s">
        <v>36</v>
      </c>
      <c r="E255" s="15" t="s">
        <v>10</v>
      </c>
      <c r="F255" s="16">
        <v>1.5</v>
      </c>
      <c r="G255" s="16">
        <v>100.0</v>
      </c>
      <c r="H255" s="47">
        <f t="shared" si="14"/>
        <v>150</v>
      </c>
      <c r="I255" s="48"/>
    </row>
    <row r="256">
      <c r="A256" s="41"/>
      <c r="B256" s="42"/>
      <c r="C256" s="7">
        <v>45654.0</v>
      </c>
      <c r="D256" s="8" t="s">
        <v>36</v>
      </c>
      <c r="E256" s="8" t="s">
        <v>12</v>
      </c>
      <c r="F256" s="9">
        <v>1.5</v>
      </c>
      <c r="G256" s="9">
        <v>100.0</v>
      </c>
      <c r="H256" s="43">
        <f t="shared" si="14"/>
        <v>150</v>
      </c>
      <c r="I256" s="44"/>
    </row>
    <row r="257">
      <c r="A257" s="45"/>
      <c r="B257" s="46"/>
      <c r="C257" s="14">
        <v>45654.0</v>
      </c>
      <c r="D257" s="15" t="s">
        <v>33</v>
      </c>
      <c r="E257" s="15" t="s">
        <v>10</v>
      </c>
      <c r="F257" s="16">
        <v>0.5</v>
      </c>
      <c r="G257" s="16">
        <v>100.0</v>
      </c>
      <c r="H257" s="47">
        <f t="shared" si="14"/>
        <v>50</v>
      </c>
      <c r="I257" s="48"/>
    </row>
    <row r="258">
      <c r="A258" s="41"/>
      <c r="B258" s="42"/>
      <c r="C258" s="7">
        <v>45654.0</v>
      </c>
      <c r="D258" s="8" t="s">
        <v>33</v>
      </c>
      <c r="E258" s="8" t="s">
        <v>12</v>
      </c>
      <c r="F258" s="9">
        <v>0.5</v>
      </c>
      <c r="G258" s="9">
        <v>100.0</v>
      </c>
      <c r="H258" s="43">
        <f t="shared" si="14"/>
        <v>50</v>
      </c>
      <c r="I258" s="44"/>
    </row>
    <row r="259">
      <c r="A259" s="45"/>
      <c r="B259" s="46"/>
      <c r="C259" s="14">
        <v>45654.0</v>
      </c>
      <c r="D259" s="15" t="s">
        <v>35</v>
      </c>
      <c r="E259" s="15" t="s">
        <v>10</v>
      </c>
      <c r="F259" s="16">
        <v>0.5</v>
      </c>
      <c r="G259" s="16">
        <v>100.0</v>
      </c>
      <c r="H259" s="47">
        <f t="shared" si="14"/>
        <v>50</v>
      </c>
      <c r="I259" s="48"/>
    </row>
    <row r="260">
      <c r="A260" s="41"/>
      <c r="B260" s="42"/>
      <c r="C260" s="7">
        <v>45654.0</v>
      </c>
      <c r="D260" s="8" t="s">
        <v>35</v>
      </c>
      <c r="E260" s="8" t="s">
        <v>12</v>
      </c>
      <c r="F260" s="9">
        <v>0.5</v>
      </c>
      <c r="G260" s="9">
        <v>100.0</v>
      </c>
      <c r="H260" s="43">
        <f t="shared" si="14"/>
        <v>50</v>
      </c>
      <c r="I260" s="44"/>
    </row>
    <row r="261">
      <c r="A261" s="45"/>
      <c r="B261" s="46"/>
      <c r="C261" s="14">
        <v>45654.0</v>
      </c>
      <c r="D261" s="15" t="s">
        <v>48</v>
      </c>
      <c r="E261" s="15" t="s">
        <v>38</v>
      </c>
      <c r="F261" s="16">
        <v>5.0</v>
      </c>
      <c r="G261" s="16">
        <v>60.0</v>
      </c>
      <c r="H261" s="47">
        <f t="shared" si="14"/>
        <v>300</v>
      </c>
      <c r="I261" s="48"/>
    </row>
    <row r="262">
      <c r="A262" s="41"/>
      <c r="B262" s="42"/>
      <c r="C262" s="7">
        <v>45654.0</v>
      </c>
      <c r="D262" s="8" t="s">
        <v>48</v>
      </c>
      <c r="E262" s="8" t="s">
        <v>32</v>
      </c>
      <c r="F262" s="9">
        <v>5.0</v>
      </c>
      <c r="G262" s="9">
        <v>60.0</v>
      </c>
      <c r="H262" s="43">
        <f t="shared" si="14"/>
        <v>300</v>
      </c>
      <c r="I262" s="44"/>
    </row>
    <row r="263">
      <c r="A263" s="45"/>
      <c r="B263" s="46"/>
      <c r="C263" s="14">
        <v>45655.0</v>
      </c>
      <c r="D263" s="15" t="s">
        <v>9</v>
      </c>
      <c r="E263" s="15" t="s">
        <v>10</v>
      </c>
      <c r="F263" s="16">
        <v>3.0</v>
      </c>
      <c r="G263" s="16">
        <v>100.0</v>
      </c>
      <c r="H263" s="47">
        <f t="shared" si="14"/>
        <v>300</v>
      </c>
      <c r="I263" s="18" t="s">
        <v>11</v>
      </c>
    </row>
    <row r="264">
      <c r="A264" s="41"/>
      <c r="B264" s="42"/>
      <c r="C264" s="7">
        <v>45655.0</v>
      </c>
      <c r="D264" s="8" t="s">
        <v>9</v>
      </c>
      <c r="E264" s="8" t="s">
        <v>12</v>
      </c>
      <c r="F264" s="9">
        <v>3.0</v>
      </c>
      <c r="G264" s="9">
        <v>100.0</v>
      </c>
      <c r="H264" s="43">
        <f t="shared" si="14"/>
        <v>300</v>
      </c>
      <c r="I264" s="11" t="s">
        <v>11</v>
      </c>
    </row>
    <row r="265">
      <c r="A265" s="45"/>
      <c r="B265" s="46"/>
      <c r="C265" s="14">
        <v>45655.0</v>
      </c>
      <c r="D265" s="15" t="s">
        <v>29</v>
      </c>
      <c r="E265" s="15" t="s">
        <v>13</v>
      </c>
      <c r="F265" s="16">
        <v>0.5</v>
      </c>
      <c r="G265" s="16">
        <v>100.0</v>
      </c>
      <c r="H265" s="47">
        <f t="shared" si="14"/>
        <v>50</v>
      </c>
      <c r="I265" s="48"/>
    </row>
    <row r="266">
      <c r="A266" s="41"/>
      <c r="B266" s="42"/>
      <c r="C266" s="7">
        <v>45655.0</v>
      </c>
      <c r="D266" s="8" t="s">
        <v>29</v>
      </c>
      <c r="E266" s="8" t="s">
        <v>12</v>
      </c>
      <c r="F266" s="9">
        <v>0.5</v>
      </c>
      <c r="G266" s="9">
        <v>100.0</v>
      </c>
      <c r="H266" s="43">
        <f t="shared" si="14"/>
        <v>50</v>
      </c>
      <c r="I266" s="44"/>
    </row>
    <row r="267">
      <c r="A267" s="45"/>
      <c r="B267" s="46"/>
      <c r="C267" s="14">
        <v>45655.0</v>
      </c>
      <c r="D267" s="15" t="s">
        <v>23</v>
      </c>
      <c r="E267" s="15" t="s">
        <v>10</v>
      </c>
      <c r="F267" s="16">
        <v>1.0</v>
      </c>
      <c r="G267" s="16">
        <v>100.0</v>
      </c>
      <c r="H267" s="47">
        <f t="shared" si="14"/>
        <v>100</v>
      </c>
      <c r="I267" s="48"/>
    </row>
    <row r="268">
      <c r="A268" s="41"/>
      <c r="B268" s="42"/>
      <c r="C268" s="7">
        <v>45655.0</v>
      </c>
      <c r="D268" s="8" t="s">
        <v>23</v>
      </c>
      <c r="E268" s="8" t="s">
        <v>12</v>
      </c>
      <c r="F268" s="9">
        <v>1.0</v>
      </c>
      <c r="G268" s="9">
        <v>100.0</v>
      </c>
      <c r="H268" s="43">
        <f t="shared" si="14"/>
        <v>100</v>
      </c>
      <c r="I268" s="44"/>
    </row>
    <row r="269">
      <c r="A269" s="45"/>
      <c r="B269" s="46"/>
      <c r="C269" s="14">
        <v>45655.0</v>
      </c>
      <c r="D269" s="15" t="s">
        <v>42</v>
      </c>
      <c r="E269" s="15" t="s">
        <v>19</v>
      </c>
      <c r="F269" s="16">
        <v>1.75</v>
      </c>
      <c r="G269" s="16">
        <v>100.0</v>
      </c>
      <c r="H269" s="47">
        <f t="shared" si="14"/>
        <v>175</v>
      </c>
      <c r="I269" s="48"/>
    </row>
    <row r="270">
      <c r="A270" s="41"/>
      <c r="B270" s="42"/>
      <c r="C270" s="7">
        <v>45655.0</v>
      </c>
      <c r="D270" s="8" t="s">
        <v>42</v>
      </c>
      <c r="E270" s="8" t="s">
        <v>12</v>
      </c>
      <c r="F270" s="9">
        <v>1.75</v>
      </c>
      <c r="G270" s="9">
        <v>100.0</v>
      </c>
      <c r="H270" s="43">
        <f t="shared" si="14"/>
        <v>175</v>
      </c>
      <c r="I270" s="44"/>
    </row>
    <row r="271">
      <c r="A271" s="45"/>
      <c r="B271" s="46"/>
      <c r="C271" s="14">
        <v>45655.0</v>
      </c>
      <c r="D271" s="15" t="s">
        <v>47</v>
      </c>
      <c r="E271" s="15" t="s">
        <v>10</v>
      </c>
      <c r="F271" s="16">
        <v>2.0</v>
      </c>
      <c r="G271" s="16">
        <v>100.0</v>
      </c>
      <c r="H271" s="47">
        <f t="shared" si="14"/>
        <v>200</v>
      </c>
      <c r="I271" s="48"/>
    </row>
    <row r="272">
      <c r="A272" s="41"/>
      <c r="B272" s="42"/>
      <c r="C272" s="7">
        <v>45655.0</v>
      </c>
      <c r="D272" s="8" t="s">
        <v>47</v>
      </c>
      <c r="E272" s="8" t="s">
        <v>12</v>
      </c>
      <c r="F272" s="9">
        <v>2.0</v>
      </c>
      <c r="G272" s="9">
        <v>100.0</v>
      </c>
      <c r="H272" s="43">
        <f t="shared" si="14"/>
        <v>200</v>
      </c>
      <c r="I272" s="44"/>
    </row>
    <row r="273">
      <c r="A273" s="12"/>
      <c r="B273" s="13"/>
      <c r="C273" s="34">
        <v>45656.0</v>
      </c>
      <c r="D273" s="38" t="s">
        <v>39</v>
      </c>
      <c r="E273" s="25" t="s">
        <v>32</v>
      </c>
      <c r="F273" s="40">
        <v>2.0</v>
      </c>
      <c r="G273" s="40">
        <v>120.0</v>
      </c>
      <c r="H273" s="36">
        <v>240.0</v>
      </c>
      <c r="I273" s="23" t="s">
        <v>16</v>
      </c>
    </row>
    <row r="274">
      <c r="A274" s="41"/>
      <c r="B274" s="42"/>
      <c r="C274" s="7">
        <v>45656.0</v>
      </c>
      <c r="D274" s="8" t="s">
        <v>26</v>
      </c>
      <c r="E274" s="8" t="s">
        <v>10</v>
      </c>
      <c r="F274" s="9">
        <v>1.5</v>
      </c>
      <c r="G274" s="9">
        <v>100.0</v>
      </c>
      <c r="H274" s="43">
        <f t="shared" ref="H274:H285" si="15">F274*G274</f>
        <v>150</v>
      </c>
      <c r="I274" s="44"/>
    </row>
    <row r="275">
      <c r="A275" s="45"/>
      <c r="B275" s="46"/>
      <c r="C275" s="14">
        <v>45656.0</v>
      </c>
      <c r="D275" s="15" t="s">
        <v>26</v>
      </c>
      <c r="E275" s="15" t="s">
        <v>12</v>
      </c>
      <c r="F275" s="16">
        <v>1.5</v>
      </c>
      <c r="G275" s="16">
        <v>100.0</v>
      </c>
      <c r="H275" s="47">
        <f t="shared" si="15"/>
        <v>150</v>
      </c>
      <c r="I275" s="48"/>
    </row>
    <row r="276">
      <c r="A276" s="41"/>
      <c r="B276" s="42"/>
      <c r="C276" s="7">
        <v>45656.0</v>
      </c>
      <c r="D276" s="8" t="s">
        <v>39</v>
      </c>
      <c r="E276" s="8" t="s">
        <v>10</v>
      </c>
      <c r="F276" s="9">
        <v>2.0</v>
      </c>
      <c r="G276" s="9">
        <v>100.0</v>
      </c>
      <c r="H276" s="43">
        <f t="shared" si="15"/>
        <v>200</v>
      </c>
      <c r="I276" s="44"/>
    </row>
    <row r="277">
      <c r="A277" s="45"/>
      <c r="B277" s="46"/>
      <c r="C277" s="14">
        <v>45656.0</v>
      </c>
      <c r="D277" s="15" t="s">
        <v>39</v>
      </c>
      <c r="E277" s="15" t="s">
        <v>12</v>
      </c>
      <c r="F277" s="16">
        <v>2.0</v>
      </c>
      <c r="G277" s="16">
        <v>100.0</v>
      </c>
      <c r="H277" s="47">
        <f t="shared" si="15"/>
        <v>200</v>
      </c>
      <c r="I277" s="48"/>
    </row>
    <row r="278">
      <c r="A278" s="41"/>
      <c r="B278" s="42"/>
      <c r="C278" s="7">
        <v>45656.0</v>
      </c>
      <c r="D278" s="8" t="s">
        <v>39</v>
      </c>
      <c r="E278" s="8" t="s">
        <v>13</v>
      </c>
      <c r="F278" s="9">
        <v>2.0</v>
      </c>
      <c r="G278" s="9">
        <v>100.0</v>
      </c>
      <c r="H278" s="43">
        <f t="shared" si="15"/>
        <v>200</v>
      </c>
      <c r="I278" s="44"/>
    </row>
    <row r="279">
      <c r="A279" s="45"/>
      <c r="B279" s="46"/>
      <c r="C279" s="14">
        <v>45656.0</v>
      </c>
      <c r="D279" s="15" t="s">
        <v>25</v>
      </c>
      <c r="E279" s="15" t="s">
        <v>13</v>
      </c>
      <c r="F279" s="16">
        <v>1.5</v>
      </c>
      <c r="G279" s="16">
        <v>100.0</v>
      </c>
      <c r="H279" s="47">
        <f t="shared" si="15"/>
        <v>150</v>
      </c>
      <c r="I279" s="48"/>
    </row>
    <row r="280">
      <c r="A280" s="41"/>
      <c r="B280" s="42"/>
      <c r="C280" s="7">
        <v>45656.0</v>
      </c>
      <c r="D280" s="8" t="s">
        <v>25</v>
      </c>
      <c r="E280" s="8" t="s">
        <v>12</v>
      </c>
      <c r="F280" s="9">
        <v>1.5</v>
      </c>
      <c r="G280" s="9">
        <v>100.0</v>
      </c>
      <c r="H280" s="43">
        <f t="shared" si="15"/>
        <v>150</v>
      </c>
      <c r="I280" s="44"/>
    </row>
    <row r="281">
      <c r="A281" s="45"/>
      <c r="B281" s="46"/>
      <c r="C281" s="14">
        <v>45656.0</v>
      </c>
      <c r="D281" s="15" t="s">
        <v>31</v>
      </c>
      <c r="E281" s="15" t="s">
        <v>12</v>
      </c>
      <c r="F281" s="16">
        <v>1.0</v>
      </c>
      <c r="G281" s="16">
        <v>100.0</v>
      </c>
      <c r="H281" s="47">
        <f t="shared" si="15"/>
        <v>100</v>
      </c>
      <c r="I281" s="48"/>
    </row>
    <row r="282">
      <c r="A282" s="41"/>
      <c r="B282" s="42"/>
      <c r="C282" s="7">
        <v>45656.0</v>
      </c>
      <c r="D282" s="8" t="s">
        <v>31</v>
      </c>
      <c r="E282" s="8" t="s">
        <v>10</v>
      </c>
      <c r="F282" s="9">
        <v>1.0</v>
      </c>
      <c r="G282" s="9">
        <v>100.0</v>
      </c>
      <c r="H282" s="43">
        <f t="shared" si="15"/>
        <v>100</v>
      </c>
      <c r="I282" s="44"/>
    </row>
    <row r="283">
      <c r="A283" s="45"/>
      <c r="B283" s="46"/>
      <c r="C283" s="14">
        <v>45656.0</v>
      </c>
      <c r="D283" s="15" t="s">
        <v>23</v>
      </c>
      <c r="E283" s="15" t="s">
        <v>12</v>
      </c>
      <c r="F283" s="16">
        <v>0.67</v>
      </c>
      <c r="G283" s="16">
        <v>100.0</v>
      </c>
      <c r="H283" s="47">
        <f t="shared" si="15"/>
        <v>67</v>
      </c>
      <c r="I283" s="48"/>
    </row>
    <row r="284">
      <c r="A284" s="41"/>
      <c r="B284" s="42"/>
      <c r="C284" s="7">
        <v>45656.0</v>
      </c>
      <c r="D284" s="8" t="s">
        <v>23</v>
      </c>
      <c r="E284" s="8" t="s">
        <v>13</v>
      </c>
      <c r="F284" s="9">
        <v>0.67</v>
      </c>
      <c r="G284" s="9">
        <v>100.0</v>
      </c>
      <c r="H284" s="43">
        <f t="shared" si="15"/>
        <v>67</v>
      </c>
      <c r="I284" s="44"/>
    </row>
    <row r="285">
      <c r="A285" s="45"/>
      <c r="B285" s="46"/>
      <c r="C285" s="14">
        <v>45656.0</v>
      </c>
      <c r="D285" s="15" t="s">
        <v>23</v>
      </c>
      <c r="E285" s="15" t="s">
        <v>10</v>
      </c>
      <c r="F285" s="16">
        <v>0.67</v>
      </c>
      <c r="G285" s="16">
        <v>100.0</v>
      </c>
      <c r="H285" s="47">
        <f t="shared" si="15"/>
        <v>67</v>
      </c>
      <c r="I285" s="48"/>
    </row>
    <row r="286">
      <c r="A286" s="5"/>
      <c r="B286" s="6"/>
      <c r="C286" s="29">
        <v>45657.0</v>
      </c>
      <c r="D286" s="30" t="s">
        <v>42</v>
      </c>
      <c r="E286" s="31" t="s">
        <v>19</v>
      </c>
      <c r="F286" s="32">
        <v>2.0</v>
      </c>
      <c r="G286" s="32">
        <v>100.0</v>
      </c>
      <c r="H286" s="33">
        <v>200.0</v>
      </c>
      <c r="I286" s="24" t="s">
        <v>30</v>
      </c>
    </row>
    <row r="287">
      <c r="A287" s="45"/>
      <c r="B287" s="46"/>
      <c r="C287" s="14">
        <v>45657.0</v>
      </c>
      <c r="D287" s="15" t="s">
        <v>23</v>
      </c>
      <c r="E287" s="15" t="s">
        <v>10</v>
      </c>
      <c r="F287" s="16">
        <v>0.67</v>
      </c>
      <c r="G287" s="16">
        <v>100.0</v>
      </c>
      <c r="H287" s="47">
        <f t="shared" ref="H287:H312" si="16">F287*G287</f>
        <v>67</v>
      </c>
      <c r="I287" s="48"/>
    </row>
    <row r="288">
      <c r="A288" s="41"/>
      <c r="B288" s="42"/>
      <c r="C288" s="7">
        <v>45657.0</v>
      </c>
      <c r="D288" s="8" t="s">
        <v>23</v>
      </c>
      <c r="E288" s="8" t="s">
        <v>12</v>
      </c>
      <c r="F288" s="9">
        <v>0.67</v>
      </c>
      <c r="G288" s="9">
        <v>100.0</v>
      </c>
      <c r="H288" s="43">
        <f t="shared" si="16"/>
        <v>67</v>
      </c>
      <c r="I288" s="44"/>
    </row>
    <row r="289">
      <c r="A289" s="45"/>
      <c r="B289" s="46"/>
      <c r="C289" s="14">
        <v>45657.0</v>
      </c>
      <c r="D289" s="15" t="s">
        <v>23</v>
      </c>
      <c r="E289" s="15" t="s">
        <v>13</v>
      </c>
      <c r="F289" s="16">
        <v>0.67</v>
      </c>
      <c r="G289" s="16">
        <v>100.0</v>
      </c>
      <c r="H289" s="47">
        <f t="shared" si="16"/>
        <v>67</v>
      </c>
      <c r="I289" s="48"/>
    </row>
    <row r="290">
      <c r="A290" s="41"/>
      <c r="B290" s="42"/>
      <c r="C290" s="7">
        <v>45657.0</v>
      </c>
      <c r="D290" s="8" t="s">
        <v>31</v>
      </c>
      <c r="E290" s="8" t="s">
        <v>10</v>
      </c>
      <c r="F290" s="9">
        <v>2.0</v>
      </c>
      <c r="G290" s="9">
        <v>100.0</v>
      </c>
      <c r="H290" s="43">
        <f t="shared" si="16"/>
        <v>200</v>
      </c>
      <c r="I290" s="44"/>
    </row>
    <row r="291">
      <c r="A291" s="45"/>
      <c r="B291" s="46"/>
      <c r="C291" s="14">
        <v>45657.0</v>
      </c>
      <c r="D291" s="15" t="s">
        <v>31</v>
      </c>
      <c r="E291" s="15" t="s">
        <v>12</v>
      </c>
      <c r="F291" s="16">
        <v>2.0</v>
      </c>
      <c r="G291" s="16">
        <v>100.0</v>
      </c>
      <c r="H291" s="47">
        <f t="shared" si="16"/>
        <v>200</v>
      </c>
      <c r="I291" s="48"/>
    </row>
    <row r="292">
      <c r="A292" s="41"/>
      <c r="B292" s="42"/>
      <c r="C292" s="7">
        <v>45657.0</v>
      </c>
      <c r="D292" s="8" t="s">
        <v>31</v>
      </c>
      <c r="E292" s="8" t="s">
        <v>13</v>
      </c>
      <c r="F292" s="9">
        <v>2.0</v>
      </c>
      <c r="G292" s="9">
        <v>100.0</v>
      </c>
      <c r="H292" s="43">
        <f t="shared" si="16"/>
        <v>200</v>
      </c>
      <c r="I292" s="44"/>
    </row>
    <row r="293">
      <c r="A293" s="45"/>
      <c r="B293" s="46"/>
      <c r="C293" s="14">
        <v>45657.0</v>
      </c>
      <c r="D293" s="15" t="s">
        <v>45</v>
      </c>
      <c r="E293" s="15" t="s">
        <v>10</v>
      </c>
      <c r="F293" s="16">
        <v>1.0</v>
      </c>
      <c r="G293" s="16">
        <v>100.0</v>
      </c>
      <c r="H293" s="47">
        <f t="shared" si="16"/>
        <v>100</v>
      </c>
      <c r="I293" s="48"/>
    </row>
    <row r="294">
      <c r="A294" s="41"/>
      <c r="B294" s="42"/>
      <c r="C294" s="7">
        <v>45657.0</v>
      </c>
      <c r="D294" s="8" t="s">
        <v>45</v>
      </c>
      <c r="E294" s="8" t="s">
        <v>12</v>
      </c>
      <c r="F294" s="9">
        <v>1.0</v>
      </c>
      <c r="G294" s="9">
        <v>100.0</v>
      </c>
      <c r="H294" s="43">
        <f t="shared" si="16"/>
        <v>100</v>
      </c>
      <c r="I294" s="44"/>
    </row>
    <row r="295">
      <c r="A295" s="45"/>
      <c r="B295" s="46"/>
      <c r="C295" s="14">
        <v>45657.0</v>
      </c>
      <c r="D295" s="15" t="s">
        <v>45</v>
      </c>
      <c r="E295" s="15" t="s">
        <v>13</v>
      </c>
      <c r="F295" s="16">
        <v>1.0</v>
      </c>
      <c r="G295" s="16">
        <v>100.0</v>
      </c>
      <c r="H295" s="47">
        <f t="shared" si="16"/>
        <v>100</v>
      </c>
      <c r="I295" s="48"/>
    </row>
    <row r="296">
      <c r="A296" s="41"/>
      <c r="B296" s="42"/>
      <c r="C296" s="7">
        <v>45657.0</v>
      </c>
      <c r="D296" s="8" t="s">
        <v>49</v>
      </c>
      <c r="E296" s="8" t="s">
        <v>12</v>
      </c>
      <c r="F296" s="9">
        <v>1.0</v>
      </c>
      <c r="G296" s="9">
        <v>100.0</v>
      </c>
      <c r="H296" s="43">
        <f t="shared" si="16"/>
        <v>100</v>
      </c>
      <c r="I296" s="44"/>
    </row>
    <row r="297">
      <c r="A297" s="45"/>
      <c r="B297" s="46"/>
      <c r="C297" s="14">
        <v>45657.0</v>
      </c>
      <c r="D297" s="15" t="s">
        <v>49</v>
      </c>
      <c r="E297" s="15" t="s">
        <v>13</v>
      </c>
      <c r="F297" s="16">
        <v>1.0</v>
      </c>
      <c r="G297" s="16">
        <v>100.0</v>
      </c>
      <c r="H297" s="47">
        <f t="shared" si="16"/>
        <v>100</v>
      </c>
      <c r="I297" s="48"/>
    </row>
    <row r="298">
      <c r="A298" s="41"/>
      <c r="B298" s="42"/>
      <c r="C298" s="7">
        <v>45657.0</v>
      </c>
      <c r="D298" s="8" t="s">
        <v>49</v>
      </c>
      <c r="E298" s="8" t="s">
        <v>32</v>
      </c>
      <c r="F298" s="9">
        <v>1.0</v>
      </c>
      <c r="G298" s="9">
        <v>100.0</v>
      </c>
      <c r="H298" s="43">
        <f t="shared" si="16"/>
        <v>100</v>
      </c>
      <c r="I298" s="44"/>
    </row>
    <row r="299">
      <c r="A299" s="45"/>
      <c r="B299" s="46"/>
      <c r="C299" s="14">
        <v>45657.0</v>
      </c>
      <c r="D299" s="15" t="s">
        <v>48</v>
      </c>
      <c r="E299" s="15" t="s">
        <v>32</v>
      </c>
      <c r="F299" s="16">
        <v>12.5</v>
      </c>
      <c r="G299" s="16">
        <v>60.0</v>
      </c>
      <c r="H299" s="47">
        <f t="shared" si="16"/>
        <v>750</v>
      </c>
      <c r="I299" s="48"/>
    </row>
    <row r="300">
      <c r="A300" s="41"/>
      <c r="B300" s="42"/>
      <c r="C300" s="7">
        <v>45657.0</v>
      </c>
      <c r="D300" s="8" t="s">
        <v>48</v>
      </c>
      <c r="E300" s="8" t="s">
        <v>38</v>
      </c>
      <c r="F300" s="9">
        <v>12.5</v>
      </c>
      <c r="G300" s="9">
        <v>60.0</v>
      </c>
      <c r="H300" s="43">
        <f t="shared" si="16"/>
        <v>750</v>
      </c>
      <c r="I300" s="44"/>
    </row>
    <row r="301">
      <c r="A301" s="45"/>
      <c r="B301" s="46"/>
      <c r="C301" s="14">
        <v>45659.0</v>
      </c>
      <c r="D301" s="15" t="s">
        <v>22</v>
      </c>
      <c r="E301" s="15" t="s">
        <v>10</v>
      </c>
      <c r="F301" s="16">
        <v>0.67</v>
      </c>
      <c r="G301" s="16">
        <v>100.0</v>
      </c>
      <c r="H301" s="47">
        <f t="shared" si="16"/>
        <v>67</v>
      </c>
      <c r="I301" s="48"/>
    </row>
    <row r="302">
      <c r="A302" s="41"/>
      <c r="B302" s="42"/>
      <c r="C302" s="7">
        <v>45659.0</v>
      </c>
      <c r="D302" s="8" t="s">
        <v>22</v>
      </c>
      <c r="E302" s="8" t="s">
        <v>12</v>
      </c>
      <c r="F302" s="9">
        <v>0.67</v>
      </c>
      <c r="G302" s="9">
        <v>100.0</v>
      </c>
      <c r="H302" s="43">
        <f t="shared" si="16"/>
        <v>67</v>
      </c>
      <c r="I302" s="44"/>
    </row>
    <row r="303">
      <c r="A303" s="45"/>
      <c r="B303" s="46"/>
      <c r="C303" s="14">
        <v>45659.0</v>
      </c>
      <c r="D303" s="15" t="s">
        <v>22</v>
      </c>
      <c r="E303" s="15" t="s">
        <v>13</v>
      </c>
      <c r="F303" s="16">
        <v>0.67</v>
      </c>
      <c r="G303" s="16">
        <v>100.0</v>
      </c>
      <c r="H303" s="47">
        <f t="shared" si="16"/>
        <v>67</v>
      </c>
      <c r="I303" s="48"/>
    </row>
    <row r="304">
      <c r="A304" s="41"/>
      <c r="B304" s="42"/>
      <c r="C304" s="7">
        <v>45659.0</v>
      </c>
      <c r="D304" s="8" t="s">
        <v>47</v>
      </c>
      <c r="E304" s="8" t="s">
        <v>10</v>
      </c>
      <c r="F304" s="9">
        <v>2.0</v>
      </c>
      <c r="G304" s="9">
        <v>100.0</v>
      </c>
      <c r="H304" s="43">
        <f t="shared" si="16"/>
        <v>200</v>
      </c>
      <c r="I304" s="44"/>
    </row>
    <row r="305">
      <c r="A305" s="45"/>
      <c r="B305" s="46"/>
      <c r="C305" s="14">
        <v>45659.0</v>
      </c>
      <c r="D305" s="15" t="s">
        <v>47</v>
      </c>
      <c r="E305" s="15" t="s">
        <v>12</v>
      </c>
      <c r="F305" s="16">
        <v>2.0</v>
      </c>
      <c r="G305" s="16">
        <v>100.0</v>
      </c>
      <c r="H305" s="47">
        <f t="shared" si="16"/>
        <v>200</v>
      </c>
      <c r="I305" s="48"/>
    </row>
    <row r="306">
      <c r="A306" s="41"/>
      <c r="B306" s="42"/>
      <c r="C306" s="7">
        <v>45659.0</v>
      </c>
      <c r="D306" s="8" t="s">
        <v>42</v>
      </c>
      <c r="E306" s="8" t="s">
        <v>19</v>
      </c>
      <c r="F306" s="9">
        <v>1.5</v>
      </c>
      <c r="G306" s="9">
        <v>100.0</v>
      </c>
      <c r="H306" s="43">
        <f t="shared" si="16"/>
        <v>150</v>
      </c>
      <c r="I306" s="44"/>
    </row>
    <row r="307">
      <c r="A307" s="45"/>
      <c r="B307" s="46"/>
      <c r="C307" s="14">
        <v>45659.0</v>
      </c>
      <c r="D307" s="15" t="s">
        <v>42</v>
      </c>
      <c r="E307" s="15" t="s">
        <v>12</v>
      </c>
      <c r="F307" s="16">
        <v>1.5</v>
      </c>
      <c r="G307" s="16">
        <v>100.0</v>
      </c>
      <c r="H307" s="47">
        <f t="shared" si="16"/>
        <v>150</v>
      </c>
      <c r="I307" s="48"/>
    </row>
    <row r="308">
      <c r="A308" s="41"/>
      <c r="B308" s="42"/>
      <c r="C308" s="7">
        <v>45659.0</v>
      </c>
      <c r="D308" s="8" t="s">
        <v>23</v>
      </c>
      <c r="E308" s="8" t="s">
        <v>12</v>
      </c>
      <c r="F308" s="9">
        <v>1.0</v>
      </c>
      <c r="G308" s="9">
        <v>100.0</v>
      </c>
      <c r="H308" s="43">
        <f t="shared" si="16"/>
        <v>100</v>
      </c>
      <c r="I308" s="44"/>
    </row>
    <row r="309">
      <c r="A309" s="45"/>
      <c r="B309" s="46"/>
      <c r="C309" s="14">
        <v>45659.0</v>
      </c>
      <c r="D309" s="15" t="s">
        <v>23</v>
      </c>
      <c r="E309" s="15" t="s">
        <v>13</v>
      </c>
      <c r="F309" s="16">
        <v>1.0</v>
      </c>
      <c r="G309" s="16">
        <v>100.0</v>
      </c>
      <c r="H309" s="47">
        <f t="shared" si="16"/>
        <v>100</v>
      </c>
      <c r="I309" s="48"/>
    </row>
    <row r="310">
      <c r="A310" s="41"/>
      <c r="B310" s="42"/>
      <c r="C310" s="7">
        <v>45659.0</v>
      </c>
      <c r="D310" s="8" t="s">
        <v>14</v>
      </c>
      <c r="E310" s="8" t="s">
        <v>13</v>
      </c>
      <c r="F310" s="9">
        <v>1.0</v>
      </c>
      <c r="G310" s="9">
        <v>100.0</v>
      </c>
      <c r="H310" s="43">
        <f t="shared" si="16"/>
        <v>100</v>
      </c>
      <c r="I310" s="44"/>
    </row>
    <row r="311">
      <c r="A311" s="45"/>
      <c r="B311" s="46"/>
      <c r="C311" s="14">
        <v>45659.0</v>
      </c>
      <c r="D311" s="15" t="s">
        <v>14</v>
      </c>
      <c r="E311" s="15" t="s">
        <v>12</v>
      </c>
      <c r="F311" s="16">
        <v>1.0</v>
      </c>
      <c r="G311" s="16">
        <v>100.0</v>
      </c>
      <c r="H311" s="47">
        <f t="shared" si="16"/>
        <v>100</v>
      </c>
      <c r="I311" s="48"/>
    </row>
    <row r="312">
      <c r="A312" s="41"/>
      <c r="B312" s="42"/>
      <c r="C312" s="7">
        <v>45659.0</v>
      </c>
      <c r="D312" s="8" t="s">
        <v>14</v>
      </c>
      <c r="E312" s="8" t="s">
        <v>10</v>
      </c>
      <c r="F312" s="9">
        <v>1.0</v>
      </c>
      <c r="G312" s="9">
        <v>100.0</v>
      </c>
      <c r="H312" s="43">
        <f t="shared" si="16"/>
        <v>100</v>
      </c>
      <c r="I312" s="44"/>
    </row>
    <row r="313">
      <c r="A313" s="12"/>
      <c r="B313" s="13"/>
      <c r="C313" s="34">
        <v>45660.0</v>
      </c>
      <c r="D313" s="38" t="s">
        <v>39</v>
      </c>
      <c r="E313" s="25" t="s">
        <v>32</v>
      </c>
      <c r="F313" s="40">
        <v>2.0</v>
      </c>
      <c r="G313" s="40">
        <v>120.0</v>
      </c>
      <c r="H313" s="36">
        <v>240.0</v>
      </c>
      <c r="I313" s="23" t="s">
        <v>16</v>
      </c>
    </row>
    <row r="314">
      <c r="A314" s="41"/>
      <c r="B314" s="42"/>
      <c r="C314" s="7">
        <v>45660.0</v>
      </c>
      <c r="D314" s="8" t="s">
        <v>43</v>
      </c>
      <c r="E314" s="8" t="s">
        <v>10</v>
      </c>
      <c r="F314" s="9">
        <v>1.0</v>
      </c>
      <c r="G314" s="9">
        <v>100.0</v>
      </c>
      <c r="H314" s="43">
        <f t="shared" ref="H314:H349" si="17">F314*G314</f>
        <v>100</v>
      </c>
      <c r="I314" s="44"/>
    </row>
    <row r="315">
      <c r="A315" s="45"/>
      <c r="B315" s="46"/>
      <c r="C315" s="14">
        <v>45660.0</v>
      </c>
      <c r="D315" s="15" t="s">
        <v>43</v>
      </c>
      <c r="E315" s="15" t="s">
        <v>12</v>
      </c>
      <c r="F315" s="16">
        <v>1.0</v>
      </c>
      <c r="G315" s="16">
        <v>100.0</v>
      </c>
      <c r="H315" s="47">
        <f t="shared" si="17"/>
        <v>100</v>
      </c>
      <c r="I315" s="48"/>
    </row>
    <row r="316">
      <c r="A316" s="41"/>
      <c r="B316" s="42"/>
      <c r="C316" s="7">
        <v>45660.0</v>
      </c>
      <c r="D316" s="8" t="s">
        <v>29</v>
      </c>
      <c r="E316" s="8" t="s">
        <v>13</v>
      </c>
      <c r="F316" s="9">
        <v>0.5</v>
      </c>
      <c r="G316" s="9">
        <v>100.0</v>
      </c>
      <c r="H316" s="43">
        <f t="shared" si="17"/>
        <v>50</v>
      </c>
      <c r="I316" s="44"/>
    </row>
    <row r="317">
      <c r="A317" s="45"/>
      <c r="B317" s="46"/>
      <c r="C317" s="14">
        <v>45660.0</v>
      </c>
      <c r="D317" s="15" t="s">
        <v>29</v>
      </c>
      <c r="E317" s="15" t="s">
        <v>12</v>
      </c>
      <c r="F317" s="16">
        <v>0.5</v>
      </c>
      <c r="G317" s="16">
        <v>100.0</v>
      </c>
      <c r="H317" s="47">
        <f t="shared" si="17"/>
        <v>50</v>
      </c>
      <c r="I317" s="48"/>
    </row>
    <row r="318">
      <c r="A318" s="41"/>
      <c r="B318" s="42"/>
      <c r="C318" s="7">
        <v>45660.0</v>
      </c>
      <c r="D318" s="8" t="s">
        <v>39</v>
      </c>
      <c r="E318" s="8" t="s">
        <v>10</v>
      </c>
      <c r="F318" s="9">
        <v>2.0</v>
      </c>
      <c r="G318" s="9">
        <v>100.0</v>
      </c>
      <c r="H318" s="43">
        <f t="shared" si="17"/>
        <v>200</v>
      </c>
      <c r="I318" s="44"/>
    </row>
    <row r="319">
      <c r="A319" s="45"/>
      <c r="B319" s="46"/>
      <c r="C319" s="14">
        <v>45660.0</v>
      </c>
      <c r="D319" s="15" t="s">
        <v>39</v>
      </c>
      <c r="E319" s="15" t="s">
        <v>12</v>
      </c>
      <c r="F319" s="16">
        <v>2.0</v>
      </c>
      <c r="G319" s="16">
        <v>100.0</v>
      </c>
      <c r="H319" s="47">
        <f t="shared" si="17"/>
        <v>200</v>
      </c>
      <c r="I319" s="48"/>
    </row>
    <row r="320">
      <c r="A320" s="41"/>
      <c r="B320" s="42"/>
      <c r="C320" s="7">
        <v>45660.0</v>
      </c>
      <c r="D320" s="8" t="s">
        <v>39</v>
      </c>
      <c r="E320" s="8" t="s">
        <v>13</v>
      </c>
      <c r="F320" s="9">
        <v>2.0</v>
      </c>
      <c r="G320" s="9">
        <v>100.0</v>
      </c>
      <c r="H320" s="43">
        <f t="shared" si="17"/>
        <v>200</v>
      </c>
      <c r="I320" s="44"/>
    </row>
    <row r="321">
      <c r="A321" s="45"/>
      <c r="B321" s="46"/>
      <c r="C321" s="14">
        <v>45660.0</v>
      </c>
      <c r="D321" s="15" t="s">
        <v>18</v>
      </c>
      <c r="E321" s="15" t="s">
        <v>12</v>
      </c>
      <c r="F321" s="16">
        <v>1.0</v>
      </c>
      <c r="G321" s="16">
        <v>90.0</v>
      </c>
      <c r="H321" s="47">
        <f t="shared" si="17"/>
        <v>90</v>
      </c>
      <c r="I321" s="48"/>
    </row>
    <row r="322">
      <c r="A322" s="41"/>
      <c r="B322" s="42"/>
      <c r="C322" s="7">
        <v>45660.0</v>
      </c>
      <c r="D322" s="8" t="s">
        <v>18</v>
      </c>
      <c r="E322" s="8" t="s">
        <v>13</v>
      </c>
      <c r="F322" s="9">
        <v>1.0</v>
      </c>
      <c r="G322" s="9">
        <v>90.0</v>
      </c>
      <c r="H322" s="43">
        <f t="shared" si="17"/>
        <v>90</v>
      </c>
      <c r="I322" s="44"/>
    </row>
    <row r="323">
      <c r="A323" s="45"/>
      <c r="B323" s="46"/>
      <c r="C323" s="14">
        <v>45660.0</v>
      </c>
      <c r="D323" s="15" t="s">
        <v>18</v>
      </c>
      <c r="E323" s="15" t="s">
        <v>32</v>
      </c>
      <c r="F323" s="16">
        <v>1.0</v>
      </c>
      <c r="G323" s="16">
        <v>90.0</v>
      </c>
      <c r="H323" s="47">
        <f t="shared" si="17"/>
        <v>90</v>
      </c>
      <c r="I323" s="48"/>
    </row>
    <row r="324">
      <c r="A324" s="41"/>
      <c r="B324" s="42"/>
      <c r="C324" s="7">
        <v>45660.0</v>
      </c>
      <c r="D324" s="8" t="s">
        <v>41</v>
      </c>
      <c r="E324" s="8" t="s">
        <v>10</v>
      </c>
      <c r="F324" s="9">
        <v>0.5</v>
      </c>
      <c r="G324" s="9">
        <v>100.0</v>
      </c>
      <c r="H324" s="43">
        <f t="shared" si="17"/>
        <v>50</v>
      </c>
      <c r="I324" s="44"/>
    </row>
    <row r="325">
      <c r="A325" s="45"/>
      <c r="B325" s="46"/>
      <c r="C325" s="14">
        <v>45660.0</v>
      </c>
      <c r="D325" s="15" t="s">
        <v>41</v>
      </c>
      <c r="E325" s="15" t="s">
        <v>12</v>
      </c>
      <c r="F325" s="16">
        <v>0.5</v>
      </c>
      <c r="G325" s="16">
        <v>100.0</v>
      </c>
      <c r="H325" s="47">
        <f t="shared" si="17"/>
        <v>50</v>
      </c>
      <c r="I325" s="48"/>
    </row>
    <row r="326">
      <c r="A326" s="41"/>
      <c r="B326" s="42"/>
      <c r="C326" s="7">
        <v>45660.0</v>
      </c>
      <c r="D326" s="8" t="s">
        <v>27</v>
      </c>
      <c r="E326" s="8" t="s">
        <v>12</v>
      </c>
      <c r="F326" s="9">
        <v>0.5</v>
      </c>
      <c r="G326" s="9">
        <v>100.0</v>
      </c>
      <c r="H326" s="43">
        <f t="shared" si="17"/>
        <v>50</v>
      </c>
      <c r="I326" s="44"/>
    </row>
    <row r="327">
      <c r="A327" s="45"/>
      <c r="B327" s="46"/>
      <c r="C327" s="14">
        <v>45660.0</v>
      </c>
      <c r="D327" s="15" t="s">
        <v>27</v>
      </c>
      <c r="E327" s="15" t="s">
        <v>13</v>
      </c>
      <c r="F327" s="16">
        <v>0.5</v>
      </c>
      <c r="G327" s="16">
        <v>100.0</v>
      </c>
      <c r="H327" s="47">
        <f t="shared" si="17"/>
        <v>50</v>
      </c>
      <c r="I327" s="48"/>
    </row>
    <row r="328">
      <c r="A328" s="41"/>
      <c r="B328" s="42"/>
      <c r="C328" s="7">
        <v>45660.0</v>
      </c>
      <c r="D328" s="8" t="s">
        <v>27</v>
      </c>
      <c r="E328" s="8" t="s">
        <v>19</v>
      </c>
      <c r="F328" s="9">
        <v>0.5</v>
      </c>
      <c r="G328" s="9">
        <v>100.0</v>
      </c>
      <c r="H328" s="43">
        <f t="shared" si="17"/>
        <v>50</v>
      </c>
      <c r="I328" s="44"/>
    </row>
    <row r="329">
      <c r="A329" s="45"/>
      <c r="B329" s="46"/>
      <c r="C329" s="14">
        <v>45660.0</v>
      </c>
      <c r="D329" s="15" t="s">
        <v>42</v>
      </c>
      <c r="E329" s="15" t="s">
        <v>19</v>
      </c>
      <c r="F329" s="16">
        <v>0.75</v>
      </c>
      <c r="G329" s="16">
        <v>100.0</v>
      </c>
      <c r="H329" s="47">
        <f t="shared" si="17"/>
        <v>75</v>
      </c>
      <c r="I329" s="48"/>
    </row>
    <row r="330">
      <c r="A330" s="41"/>
      <c r="B330" s="42"/>
      <c r="C330" s="7">
        <v>45660.0</v>
      </c>
      <c r="D330" s="8" t="s">
        <v>42</v>
      </c>
      <c r="E330" s="8" t="s">
        <v>12</v>
      </c>
      <c r="F330" s="9">
        <v>0.75</v>
      </c>
      <c r="G330" s="9">
        <v>100.0</v>
      </c>
      <c r="H330" s="43">
        <f t="shared" si="17"/>
        <v>75</v>
      </c>
      <c r="I330" s="44"/>
    </row>
    <row r="331">
      <c r="A331" s="45"/>
      <c r="B331" s="46"/>
      <c r="C331" s="14">
        <v>45660.0</v>
      </c>
      <c r="D331" s="15" t="s">
        <v>36</v>
      </c>
      <c r="E331" s="15" t="s">
        <v>12</v>
      </c>
      <c r="F331" s="16">
        <v>1.5</v>
      </c>
      <c r="G331" s="16">
        <v>100.0</v>
      </c>
      <c r="H331" s="47">
        <f t="shared" si="17"/>
        <v>150</v>
      </c>
      <c r="I331" s="48"/>
    </row>
    <row r="332">
      <c r="A332" s="41"/>
      <c r="B332" s="42"/>
      <c r="C332" s="7">
        <v>45660.0</v>
      </c>
      <c r="D332" s="8" t="s">
        <v>36</v>
      </c>
      <c r="E332" s="8" t="s">
        <v>10</v>
      </c>
      <c r="F332" s="9">
        <v>1.5</v>
      </c>
      <c r="G332" s="9">
        <v>100.0</v>
      </c>
      <c r="H332" s="43">
        <f t="shared" si="17"/>
        <v>150</v>
      </c>
      <c r="I332" s="44"/>
    </row>
    <row r="333">
      <c r="A333" s="45"/>
      <c r="B333" s="46"/>
      <c r="C333" s="14">
        <v>45661.0</v>
      </c>
      <c r="D333" s="15" t="s">
        <v>23</v>
      </c>
      <c r="E333" s="15" t="s">
        <v>10</v>
      </c>
      <c r="F333" s="16">
        <v>0.67</v>
      </c>
      <c r="G333" s="16">
        <v>100.0</v>
      </c>
      <c r="H333" s="47">
        <f t="shared" si="17"/>
        <v>67</v>
      </c>
      <c r="I333" s="48"/>
    </row>
    <row r="334">
      <c r="A334" s="41"/>
      <c r="B334" s="42"/>
      <c r="C334" s="7">
        <v>45661.0</v>
      </c>
      <c r="D334" s="8" t="s">
        <v>23</v>
      </c>
      <c r="E334" s="8" t="s">
        <v>12</v>
      </c>
      <c r="F334" s="9">
        <v>0.67</v>
      </c>
      <c r="G334" s="9">
        <v>100.0</v>
      </c>
      <c r="H334" s="43">
        <f t="shared" si="17"/>
        <v>67</v>
      </c>
      <c r="I334" s="44"/>
    </row>
    <row r="335">
      <c r="A335" s="45"/>
      <c r="B335" s="46"/>
      <c r="C335" s="14">
        <v>45661.0</v>
      </c>
      <c r="D335" s="15" t="s">
        <v>23</v>
      </c>
      <c r="E335" s="15" t="s">
        <v>13</v>
      </c>
      <c r="F335" s="16">
        <v>0.67</v>
      </c>
      <c r="G335" s="16">
        <v>100.0</v>
      </c>
      <c r="H335" s="47">
        <f t="shared" si="17"/>
        <v>67</v>
      </c>
      <c r="I335" s="48"/>
    </row>
    <row r="336">
      <c r="A336" s="41"/>
      <c r="B336" s="42"/>
      <c r="C336" s="7">
        <v>45661.0</v>
      </c>
      <c r="D336" s="8" t="s">
        <v>42</v>
      </c>
      <c r="E336" s="8" t="s">
        <v>19</v>
      </c>
      <c r="F336" s="9">
        <v>1.0</v>
      </c>
      <c r="G336" s="9">
        <v>100.0</v>
      </c>
      <c r="H336" s="43">
        <f t="shared" si="17"/>
        <v>100</v>
      </c>
      <c r="I336" s="44"/>
    </row>
    <row r="337">
      <c r="A337" s="45"/>
      <c r="B337" s="46"/>
      <c r="C337" s="14">
        <v>45661.0</v>
      </c>
      <c r="D337" s="15" t="s">
        <v>42</v>
      </c>
      <c r="E337" s="15" t="s">
        <v>12</v>
      </c>
      <c r="F337" s="16">
        <v>1.0</v>
      </c>
      <c r="G337" s="16">
        <v>100.0</v>
      </c>
      <c r="H337" s="47">
        <f t="shared" si="17"/>
        <v>100</v>
      </c>
      <c r="I337" s="48"/>
    </row>
    <row r="338">
      <c r="A338" s="41"/>
      <c r="B338" s="42"/>
      <c r="C338" s="7">
        <v>45661.0</v>
      </c>
      <c r="D338" s="8" t="s">
        <v>47</v>
      </c>
      <c r="E338" s="8" t="s">
        <v>10</v>
      </c>
      <c r="F338" s="9">
        <v>3.0</v>
      </c>
      <c r="G338" s="9">
        <v>100.0</v>
      </c>
      <c r="H338" s="43">
        <f t="shared" si="17"/>
        <v>300</v>
      </c>
      <c r="I338" s="44"/>
    </row>
    <row r="339">
      <c r="A339" s="45"/>
      <c r="B339" s="46"/>
      <c r="C339" s="14">
        <v>45661.0</v>
      </c>
      <c r="D339" s="15" t="s">
        <v>47</v>
      </c>
      <c r="E339" s="15" t="s">
        <v>12</v>
      </c>
      <c r="F339" s="16">
        <v>3.0</v>
      </c>
      <c r="G339" s="16">
        <v>100.0</v>
      </c>
      <c r="H339" s="47">
        <f t="shared" si="17"/>
        <v>300</v>
      </c>
      <c r="I339" s="48"/>
    </row>
    <row r="340">
      <c r="A340" s="41"/>
      <c r="B340" s="42"/>
      <c r="C340" s="7">
        <v>45661.0</v>
      </c>
      <c r="D340" s="8" t="s">
        <v>47</v>
      </c>
      <c r="E340" s="8" t="s">
        <v>13</v>
      </c>
      <c r="F340" s="9">
        <v>3.0</v>
      </c>
      <c r="G340" s="9">
        <v>100.0</v>
      </c>
      <c r="H340" s="43">
        <f t="shared" si="17"/>
        <v>300</v>
      </c>
      <c r="I340" s="44"/>
    </row>
    <row r="341">
      <c r="A341" s="45"/>
      <c r="B341" s="46"/>
      <c r="C341" s="14">
        <v>45661.0</v>
      </c>
      <c r="D341" s="15" t="s">
        <v>45</v>
      </c>
      <c r="E341" s="15" t="s">
        <v>10</v>
      </c>
      <c r="F341" s="16">
        <v>1.33</v>
      </c>
      <c r="G341" s="16">
        <v>100.0</v>
      </c>
      <c r="H341" s="47">
        <f t="shared" si="17"/>
        <v>133</v>
      </c>
      <c r="I341" s="48"/>
    </row>
    <row r="342">
      <c r="A342" s="41"/>
      <c r="B342" s="42"/>
      <c r="C342" s="7">
        <v>45661.0</v>
      </c>
      <c r="D342" s="8" t="s">
        <v>45</v>
      </c>
      <c r="E342" s="8" t="s">
        <v>12</v>
      </c>
      <c r="F342" s="9">
        <v>1.33</v>
      </c>
      <c r="G342" s="9">
        <v>100.0</v>
      </c>
      <c r="H342" s="43">
        <f t="shared" si="17"/>
        <v>133</v>
      </c>
      <c r="I342" s="44"/>
    </row>
    <row r="343">
      <c r="A343" s="45"/>
      <c r="B343" s="46"/>
      <c r="C343" s="14">
        <v>45661.0</v>
      </c>
      <c r="D343" s="15" t="s">
        <v>45</v>
      </c>
      <c r="E343" s="15" t="s">
        <v>13</v>
      </c>
      <c r="F343" s="16">
        <v>1.33</v>
      </c>
      <c r="G343" s="16">
        <v>100.0</v>
      </c>
      <c r="H343" s="47">
        <f t="shared" si="17"/>
        <v>133</v>
      </c>
      <c r="I343" s="48"/>
    </row>
    <row r="344">
      <c r="A344" s="41"/>
      <c r="B344" s="42"/>
      <c r="C344" s="7">
        <v>45661.0</v>
      </c>
      <c r="D344" s="8" t="s">
        <v>31</v>
      </c>
      <c r="E344" s="8" t="s">
        <v>10</v>
      </c>
      <c r="F344" s="9">
        <v>1.33</v>
      </c>
      <c r="G344" s="9">
        <v>100.0</v>
      </c>
      <c r="H344" s="43">
        <f t="shared" si="17"/>
        <v>133</v>
      </c>
      <c r="I344" s="44"/>
    </row>
    <row r="345">
      <c r="A345" s="45"/>
      <c r="B345" s="46"/>
      <c r="C345" s="14">
        <v>45661.0</v>
      </c>
      <c r="D345" s="15" t="s">
        <v>31</v>
      </c>
      <c r="E345" s="15" t="s">
        <v>12</v>
      </c>
      <c r="F345" s="16">
        <v>1.33</v>
      </c>
      <c r="G345" s="16">
        <v>100.0</v>
      </c>
      <c r="H345" s="47">
        <f t="shared" si="17"/>
        <v>133</v>
      </c>
      <c r="I345" s="48"/>
    </row>
    <row r="346">
      <c r="A346" s="41"/>
      <c r="B346" s="42"/>
      <c r="C346" s="7">
        <v>45661.0</v>
      </c>
      <c r="D346" s="8" t="s">
        <v>31</v>
      </c>
      <c r="E346" s="8" t="s">
        <v>13</v>
      </c>
      <c r="F346" s="9">
        <v>1.33</v>
      </c>
      <c r="G346" s="9">
        <v>100.0</v>
      </c>
      <c r="H346" s="43">
        <f t="shared" si="17"/>
        <v>133</v>
      </c>
      <c r="I346" s="44"/>
    </row>
    <row r="347">
      <c r="A347" s="45"/>
      <c r="B347" s="46"/>
      <c r="C347" s="14">
        <v>45661.0</v>
      </c>
      <c r="D347" s="15" t="s">
        <v>48</v>
      </c>
      <c r="E347" s="15" t="s">
        <v>13</v>
      </c>
      <c r="F347" s="16">
        <v>5.0</v>
      </c>
      <c r="G347" s="16">
        <v>60.0</v>
      </c>
      <c r="H347" s="47">
        <f t="shared" si="17"/>
        <v>300</v>
      </c>
      <c r="I347" s="48"/>
    </row>
    <row r="348">
      <c r="A348" s="41"/>
      <c r="B348" s="42"/>
      <c r="C348" s="7">
        <v>45661.0</v>
      </c>
      <c r="D348" s="8" t="s">
        <v>48</v>
      </c>
      <c r="E348" s="8" t="s">
        <v>32</v>
      </c>
      <c r="F348" s="9">
        <v>5.0</v>
      </c>
      <c r="G348" s="9">
        <v>60.0</v>
      </c>
      <c r="H348" s="43">
        <f t="shared" si="17"/>
        <v>300</v>
      </c>
      <c r="I348" s="44"/>
    </row>
    <row r="349">
      <c r="A349" s="45"/>
      <c r="B349" s="46"/>
      <c r="C349" s="14">
        <v>45661.0</v>
      </c>
      <c r="D349" s="15" t="s">
        <v>48</v>
      </c>
      <c r="E349" s="15" t="s">
        <v>38</v>
      </c>
      <c r="F349" s="16">
        <v>5.0</v>
      </c>
      <c r="G349" s="16">
        <v>60.0</v>
      </c>
      <c r="H349" s="47">
        <f t="shared" si="17"/>
        <v>300</v>
      </c>
      <c r="I349" s="48"/>
    </row>
    <row r="350">
      <c r="A350" s="5"/>
      <c r="B350" s="6"/>
      <c r="C350" s="29">
        <v>45662.0</v>
      </c>
      <c r="D350" s="30" t="s">
        <v>28</v>
      </c>
      <c r="E350" s="31" t="s">
        <v>19</v>
      </c>
      <c r="F350" s="32">
        <v>1.0</v>
      </c>
      <c r="G350" s="32">
        <v>100.0</v>
      </c>
      <c r="H350" s="33">
        <v>100.0</v>
      </c>
      <c r="I350" s="24" t="s">
        <v>30</v>
      </c>
    </row>
    <row r="351">
      <c r="A351" s="12"/>
      <c r="B351" s="13"/>
      <c r="C351" s="34">
        <v>45662.0</v>
      </c>
      <c r="D351" s="38" t="s">
        <v>39</v>
      </c>
      <c r="E351" s="25" t="s">
        <v>32</v>
      </c>
      <c r="F351" s="40">
        <v>2.0</v>
      </c>
      <c r="G351" s="40">
        <v>120.0</v>
      </c>
      <c r="H351" s="36">
        <v>240.0</v>
      </c>
      <c r="I351" s="23" t="s">
        <v>16</v>
      </c>
    </row>
    <row r="352">
      <c r="A352" s="5"/>
      <c r="B352" s="6"/>
      <c r="C352" s="29">
        <v>45662.0</v>
      </c>
      <c r="D352" s="30" t="s">
        <v>15</v>
      </c>
      <c r="E352" s="27" t="s">
        <v>32</v>
      </c>
      <c r="F352" s="32">
        <v>1.0</v>
      </c>
      <c r="G352" s="32">
        <v>120.0</v>
      </c>
      <c r="H352" s="33">
        <v>120.0</v>
      </c>
      <c r="I352" s="24" t="s">
        <v>16</v>
      </c>
    </row>
    <row r="353">
      <c r="A353" s="45"/>
      <c r="B353" s="46"/>
      <c r="C353" s="14">
        <v>45662.0</v>
      </c>
      <c r="D353" s="15" t="s">
        <v>42</v>
      </c>
      <c r="E353" s="15" t="s">
        <v>19</v>
      </c>
      <c r="F353" s="16">
        <v>1.5</v>
      </c>
      <c r="G353" s="16">
        <v>100.0</v>
      </c>
      <c r="H353" s="47">
        <f t="shared" ref="H353:H364" si="18">F353*G353</f>
        <v>150</v>
      </c>
      <c r="I353" s="48"/>
    </row>
    <row r="354">
      <c r="A354" s="41"/>
      <c r="B354" s="42"/>
      <c r="C354" s="7">
        <v>45662.0</v>
      </c>
      <c r="D354" s="8" t="s">
        <v>42</v>
      </c>
      <c r="E354" s="8" t="s">
        <v>12</v>
      </c>
      <c r="F354" s="9">
        <v>1.5</v>
      </c>
      <c r="G354" s="9">
        <v>100.0</v>
      </c>
      <c r="H354" s="43">
        <f t="shared" si="18"/>
        <v>150</v>
      </c>
      <c r="I354" s="44"/>
    </row>
    <row r="355">
      <c r="A355" s="45"/>
      <c r="B355" s="46"/>
      <c r="C355" s="14">
        <v>45662.0</v>
      </c>
      <c r="D355" s="15" t="s">
        <v>18</v>
      </c>
      <c r="E355" s="15" t="s">
        <v>32</v>
      </c>
      <c r="F355" s="16">
        <v>1.0</v>
      </c>
      <c r="G355" s="16">
        <v>90.0</v>
      </c>
      <c r="H355" s="47">
        <f t="shared" si="18"/>
        <v>90</v>
      </c>
      <c r="I355" s="48"/>
    </row>
    <row r="356">
      <c r="A356" s="41"/>
      <c r="B356" s="42"/>
      <c r="C356" s="7">
        <v>45662.0</v>
      </c>
      <c r="D356" s="8" t="s">
        <v>18</v>
      </c>
      <c r="E356" s="8" t="s">
        <v>12</v>
      </c>
      <c r="F356" s="9">
        <v>1.0</v>
      </c>
      <c r="G356" s="9">
        <v>90.0</v>
      </c>
      <c r="H356" s="43">
        <f t="shared" si="18"/>
        <v>90</v>
      </c>
      <c r="I356" s="44"/>
    </row>
    <row r="357">
      <c r="A357" s="45"/>
      <c r="B357" s="46"/>
      <c r="C357" s="14">
        <v>45662.0</v>
      </c>
      <c r="D357" s="15" t="s">
        <v>23</v>
      </c>
      <c r="E357" s="15" t="s">
        <v>10</v>
      </c>
      <c r="F357" s="16">
        <v>0.67</v>
      </c>
      <c r="G357" s="16">
        <v>100.0</v>
      </c>
      <c r="H357" s="47">
        <f t="shared" si="18"/>
        <v>67</v>
      </c>
      <c r="I357" s="48"/>
    </row>
    <row r="358">
      <c r="A358" s="41"/>
      <c r="B358" s="42"/>
      <c r="C358" s="7">
        <v>45662.0</v>
      </c>
      <c r="D358" s="8" t="s">
        <v>23</v>
      </c>
      <c r="E358" s="8" t="s">
        <v>12</v>
      </c>
      <c r="F358" s="9">
        <v>0.67</v>
      </c>
      <c r="G358" s="9">
        <v>100.0</v>
      </c>
      <c r="H358" s="43">
        <f t="shared" si="18"/>
        <v>67</v>
      </c>
      <c r="I358" s="44"/>
    </row>
    <row r="359">
      <c r="A359" s="45"/>
      <c r="B359" s="46"/>
      <c r="C359" s="14">
        <v>45662.0</v>
      </c>
      <c r="D359" s="15" t="s">
        <v>23</v>
      </c>
      <c r="E359" s="15" t="s">
        <v>13</v>
      </c>
      <c r="F359" s="16">
        <v>0.67</v>
      </c>
      <c r="G359" s="16">
        <v>100.0</v>
      </c>
      <c r="H359" s="47">
        <f t="shared" si="18"/>
        <v>67</v>
      </c>
      <c r="I359" s="48"/>
    </row>
    <row r="360">
      <c r="A360" s="41"/>
      <c r="B360" s="42"/>
      <c r="C360" s="7">
        <v>45662.0</v>
      </c>
      <c r="D360" s="8" t="s">
        <v>39</v>
      </c>
      <c r="E360" s="8" t="s">
        <v>10</v>
      </c>
      <c r="F360" s="9">
        <v>2.0</v>
      </c>
      <c r="G360" s="9">
        <v>100.0</v>
      </c>
      <c r="H360" s="43">
        <f t="shared" si="18"/>
        <v>200</v>
      </c>
      <c r="I360" s="44"/>
    </row>
    <row r="361">
      <c r="A361" s="45"/>
      <c r="B361" s="46"/>
      <c r="C361" s="14">
        <v>45662.0</v>
      </c>
      <c r="D361" s="15" t="s">
        <v>39</v>
      </c>
      <c r="E361" s="15" t="s">
        <v>12</v>
      </c>
      <c r="F361" s="16">
        <v>2.0</v>
      </c>
      <c r="G361" s="16">
        <v>100.0</v>
      </c>
      <c r="H361" s="47">
        <f t="shared" si="18"/>
        <v>200</v>
      </c>
      <c r="I361" s="48"/>
    </row>
    <row r="362">
      <c r="A362" s="41"/>
      <c r="B362" s="42"/>
      <c r="C362" s="7">
        <v>45662.0</v>
      </c>
      <c r="D362" s="8" t="s">
        <v>39</v>
      </c>
      <c r="E362" s="8" t="s">
        <v>13</v>
      </c>
      <c r="F362" s="9">
        <v>2.0</v>
      </c>
      <c r="G362" s="9">
        <v>100.0</v>
      </c>
      <c r="H362" s="43">
        <f t="shared" si="18"/>
        <v>200</v>
      </c>
      <c r="I362" s="44"/>
    </row>
    <row r="363">
      <c r="A363" s="45"/>
      <c r="B363" s="46"/>
      <c r="C363" s="14">
        <v>45662.0</v>
      </c>
      <c r="D363" s="15" t="s">
        <v>31</v>
      </c>
      <c r="E363" s="15" t="s">
        <v>10</v>
      </c>
      <c r="F363" s="16">
        <v>1.0</v>
      </c>
      <c r="G363" s="16">
        <v>100.0</v>
      </c>
      <c r="H363" s="47">
        <f t="shared" si="18"/>
        <v>100</v>
      </c>
      <c r="I363" s="48"/>
    </row>
    <row r="364">
      <c r="A364" s="41"/>
      <c r="B364" s="42"/>
      <c r="C364" s="7">
        <v>45662.0</v>
      </c>
      <c r="D364" s="8" t="s">
        <v>31</v>
      </c>
      <c r="E364" s="8" t="s">
        <v>12</v>
      </c>
      <c r="F364" s="9">
        <v>1.0</v>
      </c>
      <c r="G364" s="9">
        <v>100.0</v>
      </c>
      <c r="H364" s="43">
        <f t="shared" si="18"/>
        <v>100</v>
      </c>
      <c r="I364" s="44"/>
    </row>
    <row r="365">
      <c r="A365" s="12"/>
      <c r="B365" s="13"/>
      <c r="C365" s="34">
        <v>45663.0</v>
      </c>
      <c r="D365" s="38" t="s">
        <v>42</v>
      </c>
      <c r="E365" s="39" t="s">
        <v>19</v>
      </c>
      <c r="F365" s="40">
        <v>2.0</v>
      </c>
      <c r="G365" s="40">
        <v>100.0</v>
      </c>
      <c r="H365" s="36">
        <v>200.0</v>
      </c>
      <c r="I365" s="23" t="s">
        <v>30</v>
      </c>
    </row>
    <row r="366">
      <c r="A366" s="41"/>
      <c r="B366" s="42"/>
      <c r="C366" s="7">
        <v>45663.0</v>
      </c>
      <c r="D366" s="8" t="s">
        <v>23</v>
      </c>
      <c r="E366" s="8" t="s">
        <v>10</v>
      </c>
      <c r="F366" s="9">
        <v>0.67</v>
      </c>
      <c r="G366" s="9">
        <v>100.0</v>
      </c>
      <c r="H366" s="43">
        <f t="shared" ref="H366:H368" si="19">F366*G366</f>
        <v>67</v>
      </c>
      <c r="I366" s="44"/>
    </row>
    <row r="367">
      <c r="A367" s="45"/>
      <c r="B367" s="46"/>
      <c r="C367" s="14">
        <v>45663.0</v>
      </c>
      <c r="D367" s="15" t="s">
        <v>23</v>
      </c>
      <c r="E367" s="15" t="s">
        <v>12</v>
      </c>
      <c r="F367" s="16">
        <v>0.67</v>
      </c>
      <c r="G367" s="16">
        <v>100.0</v>
      </c>
      <c r="H367" s="47">
        <f t="shared" si="19"/>
        <v>67</v>
      </c>
      <c r="I367" s="48"/>
    </row>
    <row r="368">
      <c r="A368" s="41"/>
      <c r="B368" s="42"/>
      <c r="C368" s="7">
        <v>45663.0</v>
      </c>
      <c r="D368" s="8" t="s">
        <v>23</v>
      </c>
      <c r="E368" s="8" t="s">
        <v>13</v>
      </c>
      <c r="F368" s="9">
        <v>0.67</v>
      </c>
      <c r="G368" s="9">
        <v>100.0</v>
      </c>
      <c r="H368" s="43">
        <f t="shared" si="19"/>
        <v>67</v>
      </c>
      <c r="I368" s="44"/>
    </row>
    <row r="369">
      <c r="A369" s="12"/>
      <c r="B369" s="13"/>
      <c r="C369" s="34">
        <v>45664.0</v>
      </c>
      <c r="D369" s="38" t="s">
        <v>42</v>
      </c>
      <c r="E369" s="39" t="s">
        <v>19</v>
      </c>
      <c r="F369" s="40">
        <v>1.0</v>
      </c>
      <c r="G369" s="40">
        <v>100.0</v>
      </c>
      <c r="H369" s="36">
        <v>100.0</v>
      </c>
      <c r="I369" s="23" t="s">
        <v>30</v>
      </c>
    </row>
    <row r="370">
      <c r="A370" s="5"/>
      <c r="B370" s="6"/>
      <c r="C370" s="29">
        <v>45664.0</v>
      </c>
      <c r="D370" s="30" t="s">
        <v>45</v>
      </c>
      <c r="E370" s="31" t="s">
        <v>19</v>
      </c>
      <c r="F370" s="32">
        <v>1.0</v>
      </c>
      <c r="G370" s="32">
        <v>100.0</v>
      </c>
      <c r="H370" s="33">
        <v>100.0</v>
      </c>
      <c r="I370" s="24" t="s">
        <v>11</v>
      </c>
    </row>
    <row r="371">
      <c r="A371" s="45"/>
      <c r="B371" s="46"/>
      <c r="C371" s="14">
        <v>45664.0</v>
      </c>
      <c r="D371" s="15" t="s">
        <v>41</v>
      </c>
      <c r="E371" s="15" t="s">
        <v>12</v>
      </c>
      <c r="F371" s="16">
        <v>0.5</v>
      </c>
      <c r="G371" s="16">
        <v>100.0</v>
      </c>
      <c r="H371" s="47">
        <f t="shared" ref="H371:H372" si="20">F371*G371</f>
        <v>50</v>
      </c>
      <c r="I371" s="48"/>
    </row>
    <row r="372">
      <c r="A372" s="41"/>
      <c r="B372" s="42"/>
      <c r="C372" s="7">
        <v>45664.0</v>
      </c>
      <c r="D372" s="8" t="s">
        <v>41</v>
      </c>
      <c r="E372" s="8" t="s">
        <v>10</v>
      </c>
      <c r="F372" s="9">
        <v>0.5</v>
      </c>
      <c r="G372" s="9">
        <v>100.0</v>
      </c>
      <c r="H372" s="43">
        <f t="shared" si="20"/>
        <v>50</v>
      </c>
      <c r="I372" s="44"/>
    </row>
    <row r="373">
      <c r="A373" s="12"/>
      <c r="B373" s="13"/>
      <c r="C373" s="34">
        <v>45665.0</v>
      </c>
      <c r="D373" s="38" t="s">
        <v>42</v>
      </c>
      <c r="E373" s="39" t="s">
        <v>19</v>
      </c>
      <c r="F373" s="40">
        <v>0.5</v>
      </c>
      <c r="G373" s="40">
        <v>100.0</v>
      </c>
      <c r="H373" s="36">
        <v>50.0</v>
      </c>
      <c r="I373" s="23" t="s">
        <v>30</v>
      </c>
    </row>
    <row r="374">
      <c r="A374" s="41"/>
      <c r="B374" s="42"/>
      <c r="C374" s="7">
        <v>45665.0</v>
      </c>
      <c r="D374" s="8" t="s">
        <v>50</v>
      </c>
      <c r="E374" s="8" t="s">
        <v>10</v>
      </c>
      <c r="F374" s="9">
        <v>0.5</v>
      </c>
      <c r="G374" s="9">
        <v>100.0</v>
      </c>
      <c r="H374" s="43">
        <f t="shared" ref="H374:H379" si="21">F374*G374</f>
        <v>50</v>
      </c>
      <c r="I374" s="44"/>
    </row>
    <row r="375">
      <c r="A375" s="45"/>
      <c r="B375" s="46"/>
      <c r="C375" s="14">
        <v>45665.0</v>
      </c>
      <c r="D375" s="15" t="s">
        <v>50</v>
      </c>
      <c r="E375" s="15" t="s">
        <v>12</v>
      </c>
      <c r="F375" s="16">
        <v>0.5</v>
      </c>
      <c r="G375" s="16">
        <v>100.0</v>
      </c>
      <c r="H375" s="47">
        <f t="shared" si="21"/>
        <v>50</v>
      </c>
      <c r="I375" s="48"/>
    </row>
    <row r="376">
      <c r="A376" s="41"/>
      <c r="B376" s="42"/>
      <c r="C376" s="7">
        <v>45665.0</v>
      </c>
      <c r="D376" s="8" t="s">
        <v>23</v>
      </c>
      <c r="E376" s="8" t="s">
        <v>10</v>
      </c>
      <c r="F376" s="9">
        <v>0.5</v>
      </c>
      <c r="G376" s="9">
        <v>100.0</v>
      </c>
      <c r="H376" s="43">
        <f t="shared" si="21"/>
        <v>50</v>
      </c>
      <c r="I376" s="44"/>
    </row>
    <row r="377">
      <c r="A377" s="45"/>
      <c r="B377" s="46"/>
      <c r="C377" s="14">
        <v>45665.0</v>
      </c>
      <c r="D377" s="15" t="s">
        <v>23</v>
      </c>
      <c r="E377" s="15" t="s">
        <v>13</v>
      </c>
      <c r="F377" s="16">
        <v>0.5</v>
      </c>
      <c r="G377" s="16">
        <v>100.0</v>
      </c>
      <c r="H377" s="47">
        <f t="shared" si="21"/>
        <v>50</v>
      </c>
      <c r="I377" s="48"/>
    </row>
    <row r="378">
      <c r="A378" s="41"/>
      <c r="B378" s="42"/>
      <c r="C378" s="7">
        <v>45665.0</v>
      </c>
      <c r="D378" s="8" t="s">
        <v>22</v>
      </c>
      <c r="E378" s="8" t="s">
        <v>10</v>
      </c>
      <c r="F378" s="9">
        <v>0.5</v>
      </c>
      <c r="G378" s="9">
        <v>100.0</v>
      </c>
      <c r="H378" s="43">
        <f t="shared" si="21"/>
        <v>50</v>
      </c>
      <c r="I378" s="44"/>
    </row>
    <row r="379">
      <c r="A379" s="45"/>
      <c r="B379" s="46"/>
      <c r="C379" s="14">
        <v>45665.0</v>
      </c>
      <c r="D379" s="15" t="s">
        <v>22</v>
      </c>
      <c r="E379" s="15" t="s">
        <v>12</v>
      </c>
      <c r="F379" s="16">
        <v>0.5</v>
      </c>
      <c r="G379" s="16">
        <v>100.0</v>
      </c>
      <c r="H379" s="47">
        <f t="shared" si="21"/>
        <v>50</v>
      </c>
      <c r="I379" s="48"/>
    </row>
    <row r="380">
      <c r="A380" s="5"/>
      <c r="B380" s="6"/>
      <c r="C380" s="29">
        <v>45666.0</v>
      </c>
      <c r="D380" s="30" t="s">
        <v>49</v>
      </c>
      <c r="E380" s="27" t="s">
        <v>32</v>
      </c>
      <c r="F380" s="32">
        <v>1.0</v>
      </c>
      <c r="G380" s="32">
        <v>120.0</v>
      </c>
      <c r="H380" s="33">
        <v>120.0</v>
      </c>
      <c r="I380" s="24" t="s">
        <v>11</v>
      </c>
    </row>
    <row r="381">
      <c r="A381" s="12"/>
      <c r="B381" s="13"/>
      <c r="C381" s="34">
        <v>45666.0</v>
      </c>
      <c r="D381" s="38" t="s">
        <v>39</v>
      </c>
      <c r="E381" s="25" t="s">
        <v>32</v>
      </c>
      <c r="F381" s="40">
        <v>2.0</v>
      </c>
      <c r="G381" s="40">
        <v>120.0</v>
      </c>
      <c r="H381" s="36">
        <v>240.0</v>
      </c>
      <c r="I381" s="23" t="s">
        <v>16</v>
      </c>
    </row>
    <row r="382">
      <c r="A382" s="41"/>
      <c r="B382" s="42"/>
      <c r="C382" s="7">
        <v>45666.0</v>
      </c>
      <c r="D382" s="8" t="s">
        <v>18</v>
      </c>
      <c r="E382" s="8" t="s">
        <v>12</v>
      </c>
      <c r="F382" s="9">
        <v>1.0</v>
      </c>
      <c r="G382" s="9">
        <v>90.0</v>
      </c>
      <c r="H382" s="43">
        <f t="shared" ref="H382:H389" si="22">F382*G382</f>
        <v>90</v>
      </c>
      <c r="I382" s="44"/>
    </row>
    <row r="383">
      <c r="A383" s="45"/>
      <c r="B383" s="46"/>
      <c r="C383" s="14">
        <v>45666.0</v>
      </c>
      <c r="D383" s="15" t="s">
        <v>18</v>
      </c>
      <c r="E383" s="15" t="s">
        <v>32</v>
      </c>
      <c r="F383" s="16">
        <v>1.0</v>
      </c>
      <c r="G383" s="16">
        <v>90.0</v>
      </c>
      <c r="H383" s="47">
        <f t="shared" si="22"/>
        <v>90</v>
      </c>
      <c r="I383" s="48"/>
    </row>
    <row r="384">
      <c r="A384" s="41"/>
      <c r="B384" s="42"/>
      <c r="C384" s="7">
        <v>45666.0</v>
      </c>
      <c r="D384" s="8" t="s">
        <v>23</v>
      </c>
      <c r="E384" s="8" t="s">
        <v>10</v>
      </c>
      <c r="F384" s="9">
        <v>0.33</v>
      </c>
      <c r="G384" s="9">
        <v>100.0</v>
      </c>
      <c r="H384" s="43">
        <f t="shared" si="22"/>
        <v>33</v>
      </c>
      <c r="I384" s="44"/>
    </row>
    <row r="385">
      <c r="A385" s="45"/>
      <c r="B385" s="46"/>
      <c r="C385" s="14">
        <v>45666.0</v>
      </c>
      <c r="D385" s="15" t="s">
        <v>23</v>
      </c>
      <c r="E385" s="15" t="s">
        <v>12</v>
      </c>
      <c r="F385" s="16">
        <v>0.33</v>
      </c>
      <c r="G385" s="16">
        <v>100.0</v>
      </c>
      <c r="H385" s="47">
        <f t="shared" si="22"/>
        <v>33</v>
      </c>
      <c r="I385" s="48"/>
    </row>
    <row r="386">
      <c r="A386" s="41"/>
      <c r="B386" s="42"/>
      <c r="C386" s="7">
        <v>45666.0</v>
      </c>
      <c r="D386" s="8" t="s">
        <v>23</v>
      </c>
      <c r="E386" s="8" t="s">
        <v>13</v>
      </c>
      <c r="F386" s="9">
        <v>0.33</v>
      </c>
      <c r="G386" s="9">
        <v>100.0</v>
      </c>
      <c r="H386" s="43">
        <f t="shared" si="22"/>
        <v>33</v>
      </c>
      <c r="I386" s="44"/>
    </row>
    <row r="387">
      <c r="A387" s="45"/>
      <c r="B387" s="46"/>
      <c r="C387" s="14">
        <v>45666.0</v>
      </c>
      <c r="D387" s="15" t="s">
        <v>39</v>
      </c>
      <c r="E387" s="15" t="s">
        <v>10</v>
      </c>
      <c r="F387" s="16">
        <v>2.0</v>
      </c>
      <c r="G387" s="16">
        <v>100.0</v>
      </c>
      <c r="H387" s="47">
        <f t="shared" si="22"/>
        <v>200</v>
      </c>
      <c r="I387" s="48"/>
    </row>
    <row r="388">
      <c r="A388" s="41"/>
      <c r="B388" s="42"/>
      <c r="C388" s="7">
        <v>45666.0</v>
      </c>
      <c r="D388" s="8" t="s">
        <v>39</v>
      </c>
      <c r="E388" s="8" t="s">
        <v>12</v>
      </c>
      <c r="F388" s="9">
        <v>2.0</v>
      </c>
      <c r="G388" s="9">
        <v>100.0</v>
      </c>
      <c r="H388" s="43">
        <f t="shared" si="22"/>
        <v>200</v>
      </c>
      <c r="I388" s="44"/>
    </row>
    <row r="389">
      <c r="A389" s="45"/>
      <c r="B389" s="46"/>
      <c r="C389" s="14">
        <v>45666.0</v>
      </c>
      <c r="D389" s="15" t="s">
        <v>39</v>
      </c>
      <c r="E389" s="15" t="s">
        <v>13</v>
      </c>
      <c r="F389" s="16">
        <v>2.0</v>
      </c>
      <c r="G389" s="16">
        <v>100.0</v>
      </c>
      <c r="H389" s="47">
        <f t="shared" si="22"/>
        <v>200</v>
      </c>
      <c r="I389" s="48"/>
    </row>
    <row r="390">
      <c r="A390" s="5"/>
      <c r="B390" s="6"/>
      <c r="C390" s="29">
        <v>45667.0</v>
      </c>
      <c r="D390" s="30" t="s">
        <v>31</v>
      </c>
      <c r="E390" s="31" t="s">
        <v>19</v>
      </c>
      <c r="F390" s="32">
        <v>2.0</v>
      </c>
      <c r="G390" s="32">
        <v>100.0</v>
      </c>
      <c r="H390" s="33">
        <v>200.0</v>
      </c>
      <c r="I390" s="24" t="s">
        <v>11</v>
      </c>
    </row>
    <row r="391">
      <c r="A391" s="45"/>
      <c r="B391" s="46"/>
      <c r="C391" s="14">
        <v>45667.0</v>
      </c>
      <c r="D391" s="15" t="s">
        <v>23</v>
      </c>
      <c r="E391" s="15" t="s">
        <v>10</v>
      </c>
      <c r="F391" s="16">
        <v>0.67</v>
      </c>
      <c r="G391" s="16">
        <v>100.0</v>
      </c>
      <c r="H391" s="47">
        <f t="shared" ref="H391:H420" si="23">F391*G391</f>
        <v>67</v>
      </c>
      <c r="I391" s="48"/>
    </row>
    <row r="392">
      <c r="A392" s="41"/>
      <c r="B392" s="42"/>
      <c r="C392" s="7">
        <v>45667.0</v>
      </c>
      <c r="D392" s="8" t="s">
        <v>23</v>
      </c>
      <c r="E392" s="8" t="s">
        <v>12</v>
      </c>
      <c r="F392" s="9">
        <v>0.67</v>
      </c>
      <c r="G392" s="9">
        <v>100.0</v>
      </c>
      <c r="H392" s="43">
        <f t="shared" si="23"/>
        <v>67</v>
      </c>
      <c r="I392" s="44"/>
    </row>
    <row r="393">
      <c r="A393" s="45"/>
      <c r="B393" s="46"/>
      <c r="C393" s="14">
        <v>45667.0</v>
      </c>
      <c r="D393" s="15" t="s">
        <v>23</v>
      </c>
      <c r="E393" s="15" t="s">
        <v>13</v>
      </c>
      <c r="F393" s="16">
        <v>0.67</v>
      </c>
      <c r="G393" s="16">
        <v>100.0</v>
      </c>
      <c r="H393" s="47">
        <f t="shared" si="23"/>
        <v>67</v>
      </c>
      <c r="I393" s="48"/>
    </row>
    <row r="394">
      <c r="A394" s="41"/>
      <c r="B394" s="42"/>
      <c r="C394" s="7">
        <v>45667.0</v>
      </c>
      <c r="D394" s="8" t="s">
        <v>42</v>
      </c>
      <c r="E394" s="8" t="s">
        <v>19</v>
      </c>
      <c r="F394" s="9">
        <v>1.0</v>
      </c>
      <c r="G394" s="9">
        <v>100.0</v>
      </c>
      <c r="H394" s="43">
        <f t="shared" si="23"/>
        <v>100</v>
      </c>
      <c r="I394" s="44"/>
    </row>
    <row r="395">
      <c r="A395" s="45"/>
      <c r="B395" s="46"/>
      <c r="C395" s="14">
        <v>45667.0</v>
      </c>
      <c r="D395" s="15" t="s">
        <v>42</v>
      </c>
      <c r="E395" s="15" t="s">
        <v>12</v>
      </c>
      <c r="F395" s="16">
        <v>1.0</v>
      </c>
      <c r="G395" s="16">
        <v>100.0</v>
      </c>
      <c r="H395" s="47">
        <f t="shared" si="23"/>
        <v>100</v>
      </c>
      <c r="I395" s="48"/>
    </row>
    <row r="396">
      <c r="A396" s="41"/>
      <c r="B396" s="42"/>
      <c r="C396" s="7">
        <v>45668.0</v>
      </c>
      <c r="D396" s="8" t="s">
        <v>14</v>
      </c>
      <c r="E396" s="8" t="s">
        <v>10</v>
      </c>
      <c r="F396" s="9">
        <v>1.0</v>
      </c>
      <c r="G396" s="9">
        <v>100.0</v>
      </c>
      <c r="H396" s="43">
        <f t="shared" si="23"/>
        <v>100</v>
      </c>
      <c r="I396" s="44"/>
    </row>
    <row r="397">
      <c r="A397" s="45"/>
      <c r="B397" s="46"/>
      <c r="C397" s="14">
        <v>45668.0</v>
      </c>
      <c r="D397" s="15" t="s">
        <v>14</v>
      </c>
      <c r="E397" s="15" t="s">
        <v>12</v>
      </c>
      <c r="F397" s="16">
        <v>1.0</v>
      </c>
      <c r="G397" s="16">
        <v>100.0</v>
      </c>
      <c r="H397" s="47">
        <f t="shared" si="23"/>
        <v>100</v>
      </c>
      <c r="I397" s="48"/>
    </row>
    <row r="398">
      <c r="A398" s="41"/>
      <c r="B398" s="42"/>
      <c r="C398" s="7">
        <v>45668.0</v>
      </c>
      <c r="D398" s="8" t="s">
        <v>14</v>
      </c>
      <c r="E398" s="8" t="s">
        <v>13</v>
      </c>
      <c r="F398" s="9">
        <v>1.0</v>
      </c>
      <c r="G398" s="9">
        <v>100.0</v>
      </c>
      <c r="H398" s="43">
        <f t="shared" si="23"/>
        <v>100</v>
      </c>
      <c r="I398" s="44"/>
    </row>
    <row r="399">
      <c r="A399" s="45"/>
      <c r="B399" s="46"/>
      <c r="C399" s="14">
        <v>45668.0</v>
      </c>
      <c r="D399" s="15" t="s">
        <v>45</v>
      </c>
      <c r="E399" s="15" t="s">
        <v>10</v>
      </c>
      <c r="F399" s="16">
        <v>1.0</v>
      </c>
      <c r="G399" s="16">
        <v>100.0</v>
      </c>
      <c r="H399" s="47">
        <f t="shared" si="23"/>
        <v>100</v>
      </c>
      <c r="I399" s="48"/>
    </row>
    <row r="400">
      <c r="A400" s="41"/>
      <c r="B400" s="42"/>
      <c r="C400" s="7">
        <v>45668.0</v>
      </c>
      <c r="D400" s="8" t="s">
        <v>45</v>
      </c>
      <c r="E400" s="8" t="s">
        <v>12</v>
      </c>
      <c r="F400" s="9">
        <v>1.0</v>
      </c>
      <c r="G400" s="9">
        <v>100.0</v>
      </c>
      <c r="H400" s="43">
        <f t="shared" si="23"/>
        <v>100</v>
      </c>
      <c r="I400" s="44"/>
    </row>
    <row r="401">
      <c r="A401" s="45"/>
      <c r="B401" s="46"/>
      <c r="C401" s="14">
        <v>45668.0</v>
      </c>
      <c r="D401" s="15" t="s">
        <v>45</v>
      </c>
      <c r="E401" s="15" t="s">
        <v>13</v>
      </c>
      <c r="F401" s="16">
        <v>1.0</v>
      </c>
      <c r="G401" s="16">
        <v>100.0</v>
      </c>
      <c r="H401" s="47">
        <f t="shared" si="23"/>
        <v>100</v>
      </c>
      <c r="I401" s="48"/>
    </row>
    <row r="402">
      <c r="A402" s="41"/>
      <c r="B402" s="42"/>
      <c r="C402" s="7">
        <v>45668.0</v>
      </c>
      <c r="D402" s="8" t="s">
        <v>47</v>
      </c>
      <c r="E402" s="8" t="s">
        <v>10</v>
      </c>
      <c r="F402" s="9">
        <v>1.0</v>
      </c>
      <c r="G402" s="9">
        <v>100.0</v>
      </c>
      <c r="H402" s="43">
        <f t="shared" si="23"/>
        <v>100</v>
      </c>
      <c r="I402" s="44"/>
    </row>
    <row r="403">
      <c r="A403" s="45"/>
      <c r="B403" s="46"/>
      <c r="C403" s="14">
        <v>45668.0</v>
      </c>
      <c r="D403" s="15" t="s">
        <v>47</v>
      </c>
      <c r="E403" s="15" t="s">
        <v>12</v>
      </c>
      <c r="F403" s="16">
        <v>1.0</v>
      </c>
      <c r="G403" s="16">
        <v>100.0</v>
      </c>
      <c r="H403" s="47">
        <f t="shared" si="23"/>
        <v>100</v>
      </c>
      <c r="I403" s="48"/>
    </row>
    <row r="404">
      <c r="A404" s="41"/>
      <c r="B404" s="42"/>
      <c r="C404" s="7">
        <v>45668.0</v>
      </c>
      <c r="D404" s="8" t="s">
        <v>47</v>
      </c>
      <c r="E404" s="8" t="s">
        <v>13</v>
      </c>
      <c r="F404" s="9">
        <v>1.0</v>
      </c>
      <c r="G404" s="9">
        <v>100.0</v>
      </c>
      <c r="H404" s="43">
        <f t="shared" si="23"/>
        <v>100</v>
      </c>
      <c r="I404" s="44"/>
    </row>
    <row r="405">
      <c r="A405" s="45"/>
      <c r="B405" s="46"/>
      <c r="C405" s="14">
        <v>45668.0</v>
      </c>
      <c r="D405" s="15" t="s">
        <v>42</v>
      </c>
      <c r="E405" s="15" t="s">
        <v>19</v>
      </c>
      <c r="F405" s="16">
        <v>1.25</v>
      </c>
      <c r="G405" s="16">
        <v>100.0</v>
      </c>
      <c r="H405" s="47">
        <f t="shared" si="23"/>
        <v>125</v>
      </c>
      <c r="I405" s="48"/>
    </row>
    <row r="406">
      <c r="A406" s="41"/>
      <c r="B406" s="42"/>
      <c r="C406" s="7">
        <v>45668.0</v>
      </c>
      <c r="D406" s="8" t="s">
        <v>42</v>
      </c>
      <c r="E406" s="8" t="s">
        <v>12</v>
      </c>
      <c r="F406" s="9">
        <v>1.25</v>
      </c>
      <c r="G406" s="9">
        <v>100.0</v>
      </c>
      <c r="H406" s="43">
        <f t="shared" si="23"/>
        <v>125</v>
      </c>
      <c r="I406" s="44"/>
    </row>
    <row r="407">
      <c r="A407" s="45"/>
      <c r="B407" s="46"/>
      <c r="C407" s="14">
        <v>45668.0</v>
      </c>
      <c r="D407" s="15" t="s">
        <v>15</v>
      </c>
      <c r="E407" s="15" t="s">
        <v>13</v>
      </c>
      <c r="F407" s="16">
        <v>1.0</v>
      </c>
      <c r="G407" s="16">
        <v>100.0</v>
      </c>
      <c r="H407" s="47">
        <f t="shared" si="23"/>
        <v>100</v>
      </c>
      <c r="I407" s="48"/>
    </row>
    <row r="408">
      <c r="A408" s="41"/>
      <c r="B408" s="42"/>
      <c r="C408" s="7">
        <v>45668.0</v>
      </c>
      <c r="D408" s="8" t="s">
        <v>15</v>
      </c>
      <c r="E408" s="8" t="s">
        <v>12</v>
      </c>
      <c r="F408" s="9">
        <v>1.0</v>
      </c>
      <c r="G408" s="9">
        <v>100.0</v>
      </c>
      <c r="H408" s="43">
        <f t="shared" si="23"/>
        <v>100</v>
      </c>
      <c r="I408" s="44"/>
    </row>
    <row r="409">
      <c r="A409" s="45"/>
      <c r="B409" s="46"/>
      <c r="C409" s="14">
        <v>45668.0</v>
      </c>
      <c r="D409" s="15" t="s">
        <v>18</v>
      </c>
      <c r="E409" s="15" t="s">
        <v>19</v>
      </c>
      <c r="F409" s="16">
        <v>1.0</v>
      </c>
      <c r="G409" s="16">
        <v>90.0</v>
      </c>
      <c r="H409" s="47">
        <f t="shared" si="23"/>
        <v>90</v>
      </c>
      <c r="I409" s="48"/>
    </row>
    <row r="410">
      <c r="A410" s="41"/>
      <c r="B410" s="42"/>
      <c r="C410" s="7">
        <v>45668.0</v>
      </c>
      <c r="D410" s="8" t="s">
        <v>18</v>
      </c>
      <c r="E410" s="8" t="s">
        <v>32</v>
      </c>
      <c r="F410" s="9">
        <v>1.0</v>
      </c>
      <c r="G410" s="9">
        <v>90.0</v>
      </c>
      <c r="H410" s="43">
        <f t="shared" si="23"/>
        <v>90</v>
      </c>
      <c r="I410" s="44"/>
    </row>
    <row r="411">
      <c r="A411" s="45"/>
      <c r="B411" s="46"/>
      <c r="C411" s="14">
        <v>45669.0</v>
      </c>
      <c r="D411" s="15" t="s">
        <v>23</v>
      </c>
      <c r="E411" s="15" t="s">
        <v>10</v>
      </c>
      <c r="F411" s="16">
        <v>0.67</v>
      </c>
      <c r="G411" s="16">
        <v>100.0</v>
      </c>
      <c r="H411" s="47">
        <f t="shared" si="23"/>
        <v>67</v>
      </c>
      <c r="I411" s="48"/>
    </row>
    <row r="412">
      <c r="A412" s="41"/>
      <c r="B412" s="42"/>
      <c r="C412" s="7">
        <v>45669.0</v>
      </c>
      <c r="D412" s="8" t="s">
        <v>23</v>
      </c>
      <c r="E412" s="8" t="s">
        <v>12</v>
      </c>
      <c r="F412" s="9">
        <v>0.67</v>
      </c>
      <c r="G412" s="9">
        <v>100.0</v>
      </c>
      <c r="H412" s="43">
        <f t="shared" si="23"/>
        <v>67</v>
      </c>
      <c r="I412" s="44"/>
    </row>
    <row r="413">
      <c r="A413" s="45"/>
      <c r="B413" s="46"/>
      <c r="C413" s="14">
        <v>45669.0</v>
      </c>
      <c r="D413" s="15" t="s">
        <v>23</v>
      </c>
      <c r="E413" s="15" t="s">
        <v>13</v>
      </c>
      <c r="F413" s="16">
        <v>0.67</v>
      </c>
      <c r="G413" s="16">
        <v>100.0</v>
      </c>
      <c r="H413" s="47">
        <f t="shared" si="23"/>
        <v>67</v>
      </c>
      <c r="I413" s="48"/>
    </row>
    <row r="414">
      <c r="A414" s="41"/>
      <c r="B414" s="42"/>
      <c r="C414" s="7">
        <v>45669.0</v>
      </c>
      <c r="D414" s="8" t="s">
        <v>42</v>
      </c>
      <c r="E414" s="8" t="s">
        <v>12</v>
      </c>
      <c r="F414" s="9">
        <v>1.25</v>
      </c>
      <c r="G414" s="9">
        <v>100.0</v>
      </c>
      <c r="H414" s="43">
        <f t="shared" si="23"/>
        <v>125</v>
      </c>
      <c r="I414" s="44"/>
    </row>
    <row r="415">
      <c r="A415" s="45"/>
      <c r="B415" s="46"/>
      <c r="C415" s="14">
        <v>45669.0</v>
      </c>
      <c r="D415" s="15" t="s">
        <v>42</v>
      </c>
      <c r="E415" s="15" t="s">
        <v>19</v>
      </c>
      <c r="F415" s="16">
        <v>1.25</v>
      </c>
      <c r="G415" s="16">
        <v>100.0</v>
      </c>
      <c r="H415" s="47">
        <f t="shared" si="23"/>
        <v>125</v>
      </c>
      <c r="I415" s="48"/>
    </row>
    <row r="416">
      <c r="A416" s="41"/>
      <c r="B416" s="42"/>
      <c r="C416" s="7">
        <v>45669.0</v>
      </c>
      <c r="D416" s="8" t="s">
        <v>31</v>
      </c>
      <c r="E416" s="8" t="s">
        <v>10</v>
      </c>
      <c r="F416" s="9">
        <v>2.0</v>
      </c>
      <c r="G416" s="9">
        <v>100.0</v>
      </c>
      <c r="H416" s="43">
        <f t="shared" si="23"/>
        <v>200</v>
      </c>
      <c r="I416" s="44"/>
    </row>
    <row r="417">
      <c r="A417" s="45"/>
      <c r="B417" s="46"/>
      <c r="C417" s="14">
        <v>45669.0</v>
      </c>
      <c r="D417" s="15" t="s">
        <v>31</v>
      </c>
      <c r="E417" s="15" t="s">
        <v>12</v>
      </c>
      <c r="F417" s="16">
        <v>2.0</v>
      </c>
      <c r="G417" s="16">
        <v>100.0</v>
      </c>
      <c r="H417" s="47">
        <f t="shared" si="23"/>
        <v>200</v>
      </c>
      <c r="I417" s="48"/>
    </row>
    <row r="418">
      <c r="A418" s="41"/>
      <c r="B418" s="42"/>
      <c r="C418" s="7">
        <v>45669.0</v>
      </c>
      <c r="D418" s="8" t="s">
        <v>31</v>
      </c>
      <c r="E418" s="8" t="s">
        <v>19</v>
      </c>
      <c r="F418" s="9">
        <v>2.0</v>
      </c>
      <c r="G418" s="9">
        <v>100.0</v>
      </c>
      <c r="H418" s="43">
        <f t="shared" si="23"/>
        <v>200</v>
      </c>
      <c r="I418" s="44"/>
    </row>
    <row r="419">
      <c r="A419" s="45"/>
      <c r="B419" s="46"/>
      <c r="C419" s="14">
        <v>45669.0</v>
      </c>
      <c r="D419" s="15" t="s">
        <v>36</v>
      </c>
      <c r="E419" s="15" t="s">
        <v>10</v>
      </c>
      <c r="F419" s="16">
        <v>1.5</v>
      </c>
      <c r="G419" s="16">
        <v>100.0</v>
      </c>
      <c r="H419" s="47">
        <f t="shared" si="23"/>
        <v>150</v>
      </c>
      <c r="I419" s="48"/>
    </row>
    <row r="420">
      <c r="A420" s="41"/>
      <c r="B420" s="42"/>
      <c r="C420" s="7">
        <v>45669.0</v>
      </c>
      <c r="D420" s="8" t="s">
        <v>36</v>
      </c>
      <c r="E420" s="8" t="s">
        <v>12</v>
      </c>
      <c r="F420" s="9">
        <v>1.5</v>
      </c>
      <c r="G420" s="9">
        <v>100.0</v>
      </c>
      <c r="H420" s="43">
        <f t="shared" si="23"/>
        <v>150</v>
      </c>
      <c r="I420" s="44"/>
    </row>
    <row r="421">
      <c r="A421" s="12"/>
      <c r="B421" s="13"/>
      <c r="C421" s="34">
        <v>45670.0</v>
      </c>
      <c r="D421" s="38" t="s">
        <v>42</v>
      </c>
      <c r="E421" s="39" t="s">
        <v>19</v>
      </c>
      <c r="F421" s="40">
        <v>0.5</v>
      </c>
      <c r="G421" s="40">
        <v>100.0</v>
      </c>
      <c r="H421" s="36">
        <v>50.0</v>
      </c>
      <c r="I421" s="23" t="s">
        <v>30</v>
      </c>
    </row>
    <row r="422">
      <c r="A422" s="5"/>
      <c r="B422" s="6"/>
      <c r="C422" s="29">
        <v>45670.0</v>
      </c>
      <c r="D422" s="30" t="s">
        <v>31</v>
      </c>
      <c r="E422" s="31" t="s">
        <v>19</v>
      </c>
      <c r="F422" s="32">
        <v>2.0</v>
      </c>
      <c r="G422" s="32">
        <v>100.0</v>
      </c>
      <c r="H422" s="33">
        <v>200.0</v>
      </c>
      <c r="I422" s="24" t="s">
        <v>11</v>
      </c>
    </row>
    <row r="423">
      <c r="A423" s="45"/>
      <c r="B423" s="46"/>
      <c r="C423" s="14">
        <v>45670.0</v>
      </c>
      <c r="D423" s="15" t="s">
        <v>29</v>
      </c>
      <c r="E423" s="15" t="s">
        <v>12</v>
      </c>
      <c r="F423" s="16">
        <v>0.5</v>
      </c>
      <c r="G423" s="16">
        <v>100.0</v>
      </c>
      <c r="H423" s="47">
        <f t="shared" ref="H423:H437" si="24">F423*G423</f>
        <v>50</v>
      </c>
      <c r="I423" s="48"/>
    </row>
    <row r="424">
      <c r="A424" s="41"/>
      <c r="B424" s="42"/>
      <c r="C424" s="7">
        <v>45670.0</v>
      </c>
      <c r="D424" s="8" t="s">
        <v>29</v>
      </c>
      <c r="E424" s="8" t="s">
        <v>13</v>
      </c>
      <c r="F424" s="9">
        <v>0.5</v>
      </c>
      <c r="G424" s="9">
        <v>100.0</v>
      </c>
      <c r="H424" s="43">
        <f t="shared" si="24"/>
        <v>50</v>
      </c>
      <c r="I424" s="44"/>
    </row>
    <row r="425">
      <c r="A425" s="45"/>
      <c r="B425" s="46"/>
      <c r="C425" s="14">
        <v>45670.0</v>
      </c>
      <c r="D425" s="15" t="s">
        <v>18</v>
      </c>
      <c r="E425" s="15" t="s">
        <v>12</v>
      </c>
      <c r="F425" s="16">
        <v>0.67</v>
      </c>
      <c r="G425" s="16">
        <v>90.0</v>
      </c>
      <c r="H425" s="47">
        <f t="shared" si="24"/>
        <v>60.3</v>
      </c>
      <c r="I425" s="48"/>
    </row>
    <row r="426">
      <c r="A426" s="41"/>
      <c r="B426" s="42"/>
      <c r="C426" s="7">
        <v>45670.0</v>
      </c>
      <c r="D426" s="8" t="s">
        <v>18</v>
      </c>
      <c r="E426" s="8" t="s">
        <v>13</v>
      </c>
      <c r="F426" s="9">
        <v>0.67</v>
      </c>
      <c r="G426" s="9">
        <v>90.0</v>
      </c>
      <c r="H426" s="43">
        <f t="shared" si="24"/>
        <v>60.3</v>
      </c>
      <c r="I426" s="44"/>
    </row>
    <row r="427">
      <c r="A427" s="45"/>
      <c r="B427" s="46"/>
      <c r="C427" s="14">
        <v>45670.0</v>
      </c>
      <c r="D427" s="15" t="s">
        <v>18</v>
      </c>
      <c r="E427" s="15" t="s">
        <v>32</v>
      </c>
      <c r="F427" s="16">
        <v>0.67</v>
      </c>
      <c r="G427" s="16">
        <v>90.0</v>
      </c>
      <c r="H427" s="47">
        <f t="shared" si="24"/>
        <v>60.3</v>
      </c>
      <c r="I427" s="48"/>
    </row>
    <row r="428">
      <c r="A428" s="41"/>
      <c r="B428" s="42"/>
      <c r="C428" s="7">
        <v>45670.0</v>
      </c>
      <c r="D428" s="8" t="s">
        <v>23</v>
      </c>
      <c r="E428" s="8" t="s">
        <v>10</v>
      </c>
      <c r="F428" s="9">
        <v>0.67</v>
      </c>
      <c r="G428" s="9">
        <v>100.0</v>
      </c>
      <c r="H428" s="43">
        <f t="shared" si="24"/>
        <v>67</v>
      </c>
      <c r="I428" s="44"/>
    </row>
    <row r="429">
      <c r="A429" s="45"/>
      <c r="B429" s="46"/>
      <c r="C429" s="14">
        <v>45670.0</v>
      </c>
      <c r="D429" s="15" t="s">
        <v>23</v>
      </c>
      <c r="E429" s="15" t="s">
        <v>12</v>
      </c>
      <c r="F429" s="16">
        <v>0.67</v>
      </c>
      <c r="G429" s="16">
        <v>100.0</v>
      </c>
      <c r="H429" s="47">
        <f t="shared" si="24"/>
        <v>67</v>
      </c>
      <c r="I429" s="48"/>
    </row>
    <row r="430">
      <c r="A430" s="41"/>
      <c r="B430" s="42"/>
      <c r="C430" s="7">
        <v>45670.0</v>
      </c>
      <c r="D430" s="8" t="s">
        <v>23</v>
      </c>
      <c r="E430" s="8" t="s">
        <v>13</v>
      </c>
      <c r="F430" s="9">
        <v>0.67</v>
      </c>
      <c r="G430" s="9">
        <v>100.0</v>
      </c>
      <c r="H430" s="43">
        <f t="shared" si="24"/>
        <v>67</v>
      </c>
      <c r="I430" s="44"/>
    </row>
    <row r="431">
      <c r="A431" s="45"/>
      <c r="B431" s="46"/>
      <c r="C431" s="14">
        <v>45671.0</v>
      </c>
      <c r="D431" s="15" t="s">
        <v>41</v>
      </c>
      <c r="E431" s="15" t="s">
        <v>10</v>
      </c>
      <c r="F431" s="16">
        <v>0.75</v>
      </c>
      <c r="G431" s="16">
        <v>100.0</v>
      </c>
      <c r="H431" s="47">
        <f t="shared" si="24"/>
        <v>75</v>
      </c>
      <c r="I431" s="48"/>
    </row>
    <row r="432">
      <c r="A432" s="41"/>
      <c r="B432" s="42"/>
      <c r="C432" s="7">
        <v>45671.0</v>
      </c>
      <c r="D432" s="8" t="s">
        <v>41</v>
      </c>
      <c r="E432" s="8" t="s">
        <v>12</v>
      </c>
      <c r="F432" s="9">
        <v>0.75</v>
      </c>
      <c r="G432" s="9">
        <v>100.0</v>
      </c>
      <c r="H432" s="43">
        <f t="shared" si="24"/>
        <v>75</v>
      </c>
      <c r="I432" s="44"/>
    </row>
    <row r="433">
      <c r="A433" s="45"/>
      <c r="B433" s="46"/>
      <c r="C433" s="14">
        <v>45671.0</v>
      </c>
      <c r="D433" s="15" t="s">
        <v>47</v>
      </c>
      <c r="E433" s="15" t="s">
        <v>10</v>
      </c>
      <c r="F433" s="16">
        <v>1.0</v>
      </c>
      <c r="G433" s="16">
        <v>100.0</v>
      </c>
      <c r="H433" s="47">
        <f t="shared" si="24"/>
        <v>100</v>
      </c>
      <c r="I433" s="48"/>
    </row>
    <row r="434">
      <c r="A434" s="41"/>
      <c r="B434" s="42"/>
      <c r="C434" s="7">
        <v>45671.0</v>
      </c>
      <c r="D434" s="8" t="s">
        <v>47</v>
      </c>
      <c r="E434" s="8" t="s">
        <v>12</v>
      </c>
      <c r="F434" s="9">
        <v>1.0</v>
      </c>
      <c r="G434" s="9">
        <v>100.0</v>
      </c>
      <c r="H434" s="43">
        <f t="shared" si="24"/>
        <v>100</v>
      </c>
      <c r="I434" s="44"/>
    </row>
    <row r="435">
      <c r="A435" s="45"/>
      <c r="B435" s="46"/>
      <c r="C435" s="14">
        <v>45671.0</v>
      </c>
      <c r="D435" s="15" t="s">
        <v>47</v>
      </c>
      <c r="E435" s="15" t="s">
        <v>13</v>
      </c>
      <c r="F435" s="16">
        <v>1.0</v>
      </c>
      <c r="G435" s="16">
        <v>100.0</v>
      </c>
      <c r="H435" s="47">
        <f t="shared" si="24"/>
        <v>100</v>
      </c>
      <c r="I435" s="48"/>
    </row>
    <row r="436">
      <c r="A436" s="41"/>
      <c r="B436" s="42"/>
      <c r="C436" s="7">
        <v>45671.0</v>
      </c>
      <c r="D436" s="8" t="s">
        <v>43</v>
      </c>
      <c r="E436" s="8" t="s">
        <v>10</v>
      </c>
      <c r="F436" s="9">
        <v>1.0</v>
      </c>
      <c r="G436" s="9">
        <v>100.0</v>
      </c>
      <c r="H436" s="43">
        <f t="shared" si="24"/>
        <v>100</v>
      </c>
      <c r="I436" s="44"/>
    </row>
    <row r="437">
      <c r="A437" s="45"/>
      <c r="B437" s="46"/>
      <c r="C437" s="14">
        <v>45671.0</v>
      </c>
      <c r="D437" s="15" t="s">
        <v>43</v>
      </c>
      <c r="E437" s="15" t="s">
        <v>12</v>
      </c>
      <c r="F437" s="16">
        <v>1.0</v>
      </c>
      <c r="G437" s="16">
        <v>100.0</v>
      </c>
      <c r="H437" s="47">
        <f t="shared" si="24"/>
        <v>100</v>
      </c>
      <c r="I437" s="48"/>
    </row>
    <row r="438">
      <c r="A438" s="5"/>
      <c r="B438" s="6"/>
      <c r="C438" s="29">
        <v>45672.0</v>
      </c>
      <c r="D438" s="30" t="s">
        <v>39</v>
      </c>
      <c r="E438" s="27" t="s">
        <v>32</v>
      </c>
      <c r="F438" s="32">
        <v>2.0</v>
      </c>
      <c r="G438" s="32">
        <v>120.0</v>
      </c>
      <c r="H438" s="33">
        <v>240.0</v>
      </c>
      <c r="I438" s="24" t="s">
        <v>16</v>
      </c>
    </row>
    <row r="439">
      <c r="A439" s="12"/>
      <c r="B439" s="13"/>
      <c r="C439" s="34">
        <v>45672.0</v>
      </c>
      <c r="D439" s="38" t="s">
        <v>31</v>
      </c>
      <c r="E439" s="39" t="s">
        <v>19</v>
      </c>
      <c r="F439" s="40">
        <v>2.0</v>
      </c>
      <c r="G439" s="40">
        <v>100.0</v>
      </c>
      <c r="H439" s="36">
        <v>200.0</v>
      </c>
      <c r="I439" s="23" t="s">
        <v>11</v>
      </c>
    </row>
    <row r="440">
      <c r="A440" s="41"/>
      <c r="B440" s="42"/>
      <c r="C440" s="7">
        <v>45672.0</v>
      </c>
      <c r="D440" s="8" t="s">
        <v>9</v>
      </c>
      <c r="E440" s="8" t="s">
        <v>10</v>
      </c>
      <c r="F440" s="9">
        <v>1.0</v>
      </c>
      <c r="G440" s="9">
        <v>100.0</v>
      </c>
      <c r="H440" s="43">
        <f t="shared" ref="H440:H448" si="25">F440*G440</f>
        <v>100</v>
      </c>
      <c r="I440" s="11" t="s">
        <v>11</v>
      </c>
    </row>
    <row r="441">
      <c r="A441" s="45"/>
      <c r="B441" s="46"/>
      <c r="C441" s="14">
        <v>45672.0</v>
      </c>
      <c r="D441" s="15" t="s">
        <v>9</v>
      </c>
      <c r="E441" s="15" t="s">
        <v>12</v>
      </c>
      <c r="F441" s="16">
        <v>1.0</v>
      </c>
      <c r="G441" s="16">
        <v>100.0</v>
      </c>
      <c r="H441" s="47">
        <f t="shared" si="25"/>
        <v>100</v>
      </c>
      <c r="I441" s="18" t="s">
        <v>11</v>
      </c>
    </row>
    <row r="442">
      <c r="A442" s="41"/>
      <c r="B442" s="42"/>
      <c r="C442" s="7">
        <v>45672.0</v>
      </c>
      <c r="D442" s="8" t="s">
        <v>9</v>
      </c>
      <c r="E442" s="8" t="s">
        <v>13</v>
      </c>
      <c r="F442" s="9">
        <v>1.0</v>
      </c>
      <c r="G442" s="9">
        <v>100.0</v>
      </c>
      <c r="H442" s="43">
        <f t="shared" si="25"/>
        <v>100</v>
      </c>
      <c r="I442" s="11" t="s">
        <v>11</v>
      </c>
    </row>
    <row r="443">
      <c r="A443" s="45"/>
      <c r="B443" s="46"/>
      <c r="C443" s="14">
        <v>45672.0</v>
      </c>
      <c r="D443" s="15" t="s">
        <v>39</v>
      </c>
      <c r="E443" s="15" t="s">
        <v>12</v>
      </c>
      <c r="F443" s="16">
        <v>2.0</v>
      </c>
      <c r="G443" s="16">
        <v>100.0</v>
      </c>
      <c r="H443" s="47">
        <f t="shared" si="25"/>
        <v>200</v>
      </c>
      <c r="I443" s="48"/>
    </row>
    <row r="444">
      <c r="A444" s="41"/>
      <c r="B444" s="42"/>
      <c r="C444" s="7">
        <v>45672.0</v>
      </c>
      <c r="D444" s="8" t="s">
        <v>39</v>
      </c>
      <c r="E444" s="8" t="s">
        <v>10</v>
      </c>
      <c r="F444" s="9">
        <v>2.0</v>
      </c>
      <c r="G444" s="9">
        <v>100.0</v>
      </c>
      <c r="H444" s="43">
        <f t="shared" si="25"/>
        <v>200</v>
      </c>
      <c r="I444" s="44"/>
    </row>
    <row r="445">
      <c r="A445" s="45"/>
      <c r="B445" s="46"/>
      <c r="C445" s="14">
        <v>45672.0</v>
      </c>
      <c r="D445" s="15" t="s">
        <v>47</v>
      </c>
      <c r="E445" s="15" t="s">
        <v>10</v>
      </c>
      <c r="F445" s="16">
        <v>1.0</v>
      </c>
      <c r="G445" s="16">
        <v>100.0</v>
      </c>
      <c r="H445" s="47">
        <f t="shared" si="25"/>
        <v>100</v>
      </c>
      <c r="I445" s="48"/>
    </row>
    <row r="446">
      <c r="A446" s="41"/>
      <c r="B446" s="42"/>
      <c r="C446" s="7">
        <v>45672.0</v>
      </c>
      <c r="D446" s="8" t="s">
        <v>47</v>
      </c>
      <c r="E446" s="8" t="s">
        <v>12</v>
      </c>
      <c r="F446" s="9">
        <v>1.0</v>
      </c>
      <c r="G446" s="9">
        <v>100.0</v>
      </c>
      <c r="H446" s="43">
        <f t="shared" si="25"/>
        <v>100</v>
      </c>
      <c r="I446" s="44"/>
    </row>
    <row r="447">
      <c r="A447" s="45"/>
      <c r="B447" s="46"/>
      <c r="C447" s="14">
        <v>45672.0</v>
      </c>
      <c r="D447" s="15" t="s">
        <v>36</v>
      </c>
      <c r="E447" s="15" t="s">
        <v>10</v>
      </c>
      <c r="F447" s="16">
        <v>1.0</v>
      </c>
      <c r="G447" s="16">
        <v>100.0</v>
      </c>
      <c r="H447" s="47">
        <f t="shared" si="25"/>
        <v>100</v>
      </c>
      <c r="I447" s="48"/>
    </row>
    <row r="448">
      <c r="A448" s="41"/>
      <c r="B448" s="42"/>
      <c r="C448" s="7">
        <v>45672.0</v>
      </c>
      <c r="D448" s="8" t="s">
        <v>36</v>
      </c>
      <c r="E448" s="8" t="s">
        <v>12</v>
      </c>
      <c r="F448" s="9">
        <v>1.0</v>
      </c>
      <c r="G448" s="9">
        <v>100.0</v>
      </c>
      <c r="H448" s="43">
        <f t="shared" si="25"/>
        <v>100</v>
      </c>
      <c r="I448" s="44"/>
    </row>
    <row r="449">
      <c r="A449" s="12"/>
      <c r="B449" s="13"/>
      <c r="C449" s="34">
        <v>45673.0</v>
      </c>
      <c r="D449" s="38" t="s">
        <v>42</v>
      </c>
      <c r="E449" s="39" t="s">
        <v>19</v>
      </c>
      <c r="F449" s="40">
        <v>1.5</v>
      </c>
      <c r="G449" s="40">
        <v>100.0</v>
      </c>
      <c r="H449" s="36">
        <v>150.0</v>
      </c>
      <c r="I449" s="23" t="s">
        <v>30</v>
      </c>
    </row>
    <row r="450">
      <c r="A450" s="41"/>
      <c r="B450" s="42"/>
      <c r="C450" s="7">
        <v>45673.0</v>
      </c>
      <c r="D450" s="8" t="s">
        <v>51</v>
      </c>
      <c r="E450" s="8" t="s">
        <v>12</v>
      </c>
      <c r="F450" s="9">
        <v>1.0</v>
      </c>
      <c r="G450" s="9">
        <v>100.0</v>
      </c>
      <c r="H450" s="43">
        <f t="shared" ref="H450:H456" si="26">F450*G450</f>
        <v>100</v>
      </c>
      <c r="I450" s="44"/>
    </row>
    <row r="451">
      <c r="A451" s="45"/>
      <c r="B451" s="46"/>
      <c r="C451" s="14">
        <v>45673.0</v>
      </c>
      <c r="D451" s="15" t="s">
        <v>51</v>
      </c>
      <c r="E451" s="15" t="s">
        <v>13</v>
      </c>
      <c r="F451" s="16">
        <v>1.0</v>
      </c>
      <c r="G451" s="16">
        <v>100.0</v>
      </c>
      <c r="H451" s="47">
        <f t="shared" si="26"/>
        <v>100</v>
      </c>
      <c r="I451" s="48"/>
    </row>
    <row r="452">
      <c r="A452" s="41"/>
      <c r="B452" s="42"/>
      <c r="C452" s="7">
        <v>45673.0</v>
      </c>
      <c r="D452" s="8" t="s">
        <v>18</v>
      </c>
      <c r="E452" s="8" t="s">
        <v>19</v>
      </c>
      <c r="F452" s="9">
        <v>1.0</v>
      </c>
      <c r="G452" s="9">
        <v>90.0</v>
      </c>
      <c r="H452" s="43">
        <f t="shared" si="26"/>
        <v>90</v>
      </c>
      <c r="I452" s="44"/>
    </row>
    <row r="453">
      <c r="A453" s="45"/>
      <c r="B453" s="46"/>
      <c r="C453" s="14">
        <v>45673.0</v>
      </c>
      <c r="D453" s="15" t="s">
        <v>18</v>
      </c>
      <c r="E453" s="15" t="s">
        <v>32</v>
      </c>
      <c r="F453" s="16">
        <v>1.0</v>
      </c>
      <c r="G453" s="16">
        <v>90.0</v>
      </c>
      <c r="H453" s="47">
        <f t="shared" si="26"/>
        <v>90</v>
      </c>
      <c r="I453" s="48"/>
    </row>
    <row r="454">
      <c r="A454" s="41"/>
      <c r="B454" s="42"/>
      <c r="C454" s="7">
        <v>45673.0</v>
      </c>
      <c r="D454" s="8" t="s">
        <v>47</v>
      </c>
      <c r="E454" s="8" t="s">
        <v>10</v>
      </c>
      <c r="F454" s="9">
        <v>1.0</v>
      </c>
      <c r="G454" s="9">
        <v>100.0</v>
      </c>
      <c r="H454" s="43">
        <f t="shared" si="26"/>
        <v>100</v>
      </c>
      <c r="I454" s="44"/>
    </row>
    <row r="455">
      <c r="A455" s="45"/>
      <c r="B455" s="46"/>
      <c r="C455" s="14">
        <v>45673.0</v>
      </c>
      <c r="D455" s="15" t="s">
        <v>47</v>
      </c>
      <c r="E455" s="15" t="s">
        <v>12</v>
      </c>
      <c r="F455" s="16">
        <v>1.0</v>
      </c>
      <c r="G455" s="16">
        <v>100.0</v>
      </c>
      <c r="H455" s="47">
        <f t="shared" si="26"/>
        <v>100</v>
      </c>
      <c r="I455" s="48"/>
    </row>
    <row r="456">
      <c r="A456" s="41"/>
      <c r="B456" s="42"/>
      <c r="C456" s="7">
        <v>45673.0</v>
      </c>
      <c r="D456" s="8" t="s">
        <v>47</v>
      </c>
      <c r="E456" s="8" t="s">
        <v>13</v>
      </c>
      <c r="F456" s="9">
        <v>1.0</v>
      </c>
      <c r="G456" s="9">
        <v>100.0</v>
      </c>
      <c r="H456" s="43">
        <f t="shared" si="26"/>
        <v>100</v>
      </c>
      <c r="I456" s="44"/>
    </row>
    <row r="457">
      <c r="A457" s="12"/>
      <c r="B457" s="13"/>
      <c r="C457" s="34">
        <v>45674.0</v>
      </c>
      <c r="D457" s="38" t="s">
        <v>52</v>
      </c>
      <c r="E457" s="25" t="s">
        <v>32</v>
      </c>
      <c r="F457" s="40">
        <v>1.0</v>
      </c>
      <c r="G457" s="40">
        <v>120.0</v>
      </c>
      <c r="H457" s="36">
        <v>120.0</v>
      </c>
      <c r="I457" s="23" t="s">
        <v>11</v>
      </c>
    </row>
    <row r="458">
      <c r="A458" s="5"/>
      <c r="B458" s="6"/>
      <c r="C458" s="29">
        <v>45674.0</v>
      </c>
      <c r="D458" s="30" t="s">
        <v>42</v>
      </c>
      <c r="E458" s="31" t="s">
        <v>19</v>
      </c>
      <c r="F458" s="32">
        <v>0.5</v>
      </c>
      <c r="G458" s="32">
        <v>100.0</v>
      </c>
      <c r="H458" s="33">
        <v>50.0</v>
      </c>
      <c r="I458" s="24" t="s">
        <v>30</v>
      </c>
    </row>
    <row r="459">
      <c r="A459" s="12"/>
      <c r="B459" s="13"/>
      <c r="C459" s="34">
        <v>45674.0</v>
      </c>
      <c r="D459" s="38" t="s">
        <v>31</v>
      </c>
      <c r="E459" s="39" t="s">
        <v>19</v>
      </c>
      <c r="F459" s="40">
        <v>2.0</v>
      </c>
      <c r="G459" s="40">
        <v>100.0</v>
      </c>
      <c r="H459" s="36">
        <v>200.0</v>
      </c>
      <c r="I459" s="23" t="s">
        <v>11</v>
      </c>
    </row>
    <row r="460">
      <c r="A460" s="41"/>
      <c r="B460" s="42"/>
      <c r="C460" s="7">
        <v>45674.0</v>
      </c>
      <c r="D460" s="8" t="s">
        <v>22</v>
      </c>
      <c r="E460" s="8" t="s">
        <v>10</v>
      </c>
      <c r="F460" s="9">
        <v>0.67</v>
      </c>
      <c r="G460" s="9">
        <v>100.0</v>
      </c>
      <c r="H460" s="43">
        <f t="shared" ref="H460:H471" si="27">F460*G460</f>
        <v>67</v>
      </c>
      <c r="I460" s="44"/>
    </row>
    <row r="461">
      <c r="A461" s="45"/>
      <c r="B461" s="46"/>
      <c r="C461" s="14">
        <v>45674.0</v>
      </c>
      <c r="D461" s="15" t="s">
        <v>22</v>
      </c>
      <c r="E461" s="15" t="s">
        <v>12</v>
      </c>
      <c r="F461" s="16">
        <v>0.67</v>
      </c>
      <c r="G461" s="16">
        <v>100.0</v>
      </c>
      <c r="H461" s="47">
        <f t="shared" si="27"/>
        <v>67</v>
      </c>
      <c r="I461" s="48"/>
    </row>
    <row r="462">
      <c r="A462" s="41"/>
      <c r="B462" s="42"/>
      <c r="C462" s="7">
        <v>45674.0</v>
      </c>
      <c r="D462" s="8" t="s">
        <v>22</v>
      </c>
      <c r="E462" s="8" t="s">
        <v>13</v>
      </c>
      <c r="F462" s="9">
        <v>0.67</v>
      </c>
      <c r="G462" s="9">
        <v>100.0</v>
      </c>
      <c r="H462" s="43">
        <f t="shared" si="27"/>
        <v>67</v>
      </c>
      <c r="I462" s="44"/>
    </row>
    <row r="463">
      <c r="A463" s="45"/>
      <c r="B463" s="46"/>
      <c r="C463" s="14">
        <v>45674.0</v>
      </c>
      <c r="D463" s="15" t="s">
        <v>27</v>
      </c>
      <c r="E463" s="15" t="s">
        <v>19</v>
      </c>
      <c r="F463" s="16">
        <v>0.5</v>
      </c>
      <c r="G463" s="16">
        <v>100.0</v>
      </c>
      <c r="H463" s="47">
        <f t="shared" si="27"/>
        <v>50</v>
      </c>
      <c r="I463" s="48"/>
    </row>
    <row r="464">
      <c r="A464" s="41"/>
      <c r="B464" s="42"/>
      <c r="C464" s="7">
        <v>45674.0</v>
      </c>
      <c r="D464" s="8" t="s">
        <v>27</v>
      </c>
      <c r="E464" s="8" t="s">
        <v>13</v>
      </c>
      <c r="F464" s="9">
        <v>0.5</v>
      </c>
      <c r="G464" s="9">
        <v>100.0</v>
      </c>
      <c r="H464" s="43">
        <f t="shared" si="27"/>
        <v>50</v>
      </c>
      <c r="I464" s="44"/>
    </row>
    <row r="465">
      <c r="A465" s="45"/>
      <c r="B465" s="46"/>
      <c r="C465" s="14">
        <v>45674.0</v>
      </c>
      <c r="D465" s="15" t="s">
        <v>52</v>
      </c>
      <c r="E465" s="15" t="s">
        <v>10</v>
      </c>
      <c r="F465" s="16">
        <v>1.0</v>
      </c>
      <c r="G465" s="16">
        <v>100.0</v>
      </c>
      <c r="H465" s="47">
        <f t="shared" si="27"/>
        <v>100</v>
      </c>
      <c r="I465" s="48"/>
    </row>
    <row r="466">
      <c r="A466" s="41"/>
      <c r="B466" s="42"/>
      <c r="C466" s="7">
        <v>45674.0</v>
      </c>
      <c r="D466" s="8" t="s">
        <v>52</v>
      </c>
      <c r="E466" s="8" t="s">
        <v>12</v>
      </c>
      <c r="F466" s="9">
        <v>1.0</v>
      </c>
      <c r="G466" s="9">
        <v>100.0</v>
      </c>
      <c r="H466" s="43">
        <f t="shared" si="27"/>
        <v>100</v>
      </c>
      <c r="I466" s="44"/>
    </row>
    <row r="467">
      <c r="A467" s="45"/>
      <c r="B467" s="46"/>
      <c r="C467" s="14">
        <v>45674.0</v>
      </c>
      <c r="D467" s="15" t="s">
        <v>52</v>
      </c>
      <c r="E467" s="15" t="s">
        <v>13</v>
      </c>
      <c r="F467" s="16">
        <v>1.0</v>
      </c>
      <c r="G467" s="16">
        <v>100.0</v>
      </c>
      <c r="H467" s="47">
        <f t="shared" si="27"/>
        <v>100</v>
      </c>
      <c r="I467" s="48"/>
    </row>
    <row r="468">
      <c r="A468" s="41"/>
      <c r="B468" s="42"/>
      <c r="C468" s="7">
        <v>45674.0</v>
      </c>
      <c r="D468" s="8" t="s">
        <v>52</v>
      </c>
      <c r="E468" s="8" t="s">
        <v>38</v>
      </c>
      <c r="F468" s="9">
        <v>1.0</v>
      </c>
      <c r="G468" s="9">
        <v>100.0</v>
      </c>
      <c r="H468" s="43">
        <f t="shared" si="27"/>
        <v>100</v>
      </c>
      <c r="I468" s="44"/>
    </row>
    <row r="469">
      <c r="A469" s="45"/>
      <c r="B469" s="46"/>
      <c r="C469" s="14">
        <v>45674.0</v>
      </c>
      <c r="D469" s="15" t="s">
        <v>46</v>
      </c>
      <c r="E469" s="15" t="s">
        <v>10</v>
      </c>
      <c r="F469" s="16">
        <v>1.0</v>
      </c>
      <c r="G469" s="16">
        <v>100.0</v>
      </c>
      <c r="H469" s="47">
        <f t="shared" si="27"/>
        <v>100</v>
      </c>
      <c r="I469" s="48"/>
    </row>
    <row r="470">
      <c r="A470" s="41"/>
      <c r="B470" s="42"/>
      <c r="C470" s="7">
        <v>45674.0</v>
      </c>
      <c r="D470" s="8" t="s">
        <v>46</v>
      </c>
      <c r="E470" s="8" t="s">
        <v>12</v>
      </c>
      <c r="F470" s="9">
        <v>1.0</v>
      </c>
      <c r="G470" s="9">
        <v>100.0</v>
      </c>
      <c r="H470" s="43">
        <f t="shared" si="27"/>
        <v>100</v>
      </c>
      <c r="I470" s="44"/>
    </row>
    <row r="471">
      <c r="A471" s="45"/>
      <c r="B471" s="46"/>
      <c r="C471" s="14">
        <v>45674.0</v>
      </c>
      <c r="D471" s="15" t="s">
        <v>46</v>
      </c>
      <c r="E471" s="15" t="s">
        <v>13</v>
      </c>
      <c r="F471" s="16">
        <v>1.0</v>
      </c>
      <c r="G471" s="16">
        <v>100.0</v>
      </c>
      <c r="H471" s="47">
        <f t="shared" si="27"/>
        <v>100</v>
      </c>
      <c r="I471" s="48"/>
    </row>
    <row r="472">
      <c r="A472" s="5"/>
      <c r="B472" s="6"/>
      <c r="C472" s="29">
        <v>45675.0</v>
      </c>
      <c r="D472" s="30" t="s">
        <v>42</v>
      </c>
      <c r="E472" s="31" t="s">
        <v>19</v>
      </c>
      <c r="F472" s="32">
        <v>0.5</v>
      </c>
      <c r="G472" s="32">
        <v>100.0</v>
      </c>
      <c r="H472" s="33">
        <v>50.0</v>
      </c>
      <c r="I472" s="24" t="s">
        <v>30</v>
      </c>
    </row>
    <row r="473">
      <c r="A473" s="12"/>
      <c r="B473" s="13"/>
      <c r="C473" s="34">
        <v>45675.0</v>
      </c>
      <c r="D473" s="38" t="s">
        <v>31</v>
      </c>
      <c r="E473" s="39" t="s">
        <v>19</v>
      </c>
      <c r="F473" s="40">
        <v>2.0</v>
      </c>
      <c r="G473" s="40">
        <v>100.0</v>
      </c>
      <c r="H473" s="36">
        <v>200.0</v>
      </c>
      <c r="I473" s="23" t="s">
        <v>11</v>
      </c>
    </row>
    <row r="474">
      <c r="A474" s="5"/>
      <c r="B474" s="6"/>
      <c r="C474" s="29">
        <v>45675.0</v>
      </c>
      <c r="D474" s="30" t="s">
        <v>39</v>
      </c>
      <c r="E474" s="27" t="s">
        <v>32</v>
      </c>
      <c r="F474" s="32">
        <v>2.0</v>
      </c>
      <c r="G474" s="32">
        <v>120.0</v>
      </c>
      <c r="H474" s="33">
        <v>240.0</v>
      </c>
      <c r="I474" s="24" t="s">
        <v>16</v>
      </c>
    </row>
    <row r="475">
      <c r="A475" s="45"/>
      <c r="B475" s="46"/>
      <c r="C475" s="14">
        <v>45675.0</v>
      </c>
      <c r="D475" s="15" t="s">
        <v>43</v>
      </c>
      <c r="E475" s="15" t="s">
        <v>10</v>
      </c>
      <c r="F475" s="16">
        <v>1.0</v>
      </c>
      <c r="G475" s="16">
        <v>100.0</v>
      </c>
      <c r="H475" s="47">
        <f t="shared" ref="H475:H489" si="28">F475*G475</f>
        <v>100</v>
      </c>
      <c r="I475" s="48"/>
    </row>
    <row r="476">
      <c r="A476" s="41"/>
      <c r="B476" s="42"/>
      <c r="C476" s="7">
        <v>45675.0</v>
      </c>
      <c r="D476" s="8" t="s">
        <v>43</v>
      </c>
      <c r="E476" s="8" t="s">
        <v>12</v>
      </c>
      <c r="F476" s="9">
        <v>1.0</v>
      </c>
      <c r="G476" s="9">
        <v>100.0</v>
      </c>
      <c r="H476" s="43">
        <f t="shared" si="28"/>
        <v>100</v>
      </c>
      <c r="I476" s="44"/>
    </row>
    <row r="477">
      <c r="A477" s="45"/>
      <c r="B477" s="46"/>
      <c r="C477" s="14">
        <v>45675.0</v>
      </c>
      <c r="D477" s="15" t="s">
        <v>23</v>
      </c>
      <c r="E477" s="15" t="s">
        <v>10</v>
      </c>
      <c r="F477" s="16">
        <v>0.33</v>
      </c>
      <c r="G477" s="16">
        <v>100.0</v>
      </c>
      <c r="H477" s="47">
        <f t="shared" si="28"/>
        <v>33</v>
      </c>
      <c r="I477" s="48"/>
    </row>
    <row r="478">
      <c r="A478" s="41"/>
      <c r="B478" s="42"/>
      <c r="C478" s="7">
        <v>45675.0</v>
      </c>
      <c r="D478" s="8" t="s">
        <v>23</v>
      </c>
      <c r="E478" s="8" t="s">
        <v>12</v>
      </c>
      <c r="F478" s="9">
        <v>0.33</v>
      </c>
      <c r="G478" s="9">
        <v>100.0</v>
      </c>
      <c r="H478" s="43">
        <f t="shared" si="28"/>
        <v>33</v>
      </c>
      <c r="I478" s="44"/>
    </row>
    <row r="479">
      <c r="A479" s="45"/>
      <c r="B479" s="46"/>
      <c r="C479" s="14">
        <v>45675.0</v>
      </c>
      <c r="D479" s="15" t="s">
        <v>23</v>
      </c>
      <c r="E479" s="15" t="s">
        <v>13</v>
      </c>
      <c r="F479" s="16">
        <v>0.33</v>
      </c>
      <c r="G479" s="16">
        <v>100.0</v>
      </c>
      <c r="H479" s="47">
        <f t="shared" si="28"/>
        <v>33</v>
      </c>
      <c r="I479" s="48"/>
    </row>
    <row r="480">
      <c r="A480" s="41"/>
      <c r="B480" s="42"/>
      <c r="C480" s="7">
        <v>45675.0</v>
      </c>
      <c r="D480" s="8" t="s">
        <v>18</v>
      </c>
      <c r="E480" s="8" t="s">
        <v>13</v>
      </c>
      <c r="F480" s="9">
        <v>1.0</v>
      </c>
      <c r="G480" s="9">
        <v>90.0</v>
      </c>
      <c r="H480" s="43">
        <f t="shared" si="28"/>
        <v>90</v>
      </c>
      <c r="I480" s="44"/>
    </row>
    <row r="481">
      <c r="A481" s="45"/>
      <c r="B481" s="46"/>
      <c r="C481" s="14">
        <v>45675.0</v>
      </c>
      <c r="D481" s="15" t="s">
        <v>18</v>
      </c>
      <c r="E481" s="15" t="s">
        <v>32</v>
      </c>
      <c r="F481" s="16">
        <v>1.0</v>
      </c>
      <c r="G481" s="16">
        <v>90.0</v>
      </c>
      <c r="H481" s="47">
        <f t="shared" si="28"/>
        <v>90</v>
      </c>
      <c r="I481" s="48"/>
    </row>
    <row r="482">
      <c r="A482" s="41"/>
      <c r="B482" s="42"/>
      <c r="C482" s="7">
        <v>45675.0</v>
      </c>
      <c r="D482" s="8" t="s">
        <v>45</v>
      </c>
      <c r="E482" s="8" t="s">
        <v>10</v>
      </c>
      <c r="F482" s="9">
        <v>1.0</v>
      </c>
      <c r="G482" s="9">
        <v>100.0</v>
      </c>
      <c r="H482" s="43">
        <f t="shared" si="28"/>
        <v>100</v>
      </c>
      <c r="I482" s="44"/>
    </row>
    <row r="483">
      <c r="A483" s="45"/>
      <c r="B483" s="46"/>
      <c r="C483" s="14">
        <v>45675.0</v>
      </c>
      <c r="D483" s="15" t="s">
        <v>45</v>
      </c>
      <c r="E483" s="15" t="s">
        <v>12</v>
      </c>
      <c r="F483" s="16">
        <v>1.0</v>
      </c>
      <c r="G483" s="16">
        <v>100.0</v>
      </c>
      <c r="H483" s="47">
        <f t="shared" si="28"/>
        <v>100</v>
      </c>
      <c r="I483" s="48"/>
    </row>
    <row r="484">
      <c r="A484" s="41"/>
      <c r="B484" s="42"/>
      <c r="C484" s="7">
        <v>45675.0</v>
      </c>
      <c r="D484" s="8" t="s">
        <v>45</v>
      </c>
      <c r="E484" s="8" t="s">
        <v>13</v>
      </c>
      <c r="F484" s="9">
        <v>1.0</v>
      </c>
      <c r="G484" s="9">
        <v>100.0</v>
      </c>
      <c r="H484" s="43">
        <f t="shared" si="28"/>
        <v>100</v>
      </c>
      <c r="I484" s="44"/>
    </row>
    <row r="485">
      <c r="A485" s="45"/>
      <c r="B485" s="46"/>
      <c r="C485" s="14">
        <v>45675.0</v>
      </c>
      <c r="D485" s="15" t="s">
        <v>41</v>
      </c>
      <c r="E485" s="15" t="s">
        <v>10</v>
      </c>
      <c r="F485" s="16">
        <v>0.5</v>
      </c>
      <c r="G485" s="16">
        <v>100.0</v>
      </c>
      <c r="H485" s="47">
        <f t="shared" si="28"/>
        <v>50</v>
      </c>
      <c r="I485" s="48"/>
    </row>
    <row r="486">
      <c r="A486" s="41"/>
      <c r="B486" s="42"/>
      <c r="C486" s="7">
        <v>45675.0</v>
      </c>
      <c r="D486" s="8" t="s">
        <v>41</v>
      </c>
      <c r="E486" s="8" t="s">
        <v>12</v>
      </c>
      <c r="F486" s="9">
        <v>0.5</v>
      </c>
      <c r="G486" s="9">
        <v>100.0</v>
      </c>
      <c r="H486" s="43">
        <f t="shared" si="28"/>
        <v>50</v>
      </c>
      <c r="I486" s="44"/>
    </row>
    <row r="487">
      <c r="A487" s="45"/>
      <c r="B487" s="46"/>
      <c r="C487" s="14">
        <v>45675.0</v>
      </c>
      <c r="D487" s="15" t="s">
        <v>39</v>
      </c>
      <c r="E487" s="15" t="s">
        <v>10</v>
      </c>
      <c r="F487" s="16">
        <v>2.0</v>
      </c>
      <c r="G487" s="16">
        <v>100.0</v>
      </c>
      <c r="H487" s="47">
        <f t="shared" si="28"/>
        <v>200</v>
      </c>
      <c r="I487" s="48"/>
    </row>
    <row r="488">
      <c r="A488" s="41"/>
      <c r="B488" s="42"/>
      <c r="C488" s="7">
        <v>45675.0</v>
      </c>
      <c r="D488" s="8" t="s">
        <v>39</v>
      </c>
      <c r="E488" s="8" t="s">
        <v>12</v>
      </c>
      <c r="F488" s="9">
        <v>2.0</v>
      </c>
      <c r="G488" s="9">
        <v>100.0</v>
      </c>
      <c r="H488" s="43">
        <f t="shared" si="28"/>
        <v>200</v>
      </c>
      <c r="I488" s="44"/>
    </row>
    <row r="489">
      <c r="A489" s="45"/>
      <c r="B489" s="46"/>
      <c r="C489" s="14">
        <v>45675.0</v>
      </c>
      <c r="D489" s="15" t="s">
        <v>39</v>
      </c>
      <c r="E489" s="15" t="s">
        <v>13</v>
      </c>
      <c r="F489" s="16">
        <v>2.0</v>
      </c>
      <c r="G489" s="16">
        <v>100.0</v>
      </c>
      <c r="H489" s="47">
        <f t="shared" si="28"/>
        <v>200</v>
      </c>
      <c r="I489" s="48"/>
    </row>
    <row r="490">
      <c r="A490" s="5"/>
      <c r="B490" s="6"/>
      <c r="C490" s="29">
        <v>45676.0</v>
      </c>
      <c r="D490" s="30" t="s">
        <v>42</v>
      </c>
      <c r="E490" s="31" t="s">
        <v>19</v>
      </c>
      <c r="F490" s="32">
        <v>0.5</v>
      </c>
      <c r="G490" s="32">
        <v>100.0</v>
      </c>
      <c r="H490" s="33">
        <v>50.0</v>
      </c>
      <c r="I490" s="24" t="s">
        <v>30</v>
      </c>
    </row>
    <row r="491">
      <c r="A491" s="45"/>
      <c r="B491" s="46"/>
      <c r="C491" s="14">
        <v>45676.0</v>
      </c>
      <c r="D491" s="15" t="s">
        <v>23</v>
      </c>
      <c r="E491" s="15" t="s">
        <v>10</v>
      </c>
      <c r="F491" s="16">
        <v>0.67</v>
      </c>
      <c r="G491" s="16">
        <v>100.0</v>
      </c>
      <c r="H491" s="47">
        <f t="shared" ref="H491:H499" si="29">F491*G491</f>
        <v>67</v>
      </c>
      <c r="I491" s="48"/>
    </row>
    <row r="492">
      <c r="A492" s="41"/>
      <c r="B492" s="42"/>
      <c r="C492" s="7">
        <v>45676.0</v>
      </c>
      <c r="D492" s="8" t="s">
        <v>23</v>
      </c>
      <c r="E492" s="8" t="s">
        <v>12</v>
      </c>
      <c r="F492" s="9">
        <v>0.67</v>
      </c>
      <c r="G492" s="9">
        <v>100.0</v>
      </c>
      <c r="H492" s="43">
        <f t="shared" si="29"/>
        <v>67</v>
      </c>
      <c r="I492" s="44"/>
    </row>
    <row r="493">
      <c r="A493" s="45"/>
      <c r="B493" s="46"/>
      <c r="C493" s="14">
        <v>45676.0</v>
      </c>
      <c r="D493" s="15" t="s">
        <v>23</v>
      </c>
      <c r="E493" s="15" t="s">
        <v>13</v>
      </c>
      <c r="F493" s="16">
        <v>0.67</v>
      </c>
      <c r="G493" s="16">
        <v>100.0</v>
      </c>
      <c r="H493" s="47">
        <f t="shared" si="29"/>
        <v>67</v>
      </c>
      <c r="I493" s="48"/>
    </row>
    <row r="494">
      <c r="A494" s="41"/>
      <c r="B494" s="42"/>
      <c r="C494" s="7">
        <v>45676.0</v>
      </c>
      <c r="D494" s="8" t="s">
        <v>14</v>
      </c>
      <c r="E494" s="8" t="s">
        <v>10</v>
      </c>
      <c r="F494" s="9">
        <v>1.0</v>
      </c>
      <c r="G494" s="9">
        <v>100.0</v>
      </c>
      <c r="H494" s="43">
        <f t="shared" si="29"/>
        <v>100</v>
      </c>
      <c r="I494" s="44"/>
    </row>
    <row r="495">
      <c r="A495" s="45"/>
      <c r="B495" s="46"/>
      <c r="C495" s="14">
        <v>45676.0</v>
      </c>
      <c r="D495" s="15" t="s">
        <v>14</v>
      </c>
      <c r="E495" s="15" t="s">
        <v>12</v>
      </c>
      <c r="F495" s="16">
        <v>1.0</v>
      </c>
      <c r="G495" s="16">
        <v>100.0</v>
      </c>
      <c r="H495" s="47">
        <f t="shared" si="29"/>
        <v>100</v>
      </c>
      <c r="I495" s="48"/>
    </row>
    <row r="496">
      <c r="A496" s="41"/>
      <c r="B496" s="42"/>
      <c r="C496" s="7">
        <v>45676.0</v>
      </c>
      <c r="D496" s="8" t="s">
        <v>29</v>
      </c>
      <c r="E496" s="8" t="s">
        <v>13</v>
      </c>
      <c r="F496" s="9">
        <v>0.75</v>
      </c>
      <c r="G496" s="9">
        <v>100.0</v>
      </c>
      <c r="H496" s="43">
        <f t="shared" si="29"/>
        <v>75</v>
      </c>
      <c r="I496" s="44"/>
    </row>
    <row r="497">
      <c r="A497" s="45"/>
      <c r="B497" s="46"/>
      <c r="C497" s="14">
        <v>45676.0</v>
      </c>
      <c r="D497" s="15" t="s">
        <v>29</v>
      </c>
      <c r="E497" s="15" t="s">
        <v>12</v>
      </c>
      <c r="F497" s="16">
        <v>0.75</v>
      </c>
      <c r="G497" s="16">
        <v>100.0</v>
      </c>
      <c r="H497" s="47">
        <f t="shared" si="29"/>
        <v>75</v>
      </c>
      <c r="I497" s="48"/>
    </row>
    <row r="498">
      <c r="A498" s="41"/>
      <c r="B498" s="42"/>
      <c r="C498" s="7">
        <v>45676.0</v>
      </c>
      <c r="D498" s="8" t="s">
        <v>36</v>
      </c>
      <c r="E498" s="8" t="s">
        <v>10</v>
      </c>
      <c r="F498" s="9">
        <v>1.5</v>
      </c>
      <c r="G498" s="9">
        <v>100.0</v>
      </c>
      <c r="H498" s="43">
        <f t="shared" si="29"/>
        <v>150</v>
      </c>
      <c r="I498" s="44"/>
    </row>
    <row r="499">
      <c r="A499" s="45"/>
      <c r="B499" s="46"/>
      <c r="C499" s="14">
        <v>45676.0</v>
      </c>
      <c r="D499" s="15" t="s">
        <v>36</v>
      </c>
      <c r="E499" s="15" t="s">
        <v>12</v>
      </c>
      <c r="F499" s="16">
        <v>1.5</v>
      </c>
      <c r="G499" s="16">
        <v>100.0</v>
      </c>
      <c r="H499" s="47">
        <f t="shared" si="29"/>
        <v>150</v>
      </c>
      <c r="I499" s="48"/>
    </row>
    <row r="500">
      <c r="A500" s="5"/>
      <c r="B500" s="6"/>
      <c r="C500" s="29">
        <v>45677.0</v>
      </c>
      <c r="D500" s="30" t="s">
        <v>18</v>
      </c>
      <c r="E500" s="27" t="s">
        <v>32</v>
      </c>
      <c r="F500" s="32">
        <v>2.5</v>
      </c>
      <c r="G500" s="32">
        <v>100.0</v>
      </c>
      <c r="H500" s="33">
        <v>250.0</v>
      </c>
      <c r="I500" s="24" t="s">
        <v>16</v>
      </c>
    </row>
    <row r="501">
      <c r="A501" s="12"/>
      <c r="B501" s="13"/>
      <c r="C501" s="34">
        <v>45677.0</v>
      </c>
      <c r="D501" s="38" t="s">
        <v>42</v>
      </c>
      <c r="E501" s="39" t="s">
        <v>19</v>
      </c>
      <c r="F501" s="40">
        <v>0.5</v>
      </c>
      <c r="G501" s="40">
        <v>100.0</v>
      </c>
      <c r="H501" s="36">
        <v>50.0</v>
      </c>
      <c r="I501" s="23" t="s">
        <v>30</v>
      </c>
    </row>
    <row r="502">
      <c r="A502" s="41"/>
      <c r="B502" s="42"/>
      <c r="C502" s="7">
        <v>45677.0</v>
      </c>
      <c r="D502" s="8" t="s">
        <v>26</v>
      </c>
      <c r="E502" s="8" t="s">
        <v>10</v>
      </c>
      <c r="F502" s="9">
        <v>1.5</v>
      </c>
      <c r="G502" s="9">
        <v>100.0</v>
      </c>
      <c r="H502" s="43">
        <f t="shared" ref="H502:H512" si="30">F502*G502</f>
        <v>150</v>
      </c>
      <c r="I502" s="44"/>
    </row>
    <row r="503">
      <c r="A503" s="45"/>
      <c r="B503" s="46"/>
      <c r="C503" s="14">
        <v>45677.0</v>
      </c>
      <c r="D503" s="15" t="s">
        <v>26</v>
      </c>
      <c r="E503" s="15" t="s">
        <v>12</v>
      </c>
      <c r="F503" s="16">
        <v>1.5</v>
      </c>
      <c r="G503" s="16">
        <v>100.0</v>
      </c>
      <c r="H503" s="47">
        <f t="shared" si="30"/>
        <v>150</v>
      </c>
      <c r="I503" s="48"/>
    </row>
    <row r="504">
      <c r="A504" s="41"/>
      <c r="B504" s="42"/>
      <c r="C504" s="7">
        <v>45677.0</v>
      </c>
      <c r="D504" s="8" t="s">
        <v>47</v>
      </c>
      <c r="E504" s="8" t="s">
        <v>12</v>
      </c>
      <c r="F504" s="9">
        <v>1.0</v>
      </c>
      <c r="G504" s="9">
        <v>100.0</v>
      </c>
      <c r="H504" s="43">
        <f t="shared" si="30"/>
        <v>100</v>
      </c>
      <c r="I504" s="44"/>
    </row>
    <row r="505">
      <c r="A505" s="45"/>
      <c r="B505" s="46"/>
      <c r="C505" s="14">
        <v>45677.0</v>
      </c>
      <c r="D505" s="15" t="s">
        <v>47</v>
      </c>
      <c r="E505" s="15" t="s">
        <v>10</v>
      </c>
      <c r="F505" s="16">
        <v>1.0</v>
      </c>
      <c r="G505" s="16">
        <v>100.0</v>
      </c>
      <c r="H505" s="47">
        <f t="shared" si="30"/>
        <v>100</v>
      </c>
      <c r="I505" s="48"/>
    </row>
    <row r="506">
      <c r="A506" s="41"/>
      <c r="B506" s="42"/>
      <c r="C506" s="7">
        <v>45677.0</v>
      </c>
      <c r="D506" s="8" t="s">
        <v>47</v>
      </c>
      <c r="E506" s="8" t="s">
        <v>13</v>
      </c>
      <c r="F506" s="9">
        <v>1.0</v>
      </c>
      <c r="G506" s="9">
        <v>100.0</v>
      </c>
      <c r="H506" s="43">
        <f t="shared" si="30"/>
        <v>100</v>
      </c>
      <c r="I506" s="44"/>
    </row>
    <row r="507">
      <c r="A507" s="45"/>
      <c r="B507" s="46"/>
      <c r="C507" s="14">
        <v>45677.0</v>
      </c>
      <c r="D507" s="15" t="s">
        <v>31</v>
      </c>
      <c r="E507" s="15" t="s">
        <v>10</v>
      </c>
      <c r="F507" s="16">
        <v>1.0</v>
      </c>
      <c r="G507" s="16">
        <v>100.0</v>
      </c>
      <c r="H507" s="47">
        <f t="shared" si="30"/>
        <v>100</v>
      </c>
      <c r="I507" s="48"/>
    </row>
    <row r="508">
      <c r="A508" s="41"/>
      <c r="B508" s="42"/>
      <c r="C508" s="7">
        <v>45677.0</v>
      </c>
      <c r="D508" s="8" t="s">
        <v>31</v>
      </c>
      <c r="E508" s="8" t="s">
        <v>12</v>
      </c>
      <c r="F508" s="9">
        <v>1.0</v>
      </c>
      <c r="G508" s="9">
        <v>100.0</v>
      </c>
      <c r="H508" s="43">
        <f t="shared" si="30"/>
        <v>100</v>
      </c>
      <c r="I508" s="44"/>
    </row>
    <row r="509">
      <c r="A509" s="45"/>
      <c r="B509" s="46"/>
      <c r="C509" s="14">
        <v>45677.0</v>
      </c>
      <c r="D509" s="15" t="s">
        <v>23</v>
      </c>
      <c r="E509" s="15" t="s">
        <v>10</v>
      </c>
      <c r="F509" s="16">
        <v>0.25</v>
      </c>
      <c r="G509" s="16">
        <v>100.0</v>
      </c>
      <c r="H509" s="47">
        <f t="shared" si="30"/>
        <v>25</v>
      </c>
      <c r="I509" s="48"/>
    </row>
    <row r="510">
      <c r="A510" s="41"/>
      <c r="B510" s="42"/>
      <c r="C510" s="7">
        <v>45677.0</v>
      </c>
      <c r="D510" s="8" t="s">
        <v>23</v>
      </c>
      <c r="E510" s="8" t="s">
        <v>12</v>
      </c>
      <c r="F510" s="9">
        <v>0.25</v>
      </c>
      <c r="G510" s="9">
        <v>100.0</v>
      </c>
      <c r="H510" s="43">
        <f t="shared" si="30"/>
        <v>25</v>
      </c>
      <c r="I510" s="44"/>
    </row>
    <row r="511">
      <c r="A511" s="45"/>
      <c r="B511" s="46"/>
      <c r="C511" s="14">
        <v>45677.0</v>
      </c>
      <c r="D511" s="15" t="s">
        <v>23</v>
      </c>
      <c r="E511" s="15" t="s">
        <v>13</v>
      </c>
      <c r="F511" s="16">
        <v>0.25</v>
      </c>
      <c r="G511" s="16">
        <v>100.0</v>
      </c>
      <c r="H511" s="47">
        <f t="shared" si="30"/>
        <v>25</v>
      </c>
      <c r="I511" s="48"/>
    </row>
    <row r="512">
      <c r="A512" s="41"/>
      <c r="B512" s="42"/>
      <c r="C512" s="7">
        <v>45677.0</v>
      </c>
      <c r="D512" s="8" t="s">
        <v>23</v>
      </c>
      <c r="E512" s="8" t="s">
        <v>19</v>
      </c>
      <c r="F512" s="9">
        <v>0.25</v>
      </c>
      <c r="G512" s="9">
        <v>100.0</v>
      </c>
      <c r="H512" s="43">
        <f t="shared" si="30"/>
        <v>25</v>
      </c>
      <c r="I512" s="44"/>
    </row>
    <row r="513">
      <c r="A513" s="12"/>
      <c r="B513" s="13"/>
      <c r="C513" s="34">
        <v>45678.0</v>
      </c>
      <c r="D513" s="38" t="s">
        <v>31</v>
      </c>
      <c r="E513" s="39" t="s">
        <v>19</v>
      </c>
      <c r="F513" s="40">
        <v>2.0</v>
      </c>
      <c r="G513" s="40">
        <v>100.0</v>
      </c>
      <c r="H513" s="36">
        <v>200.0</v>
      </c>
      <c r="I513" s="23" t="s">
        <v>11</v>
      </c>
    </row>
    <row r="514">
      <c r="A514" s="5"/>
      <c r="B514" s="6"/>
      <c r="C514" s="29">
        <v>45678.0</v>
      </c>
      <c r="D514" s="30" t="s">
        <v>49</v>
      </c>
      <c r="E514" s="27" t="s">
        <v>32</v>
      </c>
      <c r="F514" s="32">
        <v>1.0</v>
      </c>
      <c r="G514" s="32">
        <v>120.0</v>
      </c>
      <c r="H514" s="33">
        <v>120.0</v>
      </c>
      <c r="I514" s="24" t="s">
        <v>11</v>
      </c>
    </row>
    <row r="515">
      <c r="A515" s="45"/>
      <c r="B515" s="46"/>
      <c r="C515" s="14">
        <v>45678.0</v>
      </c>
      <c r="D515" s="15" t="s">
        <v>24</v>
      </c>
      <c r="E515" s="15" t="s">
        <v>13</v>
      </c>
      <c r="F515" s="16">
        <v>0.75</v>
      </c>
      <c r="G515" s="16">
        <v>100.0</v>
      </c>
      <c r="H515" s="47">
        <f t="shared" ref="H515:H530" si="31">F515*G515</f>
        <v>75</v>
      </c>
      <c r="I515" s="48"/>
    </row>
    <row r="516">
      <c r="A516" s="41"/>
      <c r="B516" s="42"/>
      <c r="C516" s="7">
        <v>45678.0</v>
      </c>
      <c r="D516" s="8" t="s">
        <v>24</v>
      </c>
      <c r="E516" s="8" t="s">
        <v>12</v>
      </c>
      <c r="F516" s="9">
        <v>0.75</v>
      </c>
      <c r="G516" s="9">
        <v>100.0</v>
      </c>
      <c r="H516" s="43">
        <f t="shared" si="31"/>
        <v>75</v>
      </c>
      <c r="I516" s="44"/>
    </row>
    <row r="517">
      <c r="A517" s="45"/>
      <c r="B517" s="46"/>
      <c r="C517" s="14">
        <v>45678.0</v>
      </c>
      <c r="D517" s="15" t="s">
        <v>24</v>
      </c>
      <c r="E517" s="15" t="s">
        <v>38</v>
      </c>
      <c r="F517" s="16">
        <v>0.75</v>
      </c>
      <c r="G517" s="16">
        <v>120.0</v>
      </c>
      <c r="H517" s="47">
        <f t="shared" si="31"/>
        <v>90</v>
      </c>
      <c r="I517" s="48"/>
    </row>
    <row r="518">
      <c r="A518" s="41"/>
      <c r="B518" s="42"/>
      <c r="C518" s="7">
        <v>45678.0</v>
      </c>
      <c r="D518" s="8" t="s">
        <v>24</v>
      </c>
      <c r="E518" s="8" t="s">
        <v>32</v>
      </c>
      <c r="F518" s="9">
        <v>0.75</v>
      </c>
      <c r="G518" s="9">
        <v>120.0</v>
      </c>
      <c r="H518" s="43">
        <f t="shared" si="31"/>
        <v>90</v>
      </c>
      <c r="I518" s="44"/>
    </row>
    <row r="519">
      <c r="A519" s="45"/>
      <c r="B519" s="46"/>
      <c r="C519" s="14">
        <v>45678.0</v>
      </c>
      <c r="D519" s="15" t="s">
        <v>23</v>
      </c>
      <c r="E519" s="15" t="s">
        <v>10</v>
      </c>
      <c r="F519" s="16">
        <v>0.33</v>
      </c>
      <c r="G519" s="16">
        <v>100.0</v>
      </c>
      <c r="H519" s="47">
        <f t="shared" si="31"/>
        <v>33</v>
      </c>
      <c r="I519" s="48"/>
    </row>
    <row r="520">
      <c r="A520" s="41"/>
      <c r="B520" s="42"/>
      <c r="C520" s="7">
        <v>45678.0</v>
      </c>
      <c r="D520" s="8" t="s">
        <v>23</v>
      </c>
      <c r="E520" s="8" t="s">
        <v>12</v>
      </c>
      <c r="F520" s="9">
        <v>0.33</v>
      </c>
      <c r="G520" s="9">
        <v>100.0</v>
      </c>
      <c r="H520" s="43">
        <f t="shared" si="31"/>
        <v>33</v>
      </c>
      <c r="I520" s="44"/>
    </row>
    <row r="521">
      <c r="A521" s="45"/>
      <c r="B521" s="46"/>
      <c r="C521" s="14">
        <v>45678.0</v>
      </c>
      <c r="D521" s="15" t="s">
        <v>23</v>
      </c>
      <c r="E521" s="15" t="s">
        <v>13</v>
      </c>
      <c r="F521" s="16">
        <v>0.33</v>
      </c>
      <c r="G521" s="16">
        <v>100.0</v>
      </c>
      <c r="H521" s="47">
        <f t="shared" si="31"/>
        <v>33</v>
      </c>
      <c r="I521" s="48"/>
    </row>
    <row r="522">
      <c r="A522" s="41"/>
      <c r="B522" s="42"/>
      <c r="C522" s="7">
        <v>45678.0</v>
      </c>
      <c r="D522" s="8" t="s">
        <v>42</v>
      </c>
      <c r="E522" s="8" t="s">
        <v>19</v>
      </c>
      <c r="F522" s="9">
        <v>0.75</v>
      </c>
      <c r="G522" s="9">
        <v>100.0</v>
      </c>
      <c r="H522" s="43">
        <f t="shared" si="31"/>
        <v>75</v>
      </c>
      <c r="I522" s="44"/>
    </row>
    <row r="523">
      <c r="A523" s="45"/>
      <c r="B523" s="46"/>
      <c r="C523" s="14">
        <v>45678.0</v>
      </c>
      <c r="D523" s="15" t="s">
        <v>42</v>
      </c>
      <c r="E523" s="15" t="s">
        <v>12</v>
      </c>
      <c r="F523" s="16">
        <v>0.75</v>
      </c>
      <c r="G523" s="16">
        <v>100.0</v>
      </c>
      <c r="H523" s="47">
        <f t="shared" si="31"/>
        <v>75</v>
      </c>
      <c r="I523" s="48"/>
    </row>
    <row r="524">
      <c r="A524" s="41"/>
      <c r="B524" s="42"/>
      <c r="C524" s="7">
        <v>45678.0</v>
      </c>
      <c r="D524" s="8" t="s">
        <v>49</v>
      </c>
      <c r="E524" s="8" t="s">
        <v>12</v>
      </c>
      <c r="F524" s="9">
        <v>1.0</v>
      </c>
      <c r="G524" s="9">
        <v>100.0</v>
      </c>
      <c r="H524" s="43">
        <f t="shared" si="31"/>
        <v>100</v>
      </c>
      <c r="I524" s="44"/>
    </row>
    <row r="525">
      <c r="A525" s="45"/>
      <c r="B525" s="46"/>
      <c r="C525" s="14">
        <v>45678.0</v>
      </c>
      <c r="D525" s="15" t="s">
        <v>49</v>
      </c>
      <c r="E525" s="15" t="s">
        <v>13</v>
      </c>
      <c r="F525" s="16">
        <v>1.0</v>
      </c>
      <c r="G525" s="16">
        <v>100.0</v>
      </c>
      <c r="H525" s="47">
        <f t="shared" si="31"/>
        <v>100</v>
      </c>
      <c r="I525" s="48"/>
    </row>
    <row r="526">
      <c r="A526" s="41"/>
      <c r="B526" s="42"/>
      <c r="C526" s="7">
        <v>45678.0</v>
      </c>
      <c r="D526" s="8" t="s">
        <v>9</v>
      </c>
      <c r="E526" s="8" t="s">
        <v>10</v>
      </c>
      <c r="F526" s="9">
        <v>1.0</v>
      </c>
      <c r="G526" s="9">
        <v>100.0</v>
      </c>
      <c r="H526" s="43">
        <f t="shared" si="31"/>
        <v>100</v>
      </c>
      <c r="I526" s="11" t="s">
        <v>11</v>
      </c>
    </row>
    <row r="527">
      <c r="A527" s="45"/>
      <c r="B527" s="46"/>
      <c r="C527" s="14">
        <v>45678.0</v>
      </c>
      <c r="D527" s="15" t="s">
        <v>9</v>
      </c>
      <c r="E527" s="15" t="s">
        <v>12</v>
      </c>
      <c r="F527" s="16">
        <v>1.0</v>
      </c>
      <c r="G527" s="16">
        <v>100.0</v>
      </c>
      <c r="H527" s="47">
        <f t="shared" si="31"/>
        <v>100</v>
      </c>
      <c r="I527" s="18" t="s">
        <v>11</v>
      </c>
    </row>
    <row r="528">
      <c r="A528" s="41"/>
      <c r="B528" s="42"/>
      <c r="C528" s="7">
        <v>45678.0</v>
      </c>
      <c r="D528" s="8" t="s">
        <v>9</v>
      </c>
      <c r="E528" s="8" t="s">
        <v>13</v>
      </c>
      <c r="F528" s="9">
        <v>1.0</v>
      </c>
      <c r="G528" s="9">
        <v>100.0</v>
      </c>
      <c r="H528" s="43">
        <f t="shared" si="31"/>
        <v>100</v>
      </c>
      <c r="I528" s="11" t="s">
        <v>11</v>
      </c>
    </row>
    <row r="529">
      <c r="A529" s="45"/>
      <c r="B529" s="46"/>
      <c r="C529" s="14">
        <v>45678.0</v>
      </c>
      <c r="D529" s="15" t="s">
        <v>36</v>
      </c>
      <c r="E529" s="15" t="s">
        <v>10</v>
      </c>
      <c r="F529" s="16">
        <v>3.0</v>
      </c>
      <c r="G529" s="16">
        <v>100.0</v>
      </c>
      <c r="H529" s="47">
        <f t="shared" si="31"/>
        <v>300</v>
      </c>
      <c r="I529" s="48"/>
    </row>
    <row r="530">
      <c r="A530" s="41"/>
      <c r="B530" s="42"/>
      <c r="C530" s="7">
        <v>45678.0</v>
      </c>
      <c r="D530" s="8" t="s">
        <v>36</v>
      </c>
      <c r="E530" s="8" t="s">
        <v>12</v>
      </c>
      <c r="F530" s="9">
        <v>3.0</v>
      </c>
      <c r="G530" s="9">
        <v>100.0</v>
      </c>
      <c r="H530" s="43">
        <f t="shared" si="31"/>
        <v>300</v>
      </c>
      <c r="I530" s="44"/>
    </row>
    <row r="531">
      <c r="A531" s="12"/>
      <c r="B531" s="13"/>
      <c r="C531" s="34">
        <v>45679.0</v>
      </c>
      <c r="D531" s="38" t="s">
        <v>39</v>
      </c>
      <c r="E531" s="25" t="s">
        <v>32</v>
      </c>
      <c r="F531" s="40">
        <v>2.0</v>
      </c>
      <c r="G531" s="40">
        <v>120.0</v>
      </c>
      <c r="H531" s="36">
        <v>240.0</v>
      </c>
      <c r="I531" s="23" t="s">
        <v>16</v>
      </c>
    </row>
    <row r="532">
      <c r="A532" s="5"/>
      <c r="B532" s="6"/>
      <c r="C532" s="29">
        <v>45679.0</v>
      </c>
      <c r="D532" s="30" t="s">
        <v>42</v>
      </c>
      <c r="E532" s="31" t="s">
        <v>19</v>
      </c>
      <c r="F532" s="32">
        <v>1.0</v>
      </c>
      <c r="G532" s="32">
        <v>100.0</v>
      </c>
      <c r="H532" s="33">
        <v>100.0</v>
      </c>
      <c r="I532" s="24" t="s">
        <v>30</v>
      </c>
    </row>
    <row r="533">
      <c r="A533" s="45"/>
      <c r="B533" s="46"/>
      <c r="C533" s="14">
        <v>45679.0</v>
      </c>
      <c r="D533" s="15" t="s">
        <v>39</v>
      </c>
      <c r="E533" s="15" t="s">
        <v>10</v>
      </c>
      <c r="F533" s="16">
        <v>2.0</v>
      </c>
      <c r="G533" s="16">
        <v>100.0</v>
      </c>
      <c r="H533" s="47">
        <f t="shared" ref="H533:H544" si="32">F533*G533</f>
        <v>200</v>
      </c>
      <c r="I533" s="48"/>
    </row>
    <row r="534">
      <c r="A534" s="41"/>
      <c r="B534" s="42"/>
      <c r="C534" s="7">
        <v>45679.0</v>
      </c>
      <c r="D534" s="8" t="s">
        <v>39</v>
      </c>
      <c r="E534" s="8" t="s">
        <v>12</v>
      </c>
      <c r="F534" s="9">
        <v>2.0</v>
      </c>
      <c r="G534" s="9">
        <v>100.0</v>
      </c>
      <c r="H534" s="43">
        <f t="shared" si="32"/>
        <v>200</v>
      </c>
      <c r="I534" s="44"/>
    </row>
    <row r="535">
      <c r="A535" s="45"/>
      <c r="B535" s="46"/>
      <c r="C535" s="14">
        <v>45679.0</v>
      </c>
      <c r="D535" s="15" t="s">
        <v>43</v>
      </c>
      <c r="E535" s="15" t="s">
        <v>10</v>
      </c>
      <c r="F535" s="16">
        <v>1.5</v>
      </c>
      <c r="G535" s="16">
        <v>100.0</v>
      </c>
      <c r="H535" s="47">
        <f t="shared" si="32"/>
        <v>150</v>
      </c>
      <c r="I535" s="48"/>
    </row>
    <row r="536">
      <c r="A536" s="41"/>
      <c r="B536" s="42"/>
      <c r="C536" s="7">
        <v>45679.0</v>
      </c>
      <c r="D536" s="8" t="s">
        <v>43</v>
      </c>
      <c r="E536" s="8" t="s">
        <v>12</v>
      </c>
      <c r="F536" s="9">
        <v>1.5</v>
      </c>
      <c r="G536" s="9">
        <v>100.0</v>
      </c>
      <c r="H536" s="43">
        <f t="shared" si="32"/>
        <v>150</v>
      </c>
      <c r="I536" s="44"/>
    </row>
    <row r="537">
      <c r="A537" s="45"/>
      <c r="B537" s="46"/>
      <c r="C537" s="14">
        <v>45679.0</v>
      </c>
      <c r="D537" s="15" t="s">
        <v>18</v>
      </c>
      <c r="E537" s="15" t="s">
        <v>19</v>
      </c>
      <c r="F537" s="16">
        <v>1.0</v>
      </c>
      <c r="G537" s="16">
        <v>90.0</v>
      </c>
      <c r="H537" s="47">
        <f t="shared" si="32"/>
        <v>90</v>
      </c>
      <c r="I537" s="48"/>
    </row>
    <row r="538">
      <c r="A538" s="41"/>
      <c r="B538" s="42"/>
      <c r="C538" s="7">
        <v>45679.0</v>
      </c>
      <c r="D538" s="8" t="s">
        <v>18</v>
      </c>
      <c r="E538" s="8" t="s">
        <v>32</v>
      </c>
      <c r="F538" s="9">
        <v>1.0</v>
      </c>
      <c r="G538" s="9">
        <v>90.0</v>
      </c>
      <c r="H538" s="43">
        <f t="shared" si="32"/>
        <v>90</v>
      </c>
      <c r="I538" s="44"/>
    </row>
    <row r="539">
      <c r="A539" s="45"/>
      <c r="B539" s="46"/>
      <c r="C539" s="14">
        <v>45679.0</v>
      </c>
      <c r="D539" s="15" t="s">
        <v>31</v>
      </c>
      <c r="E539" s="15" t="s">
        <v>10</v>
      </c>
      <c r="F539" s="16">
        <v>1.0</v>
      </c>
      <c r="G539" s="16">
        <v>100.0</v>
      </c>
      <c r="H539" s="47">
        <f t="shared" si="32"/>
        <v>100</v>
      </c>
      <c r="I539" s="48"/>
    </row>
    <row r="540">
      <c r="A540" s="41"/>
      <c r="B540" s="42"/>
      <c r="C540" s="7">
        <v>45679.0</v>
      </c>
      <c r="D540" s="8" t="s">
        <v>31</v>
      </c>
      <c r="E540" s="8" t="s">
        <v>12</v>
      </c>
      <c r="F540" s="9">
        <v>1.0</v>
      </c>
      <c r="G540" s="9">
        <v>100.0</v>
      </c>
      <c r="H540" s="43">
        <f t="shared" si="32"/>
        <v>100</v>
      </c>
      <c r="I540" s="44"/>
    </row>
    <row r="541">
      <c r="A541" s="45"/>
      <c r="B541" s="46"/>
      <c r="C541" s="14">
        <v>45679.0</v>
      </c>
      <c r="D541" s="15" t="s">
        <v>53</v>
      </c>
      <c r="E541" s="15" t="s">
        <v>10</v>
      </c>
      <c r="F541" s="16">
        <v>0.5</v>
      </c>
      <c r="G541" s="16">
        <v>100.0</v>
      </c>
      <c r="H541" s="47">
        <f t="shared" si="32"/>
        <v>50</v>
      </c>
      <c r="I541" s="48"/>
    </row>
    <row r="542">
      <c r="A542" s="41"/>
      <c r="B542" s="42"/>
      <c r="C542" s="7">
        <v>45679.0</v>
      </c>
      <c r="D542" s="8" t="s">
        <v>53</v>
      </c>
      <c r="E542" s="8" t="s">
        <v>12</v>
      </c>
      <c r="F542" s="9">
        <v>0.5</v>
      </c>
      <c r="G542" s="9">
        <v>100.0</v>
      </c>
      <c r="H542" s="43">
        <f t="shared" si="32"/>
        <v>50</v>
      </c>
      <c r="I542" s="44"/>
    </row>
    <row r="543">
      <c r="A543" s="45"/>
      <c r="B543" s="46"/>
      <c r="C543" s="14">
        <v>45679.0</v>
      </c>
      <c r="D543" s="15" t="s">
        <v>53</v>
      </c>
      <c r="E543" s="15" t="s">
        <v>13</v>
      </c>
      <c r="F543" s="16">
        <v>0.5</v>
      </c>
      <c r="G543" s="16">
        <v>100.0</v>
      </c>
      <c r="H543" s="47">
        <f t="shared" si="32"/>
        <v>50</v>
      </c>
      <c r="I543" s="48"/>
    </row>
    <row r="544">
      <c r="A544" s="41"/>
      <c r="B544" s="42"/>
      <c r="C544" s="7">
        <v>45679.0</v>
      </c>
      <c r="D544" s="8" t="s">
        <v>53</v>
      </c>
      <c r="E544" s="8" t="s">
        <v>32</v>
      </c>
      <c r="F544" s="9">
        <v>0.5</v>
      </c>
      <c r="G544" s="9">
        <v>100.0</v>
      </c>
      <c r="H544" s="43">
        <f t="shared" si="32"/>
        <v>50</v>
      </c>
      <c r="I544" s="44"/>
    </row>
    <row r="545">
      <c r="A545" s="12"/>
      <c r="B545" s="13"/>
      <c r="C545" s="34">
        <v>45680.0</v>
      </c>
      <c r="D545" s="38" t="s">
        <v>15</v>
      </c>
      <c r="E545" s="25" t="s">
        <v>32</v>
      </c>
      <c r="F545" s="40">
        <v>1.0</v>
      </c>
      <c r="G545" s="40">
        <v>120.0</v>
      </c>
      <c r="H545" s="36">
        <v>120.0</v>
      </c>
      <c r="I545" s="23" t="s">
        <v>16</v>
      </c>
    </row>
    <row r="546">
      <c r="A546" s="41"/>
      <c r="B546" s="42"/>
      <c r="C546" s="7">
        <v>45680.0</v>
      </c>
      <c r="D546" s="8" t="s">
        <v>15</v>
      </c>
      <c r="E546" s="8" t="s">
        <v>13</v>
      </c>
      <c r="F546" s="9">
        <v>1.5</v>
      </c>
      <c r="G546" s="9">
        <v>100.0</v>
      </c>
      <c r="H546" s="43">
        <f t="shared" ref="H546:H574" si="33">F546*G546</f>
        <v>150</v>
      </c>
      <c r="I546" s="44"/>
    </row>
    <row r="547">
      <c r="A547" s="45"/>
      <c r="B547" s="46"/>
      <c r="C547" s="14">
        <v>45680.0</v>
      </c>
      <c r="D547" s="15" t="s">
        <v>15</v>
      </c>
      <c r="E547" s="15" t="s">
        <v>12</v>
      </c>
      <c r="F547" s="16">
        <v>1.5</v>
      </c>
      <c r="G547" s="16">
        <v>100.0</v>
      </c>
      <c r="H547" s="47">
        <f t="shared" si="33"/>
        <v>150</v>
      </c>
      <c r="I547" s="48"/>
    </row>
    <row r="548">
      <c r="A548" s="41"/>
      <c r="B548" s="42"/>
      <c r="C548" s="7">
        <v>45680.0</v>
      </c>
      <c r="D548" s="8" t="s">
        <v>42</v>
      </c>
      <c r="E548" s="8" t="s">
        <v>19</v>
      </c>
      <c r="F548" s="9">
        <v>0.75</v>
      </c>
      <c r="G548" s="9">
        <v>100.0</v>
      </c>
      <c r="H548" s="43">
        <f t="shared" si="33"/>
        <v>75</v>
      </c>
      <c r="I548" s="44"/>
    </row>
    <row r="549">
      <c r="A549" s="45"/>
      <c r="B549" s="46"/>
      <c r="C549" s="14">
        <v>45680.0</v>
      </c>
      <c r="D549" s="15" t="s">
        <v>42</v>
      </c>
      <c r="E549" s="15" t="s">
        <v>12</v>
      </c>
      <c r="F549" s="16">
        <v>0.75</v>
      </c>
      <c r="G549" s="16">
        <v>100.0</v>
      </c>
      <c r="H549" s="47">
        <f t="shared" si="33"/>
        <v>75</v>
      </c>
      <c r="I549" s="48"/>
    </row>
    <row r="550">
      <c r="A550" s="41"/>
      <c r="B550" s="42"/>
      <c r="C550" s="7">
        <v>45680.0</v>
      </c>
      <c r="D550" s="8" t="s">
        <v>23</v>
      </c>
      <c r="E550" s="8" t="s">
        <v>10</v>
      </c>
      <c r="F550" s="9">
        <v>0.33</v>
      </c>
      <c r="G550" s="9">
        <v>100.0</v>
      </c>
      <c r="H550" s="43">
        <f t="shared" si="33"/>
        <v>33</v>
      </c>
      <c r="I550" s="44"/>
    </row>
    <row r="551">
      <c r="A551" s="45"/>
      <c r="B551" s="46"/>
      <c r="C551" s="14">
        <v>45680.0</v>
      </c>
      <c r="D551" s="15" t="s">
        <v>23</v>
      </c>
      <c r="E551" s="15" t="s">
        <v>12</v>
      </c>
      <c r="F551" s="16">
        <v>0.33</v>
      </c>
      <c r="G551" s="16">
        <v>100.0</v>
      </c>
      <c r="H551" s="47">
        <f t="shared" si="33"/>
        <v>33</v>
      </c>
      <c r="I551" s="48"/>
    </row>
    <row r="552">
      <c r="A552" s="41"/>
      <c r="B552" s="42"/>
      <c r="C552" s="7">
        <v>45680.0</v>
      </c>
      <c r="D552" s="8" t="s">
        <v>23</v>
      </c>
      <c r="E552" s="8" t="s">
        <v>13</v>
      </c>
      <c r="F552" s="9">
        <v>0.33</v>
      </c>
      <c r="G552" s="9">
        <v>100.0</v>
      </c>
      <c r="H552" s="43">
        <f t="shared" si="33"/>
        <v>33</v>
      </c>
      <c r="I552" s="44"/>
    </row>
    <row r="553">
      <c r="A553" s="45"/>
      <c r="B553" s="46"/>
      <c r="C553" s="14">
        <v>45680.0</v>
      </c>
      <c r="D553" s="15" t="s">
        <v>52</v>
      </c>
      <c r="E553" s="15" t="s">
        <v>10</v>
      </c>
      <c r="F553" s="16">
        <v>1.0</v>
      </c>
      <c r="G553" s="16">
        <v>100.0</v>
      </c>
      <c r="H553" s="47">
        <f t="shared" si="33"/>
        <v>100</v>
      </c>
      <c r="I553" s="48"/>
    </row>
    <row r="554">
      <c r="A554" s="41"/>
      <c r="B554" s="42"/>
      <c r="C554" s="7">
        <v>45680.0</v>
      </c>
      <c r="D554" s="8" t="s">
        <v>52</v>
      </c>
      <c r="E554" s="8" t="s">
        <v>12</v>
      </c>
      <c r="F554" s="9">
        <v>1.0</v>
      </c>
      <c r="G554" s="9">
        <v>100.0</v>
      </c>
      <c r="H554" s="43">
        <f t="shared" si="33"/>
        <v>100</v>
      </c>
      <c r="I554" s="44"/>
    </row>
    <row r="555">
      <c r="A555" s="45"/>
      <c r="B555" s="46"/>
      <c r="C555" s="14">
        <v>45680.0</v>
      </c>
      <c r="D555" s="15" t="s">
        <v>52</v>
      </c>
      <c r="E555" s="15" t="s">
        <v>13</v>
      </c>
      <c r="F555" s="16">
        <v>1.0</v>
      </c>
      <c r="G555" s="16">
        <v>100.0</v>
      </c>
      <c r="H555" s="47">
        <f t="shared" si="33"/>
        <v>100</v>
      </c>
      <c r="I555" s="48"/>
    </row>
    <row r="556">
      <c r="A556" s="41"/>
      <c r="B556" s="42"/>
      <c r="C556" s="7">
        <v>45680.0</v>
      </c>
      <c r="D556" s="8" t="s">
        <v>52</v>
      </c>
      <c r="E556" s="8" t="s">
        <v>38</v>
      </c>
      <c r="F556" s="9">
        <v>1.0</v>
      </c>
      <c r="G556" s="9">
        <v>100.0</v>
      </c>
      <c r="H556" s="43">
        <f t="shared" si="33"/>
        <v>100</v>
      </c>
      <c r="I556" s="44"/>
    </row>
    <row r="557">
      <c r="A557" s="45"/>
      <c r="B557" s="46"/>
      <c r="C557" s="14">
        <v>45680.0</v>
      </c>
      <c r="D557" s="15" t="s">
        <v>45</v>
      </c>
      <c r="E557" s="15" t="s">
        <v>10</v>
      </c>
      <c r="F557" s="16">
        <v>1.0</v>
      </c>
      <c r="G557" s="16">
        <v>100.0</v>
      </c>
      <c r="H557" s="47">
        <f t="shared" si="33"/>
        <v>100</v>
      </c>
      <c r="I557" s="48"/>
    </row>
    <row r="558">
      <c r="A558" s="41"/>
      <c r="B558" s="42"/>
      <c r="C558" s="7">
        <v>45680.0</v>
      </c>
      <c r="D558" s="8" t="s">
        <v>45</v>
      </c>
      <c r="E558" s="8" t="s">
        <v>12</v>
      </c>
      <c r="F558" s="9">
        <v>1.0</v>
      </c>
      <c r="G558" s="9">
        <v>100.0</v>
      </c>
      <c r="H558" s="43">
        <f t="shared" si="33"/>
        <v>100</v>
      </c>
      <c r="I558" s="44"/>
    </row>
    <row r="559">
      <c r="A559" s="45"/>
      <c r="B559" s="46"/>
      <c r="C559" s="14">
        <v>45680.0</v>
      </c>
      <c r="D559" s="15" t="s">
        <v>45</v>
      </c>
      <c r="E559" s="15" t="s">
        <v>13</v>
      </c>
      <c r="F559" s="16">
        <v>1.0</v>
      </c>
      <c r="G559" s="16">
        <v>100.0</v>
      </c>
      <c r="H559" s="47">
        <f t="shared" si="33"/>
        <v>100</v>
      </c>
      <c r="I559" s="48"/>
    </row>
    <row r="560">
      <c r="A560" s="41"/>
      <c r="B560" s="42"/>
      <c r="C560" s="7">
        <v>45681.0</v>
      </c>
      <c r="D560" s="8" t="s">
        <v>22</v>
      </c>
      <c r="E560" s="8" t="s">
        <v>10</v>
      </c>
      <c r="F560" s="9">
        <v>0.67</v>
      </c>
      <c r="G560" s="9">
        <v>100.0</v>
      </c>
      <c r="H560" s="43">
        <f t="shared" si="33"/>
        <v>67</v>
      </c>
      <c r="I560" s="44"/>
    </row>
    <row r="561">
      <c r="A561" s="45"/>
      <c r="B561" s="46"/>
      <c r="C561" s="14">
        <v>45681.0</v>
      </c>
      <c r="D561" s="15" t="s">
        <v>22</v>
      </c>
      <c r="E561" s="15" t="s">
        <v>12</v>
      </c>
      <c r="F561" s="16">
        <v>0.67</v>
      </c>
      <c r="G561" s="16">
        <v>100.0</v>
      </c>
      <c r="H561" s="47">
        <f t="shared" si="33"/>
        <v>67</v>
      </c>
      <c r="I561" s="48"/>
    </row>
    <row r="562">
      <c r="A562" s="41"/>
      <c r="B562" s="42"/>
      <c r="C562" s="7">
        <v>45681.0</v>
      </c>
      <c r="D562" s="8" t="s">
        <v>22</v>
      </c>
      <c r="E562" s="8" t="s">
        <v>13</v>
      </c>
      <c r="F562" s="9">
        <v>0.67</v>
      </c>
      <c r="G562" s="9">
        <v>100.0</v>
      </c>
      <c r="H562" s="43">
        <f t="shared" si="33"/>
        <v>67</v>
      </c>
      <c r="I562" s="44"/>
    </row>
    <row r="563">
      <c r="A563" s="45"/>
      <c r="B563" s="46"/>
      <c r="C563" s="14">
        <v>45681.0</v>
      </c>
      <c r="D563" s="15" t="s">
        <v>41</v>
      </c>
      <c r="E563" s="15" t="s">
        <v>10</v>
      </c>
      <c r="F563" s="16">
        <v>0.75</v>
      </c>
      <c r="G563" s="16">
        <v>100.0</v>
      </c>
      <c r="H563" s="47">
        <f t="shared" si="33"/>
        <v>75</v>
      </c>
      <c r="I563" s="48"/>
    </row>
    <row r="564">
      <c r="A564" s="41"/>
      <c r="B564" s="42"/>
      <c r="C564" s="7">
        <v>45681.0</v>
      </c>
      <c r="D564" s="8" t="s">
        <v>41</v>
      </c>
      <c r="E564" s="8" t="s">
        <v>12</v>
      </c>
      <c r="F564" s="9">
        <v>0.75</v>
      </c>
      <c r="G564" s="9">
        <v>100.0</v>
      </c>
      <c r="H564" s="43">
        <f t="shared" si="33"/>
        <v>75</v>
      </c>
      <c r="I564" s="44"/>
    </row>
    <row r="565">
      <c r="A565" s="45"/>
      <c r="B565" s="46"/>
      <c r="C565" s="14">
        <v>45681.0</v>
      </c>
      <c r="D565" s="15" t="s">
        <v>29</v>
      </c>
      <c r="E565" s="15" t="s">
        <v>13</v>
      </c>
      <c r="F565" s="16">
        <v>0.5</v>
      </c>
      <c r="G565" s="16">
        <v>100.0</v>
      </c>
      <c r="H565" s="47">
        <f t="shared" si="33"/>
        <v>50</v>
      </c>
      <c r="I565" s="48"/>
    </row>
    <row r="566">
      <c r="A566" s="41"/>
      <c r="B566" s="42"/>
      <c r="C566" s="7">
        <v>45681.0</v>
      </c>
      <c r="D566" s="8" t="s">
        <v>29</v>
      </c>
      <c r="E566" s="8" t="s">
        <v>12</v>
      </c>
      <c r="F566" s="9">
        <v>0.5</v>
      </c>
      <c r="G566" s="9">
        <v>100.0</v>
      </c>
      <c r="H566" s="43">
        <f t="shared" si="33"/>
        <v>50</v>
      </c>
      <c r="I566" s="44"/>
    </row>
    <row r="567">
      <c r="A567" s="45"/>
      <c r="B567" s="46"/>
      <c r="C567" s="14">
        <v>45681.0</v>
      </c>
      <c r="D567" s="15" t="s">
        <v>42</v>
      </c>
      <c r="E567" s="15" t="s">
        <v>19</v>
      </c>
      <c r="F567" s="16">
        <v>0.75</v>
      </c>
      <c r="G567" s="16">
        <v>100.0</v>
      </c>
      <c r="H567" s="47">
        <f t="shared" si="33"/>
        <v>75</v>
      </c>
      <c r="I567" s="48"/>
    </row>
    <row r="568">
      <c r="A568" s="41"/>
      <c r="B568" s="42"/>
      <c r="C568" s="7">
        <v>45681.0</v>
      </c>
      <c r="D568" s="8" t="s">
        <v>42</v>
      </c>
      <c r="E568" s="8" t="s">
        <v>12</v>
      </c>
      <c r="F568" s="9">
        <v>0.75</v>
      </c>
      <c r="G568" s="9">
        <v>100.0</v>
      </c>
      <c r="H568" s="43">
        <f t="shared" si="33"/>
        <v>75</v>
      </c>
      <c r="I568" s="44"/>
    </row>
    <row r="569">
      <c r="A569" s="45"/>
      <c r="B569" s="46"/>
      <c r="C569" s="14">
        <v>45681.0</v>
      </c>
      <c r="D569" s="15" t="s">
        <v>9</v>
      </c>
      <c r="E569" s="15" t="s">
        <v>10</v>
      </c>
      <c r="F569" s="16">
        <v>1.0</v>
      </c>
      <c r="G569" s="16">
        <v>100.0</v>
      </c>
      <c r="H569" s="47">
        <f t="shared" si="33"/>
        <v>100</v>
      </c>
      <c r="I569" s="18" t="s">
        <v>11</v>
      </c>
    </row>
    <row r="570">
      <c r="A570" s="41"/>
      <c r="B570" s="42"/>
      <c r="C570" s="7">
        <v>45681.0</v>
      </c>
      <c r="D570" s="8" t="s">
        <v>9</v>
      </c>
      <c r="E570" s="8" t="s">
        <v>12</v>
      </c>
      <c r="F570" s="9">
        <v>1.0</v>
      </c>
      <c r="G570" s="9">
        <v>100.0</v>
      </c>
      <c r="H570" s="43">
        <f t="shared" si="33"/>
        <v>100</v>
      </c>
      <c r="I570" s="11" t="s">
        <v>11</v>
      </c>
    </row>
    <row r="571">
      <c r="A571" s="45"/>
      <c r="B571" s="46"/>
      <c r="C571" s="14">
        <v>45681.0</v>
      </c>
      <c r="D571" s="15" t="s">
        <v>9</v>
      </c>
      <c r="E571" s="15" t="s">
        <v>13</v>
      </c>
      <c r="F571" s="16">
        <v>1.0</v>
      </c>
      <c r="G571" s="16">
        <v>100.0</v>
      </c>
      <c r="H571" s="47">
        <f t="shared" si="33"/>
        <v>100</v>
      </c>
      <c r="I571" s="18" t="s">
        <v>11</v>
      </c>
    </row>
    <row r="572">
      <c r="A572" s="41"/>
      <c r="B572" s="42"/>
      <c r="C572" s="7">
        <v>45681.0</v>
      </c>
      <c r="D572" s="8" t="s">
        <v>23</v>
      </c>
      <c r="E572" s="8" t="s">
        <v>13</v>
      </c>
      <c r="F572" s="9">
        <v>0.67</v>
      </c>
      <c r="G572" s="9">
        <v>100.0</v>
      </c>
      <c r="H572" s="43">
        <f t="shared" si="33"/>
        <v>67</v>
      </c>
      <c r="I572" s="44"/>
    </row>
    <row r="573">
      <c r="A573" s="45"/>
      <c r="B573" s="46"/>
      <c r="C573" s="14">
        <v>45681.0</v>
      </c>
      <c r="D573" s="15" t="s">
        <v>23</v>
      </c>
      <c r="E573" s="15" t="s">
        <v>12</v>
      </c>
      <c r="F573" s="16">
        <v>0.67</v>
      </c>
      <c r="G573" s="16">
        <v>100.0</v>
      </c>
      <c r="H573" s="47">
        <f t="shared" si="33"/>
        <v>67</v>
      </c>
      <c r="I573" s="48"/>
    </row>
    <row r="574">
      <c r="A574" s="41"/>
      <c r="B574" s="42"/>
      <c r="C574" s="7">
        <v>45681.0</v>
      </c>
      <c r="D574" s="8" t="s">
        <v>23</v>
      </c>
      <c r="E574" s="8" t="s">
        <v>10</v>
      </c>
      <c r="F574" s="9">
        <v>0.67</v>
      </c>
      <c r="G574" s="9">
        <v>100.0</v>
      </c>
      <c r="H574" s="43">
        <f t="shared" si="33"/>
        <v>67</v>
      </c>
      <c r="I574" s="44"/>
    </row>
    <row r="575">
      <c r="A575" s="12"/>
      <c r="B575" s="13"/>
      <c r="C575" s="34">
        <v>45682.0</v>
      </c>
      <c r="D575" s="38" t="s">
        <v>39</v>
      </c>
      <c r="E575" s="25" t="s">
        <v>32</v>
      </c>
      <c r="F575" s="40">
        <v>2.0</v>
      </c>
      <c r="G575" s="40">
        <v>120.0</v>
      </c>
      <c r="H575" s="36">
        <v>240.0</v>
      </c>
      <c r="I575" s="23" t="s">
        <v>16</v>
      </c>
    </row>
    <row r="576">
      <c r="A576" s="5"/>
      <c r="B576" s="6"/>
      <c r="C576" s="29">
        <v>45682.0</v>
      </c>
      <c r="D576" s="30" t="s">
        <v>42</v>
      </c>
      <c r="E576" s="31" t="s">
        <v>19</v>
      </c>
      <c r="F576" s="32">
        <v>0.5</v>
      </c>
      <c r="G576" s="32">
        <v>100.0</v>
      </c>
      <c r="H576" s="33">
        <v>50.0</v>
      </c>
      <c r="I576" s="24" t="s">
        <v>30</v>
      </c>
    </row>
    <row r="577">
      <c r="A577" s="12"/>
      <c r="B577" s="13"/>
      <c r="C577" s="34">
        <v>45682.0</v>
      </c>
      <c r="D577" s="38" t="s">
        <v>31</v>
      </c>
      <c r="E577" s="39" t="s">
        <v>19</v>
      </c>
      <c r="F577" s="40">
        <v>4.0</v>
      </c>
      <c r="G577" s="40">
        <v>100.0</v>
      </c>
      <c r="H577" s="36">
        <v>400.0</v>
      </c>
      <c r="I577" s="23" t="s">
        <v>11</v>
      </c>
    </row>
    <row r="578">
      <c r="A578" s="41"/>
      <c r="B578" s="42"/>
      <c r="C578" s="7">
        <v>45682.0</v>
      </c>
      <c r="D578" s="8" t="s">
        <v>14</v>
      </c>
      <c r="E578" s="8" t="s">
        <v>10</v>
      </c>
      <c r="F578" s="9">
        <v>1.0</v>
      </c>
      <c r="G578" s="9">
        <v>100.0</v>
      </c>
      <c r="H578" s="43">
        <f t="shared" ref="H578:H588" si="34">F578*G578</f>
        <v>100</v>
      </c>
      <c r="I578" s="44"/>
    </row>
    <row r="579">
      <c r="A579" s="45"/>
      <c r="B579" s="46"/>
      <c r="C579" s="14">
        <v>45682.0</v>
      </c>
      <c r="D579" s="15" t="s">
        <v>14</v>
      </c>
      <c r="E579" s="15" t="s">
        <v>12</v>
      </c>
      <c r="F579" s="16">
        <v>1.0</v>
      </c>
      <c r="G579" s="16">
        <v>100.0</v>
      </c>
      <c r="H579" s="47">
        <f t="shared" si="34"/>
        <v>100</v>
      </c>
      <c r="I579" s="48"/>
    </row>
    <row r="580">
      <c r="A580" s="41"/>
      <c r="B580" s="42"/>
      <c r="C580" s="7">
        <v>45682.0</v>
      </c>
      <c r="D580" s="8" t="s">
        <v>14</v>
      </c>
      <c r="E580" s="8" t="s">
        <v>13</v>
      </c>
      <c r="F580" s="9">
        <v>1.0</v>
      </c>
      <c r="G580" s="9">
        <v>100.0</v>
      </c>
      <c r="H580" s="43">
        <f t="shared" si="34"/>
        <v>100</v>
      </c>
      <c r="I580" s="44"/>
    </row>
    <row r="581">
      <c r="A581" s="45"/>
      <c r="B581" s="46"/>
      <c r="C581" s="14">
        <v>45682.0</v>
      </c>
      <c r="D581" s="15" t="s">
        <v>39</v>
      </c>
      <c r="E581" s="15" t="s">
        <v>10</v>
      </c>
      <c r="F581" s="16">
        <v>2.0</v>
      </c>
      <c r="G581" s="16">
        <v>100.0</v>
      </c>
      <c r="H581" s="47">
        <f t="shared" si="34"/>
        <v>200</v>
      </c>
      <c r="I581" s="48"/>
    </row>
    <row r="582">
      <c r="A582" s="41"/>
      <c r="B582" s="42"/>
      <c r="C582" s="7">
        <v>45682.0</v>
      </c>
      <c r="D582" s="8" t="s">
        <v>39</v>
      </c>
      <c r="E582" s="8" t="s">
        <v>12</v>
      </c>
      <c r="F582" s="9">
        <v>2.0</v>
      </c>
      <c r="G582" s="9">
        <v>100.0</v>
      </c>
      <c r="H582" s="43">
        <f t="shared" si="34"/>
        <v>200</v>
      </c>
      <c r="I582" s="44"/>
    </row>
    <row r="583">
      <c r="A583" s="45"/>
      <c r="B583" s="46"/>
      <c r="C583" s="14">
        <v>45682.0</v>
      </c>
      <c r="D583" s="15" t="s">
        <v>39</v>
      </c>
      <c r="E583" s="15" t="s">
        <v>13</v>
      </c>
      <c r="F583" s="16">
        <v>2.0</v>
      </c>
      <c r="G583" s="16">
        <v>100.0</v>
      </c>
      <c r="H583" s="47">
        <f t="shared" si="34"/>
        <v>200</v>
      </c>
      <c r="I583" s="48"/>
    </row>
    <row r="584">
      <c r="A584" s="41"/>
      <c r="B584" s="42"/>
      <c r="C584" s="7">
        <v>45682.0</v>
      </c>
      <c r="D584" s="8" t="s">
        <v>18</v>
      </c>
      <c r="E584" s="8" t="s">
        <v>32</v>
      </c>
      <c r="F584" s="9">
        <v>1.0</v>
      </c>
      <c r="G584" s="9">
        <v>90.0</v>
      </c>
      <c r="H584" s="43">
        <f t="shared" si="34"/>
        <v>90</v>
      </c>
      <c r="I584" s="44"/>
    </row>
    <row r="585">
      <c r="A585" s="45"/>
      <c r="B585" s="46"/>
      <c r="C585" s="14">
        <v>45682.0</v>
      </c>
      <c r="D585" s="15" t="s">
        <v>18</v>
      </c>
      <c r="E585" s="15" t="s">
        <v>13</v>
      </c>
      <c r="F585" s="16">
        <v>1.0</v>
      </c>
      <c r="G585" s="16">
        <v>90.0</v>
      </c>
      <c r="H585" s="47">
        <f t="shared" si="34"/>
        <v>90</v>
      </c>
      <c r="I585" s="48"/>
    </row>
    <row r="586">
      <c r="A586" s="41"/>
      <c r="B586" s="42"/>
      <c r="C586" s="7">
        <v>45682.0</v>
      </c>
      <c r="D586" s="8" t="s">
        <v>47</v>
      </c>
      <c r="E586" s="8" t="s">
        <v>13</v>
      </c>
      <c r="F586" s="9">
        <v>1.0</v>
      </c>
      <c r="G586" s="9">
        <v>100.0</v>
      </c>
      <c r="H586" s="43">
        <f t="shared" si="34"/>
        <v>100</v>
      </c>
      <c r="I586" s="44"/>
    </row>
    <row r="587">
      <c r="A587" s="45"/>
      <c r="B587" s="46"/>
      <c r="C587" s="14">
        <v>45682.0</v>
      </c>
      <c r="D587" s="15" t="s">
        <v>47</v>
      </c>
      <c r="E587" s="15" t="s">
        <v>12</v>
      </c>
      <c r="F587" s="16">
        <v>1.0</v>
      </c>
      <c r="G587" s="16">
        <v>100.0</v>
      </c>
      <c r="H587" s="47">
        <f t="shared" si="34"/>
        <v>100</v>
      </c>
      <c r="I587" s="48"/>
    </row>
    <row r="588">
      <c r="A588" s="41"/>
      <c r="B588" s="42"/>
      <c r="C588" s="7">
        <v>45682.0</v>
      </c>
      <c r="D588" s="8" t="s">
        <v>47</v>
      </c>
      <c r="E588" s="8" t="s">
        <v>10</v>
      </c>
      <c r="F588" s="9">
        <v>1.0</v>
      </c>
      <c r="G588" s="9">
        <v>100.0</v>
      </c>
      <c r="H588" s="43">
        <f t="shared" si="34"/>
        <v>100</v>
      </c>
      <c r="I588" s="44"/>
    </row>
    <row r="589">
      <c r="A589" s="12"/>
      <c r="B589" s="13"/>
      <c r="C589" s="34">
        <v>45683.0</v>
      </c>
      <c r="D589" s="38" t="s">
        <v>31</v>
      </c>
      <c r="E589" s="39" t="s">
        <v>19</v>
      </c>
      <c r="F589" s="40">
        <v>2.0</v>
      </c>
      <c r="G589" s="40">
        <v>100.0</v>
      </c>
      <c r="H589" s="36">
        <v>200.0</v>
      </c>
      <c r="I589" s="23" t="s">
        <v>11</v>
      </c>
    </row>
    <row r="590">
      <c r="A590" s="41"/>
      <c r="B590" s="42"/>
      <c r="C590" s="7">
        <v>45683.0</v>
      </c>
      <c r="D590" s="8" t="s">
        <v>54</v>
      </c>
      <c r="E590" s="8" t="s">
        <v>10</v>
      </c>
      <c r="F590" s="9">
        <v>1.0</v>
      </c>
      <c r="G590" s="9">
        <v>100.0</v>
      </c>
      <c r="H590" s="43">
        <f t="shared" ref="H590:H598" si="35">F590*G590</f>
        <v>100</v>
      </c>
      <c r="I590" s="44"/>
    </row>
    <row r="591">
      <c r="A591" s="45"/>
      <c r="B591" s="46"/>
      <c r="C591" s="14">
        <v>45683.0</v>
      </c>
      <c r="D591" s="15" t="s">
        <v>54</v>
      </c>
      <c r="E591" s="15" t="s">
        <v>12</v>
      </c>
      <c r="F591" s="16">
        <v>1.0</v>
      </c>
      <c r="G591" s="16">
        <v>100.0</v>
      </c>
      <c r="H591" s="47">
        <f t="shared" si="35"/>
        <v>100</v>
      </c>
      <c r="I591" s="48"/>
    </row>
    <row r="592">
      <c r="A592" s="41"/>
      <c r="B592" s="42"/>
      <c r="C592" s="7">
        <v>45683.0</v>
      </c>
      <c r="D592" s="8" t="s">
        <v>42</v>
      </c>
      <c r="E592" s="8" t="s">
        <v>12</v>
      </c>
      <c r="F592" s="9">
        <v>0.5</v>
      </c>
      <c r="G592" s="9">
        <v>100.0</v>
      </c>
      <c r="H592" s="43">
        <f t="shared" si="35"/>
        <v>50</v>
      </c>
      <c r="I592" s="44"/>
    </row>
    <row r="593">
      <c r="A593" s="45"/>
      <c r="B593" s="46"/>
      <c r="C593" s="14">
        <v>45683.0</v>
      </c>
      <c r="D593" s="15" t="s">
        <v>42</v>
      </c>
      <c r="E593" s="15" t="s">
        <v>19</v>
      </c>
      <c r="F593" s="16">
        <v>0.5</v>
      </c>
      <c r="G593" s="16">
        <v>100.0</v>
      </c>
      <c r="H593" s="47">
        <f t="shared" si="35"/>
        <v>50</v>
      </c>
      <c r="I593" s="48"/>
    </row>
    <row r="594">
      <c r="A594" s="41"/>
      <c r="B594" s="42"/>
      <c r="C594" s="7">
        <v>45683.0</v>
      </c>
      <c r="D594" s="8" t="s">
        <v>23</v>
      </c>
      <c r="E594" s="8" t="s">
        <v>13</v>
      </c>
      <c r="F594" s="9">
        <v>0.33</v>
      </c>
      <c r="G594" s="9">
        <v>100.0</v>
      </c>
      <c r="H594" s="43">
        <f t="shared" si="35"/>
        <v>33</v>
      </c>
      <c r="I594" s="44"/>
    </row>
    <row r="595">
      <c r="A595" s="45"/>
      <c r="B595" s="46"/>
      <c r="C595" s="14">
        <v>45683.0</v>
      </c>
      <c r="D595" s="15" t="s">
        <v>23</v>
      </c>
      <c r="E595" s="15" t="s">
        <v>12</v>
      </c>
      <c r="F595" s="16">
        <v>0.33</v>
      </c>
      <c r="G595" s="16">
        <v>100.0</v>
      </c>
      <c r="H595" s="47">
        <f t="shared" si="35"/>
        <v>33</v>
      </c>
      <c r="I595" s="48"/>
    </row>
    <row r="596">
      <c r="A596" s="41"/>
      <c r="B596" s="42"/>
      <c r="C596" s="7">
        <v>45683.0</v>
      </c>
      <c r="D596" s="8" t="s">
        <v>23</v>
      </c>
      <c r="E596" s="8" t="s">
        <v>10</v>
      </c>
      <c r="F596" s="9">
        <v>0.33</v>
      </c>
      <c r="G596" s="9">
        <v>100.0</v>
      </c>
      <c r="H596" s="43">
        <f t="shared" si="35"/>
        <v>33</v>
      </c>
      <c r="I596" s="44"/>
    </row>
    <row r="597">
      <c r="A597" s="45"/>
      <c r="B597" s="46"/>
      <c r="C597" s="14">
        <v>45683.0</v>
      </c>
      <c r="D597" s="15" t="s">
        <v>36</v>
      </c>
      <c r="E597" s="15" t="s">
        <v>10</v>
      </c>
      <c r="F597" s="16">
        <v>1.5</v>
      </c>
      <c r="G597" s="16">
        <v>100.0</v>
      </c>
      <c r="H597" s="47">
        <f t="shared" si="35"/>
        <v>150</v>
      </c>
      <c r="I597" s="48"/>
    </row>
    <row r="598">
      <c r="A598" s="41"/>
      <c r="B598" s="42"/>
      <c r="C598" s="7">
        <v>45683.0</v>
      </c>
      <c r="D598" s="8" t="s">
        <v>36</v>
      </c>
      <c r="E598" s="8" t="s">
        <v>12</v>
      </c>
      <c r="F598" s="9">
        <v>1.5</v>
      </c>
      <c r="G598" s="9">
        <v>100.0</v>
      </c>
      <c r="H598" s="43">
        <f t="shared" si="35"/>
        <v>150</v>
      </c>
      <c r="I598" s="44"/>
    </row>
    <row r="599">
      <c r="A599" s="12"/>
      <c r="B599" s="13"/>
      <c r="C599" s="34">
        <v>45684.0</v>
      </c>
      <c r="D599" s="38" t="s">
        <v>18</v>
      </c>
      <c r="E599" s="25" t="s">
        <v>32</v>
      </c>
      <c r="F599" s="40">
        <v>1.5</v>
      </c>
      <c r="G599" s="40">
        <v>90.0</v>
      </c>
      <c r="H599" s="36">
        <v>135.0</v>
      </c>
      <c r="I599" s="23" t="s">
        <v>16</v>
      </c>
    </row>
    <row r="600">
      <c r="A600" s="5"/>
      <c r="B600" s="6"/>
      <c r="C600" s="29">
        <v>45684.0</v>
      </c>
      <c r="D600" s="30" t="s">
        <v>42</v>
      </c>
      <c r="E600" s="31" t="s">
        <v>19</v>
      </c>
      <c r="F600" s="32">
        <v>0.5</v>
      </c>
      <c r="G600" s="32">
        <v>100.0</v>
      </c>
      <c r="H600" s="33">
        <v>50.0</v>
      </c>
      <c r="I600" s="24" t="s">
        <v>30</v>
      </c>
    </row>
    <row r="601">
      <c r="A601" s="45"/>
      <c r="B601" s="46"/>
      <c r="C601" s="14">
        <v>45684.0</v>
      </c>
      <c r="D601" s="15" t="s">
        <v>45</v>
      </c>
      <c r="E601" s="15" t="s">
        <v>10</v>
      </c>
      <c r="F601" s="16">
        <v>1.0</v>
      </c>
      <c r="G601" s="16">
        <v>100.0</v>
      </c>
      <c r="H601" s="47">
        <f t="shared" ref="H601:H612" si="36">F601*G601</f>
        <v>100</v>
      </c>
      <c r="I601" s="48"/>
    </row>
    <row r="602">
      <c r="A602" s="41"/>
      <c r="B602" s="42"/>
      <c r="C602" s="7">
        <v>45684.0</v>
      </c>
      <c r="D602" s="8" t="s">
        <v>45</v>
      </c>
      <c r="E602" s="8" t="s">
        <v>12</v>
      </c>
      <c r="F602" s="9">
        <v>1.0</v>
      </c>
      <c r="G602" s="9">
        <v>100.0</v>
      </c>
      <c r="H602" s="43">
        <f t="shared" si="36"/>
        <v>100</v>
      </c>
      <c r="I602" s="44"/>
    </row>
    <row r="603">
      <c r="A603" s="45"/>
      <c r="B603" s="46"/>
      <c r="C603" s="14">
        <v>45684.0</v>
      </c>
      <c r="D603" s="15" t="s">
        <v>45</v>
      </c>
      <c r="E603" s="15" t="s">
        <v>13</v>
      </c>
      <c r="F603" s="16">
        <v>1.0</v>
      </c>
      <c r="G603" s="16">
        <v>100.0</v>
      </c>
      <c r="H603" s="47">
        <f t="shared" si="36"/>
        <v>100</v>
      </c>
      <c r="I603" s="48"/>
    </row>
    <row r="604">
      <c r="A604" s="41"/>
      <c r="B604" s="42"/>
      <c r="C604" s="7">
        <v>45684.0</v>
      </c>
      <c r="D604" s="8" t="s">
        <v>31</v>
      </c>
      <c r="E604" s="8" t="s">
        <v>10</v>
      </c>
      <c r="F604" s="9">
        <v>1.33</v>
      </c>
      <c r="G604" s="9">
        <v>100.0</v>
      </c>
      <c r="H604" s="43">
        <f t="shared" si="36"/>
        <v>133</v>
      </c>
      <c r="I604" s="44"/>
    </row>
    <row r="605">
      <c r="A605" s="45"/>
      <c r="B605" s="46"/>
      <c r="C605" s="14">
        <v>45684.0</v>
      </c>
      <c r="D605" s="15" t="s">
        <v>31</v>
      </c>
      <c r="E605" s="15" t="s">
        <v>12</v>
      </c>
      <c r="F605" s="16">
        <v>1.33</v>
      </c>
      <c r="G605" s="16">
        <v>100.0</v>
      </c>
      <c r="H605" s="47">
        <f t="shared" si="36"/>
        <v>133</v>
      </c>
      <c r="I605" s="48"/>
    </row>
    <row r="606">
      <c r="A606" s="41"/>
      <c r="B606" s="42"/>
      <c r="C606" s="7">
        <v>45684.0</v>
      </c>
      <c r="D606" s="8" t="s">
        <v>31</v>
      </c>
      <c r="E606" s="8" t="s">
        <v>19</v>
      </c>
      <c r="F606" s="9">
        <v>1.33</v>
      </c>
      <c r="G606" s="9">
        <v>100.0</v>
      </c>
      <c r="H606" s="43">
        <f t="shared" si="36"/>
        <v>133</v>
      </c>
      <c r="I606" s="44"/>
    </row>
    <row r="607">
      <c r="A607" s="45"/>
      <c r="B607" s="46"/>
      <c r="C607" s="14">
        <v>45684.0</v>
      </c>
      <c r="D607" s="15" t="s">
        <v>9</v>
      </c>
      <c r="E607" s="15" t="s">
        <v>10</v>
      </c>
      <c r="F607" s="16">
        <v>1.0</v>
      </c>
      <c r="G607" s="16">
        <v>100.0</v>
      </c>
      <c r="H607" s="47">
        <f t="shared" si="36"/>
        <v>100</v>
      </c>
      <c r="I607" s="18" t="s">
        <v>11</v>
      </c>
    </row>
    <row r="608">
      <c r="A608" s="41"/>
      <c r="B608" s="42"/>
      <c r="C608" s="7">
        <v>45684.0</v>
      </c>
      <c r="D608" s="8" t="s">
        <v>9</v>
      </c>
      <c r="E608" s="8" t="s">
        <v>12</v>
      </c>
      <c r="F608" s="9">
        <v>1.0</v>
      </c>
      <c r="G608" s="9">
        <v>100.0</v>
      </c>
      <c r="H608" s="43">
        <f t="shared" si="36"/>
        <v>100</v>
      </c>
      <c r="I608" s="11" t="s">
        <v>11</v>
      </c>
    </row>
    <row r="609">
      <c r="A609" s="45"/>
      <c r="B609" s="46"/>
      <c r="C609" s="14">
        <v>45684.0</v>
      </c>
      <c r="D609" s="15" t="s">
        <v>9</v>
      </c>
      <c r="E609" s="15" t="s">
        <v>13</v>
      </c>
      <c r="F609" s="16">
        <v>1.0</v>
      </c>
      <c r="G609" s="16">
        <v>100.0</v>
      </c>
      <c r="H609" s="47">
        <f t="shared" si="36"/>
        <v>100</v>
      </c>
      <c r="I609" s="18" t="s">
        <v>11</v>
      </c>
    </row>
    <row r="610">
      <c r="A610" s="41"/>
      <c r="B610" s="42"/>
      <c r="C610" s="7">
        <v>45684.0</v>
      </c>
      <c r="D610" s="8" t="s">
        <v>47</v>
      </c>
      <c r="E610" s="8" t="s">
        <v>10</v>
      </c>
      <c r="F610" s="9">
        <v>1.0</v>
      </c>
      <c r="G610" s="9">
        <v>100.0</v>
      </c>
      <c r="H610" s="43">
        <f t="shared" si="36"/>
        <v>100</v>
      </c>
      <c r="I610" s="44"/>
    </row>
    <row r="611">
      <c r="A611" s="45"/>
      <c r="B611" s="46"/>
      <c r="C611" s="14">
        <v>45684.0</v>
      </c>
      <c r="D611" s="15" t="s">
        <v>47</v>
      </c>
      <c r="E611" s="15" t="s">
        <v>12</v>
      </c>
      <c r="F611" s="16">
        <v>1.0</v>
      </c>
      <c r="G611" s="16">
        <v>100.0</v>
      </c>
      <c r="H611" s="47">
        <f t="shared" si="36"/>
        <v>100</v>
      </c>
      <c r="I611" s="48"/>
    </row>
    <row r="612">
      <c r="A612" s="41"/>
      <c r="B612" s="42"/>
      <c r="C612" s="7">
        <v>45684.0</v>
      </c>
      <c r="D612" s="8" t="s">
        <v>47</v>
      </c>
      <c r="E612" s="8" t="s">
        <v>13</v>
      </c>
      <c r="F612" s="9">
        <v>1.0</v>
      </c>
      <c r="G612" s="9">
        <v>100.0</v>
      </c>
      <c r="H612" s="43">
        <f t="shared" si="36"/>
        <v>100</v>
      </c>
      <c r="I612" s="44"/>
    </row>
    <row r="613">
      <c r="A613" s="12"/>
      <c r="B613" s="13"/>
      <c r="C613" s="34">
        <v>45685.0</v>
      </c>
      <c r="D613" s="38" t="s">
        <v>39</v>
      </c>
      <c r="E613" s="25" t="s">
        <v>32</v>
      </c>
      <c r="F613" s="40">
        <v>2.0</v>
      </c>
      <c r="G613" s="40">
        <v>120.0</v>
      </c>
      <c r="H613" s="36">
        <v>240.0</v>
      </c>
      <c r="I613" s="23" t="s">
        <v>16</v>
      </c>
    </row>
    <row r="614">
      <c r="A614" s="41"/>
      <c r="B614" s="42"/>
      <c r="C614" s="7">
        <v>45685.0</v>
      </c>
      <c r="D614" s="8" t="s">
        <v>39</v>
      </c>
      <c r="E614" s="8" t="s">
        <v>10</v>
      </c>
      <c r="F614" s="9">
        <v>2.0</v>
      </c>
      <c r="G614" s="9">
        <v>100.0</v>
      </c>
      <c r="H614" s="43">
        <f t="shared" ref="H614:H634" si="37">F614*G614</f>
        <v>200</v>
      </c>
      <c r="I614" s="44"/>
    </row>
    <row r="615">
      <c r="A615" s="45"/>
      <c r="B615" s="46"/>
      <c r="C615" s="14">
        <v>45685.0</v>
      </c>
      <c r="D615" s="15" t="s">
        <v>39</v>
      </c>
      <c r="E615" s="15" t="s">
        <v>12</v>
      </c>
      <c r="F615" s="16">
        <v>2.0</v>
      </c>
      <c r="G615" s="16">
        <v>100.0</v>
      </c>
      <c r="H615" s="47">
        <f t="shared" si="37"/>
        <v>200</v>
      </c>
      <c r="I615" s="48"/>
    </row>
    <row r="616">
      <c r="A616" s="41"/>
      <c r="B616" s="42"/>
      <c r="C616" s="7">
        <v>45685.0</v>
      </c>
      <c r="D616" s="8" t="s">
        <v>39</v>
      </c>
      <c r="E616" s="8" t="s">
        <v>13</v>
      </c>
      <c r="F616" s="9">
        <v>2.0</v>
      </c>
      <c r="G616" s="9">
        <v>100.0</v>
      </c>
      <c r="H616" s="43">
        <f t="shared" si="37"/>
        <v>200</v>
      </c>
      <c r="I616" s="44"/>
    </row>
    <row r="617">
      <c r="A617" s="45"/>
      <c r="B617" s="46"/>
      <c r="C617" s="14">
        <v>45685.0</v>
      </c>
      <c r="D617" s="15" t="s">
        <v>45</v>
      </c>
      <c r="E617" s="15" t="s">
        <v>10</v>
      </c>
      <c r="F617" s="16">
        <v>1.0</v>
      </c>
      <c r="G617" s="16">
        <v>100.0</v>
      </c>
      <c r="H617" s="47">
        <f t="shared" si="37"/>
        <v>100</v>
      </c>
      <c r="I617" s="48"/>
    </row>
    <row r="618">
      <c r="A618" s="41"/>
      <c r="B618" s="42"/>
      <c r="C618" s="7">
        <v>45685.0</v>
      </c>
      <c r="D618" s="8" t="s">
        <v>45</v>
      </c>
      <c r="E618" s="8" t="s">
        <v>12</v>
      </c>
      <c r="F618" s="9">
        <v>1.0</v>
      </c>
      <c r="G618" s="9">
        <v>100.0</v>
      </c>
      <c r="H618" s="43">
        <f t="shared" si="37"/>
        <v>100</v>
      </c>
      <c r="I618" s="44"/>
    </row>
    <row r="619">
      <c r="A619" s="45"/>
      <c r="B619" s="46"/>
      <c r="C619" s="14">
        <v>45685.0</v>
      </c>
      <c r="D619" s="15" t="s">
        <v>45</v>
      </c>
      <c r="E619" s="15" t="s">
        <v>13</v>
      </c>
      <c r="F619" s="16">
        <v>1.0</v>
      </c>
      <c r="G619" s="16">
        <v>100.0</v>
      </c>
      <c r="H619" s="47">
        <f t="shared" si="37"/>
        <v>100</v>
      </c>
      <c r="I619" s="48"/>
    </row>
    <row r="620">
      <c r="A620" s="41"/>
      <c r="B620" s="42"/>
      <c r="C620" s="7">
        <v>45685.0</v>
      </c>
      <c r="D620" s="8" t="s">
        <v>23</v>
      </c>
      <c r="E620" s="8" t="s">
        <v>10</v>
      </c>
      <c r="F620" s="9">
        <v>0.67</v>
      </c>
      <c r="G620" s="9">
        <v>100.0</v>
      </c>
      <c r="H620" s="43">
        <f t="shared" si="37"/>
        <v>67</v>
      </c>
      <c r="I620" s="44"/>
    </row>
    <row r="621">
      <c r="A621" s="45"/>
      <c r="B621" s="46"/>
      <c r="C621" s="14">
        <v>45685.0</v>
      </c>
      <c r="D621" s="15" t="s">
        <v>23</v>
      </c>
      <c r="E621" s="15" t="s">
        <v>12</v>
      </c>
      <c r="F621" s="16">
        <v>0.67</v>
      </c>
      <c r="G621" s="16">
        <v>100.0</v>
      </c>
      <c r="H621" s="47">
        <f t="shared" si="37"/>
        <v>67</v>
      </c>
      <c r="I621" s="48"/>
    </row>
    <row r="622">
      <c r="A622" s="41"/>
      <c r="B622" s="42"/>
      <c r="C622" s="7">
        <v>45685.0</v>
      </c>
      <c r="D622" s="8" t="s">
        <v>23</v>
      </c>
      <c r="E622" s="8" t="s">
        <v>13</v>
      </c>
      <c r="F622" s="9">
        <v>0.67</v>
      </c>
      <c r="G622" s="9">
        <v>100.0</v>
      </c>
      <c r="H622" s="43">
        <f t="shared" si="37"/>
        <v>67</v>
      </c>
      <c r="I622" s="44"/>
    </row>
    <row r="623">
      <c r="A623" s="45"/>
      <c r="B623" s="46"/>
      <c r="C623" s="14">
        <v>45685.0</v>
      </c>
      <c r="D623" s="15" t="s">
        <v>46</v>
      </c>
      <c r="E623" s="15" t="s">
        <v>10</v>
      </c>
      <c r="F623" s="16">
        <v>1.0</v>
      </c>
      <c r="G623" s="16">
        <v>100.0</v>
      </c>
      <c r="H623" s="47">
        <f t="shared" si="37"/>
        <v>100</v>
      </c>
      <c r="I623" s="48"/>
    </row>
    <row r="624">
      <c r="A624" s="41"/>
      <c r="B624" s="42"/>
      <c r="C624" s="7">
        <v>45685.0</v>
      </c>
      <c r="D624" s="8" t="s">
        <v>46</v>
      </c>
      <c r="E624" s="8" t="s">
        <v>12</v>
      </c>
      <c r="F624" s="9">
        <v>1.0</v>
      </c>
      <c r="G624" s="9">
        <v>100.0</v>
      </c>
      <c r="H624" s="43">
        <f t="shared" si="37"/>
        <v>100</v>
      </c>
      <c r="I624" s="44"/>
    </row>
    <row r="625">
      <c r="A625" s="45"/>
      <c r="B625" s="46"/>
      <c r="C625" s="14">
        <v>45685.0</v>
      </c>
      <c r="D625" s="15" t="s">
        <v>46</v>
      </c>
      <c r="E625" s="15" t="s">
        <v>13</v>
      </c>
      <c r="F625" s="16">
        <v>1.0</v>
      </c>
      <c r="G625" s="16">
        <v>100.0</v>
      </c>
      <c r="H625" s="47">
        <f t="shared" si="37"/>
        <v>100</v>
      </c>
      <c r="I625" s="48"/>
    </row>
    <row r="626">
      <c r="A626" s="41"/>
      <c r="B626" s="42"/>
      <c r="C626" s="7">
        <v>45685.0</v>
      </c>
      <c r="D626" s="8" t="s">
        <v>55</v>
      </c>
      <c r="E626" s="8" t="s">
        <v>10</v>
      </c>
      <c r="F626" s="9">
        <v>1.0</v>
      </c>
      <c r="G626" s="9">
        <v>100.0</v>
      </c>
      <c r="H626" s="43">
        <f t="shared" si="37"/>
        <v>100</v>
      </c>
      <c r="I626" s="44"/>
    </row>
    <row r="627">
      <c r="A627" s="45"/>
      <c r="B627" s="46"/>
      <c r="C627" s="14">
        <v>45685.0</v>
      </c>
      <c r="D627" s="15" t="s">
        <v>55</v>
      </c>
      <c r="E627" s="15" t="s">
        <v>12</v>
      </c>
      <c r="F627" s="16">
        <v>1.0</v>
      </c>
      <c r="G627" s="16">
        <v>100.0</v>
      </c>
      <c r="H627" s="47">
        <f t="shared" si="37"/>
        <v>100</v>
      </c>
      <c r="I627" s="48"/>
    </row>
    <row r="628">
      <c r="A628" s="41"/>
      <c r="B628" s="42"/>
      <c r="C628" s="7">
        <v>45685.0</v>
      </c>
      <c r="D628" s="8" t="s">
        <v>55</v>
      </c>
      <c r="E628" s="8" t="s">
        <v>19</v>
      </c>
      <c r="F628" s="9">
        <v>1.0</v>
      </c>
      <c r="G628" s="9">
        <v>100.0</v>
      </c>
      <c r="H628" s="43">
        <f t="shared" si="37"/>
        <v>100</v>
      </c>
      <c r="I628" s="44"/>
    </row>
    <row r="629">
      <c r="A629" s="45"/>
      <c r="B629" s="46"/>
      <c r="C629" s="14">
        <v>45685.0</v>
      </c>
      <c r="D629" s="15" t="s">
        <v>56</v>
      </c>
      <c r="E629" s="15" t="s">
        <v>13</v>
      </c>
      <c r="F629" s="16">
        <v>4.25</v>
      </c>
      <c r="G629" s="16">
        <v>75.0</v>
      </c>
      <c r="H629" s="47">
        <f t="shared" si="37"/>
        <v>318.75</v>
      </c>
      <c r="I629" s="48"/>
    </row>
    <row r="630">
      <c r="A630" s="41"/>
      <c r="B630" s="42"/>
      <c r="C630" s="7">
        <v>45685.0</v>
      </c>
      <c r="D630" s="8" t="s">
        <v>56</v>
      </c>
      <c r="E630" s="8" t="s">
        <v>19</v>
      </c>
      <c r="F630" s="9">
        <v>4.25</v>
      </c>
      <c r="G630" s="9">
        <v>75.0</v>
      </c>
      <c r="H630" s="43">
        <f t="shared" si="37"/>
        <v>318.75</v>
      </c>
      <c r="I630" s="44"/>
    </row>
    <row r="631">
      <c r="A631" s="45"/>
      <c r="B631" s="46"/>
      <c r="C631" s="14">
        <v>45685.0</v>
      </c>
      <c r="D631" s="15" t="s">
        <v>56</v>
      </c>
      <c r="E631" s="15" t="s">
        <v>10</v>
      </c>
      <c r="F631" s="16">
        <v>4.25</v>
      </c>
      <c r="G631" s="16">
        <v>75.0</v>
      </c>
      <c r="H631" s="47">
        <f t="shared" si="37"/>
        <v>318.75</v>
      </c>
      <c r="I631" s="48"/>
    </row>
    <row r="632">
      <c r="A632" s="41"/>
      <c r="B632" s="42"/>
      <c r="C632" s="7">
        <v>45685.0</v>
      </c>
      <c r="D632" s="8" t="s">
        <v>56</v>
      </c>
      <c r="E632" s="8" t="s">
        <v>12</v>
      </c>
      <c r="F632" s="9">
        <v>4.25</v>
      </c>
      <c r="G632" s="9">
        <v>75.0</v>
      </c>
      <c r="H632" s="43">
        <f t="shared" si="37"/>
        <v>318.75</v>
      </c>
      <c r="I632" s="44"/>
    </row>
    <row r="633">
      <c r="A633" s="45"/>
      <c r="B633" s="46"/>
      <c r="C633" s="14">
        <v>45685.0</v>
      </c>
      <c r="D633" s="15" t="s">
        <v>36</v>
      </c>
      <c r="E633" s="15" t="s">
        <v>10</v>
      </c>
      <c r="F633" s="16">
        <v>1.5</v>
      </c>
      <c r="G633" s="16">
        <v>100.0</v>
      </c>
      <c r="H633" s="47">
        <f t="shared" si="37"/>
        <v>150</v>
      </c>
      <c r="I633" s="48"/>
    </row>
    <row r="634">
      <c r="A634" s="41"/>
      <c r="B634" s="42"/>
      <c r="C634" s="7">
        <v>45685.0</v>
      </c>
      <c r="D634" s="8" t="s">
        <v>36</v>
      </c>
      <c r="E634" s="8" t="s">
        <v>12</v>
      </c>
      <c r="F634" s="9">
        <v>1.5</v>
      </c>
      <c r="G634" s="9">
        <v>100.0</v>
      </c>
      <c r="H634" s="43">
        <f t="shared" si="37"/>
        <v>150</v>
      </c>
      <c r="I634" s="44"/>
    </row>
    <row r="635">
      <c r="A635" s="12"/>
      <c r="B635" s="13"/>
      <c r="C635" s="34">
        <v>45686.0</v>
      </c>
      <c r="D635" s="38" t="s">
        <v>57</v>
      </c>
      <c r="E635" s="39" t="s">
        <v>19</v>
      </c>
      <c r="F635" s="40">
        <v>10.0</v>
      </c>
      <c r="G635" s="40">
        <v>100.0</v>
      </c>
      <c r="H635" s="36">
        <v>1000.0</v>
      </c>
      <c r="I635" s="23" t="s">
        <v>30</v>
      </c>
    </row>
    <row r="636">
      <c r="A636" s="41"/>
      <c r="B636" s="42"/>
      <c r="C636" s="7">
        <v>45686.0</v>
      </c>
      <c r="D636" s="8" t="s">
        <v>36</v>
      </c>
      <c r="E636" s="8" t="s">
        <v>10</v>
      </c>
      <c r="F636" s="9">
        <v>1.33</v>
      </c>
      <c r="G636" s="9">
        <v>100.0</v>
      </c>
      <c r="H636" s="43">
        <f t="shared" ref="H636:H649" si="38">F636*G636</f>
        <v>133</v>
      </c>
      <c r="I636" s="44"/>
    </row>
    <row r="637">
      <c r="A637" s="45"/>
      <c r="B637" s="46"/>
      <c r="C637" s="14">
        <v>45686.0</v>
      </c>
      <c r="D637" s="15" t="s">
        <v>36</v>
      </c>
      <c r="E637" s="15" t="s">
        <v>12</v>
      </c>
      <c r="F637" s="16">
        <v>1.33</v>
      </c>
      <c r="G637" s="16">
        <v>100.0</v>
      </c>
      <c r="H637" s="47">
        <f t="shared" si="38"/>
        <v>133</v>
      </c>
      <c r="I637" s="48"/>
    </row>
    <row r="638">
      <c r="A638" s="41"/>
      <c r="B638" s="42"/>
      <c r="C638" s="7">
        <v>45686.0</v>
      </c>
      <c r="D638" s="8" t="s">
        <v>36</v>
      </c>
      <c r="E638" s="8" t="s">
        <v>13</v>
      </c>
      <c r="F638" s="9">
        <v>1.33</v>
      </c>
      <c r="G638" s="9">
        <v>100.0</v>
      </c>
      <c r="H638" s="43">
        <f t="shared" si="38"/>
        <v>133</v>
      </c>
      <c r="I638" s="44"/>
    </row>
    <row r="639">
      <c r="A639" s="45"/>
      <c r="B639" s="46"/>
      <c r="C639" s="14">
        <v>45686.0</v>
      </c>
      <c r="D639" s="15" t="s">
        <v>31</v>
      </c>
      <c r="E639" s="15" t="s">
        <v>19</v>
      </c>
      <c r="F639" s="16">
        <v>1.33</v>
      </c>
      <c r="G639" s="16">
        <v>100.0</v>
      </c>
      <c r="H639" s="47">
        <f t="shared" si="38"/>
        <v>133</v>
      </c>
      <c r="I639" s="48"/>
    </row>
    <row r="640">
      <c r="A640" s="41"/>
      <c r="B640" s="42"/>
      <c r="C640" s="7">
        <v>45686.0</v>
      </c>
      <c r="D640" s="8" t="s">
        <v>31</v>
      </c>
      <c r="E640" s="8" t="s">
        <v>12</v>
      </c>
      <c r="F640" s="9">
        <v>1.33</v>
      </c>
      <c r="G640" s="9">
        <v>100.0</v>
      </c>
      <c r="H640" s="43">
        <f t="shared" si="38"/>
        <v>133</v>
      </c>
      <c r="I640" s="44"/>
    </row>
    <row r="641">
      <c r="A641" s="45"/>
      <c r="B641" s="46"/>
      <c r="C641" s="14">
        <v>45686.0</v>
      </c>
      <c r="D641" s="15" t="s">
        <v>31</v>
      </c>
      <c r="E641" s="15" t="s">
        <v>10</v>
      </c>
      <c r="F641" s="16">
        <v>1.33</v>
      </c>
      <c r="G641" s="16">
        <v>100.0</v>
      </c>
      <c r="H641" s="47">
        <f t="shared" si="38"/>
        <v>133</v>
      </c>
      <c r="I641" s="48"/>
    </row>
    <row r="642">
      <c r="A642" s="41"/>
      <c r="B642" s="42"/>
      <c r="C642" s="7">
        <v>45686.0</v>
      </c>
      <c r="D642" s="8" t="s">
        <v>47</v>
      </c>
      <c r="E642" s="8" t="s">
        <v>10</v>
      </c>
      <c r="F642" s="9">
        <v>1.0</v>
      </c>
      <c r="G642" s="9">
        <v>100.0</v>
      </c>
      <c r="H642" s="43">
        <f t="shared" si="38"/>
        <v>100</v>
      </c>
      <c r="I642" s="44"/>
    </row>
    <row r="643">
      <c r="A643" s="45"/>
      <c r="B643" s="46"/>
      <c r="C643" s="14">
        <v>45686.0</v>
      </c>
      <c r="D643" s="15" t="s">
        <v>47</v>
      </c>
      <c r="E643" s="15" t="s">
        <v>12</v>
      </c>
      <c r="F643" s="16">
        <v>1.0</v>
      </c>
      <c r="G643" s="16">
        <v>100.0</v>
      </c>
      <c r="H643" s="47">
        <f t="shared" si="38"/>
        <v>100</v>
      </c>
      <c r="I643" s="48"/>
    </row>
    <row r="644">
      <c r="A644" s="41"/>
      <c r="B644" s="42"/>
      <c r="C644" s="7">
        <v>45686.0</v>
      </c>
      <c r="D644" s="8" t="s">
        <v>47</v>
      </c>
      <c r="E644" s="8" t="s">
        <v>13</v>
      </c>
      <c r="F644" s="9">
        <v>1.0</v>
      </c>
      <c r="G644" s="9">
        <v>100.0</v>
      </c>
      <c r="H644" s="43">
        <f t="shared" si="38"/>
        <v>100</v>
      </c>
      <c r="I644" s="44"/>
    </row>
    <row r="645">
      <c r="A645" s="45"/>
      <c r="B645" s="46"/>
      <c r="C645" s="14">
        <v>45686.0</v>
      </c>
      <c r="D645" s="15" t="s">
        <v>42</v>
      </c>
      <c r="E645" s="15" t="s">
        <v>19</v>
      </c>
      <c r="F645" s="16">
        <v>1.25</v>
      </c>
      <c r="G645" s="16">
        <v>100.0</v>
      </c>
      <c r="H645" s="47">
        <f t="shared" si="38"/>
        <v>125</v>
      </c>
      <c r="I645" s="48"/>
    </row>
    <row r="646">
      <c r="A646" s="41"/>
      <c r="B646" s="42"/>
      <c r="C646" s="7">
        <v>45686.0</v>
      </c>
      <c r="D646" s="8" t="s">
        <v>42</v>
      </c>
      <c r="E646" s="8" t="s">
        <v>12</v>
      </c>
      <c r="F646" s="9">
        <v>1.25</v>
      </c>
      <c r="G646" s="9">
        <v>100.0</v>
      </c>
      <c r="H646" s="43">
        <f t="shared" si="38"/>
        <v>125</v>
      </c>
      <c r="I646" s="44"/>
    </row>
    <row r="647">
      <c r="A647" s="45"/>
      <c r="B647" s="46"/>
      <c r="C647" s="14">
        <v>45686.0</v>
      </c>
      <c r="D647" s="15" t="s">
        <v>23</v>
      </c>
      <c r="E647" s="15" t="s">
        <v>12</v>
      </c>
      <c r="F647" s="16">
        <v>0.33</v>
      </c>
      <c r="G647" s="16">
        <v>100.0</v>
      </c>
      <c r="H647" s="47">
        <f t="shared" si="38"/>
        <v>33</v>
      </c>
      <c r="I647" s="48"/>
    </row>
    <row r="648">
      <c r="A648" s="41"/>
      <c r="B648" s="42"/>
      <c r="C648" s="7">
        <v>45686.0</v>
      </c>
      <c r="D648" s="8" t="s">
        <v>23</v>
      </c>
      <c r="E648" s="8" t="s">
        <v>10</v>
      </c>
      <c r="F648" s="9">
        <v>0.33</v>
      </c>
      <c r="G648" s="9">
        <v>100.0</v>
      </c>
      <c r="H648" s="43">
        <f t="shared" si="38"/>
        <v>33</v>
      </c>
      <c r="I648" s="44"/>
    </row>
    <row r="649">
      <c r="A649" s="45"/>
      <c r="B649" s="46"/>
      <c r="C649" s="14">
        <v>45686.0</v>
      </c>
      <c r="D649" s="15" t="s">
        <v>23</v>
      </c>
      <c r="E649" s="15" t="s">
        <v>13</v>
      </c>
      <c r="F649" s="16">
        <v>0.33</v>
      </c>
      <c r="G649" s="16">
        <v>100.0</v>
      </c>
      <c r="H649" s="47">
        <f t="shared" si="38"/>
        <v>33</v>
      </c>
      <c r="I649" s="48"/>
    </row>
    <row r="650">
      <c r="A650" s="5"/>
      <c r="B650" s="6"/>
      <c r="C650" s="29">
        <v>45687.0</v>
      </c>
      <c r="D650" s="30" t="s">
        <v>31</v>
      </c>
      <c r="E650" s="31" t="s">
        <v>19</v>
      </c>
      <c r="F650" s="32">
        <v>2.0</v>
      </c>
      <c r="G650" s="32">
        <v>100.0</v>
      </c>
      <c r="H650" s="33">
        <v>200.0</v>
      </c>
      <c r="I650" s="24" t="s">
        <v>11</v>
      </c>
    </row>
    <row r="651">
      <c r="A651" s="45"/>
      <c r="B651" s="46"/>
      <c r="C651" s="14">
        <v>45687.0</v>
      </c>
      <c r="D651" s="15" t="s">
        <v>42</v>
      </c>
      <c r="E651" s="15" t="s">
        <v>12</v>
      </c>
      <c r="F651" s="16">
        <v>0.5</v>
      </c>
      <c r="G651" s="16">
        <v>100.0</v>
      </c>
      <c r="H651" s="47">
        <f t="shared" ref="H651:H671" si="39">F651*G651</f>
        <v>50</v>
      </c>
      <c r="I651" s="48"/>
    </row>
    <row r="652">
      <c r="A652" s="41"/>
      <c r="B652" s="42"/>
      <c r="C652" s="7">
        <v>45687.0</v>
      </c>
      <c r="D652" s="8" t="s">
        <v>42</v>
      </c>
      <c r="E652" s="8" t="s">
        <v>19</v>
      </c>
      <c r="F652" s="9">
        <v>0.5</v>
      </c>
      <c r="G652" s="9">
        <v>100.0</v>
      </c>
      <c r="H652" s="43">
        <f t="shared" si="39"/>
        <v>50</v>
      </c>
      <c r="I652" s="44"/>
    </row>
    <row r="653">
      <c r="A653" s="45"/>
      <c r="B653" s="46"/>
      <c r="C653" s="14">
        <v>45687.0</v>
      </c>
      <c r="D653" s="15" t="s">
        <v>54</v>
      </c>
      <c r="E653" s="15" t="s">
        <v>10</v>
      </c>
      <c r="F653" s="16">
        <v>1.0</v>
      </c>
      <c r="G653" s="16">
        <v>100.0</v>
      </c>
      <c r="H653" s="47">
        <f t="shared" si="39"/>
        <v>100</v>
      </c>
      <c r="I653" s="48"/>
    </row>
    <row r="654">
      <c r="A654" s="41"/>
      <c r="B654" s="42"/>
      <c r="C654" s="7">
        <v>45687.0</v>
      </c>
      <c r="D654" s="8" t="s">
        <v>54</v>
      </c>
      <c r="E654" s="8" t="s">
        <v>12</v>
      </c>
      <c r="F654" s="9">
        <v>1.0</v>
      </c>
      <c r="G654" s="9">
        <v>100.0</v>
      </c>
      <c r="H654" s="43">
        <f t="shared" si="39"/>
        <v>100</v>
      </c>
      <c r="I654" s="44"/>
    </row>
    <row r="655">
      <c r="A655" s="45"/>
      <c r="B655" s="46"/>
      <c r="C655" s="14">
        <v>45687.0</v>
      </c>
      <c r="D655" s="15" t="s">
        <v>15</v>
      </c>
      <c r="E655" s="15" t="s">
        <v>12</v>
      </c>
      <c r="F655" s="16">
        <v>1.0</v>
      </c>
      <c r="G655" s="16">
        <v>100.0</v>
      </c>
      <c r="H655" s="47">
        <f t="shared" si="39"/>
        <v>100</v>
      </c>
      <c r="I655" s="48"/>
    </row>
    <row r="656">
      <c r="A656" s="41"/>
      <c r="B656" s="42"/>
      <c r="C656" s="7">
        <v>45687.0</v>
      </c>
      <c r="D656" s="8" t="s">
        <v>15</v>
      </c>
      <c r="E656" s="8" t="s">
        <v>13</v>
      </c>
      <c r="F656" s="9">
        <v>1.0</v>
      </c>
      <c r="G656" s="9">
        <v>100.0</v>
      </c>
      <c r="H656" s="43">
        <f t="shared" si="39"/>
        <v>100</v>
      </c>
      <c r="I656" s="44"/>
    </row>
    <row r="657">
      <c r="A657" s="45"/>
      <c r="B657" s="46"/>
      <c r="C657" s="14">
        <v>45687.0</v>
      </c>
      <c r="D657" s="15" t="s">
        <v>18</v>
      </c>
      <c r="E657" s="15" t="s">
        <v>32</v>
      </c>
      <c r="F657" s="16">
        <v>0.5</v>
      </c>
      <c r="G657" s="16">
        <v>90.0</v>
      </c>
      <c r="H657" s="47">
        <f t="shared" si="39"/>
        <v>45</v>
      </c>
      <c r="I657" s="48"/>
    </row>
    <row r="658">
      <c r="A658" s="41"/>
      <c r="B658" s="42"/>
      <c r="C658" s="7">
        <v>45687.0</v>
      </c>
      <c r="D658" s="8" t="s">
        <v>18</v>
      </c>
      <c r="E658" s="8" t="s">
        <v>13</v>
      </c>
      <c r="F658" s="9">
        <v>0.5</v>
      </c>
      <c r="G658" s="9">
        <v>90.0</v>
      </c>
      <c r="H658" s="43">
        <f t="shared" si="39"/>
        <v>45</v>
      </c>
      <c r="I658" s="44"/>
    </row>
    <row r="659">
      <c r="A659" s="45"/>
      <c r="B659" s="46"/>
      <c r="C659" s="14">
        <v>45687.0</v>
      </c>
      <c r="D659" s="15" t="s">
        <v>52</v>
      </c>
      <c r="E659" s="15" t="s">
        <v>10</v>
      </c>
      <c r="F659" s="16">
        <v>1.0</v>
      </c>
      <c r="G659" s="16">
        <v>100.0</v>
      </c>
      <c r="H659" s="47">
        <f t="shared" si="39"/>
        <v>100</v>
      </c>
      <c r="I659" s="48"/>
    </row>
    <row r="660">
      <c r="A660" s="41"/>
      <c r="B660" s="42"/>
      <c r="C660" s="7">
        <v>45687.0</v>
      </c>
      <c r="D660" s="8" t="s">
        <v>52</v>
      </c>
      <c r="E660" s="8" t="s">
        <v>12</v>
      </c>
      <c r="F660" s="9">
        <v>1.0</v>
      </c>
      <c r="G660" s="9">
        <v>100.0</v>
      </c>
      <c r="H660" s="43">
        <f t="shared" si="39"/>
        <v>100</v>
      </c>
      <c r="I660" s="44"/>
    </row>
    <row r="661">
      <c r="A661" s="45"/>
      <c r="B661" s="46"/>
      <c r="C661" s="14">
        <v>45687.0</v>
      </c>
      <c r="D661" s="15" t="s">
        <v>52</v>
      </c>
      <c r="E661" s="15" t="s">
        <v>13</v>
      </c>
      <c r="F661" s="16">
        <v>1.0</v>
      </c>
      <c r="G661" s="16">
        <v>100.0</v>
      </c>
      <c r="H661" s="47">
        <f t="shared" si="39"/>
        <v>100</v>
      </c>
      <c r="I661" s="48"/>
    </row>
    <row r="662">
      <c r="A662" s="41"/>
      <c r="B662" s="42"/>
      <c r="C662" s="7">
        <v>45687.0</v>
      </c>
      <c r="D662" s="8" t="s">
        <v>52</v>
      </c>
      <c r="E662" s="8" t="s">
        <v>38</v>
      </c>
      <c r="F662" s="9">
        <v>1.0</v>
      </c>
      <c r="G662" s="9">
        <v>100.0</v>
      </c>
      <c r="H662" s="43">
        <f t="shared" si="39"/>
        <v>100</v>
      </c>
      <c r="I662" s="44"/>
    </row>
    <row r="663">
      <c r="A663" s="45"/>
      <c r="B663" s="46"/>
      <c r="C663" s="14">
        <v>45687.0</v>
      </c>
      <c r="D663" s="15" t="s">
        <v>52</v>
      </c>
      <c r="E663" s="15" t="s">
        <v>32</v>
      </c>
      <c r="F663" s="16">
        <v>1.0</v>
      </c>
      <c r="G663" s="16">
        <v>100.0</v>
      </c>
      <c r="H663" s="47">
        <f t="shared" si="39"/>
        <v>100</v>
      </c>
      <c r="I663" s="48"/>
    </row>
    <row r="664">
      <c r="A664" s="41"/>
      <c r="B664" s="42"/>
      <c r="C664" s="7">
        <v>45687.0</v>
      </c>
      <c r="D664" s="8" t="s">
        <v>41</v>
      </c>
      <c r="E664" s="8" t="s">
        <v>12</v>
      </c>
      <c r="F664" s="9">
        <v>0.5</v>
      </c>
      <c r="G664" s="9">
        <v>100.0</v>
      </c>
      <c r="H664" s="43">
        <f t="shared" si="39"/>
        <v>50</v>
      </c>
      <c r="I664" s="44"/>
    </row>
    <row r="665">
      <c r="A665" s="45"/>
      <c r="B665" s="46"/>
      <c r="C665" s="14">
        <v>45687.0</v>
      </c>
      <c r="D665" s="15" t="s">
        <v>41</v>
      </c>
      <c r="E665" s="15" t="s">
        <v>10</v>
      </c>
      <c r="F665" s="16">
        <v>0.5</v>
      </c>
      <c r="G665" s="16">
        <v>100.0</v>
      </c>
      <c r="H665" s="47">
        <f t="shared" si="39"/>
        <v>50</v>
      </c>
      <c r="I665" s="48"/>
    </row>
    <row r="666">
      <c r="A666" s="41"/>
      <c r="B666" s="42"/>
      <c r="C666" s="7">
        <v>45687.0</v>
      </c>
      <c r="D666" s="8" t="s">
        <v>41</v>
      </c>
      <c r="E666" s="8" t="s">
        <v>13</v>
      </c>
      <c r="F666" s="9">
        <v>0.5</v>
      </c>
      <c r="G666" s="9">
        <v>100.0</v>
      </c>
      <c r="H666" s="43">
        <f t="shared" si="39"/>
        <v>50</v>
      </c>
      <c r="I666" s="44"/>
    </row>
    <row r="667">
      <c r="A667" s="45"/>
      <c r="B667" s="46"/>
      <c r="C667" s="14">
        <v>45687.0</v>
      </c>
      <c r="D667" s="15" t="s">
        <v>48</v>
      </c>
      <c r="E667" s="15" t="s">
        <v>10</v>
      </c>
      <c r="F667" s="16">
        <v>2.5</v>
      </c>
      <c r="G667" s="16">
        <v>60.0</v>
      </c>
      <c r="H667" s="47">
        <f t="shared" si="39"/>
        <v>150</v>
      </c>
      <c r="I667" s="48"/>
    </row>
    <row r="668">
      <c r="A668" s="41"/>
      <c r="B668" s="42"/>
      <c r="C668" s="7">
        <v>45687.0</v>
      </c>
      <c r="D668" s="8" t="s">
        <v>48</v>
      </c>
      <c r="E668" s="8" t="s">
        <v>13</v>
      </c>
      <c r="F668" s="9">
        <v>2.5</v>
      </c>
      <c r="G668" s="9">
        <v>60.0</v>
      </c>
      <c r="H668" s="43">
        <f t="shared" si="39"/>
        <v>150</v>
      </c>
      <c r="I668" s="44"/>
    </row>
    <row r="669">
      <c r="A669" s="45"/>
      <c r="B669" s="46"/>
      <c r="C669" s="14">
        <v>45687.0</v>
      </c>
      <c r="D669" s="15" t="s">
        <v>56</v>
      </c>
      <c r="E669" s="15" t="s">
        <v>10</v>
      </c>
      <c r="F669" s="16">
        <v>2.33</v>
      </c>
      <c r="G669" s="16">
        <v>75.0</v>
      </c>
      <c r="H669" s="47">
        <f t="shared" si="39"/>
        <v>174.75</v>
      </c>
      <c r="I669" s="48"/>
    </row>
    <row r="670">
      <c r="A670" s="41"/>
      <c r="B670" s="42"/>
      <c r="C670" s="7">
        <v>45687.0</v>
      </c>
      <c r="D670" s="8" t="s">
        <v>56</v>
      </c>
      <c r="E670" s="8" t="s">
        <v>13</v>
      </c>
      <c r="F670" s="9">
        <v>2.33</v>
      </c>
      <c r="G670" s="9">
        <v>75.0</v>
      </c>
      <c r="H670" s="43">
        <f t="shared" si="39"/>
        <v>174.75</v>
      </c>
      <c r="I670" s="44"/>
    </row>
    <row r="671">
      <c r="A671" s="45"/>
      <c r="B671" s="46"/>
      <c r="C671" s="14">
        <v>45687.0</v>
      </c>
      <c r="D671" s="15" t="s">
        <v>56</v>
      </c>
      <c r="E671" s="15" t="s">
        <v>32</v>
      </c>
      <c r="F671" s="16">
        <v>2.33</v>
      </c>
      <c r="G671" s="16">
        <v>75.0</v>
      </c>
      <c r="H671" s="47">
        <f t="shared" si="39"/>
        <v>174.75</v>
      </c>
      <c r="I671" s="48"/>
    </row>
    <row r="672">
      <c r="A672" s="5"/>
      <c r="B672" s="6"/>
      <c r="C672" s="29">
        <v>45688.0</v>
      </c>
      <c r="D672" s="30" t="s">
        <v>42</v>
      </c>
      <c r="E672" s="31" t="s">
        <v>19</v>
      </c>
      <c r="F672" s="32">
        <v>1.0</v>
      </c>
      <c r="G672" s="32">
        <v>100.0</v>
      </c>
      <c r="H672" s="33">
        <v>100.0</v>
      </c>
      <c r="I672" s="24" t="s">
        <v>30</v>
      </c>
    </row>
    <row r="673">
      <c r="A673" s="12"/>
      <c r="B673" s="13"/>
      <c r="C673" s="34">
        <v>45688.0</v>
      </c>
      <c r="D673" s="38" t="s">
        <v>31</v>
      </c>
      <c r="E673" s="39" t="s">
        <v>19</v>
      </c>
      <c r="F673" s="40">
        <v>2.0</v>
      </c>
      <c r="G673" s="40">
        <v>100.0</v>
      </c>
      <c r="H673" s="36">
        <v>200.0</v>
      </c>
      <c r="I673" s="23" t="s">
        <v>11</v>
      </c>
    </row>
    <row r="674">
      <c r="A674" s="41"/>
      <c r="B674" s="42"/>
      <c r="C674" s="7">
        <v>45688.0</v>
      </c>
      <c r="D674" s="8" t="s">
        <v>22</v>
      </c>
      <c r="E674" s="8" t="s">
        <v>10</v>
      </c>
      <c r="F674" s="9">
        <v>0.67</v>
      </c>
      <c r="G674" s="9">
        <v>100.0</v>
      </c>
      <c r="H674" s="43">
        <f t="shared" ref="H674:H692" si="40">F674*G674</f>
        <v>67</v>
      </c>
      <c r="I674" s="44"/>
    </row>
    <row r="675">
      <c r="A675" s="45"/>
      <c r="B675" s="46"/>
      <c r="C675" s="14">
        <v>45688.0</v>
      </c>
      <c r="D675" s="15" t="s">
        <v>22</v>
      </c>
      <c r="E675" s="15" t="s">
        <v>12</v>
      </c>
      <c r="F675" s="16">
        <v>0.67</v>
      </c>
      <c r="G675" s="16">
        <v>100.0</v>
      </c>
      <c r="H675" s="47">
        <f t="shared" si="40"/>
        <v>67</v>
      </c>
      <c r="I675" s="48"/>
    </row>
    <row r="676">
      <c r="A676" s="41"/>
      <c r="B676" s="42"/>
      <c r="C676" s="7">
        <v>45688.0</v>
      </c>
      <c r="D676" s="8" t="s">
        <v>22</v>
      </c>
      <c r="E676" s="8" t="s">
        <v>13</v>
      </c>
      <c r="F676" s="9">
        <v>0.67</v>
      </c>
      <c r="G676" s="9">
        <v>100.0</v>
      </c>
      <c r="H676" s="43">
        <f t="shared" si="40"/>
        <v>67</v>
      </c>
      <c r="I676" s="44"/>
    </row>
    <row r="677">
      <c r="A677" s="45"/>
      <c r="B677" s="46"/>
      <c r="C677" s="14">
        <v>45688.0</v>
      </c>
      <c r="D677" s="15" t="s">
        <v>43</v>
      </c>
      <c r="E677" s="15" t="s">
        <v>10</v>
      </c>
      <c r="F677" s="16">
        <v>1.5</v>
      </c>
      <c r="G677" s="16">
        <v>100.0</v>
      </c>
      <c r="H677" s="47">
        <f t="shared" si="40"/>
        <v>150</v>
      </c>
      <c r="I677" s="48"/>
    </row>
    <row r="678">
      <c r="A678" s="41"/>
      <c r="B678" s="42"/>
      <c r="C678" s="7">
        <v>45688.0</v>
      </c>
      <c r="D678" s="8" t="s">
        <v>43</v>
      </c>
      <c r="E678" s="8" t="s">
        <v>12</v>
      </c>
      <c r="F678" s="9">
        <v>1.5</v>
      </c>
      <c r="G678" s="9">
        <v>100.0</v>
      </c>
      <c r="H678" s="43">
        <f t="shared" si="40"/>
        <v>150</v>
      </c>
      <c r="I678" s="44"/>
    </row>
    <row r="679">
      <c r="A679" s="45"/>
      <c r="B679" s="46"/>
      <c r="C679" s="14">
        <v>45688.0</v>
      </c>
      <c r="D679" s="15" t="s">
        <v>23</v>
      </c>
      <c r="E679" s="15" t="s">
        <v>32</v>
      </c>
      <c r="F679" s="16">
        <v>0.5</v>
      </c>
      <c r="G679" s="16">
        <v>100.0</v>
      </c>
      <c r="H679" s="47">
        <f t="shared" si="40"/>
        <v>50</v>
      </c>
      <c r="I679" s="48"/>
    </row>
    <row r="680">
      <c r="A680" s="41"/>
      <c r="B680" s="42"/>
      <c r="C680" s="7">
        <v>45688.0</v>
      </c>
      <c r="D680" s="8" t="s">
        <v>23</v>
      </c>
      <c r="E680" s="8" t="s">
        <v>13</v>
      </c>
      <c r="F680" s="9">
        <v>0.5</v>
      </c>
      <c r="G680" s="9">
        <v>100.0</v>
      </c>
      <c r="H680" s="43">
        <f t="shared" si="40"/>
        <v>50</v>
      </c>
      <c r="I680" s="44"/>
    </row>
    <row r="681">
      <c r="A681" s="45"/>
      <c r="B681" s="46"/>
      <c r="C681" s="14">
        <v>45688.0</v>
      </c>
      <c r="D681" s="15" t="s">
        <v>23</v>
      </c>
      <c r="E681" s="15" t="s">
        <v>12</v>
      </c>
      <c r="F681" s="16">
        <v>0.5</v>
      </c>
      <c r="G681" s="16">
        <v>100.0</v>
      </c>
      <c r="H681" s="47">
        <f t="shared" si="40"/>
        <v>50</v>
      </c>
      <c r="I681" s="48"/>
    </row>
    <row r="682">
      <c r="A682" s="41"/>
      <c r="B682" s="42"/>
      <c r="C682" s="7">
        <v>45688.0</v>
      </c>
      <c r="D682" s="8" t="s">
        <v>23</v>
      </c>
      <c r="E682" s="8" t="s">
        <v>10</v>
      </c>
      <c r="F682" s="9">
        <v>0.5</v>
      </c>
      <c r="G682" s="9">
        <v>100.0</v>
      </c>
      <c r="H682" s="43">
        <f t="shared" si="40"/>
        <v>50</v>
      </c>
      <c r="I682" s="44"/>
    </row>
    <row r="683">
      <c r="A683" s="45"/>
      <c r="B683" s="46"/>
      <c r="C683" s="14">
        <v>45688.0</v>
      </c>
      <c r="D683" s="15" t="s">
        <v>9</v>
      </c>
      <c r="E683" s="15" t="s">
        <v>10</v>
      </c>
      <c r="F683" s="16">
        <v>1.33</v>
      </c>
      <c r="G683" s="16">
        <v>100.0</v>
      </c>
      <c r="H683" s="47">
        <f t="shared" si="40"/>
        <v>133</v>
      </c>
      <c r="I683" s="18" t="s">
        <v>11</v>
      </c>
    </row>
    <row r="684">
      <c r="A684" s="41"/>
      <c r="B684" s="42"/>
      <c r="C684" s="7">
        <v>45688.0</v>
      </c>
      <c r="D684" s="8" t="s">
        <v>9</v>
      </c>
      <c r="E684" s="8" t="s">
        <v>12</v>
      </c>
      <c r="F684" s="9">
        <v>1.33</v>
      </c>
      <c r="G684" s="9">
        <v>100.0</v>
      </c>
      <c r="H684" s="43">
        <f t="shared" si="40"/>
        <v>133</v>
      </c>
      <c r="I684" s="11" t="s">
        <v>11</v>
      </c>
    </row>
    <row r="685">
      <c r="A685" s="45"/>
      <c r="B685" s="46"/>
      <c r="C685" s="14">
        <v>45688.0</v>
      </c>
      <c r="D685" s="15" t="s">
        <v>9</v>
      </c>
      <c r="E685" s="15" t="s">
        <v>13</v>
      </c>
      <c r="F685" s="16">
        <v>1.33</v>
      </c>
      <c r="G685" s="16">
        <v>100.0</v>
      </c>
      <c r="H685" s="47">
        <f t="shared" si="40"/>
        <v>133</v>
      </c>
      <c r="I685" s="18" t="s">
        <v>11</v>
      </c>
    </row>
    <row r="686">
      <c r="A686" s="41"/>
      <c r="B686" s="42"/>
      <c r="C686" s="7">
        <v>45688.0</v>
      </c>
      <c r="D686" s="8" t="s">
        <v>53</v>
      </c>
      <c r="E686" s="8" t="s">
        <v>10</v>
      </c>
      <c r="F686" s="9">
        <v>0.75</v>
      </c>
      <c r="G686" s="9">
        <v>100.0</v>
      </c>
      <c r="H686" s="43">
        <f t="shared" si="40"/>
        <v>75</v>
      </c>
      <c r="I686" s="44"/>
    </row>
    <row r="687">
      <c r="A687" s="45"/>
      <c r="B687" s="46"/>
      <c r="C687" s="14">
        <v>45688.0</v>
      </c>
      <c r="D687" s="15" t="s">
        <v>53</v>
      </c>
      <c r="E687" s="15" t="s">
        <v>12</v>
      </c>
      <c r="F687" s="16">
        <v>0.75</v>
      </c>
      <c r="G687" s="16">
        <v>100.0</v>
      </c>
      <c r="H687" s="47">
        <f t="shared" si="40"/>
        <v>75</v>
      </c>
      <c r="I687" s="48"/>
    </row>
    <row r="688">
      <c r="A688" s="41"/>
      <c r="B688" s="42"/>
      <c r="C688" s="7">
        <v>45688.0</v>
      </c>
      <c r="D688" s="8" t="s">
        <v>53</v>
      </c>
      <c r="E688" s="8" t="s">
        <v>13</v>
      </c>
      <c r="F688" s="9">
        <v>0.75</v>
      </c>
      <c r="G688" s="9">
        <v>100.0</v>
      </c>
      <c r="H688" s="43">
        <f t="shared" si="40"/>
        <v>75</v>
      </c>
      <c r="I688" s="44"/>
    </row>
    <row r="689">
      <c r="A689" s="45"/>
      <c r="B689" s="46"/>
      <c r="C689" s="14">
        <v>45688.0</v>
      </c>
      <c r="D689" s="15" t="s">
        <v>53</v>
      </c>
      <c r="E689" s="15" t="s">
        <v>32</v>
      </c>
      <c r="F689" s="16">
        <v>0.75</v>
      </c>
      <c r="G689" s="16">
        <v>100.0</v>
      </c>
      <c r="H689" s="47">
        <f t="shared" si="40"/>
        <v>75</v>
      </c>
      <c r="I689" s="48"/>
    </row>
    <row r="690">
      <c r="A690" s="41"/>
      <c r="B690" s="42"/>
      <c r="C690" s="7">
        <v>45688.0</v>
      </c>
      <c r="D690" s="8" t="s">
        <v>48</v>
      </c>
      <c r="E690" s="8" t="s">
        <v>13</v>
      </c>
      <c r="F690" s="9">
        <v>5.0</v>
      </c>
      <c r="G690" s="9">
        <v>55.0</v>
      </c>
      <c r="H690" s="43">
        <f t="shared" si="40"/>
        <v>275</v>
      </c>
      <c r="I690" s="44"/>
    </row>
    <row r="691">
      <c r="A691" s="45"/>
      <c r="B691" s="46"/>
      <c r="C691" s="14">
        <v>45688.0</v>
      </c>
      <c r="D691" s="15" t="s">
        <v>48</v>
      </c>
      <c r="E691" s="15" t="s">
        <v>32</v>
      </c>
      <c r="F691" s="16">
        <v>5.0</v>
      </c>
      <c r="G691" s="16">
        <v>55.0</v>
      </c>
      <c r="H691" s="47">
        <f t="shared" si="40"/>
        <v>275</v>
      </c>
      <c r="I691" s="48"/>
    </row>
    <row r="692">
      <c r="A692" s="41"/>
      <c r="B692" s="42"/>
      <c r="C692" s="7">
        <v>45688.0</v>
      </c>
      <c r="D692" s="8" t="s">
        <v>48</v>
      </c>
      <c r="E692" s="8" t="s">
        <v>12</v>
      </c>
      <c r="F692" s="9">
        <v>5.0</v>
      </c>
      <c r="G692" s="9">
        <v>55.0</v>
      </c>
      <c r="H692" s="43">
        <f t="shared" si="40"/>
        <v>275</v>
      </c>
      <c r="I692" s="44"/>
    </row>
    <row r="693">
      <c r="A693" s="12"/>
      <c r="B693" s="13"/>
      <c r="C693" s="34">
        <v>45689.0</v>
      </c>
      <c r="D693" s="38" t="s">
        <v>42</v>
      </c>
      <c r="E693" s="39" t="s">
        <v>19</v>
      </c>
      <c r="F693" s="40">
        <v>0.5</v>
      </c>
      <c r="G693" s="40">
        <v>100.0</v>
      </c>
      <c r="H693" s="36">
        <v>50.0</v>
      </c>
      <c r="I693" s="23" t="s">
        <v>30</v>
      </c>
    </row>
    <row r="694">
      <c r="A694" s="41"/>
      <c r="B694" s="42"/>
      <c r="C694" s="7">
        <v>45689.0</v>
      </c>
      <c r="D694" s="8" t="s">
        <v>26</v>
      </c>
      <c r="E694" s="8" t="s">
        <v>10</v>
      </c>
      <c r="F694" s="9">
        <v>1.0</v>
      </c>
      <c r="G694" s="9">
        <v>100.0</v>
      </c>
      <c r="H694" s="43">
        <f t="shared" ref="H694:H705" si="41">F694*G694</f>
        <v>100</v>
      </c>
      <c r="I694" s="44"/>
    </row>
    <row r="695">
      <c r="A695" s="45"/>
      <c r="B695" s="46"/>
      <c r="C695" s="14">
        <v>45689.0</v>
      </c>
      <c r="D695" s="15" t="s">
        <v>26</v>
      </c>
      <c r="E695" s="15" t="s">
        <v>12</v>
      </c>
      <c r="F695" s="16">
        <v>1.0</v>
      </c>
      <c r="G695" s="16">
        <v>100.0</v>
      </c>
      <c r="H695" s="47">
        <f t="shared" si="41"/>
        <v>100</v>
      </c>
      <c r="I695" s="48"/>
    </row>
    <row r="696">
      <c r="A696" s="41"/>
      <c r="B696" s="42"/>
      <c r="C696" s="7">
        <v>45689.0</v>
      </c>
      <c r="D696" s="8" t="s">
        <v>54</v>
      </c>
      <c r="E696" s="8" t="s">
        <v>10</v>
      </c>
      <c r="F696" s="9">
        <v>1.0</v>
      </c>
      <c r="G696" s="9">
        <v>100.0</v>
      </c>
      <c r="H696" s="43">
        <f t="shared" si="41"/>
        <v>100</v>
      </c>
      <c r="I696" s="44"/>
    </row>
    <row r="697">
      <c r="A697" s="45"/>
      <c r="B697" s="46"/>
      <c r="C697" s="14">
        <v>45689.0</v>
      </c>
      <c r="D697" s="15" t="s">
        <v>54</v>
      </c>
      <c r="E697" s="15" t="s">
        <v>12</v>
      </c>
      <c r="F697" s="16">
        <v>1.0</v>
      </c>
      <c r="G697" s="16">
        <v>100.0</v>
      </c>
      <c r="H697" s="47">
        <f t="shared" si="41"/>
        <v>100</v>
      </c>
      <c r="I697" s="48"/>
    </row>
    <row r="698">
      <c r="A698" s="41"/>
      <c r="B698" s="42"/>
      <c r="C698" s="7">
        <v>45689.0</v>
      </c>
      <c r="D698" s="8" t="s">
        <v>27</v>
      </c>
      <c r="E698" s="8" t="s">
        <v>12</v>
      </c>
      <c r="F698" s="9">
        <v>1.0</v>
      </c>
      <c r="G698" s="9">
        <v>100.0</v>
      </c>
      <c r="H698" s="43">
        <f t="shared" si="41"/>
        <v>100</v>
      </c>
      <c r="I698" s="44"/>
    </row>
    <row r="699">
      <c r="A699" s="45"/>
      <c r="B699" s="46"/>
      <c r="C699" s="14">
        <v>45689.0</v>
      </c>
      <c r="D699" s="15" t="s">
        <v>27</v>
      </c>
      <c r="E699" s="15" t="s">
        <v>13</v>
      </c>
      <c r="F699" s="16">
        <v>1.0</v>
      </c>
      <c r="G699" s="16">
        <v>100.0</v>
      </c>
      <c r="H699" s="47">
        <f t="shared" si="41"/>
        <v>100</v>
      </c>
      <c r="I699" s="48"/>
    </row>
    <row r="700">
      <c r="A700" s="41"/>
      <c r="B700" s="42"/>
      <c r="C700" s="7">
        <v>45689.0</v>
      </c>
      <c r="D700" s="8" t="s">
        <v>23</v>
      </c>
      <c r="E700" s="8" t="s">
        <v>10</v>
      </c>
      <c r="F700" s="9">
        <v>0.33</v>
      </c>
      <c r="G700" s="9">
        <v>100.0</v>
      </c>
      <c r="H700" s="43">
        <f t="shared" si="41"/>
        <v>33</v>
      </c>
      <c r="I700" s="44"/>
    </row>
    <row r="701">
      <c r="A701" s="45"/>
      <c r="B701" s="46"/>
      <c r="C701" s="14">
        <v>45689.0</v>
      </c>
      <c r="D701" s="15" t="s">
        <v>23</v>
      </c>
      <c r="E701" s="15" t="s">
        <v>12</v>
      </c>
      <c r="F701" s="16">
        <v>0.33</v>
      </c>
      <c r="G701" s="16">
        <v>100.0</v>
      </c>
      <c r="H701" s="47">
        <f t="shared" si="41"/>
        <v>33</v>
      </c>
      <c r="I701" s="48"/>
    </row>
    <row r="702">
      <c r="A702" s="41"/>
      <c r="B702" s="42"/>
      <c r="C702" s="7">
        <v>45689.0</v>
      </c>
      <c r="D702" s="8" t="s">
        <v>23</v>
      </c>
      <c r="E702" s="8" t="s">
        <v>13</v>
      </c>
      <c r="F702" s="9">
        <v>0.33</v>
      </c>
      <c r="G702" s="9">
        <v>100.0</v>
      </c>
      <c r="H702" s="43">
        <f t="shared" si="41"/>
        <v>33</v>
      </c>
      <c r="I702" s="44"/>
    </row>
    <row r="703">
      <c r="A703" s="45"/>
      <c r="B703" s="46"/>
      <c r="C703" s="14">
        <v>45689.0</v>
      </c>
      <c r="D703" s="15" t="s">
        <v>47</v>
      </c>
      <c r="E703" s="15" t="s">
        <v>10</v>
      </c>
      <c r="F703" s="16">
        <v>1.0</v>
      </c>
      <c r="G703" s="16">
        <v>100.0</v>
      </c>
      <c r="H703" s="47">
        <f t="shared" si="41"/>
        <v>100</v>
      </c>
      <c r="I703" s="48"/>
    </row>
    <row r="704">
      <c r="A704" s="41"/>
      <c r="B704" s="42"/>
      <c r="C704" s="7">
        <v>45689.0</v>
      </c>
      <c r="D704" s="8" t="s">
        <v>47</v>
      </c>
      <c r="E704" s="8" t="s">
        <v>12</v>
      </c>
      <c r="F704" s="9">
        <v>1.0</v>
      </c>
      <c r="G704" s="9">
        <v>100.0</v>
      </c>
      <c r="H704" s="43">
        <f t="shared" si="41"/>
        <v>100</v>
      </c>
      <c r="I704" s="44"/>
    </row>
    <row r="705">
      <c r="A705" s="45"/>
      <c r="B705" s="46"/>
      <c r="C705" s="14">
        <v>45689.0</v>
      </c>
      <c r="D705" s="15" t="s">
        <v>47</v>
      </c>
      <c r="E705" s="15" t="s">
        <v>13</v>
      </c>
      <c r="F705" s="16">
        <v>1.0</v>
      </c>
      <c r="G705" s="16">
        <v>100.0</v>
      </c>
      <c r="H705" s="47">
        <f t="shared" si="41"/>
        <v>100</v>
      </c>
      <c r="I705" s="48"/>
    </row>
    <row r="706">
      <c r="A706" s="5"/>
      <c r="B706" s="6"/>
      <c r="C706" s="29">
        <v>45690.0</v>
      </c>
      <c r="D706" s="30" t="s">
        <v>42</v>
      </c>
      <c r="E706" s="31" t="s">
        <v>19</v>
      </c>
      <c r="F706" s="32">
        <v>1.0</v>
      </c>
      <c r="G706" s="32">
        <v>100.0</v>
      </c>
      <c r="H706" s="33">
        <v>100.0</v>
      </c>
      <c r="I706" s="24" t="s">
        <v>30</v>
      </c>
    </row>
    <row r="707">
      <c r="A707" s="45"/>
      <c r="B707" s="46"/>
      <c r="C707" s="14">
        <v>45690.0</v>
      </c>
      <c r="D707" s="15" t="s">
        <v>23</v>
      </c>
      <c r="E707" s="15" t="s">
        <v>10</v>
      </c>
      <c r="F707" s="16">
        <v>0.33</v>
      </c>
      <c r="G707" s="16">
        <v>100.0</v>
      </c>
      <c r="H707" s="47">
        <f t="shared" ref="H707:H740" si="42">F707*G707</f>
        <v>33</v>
      </c>
      <c r="I707" s="48"/>
    </row>
    <row r="708">
      <c r="A708" s="41"/>
      <c r="B708" s="42"/>
      <c r="C708" s="7">
        <v>45690.0</v>
      </c>
      <c r="D708" s="8" t="s">
        <v>23</v>
      </c>
      <c r="E708" s="8" t="s">
        <v>12</v>
      </c>
      <c r="F708" s="9">
        <v>0.33</v>
      </c>
      <c r="G708" s="9">
        <v>100.0</v>
      </c>
      <c r="H708" s="43">
        <f t="shared" si="42"/>
        <v>33</v>
      </c>
      <c r="I708" s="44"/>
    </row>
    <row r="709">
      <c r="A709" s="45"/>
      <c r="B709" s="46"/>
      <c r="C709" s="14">
        <v>45690.0</v>
      </c>
      <c r="D709" s="15" t="s">
        <v>23</v>
      </c>
      <c r="E709" s="15" t="s">
        <v>13</v>
      </c>
      <c r="F709" s="16">
        <v>0.33</v>
      </c>
      <c r="G709" s="16">
        <v>100.0</v>
      </c>
      <c r="H709" s="47">
        <f t="shared" si="42"/>
        <v>33</v>
      </c>
      <c r="I709" s="48"/>
    </row>
    <row r="710">
      <c r="A710" s="41"/>
      <c r="B710" s="42"/>
      <c r="C710" s="7">
        <v>45690.0</v>
      </c>
      <c r="D710" s="8" t="s">
        <v>31</v>
      </c>
      <c r="E710" s="8" t="s">
        <v>10</v>
      </c>
      <c r="F710" s="9">
        <v>2.0</v>
      </c>
      <c r="G710" s="9">
        <v>100.0</v>
      </c>
      <c r="H710" s="43">
        <f t="shared" si="42"/>
        <v>200</v>
      </c>
      <c r="I710" s="44"/>
    </row>
    <row r="711">
      <c r="A711" s="45"/>
      <c r="B711" s="46"/>
      <c r="C711" s="14">
        <v>45690.0</v>
      </c>
      <c r="D711" s="15" t="s">
        <v>31</v>
      </c>
      <c r="E711" s="15" t="s">
        <v>12</v>
      </c>
      <c r="F711" s="16">
        <v>2.0</v>
      </c>
      <c r="G711" s="16">
        <v>100.0</v>
      </c>
      <c r="H711" s="47">
        <f t="shared" si="42"/>
        <v>200</v>
      </c>
      <c r="I711" s="48"/>
    </row>
    <row r="712">
      <c r="A712" s="41"/>
      <c r="B712" s="42"/>
      <c r="C712" s="7">
        <v>45690.0</v>
      </c>
      <c r="D712" s="8" t="s">
        <v>31</v>
      </c>
      <c r="E712" s="8" t="s">
        <v>19</v>
      </c>
      <c r="F712" s="9">
        <v>2.0</v>
      </c>
      <c r="G712" s="9">
        <v>100.0</v>
      </c>
      <c r="H712" s="43">
        <f t="shared" si="42"/>
        <v>200</v>
      </c>
      <c r="I712" s="44"/>
    </row>
    <row r="713">
      <c r="A713" s="45"/>
      <c r="B713" s="46"/>
      <c r="C713" s="14">
        <v>45690.0</v>
      </c>
      <c r="D713" s="15" t="s">
        <v>47</v>
      </c>
      <c r="E713" s="15" t="s">
        <v>13</v>
      </c>
      <c r="F713" s="16">
        <v>1.0</v>
      </c>
      <c r="G713" s="16">
        <v>100.0</v>
      </c>
      <c r="H713" s="47">
        <f t="shared" si="42"/>
        <v>100</v>
      </c>
      <c r="I713" s="48"/>
    </row>
    <row r="714">
      <c r="A714" s="41"/>
      <c r="B714" s="42"/>
      <c r="C714" s="7">
        <v>45690.0</v>
      </c>
      <c r="D714" s="8" t="s">
        <v>47</v>
      </c>
      <c r="E714" s="8" t="s">
        <v>12</v>
      </c>
      <c r="F714" s="9">
        <v>1.0</v>
      </c>
      <c r="G714" s="9">
        <v>100.0</v>
      </c>
      <c r="H714" s="43">
        <f t="shared" si="42"/>
        <v>100</v>
      </c>
      <c r="I714" s="44"/>
    </row>
    <row r="715">
      <c r="A715" s="45"/>
      <c r="B715" s="46"/>
      <c r="C715" s="14">
        <v>45690.0</v>
      </c>
      <c r="D715" s="15" t="s">
        <v>47</v>
      </c>
      <c r="E715" s="15" t="s">
        <v>10</v>
      </c>
      <c r="F715" s="16">
        <v>1.0</v>
      </c>
      <c r="G715" s="16">
        <v>100.0</v>
      </c>
      <c r="H715" s="47">
        <f t="shared" si="42"/>
        <v>100</v>
      </c>
      <c r="I715" s="48"/>
    </row>
    <row r="716">
      <c r="A716" s="41"/>
      <c r="B716" s="42"/>
      <c r="C716" s="7">
        <v>45690.0</v>
      </c>
      <c r="D716" s="8" t="s">
        <v>58</v>
      </c>
      <c r="E716" s="8" t="s">
        <v>13</v>
      </c>
      <c r="F716" s="9">
        <v>0.33</v>
      </c>
      <c r="G716" s="9">
        <v>100.0</v>
      </c>
      <c r="H716" s="43">
        <f t="shared" si="42"/>
        <v>33</v>
      </c>
      <c r="I716" s="44"/>
    </row>
    <row r="717">
      <c r="A717" s="45"/>
      <c r="B717" s="46"/>
      <c r="C717" s="14">
        <v>45690.0</v>
      </c>
      <c r="D717" s="15" t="s">
        <v>58</v>
      </c>
      <c r="E717" s="15" t="s">
        <v>12</v>
      </c>
      <c r="F717" s="16">
        <v>0.33</v>
      </c>
      <c r="G717" s="16">
        <v>100.0</v>
      </c>
      <c r="H717" s="47">
        <f t="shared" si="42"/>
        <v>33</v>
      </c>
      <c r="I717" s="48"/>
    </row>
    <row r="718">
      <c r="A718" s="41"/>
      <c r="B718" s="42"/>
      <c r="C718" s="7">
        <v>45690.0</v>
      </c>
      <c r="D718" s="8" t="s">
        <v>58</v>
      </c>
      <c r="E718" s="8" t="s">
        <v>10</v>
      </c>
      <c r="F718" s="9">
        <v>0.33</v>
      </c>
      <c r="G718" s="9">
        <v>100.0</v>
      </c>
      <c r="H718" s="43">
        <f t="shared" si="42"/>
        <v>33</v>
      </c>
      <c r="I718" s="44"/>
    </row>
    <row r="719">
      <c r="A719" s="45"/>
      <c r="B719" s="46"/>
      <c r="C719" s="14">
        <v>45690.0</v>
      </c>
      <c r="D719" s="15" t="s">
        <v>36</v>
      </c>
      <c r="E719" s="15" t="s">
        <v>12</v>
      </c>
      <c r="F719" s="16">
        <v>1.33</v>
      </c>
      <c r="G719" s="16">
        <v>100.0</v>
      </c>
      <c r="H719" s="47">
        <f t="shared" si="42"/>
        <v>133</v>
      </c>
      <c r="I719" s="48"/>
    </row>
    <row r="720">
      <c r="A720" s="41"/>
      <c r="B720" s="42"/>
      <c r="C720" s="7">
        <v>45690.0</v>
      </c>
      <c r="D720" s="8" t="s">
        <v>36</v>
      </c>
      <c r="E720" s="8" t="s">
        <v>10</v>
      </c>
      <c r="F720" s="9">
        <v>1.33</v>
      </c>
      <c r="G720" s="9">
        <v>100.0</v>
      </c>
      <c r="H720" s="43">
        <f t="shared" si="42"/>
        <v>133</v>
      </c>
      <c r="I720" s="44"/>
    </row>
    <row r="721">
      <c r="A721" s="45"/>
      <c r="B721" s="46"/>
      <c r="C721" s="14">
        <v>45690.0</v>
      </c>
      <c r="D721" s="15" t="s">
        <v>36</v>
      </c>
      <c r="E721" s="15" t="s">
        <v>13</v>
      </c>
      <c r="F721" s="16">
        <v>1.33</v>
      </c>
      <c r="G721" s="16">
        <v>100.0</v>
      </c>
      <c r="H721" s="47">
        <f t="shared" si="42"/>
        <v>133</v>
      </c>
      <c r="I721" s="48"/>
    </row>
    <row r="722">
      <c r="A722" s="41"/>
      <c r="B722" s="42"/>
      <c r="C722" s="7">
        <v>45691.0</v>
      </c>
      <c r="D722" s="8" t="s">
        <v>14</v>
      </c>
      <c r="E722" s="8" t="s">
        <v>10</v>
      </c>
      <c r="F722" s="9">
        <v>1.0</v>
      </c>
      <c r="G722" s="9">
        <v>100.0</v>
      </c>
      <c r="H722" s="43">
        <f t="shared" si="42"/>
        <v>100</v>
      </c>
      <c r="I722" s="44"/>
    </row>
    <row r="723">
      <c r="A723" s="45"/>
      <c r="B723" s="46"/>
      <c r="C723" s="14">
        <v>45691.0</v>
      </c>
      <c r="D723" s="15" t="s">
        <v>14</v>
      </c>
      <c r="E723" s="15" t="s">
        <v>12</v>
      </c>
      <c r="F723" s="16">
        <v>1.0</v>
      </c>
      <c r="G723" s="16">
        <v>100.0</v>
      </c>
      <c r="H723" s="47">
        <f t="shared" si="42"/>
        <v>100</v>
      </c>
      <c r="I723" s="48"/>
    </row>
    <row r="724">
      <c r="A724" s="41"/>
      <c r="B724" s="42"/>
      <c r="C724" s="7">
        <v>45691.0</v>
      </c>
      <c r="D724" s="8" t="s">
        <v>45</v>
      </c>
      <c r="E724" s="8" t="s">
        <v>10</v>
      </c>
      <c r="F724" s="9">
        <v>1.0</v>
      </c>
      <c r="G724" s="9">
        <v>100.0</v>
      </c>
      <c r="H724" s="43">
        <f t="shared" si="42"/>
        <v>100</v>
      </c>
      <c r="I724" s="44"/>
    </row>
    <row r="725">
      <c r="A725" s="45"/>
      <c r="B725" s="46"/>
      <c r="C725" s="14">
        <v>45691.0</v>
      </c>
      <c r="D725" s="15" t="s">
        <v>45</v>
      </c>
      <c r="E725" s="15" t="s">
        <v>12</v>
      </c>
      <c r="F725" s="16">
        <v>1.0</v>
      </c>
      <c r="G725" s="16">
        <v>100.0</v>
      </c>
      <c r="H725" s="47">
        <f t="shared" si="42"/>
        <v>100</v>
      </c>
      <c r="I725" s="48"/>
    </row>
    <row r="726">
      <c r="A726" s="41"/>
      <c r="B726" s="42"/>
      <c r="C726" s="7">
        <v>45691.0</v>
      </c>
      <c r="D726" s="8" t="s">
        <v>31</v>
      </c>
      <c r="E726" s="8" t="s">
        <v>19</v>
      </c>
      <c r="F726" s="9">
        <v>1.33</v>
      </c>
      <c r="G726" s="9">
        <v>100.0</v>
      </c>
      <c r="H726" s="43">
        <f t="shared" si="42"/>
        <v>133</v>
      </c>
      <c r="I726" s="44"/>
    </row>
    <row r="727">
      <c r="A727" s="45"/>
      <c r="B727" s="46"/>
      <c r="C727" s="14">
        <v>45691.0</v>
      </c>
      <c r="D727" s="15" t="s">
        <v>31</v>
      </c>
      <c r="E727" s="15" t="s">
        <v>10</v>
      </c>
      <c r="F727" s="16">
        <v>1.33</v>
      </c>
      <c r="G727" s="16">
        <v>100.0</v>
      </c>
      <c r="H727" s="47">
        <f t="shared" si="42"/>
        <v>133</v>
      </c>
      <c r="I727" s="48"/>
    </row>
    <row r="728">
      <c r="A728" s="41"/>
      <c r="B728" s="42"/>
      <c r="C728" s="7">
        <v>45691.0</v>
      </c>
      <c r="D728" s="8" t="s">
        <v>31</v>
      </c>
      <c r="E728" s="8" t="s">
        <v>12</v>
      </c>
      <c r="F728" s="9">
        <v>1.33</v>
      </c>
      <c r="G728" s="9">
        <v>100.0</v>
      </c>
      <c r="H728" s="43">
        <f t="shared" si="42"/>
        <v>133</v>
      </c>
      <c r="I728" s="44"/>
    </row>
    <row r="729">
      <c r="A729" s="45"/>
      <c r="B729" s="46"/>
      <c r="C729" s="14">
        <v>45691.0</v>
      </c>
      <c r="D729" s="15" t="s">
        <v>23</v>
      </c>
      <c r="E729" s="15" t="s">
        <v>10</v>
      </c>
      <c r="F729" s="16">
        <v>0.67</v>
      </c>
      <c r="G729" s="16">
        <v>100.0</v>
      </c>
      <c r="H729" s="47">
        <f t="shared" si="42"/>
        <v>67</v>
      </c>
      <c r="I729" s="48"/>
    </row>
    <row r="730">
      <c r="A730" s="41"/>
      <c r="B730" s="42"/>
      <c r="C730" s="7">
        <v>45691.0</v>
      </c>
      <c r="D730" s="8" t="s">
        <v>23</v>
      </c>
      <c r="E730" s="8" t="s">
        <v>12</v>
      </c>
      <c r="F730" s="9">
        <v>0.67</v>
      </c>
      <c r="G730" s="9">
        <v>100.0</v>
      </c>
      <c r="H730" s="43">
        <f t="shared" si="42"/>
        <v>67</v>
      </c>
      <c r="I730" s="44"/>
    </row>
    <row r="731">
      <c r="A731" s="45"/>
      <c r="B731" s="46"/>
      <c r="C731" s="14">
        <v>45691.0</v>
      </c>
      <c r="D731" s="15" t="s">
        <v>23</v>
      </c>
      <c r="E731" s="15" t="s">
        <v>13</v>
      </c>
      <c r="F731" s="16">
        <v>0.67</v>
      </c>
      <c r="G731" s="16">
        <v>100.0</v>
      </c>
      <c r="H731" s="47">
        <f t="shared" si="42"/>
        <v>67</v>
      </c>
      <c r="I731" s="48"/>
    </row>
    <row r="732">
      <c r="A732" s="41"/>
      <c r="B732" s="42"/>
      <c r="C732" s="7">
        <v>45691.0</v>
      </c>
      <c r="D732" s="8" t="s">
        <v>58</v>
      </c>
      <c r="E732" s="8" t="s">
        <v>12</v>
      </c>
      <c r="F732" s="9">
        <v>1.0</v>
      </c>
      <c r="G732" s="9">
        <v>100.0</v>
      </c>
      <c r="H732" s="43">
        <f t="shared" si="42"/>
        <v>100</v>
      </c>
      <c r="I732" s="44"/>
    </row>
    <row r="733">
      <c r="A733" s="45"/>
      <c r="B733" s="46"/>
      <c r="C733" s="14">
        <v>45691.0</v>
      </c>
      <c r="D733" s="15" t="s">
        <v>58</v>
      </c>
      <c r="E733" s="15" t="s">
        <v>13</v>
      </c>
      <c r="F733" s="16">
        <v>1.0</v>
      </c>
      <c r="G733" s="16">
        <v>100.0</v>
      </c>
      <c r="H733" s="47">
        <f t="shared" si="42"/>
        <v>100</v>
      </c>
      <c r="I733" s="48"/>
    </row>
    <row r="734">
      <c r="A734" s="41"/>
      <c r="B734" s="42"/>
      <c r="C734" s="7">
        <v>45691.0</v>
      </c>
      <c r="D734" s="8" t="s">
        <v>29</v>
      </c>
      <c r="E734" s="8" t="s">
        <v>12</v>
      </c>
      <c r="F734" s="9">
        <v>0.5</v>
      </c>
      <c r="G734" s="9">
        <v>100.0</v>
      </c>
      <c r="H734" s="43">
        <f t="shared" si="42"/>
        <v>50</v>
      </c>
      <c r="I734" s="44"/>
    </row>
    <row r="735">
      <c r="A735" s="45"/>
      <c r="B735" s="46"/>
      <c r="C735" s="14">
        <v>45691.0</v>
      </c>
      <c r="D735" s="15" t="s">
        <v>29</v>
      </c>
      <c r="E735" s="15" t="s">
        <v>13</v>
      </c>
      <c r="F735" s="16">
        <v>0.5</v>
      </c>
      <c r="G735" s="16">
        <v>100.0</v>
      </c>
      <c r="H735" s="47">
        <f t="shared" si="42"/>
        <v>50</v>
      </c>
      <c r="I735" s="48"/>
    </row>
    <row r="736">
      <c r="A736" s="41"/>
      <c r="B736" s="42"/>
      <c r="C736" s="7">
        <v>45691.0</v>
      </c>
      <c r="D736" s="8" t="s">
        <v>56</v>
      </c>
      <c r="E736" s="8" t="s">
        <v>10</v>
      </c>
      <c r="F736" s="9">
        <v>5.0</v>
      </c>
      <c r="G736" s="9">
        <v>65.0</v>
      </c>
      <c r="H736" s="43">
        <f t="shared" si="42"/>
        <v>325</v>
      </c>
      <c r="I736" s="44"/>
    </row>
    <row r="737">
      <c r="A737" s="45"/>
      <c r="B737" s="46"/>
      <c r="C737" s="14">
        <v>45691.0</v>
      </c>
      <c r="D737" s="15" t="s">
        <v>56</v>
      </c>
      <c r="E737" s="15" t="s">
        <v>12</v>
      </c>
      <c r="F737" s="16">
        <v>5.0</v>
      </c>
      <c r="G737" s="16">
        <v>65.0</v>
      </c>
      <c r="H737" s="47">
        <f t="shared" si="42"/>
        <v>325</v>
      </c>
      <c r="I737" s="48"/>
    </row>
    <row r="738">
      <c r="A738" s="41"/>
      <c r="B738" s="42"/>
      <c r="C738" s="7">
        <v>45691.0</v>
      </c>
      <c r="D738" s="8" t="s">
        <v>56</v>
      </c>
      <c r="E738" s="8" t="s">
        <v>19</v>
      </c>
      <c r="F738" s="9">
        <v>5.0</v>
      </c>
      <c r="G738" s="9">
        <v>65.0</v>
      </c>
      <c r="H738" s="43">
        <f t="shared" si="42"/>
        <v>325</v>
      </c>
      <c r="I738" s="44"/>
    </row>
    <row r="739">
      <c r="A739" s="45"/>
      <c r="B739" s="46"/>
      <c r="C739" s="14">
        <v>45691.0</v>
      </c>
      <c r="D739" s="15" t="s">
        <v>56</v>
      </c>
      <c r="E739" s="15" t="s">
        <v>13</v>
      </c>
      <c r="F739" s="16">
        <v>5.0</v>
      </c>
      <c r="G739" s="16">
        <v>65.0</v>
      </c>
      <c r="H739" s="47">
        <f t="shared" si="42"/>
        <v>325</v>
      </c>
      <c r="I739" s="48"/>
    </row>
    <row r="740">
      <c r="A740" s="41"/>
      <c r="B740" s="42"/>
      <c r="C740" s="7">
        <v>45691.0</v>
      </c>
      <c r="D740" s="8" t="s">
        <v>56</v>
      </c>
      <c r="E740" s="8" t="s">
        <v>32</v>
      </c>
      <c r="F740" s="9">
        <v>5.0</v>
      </c>
      <c r="G740" s="9">
        <v>65.0</v>
      </c>
      <c r="H740" s="43">
        <f t="shared" si="42"/>
        <v>325</v>
      </c>
      <c r="I740" s="44"/>
    </row>
    <row r="741">
      <c r="A741" s="12"/>
      <c r="B741" s="13"/>
      <c r="C741" s="34">
        <v>45692.0</v>
      </c>
      <c r="D741" s="38" t="s">
        <v>57</v>
      </c>
      <c r="E741" s="39" t="s">
        <v>19</v>
      </c>
      <c r="F741" s="40">
        <v>10.0</v>
      </c>
      <c r="G741" s="40">
        <v>100.0</v>
      </c>
      <c r="H741" s="36">
        <v>1000.0</v>
      </c>
      <c r="I741" s="23" t="s">
        <v>30</v>
      </c>
    </row>
    <row r="742">
      <c r="A742" s="5"/>
      <c r="B742" s="6"/>
      <c r="C742" s="29">
        <v>45692.0</v>
      </c>
      <c r="D742" s="30" t="s">
        <v>31</v>
      </c>
      <c r="E742" s="31" t="s">
        <v>19</v>
      </c>
      <c r="F742" s="32">
        <v>2.0</v>
      </c>
      <c r="G742" s="32">
        <v>100.0</v>
      </c>
      <c r="H742" s="33">
        <v>200.0</v>
      </c>
      <c r="I742" s="24" t="s">
        <v>11</v>
      </c>
    </row>
    <row r="743">
      <c r="A743" s="45"/>
      <c r="B743" s="46"/>
      <c r="C743" s="14">
        <v>45692.0</v>
      </c>
      <c r="D743" s="15" t="s">
        <v>52</v>
      </c>
      <c r="E743" s="15" t="s">
        <v>10</v>
      </c>
      <c r="F743" s="16">
        <v>1.0</v>
      </c>
      <c r="G743" s="16">
        <v>100.0</v>
      </c>
      <c r="H743" s="47">
        <f t="shared" ref="H743:H759" si="43">F743*G743</f>
        <v>100</v>
      </c>
      <c r="I743" s="48"/>
    </row>
    <row r="744">
      <c r="A744" s="41"/>
      <c r="B744" s="42"/>
      <c r="C744" s="7">
        <v>45692.0</v>
      </c>
      <c r="D744" s="8" t="s">
        <v>52</v>
      </c>
      <c r="E744" s="8" t="s">
        <v>12</v>
      </c>
      <c r="F744" s="9">
        <v>1.0</v>
      </c>
      <c r="G744" s="9">
        <v>100.0</v>
      </c>
      <c r="H744" s="43">
        <f t="shared" si="43"/>
        <v>100</v>
      </c>
      <c r="I744" s="44"/>
    </row>
    <row r="745">
      <c r="A745" s="45"/>
      <c r="B745" s="46"/>
      <c r="C745" s="14">
        <v>45692.0</v>
      </c>
      <c r="D745" s="15" t="s">
        <v>52</v>
      </c>
      <c r="E745" s="15" t="s">
        <v>13</v>
      </c>
      <c r="F745" s="16">
        <v>1.0</v>
      </c>
      <c r="G745" s="16">
        <v>100.0</v>
      </c>
      <c r="H745" s="47">
        <f t="shared" si="43"/>
        <v>100</v>
      </c>
      <c r="I745" s="48"/>
    </row>
    <row r="746">
      <c r="A746" s="41"/>
      <c r="B746" s="42"/>
      <c r="C746" s="7">
        <v>45692.0</v>
      </c>
      <c r="D746" s="8" t="s">
        <v>52</v>
      </c>
      <c r="E746" s="8" t="s">
        <v>38</v>
      </c>
      <c r="F746" s="9">
        <v>1.0</v>
      </c>
      <c r="G746" s="9">
        <v>100.0</v>
      </c>
      <c r="H746" s="43">
        <f t="shared" si="43"/>
        <v>100</v>
      </c>
      <c r="I746" s="44"/>
    </row>
    <row r="747">
      <c r="A747" s="45"/>
      <c r="B747" s="46"/>
      <c r="C747" s="14">
        <v>45692.0</v>
      </c>
      <c r="D747" s="15" t="s">
        <v>52</v>
      </c>
      <c r="E747" s="15" t="s">
        <v>32</v>
      </c>
      <c r="F747" s="16">
        <v>1.0</v>
      </c>
      <c r="G747" s="16">
        <v>100.0</v>
      </c>
      <c r="H747" s="47">
        <f t="shared" si="43"/>
        <v>100</v>
      </c>
      <c r="I747" s="48"/>
    </row>
    <row r="748">
      <c r="A748" s="41"/>
      <c r="B748" s="42"/>
      <c r="C748" s="7">
        <v>45692.0</v>
      </c>
      <c r="D748" s="8" t="s">
        <v>59</v>
      </c>
      <c r="E748" s="8" t="s">
        <v>19</v>
      </c>
      <c r="F748" s="9">
        <v>0.17</v>
      </c>
      <c r="G748" s="9">
        <v>100.0</v>
      </c>
      <c r="H748" s="43">
        <f t="shared" si="43"/>
        <v>17</v>
      </c>
      <c r="I748" s="44"/>
    </row>
    <row r="749">
      <c r="A749" s="45"/>
      <c r="B749" s="46"/>
      <c r="C749" s="14">
        <v>45692.0</v>
      </c>
      <c r="D749" s="15" t="s">
        <v>59</v>
      </c>
      <c r="E749" s="15" t="s">
        <v>12</v>
      </c>
      <c r="F749" s="16">
        <v>0.17</v>
      </c>
      <c r="G749" s="16">
        <v>100.0</v>
      </c>
      <c r="H749" s="47">
        <f t="shared" si="43"/>
        <v>17</v>
      </c>
      <c r="I749" s="48"/>
    </row>
    <row r="750">
      <c r="A750" s="41"/>
      <c r="B750" s="42"/>
      <c r="C750" s="7">
        <v>45692.0</v>
      </c>
      <c r="D750" s="8" t="s">
        <v>59</v>
      </c>
      <c r="E750" s="8" t="s">
        <v>10</v>
      </c>
      <c r="F750" s="9">
        <v>0.17</v>
      </c>
      <c r="G750" s="9">
        <v>100.0</v>
      </c>
      <c r="H750" s="43">
        <f t="shared" si="43"/>
        <v>17</v>
      </c>
      <c r="I750" s="44"/>
    </row>
    <row r="751">
      <c r="A751" s="45"/>
      <c r="B751" s="46"/>
      <c r="C751" s="14">
        <v>45692.0</v>
      </c>
      <c r="D751" s="15" t="s">
        <v>42</v>
      </c>
      <c r="E751" s="15" t="s">
        <v>12</v>
      </c>
      <c r="F751" s="16">
        <v>0.5</v>
      </c>
      <c r="G751" s="16">
        <v>100.0</v>
      </c>
      <c r="H751" s="47">
        <f t="shared" si="43"/>
        <v>50</v>
      </c>
      <c r="I751" s="48"/>
    </row>
    <row r="752">
      <c r="A752" s="41"/>
      <c r="B752" s="42"/>
      <c r="C752" s="7">
        <v>45692.0</v>
      </c>
      <c r="D752" s="8" t="s">
        <v>42</v>
      </c>
      <c r="E752" s="8" t="s">
        <v>19</v>
      </c>
      <c r="F752" s="9">
        <v>0.5</v>
      </c>
      <c r="G752" s="9">
        <v>100.0</v>
      </c>
      <c r="H752" s="43">
        <f t="shared" si="43"/>
        <v>50</v>
      </c>
      <c r="I752" s="44"/>
    </row>
    <row r="753">
      <c r="A753" s="45"/>
      <c r="B753" s="46"/>
      <c r="C753" s="14">
        <v>45692.0</v>
      </c>
      <c r="D753" s="15" t="s">
        <v>60</v>
      </c>
      <c r="E753" s="15" t="s">
        <v>10</v>
      </c>
      <c r="F753" s="16">
        <v>0.33</v>
      </c>
      <c r="G753" s="16">
        <v>100.0</v>
      </c>
      <c r="H753" s="47">
        <f t="shared" si="43"/>
        <v>33</v>
      </c>
      <c r="I753" s="48"/>
    </row>
    <row r="754">
      <c r="A754" s="41"/>
      <c r="B754" s="42"/>
      <c r="C754" s="7">
        <v>45692.0</v>
      </c>
      <c r="D754" s="8" t="s">
        <v>60</v>
      </c>
      <c r="E754" s="8" t="s">
        <v>12</v>
      </c>
      <c r="F754" s="9">
        <v>0.33</v>
      </c>
      <c r="G754" s="9">
        <v>100.0</v>
      </c>
      <c r="H754" s="43">
        <f t="shared" si="43"/>
        <v>33</v>
      </c>
      <c r="I754" s="44"/>
    </row>
    <row r="755">
      <c r="A755" s="45"/>
      <c r="B755" s="46"/>
      <c r="C755" s="14">
        <v>45692.0</v>
      </c>
      <c r="D755" s="15" t="s">
        <v>60</v>
      </c>
      <c r="E755" s="15" t="s">
        <v>13</v>
      </c>
      <c r="F755" s="16">
        <v>0.33</v>
      </c>
      <c r="G755" s="16">
        <v>100.0</v>
      </c>
      <c r="H755" s="47">
        <f t="shared" si="43"/>
        <v>33</v>
      </c>
      <c r="I755" s="48"/>
    </row>
    <row r="756">
      <c r="A756" s="41"/>
      <c r="B756" s="42"/>
      <c r="C756" s="7">
        <v>45692.0</v>
      </c>
      <c r="D756" s="8" t="s">
        <v>18</v>
      </c>
      <c r="E756" s="8" t="s">
        <v>32</v>
      </c>
      <c r="F756" s="9">
        <v>1.0</v>
      </c>
      <c r="G756" s="9">
        <v>90.0</v>
      </c>
      <c r="H756" s="43">
        <f t="shared" si="43"/>
        <v>90</v>
      </c>
      <c r="I756" s="44"/>
    </row>
    <row r="757">
      <c r="A757" s="45"/>
      <c r="B757" s="46"/>
      <c r="C757" s="14">
        <v>45692.0</v>
      </c>
      <c r="D757" s="15" t="s">
        <v>18</v>
      </c>
      <c r="E757" s="15" t="s">
        <v>13</v>
      </c>
      <c r="F757" s="16">
        <v>1.0</v>
      </c>
      <c r="G757" s="16">
        <v>90.0</v>
      </c>
      <c r="H757" s="47">
        <f t="shared" si="43"/>
        <v>90</v>
      </c>
      <c r="I757" s="48"/>
    </row>
    <row r="758">
      <c r="A758" s="41"/>
      <c r="B758" s="42"/>
      <c r="C758" s="7">
        <v>45692.0</v>
      </c>
      <c r="D758" s="8" t="s">
        <v>36</v>
      </c>
      <c r="E758" s="8" t="s">
        <v>10</v>
      </c>
      <c r="F758" s="9">
        <v>1.5</v>
      </c>
      <c r="G758" s="9">
        <v>100.0</v>
      </c>
      <c r="H758" s="43">
        <f t="shared" si="43"/>
        <v>150</v>
      </c>
      <c r="I758" s="44"/>
    </row>
    <row r="759">
      <c r="A759" s="45"/>
      <c r="B759" s="46"/>
      <c r="C759" s="14">
        <v>45692.0</v>
      </c>
      <c r="D759" s="15" t="s">
        <v>36</v>
      </c>
      <c r="E759" s="15" t="s">
        <v>12</v>
      </c>
      <c r="F759" s="16">
        <v>1.5</v>
      </c>
      <c r="G759" s="16">
        <v>100.0</v>
      </c>
      <c r="H759" s="47">
        <f t="shared" si="43"/>
        <v>150</v>
      </c>
      <c r="I759" s="48"/>
    </row>
    <row r="760">
      <c r="A760" s="5"/>
      <c r="B760" s="6"/>
      <c r="C760" s="29">
        <v>45693.0</v>
      </c>
      <c r="D760" s="30" t="s">
        <v>15</v>
      </c>
      <c r="E760" s="27" t="s">
        <v>32</v>
      </c>
      <c r="F760" s="32">
        <v>1.0</v>
      </c>
      <c r="G760" s="32">
        <v>100.0</v>
      </c>
      <c r="H760" s="33">
        <v>100.0</v>
      </c>
      <c r="I760" s="24" t="s">
        <v>16</v>
      </c>
    </row>
    <row r="761">
      <c r="A761" s="12"/>
      <c r="B761" s="13"/>
      <c r="C761" s="34">
        <v>45693.0</v>
      </c>
      <c r="D761" s="38" t="s">
        <v>31</v>
      </c>
      <c r="E761" s="39" t="s">
        <v>19</v>
      </c>
      <c r="F761" s="40">
        <v>2.0</v>
      </c>
      <c r="G761" s="40">
        <v>100.0</v>
      </c>
      <c r="H761" s="36">
        <v>200.0</v>
      </c>
      <c r="I761" s="23" t="s">
        <v>11</v>
      </c>
    </row>
    <row r="762">
      <c r="A762" s="5"/>
      <c r="B762" s="6"/>
      <c r="C762" s="29">
        <v>45693.0</v>
      </c>
      <c r="D762" s="30" t="s">
        <v>61</v>
      </c>
      <c r="E762" s="27" t="s">
        <v>32</v>
      </c>
      <c r="F762" s="32">
        <v>3.0</v>
      </c>
      <c r="G762" s="32">
        <v>100.0</v>
      </c>
      <c r="H762" s="33">
        <v>300.0</v>
      </c>
      <c r="I762" s="24" t="s">
        <v>30</v>
      </c>
    </row>
    <row r="763">
      <c r="A763" s="45"/>
      <c r="B763" s="46"/>
      <c r="C763" s="14">
        <v>45693.0</v>
      </c>
      <c r="D763" s="15" t="s">
        <v>41</v>
      </c>
      <c r="E763" s="15" t="s">
        <v>10</v>
      </c>
      <c r="F763" s="16">
        <v>0.33</v>
      </c>
      <c r="G763" s="16">
        <v>100.0</v>
      </c>
      <c r="H763" s="47">
        <f t="shared" ref="H763:H775" si="44">F763*G763</f>
        <v>33</v>
      </c>
      <c r="I763" s="48"/>
    </row>
    <row r="764">
      <c r="A764" s="41"/>
      <c r="B764" s="42"/>
      <c r="C764" s="7">
        <v>45693.0</v>
      </c>
      <c r="D764" s="8" t="s">
        <v>41</v>
      </c>
      <c r="E764" s="8" t="s">
        <v>12</v>
      </c>
      <c r="F764" s="9">
        <v>0.33</v>
      </c>
      <c r="G764" s="9">
        <v>100.0</v>
      </c>
      <c r="H764" s="43">
        <f t="shared" si="44"/>
        <v>33</v>
      </c>
      <c r="I764" s="44"/>
    </row>
    <row r="765">
      <c r="A765" s="45"/>
      <c r="B765" s="46"/>
      <c r="C765" s="14">
        <v>45693.0</v>
      </c>
      <c r="D765" s="15" t="s">
        <v>41</v>
      </c>
      <c r="E765" s="15" t="s">
        <v>13</v>
      </c>
      <c r="F765" s="16">
        <v>0.33</v>
      </c>
      <c r="G765" s="16">
        <v>100.0</v>
      </c>
      <c r="H765" s="47">
        <f t="shared" si="44"/>
        <v>33</v>
      </c>
      <c r="I765" s="48"/>
    </row>
    <row r="766">
      <c r="A766" s="41"/>
      <c r="B766" s="42"/>
      <c r="C766" s="7">
        <v>45693.0</v>
      </c>
      <c r="D766" s="8" t="s">
        <v>23</v>
      </c>
      <c r="E766" s="8" t="s">
        <v>10</v>
      </c>
      <c r="F766" s="9">
        <v>0.33</v>
      </c>
      <c r="G766" s="9">
        <v>100.0</v>
      </c>
      <c r="H766" s="43">
        <f t="shared" si="44"/>
        <v>33</v>
      </c>
      <c r="I766" s="44"/>
    </row>
    <row r="767">
      <c r="A767" s="45"/>
      <c r="B767" s="46"/>
      <c r="C767" s="14">
        <v>45693.0</v>
      </c>
      <c r="D767" s="15" t="s">
        <v>23</v>
      </c>
      <c r="E767" s="15" t="s">
        <v>12</v>
      </c>
      <c r="F767" s="16">
        <v>0.33</v>
      </c>
      <c r="G767" s="16">
        <v>100.0</v>
      </c>
      <c r="H767" s="47">
        <f t="shared" si="44"/>
        <v>33</v>
      </c>
      <c r="I767" s="48"/>
    </row>
    <row r="768">
      <c r="A768" s="41"/>
      <c r="B768" s="42"/>
      <c r="C768" s="7">
        <v>45693.0</v>
      </c>
      <c r="D768" s="8" t="s">
        <v>23</v>
      </c>
      <c r="E768" s="8" t="s">
        <v>13</v>
      </c>
      <c r="F768" s="9">
        <v>0.33</v>
      </c>
      <c r="G768" s="9">
        <v>100.0</v>
      </c>
      <c r="H768" s="43">
        <f t="shared" si="44"/>
        <v>33</v>
      </c>
      <c r="I768" s="44"/>
    </row>
    <row r="769">
      <c r="A769" s="45"/>
      <c r="B769" s="46"/>
      <c r="C769" s="14">
        <v>45693.0</v>
      </c>
      <c r="D769" s="15" t="s">
        <v>62</v>
      </c>
      <c r="E769" s="15" t="s">
        <v>10</v>
      </c>
      <c r="F769" s="16">
        <v>0.75</v>
      </c>
      <c r="G769" s="16">
        <v>100.0</v>
      </c>
      <c r="H769" s="47">
        <f t="shared" si="44"/>
        <v>75</v>
      </c>
      <c r="I769" s="48"/>
    </row>
    <row r="770">
      <c r="A770" s="41"/>
      <c r="B770" s="42"/>
      <c r="C770" s="7">
        <v>45693.0</v>
      </c>
      <c r="D770" s="8" t="s">
        <v>62</v>
      </c>
      <c r="E770" s="8" t="s">
        <v>12</v>
      </c>
      <c r="F770" s="9">
        <v>0.75</v>
      </c>
      <c r="G770" s="9">
        <v>100.0</v>
      </c>
      <c r="H770" s="43">
        <f t="shared" si="44"/>
        <v>75</v>
      </c>
      <c r="I770" s="44"/>
    </row>
    <row r="771">
      <c r="A771" s="45"/>
      <c r="B771" s="46"/>
      <c r="C771" s="14">
        <v>45693.0</v>
      </c>
      <c r="D771" s="15" t="s">
        <v>62</v>
      </c>
      <c r="E771" s="15" t="s">
        <v>13</v>
      </c>
      <c r="F771" s="16">
        <v>0.75</v>
      </c>
      <c r="G771" s="16">
        <v>100.0</v>
      </c>
      <c r="H771" s="47">
        <f t="shared" si="44"/>
        <v>75</v>
      </c>
      <c r="I771" s="48"/>
    </row>
    <row r="772">
      <c r="A772" s="41"/>
      <c r="B772" s="42"/>
      <c r="C772" s="7">
        <v>45693.0</v>
      </c>
      <c r="D772" s="8" t="s">
        <v>62</v>
      </c>
      <c r="E772" s="8" t="s">
        <v>32</v>
      </c>
      <c r="F772" s="9">
        <v>0.75</v>
      </c>
      <c r="G772" s="9">
        <v>100.0</v>
      </c>
      <c r="H772" s="43">
        <f t="shared" si="44"/>
        <v>75</v>
      </c>
      <c r="I772" s="44"/>
    </row>
    <row r="773">
      <c r="A773" s="45"/>
      <c r="B773" s="46"/>
      <c r="C773" s="14">
        <v>45693.0</v>
      </c>
      <c r="D773" s="15" t="s">
        <v>50</v>
      </c>
      <c r="E773" s="15" t="s">
        <v>10</v>
      </c>
      <c r="F773" s="16">
        <v>0.33</v>
      </c>
      <c r="G773" s="16">
        <v>100.0</v>
      </c>
      <c r="H773" s="47">
        <f t="shared" si="44"/>
        <v>33</v>
      </c>
      <c r="I773" s="48"/>
    </row>
    <row r="774">
      <c r="A774" s="41"/>
      <c r="B774" s="42"/>
      <c r="C774" s="7">
        <v>45693.0</v>
      </c>
      <c r="D774" s="8" t="s">
        <v>50</v>
      </c>
      <c r="E774" s="8" t="s">
        <v>12</v>
      </c>
      <c r="F774" s="9">
        <v>0.33</v>
      </c>
      <c r="G774" s="9">
        <v>100.0</v>
      </c>
      <c r="H774" s="43">
        <f t="shared" si="44"/>
        <v>33</v>
      </c>
      <c r="I774" s="44"/>
    </row>
    <row r="775">
      <c r="A775" s="45"/>
      <c r="B775" s="46"/>
      <c r="C775" s="14">
        <v>45693.0</v>
      </c>
      <c r="D775" s="15" t="s">
        <v>50</v>
      </c>
      <c r="E775" s="15" t="s">
        <v>13</v>
      </c>
      <c r="F775" s="16">
        <v>0.33</v>
      </c>
      <c r="G775" s="16">
        <v>100.0</v>
      </c>
      <c r="H775" s="47">
        <f t="shared" si="44"/>
        <v>33</v>
      </c>
      <c r="I775" s="48"/>
    </row>
    <row r="776">
      <c r="A776" s="5"/>
      <c r="B776" s="6"/>
      <c r="C776" s="29">
        <v>45694.0</v>
      </c>
      <c r="D776" s="30" t="s">
        <v>49</v>
      </c>
      <c r="E776" s="27" t="s">
        <v>32</v>
      </c>
      <c r="F776" s="32">
        <v>1.0</v>
      </c>
      <c r="G776" s="32">
        <v>100.0</v>
      </c>
      <c r="H776" s="33">
        <v>100.0</v>
      </c>
      <c r="I776" s="24" t="s">
        <v>11</v>
      </c>
    </row>
    <row r="777">
      <c r="A777" s="45"/>
      <c r="B777" s="46"/>
      <c r="C777" s="14">
        <v>45694.0</v>
      </c>
      <c r="D777" s="15" t="s">
        <v>45</v>
      </c>
      <c r="E777" s="15" t="s">
        <v>10</v>
      </c>
      <c r="F777" s="16">
        <v>1.0</v>
      </c>
      <c r="G777" s="16">
        <v>100.0</v>
      </c>
      <c r="H777" s="47">
        <f t="shared" ref="H777:H796" si="45">F777*G777</f>
        <v>100</v>
      </c>
      <c r="I777" s="48"/>
    </row>
    <row r="778">
      <c r="A778" s="41"/>
      <c r="B778" s="42"/>
      <c r="C778" s="7">
        <v>45694.0</v>
      </c>
      <c r="D778" s="8" t="s">
        <v>45</v>
      </c>
      <c r="E778" s="8" t="s">
        <v>12</v>
      </c>
      <c r="F778" s="9">
        <v>1.0</v>
      </c>
      <c r="G778" s="9">
        <v>100.0</v>
      </c>
      <c r="H778" s="43">
        <f t="shared" si="45"/>
        <v>100</v>
      </c>
      <c r="I778" s="44"/>
    </row>
    <row r="779">
      <c r="A779" s="45"/>
      <c r="B779" s="46"/>
      <c r="C779" s="14">
        <v>45694.0</v>
      </c>
      <c r="D779" s="15" t="s">
        <v>47</v>
      </c>
      <c r="E779" s="15" t="s">
        <v>10</v>
      </c>
      <c r="F779" s="16">
        <v>1.0</v>
      </c>
      <c r="G779" s="16">
        <v>100.0</v>
      </c>
      <c r="H779" s="47">
        <f t="shared" si="45"/>
        <v>100</v>
      </c>
      <c r="I779" s="48"/>
    </row>
    <row r="780">
      <c r="A780" s="41"/>
      <c r="B780" s="42"/>
      <c r="C780" s="7">
        <v>45694.0</v>
      </c>
      <c r="D780" s="8" t="s">
        <v>47</v>
      </c>
      <c r="E780" s="8" t="s">
        <v>12</v>
      </c>
      <c r="F780" s="9">
        <v>1.0</v>
      </c>
      <c r="G780" s="9">
        <v>100.0</v>
      </c>
      <c r="H780" s="43">
        <f t="shared" si="45"/>
        <v>100</v>
      </c>
      <c r="I780" s="44"/>
    </row>
    <row r="781">
      <c r="A781" s="45"/>
      <c r="B781" s="46"/>
      <c r="C781" s="14">
        <v>45694.0</v>
      </c>
      <c r="D781" s="15" t="s">
        <v>46</v>
      </c>
      <c r="E781" s="15" t="s">
        <v>10</v>
      </c>
      <c r="F781" s="16">
        <v>1.0</v>
      </c>
      <c r="G781" s="16">
        <v>100.0</v>
      </c>
      <c r="H781" s="47">
        <f t="shared" si="45"/>
        <v>100</v>
      </c>
      <c r="I781" s="48"/>
    </row>
    <row r="782">
      <c r="A782" s="41"/>
      <c r="B782" s="42"/>
      <c r="C782" s="7">
        <v>45694.0</v>
      </c>
      <c r="D782" s="8" t="s">
        <v>46</v>
      </c>
      <c r="E782" s="8" t="s">
        <v>12</v>
      </c>
      <c r="F782" s="9">
        <v>1.0</v>
      </c>
      <c r="G782" s="9">
        <v>100.0</v>
      </c>
      <c r="H782" s="43">
        <f t="shared" si="45"/>
        <v>100</v>
      </c>
      <c r="I782" s="44"/>
    </row>
    <row r="783">
      <c r="A783" s="45"/>
      <c r="B783" s="46"/>
      <c r="C783" s="14">
        <v>45694.0</v>
      </c>
      <c r="D783" s="15" t="s">
        <v>46</v>
      </c>
      <c r="E783" s="15" t="s">
        <v>13</v>
      </c>
      <c r="F783" s="16">
        <v>1.0</v>
      </c>
      <c r="G783" s="16">
        <v>100.0</v>
      </c>
      <c r="H783" s="47">
        <f t="shared" si="45"/>
        <v>100</v>
      </c>
      <c r="I783" s="48"/>
    </row>
    <row r="784">
      <c r="A784" s="41"/>
      <c r="B784" s="42"/>
      <c r="C784" s="7">
        <v>45694.0</v>
      </c>
      <c r="D784" s="8" t="s">
        <v>54</v>
      </c>
      <c r="E784" s="8" t="s">
        <v>12</v>
      </c>
      <c r="F784" s="9">
        <v>1.0</v>
      </c>
      <c r="G784" s="9">
        <v>100.0</v>
      </c>
      <c r="H784" s="43">
        <f t="shared" si="45"/>
        <v>100</v>
      </c>
      <c r="I784" s="44"/>
    </row>
    <row r="785">
      <c r="A785" s="45"/>
      <c r="B785" s="46"/>
      <c r="C785" s="14">
        <v>45694.0</v>
      </c>
      <c r="D785" s="15" t="s">
        <v>54</v>
      </c>
      <c r="E785" s="15" t="s">
        <v>10</v>
      </c>
      <c r="F785" s="16">
        <v>1.0</v>
      </c>
      <c r="G785" s="16">
        <v>100.0</v>
      </c>
      <c r="H785" s="47">
        <f t="shared" si="45"/>
        <v>100</v>
      </c>
      <c r="I785" s="48"/>
    </row>
    <row r="786">
      <c r="A786" s="41"/>
      <c r="B786" s="42"/>
      <c r="C786" s="7">
        <v>45694.0</v>
      </c>
      <c r="D786" s="8" t="s">
        <v>43</v>
      </c>
      <c r="E786" s="8" t="s">
        <v>12</v>
      </c>
      <c r="F786" s="9">
        <v>2.0</v>
      </c>
      <c r="G786" s="9">
        <v>100.0</v>
      </c>
      <c r="H786" s="43">
        <f t="shared" si="45"/>
        <v>200</v>
      </c>
      <c r="I786" s="44"/>
    </row>
    <row r="787">
      <c r="A787" s="45"/>
      <c r="B787" s="46"/>
      <c r="C787" s="14">
        <v>45694.0</v>
      </c>
      <c r="D787" s="15" t="s">
        <v>43</v>
      </c>
      <c r="E787" s="15" t="s">
        <v>10</v>
      </c>
      <c r="F787" s="16">
        <v>2.0</v>
      </c>
      <c r="G787" s="16">
        <v>100.0</v>
      </c>
      <c r="H787" s="47">
        <f t="shared" si="45"/>
        <v>200</v>
      </c>
      <c r="I787" s="48"/>
    </row>
    <row r="788">
      <c r="A788" s="41"/>
      <c r="B788" s="42"/>
      <c r="C788" s="7">
        <v>45694.0</v>
      </c>
      <c r="D788" s="8" t="s">
        <v>23</v>
      </c>
      <c r="E788" s="8" t="s">
        <v>10</v>
      </c>
      <c r="F788" s="9">
        <v>0.33</v>
      </c>
      <c r="G788" s="9">
        <v>100.0</v>
      </c>
      <c r="H788" s="43">
        <f t="shared" si="45"/>
        <v>33</v>
      </c>
      <c r="I788" s="44"/>
    </row>
    <row r="789">
      <c r="A789" s="45"/>
      <c r="B789" s="46"/>
      <c r="C789" s="14">
        <v>45694.0</v>
      </c>
      <c r="D789" s="15" t="s">
        <v>23</v>
      </c>
      <c r="E789" s="15" t="s">
        <v>12</v>
      </c>
      <c r="F789" s="16">
        <v>0.33</v>
      </c>
      <c r="G789" s="16">
        <v>100.0</v>
      </c>
      <c r="H789" s="47">
        <f t="shared" si="45"/>
        <v>33</v>
      </c>
      <c r="I789" s="48"/>
    </row>
    <row r="790">
      <c r="A790" s="41"/>
      <c r="B790" s="42"/>
      <c r="C790" s="7">
        <v>45694.0</v>
      </c>
      <c r="D790" s="8" t="s">
        <v>23</v>
      </c>
      <c r="E790" s="8" t="s">
        <v>13</v>
      </c>
      <c r="F790" s="9">
        <v>0.33</v>
      </c>
      <c r="G790" s="9">
        <v>100.0</v>
      </c>
      <c r="H790" s="43">
        <f t="shared" si="45"/>
        <v>33</v>
      </c>
      <c r="I790" s="44"/>
    </row>
    <row r="791">
      <c r="A791" s="45"/>
      <c r="B791" s="46"/>
      <c r="C791" s="14">
        <v>45694.0</v>
      </c>
      <c r="D791" s="15" t="s">
        <v>36</v>
      </c>
      <c r="E791" s="15" t="s">
        <v>12</v>
      </c>
      <c r="F791" s="16">
        <v>1.5</v>
      </c>
      <c r="G791" s="16">
        <v>100.0</v>
      </c>
      <c r="H791" s="47">
        <f t="shared" si="45"/>
        <v>150</v>
      </c>
      <c r="I791" s="48"/>
    </row>
    <row r="792">
      <c r="A792" s="41"/>
      <c r="B792" s="42"/>
      <c r="C792" s="7">
        <v>45694.0</v>
      </c>
      <c r="D792" s="8" t="s">
        <v>36</v>
      </c>
      <c r="E792" s="8" t="s">
        <v>10</v>
      </c>
      <c r="F792" s="9">
        <v>1.5</v>
      </c>
      <c r="G792" s="9">
        <v>100.0</v>
      </c>
      <c r="H792" s="43">
        <f t="shared" si="45"/>
        <v>150</v>
      </c>
      <c r="I792" s="44"/>
    </row>
    <row r="793">
      <c r="A793" s="45"/>
      <c r="B793" s="46"/>
      <c r="C793" s="14">
        <v>45694.0</v>
      </c>
      <c r="D793" s="15" t="s">
        <v>58</v>
      </c>
      <c r="E793" s="15" t="s">
        <v>12</v>
      </c>
      <c r="F793" s="16">
        <v>0.5</v>
      </c>
      <c r="G793" s="16">
        <v>100.0</v>
      </c>
      <c r="H793" s="47">
        <f t="shared" si="45"/>
        <v>50</v>
      </c>
      <c r="I793" s="48"/>
    </row>
    <row r="794">
      <c r="A794" s="41"/>
      <c r="B794" s="42"/>
      <c r="C794" s="7">
        <v>45694.0</v>
      </c>
      <c r="D794" s="8" t="s">
        <v>58</v>
      </c>
      <c r="E794" s="8" t="s">
        <v>13</v>
      </c>
      <c r="F794" s="9">
        <v>0.5</v>
      </c>
      <c r="G794" s="9">
        <v>100.0</v>
      </c>
      <c r="H794" s="43">
        <f t="shared" si="45"/>
        <v>50</v>
      </c>
      <c r="I794" s="44"/>
    </row>
    <row r="795">
      <c r="A795" s="45"/>
      <c r="B795" s="46"/>
      <c r="C795" s="14">
        <v>45694.0</v>
      </c>
      <c r="D795" s="15" t="s">
        <v>56</v>
      </c>
      <c r="E795" s="15" t="s">
        <v>13</v>
      </c>
      <c r="F795" s="16">
        <v>1.75</v>
      </c>
      <c r="G795" s="16">
        <v>65.0</v>
      </c>
      <c r="H795" s="47">
        <f t="shared" si="45"/>
        <v>113.75</v>
      </c>
      <c r="I795" s="48"/>
    </row>
    <row r="796">
      <c r="A796" s="41"/>
      <c r="B796" s="42"/>
      <c r="C796" s="7">
        <v>45694.0</v>
      </c>
      <c r="D796" s="8" t="s">
        <v>56</v>
      </c>
      <c r="E796" s="8" t="s">
        <v>19</v>
      </c>
      <c r="F796" s="9">
        <v>1.75</v>
      </c>
      <c r="G796" s="9">
        <v>65.0</v>
      </c>
      <c r="H796" s="43">
        <f t="shared" si="45"/>
        <v>113.75</v>
      </c>
      <c r="I796" s="44"/>
    </row>
    <row r="797">
      <c r="A797" s="12"/>
      <c r="B797" s="13"/>
      <c r="C797" s="34">
        <v>45695.0</v>
      </c>
      <c r="D797" s="35" t="s">
        <v>55</v>
      </c>
      <c r="E797" s="25" t="s">
        <v>63</v>
      </c>
      <c r="F797" s="40">
        <v>0.75</v>
      </c>
      <c r="G797" s="40">
        <v>200.0</v>
      </c>
      <c r="H797" s="36">
        <v>150.0</v>
      </c>
      <c r="I797" s="23" t="s">
        <v>30</v>
      </c>
    </row>
    <row r="798">
      <c r="A798" s="5"/>
      <c r="B798" s="6"/>
      <c r="C798" s="29">
        <v>45695.0</v>
      </c>
      <c r="D798" s="30" t="s">
        <v>57</v>
      </c>
      <c r="E798" s="31" t="s">
        <v>19</v>
      </c>
      <c r="F798" s="32">
        <v>10.0</v>
      </c>
      <c r="G798" s="32">
        <v>100.0</v>
      </c>
      <c r="H798" s="33">
        <v>1000.0</v>
      </c>
      <c r="I798" s="24" t="s">
        <v>16</v>
      </c>
    </row>
    <row r="799">
      <c r="A799" s="45"/>
      <c r="B799" s="46"/>
      <c r="C799" s="14">
        <v>45695.0</v>
      </c>
      <c r="D799" s="15" t="s">
        <v>35</v>
      </c>
      <c r="E799" s="15" t="s">
        <v>10</v>
      </c>
      <c r="F799" s="16">
        <v>0.33</v>
      </c>
      <c r="G799" s="16">
        <v>100.0</v>
      </c>
      <c r="H799" s="47">
        <f t="shared" ref="H799:H847" si="46">F799*G799</f>
        <v>33</v>
      </c>
      <c r="I799" s="48"/>
    </row>
    <row r="800">
      <c r="A800" s="41"/>
      <c r="B800" s="42"/>
      <c r="C800" s="7">
        <v>45695.0</v>
      </c>
      <c r="D800" s="8" t="s">
        <v>35</v>
      </c>
      <c r="E800" s="8" t="s">
        <v>12</v>
      </c>
      <c r="F800" s="9">
        <v>0.33</v>
      </c>
      <c r="G800" s="9">
        <v>100.0</v>
      </c>
      <c r="H800" s="43">
        <f t="shared" si="46"/>
        <v>33</v>
      </c>
      <c r="I800" s="44"/>
    </row>
    <row r="801">
      <c r="A801" s="45"/>
      <c r="B801" s="46"/>
      <c r="C801" s="14">
        <v>45695.0</v>
      </c>
      <c r="D801" s="15" t="s">
        <v>35</v>
      </c>
      <c r="E801" s="15" t="s">
        <v>13</v>
      </c>
      <c r="F801" s="16">
        <v>0.33</v>
      </c>
      <c r="G801" s="16">
        <v>100.0</v>
      </c>
      <c r="H801" s="47">
        <f t="shared" si="46"/>
        <v>33</v>
      </c>
      <c r="I801" s="48"/>
    </row>
    <row r="802">
      <c r="A802" s="41"/>
      <c r="B802" s="42"/>
      <c r="C802" s="7">
        <v>45695.0</v>
      </c>
      <c r="D802" s="8" t="s">
        <v>23</v>
      </c>
      <c r="E802" s="8" t="s">
        <v>12</v>
      </c>
      <c r="F802" s="9">
        <v>0.5</v>
      </c>
      <c r="G802" s="9">
        <v>100.0</v>
      </c>
      <c r="H802" s="43">
        <f t="shared" si="46"/>
        <v>50</v>
      </c>
      <c r="I802" s="44"/>
    </row>
    <row r="803">
      <c r="A803" s="45"/>
      <c r="B803" s="46"/>
      <c r="C803" s="14">
        <v>45695.0</v>
      </c>
      <c r="D803" s="15" t="s">
        <v>23</v>
      </c>
      <c r="E803" s="15" t="s">
        <v>10</v>
      </c>
      <c r="F803" s="16">
        <v>0.5</v>
      </c>
      <c r="G803" s="16">
        <v>100.0</v>
      </c>
      <c r="H803" s="47">
        <f t="shared" si="46"/>
        <v>50</v>
      </c>
      <c r="I803" s="48"/>
    </row>
    <row r="804">
      <c r="A804" s="41"/>
      <c r="B804" s="42"/>
      <c r="C804" s="7">
        <v>45695.0</v>
      </c>
      <c r="D804" s="8" t="s">
        <v>55</v>
      </c>
      <c r="E804" s="8" t="s">
        <v>10</v>
      </c>
      <c r="F804" s="9">
        <v>0.67</v>
      </c>
      <c r="G804" s="9">
        <v>100.0</v>
      </c>
      <c r="H804" s="43">
        <f t="shared" si="46"/>
        <v>67</v>
      </c>
      <c r="I804" s="44"/>
    </row>
    <row r="805">
      <c r="A805" s="45"/>
      <c r="B805" s="46"/>
      <c r="C805" s="14">
        <v>45695.0</v>
      </c>
      <c r="D805" s="15" t="s">
        <v>55</v>
      </c>
      <c r="E805" s="15" t="s">
        <v>12</v>
      </c>
      <c r="F805" s="16">
        <v>0.67</v>
      </c>
      <c r="G805" s="16">
        <v>100.0</v>
      </c>
      <c r="H805" s="47">
        <f t="shared" si="46"/>
        <v>67</v>
      </c>
      <c r="I805" s="48"/>
    </row>
    <row r="806">
      <c r="A806" s="41"/>
      <c r="B806" s="42"/>
      <c r="C806" s="7">
        <v>45695.0</v>
      </c>
      <c r="D806" s="8" t="s">
        <v>55</v>
      </c>
      <c r="E806" s="8" t="s">
        <v>19</v>
      </c>
      <c r="F806" s="9">
        <v>0.67</v>
      </c>
      <c r="G806" s="9">
        <v>100.0</v>
      </c>
      <c r="H806" s="43">
        <f t="shared" si="46"/>
        <v>67</v>
      </c>
      <c r="I806" s="44"/>
    </row>
    <row r="807">
      <c r="A807" s="45"/>
      <c r="B807" s="46"/>
      <c r="C807" s="14">
        <v>45695.0</v>
      </c>
      <c r="D807" s="15" t="s">
        <v>41</v>
      </c>
      <c r="E807" s="15" t="s">
        <v>10</v>
      </c>
      <c r="F807" s="16">
        <v>0.5</v>
      </c>
      <c r="G807" s="16">
        <v>100.0</v>
      </c>
      <c r="H807" s="47">
        <f t="shared" si="46"/>
        <v>50</v>
      </c>
      <c r="I807" s="48"/>
    </row>
    <row r="808">
      <c r="A808" s="41"/>
      <c r="B808" s="42"/>
      <c r="C808" s="7">
        <v>45695.0</v>
      </c>
      <c r="D808" s="8" t="s">
        <v>41</v>
      </c>
      <c r="E808" s="8" t="s">
        <v>12</v>
      </c>
      <c r="F808" s="9">
        <v>0.5</v>
      </c>
      <c r="G808" s="9">
        <v>100.0</v>
      </c>
      <c r="H808" s="43">
        <f t="shared" si="46"/>
        <v>50</v>
      </c>
      <c r="I808" s="44"/>
    </row>
    <row r="809">
      <c r="A809" s="45"/>
      <c r="B809" s="46"/>
      <c r="C809" s="14">
        <v>45695.0</v>
      </c>
      <c r="D809" s="15" t="s">
        <v>31</v>
      </c>
      <c r="E809" s="15" t="s">
        <v>10</v>
      </c>
      <c r="F809" s="16">
        <v>1.33</v>
      </c>
      <c r="G809" s="16">
        <v>100.0</v>
      </c>
      <c r="H809" s="47">
        <f t="shared" si="46"/>
        <v>133</v>
      </c>
      <c r="I809" s="48"/>
    </row>
    <row r="810">
      <c r="A810" s="41"/>
      <c r="B810" s="42"/>
      <c r="C810" s="7">
        <v>45695.0</v>
      </c>
      <c r="D810" s="8" t="s">
        <v>31</v>
      </c>
      <c r="E810" s="8" t="s">
        <v>12</v>
      </c>
      <c r="F810" s="9">
        <v>1.33</v>
      </c>
      <c r="G810" s="9">
        <v>100.0</v>
      </c>
      <c r="H810" s="43">
        <f t="shared" si="46"/>
        <v>133</v>
      </c>
      <c r="I810" s="44"/>
    </row>
    <row r="811">
      <c r="A811" s="45"/>
      <c r="B811" s="46"/>
      <c r="C811" s="14">
        <v>45695.0</v>
      </c>
      <c r="D811" s="15" t="s">
        <v>31</v>
      </c>
      <c r="E811" s="15" t="s">
        <v>19</v>
      </c>
      <c r="F811" s="16">
        <v>1.33</v>
      </c>
      <c r="G811" s="16">
        <v>100.0</v>
      </c>
      <c r="H811" s="47">
        <f t="shared" si="46"/>
        <v>133</v>
      </c>
      <c r="I811" s="48"/>
    </row>
    <row r="812">
      <c r="A812" s="41"/>
      <c r="B812" s="42"/>
      <c r="C812" s="7">
        <v>45695.0</v>
      </c>
      <c r="D812" s="8" t="s">
        <v>18</v>
      </c>
      <c r="E812" s="8" t="s">
        <v>32</v>
      </c>
      <c r="F812" s="9">
        <v>1.0</v>
      </c>
      <c r="G812" s="9">
        <v>90.0</v>
      </c>
      <c r="H812" s="43">
        <f t="shared" si="46"/>
        <v>90</v>
      </c>
      <c r="I812" s="44"/>
    </row>
    <row r="813">
      <c r="A813" s="45"/>
      <c r="B813" s="46"/>
      <c r="C813" s="14">
        <v>45695.0</v>
      </c>
      <c r="D813" s="15" t="s">
        <v>18</v>
      </c>
      <c r="E813" s="15" t="s">
        <v>13</v>
      </c>
      <c r="F813" s="16">
        <v>1.0</v>
      </c>
      <c r="G813" s="16">
        <v>90.0</v>
      </c>
      <c r="H813" s="47">
        <f t="shared" si="46"/>
        <v>90</v>
      </c>
      <c r="I813" s="48"/>
    </row>
    <row r="814">
      <c r="A814" s="41"/>
      <c r="B814" s="42"/>
      <c r="C814" s="7">
        <v>45695.0</v>
      </c>
      <c r="D814" s="8" t="s">
        <v>42</v>
      </c>
      <c r="E814" s="8" t="s">
        <v>19</v>
      </c>
      <c r="F814" s="9">
        <v>0.4</v>
      </c>
      <c r="G814" s="9">
        <v>100.0</v>
      </c>
      <c r="H814" s="43">
        <f t="shared" si="46"/>
        <v>40</v>
      </c>
      <c r="I814" s="44"/>
    </row>
    <row r="815">
      <c r="A815" s="45"/>
      <c r="B815" s="46"/>
      <c r="C815" s="14">
        <v>45695.0</v>
      </c>
      <c r="D815" s="15" t="s">
        <v>42</v>
      </c>
      <c r="E815" s="15" t="s">
        <v>12</v>
      </c>
      <c r="F815" s="16">
        <v>0.4</v>
      </c>
      <c r="G815" s="16">
        <v>100.0</v>
      </c>
      <c r="H815" s="47">
        <f t="shared" si="46"/>
        <v>40</v>
      </c>
      <c r="I815" s="48"/>
    </row>
    <row r="816">
      <c r="A816" s="41"/>
      <c r="B816" s="42"/>
      <c r="C816" s="7">
        <v>45695.0</v>
      </c>
      <c r="D816" s="8" t="s">
        <v>48</v>
      </c>
      <c r="E816" s="8" t="s">
        <v>10</v>
      </c>
      <c r="F816" s="9">
        <v>2.5</v>
      </c>
      <c r="G816" s="9">
        <v>65.0</v>
      </c>
      <c r="H816" s="43">
        <f t="shared" si="46"/>
        <v>162.5</v>
      </c>
      <c r="I816" s="44"/>
    </row>
    <row r="817">
      <c r="A817" s="45"/>
      <c r="B817" s="46"/>
      <c r="C817" s="14">
        <v>45695.0</v>
      </c>
      <c r="D817" s="15" t="s">
        <v>48</v>
      </c>
      <c r="E817" s="15" t="s">
        <v>13</v>
      </c>
      <c r="F817" s="16">
        <v>2.5</v>
      </c>
      <c r="G817" s="16">
        <v>65.0</v>
      </c>
      <c r="H817" s="47">
        <f t="shared" si="46"/>
        <v>162.5</v>
      </c>
      <c r="I817" s="48"/>
    </row>
    <row r="818">
      <c r="A818" s="41"/>
      <c r="B818" s="42"/>
      <c r="C818" s="7">
        <v>45695.0</v>
      </c>
      <c r="D818" s="8" t="s">
        <v>48</v>
      </c>
      <c r="E818" s="8" t="s">
        <v>12</v>
      </c>
      <c r="F818" s="9">
        <v>2.5</v>
      </c>
      <c r="G818" s="9">
        <v>65.0</v>
      </c>
      <c r="H818" s="43">
        <f t="shared" si="46"/>
        <v>162.5</v>
      </c>
      <c r="I818" s="44"/>
    </row>
    <row r="819">
      <c r="A819" s="45"/>
      <c r="B819" s="46"/>
      <c r="C819" s="14">
        <v>45695.0</v>
      </c>
      <c r="D819" s="15" t="s">
        <v>48</v>
      </c>
      <c r="E819" s="15" t="s">
        <v>32</v>
      </c>
      <c r="F819" s="16">
        <v>2.5</v>
      </c>
      <c r="G819" s="16">
        <v>65.0</v>
      </c>
      <c r="H819" s="47">
        <f t="shared" si="46"/>
        <v>162.5</v>
      </c>
      <c r="I819" s="48"/>
    </row>
    <row r="820">
      <c r="A820" s="41"/>
      <c r="B820" s="42"/>
      <c r="C820" s="7">
        <v>45696.0</v>
      </c>
      <c r="D820" s="8" t="s">
        <v>59</v>
      </c>
      <c r="E820" s="8" t="s">
        <v>10</v>
      </c>
      <c r="F820" s="9">
        <v>0.17</v>
      </c>
      <c r="G820" s="9">
        <v>100.0</v>
      </c>
      <c r="H820" s="43">
        <f t="shared" si="46"/>
        <v>17</v>
      </c>
      <c r="I820" s="44"/>
    </row>
    <row r="821">
      <c r="A821" s="45"/>
      <c r="B821" s="46"/>
      <c r="C821" s="14">
        <v>45696.0</v>
      </c>
      <c r="D821" s="15" t="s">
        <v>59</v>
      </c>
      <c r="E821" s="15" t="s">
        <v>12</v>
      </c>
      <c r="F821" s="16">
        <v>0.17</v>
      </c>
      <c r="G821" s="16">
        <v>100.0</v>
      </c>
      <c r="H821" s="47">
        <f t="shared" si="46"/>
        <v>17</v>
      </c>
      <c r="I821" s="48"/>
    </row>
    <row r="822">
      <c r="A822" s="41"/>
      <c r="B822" s="42"/>
      <c r="C822" s="7">
        <v>45696.0</v>
      </c>
      <c r="D822" s="8" t="s">
        <v>59</v>
      </c>
      <c r="E822" s="8" t="s">
        <v>19</v>
      </c>
      <c r="F822" s="9">
        <v>0.17</v>
      </c>
      <c r="G822" s="9">
        <v>100.0</v>
      </c>
      <c r="H822" s="43">
        <f t="shared" si="46"/>
        <v>17</v>
      </c>
      <c r="I822" s="44"/>
    </row>
    <row r="823">
      <c r="A823" s="45"/>
      <c r="B823" s="46"/>
      <c r="C823" s="14">
        <v>45696.0</v>
      </c>
      <c r="D823" s="15" t="s">
        <v>29</v>
      </c>
      <c r="E823" s="15" t="s">
        <v>12</v>
      </c>
      <c r="F823" s="16">
        <v>0.5</v>
      </c>
      <c r="G823" s="16">
        <v>100.0</v>
      </c>
      <c r="H823" s="47">
        <f t="shared" si="46"/>
        <v>50</v>
      </c>
      <c r="I823" s="48"/>
    </row>
    <row r="824">
      <c r="A824" s="41"/>
      <c r="B824" s="42"/>
      <c r="C824" s="7">
        <v>45696.0</v>
      </c>
      <c r="D824" s="8" t="s">
        <v>29</v>
      </c>
      <c r="E824" s="8" t="s">
        <v>13</v>
      </c>
      <c r="F824" s="9">
        <v>0.5</v>
      </c>
      <c r="G824" s="9">
        <v>100.0</v>
      </c>
      <c r="H824" s="43">
        <f t="shared" si="46"/>
        <v>50</v>
      </c>
      <c r="I824" s="44"/>
    </row>
    <row r="825">
      <c r="A825" s="45"/>
      <c r="B825" s="46"/>
      <c r="C825" s="14">
        <v>45696.0</v>
      </c>
      <c r="D825" s="15" t="s">
        <v>42</v>
      </c>
      <c r="E825" s="15" t="s">
        <v>19</v>
      </c>
      <c r="F825" s="16">
        <v>1.0</v>
      </c>
      <c r="G825" s="16">
        <v>100.0</v>
      </c>
      <c r="H825" s="47">
        <f t="shared" si="46"/>
        <v>100</v>
      </c>
      <c r="I825" s="48"/>
    </row>
    <row r="826">
      <c r="A826" s="41"/>
      <c r="B826" s="42"/>
      <c r="C826" s="7">
        <v>45696.0</v>
      </c>
      <c r="D826" s="8" t="s">
        <v>42</v>
      </c>
      <c r="E826" s="8" t="s">
        <v>12</v>
      </c>
      <c r="F826" s="9">
        <v>1.0</v>
      </c>
      <c r="G826" s="9">
        <v>100.0</v>
      </c>
      <c r="H826" s="43">
        <f t="shared" si="46"/>
        <v>100</v>
      </c>
      <c r="I826" s="44"/>
    </row>
    <row r="827">
      <c r="A827" s="45"/>
      <c r="B827" s="46"/>
      <c r="C827" s="14">
        <v>45696.0</v>
      </c>
      <c r="D827" s="15" t="s">
        <v>18</v>
      </c>
      <c r="E827" s="15" t="s">
        <v>32</v>
      </c>
      <c r="F827" s="16">
        <v>0.5</v>
      </c>
      <c r="G827" s="16">
        <v>90.0</v>
      </c>
      <c r="H827" s="47">
        <f t="shared" si="46"/>
        <v>45</v>
      </c>
      <c r="I827" s="48"/>
    </row>
    <row r="828">
      <c r="A828" s="41"/>
      <c r="B828" s="42"/>
      <c r="C828" s="7">
        <v>45696.0</v>
      </c>
      <c r="D828" s="8" t="s">
        <v>18</v>
      </c>
      <c r="E828" s="8" t="s">
        <v>13</v>
      </c>
      <c r="F828" s="9">
        <v>0.5</v>
      </c>
      <c r="G828" s="9">
        <v>90.0</v>
      </c>
      <c r="H828" s="43">
        <f t="shared" si="46"/>
        <v>45</v>
      </c>
      <c r="I828" s="44"/>
    </row>
    <row r="829">
      <c r="A829" s="45"/>
      <c r="B829" s="46"/>
      <c r="C829" s="14">
        <v>45696.0</v>
      </c>
      <c r="D829" s="15" t="s">
        <v>23</v>
      </c>
      <c r="E829" s="15" t="s">
        <v>13</v>
      </c>
      <c r="F829" s="16">
        <v>0.67</v>
      </c>
      <c r="G829" s="16">
        <v>100.0</v>
      </c>
      <c r="H829" s="47">
        <f t="shared" si="46"/>
        <v>67</v>
      </c>
      <c r="I829" s="48"/>
    </row>
    <row r="830">
      <c r="A830" s="41"/>
      <c r="B830" s="42"/>
      <c r="C830" s="7">
        <v>45696.0</v>
      </c>
      <c r="D830" s="8" t="s">
        <v>23</v>
      </c>
      <c r="E830" s="8" t="s">
        <v>12</v>
      </c>
      <c r="F830" s="9">
        <v>0.67</v>
      </c>
      <c r="G830" s="9">
        <v>100.0</v>
      </c>
      <c r="H830" s="43">
        <f t="shared" si="46"/>
        <v>67</v>
      </c>
      <c r="I830" s="44"/>
    </row>
    <row r="831">
      <c r="A831" s="45"/>
      <c r="B831" s="46"/>
      <c r="C831" s="14">
        <v>45696.0</v>
      </c>
      <c r="D831" s="15" t="s">
        <v>23</v>
      </c>
      <c r="E831" s="15" t="s">
        <v>10</v>
      </c>
      <c r="F831" s="16">
        <v>0.67</v>
      </c>
      <c r="G831" s="16">
        <v>100.0</v>
      </c>
      <c r="H831" s="47">
        <f t="shared" si="46"/>
        <v>67</v>
      </c>
      <c r="I831" s="48"/>
    </row>
    <row r="832">
      <c r="A832" s="41"/>
      <c r="B832" s="42"/>
      <c r="C832" s="7">
        <v>45696.0</v>
      </c>
      <c r="D832" s="8" t="s">
        <v>14</v>
      </c>
      <c r="E832" s="8" t="s">
        <v>10</v>
      </c>
      <c r="F832" s="9">
        <v>1.0</v>
      </c>
      <c r="G832" s="9">
        <v>100.0</v>
      </c>
      <c r="H832" s="43">
        <f t="shared" si="46"/>
        <v>100</v>
      </c>
      <c r="I832" s="44"/>
    </row>
    <row r="833">
      <c r="A833" s="45"/>
      <c r="B833" s="46"/>
      <c r="C833" s="14">
        <v>45696.0</v>
      </c>
      <c r="D833" s="15" t="s">
        <v>14</v>
      </c>
      <c r="E833" s="15" t="s">
        <v>13</v>
      </c>
      <c r="F833" s="16">
        <v>1.0</v>
      </c>
      <c r="G833" s="16">
        <v>100.0</v>
      </c>
      <c r="H833" s="47">
        <f t="shared" si="46"/>
        <v>100</v>
      </c>
      <c r="I833" s="48"/>
    </row>
    <row r="834">
      <c r="A834" s="41"/>
      <c r="B834" s="42"/>
      <c r="C834" s="7">
        <v>45696.0</v>
      </c>
      <c r="D834" s="8" t="s">
        <v>45</v>
      </c>
      <c r="E834" s="8" t="s">
        <v>10</v>
      </c>
      <c r="F834" s="9">
        <v>1.0</v>
      </c>
      <c r="G834" s="9">
        <v>100.0</v>
      </c>
      <c r="H834" s="43">
        <f t="shared" si="46"/>
        <v>100</v>
      </c>
      <c r="I834" s="44"/>
    </row>
    <row r="835">
      <c r="A835" s="45"/>
      <c r="B835" s="46"/>
      <c r="C835" s="14">
        <v>45696.0</v>
      </c>
      <c r="D835" s="15" t="s">
        <v>45</v>
      </c>
      <c r="E835" s="15" t="s">
        <v>12</v>
      </c>
      <c r="F835" s="16">
        <v>1.0</v>
      </c>
      <c r="G835" s="16">
        <v>100.0</v>
      </c>
      <c r="H835" s="47">
        <f t="shared" si="46"/>
        <v>100</v>
      </c>
      <c r="I835" s="48"/>
    </row>
    <row r="836">
      <c r="A836" s="41"/>
      <c r="B836" s="42"/>
      <c r="C836" s="7">
        <v>45696.0</v>
      </c>
      <c r="D836" s="8" t="s">
        <v>45</v>
      </c>
      <c r="E836" s="8" t="s">
        <v>13</v>
      </c>
      <c r="F836" s="9">
        <v>1.0</v>
      </c>
      <c r="G836" s="9">
        <v>100.0</v>
      </c>
      <c r="H836" s="43">
        <f t="shared" si="46"/>
        <v>100</v>
      </c>
      <c r="I836" s="44"/>
    </row>
    <row r="837">
      <c r="A837" s="45"/>
      <c r="B837" s="46"/>
      <c r="C837" s="14">
        <v>45696.0</v>
      </c>
      <c r="D837" s="15" t="s">
        <v>31</v>
      </c>
      <c r="E837" s="15" t="s">
        <v>19</v>
      </c>
      <c r="F837" s="16">
        <v>1.33</v>
      </c>
      <c r="G837" s="16">
        <v>100.0</v>
      </c>
      <c r="H837" s="47">
        <f t="shared" si="46"/>
        <v>133</v>
      </c>
      <c r="I837" s="48"/>
    </row>
    <row r="838">
      <c r="A838" s="41"/>
      <c r="B838" s="42"/>
      <c r="C838" s="7">
        <v>45696.0</v>
      </c>
      <c r="D838" s="8" t="s">
        <v>31</v>
      </c>
      <c r="E838" s="8" t="s">
        <v>12</v>
      </c>
      <c r="F838" s="9">
        <v>1.33</v>
      </c>
      <c r="G838" s="9">
        <v>100.0</v>
      </c>
      <c r="H838" s="43">
        <f t="shared" si="46"/>
        <v>133</v>
      </c>
      <c r="I838" s="44"/>
    </row>
    <row r="839">
      <c r="A839" s="45"/>
      <c r="B839" s="46"/>
      <c r="C839" s="14">
        <v>45696.0</v>
      </c>
      <c r="D839" s="15" t="s">
        <v>31</v>
      </c>
      <c r="E839" s="15" t="s">
        <v>10</v>
      </c>
      <c r="F839" s="16">
        <v>1.33</v>
      </c>
      <c r="G839" s="16">
        <v>100.0</v>
      </c>
      <c r="H839" s="47">
        <f t="shared" si="46"/>
        <v>133</v>
      </c>
      <c r="I839" s="48"/>
    </row>
    <row r="840">
      <c r="A840" s="41"/>
      <c r="B840" s="42"/>
      <c r="C840" s="7">
        <v>45696.0</v>
      </c>
      <c r="D840" s="8" t="s">
        <v>47</v>
      </c>
      <c r="E840" s="8" t="s">
        <v>13</v>
      </c>
      <c r="F840" s="9">
        <v>2.0</v>
      </c>
      <c r="G840" s="9">
        <v>100.0</v>
      </c>
      <c r="H840" s="43">
        <f t="shared" si="46"/>
        <v>200</v>
      </c>
      <c r="I840" s="44"/>
    </row>
    <row r="841">
      <c r="A841" s="45"/>
      <c r="B841" s="46"/>
      <c r="C841" s="14">
        <v>45696.0</v>
      </c>
      <c r="D841" s="15" t="s">
        <v>47</v>
      </c>
      <c r="E841" s="15" t="s">
        <v>12</v>
      </c>
      <c r="F841" s="16">
        <v>2.0</v>
      </c>
      <c r="G841" s="16">
        <v>100.0</v>
      </c>
      <c r="H841" s="47">
        <f t="shared" si="46"/>
        <v>200</v>
      </c>
      <c r="I841" s="48"/>
    </row>
    <row r="842">
      <c r="A842" s="41"/>
      <c r="B842" s="42"/>
      <c r="C842" s="7">
        <v>45696.0</v>
      </c>
      <c r="D842" s="8" t="s">
        <v>47</v>
      </c>
      <c r="E842" s="8" t="s">
        <v>10</v>
      </c>
      <c r="F842" s="9">
        <v>2.0</v>
      </c>
      <c r="G842" s="9">
        <v>100.0</v>
      </c>
      <c r="H842" s="43">
        <f t="shared" si="46"/>
        <v>200</v>
      </c>
      <c r="I842" s="44"/>
    </row>
    <row r="843">
      <c r="A843" s="45"/>
      <c r="B843" s="46"/>
      <c r="C843" s="14">
        <v>45696.0</v>
      </c>
      <c r="D843" s="15" t="s">
        <v>36</v>
      </c>
      <c r="E843" s="15" t="s">
        <v>10</v>
      </c>
      <c r="F843" s="16">
        <v>1.33</v>
      </c>
      <c r="G843" s="16">
        <v>100.0</v>
      </c>
      <c r="H843" s="47">
        <f t="shared" si="46"/>
        <v>133</v>
      </c>
      <c r="I843" s="48"/>
    </row>
    <row r="844">
      <c r="A844" s="41"/>
      <c r="B844" s="42"/>
      <c r="C844" s="7">
        <v>45696.0</v>
      </c>
      <c r="D844" s="8" t="s">
        <v>36</v>
      </c>
      <c r="E844" s="8" t="s">
        <v>12</v>
      </c>
      <c r="F844" s="9">
        <v>1.33</v>
      </c>
      <c r="G844" s="9">
        <v>100.0</v>
      </c>
      <c r="H844" s="43">
        <f t="shared" si="46"/>
        <v>133</v>
      </c>
      <c r="I844" s="44"/>
    </row>
    <row r="845">
      <c r="A845" s="45"/>
      <c r="B845" s="46"/>
      <c r="C845" s="14">
        <v>45696.0</v>
      </c>
      <c r="D845" s="15" t="s">
        <v>36</v>
      </c>
      <c r="E845" s="15" t="s">
        <v>32</v>
      </c>
      <c r="F845" s="16">
        <v>1.33</v>
      </c>
      <c r="G845" s="16">
        <v>100.0</v>
      </c>
      <c r="H845" s="47">
        <f t="shared" si="46"/>
        <v>133</v>
      </c>
      <c r="I845" s="48"/>
    </row>
    <row r="846">
      <c r="A846" s="41"/>
      <c r="B846" s="42"/>
      <c r="C846" s="7">
        <v>45696.0</v>
      </c>
      <c r="D846" s="8" t="s">
        <v>54</v>
      </c>
      <c r="E846" s="8" t="s">
        <v>10</v>
      </c>
      <c r="F846" s="9">
        <v>1.5</v>
      </c>
      <c r="G846" s="9">
        <v>100.0</v>
      </c>
      <c r="H846" s="43">
        <f t="shared" si="46"/>
        <v>150</v>
      </c>
      <c r="I846" s="44"/>
    </row>
    <row r="847">
      <c r="A847" s="45"/>
      <c r="B847" s="46"/>
      <c r="C847" s="14">
        <v>45696.0</v>
      </c>
      <c r="D847" s="15" t="s">
        <v>54</v>
      </c>
      <c r="E847" s="15" t="s">
        <v>12</v>
      </c>
      <c r="F847" s="16">
        <v>1.5</v>
      </c>
      <c r="G847" s="16">
        <v>100.0</v>
      </c>
      <c r="H847" s="47">
        <f t="shared" si="46"/>
        <v>150</v>
      </c>
      <c r="I847" s="48"/>
    </row>
    <row r="848">
      <c r="A848" s="5"/>
      <c r="B848" s="6"/>
      <c r="C848" s="29">
        <v>45697.0</v>
      </c>
      <c r="D848" s="30" t="s">
        <v>57</v>
      </c>
      <c r="E848" s="31" t="s">
        <v>19</v>
      </c>
      <c r="F848" s="32">
        <v>5.0</v>
      </c>
      <c r="G848" s="32">
        <v>100.0</v>
      </c>
      <c r="H848" s="33">
        <v>500.0</v>
      </c>
      <c r="I848" s="24" t="s">
        <v>16</v>
      </c>
    </row>
    <row r="849">
      <c r="A849" s="12"/>
      <c r="B849" s="13"/>
      <c r="C849" s="34">
        <v>45698.0</v>
      </c>
      <c r="D849" s="38" t="s">
        <v>57</v>
      </c>
      <c r="E849" s="39" t="s">
        <v>19</v>
      </c>
      <c r="F849" s="40">
        <v>5.0</v>
      </c>
      <c r="G849" s="40">
        <v>100.0</v>
      </c>
      <c r="H849" s="36">
        <v>500.0</v>
      </c>
      <c r="I849" s="23" t="s">
        <v>16</v>
      </c>
    </row>
    <row r="850">
      <c r="A850" s="5"/>
      <c r="B850" s="6"/>
      <c r="C850" s="29">
        <v>45698.0</v>
      </c>
      <c r="D850" s="30" t="s">
        <v>31</v>
      </c>
      <c r="E850" s="31" t="s">
        <v>19</v>
      </c>
      <c r="F850" s="32">
        <v>4.0</v>
      </c>
      <c r="G850" s="32">
        <v>100.0</v>
      </c>
      <c r="H850" s="33">
        <v>400.0</v>
      </c>
      <c r="I850" s="24" t="s">
        <v>11</v>
      </c>
    </row>
    <row r="851">
      <c r="A851" s="45"/>
      <c r="B851" s="46"/>
      <c r="C851" s="14">
        <v>45698.0</v>
      </c>
      <c r="D851" s="15" t="s">
        <v>52</v>
      </c>
      <c r="E851" s="15" t="s">
        <v>10</v>
      </c>
      <c r="F851" s="16">
        <v>1.0</v>
      </c>
      <c r="G851" s="16">
        <v>100.0</v>
      </c>
      <c r="H851" s="47">
        <f t="shared" ref="H851:H865" si="47">F851*G851</f>
        <v>100</v>
      </c>
      <c r="I851" s="48"/>
    </row>
    <row r="852">
      <c r="A852" s="41"/>
      <c r="B852" s="42"/>
      <c r="C852" s="7">
        <v>45698.0</v>
      </c>
      <c r="D852" s="8" t="s">
        <v>52</v>
      </c>
      <c r="E852" s="8" t="s">
        <v>12</v>
      </c>
      <c r="F852" s="9">
        <v>1.0</v>
      </c>
      <c r="G852" s="9">
        <v>100.0</v>
      </c>
      <c r="H852" s="43">
        <f t="shared" si="47"/>
        <v>100</v>
      </c>
      <c r="I852" s="44"/>
    </row>
    <row r="853">
      <c r="A853" s="45"/>
      <c r="B853" s="46"/>
      <c r="C853" s="14">
        <v>45698.0</v>
      </c>
      <c r="D853" s="15" t="s">
        <v>52</v>
      </c>
      <c r="E853" s="15" t="s">
        <v>13</v>
      </c>
      <c r="F853" s="16">
        <v>1.0</v>
      </c>
      <c r="G853" s="16">
        <v>100.0</v>
      </c>
      <c r="H853" s="47">
        <f t="shared" si="47"/>
        <v>100</v>
      </c>
      <c r="I853" s="48"/>
    </row>
    <row r="854">
      <c r="A854" s="41"/>
      <c r="B854" s="42"/>
      <c r="C854" s="7">
        <v>45698.0</v>
      </c>
      <c r="D854" s="8" t="s">
        <v>52</v>
      </c>
      <c r="E854" s="8" t="s">
        <v>32</v>
      </c>
      <c r="F854" s="9">
        <v>1.0</v>
      </c>
      <c r="G854" s="9">
        <v>100.0</v>
      </c>
      <c r="H854" s="43">
        <f t="shared" si="47"/>
        <v>100</v>
      </c>
      <c r="I854" s="44"/>
    </row>
    <row r="855">
      <c r="A855" s="45"/>
      <c r="B855" s="46"/>
      <c r="C855" s="14">
        <v>45698.0</v>
      </c>
      <c r="D855" s="15" t="s">
        <v>52</v>
      </c>
      <c r="E855" s="15" t="s">
        <v>38</v>
      </c>
      <c r="F855" s="16">
        <v>1.0</v>
      </c>
      <c r="G855" s="16">
        <v>100.0</v>
      </c>
      <c r="H855" s="47">
        <f t="shared" si="47"/>
        <v>100</v>
      </c>
      <c r="I855" s="48"/>
    </row>
    <row r="856">
      <c r="A856" s="41"/>
      <c r="B856" s="42"/>
      <c r="C856" s="7">
        <v>45698.0</v>
      </c>
      <c r="D856" s="8" t="s">
        <v>42</v>
      </c>
      <c r="E856" s="8" t="s">
        <v>12</v>
      </c>
      <c r="F856" s="9">
        <v>0.65</v>
      </c>
      <c r="G856" s="9">
        <v>100.0</v>
      </c>
      <c r="H856" s="43">
        <f t="shared" si="47"/>
        <v>65</v>
      </c>
      <c r="I856" s="44"/>
    </row>
    <row r="857">
      <c r="A857" s="45"/>
      <c r="B857" s="46"/>
      <c r="C857" s="14">
        <v>45698.0</v>
      </c>
      <c r="D857" s="15" t="s">
        <v>42</v>
      </c>
      <c r="E857" s="15" t="s">
        <v>19</v>
      </c>
      <c r="F857" s="16">
        <v>0.65</v>
      </c>
      <c r="G857" s="16">
        <v>100.0</v>
      </c>
      <c r="H857" s="47">
        <f t="shared" si="47"/>
        <v>65</v>
      </c>
      <c r="I857" s="48"/>
    </row>
    <row r="858">
      <c r="A858" s="41"/>
      <c r="B858" s="42"/>
      <c r="C858" s="7">
        <v>45698.0</v>
      </c>
      <c r="D858" s="8" t="s">
        <v>9</v>
      </c>
      <c r="E858" s="8" t="s">
        <v>10</v>
      </c>
      <c r="F858" s="9">
        <v>1.0</v>
      </c>
      <c r="G858" s="9">
        <v>100.0</v>
      </c>
      <c r="H858" s="43">
        <f t="shared" si="47"/>
        <v>100</v>
      </c>
      <c r="I858" s="11" t="s">
        <v>11</v>
      </c>
    </row>
    <row r="859">
      <c r="A859" s="45"/>
      <c r="B859" s="46"/>
      <c r="C859" s="14">
        <v>45698.0</v>
      </c>
      <c r="D859" s="15" t="s">
        <v>9</v>
      </c>
      <c r="E859" s="15" t="s">
        <v>12</v>
      </c>
      <c r="F859" s="16">
        <v>1.0</v>
      </c>
      <c r="G859" s="16">
        <v>100.0</v>
      </c>
      <c r="H859" s="47">
        <f t="shared" si="47"/>
        <v>100</v>
      </c>
      <c r="I859" s="18" t="s">
        <v>11</v>
      </c>
    </row>
    <row r="860">
      <c r="A860" s="41"/>
      <c r="B860" s="42"/>
      <c r="C860" s="7">
        <v>45698.0</v>
      </c>
      <c r="D860" s="8" t="s">
        <v>47</v>
      </c>
      <c r="E860" s="8" t="s">
        <v>10</v>
      </c>
      <c r="F860" s="9">
        <v>1.0</v>
      </c>
      <c r="G860" s="9">
        <v>100.0</v>
      </c>
      <c r="H860" s="43">
        <f t="shared" si="47"/>
        <v>100</v>
      </c>
      <c r="I860" s="44"/>
    </row>
    <row r="861">
      <c r="A861" s="45"/>
      <c r="B861" s="46"/>
      <c r="C861" s="14">
        <v>45698.0</v>
      </c>
      <c r="D861" s="15" t="s">
        <v>47</v>
      </c>
      <c r="E861" s="15" t="s">
        <v>12</v>
      </c>
      <c r="F861" s="16">
        <v>1.0</v>
      </c>
      <c r="G861" s="16">
        <v>100.0</v>
      </c>
      <c r="H861" s="47">
        <f t="shared" si="47"/>
        <v>100</v>
      </c>
      <c r="I861" s="48"/>
    </row>
    <row r="862">
      <c r="A862" s="41"/>
      <c r="B862" s="42"/>
      <c r="C862" s="7">
        <v>45698.0</v>
      </c>
      <c r="D862" s="8" t="s">
        <v>47</v>
      </c>
      <c r="E862" s="8" t="s">
        <v>13</v>
      </c>
      <c r="F862" s="9">
        <v>1.0</v>
      </c>
      <c r="G862" s="9">
        <v>100.0</v>
      </c>
      <c r="H862" s="43">
        <f t="shared" si="47"/>
        <v>100</v>
      </c>
      <c r="I862" s="44"/>
    </row>
    <row r="863">
      <c r="A863" s="45"/>
      <c r="B863" s="46"/>
      <c r="C863" s="14">
        <v>45698.0</v>
      </c>
      <c r="D863" s="15" t="s">
        <v>64</v>
      </c>
      <c r="E863" s="15" t="s">
        <v>10</v>
      </c>
      <c r="F863" s="16">
        <v>0.33</v>
      </c>
      <c r="G863" s="16">
        <v>100.0</v>
      </c>
      <c r="H863" s="47">
        <f t="shared" si="47"/>
        <v>33</v>
      </c>
      <c r="I863" s="48"/>
    </row>
    <row r="864">
      <c r="A864" s="41"/>
      <c r="B864" s="42"/>
      <c r="C864" s="7">
        <v>45698.0</v>
      </c>
      <c r="D864" s="8" t="s">
        <v>64</v>
      </c>
      <c r="E864" s="8" t="s">
        <v>12</v>
      </c>
      <c r="F864" s="9">
        <v>0.33</v>
      </c>
      <c r="G864" s="9">
        <v>100.0</v>
      </c>
      <c r="H864" s="43">
        <f t="shared" si="47"/>
        <v>33</v>
      </c>
      <c r="I864" s="44"/>
    </row>
    <row r="865">
      <c r="A865" s="45"/>
      <c r="B865" s="46"/>
      <c r="C865" s="14">
        <v>45698.0</v>
      </c>
      <c r="D865" s="15" t="s">
        <v>64</v>
      </c>
      <c r="E865" s="15" t="s">
        <v>13</v>
      </c>
      <c r="F865" s="16">
        <v>0.33</v>
      </c>
      <c r="G865" s="16">
        <v>100.0</v>
      </c>
      <c r="H865" s="47">
        <f t="shared" si="47"/>
        <v>33</v>
      </c>
      <c r="I865" s="48"/>
    </row>
    <row r="866">
      <c r="A866" s="5"/>
      <c r="B866" s="6"/>
      <c r="C866" s="29">
        <v>45699.0</v>
      </c>
      <c r="D866" s="30" t="s">
        <v>39</v>
      </c>
      <c r="E866" s="27" t="s">
        <v>32</v>
      </c>
      <c r="F866" s="32">
        <v>2.0</v>
      </c>
      <c r="G866" s="32">
        <v>120.0</v>
      </c>
      <c r="H866" s="33">
        <v>240.0</v>
      </c>
      <c r="I866" s="24" t="s">
        <v>16</v>
      </c>
    </row>
    <row r="867">
      <c r="A867" s="12"/>
      <c r="B867" s="13"/>
      <c r="C867" s="34">
        <v>45699.0</v>
      </c>
      <c r="D867" s="38" t="s">
        <v>25</v>
      </c>
      <c r="E867" s="25" t="s">
        <v>65</v>
      </c>
      <c r="F867" s="40">
        <v>0.5</v>
      </c>
      <c r="G867" s="40">
        <v>200.0</v>
      </c>
      <c r="H867" s="36">
        <v>100.0</v>
      </c>
      <c r="I867" s="23" t="s">
        <v>30</v>
      </c>
    </row>
    <row r="868">
      <c r="A868" s="5"/>
      <c r="B868" s="6"/>
      <c r="C868" s="29">
        <v>45699.0</v>
      </c>
      <c r="D868" s="30" t="s">
        <v>49</v>
      </c>
      <c r="E868" s="27" t="s">
        <v>32</v>
      </c>
      <c r="F868" s="32">
        <v>1.0</v>
      </c>
      <c r="G868" s="32">
        <v>120.0</v>
      </c>
      <c r="H868" s="33">
        <v>120.0</v>
      </c>
      <c r="I868" s="24" t="s">
        <v>11</v>
      </c>
    </row>
    <row r="869">
      <c r="A869" s="12"/>
      <c r="B869" s="13"/>
      <c r="C869" s="34">
        <v>45699.0</v>
      </c>
      <c r="D869" s="38" t="s">
        <v>66</v>
      </c>
      <c r="E869" s="25" t="s">
        <v>65</v>
      </c>
      <c r="F869" s="40">
        <v>0.5</v>
      </c>
      <c r="G869" s="40">
        <v>200.0</v>
      </c>
      <c r="H869" s="36">
        <v>100.0</v>
      </c>
      <c r="I869" s="23" t="s">
        <v>16</v>
      </c>
    </row>
    <row r="870">
      <c r="A870" s="5"/>
      <c r="B870" s="6"/>
      <c r="C870" s="29">
        <v>45699.0</v>
      </c>
      <c r="D870" s="30" t="s">
        <v>66</v>
      </c>
      <c r="E870" s="31" t="s">
        <v>19</v>
      </c>
      <c r="F870" s="32">
        <v>0.5</v>
      </c>
      <c r="G870" s="32">
        <v>100.0</v>
      </c>
      <c r="H870" s="33">
        <v>50.0</v>
      </c>
      <c r="I870" s="24" t="s">
        <v>16</v>
      </c>
    </row>
    <row r="871">
      <c r="A871" s="45"/>
      <c r="B871" s="46"/>
      <c r="C871" s="14">
        <v>45699.0</v>
      </c>
      <c r="D871" s="15" t="s">
        <v>41</v>
      </c>
      <c r="E871" s="15" t="s">
        <v>10</v>
      </c>
      <c r="F871" s="16">
        <v>0.5</v>
      </c>
      <c r="G871" s="16">
        <v>100.0</v>
      </c>
      <c r="H871" s="47">
        <f t="shared" ref="H871:H882" si="48">F871*G871</f>
        <v>50</v>
      </c>
      <c r="I871" s="48"/>
    </row>
    <row r="872">
      <c r="A872" s="41"/>
      <c r="B872" s="42"/>
      <c r="C872" s="7">
        <v>45699.0</v>
      </c>
      <c r="D872" s="8" t="s">
        <v>41</v>
      </c>
      <c r="E872" s="8" t="s">
        <v>12</v>
      </c>
      <c r="F872" s="9">
        <v>0.5</v>
      </c>
      <c r="G872" s="9">
        <v>100.0</v>
      </c>
      <c r="H872" s="43">
        <f t="shared" si="48"/>
        <v>50</v>
      </c>
      <c r="I872" s="44"/>
    </row>
    <row r="873">
      <c r="A873" s="45"/>
      <c r="B873" s="46"/>
      <c r="C873" s="14">
        <v>45699.0</v>
      </c>
      <c r="D873" s="15" t="s">
        <v>39</v>
      </c>
      <c r="E873" s="15" t="s">
        <v>10</v>
      </c>
      <c r="F873" s="16">
        <v>1.67</v>
      </c>
      <c r="G873" s="16">
        <v>100.0</v>
      </c>
      <c r="H873" s="47">
        <f t="shared" si="48"/>
        <v>167</v>
      </c>
      <c r="I873" s="48"/>
    </row>
    <row r="874">
      <c r="A874" s="41"/>
      <c r="B874" s="42"/>
      <c r="C874" s="7">
        <v>45699.0</v>
      </c>
      <c r="D874" s="8" t="s">
        <v>39</v>
      </c>
      <c r="E874" s="8" t="s">
        <v>12</v>
      </c>
      <c r="F874" s="9">
        <v>1.67</v>
      </c>
      <c r="G874" s="9">
        <v>100.0</v>
      </c>
      <c r="H874" s="43">
        <f t="shared" si="48"/>
        <v>167</v>
      </c>
      <c r="I874" s="44"/>
    </row>
    <row r="875">
      <c r="A875" s="45"/>
      <c r="B875" s="46"/>
      <c r="C875" s="14">
        <v>45699.0</v>
      </c>
      <c r="D875" s="15" t="s">
        <v>39</v>
      </c>
      <c r="E875" s="15" t="s">
        <v>13</v>
      </c>
      <c r="F875" s="16">
        <v>1.67</v>
      </c>
      <c r="G875" s="16">
        <v>100.0</v>
      </c>
      <c r="H875" s="47">
        <f t="shared" si="48"/>
        <v>167</v>
      </c>
      <c r="I875" s="48"/>
    </row>
    <row r="876">
      <c r="A876" s="41"/>
      <c r="B876" s="42"/>
      <c r="C876" s="7">
        <v>45699.0</v>
      </c>
      <c r="D876" s="8" t="s">
        <v>23</v>
      </c>
      <c r="E876" s="8" t="s">
        <v>10</v>
      </c>
      <c r="F876" s="9">
        <v>0.67</v>
      </c>
      <c r="G876" s="9">
        <v>100.0</v>
      </c>
      <c r="H876" s="43">
        <f t="shared" si="48"/>
        <v>67</v>
      </c>
      <c r="I876" s="44"/>
    </row>
    <row r="877">
      <c r="A877" s="45"/>
      <c r="B877" s="46"/>
      <c r="C877" s="14">
        <v>45699.0</v>
      </c>
      <c r="D877" s="15" t="s">
        <v>23</v>
      </c>
      <c r="E877" s="15" t="s">
        <v>12</v>
      </c>
      <c r="F877" s="16">
        <v>0.67</v>
      </c>
      <c r="G877" s="16">
        <v>100.0</v>
      </c>
      <c r="H877" s="47">
        <f t="shared" si="48"/>
        <v>67</v>
      </c>
      <c r="I877" s="48"/>
    </row>
    <row r="878">
      <c r="A878" s="41"/>
      <c r="B878" s="42"/>
      <c r="C878" s="7">
        <v>45699.0</v>
      </c>
      <c r="D878" s="8" t="s">
        <v>23</v>
      </c>
      <c r="E878" s="8" t="s">
        <v>13</v>
      </c>
      <c r="F878" s="9">
        <v>0.67</v>
      </c>
      <c r="G878" s="9">
        <v>100.0</v>
      </c>
      <c r="H878" s="43">
        <f t="shared" si="48"/>
        <v>67</v>
      </c>
      <c r="I878" s="44"/>
    </row>
    <row r="879">
      <c r="A879" s="45"/>
      <c r="B879" s="46"/>
      <c r="C879" s="14">
        <v>45699.0</v>
      </c>
      <c r="D879" s="15" t="s">
        <v>49</v>
      </c>
      <c r="E879" s="15" t="s">
        <v>12</v>
      </c>
      <c r="F879" s="16">
        <v>1.0</v>
      </c>
      <c r="G879" s="16">
        <v>100.0</v>
      </c>
      <c r="H879" s="47">
        <f t="shared" si="48"/>
        <v>100</v>
      </c>
      <c r="I879" s="48"/>
    </row>
    <row r="880">
      <c r="A880" s="41"/>
      <c r="B880" s="42"/>
      <c r="C880" s="7">
        <v>45699.0</v>
      </c>
      <c r="D880" s="8" t="s">
        <v>49</v>
      </c>
      <c r="E880" s="8" t="s">
        <v>13</v>
      </c>
      <c r="F880" s="9">
        <v>1.0</v>
      </c>
      <c r="G880" s="9">
        <v>100.0</v>
      </c>
      <c r="H880" s="43">
        <f t="shared" si="48"/>
        <v>100</v>
      </c>
      <c r="I880" s="44"/>
    </row>
    <row r="881">
      <c r="A881" s="45"/>
      <c r="B881" s="46"/>
      <c r="C881" s="14">
        <v>45699.0</v>
      </c>
      <c r="D881" s="15" t="s">
        <v>36</v>
      </c>
      <c r="E881" s="15" t="s">
        <v>10</v>
      </c>
      <c r="F881" s="16">
        <v>1.5</v>
      </c>
      <c r="G881" s="16">
        <v>100.0</v>
      </c>
      <c r="H881" s="47">
        <f t="shared" si="48"/>
        <v>150</v>
      </c>
      <c r="I881" s="48"/>
    </row>
    <row r="882">
      <c r="A882" s="41"/>
      <c r="B882" s="42"/>
      <c r="C882" s="7">
        <v>45699.0</v>
      </c>
      <c r="D882" s="8" t="s">
        <v>36</v>
      </c>
      <c r="E882" s="8" t="s">
        <v>12</v>
      </c>
      <c r="F882" s="9">
        <v>1.5</v>
      </c>
      <c r="G882" s="9">
        <v>100.0</v>
      </c>
      <c r="H882" s="43">
        <f t="shared" si="48"/>
        <v>150</v>
      </c>
      <c r="I882" s="44"/>
    </row>
    <row r="883">
      <c r="A883" s="12"/>
      <c r="B883" s="13"/>
      <c r="C883" s="34">
        <v>45700.0</v>
      </c>
      <c r="D883" s="38" t="s">
        <v>26</v>
      </c>
      <c r="E883" s="25" t="s">
        <v>32</v>
      </c>
      <c r="F883" s="40">
        <v>1.0</v>
      </c>
      <c r="G883" s="40">
        <v>120.0</v>
      </c>
      <c r="H883" s="36">
        <v>120.0</v>
      </c>
      <c r="I883" s="23" t="s">
        <v>16</v>
      </c>
    </row>
    <row r="884">
      <c r="A884" s="5"/>
      <c r="B884" s="6"/>
      <c r="C884" s="29">
        <v>45700.0</v>
      </c>
      <c r="D884" s="30" t="s">
        <v>61</v>
      </c>
      <c r="E884" s="27" t="s">
        <v>32</v>
      </c>
      <c r="F884" s="32">
        <v>3.0</v>
      </c>
      <c r="G884" s="32">
        <v>100.0</v>
      </c>
      <c r="H884" s="33">
        <v>300.0</v>
      </c>
      <c r="I884" s="24" t="s">
        <v>30</v>
      </c>
    </row>
    <row r="885">
      <c r="A885" s="12"/>
      <c r="B885" s="13"/>
      <c r="C885" s="34">
        <v>45700.0</v>
      </c>
      <c r="D885" s="38" t="s">
        <v>31</v>
      </c>
      <c r="E885" s="39" t="s">
        <v>19</v>
      </c>
      <c r="F885" s="40">
        <v>2.0</v>
      </c>
      <c r="G885" s="40">
        <v>100.0</v>
      </c>
      <c r="H885" s="36">
        <v>200.0</v>
      </c>
      <c r="I885" s="23" t="s">
        <v>11</v>
      </c>
    </row>
    <row r="886">
      <c r="A886" s="41"/>
      <c r="B886" s="42"/>
      <c r="C886" s="7">
        <v>45700.0</v>
      </c>
      <c r="D886" s="8" t="s">
        <v>26</v>
      </c>
      <c r="E886" s="8" t="s">
        <v>10</v>
      </c>
      <c r="F886" s="9">
        <v>1.0</v>
      </c>
      <c r="G886" s="9">
        <v>100.0</v>
      </c>
      <c r="H886" s="43">
        <f t="shared" ref="H886:H917" si="49">F886*G886</f>
        <v>100</v>
      </c>
      <c r="I886" s="44"/>
    </row>
    <row r="887">
      <c r="A887" s="45"/>
      <c r="B887" s="46"/>
      <c r="C887" s="14">
        <v>45700.0</v>
      </c>
      <c r="D887" s="15" t="s">
        <v>26</v>
      </c>
      <c r="E887" s="15" t="s">
        <v>12</v>
      </c>
      <c r="F887" s="16">
        <v>1.0</v>
      </c>
      <c r="G887" s="16">
        <v>100.0</v>
      </c>
      <c r="H887" s="47">
        <f t="shared" si="49"/>
        <v>100</v>
      </c>
      <c r="I887" s="48"/>
    </row>
    <row r="888">
      <c r="A888" s="41"/>
      <c r="B888" s="42"/>
      <c r="C888" s="7">
        <v>45700.0</v>
      </c>
      <c r="D888" s="8" t="s">
        <v>22</v>
      </c>
      <c r="E888" s="8" t="s">
        <v>10</v>
      </c>
      <c r="F888" s="9">
        <v>0.67</v>
      </c>
      <c r="G888" s="9">
        <v>100.0</v>
      </c>
      <c r="H888" s="43">
        <f t="shared" si="49"/>
        <v>67</v>
      </c>
      <c r="I888" s="44"/>
    </row>
    <row r="889">
      <c r="A889" s="45"/>
      <c r="B889" s="46"/>
      <c r="C889" s="14">
        <v>45700.0</v>
      </c>
      <c r="D889" s="15" t="s">
        <v>22</v>
      </c>
      <c r="E889" s="15" t="s">
        <v>12</v>
      </c>
      <c r="F889" s="16">
        <v>0.67</v>
      </c>
      <c r="G889" s="16">
        <v>100.0</v>
      </c>
      <c r="H889" s="47">
        <f t="shared" si="49"/>
        <v>67</v>
      </c>
      <c r="I889" s="48"/>
    </row>
    <row r="890">
      <c r="A890" s="41"/>
      <c r="B890" s="42"/>
      <c r="C890" s="7">
        <v>45700.0</v>
      </c>
      <c r="D890" s="8" t="s">
        <v>22</v>
      </c>
      <c r="E890" s="8" t="s">
        <v>13</v>
      </c>
      <c r="F890" s="9">
        <v>0.67</v>
      </c>
      <c r="G890" s="9">
        <v>100.0</v>
      </c>
      <c r="H890" s="43">
        <f t="shared" si="49"/>
        <v>67</v>
      </c>
      <c r="I890" s="44"/>
    </row>
    <row r="891">
      <c r="A891" s="45"/>
      <c r="B891" s="46"/>
      <c r="C891" s="14">
        <v>45700.0</v>
      </c>
      <c r="D891" s="15" t="s">
        <v>54</v>
      </c>
      <c r="E891" s="15" t="s">
        <v>10</v>
      </c>
      <c r="F891" s="16">
        <v>1.5</v>
      </c>
      <c r="G891" s="16">
        <v>100.0</v>
      </c>
      <c r="H891" s="47">
        <f t="shared" si="49"/>
        <v>150</v>
      </c>
      <c r="I891" s="48"/>
    </row>
    <row r="892">
      <c r="A892" s="41"/>
      <c r="B892" s="42"/>
      <c r="C892" s="7">
        <v>45700.0</v>
      </c>
      <c r="D892" s="8" t="s">
        <v>54</v>
      </c>
      <c r="E892" s="8" t="s">
        <v>12</v>
      </c>
      <c r="F892" s="9">
        <v>1.5</v>
      </c>
      <c r="G892" s="9">
        <v>100.0</v>
      </c>
      <c r="H892" s="43">
        <f t="shared" si="49"/>
        <v>150</v>
      </c>
      <c r="I892" s="44"/>
    </row>
    <row r="893">
      <c r="A893" s="45"/>
      <c r="B893" s="46"/>
      <c r="C893" s="14">
        <v>45700.0</v>
      </c>
      <c r="D893" s="15" t="s">
        <v>46</v>
      </c>
      <c r="E893" s="15" t="s">
        <v>13</v>
      </c>
      <c r="F893" s="16">
        <v>1.0</v>
      </c>
      <c r="G893" s="16">
        <v>100.0</v>
      </c>
      <c r="H893" s="47">
        <f t="shared" si="49"/>
        <v>100</v>
      </c>
      <c r="I893" s="48"/>
    </row>
    <row r="894">
      <c r="A894" s="41"/>
      <c r="B894" s="42"/>
      <c r="C894" s="7">
        <v>45700.0</v>
      </c>
      <c r="D894" s="8" t="s">
        <v>46</v>
      </c>
      <c r="E894" s="8" t="s">
        <v>12</v>
      </c>
      <c r="F894" s="9">
        <v>1.0</v>
      </c>
      <c r="G894" s="9">
        <v>100.0</v>
      </c>
      <c r="H894" s="43">
        <f t="shared" si="49"/>
        <v>100</v>
      </c>
      <c r="I894" s="44"/>
    </row>
    <row r="895">
      <c r="A895" s="45"/>
      <c r="B895" s="46"/>
      <c r="C895" s="14">
        <v>45700.0</v>
      </c>
      <c r="D895" s="15" t="s">
        <v>46</v>
      </c>
      <c r="E895" s="15" t="s">
        <v>10</v>
      </c>
      <c r="F895" s="16">
        <v>1.0</v>
      </c>
      <c r="G895" s="16">
        <v>100.0</v>
      </c>
      <c r="H895" s="47">
        <f t="shared" si="49"/>
        <v>100</v>
      </c>
      <c r="I895" s="48"/>
    </row>
    <row r="896">
      <c r="A896" s="41"/>
      <c r="B896" s="42"/>
      <c r="C896" s="7">
        <v>45700.0</v>
      </c>
      <c r="D896" s="8" t="s">
        <v>61</v>
      </c>
      <c r="E896" s="8" t="s">
        <v>12</v>
      </c>
      <c r="F896" s="9">
        <v>0.5</v>
      </c>
      <c r="G896" s="9">
        <v>100.0</v>
      </c>
      <c r="H896" s="43">
        <f t="shared" si="49"/>
        <v>50</v>
      </c>
      <c r="I896" s="44"/>
    </row>
    <row r="897">
      <c r="A897" s="45"/>
      <c r="B897" s="46"/>
      <c r="C897" s="14">
        <v>45700.0</v>
      </c>
      <c r="D897" s="15" t="s">
        <v>61</v>
      </c>
      <c r="E897" s="15" t="s">
        <v>13</v>
      </c>
      <c r="F897" s="16">
        <v>0.5</v>
      </c>
      <c r="G897" s="16">
        <v>100.0</v>
      </c>
      <c r="H897" s="47">
        <f t="shared" si="49"/>
        <v>50</v>
      </c>
      <c r="I897" s="48"/>
    </row>
    <row r="898">
      <c r="A898" s="41"/>
      <c r="B898" s="42"/>
      <c r="C898" s="7">
        <v>45700.0</v>
      </c>
      <c r="D898" s="8" t="s">
        <v>47</v>
      </c>
      <c r="E898" s="8" t="s">
        <v>10</v>
      </c>
      <c r="F898" s="9">
        <v>1.0</v>
      </c>
      <c r="G898" s="9">
        <v>100.0</v>
      </c>
      <c r="H898" s="43">
        <f t="shared" si="49"/>
        <v>100</v>
      </c>
      <c r="I898" s="44"/>
    </row>
    <row r="899">
      <c r="A899" s="45"/>
      <c r="B899" s="46"/>
      <c r="C899" s="14">
        <v>45700.0</v>
      </c>
      <c r="D899" s="15" t="s">
        <v>47</v>
      </c>
      <c r="E899" s="15" t="s">
        <v>12</v>
      </c>
      <c r="F899" s="16">
        <v>1.0</v>
      </c>
      <c r="G899" s="16">
        <v>100.0</v>
      </c>
      <c r="H899" s="47">
        <f t="shared" si="49"/>
        <v>100</v>
      </c>
      <c r="I899" s="48"/>
    </row>
    <row r="900">
      <c r="A900" s="41"/>
      <c r="B900" s="42"/>
      <c r="C900" s="7">
        <v>45700.0</v>
      </c>
      <c r="D900" s="8" t="s">
        <v>47</v>
      </c>
      <c r="E900" s="8" t="s">
        <v>13</v>
      </c>
      <c r="F900" s="9">
        <v>1.0</v>
      </c>
      <c r="G900" s="9">
        <v>100.0</v>
      </c>
      <c r="H900" s="43">
        <f t="shared" si="49"/>
        <v>100</v>
      </c>
      <c r="I900" s="44"/>
    </row>
    <row r="901">
      <c r="A901" s="45"/>
      <c r="B901" s="46"/>
      <c r="C901" s="14">
        <v>45700.0</v>
      </c>
      <c r="D901" s="15" t="s">
        <v>42</v>
      </c>
      <c r="E901" s="15" t="s">
        <v>12</v>
      </c>
      <c r="F901" s="16">
        <v>0.65</v>
      </c>
      <c r="G901" s="16">
        <v>100.0</v>
      </c>
      <c r="H901" s="47">
        <f t="shared" si="49"/>
        <v>65</v>
      </c>
      <c r="I901" s="48"/>
    </row>
    <row r="902">
      <c r="A902" s="41"/>
      <c r="B902" s="42"/>
      <c r="C902" s="7">
        <v>45700.0</v>
      </c>
      <c r="D902" s="8" t="s">
        <v>42</v>
      </c>
      <c r="E902" s="8" t="s">
        <v>19</v>
      </c>
      <c r="F902" s="9">
        <v>0.65</v>
      </c>
      <c r="G902" s="9">
        <v>100.0</v>
      </c>
      <c r="H902" s="43">
        <f t="shared" si="49"/>
        <v>65</v>
      </c>
      <c r="I902" s="44"/>
    </row>
    <row r="903">
      <c r="A903" s="45"/>
      <c r="B903" s="46"/>
      <c r="C903" s="14">
        <v>45700.0</v>
      </c>
      <c r="D903" s="15" t="s">
        <v>56</v>
      </c>
      <c r="E903" s="15" t="s">
        <v>10</v>
      </c>
      <c r="F903" s="16">
        <v>5.0</v>
      </c>
      <c r="G903" s="16">
        <v>65.0</v>
      </c>
      <c r="H903" s="47">
        <f t="shared" si="49"/>
        <v>325</v>
      </c>
      <c r="I903" s="48"/>
    </row>
    <row r="904">
      <c r="A904" s="41"/>
      <c r="B904" s="42"/>
      <c r="C904" s="7">
        <v>45700.0</v>
      </c>
      <c r="D904" s="8" t="s">
        <v>56</v>
      </c>
      <c r="E904" s="8" t="s">
        <v>12</v>
      </c>
      <c r="F904" s="9">
        <v>5.0</v>
      </c>
      <c r="G904" s="9">
        <v>65.0</v>
      </c>
      <c r="H904" s="43">
        <f t="shared" si="49"/>
        <v>325</v>
      </c>
      <c r="I904" s="44"/>
    </row>
    <row r="905">
      <c r="A905" s="45"/>
      <c r="B905" s="46"/>
      <c r="C905" s="14">
        <v>45700.0</v>
      </c>
      <c r="D905" s="15" t="s">
        <v>56</v>
      </c>
      <c r="E905" s="15" t="s">
        <v>13</v>
      </c>
      <c r="F905" s="16">
        <v>5.0</v>
      </c>
      <c r="G905" s="16">
        <v>65.0</v>
      </c>
      <c r="H905" s="47">
        <f t="shared" si="49"/>
        <v>325</v>
      </c>
      <c r="I905" s="48"/>
    </row>
    <row r="906">
      <c r="A906" s="41"/>
      <c r="B906" s="42"/>
      <c r="C906" s="7">
        <v>45700.0</v>
      </c>
      <c r="D906" s="8" t="s">
        <v>56</v>
      </c>
      <c r="E906" s="8" t="s">
        <v>32</v>
      </c>
      <c r="F906" s="9">
        <v>5.0</v>
      </c>
      <c r="G906" s="9">
        <v>65.0</v>
      </c>
      <c r="H906" s="43">
        <f t="shared" si="49"/>
        <v>325</v>
      </c>
      <c r="I906" s="44"/>
    </row>
    <row r="907">
      <c r="A907" s="45"/>
      <c r="B907" s="46"/>
      <c r="C907" s="14">
        <v>45701.0</v>
      </c>
      <c r="D907" s="15" t="s">
        <v>43</v>
      </c>
      <c r="E907" s="15" t="s">
        <v>10</v>
      </c>
      <c r="F907" s="16">
        <v>1.0</v>
      </c>
      <c r="G907" s="16">
        <v>100.0</v>
      </c>
      <c r="H907" s="47">
        <f t="shared" si="49"/>
        <v>100</v>
      </c>
      <c r="I907" s="48"/>
    </row>
    <row r="908">
      <c r="A908" s="41"/>
      <c r="B908" s="42"/>
      <c r="C908" s="7">
        <v>45701.0</v>
      </c>
      <c r="D908" s="8" t="s">
        <v>43</v>
      </c>
      <c r="E908" s="8" t="s">
        <v>12</v>
      </c>
      <c r="F908" s="9">
        <v>1.0</v>
      </c>
      <c r="G908" s="9">
        <v>100.0</v>
      </c>
      <c r="H908" s="43">
        <f t="shared" si="49"/>
        <v>100</v>
      </c>
      <c r="I908" s="44"/>
    </row>
    <row r="909">
      <c r="A909" s="45"/>
      <c r="B909" s="46"/>
      <c r="C909" s="14">
        <v>45701.0</v>
      </c>
      <c r="D909" s="15" t="s">
        <v>29</v>
      </c>
      <c r="E909" s="15" t="s">
        <v>12</v>
      </c>
      <c r="F909" s="16">
        <v>0.5</v>
      </c>
      <c r="G909" s="16">
        <v>100.0</v>
      </c>
      <c r="H909" s="47">
        <f t="shared" si="49"/>
        <v>50</v>
      </c>
      <c r="I909" s="48"/>
    </row>
    <row r="910">
      <c r="A910" s="41"/>
      <c r="B910" s="42"/>
      <c r="C910" s="7">
        <v>45701.0</v>
      </c>
      <c r="D910" s="8" t="s">
        <v>29</v>
      </c>
      <c r="E910" s="8" t="s">
        <v>13</v>
      </c>
      <c r="F910" s="9">
        <v>0.5</v>
      </c>
      <c r="G910" s="9">
        <v>100.0</v>
      </c>
      <c r="H910" s="43">
        <f t="shared" si="49"/>
        <v>50</v>
      </c>
      <c r="I910" s="44"/>
    </row>
    <row r="911">
      <c r="A911" s="45"/>
      <c r="B911" s="46"/>
      <c r="C911" s="14">
        <v>45701.0</v>
      </c>
      <c r="D911" s="15" t="s">
        <v>42</v>
      </c>
      <c r="E911" s="15" t="s">
        <v>19</v>
      </c>
      <c r="F911" s="16">
        <v>0.9</v>
      </c>
      <c r="G911" s="16">
        <v>100.0</v>
      </c>
      <c r="H911" s="47">
        <f t="shared" si="49"/>
        <v>90</v>
      </c>
      <c r="I911" s="48"/>
    </row>
    <row r="912">
      <c r="A912" s="41"/>
      <c r="B912" s="42"/>
      <c r="C912" s="7">
        <v>45701.0</v>
      </c>
      <c r="D912" s="8" t="s">
        <v>42</v>
      </c>
      <c r="E912" s="8" t="s">
        <v>12</v>
      </c>
      <c r="F912" s="9">
        <v>0.9</v>
      </c>
      <c r="G912" s="9">
        <v>100.0</v>
      </c>
      <c r="H912" s="43">
        <f t="shared" si="49"/>
        <v>90</v>
      </c>
      <c r="I912" s="44"/>
    </row>
    <row r="913">
      <c r="A913" s="45"/>
      <c r="B913" s="46"/>
      <c r="C913" s="14">
        <v>45701.0</v>
      </c>
      <c r="D913" s="15" t="s">
        <v>23</v>
      </c>
      <c r="E913" s="15" t="s">
        <v>10</v>
      </c>
      <c r="F913" s="16">
        <v>0.67</v>
      </c>
      <c r="G913" s="16">
        <v>100.0</v>
      </c>
      <c r="H913" s="47">
        <f t="shared" si="49"/>
        <v>67</v>
      </c>
      <c r="I913" s="48"/>
    </row>
    <row r="914">
      <c r="A914" s="41"/>
      <c r="B914" s="42"/>
      <c r="C914" s="7">
        <v>45701.0</v>
      </c>
      <c r="D914" s="8" t="s">
        <v>23</v>
      </c>
      <c r="E914" s="8" t="s">
        <v>12</v>
      </c>
      <c r="F914" s="9">
        <v>0.67</v>
      </c>
      <c r="G914" s="9">
        <v>100.0</v>
      </c>
      <c r="H914" s="43">
        <f t="shared" si="49"/>
        <v>67</v>
      </c>
      <c r="I914" s="44"/>
    </row>
    <row r="915">
      <c r="A915" s="45"/>
      <c r="B915" s="46"/>
      <c r="C915" s="14">
        <v>45701.0</v>
      </c>
      <c r="D915" s="15" t="s">
        <v>23</v>
      </c>
      <c r="E915" s="15" t="s">
        <v>13</v>
      </c>
      <c r="F915" s="16">
        <v>0.67</v>
      </c>
      <c r="G915" s="16">
        <v>100.0</v>
      </c>
      <c r="H915" s="47">
        <f t="shared" si="49"/>
        <v>67</v>
      </c>
      <c r="I915" s="48"/>
    </row>
    <row r="916">
      <c r="A916" s="41"/>
      <c r="B916" s="42"/>
      <c r="C916" s="7">
        <v>45701.0</v>
      </c>
      <c r="D916" s="8" t="s">
        <v>31</v>
      </c>
      <c r="E916" s="8" t="s">
        <v>10</v>
      </c>
      <c r="F916" s="9">
        <v>1.0</v>
      </c>
      <c r="G916" s="9">
        <v>100.0</v>
      </c>
      <c r="H916" s="43">
        <f t="shared" si="49"/>
        <v>100</v>
      </c>
      <c r="I916" s="44"/>
    </row>
    <row r="917">
      <c r="A917" s="45"/>
      <c r="B917" s="46"/>
      <c r="C917" s="14">
        <v>45701.0</v>
      </c>
      <c r="D917" s="15" t="s">
        <v>31</v>
      </c>
      <c r="E917" s="15" t="s">
        <v>12</v>
      </c>
      <c r="F917" s="16">
        <v>1.0</v>
      </c>
      <c r="G917" s="16">
        <v>100.0</v>
      </c>
      <c r="H917" s="47">
        <f t="shared" si="49"/>
        <v>100</v>
      </c>
      <c r="I917" s="48"/>
    </row>
    <row r="918">
      <c r="A918" s="5"/>
      <c r="B918" s="6"/>
      <c r="C918" s="29">
        <v>45702.0</v>
      </c>
      <c r="D918" s="37" t="s">
        <v>24</v>
      </c>
      <c r="E918" s="27" t="s">
        <v>63</v>
      </c>
      <c r="F918" s="32">
        <v>0.5</v>
      </c>
      <c r="G918" s="32">
        <v>240.0</v>
      </c>
      <c r="H918" s="33">
        <v>120.0</v>
      </c>
      <c r="I918" s="24" t="s">
        <v>16</v>
      </c>
    </row>
    <row r="919">
      <c r="A919" s="12"/>
      <c r="B919" s="13"/>
      <c r="C919" s="34">
        <v>45702.0</v>
      </c>
      <c r="D919" s="35" t="s">
        <v>24</v>
      </c>
      <c r="E919" s="25" t="s">
        <v>32</v>
      </c>
      <c r="F919" s="40">
        <v>1.0</v>
      </c>
      <c r="G919" s="40">
        <v>120.0</v>
      </c>
      <c r="H919" s="36">
        <v>120.0</v>
      </c>
      <c r="I919" s="23" t="s">
        <v>16</v>
      </c>
    </row>
    <row r="920">
      <c r="A920" s="5"/>
      <c r="B920" s="6"/>
      <c r="C920" s="29">
        <v>45702.0</v>
      </c>
      <c r="D920" s="30" t="s">
        <v>18</v>
      </c>
      <c r="E920" s="27" t="s">
        <v>65</v>
      </c>
      <c r="F920" s="32">
        <v>0.5</v>
      </c>
      <c r="G920" s="32">
        <v>200.0</v>
      </c>
      <c r="H920" s="33">
        <v>100.0</v>
      </c>
      <c r="I920" s="24" t="s">
        <v>16</v>
      </c>
    </row>
    <row r="921">
      <c r="A921" s="12"/>
      <c r="B921" s="13"/>
      <c r="C921" s="34">
        <v>45702.0</v>
      </c>
      <c r="D921" s="38" t="s">
        <v>39</v>
      </c>
      <c r="E921" s="25" t="s">
        <v>32</v>
      </c>
      <c r="F921" s="40">
        <v>2.0</v>
      </c>
      <c r="G921" s="40">
        <v>120.0</v>
      </c>
      <c r="H921" s="36">
        <v>240.0</v>
      </c>
      <c r="I921" s="23" t="s">
        <v>16</v>
      </c>
    </row>
    <row r="922">
      <c r="A922" s="5"/>
      <c r="B922" s="6"/>
      <c r="C922" s="29">
        <v>45702.0</v>
      </c>
      <c r="D922" s="30" t="s">
        <v>57</v>
      </c>
      <c r="E922" s="31" t="s">
        <v>19</v>
      </c>
      <c r="F922" s="32">
        <v>4.0</v>
      </c>
      <c r="G922" s="32">
        <v>100.0</v>
      </c>
      <c r="H922" s="33">
        <v>400.0</v>
      </c>
      <c r="I922" s="24" t="s">
        <v>30</v>
      </c>
    </row>
    <row r="923">
      <c r="A923" s="12"/>
      <c r="B923" s="13"/>
      <c r="C923" s="34">
        <v>45702.0</v>
      </c>
      <c r="D923" s="38" t="s">
        <v>31</v>
      </c>
      <c r="E923" s="39" t="s">
        <v>19</v>
      </c>
      <c r="F923" s="40">
        <v>2.0</v>
      </c>
      <c r="G923" s="40">
        <v>100.0</v>
      </c>
      <c r="H923" s="36">
        <v>200.0</v>
      </c>
      <c r="I923" s="23" t="s">
        <v>11</v>
      </c>
    </row>
    <row r="924">
      <c r="A924" s="5"/>
      <c r="B924" s="6"/>
      <c r="C924" s="29">
        <v>45702.0</v>
      </c>
      <c r="D924" s="30" t="s">
        <v>21</v>
      </c>
      <c r="E924" s="27" t="s">
        <v>63</v>
      </c>
      <c r="F924" s="32">
        <v>0.2</v>
      </c>
      <c r="G924" s="32">
        <v>200.0</v>
      </c>
      <c r="H924" s="33">
        <v>40.0</v>
      </c>
      <c r="I924" s="24" t="s">
        <v>11</v>
      </c>
    </row>
    <row r="925">
      <c r="A925" s="45"/>
      <c r="B925" s="46"/>
      <c r="C925" s="14">
        <v>45702.0</v>
      </c>
      <c r="D925" s="15" t="s">
        <v>43</v>
      </c>
      <c r="E925" s="15" t="s">
        <v>10</v>
      </c>
      <c r="F925" s="16">
        <v>0.5</v>
      </c>
      <c r="G925" s="16">
        <v>100.0</v>
      </c>
      <c r="H925" s="47">
        <f t="shared" ref="H925:H945" si="50">F925*G925</f>
        <v>50</v>
      </c>
      <c r="I925" s="48"/>
    </row>
    <row r="926">
      <c r="A926" s="41"/>
      <c r="B926" s="42"/>
      <c r="C926" s="7">
        <v>45702.0</v>
      </c>
      <c r="D926" s="8" t="s">
        <v>43</v>
      </c>
      <c r="E926" s="8" t="s">
        <v>12</v>
      </c>
      <c r="F926" s="9">
        <v>0.5</v>
      </c>
      <c r="G926" s="9">
        <v>100.0</v>
      </c>
      <c r="H926" s="43">
        <f t="shared" si="50"/>
        <v>50</v>
      </c>
      <c r="I926" s="44"/>
    </row>
    <row r="927">
      <c r="A927" s="45"/>
      <c r="B927" s="46"/>
      <c r="C927" s="14">
        <v>45702.0</v>
      </c>
      <c r="D927" s="15" t="s">
        <v>24</v>
      </c>
      <c r="E927" s="15" t="s">
        <v>13</v>
      </c>
      <c r="F927" s="16">
        <v>1.0</v>
      </c>
      <c r="G927" s="16">
        <v>100.0</v>
      </c>
      <c r="H927" s="47">
        <f t="shared" si="50"/>
        <v>100</v>
      </c>
      <c r="I927" s="48"/>
    </row>
    <row r="928">
      <c r="A928" s="41"/>
      <c r="B928" s="42"/>
      <c r="C928" s="7">
        <v>45702.0</v>
      </c>
      <c r="D928" s="8" t="s">
        <v>24</v>
      </c>
      <c r="E928" s="8" t="s">
        <v>12</v>
      </c>
      <c r="F928" s="9">
        <v>1.0</v>
      </c>
      <c r="G928" s="9">
        <v>100.0</v>
      </c>
      <c r="H928" s="43">
        <f t="shared" si="50"/>
        <v>100</v>
      </c>
      <c r="I928" s="44"/>
    </row>
    <row r="929">
      <c r="A929" s="45"/>
      <c r="B929" s="46"/>
      <c r="C929" s="14">
        <v>45702.0</v>
      </c>
      <c r="D929" s="15" t="s">
        <v>55</v>
      </c>
      <c r="E929" s="15" t="s">
        <v>10</v>
      </c>
      <c r="F929" s="16">
        <v>1.0</v>
      </c>
      <c r="G929" s="16">
        <v>100.0</v>
      </c>
      <c r="H929" s="47">
        <f t="shared" si="50"/>
        <v>100</v>
      </c>
      <c r="I929" s="48"/>
    </row>
    <row r="930">
      <c r="A930" s="41"/>
      <c r="B930" s="42"/>
      <c r="C930" s="7">
        <v>45702.0</v>
      </c>
      <c r="D930" s="8" t="s">
        <v>55</v>
      </c>
      <c r="E930" s="8" t="s">
        <v>12</v>
      </c>
      <c r="F930" s="9">
        <v>1.0</v>
      </c>
      <c r="G930" s="9">
        <v>100.0</v>
      </c>
      <c r="H930" s="43">
        <f t="shared" si="50"/>
        <v>100</v>
      </c>
      <c r="I930" s="44"/>
    </row>
    <row r="931">
      <c r="A931" s="45"/>
      <c r="B931" s="46"/>
      <c r="C931" s="14">
        <v>45702.0</v>
      </c>
      <c r="D931" s="15" t="s">
        <v>55</v>
      </c>
      <c r="E931" s="15" t="s">
        <v>19</v>
      </c>
      <c r="F931" s="16">
        <v>1.0</v>
      </c>
      <c r="G931" s="16">
        <v>100.0</v>
      </c>
      <c r="H931" s="47">
        <f t="shared" si="50"/>
        <v>100</v>
      </c>
      <c r="I931" s="48"/>
    </row>
    <row r="932">
      <c r="A932" s="41"/>
      <c r="B932" s="42"/>
      <c r="C932" s="7">
        <v>45702.0</v>
      </c>
      <c r="D932" s="8" t="s">
        <v>39</v>
      </c>
      <c r="E932" s="8" t="s">
        <v>10</v>
      </c>
      <c r="F932" s="9">
        <v>2.0</v>
      </c>
      <c r="G932" s="9">
        <v>100.0</v>
      </c>
      <c r="H932" s="43">
        <f t="shared" si="50"/>
        <v>200</v>
      </c>
      <c r="I932" s="44"/>
    </row>
    <row r="933">
      <c r="A933" s="45"/>
      <c r="B933" s="46"/>
      <c r="C933" s="14">
        <v>45702.0</v>
      </c>
      <c r="D933" s="15" t="s">
        <v>39</v>
      </c>
      <c r="E933" s="15" t="s">
        <v>12</v>
      </c>
      <c r="F933" s="16">
        <v>2.0</v>
      </c>
      <c r="G933" s="16">
        <v>100.0</v>
      </c>
      <c r="H933" s="47">
        <f t="shared" si="50"/>
        <v>200</v>
      </c>
      <c r="I933" s="48"/>
    </row>
    <row r="934">
      <c r="A934" s="41"/>
      <c r="B934" s="42"/>
      <c r="C934" s="7">
        <v>45702.0</v>
      </c>
      <c r="D934" s="8" t="s">
        <v>39</v>
      </c>
      <c r="E934" s="8" t="s">
        <v>13</v>
      </c>
      <c r="F934" s="9">
        <v>2.0</v>
      </c>
      <c r="G934" s="9">
        <v>100.0</v>
      </c>
      <c r="H934" s="43">
        <f t="shared" si="50"/>
        <v>200</v>
      </c>
      <c r="I934" s="44"/>
    </row>
    <row r="935">
      <c r="A935" s="45"/>
      <c r="B935" s="46"/>
      <c r="C935" s="14">
        <v>45702.0</v>
      </c>
      <c r="D935" s="15" t="s">
        <v>23</v>
      </c>
      <c r="E935" s="15" t="s">
        <v>10</v>
      </c>
      <c r="F935" s="16">
        <v>0.33</v>
      </c>
      <c r="G935" s="16">
        <v>100.0</v>
      </c>
      <c r="H935" s="47">
        <f t="shared" si="50"/>
        <v>33</v>
      </c>
      <c r="I935" s="48"/>
    </row>
    <row r="936">
      <c r="A936" s="41"/>
      <c r="B936" s="42"/>
      <c r="C936" s="7">
        <v>45702.0</v>
      </c>
      <c r="D936" s="8" t="s">
        <v>23</v>
      </c>
      <c r="E936" s="8" t="s">
        <v>12</v>
      </c>
      <c r="F936" s="9">
        <v>0.33</v>
      </c>
      <c r="G936" s="9">
        <v>100.0</v>
      </c>
      <c r="H936" s="43">
        <f t="shared" si="50"/>
        <v>33</v>
      </c>
      <c r="I936" s="44"/>
    </row>
    <row r="937">
      <c r="A937" s="45"/>
      <c r="B937" s="46"/>
      <c r="C937" s="14">
        <v>45702.0</v>
      </c>
      <c r="D937" s="15" t="s">
        <v>23</v>
      </c>
      <c r="E937" s="15" t="s">
        <v>13</v>
      </c>
      <c r="F937" s="16">
        <v>0.33</v>
      </c>
      <c r="G937" s="16">
        <v>100.0</v>
      </c>
      <c r="H937" s="47">
        <f t="shared" si="50"/>
        <v>33</v>
      </c>
      <c r="I937" s="48"/>
    </row>
    <row r="938">
      <c r="A938" s="41"/>
      <c r="B938" s="42"/>
      <c r="C938" s="7">
        <v>45702.0</v>
      </c>
      <c r="D938" s="8" t="s">
        <v>45</v>
      </c>
      <c r="E938" s="8" t="s">
        <v>12</v>
      </c>
      <c r="F938" s="9">
        <v>1.33</v>
      </c>
      <c r="G938" s="9">
        <v>100.0</v>
      </c>
      <c r="H938" s="43">
        <f t="shared" si="50"/>
        <v>133</v>
      </c>
      <c r="I938" s="44"/>
    </row>
    <row r="939">
      <c r="A939" s="45"/>
      <c r="B939" s="46"/>
      <c r="C939" s="14">
        <v>45702.0</v>
      </c>
      <c r="D939" s="15" t="s">
        <v>45</v>
      </c>
      <c r="E939" s="15" t="s">
        <v>10</v>
      </c>
      <c r="F939" s="16">
        <v>1.33</v>
      </c>
      <c r="G939" s="16">
        <v>100.0</v>
      </c>
      <c r="H939" s="47">
        <f t="shared" si="50"/>
        <v>133</v>
      </c>
      <c r="I939" s="48"/>
    </row>
    <row r="940">
      <c r="A940" s="41"/>
      <c r="B940" s="42"/>
      <c r="C940" s="7">
        <v>45702.0</v>
      </c>
      <c r="D940" s="8" t="s">
        <v>45</v>
      </c>
      <c r="E940" s="8" t="s">
        <v>13</v>
      </c>
      <c r="F940" s="9">
        <v>1.33</v>
      </c>
      <c r="G940" s="9">
        <v>100.0</v>
      </c>
      <c r="H940" s="43">
        <f t="shared" si="50"/>
        <v>133</v>
      </c>
      <c r="I940" s="44"/>
    </row>
    <row r="941">
      <c r="A941" s="45"/>
      <c r="B941" s="46"/>
      <c r="C941" s="14">
        <v>45702.0</v>
      </c>
      <c r="D941" s="15" t="s">
        <v>47</v>
      </c>
      <c r="E941" s="15" t="s">
        <v>12</v>
      </c>
      <c r="F941" s="16">
        <v>1.0</v>
      </c>
      <c r="G941" s="16">
        <v>100.0</v>
      </c>
      <c r="H941" s="47">
        <f t="shared" si="50"/>
        <v>100</v>
      </c>
      <c r="I941" s="48"/>
    </row>
    <row r="942">
      <c r="A942" s="41"/>
      <c r="B942" s="42"/>
      <c r="C942" s="7">
        <v>45702.0</v>
      </c>
      <c r="D942" s="8" t="s">
        <v>47</v>
      </c>
      <c r="E942" s="8" t="s">
        <v>13</v>
      </c>
      <c r="F942" s="9">
        <v>1.0</v>
      </c>
      <c r="G942" s="9">
        <v>100.0</v>
      </c>
      <c r="H942" s="43">
        <f t="shared" si="50"/>
        <v>100</v>
      </c>
      <c r="I942" s="44"/>
    </row>
    <row r="943">
      <c r="A943" s="45"/>
      <c r="B943" s="46"/>
      <c r="C943" s="14">
        <v>45702.0</v>
      </c>
      <c r="D943" s="15" t="s">
        <v>47</v>
      </c>
      <c r="E943" s="15" t="s">
        <v>10</v>
      </c>
      <c r="F943" s="16">
        <v>1.0</v>
      </c>
      <c r="G943" s="16">
        <v>100.0</v>
      </c>
      <c r="H943" s="47">
        <f t="shared" si="50"/>
        <v>100</v>
      </c>
      <c r="I943" s="48"/>
    </row>
    <row r="944">
      <c r="A944" s="41"/>
      <c r="B944" s="42"/>
      <c r="C944" s="7">
        <v>45702.0</v>
      </c>
      <c r="D944" s="8" t="s">
        <v>42</v>
      </c>
      <c r="E944" s="8" t="s">
        <v>12</v>
      </c>
      <c r="F944" s="9">
        <v>0.75</v>
      </c>
      <c r="G944" s="9">
        <v>100.0</v>
      </c>
      <c r="H944" s="43">
        <f t="shared" si="50"/>
        <v>75</v>
      </c>
      <c r="I944" s="44"/>
    </row>
    <row r="945">
      <c r="A945" s="45"/>
      <c r="B945" s="46"/>
      <c r="C945" s="14">
        <v>45702.0</v>
      </c>
      <c r="D945" s="15" t="s">
        <v>42</v>
      </c>
      <c r="E945" s="15" t="s">
        <v>19</v>
      </c>
      <c r="F945" s="16">
        <v>0.75</v>
      </c>
      <c r="G945" s="16">
        <v>100.0</v>
      </c>
      <c r="H945" s="47">
        <f t="shared" si="50"/>
        <v>75</v>
      </c>
      <c r="I945" s="48"/>
    </row>
    <row r="946">
      <c r="A946" s="5"/>
      <c r="B946" s="6"/>
      <c r="C946" s="29">
        <v>45703.0</v>
      </c>
      <c r="D946" s="30" t="s">
        <v>67</v>
      </c>
      <c r="E946" s="31" t="s">
        <v>19</v>
      </c>
      <c r="F946" s="32">
        <v>0.35</v>
      </c>
      <c r="G946" s="32">
        <v>100.0</v>
      </c>
      <c r="H946" s="33">
        <v>35.0</v>
      </c>
      <c r="I946" s="24" t="s">
        <v>16</v>
      </c>
    </row>
    <row r="947">
      <c r="A947" s="12"/>
      <c r="B947" s="13"/>
      <c r="C947" s="34">
        <v>45703.0</v>
      </c>
      <c r="D947" s="38" t="s">
        <v>57</v>
      </c>
      <c r="E947" s="39" t="s">
        <v>19</v>
      </c>
      <c r="F947" s="40">
        <v>6.0</v>
      </c>
      <c r="G947" s="40">
        <v>100.0</v>
      </c>
      <c r="H947" s="36">
        <v>600.0</v>
      </c>
      <c r="I947" s="23" t="s">
        <v>30</v>
      </c>
    </row>
    <row r="948">
      <c r="A948" s="5"/>
      <c r="B948" s="6"/>
      <c r="C948" s="29">
        <v>45703.0</v>
      </c>
      <c r="D948" s="30" t="s">
        <v>18</v>
      </c>
      <c r="E948" s="27" t="s">
        <v>32</v>
      </c>
      <c r="F948" s="32">
        <v>1.5</v>
      </c>
      <c r="G948" s="32">
        <v>90.0</v>
      </c>
      <c r="H948" s="33">
        <v>135.0</v>
      </c>
      <c r="I948" s="24" t="s">
        <v>16</v>
      </c>
    </row>
    <row r="949">
      <c r="A949" s="12"/>
      <c r="B949" s="13"/>
      <c r="C949" s="34">
        <v>45703.0</v>
      </c>
      <c r="D949" s="38" t="s">
        <v>15</v>
      </c>
      <c r="E949" s="25" t="s">
        <v>32</v>
      </c>
      <c r="F949" s="40">
        <v>1.0</v>
      </c>
      <c r="G949" s="40">
        <v>120.0</v>
      </c>
      <c r="H949" s="36">
        <v>120.0</v>
      </c>
      <c r="I949" s="23" t="s">
        <v>16</v>
      </c>
    </row>
    <row r="950">
      <c r="A950" s="41"/>
      <c r="B950" s="42"/>
      <c r="C950" s="7">
        <v>45703.0</v>
      </c>
      <c r="D950" s="8" t="s">
        <v>64</v>
      </c>
      <c r="E950" s="8" t="s">
        <v>19</v>
      </c>
      <c r="F950" s="9">
        <v>0.5</v>
      </c>
      <c r="G950" s="9">
        <v>100.0</v>
      </c>
      <c r="H950" s="43">
        <f t="shared" ref="H950:H964" si="51">F950*G950</f>
        <v>50</v>
      </c>
      <c r="I950" s="44"/>
    </row>
    <row r="951">
      <c r="A951" s="45"/>
      <c r="B951" s="46"/>
      <c r="C951" s="14">
        <v>45703.0</v>
      </c>
      <c r="D951" s="15" t="s">
        <v>64</v>
      </c>
      <c r="E951" s="15" t="s">
        <v>10</v>
      </c>
      <c r="F951" s="16">
        <v>0.5</v>
      </c>
      <c r="G951" s="16">
        <v>100.0</v>
      </c>
      <c r="H951" s="47">
        <f t="shared" si="51"/>
        <v>50</v>
      </c>
      <c r="I951" s="48"/>
    </row>
    <row r="952">
      <c r="A952" s="41"/>
      <c r="B952" s="42"/>
      <c r="C952" s="7">
        <v>45703.0</v>
      </c>
      <c r="D952" s="8" t="s">
        <v>23</v>
      </c>
      <c r="E952" s="8" t="s">
        <v>10</v>
      </c>
      <c r="F952" s="9">
        <v>0.67</v>
      </c>
      <c r="G952" s="9">
        <v>100.0</v>
      </c>
      <c r="H952" s="43">
        <f t="shared" si="51"/>
        <v>67</v>
      </c>
      <c r="I952" s="44"/>
    </row>
    <row r="953">
      <c r="A953" s="45"/>
      <c r="B953" s="46"/>
      <c r="C953" s="14">
        <v>45703.0</v>
      </c>
      <c r="D953" s="15" t="s">
        <v>23</v>
      </c>
      <c r="E953" s="15" t="s">
        <v>12</v>
      </c>
      <c r="F953" s="16">
        <v>0.67</v>
      </c>
      <c r="G953" s="16">
        <v>100.0</v>
      </c>
      <c r="H953" s="47">
        <f t="shared" si="51"/>
        <v>67</v>
      </c>
      <c r="I953" s="48"/>
    </row>
    <row r="954">
      <c r="A954" s="41"/>
      <c r="B954" s="42"/>
      <c r="C954" s="7">
        <v>45703.0</v>
      </c>
      <c r="D954" s="8" t="s">
        <v>23</v>
      </c>
      <c r="E954" s="8" t="s">
        <v>13</v>
      </c>
      <c r="F954" s="9">
        <v>0.67</v>
      </c>
      <c r="G954" s="9">
        <v>100.0</v>
      </c>
      <c r="H954" s="43">
        <f t="shared" si="51"/>
        <v>67</v>
      </c>
      <c r="I954" s="44"/>
    </row>
    <row r="955">
      <c r="A955" s="45"/>
      <c r="B955" s="46"/>
      <c r="C955" s="14">
        <v>45703.0</v>
      </c>
      <c r="D955" s="15" t="s">
        <v>31</v>
      </c>
      <c r="E955" s="15" t="s">
        <v>10</v>
      </c>
      <c r="F955" s="16">
        <v>1.33</v>
      </c>
      <c r="G955" s="16">
        <v>100.0</v>
      </c>
      <c r="H955" s="47">
        <f t="shared" si="51"/>
        <v>133</v>
      </c>
      <c r="I955" s="48"/>
    </row>
    <row r="956">
      <c r="A956" s="41"/>
      <c r="B956" s="42"/>
      <c r="C956" s="7">
        <v>45703.0</v>
      </c>
      <c r="D956" s="8" t="s">
        <v>31</v>
      </c>
      <c r="E956" s="8" t="s">
        <v>12</v>
      </c>
      <c r="F956" s="9">
        <v>1.33</v>
      </c>
      <c r="G956" s="9">
        <v>100.0</v>
      </c>
      <c r="H956" s="43">
        <f t="shared" si="51"/>
        <v>133</v>
      </c>
      <c r="I956" s="44"/>
    </row>
    <row r="957">
      <c r="A957" s="45"/>
      <c r="B957" s="46"/>
      <c r="C957" s="14">
        <v>45703.0</v>
      </c>
      <c r="D957" s="15" t="s">
        <v>31</v>
      </c>
      <c r="E957" s="15" t="s">
        <v>19</v>
      </c>
      <c r="F957" s="16">
        <v>1.33</v>
      </c>
      <c r="G957" s="16">
        <v>100.0</v>
      </c>
      <c r="H957" s="47">
        <f t="shared" si="51"/>
        <v>133</v>
      </c>
      <c r="I957" s="48"/>
    </row>
    <row r="958">
      <c r="A958" s="41"/>
      <c r="B958" s="42"/>
      <c r="C958" s="7">
        <v>45703.0</v>
      </c>
      <c r="D958" s="8" t="s">
        <v>9</v>
      </c>
      <c r="E958" s="8" t="s">
        <v>13</v>
      </c>
      <c r="F958" s="9">
        <v>1.0</v>
      </c>
      <c r="G958" s="9">
        <v>100.0</v>
      </c>
      <c r="H958" s="43">
        <f t="shared" si="51"/>
        <v>100</v>
      </c>
      <c r="I958" s="11" t="s">
        <v>11</v>
      </c>
    </row>
    <row r="959">
      <c r="A959" s="45"/>
      <c r="B959" s="46"/>
      <c r="C959" s="14">
        <v>45703.0</v>
      </c>
      <c r="D959" s="15" t="s">
        <v>9</v>
      </c>
      <c r="E959" s="15" t="s">
        <v>12</v>
      </c>
      <c r="F959" s="16">
        <v>1.0</v>
      </c>
      <c r="G959" s="16">
        <v>100.0</v>
      </c>
      <c r="H959" s="47">
        <f t="shared" si="51"/>
        <v>100</v>
      </c>
      <c r="I959" s="18" t="s">
        <v>11</v>
      </c>
    </row>
    <row r="960">
      <c r="A960" s="41"/>
      <c r="B960" s="42"/>
      <c r="C960" s="7">
        <v>45703.0</v>
      </c>
      <c r="D960" s="8" t="s">
        <v>9</v>
      </c>
      <c r="E960" s="8" t="s">
        <v>10</v>
      </c>
      <c r="F960" s="9">
        <v>1.0</v>
      </c>
      <c r="G960" s="9">
        <v>100.0</v>
      </c>
      <c r="H960" s="43">
        <f t="shared" si="51"/>
        <v>100</v>
      </c>
      <c r="I960" s="11" t="s">
        <v>11</v>
      </c>
    </row>
    <row r="961">
      <c r="A961" s="45"/>
      <c r="B961" s="46"/>
      <c r="C961" s="14">
        <v>45703.0</v>
      </c>
      <c r="D961" s="15" t="s">
        <v>14</v>
      </c>
      <c r="E961" s="15" t="s">
        <v>13</v>
      </c>
      <c r="F961" s="16">
        <v>1.0</v>
      </c>
      <c r="G961" s="16">
        <v>100.0</v>
      </c>
      <c r="H961" s="47">
        <f t="shared" si="51"/>
        <v>100</v>
      </c>
      <c r="I961" s="48"/>
    </row>
    <row r="962">
      <c r="A962" s="41"/>
      <c r="B962" s="42"/>
      <c r="C962" s="7">
        <v>45703.0</v>
      </c>
      <c r="D962" s="8" t="s">
        <v>14</v>
      </c>
      <c r="E962" s="8" t="s">
        <v>10</v>
      </c>
      <c r="F962" s="9">
        <v>1.0</v>
      </c>
      <c r="G962" s="9">
        <v>100.0</v>
      </c>
      <c r="H962" s="43">
        <f t="shared" si="51"/>
        <v>100</v>
      </c>
      <c r="I962" s="44"/>
    </row>
    <row r="963">
      <c r="A963" s="45"/>
      <c r="B963" s="46"/>
      <c r="C963" s="14">
        <v>45703.0</v>
      </c>
      <c r="D963" s="15" t="s">
        <v>15</v>
      </c>
      <c r="E963" s="15" t="s">
        <v>13</v>
      </c>
      <c r="F963" s="16">
        <v>1.0</v>
      </c>
      <c r="G963" s="16">
        <v>100.0</v>
      </c>
      <c r="H963" s="47">
        <f t="shared" si="51"/>
        <v>100</v>
      </c>
      <c r="I963" s="48"/>
    </row>
    <row r="964">
      <c r="A964" s="41"/>
      <c r="B964" s="42"/>
      <c r="C964" s="7">
        <v>45703.0</v>
      </c>
      <c r="D964" s="8" t="s">
        <v>15</v>
      </c>
      <c r="E964" s="8" t="s">
        <v>12</v>
      </c>
      <c r="F964" s="9">
        <v>1.0</v>
      </c>
      <c r="G964" s="9">
        <v>100.0</v>
      </c>
      <c r="H964" s="43">
        <f t="shared" si="51"/>
        <v>100</v>
      </c>
      <c r="I964" s="44"/>
    </row>
    <row r="965">
      <c r="A965" s="12"/>
      <c r="B965" s="13"/>
      <c r="C965" s="34">
        <v>45704.0</v>
      </c>
      <c r="D965" s="38" t="s">
        <v>36</v>
      </c>
      <c r="E965" s="25" t="s">
        <v>32</v>
      </c>
      <c r="F965" s="40">
        <v>1.0</v>
      </c>
      <c r="G965" s="40">
        <v>120.0</v>
      </c>
      <c r="H965" s="36">
        <v>120.0</v>
      </c>
      <c r="I965" s="23" t="s">
        <v>16</v>
      </c>
    </row>
    <row r="966">
      <c r="A966" s="41"/>
      <c r="B966" s="42"/>
      <c r="C966" s="7">
        <v>45704.0</v>
      </c>
      <c r="D966" s="8" t="s">
        <v>52</v>
      </c>
      <c r="E966" s="8" t="s">
        <v>10</v>
      </c>
      <c r="F966" s="9">
        <v>1.0</v>
      </c>
      <c r="G966" s="9">
        <v>100.0</v>
      </c>
      <c r="H966" s="43">
        <f t="shared" ref="H966:H982" si="52">F966*G966</f>
        <v>100</v>
      </c>
      <c r="I966" s="44"/>
    </row>
    <row r="967">
      <c r="A967" s="45"/>
      <c r="B967" s="46"/>
      <c r="C967" s="14">
        <v>45704.0</v>
      </c>
      <c r="D967" s="15" t="s">
        <v>52</v>
      </c>
      <c r="E967" s="15" t="s">
        <v>12</v>
      </c>
      <c r="F967" s="16">
        <v>1.0</v>
      </c>
      <c r="G967" s="16">
        <v>100.0</v>
      </c>
      <c r="H967" s="47">
        <f t="shared" si="52"/>
        <v>100</v>
      </c>
      <c r="I967" s="48"/>
    </row>
    <row r="968">
      <c r="A968" s="41"/>
      <c r="B968" s="42"/>
      <c r="C968" s="7">
        <v>45704.0</v>
      </c>
      <c r="D968" s="8" t="s">
        <v>52</v>
      </c>
      <c r="E968" s="8" t="s">
        <v>13</v>
      </c>
      <c r="F968" s="9">
        <v>1.0</v>
      </c>
      <c r="G968" s="9">
        <v>100.0</v>
      </c>
      <c r="H968" s="43">
        <f t="shared" si="52"/>
        <v>100</v>
      </c>
      <c r="I968" s="44"/>
    </row>
    <row r="969">
      <c r="A969" s="45"/>
      <c r="B969" s="46"/>
      <c r="C969" s="14">
        <v>45704.0</v>
      </c>
      <c r="D969" s="15" t="s">
        <v>52</v>
      </c>
      <c r="E969" s="15" t="s">
        <v>32</v>
      </c>
      <c r="F969" s="16">
        <v>1.0</v>
      </c>
      <c r="G969" s="16">
        <v>100.0</v>
      </c>
      <c r="H969" s="47">
        <f t="shared" si="52"/>
        <v>100</v>
      </c>
      <c r="I969" s="48"/>
    </row>
    <row r="970">
      <c r="A970" s="41"/>
      <c r="B970" s="42"/>
      <c r="C970" s="7">
        <v>45704.0</v>
      </c>
      <c r="D970" s="8" t="s">
        <v>52</v>
      </c>
      <c r="E970" s="8" t="s">
        <v>38</v>
      </c>
      <c r="F970" s="9">
        <v>1.0</v>
      </c>
      <c r="G970" s="9">
        <v>100.0</v>
      </c>
      <c r="H970" s="43">
        <f t="shared" si="52"/>
        <v>100</v>
      </c>
      <c r="I970" s="44"/>
    </row>
    <row r="971">
      <c r="A971" s="45"/>
      <c r="B971" s="46"/>
      <c r="C971" s="14">
        <v>45704.0</v>
      </c>
      <c r="D971" s="15" t="s">
        <v>42</v>
      </c>
      <c r="E971" s="15" t="s">
        <v>19</v>
      </c>
      <c r="F971" s="16">
        <v>0.75</v>
      </c>
      <c r="G971" s="16">
        <v>100.0</v>
      </c>
      <c r="H971" s="47">
        <f t="shared" si="52"/>
        <v>75</v>
      </c>
      <c r="I971" s="48"/>
    </row>
    <row r="972">
      <c r="A972" s="41"/>
      <c r="B972" s="42"/>
      <c r="C972" s="7">
        <v>45704.0</v>
      </c>
      <c r="D972" s="8" t="s">
        <v>42</v>
      </c>
      <c r="E972" s="8" t="s">
        <v>12</v>
      </c>
      <c r="F972" s="9">
        <v>0.75</v>
      </c>
      <c r="G972" s="9">
        <v>100.0</v>
      </c>
      <c r="H972" s="43">
        <f t="shared" si="52"/>
        <v>75</v>
      </c>
      <c r="I972" s="44"/>
    </row>
    <row r="973">
      <c r="A973" s="45"/>
      <c r="B973" s="46"/>
      <c r="C973" s="14">
        <v>45704.0</v>
      </c>
      <c r="D973" s="15" t="s">
        <v>47</v>
      </c>
      <c r="E973" s="15" t="s">
        <v>10</v>
      </c>
      <c r="F973" s="16">
        <v>1.0</v>
      </c>
      <c r="G973" s="16">
        <v>100.0</v>
      </c>
      <c r="H973" s="47">
        <f t="shared" si="52"/>
        <v>100</v>
      </c>
      <c r="I973" s="48"/>
    </row>
    <row r="974">
      <c r="A974" s="41"/>
      <c r="B974" s="42"/>
      <c r="C974" s="7">
        <v>45704.0</v>
      </c>
      <c r="D974" s="8" t="s">
        <v>47</v>
      </c>
      <c r="E974" s="8" t="s">
        <v>12</v>
      </c>
      <c r="F974" s="9">
        <v>1.0</v>
      </c>
      <c r="G974" s="9">
        <v>100.0</v>
      </c>
      <c r="H974" s="43">
        <f t="shared" si="52"/>
        <v>100</v>
      </c>
      <c r="I974" s="44"/>
    </row>
    <row r="975">
      <c r="A975" s="45"/>
      <c r="B975" s="46"/>
      <c r="C975" s="14">
        <v>45704.0</v>
      </c>
      <c r="D975" s="15" t="s">
        <v>59</v>
      </c>
      <c r="E975" s="15" t="s">
        <v>10</v>
      </c>
      <c r="F975" s="16">
        <v>0.33</v>
      </c>
      <c r="G975" s="16">
        <v>100.0</v>
      </c>
      <c r="H975" s="47">
        <f t="shared" si="52"/>
        <v>33</v>
      </c>
      <c r="I975" s="48"/>
    </row>
    <row r="976">
      <c r="A976" s="41"/>
      <c r="B976" s="42"/>
      <c r="C976" s="7">
        <v>45704.0</v>
      </c>
      <c r="D976" s="8" t="s">
        <v>59</v>
      </c>
      <c r="E976" s="8" t="s">
        <v>12</v>
      </c>
      <c r="F976" s="9">
        <v>0.33</v>
      </c>
      <c r="G976" s="9">
        <v>100.0</v>
      </c>
      <c r="H976" s="43">
        <f t="shared" si="52"/>
        <v>33</v>
      </c>
      <c r="I976" s="44"/>
    </row>
    <row r="977">
      <c r="A977" s="45"/>
      <c r="B977" s="46"/>
      <c r="C977" s="14">
        <v>45704.0</v>
      </c>
      <c r="D977" s="15" t="s">
        <v>59</v>
      </c>
      <c r="E977" s="15" t="s">
        <v>13</v>
      </c>
      <c r="F977" s="16">
        <v>0.33</v>
      </c>
      <c r="G977" s="16">
        <v>100.0</v>
      </c>
      <c r="H977" s="47">
        <f t="shared" si="52"/>
        <v>33</v>
      </c>
      <c r="I977" s="48"/>
    </row>
    <row r="978">
      <c r="A978" s="41"/>
      <c r="B978" s="42"/>
      <c r="C978" s="7">
        <v>45704.0</v>
      </c>
      <c r="D978" s="8" t="s">
        <v>23</v>
      </c>
      <c r="E978" s="8" t="s">
        <v>10</v>
      </c>
      <c r="F978" s="9">
        <v>0.67</v>
      </c>
      <c r="G978" s="9">
        <v>100.0</v>
      </c>
      <c r="H978" s="43">
        <f t="shared" si="52"/>
        <v>67</v>
      </c>
      <c r="I978" s="44"/>
    </row>
    <row r="979">
      <c r="A979" s="45"/>
      <c r="B979" s="46"/>
      <c r="C979" s="14">
        <v>45704.0</v>
      </c>
      <c r="D979" s="15" t="s">
        <v>23</v>
      </c>
      <c r="E979" s="15" t="s">
        <v>12</v>
      </c>
      <c r="F979" s="16">
        <v>0.67</v>
      </c>
      <c r="G979" s="16">
        <v>100.0</v>
      </c>
      <c r="H979" s="47">
        <f t="shared" si="52"/>
        <v>67</v>
      </c>
      <c r="I979" s="48"/>
    </row>
    <row r="980">
      <c r="A980" s="41"/>
      <c r="B980" s="42"/>
      <c r="C980" s="7">
        <v>45704.0</v>
      </c>
      <c r="D980" s="8" t="s">
        <v>23</v>
      </c>
      <c r="E980" s="8" t="s">
        <v>13</v>
      </c>
      <c r="F980" s="9">
        <v>0.67</v>
      </c>
      <c r="G980" s="9">
        <v>100.0</v>
      </c>
      <c r="H980" s="43">
        <f t="shared" si="52"/>
        <v>67</v>
      </c>
      <c r="I980" s="44"/>
    </row>
    <row r="981">
      <c r="A981" s="45"/>
      <c r="B981" s="46"/>
      <c r="C981" s="14">
        <v>45704.0</v>
      </c>
      <c r="D981" s="15" t="s">
        <v>36</v>
      </c>
      <c r="E981" s="15" t="s">
        <v>10</v>
      </c>
      <c r="F981" s="16">
        <v>1.5</v>
      </c>
      <c r="G981" s="16">
        <v>100.0</v>
      </c>
      <c r="H981" s="47">
        <f t="shared" si="52"/>
        <v>150</v>
      </c>
      <c r="I981" s="48"/>
    </row>
    <row r="982">
      <c r="A982" s="41"/>
      <c r="B982" s="42"/>
      <c r="C982" s="7">
        <v>45704.0</v>
      </c>
      <c r="D982" s="8" t="s">
        <v>36</v>
      </c>
      <c r="E982" s="8" t="s">
        <v>12</v>
      </c>
      <c r="F982" s="9">
        <v>1.5</v>
      </c>
      <c r="G982" s="9">
        <v>100.0</v>
      </c>
      <c r="H982" s="43">
        <f t="shared" si="52"/>
        <v>150</v>
      </c>
      <c r="I982" s="44"/>
    </row>
    <row r="983">
      <c r="A983" s="12"/>
      <c r="B983" s="13"/>
      <c r="C983" s="34">
        <v>45705.0</v>
      </c>
      <c r="D983" s="38" t="s">
        <v>39</v>
      </c>
      <c r="E983" s="25" t="s">
        <v>32</v>
      </c>
      <c r="F983" s="40">
        <v>2.0</v>
      </c>
      <c r="G983" s="40">
        <v>120.0</v>
      </c>
      <c r="H983" s="36">
        <v>240.0</v>
      </c>
      <c r="I983" s="23" t="s">
        <v>16</v>
      </c>
    </row>
    <row r="984">
      <c r="A984" s="5"/>
      <c r="B984" s="6"/>
      <c r="C984" s="29">
        <v>45705.0</v>
      </c>
      <c r="D984" s="30" t="s">
        <v>62</v>
      </c>
      <c r="E984" s="27" t="s">
        <v>32</v>
      </c>
      <c r="F984" s="32">
        <v>1.0</v>
      </c>
      <c r="G984" s="32">
        <v>120.0</v>
      </c>
      <c r="H984" s="33">
        <v>120.0</v>
      </c>
      <c r="I984" s="24" t="s">
        <v>16</v>
      </c>
    </row>
    <row r="985">
      <c r="A985" s="12"/>
      <c r="B985" s="13"/>
      <c r="C985" s="34">
        <v>45705.0</v>
      </c>
      <c r="D985" s="38" t="s">
        <v>31</v>
      </c>
      <c r="E985" s="39" t="s">
        <v>19</v>
      </c>
      <c r="F985" s="40">
        <v>4.0</v>
      </c>
      <c r="G985" s="40">
        <v>100.0</v>
      </c>
      <c r="H985" s="36">
        <v>400.0</v>
      </c>
      <c r="I985" s="23" t="s">
        <v>11</v>
      </c>
    </row>
    <row r="986">
      <c r="A986" s="41"/>
      <c r="B986" s="42"/>
      <c r="C986" s="7">
        <v>45705.0</v>
      </c>
      <c r="D986" s="8" t="s">
        <v>29</v>
      </c>
      <c r="E986" s="8" t="s">
        <v>12</v>
      </c>
      <c r="F986" s="9">
        <v>0.5</v>
      </c>
      <c r="G986" s="9">
        <v>100.0</v>
      </c>
      <c r="H986" s="43">
        <f t="shared" ref="H986:H1018" si="53">F986*G986</f>
        <v>50</v>
      </c>
      <c r="I986" s="44"/>
    </row>
    <row r="987">
      <c r="A987" s="45"/>
      <c r="B987" s="46"/>
      <c r="C987" s="14">
        <v>45705.0</v>
      </c>
      <c r="D987" s="15" t="s">
        <v>29</v>
      </c>
      <c r="E987" s="15" t="s">
        <v>13</v>
      </c>
      <c r="F987" s="16">
        <v>0.5</v>
      </c>
      <c r="G987" s="16">
        <v>100.0</v>
      </c>
      <c r="H987" s="47">
        <f t="shared" si="53"/>
        <v>50</v>
      </c>
      <c r="I987" s="48"/>
    </row>
    <row r="988">
      <c r="A988" s="41"/>
      <c r="B988" s="42"/>
      <c r="C988" s="7">
        <v>45705.0</v>
      </c>
      <c r="D988" s="8" t="s">
        <v>29</v>
      </c>
      <c r="E988" s="8" t="s">
        <v>32</v>
      </c>
      <c r="F988" s="9">
        <v>0.5</v>
      </c>
      <c r="G988" s="9">
        <v>100.0</v>
      </c>
      <c r="H988" s="43">
        <f t="shared" si="53"/>
        <v>50</v>
      </c>
      <c r="I988" s="44"/>
    </row>
    <row r="989">
      <c r="A989" s="45"/>
      <c r="B989" s="46"/>
      <c r="C989" s="14">
        <v>45705.0</v>
      </c>
      <c r="D989" s="15" t="s">
        <v>54</v>
      </c>
      <c r="E989" s="15" t="s">
        <v>10</v>
      </c>
      <c r="F989" s="16">
        <v>1.5</v>
      </c>
      <c r="G989" s="16">
        <v>100.0</v>
      </c>
      <c r="H989" s="47">
        <f t="shared" si="53"/>
        <v>150</v>
      </c>
      <c r="I989" s="48"/>
    </row>
    <row r="990">
      <c r="A990" s="41"/>
      <c r="B990" s="42"/>
      <c r="C990" s="7">
        <v>45705.0</v>
      </c>
      <c r="D990" s="8" t="s">
        <v>54</v>
      </c>
      <c r="E990" s="8" t="s">
        <v>12</v>
      </c>
      <c r="F990" s="9">
        <v>1.5</v>
      </c>
      <c r="G990" s="9">
        <v>100.0</v>
      </c>
      <c r="H990" s="43">
        <f t="shared" si="53"/>
        <v>150</v>
      </c>
      <c r="I990" s="44"/>
    </row>
    <row r="991">
      <c r="A991" s="45"/>
      <c r="B991" s="46"/>
      <c r="C991" s="14">
        <v>45705.0</v>
      </c>
      <c r="D991" s="15" t="s">
        <v>67</v>
      </c>
      <c r="E991" s="15" t="s">
        <v>19</v>
      </c>
      <c r="F991" s="16">
        <v>1.0</v>
      </c>
      <c r="G991" s="16">
        <v>100.0</v>
      </c>
      <c r="H991" s="47">
        <f t="shared" si="53"/>
        <v>100</v>
      </c>
      <c r="I991" s="48"/>
    </row>
    <row r="992">
      <c r="A992" s="41"/>
      <c r="B992" s="42"/>
      <c r="C992" s="7">
        <v>45705.0</v>
      </c>
      <c r="D992" s="8" t="s">
        <v>67</v>
      </c>
      <c r="E992" s="8" t="s">
        <v>12</v>
      </c>
      <c r="F992" s="9">
        <v>1.0</v>
      </c>
      <c r="G992" s="9">
        <v>100.0</v>
      </c>
      <c r="H992" s="43">
        <f t="shared" si="53"/>
        <v>100</v>
      </c>
      <c r="I992" s="44"/>
    </row>
    <row r="993">
      <c r="A993" s="45"/>
      <c r="B993" s="46"/>
      <c r="C993" s="14">
        <v>45705.0</v>
      </c>
      <c r="D993" s="15" t="s">
        <v>67</v>
      </c>
      <c r="E993" s="15" t="s">
        <v>32</v>
      </c>
      <c r="F993" s="16">
        <v>1.0</v>
      </c>
      <c r="G993" s="16">
        <v>100.0</v>
      </c>
      <c r="H993" s="47">
        <f t="shared" si="53"/>
        <v>100</v>
      </c>
      <c r="I993" s="48"/>
    </row>
    <row r="994">
      <c r="A994" s="41"/>
      <c r="B994" s="42"/>
      <c r="C994" s="7">
        <v>45705.0</v>
      </c>
      <c r="D994" s="8" t="s">
        <v>39</v>
      </c>
      <c r="E994" s="8" t="s">
        <v>10</v>
      </c>
      <c r="F994" s="9">
        <v>2.0</v>
      </c>
      <c r="G994" s="9">
        <v>100.0</v>
      </c>
      <c r="H994" s="43">
        <f t="shared" si="53"/>
        <v>200</v>
      </c>
      <c r="I994" s="44"/>
    </row>
    <row r="995">
      <c r="A995" s="45"/>
      <c r="B995" s="46"/>
      <c r="C995" s="14">
        <v>45705.0</v>
      </c>
      <c r="D995" s="15" t="s">
        <v>39</v>
      </c>
      <c r="E995" s="15" t="s">
        <v>12</v>
      </c>
      <c r="F995" s="16">
        <v>2.0</v>
      </c>
      <c r="G995" s="16">
        <v>100.0</v>
      </c>
      <c r="H995" s="47">
        <f t="shared" si="53"/>
        <v>200</v>
      </c>
      <c r="I995" s="48"/>
    </row>
    <row r="996">
      <c r="A996" s="41"/>
      <c r="B996" s="42"/>
      <c r="C996" s="7">
        <v>45705.0</v>
      </c>
      <c r="D996" s="8" t="s">
        <v>39</v>
      </c>
      <c r="E996" s="8" t="s">
        <v>13</v>
      </c>
      <c r="F996" s="9">
        <v>2.0</v>
      </c>
      <c r="G996" s="9">
        <v>100.0</v>
      </c>
      <c r="H996" s="43">
        <f t="shared" si="53"/>
        <v>200</v>
      </c>
      <c r="I996" s="44"/>
    </row>
    <row r="997">
      <c r="A997" s="45"/>
      <c r="B997" s="46"/>
      <c r="C997" s="14">
        <v>45705.0</v>
      </c>
      <c r="D997" s="15" t="s">
        <v>42</v>
      </c>
      <c r="E997" s="15" t="s">
        <v>19</v>
      </c>
      <c r="F997" s="16">
        <v>0.75</v>
      </c>
      <c r="G997" s="16">
        <v>100.0</v>
      </c>
      <c r="H997" s="47">
        <f t="shared" si="53"/>
        <v>75</v>
      </c>
      <c r="I997" s="48"/>
    </row>
    <row r="998">
      <c r="A998" s="41"/>
      <c r="B998" s="42"/>
      <c r="C998" s="7">
        <v>45705.0</v>
      </c>
      <c r="D998" s="8" t="s">
        <v>42</v>
      </c>
      <c r="E998" s="8" t="s">
        <v>12</v>
      </c>
      <c r="F998" s="9">
        <v>0.75</v>
      </c>
      <c r="G998" s="9">
        <v>100.0</v>
      </c>
      <c r="H998" s="43">
        <f t="shared" si="53"/>
        <v>75</v>
      </c>
      <c r="I998" s="44"/>
    </row>
    <row r="999">
      <c r="A999" s="45"/>
      <c r="B999" s="46"/>
      <c r="C999" s="14">
        <v>45705.0</v>
      </c>
      <c r="D999" s="15" t="s">
        <v>62</v>
      </c>
      <c r="E999" s="15" t="s">
        <v>10</v>
      </c>
      <c r="F999" s="16">
        <v>1.0</v>
      </c>
      <c r="G999" s="16">
        <v>100.0</v>
      </c>
      <c r="H999" s="47">
        <f t="shared" si="53"/>
        <v>100</v>
      </c>
      <c r="I999" s="48"/>
    </row>
    <row r="1000">
      <c r="A1000" s="41"/>
      <c r="B1000" s="42"/>
      <c r="C1000" s="7">
        <v>45705.0</v>
      </c>
      <c r="D1000" s="8" t="s">
        <v>62</v>
      </c>
      <c r="E1000" s="8" t="s">
        <v>12</v>
      </c>
      <c r="F1000" s="9">
        <v>1.0</v>
      </c>
      <c r="G1000" s="9">
        <v>100.0</v>
      </c>
      <c r="H1000" s="43">
        <f t="shared" si="53"/>
        <v>100</v>
      </c>
      <c r="I1000" s="44"/>
    </row>
    <row r="1001">
      <c r="A1001" s="45"/>
      <c r="B1001" s="46"/>
      <c r="C1001" s="14">
        <v>45705.0</v>
      </c>
      <c r="D1001" s="15" t="s">
        <v>23</v>
      </c>
      <c r="E1001" s="15" t="s">
        <v>10</v>
      </c>
      <c r="F1001" s="16">
        <v>0.67</v>
      </c>
      <c r="G1001" s="16">
        <v>100.0</v>
      </c>
      <c r="H1001" s="47">
        <f t="shared" si="53"/>
        <v>67</v>
      </c>
      <c r="I1001" s="48"/>
    </row>
    <row r="1002">
      <c r="A1002" s="41"/>
      <c r="B1002" s="42"/>
      <c r="C1002" s="7">
        <v>45705.0</v>
      </c>
      <c r="D1002" s="8" t="s">
        <v>23</v>
      </c>
      <c r="E1002" s="8" t="s">
        <v>12</v>
      </c>
      <c r="F1002" s="9">
        <v>0.67</v>
      </c>
      <c r="G1002" s="9">
        <v>100.0</v>
      </c>
      <c r="H1002" s="43">
        <f t="shared" si="53"/>
        <v>67</v>
      </c>
      <c r="I1002" s="44"/>
    </row>
    <row r="1003">
      <c r="A1003" s="45"/>
      <c r="B1003" s="46"/>
      <c r="C1003" s="14">
        <v>45705.0</v>
      </c>
      <c r="D1003" s="15" t="s">
        <v>23</v>
      </c>
      <c r="E1003" s="15" t="s">
        <v>13</v>
      </c>
      <c r="F1003" s="16">
        <v>0.67</v>
      </c>
      <c r="G1003" s="16">
        <v>100.0</v>
      </c>
      <c r="H1003" s="47">
        <f t="shared" si="53"/>
        <v>67</v>
      </c>
      <c r="I1003" s="48"/>
    </row>
    <row r="1004">
      <c r="A1004" s="41"/>
      <c r="B1004" s="42"/>
      <c r="C1004" s="7">
        <v>45705.0</v>
      </c>
      <c r="D1004" s="8" t="s">
        <v>14</v>
      </c>
      <c r="E1004" s="8" t="s">
        <v>12</v>
      </c>
      <c r="F1004" s="9">
        <v>1.0</v>
      </c>
      <c r="G1004" s="9">
        <v>100.0</v>
      </c>
      <c r="H1004" s="43">
        <f t="shared" si="53"/>
        <v>100</v>
      </c>
      <c r="I1004" s="44"/>
    </row>
    <row r="1005">
      <c r="A1005" s="45"/>
      <c r="B1005" s="46"/>
      <c r="C1005" s="14">
        <v>45705.0</v>
      </c>
      <c r="D1005" s="15" t="s">
        <v>14</v>
      </c>
      <c r="E1005" s="15" t="s">
        <v>13</v>
      </c>
      <c r="F1005" s="16">
        <v>1.0</v>
      </c>
      <c r="G1005" s="16">
        <v>100.0</v>
      </c>
      <c r="H1005" s="47">
        <f t="shared" si="53"/>
        <v>100</v>
      </c>
      <c r="I1005" s="48"/>
    </row>
    <row r="1006">
      <c r="A1006" s="41"/>
      <c r="B1006" s="42"/>
      <c r="C1006" s="7">
        <v>45705.0</v>
      </c>
      <c r="D1006" s="8" t="s">
        <v>45</v>
      </c>
      <c r="E1006" s="8" t="s">
        <v>10</v>
      </c>
      <c r="F1006" s="9">
        <v>1.0</v>
      </c>
      <c r="G1006" s="9">
        <v>100.0</v>
      </c>
      <c r="H1006" s="43">
        <f t="shared" si="53"/>
        <v>100</v>
      </c>
      <c r="I1006" s="44"/>
    </row>
    <row r="1007">
      <c r="A1007" s="45"/>
      <c r="B1007" s="46"/>
      <c r="C1007" s="14">
        <v>45705.0</v>
      </c>
      <c r="D1007" s="15" t="s">
        <v>45</v>
      </c>
      <c r="E1007" s="15" t="s">
        <v>12</v>
      </c>
      <c r="F1007" s="16">
        <v>1.0</v>
      </c>
      <c r="G1007" s="16">
        <v>100.0</v>
      </c>
      <c r="H1007" s="47">
        <f t="shared" si="53"/>
        <v>100</v>
      </c>
      <c r="I1007" s="48"/>
    </row>
    <row r="1008">
      <c r="A1008" s="41"/>
      <c r="B1008" s="42"/>
      <c r="C1008" s="7">
        <v>45706.0</v>
      </c>
      <c r="D1008" s="8" t="s">
        <v>49</v>
      </c>
      <c r="E1008" s="8" t="s">
        <v>12</v>
      </c>
      <c r="F1008" s="9">
        <v>1.0</v>
      </c>
      <c r="G1008" s="9">
        <v>100.0</v>
      </c>
      <c r="H1008" s="43">
        <f t="shared" si="53"/>
        <v>100</v>
      </c>
      <c r="I1008" s="44"/>
    </row>
    <row r="1009">
      <c r="A1009" s="45"/>
      <c r="B1009" s="46"/>
      <c r="C1009" s="14">
        <v>45706.0</v>
      </c>
      <c r="D1009" s="15" t="s">
        <v>49</v>
      </c>
      <c r="E1009" s="15" t="s">
        <v>13</v>
      </c>
      <c r="F1009" s="16">
        <v>1.0</v>
      </c>
      <c r="G1009" s="16">
        <v>100.0</v>
      </c>
      <c r="H1009" s="47">
        <f t="shared" si="53"/>
        <v>100</v>
      </c>
      <c r="I1009" s="48"/>
    </row>
    <row r="1010">
      <c r="A1010" s="41"/>
      <c r="B1010" s="42"/>
      <c r="C1010" s="7">
        <v>45706.0</v>
      </c>
      <c r="D1010" s="8" t="s">
        <v>41</v>
      </c>
      <c r="E1010" s="8" t="s">
        <v>10</v>
      </c>
      <c r="F1010" s="9">
        <v>0.75</v>
      </c>
      <c r="G1010" s="9">
        <v>100.0</v>
      </c>
      <c r="H1010" s="43">
        <f t="shared" si="53"/>
        <v>75</v>
      </c>
      <c r="I1010" s="44"/>
    </row>
    <row r="1011">
      <c r="A1011" s="45"/>
      <c r="B1011" s="46"/>
      <c r="C1011" s="14">
        <v>45706.0</v>
      </c>
      <c r="D1011" s="15" t="s">
        <v>41</v>
      </c>
      <c r="E1011" s="15" t="s">
        <v>12</v>
      </c>
      <c r="F1011" s="16">
        <v>0.75</v>
      </c>
      <c r="G1011" s="16">
        <v>100.0</v>
      </c>
      <c r="H1011" s="47">
        <f t="shared" si="53"/>
        <v>75</v>
      </c>
      <c r="I1011" s="48"/>
    </row>
    <row r="1012">
      <c r="A1012" s="41"/>
      <c r="B1012" s="42"/>
      <c r="C1012" s="7">
        <v>45706.0</v>
      </c>
      <c r="D1012" s="8" t="s">
        <v>58</v>
      </c>
      <c r="E1012" s="8" t="s">
        <v>32</v>
      </c>
      <c r="F1012" s="9">
        <v>0.5</v>
      </c>
      <c r="G1012" s="9">
        <v>100.0</v>
      </c>
      <c r="H1012" s="43">
        <f t="shared" si="53"/>
        <v>50</v>
      </c>
      <c r="I1012" s="44"/>
    </row>
    <row r="1013">
      <c r="A1013" s="45"/>
      <c r="B1013" s="46"/>
      <c r="C1013" s="14">
        <v>45706.0</v>
      </c>
      <c r="D1013" s="15" t="s">
        <v>58</v>
      </c>
      <c r="E1013" s="15" t="s">
        <v>13</v>
      </c>
      <c r="F1013" s="16">
        <v>0.5</v>
      </c>
      <c r="G1013" s="16">
        <v>100.0</v>
      </c>
      <c r="H1013" s="47">
        <f t="shared" si="53"/>
        <v>50</v>
      </c>
      <c r="I1013" s="48"/>
    </row>
    <row r="1014">
      <c r="A1014" s="41"/>
      <c r="B1014" s="42"/>
      <c r="C1014" s="7">
        <v>45706.0</v>
      </c>
      <c r="D1014" s="8" t="s">
        <v>42</v>
      </c>
      <c r="E1014" s="8" t="s">
        <v>12</v>
      </c>
      <c r="F1014" s="9">
        <v>0.5</v>
      </c>
      <c r="G1014" s="9">
        <v>100.0</v>
      </c>
      <c r="H1014" s="43">
        <f t="shared" si="53"/>
        <v>50</v>
      </c>
      <c r="I1014" s="44"/>
    </row>
    <row r="1015">
      <c r="A1015" s="45"/>
      <c r="B1015" s="46"/>
      <c r="C1015" s="14">
        <v>45706.0</v>
      </c>
      <c r="D1015" s="15" t="s">
        <v>42</v>
      </c>
      <c r="E1015" s="15" t="s">
        <v>19</v>
      </c>
      <c r="F1015" s="16">
        <v>0.5</v>
      </c>
      <c r="G1015" s="16">
        <v>100.0</v>
      </c>
      <c r="H1015" s="47">
        <f t="shared" si="53"/>
        <v>50</v>
      </c>
      <c r="I1015" s="48"/>
    </row>
    <row r="1016">
      <c r="A1016" s="41"/>
      <c r="B1016" s="42"/>
      <c r="C1016" s="7">
        <v>45706.0</v>
      </c>
      <c r="D1016" s="8" t="s">
        <v>23</v>
      </c>
      <c r="E1016" s="8" t="s">
        <v>10</v>
      </c>
      <c r="F1016" s="9">
        <v>0.33</v>
      </c>
      <c r="G1016" s="9">
        <v>100.0</v>
      </c>
      <c r="H1016" s="43">
        <f t="shared" si="53"/>
        <v>33</v>
      </c>
      <c r="I1016" s="44"/>
    </row>
    <row r="1017">
      <c r="A1017" s="45"/>
      <c r="B1017" s="46"/>
      <c r="C1017" s="14">
        <v>45706.0</v>
      </c>
      <c r="D1017" s="15" t="s">
        <v>23</v>
      </c>
      <c r="E1017" s="15" t="s">
        <v>12</v>
      </c>
      <c r="F1017" s="16">
        <v>0.33</v>
      </c>
      <c r="G1017" s="16">
        <v>100.0</v>
      </c>
      <c r="H1017" s="47">
        <f t="shared" si="53"/>
        <v>33</v>
      </c>
      <c r="I1017" s="48"/>
    </row>
    <row r="1018">
      <c r="A1018" s="41"/>
      <c r="B1018" s="42"/>
      <c r="C1018" s="7">
        <v>45706.0</v>
      </c>
      <c r="D1018" s="8" t="s">
        <v>23</v>
      </c>
      <c r="E1018" s="8" t="s">
        <v>13</v>
      </c>
      <c r="F1018" s="9">
        <v>0.33</v>
      </c>
      <c r="G1018" s="9">
        <v>100.0</v>
      </c>
      <c r="H1018" s="43">
        <f t="shared" si="53"/>
        <v>33</v>
      </c>
      <c r="I1018" s="44"/>
    </row>
    <row r="1019">
      <c r="A1019" s="12"/>
      <c r="B1019" s="13"/>
      <c r="C1019" s="34">
        <v>45707.0</v>
      </c>
      <c r="D1019" s="38" t="s">
        <v>31</v>
      </c>
      <c r="E1019" s="39" t="s">
        <v>19</v>
      </c>
      <c r="F1019" s="40">
        <v>2.0</v>
      </c>
      <c r="G1019" s="40">
        <v>100.0</v>
      </c>
      <c r="H1019" s="36">
        <v>200.0</v>
      </c>
      <c r="I1019" s="23" t="s">
        <v>11</v>
      </c>
    </row>
    <row r="1020">
      <c r="A1020" s="41"/>
      <c r="B1020" s="42"/>
      <c r="C1020" s="7">
        <v>45707.0</v>
      </c>
      <c r="D1020" s="8" t="s">
        <v>18</v>
      </c>
      <c r="E1020" s="8" t="s">
        <v>32</v>
      </c>
      <c r="F1020" s="9">
        <v>1.0</v>
      </c>
      <c r="G1020" s="9">
        <v>90.0</v>
      </c>
      <c r="H1020" s="43">
        <f t="shared" ref="H1020:H1029" si="54">F1020*G1020</f>
        <v>90</v>
      </c>
      <c r="I1020" s="44"/>
    </row>
    <row r="1021">
      <c r="A1021" s="45"/>
      <c r="B1021" s="46"/>
      <c r="C1021" s="14">
        <v>45707.0</v>
      </c>
      <c r="D1021" s="15" t="s">
        <v>18</v>
      </c>
      <c r="E1021" s="15" t="s">
        <v>13</v>
      </c>
      <c r="F1021" s="16">
        <v>1.0</v>
      </c>
      <c r="G1021" s="16">
        <v>90.0</v>
      </c>
      <c r="H1021" s="47">
        <f t="shared" si="54"/>
        <v>90</v>
      </c>
      <c r="I1021" s="48"/>
    </row>
    <row r="1022">
      <c r="A1022" s="41"/>
      <c r="B1022" s="42"/>
      <c r="C1022" s="7">
        <v>45707.0</v>
      </c>
      <c r="D1022" s="8" t="s">
        <v>47</v>
      </c>
      <c r="E1022" s="8" t="s">
        <v>10</v>
      </c>
      <c r="F1022" s="9">
        <v>1.0</v>
      </c>
      <c r="G1022" s="9">
        <v>100.0</v>
      </c>
      <c r="H1022" s="43">
        <f t="shared" si="54"/>
        <v>100</v>
      </c>
      <c r="I1022" s="44"/>
    </row>
    <row r="1023">
      <c r="A1023" s="45"/>
      <c r="B1023" s="46"/>
      <c r="C1023" s="14">
        <v>45707.0</v>
      </c>
      <c r="D1023" s="15" t="s">
        <v>47</v>
      </c>
      <c r="E1023" s="15" t="s">
        <v>12</v>
      </c>
      <c r="F1023" s="16">
        <v>1.0</v>
      </c>
      <c r="G1023" s="16">
        <v>100.0</v>
      </c>
      <c r="H1023" s="47">
        <f t="shared" si="54"/>
        <v>100</v>
      </c>
      <c r="I1023" s="48"/>
    </row>
    <row r="1024">
      <c r="A1024" s="41"/>
      <c r="B1024" s="42"/>
      <c r="C1024" s="7">
        <v>45707.0</v>
      </c>
      <c r="D1024" s="8" t="s">
        <v>42</v>
      </c>
      <c r="E1024" s="8" t="s">
        <v>19</v>
      </c>
      <c r="F1024" s="9">
        <v>0.75</v>
      </c>
      <c r="G1024" s="9">
        <v>100.0</v>
      </c>
      <c r="H1024" s="43">
        <f t="shared" si="54"/>
        <v>75</v>
      </c>
      <c r="I1024" s="44"/>
    </row>
    <row r="1025">
      <c r="A1025" s="45"/>
      <c r="B1025" s="46"/>
      <c r="C1025" s="14">
        <v>45707.0</v>
      </c>
      <c r="D1025" s="15" t="s">
        <v>42</v>
      </c>
      <c r="E1025" s="15" t="s">
        <v>12</v>
      </c>
      <c r="F1025" s="16">
        <v>0.75</v>
      </c>
      <c r="G1025" s="16">
        <v>100.0</v>
      </c>
      <c r="H1025" s="47">
        <f t="shared" si="54"/>
        <v>75</v>
      </c>
      <c r="I1025" s="48"/>
    </row>
    <row r="1026">
      <c r="A1026" s="41"/>
      <c r="B1026" s="42"/>
      <c r="C1026" s="7">
        <v>45707.0</v>
      </c>
      <c r="D1026" s="8" t="s">
        <v>48</v>
      </c>
      <c r="E1026" s="8" t="s">
        <v>10</v>
      </c>
      <c r="F1026" s="9">
        <v>5.0</v>
      </c>
      <c r="G1026" s="9">
        <v>50.0</v>
      </c>
      <c r="H1026" s="43">
        <f t="shared" si="54"/>
        <v>250</v>
      </c>
      <c r="I1026" s="44"/>
    </row>
    <row r="1027">
      <c r="A1027" s="45"/>
      <c r="B1027" s="46"/>
      <c r="C1027" s="14">
        <v>45707.0</v>
      </c>
      <c r="D1027" s="15" t="s">
        <v>48</v>
      </c>
      <c r="E1027" s="15" t="s">
        <v>12</v>
      </c>
      <c r="F1027" s="16">
        <v>5.0</v>
      </c>
      <c r="G1027" s="16">
        <v>50.0</v>
      </c>
      <c r="H1027" s="47">
        <f t="shared" si="54"/>
        <v>250</v>
      </c>
      <c r="I1027" s="48"/>
    </row>
    <row r="1028">
      <c r="A1028" s="41"/>
      <c r="B1028" s="42"/>
      <c r="C1028" s="7">
        <v>45707.0</v>
      </c>
      <c r="D1028" s="8" t="s">
        <v>48</v>
      </c>
      <c r="E1028" s="8" t="s">
        <v>13</v>
      </c>
      <c r="F1028" s="9">
        <v>5.0</v>
      </c>
      <c r="G1028" s="9">
        <v>50.0</v>
      </c>
      <c r="H1028" s="43">
        <f t="shared" si="54"/>
        <v>250</v>
      </c>
      <c r="I1028" s="44"/>
    </row>
    <row r="1029">
      <c r="A1029" s="45"/>
      <c r="B1029" s="46"/>
      <c r="C1029" s="14">
        <v>45707.0</v>
      </c>
      <c r="D1029" s="15" t="s">
        <v>48</v>
      </c>
      <c r="E1029" s="15" t="s">
        <v>32</v>
      </c>
      <c r="F1029" s="16">
        <v>5.0</v>
      </c>
      <c r="G1029" s="16">
        <v>50.0</v>
      </c>
      <c r="H1029" s="47">
        <f t="shared" si="54"/>
        <v>250</v>
      </c>
      <c r="I1029" s="48"/>
    </row>
    <row r="1030">
      <c r="A1030" s="5"/>
      <c r="B1030" s="6"/>
      <c r="C1030" s="29">
        <v>45708.0</v>
      </c>
      <c r="D1030" s="30" t="s">
        <v>61</v>
      </c>
      <c r="E1030" s="27" t="s">
        <v>32</v>
      </c>
      <c r="F1030" s="32">
        <v>3.0</v>
      </c>
      <c r="G1030" s="32">
        <v>100.0</v>
      </c>
      <c r="H1030" s="33">
        <v>300.0</v>
      </c>
      <c r="I1030" s="24" t="s">
        <v>30</v>
      </c>
    </row>
    <row r="1031">
      <c r="A1031" s="12"/>
      <c r="B1031" s="13"/>
      <c r="C1031" s="34">
        <v>45708.0</v>
      </c>
      <c r="D1031" s="38" t="s">
        <v>49</v>
      </c>
      <c r="E1031" s="25" t="s">
        <v>32</v>
      </c>
      <c r="F1031" s="40">
        <v>1.0</v>
      </c>
      <c r="G1031" s="40">
        <v>120.0</v>
      </c>
      <c r="H1031" s="36">
        <v>120.0</v>
      </c>
      <c r="I1031" s="23" t="s">
        <v>11</v>
      </c>
    </row>
    <row r="1032">
      <c r="A1032" s="41"/>
      <c r="B1032" s="42"/>
      <c r="C1032" s="7">
        <v>45708.0</v>
      </c>
      <c r="D1032" s="8" t="s">
        <v>46</v>
      </c>
      <c r="E1032" s="8" t="s">
        <v>12</v>
      </c>
      <c r="F1032" s="9">
        <v>1.0</v>
      </c>
      <c r="G1032" s="9">
        <v>100.0</v>
      </c>
      <c r="H1032" s="43">
        <f t="shared" ref="H1032:H1043" si="55">F1032*G1032</f>
        <v>100</v>
      </c>
      <c r="I1032" s="44"/>
    </row>
    <row r="1033">
      <c r="A1033" s="45"/>
      <c r="B1033" s="46"/>
      <c r="C1033" s="14">
        <v>45708.0</v>
      </c>
      <c r="D1033" s="15" t="s">
        <v>46</v>
      </c>
      <c r="E1033" s="15" t="s">
        <v>10</v>
      </c>
      <c r="F1033" s="16">
        <v>1.0</v>
      </c>
      <c r="G1033" s="16">
        <v>100.0</v>
      </c>
      <c r="H1033" s="47">
        <f t="shared" si="55"/>
        <v>100</v>
      </c>
      <c r="I1033" s="48"/>
    </row>
    <row r="1034">
      <c r="A1034" s="41"/>
      <c r="B1034" s="42"/>
      <c r="C1034" s="7">
        <v>45708.0</v>
      </c>
      <c r="D1034" s="8" t="s">
        <v>46</v>
      </c>
      <c r="E1034" s="8" t="s">
        <v>13</v>
      </c>
      <c r="F1034" s="9">
        <v>1.0</v>
      </c>
      <c r="G1034" s="9">
        <v>100.0</v>
      </c>
      <c r="H1034" s="43">
        <f t="shared" si="55"/>
        <v>100</v>
      </c>
      <c r="I1034" s="44"/>
    </row>
    <row r="1035">
      <c r="A1035" s="45"/>
      <c r="B1035" s="46"/>
      <c r="C1035" s="14">
        <v>45708.0</v>
      </c>
      <c r="D1035" s="15" t="s">
        <v>31</v>
      </c>
      <c r="E1035" s="15" t="s">
        <v>19</v>
      </c>
      <c r="F1035" s="16">
        <v>2.0</v>
      </c>
      <c r="G1035" s="16">
        <v>100.0</v>
      </c>
      <c r="H1035" s="47">
        <f t="shared" si="55"/>
        <v>200</v>
      </c>
      <c r="I1035" s="48"/>
    </row>
    <row r="1036">
      <c r="A1036" s="41"/>
      <c r="B1036" s="42"/>
      <c r="C1036" s="7">
        <v>45708.0</v>
      </c>
      <c r="D1036" s="8" t="s">
        <v>31</v>
      </c>
      <c r="E1036" s="8" t="s">
        <v>12</v>
      </c>
      <c r="F1036" s="9">
        <v>2.0</v>
      </c>
      <c r="G1036" s="9">
        <v>100.0</v>
      </c>
      <c r="H1036" s="43">
        <f t="shared" si="55"/>
        <v>200</v>
      </c>
      <c r="I1036" s="44"/>
    </row>
    <row r="1037">
      <c r="A1037" s="45"/>
      <c r="B1037" s="46"/>
      <c r="C1037" s="14">
        <v>45708.0</v>
      </c>
      <c r="D1037" s="15" t="s">
        <v>31</v>
      </c>
      <c r="E1037" s="15" t="s">
        <v>10</v>
      </c>
      <c r="F1037" s="16">
        <v>2.0</v>
      </c>
      <c r="G1037" s="16">
        <v>100.0</v>
      </c>
      <c r="H1037" s="47">
        <f t="shared" si="55"/>
        <v>200</v>
      </c>
      <c r="I1037" s="48"/>
    </row>
    <row r="1038">
      <c r="A1038" s="41"/>
      <c r="B1038" s="42"/>
      <c r="C1038" s="7">
        <v>45708.0</v>
      </c>
      <c r="D1038" s="8" t="s">
        <v>23</v>
      </c>
      <c r="E1038" s="8" t="s">
        <v>10</v>
      </c>
      <c r="F1038" s="9">
        <v>0.33</v>
      </c>
      <c r="G1038" s="9">
        <v>100.0</v>
      </c>
      <c r="H1038" s="43">
        <f t="shared" si="55"/>
        <v>33</v>
      </c>
      <c r="I1038" s="44"/>
    </row>
    <row r="1039">
      <c r="A1039" s="45"/>
      <c r="B1039" s="46"/>
      <c r="C1039" s="14">
        <v>45708.0</v>
      </c>
      <c r="D1039" s="15" t="s">
        <v>23</v>
      </c>
      <c r="E1039" s="15" t="s">
        <v>12</v>
      </c>
      <c r="F1039" s="16">
        <v>0.33</v>
      </c>
      <c r="G1039" s="16">
        <v>100.0</v>
      </c>
      <c r="H1039" s="47">
        <f t="shared" si="55"/>
        <v>33</v>
      </c>
      <c r="I1039" s="48"/>
    </row>
    <row r="1040">
      <c r="A1040" s="41"/>
      <c r="B1040" s="42"/>
      <c r="C1040" s="7">
        <v>45708.0</v>
      </c>
      <c r="D1040" s="8" t="s">
        <v>23</v>
      </c>
      <c r="E1040" s="8" t="s">
        <v>19</v>
      </c>
      <c r="F1040" s="9">
        <v>0.33</v>
      </c>
      <c r="G1040" s="9">
        <v>100.0</v>
      </c>
      <c r="H1040" s="43">
        <f t="shared" si="55"/>
        <v>33</v>
      </c>
      <c r="I1040" s="44"/>
    </row>
    <row r="1041">
      <c r="A1041" s="45"/>
      <c r="B1041" s="46"/>
      <c r="C1041" s="14">
        <v>45708.0</v>
      </c>
      <c r="D1041" s="15" t="s">
        <v>36</v>
      </c>
      <c r="E1041" s="15" t="s">
        <v>10</v>
      </c>
      <c r="F1041" s="16">
        <v>1.33</v>
      </c>
      <c r="G1041" s="16">
        <v>100.0</v>
      </c>
      <c r="H1041" s="47">
        <f t="shared" si="55"/>
        <v>133</v>
      </c>
      <c r="I1041" s="48"/>
    </row>
    <row r="1042">
      <c r="A1042" s="41"/>
      <c r="B1042" s="42"/>
      <c r="C1042" s="7">
        <v>45708.0</v>
      </c>
      <c r="D1042" s="8" t="s">
        <v>36</v>
      </c>
      <c r="E1042" s="8" t="s">
        <v>12</v>
      </c>
      <c r="F1042" s="9">
        <v>1.33</v>
      </c>
      <c r="G1042" s="9">
        <v>100.0</v>
      </c>
      <c r="H1042" s="43">
        <f t="shared" si="55"/>
        <v>133</v>
      </c>
      <c r="I1042" s="44"/>
    </row>
    <row r="1043">
      <c r="A1043" s="45"/>
      <c r="B1043" s="46"/>
      <c r="C1043" s="14">
        <v>45708.0</v>
      </c>
      <c r="D1043" s="15" t="s">
        <v>36</v>
      </c>
      <c r="E1043" s="15" t="s">
        <v>32</v>
      </c>
      <c r="F1043" s="16">
        <v>1.33</v>
      </c>
      <c r="G1043" s="16">
        <v>100.0</v>
      </c>
      <c r="H1043" s="47">
        <f t="shared" si="55"/>
        <v>133</v>
      </c>
      <c r="I1043" s="48"/>
    </row>
    <row r="1044">
      <c r="A1044" s="5"/>
      <c r="B1044" s="6"/>
      <c r="C1044" s="29">
        <v>45709.0</v>
      </c>
      <c r="D1044" s="37" t="s">
        <v>55</v>
      </c>
      <c r="E1044" s="27" t="s">
        <v>63</v>
      </c>
      <c r="F1044" s="32">
        <v>0.85</v>
      </c>
      <c r="G1044" s="32">
        <v>200.0</v>
      </c>
      <c r="H1044" s="33">
        <v>170.0</v>
      </c>
      <c r="I1044" s="24" t="s">
        <v>30</v>
      </c>
    </row>
    <row r="1045">
      <c r="A1045" s="12"/>
      <c r="B1045" s="13"/>
      <c r="C1045" s="34">
        <v>45709.0</v>
      </c>
      <c r="D1045" s="38" t="s">
        <v>39</v>
      </c>
      <c r="E1045" s="25" t="s">
        <v>32</v>
      </c>
      <c r="F1045" s="40">
        <v>2.0</v>
      </c>
      <c r="G1045" s="40">
        <v>120.0</v>
      </c>
      <c r="H1045" s="36">
        <v>240.0</v>
      </c>
      <c r="I1045" s="23" t="s">
        <v>16</v>
      </c>
    </row>
    <row r="1046">
      <c r="A1046" s="41"/>
      <c r="B1046" s="42"/>
      <c r="C1046" s="7">
        <v>45709.0</v>
      </c>
      <c r="D1046" s="8" t="s">
        <v>9</v>
      </c>
      <c r="E1046" s="8" t="s">
        <v>10</v>
      </c>
      <c r="F1046" s="9">
        <v>1.5</v>
      </c>
      <c r="G1046" s="9">
        <v>100.0</v>
      </c>
      <c r="H1046" s="43">
        <f t="shared" ref="H1046:H1065" si="56">F1046*G1046</f>
        <v>150</v>
      </c>
      <c r="I1046" s="11" t="s">
        <v>11</v>
      </c>
    </row>
    <row r="1047">
      <c r="A1047" s="45"/>
      <c r="B1047" s="46"/>
      <c r="C1047" s="14">
        <v>45709.0</v>
      </c>
      <c r="D1047" s="15" t="s">
        <v>9</v>
      </c>
      <c r="E1047" s="15" t="s">
        <v>12</v>
      </c>
      <c r="F1047" s="16">
        <v>1.5</v>
      </c>
      <c r="G1047" s="16">
        <v>100.0</v>
      </c>
      <c r="H1047" s="47">
        <f t="shared" si="56"/>
        <v>150</v>
      </c>
      <c r="I1047" s="18" t="s">
        <v>11</v>
      </c>
    </row>
    <row r="1048">
      <c r="A1048" s="41"/>
      <c r="B1048" s="42"/>
      <c r="C1048" s="7">
        <v>45709.0</v>
      </c>
      <c r="D1048" s="8" t="s">
        <v>43</v>
      </c>
      <c r="E1048" s="8" t="s">
        <v>10</v>
      </c>
      <c r="F1048" s="9">
        <v>1.0</v>
      </c>
      <c r="G1048" s="9">
        <v>100.0</v>
      </c>
      <c r="H1048" s="43">
        <f t="shared" si="56"/>
        <v>100</v>
      </c>
      <c r="I1048" s="44"/>
    </row>
    <row r="1049">
      <c r="A1049" s="45"/>
      <c r="B1049" s="46"/>
      <c r="C1049" s="14">
        <v>45709.0</v>
      </c>
      <c r="D1049" s="15" t="s">
        <v>43</v>
      </c>
      <c r="E1049" s="15" t="s">
        <v>12</v>
      </c>
      <c r="F1049" s="16">
        <v>1.0</v>
      </c>
      <c r="G1049" s="16">
        <v>100.0</v>
      </c>
      <c r="H1049" s="47">
        <f t="shared" si="56"/>
        <v>100</v>
      </c>
      <c r="I1049" s="48"/>
    </row>
    <row r="1050">
      <c r="A1050" s="41"/>
      <c r="B1050" s="42"/>
      <c r="C1050" s="7">
        <v>45709.0</v>
      </c>
      <c r="D1050" s="8" t="s">
        <v>55</v>
      </c>
      <c r="E1050" s="8" t="s">
        <v>10</v>
      </c>
      <c r="F1050" s="9">
        <v>1.0</v>
      </c>
      <c r="G1050" s="9">
        <v>100.0</v>
      </c>
      <c r="H1050" s="43">
        <f t="shared" si="56"/>
        <v>100</v>
      </c>
      <c r="I1050" s="44"/>
    </row>
    <row r="1051">
      <c r="A1051" s="45"/>
      <c r="B1051" s="46"/>
      <c r="C1051" s="14">
        <v>45709.0</v>
      </c>
      <c r="D1051" s="15" t="s">
        <v>55</v>
      </c>
      <c r="E1051" s="15" t="s">
        <v>12</v>
      </c>
      <c r="F1051" s="16">
        <v>1.0</v>
      </c>
      <c r="G1051" s="16">
        <v>100.0</v>
      </c>
      <c r="H1051" s="47">
        <f t="shared" si="56"/>
        <v>100</v>
      </c>
      <c r="I1051" s="48"/>
    </row>
    <row r="1052">
      <c r="A1052" s="41"/>
      <c r="B1052" s="42"/>
      <c r="C1052" s="7">
        <v>45709.0</v>
      </c>
      <c r="D1052" s="8" t="s">
        <v>39</v>
      </c>
      <c r="E1052" s="8" t="s">
        <v>13</v>
      </c>
      <c r="F1052" s="9">
        <v>1.67</v>
      </c>
      <c r="G1052" s="9">
        <v>100.0</v>
      </c>
      <c r="H1052" s="43">
        <f t="shared" si="56"/>
        <v>167</v>
      </c>
      <c r="I1052" s="44"/>
    </row>
    <row r="1053">
      <c r="A1053" s="45"/>
      <c r="B1053" s="46"/>
      <c r="C1053" s="14">
        <v>45709.0</v>
      </c>
      <c r="D1053" s="15" t="s">
        <v>39</v>
      </c>
      <c r="E1053" s="15" t="s">
        <v>12</v>
      </c>
      <c r="F1053" s="16">
        <v>1.67</v>
      </c>
      <c r="G1053" s="16">
        <v>100.0</v>
      </c>
      <c r="H1053" s="47">
        <f t="shared" si="56"/>
        <v>167</v>
      </c>
      <c r="I1053" s="48"/>
    </row>
    <row r="1054">
      <c r="A1054" s="41"/>
      <c r="B1054" s="42"/>
      <c r="C1054" s="7">
        <v>45709.0</v>
      </c>
      <c r="D1054" s="8" t="s">
        <v>39</v>
      </c>
      <c r="E1054" s="8" t="s">
        <v>10</v>
      </c>
      <c r="F1054" s="9">
        <v>1.67</v>
      </c>
      <c r="G1054" s="9">
        <v>100.0</v>
      </c>
      <c r="H1054" s="43">
        <f t="shared" si="56"/>
        <v>167</v>
      </c>
      <c r="I1054" s="44"/>
    </row>
    <row r="1055">
      <c r="A1055" s="45"/>
      <c r="B1055" s="46"/>
      <c r="C1055" s="14">
        <v>45709.0</v>
      </c>
      <c r="D1055" s="15" t="s">
        <v>42</v>
      </c>
      <c r="E1055" s="15" t="s">
        <v>19</v>
      </c>
      <c r="F1055" s="16">
        <v>0.65</v>
      </c>
      <c r="G1055" s="16">
        <v>100.0</v>
      </c>
      <c r="H1055" s="47">
        <f t="shared" si="56"/>
        <v>65</v>
      </c>
      <c r="I1055" s="48"/>
    </row>
    <row r="1056">
      <c r="A1056" s="41"/>
      <c r="B1056" s="42"/>
      <c r="C1056" s="7">
        <v>45709.0</v>
      </c>
      <c r="D1056" s="8" t="s">
        <v>42</v>
      </c>
      <c r="E1056" s="8" t="s">
        <v>12</v>
      </c>
      <c r="F1056" s="9">
        <v>0.65</v>
      </c>
      <c r="G1056" s="9">
        <v>100.0</v>
      </c>
      <c r="H1056" s="43">
        <f t="shared" si="56"/>
        <v>65</v>
      </c>
      <c r="I1056" s="44"/>
    </row>
    <row r="1057">
      <c r="A1057" s="45"/>
      <c r="B1057" s="46"/>
      <c r="C1057" s="14">
        <v>45709.0</v>
      </c>
      <c r="D1057" s="15" t="s">
        <v>47</v>
      </c>
      <c r="E1057" s="15" t="s">
        <v>10</v>
      </c>
      <c r="F1057" s="16">
        <v>1.0</v>
      </c>
      <c r="G1057" s="16">
        <v>100.0</v>
      </c>
      <c r="H1057" s="47">
        <f t="shared" si="56"/>
        <v>100</v>
      </c>
      <c r="I1057" s="48"/>
    </row>
    <row r="1058">
      <c r="A1058" s="41"/>
      <c r="B1058" s="42"/>
      <c r="C1058" s="7">
        <v>45709.0</v>
      </c>
      <c r="D1058" s="8" t="s">
        <v>47</v>
      </c>
      <c r="E1058" s="8" t="s">
        <v>12</v>
      </c>
      <c r="F1058" s="9">
        <v>1.0</v>
      </c>
      <c r="G1058" s="9">
        <v>100.0</v>
      </c>
      <c r="H1058" s="43">
        <f t="shared" si="56"/>
        <v>100</v>
      </c>
      <c r="I1058" s="44"/>
    </row>
    <row r="1059">
      <c r="A1059" s="45"/>
      <c r="B1059" s="46"/>
      <c r="C1059" s="14">
        <v>45709.0</v>
      </c>
      <c r="D1059" s="15" t="s">
        <v>47</v>
      </c>
      <c r="E1059" s="15" t="s">
        <v>13</v>
      </c>
      <c r="F1059" s="16">
        <v>1.0</v>
      </c>
      <c r="G1059" s="16">
        <v>100.0</v>
      </c>
      <c r="H1059" s="47">
        <f t="shared" si="56"/>
        <v>100</v>
      </c>
      <c r="I1059" s="48"/>
    </row>
    <row r="1060">
      <c r="A1060" s="41"/>
      <c r="B1060" s="42"/>
      <c r="C1060" s="7">
        <v>45709.0</v>
      </c>
      <c r="D1060" s="8" t="s">
        <v>23</v>
      </c>
      <c r="E1060" s="8" t="s">
        <v>10</v>
      </c>
      <c r="F1060" s="9">
        <v>0.33</v>
      </c>
      <c r="G1060" s="9">
        <v>100.0</v>
      </c>
      <c r="H1060" s="43">
        <f t="shared" si="56"/>
        <v>33</v>
      </c>
      <c r="I1060" s="44"/>
    </row>
    <row r="1061">
      <c r="A1061" s="45"/>
      <c r="B1061" s="46"/>
      <c r="C1061" s="14">
        <v>45709.0</v>
      </c>
      <c r="D1061" s="15" t="s">
        <v>23</v>
      </c>
      <c r="E1061" s="15" t="s">
        <v>12</v>
      </c>
      <c r="F1061" s="16">
        <v>0.33</v>
      </c>
      <c r="G1061" s="16">
        <v>100.0</v>
      </c>
      <c r="H1061" s="47">
        <f t="shared" si="56"/>
        <v>33</v>
      </c>
      <c r="I1061" s="48"/>
    </row>
    <row r="1062">
      <c r="A1062" s="41"/>
      <c r="B1062" s="42"/>
      <c r="C1062" s="7">
        <v>45709.0</v>
      </c>
      <c r="D1062" s="8" t="s">
        <v>23</v>
      </c>
      <c r="E1062" s="8" t="s">
        <v>13</v>
      </c>
      <c r="F1062" s="9">
        <v>0.33</v>
      </c>
      <c r="G1062" s="9">
        <v>100.0</v>
      </c>
      <c r="H1062" s="43">
        <f t="shared" si="56"/>
        <v>33</v>
      </c>
      <c r="I1062" s="44"/>
    </row>
    <row r="1063">
      <c r="A1063" s="45"/>
      <c r="B1063" s="46"/>
      <c r="C1063" s="14">
        <v>45709.0</v>
      </c>
      <c r="D1063" s="15" t="s">
        <v>60</v>
      </c>
      <c r="E1063" s="15" t="s">
        <v>10</v>
      </c>
      <c r="F1063" s="16">
        <v>0.67</v>
      </c>
      <c r="G1063" s="16">
        <v>100.0</v>
      </c>
      <c r="H1063" s="47">
        <f t="shared" si="56"/>
        <v>67</v>
      </c>
      <c r="I1063" s="48"/>
    </row>
    <row r="1064">
      <c r="A1064" s="41"/>
      <c r="B1064" s="42"/>
      <c r="C1064" s="7">
        <v>45709.0</v>
      </c>
      <c r="D1064" s="8" t="s">
        <v>60</v>
      </c>
      <c r="E1064" s="8" t="s">
        <v>12</v>
      </c>
      <c r="F1064" s="9">
        <v>0.67</v>
      </c>
      <c r="G1064" s="9">
        <v>100.0</v>
      </c>
      <c r="H1064" s="43">
        <f t="shared" si="56"/>
        <v>67</v>
      </c>
      <c r="I1064" s="44"/>
    </row>
    <row r="1065">
      <c r="A1065" s="45"/>
      <c r="B1065" s="46"/>
      <c r="C1065" s="14">
        <v>45709.0</v>
      </c>
      <c r="D1065" s="15" t="s">
        <v>60</v>
      </c>
      <c r="E1065" s="15" t="s">
        <v>13</v>
      </c>
      <c r="F1065" s="16">
        <v>0.67</v>
      </c>
      <c r="G1065" s="16">
        <v>100.0</v>
      </c>
      <c r="H1065" s="47">
        <f t="shared" si="56"/>
        <v>67</v>
      </c>
      <c r="I1065" s="48"/>
    </row>
    <row r="1066">
      <c r="A1066" s="5"/>
      <c r="B1066" s="6"/>
      <c r="C1066" s="29">
        <v>45710.0</v>
      </c>
      <c r="D1066" s="30" t="s">
        <v>68</v>
      </c>
      <c r="E1066" s="27" t="s">
        <v>32</v>
      </c>
      <c r="F1066" s="32">
        <v>2.0</v>
      </c>
      <c r="G1066" s="32">
        <v>100.0</v>
      </c>
      <c r="H1066" s="33">
        <v>200.0</v>
      </c>
      <c r="I1066" s="24" t="s">
        <v>16</v>
      </c>
    </row>
    <row r="1067">
      <c r="A1067" s="12"/>
      <c r="B1067" s="13"/>
      <c r="C1067" s="34">
        <v>45710.0</v>
      </c>
      <c r="D1067" s="38" t="s">
        <v>31</v>
      </c>
      <c r="E1067" s="39" t="s">
        <v>19</v>
      </c>
      <c r="F1067" s="40">
        <v>2.0</v>
      </c>
      <c r="G1067" s="40">
        <v>100.0</v>
      </c>
      <c r="H1067" s="36">
        <v>200.0</v>
      </c>
      <c r="I1067" s="23" t="s">
        <v>11</v>
      </c>
    </row>
    <row r="1068">
      <c r="A1068" s="5"/>
      <c r="B1068" s="6"/>
      <c r="C1068" s="29">
        <v>45710.0</v>
      </c>
      <c r="D1068" s="30" t="s">
        <v>52</v>
      </c>
      <c r="E1068" s="27" t="s">
        <v>32</v>
      </c>
      <c r="F1068" s="32">
        <v>1.0</v>
      </c>
      <c r="G1068" s="32">
        <v>120.0</v>
      </c>
      <c r="H1068" s="33">
        <v>120.0</v>
      </c>
      <c r="I1068" s="24" t="s">
        <v>11</v>
      </c>
    </row>
    <row r="1069">
      <c r="A1069" s="45"/>
      <c r="B1069" s="46"/>
      <c r="C1069" s="14">
        <v>45710.0</v>
      </c>
      <c r="D1069" s="15" t="s">
        <v>64</v>
      </c>
      <c r="E1069" s="15" t="s">
        <v>12</v>
      </c>
      <c r="F1069" s="16">
        <v>0.33</v>
      </c>
      <c r="G1069" s="16">
        <v>100.0</v>
      </c>
      <c r="H1069" s="47">
        <f t="shared" ref="H1069:H1088" si="57">F1069*G1069</f>
        <v>33</v>
      </c>
      <c r="I1069" s="48"/>
    </row>
    <row r="1070">
      <c r="A1070" s="41"/>
      <c r="B1070" s="42"/>
      <c r="C1070" s="7">
        <v>45710.0</v>
      </c>
      <c r="D1070" s="8" t="s">
        <v>64</v>
      </c>
      <c r="E1070" s="8" t="s">
        <v>10</v>
      </c>
      <c r="F1070" s="9">
        <v>0.33</v>
      </c>
      <c r="G1070" s="9">
        <v>100.0</v>
      </c>
      <c r="H1070" s="43">
        <f t="shared" si="57"/>
        <v>33</v>
      </c>
      <c r="I1070" s="44"/>
    </row>
    <row r="1071">
      <c r="A1071" s="45"/>
      <c r="B1071" s="46"/>
      <c r="C1071" s="14">
        <v>45710.0</v>
      </c>
      <c r="D1071" s="15" t="s">
        <v>64</v>
      </c>
      <c r="E1071" s="15" t="s">
        <v>19</v>
      </c>
      <c r="F1071" s="16">
        <v>0.33</v>
      </c>
      <c r="G1071" s="16">
        <v>100.0</v>
      </c>
      <c r="H1071" s="47">
        <f t="shared" si="57"/>
        <v>33</v>
      </c>
      <c r="I1071" s="48"/>
    </row>
    <row r="1072">
      <c r="A1072" s="41"/>
      <c r="B1072" s="42"/>
      <c r="C1072" s="7">
        <v>45710.0</v>
      </c>
      <c r="D1072" s="8" t="s">
        <v>23</v>
      </c>
      <c r="E1072" s="8" t="s">
        <v>10</v>
      </c>
      <c r="F1072" s="9">
        <v>0.5</v>
      </c>
      <c r="G1072" s="9">
        <v>100.0</v>
      </c>
      <c r="H1072" s="43">
        <f t="shared" si="57"/>
        <v>50</v>
      </c>
      <c r="I1072" s="44"/>
    </row>
    <row r="1073">
      <c r="A1073" s="45"/>
      <c r="B1073" s="46"/>
      <c r="C1073" s="14">
        <v>45710.0</v>
      </c>
      <c r="D1073" s="15" t="s">
        <v>23</v>
      </c>
      <c r="E1073" s="15" t="s">
        <v>12</v>
      </c>
      <c r="F1073" s="16">
        <v>0.5</v>
      </c>
      <c r="G1073" s="16">
        <v>100.0</v>
      </c>
      <c r="H1073" s="47">
        <f t="shared" si="57"/>
        <v>50</v>
      </c>
      <c r="I1073" s="48"/>
    </row>
    <row r="1074">
      <c r="A1074" s="41"/>
      <c r="B1074" s="42"/>
      <c r="C1074" s="7">
        <v>45710.0</v>
      </c>
      <c r="D1074" s="8" t="s">
        <v>23</v>
      </c>
      <c r="E1074" s="8" t="s">
        <v>13</v>
      </c>
      <c r="F1074" s="9">
        <v>0.5</v>
      </c>
      <c r="G1074" s="9">
        <v>100.0</v>
      </c>
      <c r="H1074" s="43">
        <f t="shared" si="57"/>
        <v>50</v>
      </c>
      <c r="I1074" s="44"/>
    </row>
    <row r="1075">
      <c r="A1075" s="45"/>
      <c r="B1075" s="46"/>
      <c r="C1075" s="14">
        <v>45710.0</v>
      </c>
      <c r="D1075" s="15" t="s">
        <v>23</v>
      </c>
      <c r="E1075" s="15" t="s">
        <v>32</v>
      </c>
      <c r="F1075" s="16">
        <v>0.5</v>
      </c>
      <c r="G1075" s="16">
        <v>100.0</v>
      </c>
      <c r="H1075" s="47">
        <f t="shared" si="57"/>
        <v>50</v>
      </c>
      <c r="I1075" s="48"/>
    </row>
    <row r="1076">
      <c r="A1076" s="41"/>
      <c r="B1076" s="42"/>
      <c r="C1076" s="7">
        <v>45710.0</v>
      </c>
      <c r="D1076" s="8" t="s">
        <v>45</v>
      </c>
      <c r="E1076" s="8" t="s">
        <v>12</v>
      </c>
      <c r="F1076" s="9">
        <v>1.0</v>
      </c>
      <c r="G1076" s="9">
        <v>100.0</v>
      </c>
      <c r="H1076" s="43">
        <f t="shared" si="57"/>
        <v>100</v>
      </c>
      <c r="I1076" s="44"/>
    </row>
    <row r="1077">
      <c r="A1077" s="45"/>
      <c r="B1077" s="46"/>
      <c r="C1077" s="14">
        <v>45710.0</v>
      </c>
      <c r="D1077" s="15" t="s">
        <v>45</v>
      </c>
      <c r="E1077" s="15" t="s">
        <v>10</v>
      </c>
      <c r="F1077" s="16">
        <v>1.0</v>
      </c>
      <c r="G1077" s="16">
        <v>100.0</v>
      </c>
      <c r="H1077" s="47">
        <f t="shared" si="57"/>
        <v>100</v>
      </c>
      <c r="I1077" s="48"/>
    </row>
    <row r="1078">
      <c r="A1078" s="41"/>
      <c r="B1078" s="42"/>
      <c r="C1078" s="7">
        <v>45710.0</v>
      </c>
      <c r="D1078" s="8" t="s">
        <v>41</v>
      </c>
      <c r="E1078" s="8" t="s">
        <v>12</v>
      </c>
      <c r="F1078" s="9">
        <v>0.25</v>
      </c>
      <c r="G1078" s="9">
        <v>100.0</v>
      </c>
      <c r="H1078" s="43">
        <f t="shared" si="57"/>
        <v>25</v>
      </c>
      <c r="I1078" s="44"/>
    </row>
    <row r="1079">
      <c r="A1079" s="45"/>
      <c r="B1079" s="46"/>
      <c r="C1079" s="14">
        <v>45710.0</v>
      </c>
      <c r="D1079" s="15" t="s">
        <v>41</v>
      </c>
      <c r="E1079" s="15" t="s">
        <v>13</v>
      </c>
      <c r="F1079" s="16">
        <v>0.25</v>
      </c>
      <c r="G1079" s="16">
        <v>100.0</v>
      </c>
      <c r="H1079" s="47">
        <f t="shared" si="57"/>
        <v>25</v>
      </c>
      <c r="I1079" s="48"/>
    </row>
    <row r="1080">
      <c r="A1080" s="41"/>
      <c r="B1080" s="42"/>
      <c r="C1080" s="7">
        <v>45710.0</v>
      </c>
      <c r="D1080" s="8" t="s">
        <v>41</v>
      </c>
      <c r="E1080" s="8" t="s">
        <v>10</v>
      </c>
      <c r="F1080" s="9">
        <v>0.25</v>
      </c>
      <c r="G1080" s="9">
        <v>100.0</v>
      </c>
      <c r="H1080" s="43">
        <f t="shared" si="57"/>
        <v>25</v>
      </c>
      <c r="I1080" s="44"/>
    </row>
    <row r="1081">
      <c r="A1081" s="45"/>
      <c r="B1081" s="46"/>
      <c r="C1081" s="14">
        <v>45710.0</v>
      </c>
      <c r="D1081" s="15" t="s">
        <v>41</v>
      </c>
      <c r="E1081" s="15" t="s">
        <v>32</v>
      </c>
      <c r="F1081" s="16">
        <v>0.25</v>
      </c>
      <c r="G1081" s="16">
        <v>100.0</v>
      </c>
      <c r="H1081" s="47">
        <f t="shared" si="57"/>
        <v>25</v>
      </c>
      <c r="I1081" s="48"/>
    </row>
    <row r="1082">
      <c r="A1082" s="41"/>
      <c r="B1082" s="42"/>
      <c r="C1082" s="7">
        <v>45710.0</v>
      </c>
      <c r="D1082" s="8" t="s">
        <v>52</v>
      </c>
      <c r="E1082" s="8" t="s">
        <v>10</v>
      </c>
      <c r="F1082" s="9">
        <v>1.0</v>
      </c>
      <c r="G1082" s="9">
        <v>100.0</v>
      </c>
      <c r="H1082" s="43">
        <f t="shared" si="57"/>
        <v>100</v>
      </c>
      <c r="I1082" s="44"/>
    </row>
    <row r="1083">
      <c r="A1083" s="45"/>
      <c r="B1083" s="46"/>
      <c r="C1083" s="14">
        <v>45710.0</v>
      </c>
      <c r="D1083" s="15" t="s">
        <v>52</v>
      </c>
      <c r="E1083" s="15" t="s">
        <v>12</v>
      </c>
      <c r="F1083" s="16">
        <v>1.0</v>
      </c>
      <c r="G1083" s="16">
        <v>100.0</v>
      </c>
      <c r="H1083" s="47">
        <f t="shared" si="57"/>
        <v>100</v>
      </c>
      <c r="I1083" s="48"/>
    </row>
    <row r="1084">
      <c r="A1084" s="41"/>
      <c r="B1084" s="42"/>
      <c r="C1084" s="7">
        <v>45710.0</v>
      </c>
      <c r="D1084" s="8" t="s">
        <v>52</v>
      </c>
      <c r="E1084" s="8" t="s">
        <v>13</v>
      </c>
      <c r="F1084" s="9">
        <v>1.0</v>
      </c>
      <c r="G1084" s="9">
        <v>100.0</v>
      </c>
      <c r="H1084" s="43">
        <f t="shared" si="57"/>
        <v>100</v>
      </c>
      <c r="I1084" s="44"/>
    </row>
    <row r="1085">
      <c r="A1085" s="45"/>
      <c r="B1085" s="46"/>
      <c r="C1085" s="14">
        <v>45710.0</v>
      </c>
      <c r="D1085" s="15" t="s">
        <v>52</v>
      </c>
      <c r="E1085" s="15" t="s">
        <v>38</v>
      </c>
      <c r="F1085" s="16">
        <v>1.0</v>
      </c>
      <c r="G1085" s="16">
        <v>100.0</v>
      </c>
      <c r="H1085" s="47">
        <f t="shared" si="57"/>
        <v>100</v>
      </c>
      <c r="I1085" s="48"/>
    </row>
    <row r="1086">
      <c r="A1086" s="41"/>
      <c r="B1086" s="42"/>
      <c r="C1086" s="7">
        <v>45710.0</v>
      </c>
      <c r="D1086" s="8" t="s">
        <v>56</v>
      </c>
      <c r="E1086" s="8" t="s">
        <v>10</v>
      </c>
      <c r="F1086" s="9">
        <v>4.0</v>
      </c>
      <c r="G1086" s="9">
        <v>65.0</v>
      </c>
      <c r="H1086" s="43">
        <f t="shared" si="57"/>
        <v>260</v>
      </c>
      <c r="I1086" s="44"/>
    </row>
    <row r="1087">
      <c r="A1087" s="45"/>
      <c r="B1087" s="46"/>
      <c r="C1087" s="14">
        <v>45710.0</v>
      </c>
      <c r="D1087" s="15" t="s">
        <v>56</v>
      </c>
      <c r="E1087" s="15" t="s">
        <v>12</v>
      </c>
      <c r="F1087" s="16">
        <v>4.0</v>
      </c>
      <c r="G1087" s="16">
        <v>65.0</v>
      </c>
      <c r="H1087" s="47">
        <f t="shared" si="57"/>
        <v>260</v>
      </c>
      <c r="I1087" s="48"/>
    </row>
    <row r="1088">
      <c r="A1088" s="41"/>
      <c r="B1088" s="42"/>
      <c r="C1088" s="7">
        <v>45710.0</v>
      </c>
      <c r="D1088" s="8" t="s">
        <v>56</v>
      </c>
      <c r="E1088" s="8" t="s">
        <v>32</v>
      </c>
      <c r="F1088" s="9">
        <v>4.0</v>
      </c>
      <c r="G1088" s="9">
        <v>65.0</v>
      </c>
      <c r="H1088" s="43">
        <f t="shared" si="57"/>
        <v>260</v>
      </c>
      <c r="I1088" s="44"/>
    </row>
    <row r="1089">
      <c r="A1089" s="12"/>
      <c r="B1089" s="13"/>
      <c r="C1089" s="34">
        <v>45711.0</v>
      </c>
      <c r="D1089" s="38" t="s">
        <v>15</v>
      </c>
      <c r="E1089" s="25" t="s">
        <v>32</v>
      </c>
      <c r="F1089" s="40">
        <v>1.0</v>
      </c>
      <c r="G1089" s="40">
        <v>120.0</v>
      </c>
      <c r="H1089" s="36">
        <v>120.0</v>
      </c>
      <c r="I1089" s="23" t="s">
        <v>16</v>
      </c>
    </row>
    <row r="1090">
      <c r="A1090" s="5"/>
      <c r="B1090" s="6"/>
      <c r="C1090" s="29">
        <v>45711.0</v>
      </c>
      <c r="D1090" s="30" t="s">
        <v>31</v>
      </c>
      <c r="E1090" s="31" t="s">
        <v>19</v>
      </c>
      <c r="F1090" s="32">
        <v>4.0</v>
      </c>
      <c r="G1090" s="32">
        <v>100.0</v>
      </c>
      <c r="H1090" s="33">
        <v>400.0</v>
      </c>
      <c r="I1090" s="24" t="s">
        <v>11</v>
      </c>
    </row>
    <row r="1091">
      <c r="A1091" s="45"/>
      <c r="B1091" s="46"/>
      <c r="C1091" s="14">
        <v>45711.0</v>
      </c>
      <c r="D1091" s="15" t="s">
        <v>42</v>
      </c>
      <c r="E1091" s="15" t="s">
        <v>19</v>
      </c>
      <c r="F1091" s="16">
        <v>0.65</v>
      </c>
      <c r="G1091" s="16">
        <v>100.0</v>
      </c>
      <c r="H1091" s="47">
        <f t="shared" ref="H1091:H1109" si="58">F1091*G1091</f>
        <v>65</v>
      </c>
      <c r="I1091" s="48"/>
    </row>
    <row r="1092">
      <c r="A1092" s="41"/>
      <c r="B1092" s="42"/>
      <c r="C1092" s="7">
        <v>45711.0</v>
      </c>
      <c r="D1092" s="8" t="s">
        <v>42</v>
      </c>
      <c r="E1092" s="8" t="s">
        <v>12</v>
      </c>
      <c r="F1092" s="9">
        <v>0.65</v>
      </c>
      <c r="G1092" s="9">
        <v>100.0</v>
      </c>
      <c r="H1092" s="43">
        <f t="shared" si="58"/>
        <v>65</v>
      </c>
      <c r="I1092" s="44"/>
    </row>
    <row r="1093">
      <c r="A1093" s="45"/>
      <c r="B1093" s="46"/>
      <c r="C1093" s="14">
        <v>45711.0</v>
      </c>
      <c r="D1093" s="15" t="s">
        <v>15</v>
      </c>
      <c r="E1093" s="15" t="s">
        <v>13</v>
      </c>
      <c r="F1093" s="16">
        <v>1.0</v>
      </c>
      <c r="G1093" s="16">
        <v>100.0</v>
      </c>
      <c r="H1093" s="47">
        <f t="shared" si="58"/>
        <v>100</v>
      </c>
      <c r="I1093" s="48"/>
    </row>
    <row r="1094">
      <c r="A1094" s="41"/>
      <c r="B1094" s="42"/>
      <c r="C1094" s="7">
        <v>45711.0</v>
      </c>
      <c r="D1094" s="8" t="s">
        <v>15</v>
      </c>
      <c r="E1094" s="8" t="s">
        <v>12</v>
      </c>
      <c r="F1094" s="9">
        <v>1.0</v>
      </c>
      <c r="G1094" s="9">
        <v>100.0</v>
      </c>
      <c r="H1094" s="43">
        <f t="shared" si="58"/>
        <v>100</v>
      </c>
      <c r="I1094" s="44"/>
    </row>
    <row r="1095">
      <c r="A1095" s="45"/>
      <c r="B1095" s="46"/>
      <c r="C1095" s="14">
        <v>45711.0</v>
      </c>
      <c r="D1095" s="15" t="s">
        <v>54</v>
      </c>
      <c r="E1095" s="15" t="s">
        <v>10</v>
      </c>
      <c r="F1095" s="16">
        <v>1.0</v>
      </c>
      <c r="G1095" s="16">
        <v>100.0</v>
      </c>
      <c r="H1095" s="47">
        <f t="shared" si="58"/>
        <v>100</v>
      </c>
      <c r="I1095" s="48"/>
    </row>
    <row r="1096">
      <c r="A1096" s="41"/>
      <c r="B1096" s="42"/>
      <c r="C1096" s="7">
        <v>45711.0</v>
      </c>
      <c r="D1096" s="8" t="s">
        <v>54</v>
      </c>
      <c r="E1096" s="8" t="s">
        <v>12</v>
      </c>
      <c r="F1096" s="9">
        <v>1.0</v>
      </c>
      <c r="G1096" s="9">
        <v>100.0</v>
      </c>
      <c r="H1096" s="43">
        <f t="shared" si="58"/>
        <v>100</v>
      </c>
      <c r="I1096" s="44"/>
    </row>
    <row r="1097">
      <c r="A1097" s="45"/>
      <c r="B1097" s="46"/>
      <c r="C1097" s="14">
        <v>45711.0</v>
      </c>
      <c r="D1097" s="15" t="s">
        <v>45</v>
      </c>
      <c r="E1097" s="15" t="s">
        <v>10</v>
      </c>
      <c r="F1097" s="16">
        <v>1.0</v>
      </c>
      <c r="G1097" s="16">
        <v>100.0</v>
      </c>
      <c r="H1097" s="47">
        <f t="shared" si="58"/>
        <v>100</v>
      </c>
      <c r="I1097" s="48"/>
    </row>
    <row r="1098">
      <c r="A1098" s="41"/>
      <c r="B1098" s="42"/>
      <c r="C1098" s="7">
        <v>45711.0</v>
      </c>
      <c r="D1098" s="8" t="s">
        <v>45</v>
      </c>
      <c r="E1098" s="8" t="s">
        <v>12</v>
      </c>
      <c r="F1098" s="9">
        <v>1.0</v>
      </c>
      <c r="G1098" s="9">
        <v>100.0</v>
      </c>
      <c r="H1098" s="43">
        <f t="shared" si="58"/>
        <v>100</v>
      </c>
      <c r="I1098" s="44"/>
    </row>
    <row r="1099">
      <c r="A1099" s="45"/>
      <c r="B1099" s="46"/>
      <c r="C1099" s="14">
        <v>45711.0</v>
      </c>
      <c r="D1099" s="15" t="s">
        <v>45</v>
      </c>
      <c r="E1099" s="15" t="s">
        <v>13</v>
      </c>
      <c r="F1099" s="16">
        <v>1.0</v>
      </c>
      <c r="G1099" s="16">
        <v>100.0</v>
      </c>
      <c r="H1099" s="47">
        <f t="shared" si="58"/>
        <v>100</v>
      </c>
      <c r="I1099" s="48"/>
    </row>
    <row r="1100">
      <c r="A1100" s="41"/>
      <c r="B1100" s="42"/>
      <c r="C1100" s="7">
        <v>45711.0</v>
      </c>
      <c r="D1100" s="8" t="s">
        <v>47</v>
      </c>
      <c r="E1100" s="8" t="s">
        <v>10</v>
      </c>
      <c r="F1100" s="9">
        <v>1.0</v>
      </c>
      <c r="G1100" s="9">
        <v>0.0</v>
      </c>
      <c r="H1100" s="43">
        <f t="shared" si="58"/>
        <v>0</v>
      </c>
      <c r="I1100" s="44"/>
    </row>
    <row r="1101">
      <c r="A1101" s="45"/>
      <c r="B1101" s="46"/>
      <c r="C1101" s="14">
        <v>45711.0</v>
      </c>
      <c r="D1101" s="15" t="s">
        <v>47</v>
      </c>
      <c r="E1101" s="15" t="s">
        <v>12</v>
      </c>
      <c r="F1101" s="16">
        <v>1.0</v>
      </c>
      <c r="G1101" s="16">
        <v>0.0</v>
      </c>
      <c r="H1101" s="47">
        <f t="shared" si="58"/>
        <v>0</v>
      </c>
      <c r="I1101" s="48"/>
    </row>
    <row r="1102">
      <c r="A1102" s="41"/>
      <c r="B1102" s="42"/>
      <c r="C1102" s="7">
        <v>45711.0</v>
      </c>
      <c r="D1102" s="8" t="s">
        <v>47</v>
      </c>
      <c r="E1102" s="8" t="s">
        <v>13</v>
      </c>
      <c r="F1102" s="9">
        <v>1.0</v>
      </c>
      <c r="G1102" s="9">
        <v>0.0</v>
      </c>
      <c r="H1102" s="43">
        <f t="shared" si="58"/>
        <v>0</v>
      </c>
      <c r="I1102" s="44"/>
    </row>
    <row r="1103">
      <c r="A1103" s="45"/>
      <c r="B1103" s="46"/>
      <c r="C1103" s="14">
        <v>45711.0</v>
      </c>
      <c r="D1103" s="15" t="s">
        <v>23</v>
      </c>
      <c r="E1103" s="15" t="s">
        <v>10</v>
      </c>
      <c r="F1103" s="16">
        <v>0.5</v>
      </c>
      <c r="G1103" s="16">
        <v>100.0</v>
      </c>
      <c r="H1103" s="47">
        <f t="shared" si="58"/>
        <v>50</v>
      </c>
      <c r="I1103" s="48"/>
    </row>
    <row r="1104">
      <c r="A1104" s="41"/>
      <c r="B1104" s="42"/>
      <c r="C1104" s="7">
        <v>45711.0</v>
      </c>
      <c r="D1104" s="8" t="s">
        <v>23</v>
      </c>
      <c r="E1104" s="8" t="s">
        <v>12</v>
      </c>
      <c r="F1104" s="9">
        <v>0.5</v>
      </c>
      <c r="G1104" s="9">
        <v>100.0</v>
      </c>
      <c r="H1104" s="43">
        <f t="shared" si="58"/>
        <v>50</v>
      </c>
      <c r="I1104" s="44"/>
    </row>
    <row r="1105">
      <c r="A1105" s="45"/>
      <c r="B1105" s="46"/>
      <c r="C1105" s="14">
        <v>45711.0</v>
      </c>
      <c r="D1105" s="15" t="s">
        <v>23</v>
      </c>
      <c r="E1105" s="15" t="s">
        <v>13</v>
      </c>
      <c r="F1105" s="16">
        <v>0.5</v>
      </c>
      <c r="G1105" s="16">
        <v>100.0</v>
      </c>
      <c r="H1105" s="47">
        <f t="shared" si="58"/>
        <v>50</v>
      </c>
      <c r="I1105" s="48"/>
    </row>
    <row r="1106">
      <c r="A1106" s="41"/>
      <c r="B1106" s="42"/>
      <c r="C1106" s="7">
        <v>45711.0</v>
      </c>
      <c r="D1106" s="8" t="s">
        <v>23</v>
      </c>
      <c r="E1106" s="8" t="s">
        <v>32</v>
      </c>
      <c r="F1106" s="9">
        <v>0.5</v>
      </c>
      <c r="G1106" s="9">
        <v>100.0</v>
      </c>
      <c r="H1106" s="43">
        <f t="shared" si="58"/>
        <v>50</v>
      </c>
      <c r="I1106" s="44"/>
    </row>
    <row r="1107">
      <c r="A1107" s="45"/>
      <c r="B1107" s="46"/>
      <c r="C1107" s="14">
        <v>45711.0</v>
      </c>
      <c r="D1107" s="15" t="s">
        <v>48</v>
      </c>
      <c r="E1107" s="15" t="s">
        <v>10</v>
      </c>
      <c r="F1107" s="16">
        <v>6.67</v>
      </c>
      <c r="G1107" s="16">
        <v>50.0</v>
      </c>
      <c r="H1107" s="47">
        <f t="shared" si="58"/>
        <v>333.5</v>
      </c>
      <c r="I1107" s="48"/>
    </row>
    <row r="1108">
      <c r="A1108" s="41"/>
      <c r="B1108" s="42"/>
      <c r="C1108" s="7">
        <v>45711.0</v>
      </c>
      <c r="D1108" s="8" t="s">
        <v>48</v>
      </c>
      <c r="E1108" s="8" t="s">
        <v>32</v>
      </c>
      <c r="F1108" s="9">
        <v>6.67</v>
      </c>
      <c r="G1108" s="9">
        <v>50.0</v>
      </c>
      <c r="H1108" s="43">
        <f t="shared" si="58"/>
        <v>333.5</v>
      </c>
      <c r="I1108" s="44"/>
    </row>
    <row r="1109">
      <c r="A1109" s="45"/>
      <c r="B1109" s="46"/>
      <c r="C1109" s="14">
        <v>45711.0</v>
      </c>
      <c r="D1109" s="15" t="s">
        <v>48</v>
      </c>
      <c r="E1109" s="15" t="s">
        <v>13</v>
      </c>
      <c r="F1109" s="16">
        <v>6.67</v>
      </c>
      <c r="G1109" s="16">
        <v>50.0</v>
      </c>
      <c r="H1109" s="47">
        <f t="shared" si="58"/>
        <v>333.5</v>
      </c>
      <c r="I1109" s="48"/>
    </row>
    <row r="1110">
      <c r="A1110" s="5"/>
      <c r="B1110" s="6"/>
      <c r="C1110" s="29">
        <v>45712.0</v>
      </c>
      <c r="D1110" s="37" t="s">
        <v>24</v>
      </c>
      <c r="E1110" s="27" t="s">
        <v>32</v>
      </c>
      <c r="F1110" s="32">
        <v>1.0</v>
      </c>
      <c r="G1110" s="32">
        <v>120.0</v>
      </c>
      <c r="H1110" s="33">
        <v>120.0</v>
      </c>
      <c r="I1110" s="24" t="s">
        <v>30</v>
      </c>
    </row>
    <row r="1111">
      <c r="A1111" s="12"/>
      <c r="B1111" s="13"/>
      <c r="C1111" s="34">
        <v>45712.0</v>
      </c>
      <c r="D1111" s="38" t="s">
        <v>57</v>
      </c>
      <c r="E1111" s="39" t="s">
        <v>19</v>
      </c>
      <c r="F1111" s="40">
        <v>10.0</v>
      </c>
      <c r="G1111" s="40">
        <v>100.0</v>
      </c>
      <c r="H1111" s="36">
        <v>1000.0</v>
      </c>
      <c r="I1111" s="23" t="s">
        <v>30</v>
      </c>
    </row>
    <row r="1112">
      <c r="A1112" s="5"/>
      <c r="B1112" s="6"/>
      <c r="C1112" s="29">
        <v>45712.0</v>
      </c>
      <c r="D1112" s="30" t="s">
        <v>49</v>
      </c>
      <c r="E1112" s="27" t="s">
        <v>32</v>
      </c>
      <c r="F1112" s="32">
        <v>1.0</v>
      </c>
      <c r="G1112" s="32">
        <v>120.0</v>
      </c>
      <c r="H1112" s="33">
        <v>120.0</v>
      </c>
      <c r="I1112" s="24" t="s">
        <v>11</v>
      </c>
    </row>
    <row r="1113">
      <c r="A1113" s="45"/>
      <c r="B1113" s="46"/>
      <c r="C1113" s="14">
        <v>45712.0</v>
      </c>
      <c r="D1113" s="15" t="s">
        <v>40</v>
      </c>
      <c r="E1113" s="15" t="s">
        <v>10</v>
      </c>
      <c r="F1113" s="16">
        <v>1.0</v>
      </c>
      <c r="G1113" s="16">
        <v>100.0</v>
      </c>
      <c r="H1113" s="47">
        <f t="shared" ref="H1113:H1123" si="59">F1113*G1113</f>
        <v>100</v>
      </c>
      <c r="I1113" s="48"/>
    </row>
    <row r="1114">
      <c r="A1114" s="41"/>
      <c r="B1114" s="42"/>
      <c r="C1114" s="7">
        <v>45712.0</v>
      </c>
      <c r="D1114" s="8" t="s">
        <v>40</v>
      </c>
      <c r="E1114" s="8" t="s">
        <v>12</v>
      </c>
      <c r="F1114" s="9">
        <v>1.0</v>
      </c>
      <c r="G1114" s="9">
        <v>100.0</v>
      </c>
      <c r="H1114" s="43">
        <f t="shared" si="59"/>
        <v>100</v>
      </c>
      <c r="I1114" s="44"/>
    </row>
    <row r="1115">
      <c r="A1115" s="45"/>
      <c r="B1115" s="46"/>
      <c r="C1115" s="14">
        <v>45712.0</v>
      </c>
      <c r="D1115" s="15" t="s">
        <v>24</v>
      </c>
      <c r="E1115" s="15" t="s">
        <v>13</v>
      </c>
      <c r="F1115" s="16">
        <v>1.0</v>
      </c>
      <c r="G1115" s="16">
        <v>100.0</v>
      </c>
      <c r="H1115" s="47">
        <f t="shared" si="59"/>
        <v>100</v>
      </c>
      <c r="I1115" s="48"/>
    </row>
    <row r="1116">
      <c r="A1116" s="41"/>
      <c r="B1116" s="42"/>
      <c r="C1116" s="7">
        <v>45712.0</v>
      </c>
      <c r="D1116" s="8" t="s">
        <v>24</v>
      </c>
      <c r="E1116" s="8" t="s">
        <v>12</v>
      </c>
      <c r="F1116" s="9">
        <v>1.0</v>
      </c>
      <c r="G1116" s="9">
        <v>100.0</v>
      </c>
      <c r="H1116" s="43">
        <f t="shared" si="59"/>
        <v>100</v>
      </c>
      <c r="I1116" s="44"/>
    </row>
    <row r="1117">
      <c r="A1117" s="45"/>
      <c r="B1117" s="46"/>
      <c r="C1117" s="14">
        <v>45712.0</v>
      </c>
      <c r="D1117" s="15" t="s">
        <v>36</v>
      </c>
      <c r="E1117" s="15" t="s">
        <v>12</v>
      </c>
      <c r="F1117" s="16">
        <v>1.33</v>
      </c>
      <c r="G1117" s="16">
        <v>100.0</v>
      </c>
      <c r="H1117" s="47">
        <f t="shared" si="59"/>
        <v>133</v>
      </c>
      <c r="I1117" s="48"/>
    </row>
    <row r="1118">
      <c r="A1118" s="41"/>
      <c r="B1118" s="42"/>
      <c r="C1118" s="7">
        <v>45712.0</v>
      </c>
      <c r="D1118" s="8" t="s">
        <v>36</v>
      </c>
      <c r="E1118" s="8" t="s">
        <v>10</v>
      </c>
      <c r="F1118" s="9">
        <v>1.33</v>
      </c>
      <c r="G1118" s="9">
        <v>100.0</v>
      </c>
      <c r="H1118" s="43">
        <f t="shared" si="59"/>
        <v>133</v>
      </c>
      <c r="I1118" s="44"/>
    </row>
    <row r="1119">
      <c r="A1119" s="45"/>
      <c r="B1119" s="46"/>
      <c r="C1119" s="14">
        <v>45712.0</v>
      </c>
      <c r="D1119" s="15" t="s">
        <v>36</v>
      </c>
      <c r="E1119" s="15" t="s">
        <v>32</v>
      </c>
      <c r="F1119" s="16">
        <v>1.33</v>
      </c>
      <c r="G1119" s="16">
        <v>100.0</v>
      </c>
      <c r="H1119" s="47">
        <f t="shared" si="59"/>
        <v>133</v>
      </c>
      <c r="I1119" s="48"/>
    </row>
    <row r="1120">
      <c r="A1120" s="41"/>
      <c r="B1120" s="42"/>
      <c r="C1120" s="7">
        <v>45712.0</v>
      </c>
      <c r="D1120" s="8" t="s">
        <v>42</v>
      </c>
      <c r="E1120" s="8" t="s">
        <v>19</v>
      </c>
      <c r="F1120" s="9">
        <v>0.75</v>
      </c>
      <c r="G1120" s="9">
        <v>100.0</v>
      </c>
      <c r="H1120" s="43">
        <f t="shared" si="59"/>
        <v>75</v>
      </c>
      <c r="I1120" s="44"/>
    </row>
    <row r="1121">
      <c r="A1121" s="45"/>
      <c r="B1121" s="46"/>
      <c r="C1121" s="14">
        <v>45712.0</v>
      </c>
      <c r="D1121" s="15" t="s">
        <v>42</v>
      </c>
      <c r="E1121" s="15" t="s">
        <v>12</v>
      </c>
      <c r="F1121" s="16">
        <v>0.75</v>
      </c>
      <c r="G1121" s="16">
        <v>100.0</v>
      </c>
      <c r="H1121" s="47">
        <f t="shared" si="59"/>
        <v>75</v>
      </c>
      <c r="I1121" s="48"/>
    </row>
    <row r="1122">
      <c r="A1122" s="41"/>
      <c r="B1122" s="42"/>
      <c r="C1122" s="7">
        <v>45712.0</v>
      </c>
      <c r="D1122" s="8" t="s">
        <v>49</v>
      </c>
      <c r="E1122" s="8" t="s">
        <v>12</v>
      </c>
      <c r="F1122" s="9">
        <v>1.0</v>
      </c>
      <c r="G1122" s="9">
        <v>100.0</v>
      </c>
      <c r="H1122" s="43">
        <f t="shared" si="59"/>
        <v>100</v>
      </c>
      <c r="I1122" s="44"/>
    </row>
    <row r="1123">
      <c r="A1123" s="45"/>
      <c r="B1123" s="46"/>
      <c r="C1123" s="14">
        <v>45712.0</v>
      </c>
      <c r="D1123" s="15" t="s">
        <v>49</v>
      </c>
      <c r="E1123" s="15" t="s">
        <v>13</v>
      </c>
      <c r="F1123" s="16">
        <v>1.0</v>
      </c>
      <c r="G1123" s="16">
        <v>100.0</v>
      </c>
      <c r="H1123" s="47">
        <f t="shared" si="59"/>
        <v>100</v>
      </c>
      <c r="I1123" s="48"/>
    </row>
    <row r="1124">
      <c r="A1124" s="5"/>
      <c r="B1124" s="6"/>
      <c r="C1124" s="29">
        <v>45713.0</v>
      </c>
      <c r="D1124" s="30" t="s">
        <v>39</v>
      </c>
      <c r="E1124" s="27" t="s">
        <v>32</v>
      </c>
      <c r="F1124" s="32">
        <v>2.0</v>
      </c>
      <c r="G1124" s="32">
        <v>120.0</v>
      </c>
      <c r="H1124" s="33">
        <v>240.0</v>
      </c>
      <c r="I1124" s="24" t="s">
        <v>16</v>
      </c>
    </row>
    <row r="1125">
      <c r="A1125" s="12"/>
      <c r="B1125" s="13"/>
      <c r="C1125" s="34">
        <v>45713.0</v>
      </c>
      <c r="D1125" s="38" t="s">
        <v>61</v>
      </c>
      <c r="E1125" s="25" t="s">
        <v>32</v>
      </c>
      <c r="F1125" s="40">
        <v>6.0</v>
      </c>
      <c r="G1125" s="40">
        <v>100.0</v>
      </c>
      <c r="H1125" s="36">
        <v>600.0</v>
      </c>
      <c r="I1125" s="23" t="s">
        <v>30</v>
      </c>
    </row>
    <row r="1126">
      <c r="A1126" s="5"/>
      <c r="B1126" s="6"/>
      <c r="C1126" s="29">
        <v>45713.0</v>
      </c>
      <c r="D1126" s="30" t="s">
        <v>21</v>
      </c>
      <c r="E1126" s="27" t="s">
        <v>32</v>
      </c>
      <c r="F1126" s="32">
        <v>1.0</v>
      </c>
      <c r="G1126" s="32">
        <v>120.0</v>
      </c>
      <c r="H1126" s="33">
        <v>120.0</v>
      </c>
      <c r="I1126" s="24" t="s">
        <v>11</v>
      </c>
    </row>
    <row r="1127">
      <c r="A1127" s="45"/>
      <c r="B1127" s="46"/>
      <c r="C1127" s="14">
        <v>45713.0</v>
      </c>
      <c r="D1127" s="15" t="s">
        <v>39</v>
      </c>
      <c r="E1127" s="15" t="s">
        <v>10</v>
      </c>
      <c r="F1127" s="16">
        <v>2.0</v>
      </c>
      <c r="G1127" s="16">
        <v>100.0</v>
      </c>
      <c r="H1127" s="47">
        <f t="shared" ref="H1127:H1141" si="60">F1127*G1127</f>
        <v>200</v>
      </c>
      <c r="I1127" s="48"/>
    </row>
    <row r="1128">
      <c r="A1128" s="41"/>
      <c r="B1128" s="42"/>
      <c r="C1128" s="7">
        <v>45713.0</v>
      </c>
      <c r="D1128" s="8" t="s">
        <v>39</v>
      </c>
      <c r="E1128" s="8" t="s">
        <v>12</v>
      </c>
      <c r="F1128" s="9">
        <v>2.0</v>
      </c>
      <c r="G1128" s="9">
        <v>100.0</v>
      </c>
      <c r="H1128" s="43">
        <f t="shared" si="60"/>
        <v>200</v>
      </c>
      <c r="I1128" s="44"/>
    </row>
    <row r="1129">
      <c r="A1129" s="45"/>
      <c r="B1129" s="46"/>
      <c r="C1129" s="14">
        <v>45713.0</v>
      </c>
      <c r="D1129" s="15" t="s">
        <v>39</v>
      </c>
      <c r="E1129" s="15" t="s">
        <v>13</v>
      </c>
      <c r="F1129" s="16">
        <v>2.0</v>
      </c>
      <c r="G1129" s="16">
        <v>100.0</v>
      </c>
      <c r="H1129" s="47">
        <f t="shared" si="60"/>
        <v>200</v>
      </c>
      <c r="I1129" s="48"/>
    </row>
    <row r="1130">
      <c r="A1130" s="41"/>
      <c r="B1130" s="42"/>
      <c r="C1130" s="7">
        <v>45713.0</v>
      </c>
      <c r="D1130" s="8" t="s">
        <v>41</v>
      </c>
      <c r="E1130" s="8" t="s">
        <v>10</v>
      </c>
      <c r="F1130" s="9">
        <v>0.5</v>
      </c>
      <c r="G1130" s="9">
        <v>100.0</v>
      </c>
      <c r="H1130" s="43">
        <f t="shared" si="60"/>
        <v>50</v>
      </c>
      <c r="I1130" s="44"/>
    </row>
    <row r="1131">
      <c r="A1131" s="45"/>
      <c r="B1131" s="46"/>
      <c r="C1131" s="14">
        <v>45713.0</v>
      </c>
      <c r="D1131" s="15" t="s">
        <v>41</v>
      </c>
      <c r="E1131" s="15" t="s">
        <v>12</v>
      </c>
      <c r="F1131" s="16">
        <v>0.5</v>
      </c>
      <c r="G1131" s="16">
        <v>100.0</v>
      </c>
      <c r="H1131" s="47">
        <f t="shared" si="60"/>
        <v>50</v>
      </c>
      <c r="I1131" s="48"/>
    </row>
    <row r="1132">
      <c r="A1132" s="41"/>
      <c r="B1132" s="42"/>
      <c r="C1132" s="7">
        <v>45713.0</v>
      </c>
      <c r="D1132" s="8" t="s">
        <v>22</v>
      </c>
      <c r="E1132" s="8" t="s">
        <v>10</v>
      </c>
      <c r="F1132" s="9">
        <v>0.67</v>
      </c>
      <c r="G1132" s="9">
        <v>100.0</v>
      </c>
      <c r="H1132" s="43">
        <f t="shared" si="60"/>
        <v>67</v>
      </c>
      <c r="I1132" s="44"/>
    </row>
    <row r="1133">
      <c r="A1133" s="45"/>
      <c r="B1133" s="46"/>
      <c r="C1133" s="14">
        <v>45713.0</v>
      </c>
      <c r="D1133" s="15" t="s">
        <v>22</v>
      </c>
      <c r="E1133" s="15" t="s">
        <v>12</v>
      </c>
      <c r="F1133" s="16">
        <v>0.67</v>
      </c>
      <c r="G1133" s="16">
        <v>100.0</v>
      </c>
      <c r="H1133" s="47">
        <f t="shared" si="60"/>
        <v>67</v>
      </c>
      <c r="I1133" s="48"/>
    </row>
    <row r="1134">
      <c r="A1134" s="41"/>
      <c r="B1134" s="42"/>
      <c r="C1134" s="7">
        <v>45713.0</v>
      </c>
      <c r="D1134" s="8" t="s">
        <v>22</v>
      </c>
      <c r="E1134" s="8" t="s">
        <v>13</v>
      </c>
      <c r="F1134" s="9">
        <v>0.67</v>
      </c>
      <c r="G1134" s="9">
        <v>100.0</v>
      </c>
      <c r="H1134" s="43">
        <f t="shared" si="60"/>
        <v>67</v>
      </c>
      <c r="I1134" s="44"/>
    </row>
    <row r="1135">
      <c r="A1135" s="45"/>
      <c r="B1135" s="46"/>
      <c r="C1135" s="14">
        <v>45713.0</v>
      </c>
      <c r="D1135" s="15" t="s">
        <v>18</v>
      </c>
      <c r="E1135" s="15" t="s">
        <v>32</v>
      </c>
      <c r="F1135" s="16">
        <v>1.0</v>
      </c>
      <c r="G1135" s="16">
        <v>100.0</v>
      </c>
      <c r="H1135" s="47">
        <f t="shared" si="60"/>
        <v>100</v>
      </c>
      <c r="I1135" s="48"/>
    </row>
    <row r="1136">
      <c r="A1136" s="41"/>
      <c r="B1136" s="42"/>
      <c r="C1136" s="7">
        <v>45713.0</v>
      </c>
      <c r="D1136" s="8" t="s">
        <v>18</v>
      </c>
      <c r="E1136" s="8" t="s">
        <v>13</v>
      </c>
      <c r="F1136" s="9">
        <v>1.0</v>
      </c>
      <c r="G1136" s="9">
        <v>100.0</v>
      </c>
      <c r="H1136" s="43">
        <f t="shared" si="60"/>
        <v>100</v>
      </c>
      <c r="I1136" s="44"/>
    </row>
    <row r="1137">
      <c r="A1137" s="45"/>
      <c r="B1137" s="46"/>
      <c r="C1137" s="14">
        <v>45713.0</v>
      </c>
      <c r="D1137" s="15" t="s">
        <v>59</v>
      </c>
      <c r="E1137" s="15" t="s">
        <v>10</v>
      </c>
      <c r="F1137" s="16">
        <v>0.33</v>
      </c>
      <c r="G1137" s="16">
        <v>100.0</v>
      </c>
      <c r="H1137" s="47">
        <f t="shared" si="60"/>
        <v>33</v>
      </c>
      <c r="I1137" s="48"/>
    </row>
    <row r="1138">
      <c r="A1138" s="41"/>
      <c r="B1138" s="42"/>
      <c r="C1138" s="7">
        <v>45713.0</v>
      </c>
      <c r="D1138" s="8" t="s">
        <v>59</v>
      </c>
      <c r="E1138" s="8" t="s">
        <v>12</v>
      </c>
      <c r="F1138" s="9">
        <v>0.33</v>
      </c>
      <c r="G1138" s="9">
        <v>100.0</v>
      </c>
      <c r="H1138" s="43">
        <f t="shared" si="60"/>
        <v>33</v>
      </c>
      <c r="I1138" s="44"/>
    </row>
    <row r="1139">
      <c r="A1139" s="45"/>
      <c r="B1139" s="46"/>
      <c r="C1139" s="14">
        <v>45713.0</v>
      </c>
      <c r="D1139" s="15" t="s">
        <v>59</v>
      </c>
      <c r="E1139" s="15" t="s">
        <v>19</v>
      </c>
      <c r="F1139" s="16">
        <v>0.33</v>
      </c>
      <c r="G1139" s="16">
        <v>100.0</v>
      </c>
      <c r="H1139" s="47">
        <f t="shared" si="60"/>
        <v>33</v>
      </c>
      <c r="I1139" s="48"/>
    </row>
    <row r="1140">
      <c r="A1140" s="41"/>
      <c r="B1140" s="42"/>
      <c r="C1140" s="7">
        <v>45713.0</v>
      </c>
      <c r="D1140" s="8" t="s">
        <v>54</v>
      </c>
      <c r="E1140" s="8" t="s">
        <v>10</v>
      </c>
      <c r="F1140" s="9">
        <v>1.0</v>
      </c>
      <c r="G1140" s="9">
        <v>100.0</v>
      </c>
      <c r="H1140" s="43">
        <f t="shared" si="60"/>
        <v>100</v>
      </c>
      <c r="I1140" s="44"/>
    </row>
    <row r="1141">
      <c r="A1141" s="45"/>
      <c r="B1141" s="46"/>
      <c r="C1141" s="14">
        <v>45713.0</v>
      </c>
      <c r="D1141" s="15" t="s">
        <v>54</v>
      </c>
      <c r="E1141" s="15" t="s">
        <v>12</v>
      </c>
      <c r="F1141" s="16">
        <v>1.0</v>
      </c>
      <c r="G1141" s="16">
        <v>100.0</v>
      </c>
      <c r="H1141" s="47">
        <f t="shared" si="60"/>
        <v>100</v>
      </c>
      <c r="I1141" s="48"/>
    </row>
    <row r="1142">
      <c r="A1142" s="5"/>
      <c r="B1142" s="6"/>
      <c r="C1142" s="29">
        <v>45714.0</v>
      </c>
      <c r="D1142" s="30" t="s">
        <v>28</v>
      </c>
      <c r="E1142" s="31" t="s">
        <v>19</v>
      </c>
      <c r="F1142" s="32">
        <v>1.0</v>
      </c>
      <c r="G1142" s="32">
        <v>100.0</v>
      </c>
      <c r="H1142" s="33">
        <v>100.0</v>
      </c>
      <c r="I1142" s="24" t="s">
        <v>30</v>
      </c>
    </row>
    <row r="1143">
      <c r="A1143" s="12"/>
      <c r="B1143" s="13"/>
      <c r="C1143" s="34">
        <v>45714.0</v>
      </c>
      <c r="D1143" s="38" t="s">
        <v>31</v>
      </c>
      <c r="E1143" s="39" t="s">
        <v>19</v>
      </c>
      <c r="F1143" s="40">
        <v>2.0</v>
      </c>
      <c r="G1143" s="40">
        <v>100.0</v>
      </c>
      <c r="H1143" s="36">
        <v>200.0</v>
      </c>
      <c r="I1143" s="23" t="s">
        <v>11</v>
      </c>
    </row>
    <row r="1144">
      <c r="A1144" s="41"/>
      <c r="B1144" s="42"/>
      <c r="C1144" s="7">
        <v>45714.0</v>
      </c>
      <c r="D1144" s="8" t="s">
        <v>43</v>
      </c>
      <c r="E1144" s="8" t="s">
        <v>12</v>
      </c>
      <c r="F1144" s="9">
        <v>1.33</v>
      </c>
      <c r="G1144" s="9">
        <v>100.0</v>
      </c>
      <c r="H1144" s="43">
        <f t="shared" ref="H1144:H1158" si="61">F1144*G1144</f>
        <v>133</v>
      </c>
      <c r="I1144" s="44"/>
    </row>
    <row r="1145">
      <c r="A1145" s="45"/>
      <c r="B1145" s="46"/>
      <c r="C1145" s="14">
        <v>45714.0</v>
      </c>
      <c r="D1145" s="15" t="s">
        <v>43</v>
      </c>
      <c r="E1145" s="15" t="s">
        <v>10</v>
      </c>
      <c r="F1145" s="16">
        <v>1.33</v>
      </c>
      <c r="G1145" s="16">
        <v>100.0</v>
      </c>
      <c r="H1145" s="47">
        <f t="shared" si="61"/>
        <v>133</v>
      </c>
      <c r="I1145" s="48"/>
    </row>
    <row r="1146">
      <c r="A1146" s="41"/>
      <c r="B1146" s="42"/>
      <c r="C1146" s="7">
        <v>45714.0</v>
      </c>
      <c r="D1146" s="8" t="s">
        <v>43</v>
      </c>
      <c r="E1146" s="8" t="s">
        <v>19</v>
      </c>
      <c r="F1146" s="9">
        <v>1.33</v>
      </c>
      <c r="G1146" s="9">
        <v>100.0</v>
      </c>
      <c r="H1146" s="43">
        <f t="shared" si="61"/>
        <v>133</v>
      </c>
      <c r="I1146" s="44"/>
    </row>
    <row r="1147">
      <c r="A1147" s="45"/>
      <c r="B1147" s="46"/>
      <c r="C1147" s="14">
        <v>45714.0</v>
      </c>
      <c r="D1147" s="15" t="s">
        <v>46</v>
      </c>
      <c r="E1147" s="15" t="s">
        <v>10</v>
      </c>
      <c r="F1147" s="16">
        <v>1.0</v>
      </c>
      <c r="G1147" s="16">
        <v>100.0</v>
      </c>
      <c r="H1147" s="47">
        <f t="shared" si="61"/>
        <v>100</v>
      </c>
      <c r="I1147" s="48"/>
    </row>
    <row r="1148">
      <c r="A1148" s="41"/>
      <c r="B1148" s="42"/>
      <c r="C1148" s="7">
        <v>45714.0</v>
      </c>
      <c r="D1148" s="8" t="s">
        <v>46</v>
      </c>
      <c r="E1148" s="8" t="s">
        <v>12</v>
      </c>
      <c r="F1148" s="9">
        <v>1.0</v>
      </c>
      <c r="G1148" s="9">
        <v>100.0</v>
      </c>
      <c r="H1148" s="43">
        <f t="shared" si="61"/>
        <v>100</v>
      </c>
      <c r="I1148" s="44"/>
    </row>
    <row r="1149">
      <c r="A1149" s="45"/>
      <c r="B1149" s="46"/>
      <c r="C1149" s="14">
        <v>45714.0</v>
      </c>
      <c r="D1149" s="15" t="s">
        <v>46</v>
      </c>
      <c r="E1149" s="15" t="s">
        <v>13</v>
      </c>
      <c r="F1149" s="16">
        <v>1.0</v>
      </c>
      <c r="G1149" s="16">
        <v>100.0</v>
      </c>
      <c r="H1149" s="47">
        <f t="shared" si="61"/>
        <v>100</v>
      </c>
      <c r="I1149" s="48"/>
    </row>
    <row r="1150">
      <c r="A1150" s="41"/>
      <c r="B1150" s="42"/>
      <c r="C1150" s="7">
        <v>45714.0</v>
      </c>
      <c r="D1150" s="8" t="s">
        <v>23</v>
      </c>
      <c r="E1150" s="8" t="s">
        <v>10</v>
      </c>
      <c r="F1150" s="9">
        <v>0.5</v>
      </c>
      <c r="G1150" s="9">
        <v>100.0</v>
      </c>
      <c r="H1150" s="43">
        <f t="shared" si="61"/>
        <v>50</v>
      </c>
      <c r="I1150" s="44"/>
    </row>
    <row r="1151">
      <c r="A1151" s="45"/>
      <c r="B1151" s="46"/>
      <c r="C1151" s="14">
        <v>45714.0</v>
      </c>
      <c r="D1151" s="15" t="s">
        <v>23</v>
      </c>
      <c r="E1151" s="15" t="s">
        <v>12</v>
      </c>
      <c r="F1151" s="16">
        <v>0.5</v>
      </c>
      <c r="G1151" s="16">
        <v>100.0</v>
      </c>
      <c r="H1151" s="47">
        <f t="shared" si="61"/>
        <v>50</v>
      </c>
      <c r="I1151" s="48"/>
    </row>
    <row r="1152">
      <c r="A1152" s="41"/>
      <c r="B1152" s="42"/>
      <c r="C1152" s="7">
        <v>45714.0</v>
      </c>
      <c r="D1152" s="8" t="s">
        <v>23</v>
      </c>
      <c r="E1152" s="8" t="s">
        <v>13</v>
      </c>
      <c r="F1152" s="9">
        <v>0.5</v>
      </c>
      <c r="G1152" s="9">
        <v>100.0</v>
      </c>
      <c r="H1152" s="43">
        <f t="shared" si="61"/>
        <v>50</v>
      </c>
      <c r="I1152" s="44"/>
    </row>
    <row r="1153">
      <c r="A1153" s="45"/>
      <c r="B1153" s="46"/>
      <c r="C1153" s="14">
        <v>45714.0</v>
      </c>
      <c r="D1153" s="15" t="s">
        <v>23</v>
      </c>
      <c r="E1153" s="15" t="s">
        <v>32</v>
      </c>
      <c r="F1153" s="16">
        <v>0.5</v>
      </c>
      <c r="G1153" s="16">
        <v>100.0</v>
      </c>
      <c r="H1153" s="47">
        <f t="shared" si="61"/>
        <v>50</v>
      </c>
      <c r="I1153" s="48"/>
    </row>
    <row r="1154">
      <c r="A1154" s="41"/>
      <c r="B1154" s="42"/>
      <c r="C1154" s="7">
        <v>45714.0</v>
      </c>
      <c r="D1154" s="8" t="s">
        <v>47</v>
      </c>
      <c r="E1154" s="8" t="s">
        <v>10</v>
      </c>
      <c r="F1154" s="9">
        <v>1.33</v>
      </c>
      <c r="G1154" s="9">
        <v>100.0</v>
      </c>
      <c r="H1154" s="43">
        <f t="shared" si="61"/>
        <v>133</v>
      </c>
      <c r="I1154" s="44"/>
    </row>
    <row r="1155">
      <c r="A1155" s="45"/>
      <c r="B1155" s="46"/>
      <c r="C1155" s="14">
        <v>45714.0</v>
      </c>
      <c r="D1155" s="15" t="s">
        <v>47</v>
      </c>
      <c r="E1155" s="15" t="s">
        <v>12</v>
      </c>
      <c r="F1155" s="16">
        <v>1.33</v>
      </c>
      <c r="G1155" s="16">
        <v>100.0</v>
      </c>
      <c r="H1155" s="47">
        <f t="shared" si="61"/>
        <v>133</v>
      </c>
      <c r="I1155" s="48"/>
    </row>
    <row r="1156">
      <c r="A1156" s="41"/>
      <c r="B1156" s="42"/>
      <c r="C1156" s="7">
        <v>45714.0</v>
      </c>
      <c r="D1156" s="8" t="s">
        <v>47</v>
      </c>
      <c r="E1156" s="8" t="s">
        <v>13</v>
      </c>
      <c r="F1156" s="9">
        <v>1.33</v>
      </c>
      <c r="G1156" s="9">
        <v>100.0</v>
      </c>
      <c r="H1156" s="43">
        <f t="shared" si="61"/>
        <v>133</v>
      </c>
      <c r="I1156" s="44"/>
    </row>
    <row r="1157">
      <c r="A1157" s="45"/>
      <c r="B1157" s="46"/>
      <c r="C1157" s="14">
        <v>45714.0</v>
      </c>
      <c r="D1157" s="15" t="s">
        <v>29</v>
      </c>
      <c r="E1157" s="15" t="s">
        <v>12</v>
      </c>
      <c r="F1157" s="16">
        <v>0.5</v>
      </c>
      <c r="G1157" s="16">
        <v>100.0</v>
      </c>
      <c r="H1157" s="47">
        <f t="shared" si="61"/>
        <v>50</v>
      </c>
      <c r="I1157" s="48"/>
    </row>
    <row r="1158">
      <c r="A1158" s="41"/>
      <c r="B1158" s="42"/>
      <c r="C1158" s="7">
        <v>45714.0</v>
      </c>
      <c r="D1158" s="8" t="s">
        <v>29</v>
      </c>
      <c r="E1158" s="8" t="s">
        <v>13</v>
      </c>
      <c r="F1158" s="9">
        <v>0.5</v>
      </c>
      <c r="G1158" s="9">
        <v>100.0</v>
      </c>
      <c r="H1158" s="43">
        <f t="shared" si="61"/>
        <v>50</v>
      </c>
      <c r="I1158" s="44"/>
    </row>
    <row r="1159">
      <c r="A1159" s="12"/>
      <c r="B1159" s="13"/>
      <c r="C1159" s="34">
        <v>45715.0</v>
      </c>
      <c r="D1159" s="38" t="s">
        <v>52</v>
      </c>
      <c r="E1159" s="25" t="s">
        <v>32</v>
      </c>
      <c r="F1159" s="40">
        <v>1.0</v>
      </c>
      <c r="G1159" s="40">
        <v>120.0</v>
      </c>
      <c r="H1159" s="36">
        <v>120.0</v>
      </c>
      <c r="I1159" s="23" t="s">
        <v>11</v>
      </c>
    </row>
    <row r="1160">
      <c r="A1160" s="5"/>
      <c r="B1160" s="6"/>
      <c r="C1160" s="29">
        <v>45715.0</v>
      </c>
      <c r="D1160" s="30" t="s">
        <v>31</v>
      </c>
      <c r="E1160" s="31" t="s">
        <v>19</v>
      </c>
      <c r="F1160" s="32">
        <v>2.0</v>
      </c>
      <c r="G1160" s="32">
        <v>100.0</v>
      </c>
      <c r="H1160" s="33">
        <v>200.0</v>
      </c>
      <c r="I1160" s="24" t="s">
        <v>11</v>
      </c>
    </row>
    <row r="1161">
      <c r="A1161" s="45"/>
      <c r="B1161" s="46"/>
      <c r="C1161" s="14">
        <v>45715.0</v>
      </c>
      <c r="D1161" s="15" t="s">
        <v>36</v>
      </c>
      <c r="E1161" s="15" t="s">
        <v>10</v>
      </c>
      <c r="F1161" s="16">
        <v>1.5</v>
      </c>
      <c r="G1161" s="16">
        <v>100.0</v>
      </c>
      <c r="H1161" s="47">
        <f t="shared" ref="H1161:H1183" si="62">F1161*G1161</f>
        <v>150</v>
      </c>
      <c r="I1161" s="48"/>
    </row>
    <row r="1162">
      <c r="A1162" s="41"/>
      <c r="B1162" s="42"/>
      <c r="C1162" s="7">
        <v>45715.0</v>
      </c>
      <c r="D1162" s="8" t="s">
        <v>36</v>
      </c>
      <c r="E1162" s="8" t="s">
        <v>12</v>
      </c>
      <c r="F1162" s="9">
        <v>1.5</v>
      </c>
      <c r="G1162" s="9">
        <v>100.0</v>
      </c>
      <c r="H1162" s="43">
        <f t="shared" si="62"/>
        <v>150</v>
      </c>
      <c r="I1162" s="44"/>
    </row>
    <row r="1163">
      <c r="A1163" s="45"/>
      <c r="B1163" s="46"/>
      <c r="C1163" s="14">
        <v>45715.0</v>
      </c>
      <c r="D1163" s="15" t="s">
        <v>52</v>
      </c>
      <c r="E1163" s="15" t="s">
        <v>10</v>
      </c>
      <c r="F1163" s="16">
        <v>1.0</v>
      </c>
      <c r="G1163" s="16">
        <v>100.0</v>
      </c>
      <c r="H1163" s="47">
        <f t="shared" si="62"/>
        <v>100</v>
      </c>
      <c r="I1163" s="48"/>
    </row>
    <row r="1164">
      <c r="A1164" s="41"/>
      <c r="B1164" s="42"/>
      <c r="C1164" s="7">
        <v>45715.0</v>
      </c>
      <c r="D1164" s="8" t="s">
        <v>52</v>
      </c>
      <c r="E1164" s="8" t="s">
        <v>12</v>
      </c>
      <c r="F1164" s="9">
        <v>1.0</v>
      </c>
      <c r="G1164" s="9">
        <v>100.0</v>
      </c>
      <c r="H1164" s="43">
        <f t="shared" si="62"/>
        <v>100</v>
      </c>
      <c r="I1164" s="44"/>
    </row>
    <row r="1165">
      <c r="A1165" s="45"/>
      <c r="B1165" s="46"/>
      <c r="C1165" s="14">
        <v>45715.0</v>
      </c>
      <c r="D1165" s="15" t="s">
        <v>52</v>
      </c>
      <c r="E1165" s="15" t="s">
        <v>13</v>
      </c>
      <c r="F1165" s="16">
        <v>1.0</v>
      </c>
      <c r="G1165" s="16">
        <v>100.0</v>
      </c>
      <c r="H1165" s="47">
        <f t="shared" si="62"/>
        <v>100</v>
      </c>
      <c r="I1165" s="48"/>
    </row>
    <row r="1166">
      <c r="A1166" s="41"/>
      <c r="B1166" s="42"/>
      <c r="C1166" s="7">
        <v>45715.0</v>
      </c>
      <c r="D1166" s="8" t="s">
        <v>52</v>
      </c>
      <c r="E1166" s="8" t="s">
        <v>38</v>
      </c>
      <c r="F1166" s="9">
        <v>1.0</v>
      </c>
      <c r="G1166" s="9">
        <v>100.0</v>
      </c>
      <c r="H1166" s="43">
        <f t="shared" si="62"/>
        <v>100</v>
      </c>
      <c r="I1166" s="44"/>
    </row>
    <row r="1167">
      <c r="A1167" s="45"/>
      <c r="B1167" s="46"/>
      <c r="C1167" s="14">
        <v>45715.0</v>
      </c>
      <c r="D1167" s="15" t="s">
        <v>18</v>
      </c>
      <c r="E1167" s="15" t="s">
        <v>13</v>
      </c>
      <c r="F1167" s="16">
        <v>1.0</v>
      </c>
      <c r="G1167" s="16">
        <v>90.0</v>
      </c>
      <c r="H1167" s="47">
        <f t="shared" si="62"/>
        <v>90</v>
      </c>
      <c r="I1167" s="48"/>
    </row>
    <row r="1168">
      <c r="A1168" s="41"/>
      <c r="B1168" s="42"/>
      <c r="C1168" s="7">
        <v>45715.0</v>
      </c>
      <c r="D1168" s="8" t="s">
        <v>18</v>
      </c>
      <c r="E1168" s="8" t="s">
        <v>32</v>
      </c>
      <c r="F1168" s="9">
        <v>1.0</v>
      </c>
      <c r="G1168" s="9">
        <v>90.0</v>
      </c>
      <c r="H1168" s="43">
        <f t="shared" si="62"/>
        <v>90</v>
      </c>
      <c r="I1168" s="44"/>
    </row>
    <row r="1169">
      <c r="A1169" s="45"/>
      <c r="B1169" s="46"/>
      <c r="C1169" s="14">
        <v>45715.0</v>
      </c>
      <c r="D1169" s="15" t="s">
        <v>15</v>
      </c>
      <c r="E1169" s="15" t="s">
        <v>13</v>
      </c>
      <c r="F1169" s="16">
        <v>1.0</v>
      </c>
      <c r="G1169" s="16">
        <v>100.0</v>
      </c>
      <c r="H1169" s="47">
        <f t="shared" si="62"/>
        <v>100</v>
      </c>
      <c r="I1169" s="48"/>
    </row>
    <row r="1170">
      <c r="A1170" s="41"/>
      <c r="B1170" s="42"/>
      <c r="C1170" s="7">
        <v>45715.0</v>
      </c>
      <c r="D1170" s="8" t="s">
        <v>15</v>
      </c>
      <c r="E1170" s="8" t="s">
        <v>12</v>
      </c>
      <c r="F1170" s="9">
        <v>1.0</v>
      </c>
      <c r="G1170" s="9">
        <v>100.0</v>
      </c>
      <c r="H1170" s="43">
        <f t="shared" si="62"/>
        <v>100</v>
      </c>
      <c r="I1170" s="44"/>
    </row>
    <row r="1171">
      <c r="A1171" s="45"/>
      <c r="B1171" s="46"/>
      <c r="C1171" s="14">
        <v>45715.0</v>
      </c>
      <c r="D1171" s="15" t="s">
        <v>45</v>
      </c>
      <c r="E1171" s="15" t="s">
        <v>10</v>
      </c>
      <c r="F1171" s="16">
        <v>1.0</v>
      </c>
      <c r="G1171" s="16">
        <v>100.0</v>
      </c>
      <c r="H1171" s="47">
        <f t="shared" si="62"/>
        <v>100</v>
      </c>
      <c r="I1171" s="48"/>
    </row>
    <row r="1172">
      <c r="A1172" s="41"/>
      <c r="B1172" s="42"/>
      <c r="C1172" s="7">
        <v>45715.0</v>
      </c>
      <c r="D1172" s="8" t="s">
        <v>45</v>
      </c>
      <c r="E1172" s="8" t="s">
        <v>12</v>
      </c>
      <c r="F1172" s="9">
        <v>1.0</v>
      </c>
      <c r="G1172" s="9">
        <v>100.0</v>
      </c>
      <c r="H1172" s="43">
        <f t="shared" si="62"/>
        <v>100</v>
      </c>
      <c r="I1172" s="44"/>
    </row>
    <row r="1173">
      <c r="A1173" s="45"/>
      <c r="B1173" s="46"/>
      <c r="C1173" s="14">
        <v>45715.0</v>
      </c>
      <c r="D1173" s="15" t="s">
        <v>45</v>
      </c>
      <c r="E1173" s="15" t="s">
        <v>13</v>
      </c>
      <c r="F1173" s="16">
        <v>1.0</v>
      </c>
      <c r="G1173" s="16">
        <v>100.0</v>
      </c>
      <c r="H1173" s="47">
        <f t="shared" si="62"/>
        <v>100</v>
      </c>
      <c r="I1173" s="48"/>
    </row>
    <row r="1174">
      <c r="A1174" s="41"/>
      <c r="B1174" s="42"/>
      <c r="C1174" s="7">
        <v>45715.0</v>
      </c>
      <c r="D1174" s="8" t="s">
        <v>47</v>
      </c>
      <c r="E1174" s="8" t="s">
        <v>10</v>
      </c>
      <c r="F1174" s="9">
        <v>2.0</v>
      </c>
      <c r="G1174" s="9">
        <v>100.0</v>
      </c>
      <c r="H1174" s="43">
        <f t="shared" si="62"/>
        <v>200</v>
      </c>
      <c r="I1174" s="44"/>
    </row>
    <row r="1175">
      <c r="A1175" s="45"/>
      <c r="B1175" s="46"/>
      <c r="C1175" s="14">
        <v>45715.0</v>
      </c>
      <c r="D1175" s="15" t="s">
        <v>47</v>
      </c>
      <c r="E1175" s="15" t="s">
        <v>12</v>
      </c>
      <c r="F1175" s="16">
        <v>2.0</v>
      </c>
      <c r="G1175" s="16">
        <v>100.0</v>
      </c>
      <c r="H1175" s="47">
        <f t="shared" si="62"/>
        <v>200</v>
      </c>
      <c r="I1175" s="48"/>
    </row>
    <row r="1176">
      <c r="A1176" s="41"/>
      <c r="B1176" s="42"/>
      <c r="C1176" s="7">
        <v>45715.0</v>
      </c>
      <c r="D1176" s="8" t="s">
        <v>18</v>
      </c>
      <c r="E1176" s="8" t="s">
        <v>32</v>
      </c>
      <c r="F1176" s="9">
        <v>1.0</v>
      </c>
      <c r="G1176" s="9">
        <v>90.0</v>
      </c>
      <c r="H1176" s="43">
        <f t="shared" si="62"/>
        <v>90</v>
      </c>
      <c r="I1176" s="44"/>
    </row>
    <row r="1177">
      <c r="A1177" s="45"/>
      <c r="B1177" s="46"/>
      <c r="C1177" s="14">
        <v>45715.0</v>
      </c>
      <c r="D1177" s="15" t="s">
        <v>18</v>
      </c>
      <c r="E1177" s="15" t="s">
        <v>13</v>
      </c>
      <c r="F1177" s="16">
        <v>1.0</v>
      </c>
      <c r="G1177" s="16">
        <v>90.0</v>
      </c>
      <c r="H1177" s="47">
        <f t="shared" si="62"/>
        <v>90</v>
      </c>
      <c r="I1177" s="48"/>
    </row>
    <row r="1178">
      <c r="A1178" s="41"/>
      <c r="B1178" s="42"/>
      <c r="C1178" s="7">
        <v>45715.0</v>
      </c>
      <c r="D1178" s="8" t="s">
        <v>23</v>
      </c>
      <c r="E1178" s="8" t="s">
        <v>10</v>
      </c>
      <c r="F1178" s="9">
        <v>0.25</v>
      </c>
      <c r="G1178" s="9">
        <v>100.0</v>
      </c>
      <c r="H1178" s="43">
        <f t="shared" si="62"/>
        <v>25</v>
      </c>
      <c r="I1178" s="44"/>
    </row>
    <row r="1179">
      <c r="A1179" s="45"/>
      <c r="B1179" s="46"/>
      <c r="C1179" s="14">
        <v>45715.0</v>
      </c>
      <c r="D1179" s="15" t="s">
        <v>23</v>
      </c>
      <c r="E1179" s="15" t="s">
        <v>12</v>
      </c>
      <c r="F1179" s="16">
        <v>0.25</v>
      </c>
      <c r="G1179" s="16">
        <v>100.0</v>
      </c>
      <c r="H1179" s="47">
        <f t="shared" si="62"/>
        <v>25</v>
      </c>
      <c r="I1179" s="48"/>
    </row>
    <row r="1180">
      <c r="A1180" s="41"/>
      <c r="B1180" s="42"/>
      <c r="C1180" s="7">
        <v>45715.0</v>
      </c>
      <c r="D1180" s="8" t="s">
        <v>23</v>
      </c>
      <c r="E1180" s="8" t="s">
        <v>13</v>
      </c>
      <c r="F1180" s="9">
        <v>0.25</v>
      </c>
      <c r="G1180" s="9">
        <v>100.0</v>
      </c>
      <c r="H1180" s="43">
        <f t="shared" si="62"/>
        <v>25</v>
      </c>
      <c r="I1180" s="44"/>
    </row>
    <row r="1181">
      <c r="A1181" s="45"/>
      <c r="B1181" s="46"/>
      <c r="C1181" s="14">
        <v>45715.0</v>
      </c>
      <c r="D1181" s="15" t="s">
        <v>23</v>
      </c>
      <c r="E1181" s="15" t="s">
        <v>32</v>
      </c>
      <c r="F1181" s="16">
        <v>0.25</v>
      </c>
      <c r="G1181" s="16">
        <v>100.0</v>
      </c>
      <c r="H1181" s="47">
        <f t="shared" si="62"/>
        <v>25</v>
      </c>
      <c r="I1181" s="48"/>
    </row>
    <row r="1182">
      <c r="A1182" s="41"/>
      <c r="B1182" s="42"/>
      <c r="C1182" s="7">
        <v>45715.0</v>
      </c>
      <c r="D1182" s="8" t="s">
        <v>42</v>
      </c>
      <c r="E1182" s="8" t="s">
        <v>19</v>
      </c>
      <c r="F1182" s="9">
        <v>1.0</v>
      </c>
      <c r="G1182" s="9">
        <v>100.0</v>
      </c>
      <c r="H1182" s="43">
        <f t="shared" si="62"/>
        <v>100</v>
      </c>
      <c r="I1182" s="44"/>
    </row>
    <row r="1183">
      <c r="A1183" s="45"/>
      <c r="B1183" s="46"/>
      <c r="C1183" s="14">
        <v>45715.0</v>
      </c>
      <c r="D1183" s="15" t="s">
        <v>42</v>
      </c>
      <c r="E1183" s="15" t="s">
        <v>12</v>
      </c>
      <c r="F1183" s="16">
        <v>1.0</v>
      </c>
      <c r="G1183" s="16">
        <v>100.0</v>
      </c>
      <c r="H1183" s="47">
        <f t="shared" si="62"/>
        <v>100</v>
      </c>
      <c r="I1183" s="48"/>
    </row>
    <row r="1184">
      <c r="A1184" s="5"/>
      <c r="B1184" s="6"/>
      <c r="C1184" s="29">
        <v>45716.0</v>
      </c>
      <c r="D1184" s="30" t="s">
        <v>39</v>
      </c>
      <c r="E1184" s="27" t="s">
        <v>32</v>
      </c>
      <c r="F1184" s="32">
        <v>3.0</v>
      </c>
      <c r="G1184" s="32">
        <v>120.0</v>
      </c>
      <c r="H1184" s="33">
        <v>360.0</v>
      </c>
      <c r="I1184" s="24" t="s">
        <v>16</v>
      </c>
    </row>
    <row r="1185">
      <c r="A1185" s="12"/>
      <c r="B1185" s="13"/>
      <c r="C1185" s="34">
        <v>45716.0</v>
      </c>
      <c r="D1185" s="35" t="s">
        <v>55</v>
      </c>
      <c r="E1185" s="25" t="s">
        <v>63</v>
      </c>
      <c r="F1185" s="40">
        <v>0.5</v>
      </c>
      <c r="G1185" s="40">
        <v>200.0</v>
      </c>
      <c r="H1185" s="36">
        <v>100.0</v>
      </c>
      <c r="I1185" s="23" t="s">
        <v>30</v>
      </c>
    </row>
    <row r="1186">
      <c r="A1186" s="41"/>
      <c r="B1186" s="42"/>
      <c r="C1186" s="7">
        <v>45716.0</v>
      </c>
      <c r="D1186" s="8" t="s">
        <v>14</v>
      </c>
      <c r="E1186" s="8" t="s">
        <v>10</v>
      </c>
      <c r="F1186" s="9">
        <v>0.5</v>
      </c>
      <c r="G1186" s="9">
        <v>100.0</v>
      </c>
      <c r="H1186" s="43">
        <f t="shared" ref="H1186:H1228" si="63">F1186*G1186</f>
        <v>50</v>
      </c>
      <c r="I1186" s="44"/>
    </row>
    <row r="1187">
      <c r="A1187" s="45"/>
      <c r="B1187" s="46"/>
      <c r="C1187" s="14">
        <v>45716.0</v>
      </c>
      <c r="D1187" s="15" t="s">
        <v>14</v>
      </c>
      <c r="E1187" s="15" t="s">
        <v>12</v>
      </c>
      <c r="F1187" s="16">
        <v>0.5</v>
      </c>
      <c r="G1187" s="16">
        <v>100.0</v>
      </c>
      <c r="H1187" s="47">
        <f t="shared" si="63"/>
        <v>50</v>
      </c>
      <c r="I1187" s="48"/>
    </row>
    <row r="1188">
      <c r="A1188" s="41"/>
      <c r="B1188" s="42"/>
      <c r="C1188" s="7">
        <v>45716.0</v>
      </c>
      <c r="D1188" s="8" t="s">
        <v>14</v>
      </c>
      <c r="E1188" s="8" t="s">
        <v>13</v>
      </c>
      <c r="F1188" s="9">
        <v>0.5</v>
      </c>
      <c r="G1188" s="9">
        <v>100.0</v>
      </c>
      <c r="H1188" s="43">
        <f t="shared" si="63"/>
        <v>50</v>
      </c>
      <c r="I1188" s="44"/>
    </row>
    <row r="1189">
      <c r="A1189" s="45"/>
      <c r="B1189" s="46"/>
      <c r="C1189" s="14">
        <v>45716.0</v>
      </c>
      <c r="D1189" s="15" t="s">
        <v>60</v>
      </c>
      <c r="E1189" s="15" t="s">
        <v>10</v>
      </c>
      <c r="F1189" s="16">
        <v>0.5</v>
      </c>
      <c r="G1189" s="16">
        <v>100.0</v>
      </c>
      <c r="H1189" s="47">
        <f t="shared" si="63"/>
        <v>50</v>
      </c>
      <c r="I1189" s="48"/>
    </row>
    <row r="1190">
      <c r="A1190" s="41"/>
      <c r="B1190" s="42"/>
      <c r="C1190" s="7">
        <v>45716.0</v>
      </c>
      <c r="D1190" s="8" t="s">
        <v>60</v>
      </c>
      <c r="E1190" s="8" t="s">
        <v>12</v>
      </c>
      <c r="F1190" s="9">
        <v>0.5</v>
      </c>
      <c r="G1190" s="9">
        <v>100.0</v>
      </c>
      <c r="H1190" s="43">
        <f t="shared" si="63"/>
        <v>50</v>
      </c>
      <c r="I1190" s="44"/>
    </row>
    <row r="1191">
      <c r="A1191" s="45"/>
      <c r="B1191" s="46"/>
      <c r="C1191" s="14">
        <v>45716.0</v>
      </c>
      <c r="D1191" s="15" t="s">
        <v>60</v>
      </c>
      <c r="E1191" s="15" t="s">
        <v>13</v>
      </c>
      <c r="F1191" s="16">
        <v>0.5</v>
      </c>
      <c r="G1191" s="16">
        <v>100.0</v>
      </c>
      <c r="H1191" s="47">
        <f t="shared" si="63"/>
        <v>50</v>
      </c>
      <c r="I1191" s="48"/>
    </row>
    <row r="1192">
      <c r="A1192" s="41"/>
      <c r="B1192" s="42"/>
      <c r="C1192" s="7">
        <v>45716.0</v>
      </c>
      <c r="D1192" s="8" t="s">
        <v>60</v>
      </c>
      <c r="E1192" s="8" t="s">
        <v>32</v>
      </c>
      <c r="F1192" s="9">
        <v>0.5</v>
      </c>
      <c r="G1192" s="9">
        <v>100.0</v>
      </c>
      <c r="H1192" s="43">
        <f t="shared" si="63"/>
        <v>50</v>
      </c>
      <c r="I1192" s="44"/>
    </row>
    <row r="1193">
      <c r="A1193" s="45"/>
      <c r="B1193" s="46"/>
      <c r="C1193" s="14">
        <v>45716.0</v>
      </c>
      <c r="D1193" s="15" t="s">
        <v>69</v>
      </c>
      <c r="E1193" s="15" t="s">
        <v>12</v>
      </c>
      <c r="F1193" s="16">
        <v>7.5</v>
      </c>
      <c r="G1193" s="16">
        <v>85.0</v>
      </c>
      <c r="H1193" s="47">
        <f t="shared" si="63"/>
        <v>637.5</v>
      </c>
      <c r="I1193" s="48"/>
    </row>
    <row r="1194">
      <c r="A1194" s="41"/>
      <c r="B1194" s="42"/>
      <c r="C1194" s="7">
        <v>45716.0</v>
      </c>
      <c r="D1194" s="8" t="s">
        <v>69</v>
      </c>
      <c r="E1194" s="8" t="s">
        <v>10</v>
      </c>
      <c r="F1194" s="9">
        <v>7.5</v>
      </c>
      <c r="G1194" s="9">
        <v>85.0</v>
      </c>
      <c r="H1194" s="43">
        <f t="shared" si="63"/>
        <v>637.5</v>
      </c>
      <c r="I1194" s="44"/>
    </row>
    <row r="1195">
      <c r="A1195" s="45"/>
      <c r="B1195" s="46"/>
      <c r="C1195" s="14">
        <v>45716.0</v>
      </c>
      <c r="D1195" s="15" t="s">
        <v>69</v>
      </c>
      <c r="E1195" s="15" t="s">
        <v>13</v>
      </c>
      <c r="F1195" s="16">
        <v>7.5</v>
      </c>
      <c r="G1195" s="16">
        <v>85.0</v>
      </c>
      <c r="H1195" s="47">
        <f t="shared" si="63"/>
        <v>637.5</v>
      </c>
      <c r="I1195" s="48"/>
    </row>
    <row r="1196">
      <c r="A1196" s="41"/>
      <c r="B1196" s="42"/>
      <c r="C1196" s="7">
        <v>45716.0</v>
      </c>
      <c r="D1196" s="8" t="s">
        <v>69</v>
      </c>
      <c r="E1196" s="8" t="s">
        <v>32</v>
      </c>
      <c r="F1196" s="9">
        <v>7.5</v>
      </c>
      <c r="G1196" s="9">
        <v>85.0</v>
      </c>
      <c r="H1196" s="43">
        <f t="shared" si="63"/>
        <v>637.5</v>
      </c>
      <c r="I1196" s="44"/>
    </row>
    <row r="1197">
      <c r="A1197" s="45"/>
      <c r="B1197" s="46"/>
      <c r="C1197" s="14">
        <v>45716.0</v>
      </c>
      <c r="D1197" s="15" t="s">
        <v>27</v>
      </c>
      <c r="E1197" s="15" t="s">
        <v>12</v>
      </c>
      <c r="F1197" s="16">
        <v>0.67</v>
      </c>
      <c r="G1197" s="16">
        <v>100.0</v>
      </c>
      <c r="H1197" s="47">
        <f t="shared" si="63"/>
        <v>67</v>
      </c>
      <c r="I1197" s="48"/>
    </row>
    <row r="1198">
      <c r="A1198" s="41"/>
      <c r="B1198" s="42"/>
      <c r="C1198" s="7">
        <v>45716.0</v>
      </c>
      <c r="D1198" s="8" t="s">
        <v>27</v>
      </c>
      <c r="E1198" s="8" t="s">
        <v>19</v>
      </c>
      <c r="F1198" s="9">
        <v>0.67</v>
      </c>
      <c r="G1198" s="9">
        <v>100.0</v>
      </c>
      <c r="H1198" s="43">
        <f t="shared" si="63"/>
        <v>67</v>
      </c>
      <c r="I1198" s="44"/>
    </row>
    <row r="1199">
      <c r="A1199" s="45"/>
      <c r="B1199" s="46"/>
      <c r="C1199" s="14">
        <v>45716.0</v>
      </c>
      <c r="D1199" s="15" t="s">
        <v>27</v>
      </c>
      <c r="E1199" s="15" t="s">
        <v>13</v>
      </c>
      <c r="F1199" s="16">
        <v>0.67</v>
      </c>
      <c r="G1199" s="16">
        <v>100.0</v>
      </c>
      <c r="H1199" s="47">
        <f t="shared" si="63"/>
        <v>67</v>
      </c>
      <c r="I1199" s="48"/>
    </row>
    <row r="1200">
      <c r="A1200" s="41"/>
      <c r="B1200" s="42"/>
      <c r="C1200" s="7">
        <v>45716.0</v>
      </c>
      <c r="D1200" s="8" t="s">
        <v>39</v>
      </c>
      <c r="E1200" s="8" t="s">
        <v>10</v>
      </c>
      <c r="F1200" s="9">
        <v>4.33</v>
      </c>
      <c r="G1200" s="9">
        <v>100.0</v>
      </c>
      <c r="H1200" s="43">
        <f t="shared" si="63"/>
        <v>433</v>
      </c>
      <c r="I1200" s="44"/>
    </row>
    <row r="1201">
      <c r="A1201" s="45"/>
      <c r="B1201" s="46"/>
      <c r="C1201" s="14">
        <v>45716.0</v>
      </c>
      <c r="D1201" s="15" t="s">
        <v>39</v>
      </c>
      <c r="E1201" s="15" t="s">
        <v>12</v>
      </c>
      <c r="F1201" s="16">
        <v>4.33</v>
      </c>
      <c r="G1201" s="16">
        <v>100.0</v>
      </c>
      <c r="H1201" s="47">
        <f t="shared" si="63"/>
        <v>433</v>
      </c>
      <c r="I1201" s="48"/>
    </row>
    <row r="1202">
      <c r="A1202" s="41"/>
      <c r="B1202" s="42"/>
      <c r="C1202" s="7">
        <v>45716.0</v>
      </c>
      <c r="D1202" s="8" t="s">
        <v>39</v>
      </c>
      <c r="E1202" s="8" t="s">
        <v>19</v>
      </c>
      <c r="F1202" s="9">
        <v>4.33</v>
      </c>
      <c r="G1202" s="9">
        <v>100.0</v>
      </c>
      <c r="H1202" s="43">
        <f t="shared" si="63"/>
        <v>433</v>
      </c>
      <c r="I1202" s="44"/>
    </row>
    <row r="1203">
      <c r="A1203" s="45"/>
      <c r="B1203" s="46"/>
      <c r="C1203" s="14">
        <v>45716.0</v>
      </c>
      <c r="D1203" s="15" t="s">
        <v>47</v>
      </c>
      <c r="E1203" s="15" t="s">
        <v>10</v>
      </c>
      <c r="F1203" s="16">
        <v>1.67</v>
      </c>
      <c r="G1203" s="16">
        <v>100.0</v>
      </c>
      <c r="H1203" s="47">
        <f t="shared" si="63"/>
        <v>167</v>
      </c>
      <c r="I1203" s="48"/>
    </row>
    <row r="1204">
      <c r="A1204" s="41"/>
      <c r="B1204" s="42"/>
      <c r="C1204" s="7">
        <v>45716.0</v>
      </c>
      <c r="D1204" s="8" t="s">
        <v>47</v>
      </c>
      <c r="E1204" s="8" t="s">
        <v>12</v>
      </c>
      <c r="F1204" s="9">
        <v>1.67</v>
      </c>
      <c r="G1204" s="9">
        <v>100.0</v>
      </c>
      <c r="H1204" s="43">
        <f t="shared" si="63"/>
        <v>167</v>
      </c>
      <c r="I1204" s="44"/>
    </row>
    <row r="1205">
      <c r="A1205" s="45"/>
      <c r="B1205" s="46"/>
      <c r="C1205" s="14">
        <v>45716.0</v>
      </c>
      <c r="D1205" s="15" t="s">
        <v>47</v>
      </c>
      <c r="E1205" s="15" t="s">
        <v>13</v>
      </c>
      <c r="F1205" s="16">
        <v>1.67</v>
      </c>
      <c r="G1205" s="16">
        <v>100.0</v>
      </c>
      <c r="H1205" s="47">
        <f t="shared" si="63"/>
        <v>167</v>
      </c>
      <c r="I1205" s="48"/>
    </row>
    <row r="1206">
      <c r="A1206" s="41"/>
      <c r="B1206" s="42"/>
      <c r="C1206" s="7">
        <v>45716.0</v>
      </c>
      <c r="D1206" s="8" t="s">
        <v>31</v>
      </c>
      <c r="E1206" s="8" t="s">
        <v>19</v>
      </c>
      <c r="F1206" s="9">
        <v>2.33</v>
      </c>
      <c r="G1206" s="9">
        <v>100.0</v>
      </c>
      <c r="H1206" s="43">
        <f t="shared" si="63"/>
        <v>233</v>
      </c>
      <c r="I1206" s="44"/>
    </row>
    <row r="1207">
      <c r="A1207" s="45"/>
      <c r="B1207" s="46"/>
      <c r="C1207" s="14">
        <v>45716.0</v>
      </c>
      <c r="D1207" s="15" t="s">
        <v>31</v>
      </c>
      <c r="E1207" s="15" t="s">
        <v>10</v>
      </c>
      <c r="F1207" s="16">
        <v>2.33</v>
      </c>
      <c r="G1207" s="16">
        <v>100.0</v>
      </c>
      <c r="H1207" s="47">
        <f t="shared" si="63"/>
        <v>233</v>
      </c>
      <c r="I1207" s="48"/>
    </row>
    <row r="1208">
      <c r="A1208" s="41"/>
      <c r="B1208" s="42"/>
      <c r="C1208" s="7">
        <v>45716.0</v>
      </c>
      <c r="D1208" s="8" t="s">
        <v>31</v>
      </c>
      <c r="E1208" s="8" t="s">
        <v>12</v>
      </c>
      <c r="F1208" s="9">
        <v>2.33</v>
      </c>
      <c r="G1208" s="9">
        <v>100.0</v>
      </c>
      <c r="H1208" s="43">
        <f t="shared" si="63"/>
        <v>233</v>
      </c>
      <c r="I1208" s="44"/>
    </row>
    <row r="1209">
      <c r="A1209" s="45"/>
      <c r="B1209" s="46"/>
      <c r="C1209" s="14">
        <v>45716.0</v>
      </c>
      <c r="D1209" s="15" t="s">
        <v>55</v>
      </c>
      <c r="E1209" s="15" t="s">
        <v>10</v>
      </c>
      <c r="F1209" s="16">
        <v>1.0</v>
      </c>
      <c r="G1209" s="16">
        <v>100.0</v>
      </c>
      <c r="H1209" s="47">
        <f t="shared" si="63"/>
        <v>100</v>
      </c>
      <c r="I1209" s="48"/>
    </row>
    <row r="1210">
      <c r="A1210" s="41"/>
      <c r="B1210" s="42"/>
      <c r="C1210" s="7">
        <v>45716.0</v>
      </c>
      <c r="D1210" s="8" t="s">
        <v>55</v>
      </c>
      <c r="E1210" s="8" t="s">
        <v>12</v>
      </c>
      <c r="F1210" s="9">
        <v>1.0</v>
      </c>
      <c r="G1210" s="9">
        <v>100.0</v>
      </c>
      <c r="H1210" s="43">
        <f t="shared" si="63"/>
        <v>100</v>
      </c>
      <c r="I1210" s="44"/>
    </row>
    <row r="1211">
      <c r="A1211" s="45"/>
      <c r="B1211" s="46"/>
      <c r="C1211" s="14">
        <v>45716.0</v>
      </c>
      <c r="D1211" s="15" t="s">
        <v>55</v>
      </c>
      <c r="E1211" s="15" t="s">
        <v>19</v>
      </c>
      <c r="F1211" s="16">
        <v>1.0</v>
      </c>
      <c r="G1211" s="16">
        <v>100.0</v>
      </c>
      <c r="H1211" s="47">
        <f t="shared" si="63"/>
        <v>100</v>
      </c>
      <c r="I1211" s="48"/>
    </row>
    <row r="1212">
      <c r="A1212" s="41"/>
      <c r="B1212" s="42"/>
      <c r="C1212" s="7">
        <v>45717.0</v>
      </c>
      <c r="D1212" s="8" t="s">
        <v>23</v>
      </c>
      <c r="E1212" s="8" t="s">
        <v>10</v>
      </c>
      <c r="F1212" s="9">
        <v>0.5</v>
      </c>
      <c r="G1212" s="9">
        <v>100.0</v>
      </c>
      <c r="H1212" s="43">
        <f t="shared" si="63"/>
        <v>50</v>
      </c>
      <c r="I1212" s="44"/>
    </row>
    <row r="1213">
      <c r="A1213" s="45"/>
      <c r="B1213" s="46"/>
      <c r="C1213" s="14">
        <v>45717.0</v>
      </c>
      <c r="D1213" s="15" t="s">
        <v>23</v>
      </c>
      <c r="E1213" s="15" t="s">
        <v>12</v>
      </c>
      <c r="F1213" s="16">
        <v>0.5</v>
      </c>
      <c r="G1213" s="16">
        <v>100.0</v>
      </c>
      <c r="H1213" s="47">
        <f t="shared" si="63"/>
        <v>50</v>
      </c>
      <c r="I1213" s="48"/>
    </row>
    <row r="1214">
      <c r="A1214" s="41"/>
      <c r="B1214" s="42"/>
      <c r="C1214" s="7">
        <v>45717.0</v>
      </c>
      <c r="D1214" s="8" t="s">
        <v>23</v>
      </c>
      <c r="E1214" s="8" t="s">
        <v>13</v>
      </c>
      <c r="F1214" s="9">
        <v>0.5</v>
      </c>
      <c r="G1214" s="9">
        <v>100.0</v>
      </c>
      <c r="H1214" s="43">
        <f t="shared" si="63"/>
        <v>50</v>
      </c>
      <c r="I1214" s="44"/>
    </row>
    <row r="1215">
      <c r="A1215" s="45"/>
      <c r="B1215" s="46"/>
      <c r="C1215" s="14">
        <v>45717.0</v>
      </c>
      <c r="D1215" s="15" t="s">
        <v>23</v>
      </c>
      <c r="E1215" s="15" t="s">
        <v>32</v>
      </c>
      <c r="F1215" s="16">
        <v>0.5</v>
      </c>
      <c r="G1215" s="16">
        <v>100.0</v>
      </c>
      <c r="H1215" s="47">
        <f t="shared" si="63"/>
        <v>50</v>
      </c>
      <c r="I1215" s="48"/>
    </row>
    <row r="1216">
      <c r="A1216" s="41"/>
      <c r="B1216" s="42"/>
      <c r="C1216" s="7">
        <v>45717.0</v>
      </c>
      <c r="D1216" s="8" t="s">
        <v>18</v>
      </c>
      <c r="E1216" s="8" t="s">
        <v>13</v>
      </c>
      <c r="F1216" s="9">
        <v>1.0</v>
      </c>
      <c r="G1216" s="9">
        <v>100.0</v>
      </c>
      <c r="H1216" s="43">
        <f t="shared" si="63"/>
        <v>100</v>
      </c>
      <c r="I1216" s="44"/>
    </row>
    <row r="1217">
      <c r="A1217" s="45"/>
      <c r="B1217" s="46"/>
      <c r="C1217" s="14">
        <v>45717.0</v>
      </c>
      <c r="D1217" s="15" t="s">
        <v>18</v>
      </c>
      <c r="E1217" s="15" t="s">
        <v>32</v>
      </c>
      <c r="F1217" s="16">
        <v>1.0</v>
      </c>
      <c r="G1217" s="16">
        <v>100.0</v>
      </c>
      <c r="H1217" s="47">
        <f t="shared" si="63"/>
        <v>100</v>
      </c>
      <c r="I1217" s="48"/>
    </row>
    <row r="1218">
      <c r="A1218" s="41"/>
      <c r="B1218" s="42"/>
      <c r="C1218" s="7">
        <v>45717.0</v>
      </c>
      <c r="D1218" s="8" t="s">
        <v>45</v>
      </c>
      <c r="E1218" s="8" t="s">
        <v>10</v>
      </c>
      <c r="F1218" s="9">
        <v>1.0</v>
      </c>
      <c r="G1218" s="9">
        <v>100.0</v>
      </c>
      <c r="H1218" s="43">
        <f t="shared" si="63"/>
        <v>100</v>
      </c>
      <c r="I1218" s="44"/>
    </row>
    <row r="1219">
      <c r="A1219" s="45"/>
      <c r="B1219" s="46"/>
      <c r="C1219" s="14">
        <v>45717.0</v>
      </c>
      <c r="D1219" s="15" t="s">
        <v>45</v>
      </c>
      <c r="E1219" s="15" t="s">
        <v>12</v>
      </c>
      <c r="F1219" s="16">
        <v>1.0</v>
      </c>
      <c r="G1219" s="16">
        <v>100.0</v>
      </c>
      <c r="H1219" s="47">
        <f t="shared" si="63"/>
        <v>100</v>
      </c>
      <c r="I1219" s="48"/>
    </row>
    <row r="1220">
      <c r="A1220" s="41"/>
      <c r="B1220" s="42"/>
      <c r="C1220" s="7">
        <v>45717.0</v>
      </c>
      <c r="D1220" s="8" t="s">
        <v>45</v>
      </c>
      <c r="E1220" s="8" t="s">
        <v>13</v>
      </c>
      <c r="F1220" s="9">
        <v>1.0</v>
      </c>
      <c r="G1220" s="9">
        <v>100.0</v>
      </c>
      <c r="H1220" s="43">
        <f t="shared" si="63"/>
        <v>100</v>
      </c>
      <c r="I1220" s="44"/>
    </row>
    <row r="1221">
      <c r="A1221" s="45"/>
      <c r="B1221" s="46"/>
      <c r="C1221" s="14">
        <v>45717.0</v>
      </c>
      <c r="D1221" s="15" t="s">
        <v>35</v>
      </c>
      <c r="E1221" s="15" t="s">
        <v>12</v>
      </c>
      <c r="F1221" s="16">
        <v>0.25</v>
      </c>
      <c r="G1221" s="16">
        <v>100.0</v>
      </c>
      <c r="H1221" s="47">
        <f t="shared" si="63"/>
        <v>25</v>
      </c>
      <c r="I1221" s="48"/>
    </row>
    <row r="1222">
      <c r="A1222" s="41"/>
      <c r="B1222" s="42"/>
      <c r="C1222" s="7">
        <v>45717.0</v>
      </c>
      <c r="D1222" s="8" t="s">
        <v>35</v>
      </c>
      <c r="E1222" s="8" t="s">
        <v>10</v>
      </c>
      <c r="F1222" s="9">
        <v>0.25</v>
      </c>
      <c r="G1222" s="9">
        <v>100.0</v>
      </c>
      <c r="H1222" s="43">
        <f t="shared" si="63"/>
        <v>25</v>
      </c>
      <c r="I1222" s="44"/>
    </row>
    <row r="1223">
      <c r="A1223" s="45"/>
      <c r="B1223" s="46"/>
      <c r="C1223" s="14">
        <v>45717.0</v>
      </c>
      <c r="D1223" s="15" t="s">
        <v>35</v>
      </c>
      <c r="E1223" s="15" t="s">
        <v>13</v>
      </c>
      <c r="F1223" s="16">
        <v>0.25</v>
      </c>
      <c r="G1223" s="16">
        <v>100.0</v>
      </c>
      <c r="H1223" s="47">
        <f t="shared" si="63"/>
        <v>25</v>
      </c>
      <c r="I1223" s="48"/>
    </row>
    <row r="1224">
      <c r="A1224" s="41"/>
      <c r="B1224" s="42"/>
      <c r="C1224" s="7">
        <v>45717.0</v>
      </c>
      <c r="D1224" s="8" t="s">
        <v>35</v>
      </c>
      <c r="E1224" s="8" t="s">
        <v>32</v>
      </c>
      <c r="F1224" s="9">
        <v>0.25</v>
      </c>
      <c r="G1224" s="9">
        <v>100.0</v>
      </c>
      <c r="H1224" s="43">
        <f t="shared" si="63"/>
        <v>25</v>
      </c>
      <c r="I1224" s="44"/>
    </row>
    <row r="1225">
      <c r="A1225" s="45"/>
      <c r="B1225" s="46"/>
      <c r="C1225" s="14">
        <v>45717.0</v>
      </c>
      <c r="D1225" s="15" t="s">
        <v>62</v>
      </c>
      <c r="E1225" s="15" t="s">
        <v>10</v>
      </c>
      <c r="F1225" s="16">
        <v>0.75</v>
      </c>
      <c r="G1225" s="16">
        <v>100.0</v>
      </c>
      <c r="H1225" s="47">
        <f t="shared" si="63"/>
        <v>75</v>
      </c>
      <c r="I1225" s="48"/>
    </row>
    <row r="1226">
      <c r="A1226" s="41"/>
      <c r="B1226" s="42"/>
      <c r="C1226" s="7">
        <v>45717.0</v>
      </c>
      <c r="D1226" s="8" t="s">
        <v>62</v>
      </c>
      <c r="E1226" s="8" t="s">
        <v>12</v>
      </c>
      <c r="F1226" s="9">
        <v>0.75</v>
      </c>
      <c r="G1226" s="9">
        <v>100.0</v>
      </c>
      <c r="H1226" s="43">
        <f t="shared" si="63"/>
        <v>75</v>
      </c>
      <c r="I1226" s="44"/>
    </row>
    <row r="1227">
      <c r="A1227" s="45"/>
      <c r="B1227" s="46"/>
      <c r="C1227" s="14">
        <v>45717.0</v>
      </c>
      <c r="D1227" s="15" t="s">
        <v>62</v>
      </c>
      <c r="E1227" s="15" t="s">
        <v>13</v>
      </c>
      <c r="F1227" s="16">
        <v>0.75</v>
      </c>
      <c r="G1227" s="16">
        <v>100.0</v>
      </c>
      <c r="H1227" s="47">
        <f t="shared" si="63"/>
        <v>75</v>
      </c>
      <c r="I1227" s="48"/>
    </row>
    <row r="1228">
      <c r="A1228" s="41"/>
      <c r="B1228" s="42"/>
      <c r="C1228" s="7">
        <v>45717.0</v>
      </c>
      <c r="D1228" s="8" t="s">
        <v>62</v>
      </c>
      <c r="E1228" s="8" t="s">
        <v>32</v>
      </c>
      <c r="F1228" s="9">
        <v>0.75</v>
      </c>
      <c r="G1228" s="9">
        <v>100.0</v>
      </c>
      <c r="H1228" s="43">
        <f t="shared" si="63"/>
        <v>75</v>
      </c>
      <c r="I1228" s="44"/>
    </row>
    <row r="1229">
      <c r="A1229" s="12"/>
      <c r="B1229" s="13"/>
      <c r="C1229" s="34">
        <v>45718.0</v>
      </c>
      <c r="D1229" s="38" t="s">
        <v>49</v>
      </c>
      <c r="E1229" s="25" t="s">
        <v>32</v>
      </c>
      <c r="F1229" s="40">
        <v>1.0</v>
      </c>
      <c r="G1229" s="40">
        <v>120.0</v>
      </c>
      <c r="H1229" s="36">
        <v>120.0</v>
      </c>
      <c r="I1229" s="23" t="s">
        <v>11</v>
      </c>
    </row>
    <row r="1230">
      <c r="A1230" s="5"/>
      <c r="B1230" s="6"/>
      <c r="C1230" s="29">
        <v>45718.0</v>
      </c>
      <c r="D1230" s="30" t="s">
        <v>42</v>
      </c>
      <c r="E1230" s="31" t="s">
        <v>19</v>
      </c>
      <c r="F1230" s="32">
        <v>1.5</v>
      </c>
      <c r="G1230" s="32">
        <v>100.0</v>
      </c>
      <c r="H1230" s="33">
        <v>150.0</v>
      </c>
      <c r="I1230" s="24" t="s">
        <v>30</v>
      </c>
    </row>
    <row r="1231">
      <c r="A1231" s="45"/>
      <c r="B1231" s="46"/>
      <c r="C1231" s="14">
        <v>45718.0</v>
      </c>
      <c r="D1231" s="15" t="s">
        <v>54</v>
      </c>
      <c r="E1231" s="15" t="s">
        <v>10</v>
      </c>
      <c r="F1231" s="16">
        <v>1.0</v>
      </c>
      <c r="G1231" s="16">
        <v>100.0</v>
      </c>
      <c r="H1231" s="47">
        <f t="shared" ref="H1231:H1245" si="64">F1231*G1231</f>
        <v>100</v>
      </c>
      <c r="I1231" s="48"/>
    </row>
    <row r="1232">
      <c r="A1232" s="41"/>
      <c r="B1232" s="42"/>
      <c r="C1232" s="7">
        <v>45718.0</v>
      </c>
      <c r="D1232" s="8" t="s">
        <v>54</v>
      </c>
      <c r="E1232" s="8" t="s">
        <v>12</v>
      </c>
      <c r="F1232" s="9">
        <v>1.0</v>
      </c>
      <c r="G1232" s="9">
        <v>100.0</v>
      </c>
      <c r="H1232" s="43">
        <f t="shared" si="64"/>
        <v>100</v>
      </c>
      <c r="I1232" s="44"/>
    </row>
    <row r="1233">
      <c r="A1233" s="45"/>
      <c r="B1233" s="46"/>
      <c r="C1233" s="14">
        <v>45718.0</v>
      </c>
      <c r="D1233" s="15" t="s">
        <v>36</v>
      </c>
      <c r="E1233" s="15" t="s">
        <v>10</v>
      </c>
      <c r="F1233" s="16">
        <v>1.33</v>
      </c>
      <c r="G1233" s="16">
        <v>100.0</v>
      </c>
      <c r="H1233" s="47">
        <f t="shared" si="64"/>
        <v>133</v>
      </c>
      <c r="I1233" s="48"/>
    </row>
    <row r="1234">
      <c r="A1234" s="41"/>
      <c r="B1234" s="42"/>
      <c r="C1234" s="7">
        <v>45718.0</v>
      </c>
      <c r="D1234" s="8" t="s">
        <v>36</v>
      </c>
      <c r="E1234" s="8" t="s">
        <v>32</v>
      </c>
      <c r="F1234" s="9">
        <v>1.33</v>
      </c>
      <c r="G1234" s="9">
        <v>100.0</v>
      </c>
      <c r="H1234" s="43">
        <f t="shared" si="64"/>
        <v>133</v>
      </c>
      <c r="I1234" s="44"/>
    </row>
    <row r="1235">
      <c r="A1235" s="45"/>
      <c r="B1235" s="46"/>
      <c r="C1235" s="14">
        <v>45718.0</v>
      </c>
      <c r="D1235" s="15" t="s">
        <v>36</v>
      </c>
      <c r="E1235" s="15" t="s">
        <v>12</v>
      </c>
      <c r="F1235" s="16">
        <v>1.33</v>
      </c>
      <c r="G1235" s="16">
        <v>100.0</v>
      </c>
      <c r="H1235" s="47">
        <f t="shared" si="64"/>
        <v>133</v>
      </c>
      <c r="I1235" s="48"/>
    </row>
    <row r="1236">
      <c r="A1236" s="41"/>
      <c r="B1236" s="42"/>
      <c r="C1236" s="7">
        <v>45718.0</v>
      </c>
      <c r="D1236" s="8" t="s">
        <v>23</v>
      </c>
      <c r="E1236" s="8" t="s">
        <v>10</v>
      </c>
      <c r="F1236" s="9">
        <v>0.5</v>
      </c>
      <c r="G1236" s="9">
        <v>100.0</v>
      </c>
      <c r="H1236" s="43">
        <f t="shared" si="64"/>
        <v>50</v>
      </c>
      <c r="I1236" s="44"/>
    </row>
    <row r="1237">
      <c r="A1237" s="45"/>
      <c r="B1237" s="46"/>
      <c r="C1237" s="14">
        <v>45718.0</v>
      </c>
      <c r="D1237" s="15" t="s">
        <v>23</v>
      </c>
      <c r="E1237" s="15" t="s">
        <v>12</v>
      </c>
      <c r="F1237" s="16">
        <v>0.5</v>
      </c>
      <c r="G1237" s="16">
        <v>100.0</v>
      </c>
      <c r="H1237" s="47">
        <f t="shared" si="64"/>
        <v>50</v>
      </c>
      <c r="I1237" s="48"/>
    </row>
    <row r="1238">
      <c r="A1238" s="41"/>
      <c r="B1238" s="42"/>
      <c r="C1238" s="7">
        <v>45718.0</v>
      </c>
      <c r="D1238" s="8" t="s">
        <v>23</v>
      </c>
      <c r="E1238" s="8" t="s">
        <v>13</v>
      </c>
      <c r="F1238" s="9">
        <v>0.5</v>
      </c>
      <c r="G1238" s="9">
        <v>100.0</v>
      </c>
      <c r="H1238" s="43">
        <f t="shared" si="64"/>
        <v>50</v>
      </c>
      <c r="I1238" s="44"/>
    </row>
    <row r="1239">
      <c r="A1239" s="45"/>
      <c r="B1239" s="46"/>
      <c r="C1239" s="14">
        <v>45718.0</v>
      </c>
      <c r="D1239" s="15" t="s">
        <v>23</v>
      </c>
      <c r="E1239" s="15" t="s">
        <v>32</v>
      </c>
      <c r="F1239" s="16">
        <v>0.5</v>
      </c>
      <c r="G1239" s="16">
        <v>100.0</v>
      </c>
      <c r="H1239" s="47">
        <f t="shared" si="64"/>
        <v>50</v>
      </c>
      <c r="I1239" s="48"/>
    </row>
    <row r="1240">
      <c r="A1240" s="41"/>
      <c r="B1240" s="42"/>
      <c r="C1240" s="7">
        <v>45718.0</v>
      </c>
      <c r="D1240" s="8" t="s">
        <v>59</v>
      </c>
      <c r="E1240" s="8" t="s">
        <v>10</v>
      </c>
      <c r="F1240" s="9">
        <v>0.33</v>
      </c>
      <c r="G1240" s="9">
        <v>100.0</v>
      </c>
      <c r="H1240" s="43">
        <f t="shared" si="64"/>
        <v>33</v>
      </c>
      <c r="I1240" s="44"/>
    </row>
    <row r="1241">
      <c r="A1241" s="45"/>
      <c r="B1241" s="46"/>
      <c r="C1241" s="14">
        <v>45718.0</v>
      </c>
      <c r="D1241" s="15" t="s">
        <v>59</v>
      </c>
      <c r="E1241" s="15" t="s">
        <v>12</v>
      </c>
      <c r="F1241" s="16">
        <v>0.33</v>
      </c>
      <c r="G1241" s="16">
        <v>100.0</v>
      </c>
      <c r="H1241" s="47">
        <f t="shared" si="64"/>
        <v>33</v>
      </c>
      <c r="I1241" s="48"/>
    </row>
    <row r="1242">
      <c r="A1242" s="41"/>
      <c r="B1242" s="42"/>
      <c r="C1242" s="7">
        <v>45718.0</v>
      </c>
      <c r="D1242" s="8" t="s">
        <v>59</v>
      </c>
      <c r="E1242" s="8" t="s">
        <v>19</v>
      </c>
      <c r="F1242" s="9">
        <v>0.33</v>
      </c>
      <c r="G1242" s="9">
        <v>100.0</v>
      </c>
      <c r="H1242" s="43">
        <f t="shared" si="64"/>
        <v>33</v>
      </c>
      <c r="I1242" s="44"/>
    </row>
    <row r="1243">
      <c r="A1243" s="45"/>
      <c r="B1243" s="46"/>
      <c r="C1243" s="14">
        <v>45718.0</v>
      </c>
      <c r="D1243" s="15" t="s">
        <v>14</v>
      </c>
      <c r="E1243" s="15" t="s">
        <v>10</v>
      </c>
      <c r="F1243" s="16">
        <v>0.67</v>
      </c>
      <c r="G1243" s="16">
        <v>100.0</v>
      </c>
      <c r="H1243" s="47">
        <f t="shared" si="64"/>
        <v>67</v>
      </c>
      <c r="I1243" s="48"/>
    </row>
    <row r="1244">
      <c r="A1244" s="41"/>
      <c r="B1244" s="42"/>
      <c r="C1244" s="7">
        <v>45718.0</v>
      </c>
      <c r="D1244" s="8" t="s">
        <v>14</v>
      </c>
      <c r="E1244" s="8" t="s">
        <v>12</v>
      </c>
      <c r="F1244" s="9">
        <v>0.67</v>
      </c>
      <c r="G1244" s="9">
        <v>100.0</v>
      </c>
      <c r="H1244" s="43">
        <f t="shared" si="64"/>
        <v>67</v>
      </c>
      <c r="I1244" s="44"/>
    </row>
    <row r="1245">
      <c r="A1245" s="45"/>
      <c r="B1245" s="46"/>
      <c r="C1245" s="14">
        <v>45718.0</v>
      </c>
      <c r="D1245" s="15" t="s">
        <v>14</v>
      </c>
      <c r="E1245" s="15" t="s">
        <v>13</v>
      </c>
      <c r="F1245" s="16">
        <v>0.67</v>
      </c>
      <c r="G1245" s="16">
        <v>100.0</v>
      </c>
      <c r="H1245" s="47">
        <f t="shared" si="64"/>
        <v>67</v>
      </c>
      <c r="I1245" s="48"/>
    </row>
    <row r="1246">
      <c r="A1246" s="5"/>
      <c r="B1246" s="6"/>
      <c r="C1246" s="29">
        <v>45719.0</v>
      </c>
      <c r="D1246" s="30" t="s">
        <v>57</v>
      </c>
      <c r="E1246" s="31" t="s">
        <v>19</v>
      </c>
      <c r="F1246" s="32">
        <v>10.0</v>
      </c>
      <c r="G1246" s="32">
        <v>100.0</v>
      </c>
      <c r="H1246" s="33">
        <v>1000.0</v>
      </c>
      <c r="I1246" s="24" t="s">
        <v>16</v>
      </c>
    </row>
    <row r="1247">
      <c r="A1247" s="12"/>
      <c r="B1247" s="13"/>
      <c r="C1247" s="34">
        <v>45719.0</v>
      </c>
      <c r="D1247" s="35" t="s">
        <v>24</v>
      </c>
      <c r="E1247" s="25" t="s">
        <v>32</v>
      </c>
      <c r="F1247" s="40">
        <v>1.0</v>
      </c>
      <c r="G1247" s="40">
        <v>120.0</v>
      </c>
      <c r="H1247" s="36">
        <v>120.0</v>
      </c>
      <c r="I1247" s="23" t="s">
        <v>30</v>
      </c>
    </row>
    <row r="1248">
      <c r="A1248" s="5"/>
      <c r="B1248" s="6"/>
      <c r="C1248" s="29">
        <v>45719.0</v>
      </c>
      <c r="D1248" s="37" t="s">
        <v>24</v>
      </c>
      <c r="E1248" s="27" t="s">
        <v>63</v>
      </c>
      <c r="F1248" s="32">
        <v>0.5</v>
      </c>
      <c r="G1248" s="32">
        <v>240.0</v>
      </c>
      <c r="H1248" s="33">
        <v>120.0</v>
      </c>
      <c r="I1248" s="24" t="s">
        <v>30</v>
      </c>
    </row>
    <row r="1249">
      <c r="A1249" s="45"/>
      <c r="B1249" s="46"/>
      <c r="C1249" s="14">
        <v>45719.0</v>
      </c>
      <c r="D1249" s="15" t="s">
        <v>47</v>
      </c>
      <c r="E1249" s="15" t="s">
        <v>10</v>
      </c>
      <c r="F1249" s="16">
        <v>1.0</v>
      </c>
      <c r="G1249" s="16">
        <v>100.0</v>
      </c>
      <c r="H1249" s="47">
        <f t="shared" ref="H1249:H1253" si="65">F1249*G1249</f>
        <v>100</v>
      </c>
      <c r="I1249" s="48"/>
    </row>
    <row r="1250">
      <c r="A1250" s="41"/>
      <c r="B1250" s="42"/>
      <c r="C1250" s="7">
        <v>45719.0</v>
      </c>
      <c r="D1250" s="8" t="s">
        <v>47</v>
      </c>
      <c r="E1250" s="8" t="s">
        <v>12</v>
      </c>
      <c r="F1250" s="9">
        <v>1.0</v>
      </c>
      <c r="G1250" s="9">
        <v>100.0</v>
      </c>
      <c r="H1250" s="43">
        <f t="shared" si="65"/>
        <v>100</v>
      </c>
      <c r="I1250" s="44"/>
    </row>
    <row r="1251">
      <c r="A1251" s="45"/>
      <c r="B1251" s="46"/>
      <c r="C1251" s="14">
        <v>45719.0</v>
      </c>
      <c r="D1251" s="15" t="s">
        <v>47</v>
      </c>
      <c r="E1251" s="15" t="s">
        <v>13</v>
      </c>
      <c r="F1251" s="16">
        <v>1.0</v>
      </c>
      <c r="G1251" s="16">
        <v>100.0</v>
      </c>
      <c r="H1251" s="47">
        <f t="shared" si="65"/>
        <v>100</v>
      </c>
      <c r="I1251" s="48"/>
    </row>
    <row r="1252">
      <c r="A1252" s="41"/>
      <c r="B1252" s="42"/>
      <c r="C1252" s="7">
        <v>45719.0</v>
      </c>
      <c r="D1252" s="8" t="s">
        <v>42</v>
      </c>
      <c r="E1252" s="8" t="s">
        <v>19</v>
      </c>
      <c r="F1252" s="9">
        <v>1.0</v>
      </c>
      <c r="G1252" s="9">
        <v>100.0</v>
      </c>
      <c r="H1252" s="43">
        <f t="shared" si="65"/>
        <v>100</v>
      </c>
      <c r="I1252" s="44"/>
    </row>
    <row r="1253">
      <c r="A1253" s="45"/>
      <c r="B1253" s="46"/>
      <c r="C1253" s="14">
        <v>45719.0</v>
      </c>
      <c r="D1253" s="15" t="s">
        <v>42</v>
      </c>
      <c r="E1253" s="15" t="s">
        <v>12</v>
      </c>
      <c r="F1253" s="16">
        <v>1.0</v>
      </c>
      <c r="G1253" s="16">
        <v>100.0</v>
      </c>
      <c r="H1253" s="47">
        <f t="shared" si="65"/>
        <v>100</v>
      </c>
      <c r="I1253" s="48"/>
    </row>
    <row r="1254">
      <c r="A1254" s="5"/>
      <c r="B1254" s="6"/>
      <c r="C1254" s="29">
        <v>45720.0</v>
      </c>
      <c r="D1254" s="30" t="s">
        <v>52</v>
      </c>
      <c r="E1254" s="27" t="s">
        <v>32</v>
      </c>
      <c r="F1254" s="32">
        <v>1.0</v>
      </c>
      <c r="G1254" s="32">
        <v>120.0</v>
      </c>
      <c r="H1254" s="33">
        <v>120.0</v>
      </c>
      <c r="I1254" s="24" t="s">
        <v>11</v>
      </c>
    </row>
    <row r="1255">
      <c r="A1255" s="12"/>
      <c r="B1255" s="13"/>
      <c r="C1255" s="34">
        <v>45720.0</v>
      </c>
      <c r="D1255" s="38" t="s">
        <v>31</v>
      </c>
      <c r="E1255" s="39" t="s">
        <v>19</v>
      </c>
      <c r="F1255" s="40">
        <v>2.0</v>
      </c>
      <c r="G1255" s="40">
        <v>100.0</v>
      </c>
      <c r="H1255" s="36">
        <v>200.0</v>
      </c>
      <c r="I1255" s="23" t="s">
        <v>11</v>
      </c>
    </row>
    <row r="1256">
      <c r="A1256" s="41"/>
      <c r="B1256" s="42"/>
      <c r="C1256" s="7">
        <v>45720.0</v>
      </c>
      <c r="D1256" s="8" t="s">
        <v>52</v>
      </c>
      <c r="E1256" s="8" t="s">
        <v>10</v>
      </c>
      <c r="F1256" s="9">
        <v>1.0</v>
      </c>
      <c r="G1256" s="9">
        <v>100.0</v>
      </c>
      <c r="H1256" s="43">
        <f t="shared" ref="H1256:H1265" si="66">F1256*G1256</f>
        <v>100</v>
      </c>
      <c r="I1256" s="44"/>
    </row>
    <row r="1257">
      <c r="A1257" s="45"/>
      <c r="B1257" s="46"/>
      <c r="C1257" s="14">
        <v>45720.0</v>
      </c>
      <c r="D1257" s="15" t="s">
        <v>52</v>
      </c>
      <c r="E1257" s="15" t="s">
        <v>12</v>
      </c>
      <c r="F1257" s="16">
        <v>1.0</v>
      </c>
      <c r="G1257" s="16">
        <v>100.0</v>
      </c>
      <c r="H1257" s="47">
        <f t="shared" si="66"/>
        <v>100</v>
      </c>
      <c r="I1257" s="48"/>
    </row>
    <row r="1258">
      <c r="A1258" s="41"/>
      <c r="B1258" s="42"/>
      <c r="C1258" s="7">
        <v>45720.0</v>
      </c>
      <c r="D1258" s="8" t="s">
        <v>52</v>
      </c>
      <c r="E1258" s="8" t="s">
        <v>13</v>
      </c>
      <c r="F1258" s="9">
        <v>1.0</v>
      </c>
      <c r="G1258" s="9">
        <v>100.0</v>
      </c>
      <c r="H1258" s="43">
        <f t="shared" si="66"/>
        <v>100</v>
      </c>
      <c r="I1258" s="44"/>
    </row>
    <row r="1259">
      <c r="A1259" s="45"/>
      <c r="B1259" s="46"/>
      <c r="C1259" s="14">
        <v>45720.0</v>
      </c>
      <c r="D1259" s="15" t="s">
        <v>52</v>
      </c>
      <c r="E1259" s="15" t="s">
        <v>38</v>
      </c>
      <c r="F1259" s="16">
        <v>1.0</v>
      </c>
      <c r="G1259" s="16">
        <v>100.0</v>
      </c>
      <c r="H1259" s="47">
        <f t="shared" si="66"/>
        <v>100</v>
      </c>
      <c r="I1259" s="48"/>
    </row>
    <row r="1260">
      <c r="A1260" s="41"/>
      <c r="B1260" s="42"/>
      <c r="C1260" s="7">
        <v>45720.0</v>
      </c>
      <c r="D1260" s="8" t="s">
        <v>23</v>
      </c>
      <c r="E1260" s="8" t="s">
        <v>10</v>
      </c>
      <c r="F1260" s="9">
        <v>0.25</v>
      </c>
      <c r="G1260" s="9">
        <v>100.0</v>
      </c>
      <c r="H1260" s="43">
        <f t="shared" si="66"/>
        <v>25</v>
      </c>
      <c r="I1260" s="44"/>
    </row>
    <row r="1261">
      <c r="A1261" s="45"/>
      <c r="B1261" s="46"/>
      <c r="C1261" s="14">
        <v>45720.0</v>
      </c>
      <c r="D1261" s="15" t="s">
        <v>23</v>
      </c>
      <c r="E1261" s="15" t="s">
        <v>12</v>
      </c>
      <c r="F1261" s="16">
        <v>0.25</v>
      </c>
      <c r="G1261" s="16">
        <v>100.0</v>
      </c>
      <c r="H1261" s="47">
        <f t="shared" si="66"/>
        <v>25</v>
      </c>
      <c r="I1261" s="48"/>
    </row>
    <row r="1262">
      <c r="A1262" s="41"/>
      <c r="B1262" s="42"/>
      <c r="C1262" s="7">
        <v>45720.0</v>
      </c>
      <c r="D1262" s="8" t="s">
        <v>23</v>
      </c>
      <c r="E1262" s="8" t="s">
        <v>13</v>
      </c>
      <c r="F1262" s="9">
        <v>0.25</v>
      </c>
      <c r="G1262" s="9">
        <v>100.0</v>
      </c>
      <c r="H1262" s="43">
        <f t="shared" si="66"/>
        <v>25</v>
      </c>
      <c r="I1262" s="44"/>
    </row>
    <row r="1263">
      <c r="A1263" s="45"/>
      <c r="B1263" s="46"/>
      <c r="C1263" s="14">
        <v>45720.0</v>
      </c>
      <c r="D1263" s="15" t="s">
        <v>23</v>
      </c>
      <c r="E1263" s="15" t="s">
        <v>32</v>
      </c>
      <c r="F1263" s="16">
        <v>0.25</v>
      </c>
      <c r="G1263" s="16">
        <v>100.0</v>
      </c>
      <c r="H1263" s="47">
        <f t="shared" si="66"/>
        <v>25</v>
      </c>
      <c r="I1263" s="48"/>
    </row>
    <row r="1264">
      <c r="A1264" s="41"/>
      <c r="B1264" s="42"/>
      <c r="C1264" s="7">
        <v>45720.0</v>
      </c>
      <c r="D1264" s="8" t="s">
        <v>54</v>
      </c>
      <c r="E1264" s="8" t="s">
        <v>10</v>
      </c>
      <c r="F1264" s="9">
        <v>1.0</v>
      </c>
      <c r="G1264" s="9">
        <v>100.0</v>
      </c>
      <c r="H1264" s="43">
        <f t="shared" si="66"/>
        <v>100</v>
      </c>
      <c r="I1264" s="44"/>
    </row>
    <row r="1265">
      <c r="A1265" s="45"/>
      <c r="B1265" s="46"/>
      <c r="C1265" s="14">
        <v>45720.0</v>
      </c>
      <c r="D1265" s="15" t="s">
        <v>54</v>
      </c>
      <c r="E1265" s="15" t="s">
        <v>12</v>
      </c>
      <c r="F1265" s="16">
        <v>1.0</v>
      </c>
      <c r="G1265" s="16">
        <v>100.0</v>
      </c>
      <c r="H1265" s="47">
        <f t="shared" si="66"/>
        <v>100</v>
      </c>
      <c r="I1265" s="48"/>
    </row>
    <row r="1266">
      <c r="A1266" s="5"/>
      <c r="B1266" s="6"/>
      <c r="C1266" s="29">
        <v>45721.0</v>
      </c>
      <c r="D1266" s="30" t="s">
        <v>39</v>
      </c>
      <c r="E1266" s="27" t="s">
        <v>32</v>
      </c>
      <c r="F1266" s="32">
        <v>2.0</v>
      </c>
      <c r="G1266" s="32">
        <v>120.0</v>
      </c>
      <c r="H1266" s="33">
        <v>240.0</v>
      </c>
      <c r="I1266" s="24" t="s">
        <v>16</v>
      </c>
    </row>
    <row r="1267">
      <c r="A1267" s="45"/>
      <c r="B1267" s="46"/>
      <c r="C1267" s="14">
        <v>45721.0</v>
      </c>
      <c r="D1267" s="15" t="s">
        <v>59</v>
      </c>
      <c r="E1267" s="15" t="s">
        <v>10</v>
      </c>
      <c r="F1267" s="16">
        <v>0.33</v>
      </c>
      <c r="G1267" s="16">
        <v>100.0</v>
      </c>
      <c r="H1267" s="47">
        <f t="shared" ref="H1267:H1300" si="67">F1267*G1267</f>
        <v>33</v>
      </c>
      <c r="I1267" s="48"/>
    </row>
    <row r="1268">
      <c r="A1268" s="41"/>
      <c r="B1268" s="42"/>
      <c r="C1268" s="7">
        <v>45721.0</v>
      </c>
      <c r="D1268" s="8" t="s">
        <v>59</v>
      </c>
      <c r="E1268" s="8" t="s">
        <v>12</v>
      </c>
      <c r="F1268" s="9">
        <v>0.33</v>
      </c>
      <c r="G1268" s="9">
        <v>100.0</v>
      </c>
      <c r="H1268" s="43">
        <f t="shared" si="67"/>
        <v>33</v>
      </c>
      <c r="I1268" s="44"/>
    </row>
    <row r="1269">
      <c r="A1269" s="45"/>
      <c r="B1269" s="46"/>
      <c r="C1269" s="14">
        <v>45721.0</v>
      </c>
      <c r="D1269" s="15" t="s">
        <v>59</v>
      </c>
      <c r="E1269" s="15" t="s">
        <v>19</v>
      </c>
      <c r="F1269" s="16">
        <v>0.33</v>
      </c>
      <c r="G1269" s="16">
        <v>100.0</v>
      </c>
      <c r="H1269" s="47">
        <f t="shared" si="67"/>
        <v>33</v>
      </c>
      <c r="I1269" s="48"/>
    </row>
    <row r="1270">
      <c r="A1270" s="41"/>
      <c r="B1270" s="42"/>
      <c r="C1270" s="7">
        <v>45721.0</v>
      </c>
      <c r="D1270" s="8" t="s">
        <v>23</v>
      </c>
      <c r="E1270" s="8" t="s">
        <v>10</v>
      </c>
      <c r="F1270" s="9">
        <v>0.25</v>
      </c>
      <c r="G1270" s="9">
        <v>100.0</v>
      </c>
      <c r="H1270" s="43">
        <f t="shared" si="67"/>
        <v>25</v>
      </c>
      <c r="I1270" s="44"/>
    </row>
    <row r="1271">
      <c r="A1271" s="45"/>
      <c r="B1271" s="46"/>
      <c r="C1271" s="14">
        <v>45721.0</v>
      </c>
      <c r="D1271" s="15" t="s">
        <v>23</v>
      </c>
      <c r="E1271" s="15" t="s">
        <v>12</v>
      </c>
      <c r="F1271" s="16">
        <v>0.25</v>
      </c>
      <c r="G1271" s="16">
        <v>100.0</v>
      </c>
      <c r="H1271" s="47">
        <f t="shared" si="67"/>
        <v>25</v>
      </c>
      <c r="I1271" s="48"/>
    </row>
    <row r="1272">
      <c r="A1272" s="41"/>
      <c r="B1272" s="42"/>
      <c r="C1272" s="7">
        <v>45721.0</v>
      </c>
      <c r="D1272" s="8" t="s">
        <v>23</v>
      </c>
      <c r="E1272" s="8" t="s">
        <v>13</v>
      </c>
      <c r="F1272" s="9">
        <v>0.25</v>
      </c>
      <c r="G1272" s="9">
        <v>100.0</v>
      </c>
      <c r="H1272" s="43">
        <f t="shared" si="67"/>
        <v>25</v>
      </c>
      <c r="I1272" s="44"/>
    </row>
    <row r="1273">
      <c r="A1273" s="45"/>
      <c r="B1273" s="46"/>
      <c r="C1273" s="14">
        <v>45721.0</v>
      </c>
      <c r="D1273" s="15" t="s">
        <v>23</v>
      </c>
      <c r="E1273" s="15" t="s">
        <v>32</v>
      </c>
      <c r="F1273" s="16">
        <v>0.25</v>
      </c>
      <c r="G1273" s="16">
        <v>100.0</v>
      </c>
      <c r="H1273" s="47">
        <f t="shared" si="67"/>
        <v>25</v>
      </c>
      <c r="I1273" s="48"/>
    </row>
    <row r="1274">
      <c r="A1274" s="41"/>
      <c r="B1274" s="42"/>
      <c r="C1274" s="7">
        <v>45721.0</v>
      </c>
      <c r="D1274" s="8" t="s">
        <v>29</v>
      </c>
      <c r="E1274" s="8" t="s">
        <v>10</v>
      </c>
      <c r="F1274" s="9">
        <v>0.5</v>
      </c>
      <c r="G1274" s="9">
        <v>100.0</v>
      </c>
      <c r="H1274" s="43">
        <f t="shared" si="67"/>
        <v>50</v>
      </c>
      <c r="I1274" s="44"/>
    </row>
    <row r="1275">
      <c r="A1275" s="45"/>
      <c r="B1275" s="46"/>
      <c r="C1275" s="14">
        <v>45721.0</v>
      </c>
      <c r="D1275" s="15" t="s">
        <v>29</v>
      </c>
      <c r="E1275" s="15" t="s">
        <v>12</v>
      </c>
      <c r="F1275" s="16">
        <v>0.5</v>
      </c>
      <c r="G1275" s="16">
        <v>100.0</v>
      </c>
      <c r="H1275" s="47">
        <f t="shared" si="67"/>
        <v>50</v>
      </c>
      <c r="I1275" s="48"/>
    </row>
    <row r="1276">
      <c r="A1276" s="41"/>
      <c r="B1276" s="42"/>
      <c r="C1276" s="7">
        <v>45721.0</v>
      </c>
      <c r="D1276" s="8" t="s">
        <v>29</v>
      </c>
      <c r="E1276" s="8" t="s">
        <v>32</v>
      </c>
      <c r="F1276" s="9">
        <v>0.5</v>
      </c>
      <c r="G1276" s="9">
        <v>100.0</v>
      </c>
      <c r="H1276" s="43">
        <f t="shared" si="67"/>
        <v>50</v>
      </c>
      <c r="I1276" s="44"/>
    </row>
    <row r="1277">
      <c r="A1277" s="45"/>
      <c r="B1277" s="46"/>
      <c r="C1277" s="14">
        <v>45721.0</v>
      </c>
      <c r="D1277" s="15" t="s">
        <v>41</v>
      </c>
      <c r="E1277" s="15" t="s">
        <v>10</v>
      </c>
      <c r="F1277" s="16">
        <v>0.5</v>
      </c>
      <c r="G1277" s="16">
        <v>100.0</v>
      </c>
      <c r="H1277" s="47">
        <f t="shared" si="67"/>
        <v>50</v>
      </c>
      <c r="I1277" s="48"/>
    </row>
    <row r="1278">
      <c r="A1278" s="41"/>
      <c r="B1278" s="42"/>
      <c r="C1278" s="7">
        <v>45721.0</v>
      </c>
      <c r="D1278" s="8" t="s">
        <v>41</v>
      </c>
      <c r="E1278" s="8" t="s">
        <v>12</v>
      </c>
      <c r="F1278" s="9">
        <v>0.5</v>
      </c>
      <c r="G1278" s="9">
        <v>100.0</v>
      </c>
      <c r="H1278" s="43">
        <f t="shared" si="67"/>
        <v>50</v>
      </c>
      <c r="I1278" s="44"/>
    </row>
    <row r="1279">
      <c r="A1279" s="45"/>
      <c r="B1279" s="46"/>
      <c r="C1279" s="14">
        <v>45721.0</v>
      </c>
      <c r="D1279" s="15" t="s">
        <v>46</v>
      </c>
      <c r="E1279" s="15" t="s">
        <v>10</v>
      </c>
      <c r="F1279" s="16">
        <v>1.0</v>
      </c>
      <c r="G1279" s="16">
        <v>100.0</v>
      </c>
      <c r="H1279" s="47">
        <f t="shared" si="67"/>
        <v>100</v>
      </c>
      <c r="I1279" s="48"/>
    </row>
    <row r="1280">
      <c r="A1280" s="41"/>
      <c r="B1280" s="42"/>
      <c r="C1280" s="7">
        <v>45721.0</v>
      </c>
      <c r="D1280" s="8" t="s">
        <v>46</v>
      </c>
      <c r="E1280" s="8" t="s">
        <v>12</v>
      </c>
      <c r="F1280" s="9">
        <v>1.0</v>
      </c>
      <c r="G1280" s="9">
        <v>100.0</v>
      </c>
      <c r="H1280" s="43">
        <f t="shared" si="67"/>
        <v>100</v>
      </c>
      <c r="I1280" s="44"/>
    </row>
    <row r="1281">
      <c r="A1281" s="45"/>
      <c r="B1281" s="46"/>
      <c r="C1281" s="14">
        <v>45721.0</v>
      </c>
      <c r="D1281" s="15" t="s">
        <v>46</v>
      </c>
      <c r="E1281" s="15" t="s">
        <v>13</v>
      </c>
      <c r="F1281" s="16">
        <v>1.0</v>
      </c>
      <c r="G1281" s="16">
        <v>100.0</v>
      </c>
      <c r="H1281" s="47">
        <f t="shared" si="67"/>
        <v>100</v>
      </c>
      <c r="I1281" s="48"/>
    </row>
    <row r="1282">
      <c r="A1282" s="41"/>
      <c r="B1282" s="42"/>
      <c r="C1282" s="7">
        <v>45721.0</v>
      </c>
      <c r="D1282" s="8" t="s">
        <v>36</v>
      </c>
      <c r="E1282" s="8" t="s">
        <v>10</v>
      </c>
      <c r="F1282" s="9">
        <v>1.0</v>
      </c>
      <c r="G1282" s="9">
        <v>100.0</v>
      </c>
      <c r="H1282" s="43">
        <f t="shared" si="67"/>
        <v>100</v>
      </c>
      <c r="I1282" s="44"/>
    </row>
    <row r="1283">
      <c r="A1283" s="45"/>
      <c r="B1283" s="46"/>
      <c r="C1283" s="14">
        <v>45721.0</v>
      </c>
      <c r="D1283" s="15" t="s">
        <v>36</v>
      </c>
      <c r="E1283" s="15" t="s">
        <v>12</v>
      </c>
      <c r="F1283" s="16">
        <v>1.0</v>
      </c>
      <c r="G1283" s="16">
        <v>100.0</v>
      </c>
      <c r="H1283" s="47">
        <f t="shared" si="67"/>
        <v>100</v>
      </c>
      <c r="I1283" s="48"/>
    </row>
    <row r="1284">
      <c r="A1284" s="41"/>
      <c r="B1284" s="42"/>
      <c r="C1284" s="7">
        <v>45721.0</v>
      </c>
      <c r="D1284" s="8" t="s">
        <v>36</v>
      </c>
      <c r="E1284" s="8" t="s">
        <v>32</v>
      </c>
      <c r="F1284" s="9">
        <v>1.0</v>
      </c>
      <c r="G1284" s="9">
        <v>100.0</v>
      </c>
      <c r="H1284" s="43">
        <f t="shared" si="67"/>
        <v>100</v>
      </c>
      <c r="I1284" s="44"/>
    </row>
    <row r="1285">
      <c r="A1285" s="45"/>
      <c r="B1285" s="46"/>
      <c r="C1285" s="14">
        <v>45721.0</v>
      </c>
      <c r="D1285" s="15" t="s">
        <v>9</v>
      </c>
      <c r="E1285" s="15" t="s">
        <v>10</v>
      </c>
      <c r="F1285" s="16">
        <v>1.0</v>
      </c>
      <c r="G1285" s="16">
        <v>100.0</v>
      </c>
      <c r="H1285" s="47">
        <f t="shared" si="67"/>
        <v>100</v>
      </c>
      <c r="I1285" s="18" t="s">
        <v>11</v>
      </c>
    </row>
    <row r="1286">
      <c r="A1286" s="41"/>
      <c r="B1286" s="42"/>
      <c r="C1286" s="7">
        <v>45721.0</v>
      </c>
      <c r="D1286" s="8" t="s">
        <v>9</v>
      </c>
      <c r="E1286" s="8" t="s">
        <v>12</v>
      </c>
      <c r="F1286" s="9">
        <v>1.0</v>
      </c>
      <c r="G1286" s="9">
        <v>100.0</v>
      </c>
      <c r="H1286" s="43">
        <f t="shared" si="67"/>
        <v>100</v>
      </c>
      <c r="I1286" s="11" t="s">
        <v>11</v>
      </c>
    </row>
    <row r="1287">
      <c r="A1287" s="45"/>
      <c r="B1287" s="46"/>
      <c r="C1287" s="14">
        <v>45721.0</v>
      </c>
      <c r="D1287" s="15" t="s">
        <v>9</v>
      </c>
      <c r="E1287" s="15" t="s">
        <v>13</v>
      </c>
      <c r="F1287" s="16">
        <v>1.0</v>
      </c>
      <c r="G1287" s="16">
        <v>100.0</v>
      </c>
      <c r="H1287" s="47">
        <f t="shared" si="67"/>
        <v>100</v>
      </c>
      <c r="I1287" s="18" t="s">
        <v>11</v>
      </c>
    </row>
    <row r="1288">
      <c r="A1288" s="41"/>
      <c r="B1288" s="42"/>
      <c r="C1288" s="7">
        <v>45721.0</v>
      </c>
      <c r="D1288" s="8" t="s">
        <v>31</v>
      </c>
      <c r="E1288" s="8" t="s">
        <v>19</v>
      </c>
      <c r="F1288" s="9">
        <v>1.33</v>
      </c>
      <c r="G1288" s="9">
        <v>100.0</v>
      </c>
      <c r="H1288" s="43">
        <f t="shared" si="67"/>
        <v>133</v>
      </c>
      <c r="I1288" s="44"/>
    </row>
    <row r="1289">
      <c r="A1289" s="45"/>
      <c r="B1289" s="46"/>
      <c r="C1289" s="14">
        <v>45721.0</v>
      </c>
      <c r="D1289" s="15" t="s">
        <v>31</v>
      </c>
      <c r="E1289" s="15" t="s">
        <v>10</v>
      </c>
      <c r="F1289" s="16">
        <v>1.33</v>
      </c>
      <c r="G1289" s="16">
        <v>100.0</v>
      </c>
      <c r="H1289" s="47">
        <f t="shared" si="67"/>
        <v>133</v>
      </c>
      <c r="I1289" s="48"/>
    </row>
    <row r="1290">
      <c r="A1290" s="41"/>
      <c r="B1290" s="42"/>
      <c r="C1290" s="7">
        <v>45721.0</v>
      </c>
      <c r="D1290" s="8" t="s">
        <v>31</v>
      </c>
      <c r="E1290" s="8" t="s">
        <v>12</v>
      </c>
      <c r="F1290" s="9">
        <v>1.33</v>
      </c>
      <c r="G1290" s="9">
        <v>100.0</v>
      </c>
      <c r="H1290" s="43">
        <f t="shared" si="67"/>
        <v>133</v>
      </c>
      <c r="I1290" s="44"/>
    </row>
    <row r="1291">
      <c r="A1291" s="45"/>
      <c r="B1291" s="46"/>
      <c r="C1291" s="14">
        <v>45721.0</v>
      </c>
      <c r="D1291" s="15" t="s">
        <v>47</v>
      </c>
      <c r="E1291" s="15" t="s">
        <v>10</v>
      </c>
      <c r="F1291" s="16">
        <v>1.0</v>
      </c>
      <c r="G1291" s="16">
        <v>100.0</v>
      </c>
      <c r="H1291" s="47">
        <f t="shared" si="67"/>
        <v>100</v>
      </c>
      <c r="I1291" s="48"/>
    </row>
    <row r="1292">
      <c r="A1292" s="41"/>
      <c r="B1292" s="42"/>
      <c r="C1292" s="7">
        <v>45721.0</v>
      </c>
      <c r="D1292" s="8" t="s">
        <v>47</v>
      </c>
      <c r="E1292" s="8" t="s">
        <v>12</v>
      </c>
      <c r="F1292" s="9">
        <v>1.0</v>
      </c>
      <c r="G1292" s="9">
        <v>100.0</v>
      </c>
      <c r="H1292" s="43">
        <f t="shared" si="67"/>
        <v>100</v>
      </c>
      <c r="I1292" s="44"/>
    </row>
    <row r="1293">
      <c r="A1293" s="45"/>
      <c r="B1293" s="46"/>
      <c r="C1293" s="14">
        <v>45721.0</v>
      </c>
      <c r="D1293" s="15" t="s">
        <v>47</v>
      </c>
      <c r="E1293" s="15" t="s">
        <v>13</v>
      </c>
      <c r="F1293" s="16">
        <v>1.0</v>
      </c>
      <c r="G1293" s="16">
        <v>100.0</v>
      </c>
      <c r="H1293" s="47">
        <f t="shared" si="67"/>
        <v>100</v>
      </c>
      <c r="I1293" s="48"/>
    </row>
    <row r="1294">
      <c r="A1294" s="41"/>
      <c r="B1294" s="42"/>
      <c r="C1294" s="7">
        <v>45721.0</v>
      </c>
      <c r="D1294" s="8" t="s">
        <v>42</v>
      </c>
      <c r="E1294" s="8" t="s">
        <v>19</v>
      </c>
      <c r="F1294" s="9">
        <v>1.0</v>
      </c>
      <c r="G1294" s="9">
        <v>100.0</v>
      </c>
      <c r="H1294" s="43">
        <f t="shared" si="67"/>
        <v>100</v>
      </c>
      <c r="I1294" s="44"/>
    </row>
    <row r="1295">
      <c r="A1295" s="45"/>
      <c r="B1295" s="46"/>
      <c r="C1295" s="14">
        <v>45721.0</v>
      </c>
      <c r="D1295" s="15" t="s">
        <v>42</v>
      </c>
      <c r="E1295" s="15" t="s">
        <v>12</v>
      </c>
      <c r="F1295" s="16">
        <v>1.0</v>
      </c>
      <c r="G1295" s="16">
        <v>100.0</v>
      </c>
      <c r="H1295" s="47">
        <f t="shared" si="67"/>
        <v>100</v>
      </c>
      <c r="I1295" s="48"/>
    </row>
    <row r="1296">
      <c r="A1296" s="41"/>
      <c r="B1296" s="42"/>
      <c r="C1296" s="7">
        <v>45721.0</v>
      </c>
      <c r="D1296" s="8" t="s">
        <v>39</v>
      </c>
      <c r="E1296" s="8" t="s">
        <v>10</v>
      </c>
      <c r="F1296" s="9">
        <v>2.0</v>
      </c>
      <c r="G1296" s="9">
        <v>100.0</v>
      </c>
      <c r="H1296" s="43">
        <f t="shared" si="67"/>
        <v>200</v>
      </c>
      <c r="I1296" s="44"/>
    </row>
    <row r="1297">
      <c r="A1297" s="45"/>
      <c r="B1297" s="46"/>
      <c r="C1297" s="14">
        <v>45721.0</v>
      </c>
      <c r="D1297" s="15" t="s">
        <v>39</v>
      </c>
      <c r="E1297" s="15" t="s">
        <v>12</v>
      </c>
      <c r="F1297" s="16">
        <v>2.0</v>
      </c>
      <c r="G1297" s="16">
        <v>100.0</v>
      </c>
      <c r="H1297" s="47">
        <f t="shared" si="67"/>
        <v>200</v>
      </c>
      <c r="I1297" s="48"/>
    </row>
    <row r="1298">
      <c r="A1298" s="41"/>
      <c r="B1298" s="42"/>
      <c r="C1298" s="7">
        <v>45721.0</v>
      </c>
      <c r="D1298" s="8" t="s">
        <v>22</v>
      </c>
      <c r="E1298" s="8" t="s">
        <v>10</v>
      </c>
      <c r="F1298" s="9">
        <v>0.67</v>
      </c>
      <c r="G1298" s="9">
        <v>100.0</v>
      </c>
      <c r="H1298" s="43">
        <f t="shared" si="67"/>
        <v>67</v>
      </c>
      <c r="I1298" s="44"/>
    </row>
    <row r="1299">
      <c r="A1299" s="45"/>
      <c r="B1299" s="46"/>
      <c r="C1299" s="14">
        <v>45721.0</v>
      </c>
      <c r="D1299" s="15" t="s">
        <v>22</v>
      </c>
      <c r="E1299" s="15" t="s">
        <v>12</v>
      </c>
      <c r="F1299" s="16">
        <v>0.67</v>
      </c>
      <c r="G1299" s="16">
        <v>100.0</v>
      </c>
      <c r="H1299" s="47">
        <f t="shared" si="67"/>
        <v>67</v>
      </c>
      <c r="I1299" s="48"/>
    </row>
    <row r="1300">
      <c r="A1300" s="41"/>
      <c r="B1300" s="42"/>
      <c r="C1300" s="7">
        <v>45721.0</v>
      </c>
      <c r="D1300" s="8" t="s">
        <v>22</v>
      </c>
      <c r="E1300" s="8" t="s">
        <v>13</v>
      </c>
      <c r="F1300" s="9">
        <v>0.67</v>
      </c>
      <c r="G1300" s="9">
        <v>100.0</v>
      </c>
      <c r="H1300" s="43">
        <f t="shared" si="67"/>
        <v>67</v>
      </c>
      <c r="I1300" s="44"/>
    </row>
    <row r="1301">
      <c r="A1301" s="12"/>
      <c r="B1301" s="13"/>
      <c r="C1301" s="34">
        <v>45723.0</v>
      </c>
      <c r="D1301" s="38" t="s">
        <v>21</v>
      </c>
      <c r="E1301" s="25" t="s">
        <v>32</v>
      </c>
      <c r="F1301" s="40">
        <v>1.0</v>
      </c>
      <c r="G1301" s="40">
        <v>120.0</v>
      </c>
      <c r="H1301" s="36">
        <v>120.0</v>
      </c>
      <c r="I1301" s="23" t="s">
        <v>11</v>
      </c>
    </row>
    <row r="1302">
      <c r="A1302" s="5"/>
      <c r="B1302" s="6"/>
      <c r="C1302" s="29">
        <v>45723.0</v>
      </c>
      <c r="D1302" s="30" t="s">
        <v>42</v>
      </c>
      <c r="E1302" s="31" t="s">
        <v>19</v>
      </c>
      <c r="F1302" s="32">
        <v>1.5</v>
      </c>
      <c r="G1302" s="32">
        <v>100.0</v>
      </c>
      <c r="H1302" s="33">
        <v>150.0</v>
      </c>
      <c r="I1302" s="24" t="s">
        <v>30</v>
      </c>
    </row>
    <row r="1303">
      <c r="A1303" s="12"/>
      <c r="B1303" s="13"/>
      <c r="C1303" s="34">
        <v>45723.0</v>
      </c>
      <c r="D1303" s="38" t="s">
        <v>39</v>
      </c>
      <c r="E1303" s="25" t="s">
        <v>32</v>
      </c>
      <c r="F1303" s="40">
        <v>2.0</v>
      </c>
      <c r="G1303" s="40">
        <v>120.0</v>
      </c>
      <c r="H1303" s="36">
        <v>240.0</v>
      </c>
      <c r="I1303" s="23" t="s">
        <v>16</v>
      </c>
    </row>
    <row r="1304">
      <c r="A1304" s="5"/>
      <c r="B1304" s="6"/>
      <c r="C1304" s="29">
        <v>45723.0</v>
      </c>
      <c r="D1304" s="30" t="s">
        <v>15</v>
      </c>
      <c r="E1304" s="27" t="s">
        <v>32</v>
      </c>
      <c r="F1304" s="32">
        <v>1.0</v>
      </c>
      <c r="G1304" s="32">
        <v>120.0</v>
      </c>
      <c r="H1304" s="33">
        <v>120.0</v>
      </c>
      <c r="I1304" s="24" t="s">
        <v>16</v>
      </c>
    </row>
    <row r="1305">
      <c r="A1305" s="12"/>
      <c r="B1305" s="13"/>
      <c r="C1305" s="34">
        <v>45723.0</v>
      </c>
      <c r="D1305" s="38" t="s">
        <v>62</v>
      </c>
      <c r="E1305" s="25" t="s">
        <v>32</v>
      </c>
      <c r="F1305" s="40">
        <v>3.0</v>
      </c>
      <c r="G1305" s="40">
        <v>100.0</v>
      </c>
      <c r="H1305" s="36">
        <v>300.0</v>
      </c>
      <c r="I1305" s="23" t="s">
        <v>30</v>
      </c>
    </row>
    <row r="1306">
      <c r="A1306" s="41"/>
      <c r="B1306" s="42"/>
      <c r="C1306" s="7">
        <v>45723.0</v>
      </c>
      <c r="D1306" s="8" t="s">
        <v>14</v>
      </c>
      <c r="E1306" s="8" t="s">
        <v>12</v>
      </c>
      <c r="F1306" s="9">
        <v>1.0</v>
      </c>
      <c r="G1306" s="9">
        <v>100.0</v>
      </c>
      <c r="H1306" s="43">
        <f t="shared" ref="H1306:H1328" si="68">F1306*G1306</f>
        <v>100</v>
      </c>
      <c r="I1306" s="44"/>
    </row>
    <row r="1307">
      <c r="A1307" s="45"/>
      <c r="B1307" s="46"/>
      <c r="C1307" s="14">
        <v>45723.0</v>
      </c>
      <c r="D1307" s="15" t="s">
        <v>14</v>
      </c>
      <c r="E1307" s="15" t="s">
        <v>10</v>
      </c>
      <c r="F1307" s="16">
        <v>1.0</v>
      </c>
      <c r="G1307" s="16">
        <v>100.0</v>
      </c>
      <c r="H1307" s="47">
        <f t="shared" si="68"/>
        <v>100</v>
      </c>
      <c r="I1307" s="48"/>
    </row>
    <row r="1308">
      <c r="A1308" s="41"/>
      <c r="B1308" s="42"/>
      <c r="C1308" s="7">
        <v>45723.0</v>
      </c>
      <c r="D1308" s="8" t="s">
        <v>14</v>
      </c>
      <c r="E1308" s="8" t="s">
        <v>13</v>
      </c>
      <c r="F1308" s="9">
        <v>1.0</v>
      </c>
      <c r="G1308" s="9">
        <v>100.0</v>
      </c>
      <c r="H1308" s="43">
        <f t="shared" si="68"/>
        <v>100</v>
      </c>
      <c r="I1308" s="44"/>
    </row>
    <row r="1309">
      <c r="A1309" s="45"/>
      <c r="B1309" s="46"/>
      <c r="C1309" s="14">
        <v>45723.0</v>
      </c>
      <c r="D1309" s="15" t="s">
        <v>54</v>
      </c>
      <c r="E1309" s="15" t="s">
        <v>10</v>
      </c>
      <c r="F1309" s="16">
        <v>1.0</v>
      </c>
      <c r="G1309" s="16">
        <v>100.0</v>
      </c>
      <c r="H1309" s="47">
        <f t="shared" si="68"/>
        <v>100</v>
      </c>
      <c r="I1309" s="48"/>
    </row>
    <row r="1310">
      <c r="A1310" s="41"/>
      <c r="B1310" s="42"/>
      <c r="C1310" s="7">
        <v>45723.0</v>
      </c>
      <c r="D1310" s="8" t="s">
        <v>54</v>
      </c>
      <c r="E1310" s="8" t="s">
        <v>12</v>
      </c>
      <c r="F1310" s="9">
        <v>1.0</v>
      </c>
      <c r="G1310" s="9">
        <v>100.0</v>
      </c>
      <c r="H1310" s="43">
        <f t="shared" si="68"/>
        <v>100</v>
      </c>
      <c r="I1310" s="44"/>
    </row>
    <row r="1311">
      <c r="A1311" s="45"/>
      <c r="B1311" s="46"/>
      <c r="C1311" s="14">
        <v>45723.0</v>
      </c>
      <c r="D1311" s="15" t="s">
        <v>39</v>
      </c>
      <c r="E1311" s="15" t="s">
        <v>10</v>
      </c>
      <c r="F1311" s="16">
        <v>2.0</v>
      </c>
      <c r="G1311" s="16">
        <v>100.0</v>
      </c>
      <c r="H1311" s="47">
        <f t="shared" si="68"/>
        <v>200</v>
      </c>
      <c r="I1311" s="48"/>
    </row>
    <row r="1312">
      <c r="A1312" s="41"/>
      <c r="B1312" s="42"/>
      <c r="C1312" s="7">
        <v>45723.0</v>
      </c>
      <c r="D1312" s="8" t="s">
        <v>39</v>
      </c>
      <c r="E1312" s="8" t="s">
        <v>12</v>
      </c>
      <c r="F1312" s="9">
        <v>2.0</v>
      </c>
      <c r="G1312" s="9">
        <v>100.0</v>
      </c>
      <c r="H1312" s="43">
        <f t="shared" si="68"/>
        <v>200</v>
      </c>
      <c r="I1312" s="44"/>
    </row>
    <row r="1313">
      <c r="A1313" s="45"/>
      <c r="B1313" s="46"/>
      <c r="C1313" s="14">
        <v>45723.0</v>
      </c>
      <c r="D1313" s="15" t="s">
        <v>39</v>
      </c>
      <c r="E1313" s="15" t="s">
        <v>13</v>
      </c>
      <c r="F1313" s="16">
        <v>2.0</v>
      </c>
      <c r="G1313" s="16">
        <v>100.0</v>
      </c>
      <c r="H1313" s="47">
        <f t="shared" si="68"/>
        <v>200</v>
      </c>
      <c r="I1313" s="48"/>
    </row>
    <row r="1314">
      <c r="A1314" s="41"/>
      <c r="B1314" s="42"/>
      <c r="C1314" s="7">
        <v>45723.0</v>
      </c>
      <c r="D1314" s="8" t="s">
        <v>23</v>
      </c>
      <c r="E1314" s="8" t="s">
        <v>10</v>
      </c>
      <c r="F1314" s="9">
        <v>0.5</v>
      </c>
      <c r="G1314" s="9">
        <v>100.0</v>
      </c>
      <c r="H1314" s="43">
        <f t="shared" si="68"/>
        <v>50</v>
      </c>
      <c r="I1314" s="44"/>
    </row>
    <row r="1315">
      <c r="A1315" s="45"/>
      <c r="B1315" s="46"/>
      <c r="C1315" s="14">
        <v>45723.0</v>
      </c>
      <c r="D1315" s="15" t="s">
        <v>23</v>
      </c>
      <c r="E1315" s="15" t="s">
        <v>12</v>
      </c>
      <c r="F1315" s="16">
        <v>0.5</v>
      </c>
      <c r="G1315" s="16">
        <v>100.0</v>
      </c>
      <c r="H1315" s="47">
        <f t="shared" si="68"/>
        <v>50</v>
      </c>
      <c r="I1315" s="48"/>
    </row>
    <row r="1316">
      <c r="A1316" s="41"/>
      <c r="B1316" s="42"/>
      <c r="C1316" s="7">
        <v>45723.0</v>
      </c>
      <c r="D1316" s="8" t="s">
        <v>23</v>
      </c>
      <c r="E1316" s="8" t="s">
        <v>13</v>
      </c>
      <c r="F1316" s="9">
        <v>0.5</v>
      </c>
      <c r="G1316" s="9">
        <v>100.0</v>
      </c>
      <c r="H1316" s="43">
        <f t="shared" si="68"/>
        <v>50</v>
      </c>
      <c r="I1316" s="44"/>
    </row>
    <row r="1317">
      <c r="A1317" s="45"/>
      <c r="B1317" s="46"/>
      <c r="C1317" s="14">
        <v>45723.0</v>
      </c>
      <c r="D1317" s="15" t="s">
        <v>23</v>
      </c>
      <c r="E1317" s="15" t="s">
        <v>32</v>
      </c>
      <c r="F1317" s="16">
        <v>0.5</v>
      </c>
      <c r="G1317" s="16">
        <v>100.0</v>
      </c>
      <c r="H1317" s="47">
        <f t="shared" si="68"/>
        <v>50</v>
      </c>
      <c r="I1317" s="48"/>
    </row>
    <row r="1318">
      <c r="A1318" s="41"/>
      <c r="B1318" s="42"/>
      <c r="C1318" s="7">
        <v>45723.0</v>
      </c>
      <c r="D1318" s="8" t="s">
        <v>64</v>
      </c>
      <c r="E1318" s="8" t="s">
        <v>10</v>
      </c>
      <c r="F1318" s="9">
        <v>0.5</v>
      </c>
      <c r="G1318" s="9">
        <v>100.0</v>
      </c>
      <c r="H1318" s="43">
        <f t="shared" si="68"/>
        <v>50</v>
      </c>
      <c r="I1318" s="44"/>
    </row>
    <row r="1319">
      <c r="A1319" s="45"/>
      <c r="B1319" s="46"/>
      <c r="C1319" s="14">
        <v>45723.0</v>
      </c>
      <c r="D1319" s="15" t="s">
        <v>64</v>
      </c>
      <c r="E1319" s="15" t="s">
        <v>12</v>
      </c>
      <c r="F1319" s="16">
        <v>0.5</v>
      </c>
      <c r="G1319" s="16">
        <v>100.0</v>
      </c>
      <c r="H1319" s="47">
        <f t="shared" si="68"/>
        <v>50</v>
      </c>
      <c r="I1319" s="48"/>
    </row>
    <row r="1320">
      <c r="A1320" s="41"/>
      <c r="B1320" s="42"/>
      <c r="C1320" s="7">
        <v>45723.0</v>
      </c>
      <c r="D1320" s="8" t="s">
        <v>64</v>
      </c>
      <c r="E1320" s="8" t="s">
        <v>19</v>
      </c>
      <c r="F1320" s="9">
        <v>0.5</v>
      </c>
      <c r="G1320" s="9">
        <v>100.0</v>
      </c>
      <c r="H1320" s="43">
        <f t="shared" si="68"/>
        <v>50</v>
      </c>
      <c r="I1320" s="44"/>
    </row>
    <row r="1321">
      <c r="A1321" s="45"/>
      <c r="B1321" s="46"/>
      <c r="C1321" s="14">
        <v>45723.0</v>
      </c>
      <c r="D1321" s="15" t="s">
        <v>47</v>
      </c>
      <c r="E1321" s="15" t="s">
        <v>10</v>
      </c>
      <c r="F1321" s="16">
        <v>1.0</v>
      </c>
      <c r="G1321" s="16">
        <v>100.0</v>
      </c>
      <c r="H1321" s="47">
        <f t="shared" si="68"/>
        <v>100</v>
      </c>
      <c r="I1321" s="48"/>
    </row>
    <row r="1322">
      <c r="A1322" s="41"/>
      <c r="B1322" s="42"/>
      <c r="C1322" s="7">
        <v>45723.0</v>
      </c>
      <c r="D1322" s="8" t="s">
        <v>47</v>
      </c>
      <c r="E1322" s="8" t="s">
        <v>12</v>
      </c>
      <c r="F1322" s="9">
        <v>1.0</v>
      </c>
      <c r="G1322" s="9">
        <v>100.0</v>
      </c>
      <c r="H1322" s="43">
        <f t="shared" si="68"/>
        <v>100</v>
      </c>
      <c r="I1322" s="44"/>
    </row>
    <row r="1323">
      <c r="A1323" s="45"/>
      <c r="B1323" s="46"/>
      <c r="C1323" s="14">
        <v>45723.0</v>
      </c>
      <c r="D1323" s="15" t="s">
        <v>47</v>
      </c>
      <c r="E1323" s="15" t="s">
        <v>13</v>
      </c>
      <c r="F1323" s="16">
        <v>1.0</v>
      </c>
      <c r="G1323" s="16">
        <v>100.0</v>
      </c>
      <c r="H1323" s="47">
        <f t="shared" si="68"/>
        <v>100</v>
      </c>
      <c r="I1323" s="48"/>
    </row>
    <row r="1324">
      <c r="A1324" s="41"/>
      <c r="B1324" s="42"/>
      <c r="C1324" s="7">
        <v>45723.0</v>
      </c>
      <c r="D1324" s="8" t="s">
        <v>31</v>
      </c>
      <c r="E1324" s="8" t="s">
        <v>10</v>
      </c>
      <c r="F1324" s="9">
        <v>2.0</v>
      </c>
      <c r="G1324" s="9">
        <v>100.0</v>
      </c>
      <c r="H1324" s="43">
        <f t="shared" si="68"/>
        <v>200</v>
      </c>
      <c r="I1324" s="44"/>
    </row>
    <row r="1325">
      <c r="A1325" s="45"/>
      <c r="B1325" s="46"/>
      <c r="C1325" s="14">
        <v>45723.0</v>
      </c>
      <c r="D1325" s="15" t="s">
        <v>31</v>
      </c>
      <c r="E1325" s="15" t="s">
        <v>12</v>
      </c>
      <c r="F1325" s="16">
        <v>2.0</v>
      </c>
      <c r="G1325" s="16">
        <v>100.0</v>
      </c>
      <c r="H1325" s="47">
        <f t="shared" si="68"/>
        <v>200</v>
      </c>
      <c r="I1325" s="48"/>
    </row>
    <row r="1326">
      <c r="A1326" s="41"/>
      <c r="B1326" s="42"/>
      <c r="C1326" s="7">
        <v>45723.0</v>
      </c>
      <c r="D1326" s="8" t="s">
        <v>31</v>
      </c>
      <c r="E1326" s="8" t="s">
        <v>19</v>
      </c>
      <c r="F1326" s="9">
        <v>2.0</v>
      </c>
      <c r="G1326" s="9">
        <v>100.0</v>
      </c>
      <c r="H1326" s="43">
        <f t="shared" si="68"/>
        <v>200</v>
      </c>
      <c r="I1326" s="44"/>
    </row>
    <row r="1327">
      <c r="A1327" s="45"/>
      <c r="B1327" s="46"/>
      <c r="C1327" s="14">
        <v>45723.0</v>
      </c>
      <c r="D1327" s="15" t="s">
        <v>45</v>
      </c>
      <c r="E1327" s="15" t="s">
        <v>10</v>
      </c>
      <c r="F1327" s="16">
        <v>1.0</v>
      </c>
      <c r="G1327" s="16">
        <v>100.0</v>
      </c>
      <c r="H1327" s="47">
        <f t="shared" si="68"/>
        <v>100</v>
      </c>
      <c r="I1327" s="48"/>
    </row>
    <row r="1328">
      <c r="A1328" s="41"/>
      <c r="B1328" s="42"/>
      <c r="C1328" s="7">
        <v>45723.0</v>
      </c>
      <c r="D1328" s="8" t="s">
        <v>45</v>
      </c>
      <c r="E1328" s="8" t="s">
        <v>12</v>
      </c>
      <c r="F1328" s="9">
        <v>1.0</v>
      </c>
      <c r="G1328" s="9">
        <v>100.0</v>
      </c>
      <c r="H1328" s="43">
        <f t="shared" si="68"/>
        <v>100</v>
      </c>
      <c r="I1328" s="44"/>
    </row>
    <row r="1329">
      <c r="A1329" s="12"/>
      <c r="B1329" s="13"/>
      <c r="C1329" s="34">
        <v>45724.0</v>
      </c>
      <c r="D1329" s="38" t="s">
        <v>57</v>
      </c>
      <c r="E1329" s="39" t="s">
        <v>19</v>
      </c>
      <c r="F1329" s="40">
        <v>5.0</v>
      </c>
      <c r="G1329" s="40">
        <v>100.0</v>
      </c>
      <c r="H1329" s="36">
        <v>500.0</v>
      </c>
      <c r="I1329" s="23" t="s">
        <v>30</v>
      </c>
    </row>
    <row r="1330">
      <c r="A1330" s="5"/>
      <c r="B1330" s="6"/>
      <c r="C1330" s="29">
        <v>45724.0</v>
      </c>
      <c r="D1330" s="37" t="s">
        <v>55</v>
      </c>
      <c r="E1330" s="27" t="s">
        <v>63</v>
      </c>
      <c r="F1330" s="32">
        <v>0.5</v>
      </c>
      <c r="G1330" s="32">
        <v>200.0</v>
      </c>
      <c r="H1330" s="33">
        <v>100.0</v>
      </c>
      <c r="I1330" s="24" t="s">
        <v>30</v>
      </c>
    </row>
    <row r="1331">
      <c r="A1331" s="45"/>
      <c r="B1331" s="46"/>
      <c r="C1331" s="14">
        <v>45724.0</v>
      </c>
      <c r="D1331" s="15" t="s">
        <v>47</v>
      </c>
      <c r="E1331" s="15" t="s">
        <v>10</v>
      </c>
      <c r="F1331" s="16">
        <v>1.0</v>
      </c>
      <c r="G1331" s="16">
        <v>100.0</v>
      </c>
      <c r="H1331" s="47">
        <f t="shared" ref="H1331:H1342" si="69">F1331*G1331</f>
        <v>100</v>
      </c>
      <c r="I1331" s="48"/>
    </row>
    <row r="1332">
      <c r="A1332" s="41"/>
      <c r="B1332" s="42"/>
      <c r="C1332" s="7">
        <v>45724.0</v>
      </c>
      <c r="D1332" s="8" t="s">
        <v>47</v>
      </c>
      <c r="E1332" s="8" t="s">
        <v>12</v>
      </c>
      <c r="F1332" s="9">
        <v>1.0</v>
      </c>
      <c r="G1332" s="9">
        <v>100.0</v>
      </c>
      <c r="H1332" s="43">
        <f t="shared" si="69"/>
        <v>100</v>
      </c>
      <c r="I1332" s="44"/>
    </row>
    <row r="1333">
      <c r="A1333" s="45"/>
      <c r="B1333" s="46"/>
      <c r="C1333" s="14">
        <v>45724.0</v>
      </c>
      <c r="D1333" s="15" t="s">
        <v>47</v>
      </c>
      <c r="E1333" s="15" t="s">
        <v>13</v>
      </c>
      <c r="F1333" s="16">
        <v>1.0</v>
      </c>
      <c r="G1333" s="16">
        <v>100.0</v>
      </c>
      <c r="H1333" s="47">
        <f t="shared" si="69"/>
        <v>100</v>
      </c>
      <c r="I1333" s="48"/>
    </row>
    <row r="1334">
      <c r="A1334" s="41"/>
      <c r="B1334" s="42"/>
      <c r="C1334" s="7">
        <v>45724.0</v>
      </c>
      <c r="D1334" s="8" t="s">
        <v>23</v>
      </c>
      <c r="E1334" s="8" t="s">
        <v>10</v>
      </c>
      <c r="F1334" s="9">
        <v>0.25</v>
      </c>
      <c r="G1334" s="9">
        <v>100.0</v>
      </c>
      <c r="H1334" s="43">
        <f t="shared" si="69"/>
        <v>25</v>
      </c>
      <c r="I1334" s="44"/>
    </row>
    <row r="1335">
      <c r="A1335" s="45"/>
      <c r="B1335" s="46"/>
      <c r="C1335" s="14">
        <v>45724.0</v>
      </c>
      <c r="D1335" s="15" t="s">
        <v>23</v>
      </c>
      <c r="E1335" s="15" t="s">
        <v>12</v>
      </c>
      <c r="F1335" s="16">
        <v>0.25</v>
      </c>
      <c r="G1335" s="16">
        <v>100.0</v>
      </c>
      <c r="H1335" s="47">
        <f t="shared" si="69"/>
        <v>25</v>
      </c>
      <c r="I1335" s="48"/>
    </row>
    <row r="1336">
      <c r="A1336" s="41"/>
      <c r="B1336" s="42"/>
      <c r="C1336" s="7">
        <v>45724.0</v>
      </c>
      <c r="D1336" s="8" t="s">
        <v>23</v>
      </c>
      <c r="E1336" s="8" t="s">
        <v>13</v>
      </c>
      <c r="F1336" s="9">
        <v>0.25</v>
      </c>
      <c r="G1336" s="9">
        <v>100.0</v>
      </c>
      <c r="H1336" s="43">
        <f t="shared" si="69"/>
        <v>25</v>
      </c>
      <c r="I1336" s="44"/>
    </row>
    <row r="1337">
      <c r="A1337" s="45"/>
      <c r="B1337" s="46"/>
      <c r="C1337" s="14">
        <v>45724.0</v>
      </c>
      <c r="D1337" s="15" t="s">
        <v>23</v>
      </c>
      <c r="E1337" s="15" t="s">
        <v>32</v>
      </c>
      <c r="F1337" s="16">
        <v>0.25</v>
      </c>
      <c r="G1337" s="16">
        <v>100.0</v>
      </c>
      <c r="H1337" s="47">
        <f t="shared" si="69"/>
        <v>25</v>
      </c>
      <c r="I1337" s="48"/>
    </row>
    <row r="1338">
      <c r="A1338" s="41"/>
      <c r="B1338" s="42"/>
      <c r="C1338" s="7">
        <v>45724.0</v>
      </c>
      <c r="D1338" s="8" t="s">
        <v>42</v>
      </c>
      <c r="E1338" s="8" t="s">
        <v>19</v>
      </c>
      <c r="F1338" s="9">
        <v>0.9</v>
      </c>
      <c r="G1338" s="9">
        <v>100.0</v>
      </c>
      <c r="H1338" s="43">
        <f t="shared" si="69"/>
        <v>90</v>
      </c>
      <c r="I1338" s="44"/>
    </row>
    <row r="1339">
      <c r="A1339" s="45"/>
      <c r="B1339" s="46"/>
      <c r="C1339" s="14">
        <v>45724.0</v>
      </c>
      <c r="D1339" s="15" t="s">
        <v>42</v>
      </c>
      <c r="E1339" s="15" t="s">
        <v>12</v>
      </c>
      <c r="F1339" s="16">
        <v>0.9</v>
      </c>
      <c r="G1339" s="16">
        <v>100.0</v>
      </c>
      <c r="H1339" s="47">
        <f t="shared" si="69"/>
        <v>90</v>
      </c>
      <c r="I1339" s="48"/>
    </row>
    <row r="1340">
      <c r="A1340" s="41"/>
      <c r="B1340" s="42"/>
      <c r="C1340" s="7">
        <v>45724.0</v>
      </c>
      <c r="D1340" s="8" t="s">
        <v>55</v>
      </c>
      <c r="E1340" s="8" t="s">
        <v>10</v>
      </c>
      <c r="F1340" s="9">
        <v>1.0</v>
      </c>
      <c r="G1340" s="9">
        <v>100.0</v>
      </c>
      <c r="H1340" s="43">
        <f t="shared" si="69"/>
        <v>100</v>
      </c>
      <c r="I1340" s="44"/>
    </row>
    <row r="1341">
      <c r="A1341" s="45"/>
      <c r="B1341" s="46"/>
      <c r="C1341" s="14">
        <v>45724.0</v>
      </c>
      <c r="D1341" s="15" t="s">
        <v>55</v>
      </c>
      <c r="E1341" s="15" t="s">
        <v>12</v>
      </c>
      <c r="F1341" s="16">
        <v>1.0</v>
      </c>
      <c r="G1341" s="16">
        <v>100.0</v>
      </c>
      <c r="H1341" s="47">
        <f t="shared" si="69"/>
        <v>100</v>
      </c>
      <c r="I1341" s="48"/>
    </row>
    <row r="1342">
      <c r="A1342" s="41"/>
      <c r="B1342" s="42"/>
      <c r="C1342" s="7">
        <v>45724.0</v>
      </c>
      <c r="D1342" s="8" t="s">
        <v>55</v>
      </c>
      <c r="E1342" s="8" t="s">
        <v>19</v>
      </c>
      <c r="F1342" s="9">
        <v>1.0</v>
      </c>
      <c r="G1342" s="9">
        <v>100.0</v>
      </c>
      <c r="H1342" s="43">
        <f t="shared" si="69"/>
        <v>100</v>
      </c>
      <c r="I1342" s="44"/>
    </row>
    <row r="1343">
      <c r="A1343" s="12"/>
      <c r="B1343" s="13"/>
      <c r="C1343" s="34">
        <v>45725.0</v>
      </c>
      <c r="D1343" s="38" t="s">
        <v>31</v>
      </c>
      <c r="E1343" s="39" t="s">
        <v>19</v>
      </c>
      <c r="F1343" s="40">
        <v>2.0</v>
      </c>
      <c r="G1343" s="40">
        <v>100.0</v>
      </c>
      <c r="H1343" s="36">
        <v>200.0</v>
      </c>
      <c r="I1343" s="23" t="s">
        <v>11</v>
      </c>
    </row>
    <row r="1344">
      <c r="A1344" s="41"/>
      <c r="B1344" s="42"/>
      <c r="C1344" s="7">
        <v>45725.0</v>
      </c>
      <c r="D1344" s="8" t="s">
        <v>42</v>
      </c>
      <c r="E1344" s="8" t="s">
        <v>19</v>
      </c>
      <c r="F1344" s="9">
        <v>0.9</v>
      </c>
      <c r="G1344" s="9">
        <v>100.0</v>
      </c>
      <c r="H1344" s="43">
        <f t="shared" ref="H1344:H1352" si="70">F1344*G1344</f>
        <v>90</v>
      </c>
      <c r="I1344" s="44"/>
    </row>
    <row r="1345">
      <c r="A1345" s="45"/>
      <c r="B1345" s="46"/>
      <c r="C1345" s="14">
        <v>45725.0</v>
      </c>
      <c r="D1345" s="15" t="s">
        <v>42</v>
      </c>
      <c r="E1345" s="15" t="s">
        <v>12</v>
      </c>
      <c r="F1345" s="16">
        <v>0.9</v>
      </c>
      <c r="G1345" s="16">
        <v>100.0</v>
      </c>
      <c r="H1345" s="47">
        <f t="shared" si="70"/>
        <v>90</v>
      </c>
      <c r="I1345" s="48"/>
    </row>
    <row r="1346">
      <c r="A1346" s="41"/>
      <c r="B1346" s="42"/>
      <c r="C1346" s="7">
        <v>45725.0</v>
      </c>
      <c r="D1346" s="8" t="s">
        <v>41</v>
      </c>
      <c r="E1346" s="8" t="s">
        <v>10</v>
      </c>
      <c r="F1346" s="9">
        <v>0.5</v>
      </c>
      <c r="G1346" s="9">
        <v>100.0</v>
      </c>
      <c r="H1346" s="43">
        <f t="shared" si="70"/>
        <v>50</v>
      </c>
      <c r="I1346" s="44"/>
    </row>
    <row r="1347">
      <c r="A1347" s="45"/>
      <c r="B1347" s="46"/>
      <c r="C1347" s="14">
        <v>45725.0</v>
      </c>
      <c r="D1347" s="15" t="s">
        <v>41</v>
      </c>
      <c r="E1347" s="15" t="s">
        <v>12</v>
      </c>
      <c r="F1347" s="16">
        <v>0.5</v>
      </c>
      <c r="G1347" s="16">
        <v>100.0</v>
      </c>
      <c r="H1347" s="47">
        <f t="shared" si="70"/>
        <v>50</v>
      </c>
      <c r="I1347" s="48"/>
    </row>
    <row r="1348">
      <c r="A1348" s="41"/>
      <c r="B1348" s="42"/>
      <c r="C1348" s="7">
        <v>45725.0</v>
      </c>
      <c r="D1348" s="8" t="s">
        <v>18</v>
      </c>
      <c r="E1348" s="8" t="s">
        <v>32</v>
      </c>
      <c r="F1348" s="9">
        <v>1.0</v>
      </c>
      <c r="G1348" s="9">
        <v>100.0</v>
      </c>
      <c r="H1348" s="43">
        <f t="shared" si="70"/>
        <v>100</v>
      </c>
      <c r="I1348" s="44"/>
    </row>
    <row r="1349">
      <c r="A1349" s="45"/>
      <c r="B1349" s="46"/>
      <c r="C1349" s="14">
        <v>45725.0</v>
      </c>
      <c r="D1349" s="15" t="s">
        <v>18</v>
      </c>
      <c r="E1349" s="15" t="s">
        <v>13</v>
      </c>
      <c r="F1349" s="16">
        <v>1.0</v>
      </c>
      <c r="G1349" s="16">
        <v>100.0</v>
      </c>
      <c r="H1349" s="47">
        <f t="shared" si="70"/>
        <v>100</v>
      </c>
      <c r="I1349" s="48"/>
    </row>
    <row r="1350">
      <c r="A1350" s="41"/>
      <c r="B1350" s="42"/>
      <c r="C1350" s="7">
        <v>45725.0</v>
      </c>
      <c r="D1350" s="8" t="s">
        <v>36</v>
      </c>
      <c r="E1350" s="8" t="s">
        <v>10</v>
      </c>
      <c r="F1350" s="9">
        <v>1.33</v>
      </c>
      <c r="G1350" s="9">
        <v>100.0</v>
      </c>
      <c r="H1350" s="43">
        <f t="shared" si="70"/>
        <v>133</v>
      </c>
      <c r="I1350" s="44"/>
    </row>
    <row r="1351">
      <c r="A1351" s="45"/>
      <c r="B1351" s="46"/>
      <c r="C1351" s="14">
        <v>45725.0</v>
      </c>
      <c r="D1351" s="15" t="s">
        <v>36</v>
      </c>
      <c r="E1351" s="15" t="s">
        <v>12</v>
      </c>
      <c r="F1351" s="16">
        <v>1.33</v>
      </c>
      <c r="G1351" s="16">
        <v>100.0</v>
      </c>
      <c r="H1351" s="47">
        <f t="shared" si="70"/>
        <v>133</v>
      </c>
      <c r="I1351" s="48"/>
    </row>
    <row r="1352">
      <c r="A1352" s="41"/>
      <c r="B1352" s="42"/>
      <c r="C1352" s="7">
        <v>45725.0</v>
      </c>
      <c r="D1352" s="8" t="s">
        <v>36</v>
      </c>
      <c r="E1352" s="8" t="s">
        <v>32</v>
      </c>
      <c r="F1352" s="9">
        <v>1.33</v>
      </c>
      <c r="G1352" s="9">
        <v>100.0</v>
      </c>
      <c r="H1352" s="43">
        <f t="shared" si="70"/>
        <v>133</v>
      </c>
      <c r="I1352" s="44"/>
    </row>
    <row r="1353">
      <c r="A1353" s="12"/>
      <c r="B1353" s="13"/>
      <c r="C1353" s="34">
        <v>45727.0</v>
      </c>
      <c r="D1353" s="35" t="s">
        <v>24</v>
      </c>
      <c r="E1353" s="25" t="s">
        <v>32</v>
      </c>
      <c r="F1353" s="40">
        <v>1.0</v>
      </c>
      <c r="G1353" s="40">
        <v>120.0</v>
      </c>
      <c r="H1353" s="36">
        <v>120.0</v>
      </c>
      <c r="I1353" s="23" t="s">
        <v>30</v>
      </c>
    </row>
    <row r="1354">
      <c r="A1354" s="5"/>
      <c r="B1354" s="6"/>
      <c r="C1354" s="29">
        <v>45727.0</v>
      </c>
      <c r="D1354" s="37" t="s">
        <v>24</v>
      </c>
      <c r="E1354" s="27" t="s">
        <v>63</v>
      </c>
      <c r="F1354" s="32">
        <v>0.5</v>
      </c>
      <c r="G1354" s="32">
        <v>240.0</v>
      </c>
      <c r="H1354" s="33">
        <v>120.0</v>
      </c>
      <c r="I1354" s="24" t="s">
        <v>30</v>
      </c>
    </row>
    <row r="1355">
      <c r="A1355" s="12"/>
      <c r="B1355" s="13"/>
      <c r="C1355" s="34">
        <v>45727.0</v>
      </c>
      <c r="D1355" s="38" t="s">
        <v>52</v>
      </c>
      <c r="E1355" s="25" t="s">
        <v>32</v>
      </c>
      <c r="F1355" s="40">
        <v>1.0</v>
      </c>
      <c r="G1355" s="40">
        <v>120.0</v>
      </c>
      <c r="H1355" s="36">
        <v>120.0</v>
      </c>
      <c r="I1355" s="23" t="s">
        <v>11</v>
      </c>
    </row>
    <row r="1356">
      <c r="A1356" s="5"/>
      <c r="B1356" s="6"/>
      <c r="C1356" s="29">
        <v>45727.0</v>
      </c>
      <c r="D1356" s="30" t="s">
        <v>21</v>
      </c>
      <c r="E1356" s="27" t="s">
        <v>63</v>
      </c>
      <c r="F1356" s="32">
        <v>0.2</v>
      </c>
      <c r="G1356" s="32">
        <v>240.0</v>
      </c>
      <c r="H1356" s="33">
        <v>48.0</v>
      </c>
      <c r="I1356" s="24" t="s">
        <v>11</v>
      </c>
    </row>
    <row r="1357">
      <c r="A1357" s="12"/>
      <c r="B1357" s="13"/>
      <c r="C1357" s="34">
        <v>45727.0</v>
      </c>
      <c r="D1357" s="38" t="s">
        <v>49</v>
      </c>
      <c r="E1357" s="25" t="s">
        <v>32</v>
      </c>
      <c r="F1357" s="40">
        <v>1.0</v>
      </c>
      <c r="G1357" s="40">
        <v>120.0</v>
      </c>
      <c r="H1357" s="36">
        <v>120.0</v>
      </c>
      <c r="I1357" s="23" t="s">
        <v>11</v>
      </c>
    </row>
    <row r="1358">
      <c r="A1358" s="41"/>
      <c r="B1358" s="42"/>
      <c r="C1358" s="7">
        <v>45727.0</v>
      </c>
      <c r="D1358" s="8" t="s">
        <v>24</v>
      </c>
      <c r="E1358" s="8" t="s">
        <v>13</v>
      </c>
      <c r="F1358" s="9">
        <v>1.25</v>
      </c>
      <c r="G1358" s="9">
        <v>100.0</v>
      </c>
      <c r="H1358" s="43">
        <f t="shared" ref="H1358:H1385" si="71">F1358*G1358</f>
        <v>125</v>
      </c>
      <c r="I1358" s="44"/>
    </row>
    <row r="1359">
      <c r="A1359" s="45"/>
      <c r="B1359" s="46"/>
      <c r="C1359" s="14">
        <v>45727.0</v>
      </c>
      <c r="D1359" s="15" t="s">
        <v>24</v>
      </c>
      <c r="E1359" s="15" t="s">
        <v>12</v>
      </c>
      <c r="F1359" s="16">
        <v>1.25</v>
      </c>
      <c r="G1359" s="16">
        <v>100.0</v>
      </c>
      <c r="H1359" s="47">
        <f t="shared" si="71"/>
        <v>125</v>
      </c>
      <c r="I1359" s="48"/>
    </row>
    <row r="1360">
      <c r="A1360" s="41"/>
      <c r="B1360" s="42"/>
      <c r="C1360" s="7">
        <v>45727.0</v>
      </c>
      <c r="D1360" s="8" t="s">
        <v>23</v>
      </c>
      <c r="E1360" s="8" t="s">
        <v>10</v>
      </c>
      <c r="F1360" s="9">
        <v>0.5</v>
      </c>
      <c r="G1360" s="9">
        <v>100.0</v>
      </c>
      <c r="H1360" s="43">
        <f t="shared" si="71"/>
        <v>50</v>
      </c>
      <c r="I1360" s="44"/>
    </row>
    <row r="1361">
      <c r="A1361" s="45"/>
      <c r="B1361" s="46"/>
      <c r="C1361" s="14">
        <v>45727.0</v>
      </c>
      <c r="D1361" s="15" t="s">
        <v>23</v>
      </c>
      <c r="E1361" s="15" t="s">
        <v>12</v>
      </c>
      <c r="F1361" s="16">
        <v>0.5</v>
      </c>
      <c r="G1361" s="16">
        <v>100.0</v>
      </c>
      <c r="H1361" s="47">
        <f t="shared" si="71"/>
        <v>50</v>
      </c>
      <c r="I1361" s="48"/>
    </row>
    <row r="1362">
      <c r="A1362" s="41"/>
      <c r="B1362" s="42"/>
      <c r="C1362" s="7">
        <v>45727.0</v>
      </c>
      <c r="D1362" s="8" t="s">
        <v>23</v>
      </c>
      <c r="E1362" s="8" t="s">
        <v>13</v>
      </c>
      <c r="F1362" s="9">
        <v>0.5</v>
      </c>
      <c r="G1362" s="9">
        <v>100.0</v>
      </c>
      <c r="H1362" s="43">
        <f t="shared" si="71"/>
        <v>50</v>
      </c>
      <c r="I1362" s="44"/>
    </row>
    <row r="1363">
      <c r="A1363" s="45"/>
      <c r="B1363" s="46"/>
      <c r="C1363" s="14">
        <v>45727.0</v>
      </c>
      <c r="D1363" s="15" t="s">
        <v>23</v>
      </c>
      <c r="E1363" s="15" t="s">
        <v>32</v>
      </c>
      <c r="F1363" s="16">
        <v>0.5</v>
      </c>
      <c r="G1363" s="16">
        <v>100.0</v>
      </c>
      <c r="H1363" s="47">
        <f t="shared" si="71"/>
        <v>50</v>
      </c>
      <c r="I1363" s="48"/>
    </row>
    <row r="1364">
      <c r="A1364" s="41"/>
      <c r="B1364" s="42"/>
      <c r="C1364" s="7">
        <v>45727.0</v>
      </c>
      <c r="D1364" s="8" t="s">
        <v>52</v>
      </c>
      <c r="E1364" s="8" t="s">
        <v>10</v>
      </c>
      <c r="F1364" s="9">
        <v>1.0</v>
      </c>
      <c r="G1364" s="9">
        <v>100.0</v>
      </c>
      <c r="H1364" s="43">
        <f t="shared" si="71"/>
        <v>100</v>
      </c>
      <c r="I1364" s="44"/>
    </row>
    <row r="1365">
      <c r="A1365" s="45"/>
      <c r="B1365" s="46"/>
      <c r="C1365" s="14">
        <v>45727.0</v>
      </c>
      <c r="D1365" s="15" t="s">
        <v>52</v>
      </c>
      <c r="E1365" s="15" t="s">
        <v>12</v>
      </c>
      <c r="F1365" s="16">
        <v>1.0</v>
      </c>
      <c r="G1365" s="16">
        <v>100.0</v>
      </c>
      <c r="H1365" s="47">
        <f t="shared" si="71"/>
        <v>100</v>
      </c>
      <c r="I1365" s="48"/>
    </row>
    <row r="1366">
      <c r="A1366" s="41"/>
      <c r="B1366" s="42"/>
      <c r="C1366" s="7">
        <v>45727.0</v>
      </c>
      <c r="D1366" s="8" t="s">
        <v>52</v>
      </c>
      <c r="E1366" s="8" t="s">
        <v>13</v>
      </c>
      <c r="F1366" s="9">
        <v>1.0</v>
      </c>
      <c r="G1366" s="9">
        <v>100.0</v>
      </c>
      <c r="H1366" s="43">
        <f t="shared" si="71"/>
        <v>100</v>
      </c>
      <c r="I1366" s="44"/>
    </row>
    <row r="1367">
      <c r="A1367" s="45"/>
      <c r="B1367" s="46"/>
      <c r="C1367" s="14">
        <v>45727.0</v>
      </c>
      <c r="D1367" s="15" t="s">
        <v>52</v>
      </c>
      <c r="E1367" s="15" t="s">
        <v>38</v>
      </c>
      <c r="F1367" s="16">
        <v>1.0</v>
      </c>
      <c r="G1367" s="16">
        <v>100.0</v>
      </c>
      <c r="H1367" s="47">
        <f t="shared" si="71"/>
        <v>100</v>
      </c>
      <c r="I1367" s="48"/>
    </row>
    <row r="1368">
      <c r="A1368" s="41"/>
      <c r="B1368" s="42"/>
      <c r="C1368" s="7">
        <v>45727.0</v>
      </c>
      <c r="D1368" s="8" t="s">
        <v>60</v>
      </c>
      <c r="E1368" s="8" t="s">
        <v>13</v>
      </c>
      <c r="F1368" s="9">
        <v>0.5</v>
      </c>
      <c r="G1368" s="9">
        <v>100.0</v>
      </c>
      <c r="H1368" s="43">
        <f t="shared" si="71"/>
        <v>50</v>
      </c>
      <c r="I1368" s="44"/>
    </row>
    <row r="1369">
      <c r="A1369" s="45"/>
      <c r="B1369" s="46"/>
      <c r="C1369" s="14">
        <v>45727.0</v>
      </c>
      <c r="D1369" s="15" t="s">
        <v>60</v>
      </c>
      <c r="E1369" s="15" t="s">
        <v>12</v>
      </c>
      <c r="F1369" s="16">
        <v>0.5</v>
      </c>
      <c r="G1369" s="16">
        <v>100.0</v>
      </c>
      <c r="H1369" s="47">
        <f t="shared" si="71"/>
        <v>50</v>
      </c>
      <c r="I1369" s="48"/>
    </row>
    <row r="1370">
      <c r="A1370" s="41"/>
      <c r="B1370" s="42"/>
      <c r="C1370" s="7">
        <v>45727.0</v>
      </c>
      <c r="D1370" s="8" t="s">
        <v>60</v>
      </c>
      <c r="E1370" s="8" t="s">
        <v>10</v>
      </c>
      <c r="F1370" s="9">
        <v>0.5</v>
      </c>
      <c r="G1370" s="9">
        <v>100.0</v>
      </c>
      <c r="H1370" s="43">
        <f t="shared" si="71"/>
        <v>50</v>
      </c>
      <c r="I1370" s="44"/>
    </row>
    <row r="1371">
      <c r="A1371" s="45"/>
      <c r="B1371" s="46"/>
      <c r="C1371" s="14">
        <v>45727.0</v>
      </c>
      <c r="D1371" s="15" t="s">
        <v>60</v>
      </c>
      <c r="E1371" s="15" t="s">
        <v>32</v>
      </c>
      <c r="F1371" s="16">
        <v>0.5</v>
      </c>
      <c r="G1371" s="16">
        <v>100.0</v>
      </c>
      <c r="H1371" s="47">
        <f t="shared" si="71"/>
        <v>50</v>
      </c>
      <c r="I1371" s="48"/>
    </row>
    <row r="1372">
      <c r="A1372" s="41"/>
      <c r="B1372" s="42"/>
      <c r="C1372" s="7">
        <v>45727.0</v>
      </c>
      <c r="D1372" s="8" t="s">
        <v>68</v>
      </c>
      <c r="E1372" s="8" t="s">
        <v>13</v>
      </c>
      <c r="F1372" s="9">
        <v>1.0</v>
      </c>
      <c r="G1372" s="9">
        <v>100.0</v>
      </c>
      <c r="H1372" s="43">
        <f t="shared" si="71"/>
        <v>100</v>
      </c>
      <c r="I1372" s="44"/>
    </row>
    <row r="1373">
      <c r="A1373" s="45"/>
      <c r="B1373" s="46"/>
      <c r="C1373" s="14">
        <v>45727.0</v>
      </c>
      <c r="D1373" s="15" t="s">
        <v>68</v>
      </c>
      <c r="E1373" s="15" t="s">
        <v>32</v>
      </c>
      <c r="F1373" s="16">
        <v>1.0</v>
      </c>
      <c r="G1373" s="16">
        <v>100.0</v>
      </c>
      <c r="H1373" s="47">
        <f t="shared" si="71"/>
        <v>100</v>
      </c>
      <c r="I1373" s="48"/>
    </row>
    <row r="1374">
      <c r="A1374" s="41"/>
      <c r="B1374" s="42"/>
      <c r="C1374" s="7">
        <v>45727.0</v>
      </c>
      <c r="D1374" s="8" t="s">
        <v>36</v>
      </c>
      <c r="E1374" s="8" t="s">
        <v>10</v>
      </c>
      <c r="F1374" s="9">
        <v>1.5</v>
      </c>
      <c r="G1374" s="9">
        <v>100.0</v>
      </c>
      <c r="H1374" s="43">
        <f t="shared" si="71"/>
        <v>150</v>
      </c>
      <c r="I1374" s="44"/>
    </row>
    <row r="1375">
      <c r="A1375" s="45"/>
      <c r="B1375" s="46"/>
      <c r="C1375" s="14">
        <v>45727.0</v>
      </c>
      <c r="D1375" s="15" t="s">
        <v>36</v>
      </c>
      <c r="E1375" s="15" t="s">
        <v>12</v>
      </c>
      <c r="F1375" s="16">
        <v>1.5</v>
      </c>
      <c r="G1375" s="16">
        <v>100.0</v>
      </c>
      <c r="H1375" s="47">
        <f t="shared" si="71"/>
        <v>150</v>
      </c>
      <c r="I1375" s="48"/>
    </row>
    <row r="1376">
      <c r="A1376" s="41"/>
      <c r="B1376" s="42"/>
      <c r="C1376" s="7">
        <v>45727.0</v>
      </c>
      <c r="D1376" s="8" t="s">
        <v>47</v>
      </c>
      <c r="E1376" s="8" t="s">
        <v>10</v>
      </c>
      <c r="F1376" s="9">
        <v>1.0</v>
      </c>
      <c r="G1376" s="9">
        <v>100.0</v>
      </c>
      <c r="H1376" s="43">
        <f t="shared" si="71"/>
        <v>100</v>
      </c>
      <c r="I1376" s="44"/>
    </row>
    <row r="1377">
      <c r="A1377" s="45"/>
      <c r="B1377" s="46"/>
      <c r="C1377" s="14">
        <v>45727.0</v>
      </c>
      <c r="D1377" s="15" t="s">
        <v>47</v>
      </c>
      <c r="E1377" s="15" t="s">
        <v>12</v>
      </c>
      <c r="F1377" s="16">
        <v>1.0</v>
      </c>
      <c r="G1377" s="16">
        <v>100.0</v>
      </c>
      <c r="H1377" s="47">
        <f t="shared" si="71"/>
        <v>100</v>
      </c>
      <c r="I1377" s="48"/>
    </row>
    <row r="1378">
      <c r="A1378" s="41"/>
      <c r="B1378" s="42"/>
      <c r="C1378" s="7">
        <v>45727.0</v>
      </c>
      <c r="D1378" s="8" t="s">
        <v>45</v>
      </c>
      <c r="E1378" s="8" t="s">
        <v>13</v>
      </c>
      <c r="F1378" s="9">
        <v>1.0</v>
      </c>
      <c r="G1378" s="9">
        <v>100.0</v>
      </c>
      <c r="H1378" s="43">
        <f t="shared" si="71"/>
        <v>100</v>
      </c>
      <c r="I1378" s="44"/>
    </row>
    <row r="1379">
      <c r="A1379" s="45"/>
      <c r="B1379" s="46"/>
      <c r="C1379" s="14">
        <v>45727.0</v>
      </c>
      <c r="D1379" s="15" t="s">
        <v>45</v>
      </c>
      <c r="E1379" s="15" t="s">
        <v>10</v>
      </c>
      <c r="F1379" s="16">
        <v>1.0</v>
      </c>
      <c r="G1379" s="16">
        <v>100.0</v>
      </c>
      <c r="H1379" s="47">
        <f t="shared" si="71"/>
        <v>100</v>
      </c>
      <c r="I1379" s="48"/>
    </row>
    <row r="1380">
      <c r="A1380" s="41"/>
      <c r="B1380" s="42"/>
      <c r="C1380" s="7">
        <v>45727.0</v>
      </c>
      <c r="D1380" s="8" t="s">
        <v>45</v>
      </c>
      <c r="E1380" s="8" t="s">
        <v>12</v>
      </c>
      <c r="F1380" s="9">
        <v>1.0</v>
      </c>
      <c r="G1380" s="9">
        <v>100.0</v>
      </c>
      <c r="H1380" s="43">
        <f t="shared" si="71"/>
        <v>100</v>
      </c>
      <c r="I1380" s="44"/>
    </row>
    <row r="1381">
      <c r="A1381" s="45"/>
      <c r="B1381" s="46"/>
      <c r="C1381" s="14">
        <v>45727.0</v>
      </c>
      <c r="D1381" s="15" t="s">
        <v>31</v>
      </c>
      <c r="E1381" s="15" t="s">
        <v>19</v>
      </c>
      <c r="F1381" s="16">
        <v>2.67</v>
      </c>
      <c r="G1381" s="16">
        <v>100.0</v>
      </c>
      <c r="H1381" s="47">
        <f t="shared" si="71"/>
        <v>267</v>
      </c>
      <c r="I1381" s="48"/>
    </row>
    <row r="1382">
      <c r="A1382" s="41"/>
      <c r="B1382" s="42"/>
      <c r="C1382" s="7">
        <v>45727.0</v>
      </c>
      <c r="D1382" s="8" t="s">
        <v>31</v>
      </c>
      <c r="E1382" s="8" t="s">
        <v>10</v>
      </c>
      <c r="F1382" s="9">
        <v>2.67</v>
      </c>
      <c r="G1382" s="9">
        <v>100.0</v>
      </c>
      <c r="H1382" s="43">
        <f t="shared" si="71"/>
        <v>267</v>
      </c>
      <c r="I1382" s="44"/>
    </row>
    <row r="1383">
      <c r="A1383" s="45"/>
      <c r="B1383" s="46"/>
      <c r="C1383" s="14">
        <v>45727.0</v>
      </c>
      <c r="D1383" s="15" t="s">
        <v>31</v>
      </c>
      <c r="E1383" s="15" t="s">
        <v>12</v>
      </c>
      <c r="F1383" s="16">
        <v>2.67</v>
      </c>
      <c r="G1383" s="16">
        <v>100.0</v>
      </c>
      <c r="H1383" s="47">
        <f t="shared" si="71"/>
        <v>267</v>
      </c>
      <c r="I1383" s="48"/>
    </row>
    <row r="1384">
      <c r="A1384" s="41"/>
      <c r="B1384" s="42"/>
      <c r="C1384" s="7">
        <v>45727.0</v>
      </c>
      <c r="D1384" s="8" t="s">
        <v>49</v>
      </c>
      <c r="E1384" s="8" t="s">
        <v>13</v>
      </c>
      <c r="F1384" s="9">
        <v>1.0</v>
      </c>
      <c r="G1384" s="9">
        <v>100.0</v>
      </c>
      <c r="H1384" s="43">
        <f t="shared" si="71"/>
        <v>100</v>
      </c>
      <c r="I1384" s="44"/>
    </row>
    <row r="1385">
      <c r="A1385" s="45"/>
      <c r="B1385" s="46"/>
      <c r="C1385" s="14">
        <v>45727.0</v>
      </c>
      <c r="D1385" s="15" t="s">
        <v>49</v>
      </c>
      <c r="E1385" s="15" t="s">
        <v>12</v>
      </c>
      <c r="F1385" s="16">
        <v>1.0</v>
      </c>
      <c r="G1385" s="16">
        <v>100.0</v>
      </c>
      <c r="H1385" s="47">
        <f t="shared" si="71"/>
        <v>100</v>
      </c>
      <c r="I1385" s="48"/>
    </row>
    <row r="1386">
      <c r="A1386" s="5"/>
      <c r="B1386" s="6"/>
      <c r="C1386" s="29">
        <v>45728.0</v>
      </c>
      <c r="D1386" s="30" t="s">
        <v>39</v>
      </c>
      <c r="E1386" s="27" t="s">
        <v>32</v>
      </c>
      <c r="F1386" s="32">
        <v>1.0</v>
      </c>
      <c r="G1386" s="32">
        <v>120.0</v>
      </c>
      <c r="H1386" s="33">
        <v>120.0</v>
      </c>
      <c r="I1386" s="24" t="s">
        <v>16</v>
      </c>
    </row>
    <row r="1387">
      <c r="A1387" s="12"/>
      <c r="B1387" s="13"/>
      <c r="C1387" s="34">
        <v>45728.0</v>
      </c>
      <c r="D1387" s="38" t="s">
        <v>57</v>
      </c>
      <c r="E1387" s="39" t="s">
        <v>19</v>
      </c>
      <c r="F1387" s="40">
        <v>5.0</v>
      </c>
      <c r="G1387" s="40">
        <v>100.0</v>
      </c>
      <c r="H1387" s="36">
        <v>500.0</v>
      </c>
      <c r="I1387" s="23" t="s">
        <v>30</v>
      </c>
    </row>
    <row r="1388">
      <c r="A1388" s="5"/>
      <c r="B1388" s="6"/>
      <c r="C1388" s="29">
        <v>45728.0</v>
      </c>
      <c r="D1388" s="30" t="s">
        <v>15</v>
      </c>
      <c r="E1388" s="27" t="s">
        <v>32</v>
      </c>
      <c r="F1388" s="32">
        <v>0.5</v>
      </c>
      <c r="G1388" s="32">
        <v>120.0</v>
      </c>
      <c r="H1388" s="33">
        <v>60.0</v>
      </c>
      <c r="I1388" s="24" t="s">
        <v>16</v>
      </c>
    </row>
    <row r="1389">
      <c r="A1389" s="12"/>
      <c r="B1389" s="13"/>
      <c r="C1389" s="34">
        <v>45728.0</v>
      </c>
      <c r="D1389" s="38" t="s">
        <v>31</v>
      </c>
      <c r="E1389" s="39" t="s">
        <v>19</v>
      </c>
      <c r="F1389" s="40">
        <v>4.0</v>
      </c>
      <c r="G1389" s="40">
        <v>100.0</v>
      </c>
      <c r="H1389" s="36">
        <v>400.0</v>
      </c>
      <c r="I1389" s="23" t="s">
        <v>11</v>
      </c>
    </row>
    <row r="1390">
      <c r="A1390" s="41"/>
      <c r="B1390" s="42"/>
      <c r="C1390" s="7">
        <v>45728.0</v>
      </c>
      <c r="D1390" s="8" t="s">
        <v>36</v>
      </c>
      <c r="E1390" s="8" t="s">
        <v>32</v>
      </c>
      <c r="F1390" s="9">
        <v>1.33</v>
      </c>
      <c r="G1390" s="9">
        <v>100.0</v>
      </c>
      <c r="H1390" s="43">
        <f t="shared" ref="H1390:H1406" si="72">F1390*G1390</f>
        <v>133</v>
      </c>
      <c r="I1390" s="44"/>
    </row>
    <row r="1391">
      <c r="A1391" s="45"/>
      <c r="B1391" s="46"/>
      <c r="C1391" s="14">
        <v>45728.0</v>
      </c>
      <c r="D1391" s="15" t="s">
        <v>36</v>
      </c>
      <c r="E1391" s="15" t="s">
        <v>10</v>
      </c>
      <c r="F1391" s="16">
        <v>1.33</v>
      </c>
      <c r="G1391" s="16">
        <v>100.0</v>
      </c>
      <c r="H1391" s="47">
        <f t="shared" si="72"/>
        <v>133</v>
      </c>
      <c r="I1391" s="48"/>
    </row>
    <row r="1392">
      <c r="A1392" s="41"/>
      <c r="B1392" s="42"/>
      <c r="C1392" s="7">
        <v>45728.0</v>
      </c>
      <c r="D1392" s="8" t="s">
        <v>36</v>
      </c>
      <c r="E1392" s="8" t="s">
        <v>12</v>
      </c>
      <c r="F1392" s="9">
        <v>1.33</v>
      </c>
      <c r="G1392" s="9">
        <v>100.0</v>
      </c>
      <c r="H1392" s="43">
        <f t="shared" si="72"/>
        <v>133</v>
      </c>
      <c r="I1392" s="44"/>
    </row>
    <row r="1393">
      <c r="A1393" s="45"/>
      <c r="B1393" s="46"/>
      <c r="C1393" s="14">
        <v>45728.0</v>
      </c>
      <c r="D1393" s="15" t="s">
        <v>39</v>
      </c>
      <c r="E1393" s="15" t="s">
        <v>10</v>
      </c>
      <c r="F1393" s="16">
        <v>2.0</v>
      </c>
      <c r="G1393" s="16">
        <v>100.0</v>
      </c>
      <c r="H1393" s="47">
        <f t="shared" si="72"/>
        <v>200</v>
      </c>
      <c r="I1393" s="48"/>
    </row>
    <row r="1394">
      <c r="A1394" s="41"/>
      <c r="B1394" s="42"/>
      <c r="C1394" s="7">
        <v>45728.0</v>
      </c>
      <c r="D1394" s="8" t="s">
        <v>39</v>
      </c>
      <c r="E1394" s="8" t="s">
        <v>12</v>
      </c>
      <c r="F1394" s="9">
        <v>2.0</v>
      </c>
      <c r="G1394" s="9">
        <v>100.0</v>
      </c>
      <c r="H1394" s="43">
        <f t="shared" si="72"/>
        <v>200</v>
      </c>
      <c r="I1394" s="44"/>
    </row>
    <row r="1395">
      <c r="A1395" s="45"/>
      <c r="B1395" s="46"/>
      <c r="C1395" s="14">
        <v>45728.0</v>
      </c>
      <c r="D1395" s="15" t="s">
        <v>39</v>
      </c>
      <c r="E1395" s="15" t="s">
        <v>13</v>
      </c>
      <c r="F1395" s="16">
        <v>2.0</v>
      </c>
      <c r="G1395" s="16">
        <v>100.0</v>
      </c>
      <c r="H1395" s="47">
        <f t="shared" si="72"/>
        <v>200</v>
      </c>
      <c r="I1395" s="48"/>
    </row>
    <row r="1396">
      <c r="A1396" s="41"/>
      <c r="B1396" s="42"/>
      <c r="C1396" s="7">
        <v>45728.0</v>
      </c>
      <c r="D1396" s="8" t="s">
        <v>54</v>
      </c>
      <c r="E1396" s="8" t="s">
        <v>10</v>
      </c>
      <c r="F1396" s="9">
        <v>1.0</v>
      </c>
      <c r="G1396" s="9">
        <v>100.0</v>
      </c>
      <c r="H1396" s="43">
        <f t="shared" si="72"/>
        <v>100</v>
      </c>
      <c r="I1396" s="44"/>
    </row>
    <row r="1397">
      <c r="A1397" s="45"/>
      <c r="B1397" s="46"/>
      <c r="C1397" s="14">
        <v>45728.0</v>
      </c>
      <c r="D1397" s="15" t="s">
        <v>54</v>
      </c>
      <c r="E1397" s="15" t="s">
        <v>12</v>
      </c>
      <c r="F1397" s="16">
        <v>1.0</v>
      </c>
      <c r="G1397" s="16">
        <v>100.0</v>
      </c>
      <c r="H1397" s="47">
        <f t="shared" si="72"/>
        <v>100</v>
      </c>
      <c r="I1397" s="48"/>
    </row>
    <row r="1398">
      <c r="A1398" s="41"/>
      <c r="B1398" s="42"/>
      <c r="C1398" s="7">
        <v>45728.0</v>
      </c>
      <c r="D1398" s="8" t="s">
        <v>61</v>
      </c>
      <c r="E1398" s="8" t="s">
        <v>32</v>
      </c>
      <c r="F1398" s="9">
        <v>1.75</v>
      </c>
      <c r="G1398" s="9">
        <v>100.0</v>
      </c>
      <c r="H1398" s="43">
        <f t="shared" si="72"/>
        <v>175</v>
      </c>
      <c r="I1398" s="44"/>
    </row>
    <row r="1399">
      <c r="A1399" s="45"/>
      <c r="B1399" s="46"/>
      <c r="C1399" s="14">
        <v>45728.0</v>
      </c>
      <c r="D1399" s="15" t="s">
        <v>61</v>
      </c>
      <c r="E1399" s="15" t="s">
        <v>12</v>
      </c>
      <c r="F1399" s="16">
        <v>1.75</v>
      </c>
      <c r="G1399" s="16">
        <v>100.0</v>
      </c>
      <c r="H1399" s="47">
        <f t="shared" si="72"/>
        <v>175</v>
      </c>
      <c r="I1399" s="48"/>
    </row>
    <row r="1400">
      <c r="A1400" s="41"/>
      <c r="B1400" s="42"/>
      <c r="C1400" s="7">
        <v>45728.0</v>
      </c>
      <c r="D1400" s="8" t="s">
        <v>43</v>
      </c>
      <c r="E1400" s="8" t="s">
        <v>10</v>
      </c>
      <c r="F1400" s="9">
        <v>1.5</v>
      </c>
      <c r="G1400" s="9">
        <v>100.0</v>
      </c>
      <c r="H1400" s="43">
        <f t="shared" si="72"/>
        <v>150</v>
      </c>
      <c r="I1400" s="44"/>
    </row>
    <row r="1401">
      <c r="A1401" s="45"/>
      <c r="B1401" s="46"/>
      <c r="C1401" s="14">
        <v>45728.0</v>
      </c>
      <c r="D1401" s="15" t="s">
        <v>43</v>
      </c>
      <c r="E1401" s="15" t="s">
        <v>12</v>
      </c>
      <c r="F1401" s="16">
        <v>1.5</v>
      </c>
      <c r="G1401" s="16">
        <v>100.0</v>
      </c>
      <c r="H1401" s="47">
        <f t="shared" si="72"/>
        <v>150</v>
      </c>
      <c r="I1401" s="48"/>
    </row>
    <row r="1402">
      <c r="A1402" s="41"/>
      <c r="B1402" s="42"/>
      <c r="C1402" s="7">
        <v>45728.0</v>
      </c>
      <c r="D1402" s="8" t="s">
        <v>59</v>
      </c>
      <c r="E1402" s="8" t="s">
        <v>10</v>
      </c>
      <c r="F1402" s="9">
        <v>0.5</v>
      </c>
      <c r="G1402" s="9">
        <v>100.0</v>
      </c>
      <c r="H1402" s="43">
        <f t="shared" si="72"/>
        <v>50</v>
      </c>
      <c r="I1402" s="44"/>
    </row>
    <row r="1403">
      <c r="A1403" s="45"/>
      <c r="B1403" s="46"/>
      <c r="C1403" s="14">
        <v>45728.0</v>
      </c>
      <c r="D1403" s="15" t="s">
        <v>59</v>
      </c>
      <c r="E1403" s="15" t="s">
        <v>12</v>
      </c>
      <c r="F1403" s="16">
        <v>0.5</v>
      </c>
      <c r="G1403" s="16">
        <v>100.0</v>
      </c>
      <c r="H1403" s="47">
        <f t="shared" si="72"/>
        <v>50</v>
      </c>
      <c r="I1403" s="48"/>
    </row>
    <row r="1404">
      <c r="A1404" s="41"/>
      <c r="B1404" s="42"/>
      <c r="C1404" s="7">
        <v>45728.0</v>
      </c>
      <c r="D1404" s="8" t="s">
        <v>59</v>
      </c>
      <c r="E1404" s="8" t="s">
        <v>19</v>
      </c>
      <c r="F1404" s="9">
        <v>0.5</v>
      </c>
      <c r="G1404" s="9">
        <v>100.0</v>
      </c>
      <c r="H1404" s="43">
        <f t="shared" si="72"/>
        <v>50</v>
      </c>
      <c r="I1404" s="44"/>
    </row>
    <row r="1405">
      <c r="A1405" s="45"/>
      <c r="B1405" s="46"/>
      <c r="C1405" s="14">
        <v>45728.0</v>
      </c>
      <c r="D1405" s="15" t="s">
        <v>15</v>
      </c>
      <c r="E1405" s="15" t="s">
        <v>12</v>
      </c>
      <c r="F1405" s="16">
        <v>1.5</v>
      </c>
      <c r="G1405" s="16">
        <v>100.0</v>
      </c>
      <c r="H1405" s="47">
        <f t="shared" si="72"/>
        <v>150</v>
      </c>
      <c r="I1405" s="48"/>
    </row>
    <row r="1406">
      <c r="A1406" s="41"/>
      <c r="B1406" s="42"/>
      <c r="C1406" s="7">
        <v>45728.0</v>
      </c>
      <c r="D1406" s="8" t="s">
        <v>15</v>
      </c>
      <c r="E1406" s="8" t="s">
        <v>13</v>
      </c>
      <c r="F1406" s="9">
        <v>1.5</v>
      </c>
      <c r="G1406" s="9">
        <v>100.0</v>
      </c>
      <c r="H1406" s="43">
        <f t="shared" si="72"/>
        <v>150</v>
      </c>
      <c r="I1406" s="44"/>
    </row>
    <row r="1407">
      <c r="A1407" s="12"/>
      <c r="B1407" s="13"/>
      <c r="C1407" s="34">
        <v>45730.0</v>
      </c>
      <c r="D1407" s="38" t="s">
        <v>21</v>
      </c>
      <c r="E1407" s="25" t="s">
        <v>32</v>
      </c>
      <c r="F1407" s="40">
        <v>1.0</v>
      </c>
      <c r="G1407" s="40">
        <v>120.0</v>
      </c>
      <c r="H1407" s="36">
        <v>120.0</v>
      </c>
      <c r="I1407" s="23" t="s">
        <v>11</v>
      </c>
    </row>
    <row r="1408">
      <c r="A1408" s="41"/>
      <c r="B1408" s="42"/>
      <c r="C1408" s="7">
        <v>45730.0</v>
      </c>
      <c r="D1408" s="8" t="s">
        <v>69</v>
      </c>
      <c r="E1408" s="8" t="s">
        <v>10</v>
      </c>
      <c r="F1408" s="9">
        <v>10.0</v>
      </c>
      <c r="G1408" s="9">
        <v>85.0</v>
      </c>
      <c r="H1408" s="43">
        <f t="shared" ref="H1408:H1432" si="73">F1408*G1408</f>
        <v>850</v>
      </c>
      <c r="I1408" s="44"/>
    </row>
    <row r="1409">
      <c r="A1409" s="45"/>
      <c r="B1409" s="46"/>
      <c r="C1409" s="14">
        <v>45730.0</v>
      </c>
      <c r="D1409" s="15" t="s">
        <v>69</v>
      </c>
      <c r="E1409" s="15" t="s">
        <v>12</v>
      </c>
      <c r="F1409" s="16">
        <v>10.0</v>
      </c>
      <c r="G1409" s="16">
        <v>85.0</v>
      </c>
      <c r="H1409" s="47">
        <f t="shared" si="73"/>
        <v>850</v>
      </c>
      <c r="I1409" s="48"/>
    </row>
    <row r="1410">
      <c r="A1410" s="41"/>
      <c r="B1410" s="42"/>
      <c r="C1410" s="7">
        <v>45730.0</v>
      </c>
      <c r="D1410" s="8" t="s">
        <v>14</v>
      </c>
      <c r="E1410" s="8" t="s">
        <v>10</v>
      </c>
      <c r="F1410" s="9">
        <v>1.0</v>
      </c>
      <c r="G1410" s="9">
        <v>100.0</v>
      </c>
      <c r="H1410" s="43">
        <f t="shared" si="73"/>
        <v>100</v>
      </c>
      <c r="I1410" s="44"/>
    </row>
    <row r="1411">
      <c r="A1411" s="45"/>
      <c r="B1411" s="46"/>
      <c r="C1411" s="14">
        <v>45730.0</v>
      </c>
      <c r="D1411" s="15" t="s">
        <v>14</v>
      </c>
      <c r="E1411" s="15" t="s">
        <v>12</v>
      </c>
      <c r="F1411" s="16">
        <v>1.0</v>
      </c>
      <c r="G1411" s="16">
        <v>100.0</v>
      </c>
      <c r="H1411" s="47">
        <f t="shared" si="73"/>
        <v>100</v>
      </c>
      <c r="I1411" s="48"/>
    </row>
    <row r="1412">
      <c r="A1412" s="41"/>
      <c r="B1412" s="42"/>
      <c r="C1412" s="7">
        <v>45730.0</v>
      </c>
      <c r="D1412" s="8" t="s">
        <v>14</v>
      </c>
      <c r="E1412" s="8" t="s">
        <v>13</v>
      </c>
      <c r="F1412" s="9">
        <v>1.0</v>
      </c>
      <c r="G1412" s="9">
        <v>100.0</v>
      </c>
      <c r="H1412" s="43">
        <f t="shared" si="73"/>
        <v>100</v>
      </c>
      <c r="I1412" s="44"/>
    </row>
    <row r="1413">
      <c r="A1413" s="45"/>
      <c r="B1413" s="46"/>
      <c r="C1413" s="14">
        <v>45730.0</v>
      </c>
      <c r="D1413" s="15" t="s">
        <v>47</v>
      </c>
      <c r="E1413" s="15" t="s">
        <v>10</v>
      </c>
      <c r="F1413" s="16">
        <v>2.0</v>
      </c>
      <c r="G1413" s="16">
        <v>100.0</v>
      </c>
      <c r="H1413" s="47">
        <f t="shared" si="73"/>
        <v>200</v>
      </c>
      <c r="I1413" s="48"/>
    </row>
    <row r="1414">
      <c r="A1414" s="41"/>
      <c r="B1414" s="42"/>
      <c r="C1414" s="7">
        <v>45730.0</v>
      </c>
      <c r="D1414" s="8" t="s">
        <v>47</v>
      </c>
      <c r="E1414" s="8" t="s">
        <v>12</v>
      </c>
      <c r="F1414" s="9">
        <v>2.0</v>
      </c>
      <c r="G1414" s="9">
        <v>100.0</v>
      </c>
      <c r="H1414" s="43">
        <f t="shared" si="73"/>
        <v>200</v>
      </c>
      <c r="I1414" s="44"/>
    </row>
    <row r="1415">
      <c r="A1415" s="45"/>
      <c r="B1415" s="46"/>
      <c r="C1415" s="14">
        <v>45730.0</v>
      </c>
      <c r="D1415" s="15" t="s">
        <v>47</v>
      </c>
      <c r="E1415" s="15" t="s">
        <v>13</v>
      </c>
      <c r="F1415" s="16">
        <v>2.0</v>
      </c>
      <c r="G1415" s="16">
        <v>100.0</v>
      </c>
      <c r="H1415" s="47">
        <f t="shared" si="73"/>
        <v>200</v>
      </c>
      <c r="I1415" s="48"/>
    </row>
    <row r="1416">
      <c r="A1416" s="41"/>
      <c r="B1416" s="42"/>
      <c r="C1416" s="7">
        <v>45730.0</v>
      </c>
      <c r="D1416" s="8" t="s">
        <v>45</v>
      </c>
      <c r="E1416" s="8" t="s">
        <v>10</v>
      </c>
      <c r="F1416" s="9">
        <v>1.0</v>
      </c>
      <c r="G1416" s="9">
        <v>100.0</v>
      </c>
      <c r="H1416" s="43">
        <f t="shared" si="73"/>
        <v>100</v>
      </c>
      <c r="I1416" s="44"/>
    </row>
    <row r="1417">
      <c r="A1417" s="45"/>
      <c r="B1417" s="46"/>
      <c r="C1417" s="14">
        <v>45730.0</v>
      </c>
      <c r="D1417" s="15" t="s">
        <v>45</v>
      </c>
      <c r="E1417" s="15" t="s">
        <v>12</v>
      </c>
      <c r="F1417" s="16">
        <v>1.0</v>
      </c>
      <c r="G1417" s="16">
        <v>100.0</v>
      </c>
      <c r="H1417" s="47">
        <f t="shared" si="73"/>
        <v>100</v>
      </c>
      <c r="I1417" s="48"/>
    </row>
    <row r="1418">
      <c r="A1418" s="41"/>
      <c r="B1418" s="42"/>
      <c r="C1418" s="7">
        <v>45730.0</v>
      </c>
      <c r="D1418" s="8" t="s">
        <v>45</v>
      </c>
      <c r="E1418" s="8" t="s">
        <v>13</v>
      </c>
      <c r="F1418" s="9">
        <v>1.0</v>
      </c>
      <c r="G1418" s="9">
        <v>100.0</v>
      </c>
      <c r="H1418" s="43">
        <f t="shared" si="73"/>
        <v>100</v>
      </c>
      <c r="I1418" s="44"/>
    </row>
    <row r="1419">
      <c r="A1419" s="45"/>
      <c r="B1419" s="46"/>
      <c r="C1419" s="14">
        <v>45730.0</v>
      </c>
      <c r="D1419" s="15" t="s">
        <v>41</v>
      </c>
      <c r="E1419" s="15" t="s">
        <v>10</v>
      </c>
      <c r="F1419" s="16">
        <v>0.25</v>
      </c>
      <c r="G1419" s="16">
        <v>100.0</v>
      </c>
      <c r="H1419" s="47">
        <f t="shared" si="73"/>
        <v>25</v>
      </c>
      <c r="I1419" s="48"/>
    </row>
    <row r="1420">
      <c r="A1420" s="41"/>
      <c r="B1420" s="42"/>
      <c r="C1420" s="7">
        <v>45730.0</v>
      </c>
      <c r="D1420" s="8" t="s">
        <v>41</v>
      </c>
      <c r="E1420" s="8" t="s">
        <v>12</v>
      </c>
      <c r="F1420" s="9">
        <v>0.25</v>
      </c>
      <c r="G1420" s="9">
        <v>100.0</v>
      </c>
      <c r="H1420" s="43">
        <f t="shared" si="73"/>
        <v>25</v>
      </c>
      <c r="I1420" s="44"/>
    </row>
    <row r="1421">
      <c r="A1421" s="45"/>
      <c r="B1421" s="46"/>
      <c r="C1421" s="14">
        <v>45730.0</v>
      </c>
      <c r="D1421" s="15" t="s">
        <v>23</v>
      </c>
      <c r="E1421" s="15" t="s">
        <v>10</v>
      </c>
      <c r="F1421" s="16">
        <v>0.25</v>
      </c>
      <c r="G1421" s="16">
        <v>100.0</v>
      </c>
      <c r="H1421" s="47">
        <f t="shared" si="73"/>
        <v>25</v>
      </c>
      <c r="I1421" s="48"/>
    </row>
    <row r="1422">
      <c r="A1422" s="41"/>
      <c r="B1422" s="42"/>
      <c r="C1422" s="7">
        <v>45730.0</v>
      </c>
      <c r="D1422" s="8" t="s">
        <v>23</v>
      </c>
      <c r="E1422" s="8" t="s">
        <v>12</v>
      </c>
      <c r="F1422" s="9">
        <v>0.25</v>
      </c>
      <c r="G1422" s="9">
        <v>100.0</v>
      </c>
      <c r="H1422" s="43">
        <f t="shared" si="73"/>
        <v>25</v>
      </c>
      <c r="I1422" s="44"/>
    </row>
    <row r="1423">
      <c r="A1423" s="45"/>
      <c r="B1423" s="46"/>
      <c r="C1423" s="14">
        <v>45730.0</v>
      </c>
      <c r="D1423" s="15" t="s">
        <v>23</v>
      </c>
      <c r="E1423" s="15" t="s">
        <v>13</v>
      </c>
      <c r="F1423" s="16">
        <v>0.25</v>
      </c>
      <c r="G1423" s="16">
        <v>100.0</v>
      </c>
      <c r="H1423" s="47">
        <f t="shared" si="73"/>
        <v>25</v>
      </c>
      <c r="I1423" s="48"/>
    </row>
    <row r="1424">
      <c r="A1424" s="41"/>
      <c r="B1424" s="42"/>
      <c r="C1424" s="7">
        <v>45730.0</v>
      </c>
      <c r="D1424" s="8" t="s">
        <v>23</v>
      </c>
      <c r="E1424" s="8" t="s">
        <v>32</v>
      </c>
      <c r="F1424" s="9">
        <v>0.25</v>
      </c>
      <c r="G1424" s="9">
        <v>100.0</v>
      </c>
      <c r="H1424" s="43">
        <f t="shared" si="73"/>
        <v>25</v>
      </c>
      <c r="I1424" s="44"/>
    </row>
    <row r="1425">
      <c r="A1425" s="45"/>
      <c r="B1425" s="46"/>
      <c r="C1425" s="14">
        <v>45730.0</v>
      </c>
      <c r="D1425" s="15" t="s">
        <v>42</v>
      </c>
      <c r="E1425" s="15" t="s">
        <v>12</v>
      </c>
      <c r="F1425" s="16">
        <v>0.5</v>
      </c>
      <c r="G1425" s="16">
        <v>100.0</v>
      </c>
      <c r="H1425" s="47">
        <f t="shared" si="73"/>
        <v>50</v>
      </c>
      <c r="I1425" s="48"/>
    </row>
    <row r="1426">
      <c r="A1426" s="41"/>
      <c r="B1426" s="42"/>
      <c r="C1426" s="7">
        <v>45730.0</v>
      </c>
      <c r="D1426" s="8" t="s">
        <v>42</v>
      </c>
      <c r="E1426" s="8" t="s">
        <v>19</v>
      </c>
      <c r="F1426" s="9">
        <v>0.5</v>
      </c>
      <c r="G1426" s="9">
        <v>100.0</v>
      </c>
      <c r="H1426" s="43">
        <f t="shared" si="73"/>
        <v>50</v>
      </c>
      <c r="I1426" s="44"/>
    </row>
    <row r="1427">
      <c r="A1427" s="45"/>
      <c r="B1427" s="46"/>
      <c r="C1427" s="14">
        <v>45730.0</v>
      </c>
      <c r="D1427" s="15" t="s">
        <v>46</v>
      </c>
      <c r="E1427" s="15" t="s">
        <v>10</v>
      </c>
      <c r="F1427" s="16">
        <v>1.0</v>
      </c>
      <c r="G1427" s="16">
        <v>100.0</v>
      </c>
      <c r="H1427" s="47">
        <f t="shared" si="73"/>
        <v>100</v>
      </c>
      <c r="I1427" s="48"/>
    </row>
    <row r="1428">
      <c r="A1428" s="41"/>
      <c r="B1428" s="42"/>
      <c r="C1428" s="7">
        <v>45730.0</v>
      </c>
      <c r="D1428" s="8" t="s">
        <v>46</v>
      </c>
      <c r="E1428" s="8" t="s">
        <v>12</v>
      </c>
      <c r="F1428" s="9">
        <v>1.0</v>
      </c>
      <c r="G1428" s="9">
        <v>100.0</v>
      </c>
      <c r="H1428" s="43">
        <f t="shared" si="73"/>
        <v>100</v>
      </c>
      <c r="I1428" s="44"/>
    </row>
    <row r="1429">
      <c r="A1429" s="45"/>
      <c r="B1429" s="46"/>
      <c r="C1429" s="14">
        <v>45730.0</v>
      </c>
      <c r="D1429" s="15" t="s">
        <v>46</v>
      </c>
      <c r="E1429" s="15" t="s">
        <v>13</v>
      </c>
      <c r="F1429" s="16">
        <v>1.0</v>
      </c>
      <c r="G1429" s="16">
        <v>100.0</v>
      </c>
      <c r="H1429" s="47">
        <f t="shared" si="73"/>
        <v>100</v>
      </c>
      <c r="I1429" s="48"/>
    </row>
    <row r="1430">
      <c r="A1430" s="41"/>
      <c r="B1430" s="42"/>
      <c r="C1430" s="7">
        <v>45730.0</v>
      </c>
      <c r="D1430" s="8" t="s">
        <v>55</v>
      </c>
      <c r="E1430" s="8" t="s">
        <v>10</v>
      </c>
      <c r="F1430" s="9">
        <v>1.0</v>
      </c>
      <c r="G1430" s="9">
        <v>100.0</v>
      </c>
      <c r="H1430" s="43">
        <f t="shared" si="73"/>
        <v>100</v>
      </c>
      <c r="I1430" s="44"/>
    </row>
    <row r="1431">
      <c r="A1431" s="45"/>
      <c r="B1431" s="46"/>
      <c r="C1431" s="14">
        <v>45730.0</v>
      </c>
      <c r="D1431" s="15" t="s">
        <v>55</v>
      </c>
      <c r="E1431" s="15" t="s">
        <v>12</v>
      </c>
      <c r="F1431" s="16">
        <v>1.0</v>
      </c>
      <c r="G1431" s="16">
        <v>100.0</v>
      </c>
      <c r="H1431" s="47">
        <f t="shared" si="73"/>
        <v>100</v>
      </c>
      <c r="I1431" s="48"/>
    </row>
    <row r="1432">
      <c r="A1432" s="41"/>
      <c r="B1432" s="42"/>
      <c r="C1432" s="7">
        <v>45730.0</v>
      </c>
      <c r="D1432" s="8" t="s">
        <v>55</v>
      </c>
      <c r="E1432" s="8" t="s">
        <v>19</v>
      </c>
      <c r="F1432" s="9">
        <v>1.0</v>
      </c>
      <c r="G1432" s="9">
        <v>100.0</v>
      </c>
      <c r="H1432" s="43">
        <f t="shared" si="73"/>
        <v>100</v>
      </c>
      <c r="I1432" s="44"/>
    </row>
    <row r="1433">
      <c r="A1433" s="12"/>
      <c r="B1433" s="13"/>
      <c r="C1433" s="34">
        <v>45731.0</v>
      </c>
      <c r="D1433" s="38" t="s">
        <v>39</v>
      </c>
      <c r="E1433" s="25" t="s">
        <v>32</v>
      </c>
      <c r="F1433" s="40">
        <v>2.0</v>
      </c>
      <c r="G1433" s="40">
        <v>120.0</v>
      </c>
      <c r="H1433" s="36">
        <v>240.0</v>
      </c>
      <c r="I1433" s="23" t="s">
        <v>16</v>
      </c>
    </row>
    <row r="1434">
      <c r="A1434" s="41"/>
      <c r="B1434" s="42"/>
      <c r="C1434" s="7">
        <v>45731.0</v>
      </c>
      <c r="D1434" s="8" t="s">
        <v>39</v>
      </c>
      <c r="E1434" s="8" t="s">
        <v>10</v>
      </c>
      <c r="F1434" s="9">
        <v>2.0</v>
      </c>
      <c r="G1434" s="9">
        <v>100.0</v>
      </c>
      <c r="H1434" s="43">
        <f t="shared" ref="H1434:H1439" si="74">F1434*G1434</f>
        <v>200</v>
      </c>
      <c r="I1434" s="44"/>
    </row>
    <row r="1435">
      <c r="A1435" s="45"/>
      <c r="B1435" s="46"/>
      <c r="C1435" s="14">
        <v>45731.0</v>
      </c>
      <c r="D1435" s="15" t="s">
        <v>39</v>
      </c>
      <c r="E1435" s="15" t="s">
        <v>12</v>
      </c>
      <c r="F1435" s="16">
        <v>2.0</v>
      </c>
      <c r="G1435" s="16">
        <v>100.0</v>
      </c>
      <c r="H1435" s="47">
        <f t="shared" si="74"/>
        <v>200</v>
      </c>
      <c r="I1435" s="48"/>
    </row>
    <row r="1436">
      <c r="A1436" s="41"/>
      <c r="B1436" s="42"/>
      <c r="C1436" s="7">
        <v>45731.0</v>
      </c>
      <c r="D1436" s="8" t="s">
        <v>39</v>
      </c>
      <c r="E1436" s="8" t="s">
        <v>13</v>
      </c>
      <c r="F1436" s="9">
        <v>2.0</v>
      </c>
      <c r="G1436" s="9">
        <v>100.0</v>
      </c>
      <c r="H1436" s="43">
        <f t="shared" si="74"/>
        <v>200</v>
      </c>
      <c r="I1436" s="44"/>
    </row>
    <row r="1437">
      <c r="A1437" s="45"/>
      <c r="B1437" s="46"/>
      <c r="C1437" s="14">
        <v>45731.0</v>
      </c>
      <c r="D1437" s="15" t="s">
        <v>47</v>
      </c>
      <c r="E1437" s="15" t="s">
        <v>10</v>
      </c>
      <c r="F1437" s="16">
        <v>1.0</v>
      </c>
      <c r="G1437" s="16">
        <v>100.0</v>
      </c>
      <c r="H1437" s="47">
        <f t="shared" si="74"/>
        <v>100</v>
      </c>
      <c r="I1437" s="48"/>
    </row>
    <row r="1438">
      <c r="A1438" s="41"/>
      <c r="B1438" s="42"/>
      <c r="C1438" s="7">
        <v>45731.0</v>
      </c>
      <c r="D1438" s="8" t="s">
        <v>47</v>
      </c>
      <c r="E1438" s="8" t="s">
        <v>12</v>
      </c>
      <c r="F1438" s="9">
        <v>1.0</v>
      </c>
      <c r="G1438" s="9">
        <v>100.0</v>
      </c>
      <c r="H1438" s="43">
        <f t="shared" si="74"/>
        <v>100</v>
      </c>
      <c r="I1438" s="44"/>
    </row>
    <row r="1439">
      <c r="A1439" s="45"/>
      <c r="B1439" s="46"/>
      <c r="C1439" s="14">
        <v>45731.0</v>
      </c>
      <c r="D1439" s="15" t="s">
        <v>47</v>
      </c>
      <c r="E1439" s="15" t="s">
        <v>13</v>
      </c>
      <c r="F1439" s="16">
        <v>1.0</v>
      </c>
      <c r="G1439" s="16">
        <v>100.0</v>
      </c>
      <c r="H1439" s="47">
        <f t="shared" si="74"/>
        <v>100</v>
      </c>
      <c r="I1439" s="48"/>
    </row>
    <row r="1440">
      <c r="A1440" s="5"/>
      <c r="B1440" s="6"/>
      <c r="C1440" s="29">
        <v>45732.0</v>
      </c>
      <c r="D1440" s="30" t="s">
        <v>52</v>
      </c>
      <c r="E1440" s="27" t="s">
        <v>32</v>
      </c>
      <c r="F1440" s="32">
        <v>1.0</v>
      </c>
      <c r="G1440" s="32">
        <v>120.0</v>
      </c>
      <c r="H1440" s="33">
        <v>120.0</v>
      </c>
      <c r="I1440" s="24" t="s">
        <v>11</v>
      </c>
    </row>
    <row r="1441">
      <c r="A1441" s="12"/>
      <c r="B1441" s="13"/>
      <c r="C1441" s="34">
        <v>45732.0</v>
      </c>
      <c r="D1441" s="38" t="s">
        <v>57</v>
      </c>
      <c r="E1441" s="39" t="s">
        <v>19</v>
      </c>
      <c r="F1441" s="40">
        <v>5.0</v>
      </c>
      <c r="G1441" s="40">
        <v>100.0</v>
      </c>
      <c r="H1441" s="36">
        <v>500.0</v>
      </c>
      <c r="I1441" s="23" t="s">
        <v>30</v>
      </c>
    </row>
    <row r="1442">
      <c r="A1442" s="41"/>
      <c r="B1442" s="42"/>
      <c r="C1442" s="7">
        <v>45732.0</v>
      </c>
      <c r="D1442" s="8" t="s">
        <v>68</v>
      </c>
      <c r="E1442" s="8" t="s">
        <v>13</v>
      </c>
      <c r="F1442" s="9">
        <v>1.0</v>
      </c>
      <c r="G1442" s="9">
        <v>100.0</v>
      </c>
      <c r="H1442" s="43">
        <f t="shared" ref="H1442:H1469" si="75">F1442*G1442</f>
        <v>100</v>
      </c>
      <c r="I1442" s="44"/>
    </row>
    <row r="1443">
      <c r="A1443" s="45"/>
      <c r="B1443" s="46"/>
      <c r="C1443" s="14">
        <v>45732.0</v>
      </c>
      <c r="D1443" s="15" t="s">
        <v>68</v>
      </c>
      <c r="E1443" s="15" t="s">
        <v>32</v>
      </c>
      <c r="F1443" s="16">
        <v>1.0</v>
      </c>
      <c r="G1443" s="16">
        <v>100.0</v>
      </c>
      <c r="H1443" s="47">
        <f t="shared" si="75"/>
        <v>100</v>
      </c>
      <c r="I1443" s="48"/>
    </row>
    <row r="1444">
      <c r="A1444" s="41"/>
      <c r="B1444" s="42"/>
      <c r="C1444" s="7">
        <v>45732.0</v>
      </c>
      <c r="D1444" s="8" t="s">
        <v>52</v>
      </c>
      <c r="E1444" s="8" t="s">
        <v>10</v>
      </c>
      <c r="F1444" s="9">
        <v>1.0</v>
      </c>
      <c r="G1444" s="9">
        <v>100.0</v>
      </c>
      <c r="H1444" s="43">
        <f t="shared" si="75"/>
        <v>100</v>
      </c>
      <c r="I1444" s="44"/>
    </row>
    <row r="1445">
      <c r="A1445" s="45"/>
      <c r="B1445" s="46"/>
      <c r="C1445" s="14">
        <v>45732.0</v>
      </c>
      <c r="D1445" s="15" t="s">
        <v>52</v>
      </c>
      <c r="E1445" s="15" t="s">
        <v>12</v>
      </c>
      <c r="F1445" s="16">
        <v>1.0</v>
      </c>
      <c r="G1445" s="16">
        <v>100.0</v>
      </c>
      <c r="H1445" s="47">
        <f t="shared" si="75"/>
        <v>100</v>
      </c>
      <c r="I1445" s="48"/>
    </row>
    <row r="1446">
      <c r="A1446" s="41"/>
      <c r="B1446" s="42"/>
      <c r="C1446" s="7">
        <v>45732.0</v>
      </c>
      <c r="D1446" s="8" t="s">
        <v>52</v>
      </c>
      <c r="E1446" s="8" t="s">
        <v>13</v>
      </c>
      <c r="F1446" s="9">
        <v>1.0</v>
      </c>
      <c r="G1446" s="9">
        <v>100.0</v>
      </c>
      <c r="H1446" s="43">
        <f t="shared" si="75"/>
        <v>100</v>
      </c>
      <c r="I1446" s="44"/>
    </row>
    <row r="1447">
      <c r="A1447" s="45"/>
      <c r="B1447" s="46"/>
      <c r="C1447" s="14">
        <v>45732.0</v>
      </c>
      <c r="D1447" s="15" t="s">
        <v>52</v>
      </c>
      <c r="E1447" s="15" t="s">
        <v>38</v>
      </c>
      <c r="F1447" s="16">
        <v>1.0</v>
      </c>
      <c r="G1447" s="16">
        <v>100.0</v>
      </c>
      <c r="H1447" s="47">
        <f t="shared" si="75"/>
        <v>100</v>
      </c>
      <c r="I1447" s="48"/>
    </row>
    <row r="1448">
      <c r="A1448" s="41"/>
      <c r="B1448" s="42"/>
      <c r="C1448" s="7">
        <v>45732.0</v>
      </c>
      <c r="D1448" s="8" t="s">
        <v>54</v>
      </c>
      <c r="E1448" s="8" t="s">
        <v>10</v>
      </c>
      <c r="F1448" s="9">
        <v>1.0</v>
      </c>
      <c r="G1448" s="9">
        <v>100.0</v>
      </c>
      <c r="H1448" s="43">
        <f t="shared" si="75"/>
        <v>100</v>
      </c>
      <c r="I1448" s="44"/>
    </row>
    <row r="1449">
      <c r="A1449" s="45"/>
      <c r="B1449" s="46"/>
      <c r="C1449" s="14">
        <v>45732.0</v>
      </c>
      <c r="D1449" s="15" t="s">
        <v>54</v>
      </c>
      <c r="E1449" s="15" t="s">
        <v>12</v>
      </c>
      <c r="F1449" s="16">
        <v>1.0</v>
      </c>
      <c r="G1449" s="16">
        <v>100.0</v>
      </c>
      <c r="H1449" s="47">
        <f t="shared" si="75"/>
        <v>100</v>
      </c>
      <c r="I1449" s="48"/>
    </row>
    <row r="1450">
      <c r="A1450" s="41"/>
      <c r="B1450" s="42"/>
      <c r="C1450" s="7">
        <v>45732.0</v>
      </c>
      <c r="D1450" s="8" t="s">
        <v>64</v>
      </c>
      <c r="E1450" s="8" t="s">
        <v>10</v>
      </c>
      <c r="F1450" s="9">
        <v>0.5</v>
      </c>
      <c r="G1450" s="9">
        <v>100.0</v>
      </c>
      <c r="H1450" s="43">
        <f t="shared" si="75"/>
        <v>50</v>
      </c>
      <c r="I1450" s="44"/>
    </row>
    <row r="1451">
      <c r="A1451" s="45"/>
      <c r="B1451" s="46"/>
      <c r="C1451" s="14">
        <v>45732.0</v>
      </c>
      <c r="D1451" s="15" t="s">
        <v>64</v>
      </c>
      <c r="E1451" s="15" t="s">
        <v>12</v>
      </c>
      <c r="F1451" s="16">
        <v>0.5</v>
      </c>
      <c r="G1451" s="16">
        <v>100.0</v>
      </c>
      <c r="H1451" s="47">
        <f t="shared" si="75"/>
        <v>50</v>
      </c>
      <c r="I1451" s="48"/>
    </row>
    <row r="1452">
      <c r="A1452" s="41"/>
      <c r="B1452" s="42"/>
      <c r="C1452" s="7">
        <v>45732.0</v>
      </c>
      <c r="D1452" s="8" t="s">
        <v>64</v>
      </c>
      <c r="E1452" s="8" t="s">
        <v>19</v>
      </c>
      <c r="F1452" s="9">
        <v>0.5</v>
      </c>
      <c r="G1452" s="9">
        <v>100.0</v>
      </c>
      <c r="H1452" s="43">
        <f t="shared" si="75"/>
        <v>50</v>
      </c>
      <c r="I1452" s="44"/>
    </row>
    <row r="1453">
      <c r="A1453" s="45"/>
      <c r="B1453" s="46"/>
      <c r="C1453" s="14">
        <v>45732.0</v>
      </c>
      <c r="D1453" s="15" t="s">
        <v>36</v>
      </c>
      <c r="E1453" s="15" t="s">
        <v>10</v>
      </c>
      <c r="F1453" s="16">
        <v>2.0</v>
      </c>
      <c r="G1453" s="16">
        <v>100.0</v>
      </c>
      <c r="H1453" s="47">
        <f t="shared" si="75"/>
        <v>200</v>
      </c>
      <c r="I1453" s="48"/>
    </row>
    <row r="1454">
      <c r="A1454" s="41"/>
      <c r="B1454" s="42"/>
      <c r="C1454" s="7">
        <v>45732.0</v>
      </c>
      <c r="D1454" s="8" t="s">
        <v>36</v>
      </c>
      <c r="E1454" s="8" t="s">
        <v>13</v>
      </c>
      <c r="F1454" s="9">
        <v>2.0</v>
      </c>
      <c r="G1454" s="9">
        <v>100.0</v>
      </c>
      <c r="H1454" s="43">
        <f t="shared" si="75"/>
        <v>200</v>
      </c>
      <c r="I1454" s="44"/>
    </row>
    <row r="1455">
      <c r="A1455" s="45"/>
      <c r="B1455" s="46"/>
      <c r="C1455" s="14">
        <v>45732.0</v>
      </c>
      <c r="D1455" s="15" t="s">
        <v>36</v>
      </c>
      <c r="E1455" s="15" t="s">
        <v>32</v>
      </c>
      <c r="F1455" s="16">
        <v>2.0</v>
      </c>
      <c r="G1455" s="16">
        <v>100.0</v>
      </c>
      <c r="H1455" s="47">
        <f t="shared" si="75"/>
        <v>200</v>
      </c>
      <c r="I1455" s="48"/>
    </row>
    <row r="1456">
      <c r="A1456" s="41"/>
      <c r="B1456" s="42"/>
      <c r="C1456" s="7">
        <v>45732.0</v>
      </c>
      <c r="D1456" s="8" t="s">
        <v>35</v>
      </c>
      <c r="E1456" s="8" t="s">
        <v>10</v>
      </c>
      <c r="F1456" s="9">
        <v>0.25</v>
      </c>
      <c r="G1456" s="9">
        <v>100.0</v>
      </c>
      <c r="H1456" s="43">
        <f t="shared" si="75"/>
        <v>25</v>
      </c>
      <c r="I1456" s="44"/>
    </row>
    <row r="1457">
      <c r="A1457" s="45"/>
      <c r="B1457" s="46"/>
      <c r="C1457" s="14">
        <v>45732.0</v>
      </c>
      <c r="D1457" s="15" t="s">
        <v>35</v>
      </c>
      <c r="E1457" s="15" t="s">
        <v>12</v>
      </c>
      <c r="F1457" s="16">
        <v>0.25</v>
      </c>
      <c r="G1457" s="16">
        <v>100.0</v>
      </c>
      <c r="H1457" s="47">
        <f t="shared" si="75"/>
        <v>25</v>
      </c>
      <c r="I1457" s="48"/>
    </row>
    <row r="1458">
      <c r="A1458" s="41"/>
      <c r="B1458" s="42"/>
      <c r="C1458" s="7">
        <v>45732.0</v>
      </c>
      <c r="D1458" s="8" t="s">
        <v>35</v>
      </c>
      <c r="E1458" s="8" t="s">
        <v>13</v>
      </c>
      <c r="F1458" s="9">
        <v>0.25</v>
      </c>
      <c r="G1458" s="9">
        <v>100.0</v>
      </c>
      <c r="H1458" s="43">
        <f t="shared" si="75"/>
        <v>25</v>
      </c>
      <c r="I1458" s="44"/>
    </row>
    <row r="1459">
      <c r="A1459" s="45"/>
      <c r="B1459" s="46"/>
      <c r="C1459" s="14">
        <v>45732.0</v>
      </c>
      <c r="D1459" s="15" t="s">
        <v>35</v>
      </c>
      <c r="E1459" s="15" t="s">
        <v>32</v>
      </c>
      <c r="F1459" s="16">
        <v>0.25</v>
      </c>
      <c r="G1459" s="16">
        <v>100.0</v>
      </c>
      <c r="H1459" s="47">
        <f t="shared" si="75"/>
        <v>25</v>
      </c>
      <c r="I1459" s="48"/>
    </row>
    <row r="1460">
      <c r="A1460" s="41"/>
      <c r="B1460" s="42"/>
      <c r="C1460" s="7">
        <v>45732.0</v>
      </c>
      <c r="D1460" s="8" t="s">
        <v>47</v>
      </c>
      <c r="E1460" s="8" t="s">
        <v>10</v>
      </c>
      <c r="F1460" s="9">
        <v>1.0</v>
      </c>
      <c r="G1460" s="9">
        <v>100.0</v>
      </c>
      <c r="H1460" s="43">
        <f t="shared" si="75"/>
        <v>100</v>
      </c>
      <c r="I1460" s="44"/>
    </row>
    <row r="1461">
      <c r="A1461" s="45"/>
      <c r="B1461" s="46"/>
      <c r="C1461" s="14">
        <v>45732.0</v>
      </c>
      <c r="D1461" s="15" t="s">
        <v>47</v>
      </c>
      <c r="E1461" s="15" t="s">
        <v>12</v>
      </c>
      <c r="F1461" s="16">
        <v>1.0</v>
      </c>
      <c r="G1461" s="16">
        <v>100.0</v>
      </c>
      <c r="H1461" s="47">
        <f t="shared" si="75"/>
        <v>100</v>
      </c>
      <c r="I1461" s="48"/>
    </row>
    <row r="1462">
      <c r="A1462" s="41"/>
      <c r="B1462" s="42"/>
      <c r="C1462" s="7">
        <v>45732.0</v>
      </c>
      <c r="D1462" s="8" t="s">
        <v>47</v>
      </c>
      <c r="E1462" s="8" t="s">
        <v>13</v>
      </c>
      <c r="F1462" s="9">
        <v>1.0</v>
      </c>
      <c r="G1462" s="9">
        <v>100.0</v>
      </c>
      <c r="H1462" s="43">
        <f t="shared" si="75"/>
        <v>100</v>
      </c>
      <c r="I1462" s="44"/>
    </row>
    <row r="1463">
      <c r="A1463" s="45"/>
      <c r="B1463" s="46"/>
      <c r="C1463" s="14">
        <v>45732.0</v>
      </c>
      <c r="D1463" s="15" t="s">
        <v>31</v>
      </c>
      <c r="E1463" s="15" t="s">
        <v>19</v>
      </c>
      <c r="F1463" s="16">
        <v>1.67</v>
      </c>
      <c r="G1463" s="16">
        <v>100.0</v>
      </c>
      <c r="H1463" s="47">
        <f t="shared" si="75"/>
        <v>167</v>
      </c>
      <c r="I1463" s="48"/>
    </row>
    <row r="1464">
      <c r="A1464" s="41"/>
      <c r="B1464" s="42"/>
      <c r="C1464" s="7">
        <v>45732.0</v>
      </c>
      <c r="D1464" s="8" t="s">
        <v>31</v>
      </c>
      <c r="E1464" s="8" t="s">
        <v>10</v>
      </c>
      <c r="F1464" s="9">
        <v>1.67</v>
      </c>
      <c r="G1464" s="9">
        <v>100.0</v>
      </c>
      <c r="H1464" s="43">
        <f t="shared" si="75"/>
        <v>167</v>
      </c>
      <c r="I1464" s="44"/>
    </row>
    <row r="1465">
      <c r="A1465" s="45"/>
      <c r="B1465" s="46"/>
      <c r="C1465" s="14">
        <v>45732.0</v>
      </c>
      <c r="D1465" s="15" t="s">
        <v>31</v>
      </c>
      <c r="E1465" s="15" t="s">
        <v>12</v>
      </c>
      <c r="F1465" s="16">
        <v>1.67</v>
      </c>
      <c r="G1465" s="16">
        <v>100.0</v>
      </c>
      <c r="H1465" s="47">
        <f t="shared" si="75"/>
        <v>167</v>
      </c>
      <c r="I1465" s="48"/>
    </row>
    <row r="1466">
      <c r="A1466" s="41"/>
      <c r="B1466" s="42"/>
      <c r="C1466" s="7">
        <v>45732.0</v>
      </c>
      <c r="D1466" s="8" t="s">
        <v>23</v>
      </c>
      <c r="E1466" s="8" t="s">
        <v>10</v>
      </c>
      <c r="F1466" s="9">
        <v>0.25</v>
      </c>
      <c r="G1466" s="9">
        <v>100.0</v>
      </c>
      <c r="H1466" s="43">
        <f t="shared" si="75"/>
        <v>25</v>
      </c>
      <c r="I1466" s="44"/>
    </row>
    <row r="1467">
      <c r="A1467" s="45"/>
      <c r="B1467" s="46"/>
      <c r="C1467" s="14">
        <v>45732.0</v>
      </c>
      <c r="D1467" s="15" t="s">
        <v>23</v>
      </c>
      <c r="E1467" s="15" t="s">
        <v>12</v>
      </c>
      <c r="F1467" s="16">
        <v>0.25</v>
      </c>
      <c r="G1467" s="16">
        <v>100.0</v>
      </c>
      <c r="H1467" s="47">
        <f t="shared" si="75"/>
        <v>25</v>
      </c>
      <c r="I1467" s="48"/>
    </row>
    <row r="1468">
      <c r="A1468" s="41"/>
      <c r="B1468" s="42"/>
      <c r="C1468" s="7">
        <v>45732.0</v>
      </c>
      <c r="D1468" s="8" t="s">
        <v>23</v>
      </c>
      <c r="E1468" s="8" t="s">
        <v>13</v>
      </c>
      <c r="F1468" s="9">
        <v>0.25</v>
      </c>
      <c r="G1468" s="9">
        <v>100.0</v>
      </c>
      <c r="H1468" s="43">
        <f t="shared" si="75"/>
        <v>25</v>
      </c>
      <c r="I1468" s="44"/>
    </row>
    <row r="1469">
      <c r="A1469" s="45"/>
      <c r="B1469" s="46"/>
      <c r="C1469" s="14">
        <v>45732.0</v>
      </c>
      <c r="D1469" s="15" t="s">
        <v>23</v>
      </c>
      <c r="E1469" s="15" t="s">
        <v>32</v>
      </c>
      <c r="F1469" s="16">
        <v>0.25</v>
      </c>
      <c r="G1469" s="16">
        <v>100.0</v>
      </c>
      <c r="H1469" s="47">
        <f t="shared" si="75"/>
        <v>25</v>
      </c>
      <c r="I1469" s="48"/>
    </row>
    <row r="1470">
      <c r="A1470" s="5"/>
      <c r="B1470" s="6"/>
      <c r="C1470" s="29">
        <v>45734.0</v>
      </c>
      <c r="D1470" s="30" t="s">
        <v>21</v>
      </c>
      <c r="E1470" s="27" t="s">
        <v>32</v>
      </c>
      <c r="F1470" s="32">
        <v>1.0</v>
      </c>
      <c r="G1470" s="32">
        <v>120.0</v>
      </c>
      <c r="H1470" s="33">
        <v>120.0</v>
      </c>
      <c r="I1470" s="24" t="s">
        <v>11</v>
      </c>
    </row>
    <row r="1471">
      <c r="A1471" s="12"/>
      <c r="B1471" s="13"/>
      <c r="C1471" s="34">
        <v>45734.0</v>
      </c>
      <c r="D1471" s="38" t="s">
        <v>49</v>
      </c>
      <c r="E1471" s="25" t="s">
        <v>32</v>
      </c>
      <c r="F1471" s="40">
        <v>1.0</v>
      </c>
      <c r="G1471" s="40">
        <v>120.0</v>
      </c>
      <c r="H1471" s="36">
        <v>120.0</v>
      </c>
      <c r="I1471" s="23" t="s">
        <v>11</v>
      </c>
    </row>
    <row r="1472">
      <c r="A1472" s="5"/>
      <c r="B1472" s="6"/>
      <c r="C1472" s="29">
        <v>45734.0</v>
      </c>
      <c r="D1472" s="30" t="s">
        <v>27</v>
      </c>
      <c r="E1472" s="27" t="s">
        <v>63</v>
      </c>
      <c r="F1472" s="32">
        <v>0.3</v>
      </c>
      <c r="G1472" s="32">
        <v>240.0</v>
      </c>
      <c r="H1472" s="33">
        <v>72.0</v>
      </c>
      <c r="I1472" s="24" t="s">
        <v>16</v>
      </c>
    </row>
    <row r="1473">
      <c r="A1473" s="45"/>
      <c r="B1473" s="46"/>
      <c r="C1473" s="14">
        <v>45734.0</v>
      </c>
      <c r="D1473" s="15" t="s">
        <v>54</v>
      </c>
      <c r="E1473" s="15" t="s">
        <v>10</v>
      </c>
      <c r="F1473" s="16">
        <v>1.0</v>
      </c>
      <c r="G1473" s="16">
        <v>100.0</v>
      </c>
      <c r="H1473" s="47">
        <f t="shared" ref="H1473:H1493" si="76">F1473*G1473</f>
        <v>100</v>
      </c>
      <c r="I1473" s="48"/>
    </row>
    <row r="1474">
      <c r="A1474" s="41"/>
      <c r="B1474" s="42"/>
      <c r="C1474" s="7">
        <v>45734.0</v>
      </c>
      <c r="D1474" s="8" t="s">
        <v>54</v>
      </c>
      <c r="E1474" s="8" t="s">
        <v>12</v>
      </c>
      <c r="F1474" s="9">
        <v>1.0</v>
      </c>
      <c r="G1474" s="9">
        <v>100.0</v>
      </c>
      <c r="H1474" s="43">
        <f t="shared" si="76"/>
        <v>100</v>
      </c>
      <c r="I1474" s="44"/>
    </row>
    <row r="1475">
      <c r="A1475" s="45"/>
      <c r="B1475" s="46"/>
      <c r="C1475" s="14">
        <v>45734.0</v>
      </c>
      <c r="D1475" s="15" t="s">
        <v>59</v>
      </c>
      <c r="E1475" s="15" t="s">
        <v>10</v>
      </c>
      <c r="F1475" s="16">
        <v>0.17</v>
      </c>
      <c r="G1475" s="16">
        <v>100.0</v>
      </c>
      <c r="H1475" s="47">
        <f t="shared" si="76"/>
        <v>17</v>
      </c>
      <c r="I1475" s="48"/>
    </row>
    <row r="1476">
      <c r="A1476" s="41"/>
      <c r="B1476" s="42"/>
      <c r="C1476" s="7">
        <v>45734.0</v>
      </c>
      <c r="D1476" s="8" t="s">
        <v>59</v>
      </c>
      <c r="E1476" s="8" t="s">
        <v>12</v>
      </c>
      <c r="F1476" s="9">
        <v>0.17</v>
      </c>
      <c r="G1476" s="9">
        <v>100.0</v>
      </c>
      <c r="H1476" s="43">
        <f t="shared" si="76"/>
        <v>17</v>
      </c>
      <c r="I1476" s="44"/>
    </row>
    <row r="1477">
      <c r="A1477" s="45"/>
      <c r="B1477" s="46"/>
      <c r="C1477" s="14">
        <v>45734.0</v>
      </c>
      <c r="D1477" s="15" t="s">
        <v>59</v>
      </c>
      <c r="E1477" s="15" t="s">
        <v>19</v>
      </c>
      <c r="F1477" s="16">
        <v>0.17</v>
      </c>
      <c r="G1477" s="16">
        <v>100.0</v>
      </c>
      <c r="H1477" s="47">
        <f t="shared" si="76"/>
        <v>17</v>
      </c>
      <c r="I1477" s="48"/>
    </row>
    <row r="1478">
      <c r="A1478" s="41"/>
      <c r="B1478" s="42"/>
      <c r="C1478" s="7">
        <v>45734.0</v>
      </c>
      <c r="D1478" s="8" t="s">
        <v>9</v>
      </c>
      <c r="E1478" s="8" t="s">
        <v>10</v>
      </c>
      <c r="F1478" s="9">
        <v>1.0</v>
      </c>
      <c r="G1478" s="9">
        <v>100.0</v>
      </c>
      <c r="H1478" s="43">
        <f t="shared" si="76"/>
        <v>100</v>
      </c>
      <c r="I1478" s="11" t="s">
        <v>11</v>
      </c>
    </row>
    <row r="1479">
      <c r="A1479" s="45"/>
      <c r="B1479" s="46"/>
      <c r="C1479" s="14">
        <v>45734.0</v>
      </c>
      <c r="D1479" s="15" t="s">
        <v>9</v>
      </c>
      <c r="E1479" s="15" t="s">
        <v>12</v>
      </c>
      <c r="F1479" s="16">
        <v>1.0</v>
      </c>
      <c r="G1479" s="16">
        <v>100.0</v>
      </c>
      <c r="H1479" s="47">
        <f t="shared" si="76"/>
        <v>100</v>
      </c>
      <c r="I1479" s="18" t="s">
        <v>11</v>
      </c>
    </row>
    <row r="1480">
      <c r="A1480" s="41"/>
      <c r="B1480" s="42"/>
      <c r="C1480" s="7">
        <v>45734.0</v>
      </c>
      <c r="D1480" s="8" t="s">
        <v>9</v>
      </c>
      <c r="E1480" s="8" t="s">
        <v>13</v>
      </c>
      <c r="F1480" s="9">
        <v>1.0</v>
      </c>
      <c r="G1480" s="9">
        <v>100.0</v>
      </c>
      <c r="H1480" s="43">
        <f t="shared" si="76"/>
        <v>100</v>
      </c>
      <c r="I1480" s="11" t="s">
        <v>11</v>
      </c>
    </row>
    <row r="1481">
      <c r="A1481" s="45"/>
      <c r="B1481" s="46"/>
      <c r="C1481" s="14">
        <v>45734.0</v>
      </c>
      <c r="D1481" s="15" t="s">
        <v>31</v>
      </c>
      <c r="E1481" s="15" t="s">
        <v>10</v>
      </c>
      <c r="F1481" s="16">
        <v>1.0</v>
      </c>
      <c r="G1481" s="16">
        <v>100.0</v>
      </c>
      <c r="H1481" s="47">
        <f t="shared" si="76"/>
        <v>100</v>
      </c>
      <c r="I1481" s="48"/>
    </row>
    <row r="1482">
      <c r="A1482" s="41"/>
      <c r="B1482" s="42"/>
      <c r="C1482" s="7">
        <v>45734.0</v>
      </c>
      <c r="D1482" s="8" t="s">
        <v>31</v>
      </c>
      <c r="E1482" s="8" t="s">
        <v>12</v>
      </c>
      <c r="F1482" s="9">
        <v>1.0</v>
      </c>
      <c r="G1482" s="9">
        <v>100.0</v>
      </c>
      <c r="H1482" s="43">
        <f t="shared" si="76"/>
        <v>100</v>
      </c>
      <c r="I1482" s="44"/>
    </row>
    <row r="1483">
      <c r="A1483" s="45"/>
      <c r="B1483" s="46"/>
      <c r="C1483" s="14">
        <v>45734.0</v>
      </c>
      <c r="D1483" s="15" t="s">
        <v>45</v>
      </c>
      <c r="E1483" s="15" t="s">
        <v>10</v>
      </c>
      <c r="F1483" s="16">
        <v>1.0</v>
      </c>
      <c r="G1483" s="16">
        <v>100.0</v>
      </c>
      <c r="H1483" s="47">
        <f t="shared" si="76"/>
        <v>100</v>
      </c>
      <c r="I1483" s="48"/>
    </row>
    <row r="1484">
      <c r="A1484" s="41"/>
      <c r="B1484" s="42"/>
      <c r="C1484" s="7">
        <v>45734.0</v>
      </c>
      <c r="D1484" s="8" t="s">
        <v>45</v>
      </c>
      <c r="E1484" s="8" t="s">
        <v>12</v>
      </c>
      <c r="F1484" s="9">
        <v>1.0</v>
      </c>
      <c r="G1484" s="9">
        <v>100.0</v>
      </c>
      <c r="H1484" s="43">
        <f t="shared" si="76"/>
        <v>100</v>
      </c>
      <c r="I1484" s="44"/>
    </row>
    <row r="1485">
      <c r="A1485" s="45"/>
      <c r="B1485" s="46"/>
      <c r="C1485" s="14">
        <v>45734.0</v>
      </c>
      <c r="D1485" s="15" t="s">
        <v>45</v>
      </c>
      <c r="E1485" s="15" t="s">
        <v>13</v>
      </c>
      <c r="F1485" s="16">
        <v>1.0</v>
      </c>
      <c r="G1485" s="16">
        <v>100.0</v>
      </c>
      <c r="H1485" s="47">
        <f t="shared" si="76"/>
        <v>100</v>
      </c>
      <c r="I1485" s="48"/>
    </row>
    <row r="1486">
      <c r="A1486" s="41"/>
      <c r="B1486" s="42"/>
      <c r="C1486" s="7">
        <v>45734.0</v>
      </c>
      <c r="D1486" s="8" t="s">
        <v>41</v>
      </c>
      <c r="E1486" s="8" t="s">
        <v>10</v>
      </c>
      <c r="F1486" s="9">
        <v>0.75</v>
      </c>
      <c r="G1486" s="9">
        <v>100.0</v>
      </c>
      <c r="H1486" s="43">
        <f t="shared" si="76"/>
        <v>75</v>
      </c>
      <c r="I1486" s="44"/>
    </row>
    <row r="1487">
      <c r="A1487" s="45"/>
      <c r="B1487" s="46"/>
      <c r="C1487" s="14">
        <v>45734.0</v>
      </c>
      <c r="D1487" s="15" t="s">
        <v>41</v>
      </c>
      <c r="E1487" s="15" t="s">
        <v>12</v>
      </c>
      <c r="F1487" s="16">
        <v>0.75</v>
      </c>
      <c r="G1487" s="16">
        <v>100.0</v>
      </c>
      <c r="H1487" s="47">
        <f t="shared" si="76"/>
        <v>75</v>
      </c>
      <c r="I1487" s="48"/>
    </row>
    <row r="1488">
      <c r="A1488" s="41"/>
      <c r="B1488" s="42"/>
      <c r="C1488" s="7">
        <v>45734.0</v>
      </c>
      <c r="D1488" s="8" t="s">
        <v>42</v>
      </c>
      <c r="E1488" s="8" t="s">
        <v>19</v>
      </c>
      <c r="F1488" s="9">
        <v>0.65</v>
      </c>
      <c r="G1488" s="9">
        <v>100.0</v>
      </c>
      <c r="H1488" s="43">
        <f t="shared" si="76"/>
        <v>65</v>
      </c>
      <c r="I1488" s="44"/>
    </row>
    <row r="1489">
      <c r="A1489" s="45"/>
      <c r="B1489" s="46"/>
      <c r="C1489" s="14">
        <v>45734.0</v>
      </c>
      <c r="D1489" s="15" t="s">
        <v>42</v>
      </c>
      <c r="E1489" s="15" t="s">
        <v>12</v>
      </c>
      <c r="F1489" s="16">
        <v>0.65</v>
      </c>
      <c r="G1489" s="16">
        <v>100.0</v>
      </c>
      <c r="H1489" s="47">
        <f t="shared" si="76"/>
        <v>65</v>
      </c>
      <c r="I1489" s="48"/>
    </row>
    <row r="1490">
      <c r="A1490" s="41"/>
      <c r="B1490" s="42"/>
      <c r="C1490" s="7">
        <v>45734.0</v>
      </c>
      <c r="D1490" s="8" t="s">
        <v>27</v>
      </c>
      <c r="E1490" s="8" t="s">
        <v>19</v>
      </c>
      <c r="F1490" s="9">
        <v>0.5</v>
      </c>
      <c r="G1490" s="9">
        <v>100.0</v>
      </c>
      <c r="H1490" s="43">
        <f t="shared" si="76"/>
        <v>50</v>
      </c>
      <c r="I1490" s="44"/>
    </row>
    <row r="1491">
      <c r="A1491" s="45"/>
      <c r="B1491" s="46"/>
      <c r="C1491" s="14">
        <v>45734.0</v>
      </c>
      <c r="D1491" s="15" t="s">
        <v>27</v>
      </c>
      <c r="E1491" s="15" t="s">
        <v>13</v>
      </c>
      <c r="F1491" s="16">
        <v>0.5</v>
      </c>
      <c r="G1491" s="16">
        <v>100.0</v>
      </c>
      <c r="H1491" s="47">
        <f t="shared" si="76"/>
        <v>50</v>
      </c>
      <c r="I1491" s="48"/>
    </row>
    <row r="1492">
      <c r="A1492" s="41"/>
      <c r="B1492" s="42"/>
      <c r="C1492" s="7">
        <v>45734.0</v>
      </c>
      <c r="D1492" s="8" t="s">
        <v>29</v>
      </c>
      <c r="E1492" s="8" t="s">
        <v>13</v>
      </c>
      <c r="F1492" s="9">
        <v>0.5</v>
      </c>
      <c r="G1492" s="9">
        <v>100.0</v>
      </c>
      <c r="H1492" s="43">
        <f t="shared" si="76"/>
        <v>50</v>
      </c>
      <c r="I1492" s="44"/>
    </row>
    <row r="1493">
      <c r="A1493" s="45"/>
      <c r="B1493" s="46"/>
      <c r="C1493" s="14">
        <v>45734.0</v>
      </c>
      <c r="D1493" s="15" t="s">
        <v>29</v>
      </c>
      <c r="E1493" s="15" t="s">
        <v>32</v>
      </c>
      <c r="F1493" s="16">
        <v>0.5</v>
      </c>
      <c r="G1493" s="16">
        <v>100.0</v>
      </c>
      <c r="H1493" s="47">
        <f t="shared" si="76"/>
        <v>50</v>
      </c>
      <c r="I1493" s="48"/>
    </row>
    <row r="1494">
      <c r="A1494" s="5"/>
      <c r="B1494" s="6"/>
      <c r="C1494" s="29">
        <v>45735.0</v>
      </c>
      <c r="D1494" s="30" t="s">
        <v>39</v>
      </c>
      <c r="E1494" s="27" t="s">
        <v>32</v>
      </c>
      <c r="F1494" s="32">
        <v>2.0</v>
      </c>
      <c r="G1494" s="32">
        <v>120.0</v>
      </c>
      <c r="H1494" s="33">
        <v>240.0</v>
      </c>
      <c r="I1494" s="24" t="s">
        <v>16</v>
      </c>
    </row>
    <row r="1495">
      <c r="A1495" s="12"/>
      <c r="B1495" s="13"/>
      <c r="C1495" s="34">
        <v>45735.0</v>
      </c>
      <c r="D1495" s="38" t="s">
        <v>15</v>
      </c>
      <c r="E1495" s="25" t="s">
        <v>32</v>
      </c>
      <c r="F1495" s="40">
        <v>1.0</v>
      </c>
      <c r="G1495" s="40">
        <v>120.0</v>
      </c>
      <c r="H1495" s="36">
        <v>120.0</v>
      </c>
      <c r="I1495" s="23" t="s">
        <v>16</v>
      </c>
    </row>
    <row r="1496">
      <c r="A1496" s="5"/>
      <c r="B1496" s="6"/>
      <c r="C1496" s="29">
        <v>45735.0</v>
      </c>
      <c r="D1496" s="30" t="s">
        <v>21</v>
      </c>
      <c r="E1496" s="27" t="s">
        <v>32</v>
      </c>
      <c r="F1496" s="32">
        <v>1.0</v>
      </c>
      <c r="G1496" s="32">
        <v>120.0</v>
      </c>
      <c r="H1496" s="33">
        <v>120.0</v>
      </c>
      <c r="I1496" s="24" t="s">
        <v>11</v>
      </c>
    </row>
    <row r="1497">
      <c r="A1497" s="45"/>
      <c r="B1497" s="46"/>
      <c r="C1497" s="14">
        <v>45735.0</v>
      </c>
      <c r="D1497" s="15" t="s">
        <v>39</v>
      </c>
      <c r="E1497" s="15" t="s">
        <v>10</v>
      </c>
      <c r="F1497" s="16">
        <v>1.67</v>
      </c>
      <c r="G1497" s="16">
        <v>100.0</v>
      </c>
      <c r="H1497" s="47">
        <f t="shared" ref="H1497:H1519" si="77">F1497*G1497</f>
        <v>167</v>
      </c>
      <c r="I1497" s="48"/>
    </row>
    <row r="1498">
      <c r="A1498" s="41"/>
      <c r="B1498" s="42"/>
      <c r="C1498" s="7">
        <v>45735.0</v>
      </c>
      <c r="D1498" s="8" t="s">
        <v>39</v>
      </c>
      <c r="E1498" s="8" t="s">
        <v>12</v>
      </c>
      <c r="F1498" s="9">
        <v>1.67</v>
      </c>
      <c r="G1498" s="9">
        <v>100.0</v>
      </c>
      <c r="H1498" s="43">
        <f t="shared" si="77"/>
        <v>167</v>
      </c>
      <c r="I1498" s="44"/>
    </row>
    <row r="1499">
      <c r="A1499" s="45"/>
      <c r="B1499" s="46"/>
      <c r="C1499" s="14">
        <v>45735.0</v>
      </c>
      <c r="D1499" s="15" t="s">
        <v>39</v>
      </c>
      <c r="E1499" s="15" t="s">
        <v>13</v>
      </c>
      <c r="F1499" s="16">
        <v>1.67</v>
      </c>
      <c r="G1499" s="16">
        <v>100.0</v>
      </c>
      <c r="H1499" s="47">
        <f t="shared" si="77"/>
        <v>167</v>
      </c>
      <c r="I1499" s="48"/>
    </row>
    <row r="1500">
      <c r="A1500" s="41"/>
      <c r="B1500" s="42"/>
      <c r="C1500" s="7">
        <v>45735.0</v>
      </c>
      <c r="D1500" s="8" t="s">
        <v>23</v>
      </c>
      <c r="E1500" s="8" t="s">
        <v>10</v>
      </c>
      <c r="F1500" s="9">
        <v>1.13</v>
      </c>
      <c r="G1500" s="9">
        <v>100.0</v>
      </c>
      <c r="H1500" s="43">
        <f t="shared" si="77"/>
        <v>113</v>
      </c>
      <c r="I1500" s="44"/>
    </row>
    <row r="1501">
      <c r="A1501" s="45"/>
      <c r="B1501" s="46"/>
      <c r="C1501" s="14">
        <v>45735.0</v>
      </c>
      <c r="D1501" s="15" t="s">
        <v>23</v>
      </c>
      <c r="E1501" s="15" t="s">
        <v>12</v>
      </c>
      <c r="F1501" s="16">
        <v>1.13</v>
      </c>
      <c r="G1501" s="16">
        <v>100.0</v>
      </c>
      <c r="H1501" s="47">
        <f t="shared" si="77"/>
        <v>113</v>
      </c>
      <c r="I1501" s="48"/>
    </row>
    <row r="1502">
      <c r="A1502" s="41"/>
      <c r="B1502" s="42"/>
      <c r="C1502" s="7">
        <v>45735.0</v>
      </c>
      <c r="D1502" s="8" t="s">
        <v>23</v>
      </c>
      <c r="E1502" s="8" t="s">
        <v>13</v>
      </c>
      <c r="F1502" s="9">
        <v>1.13</v>
      </c>
      <c r="G1502" s="9">
        <v>100.0</v>
      </c>
      <c r="H1502" s="43">
        <f t="shared" si="77"/>
        <v>113</v>
      </c>
      <c r="I1502" s="44"/>
    </row>
    <row r="1503">
      <c r="A1503" s="45"/>
      <c r="B1503" s="46"/>
      <c r="C1503" s="14">
        <v>45735.0</v>
      </c>
      <c r="D1503" s="15" t="s">
        <v>23</v>
      </c>
      <c r="E1503" s="15" t="s">
        <v>32</v>
      </c>
      <c r="F1503" s="16">
        <v>1.13</v>
      </c>
      <c r="G1503" s="16">
        <v>100.0</v>
      </c>
      <c r="H1503" s="47">
        <f t="shared" si="77"/>
        <v>113</v>
      </c>
      <c r="I1503" s="48"/>
    </row>
    <row r="1504">
      <c r="A1504" s="41"/>
      <c r="B1504" s="42"/>
      <c r="C1504" s="7">
        <v>45735.0</v>
      </c>
      <c r="D1504" s="8" t="s">
        <v>47</v>
      </c>
      <c r="E1504" s="8" t="s">
        <v>10</v>
      </c>
      <c r="F1504" s="9">
        <v>2.67</v>
      </c>
      <c r="G1504" s="9">
        <v>100.0</v>
      </c>
      <c r="H1504" s="43">
        <f t="shared" si="77"/>
        <v>267</v>
      </c>
      <c r="I1504" s="44"/>
    </row>
    <row r="1505">
      <c r="A1505" s="45"/>
      <c r="B1505" s="46"/>
      <c r="C1505" s="14">
        <v>45735.0</v>
      </c>
      <c r="D1505" s="15" t="s">
        <v>47</v>
      </c>
      <c r="E1505" s="15" t="s">
        <v>12</v>
      </c>
      <c r="F1505" s="16">
        <v>2.67</v>
      </c>
      <c r="G1505" s="16">
        <v>100.0</v>
      </c>
      <c r="H1505" s="47">
        <f t="shared" si="77"/>
        <v>267</v>
      </c>
      <c r="I1505" s="48"/>
    </row>
    <row r="1506">
      <c r="A1506" s="41"/>
      <c r="B1506" s="42"/>
      <c r="C1506" s="7">
        <v>45735.0</v>
      </c>
      <c r="D1506" s="8" t="s">
        <v>47</v>
      </c>
      <c r="E1506" s="8" t="s">
        <v>13</v>
      </c>
      <c r="F1506" s="9">
        <v>2.67</v>
      </c>
      <c r="G1506" s="9">
        <v>100.0</v>
      </c>
      <c r="H1506" s="43">
        <f t="shared" si="77"/>
        <v>267</v>
      </c>
      <c r="I1506" s="44"/>
    </row>
    <row r="1507">
      <c r="A1507" s="45"/>
      <c r="B1507" s="46"/>
      <c r="C1507" s="14">
        <v>45735.0</v>
      </c>
      <c r="D1507" s="15" t="s">
        <v>31</v>
      </c>
      <c r="E1507" s="15" t="s">
        <v>19</v>
      </c>
      <c r="F1507" s="16">
        <v>1.67</v>
      </c>
      <c r="G1507" s="16">
        <v>100.0</v>
      </c>
      <c r="H1507" s="47">
        <f t="shared" si="77"/>
        <v>167</v>
      </c>
      <c r="I1507" s="48"/>
    </row>
    <row r="1508">
      <c r="A1508" s="41"/>
      <c r="B1508" s="42"/>
      <c r="C1508" s="7">
        <v>45735.0</v>
      </c>
      <c r="D1508" s="8" t="s">
        <v>31</v>
      </c>
      <c r="E1508" s="8" t="s">
        <v>10</v>
      </c>
      <c r="F1508" s="9">
        <v>1.67</v>
      </c>
      <c r="G1508" s="9">
        <v>100.0</v>
      </c>
      <c r="H1508" s="43">
        <f t="shared" si="77"/>
        <v>167</v>
      </c>
      <c r="I1508" s="44"/>
    </row>
    <row r="1509">
      <c r="A1509" s="45"/>
      <c r="B1509" s="46"/>
      <c r="C1509" s="14">
        <v>45735.0</v>
      </c>
      <c r="D1509" s="15" t="s">
        <v>31</v>
      </c>
      <c r="E1509" s="15" t="s">
        <v>12</v>
      </c>
      <c r="F1509" s="16">
        <v>1.67</v>
      </c>
      <c r="G1509" s="16">
        <v>100.0</v>
      </c>
      <c r="H1509" s="47">
        <f t="shared" si="77"/>
        <v>167</v>
      </c>
      <c r="I1509" s="48"/>
    </row>
    <row r="1510">
      <c r="A1510" s="41"/>
      <c r="B1510" s="42"/>
      <c r="C1510" s="7">
        <v>45735.0</v>
      </c>
      <c r="D1510" s="8" t="s">
        <v>42</v>
      </c>
      <c r="E1510" s="8" t="s">
        <v>19</v>
      </c>
      <c r="F1510" s="9">
        <v>0.4</v>
      </c>
      <c r="G1510" s="9">
        <v>100.0</v>
      </c>
      <c r="H1510" s="43">
        <f t="shared" si="77"/>
        <v>40</v>
      </c>
      <c r="I1510" s="44"/>
    </row>
    <row r="1511">
      <c r="A1511" s="45"/>
      <c r="B1511" s="46"/>
      <c r="C1511" s="14">
        <v>45735.0</v>
      </c>
      <c r="D1511" s="15" t="s">
        <v>42</v>
      </c>
      <c r="E1511" s="15" t="s">
        <v>12</v>
      </c>
      <c r="F1511" s="16">
        <v>0.4</v>
      </c>
      <c r="G1511" s="16">
        <v>100.0</v>
      </c>
      <c r="H1511" s="47">
        <f t="shared" si="77"/>
        <v>40</v>
      </c>
      <c r="I1511" s="48"/>
    </row>
    <row r="1512">
      <c r="A1512" s="41"/>
      <c r="B1512" s="42"/>
      <c r="C1512" s="7">
        <v>45735.0</v>
      </c>
      <c r="D1512" s="8" t="s">
        <v>43</v>
      </c>
      <c r="E1512" s="8" t="s">
        <v>10</v>
      </c>
      <c r="F1512" s="9">
        <v>1.0</v>
      </c>
      <c r="G1512" s="9">
        <v>100.0</v>
      </c>
      <c r="H1512" s="43">
        <f t="shared" si="77"/>
        <v>100</v>
      </c>
      <c r="I1512" s="44"/>
    </row>
    <row r="1513">
      <c r="A1513" s="45"/>
      <c r="B1513" s="46"/>
      <c r="C1513" s="14">
        <v>45735.0</v>
      </c>
      <c r="D1513" s="15" t="s">
        <v>43</v>
      </c>
      <c r="E1513" s="15" t="s">
        <v>12</v>
      </c>
      <c r="F1513" s="16">
        <v>1.0</v>
      </c>
      <c r="G1513" s="16">
        <v>100.0</v>
      </c>
      <c r="H1513" s="47">
        <f t="shared" si="77"/>
        <v>100</v>
      </c>
      <c r="I1513" s="48"/>
    </row>
    <row r="1514">
      <c r="A1514" s="41"/>
      <c r="B1514" s="42"/>
      <c r="C1514" s="7">
        <v>45735.0</v>
      </c>
      <c r="D1514" s="8" t="s">
        <v>15</v>
      </c>
      <c r="E1514" s="8" t="s">
        <v>12</v>
      </c>
      <c r="F1514" s="9">
        <v>1.0</v>
      </c>
      <c r="G1514" s="9">
        <v>100.0</v>
      </c>
      <c r="H1514" s="43">
        <f t="shared" si="77"/>
        <v>100</v>
      </c>
      <c r="I1514" s="44"/>
    </row>
    <row r="1515">
      <c r="A1515" s="45"/>
      <c r="B1515" s="46"/>
      <c r="C1515" s="14">
        <v>45735.0</v>
      </c>
      <c r="D1515" s="15" t="s">
        <v>15</v>
      </c>
      <c r="E1515" s="15" t="s">
        <v>13</v>
      </c>
      <c r="F1515" s="16">
        <v>1.0</v>
      </c>
      <c r="G1515" s="16">
        <v>100.0</v>
      </c>
      <c r="H1515" s="47">
        <f t="shared" si="77"/>
        <v>100</v>
      </c>
      <c r="I1515" s="48"/>
    </row>
    <row r="1516">
      <c r="A1516" s="41"/>
      <c r="B1516" s="42"/>
      <c r="C1516" s="7">
        <v>45735.0</v>
      </c>
      <c r="D1516" s="8" t="s">
        <v>62</v>
      </c>
      <c r="E1516" s="8" t="s">
        <v>13</v>
      </c>
      <c r="F1516" s="9">
        <v>0.75</v>
      </c>
      <c r="G1516" s="9">
        <v>100.0</v>
      </c>
      <c r="H1516" s="43">
        <f t="shared" si="77"/>
        <v>75</v>
      </c>
      <c r="I1516" s="44"/>
    </row>
    <row r="1517">
      <c r="A1517" s="45"/>
      <c r="B1517" s="46"/>
      <c r="C1517" s="14">
        <v>45735.0</v>
      </c>
      <c r="D1517" s="15" t="s">
        <v>62</v>
      </c>
      <c r="E1517" s="15" t="s">
        <v>10</v>
      </c>
      <c r="F1517" s="16">
        <v>0.75</v>
      </c>
      <c r="G1517" s="16">
        <v>100.0</v>
      </c>
      <c r="H1517" s="47">
        <f t="shared" si="77"/>
        <v>75</v>
      </c>
      <c r="I1517" s="48"/>
    </row>
    <row r="1518">
      <c r="A1518" s="41"/>
      <c r="B1518" s="42"/>
      <c r="C1518" s="7">
        <v>45735.0</v>
      </c>
      <c r="D1518" s="8" t="s">
        <v>62</v>
      </c>
      <c r="E1518" s="8" t="s">
        <v>12</v>
      </c>
      <c r="F1518" s="9">
        <v>0.75</v>
      </c>
      <c r="G1518" s="9">
        <v>100.0</v>
      </c>
      <c r="H1518" s="43">
        <f t="shared" si="77"/>
        <v>75</v>
      </c>
      <c r="I1518" s="44"/>
    </row>
    <row r="1519">
      <c r="A1519" s="45"/>
      <c r="B1519" s="46"/>
      <c r="C1519" s="14">
        <v>45735.0</v>
      </c>
      <c r="D1519" s="15" t="s">
        <v>62</v>
      </c>
      <c r="E1519" s="15" t="s">
        <v>32</v>
      </c>
      <c r="F1519" s="16">
        <v>0.75</v>
      </c>
      <c r="G1519" s="16">
        <v>100.0</v>
      </c>
      <c r="H1519" s="47">
        <f t="shared" si="77"/>
        <v>75</v>
      </c>
      <c r="I1519" s="48"/>
    </row>
    <row r="1520">
      <c r="A1520" s="5"/>
      <c r="B1520" s="6"/>
      <c r="C1520" s="29">
        <v>45737.0</v>
      </c>
      <c r="D1520" s="30" t="s">
        <v>26</v>
      </c>
      <c r="E1520" s="27" t="s">
        <v>32</v>
      </c>
      <c r="F1520" s="32">
        <v>1.0</v>
      </c>
      <c r="G1520" s="32">
        <v>120.0</v>
      </c>
      <c r="H1520" s="33">
        <v>120.0</v>
      </c>
      <c r="I1520" s="24" t="s">
        <v>16</v>
      </c>
    </row>
    <row r="1521">
      <c r="A1521" s="12"/>
      <c r="B1521" s="13"/>
      <c r="C1521" s="34">
        <v>45737.0</v>
      </c>
      <c r="D1521" s="38" t="s">
        <v>26</v>
      </c>
      <c r="E1521" s="25" t="s">
        <v>63</v>
      </c>
      <c r="F1521" s="40">
        <v>0.5</v>
      </c>
      <c r="G1521" s="40">
        <v>240.0</v>
      </c>
      <c r="H1521" s="36">
        <v>120.0</v>
      </c>
      <c r="I1521" s="23" t="s">
        <v>16</v>
      </c>
    </row>
    <row r="1522">
      <c r="A1522" s="5"/>
      <c r="B1522" s="6"/>
      <c r="C1522" s="29">
        <v>45737.0</v>
      </c>
      <c r="D1522" s="30" t="s">
        <v>61</v>
      </c>
      <c r="E1522" s="27" t="s">
        <v>32</v>
      </c>
      <c r="F1522" s="32">
        <v>3.0</v>
      </c>
      <c r="G1522" s="32">
        <v>100.0</v>
      </c>
      <c r="H1522" s="33">
        <v>300.0</v>
      </c>
      <c r="I1522" s="24" t="s">
        <v>30</v>
      </c>
    </row>
    <row r="1523">
      <c r="A1523" s="12"/>
      <c r="B1523" s="13"/>
      <c r="C1523" s="34">
        <v>45737.0</v>
      </c>
      <c r="D1523" s="35" t="s">
        <v>55</v>
      </c>
      <c r="E1523" s="25" t="s">
        <v>63</v>
      </c>
      <c r="F1523" s="40">
        <v>1.0</v>
      </c>
      <c r="G1523" s="40">
        <v>240.0</v>
      </c>
      <c r="H1523" s="36">
        <v>240.0</v>
      </c>
      <c r="I1523" s="23" t="s">
        <v>30</v>
      </c>
    </row>
    <row r="1524">
      <c r="A1524" s="5"/>
      <c r="B1524" s="6"/>
      <c r="C1524" s="29">
        <v>45737.0</v>
      </c>
      <c r="D1524" s="30" t="s">
        <v>57</v>
      </c>
      <c r="E1524" s="31" t="s">
        <v>19</v>
      </c>
      <c r="F1524" s="32">
        <v>5.0</v>
      </c>
      <c r="G1524" s="32">
        <v>100.0</v>
      </c>
      <c r="H1524" s="33">
        <v>500.0</v>
      </c>
      <c r="I1524" s="24" t="s">
        <v>30</v>
      </c>
    </row>
    <row r="1525">
      <c r="A1525" s="12"/>
      <c r="B1525" s="13"/>
      <c r="C1525" s="34">
        <v>45737.0</v>
      </c>
      <c r="D1525" s="38" t="s">
        <v>52</v>
      </c>
      <c r="E1525" s="25" t="s">
        <v>32</v>
      </c>
      <c r="F1525" s="40">
        <v>1.0</v>
      </c>
      <c r="G1525" s="40">
        <v>120.0</v>
      </c>
      <c r="H1525" s="36">
        <v>120.0</v>
      </c>
      <c r="I1525" s="23" t="s">
        <v>11</v>
      </c>
    </row>
    <row r="1526">
      <c r="A1526" s="41"/>
      <c r="B1526" s="42"/>
      <c r="C1526" s="7">
        <v>45737.0</v>
      </c>
      <c r="D1526" s="8" t="s">
        <v>64</v>
      </c>
      <c r="E1526" s="8" t="s">
        <v>10</v>
      </c>
      <c r="F1526" s="9">
        <v>0.63</v>
      </c>
      <c r="G1526" s="9">
        <v>0.0</v>
      </c>
      <c r="H1526" s="43">
        <f t="shared" ref="H1526:H1560" si="78">F1526*G1526</f>
        <v>0</v>
      </c>
      <c r="I1526" s="44"/>
    </row>
    <row r="1527">
      <c r="A1527" s="45"/>
      <c r="B1527" s="46"/>
      <c r="C1527" s="14">
        <v>45737.0</v>
      </c>
      <c r="D1527" s="15" t="s">
        <v>64</v>
      </c>
      <c r="E1527" s="15" t="s">
        <v>12</v>
      </c>
      <c r="F1527" s="16">
        <v>0.63</v>
      </c>
      <c r="G1527" s="16">
        <v>0.0</v>
      </c>
      <c r="H1527" s="47">
        <f t="shared" si="78"/>
        <v>0</v>
      </c>
      <c r="I1527" s="48"/>
    </row>
    <row r="1528">
      <c r="A1528" s="41"/>
      <c r="B1528" s="42"/>
      <c r="C1528" s="7">
        <v>45737.0</v>
      </c>
      <c r="D1528" s="8" t="s">
        <v>64</v>
      </c>
      <c r="E1528" s="8" t="s">
        <v>19</v>
      </c>
      <c r="F1528" s="9">
        <v>0.63</v>
      </c>
      <c r="G1528" s="9">
        <v>0.0</v>
      </c>
      <c r="H1528" s="43">
        <f t="shared" si="78"/>
        <v>0</v>
      </c>
      <c r="I1528" s="44"/>
    </row>
    <row r="1529">
      <c r="A1529" s="45"/>
      <c r="B1529" s="46"/>
      <c r="C1529" s="14">
        <v>45737.0</v>
      </c>
      <c r="D1529" s="15" t="s">
        <v>64</v>
      </c>
      <c r="E1529" s="15" t="s">
        <v>70</v>
      </c>
      <c r="F1529" s="16">
        <v>0.63</v>
      </c>
      <c r="G1529" s="16">
        <v>0.0</v>
      </c>
      <c r="H1529" s="47">
        <f t="shared" si="78"/>
        <v>0</v>
      </c>
      <c r="I1529" s="48"/>
    </row>
    <row r="1530">
      <c r="A1530" s="41"/>
      <c r="B1530" s="42"/>
      <c r="C1530" s="7">
        <v>45737.0</v>
      </c>
      <c r="D1530" s="8" t="s">
        <v>68</v>
      </c>
      <c r="E1530" s="8" t="s">
        <v>13</v>
      </c>
      <c r="F1530" s="9">
        <v>1.5</v>
      </c>
      <c r="G1530" s="9">
        <v>100.0</v>
      </c>
      <c r="H1530" s="43">
        <f t="shared" si="78"/>
        <v>150</v>
      </c>
      <c r="I1530" s="44"/>
    </row>
    <row r="1531">
      <c r="A1531" s="45"/>
      <c r="B1531" s="46"/>
      <c r="C1531" s="14">
        <v>45737.0</v>
      </c>
      <c r="D1531" s="15" t="s">
        <v>68</v>
      </c>
      <c r="E1531" s="15" t="s">
        <v>32</v>
      </c>
      <c r="F1531" s="16">
        <v>1.5</v>
      </c>
      <c r="G1531" s="16">
        <v>100.0</v>
      </c>
      <c r="H1531" s="47">
        <f t="shared" si="78"/>
        <v>150</v>
      </c>
      <c r="I1531" s="48"/>
    </row>
    <row r="1532">
      <c r="A1532" s="41"/>
      <c r="B1532" s="42"/>
      <c r="C1532" s="7">
        <v>45737.0</v>
      </c>
      <c r="D1532" s="8" t="s">
        <v>9</v>
      </c>
      <c r="E1532" s="8" t="s">
        <v>10</v>
      </c>
      <c r="F1532" s="9">
        <v>1.0</v>
      </c>
      <c r="G1532" s="9">
        <v>100.0</v>
      </c>
      <c r="H1532" s="43">
        <f t="shared" si="78"/>
        <v>100</v>
      </c>
      <c r="I1532" s="11" t="s">
        <v>11</v>
      </c>
    </row>
    <row r="1533">
      <c r="A1533" s="45"/>
      <c r="B1533" s="46"/>
      <c r="C1533" s="14">
        <v>45737.0</v>
      </c>
      <c r="D1533" s="15" t="s">
        <v>9</v>
      </c>
      <c r="E1533" s="15" t="s">
        <v>12</v>
      </c>
      <c r="F1533" s="16">
        <v>1.0</v>
      </c>
      <c r="G1533" s="16">
        <v>100.0</v>
      </c>
      <c r="H1533" s="47">
        <f t="shared" si="78"/>
        <v>100</v>
      </c>
      <c r="I1533" s="18" t="s">
        <v>11</v>
      </c>
    </row>
    <row r="1534">
      <c r="A1534" s="41"/>
      <c r="B1534" s="42"/>
      <c r="C1534" s="7">
        <v>45737.0</v>
      </c>
      <c r="D1534" s="8" t="s">
        <v>26</v>
      </c>
      <c r="E1534" s="8" t="s">
        <v>10</v>
      </c>
      <c r="F1534" s="9">
        <v>1.0</v>
      </c>
      <c r="G1534" s="9">
        <v>100.0</v>
      </c>
      <c r="H1534" s="43">
        <f t="shared" si="78"/>
        <v>100</v>
      </c>
      <c r="I1534" s="44"/>
    </row>
    <row r="1535">
      <c r="A1535" s="45"/>
      <c r="B1535" s="46"/>
      <c r="C1535" s="14">
        <v>45737.0</v>
      </c>
      <c r="D1535" s="15" t="s">
        <v>26</v>
      </c>
      <c r="E1535" s="15" t="s">
        <v>12</v>
      </c>
      <c r="F1535" s="16">
        <v>1.0</v>
      </c>
      <c r="G1535" s="16">
        <v>100.0</v>
      </c>
      <c r="H1535" s="47">
        <f t="shared" si="78"/>
        <v>100</v>
      </c>
      <c r="I1535" s="48"/>
    </row>
    <row r="1536">
      <c r="A1536" s="41"/>
      <c r="B1536" s="42"/>
      <c r="C1536" s="7">
        <v>45737.0</v>
      </c>
      <c r="D1536" s="8" t="s">
        <v>42</v>
      </c>
      <c r="E1536" s="8" t="s">
        <v>12</v>
      </c>
      <c r="F1536" s="9">
        <v>0.5</v>
      </c>
      <c r="G1536" s="9">
        <v>100.0</v>
      </c>
      <c r="H1536" s="43">
        <f t="shared" si="78"/>
        <v>50</v>
      </c>
      <c r="I1536" s="44"/>
    </row>
    <row r="1537">
      <c r="A1537" s="45"/>
      <c r="B1537" s="46"/>
      <c r="C1537" s="14">
        <v>45737.0</v>
      </c>
      <c r="D1537" s="15" t="s">
        <v>42</v>
      </c>
      <c r="E1537" s="15" t="s">
        <v>19</v>
      </c>
      <c r="F1537" s="16">
        <v>0.5</v>
      </c>
      <c r="G1537" s="16">
        <v>100.0</v>
      </c>
      <c r="H1537" s="47">
        <f t="shared" si="78"/>
        <v>50</v>
      </c>
      <c r="I1537" s="48"/>
    </row>
    <row r="1538">
      <c r="A1538" s="41"/>
      <c r="B1538" s="42"/>
      <c r="C1538" s="7">
        <v>45737.0</v>
      </c>
      <c r="D1538" s="8" t="s">
        <v>55</v>
      </c>
      <c r="E1538" s="8" t="s">
        <v>10</v>
      </c>
      <c r="F1538" s="9">
        <v>1.0</v>
      </c>
      <c r="G1538" s="9">
        <v>100.0</v>
      </c>
      <c r="H1538" s="43">
        <f t="shared" si="78"/>
        <v>100</v>
      </c>
      <c r="I1538" s="44"/>
    </row>
    <row r="1539">
      <c r="A1539" s="45"/>
      <c r="B1539" s="46"/>
      <c r="C1539" s="14">
        <v>45737.0</v>
      </c>
      <c r="D1539" s="15" t="s">
        <v>55</v>
      </c>
      <c r="E1539" s="15" t="s">
        <v>12</v>
      </c>
      <c r="F1539" s="16">
        <v>1.0</v>
      </c>
      <c r="G1539" s="16">
        <v>100.0</v>
      </c>
      <c r="H1539" s="47">
        <f t="shared" si="78"/>
        <v>100</v>
      </c>
      <c r="I1539" s="48"/>
    </row>
    <row r="1540">
      <c r="A1540" s="41"/>
      <c r="B1540" s="42"/>
      <c r="C1540" s="7">
        <v>45737.0</v>
      </c>
      <c r="D1540" s="8" t="s">
        <v>41</v>
      </c>
      <c r="E1540" s="8" t="s">
        <v>10</v>
      </c>
      <c r="F1540" s="9">
        <v>0.75</v>
      </c>
      <c r="G1540" s="9">
        <v>100.0</v>
      </c>
      <c r="H1540" s="43">
        <f t="shared" si="78"/>
        <v>75</v>
      </c>
      <c r="I1540" s="44"/>
    </row>
    <row r="1541">
      <c r="A1541" s="45"/>
      <c r="B1541" s="46"/>
      <c r="C1541" s="14">
        <v>45737.0</v>
      </c>
      <c r="D1541" s="15" t="s">
        <v>41</v>
      </c>
      <c r="E1541" s="15" t="s">
        <v>12</v>
      </c>
      <c r="F1541" s="16">
        <v>0.75</v>
      </c>
      <c r="G1541" s="16">
        <v>100.0</v>
      </c>
      <c r="H1541" s="47">
        <f t="shared" si="78"/>
        <v>75</v>
      </c>
      <c r="I1541" s="48"/>
    </row>
    <row r="1542">
      <c r="A1542" s="41"/>
      <c r="B1542" s="42"/>
      <c r="C1542" s="7">
        <v>45737.0</v>
      </c>
      <c r="D1542" s="8" t="s">
        <v>29</v>
      </c>
      <c r="E1542" s="8" t="s">
        <v>12</v>
      </c>
      <c r="F1542" s="9">
        <v>0.67</v>
      </c>
      <c r="G1542" s="9">
        <v>100.0</v>
      </c>
      <c r="H1542" s="43">
        <f t="shared" si="78"/>
        <v>67</v>
      </c>
      <c r="I1542" s="44"/>
    </row>
    <row r="1543">
      <c r="A1543" s="45"/>
      <c r="B1543" s="46"/>
      <c r="C1543" s="14">
        <v>45737.0</v>
      </c>
      <c r="D1543" s="15" t="s">
        <v>29</v>
      </c>
      <c r="E1543" s="15" t="s">
        <v>13</v>
      </c>
      <c r="F1543" s="16">
        <v>0.67</v>
      </c>
      <c r="G1543" s="16">
        <v>100.0</v>
      </c>
      <c r="H1543" s="47">
        <f t="shared" si="78"/>
        <v>67</v>
      </c>
      <c r="I1543" s="48"/>
    </row>
    <row r="1544">
      <c r="A1544" s="41"/>
      <c r="B1544" s="42"/>
      <c r="C1544" s="7">
        <v>45737.0</v>
      </c>
      <c r="D1544" s="8" t="s">
        <v>29</v>
      </c>
      <c r="E1544" s="8" t="s">
        <v>32</v>
      </c>
      <c r="F1544" s="9">
        <v>0.67</v>
      </c>
      <c r="G1544" s="9">
        <v>100.0</v>
      </c>
      <c r="H1544" s="43">
        <f t="shared" si="78"/>
        <v>67</v>
      </c>
      <c r="I1544" s="44"/>
    </row>
    <row r="1545">
      <c r="A1545" s="45"/>
      <c r="B1545" s="46"/>
      <c r="C1545" s="14">
        <v>45737.0</v>
      </c>
      <c r="D1545" s="15" t="s">
        <v>22</v>
      </c>
      <c r="E1545" s="15" t="s">
        <v>10</v>
      </c>
      <c r="F1545" s="16">
        <v>0.83</v>
      </c>
      <c r="G1545" s="16">
        <v>100.0</v>
      </c>
      <c r="H1545" s="47">
        <f t="shared" si="78"/>
        <v>83</v>
      </c>
      <c r="I1545" s="48"/>
    </row>
    <row r="1546">
      <c r="A1546" s="41"/>
      <c r="B1546" s="42"/>
      <c r="C1546" s="7">
        <v>45737.0</v>
      </c>
      <c r="D1546" s="8" t="s">
        <v>22</v>
      </c>
      <c r="E1546" s="8" t="s">
        <v>12</v>
      </c>
      <c r="F1546" s="9">
        <v>0.83</v>
      </c>
      <c r="G1546" s="9">
        <v>100.0</v>
      </c>
      <c r="H1546" s="43">
        <f t="shared" si="78"/>
        <v>83</v>
      </c>
      <c r="I1546" s="44"/>
    </row>
    <row r="1547">
      <c r="A1547" s="45"/>
      <c r="B1547" s="46"/>
      <c r="C1547" s="14">
        <v>45737.0</v>
      </c>
      <c r="D1547" s="15" t="s">
        <v>22</v>
      </c>
      <c r="E1547" s="15" t="s">
        <v>13</v>
      </c>
      <c r="F1547" s="16">
        <v>0.83</v>
      </c>
      <c r="G1547" s="16">
        <v>100.0</v>
      </c>
      <c r="H1547" s="47">
        <f t="shared" si="78"/>
        <v>83</v>
      </c>
      <c r="I1547" s="48"/>
    </row>
    <row r="1548">
      <c r="A1548" s="41"/>
      <c r="B1548" s="42"/>
      <c r="C1548" s="7">
        <v>45737.0</v>
      </c>
      <c r="D1548" s="8" t="s">
        <v>52</v>
      </c>
      <c r="E1548" s="8" t="s">
        <v>10</v>
      </c>
      <c r="F1548" s="9">
        <v>1.0</v>
      </c>
      <c r="G1548" s="9">
        <v>100.0</v>
      </c>
      <c r="H1548" s="43">
        <f t="shared" si="78"/>
        <v>100</v>
      </c>
      <c r="I1548" s="44"/>
    </row>
    <row r="1549">
      <c r="A1549" s="45"/>
      <c r="B1549" s="46"/>
      <c r="C1549" s="14">
        <v>45737.0</v>
      </c>
      <c r="D1549" s="15" t="s">
        <v>52</v>
      </c>
      <c r="E1549" s="15" t="s">
        <v>12</v>
      </c>
      <c r="F1549" s="16">
        <v>1.0</v>
      </c>
      <c r="G1549" s="16">
        <v>100.0</v>
      </c>
      <c r="H1549" s="47">
        <f t="shared" si="78"/>
        <v>100</v>
      </c>
      <c r="I1549" s="48"/>
    </row>
    <row r="1550">
      <c r="A1550" s="41"/>
      <c r="B1550" s="42"/>
      <c r="C1550" s="7">
        <v>45737.0</v>
      </c>
      <c r="D1550" s="8" t="s">
        <v>52</v>
      </c>
      <c r="E1550" s="8" t="s">
        <v>13</v>
      </c>
      <c r="F1550" s="9">
        <v>1.0</v>
      </c>
      <c r="G1550" s="9">
        <v>100.0</v>
      </c>
      <c r="H1550" s="43">
        <f t="shared" si="78"/>
        <v>100</v>
      </c>
      <c r="I1550" s="44"/>
    </row>
    <row r="1551">
      <c r="A1551" s="45"/>
      <c r="B1551" s="46"/>
      <c r="C1551" s="14">
        <v>45737.0</v>
      </c>
      <c r="D1551" s="15" t="s">
        <v>52</v>
      </c>
      <c r="E1551" s="15" t="s">
        <v>38</v>
      </c>
      <c r="F1551" s="16">
        <v>1.0</v>
      </c>
      <c r="G1551" s="16">
        <v>100.0</v>
      </c>
      <c r="H1551" s="47">
        <f t="shared" si="78"/>
        <v>100</v>
      </c>
      <c r="I1551" s="48"/>
    </row>
    <row r="1552">
      <c r="A1552" s="41"/>
      <c r="B1552" s="42"/>
      <c r="C1552" s="7">
        <v>45737.0</v>
      </c>
      <c r="D1552" s="8" t="s">
        <v>15</v>
      </c>
      <c r="E1552" s="8" t="s">
        <v>13</v>
      </c>
      <c r="F1552" s="9">
        <v>1.0</v>
      </c>
      <c r="G1552" s="9">
        <v>100.0</v>
      </c>
      <c r="H1552" s="43">
        <f t="shared" si="78"/>
        <v>100</v>
      </c>
      <c r="I1552" s="44"/>
    </row>
    <row r="1553">
      <c r="A1553" s="45"/>
      <c r="B1553" s="46"/>
      <c r="C1553" s="14">
        <v>45737.0</v>
      </c>
      <c r="D1553" s="15" t="s">
        <v>15</v>
      </c>
      <c r="E1553" s="15" t="s">
        <v>12</v>
      </c>
      <c r="F1553" s="16">
        <v>1.0</v>
      </c>
      <c r="G1553" s="16">
        <v>100.0</v>
      </c>
      <c r="H1553" s="47">
        <f t="shared" si="78"/>
        <v>100</v>
      </c>
      <c r="I1553" s="48"/>
    </row>
    <row r="1554">
      <c r="A1554" s="41"/>
      <c r="B1554" s="42"/>
      <c r="C1554" s="7">
        <v>45737.0</v>
      </c>
      <c r="D1554" s="8" t="s">
        <v>45</v>
      </c>
      <c r="E1554" s="8" t="s">
        <v>10</v>
      </c>
      <c r="F1554" s="9">
        <v>1.0</v>
      </c>
      <c r="G1554" s="9">
        <v>100.0</v>
      </c>
      <c r="H1554" s="43">
        <f t="shared" si="78"/>
        <v>100</v>
      </c>
      <c r="I1554" s="44"/>
    </row>
    <row r="1555">
      <c r="A1555" s="45"/>
      <c r="B1555" s="46"/>
      <c r="C1555" s="14">
        <v>45737.0</v>
      </c>
      <c r="D1555" s="15" t="s">
        <v>45</v>
      </c>
      <c r="E1555" s="15" t="s">
        <v>12</v>
      </c>
      <c r="F1555" s="16">
        <v>1.0</v>
      </c>
      <c r="G1555" s="16">
        <v>100.0</v>
      </c>
      <c r="H1555" s="47">
        <f t="shared" si="78"/>
        <v>100</v>
      </c>
      <c r="I1555" s="48"/>
    </row>
    <row r="1556">
      <c r="A1556" s="41"/>
      <c r="B1556" s="42"/>
      <c r="C1556" s="7">
        <v>45737.0</v>
      </c>
      <c r="D1556" s="8" t="s">
        <v>45</v>
      </c>
      <c r="E1556" s="8" t="s">
        <v>13</v>
      </c>
      <c r="F1556" s="9">
        <v>1.0</v>
      </c>
      <c r="G1556" s="9">
        <v>100.0</v>
      </c>
      <c r="H1556" s="43">
        <f t="shared" si="78"/>
        <v>100</v>
      </c>
      <c r="I1556" s="44"/>
    </row>
    <row r="1557">
      <c r="A1557" s="45"/>
      <c r="B1557" s="46"/>
      <c r="C1557" s="14">
        <v>45737.0</v>
      </c>
      <c r="D1557" s="15" t="s">
        <v>49</v>
      </c>
      <c r="E1557" s="15" t="s">
        <v>12</v>
      </c>
      <c r="F1557" s="16">
        <v>1.0</v>
      </c>
      <c r="G1557" s="16">
        <v>100.0</v>
      </c>
      <c r="H1557" s="47">
        <f t="shared" si="78"/>
        <v>100</v>
      </c>
      <c r="I1557" s="48"/>
    </row>
    <row r="1558">
      <c r="A1558" s="41"/>
      <c r="B1558" s="42"/>
      <c r="C1558" s="7">
        <v>45737.0</v>
      </c>
      <c r="D1558" s="8" t="s">
        <v>49</v>
      </c>
      <c r="E1558" s="8" t="s">
        <v>13</v>
      </c>
      <c r="F1558" s="9">
        <v>1.0</v>
      </c>
      <c r="G1558" s="9">
        <v>100.0</v>
      </c>
      <c r="H1558" s="43">
        <f t="shared" si="78"/>
        <v>100</v>
      </c>
      <c r="I1558" s="44"/>
    </row>
    <row r="1559">
      <c r="A1559" s="45"/>
      <c r="B1559" s="46"/>
      <c r="C1559" s="14">
        <v>45737.0</v>
      </c>
      <c r="D1559" s="15" t="s">
        <v>69</v>
      </c>
      <c r="E1559" s="15" t="s">
        <v>10</v>
      </c>
      <c r="F1559" s="16">
        <v>10.0</v>
      </c>
      <c r="G1559" s="16">
        <v>85.0</v>
      </c>
      <c r="H1559" s="47">
        <f t="shared" si="78"/>
        <v>850</v>
      </c>
      <c r="I1559" s="48"/>
    </row>
    <row r="1560">
      <c r="A1560" s="41"/>
      <c r="B1560" s="42"/>
      <c r="C1560" s="7">
        <v>45737.0</v>
      </c>
      <c r="D1560" s="8" t="s">
        <v>69</v>
      </c>
      <c r="E1560" s="8" t="s">
        <v>12</v>
      </c>
      <c r="F1560" s="9">
        <v>10.0</v>
      </c>
      <c r="G1560" s="9">
        <v>85.0</v>
      </c>
      <c r="H1560" s="43">
        <f t="shared" si="78"/>
        <v>850</v>
      </c>
      <c r="I1560" s="44"/>
    </row>
    <row r="1561">
      <c r="A1561" s="12"/>
      <c r="B1561" s="13"/>
      <c r="C1561" s="34">
        <v>45738.0</v>
      </c>
      <c r="D1561" s="38" t="s">
        <v>31</v>
      </c>
      <c r="E1561" s="39" t="s">
        <v>19</v>
      </c>
      <c r="F1561" s="40">
        <v>2.0</v>
      </c>
      <c r="G1561" s="40">
        <v>100.0</v>
      </c>
      <c r="H1561" s="36">
        <v>200.0</v>
      </c>
      <c r="I1561" s="23" t="s">
        <v>11</v>
      </c>
    </row>
    <row r="1562">
      <c r="A1562" s="5"/>
      <c r="B1562" s="6"/>
      <c r="C1562" s="29">
        <v>45738.0</v>
      </c>
      <c r="D1562" s="30" t="s">
        <v>39</v>
      </c>
      <c r="E1562" s="27" t="s">
        <v>32</v>
      </c>
      <c r="F1562" s="32">
        <v>2.0</v>
      </c>
      <c r="G1562" s="32">
        <v>120.0</v>
      </c>
      <c r="H1562" s="33">
        <v>240.0</v>
      </c>
      <c r="I1562" s="24" t="s">
        <v>16</v>
      </c>
    </row>
    <row r="1563">
      <c r="A1563" s="12"/>
      <c r="B1563" s="13"/>
      <c r="C1563" s="34">
        <v>45738.0</v>
      </c>
      <c r="D1563" s="35" t="s">
        <v>24</v>
      </c>
      <c r="E1563" s="25" t="s">
        <v>32</v>
      </c>
      <c r="F1563" s="40">
        <v>1.0</v>
      </c>
      <c r="G1563" s="40">
        <v>120.0</v>
      </c>
      <c r="H1563" s="36">
        <v>120.0</v>
      </c>
      <c r="I1563" s="23" t="s">
        <v>30</v>
      </c>
    </row>
    <row r="1564">
      <c r="A1564" s="5"/>
      <c r="B1564" s="6"/>
      <c r="C1564" s="29">
        <v>45738.0</v>
      </c>
      <c r="D1564" s="37" t="s">
        <v>24</v>
      </c>
      <c r="E1564" s="27" t="s">
        <v>63</v>
      </c>
      <c r="F1564" s="32">
        <v>0.3</v>
      </c>
      <c r="G1564" s="32">
        <v>240.0</v>
      </c>
      <c r="H1564" s="33">
        <v>72.0</v>
      </c>
      <c r="I1564" s="24" t="s">
        <v>30</v>
      </c>
    </row>
    <row r="1565">
      <c r="A1565" s="12"/>
      <c r="B1565" s="13"/>
      <c r="C1565" s="34">
        <v>45738.0</v>
      </c>
      <c r="D1565" s="38" t="s">
        <v>21</v>
      </c>
      <c r="E1565" s="25" t="s">
        <v>63</v>
      </c>
      <c r="F1565" s="40">
        <v>0.2</v>
      </c>
      <c r="G1565" s="40">
        <v>240.0</v>
      </c>
      <c r="H1565" s="36">
        <v>48.0</v>
      </c>
      <c r="I1565" s="23" t="s">
        <v>11</v>
      </c>
    </row>
    <row r="1566">
      <c r="A1566" s="5"/>
      <c r="B1566" s="6"/>
      <c r="C1566" s="29">
        <v>45738.0</v>
      </c>
      <c r="D1566" s="30" t="s">
        <v>42</v>
      </c>
      <c r="E1566" s="31" t="s">
        <v>19</v>
      </c>
      <c r="F1566" s="32">
        <v>0.7</v>
      </c>
      <c r="G1566" s="32">
        <v>100.0</v>
      </c>
      <c r="H1566" s="33">
        <v>70.0</v>
      </c>
      <c r="I1566" s="24" t="s">
        <v>30</v>
      </c>
    </row>
    <row r="1567">
      <c r="A1567" s="45"/>
      <c r="B1567" s="46"/>
      <c r="C1567" s="14">
        <v>45738.0</v>
      </c>
      <c r="D1567" s="15" t="s">
        <v>54</v>
      </c>
      <c r="E1567" s="15" t="s">
        <v>10</v>
      </c>
      <c r="F1567" s="16">
        <v>2.0</v>
      </c>
      <c r="G1567" s="16">
        <v>100.0</v>
      </c>
      <c r="H1567" s="47">
        <f t="shared" ref="H1567:H1577" si="79">F1567*G1567</f>
        <v>200</v>
      </c>
      <c r="I1567" s="48"/>
    </row>
    <row r="1568">
      <c r="A1568" s="41"/>
      <c r="B1568" s="42"/>
      <c r="C1568" s="7">
        <v>45738.0</v>
      </c>
      <c r="D1568" s="8" t="s">
        <v>54</v>
      </c>
      <c r="E1568" s="8" t="s">
        <v>12</v>
      </c>
      <c r="F1568" s="9">
        <v>2.0</v>
      </c>
      <c r="G1568" s="9">
        <v>100.0</v>
      </c>
      <c r="H1568" s="43">
        <f t="shared" si="79"/>
        <v>200</v>
      </c>
      <c r="I1568" s="44"/>
    </row>
    <row r="1569">
      <c r="A1569" s="45"/>
      <c r="B1569" s="46"/>
      <c r="C1569" s="14">
        <v>45738.0</v>
      </c>
      <c r="D1569" s="15" t="s">
        <v>39</v>
      </c>
      <c r="E1569" s="15" t="s">
        <v>10</v>
      </c>
      <c r="F1569" s="16">
        <v>2.0</v>
      </c>
      <c r="G1569" s="16">
        <v>100.0</v>
      </c>
      <c r="H1569" s="47">
        <f t="shared" si="79"/>
        <v>200</v>
      </c>
      <c r="I1569" s="48"/>
    </row>
    <row r="1570">
      <c r="A1570" s="41"/>
      <c r="B1570" s="42"/>
      <c r="C1570" s="7">
        <v>45738.0</v>
      </c>
      <c r="D1570" s="8" t="s">
        <v>39</v>
      </c>
      <c r="E1570" s="8" t="s">
        <v>12</v>
      </c>
      <c r="F1570" s="9">
        <v>2.0</v>
      </c>
      <c r="G1570" s="9">
        <v>100.0</v>
      </c>
      <c r="H1570" s="43">
        <f t="shared" si="79"/>
        <v>200</v>
      </c>
      <c r="I1570" s="44"/>
    </row>
    <row r="1571">
      <c r="A1571" s="45"/>
      <c r="B1571" s="46"/>
      <c r="C1571" s="14">
        <v>45738.0</v>
      </c>
      <c r="D1571" s="15" t="s">
        <v>39</v>
      </c>
      <c r="E1571" s="15" t="s">
        <v>13</v>
      </c>
      <c r="F1571" s="16">
        <v>2.0</v>
      </c>
      <c r="G1571" s="16">
        <v>100.0</v>
      </c>
      <c r="H1571" s="47">
        <f t="shared" si="79"/>
        <v>200</v>
      </c>
      <c r="I1571" s="48"/>
    </row>
    <row r="1572">
      <c r="A1572" s="41"/>
      <c r="B1572" s="42"/>
      <c r="C1572" s="7">
        <v>45738.0</v>
      </c>
      <c r="D1572" s="8" t="s">
        <v>23</v>
      </c>
      <c r="E1572" s="8" t="s">
        <v>10</v>
      </c>
      <c r="F1572" s="9">
        <v>0.5</v>
      </c>
      <c r="G1572" s="9">
        <v>100.0</v>
      </c>
      <c r="H1572" s="43">
        <f t="shared" si="79"/>
        <v>50</v>
      </c>
      <c r="I1572" s="44"/>
    </row>
    <row r="1573">
      <c r="A1573" s="45"/>
      <c r="B1573" s="46"/>
      <c r="C1573" s="14">
        <v>45738.0</v>
      </c>
      <c r="D1573" s="15" t="s">
        <v>23</v>
      </c>
      <c r="E1573" s="15" t="s">
        <v>12</v>
      </c>
      <c r="F1573" s="16">
        <v>0.5</v>
      </c>
      <c r="G1573" s="16">
        <v>100.0</v>
      </c>
      <c r="H1573" s="47">
        <f t="shared" si="79"/>
        <v>50</v>
      </c>
      <c r="I1573" s="48"/>
    </row>
    <row r="1574">
      <c r="A1574" s="41"/>
      <c r="B1574" s="42"/>
      <c r="C1574" s="7">
        <v>45738.0</v>
      </c>
      <c r="D1574" s="8" t="s">
        <v>23</v>
      </c>
      <c r="E1574" s="8" t="s">
        <v>13</v>
      </c>
      <c r="F1574" s="9">
        <v>0.5</v>
      </c>
      <c r="G1574" s="9">
        <v>100.0</v>
      </c>
      <c r="H1574" s="43">
        <f t="shared" si="79"/>
        <v>50</v>
      </c>
      <c r="I1574" s="44"/>
    </row>
    <row r="1575">
      <c r="A1575" s="45"/>
      <c r="B1575" s="46"/>
      <c r="C1575" s="14">
        <v>45738.0</v>
      </c>
      <c r="D1575" s="15" t="s">
        <v>23</v>
      </c>
      <c r="E1575" s="15" t="s">
        <v>32</v>
      </c>
      <c r="F1575" s="16">
        <v>0.5</v>
      </c>
      <c r="G1575" s="16">
        <v>100.0</v>
      </c>
      <c r="H1575" s="47">
        <f t="shared" si="79"/>
        <v>50</v>
      </c>
      <c r="I1575" s="48"/>
    </row>
    <row r="1576">
      <c r="A1576" s="41"/>
      <c r="B1576" s="42"/>
      <c r="C1576" s="7">
        <v>45738.0</v>
      </c>
      <c r="D1576" s="8" t="s">
        <v>24</v>
      </c>
      <c r="E1576" s="8" t="s">
        <v>13</v>
      </c>
      <c r="F1576" s="9">
        <v>1.25</v>
      </c>
      <c r="G1576" s="9">
        <v>100.0</v>
      </c>
      <c r="H1576" s="43">
        <f t="shared" si="79"/>
        <v>125</v>
      </c>
      <c r="I1576" s="44"/>
    </row>
    <row r="1577">
      <c r="A1577" s="45"/>
      <c r="B1577" s="46"/>
      <c r="C1577" s="14">
        <v>45738.0</v>
      </c>
      <c r="D1577" s="15" t="s">
        <v>24</v>
      </c>
      <c r="E1577" s="15" t="s">
        <v>12</v>
      </c>
      <c r="F1577" s="16">
        <v>1.25</v>
      </c>
      <c r="G1577" s="16">
        <v>100.0</v>
      </c>
      <c r="H1577" s="47">
        <f t="shared" si="79"/>
        <v>125</v>
      </c>
      <c r="I1577" s="48"/>
    </row>
    <row r="1578">
      <c r="A1578" s="5"/>
      <c r="B1578" s="6"/>
      <c r="C1578" s="29">
        <v>45739.0</v>
      </c>
      <c r="D1578" s="30" t="s">
        <v>31</v>
      </c>
      <c r="E1578" s="31" t="s">
        <v>19</v>
      </c>
      <c r="F1578" s="32">
        <v>4.0</v>
      </c>
      <c r="G1578" s="32">
        <v>100.0</v>
      </c>
      <c r="H1578" s="33">
        <v>400.0</v>
      </c>
      <c r="I1578" s="24" t="s">
        <v>11</v>
      </c>
    </row>
    <row r="1579">
      <c r="A1579" s="12"/>
      <c r="B1579" s="13"/>
      <c r="C1579" s="34">
        <v>45739.0</v>
      </c>
      <c r="D1579" s="38" t="s">
        <v>15</v>
      </c>
      <c r="E1579" s="25" t="s">
        <v>32</v>
      </c>
      <c r="F1579" s="40">
        <v>1.0</v>
      </c>
      <c r="G1579" s="40">
        <v>120.0</v>
      </c>
      <c r="H1579" s="36">
        <v>120.0</v>
      </c>
      <c r="I1579" s="23" t="s">
        <v>16</v>
      </c>
    </row>
    <row r="1580">
      <c r="A1580" s="5"/>
      <c r="B1580" s="6"/>
      <c r="C1580" s="29">
        <v>45739.0</v>
      </c>
      <c r="D1580" s="30" t="s">
        <v>57</v>
      </c>
      <c r="E1580" s="31" t="s">
        <v>19</v>
      </c>
      <c r="F1580" s="32">
        <v>5.0</v>
      </c>
      <c r="G1580" s="32">
        <v>100.0</v>
      </c>
      <c r="H1580" s="33">
        <v>500.0</v>
      </c>
      <c r="I1580" s="24" t="s">
        <v>30</v>
      </c>
    </row>
    <row r="1581">
      <c r="A1581" s="45"/>
      <c r="B1581" s="46"/>
      <c r="C1581" s="14">
        <v>45739.0</v>
      </c>
      <c r="D1581" s="15" t="s">
        <v>45</v>
      </c>
      <c r="E1581" s="15" t="s">
        <v>10</v>
      </c>
      <c r="F1581" s="16">
        <v>1.0</v>
      </c>
      <c r="G1581" s="16">
        <v>100.0</v>
      </c>
      <c r="H1581" s="47">
        <f t="shared" ref="H1581:H1598" si="80">F1581*G1581</f>
        <v>100</v>
      </c>
      <c r="I1581" s="48"/>
    </row>
    <row r="1582">
      <c r="A1582" s="41"/>
      <c r="B1582" s="42"/>
      <c r="C1582" s="7">
        <v>45739.0</v>
      </c>
      <c r="D1582" s="8" t="s">
        <v>45</v>
      </c>
      <c r="E1582" s="8" t="s">
        <v>12</v>
      </c>
      <c r="F1582" s="9">
        <v>1.0</v>
      </c>
      <c r="G1582" s="9">
        <v>100.0</v>
      </c>
      <c r="H1582" s="43">
        <f t="shared" si="80"/>
        <v>100</v>
      </c>
      <c r="I1582" s="44"/>
    </row>
    <row r="1583">
      <c r="A1583" s="45"/>
      <c r="B1583" s="46"/>
      <c r="C1583" s="14">
        <v>45739.0</v>
      </c>
      <c r="D1583" s="15" t="s">
        <v>45</v>
      </c>
      <c r="E1583" s="15" t="s">
        <v>13</v>
      </c>
      <c r="F1583" s="16">
        <v>1.0</v>
      </c>
      <c r="G1583" s="16">
        <v>100.0</v>
      </c>
      <c r="H1583" s="47">
        <f t="shared" si="80"/>
        <v>100</v>
      </c>
      <c r="I1583" s="48"/>
    </row>
    <row r="1584">
      <c r="A1584" s="41"/>
      <c r="B1584" s="42"/>
      <c r="C1584" s="7">
        <v>45739.0</v>
      </c>
      <c r="D1584" s="8" t="s">
        <v>47</v>
      </c>
      <c r="E1584" s="8" t="s">
        <v>10</v>
      </c>
      <c r="F1584" s="9">
        <v>2.0</v>
      </c>
      <c r="G1584" s="9">
        <v>100.0</v>
      </c>
      <c r="H1584" s="43">
        <f t="shared" si="80"/>
        <v>200</v>
      </c>
      <c r="I1584" s="44"/>
    </row>
    <row r="1585">
      <c r="A1585" s="45"/>
      <c r="B1585" s="46"/>
      <c r="C1585" s="14">
        <v>45739.0</v>
      </c>
      <c r="D1585" s="15" t="s">
        <v>47</v>
      </c>
      <c r="E1585" s="15" t="s">
        <v>12</v>
      </c>
      <c r="F1585" s="16">
        <v>2.0</v>
      </c>
      <c r="G1585" s="16">
        <v>100.0</v>
      </c>
      <c r="H1585" s="47">
        <f t="shared" si="80"/>
        <v>200</v>
      </c>
      <c r="I1585" s="48"/>
    </row>
    <row r="1586">
      <c r="A1586" s="41"/>
      <c r="B1586" s="42"/>
      <c r="C1586" s="7">
        <v>45739.0</v>
      </c>
      <c r="D1586" s="8" t="s">
        <v>47</v>
      </c>
      <c r="E1586" s="8" t="s">
        <v>13</v>
      </c>
      <c r="F1586" s="9">
        <v>2.0</v>
      </c>
      <c r="G1586" s="9">
        <v>100.0</v>
      </c>
      <c r="H1586" s="43">
        <f t="shared" si="80"/>
        <v>200</v>
      </c>
      <c r="I1586" s="44"/>
    </row>
    <row r="1587">
      <c r="A1587" s="45"/>
      <c r="B1587" s="46"/>
      <c r="C1587" s="14">
        <v>45739.0</v>
      </c>
      <c r="D1587" s="15" t="s">
        <v>23</v>
      </c>
      <c r="E1587" s="15" t="s">
        <v>10</v>
      </c>
      <c r="F1587" s="16">
        <v>0.75</v>
      </c>
      <c r="G1587" s="16">
        <v>100.0</v>
      </c>
      <c r="H1587" s="47">
        <f t="shared" si="80"/>
        <v>75</v>
      </c>
      <c r="I1587" s="48"/>
    </row>
    <row r="1588">
      <c r="A1588" s="41"/>
      <c r="B1588" s="42"/>
      <c r="C1588" s="7">
        <v>45739.0</v>
      </c>
      <c r="D1588" s="8" t="s">
        <v>23</v>
      </c>
      <c r="E1588" s="8" t="s">
        <v>12</v>
      </c>
      <c r="F1588" s="9">
        <v>0.75</v>
      </c>
      <c r="G1588" s="9">
        <v>100.0</v>
      </c>
      <c r="H1588" s="43">
        <f t="shared" si="80"/>
        <v>75</v>
      </c>
      <c r="I1588" s="44"/>
    </row>
    <row r="1589">
      <c r="A1589" s="45"/>
      <c r="B1589" s="46"/>
      <c r="C1589" s="14">
        <v>45739.0</v>
      </c>
      <c r="D1589" s="15" t="s">
        <v>23</v>
      </c>
      <c r="E1589" s="15" t="s">
        <v>13</v>
      </c>
      <c r="F1589" s="16">
        <v>0.75</v>
      </c>
      <c r="G1589" s="16">
        <v>100.0</v>
      </c>
      <c r="H1589" s="47">
        <f t="shared" si="80"/>
        <v>75</v>
      </c>
      <c r="I1589" s="48"/>
    </row>
    <row r="1590">
      <c r="A1590" s="41"/>
      <c r="B1590" s="42"/>
      <c r="C1590" s="7">
        <v>45739.0</v>
      </c>
      <c r="D1590" s="8" t="s">
        <v>23</v>
      </c>
      <c r="E1590" s="8" t="s">
        <v>32</v>
      </c>
      <c r="F1590" s="9">
        <v>0.75</v>
      </c>
      <c r="G1590" s="9">
        <v>100.0</v>
      </c>
      <c r="H1590" s="43">
        <f t="shared" si="80"/>
        <v>75</v>
      </c>
      <c r="I1590" s="44"/>
    </row>
    <row r="1591">
      <c r="A1591" s="45"/>
      <c r="B1591" s="46"/>
      <c r="C1591" s="14">
        <v>45739.0</v>
      </c>
      <c r="D1591" s="15" t="s">
        <v>15</v>
      </c>
      <c r="E1591" s="15" t="s">
        <v>13</v>
      </c>
      <c r="F1591" s="16">
        <v>2.0</v>
      </c>
      <c r="G1591" s="16">
        <v>100.0</v>
      </c>
      <c r="H1591" s="47">
        <f t="shared" si="80"/>
        <v>200</v>
      </c>
      <c r="I1591" s="48"/>
    </row>
    <row r="1592">
      <c r="A1592" s="41"/>
      <c r="B1592" s="42"/>
      <c r="C1592" s="7">
        <v>45739.0</v>
      </c>
      <c r="D1592" s="8" t="s">
        <v>15</v>
      </c>
      <c r="E1592" s="8" t="s">
        <v>12</v>
      </c>
      <c r="F1592" s="9">
        <v>2.0</v>
      </c>
      <c r="G1592" s="9">
        <v>100.0</v>
      </c>
      <c r="H1592" s="43">
        <f t="shared" si="80"/>
        <v>200</v>
      </c>
      <c r="I1592" s="44"/>
    </row>
    <row r="1593">
      <c r="A1593" s="45"/>
      <c r="B1593" s="46"/>
      <c r="C1593" s="14">
        <v>45739.0</v>
      </c>
      <c r="D1593" s="15" t="s">
        <v>18</v>
      </c>
      <c r="E1593" s="15" t="s">
        <v>13</v>
      </c>
      <c r="F1593" s="16">
        <v>1.0</v>
      </c>
      <c r="G1593" s="16">
        <v>90.0</v>
      </c>
      <c r="H1593" s="47">
        <f t="shared" si="80"/>
        <v>90</v>
      </c>
      <c r="I1593" s="48"/>
    </row>
    <row r="1594">
      <c r="A1594" s="41"/>
      <c r="B1594" s="42"/>
      <c r="C1594" s="7">
        <v>45739.0</v>
      </c>
      <c r="D1594" s="8" t="s">
        <v>18</v>
      </c>
      <c r="E1594" s="8" t="s">
        <v>32</v>
      </c>
      <c r="F1594" s="9">
        <v>1.0</v>
      </c>
      <c r="G1594" s="9">
        <v>90.0</v>
      </c>
      <c r="H1594" s="43">
        <f t="shared" si="80"/>
        <v>90</v>
      </c>
      <c r="I1594" s="44"/>
    </row>
    <row r="1595">
      <c r="A1595" s="45"/>
      <c r="B1595" s="46"/>
      <c r="C1595" s="14">
        <v>45739.0</v>
      </c>
      <c r="D1595" s="15" t="s">
        <v>42</v>
      </c>
      <c r="E1595" s="15" t="s">
        <v>19</v>
      </c>
      <c r="F1595" s="16">
        <v>0.75</v>
      </c>
      <c r="G1595" s="16">
        <v>100.0</v>
      </c>
      <c r="H1595" s="47">
        <f t="shared" si="80"/>
        <v>75</v>
      </c>
      <c r="I1595" s="48"/>
    </row>
    <row r="1596">
      <c r="A1596" s="41"/>
      <c r="B1596" s="42"/>
      <c r="C1596" s="7">
        <v>45739.0</v>
      </c>
      <c r="D1596" s="8" t="s">
        <v>42</v>
      </c>
      <c r="E1596" s="8" t="s">
        <v>12</v>
      </c>
      <c r="F1596" s="9">
        <v>0.75</v>
      </c>
      <c r="G1596" s="9">
        <v>100.0</v>
      </c>
      <c r="H1596" s="43">
        <f t="shared" si="80"/>
        <v>75</v>
      </c>
      <c r="I1596" s="44"/>
    </row>
    <row r="1597">
      <c r="A1597" s="45"/>
      <c r="B1597" s="46"/>
      <c r="C1597" s="14">
        <v>45739.0</v>
      </c>
      <c r="D1597" s="15" t="s">
        <v>36</v>
      </c>
      <c r="E1597" s="15" t="s">
        <v>10</v>
      </c>
      <c r="F1597" s="16">
        <v>1.5</v>
      </c>
      <c r="G1597" s="16">
        <v>100.0</v>
      </c>
      <c r="H1597" s="47">
        <f t="shared" si="80"/>
        <v>150</v>
      </c>
      <c r="I1597" s="48"/>
    </row>
    <row r="1598">
      <c r="A1598" s="41"/>
      <c r="B1598" s="42"/>
      <c r="C1598" s="7">
        <v>45739.0</v>
      </c>
      <c r="D1598" s="8" t="s">
        <v>36</v>
      </c>
      <c r="E1598" s="8" t="s">
        <v>32</v>
      </c>
      <c r="F1598" s="9">
        <v>1.5</v>
      </c>
      <c r="G1598" s="9">
        <v>100.0</v>
      </c>
      <c r="H1598" s="43">
        <f t="shared" si="80"/>
        <v>150</v>
      </c>
      <c r="I1598" s="44"/>
    </row>
    <row r="1599">
      <c r="A1599" s="12"/>
      <c r="B1599" s="13"/>
      <c r="C1599" s="34">
        <v>45741.0</v>
      </c>
      <c r="D1599" s="38" t="s">
        <v>21</v>
      </c>
      <c r="E1599" s="25" t="s">
        <v>32</v>
      </c>
      <c r="F1599" s="40">
        <v>1.0</v>
      </c>
      <c r="G1599" s="40">
        <v>120.0</v>
      </c>
      <c r="H1599" s="36">
        <v>120.0</v>
      </c>
      <c r="I1599" s="23" t="s">
        <v>11</v>
      </c>
    </row>
    <row r="1600">
      <c r="A1600" s="5"/>
      <c r="B1600" s="6"/>
      <c r="C1600" s="29">
        <v>45741.0</v>
      </c>
      <c r="D1600" s="30" t="s">
        <v>57</v>
      </c>
      <c r="E1600" s="31" t="s">
        <v>19</v>
      </c>
      <c r="F1600" s="32">
        <v>5.0</v>
      </c>
      <c r="G1600" s="32">
        <v>100.0</v>
      </c>
      <c r="H1600" s="33">
        <v>500.0</v>
      </c>
      <c r="I1600" s="24" t="s">
        <v>30</v>
      </c>
    </row>
    <row r="1601">
      <c r="A1601" s="12"/>
      <c r="B1601" s="13"/>
      <c r="C1601" s="34">
        <v>45741.0</v>
      </c>
      <c r="D1601" s="38" t="s">
        <v>39</v>
      </c>
      <c r="E1601" s="25" t="s">
        <v>32</v>
      </c>
      <c r="F1601" s="40">
        <v>2.0</v>
      </c>
      <c r="G1601" s="40">
        <v>120.0</v>
      </c>
      <c r="H1601" s="36">
        <v>240.0</v>
      </c>
      <c r="I1601" s="23" t="s">
        <v>16</v>
      </c>
    </row>
    <row r="1602">
      <c r="A1602" s="5"/>
      <c r="B1602" s="6"/>
      <c r="C1602" s="29">
        <v>45741.0</v>
      </c>
      <c r="D1602" s="30" t="s">
        <v>43</v>
      </c>
      <c r="E1602" s="27" t="s">
        <v>32</v>
      </c>
      <c r="F1602" s="32">
        <v>0.5</v>
      </c>
      <c r="G1602" s="32">
        <v>120.0</v>
      </c>
      <c r="H1602" s="33">
        <v>60.0</v>
      </c>
      <c r="I1602" s="24" t="s">
        <v>16</v>
      </c>
    </row>
    <row r="1603">
      <c r="A1603" s="12"/>
      <c r="B1603" s="13"/>
      <c r="C1603" s="34">
        <v>45741.0</v>
      </c>
      <c r="D1603" s="38" t="s">
        <v>49</v>
      </c>
      <c r="E1603" s="25" t="s">
        <v>32</v>
      </c>
      <c r="F1603" s="40">
        <v>1.0</v>
      </c>
      <c r="G1603" s="40">
        <v>120.0</v>
      </c>
      <c r="H1603" s="36">
        <v>120.0</v>
      </c>
      <c r="I1603" s="23" t="s">
        <v>11</v>
      </c>
    </row>
    <row r="1604">
      <c r="A1604" s="41"/>
      <c r="B1604" s="42"/>
      <c r="C1604" s="7">
        <v>45741.0</v>
      </c>
      <c r="D1604" s="8" t="s">
        <v>9</v>
      </c>
      <c r="E1604" s="8" t="s">
        <v>10</v>
      </c>
      <c r="F1604" s="9">
        <v>1.33</v>
      </c>
      <c r="G1604" s="9">
        <v>100.0</v>
      </c>
      <c r="H1604" s="43">
        <f t="shared" ref="H1604:H1623" si="81">F1604*G1604</f>
        <v>133</v>
      </c>
      <c r="I1604" s="11" t="s">
        <v>11</v>
      </c>
    </row>
    <row r="1605">
      <c r="A1605" s="45"/>
      <c r="B1605" s="46"/>
      <c r="C1605" s="14">
        <v>45741.0</v>
      </c>
      <c r="D1605" s="15" t="s">
        <v>9</v>
      </c>
      <c r="E1605" s="15" t="s">
        <v>12</v>
      </c>
      <c r="F1605" s="16">
        <v>1.33</v>
      </c>
      <c r="G1605" s="16">
        <v>100.0</v>
      </c>
      <c r="H1605" s="47">
        <f t="shared" si="81"/>
        <v>133</v>
      </c>
      <c r="I1605" s="18" t="s">
        <v>11</v>
      </c>
    </row>
    <row r="1606">
      <c r="A1606" s="41"/>
      <c r="B1606" s="42"/>
      <c r="C1606" s="7">
        <v>45741.0</v>
      </c>
      <c r="D1606" s="8" t="s">
        <v>9</v>
      </c>
      <c r="E1606" s="8" t="s">
        <v>13</v>
      </c>
      <c r="F1606" s="9">
        <v>1.33</v>
      </c>
      <c r="G1606" s="9">
        <v>100.0</v>
      </c>
      <c r="H1606" s="43">
        <f t="shared" si="81"/>
        <v>133</v>
      </c>
      <c r="I1606" s="11" t="s">
        <v>11</v>
      </c>
    </row>
    <row r="1607">
      <c r="A1607" s="45"/>
      <c r="B1607" s="46"/>
      <c r="C1607" s="14">
        <v>45741.0</v>
      </c>
      <c r="D1607" s="15" t="s">
        <v>14</v>
      </c>
      <c r="E1607" s="15" t="s">
        <v>10</v>
      </c>
      <c r="F1607" s="16">
        <v>0.5</v>
      </c>
      <c r="G1607" s="16">
        <v>100.0</v>
      </c>
      <c r="H1607" s="47">
        <f t="shared" si="81"/>
        <v>50</v>
      </c>
      <c r="I1607" s="48"/>
    </row>
    <row r="1608">
      <c r="A1608" s="41"/>
      <c r="B1608" s="42"/>
      <c r="C1608" s="7">
        <v>45741.0</v>
      </c>
      <c r="D1608" s="8" t="s">
        <v>14</v>
      </c>
      <c r="E1608" s="8" t="s">
        <v>12</v>
      </c>
      <c r="F1608" s="9">
        <v>0.5</v>
      </c>
      <c r="G1608" s="9">
        <v>100.0</v>
      </c>
      <c r="H1608" s="43">
        <f t="shared" si="81"/>
        <v>50</v>
      </c>
      <c r="I1608" s="44"/>
    </row>
    <row r="1609">
      <c r="A1609" s="45"/>
      <c r="B1609" s="46"/>
      <c r="C1609" s="14">
        <v>45741.0</v>
      </c>
      <c r="D1609" s="15" t="s">
        <v>15</v>
      </c>
      <c r="E1609" s="15" t="s">
        <v>13</v>
      </c>
      <c r="F1609" s="16">
        <v>1.5</v>
      </c>
      <c r="G1609" s="16">
        <v>100.0</v>
      </c>
      <c r="H1609" s="47">
        <f t="shared" si="81"/>
        <v>150</v>
      </c>
      <c r="I1609" s="48"/>
    </row>
    <row r="1610">
      <c r="A1610" s="41"/>
      <c r="B1610" s="42"/>
      <c r="C1610" s="7">
        <v>45741.0</v>
      </c>
      <c r="D1610" s="8" t="s">
        <v>15</v>
      </c>
      <c r="E1610" s="8" t="s">
        <v>12</v>
      </c>
      <c r="F1610" s="9">
        <v>1.5</v>
      </c>
      <c r="G1610" s="9">
        <v>100.0</v>
      </c>
      <c r="H1610" s="43">
        <f t="shared" si="81"/>
        <v>150</v>
      </c>
      <c r="I1610" s="44"/>
    </row>
    <row r="1611">
      <c r="A1611" s="45"/>
      <c r="B1611" s="46"/>
      <c r="C1611" s="14">
        <v>45741.0</v>
      </c>
      <c r="D1611" s="15" t="s">
        <v>39</v>
      </c>
      <c r="E1611" s="15" t="s">
        <v>10</v>
      </c>
      <c r="F1611" s="16">
        <v>2.0</v>
      </c>
      <c r="G1611" s="16">
        <v>100.0</v>
      </c>
      <c r="H1611" s="47">
        <f t="shared" si="81"/>
        <v>200</v>
      </c>
      <c r="I1611" s="48"/>
    </row>
    <row r="1612">
      <c r="A1612" s="41"/>
      <c r="B1612" s="42"/>
      <c r="C1612" s="7">
        <v>45741.0</v>
      </c>
      <c r="D1612" s="8" t="s">
        <v>39</v>
      </c>
      <c r="E1612" s="8" t="s">
        <v>12</v>
      </c>
      <c r="F1612" s="9">
        <v>2.0</v>
      </c>
      <c r="G1612" s="9">
        <v>100.0</v>
      </c>
      <c r="H1612" s="43">
        <f t="shared" si="81"/>
        <v>200</v>
      </c>
      <c r="I1612" s="44"/>
    </row>
    <row r="1613">
      <c r="A1613" s="45"/>
      <c r="B1613" s="46"/>
      <c r="C1613" s="14">
        <v>45741.0</v>
      </c>
      <c r="D1613" s="15" t="s">
        <v>39</v>
      </c>
      <c r="E1613" s="15" t="s">
        <v>13</v>
      </c>
      <c r="F1613" s="16">
        <v>2.0</v>
      </c>
      <c r="G1613" s="16">
        <v>100.0</v>
      </c>
      <c r="H1613" s="47">
        <f t="shared" si="81"/>
        <v>200</v>
      </c>
      <c r="I1613" s="48"/>
    </row>
    <row r="1614">
      <c r="A1614" s="41"/>
      <c r="B1614" s="42"/>
      <c r="C1614" s="7">
        <v>45741.0</v>
      </c>
      <c r="D1614" s="8" t="s">
        <v>41</v>
      </c>
      <c r="E1614" s="8" t="s">
        <v>10</v>
      </c>
      <c r="F1614" s="9">
        <v>0.5</v>
      </c>
      <c r="G1614" s="9">
        <v>100.0</v>
      </c>
      <c r="H1614" s="43">
        <f t="shared" si="81"/>
        <v>50</v>
      </c>
      <c r="I1614" s="44"/>
    </row>
    <row r="1615">
      <c r="A1615" s="45"/>
      <c r="B1615" s="46"/>
      <c r="C1615" s="14">
        <v>45741.0</v>
      </c>
      <c r="D1615" s="15" t="s">
        <v>41</v>
      </c>
      <c r="E1615" s="15" t="s">
        <v>12</v>
      </c>
      <c r="F1615" s="16">
        <v>0.5</v>
      </c>
      <c r="G1615" s="16">
        <v>100.0</v>
      </c>
      <c r="H1615" s="47">
        <f t="shared" si="81"/>
        <v>50</v>
      </c>
      <c r="I1615" s="48"/>
    </row>
    <row r="1616">
      <c r="A1616" s="41"/>
      <c r="B1616" s="42"/>
      <c r="C1616" s="7">
        <v>45741.0</v>
      </c>
      <c r="D1616" s="8" t="s">
        <v>43</v>
      </c>
      <c r="E1616" s="8" t="s">
        <v>10</v>
      </c>
      <c r="F1616" s="9">
        <v>1.0</v>
      </c>
      <c r="G1616" s="9">
        <v>100.0</v>
      </c>
      <c r="H1616" s="43">
        <f t="shared" si="81"/>
        <v>100</v>
      </c>
      <c r="I1616" s="44"/>
    </row>
    <row r="1617">
      <c r="A1617" s="45"/>
      <c r="B1617" s="46"/>
      <c r="C1617" s="14">
        <v>45741.0</v>
      </c>
      <c r="D1617" s="15" t="s">
        <v>43</v>
      </c>
      <c r="E1617" s="15" t="s">
        <v>12</v>
      </c>
      <c r="F1617" s="16">
        <v>1.0</v>
      </c>
      <c r="G1617" s="16">
        <v>100.0</v>
      </c>
      <c r="H1617" s="47">
        <f t="shared" si="81"/>
        <v>100</v>
      </c>
      <c r="I1617" s="48"/>
    </row>
    <row r="1618">
      <c r="A1618" s="41"/>
      <c r="B1618" s="42"/>
      <c r="C1618" s="7">
        <v>45741.0</v>
      </c>
      <c r="D1618" s="8" t="s">
        <v>46</v>
      </c>
      <c r="E1618" s="8" t="s">
        <v>10</v>
      </c>
      <c r="F1618" s="9">
        <v>1.0</v>
      </c>
      <c r="G1618" s="9">
        <v>100.0</v>
      </c>
      <c r="H1618" s="43">
        <f t="shared" si="81"/>
        <v>100</v>
      </c>
      <c r="I1618" s="44"/>
    </row>
    <row r="1619">
      <c r="A1619" s="45"/>
      <c r="B1619" s="46"/>
      <c r="C1619" s="14">
        <v>45741.0</v>
      </c>
      <c r="D1619" s="15" t="s">
        <v>46</v>
      </c>
      <c r="E1619" s="15" t="s">
        <v>12</v>
      </c>
      <c r="F1619" s="16">
        <v>1.0</v>
      </c>
      <c r="G1619" s="16">
        <v>100.0</v>
      </c>
      <c r="H1619" s="47">
        <f t="shared" si="81"/>
        <v>100</v>
      </c>
      <c r="I1619" s="48"/>
    </row>
    <row r="1620">
      <c r="A1620" s="41"/>
      <c r="B1620" s="42"/>
      <c r="C1620" s="7">
        <v>45741.0</v>
      </c>
      <c r="D1620" s="8" t="s">
        <v>46</v>
      </c>
      <c r="E1620" s="8" t="s">
        <v>13</v>
      </c>
      <c r="F1620" s="9">
        <v>1.0</v>
      </c>
      <c r="G1620" s="9">
        <v>100.0</v>
      </c>
      <c r="H1620" s="43">
        <f t="shared" si="81"/>
        <v>100</v>
      </c>
      <c r="I1620" s="44"/>
    </row>
    <row r="1621">
      <c r="A1621" s="45"/>
      <c r="B1621" s="46"/>
      <c r="C1621" s="14">
        <v>45741.0</v>
      </c>
      <c r="D1621" s="15" t="s">
        <v>29</v>
      </c>
      <c r="E1621" s="15" t="s">
        <v>12</v>
      </c>
      <c r="F1621" s="16">
        <v>0.5</v>
      </c>
      <c r="G1621" s="16">
        <v>100.0</v>
      </c>
      <c r="H1621" s="47">
        <f t="shared" si="81"/>
        <v>50</v>
      </c>
      <c r="I1621" s="48"/>
    </row>
    <row r="1622">
      <c r="A1622" s="41"/>
      <c r="B1622" s="42"/>
      <c r="C1622" s="7">
        <v>45741.0</v>
      </c>
      <c r="D1622" s="8" t="s">
        <v>29</v>
      </c>
      <c r="E1622" s="8" t="s">
        <v>13</v>
      </c>
      <c r="F1622" s="9">
        <v>0.5</v>
      </c>
      <c r="G1622" s="9">
        <v>100.0</v>
      </c>
      <c r="H1622" s="43">
        <f t="shared" si="81"/>
        <v>50</v>
      </c>
      <c r="I1622" s="44"/>
    </row>
    <row r="1623">
      <c r="A1623" s="45"/>
      <c r="B1623" s="46"/>
      <c r="C1623" s="14">
        <v>45741.0</v>
      </c>
      <c r="D1623" s="15" t="s">
        <v>29</v>
      </c>
      <c r="E1623" s="15" t="s">
        <v>32</v>
      </c>
      <c r="F1623" s="16">
        <v>0.5</v>
      </c>
      <c r="G1623" s="16">
        <v>100.0</v>
      </c>
      <c r="H1623" s="47">
        <f t="shared" si="81"/>
        <v>50</v>
      </c>
      <c r="I1623" s="48"/>
    </row>
    <row r="1624">
      <c r="A1624" s="5"/>
      <c r="B1624" s="6"/>
      <c r="C1624" s="29">
        <v>45742.0</v>
      </c>
      <c r="D1624" s="30" t="s">
        <v>15</v>
      </c>
      <c r="E1624" s="27" t="s">
        <v>32</v>
      </c>
      <c r="F1624" s="32">
        <v>1.0</v>
      </c>
      <c r="G1624" s="32">
        <v>120.0</v>
      </c>
      <c r="H1624" s="33">
        <v>120.0</v>
      </c>
      <c r="I1624" s="24" t="s">
        <v>16</v>
      </c>
    </row>
    <row r="1625">
      <c r="A1625" s="12"/>
      <c r="B1625" s="13"/>
      <c r="C1625" s="34">
        <v>45742.0</v>
      </c>
      <c r="D1625" s="38" t="s">
        <v>21</v>
      </c>
      <c r="E1625" s="25" t="s">
        <v>63</v>
      </c>
      <c r="F1625" s="40">
        <v>0.2</v>
      </c>
      <c r="G1625" s="40">
        <v>240.0</v>
      </c>
      <c r="H1625" s="36">
        <v>48.0</v>
      </c>
      <c r="I1625" s="23" t="s">
        <v>11</v>
      </c>
    </row>
    <row r="1626">
      <c r="A1626" s="5"/>
      <c r="B1626" s="6"/>
      <c r="C1626" s="29">
        <v>45742.0</v>
      </c>
      <c r="D1626" s="30" t="s">
        <v>52</v>
      </c>
      <c r="E1626" s="27" t="s">
        <v>32</v>
      </c>
      <c r="F1626" s="32">
        <v>1.0</v>
      </c>
      <c r="G1626" s="32">
        <v>120.0</v>
      </c>
      <c r="H1626" s="33">
        <v>120.0</v>
      </c>
      <c r="I1626" s="24" t="s">
        <v>11</v>
      </c>
    </row>
    <row r="1627">
      <c r="A1627" s="45"/>
      <c r="B1627" s="46"/>
      <c r="C1627" s="14">
        <v>45742.0</v>
      </c>
      <c r="D1627" s="15" t="s">
        <v>35</v>
      </c>
      <c r="E1627" s="15" t="s">
        <v>10</v>
      </c>
      <c r="F1627" s="16">
        <v>0.25</v>
      </c>
      <c r="G1627" s="16">
        <v>100.0</v>
      </c>
      <c r="H1627" s="47">
        <f t="shared" ref="H1627:H1651" si="82">F1627*G1627</f>
        <v>25</v>
      </c>
      <c r="I1627" s="48"/>
    </row>
    <row r="1628">
      <c r="A1628" s="41"/>
      <c r="B1628" s="42"/>
      <c r="C1628" s="7">
        <v>45742.0</v>
      </c>
      <c r="D1628" s="8" t="s">
        <v>35</v>
      </c>
      <c r="E1628" s="8" t="s">
        <v>12</v>
      </c>
      <c r="F1628" s="9">
        <v>0.25</v>
      </c>
      <c r="G1628" s="9">
        <v>100.0</v>
      </c>
      <c r="H1628" s="43">
        <f t="shared" si="82"/>
        <v>25</v>
      </c>
      <c r="I1628" s="44"/>
    </row>
    <row r="1629">
      <c r="A1629" s="45"/>
      <c r="B1629" s="46"/>
      <c r="C1629" s="14">
        <v>45742.0</v>
      </c>
      <c r="D1629" s="15" t="s">
        <v>35</v>
      </c>
      <c r="E1629" s="15" t="s">
        <v>13</v>
      </c>
      <c r="F1629" s="16">
        <v>0.25</v>
      </c>
      <c r="G1629" s="16">
        <v>100.0</v>
      </c>
      <c r="H1629" s="47">
        <f t="shared" si="82"/>
        <v>25</v>
      </c>
      <c r="I1629" s="48"/>
    </row>
    <row r="1630">
      <c r="A1630" s="41"/>
      <c r="B1630" s="42"/>
      <c r="C1630" s="7">
        <v>45742.0</v>
      </c>
      <c r="D1630" s="8" t="s">
        <v>35</v>
      </c>
      <c r="E1630" s="8" t="s">
        <v>32</v>
      </c>
      <c r="F1630" s="9">
        <v>0.25</v>
      </c>
      <c r="G1630" s="9">
        <v>100.0</v>
      </c>
      <c r="H1630" s="43">
        <f t="shared" si="82"/>
        <v>25</v>
      </c>
      <c r="I1630" s="44"/>
    </row>
    <row r="1631">
      <c r="A1631" s="45"/>
      <c r="B1631" s="46"/>
      <c r="C1631" s="14">
        <v>45742.0</v>
      </c>
      <c r="D1631" s="15" t="s">
        <v>59</v>
      </c>
      <c r="E1631" s="15" t="s">
        <v>10</v>
      </c>
      <c r="F1631" s="16">
        <v>0.37</v>
      </c>
      <c r="G1631" s="16">
        <v>100.0</v>
      </c>
      <c r="H1631" s="47">
        <f t="shared" si="82"/>
        <v>37</v>
      </c>
      <c r="I1631" s="48"/>
    </row>
    <row r="1632">
      <c r="A1632" s="41"/>
      <c r="B1632" s="42"/>
      <c r="C1632" s="7">
        <v>45742.0</v>
      </c>
      <c r="D1632" s="8" t="s">
        <v>59</v>
      </c>
      <c r="E1632" s="8" t="s">
        <v>12</v>
      </c>
      <c r="F1632" s="9">
        <v>0.37</v>
      </c>
      <c r="G1632" s="9">
        <v>100.0</v>
      </c>
      <c r="H1632" s="43">
        <f t="shared" si="82"/>
        <v>37</v>
      </c>
      <c r="I1632" s="44"/>
    </row>
    <row r="1633">
      <c r="A1633" s="45"/>
      <c r="B1633" s="46"/>
      <c r="C1633" s="14">
        <v>45742.0</v>
      </c>
      <c r="D1633" s="15" t="s">
        <v>59</v>
      </c>
      <c r="E1633" s="15" t="s">
        <v>19</v>
      </c>
      <c r="F1633" s="16">
        <v>0.37</v>
      </c>
      <c r="G1633" s="16">
        <v>100.0</v>
      </c>
      <c r="H1633" s="47">
        <f t="shared" si="82"/>
        <v>37</v>
      </c>
      <c r="I1633" s="48"/>
    </row>
    <row r="1634">
      <c r="A1634" s="41"/>
      <c r="B1634" s="42"/>
      <c r="C1634" s="7">
        <v>45742.0</v>
      </c>
      <c r="D1634" s="8" t="s">
        <v>45</v>
      </c>
      <c r="E1634" s="8" t="s">
        <v>10</v>
      </c>
      <c r="F1634" s="9">
        <v>1.0</v>
      </c>
      <c r="G1634" s="9">
        <v>100.0</v>
      </c>
      <c r="H1634" s="43">
        <f t="shared" si="82"/>
        <v>100</v>
      </c>
      <c r="I1634" s="44"/>
    </row>
    <row r="1635">
      <c r="A1635" s="45"/>
      <c r="B1635" s="46"/>
      <c r="C1635" s="14">
        <v>45742.0</v>
      </c>
      <c r="D1635" s="15" t="s">
        <v>45</v>
      </c>
      <c r="E1635" s="15" t="s">
        <v>12</v>
      </c>
      <c r="F1635" s="16">
        <v>1.0</v>
      </c>
      <c r="G1635" s="16">
        <v>100.0</v>
      </c>
      <c r="H1635" s="47">
        <f t="shared" si="82"/>
        <v>100</v>
      </c>
      <c r="I1635" s="48"/>
    </row>
    <row r="1636">
      <c r="A1636" s="41"/>
      <c r="B1636" s="42"/>
      <c r="C1636" s="7">
        <v>45742.0</v>
      </c>
      <c r="D1636" s="8" t="s">
        <v>45</v>
      </c>
      <c r="E1636" s="8" t="s">
        <v>13</v>
      </c>
      <c r="F1636" s="9">
        <v>1.0</v>
      </c>
      <c r="G1636" s="9">
        <v>100.0</v>
      </c>
      <c r="H1636" s="43">
        <f t="shared" si="82"/>
        <v>100</v>
      </c>
      <c r="I1636" s="44"/>
    </row>
    <row r="1637">
      <c r="A1637" s="45"/>
      <c r="B1637" s="46"/>
      <c r="C1637" s="14">
        <v>45742.0</v>
      </c>
      <c r="D1637" s="15" t="s">
        <v>31</v>
      </c>
      <c r="E1637" s="15" t="s">
        <v>10</v>
      </c>
      <c r="F1637" s="16">
        <v>1.5</v>
      </c>
      <c r="G1637" s="16">
        <v>100.0</v>
      </c>
      <c r="H1637" s="47">
        <f t="shared" si="82"/>
        <v>150</v>
      </c>
      <c r="I1637" s="48"/>
    </row>
    <row r="1638">
      <c r="A1638" s="41"/>
      <c r="B1638" s="42"/>
      <c r="C1638" s="7">
        <v>45742.0</v>
      </c>
      <c r="D1638" s="8" t="s">
        <v>31</v>
      </c>
      <c r="E1638" s="8" t="s">
        <v>12</v>
      </c>
      <c r="F1638" s="9">
        <v>1.5</v>
      </c>
      <c r="G1638" s="9">
        <v>100.0</v>
      </c>
      <c r="H1638" s="43">
        <f t="shared" si="82"/>
        <v>150</v>
      </c>
      <c r="I1638" s="44"/>
    </row>
    <row r="1639">
      <c r="A1639" s="45"/>
      <c r="B1639" s="46"/>
      <c r="C1639" s="14">
        <v>45742.0</v>
      </c>
      <c r="D1639" s="15" t="s">
        <v>47</v>
      </c>
      <c r="E1639" s="15" t="s">
        <v>10</v>
      </c>
      <c r="F1639" s="16">
        <v>1.0</v>
      </c>
      <c r="G1639" s="16">
        <v>100.0</v>
      </c>
      <c r="H1639" s="47">
        <f t="shared" si="82"/>
        <v>100</v>
      </c>
      <c r="I1639" s="48"/>
    </row>
    <row r="1640">
      <c r="A1640" s="41"/>
      <c r="B1640" s="42"/>
      <c r="C1640" s="7">
        <v>45742.0</v>
      </c>
      <c r="D1640" s="8" t="s">
        <v>47</v>
      </c>
      <c r="E1640" s="8" t="s">
        <v>12</v>
      </c>
      <c r="F1640" s="9">
        <v>1.0</v>
      </c>
      <c r="G1640" s="9">
        <v>100.0</v>
      </c>
      <c r="H1640" s="43">
        <f t="shared" si="82"/>
        <v>100</v>
      </c>
      <c r="I1640" s="44"/>
    </row>
    <row r="1641">
      <c r="A1641" s="45"/>
      <c r="B1641" s="46"/>
      <c r="C1641" s="14">
        <v>45742.0</v>
      </c>
      <c r="D1641" s="15" t="s">
        <v>47</v>
      </c>
      <c r="E1641" s="15" t="s">
        <v>13</v>
      </c>
      <c r="F1641" s="16">
        <v>1.0</v>
      </c>
      <c r="G1641" s="16">
        <v>100.0</v>
      </c>
      <c r="H1641" s="47">
        <f t="shared" si="82"/>
        <v>100</v>
      </c>
      <c r="I1641" s="48"/>
    </row>
    <row r="1642">
      <c r="A1642" s="41"/>
      <c r="B1642" s="42"/>
      <c r="C1642" s="7">
        <v>45742.0</v>
      </c>
      <c r="D1642" s="8" t="s">
        <v>54</v>
      </c>
      <c r="E1642" s="8" t="s">
        <v>10</v>
      </c>
      <c r="F1642" s="9">
        <v>1.0</v>
      </c>
      <c r="G1642" s="9">
        <v>100.0</v>
      </c>
      <c r="H1642" s="43">
        <f t="shared" si="82"/>
        <v>100</v>
      </c>
      <c r="I1642" s="44"/>
    </row>
    <row r="1643">
      <c r="A1643" s="45"/>
      <c r="B1643" s="46"/>
      <c r="C1643" s="14">
        <v>45742.0</v>
      </c>
      <c r="D1643" s="15" t="s">
        <v>54</v>
      </c>
      <c r="E1643" s="15" t="s">
        <v>12</v>
      </c>
      <c r="F1643" s="16">
        <v>1.0</v>
      </c>
      <c r="G1643" s="16">
        <v>100.0</v>
      </c>
      <c r="H1643" s="47">
        <f t="shared" si="82"/>
        <v>100</v>
      </c>
      <c r="I1643" s="48"/>
    </row>
    <row r="1644">
      <c r="A1644" s="41"/>
      <c r="B1644" s="42"/>
      <c r="C1644" s="7">
        <v>45742.0</v>
      </c>
      <c r="D1644" s="8" t="s">
        <v>42</v>
      </c>
      <c r="E1644" s="8" t="s">
        <v>19</v>
      </c>
      <c r="F1644" s="9">
        <v>0.75</v>
      </c>
      <c r="G1644" s="9">
        <v>100.0</v>
      </c>
      <c r="H1644" s="43">
        <f t="shared" si="82"/>
        <v>75</v>
      </c>
      <c r="I1644" s="44"/>
    </row>
    <row r="1645">
      <c r="A1645" s="45"/>
      <c r="B1645" s="46"/>
      <c r="C1645" s="14">
        <v>45742.0</v>
      </c>
      <c r="D1645" s="15" t="s">
        <v>42</v>
      </c>
      <c r="E1645" s="15" t="s">
        <v>12</v>
      </c>
      <c r="F1645" s="16">
        <v>0.75</v>
      </c>
      <c r="G1645" s="16">
        <v>100.0</v>
      </c>
      <c r="H1645" s="47">
        <f t="shared" si="82"/>
        <v>75</v>
      </c>
      <c r="I1645" s="48"/>
    </row>
    <row r="1646">
      <c r="A1646" s="41"/>
      <c r="B1646" s="42"/>
      <c r="C1646" s="7">
        <v>45742.0</v>
      </c>
      <c r="D1646" s="8" t="s">
        <v>52</v>
      </c>
      <c r="E1646" s="8" t="s">
        <v>10</v>
      </c>
      <c r="F1646" s="9">
        <v>1.0</v>
      </c>
      <c r="G1646" s="9">
        <v>100.0</v>
      </c>
      <c r="H1646" s="43">
        <f t="shared" si="82"/>
        <v>100</v>
      </c>
      <c r="I1646" s="44"/>
    </row>
    <row r="1647">
      <c r="A1647" s="45"/>
      <c r="B1647" s="46"/>
      <c r="C1647" s="14">
        <v>45742.0</v>
      </c>
      <c r="D1647" s="15" t="s">
        <v>52</v>
      </c>
      <c r="E1647" s="15" t="s">
        <v>12</v>
      </c>
      <c r="F1647" s="16">
        <v>1.0</v>
      </c>
      <c r="G1647" s="16">
        <v>100.0</v>
      </c>
      <c r="H1647" s="47">
        <f t="shared" si="82"/>
        <v>100</v>
      </c>
      <c r="I1647" s="48"/>
    </row>
    <row r="1648">
      <c r="A1648" s="41"/>
      <c r="B1648" s="42"/>
      <c r="C1648" s="7">
        <v>45742.0</v>
      </c>
      <c r="D1648" s="8" t="s">
        <v>52</v>
      </c>
      <c r="E1648" s="8" t="s">
        <v>13</v>
      </c>
      <c r="F1648" s="9">
        <v>1.0</v>
      </c>
      <c r="G1648" s="9">
        <v>100.0</v>
      </c>
      <c r="H1648" s="43">
        <f t="shared" si="82"/>
        <v>100</v>
      </c>
      <c r="I1648" s="44"/>
    </row>
    <row r="1649">
      <c r="A1649" s="45"/>
      <c r="B1649" s="46"/>
      <c r="C1649" s="14">
        <v>45742.0</v>
      </c>
      <c r="D1649" s="15" t="s">
        <v>52</v>
      </c>
      <c r="E1649" s="15" t="s">
        <v>38</v>
      </c>
      <c r="F1649" s="16">
        <v>1.0</v>
      </c>
      <c r="G1649" s="16">
        <v>100.0</v>
      </c>
      <c r="H1649" s="47">
        <f t="shared" si="82"/>
        <v>100</v>
      </c>
      <c r="I1649" s="48"/>
    </row>
    <row r="1650">
      <c r="A1650" s="41"/>
      <c r="B1650" s="42"/>
      <c r="C1650" s="7">
        <v>45742.0</v>
      </c>
      <c r="D1650" s="8" t="s">
        <v>36</v>
      </c>
      <c r="E1650" s="8" t="s">
        <v>10</v>
      </c>
      <c r="F1650" s="9">
        <v>2.0</v>
      </c>
      <c r="G1650" s="9">
        <v>100.0</v>
      </c>
      <c r="H1650" s="43">
        <f t="shared" si="82"/>
        <v>200</v>
      </c>
      <c r="I1650" s="44"/>
    </row>
    <row r="1651">
      <c r="A1651" s="45"/>
      <c r="B1651" s="46"/>
      <c r="C1651" s="14">
        <v>45742.0</v>
      </c>
      <c r="D1651" s="15" t="s">
        <v>36</v>
      </c>
      <c r="E1651" s="15" t="s">
        <v>12</v>
      </c>
      <c r="F1651" s="16">
        <v>2.0</v>
      </c>
      <c r="G1651" s="16">
        <v>100.0</v>
      </c>
      <c r="H1651" s="47">
        <f t="shared" si="82"/>
        <v>200</v>
      </c>
      <c r="I1651" s="48"/>
    </row>
    <row r="1652">
      <c r="A1652" s="5"/>
      <c r="B1652" s="6"/>
      <c r="C1652" s="29">
        <v>45744.0</v>
      </c>
      <c r="D1652" s="30" t="s">
        <v>68</v>
      </c>
      <c r="E1652" s="27" t="s">
        <v>32</v>
      </c>
      <c r="F1652" s="32">
        <v>1.0</v>
      </c>
      <c r="G1652" s="32">
        <v>120.0</v>
      </c>
      <c r="H1652" s="33">
        <v>120.0</v>
      </c>
      <c r="I1652" s="24" t="s">
        <v>16</v>
      </c>
    </row>
    <row r="1653">
      <c r="A1653" s="12"/>
      <c r="B1653" s="13"/>
      <c r="C1653" s="34">
        <v>45744.0</v>
      </c>
      <c r="D1653" s="35" t="s">
        <v>24</v>
      </c>
      <c r="E1653" s="25" t="s">
        <v>32</v>
      </c>
      <c r="F1653" s="40">
        <v>1.0</v>
      </c>
      <c r="G1653" s="40">
        <v>120.0</v>
      </c>
      <c r="H1653" s="36">
        <v>120.0</v>
      </c>
      <c r="I1653" s="23" t="s">
        <v>30</v>
      </c>
    </row>
    <row r="1654">
      <c r="A1654" s="5"/>
      <c r="B1654" s="6"/>
      <c r="C1654" s="29">
        <v>45744.0</v>
      </c>
      <c r="D1654" s="37" t="s">
        <v>24</v>
      </c>
      <c r="E1654" s="27" t="s">
        <v>63</v>
      </c>
      <c r="F1654" s="32">
        <v>0.7</v>
      </c>
      <c r="G1654" s="32">
        <v>240.0</v>
      </c>
      <c r="H1654" s="33">
        <v>168.0</v>
      </c>
      <c r="I1654" s="24" t="s">
        <v>30</v>
      </c>
    </row>
    <row r="1655">
      <c r="A1655" s="12"/>
      <c r="B1655" s="13"/>
      <c r="C1655" s="34">
        <v>45744.0</v>
      </c>
      <c r="D1655" s="38" t="s">
        <v>26</v>
      </c>
      <c r="E1655" s="25" t="s">
        <v>32</v>
      </c>
      <c r="F1655" s="40">
        <v>1.0</v>
      </c>
      <c r="G1655" s="40">
        <v>120.0</v>
      </c>
      <c r="H1655" s="36">
        <v>120.0</v>
      </c>
      <c r="I1655" s="23" t="s">
        <v>16</v>
      </c>
    </row>
    <row r="1656">
      <c r="A1656" s="5"/>
      <c r="B1656" s="6"/>
      <c r="C1656" s="29">
        <v>45744.0</v>
      </c>
      <c r="D1656" s="30" t="s">
        <v>26</v>
      </c>
      <c r="E1656" s="27" t="s">
        <v>63</v>
      </c>
      <c r="F1656" s="32">
        <v>0.5</v>
      </c>
      <c r="G1656" s="32">
        <v>240.0</v>
      </c>
      <c r="H1656" s="33">
        <v>120.0</v>
      </c>
      <c r="I1656" s="24" t="s">
        <v>16</v>
      </c>
    </row>
    <row r="1657">
      <c r="A1657" s="12"/>
      <c r="B1657" s="13"/>
      <c r="C1657" s="34">
        <v>45744.0</v>
      </c>
      <c r="D1657" s="35" t="s">
        <v>55</v>
      </c>
      <c r="E1657" s="25" t="s">
        <v>63</v>
      </c>
      <c r="F1657" s="40">
        <v>0.75</v>
      </c>
      <c r="G1657" s="40">
        <v>240.0</v>
      </c>
      <c r="H1657" s="36">
        <v>180.0</v>
      </c>
      <c r="I1657" s="23" t="s">
        <v>30</v>
      </c>
    </row>
    <row r="1658">
      <c r="A1658" s="41"/>
      <c r="B1658" s="42"/>
      <c r="C1658" s="7">
        <v>45744.0</v>
      </c>
      <c r="D1658" s="8" t="s">
        <v>69</v>
      </c>
      <c r="E1658" s="8" t="s">
        <v>10</v>
      </c>
      <c r="F1658" s="9">
        <v>10.0</v>
      </c>
      <c r="G1658" s="9">
        <v>85.0</v>
      </c>
      <c r="H1658" s="43">
        <f t="shared" ref="H1658:H1681" si="83">F1658*G1658</f>
        <v>850</v>
      </c>
      <c r="I1658" s="44"/>
    </row>
    <row r="1659">
      <c r="A1659" s="45"/>
      <c r="B1659" s="46"/>
      <c r="C1659" s="14">
        <v>45744.0</v>
      </c>
      <c r="D1659" s="15" t="s">
        <v>69</v>
      </c>
      <c r="E1659" s="15" t="s">
        <v>12</v>
      </c>
      <c r="F1659" s="16">
        <v>10.0</v>
      </c>
      <c r="G1659" s="16">
        <v>85.0</v>
      </c>
      <c r="H1659" s="47">
        <f t="shared" si="83"/>
        <v>850</v>
      </c>
      <c r="I1659" s="48"/>
    </row>
    <row r="1660">
      <c r="A1660" s="41"/>
      <c r="B1660" s="42"/>
      <c r="C1660" s="7">
        <v>45744.0</v>
      </c>
      <c r="D1660" s="8" t="s">
        <v>14</v>
      </c>
      <c r="E1660" s="8" t="s">
        <v>10</v>
      </c>
      <c r="F1660" s="9">
        <v>0.5</v>
      </c>
      <c r="G1660" s="9">
        <v>100.0</v>
      </c>
      <c r="H1660" s="43">
        <f t="shared" si="83"/>
        <v>50</v>
      </c>
      <c r="I1660" s="44"/>
    </row>
    <row r="1661">
      <c r="A1661" s="45"/>
      <c r="B1661" s="46"/>
      <c r="C1661" s="14">
        <v>45744.0</v>
      </c>
      <c r="D1661" s="15" t="s">
        <v>14</v>
      </c>
      <c r="E1661" s="15" t="s">
        <v>12</v>
      </c>
      <c r="F1661" s="16">
        <v>0.5</v>
      </c>
      <c r="G1661" s="16">
        <v>100.0</v>
      </c>
      <c r="H1661" s="47">
        <f t="shared" si="83"/>
        <v>50</v>
      </c>
      <c r="I1661" s="48"/>
    </row>
    <row r="1662">
      <c r="A1662" s="41"/>
      <c r="B1662" s="42"/>
      <c r="C1662" s="7">
        <v>45744.0</v>
      </c>
      <c r="D1662" s="8" t="s">
        <v>31</v>
      </c>
      <c r="E1662" s="8" t="s">
        <v>10</v>
      </c>
      <c r="F1662" s="9">
        <v>1.0</v>
      </c>
      <c r="G1662" s="9">
        <v>100.0</v>
      </c>
      <c r="H1662" s="43">
        <f t="shared" si="83"/>
        <v>100</v>
      </c>
      <c r="I1662" s="44"/>
    </row>
    <row r="1663">
      <c r="A1663" s="45"/>
      <c r="B1663" s="46"/>
      <c r="C1663" s="14">
        <v>45744.0</v>
      </c>
      <c r="D1663" s="15" t="s">
        <v>31</v>
      </c>
      <c r="E1663" s="15" t="s">
        <v>12</v>
      </c>
      <c r="F1663" s="16">
        <v>1.0</v>
      </c>
      <c r="G1663" s="16">
        <v>100.0</v>
      </c>
      <c r="H1663" s="47">
        <f t="shared" si="83"/>
        <v>100</v>
      </c>
      <c r="I1663" s="48"/>
    </row>
    <row r="1664">
      <c r="A1664" s="41"/>
      <c r="B1664" s="42"/>
      <c r="C1664" s="7">
        <v>45744.0</v>
      </c>
      <c r="D1664" s="8" t="s">
        <v>47</v>
      </c>
      <c r="E1664" s="8" t="s">
        <v>10</v>
      </c>
      <c r="F1664" s="9">
        <v>1.0</v>
      </c>
      <c r="G1664" s="9">
        <v>100.0</v>
      </c>
      <c r="H1664" s="43">
        <f t="shared" si="83"/>
        <v>100</v>
      </c>
      <c r="I1664" s="44"/>
    </row>
    <row r="1665">
      <c r="A1665" s="45"/>
      <c r="B1665" s="46"/>
      <c r="C1665" s="14">
        <v>45744.0</v>
      </c>
      <c r="D1665" s="15" t="s">
        <v>47</v>
      </c>
      <c r="E1665" s="15" t="s">
        <v>12</v>
      </c>
      <c r="F1665" s="16">
        <v>1.0</v>
      </c>
      <c r="G1665" s="16">
        <v>100.0</v>
      </c>
      <c r="H1665" s="47">
        <f t="shared" si="83"/>
        <v>100</v>
      </c>
      <c r="I1665" s="48"/>
    </row>
    <row r="1666">
      <c r="A1666" s="41"/>
      <c r="B1666" s="42"/>
      <c r="C1666" s="7">
        <v>45744.0</v>
      </c>
      <c r="D1666" s="8" t="s">
        <v>42</v>
      </c>
      <c r="E1666" s="8" t="s">
        <v>19</v>
      </c>
      <c r="F1666" s="9">
        <v>0.75</v>
      </c>
      <c r="G1666" s="9">
        <v>100.0</v>
      </c>
      <c r="H1666" s="43">
        <f t="shared" si="83"/>
        <v>75</v>
      </c>
      <c r="I1666" s="44"/>
    </row>
    <row r="1667">
      <c r="A1667" s="45"/>
      <c r="B1667" s="46"/>
      <c r="C1667" s="14">
        <v>45744.0</v>
      </c>
      <c r="D1667" s="15" t="s">
        <v>42</v>
      </c>
      <c r="E1667" s="15" t="s">
        <v>12</v>
      </c>
      <c r="F1667" s="16">
        <v>0.75</v>
      </c>
      <c r="G1667" s="16">
        <v>100.0</v>
      </c>
      <c r="H1667" s="47">
        <f t="shared" si="83"/>
        <v>75</v>
      </c>
      <c r="I1667" s="48"/>
    </row>
    <row r="1668">
      <c r="A1668" s="41"/>
      <c r="B1668" s="42"/>
      <c r="C1668" s="7">
        <v>45744.0</v>
      </c>
      <c r="D1668" s="8" t="s">
        <v>24</v>
      </c>
      <c r="E1668" s="8" t="s">
        <v>13</v>
      </c>
      <c r="F1668" s="9">
        <v>1.0</v>
      </c>
      <c r="G1668" s="9">
        <v>100.0</v>
      </c>
      <c r="H1668" s="43">
        <f t="shared" si="83"/>
        <v>100</v>
      </c>
      <c r="I1668" s="44"/>
    </row>
    <row r="1669">
      <c r="A1669" s="45"/>
      <c r="B1669" s="46"/>
      <c r="C1669" s="14">
        <v>45744.0</v>
      </c>
      <c r="D1669" s="15" t="s">
        <v>24</v>
      </c>
      <c r="E1669" s="15" t="s">
        <v>12</v>
      </c>
      <c r="F1669" s="16">
        <v>1.0</v>
      </c>
      <c r="G1669" s="16">
        <v>100.0</v>
      </c>
      <c r="H1669" s="47">
        <f t="shared" si="83"/>
        <v>100</v>
      </c>
      <c r="I1669" s="48"/>
    </row>
    <row r="1670">
      <c r="A1670" s="41"/>
      <c r="B1670" s="42"/>
      <c r="C1670" s="7">
        <v>45744.0</v>
      </c>
      <c r="D1670" s="8" t="s">
        <v>23</v>
      </c>
      <c r="E1670" s="8" t="s">
        <v>10</v>
      </c>
      <c r="F1670" s="9">
        <v>1.33</v>
      </c>
      <c r="G1670" s="9">
        <v>100.0</v>
      </c>
      <c r="H1670" s="43">
        <f t="shared" si="83"/>
        <v>133</v>
      </c>
      <c r="I1670" s="44"/>
    </row>
    <row r="1671">
      <c r="A1671" s="45"/>
      <c r="B1671" s="46"/>
      <c r="C1671" s="14">
        <v>45744.0</v>
      </c>
      <c r="D1671" s="15" t="s">
        <v>23</v>
      </c>
      <c r="E1671" s="15" t="s">
        <v>12</v>
      </c>
      <c r="F1671" s="16">
        <v>1.33</v>
      </c>
      <c r="G1671" s="16">
        <v>100.0</v>
      </c>
      <c r="H1671" s="47">
        <f t="shared" si="83"/>
        <v>133</v>
      </c>
      <c r="I1671" s="48"/>
    </row>
    <row r="1672">
      <c r="A1672" s="41"/>
      <c r="B1672" s="42"/>
      <c r="C1672" s="7">
        <v>45744.0</v>
      </c>
      <c r="D1672" s="8" t="s">
        <v>23</v>
      </c>
      <c r="E1672" s="8" t="s">
        <v>13</v>
      </c>
      <c r="F1672" s="9">
        <v>1.33</v>
      </c>
      <c r="G1672" s="9">
        <v>100.0</v>
      </c>
      <c r="H1672" s="43">
        <f t="shared" si="83"/>
        <v>133</v>
      </c>
      <c r="I1672" s="44"/>
    </row>
    <row r="1673">
      <c r="A1673" s="45"/>
      <c r="B1673" s="46"/>
      <c r="C1673" s="14">
        <v>45744.0</v>
      </c>
      <c r="D1673" s="15" t="s">
        <v>26</v>
      </c>
      <c r="E1673" s="15" t="s">
        <v>10</v>
      </c>
      <c r="F1673" s="16">
        <v>1.0</v>
      </c>
      <c r="G1673" s="16">
        <v>100.0</v>
      </c>
      <c r="H1673" s="47">
        <f t="shared" si="83"/>
        <v>100</v>
      </c>
      <c r="I1673" s="48"/>
    </row>
    <row r="1674">
      <c r="A1674" s="41"/>
      <c r="B1674" s="42"/>
      <c r="C1674" s="7">
        <v>45744.0</v>
      </c>
      <c r="D1674" s="8" t="s">
        <v>26</v>
      </c>
      <c r="E1674" s="8" t="s">
        <v>12</v>
      </c>
      <c r="F1674" s="9">
        <v>1.0</v>
      </c>
      <c r="G1674" s="9">
        <v>100.0</v>
      </c>
      <c r="H1674" s="43">
        <f t="shared" si="83"/>
        <v>100</v>
      </c>
      <c r="I1674" s="44"/>
    </row>
    <row r="1675">
      <c r="A1675" s="45"/>
      <c r="B1675" s="46"/>
      <c r="C1675" s="14">
        <v>45744.0</v>
      </c>
      <c r="D1675" s="15" t="s">
        <v>55</v>
      </c>
      <c r="E1675" s="15" t="s">
        <v>10</v>
      </c>
      <c r="F1675" s="16">
        <v>1.0</v>
      </c>
      <c r="G1675" s="16">
        <v>100.0</v>
      </c>
      <c r="H1675" s="47">
        <f t="shared" si="83"/>
        <v>100</v>
      </c>
      <c r="I1675" s="48"/>
    </row>
    <row r="1676">
      <c r="A1676" s="41"/>
      <c r="B1676" s="42"/>
      <c r="C1676" s="7">
        <v>45744.0</v>
      </c>
      <c r="D1676" s="8" t="s">
        <v>55</v>
      </c>
      <c r="E1676" s="8" t="s">
        <v>12</v>
      </c>
      <c r="F1676" s="9">
        <v>1.0</v>
      </c>
      <c r="G1676" s="9">
        <v>100.0</v>
      </c>
      <c r="H1676" s="43">
        <f t="shared" si="83"/>
        <v>100</v>
      </c>
      <c r="I1676" s="44"/>
    </row>
    <row r="1677">
      <c r="A1677" s="45"/>
      <c r="B1677" s="46"/>
      <c r="C1677" s="14">
        <v>45744.0</v>
      </c>
      <c r="D1677" s="15" t="s">
        <v>55</v>
      </c>
      <c r="E1677" s="15" t="s">
        <v>19</v>
      </c>
      <c r="F1677" s="16">
        <v>1.0</v>
      </c>
      <c r="G1677" s="16">
        <v>100.0</v>
      </c>
      <c r="H1677" s="47">
        <f t="shared" si="83"/>
        <v>100</v>
      </c>
      <c r="I1677" s="48"/>
    </row>
    <row r="1678">
      <c r="A1678" s="41"/>
      <c r="B1678" s="42"/>
      <c r="C1678" s="7">
        <v>45744.0</v>
      </c>
      <c r="D1678" s="8" t="s">
        <v>64</v>
      </c>
      <c r="E1678" s="8" t="s">
        <v>10</v>
      </c>
      <c r="F1678" s="9">
        <v>0.63</v>
      </c>
      <c r="G1678" s="9">
        <v>0.0</v>
      </c>
      <c r="H1678" s="43">
        <f t="shared" si="83"/>
        <v>0</v>
      </c>
      <c r="I1678" s="44"/>
    </row>
    <row r="1679">
      <c r="A1679" s="45"/>
      <c r="B1679" s="46"/>
      <c r="C1679" s="14">
        <v>45744.0</v>
      </c>
      <c r="D1679" s="15" t="s">
        <v>64</v>
      </c>
      <c r="E1679" s="15" t="s">
        <v>12</v>
      </c>
      <c r="F1679" s="16">
        <v>0.63</v>
      </c>
      <c r="G1679" s="16">
        <v>0.0</v>
      </c>
      <c r="H1679" s="47">
        <f t="shared" si="83"/>
        <v>0</v>
      </c>
      <c r="I1679" s="48"/>
    </row>
    <row r="1680">
      <c r="A1680" s="41"/>
      <c r="B1680" s="42"/>
      <c r="C1680" s="7">
        <v>45744.0</v>
      </c>
      <c r="D1680" s="8" t="s">
        <v>64</v>
      </c>
      <c r="E1680" s="8" t="s">
        <v>19</v>
      </c>
      <c r="F1680" s="9">
        <v>0.63</v>
      </c>
      <c r="G1680" s="9">
        <v>0.0</v>
      </c>
      <c r="H1680" s="43">
        <f t="shared" si="83"/>
        <v>0</v>
      </c>
      <c r="I1680" s="44"/>
    </row>
    <row r="1681">
      <c r="A1681" s="45"/>
      <c r="B1681" s="46"/>
      <c r="C1681" s="14">
        <v>45744.0</v>
      </c>
      <c r="D1681" s="15" t="s">
        <v>64</v>
      </c>
      <c r="E1681" s="15" t="s">
        <v>70</v>
      </c>
      <c r="F1681" s="16">
        <v>0.63</v>
      </c>
      <c r="G1681" s="16">
        <v>0.0</v>
      </c>
      <c r="H1681" s="47">
        <f t="shared" si="83"/>
        <v>0</v>
      </c>
      <c r="I1681" s="48"/>
    </row>
    <row r="1682">
      <c r="A1682" s="5"/>
      <c r="B1682" s="6"/>
      <c r="C1682" s="29">
        <v>45745.0</v>
      </c>
      <c r="D1682" s="30" t="s">
        <v>39</v>
      </c>
      <c r="E1682" s="27" t="s">
        <v>32</v>
      </c>
      <c r="F1682" s="32">
        <v>2.0</v>
      </c>
      <c r="G1682" s="32">
        <v>120.0</v>
      </c>
      <c r="H1682" s="33">
        <v>240.0</v>
      </c>
      <c r="I1682" s="24" t="s">
        <v>16</v>
      </c>
    </row>
    <row r="1683">
      <c r="A1683" s="12"/>
      <c r="B1683" s="13"/>
      <c r="C1683" s="34">
        <v>45745.0</v>
      </c>
      <c r="D1683" s="38" t="s">
        <v>31</v>
      </c>
      <c r="E1683" s="39" t="s">
        <v>19</v>
      </c>
      <c r="F1683" s="40">
        <v>2.0</v>
      </c>
      <c r="G1683" s="40">
        <v>100.0</v>
      </c>
      <c r="H1683" s="36">
        <v>200.0</v>
      </c>
      <c r="I1683" s="23" t="s">
        <v>11</v>
      </c>
    </row>
    <row r="1684">
      <c r="A1684" s="41"/>
      <c r="B1684" s="42"/>
      <c r="C1684" s="7">
        <v>45745.0</v>
      </c>
      <c r="D1684" s="8" t="s">
        <v>39</v>
      </c>
      <c r="E1684" s="8" t="s">
        <v>10</v>
      </c>
      <c r="F1684" s="9">
        <v>2.0</v>
      </c>
      <c r="G1684" s="9">
        <v>100.0</v>
      </c>
      <c r="H1684" s="43">
        <f t="shared" ref="H1684:H1693" si="84">F1684*G1684</f>
        <v>200</v>
      </c>
      <c r="I1684" s="44"/>
    </row>
    <row r="1685">
      <c r="A1685" s="45"/>
      <c r="B1685" s="46"/>
      <c r="C1685" s="14">
        <v>45745.0</v>
      </c>
      <c r="D1685" s="15" t="s">
        <v>39</v>
      </c>
      <c r="E1685" s="15" t="s">
        <v>12</v>
      </c>
      <c r="F1685" s="16">
        <v>2.0</v>
      </c>
      <c r="G1685" s="16">
        <v>100.0</v>
      </c>
      <c r="H1685" s="47">
        <f t="shared" si="84"/>
        <v>200</v>
      </c>
      <c r="I1685" s="48"/>
    </row>
    <row r="1686">
      <c r="A1686" s="41"/>
      <c r="B1686" s="42"/>
      <c r="C1686" s="7">
        <v>45745.0</v>
      </c>
      <c r="D1686" s="8" t="s">
        <v>39</v>
      </c>
      <c r="E1686" s="8" t="s">
        <v>13</v>
      </c>
      <c r="F1686" s="9">
        <v>2.0</v>
      </c>
      <c r="G1686" s="9">
        <v>100.0</v>
      </c>
      <c r="H1686" s="43">
        <f t="shared" si="84"/>
        <v>200</v>
      </c>
      <c r="I1686" s="44"/>
    </row>
    <row r="1687">
      <c r="A1687" s="45"/>
      <c r="B1687" s="46"/>
      <c r="C1687" s="14">
        <v>45745.0</v>
      </c>
      <c r="D1687" s="15" t="s">
        <v>45</v>
      </c>
      <c r="E1687" s="15" t="s">
        <v>10</v>
      </c>
      <c r="F1687" s="16">
        <v>1.33</v>
      </c>
      <c r="G1687" s="16">
        <v>100.0</v>
      </c>
      <c r="H1687" s="47">
        <f t="shared" si="84"/>
        <v>133</v>
      </c>
      <c r="I1687" s="48"/>
    </row>
    <row r="1688">
      <c r="A1688" s="41"/>
      <c r="B1688" s="42"/>
      <c r="C1688" s="7">
        <v>45745.0</v>
      </c>
      <c r="D1688" s="8" t="s">
        <v>45</v>
      </c>
      <c r="E1688" s="8" t="s">
        <v>12</v>
      </c>
      <c r="F1688" s="9">
        <v>1.33</v>
      </c>
      <c r="G1688" s="9">
        <v>100.0</v>
      </c>
      <c r="H1688" s="43">
        <f t="shared" si="84"/>
        <v>133</v>
      </c>
      <c r="I1688" s="44"/>
    </row>
    <row r="1689">
      <c r="A1689" s="45"/>
      <c r="B1689" s="46"/>
      <c r="C1689" s="14">
        <v>45745.0</v>
      </c>
      <c r="D1689" s="15" t="s">
        <v>45</v>
      </c>
      <c r="E1689" s="15" t="s">
        <v>13</v>
      </c>
      <c r="F1689" s="16">
        <v>1.33</v>
      </c>
      <c r="G1689" s="16">
        <v>100.0</v>
      </c>
      <c r="H1689" s="47">
        <f t="shared" si="84"/>
        <v>133</v>
      </c>
      <c r="I1689" s="48"/>
    </row>
    <row r="1690">
      <c r="A1690" s="41"/>
      <c r="B1690" s="42"/>
      <c r="C1690" s="7">
        <v>45745.0</v>
      </c>
      <c r="D1690" s="8" t="s">
        <v>42</v>
      </c>
      <c r="E1690" s="8" t="s">
        <v>19</v>
      </c>
      <c r="F1690" s="9">
        <v>0.4</v>
      </c>
      <c r="G1690" s="9">
        <v>100.0</v>
      </c>
      <c r="H1690" s="43">
        <f t="shared" si="84"/>
        <v>40</v>
      </c>
      <c r="I1690" s="44"/>
    </row>
    <row r="1691">
      <c r="A1691" s="45"/>
      <c r="B1691" s="46"/>
      <c r="C1691" s="14">
        <v>45745.0</v>
      </c>
      <c r="D1691" s="15" t="s">
        <v>42</v>
      </c>
      <c r="E1691" s="15" t="s">
        <v>12</v>
      </c>
      <c r="F1691" s="16">
        <v>0.4</v>
      </c>
      <c r="G1691" s="16">
        <v>100.0</v>
      </c>
      <c r="H1691" s="47">
        <f t="shared" si="84"/>
        <v>40</v>
      </c>
      <c r="I1691" s="48"/>
    </row>
    <row r="1692">
      <c r="A1692" s="41"/>
      <c r="B1692" s="42"/>
      <c r="C1692" s="7">
        <v>45745.0</v>
      </c>
      <c r="D1692" s="8" t="s">
        <v>54</v>
      </c>
      <c r="E1692" s="8" t="s">
        <v>10</v>
      </c>
      <c r="F1692" s="9">
        <v>1.0</v>
      </c>
      <c r="G1692" s="9">
        <v>100.0</v>
      </c>
      <c r="H1692" s="43">
        <f t="shared" si="84"/>
        <v>100</v>
      </c>
      <c r="I1692" s="44"/>
    </row>
    <row r="1693">
      <c r="A1693" s="45"/>
      <c r="B1693" s="46"/>
      <c r="C1693" s="14">
        <v>45745.0</v>
      </c>
      <c r="D1693" s="15" t="s">
        <v>54</v>
      </c>
      <c r="E1693" s="15" t="s">
        <v>12</v>
      </c>
      <c r="F1693" s="16">
        <v>1.0</v>
      </c>
      <c r="G1693" s="16">
        <v>100.0</v>
      </c>
      <c r="H1693" s="47">
        <f t="shared" si="84"/>
        <v>100</v>
      </c>
      <c r="I1693" s="48"/>
    </row>
    <row r="1694">
      <c r="A1694" s="5"/>
      <c r="B1694" s="6"/>
      <c r="C1694" s="29">
        <v>45746.0</v>
      </c>
      <c r="D1694" s="30" t="s">
        <v>31</v>
      </c>
      <c r="E1694" s="31" t="s">
        <v>19</v>
      </c>
      <c r="F1694" s="32">
        <v>4.0</v>
      </c>
      <c r="G1694" s="32">
        <v>100.0</v>
      </c>
      <c r="H1694" s="33">
        <v>400.0</v>
      </c>
      <c r="I1694" s="24" t="s">
        <v>11</v>
      </c>
    </row>
    <row r="1695">
      <c r="A1695" s="12"/>
      <c r="B1695" s="13"/>
      <c r="C1695" s="34">
        <v>45746.0</v>
      </c>
      <c r="D1695" s="38" t="s">
        <v>49</v>
      </c>
      <c r="E1695" s="25" t="s">
        <v>32</v>
      </c>
      <c r="F1695" s="40">
        <v>1.0</v>
      </c>
      <c r="G1695" s="40">
        <v>120.0</v>
      </c>
      <c r="H1695" s="36">
        <v>120.0</v>
      </c>
      <c r="I1695" s="23" t="s">
        <v>11</v>
      </c>
    </row>
    <row r="1696">
      <c r="A1696" s="5"/>
      <c r="B1696" s="6"/>
      <c r="C1696" s="29">
        <v>45746.0</v>
      </c>
      <c r="D1696" s="30" t="s">
        <v>42</v>
      </c>
      <c r="E1696" s="31" t="s">
        <v>19</v>
      </c>
      <c r="F1696" s="32">
        <v>1.0</v>
      </c>
      <c r="G1696" s="32">
        <v>100.0</v>
      </c>
      <c r="H1696" s="33">
        <v>100.0</v>
      </c>
      <c r="I1696" s="24" t="s">
        <v>30</v>
      </c>
    </row>
    <row r="1697">
      <c r="A1697" s="12"/>
      <c r="B1697" s="13"/>
      <c r="C1697" s="34">
        <v>45746.0</v>
      </c>
      <c r="D1697" s="38" t="s">
        <v>52</v>
      </c>
      <c r="E1697" s="25" t="s">
        <v>32</v>
      </c>
      <c r="F1697" s="40">
        <v>1.0</v>
      </c>
      <c r="G1697" s="40">
        <v>120.0</v>
      </c>
      <c r="H1697" s="36">
        <v>120.0</v>
      </c>
      <c r="I1697" s="23" t="s">
        <v>11</v>
      </c>
    </row>
    <row r="1698">
      <c r="A1698" s="41"/>
      <c r="B1698" s="42"/>
      <c r="C1698" s="7">
        <v>45746.0</v>
      </c>
      <c r="D1698" s="8" t="s">
        <v>47</v>
      </c>
      <c r="E1698" s="8" t="s">
        <v>10</v>
      </c>
      <c r="F1698" s="9">
        <v>1.0</v>
      </c>
      <c r="G1698" s="9">
        <v>100.0</v>
      </c>
      <c r="H1698" s="43">
        <f t="shared" ref="H1698:H1708" si="85">F1698*G1698</f>
        <v>100</v>
      </c>
      <c r="I1698" s="44"/>
    </row>
    <row r="1699">
      <c r="A1699" s="45"/>
      <c r="B1699" s="46"/>
      <c r="C1699" s="14">
        <v>45746.0</v>
      </c>
      <c r="D1699" s="15" t="s">
        <v>47</v>
      </c>
      <c r="E1699" s="15" t="s">
        <v>12</v>
      </c>
      <c r="F1699" s="16">
        <v>1.0</v>
      </c>
      <c r="G1699" s="16">
        <v>100.0</v>
      </c>
      <c r="H1699" s="47">
        <f t="shared" si="85"/>
        <v>100</v>
      </c>
      <c r="I1699" s="48"/>
    </row>
    <row r="1700">
      <c r="A1700" s="41"/>
      <c r="B1700" s="42"/>
      <c r="C1700" s="7">
        <v>45746.0</v>
      </c>
      <c r="D1700" s="8" t="s">
        <v>47</v>
      </c>
      <c r="E1700" s="8" t="s">
        <v>13</v>
      </c>
      <c r="F1700" s="9">
        <v>1.0</v>
      </c>
      <c r="G1700" s="9">
        <v>100.0</v>
      </c>
      <c r="H1700" s="43">
        <f t="shared" si="85"/>
        <v>100</v>
      </c>
      <c r="I1700" s="44"/>
    </row>
    <row r="1701">
      <c r="A1701" s="45"/>
      <c r="B1701" s="46"/>
      <c r="C1701" s="14">
        <v>45746.0</v>
      </c>
      <c r="D1701" s="15" t="s">
        <v>49</v>
      </c>
      <c r="E1701" s="15" t="s">
        <v>12</v>
      </c>
      <c r="F1701" s="16">
        <v>1.0</v>
      </c>
      <c r="G1701" s="16">
        <v>100.0</v>
      </c>
      <c r="H1701" s="47">
        <f t="shared" si="85"/>
        <v>100</v>
      </c>
      <c r="I1701" s="48"/>
    </row>
    <row r="1702">
      <c r="A1702" s="41"/>
      <c r="B1702" s="42"/>
      <c r="C1702" s="7">
        <v>45746.0</v>
      </c>
      <c r="D1702" s="8" t="s">
        <v>49</v>
      </c>
      <c r="E1702" s="8" t="s">
        <v>13</v>
      </c>
      <c r="F1702" s="9">
        <v>1.0</v>
      </c>
      <c r="G1702" s="9">
        <v>100.0</v>
      </c>
      <c r="H1702" s="43">
        <f t="shared" si="85"/>
        <v>100</v>
      </c>
      <c r="I1702" s="44"/>
    </row>
    <row r="1703">
      <c r="A1703" s="45"/>
      <c r="B1703" s="46"/>
      <c r="C1703" s="14">
        <v>45746.0</v>
      </c>
      <c r="D1703" s="15" t="s">
        <v>36</v>
      </c>
      <c r="E1703" s="15" t="s">
        <v>10</v>
      </c>
      <c r="F1703" s="16">
        <v>2.0</v>
      </c>
      <c r="G1703" s="16">
        <v>100.0</v>
      </c>
      <c r="H1703" s="47">
        <f t="shared" si="85"/>
        <v>200</v>
      </c>
      <c r="I1703" s="48"/>
    </row>
    <row r="1704">
      <c r="A1704" s="41"/>
      <c r="B1704" s="42"/>
      <c r="C1704" s="7">
        <v>45746.0</v>
      </c>
      <c r="D1704" s="8" t="s">
        <v>36</v>
      </c>
      <c r="E1704" s="8" t="s">
        <v>12</v>
      </c>
      <c r="F1704" s="9">
        <v>2.0</v>
      </c>
      <c r="G1704" s="9">
        <v>100.0</v>
      </c>
      <c r="H1704" s="43">
        <f t="shared" si="85"/>
        <v>200</v>
      </c>
      <c r="I1704" s="44"/>
    </row>
    <row r="1705">
      <c r="A1705" s="45"/>
      <c r="B1705" s="46"/>
      <c r="C1705" s="14">
        <v>45746.0</v>
      </c>
      <c r="D1705" s="15" t="s">
        <v>52</v>
      </c>
      <c r="E1705" s="15" t="s">
        <v>10</v>
      </c>
      <c r="F1705" s="16">
        <v>1.0</v>
      </c>
      <c r="G1705" s="16">
        <v>100.0</v>
      </c>
      <c r="H1705" s="47">
        <f t="shared" si="85"/>
        <v>100</v>
      </c>
      <c r="I1705" s="48"/>
    </row>
    <row r="1706">
      <c r="A1706" s="41"/>
      <c r="B1706" s="42"/>
      <c r="C1706" s="7">
        <v>45746.0</v>
      </c>
      <c r="D1706" s="8" t="s">
        <v>52</v>
      </c>
      <c r="E1706" s="8" t="s">
        <v>12</v>
      </c>
      <c r="F1706" s="9">
        <v>1.0</v>
      </c>
      <c r="G1706" s="9">
        <v>100.0</v>
      </c>
      <c r="H1706" s="43">
        <f t="shared" si="85"/>
        <v>100</v>
      </c>
      <c r="I1706" s="44"/>
    </row>
    <row r="1707">
      <c r="A1707" s="45"/>
      <c r="B1707" s="46"/>
      <c r="C1707" s="14">
        <v>45746.0</v>
      </c>
      <c r="D1707" s="15" t="s">
        <v>52</v>
      </c>
      <c r="E1707" s="15" t="s">
        <v>13</v>
      </c>
      <c r="F1707" s="16">
        <v>1.0</v>
      </c>
      <c r="G1707" s="16">
        <v>100.0</v>
      </c>
      <c r="H1707" s="47">
        <f t="shared" si="85"/>
        <v>100</v>
      </c>
      <c r="I1707" s="48"/>
    </row>
    <row r="1708">
      <c r="A1708" s="41"/>
      <c r="B1708" s="42"/>
      <c r="C1708" s="7">
        <v>45746.0</v>
      </c>
      <c r="D1708" s="8" t="s">
        <v>52</v>
      </c>
      <c r="E1708" s="8" t="s">
        <v>38</v>
      </c>
      <c r="F1708" s="9">
        <v>1.0</v>
      </c>
      <c r="G1708" s="9">
        <v>100.0</v>
      </c>
      <c r="H1708" s="43">
        <f t="shared" si="85"/>
        <v>100</v>
      </c>
      <c r="I1708" s="44"/>
    </row>
    <row r="1709">
      <c r="A1709" s="12"/>
      <c r="B1709" s="13"/>
      <c r="C1709" s="34">
        <v>45747.0</v>
      </c>
      <c r="D1709" s="38" t="s">
        <v>57</v>
      </c>
      <c r="E1709" s="39" t="s">
        <v>19</v>
      </c>
      <c r="F1709" s="40">
        <v>5.0</v>
      </c>
      <c r="G1709" s="40">
        <v>100.0</v>
      </c>
      <c r="H1709" s="36">
        <v>500.0</v>
      </c>
      <c r="I1709" s="23" t="s">
        <v>30</v>
      </c>
    </row>
    <row r="1710">
      <c r="A1710" s="5"/>
      <c r="B1710" s="6"/>
      <c r="C1710" s="29">
        <v>45747.0</v>
      </c>
      <c r="D1710" s="30" t="s">
        <v>43</v>
      </c>
      <c r="E1710" s="27" t="s">
        <v>32</v>
      </c>
      <c r="F1710" s="32">
        <v>0.5</v>
      </c>
      <c r="G1710" s="32">
        <v>120.0</v>
      </c>
      <c r="H1710" s="33">
        <v>60.0</v>
      </c>
      <c r="I1710" s="24" t="s">
        <v>16</v>
      </c>
    </row>
    <row r="1711">
      <c r="A1711" s="12"/>
      <c r="B1711" s="13"/>
      <c r="C1711" s="34">
        <v>45747.0</v>
      </c>
      <c r="D1711" s="38" t="s">
        <v>42</v>
      </c>
      <c r="E1711" s="39" t="s">
        <v>19</v>
      </c>
      <c r="F1711" s="40">
        <v>1.0</v>
      </c>
      <c r="G1711" s="40">
        <v>100.0</v>
      </c>
      <c r="H1711" s="36">
        <v>100.0</v>
      </c>
      <c r="I1711" s="23" t="s">
        <v>30</v>
      </c>
    </row>
    <row r="1712">
      <c r="A1712" s="41"/>
      <c r="B1712" s="42"/>
      <c r="C1712" s="7">
        <v>45747.0</v>
      </c>
      <c r="D1712" s="8" t="s">
        <v>47</v>
      </c>
      <c r="E1712" s="8" t="s">
        <v>10</v>
      </c>
      <c r="F1712" s="9">
        <v>1.0</v>
      </c>
      <c r="G1712" s="9">
        <v>100.0</v>
      </c>
      <c r="H1712" s="43">
        <f t="shared" ref="H1712:H1725" si="86">F1712*G1712</f>
        <v>100</v>
      </c>
      <c r="I1712" s="44"/>
    </row>
    <row r="1713">
      <c r="A1713" s="45"/>
      <c r="B1713" s="46"/>
      <c r="C1713" s="14">
        <v>45747.0</v>
      </c>
      <c r="D1713" s="15" t="s">
        <v>47</v>
      </c>
      <c r="E1713" s="15" t="s">
        <v>12</v>
      </c>
      <c r="F1713" s="16">
        <v>1.0</v>
      </c>
      <c r="G1713" s="16">
        <v>100.0</v>
      </c>
      <c r="H1713" s="47">
        <f t="shared" si="86"/>
        <v>100</v>
      </c>
      <c r="I1713" s="48"/>
    </row>
    <row r="1714">
      <c r="A1714" s="41"/>
      <c r="B1714" s="42"/>
      <c r="C1714" s="7">
        <v>45747.0</v>
      </c>
      <c r="D1714" s="8" t="s">
        <v>23</v>
      </c>
      <c r="E1714" s="8" t="s">
        <v>10</v>
      </c>
      <c r="F1714" s="9">
        <v>1.33</v>
      </c>
      <c r="G1714" s="9">
        <v>100.0</v>
      </c>
      <c r="H1714" s="43">
        <f t="shared" si="86"/>
        <v>133</v>
      </c>
      <c r="I1714" s="44"/>
    </row>
    <row r="1715">
      <c r="A1715" s="45"/>
      <c r="B1715" s="46"/>
      <c r="C1715" s="14">
        <v>45747.0</v>
      </c>
      <c r="D1715" s="15" t="s">
        <v>23</v>
      </c>
      <c r="E1715" s="15" t="s">
        <v>12</v>
      </c>
      <c r="F1715" s="16">
        <v>1.33</v>
      </c>
      <c r="G1715" s="16">
        <v>100.0</v>
      </c>
      <c r="H1715" s="47">
        <f t="shared" si="86"/>
        <v>133</v>
      </c>
      <c r="I1715" s="48"/>
    </row>
    <row r="1716">
      <c r="A1716" s="41"/>
      <c r="B1716" s="42"/>
      <c r="C1716" s="7">
        <v>45747.0</v>
      </c>
      <c r="D1716" s="8" t="s">
        <v>23</v>
      </c>
      <c r="E1716" s="8" t="s">
        <v>13</v>
      </c>
      <c r="F1716" s="9">
        <v>1.33</v>
      </c>
      <c r="G1716" s="9">
        <v>100.0</v>
      </c>
      <c r="H1716" s="43">
        <f t="shared" si="86"/>
        <v>133</v>
      </c>
      <c r="I1716" s="44"/>
    </row>
    <row r="1717">
      <c r="A1717" s="45"/>
      <c r="B1717" s="46"/>
      <c r="C1717" s="14">
        <v>45747.0</v>
      </c>
      <c r="D1717" s="15" t="s">
        <v>54</v>
      </c>
      <c r="E1717" s="15" t="s">
        <v>10</v>
      </c>
      <c r="F1717" s="16">
        <v>1.0</v>
      </c>
      <c r="G1717" s="16">
        <v>100.0</v>
      </c>
      <c r="H1717" s="47">
        <f t="shared" si="86"/>
        <v>100</v>
      </c>
      <c r="I1717" s="48"/>
    </row>
    <row r="1718">
      <c r="A1718" s="41"/>
      <c r="B1718" s="42"/>
      <c r="C1718" s="7">
        <v>45747.0</v>
      </c>
      <c r="D1718" s="8" t="s">
        <v>54</v>
      </c>
      <c r="E1718" s="8" t="s">
        <v>12</v>
      </c>
      <c r="F1718" s="9">
        <v>1.0</v>
      </c>
      <c r="G1718" s="9">
        <v>100.0</v>
      </c>
      <c r="H1718" s="43">
        <f t="shared" si="86"/>
        <v>100</v>
      </c>
      <c r="I1718" s="44"/>
    </row>
    <row r="1719">
      <c r="A1719" s="45"/>
      <c r="B1719" s="46"/>
      <c r="C1719" s="14">
        <v>45747.0</v>
      </c>
      <c r="D1719" s="15" t="s">
        <v>43</v>
      </c>
      <c r="E1719" s="15" t="s">
        <v>10</v>
      </c>
      <c r="F1719" s="16">
        <v>1.0</v>
      </c>
      <c r="G1719" s="16">
        <v>100.0</v>
      </c>
      <c r="H1719" s="47">
        <f t="shared" si="86"/>
        <v>100</v>
      </c>
      <c r="I1719" s="48"/>
    </row>
    <row r="1720">
      <c r="A1720" s="41"/>
      <c r="B1720" s="42"/>
      <c r="C1720" s="7">
        <v>45747.0</v>
      </c>
      <c r="D1720" s="8" t="s">
        <v>43</v>
      </c>
      <c r="E1720" s="8" t="s">
        <v>12</v>
      </c>
      <c r="F1720" s="9">
        <v>1.0</v>
      </c>
      <c r="G1720" s="9">
        <v>100.0</v>
      </c>
      <c r="H1720" s="43">
        <f t="shared" si="86"/>
        <v>100</v>
      </c>
      <c r="I1720" s="44"/>
    </row>
    <row r="1721">
      <c r="A1721" s="45"/>
      <c r="B1721" s="46"/>
      <c r="C1721" s="14">
        <v>45747.0</v>
      </c>
      <c r="D1721" s="15" t="s">
        <v>41</v>
      </c>
      <c r="E1721" s="15" t="s">
        <v>10</v>
      </c>
      <c r="F1721" s="16">
        <v>0.5</v>
      </c>
      <c r="G1721" s="16">
        <v>100.0</v>
      </c>
      <c r="H1721" s="47">
        <f t="shared" si="86"/>
        <v>50</v>
      </c>
      <c r="I1721" s="48"/>
    </row>
    <row r="1722">
      <c r="A1722" s="41"/>
      <c r="B1722" s="42"/>
      <c r="C1722" s="7">
        <v>45747.0</v>
      </c>
      <c r="D1722" s="8" t="s">
        <v>41</v>
      </c>
      <c r="E1722" s="8" t="s">
        <v>12</v>
      </c>
      <c r="F1722" s="9">
        <v>0.5</v>
      </c>
      <c r="G1722" s="9">
        <v>100.0</v>
      </c>
      <c r="H1722" s="43">
        <f t="shared" si="86"/>
        <v>50</v>
      </c>
      <c r="I1722" s="44"/>
    </row>
    <row r="1723">
      <c r="A1723" s="45"/>
      <c r="B1723" s="46"/>
      <c r="C1723" s="14">
        <v>45747.0</v>
      </c>
      <c r="D1723" s="15" t="s">
        <v>14</v>
      </c>
      <c r="E1723" s="15" t="s">
        <v>10</v>
      </c>
      <c r="F1723" s="16">
        <v>1.0</v>
      </c>
      <c r="G1723" s="16">
        <v>100.0</v>
      </c>
      <c r="H1723" s="47">
        <f t="shared" si="86"/>
        <v>100</v>
      </c>
      <c r="I1723" s="48"/>
    </row>
    <row r="1724">
      <c r="A1724" s="41"/>
      <c r="B1724" s="42"/>
      <c r="C1724" s="7">
        <v>45747.0</v>
      </c>
      <c r="D1724" s="8" t="s">
        <v>14</v>
      </c>
      <c r="E1724" s="8" t="s">
        <v>12</v>
      </c>
      <c r="F1724" s="9">
        <v>1.0</v>
      </c>
      <c r="G1724" s="9">
        <v>100.0</v>
      </c>
      <c r="H1724" s="43">
        <f t="shared" si="86"/>
        <v>100</v>
      </c>
      <c r="I1724" s="44"/>
    </row>
    <row r="1725">
      <c r="A1725" s="45"/>
      <c r="B1725" s="46"/>
      <c r="C1725" s="14">
        <v>45747.0</v>
      </c>
      <c r="D1725" s="15" t="s">
        <v>14</v>
      </c>
      <c r="E1725" s="15" t="s">
        <v>13</v>
      </c>
      <c r="F1725" s="16">
        <v>1.0</v>
      </c>
      <c r="G1725" s="16">
        <v>100.0</v>
      </c>
      <c r="H1725" s="47">
        <f t="shared" si="86"/>
        <v>100</v>
      </c>
      <c r="I1725" s="48"/>
    </row>
    <row r="1726">
      <c r="A1726" s="5"/>
      <c r="B1726" s="6"/>
      <c r="C1726" s="29">
        <v>45748.0</v>
      </c>
      <c r="D1726" s="30" t="s">
        <v>21</v>
      </c>
      <c r="E1726" s="27" t="s">
        <v>32</v>
      </c>
      <c r="F1726" s="32">
        <v>1.0</v>
      </c>
      <c r="G1726" s="32">
        <v>120.0</v>
      </c>
      <c r="H1726" s="33">
        <v>120.0</v>
      </c>
      <c r="I1726" s="24" t="s">
        <v>11</v>
      </c>
    </row>
    <row r="1727">
      <c r="A1727" s="45"/>
      <c r="B1727" s="46"/>
      <c r="C1727" s="14">
        <v>45748.0</v>
      </c>
      <c r="D1727" s="15" t="s">
        <v>9</v>
      </c>
      <c r="E1727" s="15" t="s">
        <v>13</v>
      </c>
      <c r="F1727" s="16">
        <v>1.0</v>
      </c>
      <c r="G1727" s="16">
        <v>100.0</v>
      </c>
      <c r="H1727" s="47">
        <f t="shared" ref="H1727:H1736" si="87">F1727*G1727</f>
        <v>100</v>
      </c>
      <c r="I1727" s="18" t="s">
        <v>11</v>
      </c>
    </row>
    <row r="1728">
      <c r="A1728" s="41"/>
      <c r="B1728" s="42"/>
      <c r="C1728" s="7">
        <v>45748.0</v>
      </c>
      <c r="D1728" s="8" t="s">
        <v>9</v>
      </c>
      <c r="E1728" s="8" t="s">
        <v>10</v>
      </c>
      <c r="F1728" s="9">
        <v>1.0</v>
      </c>
      <c r="G1728" s="9">
        <v>100.0</v>
      </c>
      <c r="H1728" s="43">
        <f t="shared" si="87"/>
        <v>100</v>
      </c>
      <c r="I1728" s="11" t="s">
        <v>11</v>
      </c>
    </row>
    <row r="1729">
      <c r="A1729" s="45"/>
      <c r="B1729" s="46"/>
      <c r="C1729" s="14">
        <v>45748.0</v>
      </c>
      <c r="D1729" s="15" t="s">
        <v>9</v>
      </c>
      <c r="E1729" s="15" t="s">
        <v>12</v>
      </c>
      <c r="F1729" s="16">
        <v>1.0</v>
      </c>
      <c r="G1729" s="16">
        <v>100.0</v>
      </c>
      <c r="H1729" s="47">
        <f t="shared" si="87"/>
        <v>100</v>
      </c>
      <c r="I1729" s="18" t="s">
        <v>11</v>
      </c>
    </row>
    <row r="1730">
      <c r="A1730" s="41"/>
      <c r="B1730" s="42"/>
      <c r="C1730" s="7">
        <v>45748.0</v>
      </c>
      <c r="D1730" s="8" t="s">
        <v>62</v>
      </c>
      <c r="E1730" s="8" t="s">
        <v>10</v>
      </c>
      <c r="F1730" s="9">
        <v>0.75</v>
      </c>
      <c r="G1730" s="9">
        <v>100.0</v>
      </c>
      <c r="H1730" s="43">
        <f t="shared" si="87"/>
        <v>75</v>
      </c>
      <c r="I1730" s="44"/>
    </row>
    <row r="1731">
      <c r="A1731" s="45"/>
      <c r="B1731" s="46"/>
      <c r="C1731" s="14">
        <v>45748.0</v>
      </c>
      <c r="D1731" s="15" t="s">
        <v>62</v>
      </c>
      <c r="E1731" s="15" t="s">
        <v>12</v>
      </c>
      <c r="F1731" s="16">
        <v>0.75</v>
      </c>
      <c r="G1731" s="16">
        <v>100.0</v>
      </c>
      <c r="H1731" s="47">
        <f t="shared" si="87"/>
        <v>75</v>
      </c>
      <c r="I1731" s="48"/>
    </row>
    <row r="1732">
      <c r="A1732" s="41"/>
      <c r="B1732" s="42"/>
      <c r="C1732" s="7">
        <v>45748.0</v>
      </c>
      <c r="D1732" s="8" t="s">
        <v>62</v>
      </c>
      <c r="E1732" s="8" t="s">
        <v>13</v>
      </c>
      <c r="F1732" s="9">
        <v>0.75</v>
      </c>
      <c r="G1732" s="9">
        <v>100.0</v>
      </c>
      <c r="H1732" s="43">
        <f t="shared" si="87"/>
        <v>75</v>
      </c>
      <c r="I1732" s="44"/>
    </row>
    <row r="1733">
      <c r="A1733" s="45"/>
      <c r="B1733" s="46"/>
      <c r="C1733" s="14">
        <v>45748.0</v>
      </c>
      <c r="D1733" s="15" t="s">
        <v>62</v>
      </c>
      <c r="E1733" s="15" t="s">
        <v>32</v>
      </c>
      <c r="F1733" s="16">
        <v>0.75</v>
      </c>
      <c r="G1733" s="16">
        <v>100.0</v>
      </c>
      <c r="H1733" s="47">
        <f t="shared" si="87"/>
        <v>75</v>
      </c>
      <c r="I1733" s="48"/>
    </row>
    <row r="1734">
      <c r="A1734" s="41"/>
      <c r="B1734" s="42"/>
      <c r="C1734" s="7">
        <v>45748.0</v>
      </c>
      <c r="D1734" s="8" t="s">
        <v>46</v>
      </c>
      <c r="E1734" s="8" t="s">
        <v>10</v>
      </c>
      <c r="F1734" s="9">
        <v>1.0</v>
      </c>
      <c r="G1734" s="9">
        <v>100.0</v>
      </c>
      <c r="H1734" s="43">
        <f t="shared" si="87"/>
        <v>100</v>
      </c>
      <c r="I1734" s="44"/>
    </row>
    <row r="1735">
      <c r="A1735" s="45"/>
      <c r="B1735" s="46"/>
      <c r="C1735" s="14">
        <v>45748.0</v>
      </c>
      <c r="D1735" s="15" t="s">
        <v>46</v>
      </c>
      <c r="E1735" s="15" t="s">
        <v>12</v>
      </c>
      <c r="F1735" s="16">
        <v>1.0</v>
      </c>
      <c r="G1735" s="16">
        <v>100.0</v>
      </c>
      <c r="H1735" s="47">
        <f t="shared" si="87"/>
        <v>100</v>
      </c>
      <c r="I1735" s="48"/>
    </row>
    <row r="1736">
      <c r="A1736" s="41"/>
      <c r="B1736" s="42"/>
      <c r="C1736" s="7">
        <v>45748.0</v>
      </c>
      <c r="D1736" s="8" t="s">
        <v>46</v>
      </c>
      <c r="E1736" s="8" t="s">
        <v>13</v>
      </c>
      <c r="F1736" s="9">
        <v>1.0</v>
      </c>
      <c r="G1736" s="9">
        <v>100.0</v>
      </c>
      <c r="H1736" s="43">
        <f t="shared" si="87"/>
        <v>100</v>
      </c>
      <c r="I1736" s="44"/>
    </row>
    <row r="1737">
      <c r="A1737" s="12"/>
      <c r="B1737" s="13"/>
      <c r="C1737" s="34">
        <v>45750.0</v>
      </c>
      <c r="D1737" s="38" t="s">
        <v>15</v>
      </c>
      <c r="E1737" s="25" t="s">
        <v>32</v>
      </c>
      <c r="F1737" s="40">
        <v>1.0</v>
      </c>
      <c r="G1737" s="40">
        <v>120.0</v>
      </c>
      <c r="H1737" s="36">
        <v>120.0</v>
      </c>
      <c r="I1737" s="23" t="s">
        <v>16</v>
      </c>
    </row>
    <row r="1738">
      <c r="A1738" s="5"/>
      <c r="B1738" s="6"/>
      <c r="C1738" s="29">
        <v>45750.0</v>
      </c>
      <c r="D1738" s="30" t="s">
        <v>61</v>
      </c>
      <c r="E1738" s="27" t="s">
        <v>32</v>
      </c>
      <c r="F1738" s="32">
        <v>2.0</v>
      </c>
      <c r="G1738" s="32">
        <v>100.0</v>
      </c>
      <c r="H1738" s="33">
        <v>200.0</v>
      </c>
      <c r="I1738" s="24" t="s">
        <v>30</v>
      </c>
    </row>
    <row r="1739">
      <c r="A1739" s="12"/>
      <c r="B1739" s="13"/>
      <c r="C1739" s="34">
        <v>45750.0</v>
      </c>
      <c r="D1739" s="38" t="s">
        <v>39</v>
      </c>
      <c r="E1739" s="25" t="s">
        <v>32</v>
      </c>
      <c r="F1739" s="40">
        <v>1.0</v>
      </c>
      <c r="G1739" s="40">
        <v>120.0</v>
      </c>
      <c r="H1739" s="36">
        <v>120.0</v>
      </c>
      <c r="I1739" s="23" t="s">
        <v>16</v>
      </c>
    </row>
    <row r="1740">
      <c r="A1740" s="5"/>
      <c r="B1740" s="6"/>
      <c r="C1740" s="29">
        <v>45750.0</v>
      </c>
      <c r="D1740" s="30" t="s">
        <v>29</v>
      </c>
      <c r="E1740" s="27" t="s">
        <v>32</v>
      </c>
      <c r="F1740" s="32">
        <v>0.5</v>
      </c>
      <c r="G1740" s="32">
        <v>120.0</v>
      </c>
      <c r="H1740" s="33">
        <v>60.0</v>
      </c>
      <c r="I1740" s="24" t="s">
        <v>30</v>
      </c>
    </row>
    <row r="1741">
      <c r="A1741" s="12"/>
      <c r="B1741" s="13"/>
      <c r="C1741" s="34">
        <v>45750.0</v>
      </c>
      <c r="D1741" s="38" t="s">
        <v>52</v>
      </c>
      <c r="E1741" s="25" t="s">
        <v>32</v>
      </c>
      <c r="F1741" s="40">
        <v>1.0</v>
      </c>
      <c r="G1741" s="40">
        <v>120.0</v>
      </c>
      <c r="H1741" s="36">
        <v>120.0</v>
      </c>
      <c r="I1741" s="23" t="s">
        <v>11</v>
      </c>
    </row>
    <row r="1742">
      <c r="A1742" s="5"/>
      <c r="B1742" s="6"/>
      <c r="C1742" s="29">
        <v>45750.0</v>
      </c>
      <c r="D1742" s="30" t="s">
        <v>26</v>
      </c>
      <c r="E1742" s="27" t="s">
        <v>32</v>
      </c>
      <c r="F1742" s="32">
        <v>0.5</v>
      </c>
      <c r="G1742" s="32">
        <v>120.0</v>
      </c>
      <c r="H1742" s="33">
        <v>60.0</v>
      </c>
      <c r="I1742" s="24" t="s">
        <v>16</v>
      </c>
    </row>
    <row r="1743">
      <c r="A1743" s="45"/>
      <c r="B1743" s="46"/>
      <c r="C1743" s="14">
        <v>45750.0</v>
      </c>
      <c r="D1743" s="15" t="s">
        <v>39</v>
      </c>
      <c r="E1743" s="15" t="s">
        <v>10</v>
      </c>
      <c r="F1743" s="16">
        <v>2.0</v>
      </c>
      <c r="G1743" s="16">
        <v>100.0</v>
      </c>
      <c r="H1743" s="47">
        <f t="shared" ref="H1743:H1764" si="88">F1743*G1743</f>
        <v>200</v>
      </c>
      <c r="I1743" s="48"/>
    </row>
    <row r="1744">
      <c r="A1744" s="41"/>
      <c r="B1744" s="42"/>
      <c r="C1744" s="7">
        <v>45750.0</v>
      </c>
      <c r="D1744" s="8" t="s">
        <v>39</v>
      </c>
      <c r="E1744" s="8" t="s">
        <v>12</v>
      </c>
      <c r="F1744" s="9">
        <v>2.0</v>
      </c>
      <c r="G1744" s="9">
        <v>100.0</v>
      </c>
      <c r="H1744" s="43">
        <f t="shared" si="88"/>
        <v>200</v>
      </c>
      <c r="I1744" s="44"/>
    </row>
    <row r="1745">
      <c r="A1745" s="45"/>
      <c r="B1745" s="46"/>
      <c r="C1745" s="14">
        <v>45750.0</v>
      </c>
      <c r="D1745" s="15" t="s">
        <v>29</v>
      </c>
      <c r="E1745" s="15" t="s">
        <v>13</v>
      </c>
      <c r="F1745" s="16">
        <v>0.5</v>
      </c>
      <c r="G1745" s="16">
        <v>100.0</v>
      </c>
      <c r="H1745" s="47">
        <f t="shared" si="88"/>
        <v>50</v>
      </c>
      <c r="I1745" s="48"/>
    </row>
    <row r="1746">
      <c r="A1746" s="41"/>
      <c r="B1746" s="42"/>
      <c r="C1746" s="7">
        <v>45750.0</v>
      </c>
      <c r="D1746" s="8" t="s">
        <v>29</v>
      </c>
      <c r="E1746" s="8" t="s">
        <v>12</v>
      </c>
      <c r="F1746" s="9">
        <v>0.5</v>
      </c>
      <c r="G1746" s="9">
        <v>100.0</v>
      </c>
      <c r="H1746" s="43">
        <f t="shared" si="88"/>
        <v>50</v>
      </c>
      <c r="I1746" s="44"/>
    </row>
    <row r="1747">
      <c r="A1747" s="45"/>
      <c r="B1747" s="46"/>
      <c r="C1747" s="14">
        <v>45750.0</v>
      </c>
      <c r="D1747" s="15" t="s">
        <v>45</v>
      </c>
      <c r="E1747" s="15" t="s">
        <v>10</v>
      </c>
      <c r="F1747" s="16">
        <v>1.0</v>
      </c>
      <c r="G1747" s="16">
        <v>100.0</v>
      </c>
      <c r="H1747" s="47">
        <f t="shared" si="88"/>
        <v>100</v>
      </c>
      <c r="I1747" s="48"/>
    </row>
    <row r="1748">
      <c r="A1748" s="41"/>
      <c r="B1748" s="42"/>
      <c r="C1748" s="7">
        <v>45750.0</v>
      </c>
      <c r="D1748" s="8" t="s">
        <v>45</v>
      </c>
      <c r="E1748" s="8" t="s">
        <v>12</v>
      </c>
      <c r="F1748" s="9">
        <v>1.0</v>
      </c>
      <c r="G1748" s="9">
        <v>100.0</v>
      </c>
      <c r="H1748" s="43">
        <f t="shared" si="88"/>
        <v>100</v>
      </c>
      <c r="I1748" s="44"/>
    </row>
    <row r="1749">
      <c r="A1749" s="45"/>
      <c r="B1749" s="46"/>
      <c r="C1749" s="14">
        <v>45750.0</v>
      </c>
      <c r="D1749" s="15" t="s">
        <v>45</v>
      </c>
      <c r="E1749" s="15" t="s">
        <v>13</v>
      </c>
      <c r="F1749" s="16">
        <v>1.0</v>
      </c>
      <c r="G1749" s="16">
        <v>100.0</v>
      </c>
      <c r="H1749" s="47">
        <f t="shared" si="88"/>
        <v>100</v>
      </c>
      <c r="I1749" s="48"/>
    </row>
    <row r="1750">
      <c r="A1750" s="41"/>
      <c r="B1750" s="42"/>
      <c r="C1750" s="7">
        <v>45750.0</v>
      </c>
      <c r="D1750" s="8" t="s">
        <v>31</v>
      </c>
      <c r="E1750" s="8" t="s">
        <v>10</v>
      </c>
      <c r="F1750" s="9">
        <v>1.0</v>
      </c>
      <c r="G1750" s="9">
        <v>100.0</v>
      </c>
      <c r="H1750" s="43">
        <f t="shared" si="88"/>
        <v>100</v>
      </c>
      <c r="I1750" s="44"/>
    </row>
    <row r="1751">
      <c r="A1751" s="45"/>
      <c r="B1751" s="46"/>
      <c r="C1751" s="14">
        <v>45750.0</v>
      </c>
      <c r="D1751" s="15" t="s">
        <v>31</v>
      </c>
      <c r="E1751" s="15" t="s">
        <v>12</v>
      </c>
      <c r="F1751" s="16">
        <v>1.0</v>
      </c>
      <c r="G1751" s="16">
        <v>100.0</v>
      </c>
      <c r="H1751" s="47">
        <f t="shared" si="88"/>
        <v>100</v>
      </c>
      <c r="I1751" s="48"/>
    </row>
    <row r="1752">
      <c r="A1752" s="41"/>
      <c r="B1752" s="42"/>
      <c r="C1752" s="7">
        <v>45750.0</v>
      </c>
      <c r="D1752" s="8" t="s">
        <v>31</v>
      </c>
      <c r="E1752" s="8" t="s">
        <v>13</v>
      </c>
      <c r="F1752" s="9">
        <v>1.0</v>
      </c>
      <c r="G1752" s="9">
        <v>100.0</v>
      </c>
      <c r="H1752" s="43">
        <f t="shared" si="88"/>
        <v>100</v>
      </c>
      <c r="I1752" s="44"/>
    </row>
    <row r="1753">
      <c r="A1753" s="45"/>
      <c r="B1753" s="46"/>
      <c r="C1753" s="14">
        <v>45750.0</v>
      </c>
      <c r="D1753" s="15" t="s">
        <v>47</v>
      </c>
      <c r="E1753" s="15" t="s">
        <v>10</v>
      </c>
      <c r="F1753" s="16">
        <v>2.0</v>
      </c>
      <c r="G1753" s="16">
        <v>100.0</v>
      </c>
      <c r="H1753" s="47">
        <f t="shared" si="88"/>
        <v>200</v>
      </c>
      <c r="I1753" s="48"/>
    </row>
    <row r="1754">
      <c r="A1754" s="41"/>
      <c r="B1754" s="42"/>
      <c r="C1754" s="7">
        <v>45750.0</v>
      </c>
      <c r="D1754" s="8" t="s">
        <v>47</v>
      </c>
      <c r="E1754" s="8" t="s">
        <v>12</v>
      </c>
      <c r="F1754" s="9">
        <v>2.0</v>
      </c>
      <c r="G1754" s="9">
        <v>100.0</v>
      </c>
      <c r="H1754" s="43">
        <f t="shared" si="88"/>
        <v>200</v>
      </c>
      <c r="I1754" s="44"/>
    </row>
    <row r="1755">
      <c r="A1755" s="45"/>
      <c r="B1755" s="46"/>
      <c r="C1755" s="14">
        <v>45750.0</v>
      </c>
      <c r="D1755" s="15" t="s">
        <v>47</v>
      </c>
      <c r="E1755" s="15" t="s">
        <v>13</v>
      </c>
      <c r="F1755" s="16">
        <v>2.0</v>
      </c>
      <c r="G1755" s="16">
        <v>100.0</v>
      </c>
      <c r="H1755" s="47">
        <f t="shared" si="88"/>
        <v>200</v>
      </c>
      <c r="I1755" s="48"/>
    </row>
    <row r="1756">
      <c r="A1756" s="41"/>
      <c r="B1756" s="42"/>
      <c r="C1756" s="7">
        <v>45750.0</v>
      </c>
      <c r="D1756" s="8" t="s">
        <v>52</v>
      </c>
      <c r="E1756" s="8" t="s">
        <v>10</v>
      </c>
      <c r="F1756" s="9">
        <v>1.25</v>
      </c>
      <c r="G1756" s="9">
        <v>100.0</v>
      </c>
      <c r="H1756" s="43">
        <f t="shared" si="88"/>
        <v>125</v>
      </c>
      <c r="I1756" s="44"/>
    </row>
    <row r="1757">
      <c r="A1757" s="45"/>
      <c r="B1757" s="46"/>
      <c r="C1757" s="14">
        <v>45750.0</v>
      </c>
      <c r="D1757" s="15" t="s">
        <v>52</v>
      </c>
      <c r="E1757" s="15" t="s">
        <v>12</v>
      </c>
      <c r="F1757" s="16">
        <v>1.25</v>
      </c>
      <c r="G1757" s="16">
        <v>100.0</v>
      </c>
      <c r="H1757" s="47">
        <f t="shared" si="88"/>
        <v>125</v>
      </c>
      <c r="I1757" s="48"/>
    </row>
    <row r="1758">
      <c r="A1758" s="41"/>
      <c r="B1758" s="42"/>
      <c r="C1758" s="7">
        <v>45750.0</v>
      </c>
      <c r="D1758" s="8" t="s">
        <v>52</v>
      </c>
      <c r="E1758" s="8" t="s">
        <v>13</v>
      </c>
      <c r="F1758" s="9">
        <v>1.25</v>
      </c>
      <c r="G1758" s="9">
        <v>100.0</v>
      </c>
      <c r="H1758" s="43">
        <f t="shared" si="88"/>
        <v>125</v>
      </c>
      <c r="I1758" s="44"/>
    </row>
    <row r="1759">
      <c r="A1759" s="45"/>
      <c r="B1759" s="46"/>
      <c r="C1759" s="14">
        <v>45750.0</v>
      </c>
      <c r="D1759" s="15" t="s">
        <v>52</v>
      </c>
      <c r="E1759" s="15" t="s">
        <v>38</v>
      </c>
      <c r="F1759" s="16">
        <v>1.25</v>
      </c>
      <c r="G1759" s="16">
        <v>100.0</v>
      </c>
      <c r="H1759" s="47">
        <f t="shared" si="88"/>
        <v>125</v>
      </c>
      <c r="I1759" s="48"/>
    </row>
    <row r="1760">
      <c r="A1760" s="41"/>
      <c r="B1760" s="42"/>
      <c r="C1760" s="7">
        <v>45750.0</v>
      </c>
      <c r="D1760" s="8" t="s">
        <v>22</v>
      </c>
      <c r="E1760" s="8" t="s">
        <v>10</v>
      </c>
      <c r="F1760" s="9">
        <v>0.67</v>
      </c>
      <c r="G1760" s="9">
        <v>100.0</v>
      </c>
      <c r="H1760" s="43">
        <f t="shared" si="88"/>
        <v>67</v>
      </c>
      <c r="I1760" s="44"/>
    </row>
    <row r="1761">
      <c r="A1761" s="45"/>
      <c r="B1761" s="46"/>
      <c r="C1761" s="14">
        <v>45750.0</v>
      </c>
      <c r="D1761" s="15" t="s">
        <v>22</v>
      </c>
      <c r="E1761" s="15" t="s">
        <v>12</v>
      </c>
      <c r="F1761" s="16">
        <v>0.67</v>
      </c>
      <c r="G1761" s="16">
        <v>100.0</v>
      </c>
      <c r="H1761" s="47">
        <f t="shared" si="88"/>
        <v>67</v>
      </c>
      <c r="I1761" s="48"/>
    </row>
    <row r="1762">
      <c r="A1762" s="41"/>
      <c r="B1762" s="42"/>
      <c r="C1762" s="7">
        <v>45750.0</v>
      </c>
      <c r="D1762" s="8" t="s">
        <v>22</v>
      </c>
      <c r="E1762" s="8" t="s">
        <v>13</v>
      </c>
      <c r="F1762" s="9">
        <v>0.67</v>
      </c>
      <c r="G1762" s="9">
        <v>100.0</v>
      </c>
      <c r="H1762" s="43">
        <f t="shared" si="88"/>
        <v>67</v>
      </c>
      <c r="I1762" s="44"/>
    </row>
    <row r="1763">
      <c r="A1763" s="45"/>
      <c r="B1763" s="46"/>
      <c r="C1763" s="14">
        <v>45750.0</v>
      </c>
      <c r="D1763" s="15" t="s">
        <v>26</v>
      </c>
      <c r="E1763" s="15" t="s">
        <v>10</v>
      </c>
      <c r="F1763" s="16">
        <v>0.75</v>
      </c>
      <c r="G1763" s="16">
        <v>100.0</v>
      </c>
      <c r="H1763" s="47">
        <f t="shared" si="88"/>
        <v>75</v>
      </c>
      <c r="I1763" s="48"/>
    </row>
    <row r="1764">
      <c r="A1764" s="41"/>
      <c r="B1764" s="42"/>
      <c r="C1764" s="7">
        <v>45750.0</v>
      </c>
      <c r="D1764" s="8" t="s">
        <v>26</v>
      </c>
      <c r="E1764" s="8" t="s">
        <v>12</v>
      </c>
      <c r="F1764" s="9">
        <v>0.75</v>
      </c>
      <c r="G1764" s="9">
        <v>100.0</v>
      </c>
      <c r="H1764" s="43">
        <f t="shared" si="88"/>
        <v>75</v>
      </c>
      <c r="I1764" s="44"/>
    </row>
    <row r="1765">
      <c r="A1765" s="12"/>
      <c r="B1765" s="13"/>
      <c r="C1765" s="34">
        <v>45751.0</v>
      </c>
      <c r="D1765" s="38" t="s">
        <v>43</v>
      </c>
      <c r="E1765" s="25" t="s">
        <v>32</v>
      </c>
      <c r="F1765" s="40">
        <v>1.0</v>
      </c>
      <c r="G1765" s="40">
        <v>120.0</v>
      </c>
      <c r="H1765" s="36">
        <v>120.0</v>
      </c>
      <c r="I1765" s="23" t="s">
        <v>16</v>
      </c>
    </row>
    <row r="1766">
      <c r="A1766" s="5"/>
      <c r="B1766" s="6"/>
      <c r="C1766" s="29">
        <v>45751.0</v>
      </c>
      <c r="D1766" s="30" t="s">
        <v>57</v>
      </c>
      <c r="E1766" s="31" t="s">
        <v>19</v>
      </c>
      <c r="F1766" s="32">
        <v>5.0</v>
      </c>
      <c r="G1766" s="32">
        <v>100.0</v>
      </c>
      <c r="H1766" s="33">
        <v>500.0</v>
      </c>
      <c r="I1766" s="24" t="s">
        <v>16</v>
      </c>
    </row>
    <row r="1767">
      <c r="A1767" s="45"/>
      <c r="B1767" s="46"/>
      <c r="C1767" s="14">
        <v>45751.0</v>
      </c>
      <c r="D1767" s="15" t="s">
        <v>71</v>
      </c>
      <c r="E1767" s="15" t="s">
        <v>10</v>
      </c>
      <c r="F1767" s="16">
        <v>1.0</v>
      </c>
      <c r="G1767" s="16">
        <v>120.0</v>
      </c>
      <c r="H1767" s="47">
        <f t="shared" ref="H1767:H1786" si="89">F1767*G1767</f>
        <v>120</v>
      </c>
      <c r="I1767" s="48"/>
    </row>
    <row r="1768">
      <c r="A1768" s="41"/>
      <c r="B1768" s="42"/>
      <c r="C1768" s="7">
        <v>45751.0</v>
      </c>
      <c r="D1768" s="8" t="s">
        <v>71</v>
      </c>
      <c r="E1768" s="8" t="s">
        <v>12</v>
      </c>
      <c r="F1768" s="9">
        <v>1.0</v>
      </c>
      <c r="G1768" s="9">
        <v>120.0</v>
      </c>
      <c r="H1768" s="43">
        <f t="shared" si="89"/>
        <v>120</v>
      </c>
      <c r="I1768" s="44"/>
    </row>
    <row r="1769">
      <c r="A1769" s="45"/>
      <c r="B1769" s="46"/>
      <c r="C1769" s="14">
        <v>45751.0</v>
      </c>
      <c r="D1769" s="15" t="s">
        <v>69</v>
      </c>
      <c r="E1769" s="15" t="s">
        <v>10</v>
      </c>
      <c r="F1769" s="16">
        <v>10.0</v>
      </c>
      <c r="G1769" s="16">
        <v>85.0</v>
      </c>
      <c r="H1769" s="47">
        <f t="shared" si="89"/>
        <v>850</v>
      </c>
      <c r="I1769" s="48"/>
    </row>
    <row r="1770">
      <c r="A1770" s="41"/>
      <c r="B1770" s="42"/>
      <c r="C1770" s="7">
        <v>45751.0</v>
      </c>
      <c r="D1770" s="8" t="s">
        <v>69</v>
      </c>
      <c r="E1770" s="8" t="s">
        <v>12</v>
      </c>
      <c r="F1770" s="9">
        <v>10.0</v>
      </c>
      <c r="G1770" s="9">
        <v>85.0</v>
      </c>
      <c r="H1770" s="43">
        <f t="shared" si="89"/>
        <v>850</v>
      </c>
      <c r="I1770" s="44"/>
    </row>
    <row r="1771">
      <c r="A1771" s="45"/>
      <c r="B1771" s="46"/>
      <c r="C1771" s="14">
        <v>45751.0</v>
      </c>
      <c r="D1771" s="15" t="s">
        <v>60</v>
      </c>
      <c r="E1771" s="15" t="s">
        <v>32</v>
      </c>
      <c r="F1771" s="16">
        <v>0.5</v>
      </c>
      <c r="G1771" s="16">
        <v>100.0</v>
      </c>
      <c r="H1771" s="47">
        <f t="shared" si="89"/>
        <v>50</v>
      </c>
      <c r="I1771" s="48"/>
    </row>
    <row r="1772">
      <c r="A1772" s="41"/>
      <c r="B1772" s="42"/>
      <c r="C1772" s="7">
        <v>45751.0</v>
      </c>
      <c r="D1772" s="8" t="s">
        <v>60</v>
      </c>
      <c r="E1772" s="8" t="s">
        <v>10</v>
      </c>
      <c r="F1772" s="9">
        <v>0.5</v>
      </c>
      <c r="G1772" s="9">
        <v>100.0</v>
      </c>
      <c r="H1772" s="43">
        <f t="shared" si="89"/>
        <v>50</v>
      </c>
      <c r="I1772" s="44"/>
    </row>
    <row r="1773">
      <c r="A1773" s="45"/>
      <c r="B1773" s="46"/>
      <c r="C1773" s="14">
        <v>45751.0</v>
      </c>
      <c r="D1773" s="15" t="s">
        <v>60</v>
      </c>
      <c r="E1773" s="15" t="s">
        <v>12</v>
      </c>
      <c r="F1773" s="16">
        <v>0.5</v>
      </c>
      <c r="G1773" s="16">
        <v>100.0</v>
      </c>
      <c r="H1773" s="47">
        <f t="shared" si="89"/>
        <v>50</v>
      </c>
      <c r="I1773" s="48"/>
    </row>
    <row r="1774">
      <c r="A1774" s="41"/>
      <c r="B1774" s="42"/>
      <c r="C1774" s="7">
        <v>45751.0</v>
      </c>
      <c r="D1774" s="8" t="s">
        <v>60</v>
      </c>
      <c r="E1774" s="8" t="s">
        <v>13</v>
      </c>
      <c r="F1774" s="9">
        <v>0.5</v>
      </c>
      <c r="G1774" s="9">
        <v>100.0</v>
      </c>
      <c r="H1774" s="43">
        <f t="shared" si="89"/>
        <v>50</v>
      </c>
      <c r="I1774" s="44"/>
    </row>
    <row r="1775">
      <c r="A1775" s="45"/>
      <c r="B1775" s="46"/>
      <c r="C1775" s="14">
        <v>45751.0</v>
      </c>
      <c r="D1775" s="15" t="s">
        <v>23</v>
      </c>
      <c r="E1775" s="15" t="s">
        <v>10</v>
      </c>
      <c r="F1775" s="16">
        <v>1.33</v>
      </c>
      <c r="G1775" s="16">
        <v>100.0</v>
      </c>
      <c r="H1775" s="47">
        <f t="shared" si="89"/>
        <v>133</v>
      </c>
      <c r="I1775" s="48"/>
    </row>
    <row r="1776">
      <c r="A1776" s="41"/>
      <c r="B1776" s="42"/>
      <c r="C1776" s="7">
        <v>45751.0</v>
      </c>
      <c r="D1776" s="8" t="s">
        <v>23</v>
      </c>
      <c r="E1776" s="8" t="s">
        <v>12</v>
      </c>
      <c r="F1776" s="9">
        <v>1.33</v>
      </c>
      <c r="G1776" s="9">
        <v>100.0</v>
      </c>
      <c r="H1776" s="43">
        <f t="shared" si="89"/>
        <v>133</v>
      </c>
      <c r="I1776" s="44"/>
    </row>
    <row r="1777">
      <c r="A1777" s="45"/>
      <c r="B1777" s="46"/>
      <c r="C1777" s="14">
        <v>45751.0</v>
      </c>
      <c r="D1777" s="15" t="s">
        <v>23</v>
      </c>
      <c r="E1777" s="15" t="s">
        <v>13</v>
      </c>
      <c r="F1777" s="16">
        <v>1.33</v>
      </c>
      <c r="G1777" s="16">
        <v>100.0</v>
      </c>
      <c r="H1777" s="47">
        <f t="shared" si="89"/>
        <v>133</v>
      </c>
      <c r="I1777" s="48"/>
    </row>
    <row r="1778">
      <c r="A1778" s="41"/>
      <c r="B1778" s="42"/>
      <c r="C1778" s="7">
        <v>45751.0</v>
      </c>
      <c r="D1778" s="8" t="s">
        <v>15</v>
      </c>
      <c r="E1778" s="8" t="s">
        <v>13</v>
      </c>
      <c r="F1778" s="9">
        <v>1.0</v>
      </c>
      <c r="G1778" s="9">
        <v>100.0</v>
      </c>
      <c r="H1778" s="43">
        <f t="shared" si="89"/>
        <v>100</v>
      </c>
      <c r="I1778" s="44"/>
    </row>
    <row r="1779">
      <c r="A1779" s="45"/>
      <c r="B1779" s="46"/>
      <c r="C1779" s="14">
        <v>45751.0</v>
      </c>
      <c r="D1779" s="15" t="s">
        <v>15</v>
      </c>
      <c r="E1779" s="15" t="s">
        <v>12</v>
      </c>
      <c r="F1779" s="16">
        <v>1.0</v>
      </c>
      <c r="G1779" s="16">
        <v>100.0</v>
      </c>
      <c r="H1779" s="47">
        <f t="shared" si="89"/>
        <v>100</v>
      </c>
      <c r="I1779" s="48"/>
    </row>
    <row r="1780">
      <c r="A1780" s="41"/>
      <c r="B1780" s="42"/>
      <c r="C1780" s="7">
        <v>45751.0</v>
      </c>
      <c r="D1780" s="8" t="s">
        <v>43</v>
      </c>
      <c r="E1780" s="8" t="s">
        <v>10</v>
      </c>
      <c r="F1780" s="9">
        <v>1.0</v>
      </c>
      <c r="G1780" s="9">
        <v>100.0</v>
      </c>
      <c r="H1780" s="43">
        <f t="shared" si="89"/>
        <v>100</v>
      </c>
      <c r="I1780" s="44"/>
    </row>
    <row r="1781">
      <c r="A1781" s="45"/>
      <c r="B1781" s="46"/>
      <c r="C1781" s="14">
        <v>45751.0</v>
      </c>
      <c r="D1781" s="15" t="s">
        <v>43</v>
      </c>
      <c r="E1781" s="15" t="s">
        <v>12</v>
      </c>
      <c r="F1781" s="16">
        <v>1.0</v>
      </c>
      <c r="G1781" s="16">
        <v>100.0</v>
      </c>
      <c r="H1781" s="47">
        <f t="shared" si="89"/>
        <v>100</v>
      </c>
      <c r="I1781" s="48"/>
    </row>
    <row r="1782">
      <c r="A1782" s="41"/>
      <c r="B1782" s="42"/>
      <c r="C1782" s="7">
        <v>45751.0</v>
      </c>
      <c r="D1782" s="8" t="s">
        <v>54</v>
      </c>
      <c r="E1782" s="8" t="s">
        <v>10</v>
      </c>
      <c r="F1782" s="9">
        <v>1.0</v>
      </c>
      <c r="G1782" s="9">
        <v>100.0</v>
      </c>
      <c r="H1782" s="43">
        <f t="shared" si="89"/>
        <v>100</v>
      </c>
      <c r="I1782" s="44"/>
    </row>
    <row r="1783">
      <c r="A1783" s="45"/>
      <c r="B1783" s="46"/>
      <c r="C1783" s="14">
        <v>45751.0</v>
      </c>
      <c r="D1783" s="15" t="s">
        <v>54</v>
      </c>
      <c r="E1783" s="15" t="s">
        <v>12</v>
      </c>
      <c r="F1783" s="16">
        <v>1.0</v>
      </c>
      <c r="G1783" s="16">
        <v>100.0</v>
      </c>
      <c r="H1783" s="47">
        <f t="shared" si="89"/>
        <v>100</v>
      </c>
      <c r="I1783" s="48"/>
    </row>
    <row r="1784">
      <c r="A1784" s="41"/>
      <c r="B1784" s="42"/>
      <c r="C1784" s="7">
        <v>45751.0</v>
      </c>
      <c r="D1784" s="8" t="s">
        <v>59</v>
      </c>
      <c r="E1784" s="8" t="s">
        <v>10</v>
      </c>
      <c r="F1784" s="9">
        <v>0.32</v>
      </c>
      <c r="G1784" s="9">
        <v>100.0</v>
      </c>
      <c r="H1784" s="43">
        <f t="shared" si="89"/>
        <v>32</v>
      </c>
      <c r="I1784" s="44"/>
    </row>
    <row r="1785">
      <c r="A1785" s="45"/>
      <c r="B1785" s="46"/>
      <c r="C1785" s="14">
        <v>45751.0</v>
      </c>
      <c r="D1785" s="15" t="s">
        <v>59</v>
      </c>
      <c r="E1785" s="15" t="s">
        <v>12</v>
      </c>
      <c r="F1785" s="16">
        <v>0.32</v>
      </c>
      <c r="G1785" s="16">
        <v>100.0</v>
      </c>
      <c r="H1785" s="47">
        <f t="shared" si="89"/>
        <v>32</v>
      </c>
      <c r="I1785" s="48"/>
    </row>
    <row r="1786">
      <c r="A1786" s="41"/>
      <c r="B1786" s="42"/>
      <c r="C1786" s="7">
        <v>45751.0</v>
      </c>
      <c r="D1786" s="8" t="s">
        <v>59</v>
      </c>
      <c r="E1786" s="8" t="s">
        <v>19</v>
      </c>
      <c r="F1786" s="9">
        <v>0.32</v>
      </c>
      <c r="G1786" s="9">
        <v>100.0</v>
      </c>
      <c r="H1786" s="43">
        <f t="shared" si="89"/>
        <v>32</v>
      </c>
      <c r="I1786" s="44"/>
    </row>
    <row r="1787">
      <c r="A1787" s="12"/>
      <c r="B1787" s="13"/>
      <c r="C1787" s="34">
        <v>45753.0</v>
      </c>
      <c r="D1787" s="38" t="s">
        <v>42</v>
      </c>
      <c r="E1787" s="39" t="s">
        <v>19</v>
      </c>
      <c r="F1787" s="40">
        <v>1.0</v>
      </c>
      <c r="G1787" s="40">
        <v>100.0</v>
      </c>
      <c r="H1787" s="36">
        <v>100.0</v>
      </c>
      <c r="I1787" s="23" t="s">
        <v>30</v>
      </c>
    </row>
    <row r="1788">
      <c r="A1788" s="5"/>
      <c r="B1788" s="6"/>
      <c r="C1788" s="29">
        <v>45753.0</v>
      </c>
      <c r="D1788" s="30" t="s">
        <v>57</v>
      </c>
      <c r="E1788" s="31" t="s">
        <v>19</v>
      </c>
      <c r="F1788" s="32">
        <v>5.0</v>
      </c>
      <c r="G1788" s="32">
        <v>100.0</v>
      </c>
      <c r="H1788" s="33">
        <v>500.0</v>
      </c>
      <c r="I1788" s="24" t="s">
        <v>30</v>
      </c>
    </row>
    <row r="1789">
      <c r="A1789" s="12"/>
      <c r="B1789" s="13"/>
      <c r="C1789" s="34">
        <v>45753.0</v>
      </c>
      <c r="D1789" s="38" t="s">
        <v>39</v>
      </c>
      <c r="E1789" s="25" t="s">
        <v>32</v>
      </c>
      <c r="F1789" s="40">
        <v>1.0</v>
      </c>
      <c r="G1789" s="40">
        <v>120.0</v>
      </c>
      <c r="H1789" s="36">
        <v>120.0</v>
      </c>
      <c r="I1789" s="23" t="s">
        <v>16</v>
      </c>
    </row>
    <row r="1790">
      <c r="A1790" s="5"/>
      <c r="B1790" s="6"/>
      <c r="C1790" s="29">
        <v>45753.0</v>
      </c>
      <c r="D1790" s="37" t="s">
        <v>24</v>
      </c>
      <c r="E1790" s="27" t="s">
        <v>32</v>
      </c>
      <c r="F1790" s="32">
        <v>1.0</v>
      </c>
      <c r="G1790" s="32">
        <v>120.0</v>
      </c>
      <c r="H1790" s="33">
        <v>120.0</v>
      </c>
      <c r="I1790" s="24" t="s">
        <v>30</v>
      </c>
    </row>
    <row r="1791">
      <c r="A1791" s="45"/>
      <c r="B1791" s="46"/>
      <c r="C1791" s="14">
        <v>45753.0</v>
      </c>
      <c r="D1791" s="15" t="s">
        <v>36</v>
      </c>
      <c r="E1791" s="15" t="s">
        <v>10</v>
      </c>
      <c r="F1791" s="16">
        <v>1.5</v>
      </c>
      <c r="G1791" s="16">
        <v>100.0</v>
      </c>
      <c r="H1791" s="47">
        <f t="shared" ref="H1791:H1801" si="90">F1791*G1791</f>
        <v>150</v>
      </c>
      <c r="I1791" s="48"/>
    </row>
    <row r="1792">
      <c r="A1792" s="41"/>
      <c r="B1792" s="42"/>
      <c r="C1792" s="7">
        <v>45753.0</v>
      </c>
      <c r="D1792" s="8" t="s">
        <v>36</v>
      </c>
      <c r="E1792" s="8" t="s">
        <v>12</v>
      </c>
      <c r="F1792" s="9">
        <v>1.5</v>
      </c>
      <c r="G1792" s="9">
        <v>100.0</v>
      </c>
      <c r="H1792" s="43">
        <f t="shared" si="90"/>
        <v>150</v>
      </c>
      <c r="I1792" s="44"/>
    </row>
    <row r="1793">
      <c r="A1793" s="45"/>
      <c r="B1793" s="46"/>
      <c r="C1793" s="14">
        <v>45753.0</v>
      </c>
      <c r="D1793" s="15" t="s">
        <v>36</v>
      </c>
      <c r="E1793" s="15" t="s">
        <v>32</v>
      </c>
      <c r="F1793" s="16">
        <v>1.0</v>
      </c>
      <c r="G1793" s="16">
        <v>100.0</v>
      </c>
      <c r="H1793" s="47">
        <f t="shared" si="90"/>
        <v>100</v>
      </c>
      <c r="I1793" s="48"/>
    </row>
    <row r="1794">
      <c r="A1794" s="41"/>
      <c r="B1794" s="42"/>
      <c r="C1794" s="7">
        <v>45753.0</v>
      </c>
      <c r="D1794" s="8" t="s">
        <v>47</v>
      </c>
      <c r="E1794" s="8" t="s">
        <v>10</v>
      </c>
      <c r="F1794" s="9">
        <v>1.33</v>
      </c>
      <c r="G1794" s="9">
        <v>100.0</v>
      </c>
      <c r="H1794" s="43">
        <f t="shared" si="90"/>
        <v>133</v>
      </c>
      <c r="I1794" s="44"/>
    </row>
    <row r="1795">
      <c r="A1795" s="45"/>
      <c r="B1795" s="46"/>
      <c r="C1795" s="14">
        <v>45753.0</v>
      </c>
      <c r="D1795" s="15" t="s">
        <v>47</v>
      </c>
      <c r="E1795" s="15" t="s">
        <v>12</v>
      </c>
      <c r="F1795" s="16">
        <v>1.33</v>
      </c>
      <c r="G1795" s="16">
        <v>100.0</v>
      </c>
      <c r="H1795" s="47">
        <f t="shared" si="90"/>
        <v>133</v>
      </c>
      <c r="I1795" s="48"/>
    </row>
    <row r="1796">
      <c r="A1796" s="41"/>
      <c r="B1796" s="42"/>
      <c r="C1796" s="7">
        <v>45753.0</v>
      </c>
      <c r="D1796" s="8" t="s">
        <v>47</v>
      </c>
      <c r="E1796" s="8" t="s">
        <v>13</v>
      </c>
      <c r="F1796" s="9">
        <v>1.33</v>
      </c>
      <c r="G1796" s="9">
        <v>100.0</v>
      </c>
      <c r="H1796" s="43">
        <f t="shared" si="90"/>
        <v>133</v>
      </c>
      <c r="I1796" s="44"/>
    </row>
    <row r="1797">
      <c r="A1797" s="45"/>
      <c r="B1797" s="46"/>
      <c r="C1797" s="14">
        <v>45753.0</v>
      </c>
      <c r="D1797" s="15" t="s">
        <v>31</v>
      </c>
      <c r="E1797" s="15" t="s">
        <v>19</v>
      </c>
      <c r="F1797" s="16">
        <v>1.67</v>
      </c>
      <c r="G1797" s="16">
        <v>100.0</v>
      </c>
      <c r="H1797" s="47">
        <f t="shared" si="90"/>
        <v>167</v>
      </c>
      <c r="I1797" s="48"/>
    </row>
    <row r="1798">
      <c r="A1798" s="41"/>
      <c r="B1798" s="42"/>
      <c r="C1798" s="7">
        <v>45753.0</v>
      </c>
      <c r="D1798" s="8" t="s">
        <v>31</v>
      </c>
      <c r="E1798" s="8" t="s">
        <v>10</v>
      </c>
      <c r="F1798" s="9">
        <v>1.67</v>
      </c>
      <c r="G1798" s="9">
        <v>100.0</v>
      </c>
      <c r="H1798" s="43">
        <f t="shared" si="90"/>
        <v>167</v>
      </c>
      <c r="I1798" s="44"/>
    </row>
    <row r="1799">
      <c r="A1799" s="45"/>
      <c r="B1799" s="46"/>
      <c r="C1799" s="14">
        <v>45753.0</v>
      </c>
      <c r="D1799" s="15" t="s">
        <v>31</v>
      </c>
      <c r="E1799" s="15" t="s">
        <v>12</v>
      </c>
      <c r="F1799" s="16">
        <v>1.67</v>
      </c>
      <c r="G1799" s="16">
        <v>100.0</v>
      </c>
      <c r="H1799" s="47">
        <f t="shared" si="90"/>
        <v>167</v>
      </c>
      <c r="I1799" s="48"/>
    </row>
    <row r="1800">
      <c r="A1800" s="41"/>
      <c r="B1800" s="42"/>
      <c r="C1800" s="7">
        <v>45753.0</v>
      </c>
      <c r="D1800" s="8" t="s">
        <v>39</v>
      </c>
      <c r="E1800" s="8" t="s">
        <v>12</v>
      </c>
      <c r="F1800" s="9">
        <v>2.0</v>
      </c>
      <c r="G1800" s="9">
        <v>100.0</v>
      </c>
      <c r="H1800" s="43">
        <f t="shared" si="90"/>
        <v>200</v>
      </c>
      <c r="I1800" s="44"/>
    </row>
    <row r="1801">
      <c r="A1801" s="45"/>
      <c r="B1801" s="46"/>
      <c r="C1801" s="14">
        <v>45753.0</v>
      </c>
      <c r="D1801" s="15" t="s">
        <v>39</v>
      </c>
      <c r="E1801" s="15" t="s">
        <v>13</v>
      </c>
      <c r="F1801" s="16">
        <v>2.0</v>
      </c>
      <c r="G1801" s="16">
        <v>100.0</v>
      </c>
      <c r="H1801" s="47">
        <f t="shared" si="90"/>
        <v>200</v>
      </c>
      <c r="I1801" s="48"/>
    </row>
    <row r="1802">
      <c r="A1802" s="5"/>
      <c r="B1802" s="6"/>
      <c r="C1802" s="29">
        <v>45755.0</v>
      </c>
      <c r="D1802" s="30" t="s">
        <v>21</v>
      </c>
      <c r="E1802" s="27" t="s">
        <v>32</v>
      </c>
      <c r="F1802" s="32">
        <v>2.0</v>
      </c>
      <c r="G1802" s="32">
        <v>120.0</v>
      </c>
      <c r="H1802" s="33">
        <v>240.0</v>
      </c>
      <c r="I1802" s="24" t="s">
        <v>11</v>
      </c>
    </row>
    <row r="1803">
      <c r="A1803" s="12"/>
      <c r="B1803" s="13"/>
      <c r="C1803" s="34">
        <v>45755.0</v>
      </c>
      <c r="D1803" s="38" t="s">
        <v>49</v>
      </c>
      <c r="E1803" s="25" t="s">
        <v>32</v>
      </c>
      <c r="F1803" s="40">
        <v>1.0</v>
      </c>
      <c r="G1803" s="40">
        <v>120.0</v>
      </c>
      <c r="H1803" s="36">
        <v>120.0</v>
      </c>
      <c r="I1803" s="23" t="s">
        <v>11</v>
      </c>
    </row>
    <row r="1804">
      <c r="A1804" s="5"/>
      <c r="B1804" s="6"/>
      <c r="C1804" s="29">
        <v>45755.0</v>
      </c>
      <c r="D1804" s="30" t="s">
        <v>52</v>
      </c>
      <c r="E1804" s="27" t="s">
        <v>32</v>
      </c>
      <c r="F1804" s="32">
        <v>1.0</v>
      </c>
      <c r="G1804" s="32">
        <v>120.0</v>
      </c>
      <c r="H1804" s="33">
        <v>120.0</v>
      </c>
      <c r="I1804" s="24" t="s">
        <v>11</v>
      </c>
    </row>
    <row r="1805">
      <c r="A1805" s="45"/>
      <c r="B1805" s="46"/>
      <c r="C1805" s="14">
        <v>45755.0</v>
      </c>
      <c r="D1805" s="15" t="s">
        <v>9</v>
      </c>
      <c r="E1805" s="15" t="s">
        <v>10</v>
      </c>
      <c r="F1805" s="16">
        <v>1.0</v>
      </c>
      <c r="G1805" s="16">
        <v>100.0</v>
      </c>
      <c r="H1805" s="47">
        <f t="shared" ref="H1805:H1834" si="91">F1805*G1805</f>
        <v>100</v>
      </c>
      <c r="I1805" s="18" t="s">
        <v>11</v>
      </c>
    </row>
    <row r="1806">
      <c r="A1806" s="41"/>
      <c r="B1806" s="42"/>
      <c r="C1806" s="7">
        <v>45755.0</v>
      </c>
      <c r="D1806" s="8" t="s">
        <v>9</v>
      </c>
      <c r="E1806" s="8" t="s">
        <v>12</v>
      </c>
      <c r="F1806" s="9">
        <v>1.0</v>
      </c>
      <c r="G1806" s="9">
        <v>100.0</v>
      </c>
      <c r="H1806" s="43">
        <f t="shared" si="91"/>
        <v>100</v>
      </c>
      <c r="I1806" s="11" t="s">
        <v>11</v>
      </c>
    </row>
    <row r="1807">
      <c r="A1807" s="45"/>
      <c r="B1807" s="46"/>
      <c r="C1807" s="14">
        <v>45755.0</v>
      </c>
      <c r="D1807" s="15" t="s">
        <v>9</v>
      </c>
      <c r="E1807" s="15" t="s">
        <v>13</v>
      </c>
      <c r="F1807" s="16">
        <v>1.0</v>
      </c>
      <c r="G1807" s="16">
        <v>100.0</v>
      </c>
      <c r="H1807" s="47">
        <f t="shared" si="91"/>
        <v>100</v>
      </c>
      <c r="I1807" s="18" t="s">
        <v>11</v>
      </c>
    </row>
    <row r="1808">
      <c r="A1808" s="41"/>
      <c r="B1808" s="42"/>
      <c r="C1808" s="7">
        <v>45755.0</v>
      </c>
      <c r="D1808" s="8" t="s">
        <v>14</v>
      </c>
      <c r="E1808" s="8" t="s">
        <v>10</v>
      </c>
      <c r="F1808" s="9">
        <v>1.0</v>
      </c>
      <c r="G1808" s="9">
        <v>100.0</v>
      </c>
      <c r="H1808" s="43">
        <f t="shared" si="91"/>
        <v>100</v>
      </c>
      <c r="I1808" s="44"/>
    </row>
    <row r="1809">
      <c r="A1809" s="45"/>
      <c r="B1809" s="46"/>
      <c r="C1809" s="14">
        <v>45755.0</v>
      </c>
      <c r="D1809" s="15" t="s">
        <v>14</v>
      </c>
      <c r="E1809" s="15" t="s">
        <v>12</v>
      </c>
      <c r="F1809" s="16">
        <v>1.0</v>
      </c>
      <c r="G1809" s="16">
        <v>100.0</v>
      </c>
      <c r="H1809" s="47">
        <f t="shared" si="91"/>
        <v>100</v>
      </c>
      <c r="I1809" s="48"/>
    </row>
    <row r="1810">
      <c r="A1810" s="41"/>
      <c r="B1810" s="42"/>
      <c r="C1810" s="7">
        <v>45755.0</v>
      </c>
      <c r="D1810" s="8" t="s">
        <v>14</v>
      </c>
      <c r="E1810" s="8" t="s">
        <v>13</v>
      </c>
      <c r="F1810" s="9">
        <v>1.0</v>
      </c>
      <c r="G1810" s="9">
        <v>100.0</v>
      </c>
      <c r="H1810" s="43">
        <f t="shared" si="91"/>
        <v>100</v>
      </c>
      <c r="I1810" s="44"/>
    </row>
    <row r="1811">
      <c r="A1811" s="45"/>
      <c r="B1811" s="46"/>
      <c r="C1811" s="14">
        <v>45755.0</v>
      </c>
      <c r="D1811" s="15" t="s">
        <v>42</v>
      </c>
      <c r="E1811" s="15" t="s">
        <v>19</v>
      </c>
      <c r="F1811" s="16">
        <v>0.65</v>
      </c>
      <c r="G1811" s="16">
        <v>100.0</v>
      </c>
      <c r="H1811" s="47">
        <f t="shared" si="91"/>
        <v>65</v>
      </c>
      <c r="I1811" s="48"/>
    </row>
    <row r="1812">
      <c r="A1812" s="41"/>
      <c r="B1812" s="42"/>
      <c r="C1812" s="7">
        <v>45755.0</v>
      </c>
      <c r="D1812" s="8" t="s">
        <v>42</v>
      </c>
      <c r="E1812" s="8" t="s">
        <v>12</v>
      </c>
      <c r="F1812" s="9">
        <v>0.65</v>
      </c>
      <c r="G1812" s="9">
        <v>100.0</v>
      </c>
      <c r="H1812" s="43">
        <f t="shared" si="91"/>
        <v>65</v>
      </c>
      <c r="I1812" s="44"/>
    </row>
    <row r="1813">
      <c r="A1813" s="45"/>
      <c r="B1813" s="46"/>
      <c r="C1813" s="14">
        <v>45755.0</v>
      </c>
      <c r="D1813" s="15" t="s">
        <v>54</v>
      </c>
      <c r="E1813" s="15" t="s">
        <v>10</v>
      </c>
      <c r="F1813" s="16">
        <v>1.0</v>
      </c>
      <c r="G1813" s="16">
        <v>100.0</v>
      </c>
      <c r="H1813" s="47">
        <f t="shared" si="91"/>
        <v>100</v>
      </c>
      <c r="I1813" s="48"/>
    </row>
    <row r="1814">
      <c r="A1814" s="41"/>
      <c r="B1814" s="42"/>
      <c r="C1814" s="7">
        <v>45755.0</v>
      </c>
      <c r="D1814" s="8" t="s">
        <v>54</v>
      </c>
      <c r="E1814" s="8" t="s">
        <v>12</v>
      </c>
      <c r="F1814" s="9">
        <v>1.0</v>
      </c>
      <c r="G1814" s="9">
        <v>100.0</v>
      </c>
      <c r="H1814" s="43">
        <f t="shared" si="91"/>
        <v>100</v>
      </c>
      <c r="I1814" s="44"/>
    </row>
    <row r="1815">
      <c r="A1815" s="45"/>
      <c r="B1815" s="46"/>
      <c r="C1815" s="14">
        <v>45755.0</v>
      </c>
      <c r="D1815" s="15" t="s">
        <v>41</v>
      </c>
      <c r="E1815" s="15" t="s">
        <v>10</v>
      </c>
      <c r="F1815" s="16">
        <v>0.25</v>
      </c>
      <c r="G1815" s="16">
        <v>100.0</v>
      </c>
      <c r="H1815" s="47">
        <f t="shared" si="91"/>
        <v>25</v>
      </c>
      <c r="I1815" s="48"/>
    </row>
    <row r="1816">
      <c r="A1816" s="41"/>
      <c r="B1816" s="42"/>
      <c r="C1816" s="7">
        <v>45755.0</v>
      </c>
      <c r="D1816" s="8" t="s">
        <v>41</v>
      </c>
      <c r="E1816" s="8" t="s">
        <v>12</v>
      </c>
      <c r="F1816" s="9">
        <v>0.25</v>
      </c>
      <c r="G1816" s="9">
        <v>100.0</v>
      </c>
      <c r="H1816" s="43">
        <f t="shared" si="91"/>
        <v>25</v>
      </c>
      <c r="I1816" s="44"/>
    </row>
    <row r="1817">
      <c r="A1817" s="45"/>
      <c r="B1817" s="46"/>
      <c r="C1817" s="14">
        <v>45755.0</v>
      </c>
      <c r="D1817" s="15" t="s">
        <v>35</v>
      </c>
      <c r="E1817" s="15" t="s">
        <v>10</v>
      </c>
      <c r="F1817" s="16">
        <v>0.25</v>
      </c>
      <c r="G1817" s="16">
        <v>100.0</v>
      </c>
      <c r="H1817" s="47">
        <f t="shared" si="91"/>
        <v>25</v>
      </c>
      <c r="I1817" s="48"/>
    </row>
    <row r="1818">
      <c r="A1818" s="41"/>
      <c r="B1818" s="42"/>
      <c r="C1818" s="7">
        <v>45755.0</v>
      </c>
      <c r="D1818" s="8" t="s">
        <v>35</v>
      </c>
      <c r="E1818" s="8" t="s">
        <v>12</v>
      </c>
      <c r="F1818" s="9">
        <v>0.25</v>
      </c>
      <c r="G1818" s="9">
        <v>100.0</v>
      </c>
      <c r="H1818" s="43">
        <f t="shared" si="91"/>
        <v>25</v>
      </c>
      <c r="I1818" s="44"/>
    </row>
    <row r="1819">
      <c r="A1819" s="45"/>
      <c r="B1819" s="46"/>
      <c r="C1819" s="14">
        <v>45755.0</v>
      </c>
      <c r="D1819" s="15" t="s">
        <v>35</v>
      </c>
      <c r="E1819" s="15" t="s">
        <v>13</v>
      </c>
      <c r="F1819" s="16">
        <v>0.25</v>
      </c>
      <c r="G1819" s="16">
        <v>100.0</v>
      </c>
      <c r="H1819" s="47">
        <f t="shared" si="91"/>
        <v>25</v>
      </c>
      <c r="I1819" s="48"/>
    </row>
    <row r="1820">
      <c r="A1820" s="41"/>
      <c r="B1820" s="42"/>
      <c r="C1820" s="7">
        <v>45755.0</v>
      </c>
      <c r="D1820" s="8" t="s">
        <v>35</v>
      </c>
      <c r="E1820" s="8" t="s">
        <v>32</v>
      </c>
      <c r="F1820" s="9">
        <v>0.25</v>
      </c>
      <c r="G1820" s="9">
        <v>100.0</v>
      </c>
      <c r="H1820" s="43">
        <f t="shared" si="91"/>
        <v>25</v>
      </c>
      <c r="I1820" s="44"/>
    </row>
    <row r="1821">
      <c r="A1821" s="45"/>
      <c r="B1821" s="46"/>
      <c r="C1821" s="14">
        <v>45755.0</v>
      </c>
      <c r="D1821" s="15" t="s">
        <v>55</v>
      </c>
      <c r="E1821" s="15" t="s">
        <v>10</v>
      </c>
      <c r="F1821" s="16">
        <v>1.0</v>
      </c>
      <c r="G1821" s="16">
        <v>100.0</v>
      </c>
      <c r="H1821" s="47">
        <f t="shared" si="91"/>
        <v>100</v>
      </c>
      <c r="I1821" s="48"/>
    </row>
    <row r="1822">
      <c r="A1822" s="41"/>
      <c r="B1822" s="42"/>
      <c r="C1822" s="7">
        <v>45755.0</v>
      </c>
      <c r="D1822" s="8" t="s">
        <v>55</v>
      </c>
      <c r="E1822" s="8" t="s">
        <v>19</v>
      </c>
      <c r="F1822" s="9">
        <v>1.0</v>
      </c>
      <c r="G1822" s="9">
        <v>100.0</v>
      </c>
      <c r="H1822" s="43">
        <f t="shared" si="91"/>
        <v>100</v>
      </c>
      <c r="I1822" s="44"/>
    </row>
    <row r="1823">
      <c r="A1823" s="45"/>
      <c r="B1823" s="46"/>
      <c r="C1823" s="14">
        <v>45755.0</v>
      </c>
      <c r="D1823" s="15" t="s">
        <v>55</v>
      </c>
      <c r="E1823" s="15" t="s">
        <v>12</v>
      </c>
      <c r="F1823" s="16">
        <v>1.0</v>
      </c>
      <c r="G1823" s="16">
        <v>100.0</v>
      </c>
      <c r="H1823" s="47">
        <f t="shared" si="91"/>
        <v>100</v>
      </c>
      <c r="I1823" s="48"/>
    </row>
    <row r="1824">
      <c r="A1824" s="41"/>
      <c r="B1824" s="42"/>
      <c r="C1824" s="7">
        <v>45755.0</v>
      </c>
      <c r="D1824" s="8" t="s">
        <v>31</v>
      </c>
      <c r="E1824" s="8" t="s">
        <v>10</v>
      </c>
      <c r="F1824" s="9">
        <v>1.33</v>
      </c>
      <c r="G1824" s="9">
        <v>100.0</v>
      </c>
      <c r="H1824" s="43">
        <f t="shared" si="91"/>
        <v>133</v>
      </c>
      <c r="I1824" s="44"/>
    </row>
    <row r="1825">
      <c r="A1825" s="45"/>
      <c r="B1825" s="46"/>
      <c r="C1825" s="14">
        <v>45755.0</v>
      </c>
      <c r="D1825" s="15" t="s">
        <v>31</v>
      </c>
      <c r="E1825" s="15" t="s">
        <v>12</v>
      </c>
      <c r="F1825" s="16">
        <v>1.33</v>
      </c>
      <c r="G1825" s="16">
        <v>100.0</v>
      </c>
      <c r="H1825" s="47">
        <f t="shared" si="91"/>
        <v>133</v>
      </c>
      <c r="I1825" s="48"/>
    </row>
    <row r="1826">
      <c r="A1826" s="41"/>
      <c r="B1826" s="42"/>
      <c r="C1826" s="7">
        <v>45755.0</v>
      </c>
      <c r="D1826" s="8" t="s">
        <v>31</v>
      </c>
      <c r="E1826" s="8" t="s">
        <v>19</v>
      </c>
      <c r="F1826" s="9">
        <v>1.33</v>
      </c>
      <c r="G1826" s="9">
        <v>100.0</v>
      </c>
      <c r="H1826" s="43">
        <f t="shared" si="91"/>
        <v>133</v>
      </c>
      <c r="I1826" s="44"/>
    </row>
    <row r="1827">
      <c r="A1827" s="45"/>
      <c r="B1827" s="46"/>
      <c r="C1827" s="14">
        <v>45755.0</v>
      </c>
      <c r="D1827" s="15" t="s">
        <v>52</v>
      </c>
      <c r="E1827" s="15" t="s">
        <v>10</v>
      </c>
      <c r="F1827" s="16">
        <v>1.0</v>
      </c>
      <c r="G1827" s="16">
        <v>100.0</v>
      </c>
      <c r="H1827" s="47">
        <f t="shared" si="91"/>
        <v>100</v>
      </c>
      <c r="I1827" s="48"/>
    </row>
    <row r="1828">
      <c r="A1828" s="41"/>
      <c r="B1828" s="42"/>
      <c r="C1828" s="7">
        <v>45755.0</v>
      </c>
      <c r="D1828" s="8" t="s">
        <v>52</v>
      </c>
      <c r="E1828" s="8" t="s">
        <v>12</v>
      </c>
      <c r="F1828" s="9">
        <v>1.0</v>
      </c>
      <c r="G1828" s="9">
        <v>100.0</v>
      </c>
      <c r="H1828" s="43">
        <f t="shared" si="91"/>
        <v>100</v>
      </c>
      <c r="I1828" s="44"/>
    </row>
    <row r="1829">
      <c r="A1829" s="45"/>
      <c r="B1829" s="46"/>
      <c r="C1829" s="14">
        <v>45755.0</v>
      </c>
      <c r="D1829" s="15" t="s">
        <v>52</v>
      </c>
      <c r="E1829" s="15" t="s">
        <v>13</v>
      </c>
      <c r="F1829" s="16">
        <v>1.0</v>
      </c>
      <c r="G1829" s="16">
        <v>100.0</v>
      </c>
      <c r="H1829" s="47">
        <f t="shared" si="91"/>
        <v>100</v>
      </c>
      <c r="I1829" s="48"/>
    </row>
    <row r="1830">
      <c r="A1830" s="41"/>
      <c r="B1830" s="42"/>
      <c r="C1830" s="7">
        <v>45755.0</v>
      </c>
      <c r="D1830" s="8" t="s">
        <v>52</v>
      </c>
      <c r="E1830" s="8" t="s">
        <v>38</v>
      </c>
      <c r="F1830" s="9">
        <v>1.0</v>
      </c>
      <c r="G1830" s="9">
        <v>100.0</v>
      </c>
      <c r="H1830" s="43">
        <f t="shared" si="91"/>
        <v>100</v>
      </c>
      <c r="I1830" s="44"/>
    </row>
    <row r="1831">
      <c r="A1831" s="45"/>
      <c r="B1831" s="46"/>
      <c r="C1831" s="14">
        <v>45755.0</v>
      </c>
      <c r="D1831" s="15" t="s">
        <v>53</v>
      </c>
      <c r="E1831" s="15" t="s">
        <v>10</v>
      </c>
      <c r="F1831" s="16">
        <v>0.75</v>
      </c>
      <c r="G1831" s="16">
        <v>100.0</v>
      </c>
      <c r="H1831" s="47">
        <f t="shared" si="91"/>
        <v>75</v>
      </c>
      <c r="I1831" s="48"/>
    </row>
    <row r="1832">
      <c r="A1832" s="41"/>
      <c r="B1832" s="42"/>
      <c r="C1832" s="7">
        <v>45755.0</v>
      </c>
      <c r="D1832" s="8" t="s">
        <v>53</v>
      </c>
      <c r="E1832" s="8" t="s">
        <v>12</v>
      </c>
      <c r="F1832" s="9">
        <v>0.75</v>
      </c>
      <c r="G1832" s="9">
        <v>100.0</v>
      </c>
      <c r="H1832" s="43">
        <f t="shared" si="91"/>
        <v>75</v>
      </c>
      <c r="I1832" s="44"/>
    </row>
    <row r="1833">
      <c r="A1833" s="45"/>
      <c r="B1833" s="46"/>
      <c r="C1833" s="14">
        <v>45755.0</v>
      </c>
      <c r="D1833" s="15" t="s">
        <v>53</v>
      </c>
      <c r="E1833" s="15" t="s">
        <v>13</v>
      </c>
      <c r="F1833" s="16">
        <v>0.75</v>
      </c>
      <c r="G1833" s="16">
        <v>100.0</v>
      </c>
      <c r="H1833" s="47">
        <f t="shared" si="91"/>
        <v>75</v>
      </c>
      <c r="I1833" s="48"/>
    </row>
    <row r="1834">
      <c r="A1834" s="41"/>
      <c r="B1834" s="42"/>
      <c r="C1834" s="7">
        <v>45755.0</v>
      </c>
      <c r="D1834" s="8" t="s">
        <v>53</v>
      </c>
      <c r="E1834" s="8" t="s">
        <v>32</v>
      </c>
      <c r="F1834" s="9">
        <v>0.75</v>
      </c>
      <c r="G1834" s="9">
        <v>100.0</v>
      </c>
      <c r="H1834" s="43">
        <f t="shared" si="91"/>
        <v>75</v>
      </c>
      <c r="I1834" s="44"/>
    </row>
    <row r="1835">
      <c r="A1835" s="12"/>
      <c r="B1835" s="13"/>
      <c r="C1835" s="34">
        <v>45756.0</v>
      </c>
      <c r="D1835" s="38" t="s">
        <v>31</v>
      </c>
      <c r="E1835" s="39" t="s">
        <v>19</v>
      </c>
      <c r="F1835" s="40">
        <v>2.0</v>
      </c>
      <c r="G1835" s="40">
        <v>100.0</v>
      </c>
      <c r="H1835" s="36">
        <v>200.0</v>
      </c>
      <c r="I1835" s="23" t="s">
        <v>11</v>
      </c>
    </row>
    <row r="1836">
      <c r="A1836" s="41"/>
      <c r="B1836" s="42"/>
      <c r="C1836" s="7">
        <v>45756.0</v>
      </c>
      <c r="D1836" s="8" t="s">
        <v>23</v>
      </c>
      <c r="E1836" s="8" t="s">
        <v>10</v>
      </c>
      <c r="F1836" s="9">
        <v>1.0</v>
      </c>
      <c r="G1836" s="9">
        <v>100.0</v>
      </c>
      <c r="H1836" s="43">
        <f t="shared" ref="H1836:H1844" si="92">F1836*G1836</f>
        <v>100</v>
      </c>
      <c r="I1836" s="44"/>
    </row>
    <row r="1837">
      <c r="A1837" s="45"/>
      <c r="B1837" s="46"/>
      <c r="C1837" s="14">
        <v>45756.0</v>
      </c>
      <c r="D1837" s="15" t="s">
        <v>23</v>
      </c>
      <c r="E1837" s="15" t="s">
        <v>12</v>
      </c>
      <c r="F1837" s="16">
        <v>1.0</v>
      </c>
      <c r="G1837" s="16">
        <v>100.0</v>
      </c>
      <c r="H1837" s="47">
        <f t="shared" si="92"/>
        <v>100</v>
      </c>
      <c r="I1837" s="48"/>
    </row>
    <row r="1838">
      <c r="A1838" s="41"/>
      <c r="B1838" s="42"/>
      <c r="C1838" s="7">
        <v>45756.0</v>
      </c>
      <c r="D1838" s="8" t="s">
        <v>23</v>
      </c>
      <c r="E1838" s="8" t="s">
        <v>13</v>
      </c>
      <c r="F1838" s="9">
        <v>1.0</v>
      </c>
      <c r="G1838" s="9">
        <v>100.0</v>
      </c>
      <c r="H1838" s="43">
        <f t="shared" si="92"/>
        <v>100</v>
      </c>
      <c r="I1838" s="44"/>
    </row>
    <row r="1839">
      <c r="A1839" s="45"/>
      <c r="B1839" s="46"/>
      <c r="C1839" s="14">
        <v>45756.0</v>
      </c>
      <c r="D1839" s="15" t="s">
        <v>23</v>
      </c>
      <c r="E1839" s="15" t="s">
        <v>32</v>
      </c>
      <c r="F1839" s="16">
        <v>1.0</v>
      </c>
      <c r="G1839" s="16">
        <v>100.0</v>
      </c>
      <c r="H1839" s="47">
        <f t="shared" si="92"/>
        <v>100</v>
      </c>
      <c r="I1839" s="48"/>
    </row>
    <row r="1840">
      <c r="A1840" s="41"/>
      <c r="B1840" s="42"/>
      <c r="C1840" s="7">
        <v>45756.0</v>
      </c>
      <c r="D1840" s="8" t="s">
        <v>45</v>
      </c>
      <c r="E1840" s="8" t="s">
        <v>10</v>
      </c>
      <c r="F1840" s="9">
        <v>1.0</v>
      </c>
      <c r="G1840" s="9">
        <v>100.0</v>
      </c>
      <c r="H1840" s="43">
        <f t="shared" si="92"/>
        <v>100</v>
      </c>
      <c r="I1840" s="44"/>
    </row>
    <row r="1841">
      <c r="A1841" s="45"/>
      <c r="B1841" s="46"/>
      <c r="C1841" s="14">
        <v>45756.0</v>
      </c>
      <c r="D1841" s="15" t="s">
        <v>45</v>
      </c>
      <c r="E1841" s="15" t="s">
        <v>12</v>
      </c>
      <c r="F1841" s="16">
        <v>1.0</v>
      </c>
      <c r="G1841" s="16">
        <v>100.0</v>
      </c>
      <c r="H1841" s="47">
        <f t="shared" si="92"/>
        <v>100</v>
      </c>
      <c r="I1841" s="48"/>
    </row>
    <row r="1842">
      <c r="A1842" s="41"/>
      <c r="B1842" s="42"/>
      <c r="C1842" s="7">
        <v>45756.0</v>
      </c>
      <c r="D1842" s="8" t="s">
        <v>47</v>
      </c>
      <c r="E1842" s="8" t="s">
        <v>10</v>
      </c>
      <c r="F1842" s="9">
        <v>1.0</v>
      </c>
      <c r="G1842" s="9">
        <v>100.0</v>
      </c>
      <c r="H1842" s="43">
        <f t="shared" si="92"/>
        <v>100</v>
      </c>
      <c r="I1842" s="44"/>
    </row>
    <row r="1843">
      <c r="A1843" s="45"/>
      <c r="B1843" s="46"/>
      <c r="C1843" s="14">
        <v>45756.0</v>
      </c>
      <c r="D1843" s="15" t="s">
        <v>47</v>
      </c>
      <c r="E1843" s="15" t="s">
        <v>12</v>
      </c>
      <c r="F1843" s="16">
        <v>1.0</v>
      </c>
      <c r="G1843" s="16">
        <v>100.0</v>
      </c>
      <c r="H1843" s="47">
        <f t="shared" si="92"/>
        <v>100</v>
      </c>
      <c r="I1843" s="48"/>
    </row>
    <row r="1844">
      <c r="A1844" s="41"/>
      <c r="B1844" s="42"/>
      <c r="C1844" s="7">
        <v>45756.0</v>
      </c>
      <c r="D1844" s="8" t="s">
        <v>47</v>
      </c>
      <c r="E1844" s="8" t="s">
        <v>13</v>
      </c>
      <c r="F1844" s="9">
        <v>1.0</v>
      </c>
      <c r="G1844" s="9">
        <v>100.0</v>
      </c>
      <c r="H1844" s="43">
        <f t="shared" si="92"/>
        <v>100</v>
      </c>
      <c r="I1844" s="44"/>
    </row>
    <row r="1845">
      <c r="A1845" s="12"/>
      <c r="B1845" s="13"/>
      <c r="C1845" s="34">
        <v>45758.0</v>
      </c>
      <c r="D1845" s="38" t="s">
        <v>39</v>
      </c>
      <c r="E1845" s="25" t="s">
        <v>32</v>
      </c>
      <c r="F1845" s="40">
        <v>2.0</v>
      </c>
      <c r="G1845" s="40">
        <v>120.0</v>
      </c>
      <c r="H1845" s="36">
        <v>240.0</v>
      </c>
      <c r="I1845" s="23" t="s">
        <v>16</v>
      </c>
    </row>
    <row r="1846">
      <c r="A1846" s="5"/>
      <c r="B1846" s="6"/>
      <c r="C1846" s="29">
        <v>45758.0</v>
      </c>
      <c r="D1846" s="37" t="s">
        <v>72</v>
      </c>
      <c r="E1846" s="31" t="s">
        <v>19</v>
      </c>
      <c r="F1846" s="32">
        <v>0.5</v>
      </c>
      <c r="G1846" s="32">
        <v>100.0</v>
      </c>
      <c r="H1846" s="33">
        <v>50.0</v>
      </c>
      <c r="I1846" s="24" t="s">
        <v>30</v>
      </c>
    </row>
    <row r="1847">
      <c r="A1847" s="12"/>
      <c r="B1847" s="13"/>
      <c r="C1847" s="34">
        <v>45758.0</v>
      </c>
      <c r="D1847" s="35" t="s">
        <v>72</v>
      </c>
      <c r="E1847" s="25" t="s">
        <v>65</v>
      </c>
      <c r="F1847" s="40">
        <v>0.5</v>
      </c>
      <c r="G1847" s="40">
        <v>100.0</v>
      </c>
      <c r="H1847" s="36">
        <v>50.0</v>
      </c>
      <c r="I1847" s="23" t="s">
        <v>30</v>
      </c>
    </row>
    <row r="1848">
      <c r="A1848" s="5"/>
      <c r="B1848" s="6"/>
      <c r="C1848" s="29">
        <v>45758.0</v>
      </c>
      <c r="D1848" s="30" t="s">
        <v>15</v>
      </c>
      <c r="E1848" s="27" t="s">
        <v>32</v>
      </c>
      <c r="F1848" s="32">
        <v>1.0</v>
      </c>
      <c r="G1848" s="32">
        <v>120.0</v>
      </c>
      <c r="H1848" s="33">
        <v>120.0</v>
      </c>
      <c r="I1848" s="24" t="s">
        <v>16</v>
      </c>
    </row>
    <row r="1849">
      <c r="A1849" s="45"/>
      <c r="B1849" s="46"/>
      <c r="C1849" s="14">
        <v>45758.0</v>
      </c>
      <c r="D1849" s="15" t="s">
        <v>39</v>
      </c>
      <c r="E1849" s="15" t="s">
        <v>10</v>
      </c>
      <c r="F1849" s="16">
        <v>2.0</v>
      </c>
      <c r="G1849" s="16">
        <v>100.0</v>
      </c>
      <c r="H1849" s="47">
        <f t="shared" ref="H1849:H1857" si="93">F1849*G1849</f>
        <v>200</v>
      </c>
      <c r="I1849" s="48"/>
    </row>
    <row r="1850">
      <c r="A1850" s="41"/>
      <c r="B1850" s="42"/>
      <c r="C1850" s="7">
        <v>45758.0</v>
      </c>
      <c r="D1850" s="8" t="s">
        <v>39</v>
      </c>
      <c r="E1850" s="8" t="s">
        <v>12</v>
      </c>
      <c r="F1850" s="9">
        <v>2.0</v>
      </c>
      <c r="G1850" s="9">
        <v>100.0</v>
      </c>
      <c r="H1850" s="43">
        <f t="shared" si="93"/>
        <v>200</v>
      </c>
      <c r="I1850" s="44"/>
    </row>
    <row r="1851">
      <c r="A1851" s="45"/>
      <c r="B1851" s="46"/>
      <c r="C1851" s="14">
        <v>45758.0</v>
      </c>
      <c r="D1851" s="15" t="s">
        <v>39</v>
      </c>
      <c r="E1851" s="15" t="s">
        <v>13</v>
      </c>
      <c r="F1851" s="16">
        <v>2.0</v>
      </c>
      <c r="G1851" s="16">
        <v>100.0</v>
      </c>
      <c r="H1851" s="47">
        <f t="shared" si="93"/>
        <v>200</v>
      </c>
      <c r="I1851" s="48"/>
    </row>
    <row r="1852">
      <c r="A1852" s="41"/>
      <c r="B1852" s="42"/>
      <c r="C1852" s="7">
        <v>45758.0</v>
      </c>
      <c r="D1852" s="8" t="s">
        <v>54</v>
      </c>
      <c r="E1852" s="8" t="s">
        <v>10</v>
      </c>
      <c r="F1852" s="9">
        <v>1.0</v>
      </c>
      <c r="G1852" s="9">
        <v>100.0</v>
      </c>
      <c r="H1852" s="43">
        <f t="shared" si="93"/>
        <v>100</v>
      </c>
      <c r="I1852" s="44"/>
    </row>
    <row r="1853">
      <c r="A1853" s="45"/>
      <c r="B1853" s="46"/>
      <c r="C1853" s="14">
        <v>45758.0</v>
      </c>
      <c r="D1853" s="15" t="s">
        <v>54</v>
      </c>
      <c r="E1853" s="15" t="s">
        <v>12</v>
      </c>
      <c r="F1853" s="16">
        <v>1.0</v>
      </c>
      <c r="G1853" s="16">
        <v>100.0</v>
      </c>
      <c r="H1853" s="47">
        <f t="shared" si="93"/>
        <v>100</v>
      </c>
      <c r="I1853" s="48"/>
    </row>
    <row r="1854">
      <c r="A1854" s="41"/>
      <c r="B1854" s="42"/>
      <c r="C1854" s="7">
        <v>45758.0</v>
      </c>
      <c r="D1854" s="8" t="s">
        <v>15</v>
      </c>
      <c r="E1854" s="8" t="s">
        <v>13</v>
      </c>
      <c r="F1854" s="9">
        <v>1.5</v>
      </c>
      <c r="G1854" s="9">
        <v>100.0</v>
      </c>
      <c r="H1854" s="43">
        <f t="shared" si="93"/>
        <v>150</v>
      </c>
      <c r="I1854" s="44"/>
    </row>
    <row r="1855">
      <c r="A1855" s="45"/>
      <c r="B1855" s="46"/>
      <c r="C1855" s="14">
        <v>45758.0</v>
      </c>
      <c r="D1855" s="15" t="s">
        <v>15</v>
      </c>
      <c r="E1855" s="15" t="s">
        <v>12</v>
      </c>
      <c r="F1855" s="16">
        <v>1.5</v>
      </c>
      <c r="G1855" s="16">
        <v>100.0</v>
      </c>
      <c r="H1855" s="47">
        <f t="shared" si="93"/>
        <v>150</v>
      </c>
      <c r="I1855" s="48"/>
    </row>
    <row r="1856">
      <c r="A1856" s="41"/>
      <c r="B1856" s="42"/>
      <c r="C1856" s="7">
        <v>45758.0</v>
      </c>
      <c r="D1856" s="8" t="s">
        <v>69</v>
      </c>
      <c r="E1856" s="8" t="s">
        <v>10</v>
      </c>
      <c r="F1856" s="9">
        <v>10.0</v>
      </c>
      <c r="G1856" s="9">
        <v>85.0</v>
      </c>
      <c r="H1856" s="43">
        <f t="shared" si="93"/>
        <v>850</v>
      </c>
      <c r="I1856" s="44"/>
    </row>
    <row r="1857">
      <c r="A1857" s="45"/>
      <c r="B1857" s="46"/>
      <c r="C1857" s="14">
        <v>45758.0</v>
      </c>
      <c r="D1857" s="15" t="s">
        <v>69</v>
      </c>
      <c r="E1857" s="15" t="s">
        <v>12</v>
      </c>
      <c r="F1857" s="16">
        <v>10.0</v>
      </c>
      <c r="G1857" s="16">
        <v>85.0</v>
      </c>
      <c r="H1857" s="47">
        <f t="shared" si="93"/>
        <v>850</v>
      </c>
      <c r="I1857" s="48"/>
    </row>
    <row r="1858">
      <c r="A1858" s="5"/>
      <c r="B1858" s="6"/>
      <c r="C1858" s="29">
        <v>45759.0</v>
      </c>
      <c r="D1858" s="30" t="s">
        <v>26</v>
      </c>
      <c r="E1858" s="27" t="s">
        <v>32</v>
      </c>
      <c r="F1858" s="32">
        <v>1.0</v>
      </c>
      <c r="G1858" s="32">
        <v>120.0</v>
      </c>
      <c r="H1858" s="33">
        <v>120.0</v>
      </c>
      <c r="I1858" s="24" t="s">
        <v>16</v>
      </c>
    </row>
    <row r="1859">
      <c r="A1859" s="45"/>
      <c r="B1859" s="46"/>
      <c r="C1859" s="14">
        <v>45759.0</v>
      </c>
      <c r="D1859" s="15" t="s">
        <v>26</v>
      </c>
      <c r="E1859" s="15" t="s">
        <v>10</v>
      </c>
      <c r="F1859" s="16">
        <v>1.0</v>
      </c>
      <c r="G1859" s="16">
        <v>100.0</v>
      </c>
      <c r="H1859" s="47">
        <f t="shared" ref="H1859:H1864" si="94">F1859*G1859</f>
        <v>100</v>
      </c>
      <c r="I1859" s="48"/>
    </row>
    <row r="1860">
      <c r="A1860" s="41"/>
      <c r="B1860" s="42"/>
      <c r="C1860" s="7">
        <v>45759.0</v>
      </c>
      <c r="D1860" s="8" t="s">
        <v>26</v>
      </c>
      <c r="E1860" s="8" t="s">
        <v>12</v>
      </c>
      <c r="F1860" s="9">
        <v>1.0</v>
      </c>
      <c r="G1860" s="9">
        <v>100.0</v>
      </c>
      <c r="H1860" s="43">
        <f t="shared" si="94"/>
        <v>100</v>
      </c>
      <c r="I1860" s="44"/>
    </row>
    <row r="1861">
      <c r="A1861" s="45"/>
      <c r="B1861" s="46"/>
      <c r="C1861" s="14">
        <v>45759.0</v>
      </c>
      <c r="D1861" s="15" t="s">
        <v>31</v>
      </c>
      <c r="E1861" s="15" t="s">
        <v>10</v>
      </c>
      <c r="F1861" s="16">
        <v>0.5</v>
      </c>
      <c r="G1861" s="16">
        <v>100.0</v>
      </c>
      <c r="H1861" s="47">
        <f t="shared" si="94"/>
        <v>50</v>
      </c>
      <c r="I1861" s="48"/>
    </row>
    <row r="1862">
      <c r="A1862" s="41"/>
      <c r="B1862" s="42"/>
      <c r="C1862" s="7">
        <v>45759.0</v>
      </c>
      <c r="D1862" s="8" t="s">
        <v>31</v>
      </c>
      <c r="E1862" s="8" t="s">
        <v>12</v>
      </c>
      <c r="F1862" s="9">
        <v>0.5</v>
      </c>
      <c r="G1862" s="9">
        <v>100.0</v>
      </c>
      <c r="H1862" s="43">
        <f t="shared" si="94"/>
        <v>50</v>
      </c>
      <c r="I1862" s="44"/>
    </row>
    <row r="1863">
      <c r="A1863" s="45"/>
      <c r="B1863" s="46"/>
      <c r="C1863" s="14">
        <v>45759.0</v>
      </c>
      <c r="D1863" s="15" t="s">
        <v>45</v>
      </c>
      <c r="E1863" s="15" t="s">
        <v>10</v>
      </c>
      <c r="F1863" s="16">
        <v>1.0</v>
      </c>
      <c r="G1863" s="16">
        <v>100.0</v>
      </c>
      <c r="H1863" s="47">
        <f t="shared" si="94"/>
        <v>100</v>
      </c>
      <c r="I1863" s="48"/>
    </row>
    <row r="1864">
      <c r="A1864" s="41"/>
      <c r="B1864" s="42"/>
      <c r="C1864" s="7">
        <v>45759.0</v>
      </c>
      <c r="D1864" s="8" t="s">
        <v>45</v>
      </c>
      <c r="E1864" s="8" t="s">
        <v>12</v>
      </c>
      <c r="F1864" s="9">
        <v>1.0</v>
      </c>
      <c r="G1864" s="9">
        <v>100.0</v>
      </c>
      <c r="H1864" s="43">
        <f t="shared" si="94"/>
        <v>100</v>
      </c>
      <c r="I1864" s="44"/>
    </row>
    <row r="1865">
      <c r="A1865" s="12"/>
      <c r="B1865" s="13"/>
      <c r="C1865" s="34">
        <v>45760.0</v>
      </c>
      <c r="D1865" s="38" t="s">
        <v>31</v>
      </c>
      <c r="E1865" s="39" t="s">
        <v>19</v>
      </c>
      <c r="F1865" s="40">
        <v>5.0</v>
      </c>
      <c r="G1865" s="40">
        <v>120.0</v>
      </c>
      <c r="H1865" s="36">
        <v>600.0</v>
      </c>
      <c r="I1865" s="23" t="s">
        <v>11</v>
      </c>
    </row>
    <row r="1866">
      <c r="A1866" s="41"/>
      <c r="B1866" s="42"/>
      <c r="C1866" s="7">
        <v>45760.0</v>
      </c>
      <c r="D1866" s="8" t="s">
        <v>42</v>
      </c>
      <c r="E1866" s="8" t="s">
        <v>19</v>
      </c>
      <c r="F1866" s="9">
        <v>1.5</v>
      </c>
      <c r="G1866" s="9">
        <v>120.0</v>
      </c>
      <c r="H1866" s="43">
        <f t="shared" ref="H1866:H1873" si="95">F1866*G1866</f>
        <v>180</v>
      </c>
      <c r="I1866" s="44"/>
    </row>
    <row r="1867">
      <c r="A1867" s="45"/>
      <c r="B1867" s="46"/>
      <c r="C1867" s="14">
        <v>45760.0</v>
      </c>
      <c r="D1867" s="15" t="s">
        <v>42</v>
      </c>
      <c r="E1867" s="15" t="s">
        <v>12</v>
      </c>
      <c r="F1867" s="16">
        <v>1.5</v>
      </c>
      <c r="G1867" s="16">
        <v>120.0</v>
      </c>
      <c r="H1867" s="47">
        <f t="shared" si="95"/>
        <v>180</v>
      </c>
      <c r="I1867" s="48"/>
    </row>
    <row r="1868">
      <c r="A1868" s="41"/>
      <c r="B1868" s="42"/>
      <c r="C1868" s="7">
        <v>45760.0</v>
      </c>
      <c r="D1868" s="8" t="s">
        <v>36</v>
      </c>
      <c r="E1868" s="8" t="s">
        <v>10</v>
      </c>
      <c r="F1868" s="9">
        <v>1.5</v>
      </c>
      <c r="G1868" s="9">
        <v>100.0</v>
      </c>
      <c r="H1868" s="43">
        <f t="shared" si="95"/>
        <v>150</v>
      </c>
      <c r="I1868" s="44"/>
    </row>
    <row r="1869">
      <c r="A1869" s="45"/>
      <c r="B1869" s="46"/>
      <c r="C1869" s="14">
        <v>45760.0</v>
      </c>
      <c r="D1869" s="15" t="s">
        <v>36</v>
      </c>
      <c r="E1869" s="15" t="s">
        <v>12</v>
      </c>
      <c r="F1869" s="16">
        <v>1.5</v>
      </c>
      <c r="G1869" s="16">
        <v>100.0</v>
      </c>
      <c r="H1869" s="47">
        <f t="shared" si="95"/>
        <v>150</v>
      </c>
      <c r="I1869" s="48"/>
    </row>
    <row r="1870">
      <c r="A1870" s="41"/>
      <c r="B1870" s="42"/>
      <c r="C1870" s="7">
        <v>45760.0</v>
      </c>
      <c r="D1870" s="8" t="s">
        <v>36</v>
      </c>
      <c r="E1870" s="8" t="s">
        <v>32</v>
      </c>
      <c r="F1870" s="9">
        <v>1.5</v>
      </c>
      <c r="G1870" s="9">
        <v>100.0</v>
      </c>
      <c r="H1870" s="43">
        <f t="shared" si="95"/>
        <v>150</v>
      </c>
      <c r="I1870" s="44"/>
    </row>
    <row r="1871">
      <c r="A1871" s="45"/>
      <c r="B1871" s="46"/>
      <c r="C1871" s="14">
        <v>45760.0</v>
      </c>
      <c r="D1871" s="15" t="s">
        <v>47</v>
      </c>
      <c r="E1871" s="15" t="s">
        <v>10</v>
      </c>
      <c r="F1871" s="16">
        <v>1.0</v>
      </c>
      <c r="G1871" s="16">
        <v>120.0</v>
      </c>
      <c r="H1871" s="47">
        <f t="shared" si="95"/>
        <v>120</v>
      </c>
      <c r="I1871" s="48"/>
    </row>
    <row r="1872">
      <c r="A1872" s="41"/>
      <c r="B1872" s="42"/>
      <c r="C1872" s="7">
        <v>45760.0</v>
      </c>
      <c r="D1872" s="8" t="s">
        <v>47</v>
      </c>
      <c r="E1872" s="8" t="s">
        <v>12</v>
      </c>
      <c r="F1872" s="9">
        <v>1.0</v>
      </c>
      <c r="G1872" s="9">
        <v>120.0</v>
      </c>
      <c r="H1872" s="43">
        <f t="shared" si="95"/>
        <v>120</v>
      </c>
      <c r="I1872" s="44"/>
    </row>
    <row r="1873">
      <c r="A1873" s="45"/>
      <c r="B1873" s="46"/>
      <c r="C1873" s="14">
        <v>45760.0</v>
      </c>
      <c r="D1873" s="15" t="s">
        <v>47</v>
      </c>
      <c r="E1873" s="15" t="s">
        <v>13</v>
      </c>
      <c r="F1873" s="16">
        <v>1.0</v>
      </c>
      <c r="G1873" s="16">
        <v>120.0</v>
      </c>
      <c r="H1873" s="47">
        <f t="shared" si="95"/>
        <v>120</v>
      </c>
      <c r="I1873" s="48"/>
    </row>
    <row r="1874">
      <c r="A1874" s="5"/>
      <c r="B1874" s="6"/>
      <c r="C1874" s="29">
        <v>45762.0</v>
      </c>
      <c r="D1874" s="30" t="s">
        <v>39</v>
      </c>
      <c r="E1874" s="27" t="s">
        <v>32</v>
      </c>
      <c r="F1874" s="32">
        <v>1.0</v>
      </c>
      <c r="G1874" s="32">
        <v>140.0</v>
      </c>
      <c r="H1874" s="33">
        <v>140.0</v>
      </c>
      <c r="I1874" s="24" t="s">
        <v>16</v>
      </c>
    </row>
    <row r="1875">
      <c r="A1875" s="45"/>
      <c r="B1875" s="46"/>
      <c r="C1875" s="14">
        <v>45762.0</v>
      </c>
      <c r="D1875" s="15" t="s">
        <v>39</v>
      </c>
      <c r="E1875" s="15" t="s">
        <v>10</v>
      </c>
      <c r="F1875" s="16">
        <v>1.67</v>
      </c>
      <c r="G1875" s="16">
        <v>120.0</v>
      </c>
      <c r="H1875" s="47">
        <f t="shared" ref="H1875:H1885" si="96">F1875*G1875</f>
        <v>200.4</v>
      </c>
      <c r="I1875" s="48"/>
    </row>
    <row r="1876">
      <c r="A1876" s="41"/>
      <c r="B1876" s="42"/>
      <c r="C1876" s="7">
        <v>45762.0</v>
      </c>
      <c r="D1876" s="8" t="s">
        <v>39</v>
      </c>
      <c r="E1876" s="8" t="s">
        <v>12</v>
      </c>
      <c r="F1876" s="9">
        <v>1.67</v>
      </c>
      <c r="G1876" s="9">
        <v>120.0</v>
      </c>
      <c r="H1876" s="43">
        <f t="shared" si="96"/>
        <v>200.4</v>
      </c>
      <c r="I1876" s="44"/>
    </row>
    <row r="1877">
      <c r="A1877" s="45"/>
      <c r="B1877" s="46"/>
      <c r="C1877" s="14">
        <v>45762.0</v>
      </c>
      <c r="D1877" s="15" t="s">
        <v>39</v>
      </c>
      <c r="E1877" s="15" t="s">
        <v>13</v>
      </c>
      <c r="F1877" s="16">
        <v>1.67</v>
      </c>
      <c r="G1877" s="16">
        <v>120.0</v>
      </c>
      <c r="H1877" s="47">
        <f t="shared" si="96"/>
        <v>200.4</v>
      </c>
      <c r="I1877" s="48"/>
    </row>
    <row r="1878">
      <c r="A1878" s="41"/>
      <c r="B1878" s="42"/>
      <c r="C1878" s="7">
        <v>45762.0</v>
      </c>
      <c r="D1878" s="8" t="s">
        <v>42</v>
      </c>
      <c r="E1878" s="8" t="s">
        <v>12</v>
      </c>
      <c r="F1878" s="9">
        <v>1.0</v>
      </c>
      <c r="G1878" s="9">
        <v>120.0</v>
      </c>
      <c r="H1878" s="43">
        <f t="shared" si="96"/>
        <v>120</v>
      </c>
      <c r="I1878" s="44"/>
    </row>
    <row r="1879">
      <c r="A1879" s="45"/>
      <c r="B1879" s="46"/>
      <c r="C1879" s="14">
        <v>45762.0</v>
      </c>
      <c r="D1879" s="15" t="s">
        <v>42</v>
      </c>
      <c r="E1879" s="15" t="s">
        <v>19</v>
      </c>
      <c r="F1879" s="16">
        <v>1.0</v>
      </c>
      <c r="G1879" s="16">
        <v>120.0</v>
      </c>
      <c r="H1879" s="47">
        <f t="shared" si="96"/>
        <v>120</v>
      </c>
      <c r="I1879" s="48"/>
    </row>
    <row r="1880">
      <c r="A1880" s="41"/>
      <c r="B1880" s="42"/>
      <c r="C1880" s="7">
        <v>45762.0</v>
      </c>
      <c r="D1880" s="8" t="s">
        <v>31</v>
      </c>
      <c r="E1880" s="8" t="s">
        <v>19</v>
      </c>
      <c r="F1880" s="9">
        <v>2.0</v>
      </c>
      <c r="G1880" s="9">
        <v>120.0</v>
      </c>
      <c r="H1880" s="43">
        <f t="shared" si="96"/>
        <v>240</v>
      </c>
      <c r="I1880" s="44"/>
    </row>
    <row r="1881">
      <c r="A1881" s="45"/>
      <c r="B1881" s="46"/>
      <c r="C1881" s="14">
        <v>45762.0</v>
      </c>
      <c r="D1881" s="15" t="s">
        <v>31</v>
      </c>
      <c r="E1881" s="15" t="s">
        <v>10</v>
      </c>
      <c r="F1881" s="16">
        <v>2.0</v>
      </c>
      <c r="G1881" s="16">
        <v>120.0</v>
      </c>
      <c r="H1881" s="47">
        <f t="shared" si="96"/>
        <v>240</v>
      </c>
      <c r="I1881" s="48"/>
    </row>
    <row r="1882">
      <c r="A1882" s="41"/>
      <c r="B1882" s="42"/>
      <c r="C1882" s="7">
        <v>45762.0</v>
      </c>
      <c r="D1882" s="8" t="s">
        <v>31</v>
      </c>
      <c r="E1882" s="8" t="s">
        <v>12</v>
      </c>
      <c r="F1882" s="9">
        <v>2.0</v>
      </c>
      <c r="G1882" s="9">
        <v>120.0</v>
      </c>
      <c r="H1882" s="43">
        <f t="shared" si="96"/>
        <v>240</v>
      </c>
      <c r="I1882" s="44"/>
    </row>
    <row r="1883">
      <c r="A1883" s="45"/>
      <c r="B1883" s="46"/>
      <c r="C1883" s="14">
        <v>45762.0</v>
      </c>
      <c r="D1883" s="15" t="s">
        <v>9</v>
      </c>
      <c r="E1883" s="15" t="s">
        <v>10</v>
      </c>
      <c r="F1883" s="16">
        <v>2.0</v>
      </c>
      <c r="G1883" s="16">
        <v>120.0</v>
      </c>
      <c r="H1883" s="47">
        <f t="shared" si="96"/>
        <v>240</v>
      </c>
      <c r="I1883" s="18" t="s">
        <v>11</v>
      </c>
    </row>
    <row r="1884">
      <c r="A1884" s="41"/>
      <c r="B1884" s="42"/>
      <c r="C1884" s="7">
        <v>45762.0</v>
      </c>
      <c r="D1884" s="8" t="s">
        <v>9</v>
      </c>
      <c r="E1884" s="8" t="s">
        <v>12</v>
      </c>
      <c r="F1884" s="9">
        <v>2.0</v>
      </c>
      <c r="G1884" s="9">
        <v>120.0</v>
      </c>
      <c r="H1884" s="43">
        <f t="shared" si="96"/>
        <v>240</v>
      </c>
      <c r="I1884" s="11" t="s">
        <v>11</v>
      </c>
    </row>
    <row r="1885">
      <c r="A1885" s="45"/>
      <c r="B1885" s="46"/>
      <c r="C1885" s="14">
        <v>45762.0</v>
      </c>
      <c r="D1885" s="15" t="s">
        <v>9</v>
      </c>
      <c r="E1885" s="15" t="s">
        <v>13</v>
      </c>
      <c r="F1885" s="16">
        <v>2.0</v>
      </c>
      <c r="G1885" s="16">
        <v>120.0</v>
      </c>
      <c r="H1885" s="47">
        <f t="shared" si="96"/>
        <v>240</v>
      </c>
      <c r="I1885" s="18" t="s">
        <v>11</v>
      </c>
    </row>
    <row r="1886">
      <c r="A1886" s="5"/>
      <c r="B1886" s="6"/>
      <c r="C1886" s="29">
        <v>45763.0</v>
      </c>
      <c r="D1886" s="30" t="s">
        <v>29</v>
      </c>
      <c r="E1886" s="27" t="s">
        <v>32</v>
      </c>
      <c r="F1886" s="32">
        <v>0.5</v>
      </c>
      <c r="G1886" s="32">
        <v>140.0</v>
      </c>
      <c r="H1886" s="33">
        <v>70.0</v>
      </c>
      <c r="I1886" s="24" t="s">
        <v>30</v>
      </c>
    </row>
    <row r="1887">
      <c r="A1887" s="12"/>
      <c r="B1887" s="13"/>
      <c r="C1887" s="34">
        <v>45763.0</v>
      </c>
      <c r="D1887" s="38" t="s">
        <v>31</v>
      </c>
      <c r="E1887" s="39" t="s">
        <v>19</v>
      </c>
      <c r="F1887" s="40">
        <v>4.0</v>
      </c>
      <c r="G1887" s="40">
        <v>120.0</v>
      </c>
      <c r="H1887" s="36">
        <v>480.0</v>
      </c>
      <c r="I1887" s="23" t="s">
        <v>11</v>
      </c>
    </row>
    <row r="1888">
      <c r="A1888" s="5"/>
      <c r="B1888" s="6"/>
      <c r="C1888" s="29">
        <v>45763.0</v>
      </c>
      <c r="D1888" s="30" t="s">
        <v>57</v>
      </c>
      <c r="E1888" s="31" t="s">
        <v>19</v>
      </c>
      <c r="F1888" s="32">
        <v>5.0</v>
      </c>
      <c r="G1888" s="32">
        <v>120.0</v>
      </c>
      <c r="H1888" s="33">
        <v>600.0</v>
      </c>
      <c r="I1888" s="24" t="s">
        <v>30</v>
      </c>
    </row>
    <row r="1889">
      <c r="A1889" s="12"/>
      <c r="B1889" s="13"/>
      <c r="C1889" s="34">
        <v>45763.0</v>
      </c>
      <c r="D1889" s="38" t="s">
        <v>52</v>
      </c>
      <c r="E1889" s="25" t="s">
        <v>32</v>
      </c>
      <c r="F1889" s="40">
        <v>1.0</v>
      </c>
      <c r="G1889" s="40">
        <v>140.0</v>
      </c>
      <c r="H1889" s="36">
        <v>140.0</v>
      </c>
      <c r="I1889" s="23" t="s">
        <v>11</v>
      </c>
    </row>
    <row r="1890">
      <c r="A1890" s="41"/>
      <c r="B1890" s="42"/>
      <c r="C1890" s="7">
        <v>45763.0</v>
      </c>
      <c r="D1890" s="8" t="s">
        <v>41</v>
      </c>
      <c r="E1890" s="8" t="s">
        <v>10</v>
      </c>
      <c r="F1890" s="9">
        <v>0.5</v>
      </c>
      <c r="G1890" s="9">
        <v>120.0</v>
      </c>
      <c r="H1890" s="43">
        <f t="shared" ref="H1890:H1907" si="97">F1890*G1890</f>
        <v>60</v>
      </c>
      <c r="I1890" s="44"/>
    </row>
    <row r="1891">
      <c r="A1891" s="45"/>
      <c r="B1891" s="46"/>
      <c r="C1891" s="14">
        <v>45763.0</v>
      </c>
      <c r="D1891" s="15" t="s">
        <v>41</v>
      </c>
      <c r="E1891" s="15" t="s">
        <v>12</v>
      </c>
      <c r="F1891" s="16">
        <v>0.5</v>
      </c>
      <c r="G1891" s="16">
        <v>120.0</v>
      </c>
      <c r="H1891" s="47">
        <f t="shared" si="97"/>
        <v>60</v>
      </c>
      <c r="I1891" s="48"/>
    </row>
    <row r="1892">
      <c r="A1892" s="41"/>
      <c r="B1892" s="42"/>
      <c r="C1892" s="7">
        <v>45763.0</v>
      </c>
      <c r="D1892" s="8" t="s">
        <v>64</v>
      </c>
      <c r="E1892" s="8" t="s">
        <v>10</v>
      </c>
      <c r="F1892" s="9">
        <v>0.63</v>
      </c>
      <c r="G1892" s="9">
        <v>0.0</v>
      </c>
      <c r="H1892" s="43">
        <f t="shared" si="97"/>
        <v>0</v>
      </c>
      <c r="I1892" s="44"/>
    </row>
    <row r="1893">
      <c r="A1893" s="45"/>
      <c r="B1893" s="46"/>
      <c r="C1893" s="14">
        <v>45763.0</v>
      </c>
      <c r="D1893" s="15" t="s">
        <v>64</v>
      </c>
      <c r="E1893" s="15" t="s">
        <v>12</v>
      </c>
      <c r="F1893" s="16">
        <v>0.63</v>
      </c>
      <c r="G1893" s="16">
        <v>0.0</v>
      </c>
      <c r="H1893" s="47">
        <f t="shared" si="97"/>
        <v>0</v>
      </c>
      <c r="I1893" s="48"/>
    </row>
    <row r="1894">
      <c r="A1894" s="41"/>
      <c r="B1894" s="42"/>
      <c r="C1894" s="7">
        <v>45763.0</v>
      </c>
      <c r="D1894" s="8" t="s">
        <v>64</v>
      </c>
      <c r="E1894" s="8" t="s">
        <v>19</v>
      </c>
      <c r="F1894" s="9">
        <v>0.63</v>
      </c>
      <c r="G1894" s="9">
        <v>0.0</v>
      </c>
      <c r="H1894" s="43">
        <f t="shared" si="97"/>
        <v>0</v>
      </c>
      <c r="I1894" s="44"/>
    </row>
    <row r="1895">
      <c r="A1895" s="45"/>
      <c r="B1895" s="46"/>
      <c r="C1895" s="14">
        <v>45763.0</v>
      </c>
      <c r="D1895" s="15" t="s">
        <v>64</v>
      </c>
      <c r="E1895" s="15" t="s">
        <v>70</v>
      </c>
      <c r="F1895" s="16">
        <v>0.63</v>
      </c>
      <c r="G1895" s="16">
        <v>0.0</v>
      </c>
      <c r="H1895" s="47">
        <f t="shared" si="97"/>
        <v>0</v>
      </c>
      <c r="I1895" s="48"/>
    </row>
    <row r="1896">
      <c r="A1896" s="41"/>
      <c r="B1896" s="42"/>
      <c r="C1896" s="7">
        <v>45763.0</v>
      </c>
      <c r="D1896" s="8" t="s">
        <v>29</v>
      </c>
      <c r="E1896" s="8" t="s">
        <v>12</v>
      </c>
      <c r="F1896" s="9">
        <v>0.5</v>
      </c>
      <c r="G1896" s="9">
        <v>120.0</v>
      </c>
      <c r="H1896" s="43">
        <f t="shared" si="97"/>
        <v>60</v>
      </c>
      <c r="I1896" s="44"/>
    </row>
    <row r="1897">
      <c r="A1897" s="45"/>
      <c r="B1897" s="46"/>
      <c r="C1897" s="14">
        <v>45763.0</v>
      </c>
      <c r="D1897" s="15" t="s">
        <v>29</v>
      </c>
      <c r="E1897" s="15" t="s">
        <v>13</v>
      </c>
      <c r="F1897" s="16">
        <v>0.5</v>
      </c>
      <c r="G1897" s="16">
        <v>120.0</v>
      </c>
      <c r="H1897" s="47">
        <f t="shared" si="97"/>
        <v>60</v>
      </c>
      <c r="I1897" s="48"/>
    </row>
    <row r="1898">
      <c r="A1898" s="41"/>
      <c r="B1898" s="42"/>
      <c r="C1898" s="7">
        <v>45763.0</v>
      </c>
      <c r="D1898" s="8" t="s">
        <v>47</v>
      </c>
      <c r="E1898" s="8" t="s">
        <v>10</v>
      </c>
      <c r="F1898" s="9">
        <v>1.0</v>
      </c>
      <c r="G1898" s="9">
        <v>120.0</v>
      </c>
      <c r="H1898" s="43">
        <f t="shared" si="97"/>
        <v>120</v>
      </c>
      <c r="I1898" s="44"/>
    </row>
    <row r="1899">
      <c r="A1899" s="45"/>
      <c r="B1899" s="46"/>
      <c r="C1899" s="14">
        <v>45763.0</v>
      </c>
      <c r="D1899" s="15" t="s">
        <v>47</v>
      </c>
      <c r="E1899" s="15" t="s">
        <v>12</v>
      </c>
      <c r="F1899" s="16">
        <v>1.0</v>
      </c>
      <c r="G1899" s="16">
        <v>120.0</v>
      </c>
      <c r="H1899" s="47">
        <f t="shared" si="97"/>
        <v>120</v>
      </c>
      <c r="I1899" s="48"/>
    </row>
    <row r="1900">
      <c r="A1900" s="41"/>
      <c r="B1900" s="42"/>
      <c r="C1900" s="7">
        <v>45763.0</v>
      </c>
      <c r="D1900" s="8" t="s">
        <v>47</v>
      </c>
      <c r="E1900" s="8" t="s">
        <v>13</v>
      </c>
      <c r="F1900" s="9">
        <v>1.0</v>
      </c>
      <c r="G1900" s="9">
        <v>120.0</v>
      </c>
      <c r="H1900" s="43">
        <f t="shared" si="97"/>
        <v>120</v>
      </c>
      <c r="I1900" s="44"/>
    </row>
    <row r="1901">
      <c r="A1901" s="45"/>
      <c r="B1901" s="46"/>
      <c r="C1901" s="14">
        <v>45763.0</v>
      </c>
      <c r="D1901" s="15" t="s">
        <v>52</v>
      </c>
      <c r="E1901" s="15" t="s">
        <v>10</v>
      </c>
      <c r="F1901" s="16">
        <v>1.0</v>
      </c>
      <c r="G1901" s="16">
        <v>120.0</v>
      </c>
      <c r="H1901" s="47">
        <f t="shared" si="97"/>
        <v>120</v>
      </c>
      <c r="I1901" s="48"/>
    </row>
    <row r="1902">
      <c r="A1902" s="41"/>
      <c r="B1902" s="42"/>
      <c r="C1902" s="7">
        <v>45763.0</v>
      </c>
      <c r="D1902" s="8" t="s">
        <v>52</v>
      </c>
      <c r="E1902" s="8" t="s">
        <v>13</v>
      </c>
      <c r="F1902" s="9">
        <v>1.0</v>
      </c>
      <c r="G1902" s="9">
        <v>120.0</v>
      </c>
      <c r="H1902" s="43">
        <f t="shared" si="97"/>
        <v>120</v>
      </c>
      <c r="I1902" s="44"/>
    </row>
    <row r="1903">
      <c r="A1903" s="45"/>
      <c r="B1903" s="46"/>
      <c r="C1903" s="14">
        <v>45763.0</v>
      </c>
      <c r="D1903" s="15" t="s">
        <v>52</v>
      </c>
      <c r="E1903" s="15" t="s">
        <v>12</v>
      </c>
      <c r="F1903" s="16">
        <v>1.0</v>
      </c>
      <c r="G1903" s="16">
        <v>120.0</v>
      </c>
      <c r="H1903" s="47">
        <f t="shared" si="97"/>
        <v>120</v>
      </c>
      <c r="I1903" s="48"/>
    </row>
    <row r="1904">
      <c r="A1904" s="41"/>
      <c r="B1904" s="42"/>
      <c r="C1904" s="7">
        <v>45763.0</v>
      </c>
      <c r="D1904" s="8" t="s">
        <v>52</v>
      </c>
      <c r="E1904" s="8" t="s">
        <v>38</v>
      </c>
      <c r="F1904" s="9">
        <v>1.0</v>
      </c>
      <c r="G1904" s="9">
        <v>120.0</v>
      </c>
      <c r="H1904" s="43">
        <f t="shared" si="97"/>
        <v>120</v>
      </c>
      <c r="I1904" s="44"/>
    </row>
    <row r="1905">
      <c r="A1905" s="45"/>
      <c r="B1905" s="46"/>
      <c r="C1905" s="14">
        <v>45763.0</v>
      </c>
      <c r="D1905" s="15" t="s">
        <v>56</v>
      </c>
      <c r="E1905" s="15" t="s">
        <v>38</v>
      </c>
      <c r="F1905" s="16">
        <v>2.33</v>
      </c>
      <c r="G1905" s="16">
        <v>80.0</v>
      </c>
      <c r="H1905" s="47">
        <f t="shared" si="97"/>
        <v>186.4</v>
      </c>
      <c r="I1905" s="48"/>
    </row>
    <row r="1906">
      <c r="A1906" s="41"/>
      <c r="B1906" s="42"/>
      <c r="C1906" s="7">
        <v>45763.0</v>
      </c>
      <c r="D1906" s="8" t="s">
        <v>56</v>
      </c>
      <c r="E1906" s="8" t="s">
        <v>32</v>
      </c>
      <c r="F1906" s="9">
        <v>2.33</v>
      </c>
      <c r="G1906" s="9">
        <v>80.0</v>
      </c>
      <c r="H1906" s="43">
        <f t="shared" si="97"/>
        <v>186.4</v>
      </c>
      <c r="I1906" s="44"/>
    </row>
    <row r="1907">
      <c r="A1907" s="45"/>
      <c r="B1907" s="46"/>
      <c r="C1907" s="14">
        <v>45763.0</v>
      </c>
      <c r="D1907" s="15" t="s">
        <v>56</v>
      </c>
      <c r="E1907" s="15" t="s">
        <v>13</v>
      </c>
      <c r="F1907" s="16">
        <v>2.33</v>
      </c>
      <c r="G1907" s="16">
        <v>80.0</v>
      </c>
      <c r="H1907" s="47">
        <f t="shared" si="97"/>
        <v>186.4</v>
      </c>
      <c r="I1907" s="48"/>
    </row>
    <row r="1908">
      <c r="A1908" s="49" t="s">
        <v>73</v>
      </c>
      <c r="B1908" s="50" t="s">
        <v>74</v>
      </c>
      <c r="C1908" s="7">
        <v>45765.0</v>
      </c>
      <c r="D1908" s="8" t="s">
        <v>15</v>
      </c>
      <c r="E1908" s="8" t="s">
        <v>12</v>
      </c>
      <c r="F1908" s="9">
        <v>1.0</v>
      </c>
      <c r="G1908" s="9">
        <v>120.0</v>
      </c>
      <c r="H1908" s="51">
        <v>120.0</v>
      </c>
      <c r="I1908" s="11" t="s">
        <v>16</v>
      </c>
    </row>
    <row r="1909">
      <c r="A1909" s="52" t="s">
        <v>73</v>
      </c>
      <c r="B1909" s="53" t="s">
        <v>74</v>
      </c>
      <c r="C1909" s="14">
        <v>45765.0</v>
      </c>
      <c r="D1909" s="15" t="s">
        <v>15</v>
      </c>
      <c r="E1909" s="15" t="s">
        <v>13</v>
      </c>
      <c r="F1909" s="16">
        <v>2.0</v>
      </c>
      <c r="G1909" s="16">
        <v>120.0</v>
      </c>
      <c r="H1909" s="54">
        <v>240.0</v>
      </c>
      <c r="I1909" s="18" t="s">
        <v>16</v>
      </c>
    </row>
    <row r="1910">
      <c r="A1910" s="49" t="s">
        <v>75</v>
      </c>
      <c r="B1910" s="50" t="s">
        <v>76</v>
      </c>
      <c r="C1910" s="7">
        <v>45765.0</v>
      </c>
      <c r="D1910" s="8" t="s">
        <v>77</v>
      </c>
      <c r="E1910" s="8" t="s">
        <v>10</v>
      </c>
      <c r="F1910" s="9">
        <v>1.0</v>
      </c>
      <c r="G1910" s="9">
        <v>120.0</v>
      </c>
      <c r="H1910" s="51">
        <v>120.0</v>
      </c>
      <c r="I1910" s="11" t="s">
        <v>16</v>
      </c>
    </row>
    <row r="1911">
      <c r="A1911" s="52" t="s">
        <v>75</v>
      </c>
      <c r="B1911" s="53" t="s">
        <v>76</v>
      </c>
      <c r="C1911" s="14">
        <v>45765.0</v>
      </c>
      <c r="D1911" s="15" t="s">
        <v>77</v>
      </c>
      <c r="E1911" s="15" t="s">
        <v>12</v>
      </c>
      <c r="F1911" s="16">
        <v>1.0</v>
      </c>
      <c r="G1911" s="16">
        <v>120.0</v>
      </c>
      <c r="H1911" s="54">
        <v>120.0</v>
      </c>
      <c r="I1911" s="18" t="s">
        <v>16</v>
      </c>
    </row>
    <row r="1912">
      <c r="A1912" s="49" t="s">
        <v>75</v>
      </c>
      <c r="B1912" s="50" t="s">
        <v>76</v>
      </c>
      <c r="C1912" s="7">
        <v>45765.0</v>
      </c>
      <c r="D1912" s="8" t="s">
        <v>77</v>
      </c>
      <c r="E1912" s="8" t="s">
        <v>32</v>
      </c>
      <c r="F1912" s="9">
        <v>1.0</v>
      </c>
      <c r="G1912" s="9">
        <v>140.0</v>
      </c>
      <c r="H1912" s="51">
        <v>140.0</v>
      </c>
      <c r="I1912" s="11" t="s">
        <v>16</v>
      </c>
    </row>
    <row r="1913">
      <c r="A1913" s="12"/>
      <c r="B1913" s="13" t="s">
        <v>78</v>
      </c>
      <c r="C1913" s="55">
        <v>45765.0</v>
      </c>
      <c r="D1913" s="25" t="s">
        <v>55</v>
      </c>
      <c r="E1913" s="25" t="s">
        <v>10</v>
      </c>
      <c r="F1913" s="26">
        <v>1.0</v>
      </c>
      <c r="G1913" s="26">
        <v>120.0</v>
      </c>
      <c r="H1913" s="56">
        <v>120.0</v>
      </c>
      <c r="I1913" s="57" t="s">
        <v>30</v>
      </c>
    </row>
    <row r="1914">
      <c r="A1914" s="5"/>
      <c r="B1914" s="6" t="s">
        <v>78</v>
      </c>
      <c r="C1914" s="58">
        <v>45765.0</v>
      </c>
      <c r="D1914" s="27" t="s">
        <v>55</v>
      </c>
      <c r="E1914" s="27" t="s">
        <v>12</v>
      </c>
      <c r="F1914" s="28">
        <v>1.0</v>
      </c>
      <c r="G1914" s="28">
        <v>120.0</v>
      </c>
      <c r="H1914" s="59">
        <v>120.0</v>
      </c>
      <c r="I1914" s="60" t="s">
        <v>30</v>
      </c>
    </row>
    <row r="1915">
      <c r="A1915" s="12"/>
      <c r="B1915" s="13" t="s">
        <v>78</v>
      </c>
      <c r="C1915" s="55">
        <v>45765.0</v>
      </c>
      <c r="D1915" s="25" t="s">
        <v>55</v>
      </c>
      <c r="E1915" s="25" t="s">
        <v>19</v>
      </c>
      <c r="F1915" s="26">
        <v>1.0</v>
      </c>
      <c r="G1915" s="26">
        <v>120.0</v>
      </c>
      <c r="H1915" s="56">
        <v>120.0</v>
      </c>
      <c r="I1915" s="57" t="s">
        <v>30</v>
      </c>
    </row>
    <row r="1916">
      <c r="A1916" s="5"/>
      <c r="B1916" s="6" t="s">
        <v>78</v>
      </c>
      <c r="C1916" s="58">
        <v>45765.0</v>
      </c>
      <c r="D1916" s="27" t="s">
        <v>55</v>
      </c>
      <c r="E1916" s="27" t="s">
        <v>63</v>
      </c>
      <c r="F1916" s="28">
        <v>2.0</v>
      </c>
      <c r="G1916" s="28">
        <v>240.0</v>
      </c>
      <c r="H1916" s="59">
        <v>480.0</v>
      </c>
      <c r="I1916" s="60" t="s">
        <v>30</v>
      </c>
    </row>
    <row r="1917">
      <c r="A1917" s="12"/>
      <c r="B1917" s="13" t="s">
        <v>79</v>
      </c>
      <c r="C1917" s="55">
        <v>45765.0</v>
      </c>
      <c r="D1917" s="25" t="s">
        <v>43</v>
      </c>
      <c r="E1917" s="25" t="s">
        <v>10</v>
      </c>
      <c r="F1917" s="26">
        <v>1.0</v>
      </c>
      <c r="G1917" s="26">
        <v>120.0</v>
      </c>
      <c r="H1917" s="56">
        <v>120.0</v>
      </c>
      <c r="I1917" s="57" t="s">
        <v>16</v>
      </c>
    </row>
    <row r="1918">
      <c r="A1918" s="5"/>
      <c r="B1918" s="6" t="s">
        <v>79</v>
      </c>
      <c r="C1918" s="58">
        <v>45765.0</v>
      </c>
      <c r="D1918" s="27" t="s">
        <v>43</v>
      </c>
      <c r="E1918" s="27" t="s">
        <v>12</v>
      </c>
      <c r="F1918" s="28">
        <v>1.0</v>
      </c>
      <c r="G1918" s="28">
        <v>120.0</v>
      </c>
      <c r="H1918" s="59">
        <v>120.0</v>
      </c>
      <c r="I1918" s="60" t="s">
        <v>16</v>
      </c>
    </row>
    <row r="1919">
      <c r="A1919" s="12"/>
      <c r="B1919" s="13" t="s">
        <v>79</v>
      </c>
      <c r="C1919" s="55">
        <v>45765.0</v>
      </c>
      <c r="D1919" s="25" t="s">
        <v>43</v>
      </c>
      <c r="E1919" s="25" t="s">
        <v>70</v>
      </c>
      <c r="F1919" s="26">
        <v>0.5</v>
      </c>
      <c r="G1919" s="26">
        <v>100.0</v>
      </c>
      <c r="H1919" s="56">
        <v>50.0</v>
      </c>
      <c r="I1919" s="57" t="s">
        <v>16</v>
      </c>
    </row>
    <row r="1920">
      <c r="A1920" s="5" t="s">
        <v>80</v>
      </c>
      <c r="B1920" s="6" t="s">
        <v>81</v>
      </c>
      <c r="C1920" s="58">
        <v>45765.0</v>
      </c>
      <c r="D1920" s="8" t="s">
        <v>47</v>
      </c>
      <c r="E1920" s="27" t="s">
        <v>10</v>
      </c>
      <c r="F1920" s="28">
        <v>1.0</v>
      </c>
      <c r="G1920" s="28">
        <v>120.0</v>
      </c>
      <c r="H1920" s="59">
        <v>120.0</v>
      </c>
      <c r="I1920" s="60" t="s">
        <v>11</v>
      </c>
    </row>
    <row r="1921">
      <c r="A1921" s="12" t="s">
        <v>80</v>
      </c>
      <c r="B1921" s="13" t="s">
        <v>81</v>
      </c>
      <c r="C1921" s="55">
        <v>45765.0</v>
      </c>
      <c r="D1921" s="15" t="s">
        <v>47</v>
      </c>
      <c r="E1921" s="25" t="s">
        <v>12</v>
      </c>
      <c r="F1921" s="26">
        <v>1.0</v>
      </c>
      <c r="G1921" s="26">
        <v>120.0</v>
      </c>
      <c r="H1921" s="56">
        <v>120.0</v>
      </c>
      <c r="I1921" s="57" t="s">
        <v>11</v>
      </c>
    </row>
    <row r="1922">
      <c r="A1922" s="5" t="s">
        <v>80</v>
      </c>
      <c r="B1922" s="6" t="s">
        <v>81</v>
      </c>
      <c r="C1922" s="58">
        <v>45765.0</v>
      </c>
      <c r="D1922" s="8" t="s">
        <v>47</v>
      </c>
      <c r="E1922" s="27" t="s">
        <v>13</v>
      </c>
      <c r="F1922" s="28">
        <v>1.0</v>
      </c>
      <c r="G1922" s="28">
        <v>120.0</v>
      </c>
      <c r="H1922" s="59">
        <v>120.0</v>
      </c>
      <c r="I1922" s="60" t="s">
        <v>11</v>
      </c>
    </row>
    <row r="1923">
      <c r="A1923" s="12"/>
      <c r="B1923" s="13" t="s">
        <v>82</v>
      </c>
      <c r="C1923" s="55">
        <v>45765.0</v>
      </c>
      <c r="D1923" s="25" t="s">
        <v>25</v>
      </c>
      <c r="E1923" s="25" t="s">
        <v>13</v>
      </c>
      <c r="F1923" s="26">
        <v>1.5</v>
      </c>
      <c r="G1923" s="26">
        <v>120.0</v>
      </c>
      <c r="H1923" s="56">
        <v>180.0</v>
      </c>
      <c r="I1923" s="57" t="s">
        <v>30</v>
      </c>
    </row>
    <row r="1924">
      <c r="A1924" s="5" t="s">
        <v>83</v>
      </c>
      <c r="B1924" s="6" t="s">
        <v>84</v>
      </c>
      <c r="C1924" s="58">
        <v>45765.0</v>
      </c>
      <c r="D1924" s="8" t="s">
        <v>42</v>
      </c>
      <c r="E1924" s="27" t="s">
        <v>12</v>
      </c>
      <c r="F1924" s="28">
        <v>1.0</v>
      </c>
      <c r="G1924" s="28">
        <v>120.0</v>
      </c>
      <c r="H1924" s="59">
        <v>120.0</v>
      </c>
      <c r="I1924" s="60" t="s">
        <v>30</v>
      </c>
    </row>
    <row r="1925">
      <c r="A1925" s="12" t="s">
        <v>83</v>
      </c>
      <c r="B1925" s="13" t="s">
        <v>84</v>
      </c>
      <c r="C1925" s="55">
        <v>45765.0</v>
      </c>
      <c r="D1925" s="15" t="s">
        <v>42</v>
      </c>
      <c r="E1925" s="25" t="s">
        <v>19</v>
      </c>
      <c r="F1925" s="26">
        <v>1.0</v>
      </c>
      <c r="G1925" s="26">
        <v>120.0</v>
      </c>
      <c r="H1925" s="56">
        <v>120.0</v>
      </c>
      <c r="I1925" s="57" t="s">
        <v>30</v>
      </c>
    </row>
    <row r="1926">
      <c r="A1926" s="5"/>
      <c r="B1926" s="6" t="s">
        <v>85</v>
      </c>
      <c r="C1926" s="58">
        <v>45765.0</v>
      </c>
      <c r="D1926" s="27" t="s">
        <v>39</v>
      </c>
      <c r="E1926" s="27" t="s">
        <v>10</v>
      </c>
      <c r="F1926" s="28">
        <v>1.0</v>
      </c>
      <c r="G1926" s="28">
        <v>120.0</v>
      </c>
      <c r="H1926" s="59">
        <v>120.0</v>
      </c>
      <c r="I1926" s="60" t="s">
        <v>16</v>
      </c>
    </row>
    <row r="1927">
      <c r="A1927" s="12"/>
      <c r="B1927" s="13" t="s">
        <v>85</v>
      </c>
      <c r="C1927" s="55">
        <v>45765.0</v>
      </c>
      <c r="D1927" s="25" t="s">
        <v>39</v>
      </c>
      <c r="E1927" s="25" t="s">
        <v>12</v>
      </c>
      <c r="F1927" s="26">
        <v>2.0</v>
      </c>
      <c r="G1927" s="26">
        <v>120.0</v>
      </c>
      <c r="H1927" s="56">
        <v>240.0</v>
      </c>
      <c r="I1927" s="57" t="s">
        <v>16</v>
      </c>
    </row>
    <row r="1928">
      <c r="A1928" s="5"/>
      <c r="B1928" s="6" t="s">
        <v>85</v>
      </c>
      <c r="C1928" s="58">
        <v>45765.0</v>
      </c>
      <c r="D1928" s="27" t="s">
        <v>39</v>
      </c>
      <c r="E1928" s="27" t="s">
        <v>32</v>
      </c>
      <c r="F1928" s="28">
        <v>1.0</v>
      </c>
      <c r="G1928" s="28">
        <v>140.0</v>
      </c>
      <c r="H1928" s="59">
        <v>140.0</v>
      </c>
      <c r="I1928" s="60" t="s">
        <v>16</v>
      </c>
    </row>
    <row r="1929">
      <c r="A1929" s="12"/>
      <c r="B1929" s="13" t="s">
        <v>85</v>
      </c>
      <c r="C1929" s="55">
        <v>45765.0</v>
      </c>
      <c r="D1929" s="25" t="s">
        <v>39</v>
      </c>
      <c r="E1929" s="25" t="s">
        <v>13</v>
      </c>
      <c r="F1929" s="26">
        <v>1.0</v>
      </c>
      <c r="G1929" s="26">
        <v>120.0</v>
      </c>
      <c r="H1929" s="56">
        <v>120.0</v>
      </c>
      <c r="I1929" s="57" t="s">
        <v>16</v>
      </c>
    </row>
    <row r="1930">
      <c r="A1930" s="5"/>
      <c r="B1930" s="6" t="s">
        <v>86</v>
      </c>
      <c r="C1930" s="58">
        <v>45765.0</v>
      </c>
      <c r="D1930" s="27" t="s">
        <v>24</v>
      </c>
      <c r="E1930" s="27" t="s">
        <v>32</v>
      </c>
      <c r="F1930" s="28">
        <v>1.0</v>
      </c>
      <c r="G1930" s="28">
        <v>140.0</v>
      </c>
      <c r="H1930" s="59">
        <v>140.0</v>
      </c>
      <c r="I1930" s="60" t="s">
        <v>30</v>
      </c>
    </row>
    <row r="1931">
      <c r="A1931" s="12"/>
      <c r="B1931" s="13" t="s">
        <v>86</v>
      </c>
      <c r="C1931" s="55">
        <v>45765.0</v>
      </c>
      <c r="D1931" s="25" t="s">
        <v>24</v>
      </c>
      <c r="E1931" s="25" t="s">
        <v>13</v>
      </c>
      <c r="F1931" s="26">
        <v>1.5</v>
      </c>
      <c r="G1931" s="26">
        <v>120.0</v>
      </c>
      <c r="H1931" s="56">
        <v>180.0</v>
      </c>
      <c r="I1931" s="57" t="s">
        <v>30</v>
      </c>
    </row>
    <row r="1932">
      <c r="A1932" s="5"/>
      <c r="B1932" s="6" t="s">
        <v>86</v>
      </c>
      <c r="C1932" s="58">
        <v>45765.0</v>
      </c>
      <c r="D1932" s="27" t="s">
        <v>24</v>
      </c>
      <c r="E1932" s="27" t="s">
        <v>70</v>
      </c>
      <c r="F1932" s="28">
        <v>2.0</v>
      </c>
      <c r="G1932" s="28">
        <v>100.0</v>
      </c>
      <c r="H1932" s="59">
        <v>200.0</v>
      </c>
      <c r="I1932" s="60" t="s">
        <v>30</v>
      </c>
    </row>
    <row r="1933">
      <c r="A1933" s="12"/>
      <c r="B1933" s="13" t="s">
        <v>86</v>
      </c>
      <c r="C1933" s="55">
        <v>45765.0</v>
      </c>
      <c r="D1933" s="25" t="s">
        <v>24</v>
      </c>
      <c r="E1933" s="25" t="s">
        <v>63</v>
      </c>
      <c r="F1933" s="26">
        <v>1.0</v>
      </c>
      <c r="G1933" s="26">
        <v>240.0</v>
      </c>
      <c r="H1933" s="56">
        <v>240.0</v>
      </c>
      <c r="I1933" s="57" t="s">
        <v>30</v>
      </c>
    </row>
    <row r="1934">
      <c r="A1934" s="5"/>
      <c r="B1934" s="6" t="s">
        <v>87</v>
      </c>
      <c r="C1934" s="58">
        <v>45765.0</v>
      </c>
      <c r="D1934" s="27" t="s">
        <v>22</v>
      </c>
      <c r="E1934" s="27" t="s">
        <v>10</v>
      </c>
      <c r="F1934" s="28">
        <v>0.75</v>
      </c>
      <c r="G1934" s="28">
        <v>120.0</v>
      </c>
      <c r="H1934" s="59">
        <v>90.0</v>
      </c>
      <c r="I1934" s="60" t="s">
        <v>16</v>
      </c>
    </row>
    <row r="1935">
      <c r="A1935" s="12"/>
      <c r="B1935" s="13" t="s">
        <v>87</v>
      </c>
      <c r="C1935" s="55">
        <v>45765.0</v>
      </c>
      <c r="D1935" s="25" t="s">
        <v>22</v>
      </c>
      <c r="E1935" s="25" t="s">
        <v>12</v>
      </c>
      <c r="F1935" s="26">
        <v>0.75</v>
      </c>
      <c r="G1935" s="26">
        <v>120.0</v>
      </c>
      <c r="H1935" s="56">
        <v>90.0</v>
      </c>
      <c r="I1935" s="57" t="s">
        <v>16</v>
      </c>
    </row>
    <row r="1936">
      <c r="A1936" s="5"/>
      <c r="B1936" s="6" t="s">
        <v>87</v>
      </c>
      <c r="C1936" s="58">
        <v>45765.0</v>
      </c>
      <c r="D1936" s="27" t="s">
        <v>22</v>
      </c>
      <c r="E1936" s="27" t="s">
        <v>13</v>
      </c>
      <c r="F1936" s="28">
        <v>0.5</v>
      </c>
      <c r="G1936" s="28">
        <v>120.0</v>
      </c>
      <c r="H1936" s="59">
        <v>60.0</v>
      </c>
      <c r="I1936" s="60" t="s">
        <v>16</v>
      </c>
    </row>
    <row r="1937">
      <c r="A1937" s="12"/>
      <c r="B1937" s="13" t="s">
        <v>88</v>
      </c>
      <c r="C1937" s="55">
        <v>45765.0</v>
      </c>
      <c r="D1937" s="25" t="s">
        <v>89</v>
      </c>
      <c r="E1937" s="25" t="s">
        <v>10</v>
      </c>
      <c r="F1937" s="26">
        <v>0.2</v>
      </c>
      <c r="G1937" s="26">
        <v>120.0</v>
      </c>
      <c r="H1937" s="56">
        <v>24.0</v>
      </c>
      <c r="I1937" s="57" t="s">
        <v>16</v>
      </c>
    </row>
    <row r="1938">
      <c r="A1938" s="5"/>
      <c r="B1938" s="6" t="s">
        <v>88</v>
      </c>
      <c r="C1938" s="58">
        <v>45765.0</v>
      </c>
      <c r="D1938" s="27" t="s">
        <v>89</v>
      </c>
      <c r="E1938" s="27" t="s">
        <v>12</v>
      </c>
      <c r="F1938" s="28">
        <v>0.2</v>
      </c>
      <c r="G1938" s="28">
        <v>120.0</v>
      </c>
      <c r="H1938" s="59">
        <v>24.0</v>
      </c>
      <c r="I1938" s="60" t="s">
        <v>16</v>
      </c>
    </row>
    <row r="1939">
      <c r="A1939" s="12"/>
      <c r="B1939" s="13" t="s">
        <v>88</v>
      </c>
      <c r="C1939" s="55">
        <v>45765.0</v>
      </c>
      <c r="D1939" s="25" t="s">
        <v>89</v>
      </c>
      <c r="E1939" s="25" t="s">
        <v>19</v>
      </c>
      <c r="F1939" s="26">
        <v>0.1</v>
      </c>
      <c r="G1939" s="26">
        <v>120.0</v>
      </c>
      <c r="H1939" s="56">
        <v>12.0</v>
      </c>
      <c r="I1939" s="57" t="s">
        <v>16</v>
      </c>
    </row>
    <row r="1940">
      <c r="A1940" s="5"/>
      <c r="B1940" s="6" t="s">
        <v>88</v>
      </c>
      <c r="C1940" s="58">
        <v>45765.0</v>
      </c>
      <c r="D1940" s="27" t="s">
        <v>89</v>
      </c>
      <c r="E1940" s="27" t="s">
        <v>70</v>
      </c>
      <c r="F1940" s="28">
        <v>0.3</v>
      </c>
      <c r="G1940" s="28">
        <v>100.0</v>
      </c>
      <c r="H1940" s="59">
        <v>30.0</v>
      </c>
      <c r="I1940" s="60" t="s">
        <v>16</v>
      </c>
    </row>
    <row r="1941">
      <c r="A1941" s="12" t="s">
        <v>90</v>
      </c>
      <c r="B1941" s="13" t="s">
        <v>91</v>
      </c>
      <c r="C1941" s="55">
        <v>45765.0</v>
      </c>
      <c r="D1941" s="25" t="s">
        <v>61</v>
      </c>
      <c r="E1941" s="25" t="s">
        <v>32</v>
      </c>
      <c r="F1941" s="26">
        <v>2.0</v>
      </c>
      <c r="G1941" s="26">
        <v>140.0</v>
      </c>
      <c r="H1941" s="56">
        <v>280.0</v>
      </c>
      <c r="I1941" s="57" t="s">
        <v>30</v>
      </c>
    </row>
    <row r="1942">
      <c r="A1942" s="5"/>
      <c r="B1942" s="6" t="s">
        <v>92</v>
      </c>
      <c r="C1942" s="58">
        <v>45765.0</v>
      </c>
      <c r="D1942" s="27" t="s">
        <v>14</v>
      </c>
      <c r="E1942" s="27" t="s">
        <v>10</v>
      </c>
      <c r="F1942" s="28">
        <v>0.5</v>
      </c>
      <c r="G1942" s="28">
        <v>120.0</v>
      </c>
      <c r="H1942" s="59">
        <v>60.0</v>
      </c>
      <c r="I1942" s="60" t="s">
        <v>11</v>
      </c>
    </row>
    <row r="1943">
      <c r="A1943" s="12"/>
      <c r="B1943" s="13" t="s">
        <v>92</v>
      </c>
      <c r="C1943" s="55">
        <v>45765.0</v>
      </c>
      <c r="D1943" s="25" t="s">
        <v>14</v>
      </c>
      <c r="E1943" s="25" t="s">
        <v>12</v>
      </c>
      <c r="F1943" s="26">
        <v>0.5</v>
      </c>
      <c r="G1943" s="26">
        <v>120.0</v>
      </c>
      <c r="H1943" s="56">
        <v>60.0</v>
      </c>
      <c r="I1943" s="57" t="s">
        <v>11</v>
      </c>
    </row>
    <row r="1944">
      <c r="A1944" s="5"/>
      <c r="B1944" s="6" t="s">
        <v>92</v>
      </c>
      <c r="C1944" s="58">
        <v>45765.0</v>
      </c>
      <c r="D1944" s="27" t="s">
        <v>14</v>
      </c>
      <c r="E1944" s="27" t="s">
        <v>70</v>
      </c>
      <c r="F1944" s="28">
        <v>0.5</v>
      </c>
      <c r="G1944" s="28">
        <v>100.0</v>
      </c>
      <c r="H1944" s="59">
        <v>50.0</v>
      </c>
      <c r="I1944" s="60" t="s">
        <v>11</v>
      </c>
    </row>
    <row r="1945">
      <c r="A1945" s="12" t="s">
        <v>80</v>
      </c>
      <c r="B1945" s="13" t="s">
        <v>93</v>
      </c>
      <c r="C1945" s="55">
        <v>45765.0</v>
      </c>
      <c r="D1945" s="25" t="s">
        <v>45</v>
      </c>
      <c r="E1945" s="25" t="s">
        <v>10</v>
      </c>
      <c r="F1945" s="26">
        <v>1.0</v>
      </c>
      <c r="G1945" s="26">
        <v>120.0</v>
      </c>
      <c r="H1945" s="56">
        <v>120.0</v>
      </c>
      <c r="I1945" s="57" t="s">
        <v>11</v>
      </c>
    </row>
    <row r="1946">
      <c r="A1946" s="5" t="s">
        <v>80</v>
      </c>
      <c r="B1946" s="6" t="s">
        <v>93</v>
      </c>
      <c r="C1946" s="58">
        <v>45765.0</v>
      </c>
      <c r="D1946" s="27" t="s">
        <v>45</v>
      </c>
      <c r="E1946" s="27" t="s">
        <v>12</v>
      </c>
      <c r="F1946" s="28">
        <v>1.0</v>
      </c>
      <c r="G1946" s="28">
        <v>120.0</v>
      </c>
      <c r="H1946" s="59">
        <v>120.0</v>
      </c>
      <c r="I1946" s="60" t="s">
        <v>11</v>
      </c>
    </row>
    <row r="1947">
      <c r="A1947" s="12" t="s">
        <v>80</v>
      </c>
      <c r="B1947" s="13" t="s">
        <v>94</v>
      </c>
      <c r="C1947" s="55">
        <v>45765.0</v>
      </c>
      <c r="D1947" s="25" t="s">
        <v>31</v>
      </c>
      <c r="E1947" s="25" t="s">
        <v>19</v>
      </c>
      <c r="F1947" s="26">
        <v>2.0</v>
      </c>
      <c r="G1947" s="26">
        <v>120.0</v>
      </c>
      <c r="H1947" s="56">
        <v>240.0</v>
      </c>
      <c r="I1947" s="57" t="s">
        <v>11</v>
      </c>
    </row>
    <row r="1948">
      <c r="A1948" s="5"/>
      <c r="B1948" s="6" t="s">
        <v>94</v>
      </c>
      <c r="C1948" s="58">
        <v>45765.0</v>
      </c>
      <c r="D1948" s="27" t="s">
        <v>68</v>
      </c>
      <c r="E1948" s="27" t="s">
        <v>13</v>
      </c>
      <c r="F1948" s="28">
        <v>1.0</v>
      </c>
      <c r="G1948" s="28">
        <v>120.0</v>
      </c>
      <c r="H1948" s="59">
        <v>120.0</v>
      </c>
      <c r="I1948" s="60" t="s">
        <v>16</v>
      </c>
    </row>
    <row r="1949">
      <c r="A1949" s="12"/>
      <c r="B1949" s="13" t="s">
        <v>94</v>
      </c>
      <c r="C1949" s="55">
        <v>45765.0</v>
      </c>
      <c r="D1949" s="25" t="s">
        <v>68</v>
      </c>
      <c r="E1949" s="25" t="s">
        <v>70</v>
      </c>
      <c r="F1949" s="26">
        <v>1.0</v>
      </c>
      <c r="G1949" s="26">
        <v>120.0</v>
      </c>
      <c r="H1949" s="56">
        <v>120.0</v>
      </c>
      <c r="I1949" s="57" t="s">
        <v>16</v>
      </c>
    </row>
    <row r="1950">
      <c r="A1950" s="5"/>
      <c r="B1950" s="6" t="s">
        <v>94</v>
      </c>
      <c r="C1950" s="58">
        <v>45765.0</v>
      </c>
      <c r="D1950" s="27" t="s">
        <v>68</v>
      </c>
      <c r="E1950" s="27" t="s">
        <v>32</v>
      </c>
      <c r="F1950" s="28">
        <v>1.0</v>
      </c>
      <c r="G1950" s="28">
        <v>120.0</v>
      </c>
      <c r="H1950" s="59">
        <v>120.0</v>
      </c>
      <c r="I1950" s="60" t="s">
        <v>16</v>
      </c>
    </row>
    <row r="1951">
      <c r="A1951" s="12" t="s">
        <v>95</v>
      </c>
      <c r="B1951" s="13" t="s">
        <v>96</v>
      </c>
      <c r="C1951" s="55">
        <v>45766.0</v>
      </c>
      <c r="D1951" s="25" t="s">
        <v>27</v>
      </c>
      <c r="E1951" s="25" t="s">
        <v>13</v>
      </c>
      <c r="F1951" s="26">
        <v>1.0</v>
      </c>
      <c r="G1951" s="26">
        <v>120.0</v>
      </c>
      <c r="H1951" s="56">
        <v>120.0</v>
      </c>
      <c r="I1951" s="57" t="s">
        <v>16</v>
      </c>
    </row>
    <row r="1952">
      <c r="A1952" s="5" t="s">
        <v>95</v>
      </c>
      <c r="B1952" s="6" t="s">
        <v>96</v>
      </c>
      <c r="C1952" s="58">
        <v>45766.0</v>
      </c>
      <c r="D1952" s="27" t="s">
        <v>27</v>
      </c>
      <c r="E1952" s="27" t="s">
        <v>38</v>
      </c>
      <c r="F1952" s="28">
        <v>1.0</v>
      </c>
      <c r="G1952" s="28">
        <v>120.0</v>
      </c>
      <c r="H1952" s="59">
        <v>120.0</v>
      </c>
      <c r="I1952" s="60" t="s">
        <v>16</v>
      </c>
    </row>
    <row r="1953">
      <c r="A1953" s="12" t="s">
        <v>95</v>
      </c>
      <c r="B1953" s="13" t="s">
        <v>97</v>
      </c>
      <c r="C1953" s="55">
        <v>45766.0</v>
      </c>
      <c r="D1953" s="25" t="s">
        <v>27</v>
      </c>
      <c r="E1953" s="25" t="s">
        <v>70</v>
      </c>
      <c r="F1953" s="26">
        <v>2.0</v>
      </c>
      <c r="G1953" s="26">
        <v>100.0</v>
      </c>
      <c r="H1953" s="56">
        <v>200.0</v>
      </c>
      <c r="I1953" s="57" t="s">
        <v>16</v>
      </c>
    </row>
    <row r="1954">
      <c r="A1954" s="5" t="s">
        <v>83</v>
      </c>
      <c r="B1954" s="6" t="s">
        <v>98</v>
      </c>
      <c r="C1954" s="58">
        <v>45766.0</v>
      </c>
      <c r="D1954" s="27" t="s">
        <v>42</v>
      </c>
      <c r="E1954" s="27" t="s">
        <v>12</v>
      </c>
      <c r="F1954" s="28">
        <v>1.0</v>
      </c>
      <c r="G1954" s="28">
        <v>120.0</v>
      </c>
      <c r="H1954" s="59">
        <v>120.0</v>
      </c>
      <c r="I1954" s="60" t="s">
        <v>30</v>
      </c>
    </row>
    <row r="1955">
      <c r="A1955" s="12" t="s">
        <v>83</v>
      </c>
      <c r="B1955" s="13" t="s">
        <v>98</v>
      </c>
      <c r="C1955" s="55">
        <v>45766.0</v>
      </c>
      <c r="D1955" s="25" t="s">
        <v>42</v>
      </c>
      <c r="E1955" s="25" t="s">
        <v>19</v>
      </c>
      <c r="F1955" s="26">
        <v>1.0</v>
      </c>
      <c r="G1955" s="26">
        <v>120.0</v>
      </c>
      <c r="H1955" s="56">
        <v>120.0</v>
      </c>
      <c r="I1955" s="57" t="s">
        <v>30</v>
      </c>
    </row>
    <row r="1956">
      <c r="A1956" s="5" t="s">
        <v>99</v>
      </c>
      <c r="B1956" s="6" t="s">
        <v>100</v>
      </c>
      <c r="C1956" s="58">
        <v>45766.0</v>
      </c>
      <c r="D1956" s="27" t="s">
        <v>39</v>
      </c>
      <c r="E1956" s="27" t="s">
        <v>10</v>
      </c>
      <c r="F1956" s="28">
        <v>2.0</v>
      </c>
      <c r="G1956" s="28">
        <v>120.0</v>
      </c>
      <c r="H1956" s="59">
        <v>240.0</v>
      </c>
      <c r="I1956" s="60" t="s">
        <v>16</v>
      </c>
    </row>
    <row r="1957">
      <c r="A1957" s="12" t="s">
        <v>99</v>
      </c>
      <c r="B1957" s="13" t="s">
        <v>100</v>
      </c>
      <c r="C1957" s="55">
        <v>45766.0</v>
      </c>
      <c r="D1957" s="25" t="s">
        <v>39</v>
      </c>
      <c r="E1957" s="25" t="s">
        <v>12</v>
      </c>
      <c r="F1957" s="26">
        <v>2.0</v>
      </c>
      <c r="G1957" s="26">
        <v>120.0</v>
      </c>
      <c r="H1957" s="56">
        <v>240.0</v>
      </c>
      <c r="I1957" s="57" t="s">
        <v>16</v>
      </c>
    </row>
    <row r="1958">
      <c r="A1958" s="5" t="s">
        <v>99</v>
      </c>
      <c r="B1958" s="6" t="s">
        <v>100</v>
      </c>
      <c r="C1958" s="58">
        <v>45766.0</v>
      </c>
      <c r="D1958" s="27" t="s">
        <v>39</v>
      </c>
      <c r="E1958" s="27" t="s">
        <v>32</v>
      </c>
      <c r="F1958" s="28">
        <v>2.0</v>
      </c>
      <c r="G1958" s="28">
        <v>140.0</v>
      </c>
      <c r="H1958" s="59">
        <v>280.0</v>
      </c>
      <c r="I1958" s="60" t="s">
        <v>16</v>
      </c>
    </row>
    <row r="1959">
      <c r="A1959" s="12" t="s">
        <v>99</v>
      </c>
      <c r="B1959" s="13" t="s">
        <v>100</v>
      </c>
      <c r="C1959" s="55">
        <v>45766.0</v>
      </c>
      <c r="D1959" s="25" t="s">
        <v>39</v>
      </c>
      <c r="E1959" s="25" t="s">
        <v>13</v>
      </c>
      <c r="F1959" s="26">
        <v>2.0</v>
      </c>
      <c r="G1959" s="26">
        <v>120.0</v>
      </c>
      <c r="H1959" s="56">
        <v>240.0</v>
      </c>
      <c r="I1959" s="57" t="s">
        <v>16</v>
      </c>
    </row>
    <row r="1960">
      <c r="A1960" s="5"/>
      <c r="B1960" s="6" t="s">
        <v>101</v>
      </c>
      <c r="C1960" s="58">
        <v>45766.0</v>
      </c>
      <c r="D1960" s="27" t="s">
        <v>21</v>
      </c>
      <c r="E1960" s="27" t="s">
        <v>13</v>
      </c>
      <c r="F1960" s="28">
        <v>1.0</v>
      </c>
      <c r="G1960" s="28">
        <v>120.0</v>
      </c>
      <c r="H1960" s="59">
        <v>120.0</v>
      </c>
      <c r="I1960" s="60" t="s">
        <v>11</v>
      </c>
    </row>
    <row r="1961">
      <c r="A1961" s="12"/>
      <c r="B1961" s="13" t="s">
        <v>101</v>
      </c>
      <c r="C1961" s="55">
        <v>45766.0</v>
      </c>
      <c r="D1961" s="25" t="s">
        <v>21</v>
      </c>
      <c r="E1961" s="25" t="s">
        <v>70</v>
      </c>
      <c r="F1961" s="26">
        <v>2.0</v>
      </c>
      <c r="G1961" s="26">
        <v>100.0</v>
      </c>
      <c r="H1961" s="56">
        <v>200.0</v>
      </c>
      <c r="I1961" s="57" t="s">
        <v>11</v>
      </c>
    </row>
    <row r="1962">
      <c r="A1962" s="5" t="s">
        <v>80</v>
      </c>
      <c r="B1962" s="6" t="s">
        <v>102</v>
      </c>
      <c r="C1962" s="58">
        <v>45766.0</v>
      </c>
      <c r="D1962" s="27" t="s">
        <v>31</v>
      </c>
      <c r="E1962" s="27" t="s">
        <v>19</v>
      </c>
      <c r="F1962" s="28">
        <v>5.0</v>
      </c>
      <c r="G1962" s="28">
        <v>120.0</v>
      </c>
      <c r="H1962" s="59">
        <v>600.0</v>
      </c>
      <c r="I1962" s="60" t="s">
        <v>11</v>
      </c>
    </row>
    <row r="1963">
      <c r="A1963" s="12" t="s">
        <v>103</v>
      </c>
      <c r="B1963" s="13" t="s">
        <v>104</v>
      </c>
      <c r="C1963" s="55">
        <v>45767.0</v>
      </c>
      <c r="D1963" s="25" t="s">
        <v>25</v>
      </c>
      <c r="E1963" s="25" t="s">
        <v>13</v>
      </c>
      <c r="F1963" s="26">
        <v>1.0</v>
      </c>
      <c r="G1963" s="26">
        <v>120.0</v>
      </c>
      <c r="H1963" s="56">
        <v>120.0</v>
      </c>
      <c r="I1963" s="57" t="s">
        <v>30</v>
      </c>
    </row>
    <row r="1964">
      <c r="A1964" s="5" t="s">
        <v>105</v>
      </c>
      <c r="B1964" s="6" t="s">
        <v>106</v>
      </c>
      <c r="C1964" s="58">
        <v>45767.0</v>
      </c>
      <c r="D1964" s="27" t="s">
        <v>57</v>
      </c>
      <c r="E1964" s="27" t="s">
        <v>19</v>
      </c>
      <c r="F1964" s="28">
        <v>5.0</v>
      </c>
      <c r="G1964" s="28">
        <v>120.0</v>
      </c>
      <c r="H1964" s="59">
        <v>600.0</v>
      </c>
      <c r="I1964" s="60" t="s">
        <v>16</v>
      </c>
    </row>
    <row r="1965">
      <c r="A1965" s="12" t="s">
        <v>107</v>
      </c>
      <c r="B1965" s="13" t="s">
        <v>108</v>
      </c>
      <c r="C1965" s="55">
        <v>45767.0</v>
      </c>
      <c r="D1965" s="25" t="s">
        <v>14</v>
      </c>
      <c r="E1965" s="25" t="s">
        <v>13</v>
      </c>
      <c r="F1965" s="26">
        <v>1.0</v>
      </c>
      <c r="G1965" s="26">
        <v>120.0</v>
      </c>
      <c r="H1965" s="56">
        <v>120.0</v>
      </c>
      <c r="I1965" s="57" t="s">
        <v>11</v>
      </c>
    </row>
    <row r="1966">
      <c r="A1966" s="5" t="s">
        <v>80</v>
      </c>
      <c r="B1966" s="6" t="s">
        <v>109</v>
      </c>
      <c r="C1966" s="58">
        <v>45767.0</v>
      </c>
      <c r="D1966" s="27" t="s">
        <v>31</v>
      </c>
      <c r="E1966" s="27" t="s">
        <v>10</v>
      </c>
      <c r="F1966" s="28">
        <v>1.0</v>
      </c>
      <c r="G1966" s="28">
        <v>120.0</v>
      </c>
      <c r="H1966" s="59">
        <v>120.0</v>
      </c>
      <c r="I1966" s="60" t="s">
        <v>11</v>
      </c>
    </row>
    <row r="1967">
      <c r="A1967" s="12" t="s">
        <v>80</v>
      </c>
      <c r="B1967" s="13" t="s">
        <v>109</v>
      </c>
      <c r="C1967" s="55">
        <v>45767.0</v>
      </c>
      <c r="D1967" s="25" t="s">
        <v>31</v>
      </c>
      <c r="E1967" s="25" t="s">
        <v>12</v>
      </c>
      <c r="F1967" s="26">
        <v>1.0</v>
      </c>
      <c r="G1967" s="26">
        <v>120.0</v>
      </c>
      <c r="H1967" s="56">
        <v>120.0</v>
      </c>
      <c r="I1967" s="57" t="s">
        <v>11</v>
      </c>
    </row>
    <row r="1968">
      <c r="A1968" s="5" t="s">
        <v>80</v>
      </c>
      <c r="B1968" s="6" t="s">
        <v>109</v>
      </c>
      <c r="C1968" s="58">
        <v>45767.0</v>
      </c>
      <c r="D1968" s="27" t="s">
        <v>47</v>
      </c>
      <c r="E1968" s="27" t="s">
        <v>10</v>
      </c>
      <c r="F1968" s="28">
        <v>1.0</v>
      </c>
      <c r="G1968" s="28">
        <v>120.0</v>
      </c>
      <c r="H1968" s="59">
        <v>120.0</v>
      </c>
      <c r="I1968" s="60" t="s">
        <v>11</v>
      </c>
    </row>
    <row r="1969">
      <c r="A1969" s="12" t="s">
        <v>80</v>
      </c>
      <c r="B1969" s="13" t="s">
        <v>109</v>
      </c>
      <c r="C1969" s="55">
        <v>45767.0</v>
      </c>
      <c r="D1969" s="25" t="s">
        <v>47</v>
      </c>
      <c r="E1969" s="25" t="s">
        <v>12</v>
      </c>
      <c r="F1969" s="26">
        <v>1.0</v>
      </c>
      <c r="G1969" s="26">
        <v>120.0</v>
      </c>
      <c r="H1969" s="56">
        <v>120.0</v>
      </c>
      <c r="I1969" s="57" t="s">
        <v>11</v>
      </c>
    </row>
    <row r="1970">
      <c r="A1970" s="5" t="s">
        <v>80</v>
      </c>
      <c r="B1970" s="6" t="s">
        <v>109</v>
      </c>
      <c r="C1970" s="58">
        <v>45767.0</v>
      </c>
      <c r="D1970" s="27" t="s">
        <v>47</v>
      </c>
      <c r="E1970" s="27" t="s">
        <v>13</v>
      </c>
      <c r="F1970" s="28">
        <v>1.0</v>
      </c>
      <c r="G1970" s="28">
        <v>120.0</v>
      </c>
      <c r="H1970" s="59">
        <v>120.0</v>
      </c>
      <c r="I1970" s="60" t="s">
        <v>11</v>
      </c>
    </row>
    <row r="1971">
      <c r="A1971" s="12" t="s">
        <v>80</v>
      </c>
      <c r="B1971" s="13" t="s">
        <v>109</v>
      </c>
      <c r="C1971" s="55">
        <v>45767.0</v>
      </c>
      <c r="D1971" s="25" t="s">
        <v>47</v>
      </c>
      <c r="E1971" s="25" t="s">
        <v>70</v>
      </c>
      <c r="F1971" s="26">
        <v>0.5</v>
      </c>
      <c r="G1971" s="26">
        <v>100.0</v>
      </c>
      <c r="H1971" s="56">
        <v>50.0</v>
      </c>
      <c r="I1971" s="57" t="s">
        <v>11</v>
      </c>
    </row>
    <row r="1972">
      <c r="A1972" s="5" t="s">
        <v>110</v>
      </c>
      <c r="B1972" s="6" t="s">
        <v>111</v>
      </c>
      <c r="C1972" s="58">
        <v>45767.0</v>
      </c>
      <c r="D1972" s="27" t="s">
        <v>36</v>
      </c>
      <c r="E1972" s="27" t="s">
        <v>10</v>
      </c>
      <c r="F1972" s="28">
        <v>2.0</v>
      </c>
      <c r="G1972" s="9">
        <v>100.0</v>
      </c>
      <c r="H1972" s="43">
        <f t="shared" ref="H1972:H1973" si="98">F1972*G1972</f>
        <v>200</v>
      </c>
      <c r="I1972" s="60" t="s">
        <v>16</v>
      </c>
    </row>
    <row r="1973">
      <c r="A1973" s="12" t="s">
        <v>110</v>
      </c>
      <c r="B1973" s="13" t="s">
        <v>111</v>
      </c>
      <c r="C1973" s="55">
        <v>45767.0</v>
      </c>
      <c r="D1973" s="25" t="s">
        <v>36</v>
      </c>
      <c r="E1973" s="25" t="s">
        <v>12</v>
      </c>
      <c r="F1973" s="26">
        <v>2.0</v>
      </c>
      <c r="G1973" s="16">
        <v>100.0</v>
      </c>
      <c r="H1973" s="47">
        <f t="shared" si="98"/>
        <v>200</v>
      </c>
      <c r="I1973" s="57" t="s">
        <v>16</v>
      </c>
    </row>
    <row r="1974">
      <c r="A1974" s="5" t="s">
        <v>112</v>
      </c>
      <c r="B1974" s="6" t="s">
        <v>113</v>
      </c>
      <c r="C1974" s="58">
        <v>45769.0</v>
      </c>
      <c r="D1974" s="27" t="s">
        <v>41</v>
      </c>
      <c r="E1974" s="27" t="s">
        <v>10</v>
      </c>
      <c r="F1974" s="28">
        <v>0.5</v>
      </c>
      <c r="G1974" s="28">
        <v>120.0</v>
      </c>
      <c r="H1974" s="59">
        <v>60.0</v>
      </c>
      <c r="I1974" s="60" t="s">
        <v>30</v>
      </c>
    </row>
    <row r="1975">
      <c r="A1975" s="12" t="s">
        <v>112</v>
      </c>
      <c r="B1975" s="13" t="s">
        <v>113</v>
      </c>
      <c r="C1975" s="55">
        <v>45769.0</v>
      </c>
      <c r="D1975" s="25" t="s">
        <v>41</v>
      </c>
      <c r="E1975" s="25" t="s">
        <v>12</v>
      </c>
      <c r="F1975" s="26">
        <v>0.5</v>
      </c>
      <c r="G1975" s="26">
        <v>120.0</v>
      </c>
      <c r="H1975" s="56">
        <v>60.0</v>
      </c>
      <c r="I1975" s="57" t="s">
        <v>30</v>
      </c>
    </row>
    <row r="1976">
      <c r="A1976" s="5" t="s">
        <v>114</v>
      </c>
      <c r="B1976" s="6" t="s">
        <v>115</v>
      </c>
      <c r="C1976" s="58">
        <v>45769.0</v>
      </c>
      <c r="D1976" s="27" t="s">
        <v>29</v>
      </c>
      <c r="E1976" s="27" t="s">
        <v>12</v>
      </c>
      <c r="F1976" s="28">
        <v>0.5</v>
      </c>
      <c r="G1976" s="28">
        <v>120.0</v>
      </c>
      <c r="H1976" s="59">
        <v>60.0</v>
      </c>
      <c r="I1976" s="60" t="s">
        <v>30</v>
      </c>
    </row>
    <row r="1977">
      <c r="A1977" s="12" t="s">
        <v>114</v>
      </c>
      <c r="B1977" s="13" t="s">
        <v>115</v>
      </c>
      <c r="C1977" s="55">
        <v>45769.0</v>
      </c>
      <c r="D1977" s="25" t="s">
        <v>29</v>
      </c>
      <c r="E1977" s="25" t="s">
        <v>13</v>
      </c>
      <c r="F1977" s="26">
        <v>0.5</v>
      </c>
      <c r="G1977" s="26">
        <v>120.0</v>
      </c>
      <c r="H1977" s="56">
        <v>60.0</v>
      </c>
      <c r="I1977" s="57" t="s">
        <v>30</v>
      </c>
    </row>
    <row r="1978">
      <c r="A1978" s="5" t="s">
        <v>116</v>
      </c>
      <c r="B1978" s="6" t="s">
        <v>117</v>
      </c>
      <c r="C1978" s="58">
        <v>45769.0</v>
      </c>
      <c r="D1978" s="61" t="s">
        <v>46</v>
      </c>
      <c r="E1978" s="27" t="s">
        <v>10</v>
      </c>
      <c r="F1978" s="28">
        <v>1.0</v>
      </c>
      <c r="G1978" s="28">
        <v>120.0</v>
      </c>
      <c r="H1978" s="59">
        <v>120.0</v>
      </c>
      <c r="I1978" s="60" t="s">
        <v>16</v>
      </c>
    </row>
    <row r="1979">
      <c r="A1979" s="12" t="s">
        <v>116</v>
      </c>
      <c r="B1979" s="13" t="s">
        <v>117</v>
      </c>
      <c r="C1979" s="55">
        <v>45769.0</v>
      </c>
      <c r="D1979" s="61" t="s">
        <v>46</v>
      </c>
      <c r="E1979" s="25" t="s">
        <v>12</v>
      </c>
      <c r="F1979" s="26">
        <v>1.0</v>
      </c>
      <c r="G1979" s="26">
        <v>120.0</v>
      </c>
      <c r="H1979" s="56">
        <v>120.0</v>
      </c>
      <c r="I1979" s="57" t="s">
        <v>16</v>
      </c>
    </row>
    <row r="1980">
      <c r="A1980" s="5" t="s">
        <v>116</v>
      </c>
      <c r="B1980" s="6" t="s">
        <v>117</v>
      </c>
      <c r="C1980" s="58">
        <v>45769.0</v>
      </c>
      <c r="D1980" s="61" t="s">
        <v>46</v>
      </c>
      <c r="E1980" s="27" t="s">
        <v>13</v>
      </c>
      <c r="F1980" s="28">
        <v>1.0</v>
      </c>
      <c r="G1980" s="28">
        <v>120.0</v>
      </c>
      <c r="H1980" s="59">
        <v>120.0</v>
      </c>
      <c r="I1980" s="60" t="s">
        <v>16</v>
      </c>
    </row>
    <row r="1981">
      <c r="A1981" s="12" t="s">
        <v>107</v>
      </c>
      <c r="B1981" s="13" t="s">
        <v>118</v>
      </c>
      <c r="C1981" s="55">
        <v>45769.0</v>
      </c>
      <c r="D1981" s="35" t="s">
        <v>21</v>
      </c>
      <c r="E1981" s="25" t="s">
        <v>32</v>
      </c>
      <c r="F1981" s="26">
        <v>1.0</v>
      </c>
      <c r="G1981" s="26">
        <v>140.0</v>
      </c>
      <c r="H1981" s="56">
        <v>140.0</v>
      </c>
      <c r="I1981" s="57" t="s">
        <v>11</v>
      </c>
    </row>
    <row r="1982">
      <c r="A1982" s="5" t="s">
        <v>119</v>
      </c>
      <c r="B1982" s="6" t="s">
        <v>120</v>
      </c>
      <c r="C1982" s="58">
        <v>45769.0</v>
      </c>
      <c r="D1982" s="37" t="s">
        <v>71</v>
      </c>
      <c r="E1982" s="27" t="s">
        <v>12</v>
      </c>
      <c r="F1982" s="28">
        <v>1.0</v>
      </c>
      <c r="G1982" s="28">
        <v>120.0</v>
      </c>
      <c r="H1982" s="59">
        <v>120.0</v>
      </c>
      <c r="I1982" s="60" t="s">
        <v>30</v>
      </c>
    </row>
    <row r="1983">
      <c r="A1983" s="12" t="s">
        <v>103</v>
      </c>
      <c r="B1983" s="13" t="s">
        <v>121</v>
      </c>
      <c r="C1983" s="55">
        <v>45769.0</v>
      </c>
      <c r="D1983" s="35" t="s">
        <v>25</v>
      </c>
      <c r="E1983" s="25" t="s">
        <v>13</v>
      </c>
      <c r="F1983" s="26">
        <v>2.0</v>
      </c>
      <c r="G1983" s="26">
        <v>120.0</v>
      </c>
      <c r="H1983" s="56">
        <v>120.0</v>
      </c>
      <c r="I1983" s="57" t="s">
        <v>30</v>
      </c>
    </row>
    <row r="1984">
      <c r="A1984" s="5" t="s">
        <v>80</v>
      </c>
      <c r="B1984" s="6" t="s">
        <v>122</v>
      </c>
      <c r="C1984" s="58">
        <v>45769.0</v>
      </c>
      <c r="D1984" s="37" t="s">
        <v>47</v>
      </c>
      <c r="E1984" s="27" t="s">
        <v>10</v>
      </c>
      <c r="F1984" s="28">
        <v>1.0</v>
      </c>
      <c r="G1984" s="28">
        <v>120.0</v>
      </c>
      <c r="H1984" s="59">
        <v>120.0</v>
      </c>
      <c r="I1984" s="60" t="s">
        <v>11</v>
      </c>
    </row>
    <row r="1985">
      <c r="A1985" s="12" t="s">
        <v>80</v>
      </c>
      <c r="B1985" s="13" t="s">
        <v>122</v>
      </c>
      <c r="C1985" s="55">
        <v>45769.0</v>
      </c>
      <c r="D1985" s="35" t="s">
        <v>47</v>
      </c>
      <c r="E1985" s="25" t="s">
        <v>12</v>
      </c>
      <c r="F1985" s="26">
        <v>1.0</v>
      </c>
      <c r="G1985" s="26">
        <v>120.0</v>
      </c>
      <c r="H1985" s="56">
        <v>120.0</v>
      </c>
      <c r="I1985" s="57" t="s">
        <v>11</v>
      </c>
    </row>
    <row r="1986">
      <c r="A1986" s="5" t="s">
        <v>80</v>
      </c>
      <c r="B1986" s="6" t="s">
        <v>122</v>
      </c>
      <c r="C1986" s="58">
        <v>45769.0</v>
      </c>
      <c r="D1986" s="37" t="s">
        <v>31</v>
      </c>
      <c r="E1986" s="27" t="s">
        <v>19</v>
      </c>
      <c r="F1986" s="28">
        <v>2.0</v>
      </c>
      <c r="G1986" s="28">
        <v>120.0</v>
      </c>
      <c r="H1986" s="59">
        <v>240.0</v>
      </c>
      <c r="I1986" s="60" t="s">
        <v>11</v>
      </c>
    </row>
    <row r="1987">
      <c r="A1987" s="12" t="s">
        <v>80</v>
      </c>
      <c r="B1987" s="13" t="s">
        <v>123</v>
      </c>
      <c r="C1987" s="55">
        <v>45769.0</v>
      </c>
      <c r="D1987" s="35" t="s">
        <v>49</v>
      </c>
      <c r="E1987" s="25" t="s">
        <v>32</v>
      </c>
      <c r="F1987" s="26">
        <v>1.0</v>
      </c>
      <c r="G1987" s="26">
        <v>140.0</v>
      </c>
      <c r="H1987" s="56">
        <v>140.0</v>
      </c>
      <c r="I1987" s="57" t="s">
        <v>11</v>
      </c>
    </row>
    <row r="1988">
      <c r="A1988" s="5" t="s">
        <v>80</v>
      </c>
      <c r="B1988" s="6" t="s">
        <v>123</v>
      </c>
      <c r="C1988" s="58">
        <v>45769.0</v>
      </c>
      <c r="D1988" s="37" t="s">
        <v>49</v>
      </c>
      <c r="E1988" s="27" t="s">
        <v>13</v>
      </c>
      <c r="F1988" s="28">
        <v>1.0</v>
      </c>
      <c r="G1988" s="28">
        <v>120.0</v>
      </c>
      <c r="H1988" s="59">
        <v>120.0</v>
      </c>
      <c r="I1988" s="60" t="s">
        <v>11</v>
      </c>
    </row>
    <row r="1989">
      <c r="A1989" s="12" t="s">
        <v>80</v>
      </c>
      <c r="B1989" s="13" t="s">
        <v>124</v>
      </c>
      <c r="C1989" s="55">
        <v>45769.0</v>
      </c>
      <c r="D1989" s="35" t="s">
        <v>45</v>
      </c>
      <c r="E1989" s="25" t="s">
        <v>13</v>
      </c>
      <c r="F1989" s="26">
        <v>1.0</v>
      </c>
      <c r="G1989" s="26">
        <v>120.0</v>
      </c>
      <c r="H1989" s="56">
        <v>120.0</v>
      </c>
      <c r="I1989" s="57" t="s">
        <v>11</v>
      </c>
    </row>
    <row r="1990">
      <c r="A1990" s="5"/>
      <c r="B1990" s="6" t="s">
        <v>125</v>
      </c>
      <c r="C1990" s="58">
        <v>45769.0</v>
      </c>
      <c r="D1990" s="37" t="s">
        <v>126</v>
      </c>
      <c r="E1990" s="27" t="s">
        <v>32</v>
      </c>
      <c r="F1990" s="28">
        <v>1.0</v>
      </c>
      <c r="G1990" s="28">
        <v>140.0</v>
      </c>
      <c r="H1990" s="59">
        <v>140.0</v>
      </c>
      <c r="I1990" s="60" t="s">
        <v>16</v>
      </c>
    </row>
    <row r="1991">
      <c r="A1991" s="12"/>
      <c r="B1991" s="13" t="s">
        <v>125</v>
      </c>
      <c r="C1991" s="55">
        <v>45769.0</v>
      </c>
      <c r="D1991" s="35" t="s">
        <v>126</v>
      </c>
      <c r="E1991" s="25" t="s">
        <v>13</v>
      </c>
      <c r="F1991" s="26">
        <v>1.0</v>
      </c>
      <c r="G1991" s="26">
        <v>120.0</v>
      </c>
      <c r="H1991" s="56">
        <v>120.0</v>
      </c>
      <c r="I1991" s="57" t="s">
        <v>16</v>
      </c>
    </row>
    <row r="1992">
      <c r="A1992" s="5"/>
      <c r="B1992" s="6" t="s">
        <v>125</v>
      </c>
      <c r="C1992" s="58">
        <v>45769.0</v>
      </c>
      <c r="D1992" s="37" t="s">
        <v>126</v>
      </c>
      <c r="E1992" s="27" t="s">
        <v>70</v>
      </c>
      <c r="F1992" s="28">
        <v>1.0</v>
      </c>
      <c r="G1992" s="28">
        <v>100.0</v>
      </c>
      <c r="H1992" s="59">
        <v>100.0</v>
      </c>
      <c r="I1992" s="60" t="s">
        <v>16</v>
      </c>
    </row>
    <row r="1993">
      <c r="A1993" s="45" t="s">
        <v>90</v>
      </c>
      <c r="B1993" s="46" t="s">
        <v>127</v>
      </c>
      <c r="C1993" s="62">
        <v>45770.0</v>
      </c>
      <c r="D1993" s="63" t="s">
        <v>61</v>
      </c>
      <c r="E1993" s="25" t="s">
        <v>32</v>
      </c>
      <c r="F1993" s="64">
        <v>2.0</v>
      </c>
      <c r="G1993" s="64">
        <v>140.0</v>
      </c>
      <c r="H1993" s="65">
        <v>280.0</v>
      </c>
      <c r="I1993" s="66" t="s">
        <v>30</v>
      </c>
    </row>
    <row r="1994">
      <c r="A1994" s="41" t="s">
        <v>128</v>
      </c>
      <c r="B1994" s="42" t="s">
        <v>129</v>
      </c>
      <c r="C1994" s="67">
        <v>45770.0</v>
      </c>
      <c r="D1994" s="68" t="s">
        <v>43</v>
      </c>
      <c r="E1994" s="27" t="s">
        <v>10</v>
      </c>
      <c r="F1994" s="69">
        <v>1.0</v>
      </c>
      <c r="G1994" s="69">
        <v>120.0</v>
      </c>
      <c r="H1994" s="70">
        <v>120.0</v>
      </c>
      <c r="I1994" s="71" t="s">
        <v>30</v>
      </c>
    </row>
    <row r="1995">
      <c r="A1995" s="45" t="s">
        <v>128</v>
      </c>
      <c r="B1995" s="46" t="s">
        <v>129</v>
      </c>
      <c r="C1995" s="62">
        <v>45770.0</v>
      </c>
      <c r="D1995" s="63" t="s">
        <v>43</v>
      </c>
      <c r="E1995" s="25" t="s">
        <v>12</v>
      </c>
      <c r="F1995" s="64">
        <v>1.0</v>
      </c>
      <c r="G1995" s="64">
        <v>120.0</v>
      </c>
      <c r="H1995" s="65">
        <v>120.0</v>
      </c>
      <c r="I1995" s="66" t="s">
        <v>30</v>
      </c>
    </row>
    <row r="1996">
      <c r="A1996" s="41" t="s">
        <v>110</v>
      </c>
      <c r="B1996" s="42" t="s">
        <v>130</v>
      </c>
      <c r="C1996" s="67">
        <v>45770.0</v>
      </c>
      <c r="D1996" s="68" t="s">
        <v>36</v>
      </c>
      <c r="E1996" s="27" t="s">
        <v>10</v>
      </c>
      <c r="F1996" s="69">
        <v>2.0</v>
      </c>
      <c r="G1996" s="9">
        <v>100.0</v>
      </c>
      <c r="H1996" s="43">
        <f t="shared" ref="H1996:H1998" si="99">F1996*G1996</f>
        <v>200</v>
      </c>
      <c r="I1996" s="71" t="s">
        <v>16</v>
      </c>
    </row>
    <row r="1997">
      <c r="A1997" s="45" t="s">
        <v>110</v>
      </c>
      <c r="B1997" s="46" t="s">
        <v>130</v>
      </c>
      <c r="C1997" s="62">
        <v>45770.0</v>
      </c>
      <c r="D1997" s="63" t="s">
        <v>36</v>
      </c>
      <c r="E1997" s="25" t="s">
        <v>12</v>
      </c>
      <c r="F1997" s="64">
        <v>1.0</v>
      </c>
      <c r="G1997" s="16">
        <v>100.0</v>
      </c>
      <c r="H1997" s="47">
        <f t="shared" si="99"/>
        <v>100</v>
      </c>
      <c r="I1997" s="66" t="s">
        <v>16</v>
      </c>
    </row>
    <row r="1998">
      <c r="A1998" s="41" t="s">
        <v>110</v>
      </c>
      <c r="B1998" s="42" t="s">
        <v>130</v>
      </c>
      <c r="C1998" s="67">
        <v>45770.0</v>
      </c>
      <c r="D1998" s="68" t="s">
        <v>36</v>
      </c>
      <c r="E1998" s="27" t="s">
        <v>32</v>
      </c>
      <c r="F1998" s="69">
        <v>1.0</v>
      </c>
      <c r="G1998" s="9">
        <v>100.0</v>
      </c>
      <c r="H1998" s="43">
        <f t="shared" si="99"/>
        <v>100</v>
      </c>
      <c r="I1998" s="71" t="s">
        <v>16</v>
      </c>
    </row>
    <row r="1999">
      <c r="A1999" s="45" t="s">
        <v>99</v>
      </c>
      <c r="B1999" s="46" t="s">
        <v>131</v>
      </c>
      <c r="C1999" s="62">
        <v>45770.0</v>
      </c>
      <c r="D1999" s="63" t="s">
        <v>39</v>
      </c>
      <c r="E1999" s="25" t="s">
        <v>10</v>
      </c>
      <c r="F1999" s="64">
        <v>2.0</v>
      </c>
      <c r="G1999" s="64">
        <v>120.0</v>
      </c>
      <c r="H1999" s="65">
        <v>240.0</v>
      </c>
      <c r="I1999" s="66" t="s">
        <v>16</v>
      </c>
    </row>
    <row r="2000">
      <c r="A2000" s="41" t="s">
        <v>99</v>
      </c>
      <c r="B2000" s="42" t="s">
        <v>131</v>
      </c>
      <c r="C2000" s="67">
        <v>45770.0</v>
      </c>
      <c r="D2000" s="68" t="s">
        <v>39</v>
      </c>
      <c r="E2000" s="27" t="s">
        <v>12</v>
      </c>
      <c r="F2000" s="69">
        <v>2.0</v>
      </c>
      <c r="G2000" s="69">
        <v>120.0</v>
      </c>
      <c r="H2000" s="70">
        <v>240.0</v>
      </c>
      <c r="I2000" s="71" t="s">
        <v>16</v>
      </c>
    </row>
    <row r="2001">
      <c r="A2001" s="45" t="s">
        <v>99</v>
      </c>
      <c r="B2001" s="46" t="s">
        <v>131</v>
      </c>
      <c r="C2001" s="62">
        <v>45770.0</v>
      </c>
      <c r="D2001" s="63" t="s">
        <v>39</v>
      </c>
      <c r="E2001" s="25" t="s">
        <v>32</v>
      </c>
      <c r="F2001" s="64">
        <v>1.0</v>
      </c>
      <c r="G2001" s="64">
        <v>140.0</v>
      </c>
      <c r="H2001" s="65">
        <v>140.0</v>
      </c>
      <c r="I2001" s="66" t="s">
        <v>16</v>
      </c>
    </row>
    <row r="2002">
      <c r="A2002" s="41" t="s">
        <v>99</v>
      </c>
      <c r="B2002" s="42" t="s">
        <v>131</v>
      </c>
      <c r="C2002" s="67">
        <v>45770.0</v>
      </c>
      <c r="D2002" s="68" t="s">
        <v>39</v>
      </c>
      <c r="E2002" s="27" t="s">
        <v>13</v>
      </c>
      <c r="F2002" s="69">
        <v>2.0</v>
      </c>
      <c r="G2002" s="69">
        <v>120.0</v>
      </c>
      <c r="H2002" s="70">
        <v>240.0</v>
      </c>
      <c r="I2002" s="71" t="s">
        <v>16</v>
      </c>
    </row>
    <row r="2003">
      <c r="A2003" s="45" t="s">
        <v>110</v>
      </c>
      <c r="B2003" s="46" t="s">
        <v>132</v>
      </c>
      <c r="C2003" s="62">
        <v>45770.0</v>
      </c>
      <c r="D2003" s="63" t="s">
        <v>31</v>
      </c>
      <c r="E2003" s="25" t="s">
        <v>19</v>
      </c>
      <c r="F2003" s="64">
        <v>2.0</v>
      </c>
      <c r="G2003" s="64">
        <v>120.0</v>
      </c>
      <c r="H2003" s="65">
        <v>240.0</v>
      </c>
      <c r="I2003" s="66" t="s">
        <v>11</v>
      </c>
    </row>
    <row r="2004">
      <c r="A2004" s="41" t="s">
        <v>110</v>
      </c>
      <c r="B2004" s="42" t="s">
        <v>132</v>
      </c>
      <c r="C2004" s="67">
        <v>45770.0</v>
      </c>
      <c r="D2004" s="68" t="s">
        <v>31</v>
      </c>
      <c r="E2004" s="27" t="s">
        <v>70</v>
      </c>
      <c r="F2004" s="69">
        <v>1.0</v>
      </c>
      <c r="G2004" s="69">
        <v>100.0</v>
      </c>
      <c r="H2004" s="70">
        <v>100.0</v>
      </c>
      <c r="I2004" s="71" t="s">
        <v>11</v>
      </c>
    </row>
    <row r="2005">
      <c r="A2005" s="45" t="s">
        <v>110</v>
      </c>
      <c r="B2005" s="46" t="s">
        <v>133</v>
      </c>
      <c r="C2005" s="62">
        <v>45770.0</v>
      </c>
      <c r="D2005" s="63" t="s">
        <v>45</v>
      </c>
      <c r="E2005" s="25" t="s">
        <v>10</v>
      </c>
      <c r="F2005" s="64">
        <v>1.0</v>
      </c>
      <c r="G2005" s="64">
        <v>120.0</v>
      </c>
      <c r="H2005" s="65">
        <v>120.0</v>
      </c>
      <c r="I2005" s="66" t="s">
        <v>11</v>
      </c>
    </row>
    <row r="2006">
      <c r="A2006" s="41" t="s">
        <v>110</v>
      </c>
      <c r="B2006" s="42" t="s">
        <v>133</v>
      </c>
      <c r="C2006" s="67">
        <v>45770.0</v>
      </c>
      <c r="D2006" s="68" t="s">
        <v>45</v>
      </c>
      <c r="E2006" s="27" t="s">
        <v>12</v>
      </c>
      <c r="F2006" s="69">
        <v>1.0</v>
      </c>
      <c r="G2006" s="69">
        <v>120.0</v>
      </c>
      <c r="H2006" s="70">
        <v>120.0</v>
      </c>
      <c r="I2006" s="71" t="s">
        <v>11</v>
      </c>
    </row>
    <row r="2007">
      <c r="A2007" s="45" t="s">
        <v>110</v>
      </c>
      <c r="B2007" s="46" t="s">
        <v>133</v>
      </c>
      <c r="C2007" s="62">
        <v>45770.0</v>
      </c>
      <c r="D2007" s="63" t="s">
        <v>45</v>
      </c>
      <c r="E2007" s="25" t="s">
        <v>13</v>
      </c>
      <c r="F2007" s="64">
        <v>1.0</v>
      </c>
      <c r="G2007" s="64">
        <v>120.0</v>
      </c>
      <c r="H2007" s="65">
        <v>120.0</v>
      </c>
      <c r="I2007" s="66" t="s">
        <v>11</v>
      </c>
    </row>
    <row r="2008">
      <c r="A2008" s="41" t="s">
        <v>107</v>
      </c>
      <c r="B2008" s="42" t="s">
        <v>134</v>
      </c>
      <c r="C2008" s="67">
        <v>45770.0</v>
      </c>
      <c r="D2008" s="68" t="s">
        <v>21</v>
      </c>
      <c r="E2008" s="27" t="s">
        <v>63</v>
      </c>
      <c r="F2008" s="69">
        <v>0.5</v>
      </c>
      <c r="G2008" s="69">
        <v>240.0</v>
      </c>
      <c r="H2008" s="70">
        <v>120.0</v>
      </c>
      <c r="I2008" s="71" t="s">
        <v>11</v>
      </c>
    </row>
    <row r="2009">
      <c r="A2009" s="45" t="s">
        <v>110</v>
      </c>
      <c r="B2009" s="46" t="s">
        <v>135</v>
      </c>
      <c r="C2009" s="62">
        <v>45770.0</v>
      </c>
      <c r="D2009" s="63" t="s">
        <v>56</v>
      </c>
      <c r="E2009" s="25" t="s">
        <v>10</v>
      </c>
      <c r="F2009" s="64">
        <v>10.0</v>
      </c>
      <c r="G2009" s="64">
        <v>80.0</v>
      </c>
      <c r="H2009" s="65">
        <v>800.0</v>
      </c>
      <c r="I2009" s="66" t="s">
        <v>16</v>
      </c>
    </row>
    <row r="2010">
      <c r="A2010" s="41" t="s">
        <v>110</v>
      </c>
      <c r="B2010" s="42" t="s">
        <v>136</v>
      </c>
      <c r="C2010" s="67">
        <v>45772.0</v>
      </c>
      <c r="D2010" s="68" t="s">
        <v>52</v>
      </c>
      <c r="E2010" s="27" t="s">
        <v>10</v>
      </c>
      <c r="F2010" s="69">
        <v>1.0</v>
      </c>
      <c r="G2010" s="69">
        <v>120.0</v>
      </c>
      <c r="H2010" s="70">
        <v>120.0</v>
      </c>
      <c r="I2010" s="71" t="s">
        <v>11</v>
      </c>
    </row>
    <row r="2011">
      <c r="A2011" s="45" t="s">
        <v>110</v>
      </c>
      <c r="B2011" s="46" t="s">
        <v>136</v>
      </c>
      <c r="C2011" s="62">
        <v>45772.0</v>
      </c>
      <c r="D2011" s="63" t="s">
        <v>52</v>
      </c>
      <c r="E2011" s="25" t="s">
        <v>12</v>
      </c>
      <c r="F2011" s="64">
        <v>1.0</v>
      </c>
      <c r="G2011" s="64">
        <v>120.0</v>
      </c>
      <c r="H2011" s="65">
        <v>120.0</v>
      </c>
      <c r="I2011" s="66" t="s">
        <v>11</v>
      </c>
    </row>
    <row r="2012">
      <c r="A2012" s="41" t="s">
        <v>110</v>
      </c>
      <c r="B2012" s="42" t="s">
        <v>136</v>
      </c>
      <c r="C2012" s="67">
        <v>45772.0</v>
      </c>
      <c r="D2012" s="68" t="s">
        <v>52</v>
      </c>
      <c r="E2012" s="27" t="s">
        <v>32</v>
      </c>
      <c r="F2012" s="69">
        <v>1.0</v>
      </c>
      <c r="G2012" s="69">
        <v>140.0</v>
      </c>
      <c r="H2012" s="70">
        <v>140.0</v>
      </c>
      <c r="I2012" s="71" t="s">
        <v>11</v>
      </c>
    </row>
    <row r="2013">
      <c r="A2013" s="45" t="s">
        <v>110</v>
      </c>
      <c r="B2013" s="46" t="s">
        <v>136</v>
      </c>
      <c r="C2013" s="62">
        <v>45772.0</v>
      </c>
      <c r="D2013" s="63" t="s">
        <v>52</v>
      </c>
      <c r="E2013" s="25" t="s">
        <v>13</v>
      </c>
      <c r="F2013" s="64">
        <v>1.0</v>
      </c>
      <c r="G2013" s="64">
        <v>120.0</v>
      </c>
      <c r="H2013" s="65">
        <v>120.0</v>
      </c>
      <c r="I2013" s="66" t="s">
        <v>11</v>
      </c>
    </row>
    <row r="2014">
      <c r="A2014" s="41" t="s">
        <v>110</v>
      </c>
      <c r="B2014" s="42" t="s">
        <v>136</v>
      </c>
      <c r="C2014" s="67">
        <v>45772.0</v>
      </c>
      <c r="D2014" s="68" t="s">
        <v>52</v>
      </c>
      <c r="E2014" s="27" t="s">
        <v>38</v>
      </c>
      <c r="F2014" s="69">
        <v>1.0</v>
      </c>
      <c r="G2014" s="69">
        <v>120.0</v>
      </c>
      <c r="H2014" s="70">
        <v>120.0</v>
      </c>
      <c r="I2014" s="71" t="s">
        <v>11</v>
      </c>
    </row>
    <row r="2015">
      <c r="A2015" s="45" t="s">
        <v>110</v>
      </c>
      <c r="B2015" s="46" t="s">
        <v>136</v>
      </c>
      <c r="C2015" s="62">
        <v>45772.0</v>
      </c>
      <c r="D2015" s="63" t="s">
        <v>52</v>
      </c>
      <c r="E2015" s="25" t="s">
        <v>70</v>
      </c>
      <c r="F2015" s="64">
        <v>2.0</v>
      </c>
      <c r="G2015" s="64">
        <v>100.0</v>
      </c>
      <c r="H2015" s="65">
        <v>200.0</v>
      </c>
      <c r="I2015" s="66" t="s">
        <v>11</v>
      </c>
    </row>
    <row r="2016">
      <c r="A2016" s="41" t="s">
        <v>110</v>
      </c>
      <c r="B2016" s="42" t="s">
        <v>137</v>
      </c>
      <c r="C2016" s="67">
        <v>45772.0</v>
      </c>
      <c r="D2016" s="68" t="s">
        <v>23</v>
      </c>
      <c r="E2016" s="27" t="s">
        <v>19</v>
      </c>
      <c r="F2016" s="69">
        <v>1.0</v>
      </c>
      <c r="G2016" s="69">
        <v>100.0</v>
      </c>
      <c r="H2016" s="70">
        <v>100.0</v>
      </c>
      <c r="I2016" s="71" t="s">
        <v>16</v>
      </c>
    </row>
    <row r="2017">
      <c r="A2017" s="45" t="s">
        <v>110</v>
      </c>
      <c r="B2017" s="46" t="s">
        <v>137</v>
      </c>
      <c r="C2017" s="62">
        <v>45772.0</v>
      </c>
      <c r="D2017" s="63" t="s">
        <v>23</v>
      </c>
      <c r="E2017" s="25" t="s">
        <v>12</v>
      </c>
      <c r="F2017" s="64">
        <v>1.0</v>
      </c>
      <c r="G2017" s="64">
        <v>100.0</v>
      </c>
      <c r="H2017" s="65">
        <v>100.0</v>
      </c>
      <c r="I2017" s="66" t="s">
        <v>16</v>
      </c>
    </row>
    <row r="2018">
      <c r="A2018" s="41" t="s">
        <v>110</v>
      </c>
      <c r="B2018" s="42" t="s">
        <v>137</v>
      </c>
      <c r="C2018" s="67">
        <v>45772.0</v>
      </c>
      <c r="D2018" s="68" t="s">
        <v>23</v>
      </c>
      <c r="E2018" s="27" t="s">
        <v>32</v>
      </c>
      <c r="F2018" s="69">
        <v>1.0</v>
      </c>
      <c r="G2018" s="69">
        <v>100.0</v>
      </c>
      <c r="H2018" s="70">
        <v>100.0</v>
      </c>
      <c r="I2018" s="71" t="s">
        <v>16</v>
      </c>
    </row>
    <row r="2019">
      <c r="A2019" s="45" t="s">
        <v>138</v>
      </c>
      <c r="B2019" s="46" t="s">
        <v>139</v>
      </c>
      <c r="C2019" s="62">
        <v>45772.0</v>
      </c>
      <c r="D2019" s="63" t="s">
        <v>24</v>
      </c>
      <c r="E2019" s="25" t="s">
        <v>12</v>
      </c>
      <c r="F2019" s="64">
        <v>0.5</v>
      </c>
      <c r="G2019" s="64">
        <v>120.0</v>
      </c>
      <c r="H2019" s="65">
        <v>60.0</v>
      </c>
      <c r="I2019" s="66" t="s">
        <v>30</v>
      </c>
    </row>
    <row r="2020">
      <c r="A2020" s="41" t="s">
        <v>138</v>
      </c>
      <c r="B2020" s="42" t="s">
        <v>139</v>
      </c>
      <c r="C2020" s="67">
        <v>45772.0</v>
      </c>
      <c r="D2020" s="68" t="s">
        <v>24</v>
      </c>
      <c r="E2020" s="27" t="s">
        <v>32</v>
      </c>
      <c r="F2020" s="69">
        <v>1.0</v>
      </c>
      <c r="G2020" s="69">
        <v>140.0</v>
      </c>
      <c r="H2020" s="70">
        <v>140.0</v>
      </c>
      <c r="I2020" s="71" t="s">
        <v>30</v>
      </c>
    </row>
    <row r="2021">
      <c r="A2021" s="45" t="s">
        <v>138</v>
      </c>
      <c r="B2021" s="46" t="s">
        <v>139</v>
      </c>
      <c r="C2021" s="62">
        <v>45772.0</v>
      </c>
      <c r="D2021" s="63" t="s">
        <v>24</v>
      </c>
      <c r="E2021" s="25" t="s">
        <v>13</v>
      </c>
      <c r="F2021" s="64">
        <v>1.5</v>
      </c>
      <c r="G2021" s="64">
        <v>120.0</v>
      </c>
      <c r="H2021" s="65">
        <v>180.0</v>
      </c>
      <c r="I2021" s="66" t="s">
        <v>30</v>
      </c>
    </row>
    <row r="2022">
      <c r="A2022" s="41" t="s">
        <v>138</v>
      </c>
      <c r="B2022" s="42" t="s">
        <v>139</v>
      </c>
      <c r="C2022" s="67">
        <v>45772.0</v>
      </c>
      <c r="D2022" s="68" t="s">
        <v>24</v>
      </c>
      <c r="E2022" s="27" t="s">
        <v>70</v>
      </c>
      <c r="F2022" s="69">
        <v>1.0</v>
      </c>
      <c r="G2022" s="69">
        <v>100.0</v>
      </c>
      <c r="H2022" s="70">
        <v>100.0</v>
      </c>
      <c r="I2022" s="71" t="s">
        <v>30</v>
      </c>
    </row>
    <row r="2023">
      <c r="A2023" s="45" t="s">
        <v>73</v>
      </c>
      <c r="B2023" s="46" t="s">
        <v>140</v>
      </c>
      <c r="C2023" s="62">
        <v>45772.0</v>
      </c>
      <c r="D2023" s="63" t="s">
        <v>15</v>
      </c>
      <c r="E2023" s="25" t="s">
        <v>12</v>
      </c>
      <c r="F2023" s="64">
        <v>1.0</v>
      </c>
      <c r="G2023" s="64">
        <v>120.0</v>
      </c>
      <c r="H2023" s="65">
        <v>120.0</v>
      </c>
      <c r="I2023" s="66" t="s">
        <v>16</v>
      </c>
    </row>
    <row r="2024">
      <c r="A2024" s="41" t="s">
        <v>73</v>
      </c>
      <c r="B2024" s="42" t="s">
        <v>140</v>
      </c>
      <c r="C2024" s="67">
        <v>45772.0</v>
      </c>
      <c r="D2024" s="68" t="s">
        <v>15</v>
      </c>
      <c r="E2024" s="27" t="s">
        <v>32</v>
      </c>
      <c r="F2024" s="69">
        <v>1.0</v>
      </c>
      <c r="G2024" s="69">
        <v>140.0</v>
      </c>
      <c r="H2024" s="70">
        <v>140.0</v>
      </c>
      <c r="I2024" s="71" t="s">
        <v>16</v>
      </c>
    </row>
    <row r="2025">
      <c r="A2025" s="45" t="s">
        <v>73</v>
      </c>
      <c r="B2025" s="46" t="s">
        <v>140</v>
      </c>
      <c r="C2025" s="62">
        <v>45772.0</v>
      </c>
      <c r="D2025" s="63" t="s">
        <v>15</v>
      </c>
      <c r="E2025" s="25" t="s">
        <v>13</v>
      </c>
      <c r="F2025" s="64">
        <v>2.0</v>
      </c>
      <c r="G2025" s="64">
        <v>120.0</v>
      </c>
      <c r="H2025" s="65">
        <v>240.0</v>
      </c>
      <c r="I2025" s="66" t="s">
        <v>16</v>
      </c>
    </row>
    <row r="2026">
      <c r="A2026" s="41" t="s">
        <v>80</v>
      </c>
      <c r="B2026" s="42" t="s">
        <v>141</v>
      </c>
      <c r="C2026" s="67">
        <v>45772.0</v>
      </c>
      <c r="D2026" s="68" t="s">
        <v>31</v>
      </c>
      <c r="E2026" s="27" t="s">
        <v>10</v>
      </c>
      <c r="F2026" s="69">
        <v>1.0</v>
      </c>
      <c r="G2026" s="69">
        <v>120.0</v>
      </c>
      <c r="H2026" s="70">
        <v>120.0</v>
      </c>
      <c r="I2026" s="71" t="s">
        <v>11</v>
      </c>
    </row>
    <row r="2027">
      <c r="A2027" s="45" t="s">
        <v>80</v>
      </c>
      <c r="B2027" s="46" t="s">
        <v>141</v>
      </c>
      <c r="C2027" s="62">
        <v>45772.0</v>
      </c>
      <c r="D2027" s="63" t="s">
        <v>31</v>
      </c>
      <c r="E2027" s="25" t="s">
        <v>12</v>
      </c>
      <c r="F2027" s="64">
        <v>1.0</v>
      </c>
      <c r="G2027" s="64">
        <v>120.0</v>
      </c>
      <c r="H2027" s="65">
        <v>120.0</v>
      </c>
      <c r="I2027" s="66" t="s">
        <v>11</v>
      </c>
    </row>
    <row r="2028">
      <c r="A2028" s="41" t="s">
        <v>80</v>
      </c>
      <c r="B2028" s="42" t="s">
        <v>141</v>
      </c>
      <c r="C2028" s="67">
        <v>45772.0</v>
      </c>
      <c r="D2028" s="68" t="s">
        <v>31</v>
      </c>
      <c r="E2028" s="27" t="s">
        <v>19</v>
      </c>
      <c r="F2028" s="69">
        <v>2.0</v>
      </c>
      <c r="G2028" s="69">
        <v>120.0</v>
      </c>
      <c r="H2028" s="70">
        <v>240.0</v>
      </c>
      <c r="I2028" s="71" t="s">
        <v>11</v>
      </c>
    </row>
    <row r="2029">
      <c r="A2029" s="45" t="s">
        <v>80</v>
      </c>
      <c r="B2029" s="46" t="s">
        <v>141</v>
      </c>
      <c r="C2029" s="62">
        <v>45772.0</v>
      </c>
      <c r="D2029" s="63" t="s">
        <v>31</v>
      </c>
      <c r="E2029" s="25" t="s">
        <v>70</v>
      </c>
      <c r="F2029" s="64">
        <v>1.0</v>
      </c>
      <c r="G2029" s="64">
        <v>100.0</v>
      </c>
      <c r="H2029" s="65">
        <v>100.0</v>
      </c>
      <c r="I2029" s="66" t="s">
        <v>11</v>
      </c>
    </row>
    <row r="2030">
      <c r="A2030" s="41" t="s">
        <v>80</v>
      </c>
      <c r="B2030" s="42" t="s">
        <v>141</v>
      </c>
      <c r="C2030" s="67">
        <v>45772.0</v>
      </c>
      <c r="D2030" s="68" t="s">
        <v>47</v>
      </c>
      <c r="E2030" s="27" t="s">
        <v>10</v>
      </c>
      <c r="F2030" s="69">
        <v>1.0</v>
      </c>
      <c r="G2030" s="69">
        <v>120.0</v>
      </c>
      <c r="H2030" s="70">
        <v>120.0</v>
      </c>
      <c r="I2030" s="71" t="s">
        <v>11</v>
      </c>
    </row>
    <row r="2031">
      <c r="A2031" s="45" t="s">
        <v>80</v>
      </c>
      <c r="B2031" s="46" t="s">
        <v>141</v>
      </c>
      <c r="C2031" s="62">
        <v>45772.0</v>
      </c>
      <c r="D2031" s="63" t="s">
        <v>47</v>
      </c>
      <c r="E2031" s="25" t="s">
        <v>12</v>
      </c>
      <c r="F2031" s="64">
        <v>1.0</v>
      </c>
      <c r="G2031" s="64">
        <v>120.0</v>
      </c>
      <c r="H2031" s="65">
        <v>120.0</v>
      </c>
      <c r="I2031" s="66" t="s">
        <v>11</v>
      </c>
    </row>
    <row r="2032">
      <c r="A2032" s="41" t="s">
        <v>80</v>
      </c>
      <c r="B2032" s="42" t="s">
        <v>142</v>
      </c>
      <c r="C2032" s="67">
        <v>45772.0</v>
      </c>
      <c r="D2032" s="68" t="s">
        <v>49</v>
      </c>
      <c r="E2032" s="27" t="s">
        <v>12</v>
      </c>
      <c r="F2032" s="69">
        <v>1.0</v>
      </c>
      <c r="G2032" s="69">
        <v>120.0</v>
      </c>
      <c r="H2032" s="70">
        <v>120.0</v>
      </c>
      <c r="I2032" s="71" t="s">
        <v>11</v>
      </c>
    </row>
    <row r="2033">
      <c r="A2033" s="45" t="s">
        <v>107</v>
      </c>
      <c r="B2033" s="46" t="s">
        <v>143</v>
      </c>
      <c r="C2033" s="62">
        <v>45772.0</v>
      </c>
      <c r="D2033" s="63" t="s">
        <v>9</v>
      </c>
      <c r="E2033" s="25" t="s">
        <v>10</v>
      </c>
      <c r="F2033" s="64">
        <v>1.0</v>
      </c>
      <c r="G2033" s="64">
        <v>120.0</v>
      </c>
      <c r="H2033" s="65">
        <v>120.0</v>
      </c>
      <c r="I2033" s="66" t="s">
        <v>11</v>
      </c>
    </row>
    <row r="2034">
      <c r="A2034" s="41" t="s">
        <v>107</v>
      </c>
      <c r="B2034" s="42" t="s">
        <v>143</v>
      </c>
      <c r="C2034" s="67">
        <v>45772.0</v>
      </c>
      <c r="D2034" s="68" t="s">
        <v>9</v>
      </c>
      <c r="E2034" s="27" t="s">
        <v>12</v>
      </c>
      <c r="F2034" s="69">
        <v>1.0</v>
      </c>
      <c r="G2034" s="69">
        <v>120.0</v>
      </c>
      <c r="H2034" s="70">
        <v>120.0</v>
      </c>
      <c r="I2034" s="71" t="s">
        <v>11</v>
      </c>
    </row>
    <row r="2035">
      <c r="A2035" s="45" t="s">
        <v>107</v>
      </c>
      <c r="B2035" s="46" t="s">
        <v>143</v>
      </c>
      <c r="C2035" s="62">
        <v>45772.0</v>
      </c>
      <c r="D2035" s="63" t="s">
        <v>9</v>
      </c>
      <c r="E2035" s="25" t="s">
        <v>19</v>
      </c>
      <c r="F2035" s="64">
        <v>2.0</v>
      </c>
      <c r="G2035" s="64">
        <v>120.0</v>
      </c>
      <c r="H2035" s="65">
        <v>240.0</v>
      </c>
      <c r="I2035" s="66" t="s">
        <v>11</v>
      </c>
    </row>
    <row r="2036">
      <c r="A2036" s="41" t="s">
        <v>107</v>
      </c>
      <c r="B2036" s="42" t="s">
        <v>144</v>
      </c>
      <c r="C2036" s="67">
        <v>45772.0</v>
      </c>
      <c r="D2036" s="68" t="s">
        <v>14</v>
      </c>
      <c r="E2036" s="27" t="s">
        <v>10</v>
      </c>
      <c r="F2036" s="69">
        <v>0.5</v>
      </c>
      <c r="G2036" s="69">
        <v>120.0</v>
      </c>
      <c r="H2036" s="70">
        <v>60.0</v>
      </c>
      <c r="I2036" s="71" t="s">
        <v>11</v>
      </c>
    </row>
    <row r="2037">
      <c r="A2037" s="45" t="s">
        <v>107</v>
      </c>
      <c r="B2037" s="46" t="s">
        <v>144</v>
      </c>
      <c r="C2037" s="62">
        <v>45772.0</v>
      </c>
      <c r="D2037" s="63" t="s">
        <v>14</v>
      </c>
      <c r="E2037" s="25" t="s">
        <v>12</v>
      </c>
      <c r="F2037" s="64">
        <v>0.5</v>
      </c>
      <c r="G2037" s="64">
        <v>120.0</v>
      </c>
      <c r="H2037" s="65">
        <v>60.0</v>
      </c>
      <c r="I2037" s="66" t="s">
        <v>11</v>
      </c>
    </row>
    <row r="2038">
      <c r="A2038" s="41" t="s">
        <v>107</v>
      </c>
      <c r="B2038" s="42" t="s">
        <v>144</v>
      </c>
      <c r="C2038" s="67">
        <v>45772.0</v>
      </c>
      <c r="D2038" s="68" t="s">
        <v>14</v>
      </c>
      <c r="E2038" s="27" t="s">
        <v>13</v>
      </c>
      <c r="F2038" s="69">
        <v>0.5</v>
      </c>
      <c r="G2038" s="69">
        <v>120.0</v>
      </c>
      <c r="H2038" s="70">
        <v>60.0</v>
      </c>
      <c r="I2038" s="71" t="s">
        <v>11</v>
      </c>
    </row>
    <row r="2039">
      <c r="A2039" s="45" t="s">
        <v>99</v>
      </c>
      <c r="B2039" s="46" t="s">
        <v>145</v>
      </c>
      <c r="C2039" s="62">
        <v>45772.0</v>
      </c>
      <c r="D2039" s="63" t="s">
        <v>39</v>
      </c>
      <c r="E2039" s="25" t="s">
        <v>10</v>
      </c>
      <c r="F2039" s="64">
        <v>2.0</v>
      </c>
      <c r="G2039" s="64">
        <v>120.0</v>
      </c>
      <c r="H2039" s="65">
        <v>240.0</v>
      </c>
      <c r="I2039" s="66" t="s">
        <v>16</v>
      </c>
    </row>
    <row r="2040">
      <c r="A2040" s="41" t="s">
        <v>99</v>
      </c>
      <c r="B2040" s="42" t="s">
        <v>145</v>
      </c>
      <c r="C2040" s="67">
        <v>45772.0</v>
      </c>
      <c r="D2040" s="68" t="s">
        <v>39</v>
      </c>
      <c r="E2040" s="27" t="s">
        <v>12</v>
      </c>
      <c r="F2040" s="69">
        <v>2.0</v>
      </c>
      <c r="G2040" s="69">
        <v>120.0</v>
      </c>
      <c r="H2040" s="70">
        <v>240.0</v>
      </c>
      <c r="I2040" s="71" t="s">
        <v>16</v>
      </c>
    </row>
    <row r="2041">
      <c r="A2041" s="45" t="s">
        <v>99</v>
      </c>
      <c r="B2041" s="46" t="s">
        <v>145</v>
      </c>
      <c r="C2041" s="62">
        <v>45772.0</v>
      </c>
      <c r="D2041" s="63" t="s">
        <v>39</v>
      </c>
      <c r="E2041" s="25" t="s">
        <v>32</v>
      </c>
      <c r="F2041" s="64">
        <v>1.0</v>
      </c>
      <c r="G2041" s="64">
        <v>140.0</v>
      </c>
      <c r="H2041" s="65">
        <v>140.0</v>
      </c>
      <c r="I2041" s="66" t="s">
        <v>16</v>
      </c>
    </row>
    <row r="2042">
      <c r="A2042" s="41" t="s">
        <v>99</v>
      </c>
      <c r="B2042" s="42" t="s">
        <v>145</v>
      </c>
      <c r="C2042" s="67">
        <v>45772.0</v>
      </c>
      <c r="D2042" s="68" t="s">
        <v>39</v>
      </c>
      <c r="E2042" s="27" t="s">
        <v>13</v>
      </c>
      <c r="F2042" s="69">
        <v>1.0</v>
      </c>
      <c r="G2042" s="69">
        <v>120.0</v>
      </c>
      <c r="H2042" s="70">
        <v>120.0</v>
      </c>
      <c r="I2042" s="71" t="s">
        <v>16</v>
      </c>
    </row>
    <row r="2043">
      <c r="A2043" s="45" t="s">
        <v>110</v>
      </c>
      <c r="B2043" s="46" t="s">
        <v>146</v>
      </c>
      <c r="C2043" s="62">
        <v>45772.0</v>
      </c>
      <c r="D2043" s="63" t="s">
        <v>69</v>
      </c>
      <c r="E2043" s="25" t="s">
        <v>10</v>
      </c>
      <c r="F2043" s="64">
        <v>10.0</v>
      </c>
      <c r="G2043" s="64">
        <v>85.0</v>
      </c>
      <c r="H2043" s="65">
        <v>850.0</v>
      </c>
      <c r="I2043" s="66" t="s">
        <v>16</v>
      </c>
    </row>
    <row r="2044">
      <c r="A2044" s="41" t="s">
        <v>110</v>
      </c>
      <c r="B2044" s="42" t="s">
        <v>146</v>
      </c>
      <c r="C2044" s="67">
        <v>45772.0</v>
      </c>
      <c r="D2044" s="68" t="s">
        <v>69</v>
      </c>
      <c r="E2044" s="27" t="s">
        <v>12</v>
      </c>
      <c r="F2044" s="69">
        <v>10.0</v>
      </c>
      <c r="G2044" s="69">
        <v>85.0</v>
      </c>
      <c r="H2044" s="70">
        <v>850.0</v>
      </c>
      <c r="I2044" s="71" t="s">
        <v>16</v>
      </c>
    </row>
    <row r="2045">
      <c r="A2045" s="45" t="s">
        <v>110</v>
      </c>
      <c r="B2045" s="46" t="s">
        <v>147</v>
      </c>
      <c r="C2045" s="62">
        <v>45772.0</v>
      </c>
      <c r="D2045" s="63" t="s">
        <v>68</v>
      </c>
      <c r="E2045" s="25" t="s">
        <v>13</v>
      </c>
      <c r="F2045" s="64">
        <v>2.0</v>
      </c>
      <c r="G2045" s="64">
        <v>120.0</v>
      </c>
      <c r="H2045" s="65">
        <v>240.0</v>
      </c>
      <c r="I2045" s="66" t="s">
        <v>30</v>
      </c>
    </row>
    <row r="2046">
      <c r="A2046" s="41" t="s">
        <v>110</v>
      </c>
      <c r="B2046" s="42" t="s">
        <v>147</v>
      </c>
      <c r="C2046" s="67">
        <v>45772.0</v>
      </c>
      <c r="D2046" s="68" t="s">
        <v>68</v>
      </c>
      <c r="E2046" s="27" t="s">
        <v>70</v>
      </c>
      <c r="F2046" s="69">
        <v>2.0</v>
      </c>
      <c r="G2046" s="69">
        <v>100.0</v>
      </c>
      <c r="H2046" s="70">
        <v>200.0</v>
      </c>
      <c r="I2046" s="71" t="s">
        <v>30</v>
      </c>
    </row>
    <row r="2047">
      <c r="A2047" s="45" t="s">
        <v>83</v>
      </c>
      <c r="B2047" s="46" t="s">
        <v>148</v>
      </c>
      <c r="C2047" s="62">
        <v>45773.0</v>
      </c>
      <c r="D2047" s="63" t="s">
        <v>42</v>
      </c>
      <c r="E2047" s="25" t="s">
        <v>12</v>
      </c>
      <c r="F2047" s="64">
        <v>1.0</v>
      </c>
      <c r="G2047" s="64">
        <v>120.0</v>
      </c>
      <c r="H2047" s="65">
        <v>120.0</v>
      </c>
      <c r="I2047" s="66" t="s">
        <v>30</v>
      </c>
    </row>
    <row r="2048">
      <c r="A2048" s="41" t="s">
        <v>110</v>
      </c>
      <c r="B2048" s="42" t="s">
        <v>149</v>
      </c>
      <c r="C2048" s="67">
        <v>45773.0</v>
      </c>
      <c r="D2048" s="68" t="s">
        <v>23</v>
      </c>
      <c r="E2048" s="27" t="s">
        <v>12</v>
      </c>
      <c r="F2048" s="69">
        <v>1.35</v>
      </c>
      <c r="G2048" s="69">
        <v>100.0</v>
      </c>
      <c r="H2048" s="70">
        <v>135.0</v>
      </c>
      <c r="I2048" s="71" t="s">
        <v>16</v>
      </c>
    </row>
    <row r="2049">
      <c r="A2049" s="45" t="s">
        <v>110</v>
      </c>
      <c r="B2049" s="46" t="s">
        <v>149</v>
      </c>
      <c r="C2049" s="62">
        <v>45773.0</v>
      </c>
      <c r="D2049" s="63" t="s">
        <v>23</v>
      </c>
      <c r="E2049" s="25" t="s">
        <v>19</v>
      </c>
      <c r="F2049" s="64">
        <v>1.35</v>
      </c>
      <c r="G2049" s="64">
        <v>100.0</v>
      </c>
      <c r="H2049" s="65">
        <v>135.0</v>
      </c>
      <c r="I2049" s="66" t="s">
        <v>16</v>
      </c>
    </row>
    <row r="2050">
      <c r="A2050" s="41" t="s">
        <v>110</v>
      </c>
      <c r="B2050" s="42" t="s">
        <v>149</v>
      </c>
      <c r="C2050" s="67">
        <v>45773.0</v>
      </c>
      <c r="D2050" s="68" t="s">
        <v>23</v>
      </c>
      <c r="E2050" s="27" t="s">
        <v>32</v>
      </c>
      <c r="F2050" s="69">
        <v>1.3</v>
      </c>
      <c r="G2050" s="69">
        <v>100.0</v>
      </c>
      <c r="H2050" s="70">
        <v>130.0</v>
      </c>
      <c r="I2050" s="71" t="s">
        <v>16</v>
      </c>
    </row>
    <row r="2051">
      <c r="A2051" s="45" t="s">
        <v>150</v>
      </c>
      <c r="B2051" s="46" t="s">
        <v>151</v>
      </c>
      <c r="C2051" s="62">
        <v>45773.0</v>
      </c>
      <c r="D2051" s="63" t="s">
        <v>21</v>
      </c>
      <c r="E2051" s="25" t="s">
        <v>32</v>
      </c>
      <c r="F2051" s="64">
        <v>1.0</v>
      </c>
      <c r="G2051" s="64">
        <v>140.0</v>
      </c>
      <c r="H2051" s="65">
        <v>140.0</v>
      </c>
      <c r="I2051" s="66" t="s">
        <v>11</v>
      </c>
    </row>
    <row r="2052">
      <c r="A2052" s="41" t="s">
        <v>150</v>
      </c>
      <c r="B2052" s="42" t="s">
        <v>151</v>
      </c>
      <c r="C2052" s="67">
        <v>45773.0</v>
      </c>
      <c r="D2052" s="68" t="s">
        <v>21</v>
      </c>
      <c r="E2052" s="27" t="s">
        <v>70</v>
      </c>
      <c r="F2052" s="69">
        <v>1.0</v>
      </c>
      <c r="G2052" s="69">
        <v>100.0</v>
      </c>
      <c r="H2052" s="70">
        <v>100.0</v>
      </c>
      <c r="I2052" s="71" t="s">
        <v>11</v>
      </c>
    </row>
    <row r="2053">
      <c r="A2053" s="45" t="s">
        <v>150</v>
      </c>
      <c r="B2053" s="46" t="s">
        <v>152</v>
      </c>
      <c r="C2053" s="62">
        <v>45773.0</v>
      </c>
      <c r="D2053" s="63" t="s">
        <v>14</v>
      </c>
      <c r="E2053" s="25" t="s">
        <v>10</v>
      </c>
      <c r="F2053" s="64">
        <v>0.5</v>
      </c>
      <c r="G2053" s="64">
        <v>120.0</v>
      </c>
      <c r="H2053" s="65">
        <v>60.0</v>
      </c>
      <c r="I2053" s="66" t="s">
        <v>11</v>
      </c>
    </row>
    <row r="2054">
      <c r="A2054" s="41" t="s">
        <v>150</v>
      </c>
      <c r="B2054" s="42" t="s">
        <v>152</v>
      </c>
      <c r="C2054" s="67">
        <v>45773.0</v>
      </c>
      <c r="D2054" s="68" t="s">
        <v>14</v>
      </c>
      <c r="E2054" s="27" t="s">
        <v>12</v>
      </c>
      <c r="F2054" s="69">
        <v>0.5</v>
      </c>
      <c r="G2054" s="69">
        <v>120.0</v>
      </c>
      <c r="H2054" s="70">
        <v>60.0</v>
      </c>
      <c r="I2054" s="71" t="s">
        <v>11</v>
      </c>
    </row>
    <row r="2055">
      <c r="A2055" s="45" t="s">
        <v>150</v>
      </c>
      <c r="B2055" s="46" t="s">
        <v>152</v>
      </c>
      <c r="C2055" s="62">
        <v>45773.0</v>
      </c>
      <c r="D2055" s="63" t="s">
        <v>14</v>
      </c>
      <c r="E2055" s="25" t="s">
        <v>70</v>
      </c>
      <c r="F2055" s="64">
        <v>1.0</v>
      </c>
      <c r="G2055" s="64">
        <v>100.0</v>
      </c>
      <c r="H2055" s="65">
        <v>100.0</v>
      </c>
      <c r="I2055" s="66" t="s">
        <v>11</v>
      </c>
    </row>
    <row r="2056">
      <c r="A2056" s="41" t="s">
        <v>80</v>
      </c>
      <c r="B2056" s="42" t="s">
        <v>153</v>
      </c>
      <c r="C2056" s="67">
        <v>45773.0</v>
      </c>
      <c r="D2056" s="68" t="s">
        <v>31</v>
      </c>
      <c r="E2056" s="27" t="s">
        <v>70</v>
      </c>
      <c r="F2056" s="69">
        <v>1.0</v>
      </c>
      <c r="G2056" s="69">
        <v>100.0</v>
      </c>
      <c r="H2056" s="70">
        <v>100.0</v>
      </c>
      <c r="I2056" s="71" t="s">
        <v>11</v>
      </c>
    </row>
    <row r="2057">
      <c r="A2057" s="45" t="s">
        <v>80</v>
      </c>
      <c r="B2057" s="46" t="s">
        <v>154</v>
      </c>
      <c r="C2057" s="62">
        <v>45773.0</v>
      </c>
      <c r="D2057" s="63" t="s">
        <v>47</v>
      </c>
      <c r="E2057" s="25" t="s">
        <v>10</v>
      </c>
      <c r="F2057" s="64">
        <v>2.0</v>
      </c>
      <c r="G2057" s="64">
        <v>120.0</v>
      </c>
      <c r="H2057" s="65">
        <v>240.0</v>
      </c>
      <c r="I2057" s="66" t="s">
        <v>11</v>
      </c>
    </row>
    <row r="2058">
      <c r="A2058" s="41" t="s">
        <v>80</v>
      </c>
      <c r="B2058" s="42" t="s">
        <v>154</v>
      </c>
      <c r="C2058" s="67">
        <v>45773.0</v>
      </c>
      <c r="D2058" s="68" t="s">
        <v>47</v>
      </c>
      <c r="E2058" s="27" t="s">
        <v>12</v>
      </c>
      <c r="F2058" s="69">
        <v>2.0</v>
      </c>
      <c r="G2058" s="69">
        <v>120.0</v>
      </c>
      <c r="H2058" s="70">
        <v>240.0</v>
      </c>
      <c r="I2058" s="71" t="s">
        <v>11</v>
      </c>
    </row>
    <row r="2059">
      <c r="A2059" s="45" t="s">
        <v>80</v>
      </c>
      <c r="B2059" s="46" t="s">
        <v>154</v>
      </c>
      <c r="C2059" s="62">
        <v>45773.0</v>
      </c>
      <c r="D2059" s="63" t="s">
        <v>47</v>
      </c>
      <c r="E2059" s="25" t="s">
        <v>19</v>
      </c>
      <c r="F2059" s="64">
        <v>2.0</v>
      </c>
      <c r="G2059" s="64">
        <v>120.0</v>
      </c>
      <c r="H2059" s="65">
        <v>240.0</v>
      </c>
      <c r="I2059" s="66" t="s">
        <v>11</v>
      </c>
    </row>
    <row r="2060">
      <c r="A2060" s="41" t="s">
        <v>155</v>
      </c>
      <c r="B2060" s="42" t="s">
        <v>156</v>
      </c>
      <c r="C2060" s="67">
        <v>45774.0</v>
      </c>
      <c r="D2060" s="68" t="s">
        <v>64</v>
      </c>
      <c r="E2060" s="27" t="s">
        <v>10</v>
      </c>
      <c r="F2060" s="69">
        <v>0.5</v>
      </c>
      <c r="G2060" s="69">
        <v>120.0</v>
      </c>
      <c r="H2060" s="70">
        <v>60.0</v>
      </c>
      <c r="I2060" s="71" t="s">
        <v>16</v>
      </c>
    </row>
    <row r="2061">
      <c r="A2061" s="45" t="s">
        <v>155</v>
      </c>
      <c r="B2061" s="46" t="s">
        <v>156</v>
      </c>
      <c r="C2061" s="62">
        <v>45774.0</v>
      </c>
      <c r="D2061" s="63" t="s">
        <v>64</v>
      </c>
      <c r="E2061" s="25" t="s">
        <v>12</v>
      </c>
      <c r="F2061" s="64">
        <v>0.5</v>
      </c>
      <c r="G2061" s="64">
        <v>120.0</v>
      </c>
      <c r="H2061" s="65">
        <v>60.0</v>
      </c>
      <c r="I2061" s="66" t="s">
        <v>16</v>
      </c>
    </row>
    <row r="2062">
      <c r="A2062" s="41" t="s">
        <v>155</v>
      </c>
      <c r="B2062" s="42" t="s">
        <v>156</v>
      </c>
      <c r="C2062" s="67">
        <v>45774.0</v>
      </c>
      <c r="D2062" s="68" t="s">
        <v>64</v>
      </c>
      <c r="E2062" s="27" t="s">
        <v>70</v>
      </c>
      <c r="F2062" s="69">
        <v>0.5</v>
      </c>
      <c r="G2062" s="69">
        <v>100.0</v>
      </c>
      <c r="H2062" s="70">
        <v>50.0</v>
      </c>
      <c r="I2062" s="71" t="s">
        <v>16</v>
      </c>
    </row>
    <row r="2063">
      <c r="A2063" s="45" t="s">
        <v>90</v>
      </c>
      <c r="B2063" s="46" t="s">
        <v>157</v>
      </c>
      <c r="C2063" s="62">
        <v>45774.0</v>
      </c>
      <c r="D2063" s="63" t="s">
        <v>61</v>
      </c>
      <c r="E2063" s="25" t="s">
        <v>32</v>
      </c>
      <c r="F2063" s="64">
        <v>2.0</v>
      </c>
      <c r="G2063" s="64">
        <v>140.0</v>
      </c>
      <c r="H2063" s="65">
        <v>280.0</v>
      </c>
      <c r="I2063" s="66" t="s">
        <v>30</v>
      </c>
    </row>
    <row r="2064">
      <c r="A2064" s="41">
        <v>2.0</v>
      </c>
      <c r="B2064" s="42" t="s">
        <v>158</v>
      </c>
      <c r="C2064" s="67">
        <v>45774.0</v>
      </c>
      <c r="D2064" s="68" t="s">
        <v>26</v>
      </c>
      <c r="E2064" s="27" t="s">
        <v>10</v>
      </c>
      <c r="F2064" s="69">
        <v>1.0</v>
      </c>
      <c r="G2064" s="69">
        <v>120.0</v>
      </c>
      <c r="H2064" s="70">
        <v>120.0</v>
      </c>
      <c r="I2064" s="71" t="s">
        <v>16</v>
      </c>
    </row>
    <row r="2065">
      <c r="A2065" s="45">
        <v>2.0</v>
      </c>
      <c r="B2065" s="46" t="s">
        <v>158</v>
      </c>
      <c r="C2065" s="62">
        <v>45774.0</v>
      </c>
      <c r="D2065" s="63" t="s">
        <v>26</v>
      </c>
      <c r="E2065" s="25" t="s">
        <v>12</v>
      </c>
      <c r="F2065" s="64">
        <v>1.0</v>
      </c>
      <c r="G2065" s="64">
        <v>120.0</v>
      </c>
      <c r="H2065" s="65">
        <v>120.0</v>
      </c>
      <c r="I2065" s="66" t="s">
        <v>16</v>
      </c>
    </row>
    <row r="2066">
      <c r="A2066" s="41">
        <v>2.0</v>
      </c>
      <c r="B2066" s="42" t="s">
        <v>158</v>
      </c>
      <c r="C2066" s="67">
        <v>45774.0</v>
      </c>
      <c r="D2066" s="68" t="s">
        <v>26</v>
      </c>
      <c r="E2066" s="27" t="s">
        <v>32</v>
      </c>
      <c r="F2066" s="69">
        <v>1.0</v>
      </c>
      <c r="G2066" s="69">
        <v>140.0</v>
      </c>
      <c r="H2066" s="70">
        <v>140.0</v>
      </c>
      <c r="I2066" s="71" t="s">
        <v>16</v>
      </c>
    </row>
    <row r="2067">
      <c r="A2067" s="45">
        <v>2.0</v>
      </c>
      <c r="B2067" s="46" t="s">
        <v>158</v>
      </c>
      <c r="C2067" s="62">
        <v>45774.0</v>
      </c>
      <c r="D2067" s="63" t="s">
        <v>26</v>
      </c>
      <c r="E2067" s="25" t="s">
        <v>70</v>
      </c>
      <c r="F2067" s="64">
        <v>2.0</v>
      </c>
      <c r="G2067" s="64">
        <v>100.0</v>
      </c>
      <c r="H2067" s="65">
        <v>200.0</v>
      </c>
      <c r="I2067" s="66" t="s">
        <v>16</v>
      </c>
    </row>
    <row r="2068">
      <c r="A2068" s="41">
        <v>3.0</v>
      </c>
      <c r="B2068" s="42" t="s">
        <v>159</v>
      </c>
      <c r="C2068" s="67">
        <v>45774.0</v>
      </c>
      <c r="D2068" s="68" t="s">
        <v>25</v>
      </c>
      <c r="E2068" s="27" t="s">
        <v>13</v>
      </c>
      <c r="F2068" s="69">
        <v>1.5</v>
      </c>
      <c r="G2068" s="69">
        <v>120.0</v>
      </c>
      <c r="H2068" s="70">
        <v>180.0</v>
      </c>
      <c r="I2068" s="71" t="s">
        <v>30</v>
      </c>
    </row>
    <row r="2069">
      <c r="A2069" s="45">
        <v>4.0</v>
      </c>
      <c r="B2069" s="46" t="s">
        <v>160</v>
      </c>
      <c r="C2069" s="62">
        <v>45774.0</v>
      </c>
      <c r="D2069" s="63" t="s">
        <v>42</v>
      </c>
      <c r="E2069" s="25" t="s">
        <v>12</v>
      </c>
      <c r="F2069" s="64">
        <v>0.3</v>
      </c>
      <c r="G2069" s="64">
        <v>120.0</v>
      </c>
      <c r="H2069" s="65">
        <v>36.0</v>
      </c>
      <c r="I2069" s="66" t="s">
        <v>30</v>
      </c>
    </row>
    <row r="2070">
      <c r="A2070" s="41">
        <v>4.0</v>
      </c>
      <c r="B2070" s="42" t="s">
        <v>160</v>
      </c>
      <c r="C2070" s="67">
        <v>45774.0</v>
      </c>
      <c r="D2070" s="68" t="s">
        <v>42</v>
      </c>
      <c r="E2070" s="27" t="s">
        <v>19</v>
      </c>
      <c r="F2070" s="69">
        <v>1.0</v>
      </c>
      <c r="G2070" s="69">
        <v>120.0</v>
      </c>
      <c r="H2070" s="70">
        <v>120.0</v>
      </c>
      <c r="I2070" s="71" t="s">
        <v>30</v>
      </c>
    </row>
    <row r="2071">
      <c r="A2071" s="45">
        <v>5.0</v>
      </c>
      <c r="B2071" s="46" t="s">
        <v>161</v>
      </c>
      <c r="C2071" s="62">
        <v>45774.0</v>
      </c>
      <c r="D2071" s="63" t="s">
        <v>57</v>
      </c>
      <c r="E2071" s="25" t="s">
        <v>19</v>
      </c>
      <c r="F2071" s="64">
        <v>5.0</v>
      </c>
      <c r="G2071" s="64">
        <v>120.0</v>
      </c>
      <c r="H2071" s="65">
        <v>600.0</v>
      </c>
      <c r="I2071" s="66" t="s">
        <v>16</v>
      </c>
    </row>
    <row r="2072">
      <c r="A2072" s="41">
        <v>6.0</v>
      </c>
      <c r="B2072" s="42" t="s">
        <v>162</v>
      </c>
      <c r="C2072" s="67">
        <v>45774.0</v>
      </c>
      <c r="D2072" s="68" t="s">
        <v>21</v>
      </c>
      <c r="E2072" s="27" t="s">
        <v>13</v>
      </c>
      <c r="F2072" s="69">
        <v>1.0</v>
      </c>
      <c r="G2072" s="69">
        <v>120.0</v>
      </c>
      <c r="H2072" s="70">
        <v>120.0</v>
      </c>
      <c r="I2072" s="71" t="s">
        <v>11</v>
      </c>
    </row>
    <row r="2073">
      <c r="A2073" s="45">
        <v>7.0</v>
      </c>
      <c r="B2073" s="46" t="s">
        <v>163</v>
      </c>
      <c r="C2073" s="62">
        <v>45774.0</v>
      </c>
      <c r="D2073" s="63" t="s">
        <v>31</v>
      </c>
      <c r="E2073" s="25" t="s">
        <v>10</v>
      </c>
      <c r="F2073" s="64">
        <v>1.0</v>
      </c>
      <c r="G2073" s="64">
        <v>120.0</v>
      </c>
      <c r="H2073" s="65">
        <v>120.0</v>
      </c>
      <c r="I2073" s="66" t="s">
        <v>11</v>
      </c>
    </row>
    <row r="2074">
      <c r="A2074" s="41">
        <v>7.0</v>
      </c>
      <c r="B2074" s="42" t="s">
        <v>163</v>
      </c>
      <c r="C2074" s="67">
        <v>45774.0</v>
      </c>
      <c r="D2074" s="68" t="s">
        <v>31</v>
      </c>
      <c r="E2074" s="27" t="s">
        <v>12</v>
      </c>
      <c r="F2074" s="69">
        <v>1.0</v>
      </c>
      <c r="G2074" s="69">
        <v>120.0</v>
      </c>
      <c r="H2074" s="70">
        <v>120.0</v>
      </c>
      <c r="I2074" s="71" t="s">
        <v>11</v>
      </c>
    </row>
    <row r="2075">
      <c r="A2075" s="45">
        <v>7.0</v>
      </c>
      <c r="B2075" s="46" t="s">
        <v>163</v>
      </c>
      <c r="C2075" s="62">
        <v>45774.0</v>
      </c>
      <c r="D2075" s="63" t="s">
        <v>31</v>
      </c>
      <c r="E2075" s="25" t="s">
        <v>19</v>
      </c>
      <c r="F2075" s="64">
        <v>4.0</v>
      </c>
      <c r="G2075" s="64">
        <v>120.0</v>
      </c>
      <c r="H2075" s="65">
        <v>480.0</v>
      </c>
      <c r="I2075" s="66" t="s">
        <v>11</v>
      </c>
    </row>
    <row r="2076">
      <c r="A2076" s="41">
        <v>7.0</v>
      </c>
      <c r="B2076" s="42" t="s">
        <v>163</v>
      </c>
      <c r="C2076" s="67">
        <v>45774.0</v>
      </c>
      <c r="D2076" s="68" t="s">
        <v>31</v>
      </c>
      <c r="E2076" s="27" t="s">
        <v>70</v>
      </c>
      <c r="F2076" s="69">
        <v>1.0</v>
      </c>
      <c r="G2076" s="69">
        <v>100.0</v>
      </c>
      <c r="H2076" s="70">
        <v>100.0</v>
      </c>
      <c r="I2076" s="71" t="s">
        <v>11</v>
      </c>
    </row>
    <row r="2077">
      <c r="A2077" s="45">
        <v>8.0</v>
      </c>
      <c r="B2077" s="46" t="s">
        <v>164</v>
      </c>
      <c r="C2077" s="62">
        <v>45774.0</v>
      </c>
      <c r="D2077" s="63" t="s">
        <v>45</v>
      </c>
      <c r="E2077" s="25" t="s">
        <v>10</v>
      </c>
      <c r="F2077" s="64">
        <v>1.0</v>
      </c>
      <c r="G2077" s="64">
        <v>120.0</v>
      </c>
      <c r="H2077" s="65">
        <v>120.0</v>
      </c>
      <c r="I2077" s="66" t="s">
        <v>11</v>
      </c>
    </row>
    <row r="2078">
      <c r="A2078" s="41">
        <v>8.0</v>
      </c>
      <c r="B2078" s="42" t="s">
        <v>164</v>
      </c>
      <c r="C2078" s="67">
        <v>45774.0</v>
      </c>
      <c r="D2078" s="68" t="s">
        <v>45</v>
      </c>
      <c r="E2078" s="27" t="s">
        <v>12</v>
      </c>
      <c r="F2078" s="69">
        <v>1.0</v>
      </c>
      <c r="G2078" s="69">
        <v>120.0</v>
      </c>
      <c r="H2078" s="70">
        <v>120.0</v>
      </c>
      <c r="I2078" s="71" t="s">
        <v>11</v>
      </c>
    </row>
    <row r="2079">
      <c r="A2079" s="45">
        <v>8.0</v>
      </c>
      <c r="B2079" s="46" t="s">
        <v>164</v>
      </c>
      <c r="C2079" s="62">
        <v>45774.0</v>
      </c>
      <c r="D2079" s="63" t="s">
        <v>45</v>
      </c>
      <c r="E2079" s="25" t="s">
        <v>70</v>
      </c>
      <c r="F2079" s="64">
        <v>0.5</v>
      </c>
      <c r="G2079" s="64">
        <v>100.0</v>
      </c>
      <c r="H2079" s="65">
        <v>50.0</v>
      </c>
      <c r="I2079" s="66" t="s">
        <v>11</v>
      </c>
    </row>
    <row r="2080">
      <c r="A2080" s="41">
        <v>9.0</v>
      </c>
      <c r="B2080" s="42" t="s">
        <v>165</v>
      </c>
      <c r="C2080" s="67">
        <v>45774.0</v>
      </c>
      <c r="D2080" s="68" t="s">
        <v>36</v>
      </c>
      <c r="E2080" s="27" t="s">
        <v>10</v>
      </c>
      <c r="F2080" s="69">
        <v>2.0</v>
      </c>
      <c r="G2080" s="9">
        <v>100.0</v>
      </c>
      <c r="H2080" s="43">
        <f t="shared" ref="H2080:H2082" si="100">F2080*G2080</f>
        <v>200</v>
      </c>
      <c r="I2080" s="71" t="s">
        <v>16</v>
      </c>
    </row>
    <row r="2081">
      <c r="A2081" s="45">
        <v>9.0</v>
      </c>
      <c r="B2081" s="46" t="s">
        <v>165</v>
      </c>
      <c r="C2081" s="62">
        <v>45774.0</v>
      </c>
      <c r="D2081" s="63" t="s">
        <v>36</v>
      </c>
      <c r="E2081" s="25" t="s">
        <v>12</v>
      </c>
      <c r="F2081" s="64">
        <v>1.0</v>
      </c>
      <c r="G2081" s="16">
        <v>100.0</v>
      </c>
      <c r="H2081" s="47">
        <f t="shared" si="100"/>
        <v>100</v>
      </c>
      <c r="I2081" s="66" t="s">
        <v>16</v>
      </c>
    </row>
    <row r="2082">
      <c r="A2082" s="41">
        <v>9.0</v>
      </c>
      <c r="B2082" s="42" t="s">
        <v>165</v>
      </c>
      <c r="C2082" s="67">
        <v>45774.0</v>
      </c>
      <c r="D2082" s="68" t="s">
        <v>36</v>
      </c>
      <c r="E2082" s="27" t="s">
        <v>32</v>
      </c>
      <c r="F2082" s="69">
        <v>1.0</v>
      </c>
      <c r="G2082" s="9">
        <v>100.0</v>
      </c>
      <c r="H2082" s="43">
        <f t="shared" si="100"/>
        <v>100</v>
      </c>
      <c r="I2082" s="71" t="s">
        <v>16</v>
      </c>
    </row>
    <row r="2083">
      <c r="A2083" s="45" t="s">
        <v>114</v>
      </c>
      <c r="B2083" s="46" t="s">
        <v>166</v>
      </c>
      <c r="C2083" s="62">
        <v>45776.0</v>
      </c>
      <c r="D2083" s="63" t="s">
        <v>29</v>
      </c>
      <c r="E2083" s="25" t="s">
        <v>12</v>
      </c>
      <c r="F2083" s="64">
        <v>1.0</v>
      </c>
      <c r="G2083" s="64">
        <v>120.0</v>
      </c>
      <c r="H2083" s="65">
        <v>120.0</v>
      </c>
      <c r="I2083" s="66" t="s">
        <v>30</v>
      </c>
    </row>
    <row r="2084">
      <c r="A2084" s="41" t="s">
        <v>114</v>
      </c>
      <c r="B2084" s="42" t="s">
        <v>166</v>
      </c>
      <c r="C2084" s="67">
        <v>45776.0</v>
      </c>
      <c r="D2084" s="68" t="s">
        <v>29</v>
      </c>
      <c r="E2084" s="27" t="s">
        <v>13</v>
      </c>
      <c r="F2084" s="69">
        <v>1.5</v>
      </c>
      <c r="G2084" s="69">
        <v>120.0</v>
      </c>
      <c r="H2084" s="70">
        <v>180.0</v>
      </c>
      <c r="I2084" s="71" t="s">
        <v>30</v>
      </c>
    </row>
    <row r="2085">
      <c r="A2085" s="45">
        <v>10.0</v>
      </c>
      <c r="B2085" s="46" t="s">
        <v>167</v>
      </c>
      <c r="C2085" s="62">
        <v>45776.0</v>
      </c>
      <c r="D2085" s="63" t="s">
        <v>59</v>
      </c>
      <c r="E2085" s="25" t="s">
        <v>10</v>
      </c>
      <c r="F2085" s="64">
        <v>0.2</v>
      </c>
      <c r="G2085" s="64">
        <v>120.0</v>
      </c>
      <c r="H2085" s="65">
        <v>24.0</v>
      </c>
      <c r="I2085" s="66" t="s">
        <v>16</v>
      </c>
    </row>
    <row r="2086">
      <c r="A2086" s="41">
        <v>10.0</v>
      </c>
      <c r="B2086" s="42" t="s">
        <v>167</v>
      </c>
      <c r="C2086" s="67">
        <v>45776.0</v>
      </c>
      <c r="D2086" s="68" t="s">
        <v>59</v>
      </c>
      <c r="E2086" s="27" t="s">
        <v>12</v>
      </c>
      <c r="F2086" s="69">
        <v>0.2</v>
      </c>
      <c r="G2086" s="69">
        <v>120.0</v>
      </c>
      <c r="H2086" s="70">
        <v>24.0</v>
      </c>
      <c r="I2086" s="71" t="s">
        <v>16</v>
      </c>
    </row>
    <row r="2087">
      <c r="A2087" s="45">
        <v>10.0</v>
      </c>
      <c r="B2087" s="46" t="s">
        <v>167</v>
      </c>
      <c r="C2087" s="62">
        <v>45776.0</v>
      </c>
      <c r="D2087" s="63" t="s">
        <v>59</v>
      </c>
      <c r="E2087" s="25" t="s">
        <v>19</v>
      </c>
      <c r="F2087" s="64">
        <v>0.1</v>
      </c>
      <c r="G2087" s="64">
        <v>120.0</v>
      </c>
      <c r="H2087" s="65">
        <v>12.0</v>
      </c>
      <c r="I2087" s="66" t="s">
        <v>16</v>
      </c>
    </row>
    <row r="2088">
      <c r="A2088" s="41">
        <v>10.0</v>
      </c>
      <c r="B2088" s="42" t="s">
        <v>167</v>
      </c>
      <c r="C2088" s="67">
        <v>45776.0</v>
      </c>
      <c r="D2088" s="68" t="s">
        <v>59</v>
      </c>
      <c r="E2088" s="27" t="s">
        <v>70</v>
      </c>
      <c r="F2088" s="69">
        <v>0.3</v>
      </c>
      <c r="G2088" s="69">
        <v>100.0</v>
      </c>
      <c r="H2088" s="70">
        <v>30.0</v>
      </c>
      <c r="I2088" s="71" t="s">
        <v>16</v>
      </c>
    </row>
    <row r="2089">
      <c r="A2089" s="45">
        <v>11.0</v>
      </c>
      <c r="B2089" s="46" t="s">
        <v>168</v>
      </c>
      <c r="C2089" s="62">
        <v>45776.0</v>
      </c>
      <c r="D2089" s="63" t="s">
        <v>169</v>
      </c>
      <c r="E2089" s="25" t="s">
        <v>10</v>
      </c>
      <c r="F2089" s="64">
        <v>3.0</v>
      </c>
      <c r="G2089" s="64">
        <v>85.0</v>
      </c>
      <c r="H2089" s="65">
        <v>255.0</v>
      </c>
      <c r="I2089" s="66" t="s">
        <v>30</v>
      </c>
    </row>
    <row r="2090">
      <c r="A2090" s="41">
        <v>12.0</v>
      </c>
      <c r="B2090" s="42" t="s">
        <v>170</v>
      </c>
      <c r="C2090" s="67">
        <v>45776.0</v>
      </c>
      <c r="D2090" s="68" t="s">
        <v>27</v>
      </c>
      <c r="E2090" s="27" t="s">
        <v>12</v>
      </c>
      <c r="F2090" s="69">
        <v>1.0</v>
      </c>
      <c r="G2090" s="69">
        <v>120.0</v>
      </c>
      <c r="H2090" s="70">
        <v>120.0</v>
      </c>
      <c r="I2090" s="71" t="s">
        <v>16</v>
      </c>
    </row>
    <row r="2091">
      <c r="A2091" s="45">
        <v>12.0</v>
      </c>
      <c r="B2091" s="46" t="s">
        <v>170</v>
      </c>
      <c r="C2091" s="62">
        <v>45776.0</v>
      </c>
      <c r="D2091" s="63" t="s">
        <v>27</v>
      </c>
      <c r="E2091" s="25" t="s">
        <v>70</v>
      </c>
      <c r="F2091" s="64">
        <v>1.0</v>
      </c>
      <c r="G2091" s="64">
        <v>100.0</v>
      </c>
      <c r="H2091" s="65">
        <v>100.0</v>
      </c>
      <c r="I2091" s="66" t="s">
        <v>16</v>
      </c>
    </row>
    <row r="2092">
      <c r="A2092" s="41">
        <v>12.0</v>
      </c>
      <c r="B2092" s="42" t="s">
        <v>170</v>
      </c>
      <c r="C2092" s="67">
        <v>45776.0</v>
      </c>
      <c r="D2092" s="68" t="s">
        <v>27</v>
      </c>
      <c r="E2092" s="27" t="s">
        <v>63</v>
      </c>
      <c r="F2092" s="69">
        <v>0.3</v>
      </c>
      <c r="G2092" s="69">
        <v>240.0</v>
      </c>
      <c r="H2092" s="70">
        <v>72.0</v>
      </c>
      <c r="I2092" s="71" t="s">
        <v>16</v>
      </c>
    </row>
    <row r="2093">
      <c r="A2093" s="45">
        <v>13.0</v>
      </c>
      <c r="B2093" s="46" t="s">
        <v>171</v>
      </c>
      <c r="C2093" s="62">
        <v>45776.0</v>
      </c>
      <c r="D2093" s="63" t="s">
        <v>41</v>
      </c>
      <c r="E2093" s="25" t="s">
        <v>10</v>
      </c>
      <c r="F2093" s="64">
        <v>1.0</v>
      </c>
      <c r="G2093" s="64">
        <v>120.0</v>
      </c>
      <c r="H2093" s="65">
        <v>120.0</v>
      </c>
      <c r="I2093" s="66" t="s">
        <v>30</v>
      </c>
    </row>
    <row r="2094">
      <c r="A2094" s="41">
        <v>14.0</v>
      </c>
      <c r="B2094" s="42" t="s">
        <v>172</v>
      </c>
      <c r="C2094" s="67">
        <v>45776.0</v>
      </c>
      <c r="D2094" s="68" t="s">
        <v>173</v>
      </c>
      <c r="E2094" s="27" t="s">
        <v>10</v>
      </c>
      <c r="F2094" s="69">
        <v>2.0</v>
      </c>
      <c r="G2094" s="69">
        <v>120.0</v>
      </c>
      <c r="H2094" s="70">
        <v>240.0</v>
      </c>
      <c r="I2094" s="71" t="s">
        <v>16</v>
      </c>
    </row>
    <row r="2095">
      <c r="A2095" s="45">
        <v>15.0</v>
      </c>
      <c r="B2095" s="46" t="s">
        <v>174</v>
      </c>
      <c r="C2095" s="62">
        <v>45776.0</v>
      </c>
      <c r="D2095" s="63" t="s">
        <v>57</v>
      </c>
      <c r="E2095" s="25" t="s">
        <v>19</v>
      </c>
      <c r="F2095" s="64">
        <v>5.0</v>
      </c>
      <c r="G2095" s="64">
        <v>120.0</v>
      </c>
      <c r="H2095" s="65">
        <v>600.0</v>
      </c>
      <c r="I2095" s="66" t="s">
        <v>16</v>
      </c>
    </row>
    <row r="2096">
      <c r="A2096" s="41">
        <v>16.0</v>
      </c>
      <c r="B2096" s="42" t="s">
        <v>175</v>
      </c>
      <c r="C2096" s="67">
        <v>45776.0</v>
      </c>
      <c r="D2096" s="68" t="s">
        <v>25</v>
      </c>
      <c r="E2096" s="27" t="s">
        <v>13</v>
      </c>
      <c r="F2096" s="69">
        <v>1.0</v>
      </c>
      <c r="G2096" s="69">
        <v>120.0</v>
      </c>
      <c r="H2096" s="70">
        <v>120.0</v>
      </c>
      <c r="I2096" s="71" t="s">
        <v>30</v>
      </c>
    </row>
    <row r="2097">
      <c r="A2097" s="45">
        <v>17.0</v>
      </c>
      <c r="B2097" s="46" t="s">
        <v>176</v>
      </c>
      <c r="C2097" s="62">
        <v>45776.0</v>
      </c>
      <c r="D2097" s="63" t="s">
        <v>21</v>
      </c>
      <c r="E2097" s="25" t="s">
        <v>19</v>
      </c>
      <c r="F2097" s="64">
        <v>2.0</v>
      </c>
      <c r="G2097" s="64">
        <v>120.0</v>
      </c>
      <c r="H2097" s="65">
        <v>240.0</v>
      </c>
      <c r="I2097" s="66" t="s">
        <v>11</v>
      </c>
    </row>
    <row r="2098">
      <c r="A2098" s="41">
        <v>18.0</v>
      </c>
      <c r="B2098" s="42" t="s">
        <v>177</v>
      </c>
      <c r="C2098" s="67">
        <v>45776.0</v>
      </c>
      <c r="D2098" s="68" t="s">
        <v>47</v>
      </c>
      <c r="E2098" s="27" t="s">
        <v>10</v>
      </c>
      <c r="F2098" s="69">
        <v>1.0</v>
      </c>
      <c r="G2098" s="69">
        <v>120.0</v>
      </c>
      <c r="H2098" s="70">
        <v>120.0</v>
      </c>
      <c r="I2098" s="71" t="s">
        <v>11</v>
      </c>
    </row>
    <row r="2099">
      <c r="A2099" s="45">
        <v>18.0</v>
      </c>
      <c r="B2099" s="46" t="s">
        <v>177</v>
      </c>
      <c r="C2099" s="62">
        <v>45776.0</v>
      </c>
      <c r="D2099" s="63" t="s">
        <v>47</v>
      </c>
      <c r="E2099" s="25" t="s">
        <v>12</v>
      </c>
      <c r="F2099" s="64">
        <v>1.0</v>
      </c>
      <c r="G2099" s="64">
        <v>120.0</v>
      </c>
      <c r="H2099" s="65">
        <v>120.0</v>
      </c>
      <c r="I2099" s="66" t="s">
        <v>11</v>
      </c>
    </row>
    <row r="2100">
      <c r="A2100" s="41">
        <v>18.0</v>
      </c>
      <c r="B2100" s="42" t="s">
        <v>177</v>
      </c>
      <c r="C2100" s="67">
        <v>45776.0</v>
      </c>
      <c r="D2100" s="68" t="s">
        <v>47</v>
      </c>
      <c r="E2100" s="27" t="s">
        <v>13</v>
      </c>
      <c r="F2100" s="69">
        <v>1.0</v>
      </c>
      <c r="G2100" s="69">
        <v>120.0</v>
      </c>
      <c r="H2100" s="70">
        <v>120.0</v>
      </c>
      <c r="I2100" s="71" t="s">
        <v>11</v>
      </c>
    </row>
    <row r="2101">
      <c r="A2101" s="45">
        <v>19.0</v>
      </c>
      <c r="B2101" s="46" t="s">
        <v>178</v>
      </c>
      <c r="C2101" s="62">
        <v>45776.0</v>
      </c>
      <c r="D2101" s="63" t="s">
        <v>31</v>
      </c>
      <c r="E2101" s="25" t="s">
        <v>10</v>
      </c>
      <c r="F2101" s="64">
        <v>1.0</v>
      </c>
      <c r="G2101" s="64">
        <v>120.0</v>
      </c>
      <c r="H2101" s="65">
        <v>120.0</v>
      </c>
      <c r="I2101" s="66" t="s">
        <v>11</v>
      </c>
    </row>
    <row r="2102">
      <c r="A2102" s="41">
        <v>19.0</v>
      </c>
      <c r="B2102" s="42" t="s">
        <v>178</v>
      </c>
      <c r="C2102" s="67">
        <v>45776.0</v>
      </c>
      <c r="D2102" s="68" t="s">
        <v>31</v>
      </c>
      <c r="E2102" s="27" t="s">
        <v>12</v>
      </c>
      <c r="F2102" s="69">
        <v>1.0</v>
      </c>
      <c r="G2102" s="69">
        <v>120.0</v>
      </c>
      <c r="H2102" s="70">
        <v>120.0</v>
      </c>
      <c r="I2102" s="71" t="s">
        <v>11</v>
      </c>
    </row>
    <row r="2103">
      <c r="A2103" s="45">
        <v>19.0</v>
      </c>
      <c r="B2103" s="46" t="s">
        <v>178</v>
      </c>
      <c r="C2103" s="62">
        <v>45776.0</v>
      </c>
      <c r="D2103" s="63" t="s">
        <v>31</v>
      </c>
      <c r="E2103" s="25" t="s">
        <v>19</v>
      </c>
      <c r="F2103" s="64">
        <v>2.0</v>
      </c>
      <c r="G2103" s="64">
        <v>120.0</v>
      </c>
      <c r="H2103" s="65">
        <v>240.0</v>
      </c>
      <c r="I2103" s="66" t="s">
        <v>11</v>
      </c>
    </row>
    <row r="2104">
      <c r="A2104" s="41">
        <v>20.0</v>
      </c>
      <c r="B2104" s="42" t="s">
        <v>179</v>
      </c>
      <c r="C2104" s="67">
        <v>45776.0</v>
      </c>
      <c r="D2104" s="68" t="s">
        <v>52</v>
      </c>
      <c r="E2104" s="27" t="s">
        <v>10</v>
      </c>
      <c r="F2104" s="69">
        <v>1.0</v>
      </c>
      <c r="G2104" s="69">
        <v>120.0</v>
      </c>
      <c r="H2104" s="70">
        <v>120.0</v>
      </c>
      <c r="I2104" s="71" t="s">
        <v>11</v>
      </c>
    </row>
    <row r="2105">
      <c r="A2105" s="45">
        <v>20.0</v>
      </c>
      <c r="B2105" s="46" t="s">
        <v>179</v>
      </c>
      <c r="C2105" s="62">
        <v>45776.0</v>
      </c>
      <c r="D2105" s="63" t="s">
        <v>52</v>
      </c>
      <c r="E2105" s="25" t="s">
        <v>12</v>
      </c>
      <c r="F2105" s="64">
        <v>1.0</v>
      </c>
      <c r="G2105" s="64">
        <v>120.0</v>
      </c>
      <c r="H2105" s="65">
        <v>120.0</v>
      </c>
      <c r="I2105" s="66" t="s">
        <v>11</v>
      </c>
    </row>
    <row r="2106">
      <c r="A2106" s="41">
        <v>20.0</v>
      </c>
      <c r="B2106" s="42" t="s">
        <v>179</v>
      </c>
      <c r="C2106" s="67">
        <v>45776.0</v>
      </c>
      <c r="D2106" s="68" t="s">
        <v>52</v>
      </c>
      <c r="E2106" s="27" t="s">
        <v>32</v>
      </c>
      <c r="F2106" s="69">
        <v>1.0</v>
      </c>
      <c r="G2106" s="69">
        <v>140.0</v>
      </c>
      <c r="H2106" s="70">
        <v>140.0</v>
      </c>
      <c r="I2106" s="71" t="s">
        <v>11</v>
      </c>
    </row>
    <row r="2107">
      <c r="A2107" s="45">
        <v>20.0</v>
      </c>
      <c r="B2107" s="46" t="s">
        <v>179</v>
      </c>
      <c r="C2107" s="62">
        <v>45776.0</v>
      </c>
      <c r="D2107" s="63" t="s">
        <v>52</v>
      </c>
      <c r="E2107" s="25" t="s">
        <v>13</v>
      </c>
      <c r="F2107" s="64">
        <v>1.0</v>
      </c>
      <c r="G2107" s="64">
        <v>120.0</v>
      </c>
      <c r="H2107" s="65">
        <v>120.0</v>
      </c>
      <c r="I2107" s="66" t="s">
        <v>11</v>
      </c>
    </row>
    <row r="2108">
      <c r="A2108" s="41">
        <v>20.0</v>
      </c>
      <c r="B2108" s="42" t="s">
        <v>179</v>
      </c>
      <c r="C2108" s="67">
        <v>45776.0</v>
      </c>
      <c r="D2108" s="68" t="s">
        <v>52</v>
      </c>
      <c r="E2108" s="27" t="s">
        <v>38</v>
      </c>
      <c r="F2108" s="69">
        <v>1.0</v>
      </c>
      <c r="G2108" s="69">
        <v>120.0</v>
      </c>
      <c r="H2108" s="70">
        <v>120.0</v>
      </c>
      <c r="I2108" s="71" t="s">
        <v>11</v>
      </c>
    </row>
    <row r="2109">
      <c r="A2109" s="45">
        <v>21.0</v>
      </c>
      <c r="B2109" s="46" t="s">
        <v>180</v>
      </c>
      <c r="C2109" s="62">
        <v>45776.0</v>
      </c>
      <c r="D2109" s="63" t="s">
        <v>55</v>
      </c>
      <c r="E2109" s="25" t="s">
        <v>10</v>
      </c>
      <c r="F2109" s="64">
        <v>1.0</v>
      </c>
      <c r="G2109" s="64">
        <v>120.0</v>
      </c>
      <c r="H2109" s="65">
        <v>120.0</v>
      </c>
      <c r="I2109" s="66" t="s">
        <v>30</v>
      </c>
    </row>
    <row r="2110">
      <c r="A2110" s="41">
        <v>21.0</v>
      </c>
      <c r="B2110" s="42" t="s">
        <v>180</v>
      </c>
      <c r="C2110" s="67">
        <v>45776.0</v>
      </c>
      <c r="D2110" s="68" t="s">
        <v>55</v>
      </c>
      <c r="E2110" s="27" t="s">
        <v>12</v>
      </c>
      <c r="F2110" s="69">
        <v>1.0</v>
      </c>
      <c r="G2110" s="69">
        <v>120.0</v>
      </c>
      <c r="H2110" s="70">
        <v>120.0</v>
      </c>
      <c r="I2110" s="71" t="s">
        <v>30</v>
      </c>
    </row>
    <row r="2111">
      <c r="A2111" s="45">
        <v>21.0</v>
      </c>
      <c r="B2111" s="46" t="s">
        <v>180</v>
      </c>
      <c r="C2111" s="62">
        <v>45776.0</v>
      </c>
      <c r="D2111" s="63" t="s">
        <v>55</v>
      </c>
      <c r="E2111" s="25" t="s">
        <v>19</v>
      </c>
      <c r="F2111" s="64">
        <v>1.0</v>
      </c>
      <c r="G2111" s="64">
        <v>120.0</v>
      </c>
      <c r="H2111" s="65">
        <v>120.0</v>
      </c>
      <c r="I2111" s="66" t="s">
        <v>30</v>
      </c>
    </row>
    <row r="2112">
      <c r="A2112" s="41">
        <v>22.0</v>
      </c>
      <c r="B2112" s="42" t="s">
        <v>181</v>
      </c>
      <c r="C2112" s="67">
        <v>45777.0</v>
      </c>
      <c r="D2112" s="68" t="s">
        <v>46</v>
      </c>
      <c r="E2112" s="27" t="s">
        <v>10</v>
      </c>
      <c r="F2112" s="69">
        <v>1.0</v>
      </c>
      <c r="G2112" s="69">
        <v>120.0</v>
      </c>
      <c r="H2112" s="70">
        <v>120.0</v>
      </c>
      <c r="I2112" s="71" t="s">
        <v>16</v>
      </c>
    </row>
    <row r="2113">
      <c r="A2113" s="45">
        <v>22.0</v>
      </c>
      <c r="B2113" s="46" t="s">
        <v>181</v>
      </c>
      <c r="C2113" s="62">
        <v>45777.0</v>
      </c>
      <c r="D2113" s="63" t="s">
        <v>46</v>
      </c>
      <c r="E2113" s="25" t="s">
        <v>12</v>
      </c>
      <c r="F2113" s="64">
        <v>1.0</v>
      </c>
      <c r="G2113" s="64">
        <v>120.0</v>
      </c>
      <c r="H2113" s="65">
        <v>120.0</v>
      </c>
      <c r="I2113" s="66" t="s">
        <v>16</v>
      </c>
    </row>
    <row r="2114">
      <c r="A2114" s="41">
        <v>22.0</v>
      </c>
      <c r="B2114" s="42" t="s">
        <v>181</v>
      </c>
      <c r="C2114" s="67">
        <v>45777.0</v>
      </c>
      <c r="D2114" s="68" t="s">
        <v>46</v>
      </c>
      <c r="E2114" s="27" t="s">
        <v>13</v>
      </c>
      <c r="F2114" s="69">
        <v>1.0</v>
      </c>
      <c r="G2114" s="69">
        <v>120.0</v>
      </c>
      <c r="H2114" s="70">
        <v>120.0</v>
      </c>
      <c r="I2114" s="71" t="s">
        <v>16</v>
      </c>
    </row>
    <row r="2115">
      <c r="A2115" s="45">
        <v>23.0</v>
      </c>
      <c r="B2115" s="46" t="s">
        <v>182</v>
      </c>
      <c r="C2115" s="62">
        <v>45777.0</v>
      </c>
      <c r="D2115" s="63" t="s">
        <v>39</v>
      </c>
      <c r="E2115" s="25" t="s">
        <v>10</v>
      </c>
      <c r="F2115" s="64">
        <v>1.0</v>
      </c>
      <c r="G2115" s="64">
        <v>120.0</v>
      </c>
      <c r="H2115" s="65">
        <v>120.0</v>
      </c>
      <c r="I2115" s="66" t="s">
        <v>16</v>
      </c>
    </row>
    <row r="2116">
      <c r="A2116" s="41">
        <v>23.0</v>
      </c>
      <c r="B2116" s="42" t="s">
        <v>182</v>
      </c>
      <c r="C2116" s="67">
        <v>45777.0</v>
      </c>
      <c r="D2116" s="68" t="s">
        <v>39</v>
      </c>
      <c r="E2116" s="27" t="s">
        <v>12</v>
      </c>
      <c r="F2116" s="69">
        <v>1.0</v>
      </c>
      <c r="G2116" s="69">
        <v>120.0</v>
      </c>
      <c r="H2116" s="70">
        <v>120.0</v>
      </c>
      <c r="I2116" s="71" t="s">
        <v>16</v>
      </c>
    </row>
    <row r="2117">
      <c r="A2117" s="45">
        <v>23.0</v>
      </c>
      <c r="B2117" s="46" t="s">
        <v>182</v>
      </c>
      <c r="C2117" s="62">
        <v>45777.0</v>
      </c>
      <c r="D2117" s="63" t="s">
        <v>39</v>
      </c>
      <c r="E2117" s="25" t="s">
        <v>32</v>
      </c>
      <c r="F2117" s="64">
        <v>2.0</v>
      </c>
      <c r="G2117" s="64">
        <v>140.0</v>
      </c>
      <c r="H2117" s="65">
        <v>280.0</v>
      </c>
      <c r="I2117" s="66" t="s">
        <v>16</v>
      </c>
    </row>
    <row r="2118">
      <c r="A2118" s="41">
        <v>23.0</v>
      </c>
      <c r="B2118" s="42" t="s">
        <v>182</v>
      </c>
      <c r="C2118" s="67">
        <v>45777.0</v>
      </c>
      <c r="D2118" s="68" t="s">
        <v>39</v>
      </c>
      <c r="E2118" s="27" t="s">
        <v>13</v>
      </c>
      <c r="F2118" s="69">
        <v>2.0</v>
      </c>
      <c r="G2118" s="69">
        <v>120.0</v>
      </c>
      <c r="H2118" s="70">
        <v>240.0</v>
      </c>
      <c r="I2118" s="71" t="s">
        <v>16</v>
      </c>
    </row>
    <row r="2119">
      <c r="A2119" s="45">
        <v>25.0</v>
      </c>
      <c r="B2119" s="46" t="s">
        <v>183</v>
      </c>
      <c r="C2119" s="62">
        <v>45777.0</v>
      </c>
      <c r="D2119" s="63" t="s">
        <v>22</v>
      </c>
      <c r="E2119" s="25" t="s">
        <v>10</v>
      </c>
      <c r="F2119" s="64">
        <v>0.5</v>
      </c>
      <c r="G2119" s="64">
        <v>120.0</v>
      </c>
      <c r="H2119" s="65">
        <v>60.0</v>
      </c>
      <c r="I2119" s="66" t="s">
        <v>16</v>
      </c>
    </row>
    <row r="2120">
      <c r="A2120" s="41">
        <v>25.0</v>
      </c>
      <c r="B2120" s="42" t="s">
        <v>183</v>
      </c>
      <c r="C2120" s="67">
        <v>45777.0</v>
      </c>
      <c r="D2120" s="68" t="s">
        <v>22</v>
      </c>
      <c r="E2120" s="27" t="s">
        <v>12</v>
      </c>
      <c r="F2120" s="69">
        <v>0.5</v>
      </c>
      <c r="G2120" s="69">
        <v>120.0</v>
      </c>
      <c r="H2120" s="70">
        <v>60.0</v>
      </c>
      <c r="I2120" s="71" t="s">
        <v>16</v>
      </c>
    </row>
    <row r="2121">
      <c r="A2121" s="45">
        <v>25.0</v>
      </c>
      <c r="B2121" s="46" t="s">
        <v>183</v>
      </c>
      <c r="C2121" s="62">
        <v>45777.0</v>
      </c>
      <c r="D2121" s="63" t="s">
        <v>22</v>
      </c>
      <c r="E2121" s="25" t="s">
        <v>13</v>
      </c>
      <c r="F2121" s="64">
        <v>0.5</v>
      </c>
      <c r="G2121" s="64">
        <v>120.0</v>
      </c>
      <c r="H2121" s="65">
        <v>60.0</v>
      </c>
      <c r="I2121" s="66" t="s">
        <v>16</v>
      </c>
    </row>
    <row r="2122">
      <c r="A2122" s="41">
        <v>26.0</v>
      </c>
      <c r="B2122" s="42" t="s">
        <v>184</v>
      </c>
      <c r="C2122" s="67">
        <v>45777.0</v>
      </c>
      <c r="D2122" s="68" t="s">
        <v>42</v>
      </c>
      <c r="E2122" s="27" t="s">
        <v>12</v>
      </c>
      <c r="F2122" s="69">
        <v>0.5</v>
      </c>
      <c r="G2122" s="69">
        <v>120.0</v>
      </c>
      <c r="H2122" s="70">
        <v>60.0</v>
      </c>
      <c r="I2122" s="71" t="s">
        <v>30</v>
      </c>
    </row>
    <row r="2123">
      <c r="A2123" s="45">
        <v>26.0</v>
      </c>
      <c r="B2123" s="46" t="s">
        <v>184</v>
      </c>
      <c r="C2123" s="62">
        <v>45777.0</v>
      </c>
      <c r="D2123" s="63" t="s">
        <v>42</v>
      </c>
      <c r="E2123" s="25" t="s">
        <v>19</v>
      </c>
      <c r="F2123" s="64">
        <v>1.0</v>
      </c>
      <c r="G2123" s="64">
        <v>120.0</v>
      </c>
      <c r="H2123" s="65">
        <v>120.0</v>
      </c>
      <c r="I2123" s="66" t="s">
        <v>30</v>
      </c>
    </row>
    <row r="2124">
      <c r="A2124" s="41">
        <v>27.0</v>
      </c>
      <c r="B2124" s="42" t="s">
        <v>185</v>
      </c>
      <c r="C2124" s="67">
        <v>45777.0</v>
      </c>
      <c r="D2124" s="68" t="s">
        <v>43</v>
      </c>
      <c r="E2124" s="27" t="s">
        <v>10</v>
      </c>
      <c r="F2124" s="69">
        <v>2.0</v>
      </c>
      <c r="G2124" s="69">
        <v>120.0</v>
      </c>
      <c r="H2124" s="70">
        <v>240.0</v>
      </c>
      <c r="I2124" s="71" t="s">
        <v>30</v>
      </c>
    </row>
    <row r="2125">
      <c r="A2125" s="45">
        <v>28.0</v>
      </c>
      <c r="B2125" s="46" t="s">
        <v>186</v>
      </c>
      <c r="C2125" s="62">
        <v>45777.0</v>
      </c>
      <c r="D2125" s="63" t="s">
        <v>15</v>
      </c>
      <c r="E2125" s="25" t="s">
        <v>13</v>
      </c>
      <c r="F2125" s="64">
        <v>1.0</v>
      </c>
      <c r="G2125" s="64">
        <v>120.0</v>
      </c>
      <c r="H2125" s="65">
        <v>120.0</v>
      </c>
      <c r="I2125" s="66" t="s">
        <v>16</v>
      </c>
    </row>
    <row r="2126">
      <c r="A2126" s="41">
        <v>29.0</v>
      </c>
      <c r="B2126" s="42" t="s">
        <v>187</v>
      </c>
      <c r="C2126" s="67">
        <v>45777.0</v>
      </c>
      <c r="D2126" s="68" t="s">
        <v>14</v>
      </c>
      <c r="E2126" s="27" t="s">
        <v>10</v>
      </c>
      <c r="F2126" s="69">
        <v>0.5</v>
      </c>
      <c r="G2126" s="69">
        <v>120.0</v>
      </c>
      <c r="H2126" s="70">
        <v>60.0</v>
      </c>
      <c r="I2126" s="71" t="s">
        <v>11</v>
      </c>
    </row>
    <row r="2127">
      <c r="A2127" s="45">
        <v>29.0</v>
      </c>
      <c r="B2127" s="46" t="s">
        <v>187</v>
      </c>
      <c r="C2127" s="62">
        <v>45777.0</v>
      </c>
      <c r="D2127" s="63" t="s">
        <v>14</v>
      </c>
      <c r="E2127" s="25" t="s">
        <v>13</v>
      </c>
      <c r="F2127" s="64">
        <v>1.0</v>
      </c>
      <c r="G2127" s="64">
        <v>120.0</v>
      </c>
      <c r="H2127" s="65">
        <v>120.0</v>
      </c>
      <c r="I2127" s="66" t="s">
        <v>11</v>
      </c>
    </row>
    <row r="2128">
      <c r="A2128" s="41">
        <v>30.0</v>
      </c>
      <c r="B2128" s="42" t="s">
        <v>188</v>
      </c>
      <c r="C2128" s="67">
        <v>45777.0</v>
      </c>
      <c r="D2128" s="68" t="s">
        <v>45</v>
      </c>
      <c r="E2128" s="27" t="s">
        <v>13</v>
      </c>
      <c r="F2128" s="69">
        <v>1.0</v>
      </c>
      <c r="G2128" s="69">
        <v>120.0</v>
      </c>
      <c r="H2128" s="70">
        <v>120.0</v>
      </c>
      <c r="I2128" s="71" t="s">
        <v>11</v>
      </c>
    </row>
    <row r="2129">
      <c r="A2129" s="45">
        <v>31.0</v>
      </c>
      <c r="B2129" s="46" t="s">
        <v>189</v>
      </c>
      <c r="C2129" s="62">
        <v>45777.0</v>
      </c>
      <c r="D2129" s="63" t="s">
        <v>31</v>
      </c>
      <c r="E2129" s="25" t="s">
        <v>19</v>
      </c>
      <c r="F2129" s="64">
        <v>4.0</v>
      </c>
      <c r="G2129" s="64">
        <v>120.0</v>
      </c>
      <c r="H2129" s="65">
        <v>480.0</v>
      </c>
      <c r="I2129" s="66" t="s">
        <v>11</v>
      </c>
    </row>
    <row r="2130">
      <c r="A2130" s="41">
        <v>32.0</v>
      </c>
      <c r="B2130" s="42" t="s">
        <v>190</v>
      </c>
      <c r="C2130" s="67">
        <v>45777.0</v>
      </c>
      <c r="D2130" s="68" t="s">
        <v>68</v>
      </c>
      <c r="E2130" s="27" t="s">
        <v>32</v>
      </c>
      <c r="F2130" s="69">
        <v>1.0</v>
      </c>
      <c r="G2130" s="69">
        <v>140.0</v>
      </c>
      <c r="H2130" s="70">
        <v>140.0</v>
      </c>
      <c r="I2130" s="71" t="s">
        <v>16</v>
      </c>
    </row>
    <row r="2131">
      <c r="A2131" s="45">
        <v>32.0</v>
      </c>
      <c r="B2131" s="46" t="s">
        <v>190</v>
      </c>
      <c r="C2131" s="62">
        <v>45777.0</v>
      </c>
      <c r="D2131" s="63" t="s">
        <v>68</v>
      </c>
      <c r="E2131" s="25" t="s">
        <v>13</v>
      </c>
      <c r="F2131" s="64">
        <v>1.0</v>
      </c>
      <c r="G2131" s="64">
        <v>120.0</v>
      </c>
      <c r="H2131" s="65">
        <v>120.0</v>
      </c>
      <c r="I2131" s="66" t="s">
        <v>16</v>
      </c>
    </row>
    <row r="2132">
      <c r="A2132" s="41">
        <v>32.0</v>
      </c>
      <c r="B2132" s="42" t="s">
        <v>190</v>
      </c>
      <c r="C2132" s="67">
        <v>45777.0</v>
      </c>
      <c r="D2132" s="68" t="s">
        <v>68</v>
      </c>
      <c r="E2132" s="27" t="s">
        <v>70</v>
      </c>
      <c r="F2132" s="69">
        <v>1.0</v>
      </c>
      <c r="G2132" s="69">
        <v>100.0</v>
      </c>
      <c r="H2132" s="70">
        <v>100.0</v>
      </c>
      <c r="I2132" s="71" t="s">
        <v>16</v>
      </c>
    </row>
    <row r="2133">
      <c r="A2133" s="45">
        <v>33.0</v>
      </c>
      <c r="B2133" s="46" t="s">
        <v>191</v>
      </c>
      <c r="C2133" s="62">
        <v>45777.0</v>
      </c>
      <c r="D2133" s="63" t="s">
        <v>36</v>
      </c>
      <c r="E2133" s="25" t="s">
        <v>10</v>
      </c>
      <c r="F2133" s="64">
        <v>2.0</v>
      </c>
      <c r="G2133" s="16">
        <v>100.0</v>
      </c>
      <c r="H2133" s="47">
        <f t="shared" ref="H2133:H2134" si="101">F2133*G2133</f>
        <v>200</v>
      </c>
      <c r="I2133" s="66" t="s">
        <v>16</v>
      </c>
    </row>
    <row r="2134">
      <c r="A2134" s="41">
        <v>33.0</v>
      </c>
      <c r="B2134" s="42" t="s">
        <v>191</v>
      </c>
      <c r="C2134" s="67">
        <v>45777.0</v>
      </c>
      <c r="D2134" s="68" t="s">
        <v>36</v>
      </c>
      <c r="E2134" s="27" t="s">
        <v>12</v>
      </c>
      <c r="F2134" s="69">
        <v>2.0</v>
      </c>
      <c r="G2134" s="9">
        <v>100.0</v>
      </c>
      <c r="H2134" s="43">
        <f t="shared" si="101"/>
        <v>200</v>
      </c>
      <c r="I2134" s="71" t="s">
        <v>16</v>
      </c>
    </row>
    <row r="2135">
      <c r="A2135" s="45">
        <v>34.0</v>
      </c>
      <c r="B2135" s="46" t="s">
        <v>192</v>
      </c>
      <c r="C2135" s="62">
        <v>45777.0</v>
      </c>
      <c r="D2135" s="63" t="s">
        <v>23</v>
      </c>
      <c r="E2135" s="25" t="s">
        <v>12</v>
      </c>
      <c r="F2135" s="64">
        <v>1.5</v>
      </c>
      <c r="G2135" s="64">
        <v>100.0</v>
      </c>
      <c r="H2135" s="65">
        <v>150.0</v>
      </c>
      <c r="I2135" s="66" t="s">
        <v>16</v>
      </c>
    </row>
    <row r="2136">
      <c r="A2136" s="41">
        <v>34.0</v>
      </c>
      <c r="B2136" s="42" t="s">
        <v>192</v>
      </c>
      <c r="C2136" s="67">
        <v>45777.0</v>
      </c>
      <c r="D2136" s="68" t="s">
        <v>23</v>
      </c>
      <c r="E2136" s="27" t="s">
        <v>19</v>
      </c>
      <c r="F2136" s="69">
        <v>1.5</v>
      </c>
      <c r="G2136" s="69">
        <v>100.0</v>
      </c>
      <c r="H2136" s="70">
        <v>150.0</v>
      </c>
      <c r="I2136" s="71" t="s">
        <v>16</v>
      </c>
    </row>
    <row r="2137">
      <c r="A2137" s="45">
        <v>35.0</v>
      </c>
      <c r="B2137" s="46" t="s">
        <v>193</v>
      </c>
      <c r="C2137" s="62">
        <v>45779.0</v>
      </c>
      <c r="D2137" s="63" t="s">
        <v>35</v>
      </c>
      <c r="E2137" s="25" t="s">
        <v>10</v>
      </c>
      <c r="F2137" s="64">
        <v>0.25</v>
      </c>
      <c r="G2137" s="64">
        <v>120.0</v>
      </c>
      <c r="H2137" s="65">
        <v>30.0</v>
      </c>
      <c r="I2137" s="66" t="s">
        <v>16</v>
      </c>
    </row>
    <row r="2138">
      <c r="A2138" s="41">
        <v>35.0</v>
      </c>
      <c r="B2138" s="42" t="s">
        <v>193</v>
      </c>
      <c r="C2138" s="67">
        <v>45779.0</v>
      </c>
      <c r="D2138" s="68" t="s">
        <v>35</v>
      </c>
      <c r="E2138" s="27" t="s">
        <v>12</v>
      </c>
      <c r="F2138" s="69">
        <v>0.5</v>
      </c>
      <c r="G2138" s="69">
        <v>120.0</v>
      </c>
      <c r="H2138" s="70">
        <v>60.0</v>
      </c>
      <c r="I2138" s="71" t="s">
        <v>16</v>
      </c>
    </row>
    <row r="2139">
      <c r="A2139" s="45">
        <v>35.0</v>
      </c>
      <c r="B2139" s="46" t="s">
        <v>193</v>
      </c>
      <c r="C2139" s="62">
        <v>45779.0</v>
      </c>
      <c r="D2139" s="63" t="s">
        <v>35</v>
      </c>
      <c r="E2139" s="25" t="s">
        <v>13</v>
      </c>
      <c r="F2139" s="64">
        <v>0.25</v>
      </c>
      <c r="G2139" s="64">
        <v>120.0</v>
      </c>
      <c r="H2139" s="65">
        <v>30.0</v>
      </c>
      <c r="I2139" s="66" t="s">
        <v>16</v>
      </c>
    </row>
    <row r="2140">
      <c r="A2140" s="41">
        <v>36.0</v>
      </c>
      <c r="B2140" s="42" t="s">
        <v>194</v>
      </c>
      <c r="C2140" s="67">
        <v>45779.0</v>
      </c>
      <c r="D2140" s="68" t="s">
        <v>69</v>
      </c>
      <c r="E2140" s="27" t="s">
        <v>10</v>
      </c>
      <c r="F2140" s="69">
        <v>5.0</v>
      </c>
      <c r="G2140" s="69">
        <v>85.0</v>
      </c>
      <c r="H2140" s="70">
        <v>425.0</v>
      </c>
      <c r="I2140" s="71" t="s">
        <v>16</v>
      </c>
    </row>
    <row r="2141">
      <c r="A2141" s="45">
        <v>36.0</v>
      </c>
      <c r="B2141" s="46" t="s">
        <v>194</v>
      </c>
      <c r="C2141" s="62">
        <v>45779.0</v>
      </c>
      <c r="D2141" s="63" t="s">
        <v>69</v>
      </c>
      <c r="E2141" s="25" t="s">
        <v>12</v>
      </c>
      <c r="F2141" s="64">
        <v>5.0</v>
      </c>
      <c r="G2141" s="64">
        <v>85.0</v>
      </c>
      <c r="H2141" s="65">
        <v>425.0</v>
      </c>
      <c r="I2141" s="66" t="s">
        <v>16</v>
      </c>
    </row>
    <row r="2142">
      <c r="A2142" s="41">
        <v>37.0</v>
      </c>
      <c r="B2142" s="42" t="s">
        <v>195</v>
      </c>
      <c r="C2142" s="67">
        <v>45779.0</v>
      </c>
      <c r="D2142" s="68" t="s">
        <v>42</v>
      </c>
      <c r="E2142" s="27" t="s">
        <v>19</v>
      </c>
      <c r="F2142" s="69">
        <v>2.0</v>
      </c>
      <c r="G2142" s="69">
        <v>120.0</v>
      </c>
      <c r="H2142" s="70">
        <v>240.0</v>
      </c>
      <c r="I2142" s="71" t="s">
        <v>30</v>
      </c>
    </row>
    <row r="2143">
      <c r="A2143" s="45">
        <v>38.0</v>
      </c>
      <c r="B2143" s="46" t="s">
        <v>196</v>
      </c>
      <c r="C2143" s="62">
        <v>45779.0</v>
      </c>
      <c r="D2143" s="63" t="s">
        <v>21</v>
      </c>
      <c r="E2143" s="25" t="s">
        <v>32</v>
      </c>
      <c r="F2143" s="64">
        <v>1.0</v>
      </c>
      <c r="G2143" s="64">
        <v>140.0</v>
      </c>
      <c r="H2143" s="65">
        <v>140.0</v>
      </c>
      <c r="I2143" s="66" t="s">
        <v>11</v>
      </c>
    </row>
    <row r="2144">
      <c r="A2144" s="41">
        <v>39.0</v>
      </c>
      <c r="B2144" s="42" t="s">
        <v>197</v>
      </c>
      <c r="C2144" s="67">
        <v>45779.0</v>
      </c>
      <c r="D2144" s="68" t="s">
        <v>39</v>
      </c>
      <c r="E2144" s="27" t="s">
        <v>10</v>
      </c>
      <c r="F2144" s="69">
        <v>2.0</v>
      </c>
      <c r="G2144" s="69">
        <v>120.0</v>
      </c>
      <c r="H2144" s="70">
        <v>240.0</v>
      </c>
      <c r="I2144" s="71" t="s">
        <v>16</v>
      </c>
    </row>
    <row r="2145">
      <c r="A2145" s="45">
        <v>39.0</v>
      </c>
      <c r="B2145" s="46" t="s">
        <v>197</v>
      </c>
      <c r="C2145" s="62">
        <v>45779.0</v>
      </c>
      <c r="D2145" s="63" t="s">
        <v>39</v>
      </c>
      <c r="E2145" s="25" t="s">
        <v>12</v>
      </c>
      <c r="F2145" s="64">
        <v>2.0</v>
      </c>
      <c r="G2145" s="64">
        <v>120.0</v>
      </c>
      <c r="H2145" s="65">
        <v>240.0</v>
      </c>
      <c r="I2145" s="66" t="s">
        <v>16</v>
      </c>
    </row>
    <row r="2146">
      <c r="A2146" s="41">
        <v>39.0</v>
      </c>
      <c r="B2146" s="42" t="s">
        <v>197</v>
      </c>
      <c r="C2146" s="67">
        <v>45779.0</v>
      </c>
      <c r="D2146" s="68" t="s">
        <v>39</v>
      </c>
      <c r="E2146" s="27" t="s">
        <v>32</v>
      </c>
      <c r="F2146" s="69">
        <v>1.0</v>
      </c>
      <c r="G2146" s="69">
        <v>140.0</v>
      </c>
      <c r="H2146" s="70">
        <v>140.0</v>
      </c>
      <c r="I2146" s="71" t="s">
        <v>16</v>
      </c>
    </row>
    <row r="2147">
      <c r="A2147" s="45">
        <v>39.0</v>
      </c>
      <c r="B2147" s="46" t="s">
        <v>197</v>
      </c>
      <c r="C2147" s="62">
        <v>45779.0</v>
      </c>
      <c r="D2147" s="63" t="s">
        <v>39</v>
      </c>
      <c r="E2147" s="25" t="s">
        <v>13</v>
      </c>
      <c r="F2147" s="64">
        <v>1.0</v>
      </c>
      <c r="G2147" s="64">
        <v>120.0</v>
      </c>
      <c r="H2147" s="65">
        <v>120.0</v>
      </c>
      <c r="I2147" s="66" t="s">
        <v>16</v>
      </c>
    </row>
    <row r="2148">
      <c r="A2148" s="41">
        <v>40.0</v>
      </c>
      <c r="B2148" s="42" t="s">
        <v>198</v>
      </c>
      <c r="C2148" s="67">
        <v>45779.0</v>
      </c>
      <c r="D2148" s="68" t="s">
        <v>199</v>
      </c>
      <c r="E2148" s="27" t="s">
        <v>10</v>
      </c>
      <c r="F2148" s="69">
        <v>1.0</v>
      </c>
      <c r="G2148" s="69">
        <v>120.0</v>
      </c>
      <c r="H2148" s="70">
        <v>120.0</v>
      </c>
      <c r="I2148" s="71" t="s">
        <v>16</v>
      </c>
    </row>
    <row r="2149">
      <c r="A2149" s="45">
        <v>40.0</v>
      </c>
      <c r="B2149" s="46" t="s">
        <v>198</v>
      </c>
      <c r="C2149" s="62">
        <v>45779.0</v>
      </c>
      <c r="D2149" s="63" t="s">
        <v>199</v>
      </c>
      <c r="E2149" s="25" t="s">
        <v>12</v>
      </c>
      <c r="F2149" s="64">
        <v>1.0</v>
      </c>
      <c r="G2149" s="64">
        <v>120.0</v>
      </c>
      <c r="H2149" s="65">
        <v>120.0</v>
      </c>
      <c r="I2149" s="66" t="s">
        <v>16</v>
      </c>
    </row>
    <row r="2150">
      <c r="A2150" s="41">
        <v>40.0</v>
      </c>
      <c r="B2150" s="42" t="s">
        <v>198</v>
      </c>
      <c r="C2150" s="67">
        <v>45779.0</v>
      </c>
      <c r="D2150" s="68" t="s">
        <v>199</v>
      </c>
      <c r="E2150" s="27" t="s">
        <v>13</v>
      </c>
      <c r="F2150" s="69">
        <v>1.0</v>
      </c>
      <c r="G2150" s="69">
        <v>120.0</v>
      </c>
      <c r="H2150" s="70">
        <v>120.0</v>
      </c>
      <c r="I2150" s="71" t="s">
        <v>16</v>
      </c>
    </row>
    <row r="2151">
      <c r="A2151" s="45">
        <v>41.0</v>
      </c>
      <c r="B2151" s="46" t="s">
        <v>200</v>
      </c>
      <c r="C2151" s="62">
        <v>45779.0</v>
      </c>
      <c r="D2151" s="63" t="s">
        <v>47</v>
      </c>
      <c r="E2151" s="25" t="s">
        <v>10</v>
      </c>
      <c r="F2151" s="64">
        <v>1.0</v>
      </c>
      <c r="G2151" s="64">
        <v>120.0</v>
      </c>
      <c r="H2151" s="65">
        <v>120.0</v>
      </c>
      <c r="I2151" s="66" t="s">
        <v>11</v>
      </c>
    </row>
    <row r="2152">
      <c r="A2152" s="41">
        <v>41.0</v>
      </c>
      <c r="B2152" s="42" t="s">
        <v>200</v>
      </c>
      <c r="C2152" s="67">
        <v>45779.0</v>
      </c>
      <c r="D2152" s="68" t="s">
        <v>47</v>
      </c>
      <c r="E2152" s="27" t="s">
        <v>12</v>
      </c>
      <c r="F2152" s="69">
        <v>1.0</v>
      </c>
      <c r="G2152" s="69">
        <v>120.0</v>
      </c>
      <c r="H2152" s="70">
        <v>120.0</v>
      </c>
      <c r="I2152" s="71" t="s">
        <v>11</v>
      </c>
    </row>
    <row r="2153">
      <c r="A2153" s="45">
        <v>42.0</v>
      </c>
      <c r="B2153" s="46" t="s">
        <v>201</v>
      </c>
      <c r="C2153" s="62">
        <v>45779.0</v>
      </c>
      <c r="D2153" s="63" t="s">
        <v>31</v>
      </c>
      <c r="E2153" s="25" t="s">
        <v>10</v>
      </c>
      <c r="F2153" s="64">
        <v>1.0</v>
      </c>
      <c r="G2153" s="64">
        <v>120.0</v>
      </c>
      <c r="H2153" s="65">
        <v>120.0</v>
      </c>
      <c r="I2153" s="66" t="s">
        <v>11</v>
      </c>
    </row>
    <row r="2154">
      <c r="A2154" s="41">
        <v>42.0</v>
      </c>
      <c r="B2154" s="42" t="s">
        <v>201</v>
      </c>
      <c r="C2154" s="67">
        <v>45779.0</v>
      </c>
      <c r="D2154" s="68" t="s">
        <v>31</v>
      </c>
      <c r="E2154" s="27" t="s">
        <v>12</v>
      </c>
      <c r="F2154" s="69">
        <v>0.5</v>
      </c>
      <c r="G2154" s="69">
        <v>120.0</v>
      </c>
      <c r="H2154" s="70">
        <v>60.0</v>
      </c>
      <c r="I2154" s="71" t="s">
        <v>11</v>
      </c>
    </row>
    <row r="2155">
      <c r="A2155" s="45">
        <v>42.0</v>
      </c>
      <c r="B2155" s="46" t="s">
        <v>201</v>
      </c>
      <c r="C2155" s="62">
        <v>45779.0</v>
      </c>
      <c r="D2155" s="63" t="s">
        <v>31</v>
      </c>
      <c r="E2155" s="25" t="s">
        <v>19</v>
      </c>
      <c r="F2155" s="64">
        <v>2.0</v>
      </c>
      <c r="G2155" s="64">
        <v>120.0</v>
      </c>
      <c r="H2155" s="65">
        <v>240.0</v>
      </c>
      <c r="I2155" s="66" t="s">
        <v>11</v>
      </c>
    </row>
    <row r="2156">
      <c r="A2156" s="41">
        <v>43.0</v>
      </c>
      <c r="B2156" s="42" t="s">
        <v>201</v>
      </c>
      <c r="C2156" s="67">
        <v>45779.0</v>
      </c>
      <c r="D2156" s="68" t="s">
        <v>45</v>
      </c>
      <c r="E2156" s="27" t="s">
        <v>10</v>
      </c>
      <c r="F2156" s="69">
        <v>1.0</v>
      </c>
      <c r="G2156" s="69">
        <v>120.0</v>
      </c>
      <c r="H2156" s="70">
        <v>120.0</v>
      </c>
      <c r="I2156" s="71" t="s">
        <v>11</v>
      </c>
    </row>
    <row r="2157">
      <c r="A2157" s="45">
        <v>43.0</v>
      </c>
      <c r="B2157" s="46" t="s">
        <v>201</v>
      </c>
      <c r="C2157" s="62">
        <v>45779.0</v>
      </c>
      <c r="D2157" s="63" t="s">
        <v>45</v>
      </c>
      <c r="E2157" s="25" t="s">
        <v>12</v>
      </c>
      <c r="F2157" s="64">
        <v>1.0</v>
      </c>
      <c r="G2157" s="64">
        <v>120.0</v>
      </c>
      <c r="H2157" s="65">
        <v>120.0</v>
      </c>
      <c r="I2157" s="66" t="s">
        <v>11</v>
      </c>
    </row>
    <row r="2158">
      <c r="A2158" s="41">
        <v>43.0</v>
      </c>
      <c r="B2158" s="42" t="s">
        <v>201</v>
      </c>
      <c r="C2158" s="67">
        <v>45779.0</v>
      </c>
      <c r="D2158" s="68" t="s">
        <v>45</v>
      </c>
      <c r="E2158" s="27" t="s">
        <v>13</v>
      </c>
      <c r="F2158" s="69">
        <v>1.0</v>
      </c>
      <c r="G2158" s="69">
        <v>120.0</v>
      </c>
      <c r="H2158" s="70">
        <v>120.0</v>
      </c>
      <c r="I2158" s="71" t="s">
        <v>11</v>
      </c>
    </row>
    <row r="2159">
      <c r="A2159" s="45">
        <v>44.0</v>
      </c>
      <c r="B2159" s="46" t="s">
        <v>202</v>
      </c>
      <c r="C2159" s="62">
        <v>45780.0</v>
      </c>
      <c r="D2159" s="63" t="s">
        <v>57</v>
      </c>
      <c r="E2159" s="25" t="s">
        <v>19</v>
      </c>
      <c r="F2159" s="64">
        <v>5.0</v>
      </c>
      <c r="G2159" s="64">
        <v>120.0</v>
      </c>
      <c r="H2159" s="65">
        <v>600.0</v>
      </c>
      <c r="I2159" s="66" t="s">
        <v>16</v>
      </c>
    </row>
    <row r="2160">
      <c r="A2160" s="41">
        <v>45.0</v>
      </c>
      <c r="B2160" s="42" t="s">
        <v>203</v>
      </c>
      <c r="C2160" s="67">
        <v>45780.0</v>
      </c>
      <c r="D2160" s="68" t="s">
        <v>24</v>
      </c>
      <c r="E2160" s="27" t="s">
        <v>12</v>
      </c>
      <c r="F2160" s="69">
        <v>0.5</v>
      </c>
      <c r="G2160" s="69">
        <v>120.0</v>
      </c>
      <c r="H2160" s="70">
        <v>60.0</v>
      </c>
      <c r="I2160" s="71" t="s">
        <v>30</v>
      </c>
    </row>
    <row r="2161">
      <c r="A2161" s="45">
        <v>45.0</v>
      </c>
      <c r="B2161" s="46" t="s">
        <v>203</v>
      </c>
      <c r="C2161" s="62">
        <v>45780.0</v>
      </c>
      <c r="D2161" s="63" t="s">
        <v>24</v>
      </c>
      <c r="E2161" s="25" t="s">
        <v>32</v>
      </c>
      <c r="F2161" s="64">
        <v>1.0</v>
      </c>
      <c r="G2161" s="64">
        <v>140.0</v>
      </c>
      <c r="H2161" s="65">
        <v>140.0</v>
      </c>
      <c r="I2161" s="66" t="s">
        <v>30</v>
      </c>
    </row>
    <row r="2162">
      <c r="A2162" s="41">
        <v>45.0</v>
      </c>
      <c r="B2162" s="42" t="s">
        <v>203</v>
      </c>
      <c r="C2162" s="67">
        <v>45780.0</v>
      </c>
      <c r="D2162" s="68" t="s">
        <v>24</v>
      </c>
      <c r="E2162" s="27" t="s">
        <v>13</v>
      </c>
      <c r="F2162" s="69">
        <v>1.5</v>
      </c>
      <c r="G2162" s="69">
        <v>120.0</v>
      </c>
      <c r="H2162" s="70">
        <v>180.0</v>
      </c>
      <c r="I2162" s="71" t="s">
        <v>30</v>
      </c>
    </row>
    <row r="2163">
      <c r="A2163" s="45">
        <v>46.0</v>
      </c>
      <c r="B2163" s="46" t="s">
        <v>204</v>
      </c>
      <c r="C2163" s="62">
        <v>45780.0</v>
      </c>
      <c r="D2163" s="63" t="s">
        <v>23</v>
      </c>
      <c r="E2163" s="25" t="s">
        <v>12</v>
      </c>
      <c r="F2163" s="64">
        <v>1.5</v>
      </c>
      <c r="G2163" s="64">
        <v>100.0</v>
      </c>
      <c r="H2163" s="65">
        <v>150.0</v>
      </c>
      <c r="I2163" s="66" t="s">
        <v>16</v>
      </c>
    </row>
    <row r="2164">
      <c r="A2164" s="41">
        <v>46.0</v>
      </c>
      <c r="B2164" s="42" t="s">
        <v>204</v>
      </c>
      <c r="C2164" s="67">
        <v>45780.0</v>
      </c>
      <c r="D2164" s="68" t="s">
        <v>23</v>
      </c>
      <c r="E2164" s="27" t="s">
        <v>19</v>
      </c>
      <c r="F2164" s="69">
        <v>1.5</v>
      </c>
      <c r="G2164" s="69">
        <v>100.0</v>
      </c>
      <c r="H2164" s="70">
        <v>150.0</v>
      </c>
      <c r="I2164" s="71" t="s">
        <v>16</v>
      </c>
    </row>
    <row r="2165">
      <c r="A2165" s="45">
        <v>46.0</v>
      </c>
      <c r="B2165" s="46" t="s">
        <v>204</v>
      </c>
      <c r="C2165" s="62">
        <v>45780.0</v>
      </c>
      <c r="D2165" s="63" t="s">
        <v>23</v>
      </c>
      <c r="E2165" s="25" t="s">
        <v>32</v>
      </c>
      <c r="F2165" s="64">
        <v>1.0</v>
      </c>
      <c r="G2165" s="64">
        <v>100.0</v>
      </c>
      <c r="H2165" s="65">
        <v>100.0</v>
      </c>
      <c r="I2165" s="66" t="s">
        <v>16</v>
      </c>
    </row>
    <row r="2166">
      <c r="A2166" s="41">
        <v>47.0</v>
      </c>
      <c r="B2166" s="42" t="s">
        <v>205</v>
      </c>
      <c r="C2166" s="67">
        <v>45780.0</v>
      </c>
      <c r="D2166" s="68" t="s">
        <v>26</v>
      </c>
      <c r="E2166" s="27" t="s">
        <v>10</v>
      </c>
      <c r="F2166" s="69">
        <v>1.0</v>
      </c>
      <c r="G2166" s="69">
        <v>120.0</v>
      </c>
      <c r="H2166" s="70">
        <v>120.0</v>
      </c>
      <c r="I2166" s="71" t="s">
        <v>16</v>
      </c>
    </row>
    <row r="2167">
      <c r="A2167" s="45">
        <v>47.0</v>
      </c>
      <c r="B2167" s="46" t="s">
        <v>205</v>
      </c>
      <c r="C2167" s="62">
        <v>45780.0</v>
      </c>
      <c r="D2167" s="63" t="s">
        <v>26</v>
      </c>
      <c r="E2167" s="25" t="s">
        <v>12</v>
      </c>
      <c r="F2167" s="64">
        <v>1.0</v>
      </c>
      <c r="G2167" s="64">
        <v>120.0</v>
      </c>
      <c r="H2167" s="65">
        <v>120.0</v>
      </c>
      <c r="I2167" s="66" t="s">
        <v>16</v>
      </c>
    </row>
    <row r="2168">
      <c r="A2168" s="41">
        <v>47.0</v>
      </c>
      <c r="B2168" s="42" t="s">
        <v>205</v>
      </c>
      <c r="C2168" s="67">
        <v>45780.0</v>
      </c>
      <c r="D2168" s="68" t="s">
        <v>26</v>
      </c>
      <c r="E2168" s="27" t="s">
        <v>19</v>
      </c>
      <c r="F2168" s="69">
        <v>1.0</v>
      </c>
      <c r="G2168" s="69">
        <v>120.0</v>
      </c>
      <c r="H2168" s="70">
        <v>120.0</v>
      </c>
      <c r="I2168" s="71" t="s">
        <v>16</v>
      </c>
    </row>
    <row r="2169">
      <c r="A2169" s="45">
        <v>48.0</v>
      </c>
      <c r="B2169" s="46" t="s">
        <v>206</v>
      </c>
      <c r="C2169" s="62">
        <v>45780.0</v>
      </c>
      <c r="D2169" s="63" t="s">
        <v>21</v>
      </c>
      <c r="E2169" s="25" t="s">
        <v>13</v>
      </c>
      <c r="F2169" s="64">
        <v>1.0</v>
      </c>
      <c r="G2169" s="64">
        <v>120.0</v>
      </c>
      <c r="H2169" s="65">
        <v>120.0</v>
      </c>
      <c r="I2169" s="66" t="s">
        <v>11</v>
      </c>
    </row>
    <row r="2170">
      <c r="A2170" s="41">
        <v>49.0</v>
      </c>
      <c r="B2170" s="42" t="s">
        <v>207</v>
      </c>
      <c r="C2170" s="67">
        <v>45780.0</v>
      </c>
      <c r="D2170" s="68" t="s">
        <v>9</v>
      </c>
      <c r="E2170" s="27" t="s">
        <v>13</v>
      </c>
      <c r="F2170" s="69">
        <v>2.0</v>
      </c>
      <c r="G2170" s="69">
        <v>120.0</v>
      </c>
      <c r="H2170" s="70">
        <v>240.0</v>
      </c>
      <c r="I2170" s="71" t="s">
        <v>11</v>
      </c>
    </row>
    <row r="2171">
      <c r="A2171" s="45">
        <v>50.0</v>
      </c>
      <c r="B2171" s="46" t="s">
        <v>208</v>
      </c>
      <c r="C2171" s="62">
        <v>45780.0</v>
      </c>
      <c r="D2171" s="63" t="s">
        <v>31</v>
      </c>
      <c r="E2171" s="25" t="s">
        <v>19</v>
      </c>
      <c r="F2171" s="64">
        <v>2.0</v>
      </c>
      <c r="G2171" s="64">
        <v>120.0</v>
      </c>
      <c r="H2171" s="65">
        <v>240.0</v>
      </c>
      <c r="I2171" s="66" t="s">
        <v>11</v>
      </c>
    </row>
    <row r="2172">
      <c r="A2172" s="41">
        <v>51.0</v>
      </c>
      <c r="B2172" s="42" t="s">
        <v>208</v>
      </c>
      <c r="C2172" s="67">
        <v>45780.0</v>
      </c>
      <c r="D2172" s="68" t="s">
        <v>47</v>
      </c>
      <c r="E2172" s="27" t="s">
        <v>10</v>
      </c>
      <c r="F2172" s="69">
        <v>1.0</v>
      </c>
      <c r="G2172" s="69">
        <v>120.0</v>
      </c>
      <c r="H2172" s="70">
        <v>120.0</v>
      </c>
      <c r="I2172" s="71" t="s">
        <v>11</v>
      </c>
    </row>
    <row r="2173">
      <c r="A2173" s="45">
        <v>51.0</v>
      </c>
      <c r="B2173" s="46" t="s">
        <v>208</v>
      </c>
      <c r="C2173" s="62">
        <v>45780.0</v>
      </c>
      <c r="D2173" s="63" t="s">
        <v>47</v>
      </c>
      <c r="E2173" s="25" t="s">
        <v>12</v>
      </c>
      <c r="F2173" s="64">
        <v>1.0</v>
      </c>
      <c r="G2173" s="64">
        <v>120.0</v>
      </c>
      <c r="H2173" s="65">
        <v>120.0</v>
      </c>
      <c r="I2173" s="66" t="s">
        <v>11</v>
      </c>
    </row>
    <row r="2174">
      <c r="A2174" s="41">
        <v>51.0</v>
      </c>
      <c r="B2174" s="42" t="s">
        <v>208</v>
      </c>
      <c r="C2174" s="67">
        <v>45780.0</v>
      </c>
      <c r="D2174" s="68" t="s">
        <v>47</v>
      </c>
      <c r="E2174" s="27" t="s">
        <v>13</v>
      </c>
      <c r="F2174" s="69">
        <v>1.0</v>
      </c>
      <c r="G2174" s="69">
        <v>120.0</v>
      </c>
      <c r="H2174" s="70">
        <v>120.0</v>
      </c>
      <c r="I2174" s="71" t="s">
        <v>11</v>
      </c>
    </row>
    <row r="2175">
      <c r="A2175" s="45">
        <v>52.0</v>
      </c>
      <c r="B2175" s="46" t="s">
        <v>209</v>
      </c>
      <c r="C2175" s="62">
        <v>45780.0</v>
      </c>
      <c r="D2175" s="63" t="s">
        <v>49</v>
      </c>
      <c r="E2175" s="25" t="s">
        <v>12</v>
      </c>
      <c r="F2175" s="64">
        <v>1.0</v>
      </c>
      <c r="G2175" s="64">
        <v>120.0</v>
      </c>
      <c r="H2175" s="65">
        <v>120.0</v>
      </c>
      <c r="I2175" s="66" t="s">
        <v>11</v>
      </c>
    </row>
    <row r="2176">
      <c r="A2176" s="41">
        <v>52.0</v>
      </c>
      <c r="B2176" s="42" t="s">
        <v>209</v>
      </c>
      <c r="C2176" s="67">
        <v>45780.0</v>
      </c>
      <c r="D2176" s="68" t="s">
        <v>49</v>
      </c>
      <c r="E2176" s="27" t="s">
        <v>32</v>
      </c>
      <c r="F2176" s="69">
        <v>1.0</v>
      </c>
      <c r="G2176" s="69">
        <v>140.0</v>
      </c>
      <c r="H2176" s="70">
        <v>140.0</v>
      </c>
      <c r="I2176" s="71" t="s">
        <v>11</v>
      </c>
    </row>
    <row r="2177">
      <c r="A2177" s="45">
        <v>52.0</v>
      </c>
      <c r="B2177" s="46" t="s">
        <v>209</v>
      </c>
      <c r="C2177" s="62">
        <v>45780.0</v>
      </c>
      <c r="D2177" s="63" t="s">
        <v>49</v>
      </c>
      <c r="E2177" s="25" t="s">
        <v>13</v>
      </c>
      <c r="F2177" s="64">
        <v>1.0</v>
      </c>
      <c r="G2177" s="64">
        <v>120.0</v>
      </c>
      <c r="H2177" s="65">
        <v>120.0</v>
      </c>
      <c r="I2177" s="66" t="s">
        <v>11</v>
      </c>
    </row>
    <row r="2178">
      <c r="A2178" s="41">
        <v>53.0</v>
      </c>
      <c r="B2178" s="42" t="s">
        <v>210</v>
      </c>
      <c r="C2178" s="67">
        <v>45780.0</v>
      </c>
      <c r="D2178" s="68" t="s">
        <v>68</v>
      </c>
      <c r="E2178" s="27" t="s">
        <v>32</v>
      </c>
      <c r="F2178" s="69">
        <v>1.0</v>
      </c>
      <c r="G2178" s="69">
        <v>140.0</v>
      </c>
      <c r="H2178" s="70">
        <v>140.0</v>
      </c>
      <c r="I2178" s="71" t="s">
        <v>16</v>
      </c>
    </row>
    <row r="2179">
      <c r="A2179" s="45">
        <v>53.0</v>
      </c>
      <c r="B2179" s="46" t="s">
        <v>210</v>
      </c>
      <c r="C2179" s="62">
        <v>45780.0</v>
      </c>
      <c r="D2179" s="63" t="s">
        <v>68</v>
      </c>
      <c r="E2179" s="25" t="s">
        <v>13</v>
      </c>
      <c r="F2179" s="64">
        <v>1.0</v>
      </c>
      <c r="G2179" s="64">
        <v>120.0</v>
      </c>
      <c r="H2179" s="65">
        <v>120.0</v>
      </c>
      <c r="I2179" s="66" t="s">
        <v>16</v>
      </c>
    </row>
    <row r="2180">
      <c r="A2180" s="41">
        <v>55.0</v>
      </c>
      <c r="B2180" s="42" t="s">
        <v>211</v>
      </c>
      <c r="C2180" s="67">
        <v>45781.0</v>
      </c>
      <c r="D2180" s="68" t="s">
        <v>41</v>
      </c>
      <c r="E2180" s="27" t="s">
        <v>10</v>
      </c>
      <c r="F2180" s="69">
        <v>0.5</v>
      </c>
      <c r="G2180" s="69">
        <v>120.0</v>
      </c>
      <c r="H2180" s="70">
        <v>60.0</v>
      </c>
      <c r="I2180" s="71" t="s">
        <v>30</v>
      </c>
    </row>
    <row r="2181">
      <c r="A2181" s="45">
        <v>56.0</v>
      </c>
      <c r="B2181" s="46" t="s">
        <v>212</v>
      </c>
      <c r="C2181" s="62">
        <v>45781.0</v>
      </c>
      <c r="D2181" s="63" t="s">
        <v>55</v>
      </c>
      <c r="E2181" s="25" t="s">
        <v>63</v>
      </c>
      <c r="F2181" s="64">
        <v>0.8</v>
      </c>
      <c r="G2181" s="64">
        <v>240.0</v>
      </c>
      <c r="H2181" s="65">
        <f>F2181*G2181</f>
        <v>192</v>
      </c>
      <c r="I2181" s="66" t="s">
        <v>30</v>
      </c>
    </row>
    <row r="2182">
      <c r="A2182" s="41">
        <v>57.0</v>
      </c>
      <c r="B2182" s="42" t="s">
        <v>213</v>
      </c>
      <c r="C2182" s="67">
        <v>45781.0</v>
      </c>
      <c r="D2182" s="68" t="s">
        <v>25</v>
      </c>
      <c r="E2182" s="27" t="s">
        <v>13</v>
      </c>
      <c r="F2182" s="69">
        <v>1.0</v>
      </c>
      <c r="G2182" s="69">
        <v>120.0</v>
      </c>
      <c r="H2182" s="70">
        <v>120.0</v>
      </c>
      <c r="I2182" s="71" t="s">
        <v>30</v>
      </c>
    </row>
    <row r="2183">
      <c r="A2183" s="45">
        <v>58.0</v>
      </c>
      <c r="B2183" s="46" t="s">
        <v>214</v>
      </c>
      <c r="C2183" s="62">
        <v>45781.0</v>
      </c>
      <c r="D2183" s="63" t="s">
        <v>42</v>
      </c>
      <c r="E2183" s="25" t="s">
        <v>19</v>
      </c>
      <c r="F2183" s="64">
        <v>0.5</v>
      </c>
      <c r="G2183" s="64">
        <v>60.0</v>
      </c>
      <c r="H2183" s="65">
        <v>60.0</v>
      </c>
      <c r="I2183" s="66" t="s">
        <v>30</v>
      </c>
    </row>
    <row r="2184">
      <c r="A2184" s="41">
        <v>60.0</v>
      </c>
      <c r="B2184" s="42" t="s">
        <v>215</v>
      </c>
      <c r="C2184" s="67">
        <v>45781.0</v>
      </c>
      <c r="D2184" s="68" t="s">
        <v>14</v>
      </c>
      <c r="E2184" s="27" t="s">
        <v>10</v>
      </c>
      <c r="F2184" s="69">
        <v>0.5</v>
      </c>
      <c r="G2184" s="69">
        <v>120.0</v>
      </c>
      <c r="H2184" s="70">
        <v>60.0</v>
      </c>
      <c r="I2184" s="71" t="s">
        <v>11</v>
      </c>
    </row>
    <row r="2185">
      <c r="A2185" s="45">
        <v>60.0</v>
      </c>
      <c r="B2185" s="46" t="s">
        <v>215</v>
      </c>
      <c r="C2185" s="62">
        <v>45781.0</v>
      </c>
      <c r="D2185" s="63" t="s">
        <v>14</v>
      </c>
      <c r="E2185" s="25" t="s">
        <v>13</v>
      </c>
      <c r="F2185" s="64">
        <v>1.0</v>
      </c>
      <c r="G2185" s="64">
        <v>120.0</v>
      </c>
      <c r="H2185" s="65">
        <v>120.0</v>
      </c>
      <c r="I2185" s="66" t="s">
        <v>11</v>
      </c>
    </row>
    <row r="2186">
      <c r="A2186" s="41">
        <v>61.0</v>
      </c>
      <c r="B2186" s="42" t="s">
        <v>216</v>
      </c>
      <c r="C2186" s="67">
        <v>45781.0</v>
      </c>
      <c r="D2186" s="68" t="s">
        <v>21</v>
      </c>
      <c r="E2186" s="27" t="s">
        <v>13</v>
      </c>
      <c r="F2186" s="69">
        <v>2.0</v>
      </c>
      <c r="G2186" s="69">
        <v>120.0</v>
      </c>
      <c r="H2186" s="70">
        <v>240.0</v>
      </c>
      <c r="I2186" s="71" t="s">
        <v>11</v>
      </c>
    </row>
    <row r="2187">
      <c r="A2187" s="45">
        <v>62.0</v>
      </c>
      <c r="B2187" s="46" t="s">
        <v>217</v>
      </c>
      <c r="C2187" s="62">
        <v>45781.0</v>
      </c>
      <c r="D2187" s="63" t="s">
        <v>15</v>
      </c>
      <c r="E2187" s="25" t="s">
        <v>12</v>
      </c>
      <c r="F2187" s="64">
        <v>1.0</v>
      </c>
      <c r="G2187" s="64">
        <v>120.0</v>
      </c>
      <c r="H2187" s="65">
        <v>120.0</v>
      </c>
      <c r="I2187" s="66" t="s">
        <v>16</v>
      </c>
    </row>
    <row r="2188">
      <c r="A2188" s="41">
        <v>62.0</v>
      </c>
      <c r="B2188" s="42" t="s">
        <v>217</v>
      </c>
      <c r="C2188" s="67">
        <v>45781.0</v>
      </c>
      <c r="D2188" s="68" t="s">
        <v>15</v>
      </c>
      <c r="E2188" s="27" t="s">
        <v>32</v>
      </c>
      <c r="F2188" s="69">
        <v>0.5</v>
      </c>
      <c r="G2188" s="69">
        <v>140.0</v>
      </c>
      <c r="H2188" s="70">
        <v>70.0</v>
      </c>
      <c r="I2188" s="71" t="s">
        <v>16</v>
      </c>
    </row>
    <row r="2189">
      <c r="A2189" s="45">
        <v>62.0</v>
      </c>
      <c r="B2189" s="46" t="s">
        <v>217</v>
      </c>
      <c r="C2189" s="62">
        <v>45781.0</v>
      </c>
      <c r="D2189" s="63" t="s">
        <v>15</v>
      </c>
      <c r="E2189" s="25" t="s">
        <v>13</v>
      </c>
      <c r="F2189" s="64">
        <v>2.0</v>
      </c>
      <c r="G2189" s="64">
        <v>120.0</v>
      </c>
      <c r="H2189" s="65">
        <v>240.0</v>
      </c>
      <c r="I2189" s="66" t="s">
        <v>16</v>
      </c>
    </row>
    <row r="2190">
      <c r="A2190" s="41">
        <v>63.0</v>
      </c>
      <c r="B2190" s="42" t="s">
        <v>218</v>
      </c>
      <c r="C2190" s="67">
        <v>45781.0</v>
      </c>
      <c r="D2190" s="68" t="s">
        <v>45</v>
      </c>
      <c r="E2190" s="27" t="s">
        <v>13</v>
      </c>
      <c r="F2190" s="69">
        <v>1.0</v>
      </c>
      <c r="G2190" s="69">
        <v>120.0</v>
      </c>
      <c r="H2190" s="70">
        <v>120.0</v>
      </c>
      <c r="I2190" s="71" t="s">
        <v>11</v>
      </c>
    </row>
    <row r="2191">
      <c r="A2191" s="45">
        <v>64.0</v>
      </c>
      <c r="B2191" s="46" t="s">
        <v>219</v>
      </c>
      <c r="C2191" s="62">
        <v>45781.0</v>
      </c>
      <c r="D2191" s="63" t="s">
        <v>31</v>
      </c>
      <c r="E2191" s="25" t="s">
        <v>10</v>
      </c>
      <c r="F2191" s="64">
        <v>1.0</v>
      </c>
      <c r="G2191" s="64">
        <v>120.0</v>
      </c>
      <c r="H2191" s="65">
        <v>120.0</v>
      </c>
      <c r="I2191" s="66" t="s">
        <v>11</v>
      </c>
    </row>
    <row r="2192">
      <c r="A2192" s="41">
        <v>64.0</v>
      </c>
      <c r="B2192" s="42" t="s">
        <v>219</v>
      </c>
      <c r="C2192" s="67">
        <v>45781.0</v>
      </c>
      <c r="D2192" s="68" t="s">
        <v>31</v>
      </c>
      <c r="E2192" s="27" t="s">
        <v>12</v>
      </c>
      <c r="F2192" s="69">
        <v>1.0</v>
      </c>
      <c r="G2192" s="69">
        <v>120.0</v>
      </c>
      <c r="H2192" s="70">
        <v>120.0</v>
      </c>
      <c r="I2192" s="71" t="s">
        <v>11</v>
      </c>
    </row>
    <row r="2193">
      <c r="A2193" s="45">
        <v>64.0</v>
      </c>
      <c r="B2193" s="46" t="s">
        <v>219</v>
      </c>
      <c r="C2193" s="62">
        <v>45781.0</v>
      </c>
      <c r="D2193" s="63" t="s">
        <v>31</v>
      </c>
      <c r="E2193" s="25" t="s">
        <v>19</v>
      </c>
      <c r="F2193" s="64">
        <v>4.0</v>
      </c>
      <c r="G2193" s="64">
        <v>120.0</v>
      </c>
      <c r="H2193" s="65">
        <v>480.0</v>
      </c>
      <c r="I2193" s="66" t="s">
        <v>11</v>
      </c>
    </row>
    <row r="2194">
      <c r="A2194" s="41">
        <v>65.0</v>
      </c>
      <c r="B2194" s="42" t="s">
        <v>220</v>
      </c>
      <c r="C2194" s="67">
        <v>45781.0</v>
      </c>
      <c r="D2194" s="68" t="s">
        <v>36</v>
      </c>
      <c r="E2194" s="27" t="s">
        <v>10</v>
      </c>
      <c r="F2194" s="69">
        <v>2.0</v>
      </c>
      <c r="G2194" s="9">
        <v>100.0</v>
      </c>
      <c r="H2194" s="43">
        <f t="shared" ref="H2194:H2195" si="102">F2194*G2194</f>
        <v>200</v>
      </c>
      <c r="I2194" s="71" t="s">
        <v>16</v>
      </c>
    </row>
    <row r="2195">
      <c r="A2195" s="45">
        <v>65.0</v>
      </c>
      <c r="B2195" s="46" t="s">
        <v>220</v>
      </c>
      <c r="C2195" s="62">
        <v>45781.0</v>
      </c>
      <c r="D2195" s="63" t="s">
        <v>36</v>
      </c>
      <c r="E2195" s="25" t="s">
        <v>12</v>
      </c>
      <c r="F2195" s="64">
        <v>2.0</v>
      </c>
      <c r="G2195" s="16">
        <v>100.0</v>
      </c>
      <c r="H2195" s="47">
        <f t="shared" si="102"/>
        <v>200</v>
      </c>
      <c r="I2195" s="66" t="s">
        <v>16</v>
      </c>
    </row>
    <row r="2196">
      <c r="A2196" s="41">
        <v>54.0</v>
      </c>
      <c r="B2196" s="42" t="s">
        <v>221</v>
      </c>
      <c r="C2196" s="67">
        <v>45783.0</v>
      </c>
      <c r="D2196" s="68" t="s">
        <v>41</v>
      </c>
      <c r="E2196" s="27" t="s">
        <v>10</v>
      </c>
      <c r="F2196" s="69">
        <v>0.5</v>
      </c>
      <c r="G2196" s="69">
        <v>120.0</v>
      </c>
      <c r="H2196" s="70">
        <v>60.0</v>
      </c>
      <c r="I2196" s="71" t="s">
        <v>30</v>
      </c>
    </row>
    <row r="2197">
      <c r="A2197" s="45">
        <v>54.0</v>
      </c>
      <c r="B2197" s="46" t="s">
        <v>221</v>
      </c>
      <c r="C2197" s="62">
        <v>45783.0</v>
      </c>
      <c r="D2197" s="63" t="s">
        <v>41</v>
      </c>
      <c r="E2197" s="25" t="s">
        <v>12</v>
      </c>
      <c r="F2197" s="64">
        <v>0.5</v>
      </c>
      <c r="G2197" s="64">
        <v>120.0</v>
      </c>
      <c r="H2197" s="65">
        <v>60.0</v>
      </c>
      <c r="I2197" s="66" t="s">
        <v>30</v>
      </c>
    </row>
    <row r="2198">
      <c r="A2198" s="41">
        <v>66.0</v>
      </c>
      <c r="B2198" s="42" t="s">
        <v>222</v>
      </c>
      <c r="C2198" s="67">
        <v>45783.0</v>
      </c>
      <c r="D2198" s="68" t="s">
        <v>223</v>
      </c>
      <c r="E2198" s="27" t="s">
        <v>10</v>
      </c>
      <c r="F2198" s="69">
        <v>0.5</v>
      </c>
      <c r="G2198" s="69">
        <v>120.0</v>
      </c>
      <c r="H2198" s="70">
        <v>60.0</v>
      </c>
      <c r="I2198" s="71" t="s">
        <v>16</v>
      </c>
    </row>
    <row r="2199">
      <c r="A2199" s="45">
        <v>66.0</v>
      </c>
      <c r="B2199" s="46" t="s">
        <v>222</v>
      </c>
      <c r="C2199" s="62">
        <v>45783.0</v>
      </c>
      <c r="D2199" s="63" t="s">
        <v>223</v>
      </c>
      <c r="E2199" s="25" t="s">
        <v>12</v>
      </c>
      <c r="F2199" s="64">
        <v>0.5</v>
      </c>
      <c r="G2199" s="64">
        <v>120.0</v>
      </c>
      <c r="H2199" s="65">
        <v>60.0</v>
      </c>
      <c r="I2199" s="66" t="s">
        <v>16</v>
      </c>
    </row>
    <row r="2200">
      <c r="A2200" s="41">
        <v>66.0</v>
      </c>
      <c r="B2200" s="42" t="s">
        <v>222</v>
      </c>
      <c r="C2200" s="67">
        <v>45783.0</v>
      </c>
      <c r="D2200" s="68" t="s">
        <v>223</v>
      </c>
      <c r="E2200" s="27" t="s">
        <v>13</v>
      </c>
      <c r="F2200" s="69">
        <v>0.5</v>
      </c>
      <c r="G2200" s="69">
        <v>120.0</v>
      </c>
      <c r="H2200" s="70">
        <v>60.0</v>
      </c>
      <c r="I2200" s="71" t="s">
        <v>16</v>
      </c>
    </row>
    <row r="2201">
      <c r="A2201" s="45">
        <v>66.0</v>
      </c>
      <c r="B2201" s="46" t="s">
        <v>222</v>
      </c>
      <c r="C2201" s="62">
        <v>45783.0</v>
      </c>
      <c r="D2201" s="63" t="s">
        <v>223</v>
      </c>
      <c r="E2201" s="25" t="s">
        <v>70</v>
      </c>
      <c r="F2201" s="64">
        <v>0.5</v>
      </c>
      <c r="G2201" s="64">
        <v>100.0</v>
      </c>
      <c r="H2201" s="65">
        <v>50.0</v>
      </c>
      <c r="I2201" s="66" t="s">
        <v>16</v>
      </c>
    </row>
    <row r="2202">
      <c r="A2202" s="41">
        <v>67.0</v>
      </c>
      <c r="B2202" s="42" t="s">
        <v>224</v>
      </c>
      <c r="C2202" s="67">
        <v>45783.0</v>
      </c>
      <c r="D2202" s="68" t="s">
        <v>43</v>
      </c>
      <c r="E2202" s="27" t="s">
        <v>10</v>
      </c>
      <c r="F2202" s="69">
        <v>1.0</v>
      </c>
      <c r="G2202" s="69">
        <v>120.0</v>
      </c>
      <c r="H2202" s="70">
        <v>120.0</v>
      </c>
      <c r="I2202" s="71" t="s">
        <v>30</v>
      </c>
    </row>
    <row r="2203">
      <c r="A2203" s="45">
        <v>67.0</v>
      </c>
      <c r="B2203" s="46" t="s">
        <v>224</v>
      </c>
      <c r="C2203" s="62">
        <v>45783.0</v>
      </c>
      <c r="D2203" s="63" t="s">
        <v>43</v>
      </c>
      <c r="E2203" s="25" t="s">
        <v>12</v>
      </c>
      <c r="F2203" s="64">
        <v>1.0</v>
      </c>
      <c r="G2203" s="64">
        <v>120.0</v>
      </c>
      <c r="H2203" s="65">
        <v>120.0</v>
      </c>
      <c r="I2203" s="66" t="s">
        <v>30</v>
      </c>
    </row>
    <row r="2204">
      <c r="A2204" s="41">
        <v>68.0</v>
      </c>
      <c r="B2204" s="42" t="s">
        <v>225</v>
      </c>
      <c r="C2204" s="67">
        <v>45783.0</v>
      </c>
      <c r="D2204" s="68" t="s">
        <v>14</v>
      </c>
      <c r="E2204" s="27" t="s">
        <v>12</v>
      </c>
      <c r="F2204" s="69">
        <v>1.0</v>
      </c>
      <c r="G2204" s="69">
        <v>120.0</v>
      </c>
      <c r="H2204" s="70">
        <v>120.0</v>
      </c>
      <c r="I2204" s="71" t="s">
        <v>11</v>
      </c>
    </row>
    <row r="2205">
      <c r="A2205" s="45">
        <v>68.0</v>
      </c>
      <c r="B2205" s="46" t="s">
        <v>225</v>
      </c>
      <c r="C2205" s="62">
        <v>45783.0</v>
      </c>
      <c r="D2205" s="63" t="s">
        <v>14</v>
      </c>
      <c r="E2205" s="25" t="s">
        <v>13</v>
      </c>
      <c r="F2205" s="64">
        <v>1.0</v>
      </c>
      <c r="G2205" s="64">
        <v>120.0</v>
      </c>
      <c r="H2205" s="65">
        <v>120.0</v>
      </c>
      <c r="I2205" s="66" t="s">
        <v>11</v>
      </c>
    </row>
    <row r="2206">
      <c r="A2206" s="41">
        <v>69.0</v>
      </c>
      <c r="B2206" s="42" t="s">
        <v>226</v>
      </c>
      <c r="C2206" s="67">
        <v>45783.0</v>
      </c>
      <c r="D2206" s="68" t="s">
        <v>27</v>
      </c>
      <c r="E2206" s="27" t="s">
        <v>13</v>
      </c>
      <c r="F2206" s="69">
        <v>1.0</v>
      </c>
      <c r="G2206" s="69">
        <v>120.0</v>
      </c>
      <c r="H2206" s="70">
        <v>120.0</v>
      </c>
      <c r="I2206" s="71" t="s">
        <v>16</v>
      </c>
    </row>
    <row r="2207">
      <c r="A2207" s="45">
        <v>70.0</v>
      </c>
      <c r="B2207" s="46" t="s">
        <v>227</v>
      </c>
      <c r="C2207" s="62">
        <v>45783.0</v>
      </c>
      <c r="D2207" s="63" t="s">
        <v>24</v>
      </c>
      <c r="E2207" s="25" t="s">
        <v>12</v>
      </c>
      <c r="F2207" s="64">
        <v>1.0</v>
      </c>
      <c r="G2207" s="64">
        <v>120.0</v>
      </c>
      <c r="H2207" s="65">
        <v>120.0</v>
      </c>
      <c r="I2207" s="66" t="s">
        <v>30</v>
      </c>
    </row>
    <row r="2208">
      <c r="A2208" s="41">
        <v>70.0</v>
      </c>
      <c r="B2208" s="42" t="s">
        <v>227</v>
      </c>
      <c r="C2208" s="67">
        <v>45783.0</v>
      </c>
      <c r="D2208" s="68" t="s">
        <v>24</v>
      </c>
      <c r="E2208" s="27" t="s">
        <v>32</v>
      </c>
      <c r="F2208" s="69">
        <v>0.5</v>
      </c>
      <c r="G2208" s="69">
        <v>140.0</v>
      </c>
      <c r="H2208" s="70">
        <v>70.0</v>
      </c>
      <c r="I2208" s="71" t="s">
        <v>30</v>
      </c>
    </row>
    <row r="2209">
      <c r="A2209" s="45">
        <v>70.0</v>
      </c>
      <c r="B2209" s="46" t="s">
        <v>227</v>
      </c>
      <c r="C2209" s="62">
        <v>45783.0</v>
      </c>
      <c r="D2209" s="63" t="s">
        <v>24</v>
      </c>
      <c r="E2209" s="25" t="s">
        <v>13</v>
      </c>
      <c r="F2209" s="64">
        <v>1.0</v>
      </c>
      <c r="G2209" s="64">
        <v>120.0</v>
      </c>
      <c r="H2209" s="65">
        <v>120.0</v>
      </c>
      <c r="I2209" s="66" t="s">
        <v>30</v>
      </c>
    </row>
    <row r="2210">
      <c r="A2210" s="41">
        <v>71.0</v>
      </c>
      <c r="B2210" s="42" t="s">
        <v>228</v>
      </c>
      <c r="C2210" s="67">
        <v>45783.0</v>
      </c>
      <c r="D2210" s="68" t="s">
        <v>229</v>
      </c>
      <c r="E2210" s="27" t="s">
        <v>12</v>
      </c>
      <c r="F2210" s="69">
        <v>0.5</v>
      </c>
      <c r="G2210" s="69">
        <v>120.0</v>
      </c>
      <c r="H2210" s="70">
        <v>60.0</v>
      </c>
      <c r="I2210" s="71" t="s">
        <v>30</v>
      </c>
    </row>
    <row r="2211">
      <c r="A2211" s="45">
        <v>72.0</v>
      </c>
      <c r="B2211" s="46" t="s">
        <v>230</v>
      </c>
      <c r="C2211" s="62">
        <v>45783.0</v>
      </c>
      <c r="D2211" s="63" t="s">
        <v>42</v>
      </c>
      <c r="E2211" s="25" t="s">
        <v>12</v>
      </c>
      <c r="F2211" s="64">
        <v>0.3</v>
      </c>
      <c r="G2211" s="64">
        <v>120.0</v>
      </c>
      <c r="H2211" s="65">
        <v>36.0</v>
      </c>
      <c r="I2211" s="66" t="s">
        <v>30</v>
      </c>
    </row>
    <row r="2212">
      <c r="A2212" s="41">
        <v>72.0</v>
      </c>
      <c r="B2212" s="42" t="s">
        <v>230</v>
      </c>
      <c r="C2212" s="67">
        <v>45783.0</v>
      </c>
      <c r="D2212" s="68" t="s">
        <v>42</v>
      </c>
      <c r="E2212" s="27" t="s">
        <v>19</v>
      </c>
      <c r="F2212" s="69">
        <v>0.5</v>
      </c>
      <c r="G2212" s="69">
        <v>120.0</v>
      </c>
      <c r="H2212" s="70">
        <v>60.0</v>
      </c>
      <c r="I2212" s="71" t="s">
        <v>30</v>
      </c>
    </row>
    <row r="2213">
      <c r="A2213" s="45">
        <v>73.0</v>
      </c>
      <c r="B2213" s="46" t="s">
        <v>231</v>
      </c>
      <c r="C2213" s="62">
        <v>45783.0</v>
      </c>
      <c r="D2213" s="63" t="s">
        <v>55</v>
      </c>
      <c r="E2213" s="25" t="s">
        <v>10</v>
      </c>
      <c r="F2213" s="64">
        <v>0.5</v>
      </c>
      <c r="G2213" s="64">
        <v>120.0</v>
      </c>
      <c r="H2213" s="65">
        <v>60.0</v>
      </c>
      <c r="I2213" s="66" t="s">
        <v>30</v>
      </c>
    </row>
    <row r="2214">
      <c r="A2214" s="41">
        <v>73.0</v>
      </c>
      <c r="B2214" s="42" t="s">
        <v>231</v>
      </c>
      <c r="C2214" s="67">
        <v>45783.0</v>
      </c>
      <c r="D2214" s="68" t="s">
        <v>55</v>
      </c>
      <c r="E2214" s="27" t="s">
        <v>12</v>
      </c>
      <c r="F2214" s="69">
        <v>0.5</v>
      </c>
      <c r="G2214" s="69">
        <v>120.0</v>
      </c>
      <c r="H2214" s="70">
        <v>60.0</v>
      </c>
      <c r="I2214" s="71" t="s">
        <v>30</v>
      </c>
    </row>
    <row r="2215">
      <c r="A2215" s="45">
        <v>73.0</v>
      </c>
      <c r="B2215" s="46" t="s">
        <v>231</v>
      </c>
      <c r="C2215" s="62">
        <v>45783.0</v>
      </c>
      <c r="D2215" s="63" t="s">
        <v>55</v>
      </c>
      <c r="E2215" s="25" t="s">
        <v>19</v>
      </c>
      <c r="F2215" s="64">
        <v>1.0</v>
      </c>
      <c r="G2215" s="64">
        <v>120.0</v>
      </c>
      <c r="H2215" s="65">
        <v>120.0</v>
      </c>
      <c r="I2215" s="66" t="s">
        <v>30</v>
      </c>
    </row>
    <row r="2216">
      <c r="A2216" s="41">
        <v>74.0</v>
      </c>
      <c r="B2216" s="42" t="s">
        <v>232</v>
      </c>
      <c r="C2216" s="67">
        <v>45783.0</v>
      </c>
      <c r="D2216" s="68" t="s">
        <v>52</v>
      </c>
      <c r="E2216" s="27" t="s">
        <v>10</v>
      </c>
      <c r="F2216" s="69">
        <v>1.0</v>
      </c>
      <c r="G2216" s="69">
        <v>120.0</v>
      </c>
      <c r="H2216" s="70">
        <v>120.0</v>
      </c>
      <c r="I2216" s="71" t="s">
        <v>11</v>
      </c>
    </row>
    <row r="2217">
      <c r="A2217" s="45">
        <v>74.0</v>
      </c>
      <c r="B2217" s="46" t="s">
        <v>232</v>
      </c>
      <c r="C2217" s="62">
        <v>45783.0</v>
      </c>
      <c r="D2217" s="63" t="s">
        <v>52</v>
      </c>
      <c r="E2217" s="25" t="s">
        <v>12</v>
      </c>
      <c r="F2217" s="64">
        <v>1.0</v>
      </c>
      <c r="G2217" s="64">
        <v>120.0</v>
      </c>
      <c r="H2217" s="65">
        <v>120.0</v>
      </c>
      <c r="I2217" s="66" t="s">
        <v>11</v>
      </c>
    </row>
    <row r="2218">
      <c r="A2218" s="41">
        <v>74.0</v>
      </c>
      <c r="B2218" s="42" t="s">
        <v>232</v>
      </c>
      <c r="C2218" s="67">
        <v>45783.0</v>
      </c>
      <c r="D2218" s="68" t="s">
        <v>52</v>
      </c>
      <c r="E2218" s="27" t="s">
        <v>32</v>
      </c>
      <c r="F2218" s="69">
        <v>1.0</v>
      </c>
      <c r="G2218" s="69">
        <v>140.0</v>
      </c>
      <c r="H2218" s="70">
        <v>140.0</v>
      </c>
      <c r="I2218" s="71" t="s">
        <v>11</v>
      </c>
    </row>
    <row r="2219">
      <c r="A2219" s="45">
        <v>74.0</v>
      </c>
      <c r="B2219" s="46" t="s">
        <v>232</v>
      </c>
      <c r="C2219" s="62">
        <v>45783.0</v>
      </c>
      <c r="D2219" s="63" t="s">
        <v>52</v>
      </c>
      <c r="E2219" s="25" t="s">
        <v>13</v>
      </c>
      <c r="F2219" s="64">
        <v>1.0</v>
      </c>
      <c r="G2219" s="64">
        <v>120.0</v>
      </c>
      <c r="H2219" s="65">
        <v>120.0</v>
      </c>
      <c r="I2219" s="66" t="s">
        <v>11</v>
      </c>
    </row>
    <row r="2220">
      <c r="A2220" s="41">
        <v>74.0</v>
      </c>
      <c r="B2220" s="42" t="s">
        <v>232</v>
      </c>
      <c r="C2220" s="67">
        <v>45783.0</v>
      </c>
      <c r="D2220" s="68" t="s">
        <v>52</v>
      </c>
      <c r="E2220" s="27" t="s">
        <v>38</v>
      </c>
      <c r="F2220" s="69">
        <v>1.0</v>
      </c>
      <c r="G2220" s="69">
        <v>120.0</v>
      </c>
      <c r="H2220" s="70">
        <v>120.0</v>
      </c>
      <c r="I2220" s="71" t="s">
        <v>11</v>
      </c>
    </row>
    <row r="2221">
      <c r="A2221" s="45">
        <v>76.0</v>
      </c>
      <c r="B2221" s="46" t="s">
        <v>233</v>
      </c>
      <c r="C2221" s="62">
        <v>45783.0</v>
      </c>
      <c r="D2221" s="63" t="s">
        <v>59</v>
      </c>
      <c r="E2221" s="25" t="s">
        <v>10</v>
      </c>
      <c r="F2221" s="64">
        <v>0.2</v>
      </c>
      <c r="G2221" s="64">
        <v>120.0</v>
      </c>
      <c r="H2221" s="65">
        <v>24.0</v>
      </c>
      <c r="I2221" s="66" t="s">
        <v>16</v>
      </c>
    </row>
    <row r="2222">
      <c r="A2222" s="41">
        <v>76.0</v>
      </c>
      <c r="B2222" s="42" t="s">
        <v>233</v>
      </c>
      <c r="C2222" s="67">
        <v>45783.0</v>
      </c>
      <c r="D2222" s="68" t="s">
        <v>59</v>
      </c>
      <c r="E2222" s="27" t="s">
        <v>12</v>
      </c>
      <c r="F2222" s="69">
        <v>0.2</v>
      </c>
      <c r="G2222" s="69">
        <v>120.0</v>
      </c>
      <c r="H2222" s="70">
        <v>24.0</v>
      </c>
      <c r="I2222" s="71" t="s">
        <v>16</v>
      </c>
    </row>
    <row r="2223">
      <c r="A2223" s="45">
        <v>76.0</v>
      </c>
      <c r="B2223" s="46" t="s">
        <v>233</v>
      </c>
      <c r="C2223" s="62">
        <v>45783.0</v>
      </c>
      <c r="D2223" s="63" t="s">
        <v>59</v>
      </c>
      <c r="E2223" s="25" t="s">
        <v>19</v>
      </c>
      <c r="F2223" s="64">
        <v>0.1</v>
      </c>
      <c r="G2223" s="64">
        <v>120.0</v>
      </c>
      <c r="H2223" s="65">
        <v>12.0</v>
      </c>
      <c r="I2223" s="66" t="s">
        <v>16</v>
      </c>
    </row>
    <row r="2224">
      <c r="A2224" s="41">
        <v>77.0</v>
      </c>
      <c r="B2224" s="42" t="s">
        <v>234</v>
      </c>
      <c r="C2224" s="67">
        <v>45783.0</v>
      </c>
      <c r="D2224" s="68" t="s">
        <v>45</v>
      </c>
      <c r="E2224" s="27" t="s">
        <v>10</v>
      </c>
      <c r="F2224" s="69">
        <v>1.0</v>
      </c>
      <c r="G2224" s="69">
        <v>120.0</v>
      </c>
      <c r="H2224" s="70">
        <v>120.0</v>
      </c>
      <c r="I2224" s="71" t="s">
        <v>11</v>
      </c>
    </row>
    <row r="2225">
      <c r="A2225" s="45">
        <v>77.0</v>
      </c>
      <c r="B2225" s="46" t="s">
        <v>234</v>
      </c>
      <c r="C2225" s="62">
        <v>45783.0</v>
      </c>
      <c r="D2225" s="63" t="s">
        <v>45</v>
      </c>
      <c r="E2225" s="25" t="s">
        <v>12</v>
      </c>
      <c r="F2225" s="64">
        <v>1.0</v>
      </c>
      <c r="G2225" s="64">
        <v>120.0</v>
      </c>
      <c r="H2225" s="65">
        <v>120.0</v>
      </c>
      <c r="I2225" s="66" t="s">
        <v>11</v>
      </c>
    </row>
    <row r="2226">
      <c r="A2226" s="41">
        <v>77.0</v>
      </c>
      <c r="B2226" s="42" t="s">
        <v>234</v>
      </c>
      <c r="C2226" s="67">
        <v>45783.0</v>
      </c>
      <c r="D2226" s="68" t="s">
        <v>45</v>
      </c>
      <c r="E2226" s="27" t="s">
        <v>13</v>
      </c>
      <c r="F2226" s="69">
        <v>1.0</v>
      </c>
      <c r="G2226" s="69">
        <v>120.0</v>
      </c>
      <c r="H2226" s="70">
        <v>120.0</v>
      </c>
      <c r="I2226" s="71" t="s">
        <v>11</v>
      </c>
    </row>
    <row r="2227">
      <c r="A2227" s="45">
        <v>79.0</v>
      </c>
      <c r="B2227" s="46" t="s">
        <v>235</v>
      </c>
      <c r="C2227" s="14">
        <v>45783.0</v>
      </c>
      <c r="D2227" s="63" t="s">
        <v>47</v>
      </c>
      <c r="E2227" s="25" t="s">
        <v>10</v>
      </c>
      <c r="F2227" s="64">
        <v>1.0</v>
      </c>
      <c r="G2227" s="64">
        <v>120.0</v>
      </c>
      <c r="H2227" s="65">
        <v>120.0</v>
      </c>
      <c r="I2227" s="66" t="s">
        <v>11</v>
      </c>
    </row>
    <row r="2228">
      <c r="A2228" s="41">
        <v>79.0</v>
      </c>
      <c r="B2228" s="42" t="s">
        <v>235</v>
      </c>
      <c r="C2228" s="7">
        <v>45783.0</v>
      </c>
      <c r="D2228" s="68" t="s">
        <v>47</v>
      </c>
      <c r="E2228" s="27" t="s">
        <v>12</v>
      </c>
      <c r="F2228" s="69">
        <v>1.0</v>
      </c>
      <c r="G2228" s="69">
        <v>120.0</v>
      </c>
      <c r="H2228" s="70">
        <v>120.0</v>
      </c>
      <c r="I2228" s="71" t="s">
        <v>11</v>
      </c>
    </row>
    <row r="2229">
      <c r="A2229" s="45">
        <v>79.0</v>
      </c>
      <c r="B2229" s="46" t="s">
        <v>235</v>
      </c>
      <c r="C2229" s="14">
        <v>45783.0</v>
      </c>
      <c r="D2229" s="63" t="s">
        <v>47</v>
      </c>
      <c r="E2229" s="25" t="s">
        <v>13</v>
      </c>
      <c r="F2229" s="64">
        <v>1.0</v>
      </c>
      <c r="G2229" s="64">
        <v>120.0</v>
      </c>
      <c r="H2229" s="65">
        <v>120.0</v>
      </c>
      <c r="I2229" s="66" t="s">
        <v>11</v>
      </c>
    </row>
    <row r="2230">
      <c r="A2230" s="41">
        <v>80.0</v>
      </c>
      <c r="B2230" s="42" t="s">
        <v>236</v>
      </c>
      <c r="C2230" s="7">
        <v>45784.0</v>
      </c>
      <c r="D2230" s="68" t="s">
        <v>61</v>
      </c>
      <c r="E2230" s="27" t="s">
        <v>32</v>
      </c>
      <c r="F2230" s="69">
        <v>2.0</v>
      </c>
      <c r="G2230" s="69">
        <v>140.0</v>
      </c>
      <c r="H2230" s="70">
        <v>280.0</v>
      </c>
      <c r="I2230" s="71" t="s">
        <v>30</v>
      </c>
    </row>
    <row r="2231">
      <c r="A2231" s="45">
        <v>81.0</v>
      </c>
      <c r="B2231" s="46" t="s">
        <v>237</v>
      </c>
      <c r="C2231" s="14">
        <v>45784.0</v>
      </c>
      <c r="D2231" s="63" t="s">
        <v>46</v>
      </c>
      <c r="E2231" s="25" t="s">
        <v>10</v>
      </c>
      <c r="F2231" s="64">
        <v>1.0</v>
      </c>
      <c r="G2231" s="64">
        <v>120.0</v>
      </c>
      <c r="H2231" s="65">
        <v>120.0</v>
      </c>
      <c r="I2231" s="66" t="s">
        <v>16</v>
      </c>
    </row>
    <row r="2232">
      <c r="A2232" s="41">
        <v>81.0</v>
      </c>
      <c r="B2232" s="42" t="s">
        <v>237</v>
      </c>
      <c r="C2232" s="7">
        <v>45784.0</v>
      </c>
      <c r="D2232" s="68" t="s">
        <v>46</v>
      </c>
      <c r="E2232" s="27" t="s">
        <v>12</v>
      </c>
      <c r="F2232" s="69">
        <v>1.0</v>
      </c>
      <c r="G2232" s="69">
        <v>120.0</v>
      </c>
      <c r="H2232" s="70">
        <v>120.0</v>
      </c>
      <c r="I2232" s="71" t="s">
        <v>16</v>
      </c>
    </row>
    <row r="2233">
      <c r="A2233" s="45">
        <v>81.0</v>
      </c>
      <c r="B2233" s="46" t="s">
        <v>237</v>
      </c>
      <c r="C2233" s="14">
        <v>45784.0</v>
      </c>
      <c r="D2233" s="63" t="s">
        <v>46</v>
      </c>
      <c r="E2233" s="25" t="s">
        <v>13</v>
      </c>
      <c r="F2233" s="64">
        <v>1.0</v>
      </c>
      <c r="G2233" s="64">
        <v>120.0</v>
      </c>
      <c r="H2233" s="65">
        <v>120.0</v>
      </c>
      <c r="I2233" s="66" t="s">
        <v>16</v>
      </c>
    </row>
    <row r="2234">
      <c r="A2234" s="41">
        <v>82.0</v>
      </c>
      <c r="B2234" s="42" t="s">
        <v>238</v>
      </c>
      <c r="C2234" s="7">
        <v>45784.0</v>
      </c>
      <c r="D2234" s="68" t="s">
        <v>42</v>
      </c>
      <c r="E2234" s="27" t="s">
        <v>12</v>
      </c>
      <c r="F2234" s="69">
        <v>0.5</v>
      </c>
      <c r="G2234" s="69">
        <v>120.0</v>
      </c>
      <c r="H2234" s="70">
        <v>60.0</v>
      </c>
      <c r="I2234" s="71" t="s">
        <v>30</v>
      </c>
    </row>
    <row r="2235">
      <c r="A2235" s="45">
        <v>82.0</v>
      </c>
      <c r="B2235" s="46" t="s">
        <v>238</v>
      </c>
      <c r="C2235" s="14">
        <v>45784.0</v>
      </c>
      <c r="D2235" s="63" t="s">
        <v>42</v>
      </c>
      <c r="E2235" s="25" t="s">
        <v>19</v>
      </c>
      <c r="F2235" s="64">
        <v>0.5</v>
      </c>
      <c r="G2235" s="64">
        <v>120.0</v>
      </c>
      <c r="H2235" s="65">
        <v>60.0</v>
      </c>
      <c r="I2235" s="66" t="s">
        <v>30</v>
      </c>
    </row>
    <row r="2236">
      <c r="A2236" s="41">
        <v>83.0</v>
      </c>
      <c r="B2236" s="42" t="s">
        <v>239</v>
      </c>
      <c r="C2236" s="7">
        <v>45784.0</v>
      </c>
      <c r="D2236" s="68" t="s">
        <v>71</v>
      </c>
      <c r="E2236" s="27" t="s">
        <v>12</v>
      </c>
      <c r="F2236" s="69">
        <v>1.0</v>
      </c>
      <c r="G2236" s="69">
        <v>120.0</v>
      </c>
      <c r="H2236" s="70">
        <v>120.0</v>
      </c>
      <c r="I2236" s="71" t="s">
        <v>16</v>
      </c>
    </row>
    <row r="2237">
      <c r="A2237" s="45">
        <v>84.0</v>
      </c>
      <c r="B2237" s="46" t="s">
        <v>240</v>
      </c>
      <c r="C2237" s="14">
        <v>45784.0</v>
      </c>
      <c r="D2237" s="63" t="s">
        <v>39</v>
      </c>
      <c r="E2237" s="25" t="s">
        <v>10</v>
      </c>
      <c r="F2237" s="64">
        <v>1.0</v>
      </c>
      <c r="G2237" s="64">
        <v>120.0</v>
      </c>
      <c r="H2237" s="65">
        <v>120.0</v>
      </c>
      <c r="I2237" s="66" t="s">
        <v>16</v>
      </c>
    </row>
    <row r="2238">
      <c r="A2238" s="41">
        <v>84.0</v>
      </c>
      <c r="B2238" s="42" t="s">
        <v>240</v>
      </c>
      <c r="C2238" s="7">
        <v>45784.0</v>
      </c>
      <c r="D2238" s="68" t="s">
        <v>39</v>
      </c>
      <c r="E2238" s="27" t="s">
        <v>12</v>
      </c>
      <c r="F2238" s="69">
        <v>1.0</v>
      </c>
      <c r="G2238" s="69">
        <v>120.0</v>
      </c>
      <c r="H2238" s="70">
        <v>120.0</v>
      </c>
      <c r="I2238" s="71" t="s">
        <v>16</v>
      </c>
    </row>
    <row r="2239">
      <c r="A2239" s="45">
        <v>84.0</v>
      </c>
      <c r="B2239" s="46" t="s">
        <v>240</v>
      </c>
      <c r="C2239" s="14">
        <v>45784.0</v>
      </c>
      <c r="D2239" s="63" t="s">
        <v>39</v>
      </c>
      <c r="E2239" s="25" t="s">
        <v>32</v>
      </c>
      <c r="F2239" s="64">
        <v>1.0</v>
      </c>
      <c r="G2239" s="64">
        <v>140.0</v>
      </c>
      <c r="H2239" s="65">
        <v>140.0</v>
      </c>
      <c r="I2239" s="66" t="s">
        <v>16</v>
      </c>
    </row>
    <row r="2240">
      <c r="A2240" s="41">
        <v>84.0</v>
      </c>
      <c r="B2240" s="42" t="s">
        <v>240</v>
      </c>
      <c r="C2240" s="7">
        <v>45784.0</v>
      </c>
      <c r="D2240" s="68" t="s">
        <v>39</v>
      </c>
      <c r="E2240" s="27" t="s">
        <v>13</v>
      </c>
      <c r="F2240" s="69">
        <v>1.0</v>
      </c>
      <c r="G2240" s="69">
        <v>120.0</v>
      </c>
      <c r="H2240" s="70">
        <v>120.0</v>
      </c>
      <c r="I2240" s="71" t="s">
        <v>16</v>
      </c>
    </row>
    <row r="2241">
      <c r="A2241" s="45">
        <v>85.0</v>
      </c>
      <c r="B2241" s="46" t="s">
        <v>240</v>
      </c>
      <c r="C2241" s="14">
        <v>45784.0</v>
      </c>
      <c r="D2241" s="63" t="s">
        <v>57</v>
      </c>
      <c r="E2241" s="25" t="s">
        <v>19</v>
      </c>
      <c r="F2241" s="64">
        <v>5.0</v>
      </c>
      <c r="G2241" s="64">
        <v>120.0</v>
      </c>
      <c r="H2241" s="65">
        <v>600.0</v>
      </c>
      <c r="I2241" s="66" t="s">
        <v>16</v>
      </c>
    </row>
    <row r="2242">
      <c r="A2242" s="41">
        <v>86.0</v>
      </c>
      <c r="B2242" s="42" t="s">
        <v>241</v>
      </c>
      <c r="C2242" s="7">
        <v>45784.0</v>
      </c>
      <c r="D2242" s="68" t="s">
        <v>45</v>
      </c>
      <c r="E2242" s="27" t="s">
        <v>13</v>
      </c>
      <c r="F2242" s="69">
        <v>1.0</v>
      </c>
      <c r="G2242" s="69">
        <v>120.0</v>
      </c>
      <c r="H2242" s="70">
        <v>120.0</v>
      </c>
      <c r="I2242" s="71" t="s">
        <v>11</v>
      </c>
    </row>
    <row r="2243">
      <c r="A2243" s="45">
        <v>87.0</v>
      </c>
      <c r="B2243" s="46" t="s">
        <v>241</v>
      </c>
      <c r="C2243" s="14">
        <v>45784.0</v>
      </c>
      <c r="D2243" s="63" t="s">
        <v>31</v>
      </c>
      <c r="E2243" s="25" t="s">
        <v>19</v>
      </c>
      <c r="F2243" s="64">
        <v>2.0</v>
      </c>
      <c r="G2243" s="64">
        <v>120.0</v>
      </c>
      <c r="H2243" s="65">
        <v>240.0</v>
      </c>
      <c r="I2243" s="66" t="s">
        <v>11</v>
      </c>
    </row>
    <row r="2244">
      <c r="A2244" s="41">
        <v>88.0</v>
      </c>
      <c r="B2244" s="42" t="s">
        <v>242</v>
      </c>
      <c r="C2244" s="7">
        <v>45784.0</v>
      </c>
      <c r="D2244" s="68" t="s">
        <v>68</v>
      </c>
      <c r="E2244" s="27" t="s">
        <v>32</v>
      </c>
      <c r="F2244" s="69">
        <v>1.0</v>
      </c>
      <c r="G2244" s="69">
        <v>140.0</v>
      </c>
      <c r="H2244" s="70">
        <v>140.0</v>
      </c>
      <c r="I2244" s="71" t="s">
        <v>16</v>
      </c>
    </row>
    <row r="2245">
      <c r="A2245" s="45">
        <v>88.0</v>
      </c>
      <c r="B2245" s="46" t="s">
        <v>242</v>
      </c>
      <c r="C2245" s="14">
        <v>45784.0</v>
      </c>
      <c r="D2245" s="63" t="s">
        <v>68</v>
      </c>
      <c r="E2245" s="25" t="s">
        <v>13</v>
      </c>
      <c r="F2245" s="64">
        <v>1.0</v>
      </c>
      <c r="G2245" s="64">
        <v>120.0</v>
      </c>
      <c r="H2245" s="65">
        <v>120.0</v>
      </c>
      <c r="I2245" s="66" t="s">
        <v>16</v>
      </c>
    </row>
    <row r="2246">
      <c r="A2246" s="41">
        <v>88.0</v>
      </c>
      <c r="B2246" s="42" t="s">
        <v>242</v>
      </c>
      <c r="C2246" s="7">
        <v>45784.0</v>
      </c>
      <c r="D2246" s="68" t="s">
        <v>68</v>
      </c>
      <c r="E2246" s="27" t="s">
        <v>70</v>
      </c>
      <c r="F2246" s="69">
        <v>1.0</v>
      </c>
      <c r="G2246" s="69">
        <v>100.0</v>
      </c>
      <c r="H2246" s="70">
        <v>100.0</v>
      </c>
      <c r="I2246" s="71" t="s">
        <v>16</v>
      </c>
    </row>
    <row r="2247">
      <c r="A2247" s="45">
        <v>89.0</v>
      </c>
      <c r="B2247" s="46" t="s">
        <v>242</v>
      </c>
      <c r="C2247" s="14">
        <v>45784.0</v>
      </c>
      <c r="D2247" s="63" t="s">
        <v>36</v>
      </c>
      <c r="E2247" s="25" t="s">
        <v>10</v>
      </c>
      <c r="F2247" s="64">
        <v>2.0</v>
      </c>
      <c r="G2247" s="16">
        <v>100.0</v>
      </c>
      <c r="H2247" s="47">
        <f t="shared" ref="H2247:H2248" si="103">F2247*G2247</f>
        <v>200</v>
      </c>
      <c r="I2247" s="66" t="s">
        <v>16</v>
      </c>
    </row>
    <row r="2248">
      <c r="A2248" s="41">
        <v>89.0</v>
      </c>
      <c r="B2248" s="42" t="s">
        <v>242</v>
      </c>
      <c r="C2248" s="7">
        <v>45784.0</v>
      </c>
      <c r="D2248" s="68" t="s">
        <v>36</v>
      </c>
      <c r="E2248" s="27" t="s">
        <v>12</v>
      </c>
      <c r="F2248" s="69">
        <v>2.0</v>
      </c>
      <c r="G2248" s="9">
        <v>100.0</v>
      </c>
      <c r="H2248" s="43">
        <f t="shared" si="103"/>
        <v>200</v>
      </c>
      <c r="I2248" s="71" t="s">
        <v>16</v>
      </c>
    </row>
    <row r="2249">
      <c r="A2249" s="45">
        <v>90.0</v>
      </c>
      <c r="B2249" s="46" t="s">
        <v>243</v>
      </c>
      <c r="C2249" s="14">
        <v>45786.0</v>
      </c>
      <c r="D2249" s="63" t="s">
        <v>22</v>
      </c>
      <c r="E2249" s="25" t="s">
        <v>10</v>
      </c>
      <c r="F2249" s="64">
        <v>0.75</v>
      </c>
      <c r="G2249" s="64">
        <v>120.0</v>
      </c>
      <c r="H2249" s="65">
        <v>90.0</v>
      </c>
      <c r="I2249" s="66" t="s">
        <v>16</v>
      </c>
    </row>
    <row r="2250">
      <c r="A2250" s="41">
        <v>90.0</v>
      </c>
      <c r="B2250" s="42" t="s">
        <v>243</v>
      </c>
      <c r="C2250" s="7">
        <v>45786.0</v>
      </c>
      <c r="D2250" s="68" t="s">
        <v>22</v>
      </c>
      <c r="E2250" s="27" t="s">
        <v>12</v>
      </c>
      <c r="F2250" s="69">
        <v>0.75</v>
      </c>
      <c r="G2250" s="69">
        <v>120.0</v>
      </c>
      <c r="H2250" s="70">
        <v>90.0</v>
      </c>
      <c r="I2250" s="71" t="s">
        <v>16</v>
      </c>
    </row>
    <row r="2251">
      <c r="A2251" s="45">
        <v>90.0</v>
      </c>
      <c r="B2251" s="46" t="s">
        <v>243</v>
      </c>
      <c r="C2251" s="14">
        <v>45786.0</v>
      </c>
      <c r="D2251" s="63" t="s">
        <v>22</v>
      </c>
      <c r="E2251" s="25" t="s">
        <v>13</v>
      </c>
      <c r="F2251" s="64">
        <v>0.5</v>
      </c>
      <c r="G2251" s="64">
        <v>120.0</v>
      </c>
      <c r="H2251" s="65">
        <v>60.0</v>
      </c>
      <c r="I2251" s="66" t="s">
        <v>16</v>
      </c>
    </row>
    <row r="2252">
      <c r="A2252" s="41">
        <v>91.0</v>
      </c>
      <c r="B2252" s="42" t="s">
        <v>244</v>
      </c>
      <c r="C2252" s="7">
        <v>45786.0</v>
      </c>
      <c r="D2252" s="68" t="s">
        <v>9</v>
      </c>
      <c r="E2252" s="27" t="s">
        <v>10</v>
      </c>
      <c r="F2252" s="69">
        <v>1.0</v>
      </c>
      <c r="G2252" s="69">
        <v>120.0</v>
      </c>
      <c r="H2252" s="70">
        <v>120.0</v>
      </c>
      <c r="I2252" s="71" t="s">
        <v>11</v>
      </c>
    </row>
    <row r="2253">
      <c r="A2253" s="45">
        <v>91.0</v>
      </c>
      <c r="B2253" s="46" t="s">
        <v>244</v>
      </c>
      <c r="C2253" s="14">
        <v>45786.0</v>
      </c>
      <c r="D2253" s="63" t="s">
        <v>9</v>
      </c>
      <c r="E2253" s="25" t="s">
        <v>12</v>
      </c>
      <c r="F2253" s="64">
        <v>1.0</v>
      </c>
      <c r="G2253" s="64">
        <v>120.0</v>
      </c>
      <c r="H2253" s="65">
        <v>120.0</v>
      </c>
      <c r="I2253" s="66" t="s">
        <v>11</v>
      </c>
    </row>
    <row r="2254">
      <c r="A2254" s="41">
        <v>91.0</v>
      </c>
      <c r="B2254" s="42" t="s">
        <v>244</v>
      </c>
      <c r="C2254" s="7">
        <v>45786.0</v>
      </c>
      <c r="D2254" s="68" t="s">
        <v>9</v>
      </c>
      <c r="E2254" s="27" t="s">
        <v>13</v>
      </c>
      <c r="F2254" s="69">
        <v>1.0</v>
      </c>
      <c r="G2254" s="69">
        <v>120.0</v>
      </c>
      <c r="H2254" s="70">
        <v>120.0</v>
      </c>
      <c r="I2254" s="71" t="s">
        <v>11</v>
      </c>
    </row>
    <row r="2255">
      <c r="A2255" s="45">
        <v>92.0</v>
      </c>
      <c r="B2255" s="46" t="s">
        <v>245</v>
      </c>
      <c r="C2255" s="14">
        <v>45786.0</v>
      </c>
      <c r="D2255" s="63" t="s">
        <v>21</v>
      </c>
      <c r="E2255" s="25" t="s">
        <v>32</v>
      </c>
      <c r="F2255" s="64">
        <v>1.0</v>
      </c>
      <c r="G2255" s="64">
        <v>140.0</v>
      </c>
      <c r="H2255" s="65">
        <v>140.0</v>
      </c>
      <c r="I2255" s="66" t="s">
        <v>11</v>
      </c>
    </row>
    <row r="2256">
      <c r="A2256" s="41">
        <v>93.0</v>
      </c>
      <c r="B2256" s="42" t="s">
        <v>246</v>
      </c>
      <c r="C2256" s="7">
        <v>45786.0</v>
      </c>
      <c r="D2256" s="68" t="s">
        <v>23</v>
      </c>
      <c r="E2256" s="27" t="s">
        <v>12</v>
      </c>
      <c r="F2256" s="69">
        <v>1.5</v>
      </c>
      <c r="G2256" s="69">
        <v>100.0</v>
      </c>
      <c r="H2256" s="70">
        <v>150.0</v>
      </c>
      <c r="I2256" s="71" t="s">
        <v>16</v>
      </c>
    </row>
    <row r="2257">
      <c r="A2257" s="45">
        <v>93.0</v>
      </c>
      <c r="B2257" s="46" t="s">
        <v>246</v>
      </c>
      <c r="C2257" s="14">
        <v>45786.0</v>
      </c>
      <c r="D2257" s="63" t="s">
        <v>23</v>
      </c>
      <c r="E2257" s="25" t="s">
        <v>19</v>
      </c>
      <c r="F2257" s="64">
        <v>1.5</v>
      </c>
      <c r="G2257" s="64">
        <v>100.0</v>
      </c>
      <c r="H2257" s="65">
        <v>150.0</v>
      </c>
      <c r="I2257" s="66" t="s">
        <v>16</v>
      </c>
    </row>
    <row r="2258">
      <c r="A2258" s="41">
        <v>93.0</v>
      </c>
      <c r="B2258" s="42" t="s">
        <v>246</v>
      </c>
      <c r="C2258" s="7">
        <v>45786.0</v>
      </c>
      <c r="D2258" s="68" t="s">
        <v>23</v>
      </c>
      <c r="E2258" s="27" t="s">
        <v>32</v>
      </c>
      <c r="F2258" s="69">
        <v>1.0</v>
      </c>
      <c r="G2258" s="69">
        <v>100.0</v>
      </c>
      <c r="H2258" s="70">
        <v>100.0</v>
      </c>
      <c r="I2258" s="71" t="s">
        <v>16</v>
      </c>
    </row>
    <row r="2259">
      <c r="A2259" s="45">
        <v>94.0</v>
      </c>
      <c r="B2259" s="46" t="s">
        <v>247</v>
      </c>
      <c r="C2259" s="14">
        <v>45786.0</v>
      </c>
      <c r="D2259" s="63" t="s">
        <v>29</v>
      </c>
      <c r="E2259" s="25" t="s">
        <v>12</v>
      </c>
      <c r="F2259" s="64">
        <v>1.0</v>
      </c>
      <c r="G2259" s="64">
        <v>120.0</v>
      </c>
      <c r="H2259" s="65">
        <v>120.0</v>
      </c>
      <c r="I2259" s="66" t="s">
        <v>30</v>
      </c>
    </row>
    <row r="2260">
      <c r="A2260" s="41">
        <v>94.0</v>
      </c>
      <c r="B2260" s="42" t="s">
        <v>247</v>
      </c>
      <c r="C2260" s="7">
        <v>45786.0</v>
      </c>
      <c r="D2260" s="68" t="s">
        <v>29</v>
      </c>
      <c r="E2260" s="27" t="s">
        <v>13</v>
      </c>
      <c r="F2260" s="69">
        <v>1.0</v>
      </c>
      <c r="G2260" s="69">
        <v>120.0</v>
      </c>
      <c r="H2260" s="70">
        <v>120.0</v>
      </c>
      <c r="I2260" s="71" t="s">
        <v>30</v>
      </c>
    </row>
    <row r="2261">
      <c r="A2261" s="45">
        <v>95.0</v>
      </c>
      <c r="B2261" s="46" t="s">
        <v>248</v>
      </c>
      <c r="C2261" s="14">
        <v>45786.0</v>
      </c>
      <c r="D2261" s="63" t="s">
        <v>46</v>
      </c>
      <c r="E2261" s="25" t="s">
        <v>12</v>
      </c>
      <c r="F2261" s="64">
        <v>1.0</v>
      </c>
      <c r="G2261" s="64">
        <v>120.0</v>
      </c>
      <c r="H2261" s="65">
        <v>120.0</v>
      </c>
      <c r="I2261" s="66" t="s">
        <v>16</v>
      </c>
    </row>
    <row r="2262">
      <c r="A2262" s="41">
        <v>95.0</v>
      </c>
      <c r="B2262" s="42" t="s">
        <v>248</v>
      </c>
      <c r="C2262" s="7">
        <v>45786.0</v>
      </c>
      <c r="D2262" s="68" t="s">
        <v>46</v>
      </c>
      <c r="E2262" s="27" t="s">
        <v>19</v>
      </c>
      <c r="F2262" s="69">
        <v>1.0</v>
      </c>
      <c r="G2262" s="69">
        <v>120.0</v>
      </c>
      <c r="H2262" s="70">
        <v>120.0</v>
      </c>
      <c r="I2262" s="71" t="s">
        <v>16</v>
      </c>
    </row>
    <row r="2263">
      <c r="A2263" s="45">
        <v>96.0</v>
      </c>
      <c r="B2263" s="46" t="s">
        <v>249</v>
      </c>
      <c r="C2263" s="14">
        <v>45786.0</v>
      </c>
      <c r="D2263" s="63" t="s">
        <v>69</v>
      </c>
      <c r="E2263" s="25" t="s">
        <v>10</v>
      </c>
      <c r="F2263" s="64">
        <v>5.0</v>
      </c>
      <c r="G2263" s="64">
        <v>85.0</v>
      </c>
      <c r="H2263" s="65">
        <v>425.0</v>
      </c>
      <c r="I2263" s="66" t="s">
        <v>16</v>
      </c>
    </row>
    <row r="2264">
      <c r="A2264" s="41">
        <v>96.0</v>
      </c>
      <c r="B2264" s="42" t="s">
        <v>249</v>
      </c>
      <c r="C2264" s="7">
        <v>45786.0</v>
      </c>
      <c r="D2264" s="68" t="s">
        <v>69</v>
      </c>
      <c r="E2264" s="27" t="s">
        <v>12</v>
      </c>
      <c r="F2264" s="69">
        <v>5.0</v>
      </c>
      <c r="G2264" s="69">
        <v>85.0</v>
      </c>
      <c r="H2264" s="70">
        <v>425.0</v>
      </c>
      <c r="I2264" s="71" t="s">
        <v>16</v>
      </c>
    </row>
    <row r="2265">
      <c r="A2265" s="45">
        <v>97.0</v>
      </c>
      <c r="B2265" s="46" t="s">
        <v>250</v>
      </c>
      <c r="C2265" s="14">
        <v>45786.0</v>
      </c>
      <c r="D2265" s="63" t="s">
        <v>42</v>
      </c>
      <c r="E2265" s="25" t="s">
        <v>19</v>
      </c>
      <c r="F2265" s="64">
        <v>0.5</v>
      </c>
      <c r="G2265" s="64">
        <v>120.0</v>
      </c>
      <c r="H2265" s="65">
        <v>60.0</v>
      </c>
      <c r="I2265" s="66" t="s">
        <v>30</v>
      </c>
    </row>
    <row r="2266">
      <c r="A2266" s="41">
        <v>98.0</v>
      </c>
      <c r="B2266" s="42" t="s">
        <v>251</v>
      </c>
      <c r="C2266" s="7">
        <v>45786.0</v>
      </c>
      <c r="D2266" s="68" t="s">
        <v>72</v>
      </c>
      <c r="E2266" s="27" t="s">
        <v>12</v>
      </c>
      <c r="F2266" s="69">
        <v>0.5</v>
      </c>
      <c r="G2266" s="69">
        <v>120.0</v>
      </c>
      <c r="H2266" s="70">
        <v>60.0</v>
      </c>
      <c r="I2266" s="71" t="s">
        <v>30</v>
      </c>
    </row>
    <row r="2267">
      <c r="A2267" s="45">
        <v>98.0</v>
      </c>
      <c r="B2267" s="46" t="s">
        <v>251</v>
      </c>
      <c r="C2267" s="14">
        <v>45786.0</v>
      </c>
      <c r="D2267" s="63" t="s">
        <v>72</v>
      </c>
      <c r="E2267" s="25" t="s">
        <v>19</v>
      </c>
      <c r="F2267" s="64">
        <v>0.5</v>
      </c>
      <c r="G2267" s="64">
        <v>120.0</v>
      </c>
      <c r="H2267" s="65">
        <v>60.0</v>
      </c>
      <c r="I2267" s="66" t="s">
        <v>30</v>
      </c>
    </row>
    <row r="2268">
      <c r="A2268" s="41">
        <v>98.0</v>
      </c>
      <c r="B2268" s="42" t="s">
        <v>251</v>
      </c>
      <c r="C2268" s="7">
        <v>45786.0</v>
      </c>
      <c r="D2268" s="68" t="s">
        <v>72</v>
      </c>
      <c r="E2268" s="27" t="s">
        <v>65</v>
      </c>
      <c r="F2268" s="69">
        <v>1.0</v>
      </c>
      <c r="G2268" s="69">
        <v>200.0</v>
      </c>
      <c r="H2268" s="70">
        <v>200.0</v>
      </c>
      <c r="I2268" s="71" t="s">
        <v>30</v>
      </c>
    </row>
    <row r="2269">
      <c r="A2269" s="45">
        <v>99.0</v>
      </c>
      <c r="B2269" s="46" t="s">
        <v>252</v>
      </c>
      <c r="C2269" s="14">
        <v>45786.0</v>
      </c>
      <c r="D2269" s="63" t="s">
        <v>15</v>
      </c>
      <c r="E2269" s="25" t="s">
        <v>12</v>
      </c>
      <c r="F2269" s="64">
        <v>1.0</v>
      </c>
      <c r="G2269" s="64">
        <v>120.0</v>
      </c>
      <c r="H2269" s="65">
        <v>120.0</v>
      </c>
      <c r="I2269" s="66" t="s">
        <v>16</v>
      </c>
    </row>
    <row r="2270">
      <c r="A2270" s="41">
        <v>99.0</v>
      </c>
      <c r="B2270" s="42" t="s">
        <v>252</v>
      </c>
      <c r="C2270" s="7">
        <v>45786.0</v>
      </c>
      <c r="D2270" s="68" t="s">
        <v>15</v>
      </c>
      <c r="E2270" s="27" t="s">
        <v>13</v>
      </c>
      <c r="F2270" s="69">
        <v>2.0</v>
      </c>
      <c r="G2270" s="69">
        <v>120.0</v>
      </c>
      <c r="H2270" s="70">
        <v>240.0</v>
      </c>
      <c r="I2270" s="71" t="s">
        <v>16</v>
      </c>
    </row>
    <row r="2271">
      <c r="A2271" s="45">
        <v>100.0</v>
      </c>
      <c r="B2271" s="46" t="s">
        <v>253</v>
      </c>
      <c r="C2271" s="14">
        <v>45786.0</v>
      </c>
      <c r="D2271" s="63" t="s">
        <v>254</v>
      </c>
      <c r="E2271" s="25" t="s">
        <v>12</v>
      </c>
      <c r="F2271" s="64">
        <v>1.0</v>
      </c>
      <c r="G2271" s="64">
        <v>120.0</v>
      </c>
      <c r="H2271" s="65">
        <v>120.0</v>
      </c>
      <c r="I2271" s="66" t="s">
        <v>16</v>
      </c>
    </row>
    <row r="2272">
      <c r="A2272" s="41">
        <v>101.0</v>
      </c>
      <c r="B2272" s="42" t="s">
        <v>255</v>
      </c>
      <c r="C2272" s="7">
        <v>45786.0</v>
      </c>
      <c r="D2272" s="68" t="s">
        <v>31</v>
      </c>
      <c r="E2272" s="27" t="s">
        <v>10</v>
      </c>
      <c r="F2272" s="69">
        <v>1.0</v>
      </c>
      <c r="G2272" s="69">
        <v>120.0</v>
      </c>
      <c r="H2272" s="70">
        <v>120.0</v>
      </c>
      <c r="I2272" s="71" t="s">
        <v>11</v>
      </c>
    </row>
    <row r="2273">
      <c r="A2273" s="45">
        <v>101.0</v>
      </c>
      <c r="B2273" s="46" t="s">
        <v>255</v>
      </c>
      <c r="C2273" s="14">
        <v>45786.0</v>
      </c>
      <c r="D2273" s="63" t="s">
        <v>31</v>
      </c>
      <c r="E2273" s="25" t="s">
        <v>12</v>
      </c>
      <c r="F2273" s="64">
        <v>1.0</v>
      </c>
      <c r="G2273" s="64">
        <v>120.0</v>
      </c>
      <c r="H2273" s="65">
        <v>120.0</v>
      </c>
      <c r="I2273" s="66" t="s">
        <v>11</v>
      </c>
    </row>
    <row r="2274">
      <c r="A2274" s="41">
        <v>102.0</v>
      </c>
      <c r="B2274" s="42" t="s">
        <v>255</v>
      </c>
      <c r="C2274" s="7">
        <v>45786.0</v>
      </c>
      <c r="D2274" s="68" t="s">
        <v>47</v>
      </c>
      <c r="E2274" s="27" t="s">
        <v>10</v>
      </c>
      <c r="F2274" s="69">
        <v>1.0</v>
      </c>
      <c r="G2274" s="69">
        <v>120.0</v>
      </c>
      <c r="H2274" s="70">
        <v>120.0</v>
      </c>
      <c r="I2274" s="71" t="s">
        <v>11</v>
      </c>
    </row>
    <row r="2275">
      <c r="A2275" s="45">
        <v>102.0</v>
      </c>
      <c r="B2275" s="46" t="s">
        <v>255</v>
      </c>
      <c r="C2275" s="14">
        <v>45786.0</v>
      </c>
      <c r="D2275" s="63" t="s">
        <v>47</v>
      </c>
      <c r="E2275" s="25" t="s">
        <v>12</v>
      </c>
      <c r="F2275" s="64">
        <v>1.0</v>
      </c>
      <c r="G2275" s="64">
        <v>120.0</v>
      </c>
      <c r="H2275" s="65">
        <v>120.0</v>
      </c>
      <c r="I2275" s="66" t="s">
        <v>11</v>
      </c>
    </row>
    <row r="2276">
      <c r="A2276" s="41">
        <v>102.0</v>
      </c>
      <c r="B2276" s="42" t="s">
        <v>255</v>
      </c>
      <c r="C2276" s="7">
        <v>45786.0</v>
      </c>
      <c r="D2276" s="68" t="s">
        <v>47</v>
      </c>
      <c r="E2276" s="27" t="s">
        <v>13</v>
      </c>
      <c r="F2276" s="69">
        <v>1.0</v>
      </c>
      <c r="G2276" s="69">
        <v>120.0</v>
      </c>
      <c r="H2276" s="70">
        <v>120.0</v>
      </c>
      <c r="I2276" s="71" t="s">
        <v>11</v>
      </c>
    </row>
    <row r="2277">
      <c r="A2277" s="45">
        <v>103.0</v>
      </c>
      <c r="B2277" s="46" t="s">
        <v>256</v>
      </c>
      <c r="C2277" s="14">
        <v>45787.0</v>
      </c>
      <c r="D2277" s="63" t="s">
        <v>43</v>
      </c>
      <c r="E2277" s="25" t="s">
        <v>10</v>
      </c>
      <c r="F2277" s="64">
        <v>1.0</v>
      </c>
      <c r="G2277" s="64">
        <v>120.0</v>
      </c>
      <c r="H2277" s="65">
        <v>120.0</v>
      </c>
      <c r="I2277" s="66" t="s">
        <v>30</v>
      </c>
    </row>
    <row r="2278">
      <c r="A2278" s="41">
        <v>103.0</v>
      </c>
      <c r="B2278" s="42" t="s">
        <v>256</v>
      </c>
      <c r="C2278" s="7">
        <v>45787.0</v>
      </c>
      <c r="D2278" s="68" t="s">
        <v>43</v>
      </c>
      <c r="E2278" s="27" t="s">
        <v>12</v>
      </c>
      <c r="F2278" s="69">
        <v>1.0</v>
      </c>
      <c r="G2278" s="69">
        <v>120.0</v>
      </c>
      <c r="H2278" s="70">
        <v>120.0</v>
      </c>
      <c r="I2278" s="71" t="s">
        <v>30</v>
      </c>
    </row>
    <row r="2279">
      <c r="A2279" s="45">
        <v>104.0</v>
      </c>
      <c r="B2279" s="46" t="s">
        <v>257</v>
      </c>
      <c r="C2279" s="14">
        <v>45787.0</v>
      </c>
      <c r="D2279" s="63" t="s">
        <v>25</v>
      </c>
      <c r="E2279" s="25" t="s">
        <v>13</v>
      </c>
      <c r="F2279" s="64">
        <v>1.5</v>
      </c>
      <c r="G2279" s="64">
        <v>120.0</v>
      </c>
      <c r="H2279" s="65">
        <v>180.0</v>
      </c>
      <c r="I2279" s="66" t="s">
        <v>30</v>
      </c>
    </row>
    <row r="2280">
      <c r="A2280" s="41">
        <v>105.0</v>
      </c>
      <c r="B2280" s="42" t="s">
        <v>258</v>
      </c>
      <c r="C2280" s="7">
        <v>45787.0</v>
      </c>
      <c r="D2280" s="68" t="s">
        <v>39</v>
      </c>
      <c r="E2280" s="27" t="s">
        <v>10</v>
      </c>
      <c r="F2280" s="69">
        <v>2.0</v>
      </c>
      <c r="G2280" s="69">
        <v>120.0</v>
      </c>
      <c r="H2280" s="70">
        <v>240.0</v>
      </c>
      <c r="I2280" s="71" t="s">
        <v>16</v>
      </c>
    </row>
    <row r="2281">
      <c r="A2281" s="45">
        <v>105.0</v>
      </c>
      <c r="B2281" s="46" t="s">
        <v>258</v>
      </c>
      <c r="C2281" s="14">
        <v>45787.0</v>
      </c>
      <c r="D2281" s="63" t="s">
        <v>39</v>
      </c>
      <c r="E2281" s="25" t="s">
        <v>12</v>
      </c>
      <c r="F2281" s="64">
        <v>2.0</v>
      </c>
      <c r="G2281" s="64">
        <v>120.0</v>
      </c>
      <c r="H2281" s="65">
        <v>240.0</v>
      </c>
      <c r="I2281" s="66" t="s">
        <v>16</v>
      </c>
    </row>
    <row r="2282">
      <c r="A2282" s="41">
        <v>105.0</v>
      </c>
      <c r="B2282" s="42" t="s">
        <v>258</v>
      </c>
      <c r="C2282" s="7">
        <v>45787.0</v>
      </c>
      <c r="D2282" s="68" t="s">
        <v>39</v>
      </c>
      <c r="E2282" s="27" t="s">
        <v>32</v>
      </c>
      <c r="F2282" s="69">
        <v>2.0</v>
      </c>
      <c r="G2282" s="69">
        <v>140.0</v>
      </c>
      <c r="H2282" s="70">
        <v>280.0</v>
      </c>
      <c r="I2282" s="71" t="s">
        <v>16</v>
      </c>
    </row>
    <row r="2283">
      <c r="A2283" s="45">
        <v>105.0</v>
      </c>
      <c r="B2283" s="46" t="s">
        <v>258</v>
      </c>
      <c r="C2283" s="14">
        <v>45787.0</v>
      </c>
      <c r="D2283" s="63" t="s">
        <v>39</v>
      </c>
      <c r="E2283" s="25" t="s">
        <v>13</v>
      </c>
      <c r="F2283" s="64">
        <v>2.0</v>
      </c>
      <c r="G2283" s="64">
        <v>120.0</v>
      </c>
      <c r="H2283" s="65">
        <v>240.0</v>
      </c>
      <c r="I2283" s="66" t="s">
        <v>16</v>
      </c>
    </row>
    <row r="2284">
      <c r="A2284" s="41">
        <v>106.0</v>
      </c>
      <c r="B2284" s="42" t="s">
        <v>259</v>
      </c>
      <c r="C2284" s="7">
        <v>45787.0</v>
      </c>
      <c r="D2284" s="68" t="s">
        <v>55</v>
      </c>
      <c r="E2284" s="27" t="s">
        <v>10</v>
      </c>
      <c r="F2284" s="69">
        <v>1.0</v>
      </c>
      <c r="G2284" s="69">
        <v>120.0</v>
      </c>
      <c r="H2284" s="70">
        <v>120.0</v>
      </c>
      <c r="I2284" s="71" t="s">
        <v>30</v>
      </c>
    </row>
    <row r="2285">
      <c r="A2285" s="45">
        <v>106.0</v>
      </c>
      <c r="B2285" s="46" t="s">
        <v>259</v>
      </c>
      <c r="C2285" s="14">
        <v>45787.0</v>
      </c>
      <c r="D2285" s="63" t="s">
        <v>55</v>
      </c>
      <c r="E2285" s="25" t="s">
        <v>12</v>
      </c>
      <c r="F2285" s="64">
        <v>1.0</v>
      </c>
      <c r="G2285" s="64">
        <v>120.0</v>
      </c>
      <c r="H2285" s="65">
        <v>120.0</v>
      </c>
      <c r="I2285" s="66" t="s">
        <v>30</v>
      </c>
    </row>
    <row r="2286">
      <c r="A2286" s="41">
        <v>107.0</v>
      </c>
      <c r="B2286" s="42" t="s">
        <v>260</v>
      </c>
      <c r="C2286" s="7">
        <v>45787.0</v>
      </c>
      <c r="D2286" s="68" t="s">
        <v>57</v>
      </c>
      <c r="E2286" s="27" t="s">
        <v>19</v>
      </c>
      <c r="F2286" s="69">
        <v>5.0</v>
      </c>
      <c r="G2286" s="69">
        <v>120.0</v>
      </c>
      <c r="H2286" s="70">
        <v>600.0</v>
      </c>
      <c r="I2286" s="71" t="s">
        <v>16</v>
      </c>
    </row>
    <row r="2287">
      <c r="A2287" s="45">
        <v>108.0</v>
      </c>
      <c r="B2287" s="46" t="s">
        <v>261</v>
      </c>
      <c r="C2287" s="14">
        <v>45787.0</v>
      </c>
      <c r="D2287" s="63" t="s">
        <v>31</v>
      </c>
      <c r="E2287" s="25" t="s">
        <v>19</v>
      </c>
      <c r="F2287" s="64">
        <v>2.0</v>
      </c>
      <c r="G2287" s="64">
        <v>120.0</v>
      </c>
      <c r="H2287" s="65">
        <v>240.0</v>
      </c>
      <c r="I2287" s="66" t="s">
        <v>11</v>
      </c>
    </row>
    <row r="2288">
      <c r="A2288" s="41">
        <v>109.0</v>
      </c>
      <c r="B2288" s="42" t="s">
        <v>262</v>
      </c>
      <c r="C2288" s="7">
        <v>45788.0</v>
      </c>
      <c r="D2288" s="68" t="s">
        <v>59</v>
      </c>
      <c r="E2288" s="27" t="s">
        <v>10</v>
      </c>
      <c r="F2288" s="69">
        <v>0.2</v>
      </c>
      <c r="G2288" s="69">
        <v>120.0</v>
      </c>
      <c r="H2288" s="70">
        <v>24.0</v>
      </c>
      <c r="I2288" s="71" t="s">
        <v>16</v>
      </c>
    </row>
    <row r="2289">
      <c r="A2289" s="45">
        <v>109.0</v>
      </c>
      <c r="B2289" s="46" t="s">
        <v>262</v>
      </c>
      <c r="C2289" s="14">
        <v>45788.0</v>
      </c>
      <c r="D2289" s="63" t="s">
        <v>59</v>
      </c>
      <c r="E2289" s="25" t="s">
        <v>12</v>
      </c>
      <c r="F2289" s="64">
        <v>0.2</v>
      </c>
      <c r="G2289" s="64">
        <v>120.0</v>
      </c>
      <c r="H2289" s="65">
        <v>24.0</v>
      </c>
      <c r="I2289" s="66" t="s">
        <v>16</v>
      </c>
    </row>
    <row r="2290">
      <c r="A2290" s="41">
        <v>109.0</v>
      </c>
      <c r="B2290" s="42" t="s">
        <v>262</v>
      </c>
      <c r="C2290" s="7">
        <v>45788.0</v>
      </c>
      <c r="D2290" s="68" t="s">
        <v>59</v>
      </c>
      <c r="E2290" s="27" t="s">
        <v>19</v>
      </c>
      <c r="F2290" s="69">
        <v>0.1</v>
      </c>
      <c r="G2290" s="69">
        <v>120.0</v>
      </c>
      <c r="H2290" s="70">
        <v>12.0</v>
      </c>
      <c r="I2290" s="71" t="s">
        <v>16</v>
      </c>
    </row>
    <row r="2291">
      <c r="A2291" s="45">
        <v>109.0</v>
      </c>
      <c r="B2291" s="46" t="s">
        <v>263</v>
      </c>
      <c r="C2291" s="14">
        <v>45788.0</v>
      </c>
      <c r="D2291" s="63" t="s">
        <v>59</v>
      </c>
      <c r="E2291" s="25" t="s">
        <v>13</v>
      </c>
      <c r="F2291" s="64">
        <v>0.1</v>
      </c>
      <c r="G2291" s="64">
        <v>120.0</v>
      </c>
      <c r="H2291" s="65">
        <v>12.0</v>
      </c>
      <c r="I2291" s="66" t="s">
        <v>16</v>
      </c>
    </row>
    <row r="2292">
      <c r="A2292" s="41">
        <v>110.0</v>
      </c>
      <c r="B2292" s="42" t="s">
        <v>264</v>
      </c>
      <c r="C2292" s="7">
        <v>45788.0</v>
      </c>
      <c r="D2292" s="68" t="s">
        <v>24</v>
      </c>
      <c r="E2292" s="27" t="s">
        <v>12</v>
      </c>
      <c r="F2292" s="69">
        <v>1.0</v>
      </c>
      <c r="G2292" s="69">
        <v>120.0</v>
      </c>
      <c r="H2292" s="70">
        <v>120.0</v>
      </c>
      <c r="I2292" s="71" t="s">
        <v>30</v>
      </c>
    </row>
    <row r="2293">
      <c r="A2293" s="45">
        <v>110.0</v>
      </c>
      <c r="B2293" s="46" t="s">
        <v>264</v>
      </c>
      <c r="C2293" s="14">
        <v>45788.0</v>
      </c>
      <c r="D2293" s="63" t="s">
        <v>24</v>
      </c>
      <c r="E2293" s="25" t="s">
        <v>32</v>
      </c>
      <c r="F2293" s="64">
        <v>0.5</v>
      </c>
      <c r="G2293" s="64">
        <v>140.0</v>
      </c>
      <c r="H2293" s="65">
        <v>70.0</v>
      </c>
      <c r="I2293" s="66" t="s">
        <v>30</v>
      </c>
    </row>
    <row r="2294">
      <c r="A2294" s="41">
        <v>110.0</v>
      </c>
      <c r="B2294" s="42" t="s">
        <v>264</v>
      </c>
      <c r="C2294" s="7">
        <v>45788.0</v>
      </c>
      <c r="D2294" s="68" t="s">
        <v>24</v>
      </c>
      <c r="E2294" s="27" t="s">
        <v>13</v>
      </c>
      <c r="F2294" s="69">
        <v>1.5</v>
      </c>
      <c r="G2294" s="69">
        <v>120.0</v>
      </c>
      <c r="H2294" s="70">
        <v>180.0</v>
      </c>
      <c r="I2294" s="71" t="s">
        <v>30</v>
      </c>
    </row>
    <row r="2295">
      <c r="A2295" s="45">
        <v>111.0</v>
      </c>
      <c r="B2295" s="46" t="s">
        <v>265</v>
      </c>
      <c r="C2295" s="14">
        <v>45788.0</v>
      </c>
      <c r="D2295" s="63" t="s">
        <v>23</v>
      </c>
      <c r="E2295" s="25" t="s">
        <v>12</v>
      </c>
      <c r="F2295" s="64">
        <v>1.0</v>
      </c>
      <c r="G2295" s="64">
        <v>100.0</v>
      </c>
      <c r="H2295" s="65">
        <v>100.0</v>
      </c>
      <c r="I2295" s="66" t="s">
        <v>16</v>
      </c>
    </row>
    <row r="2296">
      <c r="A2296" s="41">
        <v>111.0</v>
      </c>
      <c r="B2296" s="42" t="s">
        <v>265</v>
      </c>
      <c r="C2296" s="7">
        <v>45788.0</v>
      </c>
      <c r="D2296" s="68" t="s">
        <v>23</v>
      </c>
      <c r="E2296" s="27" t="s">
        <v>19</v>
      </c>
      <c r="F2296" s="69">
        <v>1.0</v>
      </c>
      <c r="G2296" s="69">
        <v>100.0</v>
      </c>
      <c r="H2296" s="70">
        <v>100.0</v>
      </c>
      <c r="I2296" s="71" t="s">
        <v>16</v>
      </c>
    </row>
    <row r="2297">
      <c r="A2297" s="45">
        <v>111.0</v>
      </c>
      <c r="B2297" s="46" t="s">
        <v>265</v>
      </c>
      <c r="C2297" s="14">
        <v>45788.0</v>
      </c>
      <c r="D2297" s="63" t="s">
        <v>23</v>
      </c>
      <c r="E2297" s="25" t="s">
        <v>32</v>
      </c>
      <c r="F2297" s="64">
        <v>1.0</v>
      </c>
      <c r="G2297" s="64">
        <v>100.0</v>
      </c>
      <c r="H2297" s="65">
        <v>100.0</v>
      </c>
      <c r="I2297" s="66" t="s">
        <v>16</v>
      </c>
    </row>
    <row r="2298">
      <c r="A2298" s="41">
        <v>112.0</v>
      </c>
      <c r="B2298" s="42" t="s">
        <v>266</v>
      </c>
      <c r="C2298" s="7">
        <v>45788.0</v>
      </c>
      <c r="D2298" s="68" t="s">
        <v>42</v>
      </c>
      <c r="E2298" s="27" t="s">
        <v>12</v>
      </c>
      <c r="F2298" s="69">
        <v>0.5</v>
      </c>
      <c r="G2298" s="69">
        <v>120.0</v>
      </c>
      <c r="H2298" s="70">
        <v>60.0</v>
      </c>
      <c r="I2298" s="71" t="s">
        <v>30</v>
      </c>
    </row>
    <row r="2299">
      <c r="A2299" s="45">
        <v>112.0</v>
      </c>
      <c r="B2299" s="46" t="s">
        <v>266</v>
      </c>
      <c r="C2299" s="14">
        <v>45788.0</v>
      </c>
      <c r="D2299" s="63" t="s">
        <v>42</v>
      </c>
      <c r="E2299" s="25" t="s">
        <v>19</v>
      </c>
      <c r="F2299" s="64">
        <v>1.5</v>
      </c>
      <c r="G2299" s="64">
        <v>120.0</v>
      </c>
      <c r="H2299" s="65">
        <v>180.0</v>
      </c>
      <c r="I2299" s="66" t="s">
        <v>30</v>
      </c>
    </row>
    <row r="2300">
      <c r="A2300" s="41">
        <v>113.0</v>
      </c>
      <c r="B2300" s="42" t="s">
        <v>267</v>
      </c>
      <c r="C2300" s="7">
        <v>45788.0</v>
      </c>
      <c r="D2300" s="68" t="s">
        <v>57</v>
      </c>
      <c r="E2300" s="27" t="s">
        <v>19</v>
      </c>
      <c r="F2300" s="69">
        <v>3.5</v>
      </c>
      <c r="G2300" s="69">
        <v>120.0</v>
      </c>
      <c r="H2300" s="70">
        <f>F2300*G2300</f>
        <v>420</v>
      </c>
      <c r="I2300" s="71" t="s">
        <v>16</v>
      </c>
    </row>
    <row r="2301">
      <c r="A2301" s="45">
        <v>114.0</v>
      </c>
      <c r="B2301" s="46" t="s">
        <v>268</v>
      </c>
      <c r="C2301" s="14">
        <v>45788.0</v>
      </c>
      <c r="D2301" s="63" t="s">
        <v>47</v>
      </c>
      <c r="E2301" s="25" t="s">
        <v>10</v>
      </c>
      <c r="F2301" s="64">
        <v>1.0</v>
      </c>
      <c r="G2301" s="64">
        <v>120.0</v>
      </c>
      <c r="H2301" s="65">
        <v>120.0</v>
      </c>
      <c r="I2301" s="66" t="s">
        <v>11</v>
      </c>
    </row>
    <row r="2302">
      <c r="A2302" s="41">
        <v>114.0</v>
      </c>
      <c r="B2302" s="42" t="s">
        <v>268</v>
      </c>
      <c r="C2302" s="7">
        <v>45788.0</v>
      </c>
      <c r="D2302" s="68" t="s">
        <v>47</v>
      </c>
      <c r="E2302" s="27" t="s">
        <v>12</v>
      </c>
      <c r="F2302" s="69">
        <v>1.0</v>
      </c>
      <c r="G2302" s="69">
        <v>120.0</v>
      </c>
      <c r="H2302" s="70">
        <v>120.0</v>
      </c>
      <c r="I2302" s="71" t="s">
        <v>11</v>
      </c>
    </row>
    <row r="2303">
      <c r="A2303" s="45">
        <v>114.0</v>
      </c>
      <c r="B2303" s="46" t="s">
        <v>268</v>
      </c>
      <c r="C2303" s="14">
        <v>45788.0</v>
      </c>
      <c r="D2303" s="63" t="s">
        <v>47</v>
      </c>
      <c r="E2303" s="25" t="s">
        <v>13</v>
      </c>
      <c r="F2303" s="64">
        <v>1.0</v>
      </c>
      <c r="G2303" s="64">
        <v>120.0</v>
      </c>
      <c r="H2303" s="65">
        <v>120.0</v>
      </c>
      <c r="I2303" s="66" t="s">
        <v>11</v>
      </c>
    </row>
    <row r="2304">
      <c r="A2304" s="41">
        <v>116.0</v>
      </c>
      <c r="B2304" s="42" t="s">
        <v>269</v>
      </c>
      <c r="C2304" s="7">
        <v>45788.0</v>
      </c>
      <c r="D2304" s="68" t="s">
        <v>31</v>
      </c>
      <c r="E2304" s="27" t="s">
        <v>19</v>
      </c>
      <c r="F2304" s="69">
        <v>4.0</v>
      </c>
      <c r="G2304" s="69">
        <v>120.0</v>
      </c>
      <c r="H2304" s="70">
        <v>480.0</v>
      </c>
      <c r="I2304" s="71" t="s">
        <v>11</v>
      </c>
    </row>
    <row r="2305">
      <c r="A2305" s="45">
        <v>117.0</v>
      </c>
      <c r="B2305" s="46" t="s">
        <v>270</v>
      </c>
      <c r="C2305" s="14">
        <v>45788.0</v>
      </c>
      <c r="D2305" s="63" t="s">
        <v>49</v>
      </c>
      <c r="E2305" s="25" t="s">
        <v>12</v>
      </c>
      <c r="F2305" s="64">
        <v>1.0</v>
      </c>
      <c r="G2305" s="64">
        <v>120.0</v>
      </c>
      <c r="H2305" s="65">
        <v>120.0</v>
      </c>
      <c r="I2305" s="66" t="s">
        <v>11</v>
      </c>
    </row>
    <row r="2306">
      <c r="A2306" s="41">
        <v>117.0</v>
      </c>
      <c r="B2306" s="42" t="s">
        <v>270</v>
      </c>
      <c r="C2306" s="7">
        <v>45788.0</v>
      </c>
      <c r="D2306" s="68" t="s">
        <v>49</v>
      </c>
      <c r="E2306" s="27" t="s">
        <v>13</v>
      </c>
      <c r="F2306" s="69">
        <v>1.0</v>
      </c>
      <c r="G2306" s="69">
        <v>120.0</v>
      </c>
      <c r="H2306" s="70">
        <v>120.0</v>
      </c>
      <c r="I2306" s="71" t="s">
        <v>11</v>
      </c>
    </row>
    <row r="2307">
      <c r="A2307" s="45">
        <v>118.0</v>
      </c>
      <c r="B2307" s="46" t="s">
        <v>271</v>
      </c>
      <c r="C2307" s="14">
        <v>45790.0</v>
      </c>
      <c r="D2307" s="63" t="s">
        <v>41</v>
      </c>
      <c r="E2307" s="25" t="s">
        <v>10</v>
      </c>
      <c r="F2307" s="64">
        <v>1.0</v>
      </c>
      <c r="G2307" s="64">
        <v>120.0</v>
      </c>
      <c r="H2307" s="65">
        <v>120.0</v>
      </c>
      <c r="I2307" s="66" t="s">
        <v>30</v>
      </c>
    </row>
    <row r="2308">
      <c r="A2308" s="41">
        <v>119.0</v>
      </c>
      <c r="B2308" s="42" t="s">
        <v>272</v>
      </c>
      <c r="C2308" s="7">
        <v>45790.0</v>
      </c>
      <c r="D2308" s="68" t="s">
        <v>23</v>
      </c>
      <c r="E2308" s="27" t="s">
        <v>12</v>
      </c>
      <c r="F2308" s="69">
        <v>1.0</v>
      </c>
      <c r="G2308" s="69">
        <v>100.0</v>
      </c>
      <c r="H2308" s="70">
        <v>100.0</v>
      </c>
      <c r="I2308" s="71" t="s">
        <v>16</v>
      </c>
    </row>
    <row r="2309">
      <c r="A2309" s="45">
        <v>119.0</v>
      </c>
      <c r="B2309" s="46" t="s">
        <v>272</v>
      </c>
      <c r="C2309" s="14">
        <v>45790.0</v>
      </c>
      <c r="D2309" s="63" t="s">
        <v>23</v>
      </c>
      <c r="E2309" s="25" t="s">
        <v>19</v>
      </c>
      <c r="F2309" s="64">
        <v>1.0</v>
      </c>
      <c r="G2309" s="64">
        <v>100.0</v>
      </c>
      <c r="H2309" s="65">
        <v>100.0</v>
      </c>
      <c r="I2309" s="66" t="s">
        <v>16</v>
      </c>
    </row>
    <row r="2310">
      <c r="A2310" s="41">
        <v>119.0</v>
      </c>
      <c r="B2310" s="42" t="s">
        <v>272</v>
      </c>
      <c r="C2310" s="7">
        <v>45790.0</v>
      </c>
      <c r="D2310" s="68" t="s">
        <v>23</v>
      </c>
      <c r="E2310" s="27" t="s">
        <v>10</v>
      </c>
      <c r="F2310" s="69">
        <v>1.0</v>
      </c>
      <c r="G2310" s="69">
        <v>100.0</v>
      </c>
      <c r="H2310" s="70">
        <v>100.0</v>
      </c>
      <c r="I2310" s="71" t="s">
        <v>16</v>
      </c>
    </row>
    <row r="2311">
      <c r="A2311" s="45">
        <v>123.0</v>
      </c>
      <c r="B2311" s="46" t="s">
        <v>273</v>
      </c>
      <c r="C2311" s="14">
        <v>45790.0</v>
      </c>
      <c r="D2311" s="63" t="s">
        <v>64</v>
      </c>
      <c r="E2311" s="25" t="s">
        <v>10</v>
      </c>
      <c r="F2311" s="64">
        <v>0.5</v>
      </c>
      <c r="G2311" s="64">
        <v>120.0</v>
      </c>
      <c r="H2311" s="65">
        <v>60.0</v>
      </c>
      <c r="I2311" s="66" t="s">
        <v>30</v>
      </c>
    </row>
    <row r="2312">
      <c r="A2312" s="41">
        <v>123.0</v>
      </c>
      <c r="B2312" s="42" t="s">
        <v>273</v>
      </c>
      <c r="C2312" s="7">
        <v>45790.0</v>
      </c>
      <c r="D2312" s="68" t="s">
        <v>64</v>
      </c>
      <c r="E2312" s="27" t="s">
        <v>12</v>
      </c>
      <c r="F2312" s="69">
        <v>0.5</v>
      </c>
      <c r="G2312" s="69">
        <v>120.0</v>
      </c>
      <c r="H2312" s="70">
        <v>60.0</v>
      </c>
      <c r="I2312" s="71" t="s">
        <v>30</v>
      </c>
    </row>
    <row r="2313">
      <c r="A2313" s="45">
        <v>123.0</v>
      </c>
      <c r="B2313" s="46" t="s">
        <v>273</v>
      </c>
      <c r="C2313" s="14">
        <v>45790.0</v>
      </c>
      <c r="D2313" s="63" t="s">
        <v>64</v>
      </c>
      <c r="E2313" s="25" t="s">
        <v>19</v>
      </c>
      <c r="F2313" s="64">
        <v>0.5</v>
      </c>
      <c r="G2313" s="64">
        <v>120.0</v>
      </c>
      <c r="H2313" s="65">
        <v>60.0</v>
      </c>
      <c r="I2313" s="66" t="s">
        <v>30</v>
      </c>
    </row>
    <row r="2314">
      <c r="A2314" s="41">
        <v>123.0</v>
      </c>
      <c r="B2314" s="42" t="s">
        <v>273</v>
      </c>
      <c r="C2314" s="7">
        <v>45790.0</v>
      </c>
      <c r="D2314" s="68" t="s">
        <v>64</v>
      </c>
      <c r="E2314" s="27" t="s">
        <v>13</v>
      </c>
      <c r="F2314" s="69">
        <v>0.5</v>
      </c>
      <c r="G2314" s="69">
        <v>120.0</v>
      </c>
      <c r="H2314" s="70">
        <v>60.0</v>
      </c>
      <c r="I2314" s="71" t="s">
        <v>30</v>
      </c>
    </row>
    <row r="2315">
      <c r="A2315" s="45">
        <v>124.0</v>
      </c>
      <c r="B2315" s="46" t="s">
        <v>274</v>
      </c>
      <c r="C2315" s="14">
        <v>45790.0</v>
      </c>
      <c r="D2315" s="63" t="s">
        <v>229</v>
      </c>
      <c r="E2315" s="25" t="s">
        <v>12</v>
      </c>
      <c r="F2315" s="64">
        <v>0.5</v>
      </c>
      <c r="G2315" s="64">
        <v>120.0</v>
      </c>
      <c r="H2315" s="65">
        <v>60.0</v>
      </c>
      <c r="I2315" s="66" t="s">
        <v>30</v>
      </c>
    </row>
    <row r="2316">
      <c r="A2316" s="41">
        <v>125.0</v>
      </c>
      <c r="B2316" s="42" t="s">
        <v>275</v>
      </c>
      <c r="C2316" s="7">
        <v>45790.0</v>
      </c>
      <c r="D2316" s="68" t="s">
        <v>25</v>
      </c>
      <c r="E2316" s="27" t="s">
        <v>13</v>
      </c>
      <c r="F2316" s="69">
        <v>1.0</v>
      </c>
      <c r="G2316" s="69">
        <v>120.0</v>
      </c>
      <c r="H2316" s="70">
        <v>120.0</v>
      </c>
      <c r="I2316" s="71" t="s">
        <v>30</v>
      </c>
    </row>
    <row r="2317">
      <c r="A2317" s="45">
        <v>126.0</v>
      </c>
      <c r="B2317" s="46" t="s">
        <v>276</v>
      </c>
      <c r="C2317" s="14">
        <v>45790.0</v>
      </c>
      <c r="D2317" s="63" t="s">
        <v>42</v>
      </c>
      <c r="E2317" s="25" t="s">
        <v>19</v>
      </c>
      <c r="F2317" s="64">
        <v>0.5</v>
      </c>
      <c r="G2317" s="64">
        <v>120.0</v>
      </c>
      <c r="H2317" s="65">
        <v>60.0</v>
      </c>
      <c r="I2317" s="66" t="s">
        <v>30</v>
      </c>
    </row>
    <row r="2318">
      <c r="A2318" s="41">
        <v>127.0</v>
      </c>
      <c r="B2318" s="42" t="s">
        <v>277</v>
      </c>
      <c r="C2318" s="7">
        <v>45790.0</v>
      </c>
      <c r="D2318" s="68" t="s">
        <v>61</v>
      </c>
      <c r="E2318" s="27" t="s">
        <v>10</v>
      </c>
      <c r="F2318" s="69">
        <v>2.0</v>
      </c>
      <c r="G2318" s="69">
        <v>120.0</v>
      </c>
      <c r="H2318" s="70">
        <v>240.0</v>
      </c>
      <c r="I2318" s="71" t="s">
        <v>30</v>
      </c>
    </row>
    <row r="2319">
      <c r="A2319" s="45">
        <v>128.0</v>
      </c>
      <c r="B2319" s="46" t="s">
        <v>278</v>
      </c>
      <c r="C2319" s="14">
        <v>45790.0</v>
      </c>
      <c r="D2319" s="63" t="s">
        <v>14</v>
      </c>
      <c r="E2319" s="25" t="s">
        <v>13</v>
      </c>
      <c r="F2319" s="64">
        <v>1.0</v>
      </c>
      <c r="G2319" s="64">
        <v>120.0</v>
      </c>
      <c r="H2319" s="65">
        <v>120.0</v>
      </c>
      <c r="I2319" s="66" t="s">
        <v>11</v>
      </c>
    </row>
    <row r="2320">
      <c r="A2320" s="41">
        <v>129.0</v>
      </c>
      <c r="B2320" s="42" t="s">
        <v>279</v>
      </c>
      <c r="C2320" s="7">
        <v>45790.0</v>
      </c>
      <c r="D2320" s="68" t="s">
        <v>21</v>
      </c>
      <c r="E2320" s="27" t="s">
        <v>13</v>
      </c>
      <c r="F2320" s="69">
        <v>2.0</v>
      </c>
      <c r="G2320" s="69">
        <v>120.0</v>
      </c>
      <c r="H2320" s="70">
        <v>240.0</v>
      </c>
      <c r="I2320" s="71" t="s">
        <v>11</v>
      </c>
    </row>
    <row r="2321">
      <c r="A2321" s="45">
        <v>130.0</v>
      </c>
      <c r="B2321" s="46" t="s">
        <v>280</v>
      </c>
      <c r="C2321" s="14">
        <v>45790.0</v>
      </c>
      <c r="D2321" s="63" t="s">
        <v>39</v>
      </c>
      <c r="E2321" s="25" t="s">
        <v>10</v>
      </c>
      <c r="F2321" s="64">
        <v>2.0</v>
      </c>
      <c r="G2321" s="64">
        <v>120.0</v>
      </c>
      <c r="H2321" s="65">
        <v>240.0</v>
      </c>
      <c r="I2321" s="66" t="s">
        <v>16</v>
      </c>
    </row>
    <row r="2322">
      <c r="A2322" s="41">
        <v>130.0</v>
      </c>
      <c r="B2322" s="42" t="s">
        <v>280</v>
      </c>
      <c r="C2322" s="7">
        <v>45790.0</v>
      </c>
      <c r="D2322" s="68" t="s">
        <v>39</v>
      </c>
      <c r="E2322" s="27" t="s">
        <v>12</v>
      </c>
      <c r="F2322" s="69">
        <v>2.0</v>
      </c>
      <c r="G2322" s="69">
        <v>120.0</v>
      </c>
      <c r="H2322" s="70">
        <v>240.0</v>
      </c>
      <c r="I2322" s="71" t="s">
        <v>16</v>
      </c>
    </row>
    <row r="2323">
      <c r="A2323" s="45">
        <v>130.0</v>
      </c>
      <c r="B2323" s="46" t="s">
        <v>280</v>
      </c>
      <c r="C2323" s="14">
        <v>45790.0</v>
      </c>
      <c r="D2323" s="63" t="s">
        <v>39</v>
      </c>
      <c r="E2323" s="25" t="s">
        <v>13</v>
      </c>
      <c r="F2323" s="64">
        <v>2.0</v>
      </c>
      <c r="G2323" s="64">
        <v>120.0</v>
      </c>
      <c r="H2323" s="65">
        <v>240.0</v>
      </c>
      <c r="I2323" s="66" t="s">
        <v>16</v>
      </c>
    </row>
    <row r="2324">
      <c r="A2324" s="41">
        <v>131.0</v>
      </c>
      <c r="B2324" s="42" t="s">
        <v>281</v>
      </c>
      <c r="C2324" s="7">
        <v>45790.0</v>
      </c>
      <c r="D2324" s="68" t="s">
        <v>31</v>
      </c>
      <c r="E2324" s="27" t="s">
        <v>10</v>
      </c>
      <c r="F2324" s="69">
        <v>2.0</v>
      </c>
      <c r="G2324" s="69">
        <v>120.0</v>
      </c>
      <c r="H2324" s="70">
        <v>240.0</v>
      </c>
      <c r="I2324" s="71" t="s">
        <v>11</v>
      </c>
    </row>
    <row r="2325">
      <c r="A2325" s="45">
        <v>131.0</v>
      </c>
      <c r="B2325" s="46" t="s">
        <v>281</v>
      </c>
      <c r="C2325" s="14">
        <v>45790.0</v>
      </c>
      <c r="D2325" s="63" t="s">
        <v>31</v>
      </c>
      <c r="E2325" s="25" t="s">
        <v>12</v>
      </c>
      <c r="F2325" s="64">
        <v>2.0</v>
      </c>
      <c r="G2325" s="64">
        <v>120.0</v>
      </c>
      <c r="H2325" s="65">
        <v>240.0</v>
      </c>
      <c r="I2325" s="66" t="s">
        <v>11</v>
      </c>
    </row>
    <row r="2326">
      <c r="A2326" s="41">
        <v>132.0</v>
      </c>
      <c r="B2326" s="42" t="s">
        <v>282</v>
      </c>
      <c r="C2326" s="7">
        <v>45790.0</v>
      </c>
      <c r="D2326" s="68" t="s">
        <v>52</v>
      </c>
      <c r="E2326" s="27" t="s">
        <v>10</v>
      </c>
      <c r="F2326" s="69">
        <v>1.0</v>
      </c>
      <c r="G2326" s="69">
        <v>120.0</v>
      </c>
      <c r="H2326" s="70">
        <v>120.0</v>
      </c>
      <c r="I2326" s="71" t="s">
        <v>11</v>
      </c>
    </row>
    <row r="2327">
      <c r="A2327" s="45">
        <v>132.0</v>
      </c>
      <c r="B2327" s="46" t="s">
        <v>282</v>
      </c>
      <c r="C2327" s="14">
        <v>45790.0</v>
      </c>
      <c r="D2327" s="63" t="s">
        <v>52</v>
      </c>
      <c r="E2327" s="25" t="s">
        <v>12</v>
      </c>
      <c r="F2327" s="64">
        <v>1.0</v>
      </c>
      <c r="G2327" s="64">
        <v>120.0</v>
      </c>
      <c r="H2327" s="65">
        <v>120.0</v>
      </c>
      <c r="I2327" s="66" t="s">
        <v>11</v>
      </c>
    </row>
    <row r="2328">
      <c r="A2328" s="41">
        <v>132.0</v>
      </c>
      <c r="B2328" s="42" t="s">
        <v>282</v>
      </c>
      <c r="C2328" s="7">
        <v>45790.0</v>
      </c>
      <c r="D2328" s="68" t="s">
        <v>52</v>
      </c>
      <c r="E2328" s="27" t="s">
        <v>13</v>
      </c>
      <c r="F2328" s="69">
        <v>1.0</v>
      </c>
      <c r="G2328" s="69">
        <v>120.0</v>
      </c>
      <c r="H2328" s="70">
        <v>120.0</v>
      </c>
      <c r="I2328" s="71" t="s">
        <v>11</v>
      </c>
    </row>
    <row r="2329">
      <c r="A2329" s="45">
        <v>133.0</v>
      </c>
      <c r="B2329" s="46" t="s">
        <v>283</v>
      </c>
      <c r="C2329" s="14">
        <v>45790.0</v>
      </c>
      <c r="D2329" s="63" t="s">
        <v>57</v>
      </c>
      <c r="E2329" s="25" t="s">
        <v>19</v>
      </c>
      <c r="F2329" s="64">
        <v>1.5</v>
      </c>
      <c r="G2329" s="64">
        <v>120.0</v>
      </c>
      <c r="H2329" s="65">
        <v>180.0</v>
      </c>
      <c r="I2329" s="66" t="s">
        <v>30</v>
      </c>
    </row>
    <row r="2330">
      <c r="A2330" s="41">
        <v>136.0</v>
      </c>
      <c r="B2330" s="42" t="s">
        <v>284</v>
      </c>
      <c r="C2330" s="7">
        <v>45790.0</v>
      </c>
      <c r="D2330" s="68" t="s">
        <v>68</v>
      </c>
      <c r="E2330" s="27" t="s">
        <v>13</v>
      </c>
      <c r="F2330" s="69">
        <v>2.0</v>
      </c>
      <c r="G2330" s="69">
        <v>120.0</v>
      </c>
      <c r="H2330" s="70">
        <v>240.0</v>
      </c>
      <c r="I2330" s="71" t="s">
        <v>16</v>
      </c>
    </row>
    <row r="2331">
      <c r="A2331" s="45">
        <v>134.0</v>
      </c>
      <c r="B2331" s="46" t="s">
        <v>285</v>
      </c>
      <c r="C2331" s="14">
        <v>45791.0</v>
      </c>
      <c r="D2331" s="63" t="s">
        <v>59</v>
      </c>
      <c r="E2331" s="25" t="s">
        <v>10</v>
      </c>
      <c r="F2331" s="64">
        <v>0.5</v>
      </c>
      <c r="G2331" s="64">
        <v>120.0</v>
      </c>
      <c r="H2331" s="65">
        <v>60.0</v>
      </c>
      <c r="I2331" s="66" t="s">
        <v>16</v>
      </c>
    </row>
    <row r="2332">
      <c r="A2332" s="41">
        <v>134.0</v>
      </c>
      <c r="B2332" s="42" t="s">
        <v>285</v>
      </c>
      <c r="C2332" s="7">
        <v>45791.0</v>
      </c>
      <c r="D2332" s="68" t="s">
        <v>59</v>
      </c>
      <c r="E2332" s="27" t="s">
        <v>12</v>
      </c>
      <c r="F2332" s="69">
        <v>0.4</v>
      </c>
      <c r="G2332" s="69">
        <v>120.0</v>
      </c>
      <c r="H2332" s="70">
        <v>48.0</v>
      </c>
      <c r="I2332" s="71" t="s">
        <v>16</v>
      </c>
    </row>
    <row r="2333">
      <c r="A2333" s="45">
        <v>134.0</v>
      </c>
      <c r="B2333" s="46" t="s">
        <v>285</v>
      </c>
      <c r="C2333" s="14">
        <v>45791.0</v>
      </c>
      <c r="D2333" s="63" t="s">
        <v>59</v>
      </c>
      <c r="E2333" s="25" t="s">
        <v>19</v>
      </c>
      <c r="F2333" s="64">
        <v>0.1</v>
      </c>
      <c r="G2333" s="64">
        <v>120.0</v>
      </c>
      <c r="H2333" s="65">
        <v>12.0</v>
      </c>
      <c r="I2333" s="66" t="s">
        <v>16</v>
      </c>
    </row>
    <row r="2334">
      <c r="A2334" s="41">
        <v>135.0</v>
      </c>
      <c r="B2334" s="42" t="s">
        <v>286</v>
      </c>
      <c r="C2334" s="7">
        <v>45791.0</v>
      </c>
      <c r="D2334" s="68" t="s">
        <v>35</v>
      </c>
      <c r="E2334" s="27" t="s">
        <v>10</v>
      </c>
      <c r="F2334" s="69">
        <v>0.25</v>
      </c>
      <c r="G2334" s="69">
        <v>120.0</v>
      </c>
      <c r="H2334" s="70">
        <v>30.0</v>
      </c>
      <c r="I2334" s="71" t="s">
        <v>16</v>
      </c>
    </row>
    <row r="2335">
      <c r="A2335" s="45">
        <v>135.0</v>
      </c>
      <c r="B2335" s="46" t="s">
        <v>286</v>
      </c>
      <c r="C2335" s="14">
        <v>45791.0</v>
      </c>
      <c r="D2335" s="63" t="s">
        <v>35</v>
      </c>
      <c r="E2335" s="25" t="s">
        <v>12</v>
      </c>
      <c r="F2335" s="64">
        <v>0.5</v>
      </c>
      <c r="G2335" s="64">
        <v>120.0</v>
      </c>
      <c r="H2335" s="65">
        <v>60.0</v>
      </c>
      <c r="I2335" s="66" t="s">
        <v>16</v>
      </c>
    </row>
    <row r="2336">
      <c r="A2336" s="41">
        <v>135.0</v>
      </c>
      <c r="B2336" s="42" t="s">
        <v>286</v>
      </c>
      <c r="C2336" s="7">
        <v>45791.0</v>
      </c>
      <c r="D2336" s="68" t="s">
        <v>35</v>
      </c>
      <c r="E2336" s="27" t="s">
        <v>13</v>
      </c>
      <c r="F2336" s="69">
        <v>0.25</v>
      </c>
      <c r="G2336" s="69">
        <v>120.0</v>
      </c>
      <c r="H2336" s="70">
        <v>30.0</v>
      </c>
      <c r="I2336" s="71" t="s">
        <v>16</v>
      </c>
    </row>
    <row r="2337">
      <c r="A2337" s="45">
        <v>137.0</v>
      </c>
      <c r="B2337" s="46" t="s">
        <v>287</v>
      </c>
      <c r="C2337" s="14">
        <v>45791.0</v>
      </c>
      <c r="D2337" s="63" t="s">
        <v>46</v>
      </c>
      <c r="E2337" s="25" t="s">
        <v>10</v>
      </c>
      <c r="F2337" s="64">
        <v>1.0</v>
      </c>
      <c r="G2337" s="64">
        <v>120.0</v>
      </c>
      <c r="H2337" s="65">
        <v>120.0</v>
      </c>
      <c r="I2337" s="66" t="s">
        <v>16</v>
      </c>
    </row>
    <row r="2338">
      <c r="A2338" s="41">
        <v>137.0</v>
      </c>
      <c r="B2338" s="42" t="s">
        <v>287</v>
      </c>
      <c r="C2338" s="7">
        <v>45791.0</v>
      </c>
      <c r="D2338" s="68" t="s">
        <v>46</v>
      </c>
      <c r="E2338" s="27" t="s">
        <v>12</v>
      </c>
      <c r="F2338" s="69">
        <v>1.0</v>
      </c>
      <c r="G2338" s="69">
        <v>120.0</v>
      </c>
      <c r="H2338" s="70">
        <v>120.0</v>
      </c>
      <c r="I2338" s="71" t="s">
        <v>16</v>
      </c>
    </row>
    <row r="2339">
      <c r="A2339" s="45">
        <v>137.0</v>
      </c>
      <c r="B2339" s="46" t="s">
        <v>287</v>
      </c>
      <c r="C2339" s="14">
        <v>45791.0</v>
      </c>
      <c r="D2339" s="63" t="s">
        <v>46</v>
      </c>
      <c r="E2339" s="25" t="s">
        <v>13</v>
      </c>
      <c r="F2339" s="64">
        <v>1.0</v>
      </c>
      <c r="G2339" s="64">
        <v>120.0</v>
      </c>
      <c r="H2339" s="65">
        <v>120.0</v>
      </c>
      <c r="I2339" s="66" t="s">
        <v>16</v>
      </c>
    </row>
    <row r="2340">
      <c r="A2340" s="41">
        <v>138.0</v>
      </c>
      <c r="B2340" s="42" t="s">
        <v>288</v>
      </c>
      <c r="C2340" s="7">
        <v>45791.0</v>
      </c>
      <c r="D2340" s="68" t="s">
        <v>47</v>
      </c>
      <c r="E2340" s="27" t="s">
        <v>12</v>
      </c>
      <c r="F2340" s="69">
        <v>1.0</v>
      </c>
      <c r="G2340" s="69">
        <v>120.0</v>
      </c>
      <c r="H2340" s="70">
        <v>120.0</v>
      </c>
      <c r="I2340" s="71" t="s">
        <v>11</v>
      </c>
    </row>
    <row r="2341">
      <c r="A2341" s="45">
        <v>138.0</v>
      </c>
      <c r="B2341" s="46" t="s">
        <v>288</v>
      </c>
      <c r="C2341" s="14">
        <v>45791.0</v>
      </c>
      <c r="D2341" s="63" t="s">
        <v>47</v>
      </c>
      <c r="E2341" s="25" t="s">
        <v>10</v>
      </c>
      <c r="F2341" s="64">
        <v>1.0</v>
      </c>
      <c r="G2341" s="64">
        <v>120.0</v>
      </c>
      <c r="H2341" s="65">
        <v>120.0</v>
      </c>
      <c r="I2341" s="66" t="s">
        <v>11</v>
      </c>
    </row>
    <row r="2342">
      <c r="A2342" s="41">
        <v>138.0</v>
      </c>
      <c r="B2342" s="42" t="s">
        <v>288</v>
      </c>
      <c r="C2342" s="7">
        <v>45791.0</v>
      </c>
      <c r="D2342" s="68" t="s">
        <v>47</v>
      </c>
      <c r="E2342" s="27" t="s">
        <v>13</v>
      </c>
      <c r="F2342" s="69">
        <v>1.0</v>
      </c>
      <c r="G2342" s="69">
        <v>120.0</v>
      </c>
      <c r="H2342" s="70">
        <v>120.0</v>
      </c>
      <c r="I2342" s="71" t="s">
        <v>11</v>
      </c>
    </row>
    <row r="2343">
      <c r="A2343" s="45">
        <v>139.0</v>
      </c>
      <c r="B2343" s="46" t="s">
        <v>288</v>
      </c>
      <c r="C2343" s="14">
        <v>45791.0</v>
      </c>
      <c r="D2343" s="63" t="s">
        <v>45</v>
      </c>
      <c r="E2343" s="25" t="s">
        <v>13</v>
      </c>
      <c r="F2343" s="64">
        <v>1.0</v>
      </c>
      <c r="G2343" s="64">
        <v>120.0</v>
      </c>
      <c r="H2343" s="65">
        <v>120.0</v>
      </c>
      <c r="I2343" s="66" t="s">
        <v>11</v>
      </c>
    </row>
    <row r="2344">
      <c r="A2344" s="41">
        <v>140.0</v>
      </c>
      <c r="B2344" s="42" t="s">
        <v>289</v>
      </c>
      <c r="C2344" s="7">
        <v>45791.0</v>
      </c>
      <c r="D2344" s="68" t="s">
        <v>31</v>
      </c>
      <c r="E2344" s="27" t="s">
        <v>19</v>
      </c>
      <c r="F2344" s="69">
        <v>4.0</v>
      </c>
      <c r="G2344" s="69">
        <v>120.0</v>
      </c>
      <c r="H2344" s="70">
        <v>480.0</v>
      </c>
      <c r="I2344" s="71" t="s">
        <v>11</v>
      </c>
    </row>
    <row r="2345">
      <c r="A2345" s="45">
        <v>141.0</v>
      </c>
      <c r="B2345" s="46" t="s">
        <v>290</v>
      </c>
      <c r="C2345" s="14">
        <v>45791.0</v>
      </c>
      <c r="D2345" s="63" t="s">
        <v>36</v>
      </c>
      <c r="E2345" s="25" t="s">
        <v>10</v>
      </c>
      <c r="F2345" s="64">
        <v>2.0</v>
      </c>
      <c r="G2345" s="64">
        <v>100.0</v>
      </c>
      <c r="H2345" s="65">
        <v>200.0</v>
      </c>
      <c r="I2345" s="66" t="s">
        <v>16</v>
      </c>
    </row>
    <row r="2346">
      <c r="A2346" s="41">
        <v>141.0</v>
      </c>
      <c r="B2346" s="42" t="s">
        <v>290</v>
      </c>
      <c r="C2346" s="7">
        <v>45791.0</v>
      </c>
      <c r="D2346" s="68" t="s">
        <v>36</v>
      </c>
      <c r="E2346" s="27" t="s">
        <v>12</v>
      </c>
      <c r="F2346" s="69">
        <v>2.0</v>
      </c>
      <c r="G2346" s="69">
        <v>100.0</v>
      </c>
      <c r="H2346" s="70">
        <v>200.0</v>
      </c>
      <c r="I2346" s="71" t="s">
        <v>16</v>
      </c>
    </row>
    <row r="2347">
      <c r="A2347" s="45">
        <v>142.0</v>
      </c>
      <c r="B2347" s="46" t="s">
        <v>291</v>
      </c>
      <c r="C2347" s="14">
        <v>45793.0</v>
      </c>
      <c r="D2347" s="63" t="s">
        <v>43</v>
      </c>
      <c r="E2347" s="25" t="s">
        <v>12</v>
      </c>
      <c r="F2347" s="64">
        <v>2.0</v>
      </c>
      <c r="G2347" s="64">
        <v>120.0</v>
      </c>
      <c r="H2347" s="65">
        <v>240.0</v>
      </c>
      <c r="I2347" s="66" t="s">
        <v>30</v>
      </c>
    </row>
    <row r="2348">
      <c r="A2348" s="41">
        <v>143.0</v>
      </c>
      <c r="B2348" s="42" t="s">
        <v>292</v>
      </c>
      <c r="C2348" s="7">
        <v>45793.0</v>
      </c>
      <c r="D2348" s="68" t="s">
        <v>52</v>
      </c>
      <c r="E2348" s="27" t="s">
        <v>10</v>
      </c>
      <c r="F2348" s="69">
        <v>1.0</v>
      </c>
      <c r="G2348" s="69">
        <v>120.0</v>
      </c>
      <c r="H2348" s="70">
        <v>120.0</v>
      </c>
      <c r="I2348" s="71" t="s">
        <v>11</v>
      </c>
    </row>
    <row r="2349">
      <c r="A2349" s="45">
        <v>143.0</v>
      </c>
      <c r="B2349" s="46" t="s">
        <v>292</v>
      </c>
      <c r="C2349" s="14">
        <v>45793.0</v>
      </c>
      <c r="D2349" s="63" t="s">
        <v>52</v>
      </c>
      <c r="E2349" s="25" t="s">
        <v>12</v>
      </c>
      <c r="F2349" s="64">
        <v>1.0</v>
      </c>
      <c r="G2349" s="64">
        <v>120.0</v>
      </c>
      <c r="H2349" s="65">
        <v>120.0</v>
      </c>
      <c r="I2349" s="66" t="s">
        <v>11</v>
      </c>
    </row>
    <row r="2350">
      <c r="A2350" s="41">
        <v>143.0</v>
      </c>
      <c r="B2350" s="42" t="s">
        <v>292</v>
      </c>
      <c r="C2350" s="7">
        <v>45793.0</v>
      </c>
      <c r="D2350" s="68" t="s">
        <v>52</v>
      </c>
      <c r="E2350" s="27" t="s">
        <v>32</v>
      </c>
      <c r="F2350" s="69">
        <v>1.0</v>
      </c>
      <c r="G2350" s="69">
        <v>140.0</v>
      </c>
      <c r="H2350" s="70">
        <v>140.0</v>
      </c>
      <c r="I2350" s="71" t="s">
        <v>11</v>
      </c>
    </row>
    <row r="2351">
      <c r="A2351" s="45">
        <v>143.0</v>
      </c>
      <c r="B2351" s="46" t="s">
        <v>292</v>
      </c>
      <c r="C2351" s="14">
        <v>45793.0</v>
      </c>
      <c r="D2351" s="63" t="s">
        <v>52</v>
      </c>
      <c r="E2351" s="25" t="s">
        <v>13</v>
      </c>
      <c r="F2351" s="64">
        <v>1.0</v>
      </c>
      <c r="G2351" s="64">
        <v>120.0</v>
      </c>
      <c r="H2351" s="65">
        <v>120.0</v>
      </c>
      <c r="I2351" s="66" t="s">
        <v>11</v>
      </c>
    </row>
    <row r="2352">
      <c r="A2352" s="41">
        <v>143.0</v>
      </c>
      <c r="B2352" s="42" t="s">
        <v>292</v>
      </c>
      <c r="C2352" s="7">
        <v>45793.0</v>
      </c>
      <c r="D2352" s="68" t="s">
        <v>52</v>
      </c>
      <c r="E2352" s="27" t="s">
        <v>38</v>
      </c>
      <c r="F2352" s="69">
        <v>1.0</v>
      </c>
      <c r="G2352" s="69">
        <v>120.0</v>
      </c>
      <c r="H2352" s="70">
        <v>120.0</v>
      </c>
      <c r="I2352" s="71" t="s">
        <v>11</v>
      </c>
    </row>
    <row r="2353">
      <c r="A2353" s="45">
        <v>144.0</v>
      </c>
      <c r="B2353" s="46" t="s">
        <v>293</v>
      </c>
      <c r="C2353" s="14">
        <v>45793.0</v>
      </c>
      <c r="D2353" s="63" t="s">
        <v>294</v>
      </c>
      <c r="E2353" s="25" t="s">
        <v>12</v>
      </c>
      <c r="F2353" s="64">
        <v>5.0</v>
      </c>
      <c r="G2353" s="64">
        <v>85.0</v>
      </c>
      <c r="H2353" s="65">
        <f t="shared" ref="H2353:H2355" si="104">F2353*G2353</f>
        <v>425</v>
      </c>
      <c r="I2353" s="66" t="s">
        <v>16</v>
      </c>
    </row>
    <row r="2354">
      <c r="A2354" s="41">
        <v>144.0</v>
      </c>
      <c r="B2354" s="42" t="s">
        <v>293</v>
      </c>
      <c r="C2354" s="7">
        <v>45793.0</v>
      </c>
      <c r="D2354" s="68" t="s">
        <v>295</v>
      </c>
      <c r="E2354" s="27" t="s">
        <v>19</v>
      </c>
      <c r="F2354" s="69">
        <v>1.0</v>
      </c>
      <c r="G2354" s="69">
        <v>85.0</v>
      </c>
      <c r="H2354" s="70">
        <f t="shared" si="104"/>
        <v>85</v>
      </c>
      <c r="I2354" s="71" t="s">
        <v>16</v>
      </c>
    </row>
    <row r="2355">
      <c r="A2355" s="45">
        <v>144.0</v>
      </c>
      <c r="B2355" s="46" t="s">
        <v>293</v>
      </c>
      <c r="C2355" s="14">
        <v>45793.0</v>
      </c>
      <c r="D2355" s="63" t="s">
        <v>295</v>
      </c>
      <c r="E2355" s="25" t="s">
        <v>12</v>
      </c>
      <c r="F2355" s="64">
        <v>5.0</v>
      </c>
      <c r="G2355" s="64">
        <v>85.0</v>
      </c>
      <c r="H2355" s="65">
        <f t="shared" si="104"/>
        <v>425</v>
      </c>
      <c r="I2355" s="66" t="s">
        <v>16</v>
      </c>
    </row>
    <row r="2356">
      <c r="A2356" s="41">
        <v>145.0</v>
      </c>
      <c r="B2356" s="42" t="s">
        <v>296</v>
      </c>
      <c r="C2356" s="7">
        <v>45793.0</v>
      </c>
      <c r="D2356" s="68" t="s">
        <v>71</v>
      </c>
      <c r="E2356" s="27" t="s">
        <v>12</v>
      </c>
      <c r="F2356" s="69">
        <v>1.0</v>
      </c>
      <c r="G2356" s="69">
        <v>120.0</v>
      </c>
      <c r="H2356" s="70">
        <v>120.0</v>
      </c>
      <c r="I2356" s="71" t="s">
        <v>16</v>
      </c>
    </row>
    <row r="2357">
      <c r="A2357" s="45">
        <v>146.0</v>
      </c>
      <c r="B2357" s="46" t="s">
        <v>297</v>
      </c>
      <c r="C2357" s="14">
        <v>45793.0</v>
      </c>
      <c r="D2357" s="63" t="s">
        <v>24</v>
      </c>
      <c r="E2357" s="25" t="s">
        <v>12</v>
      </c>
      <c r="F2357" s="64">
        <v>0.5</v>
      </c>
      <c r="G2357" s="64">
        <v>120.0</v>
      </c>
      <c r="H2357" s="65">
        <v>60.0</v>
      </c>
      <c r="I2357" s="66" t="s">
        <v>30</v>
      </c>
    </row>
    <row r="2358">
      <c r="A2358" s="41">
        <v>146.0</v>
      </c>
      <c r="B2358" s="42" t="s">
        <v>297</v>
      </c>
      <c r="C2358" s="7">
        <v>45793.0</v>
      </c>
      <c r="D2358" s="68" t="s">
        <v>24</v>
      </c>
      <c r="E2358" s="27" t="s">
        <v>13</v>
      </c>
      <c r="F2358" s="69">
        <v>1.0</v>
      </c>
      <c r="G2358" s="69">
        <v>120.0</v>
      </c>
      <c r="H2358" s="70">
        <v>120.0</v>
      </c>
      <c r="I2358" s="71" t="s">
        <v>30</v>
      </c>
    </row>
    <row r="2359">
      <c r="A2359" s="45">
        <v>147.0</v>
      </c>
      <c r="B2359" s="46" t="s">
        <v>298</v>
      </c>
      <c r="C2359" s="14">
        <v>45793.0</v>
      </c>
      <c r="D2359" s="63" t="s">
        <v>23</v>
      </c>
      <c r="E2359" s="25" t="s">
        <v>12</v>
      </c>
      <c r="F2359" s="64">
        <v>1.0</v>
      </c>
      <c r="G2359" s="64">
        <v>100.0</v>
      </c>
      <c r="H2359" s="65">
        <v>100.0</v>
      </c>
      <c r="I2359" s="66" t="s">
        <v>16</v>
      </c>
    </row>
    <row r="2360">
      <c r="A2360" s="41">
        <v>147.0</v>
      </c>
      <c r="B2360" s="42" t="s">
        <v>298</v>
      </c>
      <c r="C2360" s="7">
        <v>45793.0</v>
      </c>
      <c r="D2360" s="68" t="s">
        <v>23</v>
      </c>
      <c r="E2360" s="27" t="s">
        <v>19</v>
      </c>
      <c r="F2360" s="69">
        <v>1.0</v>
      </c>
      <c r="G2360" s="69">
        <v>100.0</v>
      </c>
      <c r="H2360" s="70">
        <v>100.0</v>
      </c>
      <c r="I2360" s="71" t="s">
        <v>16</v>
      </c>
    </row>
    <row r="2361">
      <c r="A2361" s="45">
        <v>147.0</v>
      </c>
      <c r="B2361" s="46" t="s">
        <v>298</v>
      </c>
      <c r="C2361" s="14">
        <v>45793.0</v>
      </c>
      <c r="D2361" s="63" t="s">
        <v>23</v>
      </c>
      <c r="E2361" s="25" t="s">
        <v>32</v>
      </c>
      <c r="F2361" s="64">
        <v>1.0</v>
      </c>
      <c r="G2361" s="64">
        <v>100.0</v>
      </c>
      <c r="H2361" s="65">
        <v>100.0</v>
      </c>
      <c r="I2361" s="66" t="s">
        <v>16</v>
      </c>
    </row>
    <row r="2362">
      <c r="A2362" s="41">
        <v>148.0</v>
      </c>
      <c r="B2362" s="42" t="s">
        <v>299</v>
      </c>
      <c r="C2362" s="7">
        <v>45793.0</v>
      </c>
      <c r="D2362" s="68" t="s">
        <v>42</v>
      </c>
      <c r="E2362" s="27" t="s">
        <v>19</v>
      </c>
      <c r="F2362" s="69">
        <v>0.5</v>
      </c>
      <c r="G2362" s="69">
        <v>120.0</v>
      </c>
      <c r="H2362" s="70">
        <v>60.0</v>
      </c>
      <c r="I2362" s="71" t="s">
        <v>30</v>
      </c>
    </row>
    <row r="2363">
      <c r="A2363" s="45">
        <v>149.0</v>
      </c>
      <c r="B2363" s="46" t="s">
        <v>300</v>
      </c>
      <c r="C2363" s="14">
        <v>45793.0</v>
      </c>
      <c r="D2363" s="63" t="s">
        <v>57</v>
      </c>
      <c r="E2363" s="25" t="s">
        <v>19</v>
      </c>
      <c r="F2363" s="64">
        <v>5.0</v>
      </c>
      <c r="G2363" s="64">
        <v>120.0</v>
      </c>
      <c r="H2363" s="65">
        <v>600.0</v>
      </c>
      <c r="I2363" s="66" t="s">
        <v>16</v>
      </c>
    </row>
    <row r="2364">
      <c r="A2364" s="41">
        <v>150.0</v>
      </c>
      <c r="B2364" s="42" t="s">
        <v>301</v>
      </c>
      <c r="C2364" s="7">
        <v>45793.0</v>
      </c>
      <c r="D2364" s="68" t="s">
        <v>9</v>
      </c>
      <c r="E2364" s="27" t="s">
        <v>12</v>
      </c>
      <c r="F2364" s="69">
        <v>1.0</v>
      </c>
      <c r="G2364" s="69">
        <v>120.0</v>
      </c>
      <c r="H2364" s="70">
        <v>120.0</v>
      </c>
      <c r="I2364" s="71" t="s">
        <v>11</v>
      </c>
    </row>
    <row r="2365">
      <c r="A2365" s="45">
        <v>150.0</v>
      </c>
      <c r="B2365" s="46" t="s">
        <v>301</v>
      </c>
      <c r="C2365" s="14">
        <v>45793.0</v>
      </c>
      <c r="D2365" s="63" t="s">
        <v>9</v>
      </c>
      <c r="E2365" s="25" t="s">
        <v>13</v>
      </c>
      <c r="F2365" s="64">
        <v>1.0</v>
      </c>
      <c r="G2365" s="64">
        <v>120.0</v>
      </c>
      <c r="H2365" s="65">
        <v>120.0</v>
      </c>
      <c r="I2365" s="66" t="s">
        <v>11</v>
      </c>
    </row>
    <row r="2366">
      <c r="A2366" s="41">
        <v>151.0</v>
      </c>
      <c r="B2366" s="42" t="s">
        <v>302</v>
      </c>
      <c r="C2366" s="7">
        <v>45793.0</v>
      </c>
      <c r="D2366" s="68" t="s">
        <v>39</v>
      </c>
      <c r="E2366" s="27" t="s">
        <v>10</v>
      </c>
      <c r="F2366" s="69">
        <v>1.0</v>
      </c>
      <c r="G2366" s="69">
        <v>120.0</v>
      </c>
      <c r="H2366" s="70">
        <v>120.0</v>
      </c>
      <c r="I2366" s="71" t="s">
        <v>16</v>
      </c>
    </row>
    <row r="2367">
      <c r="A2367" s="45">
        <v>151.0</v>
      </c>
      <c r="B2367" s="46" t="s">
        <v>302</v>
      </c>
      <c r="C2367" s="14">
        <v>45793.0</v>
      </c>
      <c r="D2367" s="63" t="s">
        <v>39</v>
      </c>
      <c r="E2367" s="25" t="s">
        <v>12</v>
      </c>
      <c r="F2367" s="64">
        <v>2.0</v>
      </c>
      <c r="G2367" s="64">
        <v>120.0</v>
      </c>
      <c r="H2367" s="65">
        <v>240.0</v>
      </c>
      <c r="I2367" s="66" t="s">
        <v>16</v>
      </c>
    </row>
    <row r="2368">
      <c r="A2368" s="41">
        <v>151.0</v>
      </c>
      <c r="B2368" s="42" t="s">
        <v>302</v>
      </c>
      <c r="C2368" s="7">
        <v>45793.0</v>
      </c>
      <c r="D2368" s="68" t="s">
        <v>39</v>
      </c>
      <c r="E2368" s="27" t="s">
        <v>32</v>
      </c>
      <c r="F2368" s="69">
        <v>1.0</v>
      </c>
      <c r="G2368" s="69">
        <v>140.0</v>
      </c>
      <c r="H2368" s="70">
        <v>140.0</v>
      </c>
      <c r="I2368" s="71" t="s">
        <v>16</v>
      </c>
    </row>
    <row r="2369">
      <c r="A2369" s="45">
        <v>152.0</v>
      </c>
      <c r="B2369" s="46" t="s">
        <v>303</v>
      </c>
      <c r="C2369" s="14">
        <v>45793.0</v>
      </c>
      <c r="D2369" s="63" t="s">
        <v>49</v>
      </c>
      <c r="E2369" s="25" t="s">
        <v>12</v>
      </c>
      <c r="F2369" s="64">
        <v>1.0</v>
      </c>
      <c r="G2369" s="64">
        <v>120.0</v>
      </c>
      <c r="H2369" s="65">
        <v>120.0</v>
      </c>
      <c r="I2369" s="66" t="s">
        <v>11</v>
      </c>
    </row>
    <row r="2370">
      <c r="A2370" s="41">
        <v>153.0</v>
      </c>
      <c r="B2370" s="42" t="s">
        <v>303</v>
      </c>
      <c r="C2370" s="7">
        <v>45793.0</v>
      </c>
      <c r="D2370" s="68" t="s">
        <v>31</v>
      </c>
      <c r="E2370" s="27" t="s">
        <v>19</v>
      </c>
      <c r="F2370" s="69">
        <v>2.0</v>
      </c>
      <c r="G2370" s="69">
        <v>120.0</v>
      </c>
      <c r="H2370" s="70">
        <v>240.0</v>
      </c>
      <c r="I2370" s="71" t="s">
        <v>11</v>
      </c>
    </row>
    <row r="2371">
      <c r="A2371" s="45">
        <v>154.0</v>
      </c>
      <c r="B2371" s="46" t="s">
        <v>304</v>
      </c>
      <c r="C2371" s="14">
        <v>45793.0</v>
      </c>
      <c r="D2371" s="63" t="s">
        <v>47</v>
      </c>
      <c r="E2371" s="25" t="s">
        <v>12</v>
      </c>
      <c r="F2371" s="64">
        <v>1.0</v>
      </c>
      <c r="G2371" s="64">
        <v>120.0</v>
      </c>
      <c r="H2371" s="65">
        <v>120.0</v>
      </c>
      <c r="I2371" s="66" t="s">
        <v>11</v>
      </c>
    </row>
    <row r="2372">
      <c r="A2372" s="41">
        <v>154.0</v>
      </c>
      <c r="B2372" s="42" t="s">
        <v>304</v>
      </c>
      <c r="C2372" s="7">
        <v>45793.0</v>
      </c>
      <c r="D2372" s="68" t="s">
        <v>47</v>
      </c>
      <c r="E2372" s="27" t="s">
        <v>13</v>
      </c>
      <c r="F2372" s="69">
        <v>1.0</v>
      </c>
      <c r="G2372" s="69">
        <v>120.0</v>
      </c>
      <c r="H2372" s="70">
        <v>120.0</v>
      </c>
      <c r="I2372" s="71" t="s">
        <v>11</v>
      </c>
    </row>
    <row r="2373">
      <c r="A2373" s="45">
        <v>155.0</v>
      </c>
      <c r="B2373" s="46" t="s">
        <v>305</v>
      </c>
      <c r="C2373" s="14">
        <v>45794.0</v>
      </c>
      <c r="D2373" s="63" t="s">
        <v>42</v>
      </c>
      <c r="E2373" s="25" t="s">
        <v>12</v>
      </c>
      <c r="F2373" s="64">
        <v>0.5</v>
      </c>
      <c r="G2373" s="64">
        <v>120.0</v>
      </c>
      <c r="H2373" s="65">
        <v>60.0</v>
      </c>
      <c r="I2373" s="66" t="s">
        <v>30</v>
      </c>
    </row>
    <row r="2374">
      <c r="A2374" s="41">
        <v>155.0</v>
      </c>
      <c r="B2374" s="42" t="s">
        <v>305</v>
      </c>
      <c r="C2374" s="7">
        <v>45794.0</v>
      </c>
      <c r="D2374" s="68" t="s">
        <v>42</v>
      </c>
      <c r="E2374" s="27" t="s">
        <v>19</v>
      </c>
      <c r="F2374" s="69">
        <v>1.0</v>
      </c>
      <c r="G2374" s="69">
        <v>120.0</v>
      </c>
      <c r="H2374" s="70">
        <v>120.0</v>
      </c>
      <c r="I2374" s="71" t="s">
        <v>30</v>
      </c>
    </row>
    <row r="2375">
      <c r="A2375" s="45">
        <v>156.0</v>
      </c>
      <c r="B2375" s="46" t="s">
        <v>306</v>
      </c>
      <c r="C2375" s="14">
        <v>45794.0</v>
      </c>
      <c r="D2375" s="63" t="s">
        <v>21</v>
      </c>
      <c r="E2375" s="25" t="s">
        <v>12</v>
      </c>
      <c r="F2375" s="64">
        <v>1.0</v>
      </c>
      <c r="G2375" s="64">
        <v>120.0</v>
      </c>
      <c r="H2375" s="65">
        <v>120.0</v>
      </c>
      <c r="I2375" s="66" t="s">
        <v>11</v>
      </c>
    </row>
    <row r="2376">
      <c r="A2376" s="41">
        <v>156.0</v>
      </c>
      <c r="B2376" s="42" t="s">
        <v>306</v>
      </c>
      <c r="C2376" s="7">
        <v>45794.0</v>
      </c>
      <c r="D2376" s="68" t="s">
        <v>21</v>
      </c>
      <c r="E2376" s="27" t="s">
        <v>13</v>
      </c>
      <c r="F2376" s="69">
        <v>1.0</v>
      </c>
      <c r="G2376" s="69">
        <v>120.0</v>
      </c>
      <c r="H2376" s="70">
        <v>120.0</v>
      </c>
      <c r="I2376" s="71" t="s">
        <v>11</v>
      </c>
    </row>
    <row r="2377">
      <c r="A2377" s="45">
        <v>157.0</v>
      </c>
      <c r="B2377" s="46" t="s">
        <v>307</v>
      </c>
      <c r="C2377" s="14">
        <v>45794.0</v>
      </c>
      <c r="D2377" s="63" t="s">
        <v>15</v>
      </c>
      <c r="E2377" s="25" t="s">
        <v>12</v>
      </c>
      <c r="F2377" s="64">
        <v>1.0</v>
      </c>
      <c r="G2377" s="64">
        <v>120.0</v>
      </c>
      <c r="H2377" s="65">
        <v>120.0</v>
      </c>
      <c r="I2377" s="66" t="s">
        <v>16</v>
      </c>
    </row>
    <row r="2378">
      <c r="A2378" s="41">
        <v>157.0</v>
      </c>
      <c r="B2378" s="42" t="s">
        <v>307</v>
      </c>
      <c r="C2378" s="7">
        <v>45794.0</v>
      </c>
      <c r="D2378" s="68" t="s">
        <v>15</v>
      </c>
      <c r="E2378" s="27" t="s">
        <v>13</v>
      </c>
      <c r="F2378" s="69">
        <v>1.0</v>
      </c>
      <c r="G2378" s="69">
        <v>120.0</v>
      </c>
      <c r="H2378" s="70">
        <v>120.0</v>
      </c>
      <c r="I2378" s="71" t="s">
        <v>16</v>
      </c>
    </row>
    <row r="2379">
      <c r="A2379" s="45">
        <v>158.0</v>
      </c>
      <c r="B2379" s="46" t="s">
        <v>308</v>
      </c>
      <c r="C2379" s="14">
        <v>45794.0</v>
      </c>
      <c r="D2379" s="63" t="s">
        <v>31</v>
      </c>
      <c r="E2379" s="25" t="s">
        <v>19</v>
      </c>
      <c r="F2379" s="64">
        <v>2.0</v>
      </c>
      <c r="G2379" s="64">
        <v>120.0</v>
      </c>
      <c r="H2379" s="65">
        <v>240.0</v>
      </c>
      <c r="I2379" s="66" t="s">
        <v>11</v>
      </c>
    </row>
    <row r="2380">
      <c r="A2380" s="41">
        <v>159.0</v>
      </c>
      <c r="B2380" s="42" t="s">
        <v>308</v>
      </c>
      <c r="C2380" s="7">
        <v>45794.0</v>
      </c>
      <c r="D2380" s="68" t="s">
        <v>47</v>
      </c>
      <c r="E2380" s="27" t="s">
        <v>10</v>
      </c>
      <c r="F2380" s="69">
        <v>1.0</v>
      </c>
      <c r="G2380" s="69">
        <v>120.0</v>
      </c>
      <c r="H2380" s="70">
        <v>120.0</v>
      </c>
      <c r="I2380" s="71" t="s">
        <v>11</v>
      </c>
    </row>
    <row r="2381">
      <c r="A2381" s="45">
        <v>159.0</v>
      </c>
      <c r="B2381" s="46" t="s">
        <v>308</v>
      </c>
      <c r="C2381" s="14">
        <v>45794.0</v>
      </c>
      <c r="D2381" s="63" t="s">
        <v>47</v>
      </c>
      <c r="E2381" s="25" t="s">
        <v>12</v>
      </c>
      <c r="F2381" s="64">
        <v>0.5</v>
      </c>
      <c r="G2381" s="64">
        <v>60.0</v>
      </c>
      <c r="H2381" s="65">
        <v>120.0</v>
      </c>
      <c r="I2381" s="66" t="s">
        <v>11</v>
      </c>
    </row>
    <row r="2382">
      <c r="A2382" s="41">
        <v>160.0</v>
      </c>
      <c r="B2382" s="42" t="s">
        <v>309</v>
      </c>
      <c r="C2382" s="7">
        <v>45797.0</v>
      </c>
      <c r="D2382" s="68" t="s">
        <v>41</v>
      </c>
      <c r="E2382" s="27" t="s">
        <v>12</v>
      </c>
      <c r="F2382" s="69">
        <v>1.0</v>
      </c>
      <c r="G2382" s="69">
        <v>120.0</v>
      </c>
      <c r="H2382" s="70">
        <v>120.0</v>
      </c>
      <c r="I2382" s="71" t="s">
        <v>30</v>
      </c>
    </row>
    <row r="2383">
      <c r="A2383" s="45">
        <v>161.0</v>
      </c>
      <c r="B2383" s="46" t="s">
        <v>310</v>
      </c>
      <c r="C2383" s="14">
        <v>45800.0</v>
      </c>
      <c r="D2383" s="63" t="s">
        <v>47</v>
      </c>
      <c r="E2383" s="25" t="s">
        <v>10</v>
      </c>
      <c r="F2383" s="64">
        <v>1.0</v>
      </c>
      <c r="G2383" s="64">
        <v>120.0</v>
      </c>
      <c r="H2383" s="65">
        <v>120.0</v>
      </c>
      <c r="I2383" s="66" t="s">
        <v>11</v>
      </c>
    </row>
    <row r="2384">
      <c r="A2384" s="41">
        <v>161.0</v>
      </c>
      <c r="B2384" s="42" t="s">
        <v>310</v>
      </c>
      <c r="C2384" s="7">
        <v>45800.0</v>
      </c>
      <c r="D2384" s="68" t="s">
        <v>47</v>
      </c>
      <c r="E2384" s="27" t="s">
        <v>12</v>
      </c>
      <c r="F2384" s="69">
        <v>1.0</v>
      </c>
      <c r="G2384" s="69">
        <v>120.0</v>
      </c>
      <c r="H2384" s="70">
        <v>120.0</v>
      </c>
      <c r="I2384" s="71" t="s">
        <v>11</v>
      </c>
    </row>
    <row r="2385">
      <c r="A2385" s="45">
        <v>161.0</v>
      </c>
      <c r="B2385" s="46" t="s">
        <v>310</v>
      </c>
      <c r="C2385" s="14">
        <v>45800.0</v>
      </c>
      <c r="D2385" s="63" t="s">
        <v>47</v>
      </c>
      <c r="E2385" s="25" t="s">
        <v>13</v>
      </c>
      <c r="F2385" s="64">
        <v>1.0</v>
      </c>
      <c r="G2385" s="64">
        <v>120.0</v>
      </c>
      <c r="H2385" s="65">
        <v>120.0</v>
      </c>
      <c r="I2385" s="66" t="s">
        <v>11</v>
      </c>
    </row>
    <row r="2386">
      <c r="A2386" s="41">
        <v>162.0</v>
      </c>
      <c r="B2386" s="42" t="s">
        <v>311</v>
      </c>
      <c r="C2386" s="7">
        <v>45800.0</v>
      </c>
      <c r="D2386" s="68" t="s">
        <v>39</v>
      </c>
      <c r="E2386" s="27" t="s">
        <v>10</v>
      </c>
      <c r="F2386" s="69">
        <v>1.0</v>
      </c>
      <c r="G2386" s="69">
        <v>120.0</v>
      </c>
      <c r="H2386" s="70">
        <v>120.0</v>
      </c>
      <c r="I2386" s="71" t="s">
        <v>16</v>
      </c>
    </row>
    <row r="2387">
      <c r="A2387" s="45">
        <v>162.0</v>
      </c>
      <c r="B2387" s="46" t="s">
        <v>311</v>
      </c>
      <c r="C2387" s="14">
        <v>45800.0</v>
      </c>
      <c r="D2387" s="63" t="s">
        <v>39</v>
      </c>
      <c r="E2387" s="25" t="s">
        <v>12</v>
      </c>
      <c r="F2387" s="64">
        <v>1.0</v>
      </c>
      <c r="G2387" s="64">
        <v>120.0</v>
      </c>
      <c r="H2387" s="65">
        <v>120.0</v>
      </c>
      <c r="I2387" s="66" t="s">
        <v>16</v>
      </c>
    </row>
    <row r="2388">
      <c r="A2388" s="41">
        <v>162.0</v>
      </c>
      <c r="B2388" s="42" t="s">
        <v>311</v>
      </c>
      <c r="C2388" s="7">
        <v>45800.0</v>
      </c>
      <c r="D2388" s="68" t="s">
        <v>39</v>
      </c>
      <c r="E2388" s="27" t="s">
        <v>32</v>
      </c>
      <c r="F2388" s="69">
        <v>2.0</v>
      </c>
      <c r="G2388" s="69">
        <v>140.0</v>
      </c>
      <c r="H2388" s="70">
        <v>280.0</v>
      </c>
      <c r="I2388" s="71" t="s">
        <v>16</v>
      </c>
    </row>
    <row r="2389">
      <c r="A2389" s="45">
        <v>163.0</v>
      </c>
      <c r="B2389" s="46" t="s">
        <v>311</v>
      </c>
      <c r="C2389" s="14">
        <v>45800.0</v>
      </c>
      <c r="D2389" s="63" t="s">
        <v>31</v>
      </c>
      <c r="E2389" s="25" t="s">
        <v>10</v>
      </c>
      <c r="F2389" s="64">
        <v>1.0</v>
      </c>
      <c r="G2389" s="64">
        <v>120.0</v>
      </c>
      <c r="H2389" s="65">
        <v>120.0</v>
      </c>
      <c r="I2389" s="66" t="s">
        <v>11</v>
      </c>
    </row>
    <row r="2390">
      <c r="A2390" s="41">
        <v>163.0</v>
      </c>
      <c r="B2390" s="42" t="s">
        <v>311</v>
      </c>
      <c r="C2390" s="7">
        <v>45800.0</v>
      </c>
      <c r="D2390" s="68" t="s">
        <v>31</v>
      </c>
      <c r="E2390" s="27" t="s">
        <v>12</v>
      </c>
      <c r="F2390" s="69">
        <v>1.0</v>
      </c>
      <c r="G2390" s="69">
        <v>120.0</v>
      </c>
      <c r="H2390" s="70">
        <v>120.0</v>
      </c>
      <c r="I2390" s="71" t="s">
        <v>11</v>
      </c>
    </row>
    <row r="2391">
      <c r="A2391" s="45">
        <v>163.0</v>
      </c>
      <c r="B2391" s="46" t="s">
        <v>311</v>
      </c>
      <c r="C2391" s="14">
        <v>45800.0</v>
      </c>
      <c r="D2391" s="63" t="s">
        <v>31</v>
      </c>
      <c r="E2391" s="25" t="s">
        <v>19</v>
      </c>
      <c r="F2391" s="64">
        <v>2.0</v>
      </c>
      <c r="G2391" s="64">
        <v>120.0</v>
      </c>
      <c r="H2391" s="65">
        <v>240.0</v>
      </c>
      <c r="I2391" s="66" t="s">
        <v>11</v>
      </c>
    </row>
    <row r="2392">
      <c r="A2392" s="41">
        <v>164.0</v>
      </c>
      <c r="B2392" s="42" t="s">
        <v>312</v>
      </c>
      <c r="C2392" s="7">
        <v>45800.0</v>
      </c>
      <c r="D2392" s="68" t="s">
        <v>55</v>
      </c>
      <c r="E2392" s="27" t="s">
        <v>10</v>
      </c>
      <c r="F2392" s="69">
        <v>1.0</v>
      </c>
      <c r="G2392" s="69">
        <v>120.0</v>
      </c>
      <c r="H2392" s="70">
        <v>120.0</v>
      </c>
      <c r="I2392" s="71" t="s">
        <v>30</v>
      </c>
    </row>
    <row r="2393">
      <c r="A2393" s="45">
        <v>164.0</v>
      </c>
      <c r="B2393" s="46" t="s">
        <v>312</v>
      </c>
      <c r="C2393" s="14">
        <v>45800.0</v>
      </c>
      <c r="D2393" s="63" t="s">
        <v>55</v>
      </c>
      <c r="E2393" s="25" t="s">
        <v>12</v>
      </c>
      <c r="F2393" s="64">
        <v>1.0</v>
      </c>
      <c r="G2393" s="64">
        <v>120.0</v>
      </c>
      <c r="H2393" s="65">
        <v>120.0</v>
      </c>
      <c r="I2393" s="66" t="s">
        <v>30</v>
      </c>
    </row>
    <row r="2394">
      <c r="A2394" s="41">
        <v>164.0</v>
      </c>
      <c r="B2394" s="42" t="s">
        <v>312</v>
      </c>
      <c r="C2394" s="7">
        <v>45800.0</v>
      </c>
      <c r="D2394" s="68" t="s">
        <v>55</v>
      </c>
      <c r="E2394" s="27" t="s">
        <v>19</v>
      </c>
      <c r="F2394" s="69">
        <v>1.0</v>
      </c>
      <c r="G2394" s="69">
        <v>120.0</v>
      </c>
      <c r="H2394" s="70">
        <v>120.0</v>
      </c>
      <c r="I2394" s="71" t="s">
        <v>30</v>
      </c>
    </row>
    <row r="2395">
      <c r="A2395" s="45">
        <v>164.0</v>
      </c>
      <c r="B2395" s="46" t="s">
        <v>312</v>
      </c>
      <c r="C2395" s="14">
        <v>45800.0</v>
      </c>
      <c r="D2395" s="63" t="s">
        <v>55</v>
      </c>
      <c r="E2395" s="25" t="s">
        <v>63</v>
      </c>
      <c r="F2395" s="64">
        <v>0.2</v>
      </c>
      <c r="G2395" s="64">
        <v>240.0</v>
      </c>
      <c r="H2395" s="65">
        <v>48.0</v>
      </c>
      <c r="I2395" s="66" t="s">
        <v>30</v>
      </c>
    </row>
    <row r="2396">
      <c r="A2396" s="41">
        <v>165.0</v>
      </c>
      <c r="B2396" s="42" t="s">
        <v>313</v>
      </c>
      <c r="C2396" s="7">
        <v>45800.0</v>
      </c>
      <c r="D2396" s="68" t="s">
        <v>25</v>
      </c>
      <c r="E2396" s="27" t="s">
        <v>13</v>
      </c>
      <c r="F2396" s="69">
        <v>1.0</v>
      </c>
      <c r="G2396" s="69">
        <v>120.0</v>
      </c>
      <c r="H2396" s="70">
        <v>120.0</v>
      </c>
      <c r="I2396" s="71" t="s">
        <v>30</v>
      </c>
    </row>
    <row r="2397">
      <c r="A2397" s="45">
        <v>166.0</v>
      </c>
      <c r="B2397" s="46" t="s">
        <v>314</v>
      </c>
      <c r="C2397" s="14">
        <v>45801.0</v>
      </c>
      <c r="D2397" s="63" t="s">
        <v>229</v>
      </c>
      <c r="E2397" s="25" t="s">
        <v>12</v>
      </c>
      <c r="F2397" s="64">
        <v>0.5</v>
      </c>
      <c r="G2397" s="64">
        <v>120.0</v>
      </c>
      <c r="H2397" s="65">
        <v>60.0</v>
      </c>
      <c r="I2397" s="66" t="s">
        <v>30</v>
      </c>
    </row>
    <row r="2398">
      <c r="A2398" s="41">
        <v>167.0</v>
      </c>
      <c r="B2398" s="42" t="s">
        <v>315</v>
      </c>
      <c r="C2398" s="7">
        <v>45801.0</v>
      </c>
      <c r="D2398" s="68" t="s">
        <v>52</v>
      </c>
      <c r="E2398" s="27" t="s">
        <v>10</v>
      </c>
      <c r="F2398" s="69">
        <v>2.5</v>
      </c>
      <c r="G2398" s="69">
        <v>120.0</v>
      </c>
      <c r="H2398" s="70">
        <f t="shared" ref="H2398:H2401" si="105">F2398*G2398</f>
        <v>300</v>
      </c>
      <c r="I2398" s="71" t="s">
        <v>11</v>
      </c>
    </row>
    <row r="2399">
      <c r="A2399" s="45">
        <v>167.0</v>
      </c>
      <c r="B2399" s="46" t="s">
        <v>315</v>
      </c>
      <c r="C2399" s="14">
        <v>45801.0</v>
      </c>
      <c r="D2399" s="63" t="s">
        <v>52</v>
      </c>
      <c r="E2399" s="25" t="s">
        <v>32</v>
      </c>
      <c r="F2399" s="64">
        <v>0.5</v>
      </c>
      <c r="G2399" s="64">
        <v>140.0</v>
      </c>
      <c r="H2399" s="65">
        <f t="shared" si="105"/>
        <v>70</v>
      </c>
      <c r="I2399" s="66" t="s">
        <v>11</v>
      </c>
    </row>
    <row r="2400">
      <c r="A2400" s="41">
        <v>167.0</v>
      </c>
      <c r="B2400" s="42" t="s">
        <v>315</v>
      </c>
      <c r="C2400" s="7">
        <v>45801.0</v>
      </c>
      <c r="D2400" s="68" t="s">
        <v>52</v>
      </c>
      <c r="E2400" s="27" t="s">
        <v>12</v>
      </c>
      <c r="F2400" s="69">
        <v>1.0</v>
      </c>
      <c r="G2400" s="69">
        <v>120.0</v>
      </c>
      <c r="H2400" s="70">
        <f t="shared" si="105"/>
        <v>120</v>
      </c>
      <c r="I2400" s="71" t="s">
        <v>11</v>
      </c>
    </row>
    <row r="2401">
      <c r="A2401" s="45">
        <v>167.0</v>
      </c>
      <c r="B2401" s="46" t="s">
        <v>315</v>
      </c>
      <c r="C2401" s="14">
        <v>45801.0</v>
      </c>
      <c r="D2401" s="63" t="s">
        <v>52</v>
      </c>
      <c r="E2401" s="25" t="s">
        <v>13</v>
      </c>
      <c r="F2401" s="64">
        <v>2.0</v>
      </c>
      <c r="G2401" s="64">
        <v>120.0</v>
      </c>
      <c r="H2401" s="65">
        <f t="shared" si="105"/>
        <v>240</v>
      </c>
      <c r="I2401" s="66" t="s">
        <v>11</v>
      </c>
    </row>
    <row r="2402">
      <c r="A2402" s="41">
        <v>168.0</v>
      </c>
      <c r="B2402" s="42" t="s">
        <v>315</v>
      </c>
      <c r="C2402" s="7">
        <v>45801.0</v>
      </c>
      <c r="D2402" s="68" t="s">
        <v>43</v>
      </c>
      <c r="E2402" s="27" t="s">
        <v>10</v>
      </c>
      <c r="F2402" s="69">
        <v>1.0</v>
      </c>
      <c r="G2402" s="69">
        <v>120.0</v>
      </c>
      <c r="H2402" s="70">
        <v>120.0</v>
      </c>
      <c r="I2402" s="71" t="s">
        <v>30</v>
      </c>
    </row>
    <row r="2403">
      <c r="A2403" s="45">
        <v>168.0</v>
      </c>
      <c r="B2403" s="46" t="s">
        <v>315</v>
      </c>
      <c r="C2403" s="14">
        <v>45801.0</v>
      </c>
      <c r="D2403" s="63" t="s">
        <v>43</v>
      </c>
      <c r="E2403" s="25" t="s">
        <v>12</v>
      </c>
      <c r="F2403" s="64">
        <v>1.0</v>
      </c>
      <c r="G2403" s="64">
        <v>120.0</v>
      </c>
      <c r="H2403" s="65">
        <v>120.0</v>
      </c>
      <c r="I2403" s="66" t="s">
        <v>30</v>
      </c>
    </row>
    <row r="2404">
      <c r="A2404" s="41">
        <v>169.0</v>
      </c>
      <c r="B2404" s="42" t="s">
        <v>316</v>
      </c>
      <c r="C2404" s="7">
        <v>45801.0</v>
      </c>
      <c r="D2404" s="68" t="s">
        <v>42</v>
      </c>
      <c r="E2404" s="27" t="s">
        <v>19</v>
      </c>
      <c r="F2404" s="69">
        <v>0.5</v>
      </c>
      <c r="G2404" s="69">
        <v>120.0</v>
      </c>
      <c r="H2404" s="70">
        <v>60.0</v>
      </c>
      <c r="I2404" s="71" t="s">
        <v>30</v>
      </c>
    </row>
    <row r="2405">
      <c r="A2405" s="45">
        <v>170.0</v>
      </c>
      <c r="B2405" s="46" t="s">
        <v>317</v>
      </c>
      <c r="C2405" s="14">
        <v>45801.0</v>
      </c>
      <c r="D2405" s="63" t="s">
        <v>14</v>
      </c>
      <c r="E2405" s="25" t="s">
        <v>10</v>
      </c>
      <c r="F2405" s="64">
        <v>1.0</v>
      </c>
      <c r="G2405" s="64">
        <v>120.0</v>
      </c>
      <c r="H2405" s="65">
        <v>120.0</v>
      </c>
      <c r="I2405" s="66" t="s">
        <v>11</v>
      </c>
    </row>
    <row r="2406">
      <c r="A2406" s="41">
        <v>170.0</v>
      </c>
      <c r="B2406" s="42" t="s">
        <v>317</v>
      </c>
      <c r="C2406" s="7">
        <v>45801.0</v>
      </c>
      <c r="D2406" s="68" t="s">
        <v>14</v>
      </c>
      <c r="E2406" s="27" t="s">
        <v>19</v>
      </c>
      <c r="F2406" s="69">
        <v>0.5</v>
      </c>
      <c r="G2406" s="69">
        <v>120.0</v>
      </c>
      <c r="H2406" s="70">
        <v>60.0</v>
      </c>
      <c r="I2406" s="71" t="s">
        <v>11</v>
      </c>
    </row>
    <row r="2407">
      <c r="A2407" s="45">
        <v>171.0</v>
      </c>
      <c r="B2407" s="46" t="s">
        <v>318</v>
      </c>
      <c r="C2407" s="14">
        <v>45801.0</v>
      </c>
      <c r="D2407" s="63" t="s">
        <v>45</v>
      </c>
      <c r="E2407" s="25" t="s">
        <v>10</v>
      </c>
      <c r="F2407" s="64">
        <v>1.0</v>
      </c>
      <c r="G2407" s="64">
        <v>120.0</v>
      </c>
      <c r="H2407" s="65">
        <v>120.0</v>
      </c>
      <c r="I2407" s="66" t="s">
        <v>11</v>
      </c>
    </row>
    <row r="2408">
      <c r="A2408" s="41">
        <v>171.0</v>
      </c>
      <c r="B2408" s="42" t="s">
        <v>318</v>
      </c>
      <c r="C2408" s="7">
        <v>45801.0</v>
      </c>
      <c r="D2408" s="68" t="s">
        <v>45</v>
      </c>
      <c r="E2408" s="27" t="s">
        <v>12</v>
      </c>
      <c r="F2408" s="69">
        <v>1.0</v>
      </c>
      <c r="G2408" s="69">
        <v>120.0</v>
      </c>
      <c r="H2408" s="70">
        <v>120.0</v>
      </c>
      <c r="I2408" s="71" t="s">
        <v>11</v>
      </c>
    </row>
    <row r="2409">
      <c r="A2409" s="45">
        <v>171.0</v>
      </c>
      <c r="B2409" s="46" t="s">
        <v>318</v>
      </c>
      <c r="C2409" s="14">
        <v>45801.0</v>
      </c>
      <c r="D2409" s="63" t="s">
        <v>45</v>
      </c>
      <c r="E2409" s="25" t="s">
        <v>13</v>
      </c>
      <c r="F2409" s="64">
        <v>1.0</v>
      </c>
      <c r="G2409" s="64">
        <v>120.0</v>
      </c>
      <c r="H2409" s="65">
        <v>120.0</v>
      </c>
      <c r="I2409" s="66" t="s">
        <v>11</v>
      </c>
    </row>
    <row r="2410">
      <c r="A2410" s="41">
        <v>172.0</v>
      </c>
      <c r="B2410" s="42" t="s">
        <v>319</v>
      </c>
      <c r="C2410" s="7">
        <v>45801.0</v>
      </c>
      <c r="D2410" s="68" t="s">
        <v>31</v>
      </c>
      <c r="E2410" s="27" t="s">
        <v>19</v>
      </c>
      <c r="F2410" s="69">
        <v>2.0</v>
      </c>
      <c r="G2410" s="69">
        <v>120.0</v>
      </c>
      <c r="H2410" s="70">
        <v>240.0</v>
      </c>
      <c r="I2410" s="71" t="s">
        <v>11</v>
      </c>
    </row>
    <row r="2411">
      <c r="A2411" s="45">
        <v>173.0</v>
      </c>
      <c r="B2411" s="46" t="s">
        <v>319</v>
      </c>
      <c r="C2411" s="14">
        <v>45801.0</v>
      </c>
      <c r="D2411" s="63" t="s">
        <v>47</v>
      </c>
      <c r="E2411" s="25" t="s">
        <v>10</v>
      </c>
      <c r="F2411" s="64">
        <v>1.0</v>
      </c>
      <c r="G2411" s="64">
        <v>120.0</v>
      </c>
      <c r="H2411" s="65">
        <v>120.0</v>
      </c>
      <c r="I2411" s="66" t="s">
        <v>11</v>
      </c>
    </row>
    <row r="2412">
      <c r="A2412" s="41">
        <v>173.0</v>
      </c>
      <c r="B2412" s="42" t="s">
        <v>319</v>
      </c>
      <c r="C2412" s="7">
        <v>45801.0</v>
      </c>
      <c r="D2412" s="68" t="s">
        <v>47</v>
      </c>
      <c r="E2412" s="27" t="s">
        <v>12</v>
      </c>
      <c r="F2412" s="69">
        <v>1.0</v>
      </c>
      <c r="G2412" s="69">
        <v>120.0</v>
      </c>
      <c r="H2412" s="70">
        <v>120.0</v>
      </c>
      <c r="I2412" s="71" t="s">
        <v>11</v>
      </c>
    </row>
    <row r="2413">
      <c r="A2413" s="45">
        <v>175.0</v>
      </c>
      <c r="B2413" s="46" t="s">
        <v>320</v>
      </c>
      <c r="C2413" s="14">
        <v>45802.0</v>
      </c>
      <c r="D2413" s="63" t="s">
        <v>39</v>
      </c>
      <c r="E2413" s="25" t="s">
        <v>10</v>
      </c>
      <c r="F2413" s="64">
        <v>1.0</v>
      </c>
      <c r="G2413" s="64">
        <v>120.0</v>
      </c>
      <c r="H2413" s="65">
        <v>120.0</v>
      </c>
      <c r="I2413" s="66" t="s">
        <v>16</v>
      </c>
    </row>
    <row r="2414">
      <c r="A2414" s="41">
        <v>175.0</v>
      </c>
      <c r="B2414" s="42" t="s">
        <v>320</v>
      </c>
      <c r="C2414" s="7">
        <v>45802.0</v>
      </c>
      <c r="D2414" s="68" t="s">
        <v>39</v>
      </c>
      <c r="E2414" s="27" t="s">
        <v>12</v>
      </c>
      <c r="F2414" s="69">
        <v>2.0</v>
      </c>
      <c r="G2414" s="69">
        <v>120.0</v>
      </c>
      <c r="H2414" s="70">
        <v>240.0</v>
      </c>
      <c r="I2414" s="71" t="s">
        <v>16</v>
      </c>
    </row>
    <row r="2415">
      <c r="A2415" s="45">
        <v>175.0</v>
      </c>
      <c r="B2415" s="46" t="s">
        <v>320</v>
      </c>
      <c r="C2415" s="14">
        <v>45802.0</v>
      </c>
      <c r="D2415" s="63" t="s">
        <v>39</v>
      </c>
      <c r="E2415" s="25" t="s">
        <v>13</v>
      </c>
      <c r="F2415" s="64">
        <v>2.0</v>
      </c>
      <c r="G2415" s="64">
        <v>120.0</v>
      </c>
      <c r="H2415" s="65">
        <v>240.0</v>
      </c>
      <c r="I2415" s="66" t="s">
        <v>16</v>
      </c>
    </row>
    <row r="2416">
      <c r="A2416" s="41">
        <v>176.0</v>
      </c>
      <c r="B2416" s="42" t="s">
        <v>321</v>
      </c>
      <c r="C2416" s="7">
        <v>45802.0</v>
      </c>
      <c r="D2416" s="68" t="s">
        <v>42</v>
      </c>
      <c r="E2416" s="27" t="s">
        <v>19</v>
      </c>
      <c r="F2416" s="69">
        <v>0.7</v>
      </c>
      <c r="G2416" s="69">
        <v>120.0</v>
      </c>
      <c r="H2416" s="70">
        <v>84.0</v>
      </c>
      <c r="I2416" s="71" t="s">
        <v>30</v>
      </c>
    </row>
    <row r="2417">
      <c r="A2417" s="45">
        <v>177.0</v>
      </c>
      <c r="B2417" s="46" t="s">
        <v>322</v>
      </c>
      <c r="C2417" s="14">
        <v>45802.0</v>
      </c>
      <c r="D2417" s="63" t="s">
        <v>25</v>
      </c>
      <c r="E2417" s="25" t="s">
        <v>19</v>
      </c>
      <c r="F2417" s="64">
        <v>1.0</v>
      </c>
      <c r="G2417" s="64">
        <v>120.0</v>
      </c>
      <c r="H2417" s="65">
        <v>120.0</v>
      </c>
      <c r="I2417" s="66" t="s">
        <v>30</v>
      </c>
    </row>
    <row r="2418">
      <c r="A2418" s="41">
        <v>178.0</v>
      </c>
      <c r="B2418" s="42" t="s">
        <v>323</v>
      </c>
      <c r="C2418" s="7">
        <v>45802.0</v>
      </c>
      <c r="D2418" s="68" t="s">
        <v>21</v>
      </c>
      <c r="E2418" s="27" t="s">
        <v>19</v>
      </c>
      <c r="F2418" s="69">
        <v>2.0</v>
      </c>
      <c r="G2418" s="69">
        <v>120.0</v>
      </c>
      <c r="H2418" s="70">
        <v>240.0</v>
      </c>
      <c r="I2418" s="71" t="s">
        <v>11</v>
      </c>
    </row>
    <row r="2419">
      <c r="A2419" s="45">
        <v>179.0</v>
      </c>
      <c r="B2419" s="46" t="s">
        <v>324</v>
      </c>
      <c r="C2419" s="14">
        <v>45802.0</v>
      </c>
      <c r="D2419" s="63" t="s">
        <v>14</v>
      </c>
      <c r="E2419" s="25" t="s">
        <v>19</v>
      </c>
      <c r="F2419" s="64">
        <v>1.0</v>
      </c>
      <c r="G2419" s="64">
        <v>120.0</v>
      </c>
      <c r="H2419" s="65">
        <v>120.0</v>
      </c>
      <c r="I2419" s="66" t="s">
        <v>11</v>
      </c>
    </row>
    <row r="2420">
      <c r="A2420" s="41">
        <v>180.0</v>
      </c>
      <c r="B2420" s="42" t="s">
        <v>325</v>
      </c>
      <c r="C2420" s="7">
        <v>45802.0</v>
      </c>
      <c r="D2420" s="68" t="s">
        <v>22</v>
      </c>
      <c r="E2420" s="27" t="s">
        <v>10</v>
      </c>
      <c r="F2420" s="69">
        <v>0.5</v>
      </c>
      <c r="G2420" s="69">
        <v>120.0</v>
      </c>
      <c r="H2420" s="70">
        <v>60.0</v>
      </c>
      <c r="I2420" s="71" t="s">
        <v>16</v>
      </c>
    </row>
    <row r="2421">
      <c r="A2421" s="45">
        <v>180.0</v>
      </c>
      <c r="B2421" s="46" t="s">
        <v>325</v>
      </c>
      <c r="C2421" s="14">
        <v>45802.0</v>
      </c>
      <c r="D2421" s="63" t="s">
        <v>22</v>
      </c>
      <c r="E2421" s="25" t="s">
        <v>12</v>
      </c>
      <c r="F2421" s="64">
        <v>0.5</v>
      </c>
      <c r="G2421" s="64">
        <v>120.0</v>
      </c>
      <c r="H2421" s="65">
        <v>60.0</v>
      </c>
      <c r="I2421" s="66" t="s">
        <v>16</v>
      </c>
    </row>
    <row r="2422">
      <c r="A2422" s="41">
        <v>180.0</v>
      </c>
      <c r="B2422" s="42" t="s">
        <v>325</v>
      </c>
      <c r="C2422" s="7">
        <v>45802.0</v>
      </c>
      <c r="D2422" s="68" t="s">
        <v>22</v>
      </c>
      <c r="E2422" s="27" t="s">
        <v>19</v>
      </c>
      <c r="F2422" s="69">
        <v>0.5</v>
      </c>
      <c r="G2422" s="69">
        <v>120.0</v>
      </c>
      <c r="H2422" s="70">
        <v>60.0</v>
      </c>
      <c r="I2422" s="71" t="s">
        <v>16</v>
      </c>
    </row>
    <row r="2423">
      <c r="A2423" s="45">
        <v>181.0</v>
      </c>
      <c r="B2423" s="46" t="s">
        <v>326</v>
      </c>
      <c r="C2423" s="14">
        <v>45802.0</v>
      </c>
      <c r="D2423" s="63" t="s">
        <v>31</v>
      </c>
      <c r="E2423" s="25" t="s">
        <v>19</v>
      </c>
      <c r="F2423" s="64">
        <v>2.0</v>
      </c>
      <c r="G2423" s="64">
        <v>120.0</v>
      </c>
      <c r="H2423" s="65">
        <v>240.0</v>
      </c>
      <c r="I2423" s="66" t="s">
        <v>11</v>
      </c>
    </row>
    <row r="2424">
      <c r="A2424" s="41">
        <v>182.0</v>
      </c>
      <c r="B2424" s="42" t="s">
        <v>326</v>
      </c>
      <c r="C2424" s="7">
        <v>45802.0</v>
      </c>
      <c r="D2424" s="68" t="s">
        <v>45</v>
      </c>
      <c r="E2424" s="27" t="s">
        <v>13</v>
      </c>
      <c r="F2424" s="69">
        <v>1.0</v>
      </c>
      <c r="G2424" s="69">
        <v>120.0</v>
      </c>
      <c r="H2424" s="70">
        <v>120.0</v>
      </c>
      <c r="I2424" s="71" t="s">
        <v>11</v>
      </c>
    </row>
    <row r="2425">
      <c r="A2425" s="45">
        <v>183.0</v>
      </c>
      <c r="B2425" s="46" t="s">
        <v>327</v>
      </c>
      <c r="C2425" s="14">
        <v>45802.0</v>
      </c>
      <c r="D2425" s="63" t="s">
        <v>47</v>
      </c>
      <c r="E2425" s="25" t="s">
        <v>10</v>
      </c>
      <c r="F2425" s="64">
        <v>1.0</v>
      </c>
      <c r="G2425" s="64">
        <v>120.0</v>
      </c>
      <c r="H2425" s="65">
        <v>120.0</v>
      </c>
      <c r="I2425" s="66" t="s">
        <v>11</v>
      </c>
    </row>
    <row r="2426">
      <c r="A2426" s="41">
        <v>183.0</v>
      </c>
      <c r="B2426" s="42" t="s">
        <v>327</v>
      </c>
      <c r="C2426" s="7">
        <v>45802.0</v>
      </c>
      <c r="D2426" s="68" t="s">
        <v>47</v>
      </c>
      <c r="E2426" s="27" t="s">
        <v>12</v>
      </c>
      <c r="F2426" s="69">
        <v>1.0</v>
      </c>
      <c r="G2426" s="69">
        <v>120.0</v>
      </c>
      <c r="H2426" s="70">
        <v>120.0</v>
      </c>
      <c r="I2426" s="71" t="s">
        <v>11</v>
      </c>
    </row>
    <row r="2427">
      <c r="A2427" s="45">
        <v>183.0</v>
      </c>
      <c r="B2427" s="46" t="s">
        <v>327</v>
      </c>
      <c r="C2427" s="14">
        <v>45802.0</v>
      </c>
      <c r="D2427" s="63" t="s">
        <v>47</v>
      </c>
      <c r="E2427" s="25" t="s">
        <v>13</v>
      </c>
      <c r="F2427" s="64">
        <v>1.0</v>
      </c>
      <c r="G2427" s="64">
        <v>120.0</v>
      </c>
      <c r="H2427" s="65">
        <v>120.0</v>
      </c>
      <c r="I2427" s="66" t="s">
        <v>11</v>
      </c>
    </row>
    <row r="2428">
      <c r="A2428" s="41">
        <v>174.0</v>
      </c>
      <c r="B2428" s="42" t="s">
        <v>328</v>
      </c>
      <c r="C2428" s="7">
        <v>45804.0</v>
      </c>
      <c r="D2428" s="68" t="s">
        <v>57</v>
      </c>
      <c r="E2428" s="27" t="s">
        <v>19</v>
      </c>
      <c r="F2428" s="69">
        <v>5.0</v>
      </c>
      <c r="G2428" s="69">
        <v>120.0</v>
      </c>
      <c r="H2428" s="70">
        <v>600.0</v>
      </c>
      <c r="I2428" s="71" t="s">
        <v>16</v>
      </c>
    </row>
    <row r="2429">
      <c r="A2429" s="45">
        <v>184.0</v>
      </c>
      <c r="B2429" s="46" t="s">
        <v>329</v>
      </c>
      <c r="C2429" s="14">
        <v>45804.0</v>
      </c>
      <c r="D2429" s="63" t="s">
        <v>41</v>
      </c>
      <c r="E2429" s="25" t="s">
        <v>10</v>
      </c>
      <c r="F2429" s="64">
        <v>1.0</v>
      </c>
      <c r="G2429" s="64">
        <v>120.0</v>
      </c>
      <c r="H2429" s="65">
        <v>120.0</v>
      </c>
      <c r="I2429" s="66" t="s">
        <v>30</v>
      </c>
    </row>
    <row r="2430">
      <c r="A2430" s="41">
        <v>185.0</v>
      </c>
      <c r="B2430" s="42" t="s">
        <v>330</v>
      </c>
      <c r="C2430" s="7">
        <v>45804.0</v>
      </c>
      <c r="D2430" s="68" t="s">
        <v>61</v>
      </c>
      <c r="E2430" s="27" t="s">
        <v>10</v>
      </c>
      <c r="F2430" s="69">
        <v>2.0</v>
      </c>
      <c r="G2430" s="69">
        <v>120.0</v>
      </c>
      <c r="H2430" s="70">
        <v>240.0</v>
      </c>
      <c r="I2430" s="71" t="s">
        <v>30</v>
      </c>
    </row>
    <row r="2431">
      <c r="A2431" s="45">
        <v>186.0</v>
      </c>
      <c r="B2431" s="46" t="s">
        <v>331</v>
      </c>
      <c r="C2431" s="14">
        <v>45804.0</v>
      </c>
      <c r="D2431" s="63" t="s">
        <v>27</v>
      </c>
      <c r="E2431" s="25" t="s">
        <v>12</v>
      </c>
      <c r="F2431" s="64">
        <v>1.0</v>
      </c>
      <c r="G2431" s="64">
        <v>120.0</v>
      </c>
      <c r="H2431" s="65">
        <v>120.0</v>
      </c>
      <c r="I2431" s="66" t="s">
        <v>16</v>
      </c>
    </row>
    <row r="2432">
      <c r="A2432" s="41">
        <v>186.0</v>
      </c>
      <c r="B2432" s="42" t="s">
        <v>331</v>
      </c>
      <c r="C2432" s="7">
        <v>45804.0</v>
      </c>
      <c r="D2432" s="68" t="s">
        <v>27</v>
      </c>
      <c r="E2432" s="27" t="s">
        <v>19</v>
      </c>
      <c r="F2432" s="69">
        <v>1.0</v>
      </c>
      <c r="G2432" s="69">
        <v>120.0</v>
      </c>
      <c r="H2432" s="70">
        <v>120.0</v>
      </c>
      <c r="I2432" s="71" t="s">
        <v>16</v>
      </c>
    </row>
    <row r="2433">
      <c r="A2433" s="45">
        <v>187.0</v>
      </c>
      <c r="B2433" s="46" t="s">
        <v>332</v>
      </c>
      <c r="C2433" s="14">
        <v>45804.0</v>
      </c>
      <c r="D2433" s="63" t="s">
        <v>42</v>
      </c>
      <c r="E2433" s="25" t="s">
        <v>12</v>
      </c>
      <c r="F2433" s="64">
        <v>0.3</v>
      </c>
      <c r="G2433" s="64">
        <v>120.0</v>
      </c>
      <c r="H2433" s="65">
        <f t="shared" ref="H2433:H2434" si="106">F2433*G2433</f>
        <v>36</v>
      </c>
      <c r="I2433" s="66" t="s">
        <v>30</v>
      </c>
    </row>
    <row r="2434">
      <c r="A2434" s="41">
        <v>187.0</v>
      </c>
      <c r="B2434" s="42" t="s">
        <v>332</v>
      </c>
      <c r="C2434" s="7">
        <v>45804.0</v>
      </c>
      <c r="D2434" s="68" t="s">
        <v>42</v>
      </c>
      <c r="E2434" s="27" t="s">
        <v>19</v>
      </c>
      <c r="F2434" s="69">
        <v>0.5</v>
      </c>
      <c r="G2434" s="69">
        <v>120.0</v>
      </c>
      <c r="H2434" s="70">
        <f t="shared" si="106"/>
        <v>60</v>
      </c>
      <c r="I2434" s="71" t="s">
        <v>30</v>
      </c>
    </row>
    <row r="2435">
      <c r="A2435" s="45">
        <v>188.0</v>
      </c>
      <c r="B2435" s="46" t="s">
        <v>333</v>
      </c>
      <c r="C2435" s="14">
        <v>45804.0</v>
      </c>
      <c r="D2435" s="63" t="s">
        <v>9</v>
      </c>
      <c r="E2435" s="25" t="s">
        <v>13</v>
      </c>
      <c r="F2435" s="64">
        <v>2.0</v>
      </c>
      <c r="G2435" s="64">
        <v>120.0</v>
      </c>
      <c r="H2435" s="65">
        <v>240.0</v>
      </c>
      <c r="I2435" s="66" t="s">
        <v>11</v>
      </c>
    </row>
    <row r="2436">
      <c r="A2436" s="41">
        <v>189.0</v>
      </c>
      <c r="B2436" s="42" t="s">
        <v>334</v>
      </c>
      <c r="C2436" s="7">
        <v>45804.0</v>
      </c>
      <c r="D2436" s="68" t="s">
        <v>31</v>
      </c>
      <c r="E2436" s="27" t="s">
        <v>19</v>
      </c>
      <c r="F2436" s="69">
        <v>2.0</v>
      </c>
      <c r="G2436" s="69">
        <v>120.0</v>
      </c>
      <c r="H2436" s="70">
        <v>240.0</v>
      </c>
      <c r="I2436" s="71" t="s">
        <v>11</v>
      </c>
    </row>
    <row r="2437">
      <c r="A2437" s="45">
        <v>190.0</v>
      </c>
      <c r="B2437" s="46" t="s">
        <v>335</v>
      </c>
      <c r="C2437" s="14">
        <v>45804.0</v>
      </c>
      <c r="D2437" s="63" t="s">
        <v>23</v>
      </c>
      <c r="E2437" s="25" t="s">
        <v>10</v>
      </c>
      <c r="F2437" s="64">
        <v>1.0</v>
      </c>
      <c r="G2437" s="64">
        <v>100.0</v>
      </c>
      <c r="H2437" s="65">
        <v>100.0</v>
      </c>
      <c r="I2437" s="66" t="s">
        <v>16</v>
      </c>
    </row>
    <row r="2438">
      <c r="A2438" s="41">
        <v>190.0</v>
      </c>
      <c r="B2438" s="42" t="s">
        <v>335</v>
      </c>
      <c r="C2438" s="7">
        <v>45804.0</v>
      </c>
      <c r="D2438" s="68" t="s">
        <v>23</v>
      </c>
      <c r="E2438" s="27" t="s">
        <v>12</v>
      </c>
      <c r="F2438" s="69">
        <v>1.0</v>
      </c>
      <c r="G2438" s="69">
        <v>100.0</v>
      </c>
      <c r="H2438" s="70">
        <v>100.0</v>
      </c>
      <c r="I2438" s="71" t="s">
        <v>16</v>
      </c>
    </row>
    <row r="2439">
      <c r="A2439" s="45">
        <v>190.0</v>
      </c>
      <c r="B2439" s="46" t="s">
        <v>335</v>
      </c>
      <c r="C2439" s="14">
        <v>45804.0</v>
      </c>
      <c r="D2439" s="63" t="s">
        <v>23</v>
      </c>
      <c r="E2439" s="25" t="s">
        <v>19</v>
      </c>
      <c r="F2439" s="64">
        <v>1.0</v>
      </c>
      <c r="G2439" s="64">
        <v>100.0</v>
      </c>
      <c r="H2439" s="65">
        <v>100.0</v>
      </c>
      <c r="I2439" s="66" t="s">
        <v>16</v>
      </c>
    </row>
    <row r="2440">
      <c r="A2440" s="41">
        <v>194.0</v>
      </c>
      <c r="B2440" s="42" t="s">
        <v>336</v>
      </c>
      <c r="C2440" s="7">
        <v>45804.0</v>
      </c>
      <c r="D2440" s="68" t="s">
        <v>52</v>
      </c>
      <c r="E2440" s="27" t="s">
        <v>10</v>
      </c>
      <c r="F2440" s="69">
        <v>2.0</v>
      </c>
      <c r="G2440" s="69">
        <v>120.0</v>
      </c>
      <c r="H2440" s="70">
        <v>240.0</v>
      </c>
      <c r="I2440" s="71" t="s">
        <v>11</v>
      </c>
    </row>
    <row r="2441">
      <c r="A2441" s="45">
        <v>194.0</v>
      </c>
      <c r="B2441" s="46" t="s">
        <v>336</v>
      </c>
      <c r="C2441" s="14">
        <v>45804.0</v>
      </c>
      <c r="D2441" s="63" t="s">
        <v>52</v>
      </c>
      <c r="E2441" s="25" t="s">
        <v>12</v>
      </c>
      <c r="F2441" s="64">
        <v>2.0</v>
      </c>
      <c r="G2441" s="64">
        <v>120.0</v>
      </c>
      <c r="H2441" s="65">
        <v>240.0</v>
      </c>
      <c r="I2441" s="66" t="s">
        <v>11</v>
      </c>
    </row>
    <row r="2442">
      <c r="A2442" s="41">
        <v>194.0</v>
      </c>
      <c r="B2442" s="42" t="s">
        <v>336</v>
      </c>
      <c r="C2442" s="7">
        <v>45804.0</v>
      </c>
      <c r="D2442" s="68" t="s">
        <v>52</v>
      </c>
      <c r="E2442" s="27" t="s">
        <v>13</v>
      </c>
      <c r="F2442" s="69">
        <v>2.0</v>
      </c>
      <c r="G2442" s="69">
        <v>120.0</v>
      </c>
      <c r="H2442" s="70">
        <v>240.0</v>
      </c>
      <c r="I2442" s="71" t="s">
        <v>11</v>
      </c>
    </row>
    <row r="2443">
      <c r="A2443" s="45">
        <v>191.0</v>
      </c>
      <c r="B2443" s="46" t="s">
        <v>337</v>
      </c>
      <c r="C2443" s="14">
        <v>45805.0</v>
      </c>
      <c r="D2443" s="63" t="s">
        <v>23</v>
      </c>
      <c r="E2443" s="25" t="s">
        <v>10</v>
      </c>
      <c r="F2443" s="64">
        <v>1.0</v>
      </c>
      <c r="G2443" s="64">
        <v>100.0</v>
      </c>
      <c r="H2443" s="65">
        <v>100.0</v>
      </c>
      <c r="I2443" s="66" t="s">
        <v>16</v>
      </c>
    </row>
    <row r="2444">
      <c r="A2444" s="41">
        <v>191.0</v>
      </c>
      <c r="B2444" s="42" t="s">
        <v>337</v>
      </c>
      <c r="C2444" s="7">
        <v>45805.0</v>
      </c>
      <c r="D2444" s="68" t="s">
        <v>23</v>
      </c>
      <c r="E2444" s="27" t="s">
        <v>12</v>
      </c>
      <c r="F2444" s="69">
        <v>1.0</v>
      </c>
      <c r="G2444" s="69">
        <v>100.0</v>
      </c>
      <c r="H2444" s="70">
        <v>100.0</v>
      </c>
      <c r="I2444" s="71" t="s">
        <v>16</v>
      </c>
    </row>
    <row r="2445">
      <c r="A2445" s="45">
        <v>195.0</v>
      </c>
      <c r="B2445" s="46" t="s">
        <v>338</v>
      </c>
      <c r="C2445" s="14">
        <v>45805.0</v>
      </c>
      <c r="D2445" s="63" t="s">
        <v>15</v>
      </c>
      <c r="E2445" s="25" t="s">
        <v>12</v>
      </c>
      <c r="F2445" s="64">
        <v>1.0</v>
      </c>
      <c r="G2445" s="64">
        <v>120.0</v>
      </c>
      <c r="H2445" s="65">
        <v>120.0</v>
      </c>
      <c r="I2445" s="66" t="s">
        <v>16</v>
      </c>
    </row>
    <row r="2446">
      <c r="A2446" s="41">
        <v>195.0</v>
      </c>
      <c r="B2446" s="42" t="s">
        <v>338</v>
      </c>
      <c r="C2446" s="7">
        <v>45805.0</v>
      </c>
      <c r="D2446" s="68" t="s">
        <v>15</v>
      </c>
      <c r="E2446" s="27" t="s">
        <v>13</v>
      </c>
      <c r="F2446" s="69">
        <v>1.0</v>
      </c>
      <c r="G2446" s="69">
        <v>120.0</v>
      </c>
      <c r="H2446" s="70">
        <v>120.0</v>
      </c>
      <c r="I2446" s="71" t="s">
        <v>16</v>
      </c>
    </row>
    <row r="2447">
      <c r="A2447" s="45">
        <v>196.0</v>
      </c>
      <c r="B2447" s="46" t="s">
        <v>339</v>
      </c>
      <c r="C2447" s="14">
        <v>45805.0</v>
      </c>
      <c r="D2447" s="63" t="s">
        <v>36</v>
      </c>
      <c r="E2447" s="25" t="s">
        <v>10</v>
      </c>
      <c r="F2447" s="64">
        <v>2.0</v>
      </c>
      <c r="G2447" s="64">
        <v>100.0</v>
      </c>
      <c r="H2447" s="65">
        <v>200.0</v>
      </c>
      <c r="I2447" s="66" t="s">
        <v>16</v>
      </c>
    </row>
    <row r="2448">
      <c r="A2448" s="41">
        <v>196.0</v>
      </c>
      <c r="B2448" s="42" t="s">
        <v>339</v>
      </c>
      <c r="C2448" s="7">
        <v>45805.0</v>
      </c>
      <c r="D2448" s="68" t="s">
        <v>36</v>
      </c>
      <c r="E2448" s="27" t="s">
        <v>12</v>
      </c>
      <c r="F2448" s="69">
        <v>2.0</v>
      </c>
      <c r="G2448" s="69">
        <v>100.0</v>
      </c>
      <c r="H2448" s="70">
        <v>200.0</v>
      </c>
      <c r="I2448" s="71" t="s">
        <v>16</v>
      </c>
    </row>
    <row r="2449">
      <c r="A2449" s="45">
        <v>197.0</v>
      </c>
      <c r="B2449" s="46" t="s">
        <v>340</v>
      </c>
      <c r="C2449" s="14">
        <v>45805.0</v>
      </c>
      <c r="D2449" s="63" t="s">
        <v>42</v>
      </c>
      <c r="E2449" s="25" t="s">
        <v>12</v>
      </c>
      <c r="F2449" s="64">
        <v>0.3</v>
      </c>
      <c r="G2449" s="64">
        <v>120.0</v>
      </c>
      <c r="H2449" s="65">
        <v>36.0</v>
      </c>
      <c r="I2449" s="66" t="s">
        <v>30</v>
      </c>
    </row>
    <row r="2450">
      <c r="A2450" s="41">
        <v>197.0</v>
      </c>
      <c r="B2450" s="42" t="s">
        <v>340</v>
      </c>
      <c r="C2450" s="7">
        <v>45805.0</v>
      </c>
      <c r="D2450" s="68" t="s">
        <v>42</v>
      </c>
      <c r="E2450" s="27" t="s">
        <v>19</v>
      </c>
      <c r="F2450" s="69">
        <v>1.0</v>
      </c>
      <c r="G2450" s="69">
        <v>120.0</v>
      </c>
      <c r="H2450" s="70">
        <v>120.0</v>
      </c>
      <c r="I2450" s="71" t="s">
        <v>30</v>
      </c>
    </row>
    <row r="2451">
      <c r="A2451" s="45">
        <v>198.0</v>
      </c>
      <c r="B2451" s="46" t="s">
        <v>341</v>
      </c>
      <c r="C2451" s="14">
        <v>45805.0</v>
      </c>
      <c r="D2451" s="63" t="s">
        <v>14</v>
      </c>
      <c r="E2451" s="25" t="s">
        <v>19</v>
      </c>
      <c r="F2451" s="64">
        <v>1.0</v>
      </c>
      <c r="G2451" s="64">
        <v>120.0</v>
      </c>
      <c r="H2451" s="65">
        <v>120.0</v>
      </c>
      <c r="I2451" s="66" t="s">
        <v>11</v>
      </c>
    </row>
    <row r="2452">
      <c r="A2452" s="41">
        <v>199.0</v>
      </c>
      <c r="B2452" s="42" t="s">
        <v>342</v>
      </c>
      <c r="C2452" s="7">
        <v>45805.0</v>
      </c>
      <c r="D2452" s="68" t="s">
        <v>9</v>
      </c>
      <c r="E2452" s="27" t="s">
        <v>10</v>
      </c>
      <c r="F2452" s="69">
        <v>1.0</v>
      </c>
      <c r="G2452" s="69">
        <v>120.0</v>
      </c>
      <c r="H2452" s="70">
        <v>120.0</v>
      </c>
      <c r="I2452" s="71" t="s">
        <v>11</v>
      </c>
    </row>
    <row r="2453">
      <c r="A2453" s="45">
        <v>199.0</v>
      </c>
      <c r="B2453" s="46" t="s">
        <v>342</v>
      </c>
      <c r="C2453" s="14">
        <v>45805.0</v>
      </c>
      <c r="D2453" s="63" t="s">
        <v>9</v>
      </c>
      <c r="E2453" s="25" t="s">
        <v>12</v>
      </c>
      <c r="F2453" s="64">
        <v>1.0</v>
      </c>
      <c r="G2453" s="64">
        <v>120.0</v>
      </c>
      <c r="H2453" s="65">
        <v>120.0</v>
      </c>
      <c r="I2453" s="66" t="s">
        <v>11</v>
      </c>
    </row>
    <row r="2454">
      <c r="A2454" s="41">
        <v>200.0</v>
      </c>
      <c r="B2454" s="42" t="s">
        <v>343</v>
      </c>
      <c r="C2454" s="7">
        <v>45805.0</v>
      </c>
      <c r="D2454" s="68" t="s">
        <v>21</v>
      </c>
      <c r="E2454" s="27" t="s">
        <v>13</v>
      </c>
      <c r="F2454" s="69">
        <v>2.0</v>
      </c>
      <c r="G2454" s="69">
        <v>120.0</v>
      </c>
      <c r="H2454" s="70">
        <v>240.0</v>
      </c>
      <c r="I2454" s="71" t="s">
        <v>11</v>
      </c>
    </row>
    <row r="2455">
      <c r="A2455" s="45">
        <v>201.0</v>
      </c>
      <c r="B2455" s="46" t="s">
        <v>344</v>
      </c>
      <c r="C2455" s="14">
        <v>45805.0</v>
      </c>
      <c r="D2455" s="63" t="s">
        <v>64</v>
      </c>
      <c r="E2455" s="25" t="s">
        <v>10</v>
      </c>
      <c r="F2455" s="64">
        <v>0.5</v>
      </c>
      <c r="G2455" s="64">
        <v>120.0</v>
      </c>
      <c r="H2455" s="65">
        <v>60.0</v>
      </c>
      <c r="I2455" s="66" t="s">
        <v>16</v>
      </c>
    </row>
    <row r="2456">
      <c r="A2456" s="41">
        <v>201.0</v>
      </c>
      <c r="B2456" s="42" t="s">
        <v>344</v>
      </c>
      <c r="C2456" s="7">
        <v>45805.0</v>
      </c>
      <c r="D2456" s="68" t="s">
        <v>64</v>
      </c>
      <c r="E2456" s="27" t="s">
        <v>12</v>
      </c>
      <c r="F2456" s="69">
        <v>0.5</v>
      </c>
      <c r="G2456" s="69">
        <v>120.0</v>
      </c>
      <c r="H2456" s="70">
        <v>60.0</v>
      </c>
      <c r="I2456" s="71" t="s">
        <v>16</v>
      </c>
    </row>
    <row r="2457">
      <c r="A2457" s="45">
        <v>201.0</v>
      </c>
      <c r="B2457" s="46" t="s">
        <v>344</v>
      </c>
      <c r="C2457" s="14">
        <v>45805.0</v>
      </c>
      <c r="D2457" s="63" t="s">
        <v>64</v>
      </c>
      <c r="E2457" s="25" t="s">
        <v>13</v>
      </c>
      <c r="F2457" s="64">
        <v>0.5</v>
      </c>
      <c r="G2457" s="64">
        <v>120.0</v>
      </c>
      <c r="H2457" s="65">
        <v>60.0</v>
      </c>
      <c r="I2457" s="66" t="s">
        <v>16</v>
      </c>
    </row>
    <row r="2458">
      <c r="A2458" s="41">
        <v>202.0</v>
      </c>
      <c r="B2458" s="42" t="s">
        <v>345</v>
      </c>
      <c r="C2458" s="7">
        <v>45805.0</v>
      </c>
      <c r="D2458" s="68" t="s">
        <v>173</v>
      </c>
      <c r="E2458" s="27" t="s">
        <v>10</v>
      </c>
      <c r="F2458" s="69">
        <v>2.0</v>
      </c>
      <c r="G2458" s="69">
        <v>100.0</v>
      </c>
      <c r="H2458" s="70">
        <v>200.0</v>
      </c>
      <c r="I2458" s="71" t="s">
        <v>16</v>
      </c>
    </row>
    <row r="2459">
      <c r="A2459" s="45">
        <v>203.0</v>
      </c>
      <c r="B2459" s="46" t="s">
        <v>345</v>
      </c>
      <c r="C2459" s="14">
        <v>45805.0</v>
      </c>
      <c r="D2459" s="63" t="s">
        <v>39</v>
      </c>
      <c r="E2459" s="25" t="s">
        <v>10</v>
      </c>
      <c r="F2459" s="64">
        <v>1.0</v>
      </c>
      <c r="G2459" s="64">
        <v>120.0</v>
      </c>
      <c r="H2459" s="65">
        <v>120.0</v>
      </c>
      <c r="I2459" s="66" t="s">
        <v>16</v>
      </c>
    </row>
    <row r="2460">
      <c r="A2460" s="41">
        <v>203.0</v>
      </c>
      <c r="B2460" s="42" t="s">
        <v>345</v>
      </c>
      <c r="C2460" s="7">
        <v>45805.0</v>
      </c>
      <c r="D2460" s="68" t="s">
        <v>39</v>
      </c>
      <c r="E2460" s="27" t="s">
        <v>12</v>
      </c>
      <c r="F2460" s="69">
        <v>1.0</v>
      </c>
      <c r="G2460" s="69">
        <v>120.0</v>
      </c>
      <c r="H2460" s="70">
        <v>120.0</v>
      </c>
      <c r="I2460" s="71" t="s">
        <v>16</v>
      </c>
    </row>
    <row r="2461">
      <c r="A2461" s="45">
        <v>203.0</v>
      </c>
      <c r="B2461" s="46" t="s">
        <v>345</v>
      </c>
      <c r="C2461" s="14">
        <v>45805.0</v>
      </c>
      <c r="D2461" s="63" t="s">
        <v>39</v>
      </c>
      <c r="E2461" s="25" t="s">
        <v>13</v>
      </c>
      <c r="F2461" s="64">
        <v>1.0</v>
      </c>
      <c r="G2461" s="64">
        <v>120.0</v>
      </c>
      <c r="H2461" s="65">
        <v>120.0</v>
      </c>
      <c r="I2461" s="66" t="s">
        <v>16</v>
      </c>
    </row>
    <row r="2462">
      <c r="A2462" s="41">
        <v>204.0</v>
      </c>
      <c r="B2462" s="42" t="s">
        <v>346</v>
      </c>
      <c r="C2462" s="7">
        <v>45805.0</v>
      </c>
      <c r="D2462" s="68" t="s">
        <v>59</v>
      </c>
      <c r="E2462" s="27" t="s">
        <v>10</v>
      </c>
      <c r="F2462" s="69">
        <v>0.5</v>
      </c>
      <c r="G2462" s="69">
        <v>120.0</v>
      </c>
      <c r="H2462" s="70">
        <v>60.0</v>
      </c>
      <c r="I2462" s="71" t="s">
        <v>16</v>
      </c>
    </row>
    <row r="2463">
      <c r="A2463" s="45">
        <v>204.0</v>
      </c>
      <c r="B2463" s="46" t="s">
        <v>346</v>
      </c>
      <c r="C2463" s="14">
        <v>45805.0</v>
      </c>
      <c r="D2463" s="63" t="s">
        <v>59</v>
      </c>
      <c r="E2463" s="25" t="s">
        <v>12</v>
      </c>
      <c r="F2463" s="64">
        <v>0.4</v>
      </c>
      <c r="G2463" s="64">
        <v>120.0</v>
      </c>
      <c r="H2463" s="65">
        <v>48.0</v>
      </c>
      <c r="I2463" s="66" t="s">
        <v>16</v>
      </c>
    </row>
    <row r="2464">
      <c r="A2464" s="41">
        <v>204.0</v>
      </c>
      <c r="B2464" s="42" t="s">
        <v>346</v>
      </c>
      <c r="C2464" s="7">
        <v>45805.0</v>
      </c>
      <c r="D2464" s="68" t="s">
        <v>59</v>
      </c>
      <c r="E2464" s="27" t="s">
        <v>19</v>
      </c>
      <c r="F2464" s="69">
        <v>0.1</v>
      </c>
      <c r="G2464" s="69">
        <v>120.0</v>
      </c>
      <c r="H2464" s="70">
        <v>12.0</v>
      </c>
      <c r="I2464" s="71" t="s">
        <v>16</v>
      </c>
    </row>
    <row r="2465">
      <c r="A2465" s="45">
        <v>205.0</v>
      </c>
      <c r="B2465" s="46" t="s">
        <v>347</v>
      </c>
      <c r="C2465" s="14">
        <v>45805.0</v>
      </c>
      <c r="D2465" s="63" t="s">
        <v>31</v>
      </c>
      <c r="E2465" s="25" t="s">
        <v>19</v>
      </c>
      <c r="F2465" s="64">
        <v>2.0</v>
      </c>
      <c r="G2465" s="64">
        <v>120.0</v>
      </c>
      <c r="H2465" s="65">
        <v>240.0</v>
      </c>
      <c r="I2465" s="66" t="s">
        <v>11</v>
      </c>
    </row>
    <row r="2466">
      <c r="A2466" s="41">
        <v>206.0</v>
      </c>
      <c r="B2466" s="42" t="s">
        <v>348</v>
      </c>
      <c r="C2466" s="7">
        <v>45805.0</v>
      </c>
      <c r="D2466" s="68" t="s">
        <v>47</v>
      </c>
      <c r="E2466" s="27" t="s">
        <v>10</v>
      </c>
      <c r="F2466" s="69">
        <v>1.0</v>
      </c>
      <c r="G2466" s="69">
        <v>120.0</v>
      </c>
      <c r="H2466" s="70">
        <v>120.0</v>
      </c>
      <c r="I2466" s="71" t="s">
        <v>11</v>
      </c>
    </row>
    <row r="2467">
      <c r="A2467" s="45">
        <v>206.0</v>
      </c>
      <c r="B2467" s="46" t="s">
        <v>348</v>
      </c>
      <c r="C2467" s="14">
        <v>45805.0</v>
      </c>
      <c r="D2467" s="63" t="s">
        <v>47</v>
      </c>
      <c r="E2467" s="25" t="s">
        <v>12</v>
      </c>
      <c r="F2467" s="64">
        <v>1.0</v>
      </c>
      <c r="G2467" s="64">
        <v>120.0</v>
      </c>
      <c r="H2467" s="65">
        <v>120.0</v>
      </c>
      <c r="I2467" s="66" t="s">
        <v>11</v>
      </c>
    </row>
    <row r="2468">
      <c r="A2468" s="41">
        <v>207.0</v>
      </c>
      <c r="B2468" s="42" t="s">
        <v>348</v>
      </c>
      <c r="C2468" s="7">
        <v>45805.0</v>
      </c>
      <c r="D2468" s="68" t="s">
        <v>49</v>
      </c>
      <c r="E2468" s="27" t="s">
        <v>12</v>
      </c>
      <c r="F2468" s="69">
        <v>1.0</v>
      </c>
      <c r="G2468" s="69">
        <v>120.0</v>
      </c>
      <c r="H2468" s="70">
        <v>120.0</v>
      </c>
      <c r="I2468" s="71" t="s">
        <v>11</v>
      </c>
    </row>
    <row r="2469">
      <c r="A2469" s="45">
        <v>207.0</v>
      </c>
      <c r="B2469" s="46" t="s">
        <v>348</v>
      </c>
      <c r="C2469" s="14">
        <v>45805.0</v>
      </c>
      <c r="D2469" s="63" t="s">
        <v>49</v>
      </c>
      <c r="E2469" s="25" t="s">
        <v>32</v>
      </c>
      <c r="F2469" s="64">
        <v>1.0</v>
      </c>
      <c r="G2469" s="64">
        <v>140.0</v>
      </c>
      <c r="H2469" s="65">
        <v>140.0</v>
      </c>
      <c r="I2469" s="66" t="s">
        <v>11</v>
      </c>
    </row>
    <row r="2470">
      <c r="A2470" s="41">
        <v>192.0</v>
      </c>
      <c r="B2470" s="42" t="s">
        <v>349</v>
      </c>
      <c r="C2470" s="7">
        <v>45807.0</v>
      </c>
      <c r="D2470" s="68" t="s">
        <v>23</v>
      </c>
      <c r="E2470" s="27" t="s">
        <v>10</v>
      </c>
      <c r="F2470" s="69">
        <v>1.0</v>
      </c>
      <c r="G2470" s="69">
        <v>100.0</v>
      </c>
      <c r="H2470" s="70">
        <v>100.0</v>
      </c>
      <c r="I2470" s="71" t="s">
        <v>16</v>
      </c>
    </row>
    <row r="2471">
      <c r="A2471" s="45">
        <v>192.0</v>
      </c>
      <c r="B2471" s="46" t="s">
        <v>349</v>
      </c>
      <c r="C2471" s="14">
        <v>45807.0</v>
      </c>
      <c r="D2471" s="63" t="s">
        <v>23</v>
      </c>
      <c r="E2471" s="25" t="s">
        <v>12</v>
      </c>
      <c r="F2471" s="64">
        <v>1.0</v>
      </c>
      <c r="G2471" s="64">
        <v>100.0</v>
      </c>
      <c r="H2471" s="65">
        <v>100.0</v>
      </c>
      <c r="I2471" s="66" t="s">
        <v>16</v>
      </c>
    </row>
    <row r="2472">
      <c r="A2472" s="41">
        <v>192.0</v>
      </c>
      <c r="B2472" s="42" t="s">
        <v>349</v>
      </c>
      <c r="C2472" s="7">
        <v>45807.0</v>
      </c>
      <c r="D2472" s="68" t="s">
        <v>23</v>
      </c>
      <c r="E2472" s="27" t="s">
        <v>19</v>
      </c>
      <c r="F2472" s="69">
        <v>1.0</v>
      </c>
      <c r="G2472" s="69">
        <v>100.0</v>
      </c>
      <c r="H2472" s="70">
        <v>100.0</v>
      </c>
      <c r="I2472" s="71" t="s">
        <v>16</v>
      </c>
    </row>
    <row r="2473">
      <c r="A2473" s="45">
        <v>208.0</v>
      </c>
      <c r="B2473" s="46" t="s">
        <v>350</v>
      </c>
      <c r="C2473" s="14">
        <v>45807.0</v>
      </c>
      <c r="D2473" s="63" t="s">
        <v>43</v>
      </c>
      <c r="E2473" s="25" t="s">
        <v>10</v>
      </c>
      <c r="F2473" s="64">
        <v>1.0</v>
      </c>
      <c r="G2473" s="64">
        <v>120.0</v>
      </c>
      <c r="H2473" s="65">
        <v>120.0</v>
      </c>
      <c r="I2473" s="66" t="s">
        <v>30</v>
      </c>
    </row>
    <row r="2474">
      <c r="A2474" s="41">
        <v>208.0</v>
      </c>
      <c r="B2474" s="42" t="s">
        <v>350</v>
      </c>
      <c r="C2474" s="7">
        <v>45807.0</v>
      </c>
      <c r="D2474" s="68" t="s">
        <v>43</v>
      </c>
      <c r="E2474" s="27" t="s">
        <v>12</v>
      </c>
      <c r="F2474" s="69">
        <v>1.0</v>
      </c>
      <c r="G2474" s="69">
        <v>120.0</v>
      </c>
      <c r="H2474" s="70">
        <v>120.0</v>
      </c>
      <c r="I2474" s="71" t="s">
        <v>30</v>
      </c>
    </row>
    <row r="2475">
      <c r="A2475" s="45">
        <v>209.0</v>
      </c>
      <c r="B2475" s="46" t="s">
        <v>351</v>
      </c>
      <c r="C2475" s="14">
        <v>45807.0</v>
      </c>
      <c r="D2475" s="63" t="s">
        <v>229</v>
      </c>
      <c r="E2475" s="25" t="s">
        <v>12</v>
      </c>
      <c r="F2475" s="64">
        <v>0.5</v>
      </c>
      <c r="G2475" s="64">
        <v>120.0</v>
      </c>
      <c r="H2475" s="65">
        <v>60.0</v>
      </c>
      <c r="I2475" s="66" t="s">
        <v>30</v>
      </c>
    </row>
    <row r="2476">
      <c r="A2476" s="41">
        <v>211.0</v>
      </c>
      <c r="B2476" s="42" t="s">
        <v>352</v>
      </c>
      <c r="C2476" s="7">
        <v>45807.0</v>
      </c>
      <c r="D2476" s="68" t="s">
        <v>42</v>
      </c>
      <c r="E2476" s="27" t="s">
        <v>12</v>
      </c>
      <c r="F2476" s="69">
        <v>0.3</v>
      </c>
      <c r="G2476" s="69">
        <v>120.0</v>
      </c>
      <c r="H2476" s="70">
        <v>36.0</v>
      </c>
      <c r="I2476" s="71" t="s">
        <v>30</v>
      </c>
    </row>
    <row r="2477">
      <c r="A2477" s="45">
        <v>211.0</v>
      </c>
      <c r="B2477" s="46" t="s">
        <v>352</v>
      </c>
      <c r="C2477" s="14">
        <v>45807.0</v>
      </c>
      <c r="D2477" s="63" t="s">
        <v>42</v>
      </c>
      <c r="E2477" s="25" t="s">
        <v>19</v>
      </c>
      <c r="F2477" s="64">
        <v>0.5</v>
      </c>
      <c r="G2477" s="64">
        <v>120.0</v>
      </c>
      <c r="H2477" s="65">
        <v>60.0</v>
      </c>
      <c r="I2477" s="66" t="s">
        <v>30</v>
      </c>
    </row>
    <row r="2478">
      <c r="A2478" s="41">
        <v>212.0</v>
      </c>
      <c r="B2478" s="42" t="s">
        <v>353</v>
      </c>
      <c r="C2478" s="7">
        <v>45807.0</v>
      </c>
      <c r="D2478" s="68" t="s">
        <v>25</v>
      </c>
      <c r="E2478" s="27" t="s">
        <v>19</v>
      </c>
      <c r="F2478" s="69">
        <v>1.0</v>
      </c>
      <c r="G2478" s="69">
        <v>120.0</v>
      </c>
      <c r="H2478" s="70">
        <v>120.0</v>
      </c>
      <c r="I2478" s="71" t="s">
        <v>30</v>
      </c>
    </row>
    <row r="2479">
      <c r="A2479" s="45">
        <v>213.0</v>
      </c>
      <c r="B2479" s="46" t="s">
        <v>354</v>
      </c>
      <c r="C2479" s="14">
        <v>45807.0</v>
      </c>
      <c r="D2479" s="63" t="s">
        <v>31</v>
      </c>
      <c r="E2479" s="25" t="s">
        <v>19</v>
      </c>
      <c r="F2479" s="64">
        <v>2.0</v>
      </c>
      <c r="G2479" s="64">
        <v>120.0</v>
      </c>
      <c r="H2479" s="65">
        <v>240.0</v>
      </c>
      <c r="I2479" s="66" t="s">
        <v>11</v>
      </c>
    </row>
    <row r="2480">
      <c r="A2480" s="41">
        <v>214.0</v>
      </c>
      <c r="B2480" s="42" t="s">
        <v>355</v>
      </c>
      <c r="C2480" s="7">
        <v>45807.0</v>
      </c>
      <c r="D2480" s="68" t="s">
        <v>294</v>
      </c>
      <c r="E2480" s="27" t="s">
        <v>10</v>
      </c>
      <c r="F2480" s="69">
        <v>2.5</v>
      </c>
      <c r="G2480" s="69">
        <v>85.0</v>
      </c>
      <c r="H2480" s="70">
        <v>212.5</v>
      </c>
      <c r="I2480" s="71" t="s">
        <v>16</v>
      </c>
    </row>
    <row r="2481">
      <c r="A2481" s="45">
        <v>214.0</v>
      </c>
      <c r="B2481" s="46" t="s">
        <v>355</v>
      </c>
      <c r="C2481" s="14">
        <v>45807.0</v>
      </c>
      <c r="D2481" s="63" t="s">
        <v>294</v>
      </c>
      <c r="E2481" s="25" t="s">
        <v>12</v>
      </c>
      <c r="F2481" s="64">
        <v>2.5</v>
      </c>
      <c r="G2481" s="64">
        <v>85.0</v>
      </c>
      <c r="H2481" s="65">
        <v>212.5</v>
      </c>
      <c r="I2481" s="66" t="s">
        <v>16</v>
      </c>
    </row>
    <row r="2482">
      <c r="A2482" s="41">
        <v>215.0</v>
      </c>
      <c r="B2482" s="42" t="s">
        <v>356</v>
      </c>
      <c r="C2482" s="7">
        <v>45807.0</v>
      </c>
      <c r="D2482" s="68" t="s">
        <v>295</v>
      </c>
      <c r="E2482" s="27" t="s">
        <v>10</v>
      </c>
      <c r="F2482" s="69">
        <v>2.5</v>
      </c>
      <c r="G2482" s="69">
        <v>85.0</v>
      </c>
      <c r="H2482" s="70">
        <v>212.5</v>
      </c>
      <c r="I2482" s="71" t="s">
        <v>16</v>
      </c>
    </row>
    <row r="2483">
      <c r="A2483" s="45">
        <v>215.0</v>
      </c>
      <c r="B2483" s="46" t="s">
        <v>356</v>
      </c>
      <c r="C2483" s="14">
        <v>45807.0</v>
      </c>
      <c r="D2483" s="63" t="s">
        <v>295</v>
      </c>
      <c r="E2483" s="25" t="s">
        <v>12</v>
      </c>
      <c r="F2483" s="64">
        <v>2.5</v>
      </c>
      <c r="G2483" s="64">
        <v>85.0</v>
      </c>
      <c r="H2483" s="65">
        <v>212.5</v>
      </c>
      <c r="I2483" s="66" t="s">
        <v>16</v>
      </c>
    </row>
    <row r="2484">
      <c r="A2484" s="41">
        <v>193.0</v>
      </c>
      <c r="B2484" s="42" t="s">
        <v>357</v>
      </c>
      <c r="C2484" s="7">
        <v>45808.0</v>
      </c>
      <c r="D2484" s="68" t="s">
        <v>23</v>
      </c>
      <c r="E2484" s="27" t="s">
        <v>10</v>
      </c>
      <c r="F2484" s="69">
        <v>1.5</v>
      </c>
      <c r="G2484" s="69">
        <v>100.0</v>
      </c>
      <c r="H2484" s="70">
        <v>150.0</v>
      </c>
      <c r="I2484" s="71" t="s">
        <v>16</v>
      </c>
    </row>
    <row r="2485">
      <c r="A2485" s="45">
        <v>193.0</v>
      </c>
      <c r="B2485" s="46" t="s">
        <v>357</v>
      </c>
      <c r="C2485" s="14">
        <v>45808.0</v>
      </c>
      <c r="D2485" s="63" t="s">
        <v>23</v>
      </c>
      <c r="E2485" s="25" t="s">
        <v>12</v>
      </c>
      <c r="F2485" s="64">
        <v>1.5</v>
      </c>
      <c r="G2485" s="64">
        <v>100.0</v>
      </c>
      <c r="H2485" s="65">
        <v>150.0</v>
      </c>
      <c r="I2485" s="66" t="s">
        <v>16</v>
      </c>
    </row>
    <row r="2486">
      <c r="A2486" s="41">
        <v>193.0</v>
      </c>
      <c r="B2486" s="42" t="s">
        <v>357</v>
      </c>
      <c r="C2486" s="7">
        <v>45808.0</v>
      </c>
      <c r="D2486" s="68" t="s">
        <v>23</v>
      </c>
      <c r="E2486" s="27" t="s">
        <v>19</v>
      </c>
      <c r="F2486" s="69">
        <v>1.0</v>
      </c>
      <c r="G2486" s="69">
        <v>100.0</v>
      </c>
      <c r="H2486" s="70">
        <v>100.0</v>
      </c>
      <c r="I2486" s="71" t="s">
        <v>16</v>
      </c>
    </row>
    <row r="2487">
      <c r="A2487" s="45">
        <v>216.0</v>
      </c>
      <c r="B2487" s="46" t="s">
        <v>358</v>
      </c>
      <c r="C2487" s="14">
        <v>45808.0</v>
      </c>
      <c r="D2487" s="63" t="s">
        <v>39</v>
      </c>
      <c r="E2487" s="25" t="s">
        <v>10</v>
      </c>
      <c r="F2487" s="64">
        <v>2.0</v>
      </c>
      <c r="G2487" s="64">
        <v>120.0</v>
      </c>
      <c r="H2487" s="65">
        <v>240.0</v>
      </c>
      <c r="I2487" s="66" t="s">
        <v>16</v>
      </c>
    </row>
    <row r="2488">
      <c r="A2488" s="41">
        <v>216.0</v>
      </c>
      <c r="B2488" s="42" t="s">
        <v>358</v>
      </c>
      <c r="C2488" s="7">
        <v>45808.0</v>
      </c>
      <c r="D2488" s="68" t="s">
        <v>39</v>
      </c>
      <c r="E2488" s="27" t="s">
        <v>12</v>
      </c>
      <c r="F2488" s="69">
        <v>2.0</v>
      </c>
      <c r="G2488" s="69">
        <v>120.0</v>
      </c>
      <c r="H2488" s="70">
        <v>240.0</v>
      </c>
      <c r="I2488" s="71" t="s">
        <v>16</v>
      </c>
    </row>
    <row r="2489">
      <c r="A2489" s="45">
        <v>216.0</v>
      </c>
      <c r="B2489" s="46" t="s">
        <v>358</v>
      </c>
      <c r="C2489" s="14">
        <v>45808.0</v>
      </c>
      <c r="D2489" s="63" t="s">
        <v>39</v>
      </c>
      <c r="E2489" s="25" t="s">
        <v>13</v>
      </c>
      <c r="F2489" s="64">
        <v>1.0</v>
      </c>
      <c r="G2489" s="64">
        <v>120.0</v>
      </c>
      <c r="H2489" s="65">
        <v>120.0</v>
      </c>
      <c r="I2489" s="66" t="s">
        <v>16</v>
      </c>
    </row>
    <row r="2490">
      <c r="A2490" s="41">
        <v>217.0</v>
      </c>
      <c r="B2490" s="42" t="s">
        <v>359</v>
      </c>
      <c r="C2490" s="7">
        <v>45808.0</v>
      </c>
      <c r="D2490" s="68" t="s">
        <v>42</v>
      </c>
      <c r="E2490" s="27" t="s">
        <v>12</v>
      </c>
      <c r="F2490" s="69">
        <v>0.5</v>
      </c>
      <c r="G2490" s="69">
        <v>120.0</v>
      </c>
      <c r="H2490" s="70">
        <v>60.0</v>
      </c>
      <c r="I2490" s="71" t="s">
        <v>30</v>
      </c>
    </row>
    <row r="2491">
      <c r="A2491" s="45">
        <v>217.0</v>
      </c>
      <c r="B2491" s="46" t="s">
        <v>359</v>
      </c>
      <c r="C2491" s="14">
        <v>45808.0</v>
      </c>
      <c r="D2491" s="63" t="s">
        <v>42</v>
      </c>
      <c r="E2491" s="25" t="s">
        <v>19</v>
      </c>
      <c r="F2491" s="64">
        <v>1.0</v>
      </c>
      <c r="G2491" s="64">
        <v>120.0</v>
      </c>
      <c r="H2491" s="65">
        <v>120.0</v>
      </c>
      <c r="I2491" s="66" t="s">
        <v>30</v>
      </c>
    </row>
    <row r="2492">
      <c r="A2492" s="41">
        <v>218.0</v>
      </c>
      <c r="B2492" s="42" t="s">
        <v>360</v>
      </c>
      <c r="C2492" s="7">
        <v>45808.0</v>
      </c>
      <c r="D2492" s="68" t="s">
        <v>9</v>
      </c>
      <c r="E2492" s="27" t="s">
        <v>19</v>
      </c>
      <c r="F2492" s="69">
        <v>2.0</v>
      </c>
      <c r="G2492" s="69">
        <v>120.0</v>
      </c>
      <c r="H2492" s="70">
        <v>240.0</v>
      </c>
      <c r="I2492" s="71" t="s">
        <v>11</v>
      </c>
    </row>
    <row r="2493">
      <c r="A2493" s="45">
        <v>219.0</v>
      </c>
      <c r="B2493" s="46" t="s">
        <v>361</v>
      </c>
      <c r="C2493" s="14">
        <v>45808.0</v>
      </c>
      <c r="D2493" s="63" t="s">
        <v>55</v>
      </c>
      <c r="E2493" s="25" t="s">
        <v>10</v>
      </c>
      <c r="F2493" s="64">
        <v>1.0</v>
      </c>
      <c r="G2493" s="64">
        <v>120.0</v>
      </c>
      <c r="H2493" s="65">
        <v>120.0</v>
      </c>
      <c r="I2493" s="66" t="s">
        <v>30</v>
      </c>
    </row>
    <row r="2494">
      <c r="A2494" s="41">
        <v>219.0</v>
      </c>
      <c r="B2494" s="42" t="s">
        <v>361</v>
      </c>
      <c r="C2494" s="7">
        <v>45808.0</v>
      </c>
      <c r="D2494" s="68" t="s">
        <v>55</v>
      </c>
      <c r="E2494" s="27" t="s">
        <v>12</v>
      </c>
      <c r="F2494" s="69">
        <v>1.0</v>
      </c>
      <c r="G2494" s="69">
        <v>120.0</v>
      </c>
      <c r="H2494" s="70">
        <v>120.0</v>
      </c>
      <c r="I2494" s="71" t="s">
        <v>30</v>
      </c>
    </row>
    <row r="2495">
      <c r="A2495" s="45">
        <v>219.0</v>
      </c>
      <c r="B2495" s="46" t="s">
        <v>361</v>
      </c>
      <c r="C2495" s="14">
        <v>45808.0</v>
      </c>
      <c r="D2495" s="63" t="s">
        <v>55</v>
      </c>
      <c r="E2495" s="25" t="s">
        <v>19</v>
      </c>
      <c r="F2495" s="64">
        <v>1.0</v>
      </c>
      <c r="G2495" s="64">
        <v>120.0</v>
      </c>
      <c r="H2495" s="65">
        <v>120.0</v>
      </c>
      <c r="I2495" s="66" t="s">
        <v>30</v>
      </c>
    </row>
    <row r="2496">
      <c r="A2496" s="41">
        <v>220.0</v>
      </c>
      <c r="B2496" s="42" t="s">
        <v>361</v>
      </c>
      <c r="C2496" s="7">
        <v>45808.0</v>
      </c>
      <c r="D2496" s="68" t="s">
        <v>31</v>
      </c>
      <c r="E2496" s="27" t="s">
        <v>19</v>
      </c>
      <c r="F2496" s="69">
        <v>2.0</v>
      </c>
      <c r="G2496" s="69">
        <v>120.0</v>
      </c>
      <c r="H2496" s="70">
        <v>240.0</v>
      </c>
      <c r="I2496" s="71" t="s">
        <v>11</v>
      </c>
    </row>
    <row r="2497">
      <c r="A2497" s="45">
        <v>221.0</v>
      </c>
      <c r="B2497" s="46" t="s">
        <v>362</v>
      </c>
      <c r="C2497" s="14">
        <v>45809.0</v>
      </c>
      <c r="D2497" s="63" t="s">
        <v>25</v>
      </c>
      <c r="E2497" s="25" t="s">
        <v>12</v>
      </c>
      <c r="F2497" s="64">
        <v>0.5</v>
      </c>
      <c r="G2497" s="64">
        <v>120.0</v>
      </c>
      <c r="H2497" s="65">
        <v>60.0</v>
      </c>
      <c r="I2497" s="66" t="s">
        <v>30</v>
      </c>
    </row>
    <row r="2498">
      <c r="A2498" s="41">
        <v>221.0</v>
      </c>
      <c r="B2498" s="42" t="s">
        <v>362</v>
      </c>
      <c r="C2498" s="7">
        <v>45809.0</v>
      </c>
      <c r="D2498" s="68" t="s">
        <v>25</v>
      </c>
      <c r="E2498" s="27" t="s">
        <v>19</v>
      </c>
      <c r="F2498" s="69">
        <v>1.0</v>
      </c>
      <c r="G2498" s="69">
        <v>120.0</v>
      </c>
      <c r="H2498" s="70">
        <v>120.0</v>
      </c>
      <c r="I2498" s="71" t="s">
        <v>30</v>
      </c>
    </row>
    <row r="2499">
      <c r="A2499" s="45">
        <v>222.0</v>
      </c>
      <c r="B2499" s="46" t="s">
        <v>363</v>
      </c>
      <c r="C2499" s="14">
        <v>45809.0</v>
      </c>
      <c r="D2499" s="63" t="s">
        <v>31</v>
      </c>
      <c r="E2499" s="25" t="s">
        <v>10</v>
      </c>
      <c r="F2499" s="64">
        <v>1.0</v>
      </c>
      <c r="G2499" s="64">
        <v>120.0</v>
      </c>
      <c r="H2499" s="65">
        <v>120.0</v>
      </c>
      <c r="I2499" s="66" t="s">
        <v>11</v>
      </c>
    </row>
    <row r="2500">
      <c r="A2500" s="41">
        <v>222.0</v>
      </c>
      <c r="B2500" s="42" t="s">
        <v>363</v>
      </c>
      <c r="C2500" s="7">
        <v>45809.0</v>
      </c>
      <c r="D2500" s="68" t="s">
        <v>31</v>
      </c>
      <c r="E2500" s="27" t="s">
        <v>12</v>
      </c>
      <c r="F2500" s="69">
        <v>1.0</v>
      </c>
      <c r="G2500" s="69">
        <v>120.0</v>
      </c>
      <c r="H2500" s="70">
        <v>120.0</v>
      </c>
      <c r="I2500" s="71" t="s">
        <v>11</v>
      </c>
    </row>
    <row r="2501">
      <c r="A2501" s="45">
        <v>222.0</v>
      </c>
      <c r="B2501" s="46" t="s">
        <v>363</v>
      </c>
      <c r="C2501" s="14">
        <v>45809.0</v>
      </c>
      <c r="D2501" s="63" t="s">
        <v>31</v>
      </c>
      <c r="E2501" s="25" t="s">
        <v>19</v>
      </c>
      <c r="F2501" s="64">
        <v>5.0</v>
      </c>
      <c r="G2501" s="64">
        <v>120.0</v>
      </c>
      <c r="H2501" s="65">
        <v>600.0</v>
      </c>
      <c r="I2501" s="66" t="s">
        <v>11</v>
      </c>
    </row>
    <row r="2502">
      <c r="A2502" s="41">
        <v>223.0</v>
      </c>
      <c r="B2502" s="42" t="s">
        <v>363</v>
      </c>
      <c r="C2502" s="7">
        <v>45809.0</v>
      </c>
      <c r="D2502" s="68" t="s">
        <v>45</v>
      </c>
      <c r="E2502" s="27" t="s">
        <v>13</v>
      </c>
      <c r="F2502" s="69">
        <v>1.0</v>
      </c>
      <c r="G2502" s="69">
        <v>120.0</v>
      </c>
      <c r="H2502" s="70">
        <v>120.0</v>
      </c>
      <c r="I2502" s="71" t="s">
        <v>11</v>
      </c>
    </row>
    <row r="2503">
      <c r="A2503" s="45">
        <v>224.0</v>
      </c>
      <c r="B2503" s="46" t="s">
        <v>364</v>
      </c>
      <c r="C2503" s="14">
        <v>45809.0</v>
      </c>
      <c r="D2503" s="63" t="s">
        <v>14</v>
      </c>
      <c r="E2503" s="25" t="s">
        <v>19</v>
      </c>
      <c r="F2503" s="64">
        <v>1.0</v>
      </c>
      <c r="G2503" s="64">
        <v>120.0</v>
      </c>
      <c r="H2503" s="65">
        <v>120.0</v>
      </c>
      <c r="I2503" s="66" t="s">
        <v>11</v>
      </c>
    </row>
    <row r="2504">
      <c r="A2504" s="41">
        <v>225.0</v>
      </c>
      <c r="B2504" s="42" t="s">
        <v>365</v>
      </c>
      <c r="C2504" s="7">
        <v>45809.0</v>
      </c>
      <c r="D2504" s="68" t="s">
        <v>36</v>
      </c>
      <c r="E2504" s="27" t="s">
        <v>10</v>
      </c>
      <c r="F2504" s="69">
        <v>4.0</v>
      </c>
      <c r="G2504" s="69">
        <v>100.0</v>
      </c>
      <c r="H2504" s="70">
        <f t="shared" ref="H2504:H2505" si="107">F2504*G2504</f>
        <v>400</v>
      </c>
      <c r="I2504" s="71" t="s">
        <v>16</v>
      </c>
    </row>
    <row r="2505">
      <c r="A2505" s="45">
        <v>225.0</v>
      </c>
      <c r="B2505" s="46" t="s">
        <v>365</v>
      </c>
      <c r="C2505" s="14">
        <v>45809.0</v>
      </c>
      <c r="D2505" s="63" t="s">
        <v>36</v>
      </c>
      <c r="E2505" s="25" t="s">
        <v>12</v>
      </c>
      <c r="F2505" s="64">
        <v>0.8</v>
      </c>
      <c r="G2505" s="64">
        <v>100.0</v>
      </c>
      <c r="H2505" s="65">
        <f t="shared" si="107"/>
        <v>80</v>
      </c>
      <c r="I2505" s="66" t="s">
        <v>16</v>
      </c>
    </row>
    <row r="2506">
      <c r="A2506" s="41">
        <v>210.0</v>
      </c>
      <c r="B2506" s="42" t="s">
        <v>366</v>
      </c>
      <c r="C2506" s="7">
        <v>45811.0</v>
      </c>
      <c r="D2506" s="68" t="s">
        <v>52</v>
      </c>
      <c r="E2506" s="27" t="s">
        <v>10</v>
      </c>
      <c r="F2506" s="69">
        <v>4.0</v>
      </c>
      <c r="G2506" s="69">
        <v>120.0</v>
      </c>
      <c r="H2506" s="70">
        <v>480.0</v>
      </c>
      <c r="I2506" s="71" t="s">
        <v>11</v>
      </c>
    </row>
    <row r="2507">
      <c r="A2507" s="45">
        <v>210.0</v>
      </c>
      <c r="B2507" s="46" t="s">
        <v>366</v>
      </c>
      <c r="C2507" s="14">
        <v>45811.0</v>
      </c>
      <c r="D2507" s="63" t="s">
        <v>52</v>
      </c>
      <c r="E2507" s="25" t="s">
        <v>12</v>
      </c>
      <c r="F2507" s="64">
        <v>2.0</v>
      </c>
      <c r="G2507" s="64">
        <v>120.0</v>
      </c>
      <c r="H2507" s="65">
        <v>120.0</v>
      </c>
      <c r="I2507" s="66" t="s">
        <v>11</v>
      </c>
    </row>
    <row r="2508">
      <c r="A2508" s="41">
        <v>226.0</v>
      </c>
      <c r="B2508" s="42" t="s">
        <v>367</v>
      </c>
      <c r="C2508" s="7">
        <v>45811.0</v>
      </c>
      <c r="D2508" s="68" t="s">
        <v>41</v>
      </c>
      <c r="E2508" s="27" t="s">
        <v>10</v>
      </c>
      <c r="F2508" s="69">
        <v>1.5</v>
      </c>
      <c r="G2508" s="69">
        <v>120.0</v>
      </c>
      <c r="H2508" s="70">
        <v>180.0</v>
      </c>
      <c r="I2508" s="71" t="s">
        <v>30</v>
      </c>
    </row>
    <row r="2509">
      <c r="A2509" s="45">
        <v>227.0</v>
      </c>
      <c r="B2509" s="46" t="s">
        <v>368</v>
      </c>
      <c r="C2509" s="14">
        <v>45811.0</v>
      </c>
      <c r="D2509" s="63" t="s">
        <v>22</v>
      </c>
      <c r="E2509" s="25" t="s">
        <v>10</v>
      </c>
      <c r="F2509" s="64">
        <v>0.5</v>
      </c>
      <c r="G2509" s="64">
        <v>120.0</v>
      </c>
      <c r="H2509" s="65">
        <v>60.0</v>
      </c>
      <c r="I2509" s="66" t="s">
        <v>16</v>
      </c>
    </row>
    <row r="2510">
      <c r="A2510" s="41">
        <v>227.0</v>
      </c>
      <c r="B2510" s="42" t="s">
        <v>368</v>
      </c>
      <c r="C2510" s="7">
        <v>45811.0</v>
      </c>
      <c r="D2510" s="68" t="s">
        <v>22</v>
      </c>
      <c r="E2510" s="27" t="s">
        <v>19</v>
      </c>
      <c r="F2510" s="69">
        <v>0.5</v>
      </c>
      <c r="G2510" s="69">
        <v>120.0</v>
      </c>
      <c r="H2510" s="70">
        <v>60.0</v>
      </c>
      <c r="I2510" s="71" t="s">
        <v>16</v>
      </c>
    </row>
    <row r="2511">
      <c r="A2511" s="45">
        <v>228.0</v>
      </c>
      <c r="B2511" s="46" t="s">
        <v>369</v>
      </c>
      <c r="C2511" s="14">
        <v>45811.0</v>
      </c>
      <c r="D2511" s="63" t="s">
        <v>39</v>
      </c>
      <c r="E2511" s="25" t="s">
        <v>10</v>
      </c>
      <c r="F2511" s="64">
        <v>2.0</v>
      </c>
      <c r="G2511" s="64">
        <v>120.0</v>
      </c>
      <c r="H2511" s="65">
        <v>240.0</v>
      </c>
      <c r="I2511" s="66" t="s">
        <v>16</v>
      </c>
    </row>
    <row r="2512">
      <c r="A2512" s="41">
        <v>228.0</v>
      </c>
      <c r="B2512" s="42" t="s">
        <v>369</v>
      </c>
      <c r="C2512" s="7">
        <v>45811.0</v>
      </c>
      <c r="D2512" s="68" t="s">
        <v>39</v>
      </c>
      <c r="E2512" s="27" t="s">
        <v>12</v>
      </c>
      <c r="F2512" s="69">
        <v>2.0</v>
      </c>
      <c r="G2512" s="69">
        <v>120.0</v>
      </c>
      <c r="H2512" s="70">
        <v>240.0</v>
      </c>
      <c r="I2512" s="71" t="s">
        <v>16</v>
      </c>
    </row>
    <row r="2513">
      <c r="A2513" s="45">
        <v>228.0</v>
      </c>
      <c r="B2513" s="46" t="s">
        <v>369</v>
      </c>
      <c r="C2513" s="14">
        <v>45811.0</v>
      </c>
      <c r="D2513" s="63" t="s">
        <v>39</v>
      </c>
      <c r="E2513" s="25" t="s">
        <v>13</v>
      </c>
      <c r="F2513" s="64">
        <v>2.0</v>
      </c>
      <c r="G2513" s="64">
        <v>120.0</v>
      </c>
      <c r="H2513" s="65">
        <v>240.0</v>
      </c>
      <c r="I2513" s="66" t="s">
        <v>16</v>
      </c>
    </row>
    <row r="2514">
      <c r="A2514" s="41">
        <v>229.0</v>
      </c>
      <c r="B2514" s="42" t="s">
        <v>369</v>
      </c>
      <c r="C2514" s="7">
        <v>45811.0</v>
      </c>
      <c r="D2514" s="68" t="s">
        <v>31</v>
      </c>
      <c r="E2514" s="27" t="s">
        <v>19</v>
      </c>
      <c r="F2514" s="69">
        <v>4.0</v>
      </c>
      <c r="G2514" s="69">
        <v>120.0</v>
      </c>
      <c r="H2514" s="70">
        <v>480.0</v>
      </c>
      <c r="I2514" s="71" t="s">
        <v>11</v>
      </c>
    </row>
    <row r="2515">
      <c r="A2515" s="45">
        <v>230.0</v>
      </c>
      <c r="B2515" s="46" t="s">
        <v>370</v>
      </c>
      <c r="C2515" s="14">
        <v>45812.0</v>
      </c>
      <c r="D2515" s="63" t="s">
        <v>23</v>
      </c>
      <c r="E2515" s="25" t="s">
        <v>10</v>
      </c>
      <c r="F2515" s="64">
        <v>1.5</v>
      </c>
      <c r="G2515" s="64">
        <v>100.0</v>
      </c>
      <c r="H2515" s="65">
        <v>150.0</v>
      </c>
      <c r="I2515" s="66" t="s">
        <v>16</v>
      </c>
    </row>
    <row r="2516">
      <c r="A2516" s="41">
        <v>230.0</v>
      </c>
      <c r="B2516" s="42" t="s">
        <v>370</v>
      </c>
      <c r="C2516" s="7">
        <v>45812.0</v>
      </c>
      <c r="D2516" s="68" t="s">
        <v>23</v>
      </c>
      <c r="E2516" s="27" t="s">
        <v>19</v>
      </c>
      <c r="F2516" s="69">
        <v>1.5</v>
      </c>
      <c r="G2516" s="69">
        <v>100.0</v>
      </c>
      <c r="H2516" s="70">
        <v>150.0</v>
      </c>
      <c r="I2516" s="71" t="s">
        <v>16</v>
      </c>
    </row>
    <row r="2517">
      <c r="A2517" s="45">
        <v>231.0</v>
      </c>
      <c r="B2517" s="46" t="s">
        <v>371</v>
      </c>
      <c r="C2517" s="14">
        <v>45812.0</v>
      </c>
      <c r="D2517" s="63" t="s">
        <v>43</v>
      </c>
      <c r="E2517" s="25" t="s">
        <v>10</v>
      </c>
      <c r="F2517" s="64">
        <v>2.0</v>
      </c>
      <c r="G2517" s="64">
        <v>120.0</v>
      </c>
      <c r="H2517" s="65">
        <v>240.0</v>
      </c>
      <c r="I2517" s="66" t="s">
        <v>30</v>
      </c>
    </row>
    <row r="2518">
      <c r="A2518" s="41">
        <v>232.0</v>
      </c>
      <c r="B2518" s="42" t="s">
        <v>372</v>
      </c>
      <c r="C2518" s="7">
        <v>45812.0</v>
      </c>
      <c r="D2518" s="68" t="s">
        <v>31</v>
      </c>
      <c r="E2518" s="27" t="s">
        <v>10</v>
      </c>
      <c r="F2518" s="69">
        <v>1.0</v>
      </c>
      <c r="G2518" s="69">
        <v>120.0</v>
      </c>
      <c r="H2518" s="70">
        <v>120.0</v>
      </c>
      <c r="I2518" s="71" t="s">
        <v>11</v>
      </c>
    </row>
    <row r="2519">
      <c r="A2519" s="45">
        <v>232.0</v>
      </c>
      <c r="B2519" s="46" t="s">
        <v>372</v>
      </c>
      <c r="C2519" s="14">
        <v>45812.0</v>
      </c>
      <c r="D2519" s="63" t="s">
        <v>31</v>
      </c>
      <c r="E2519" s="25" t="s">
        <v>12</v>
      </c>
      <c r="F2519" s="64">
        <v>1.0</v>
      </c>
      <c r="G2519" s="64">
        <v>120.0</v>
      </c>
      <c r="H2519" s="65">
        <v>120.0</v>
      </c>
      <c r="I2519" s="66" t="s">
        <v>11</v>
      </c>
    </row>
    <row r="2520">
      <c r="A2520" s="41">
        <v>232.0</v>
      </c>
      <c r="B2520" s="42" t="s">
        <v>372</v>
      </c>
      <c r="C2520" s="7">
        <v>45812.0</v>
      </c>
      <c r="D2520" s="68" t="s">
        <v>31</v>
      </c>
      <c r="E2520" s="27" t="s">
        <v>19</v>
      </c>
      <c r="F2520" s="69">
        <v>2.0</v>
      </c>
      <c r="G2520" s="69">
        <v>120.0</v>
      </c>
      <c r="H2520" s="70">
        <v>240.0</v>
      </c>
      <c r="I2520" s="71" t="s">
        <v>11</v>
      </c>
    </row>
    <row r="2521">
      <c r="A2521" s="45">
        <v>233.0</v>
      </c>
      <c r="B2521" s="46" t="s">
        <v>372</v>
      </c>
      <c r="C2521" s="14">
        <v>45812.0</v>
      </c>
      <c r="D2521" s="63" t="s">
        <v>15</v>
      </c>
      <c r="E2521" s="25" t="s">
        <v>12</v>
      </c>
      <c r="F2521" s="64">
        <v>1.0</v>
      </c>
      <c r="G2521" s="64">
        <v>120.0</v>
      </c>
      <c r="H2521" s="65">
        <v>120.0</v>
      </c>
      <c r="I2521" s="66" t="s">
        <v>16</v>
      </c>
    </row>
    <row r="2522">
      <c r="A2522" s="41">
        <v>233.0</v>
      </c>
      <c r="B2522" s="42" t="s">
        <v>372</v>
      </c>
      <c r="C2522" s="7">
        <v>45812.0</v>
      </c>
      <c r="D2522" s="68" t="s">
        <v>15</v>
      </c>
      <c r="E2522" s="27" t="s">
        <v>13</v>
      </c>
      <c r="F2522" s="69">
        <v>2.0</v>
      </c>
      <c r="G2522" s="69">
        <v>120.0</v>
      </c>
      <c r="H2522" s="70">
        <v>240.0</v>
      </c>
      <c r="I2522" s="71" t="s">
        <v>16</v>
      </c>
    </row>
    <row r="2523">
      <c r="A2523" s="45">
        <v>234.0</v>
      </c>
      <c r="B2523" s="46" t="s">
        <v>373</v>
      </c>
      <c r="C2523" s="14">
        <v>45812.0</v>
      </c>
      <c r="D2523" s="63" t="s">
        <v>36</v>
      </c>
      <c r="E2523" s="25" t="s">
        <v>10</v>
      </c>
      <c r="F2523" s="64">
        <v>4.0</v>
      </c>
      <c r="G2523" s="64">
        <v>100.0</v>
      </c>
      <c r="H2523" s="65">
        <f>F2523*G2523</f>
        <v>400</v>
      </c>
      <c r="I2523" s="66" t="s">
        <v>16</v>
      </c>
    </row>
    <row r="2524">
      <c r="A2524" s="41">
        <v>235.0</v>
      </c>
      <c r="B2524" s="42" t="s">
        <v>374</v>
      </c>
      <c r="C2524" s="7">
        <v>45812.0</v>
      </c>
      <c r="D2524" s="68" t="s">
        <v>49</v>
      </c>
      <c r="E2524" s="27" t="s">
        <v>12</v>
      </c>
      <c r="F2524" s="69">
        <v>1.0</v>
      </c>
      <c r="G2524" s="69">
        <v>120.0</v>
      </c>
      <c r="H2524" s="70">
        <v>120.0</v>
      </c>
      <c r="I2524" s="71" t="s">
        <v>11</v>
      </c>
    </row>
    <row r="2525">
      <c r="A2525" s="45">
        <v>235.0</v>
      </c>
      <c r="B2525" s="46" t="s">
        <v>374</v>
      </c>
      <c r="C2525" s="14">
        <v>45812.0</v>
      </c>
      <c r="D2525" s="63" t="s">
        <v>49</v>
      </c>
      <c r="E2525" s="25" t="s">
        <v>32</v>
      </c>
      <c r="F2525" s="64">
        <v>1.0</v>
      </c>
      <c r="G2525" s="64">
        <v>140.0</v>
      </c>
      <c r="H2525" s="65">
        <v>140.0</v>
      </c>
      <c r="I2525" s="66" t="s">
        <v>11</v>
      </c>
    </row>
    <row r="2526">
      <c r="A2526" s="41">
        <v>236.0</v>
      </c>
      <c r="B2526" s="42" t="s">
        <v>375</v>
      </c>
      <c r="C2526" s="7">
        <v>45814.0</v>
      </c>
      <c r="D2526" s="68" t="s">
        <v>23</v>
      </c>
      <c r="E2526" s="27" t="s">
        <v>10</v>
      </c>
      <c r="F2526" s="69">
        <v>1.5</v>
      </c>
      <c r="G2526" s="69">
        <v>100.0</v>
      </c>
      <c r="H2526" s="70">
        <v>100.0</v>
      </c>
      <c r="I2526" s="71" t="s">
        <v>16</v>
      </c>
    </row>
    <row r="2527">
      <c r="A2527" s="45">
        <v>236.0</v>
      </c>
      <c r="B2527" s="46" t="s">
        <v>375</v>
      </c>
      <c r="C2527" s="14">
        <v>45814.0</v>
      </c>
      <c r="D2527" s="63" t="s">
        <v>23</v>
      </c>
      <c r="E2527" s="25" t="s">
        <v>19</v>
      </c>
      <c r="F2527" s="64">
        <v>1.5</v>
      </c>
      <c r="G2527" s="64">
        <v>100.0</v>
      </c>
      <c r="H2527" s="65">
        <v>100.0</v>
      </c>
      <c r="I2527" s="66" t="s">
        <v>16</v>
      </c>
    </row>
    <row r="2528">
      <c r="A2528" s="41">
        <v>239.0</v>
      </c>
      <c r="B2528" s="42" t="s">
        <v>376</v>
      </c>
      <c r="C2528" s="7">
        <v>45814.0</v>
      </c>
      <c r="D2528" s="68" t="s">
        <v>22</v>
      </c>
      <c r="E2528" s="27" t="s">
        <v>10</v>
      </c>
      <c r="F2528" s="69">
        <v>0.75</v>
      </c>
      <c r="G2528" s="69">
        <v>120.0</v>
      </c>
      <c r="H2528" s="70">
        <v>90.0</v>
      </c>
      <c r="I2528" s="71" t="s">
        <v>16</v>
      </c>
    </row>
    <row r="2529">
      <c r="A2529" s="45">
        <v>239.0</v>
      </c>
      <c r="B2529" s="46" t="s">
        <v>376</v>
      </c>
      <c r="C2529" s="14">
        <v>45814.0</v>
      </c>
      <c r="D2529" s="63" t="s">
        <v>22</v>
      </c>
      <c r="E2529" s="25" t="s">
        <v>19</v>
      </c>
      <c r="F2529" s="64">
        <v>0.75</v>
      </c>
      <c r="G2529" s="64">
        <v>120.0</v>
      </c>
      <c r="H2529" s="65">
        <v>90.0</v>
      </c>
      <c r="I2529" s="66" t="s">
        <v>16</v>
      </c>
    </row>
    <row r="2530">
      <c r="A2530" s="41">
        <v>240.0</v>
      </c>
      <c r="B2530" s="42" t="s">
        <v>377</v>
      </c>
      <c r="C2530" s="7">
        <v>45814.0</v>
      </c>
      <c r="D2530" s="68" t="s">
        <v>47</v>
      </c>
      <c r="E2530" s="27" t="s">
        <v>13</v>
      </c>
      <c r="F2530" s="69">
        <v>1.0</v>
      </c>
      <c r="G2530" s="69">
        <v>120.0</v>
      </c>
      <c r="H2530" s="70">
        <v>120.0</v>
      </c>
      <c r="I2530" s="71" t="s">
        <v>11</v>
      </c>
    </row>
    <row r="2531">
      <c r="A2531" s="45">
        <v>241.0</v>
      </c>
      <c r="B2531" s="46" t="s">
        <v>377</v>
      </c>
      <c r="C2531" s="14">
        <v>45814.0</v>
      </c>
      <c r="D2531" s="63" t="s">
        <v>45</v>
      </c>
      <c r="E2531" s="25" t="s">
        <v>13</v>
      </c>
      <c r="F2531" s="64">
        <v>1.0</v>
      </c>
      <c r="G2531" s="64">
        <v>120.0</v>
      </c>
      <c r="H2531" s="65">
        <v>120.0</v>
      </c>
      <c r="I2531" s="66" t="s">
        <v>11</v>
      </c>
    </row>
    <row r="2532">
      <c r="A2532" s="41">
        <v>244.0</v>
      </c>
      <c r="B2532" s="42" t="s">
        <v>378</v>
      </c>
      <c r="C2532" s="7">
        <v>45815.0</v>
      </c>
      <c r="D2532" s="68" t="s">
        <v>71</v>
      </c>
      <c r="E2532" s="27" t="s">
        <v>12</v>
      </c>
      <c r="F2532" s="69">
        <v>1.0</v>
      </c>
      <c r="G2532" s="69">
        <v>120.0</v>
      </c>
      <c r="H2532" s="70">
        <v>120.0</v>
      </c>
      <c r="I2532" s="71" t="s">
        <v>16</v>
      </c>
    </row>
    <row r="2533">
      <c r="A2533" s="45">
        <v>245.0</v>
      </c>
      <c r="B2533" s="46" t="s">
        <v>379</v>
      </c>
      <c r="C2533" s="14">
        <v>45815.0</v>
      </c>
      <c r="D2533" s="63" t="s">
        <v>25</v>
      </c>
      <c r="E2533" s="25" t="s">
        <v>12</v>
      </c>
      <c r="F2533" s="64">
        <v>0.5</v>
      </c>
      <c r="G2533" s="64">
        <v>120.0</v>
      </c>
      <c r="H2533" s="65">
        <v>60.0</v>
      </c>
      <c r="I2533" s="66" t="s">
        <v>30</v>
      </c>
    </row>
    <row r="2534">
      <c r="A2534" s="41">
        <v>245.0</v>
      </c>
      <c r="B2534" s="42" t="s">
        <v>379</v>
      </c>
      <c r="C2534" s="7">
        <v>45815.0</v>
      </c>
      <c r="D2534" s="68" t="s">
        <v>25</v>
      </c>
      <c r="E2534" s="27" t="s">
        <v>13</v>
      </c>
      <c r="F2534" s="69">
        <v>0.5</v>
      </c>
      <c r="G2534" s="69">
        <v>120.0</v>
      </c>
      <c r="H2534" s="70">
        <v>60.0</v>
      </c>
      <c r="I2534" s="71" t="s">
        <v>30</v>
      </c>
    </row>
    <row r="2535">
      <c r="A2535" s="45">
        <v>246.0</v>
      </c>
      <c r="B2535" s="46" t="s">
        <v>380</v>
      </c>
      <c r="C2535" s="14">
        <v>45815.0</v>
      </c>
      <c r="D2535" s="63" t="s">
        <v>42</v>
      </c>
      <c r="E2535" s="25" t="s">
        <v>19</v>
      </c>
      <c r="F2535" s="64">
        <v>0.5</v>
      </c>
      <c r="G2535" s="64">
        <v>120.0</v>
      </c>
      <c r="H2535" s="65">
        <v>60.0</v>
      </c>
      <c r="I2535" s="66" t="s">
        <v>30</v>
      </c>
    </row>
    <row r="2536">
      <c r="A2536" s="41">
        <v>247.0</v>
      </c>
      <c r="B2536" s="42" t="s">
        <v>381</v>
      </c>
      <c r="C2536" s="7">
        <v>45815.0</v>
      </c>
      <c r="D2536" s="68" t="s">
        <v>23</v>
      </c>
      <c r="E2536" s="27" t="s">
        <v>10</v>
      </c>
      <c r="F2536" s="69">
        <v>1.0</v>
      </c>
      <c r="G2536" s="69">
        <v>100.0</v>
      </c>
      <c r="H2536" s="70">
        <v>100.0</v>
      </c>
      <c r="I2536" s="71" t="s">
        <v>16</v>
      </c>
    </row>
    <row r="2537">
      <c r="A2537" s="45">
        <v>247.0</v>
      </c>
      <c r="B2537" s="46" t="s">
        <v>381</v>
      </c>
      <c r="C2537" s="14">
        <v>45815.0</v>
      </c>
      <c r="D2537" s="63" t="s">
        <v>23</v>
      </c>
      <c r="E2537" s="25" t="s">
        <v>12</v>
      </c>
      <c r="F2537" s="64">
        <v>1.0</v>
      </c>
      <c r="G2537" s="64">
        <v>100.0</v>
      </c>
      <c r="H2537" s="65">
        <v>100.0</v>
      </c>
      <c r="I2537" s="66" t="s">
        <v>16</v>
      </c>
    </row>
    <row r="2538">
      <c r="A2538" s="41">
        <v>247.0</v>
      </c>
      <c r="B2538" s="42" t="s">
        <v>381</v>
      </c>
      <c r="C2538" s="7">
        <v>45815.0</v>
      </c>
      <c r="D2538" s="68" t="s">
        <v>23</v>
      </c>
      <c r="E2538" s="27" t="s">
        <v>19</v>
      </c>
      <c r="F2538" s="69">
        <v>1.0</v>
      </c>
      <c r="G2538" s="69">
        <v>100.0</v>
      </c>
      <c r="H2538" s="70">
        <v>100.0</v>
      </c>
      <c r="I2538" s="71" t="s">
        <v>16</v>
      </c>
    </row>
    <row r="2539">
      <c r="A2539" s="45">
        <v>248.0</v>
      </c>
      <c r="B2539" s="46" t="s">
        <v>382</v>
      </c>
      <c r="C2539" s="14">
        <v>45815.0</v>
      </c>
      <c r="D2539" s="63" t="s">
        <v>39</v>
      </c>
      <c r="E2539" s="25" t="s">
        <v>10</v>
      </c>
      <c r="F2539" s="64">
        <v>2.0</v>
      </c>
      <c r="G2539" s="64">
        <v>120.0</v>
      </c>
      <c r="H2539" s="65">
        <v>240.0</v>
      </c>
      <c r="I2539" s="66" t="s">
        <v>16</v>
      </c>
    </row>
    <row r="2540">
      <c r="A2540" s="41">
        <v>248.0</v>
      </c>
      <c r="B2540" s="42" t="s">
        <v>382</v>
      </c>
      <c r="C2540" s="7">
        <v>45815.0</v>
      </c>
      <c r="D2540" s="68" t="s">
        <v>39</v>
      </c>
      <c r="E2540" s="27" t="s">
        <v>12</v>
      </c>
      <c r="F2540" s="69">
        <v>2.0</v>
      </c>
      <c r="G2540" s="69">
        <v>120.0</v>
      </c>
      <c r="H2540" s="70">
        <v>240.0</v>
      </c>
      <c r="I2540" s="71" t="s">
        <v>16</v>
      </c>
    </row>
    <row r="2541">
      <c r="A2541" s="45">
        <v>248.0</v>
      </c>
      <c r="B2541" s="46" t="s">
        <v>382</v>
      </c>
      <c r="C2541" s="14">
        <v>45815.0</v>
      </c>
      <c r="D2541" s="63" t="s">
        <v>39</v>
      </c>
      <c r="E2541" s="25" t="s">
        <v>32</v>
      </c>
      <c r="F2541" s="64">
        <v>1.0</v>
      </c>
      <c r="G2541" s="64">
        <v>140.0</v>
      </c>
      <c r="H2541" s="65">
        <v>140.0</v>
      </c>
      <c r="I2541" s="66" t="s">
        <v>16</v>
      </c>
    </row>
    <row r="2542">
      <c r="A2542" s="41">
        <v>248.0</v>
      </c>
      <c r="B2542" s="42" t="s">
        <v>382</v>
      </c>
      <c r="C2542" s="7">
        <v>45815.0</v>
      </c>
      <c r="D2542" s="68" t="s">
        <v>39</v>
      </c>
      <c r="E2542" s="27" t="s">
        <v>13</v>
      </c>
      <c r="F2542" s="69">
        <v>2.0</v>
      </c>
      <c r="G2542" s="69">
        <v>120.0</v>
      </c>
      <c r="H2542" s="70">
        <v>240.0</v>
      </c>
      <c r="I2542" s="71" t="s">
        <v>16</v>
      </c>
    </row>
    <row r="2543">
      <c r="A2543" s="45">
        <v>249.0</v>
      </c>
      <c r="B2543" s="46" t="s">
        <v>383</v>
      </c>
      <c r="C2543" s="14">
        <v>45815.0</v>
      </c>
      <c r="D2543" s="63" t="s">
        <v>9</v>
      </c>
      <c r="E2543" s="25" t="s">
        <v>10</v>
      </c>
      <c r="F2543" s="64">
        <v>1.0</v>
      </c>
      <c r="G2543" s="64">
        <v>120.0</v>
      </c>
      <c r="H2543" s="65">
        <v>120.0</v>
      </c>
      <c r="I2543" s="66" t="s">
        <v>11</v>
      </c>
    </row>
    <row r="2544">
      <c r="A2544" s="41">
        <v>249.0</v>
      </c>
      <c r="B2544" s="42" t="s">
        <v>383</v>
      </c>
      <c r="C2544" s="7">
        <v>45815.0</v>
      </c>
      <c r="D2544" s="68" t="s">
        <v>9</v>
      </c>
      <c r="E2544" s="27" t="s">
        <v>12</v>
      </c>
      <c r="F2544" s="69">
        <v>1.0</v>
      </c>
      <c r="G2544" s="69">
        <v>120.0</v>
      </c>
      <c r="H2544" s="70">
        <v>120.0</v>
      </c>
      <c r="I2544" s="71" t="s">
        <v>11</v>
      </c>
    </row>
    <row r="2545">
      <c r="A2545" s="45">
        <v>250.0</v>
      </c>
      <c r="B2545" s="46" t="s">
        <v>384</v>
      </c>
      <c r="C2545" s="14">
        <v>45815.0</v>
      </c>
      <c r="D2545" s="63" t="s">
        <v>15</v>
      </c>
      <c r="E2545" s="25" t="s">
        <v>32</v>
      </c>
      <c r="F2545" s="64">
        <v>1.0</v>
      </c>
      <c r="G2545" s="64">
        <v>140.0</v>
      </c>
      <c r="H2545" s="65">
        <v>140.0</v>
      </c>
      <c r="I2545" s="66" t="s">
        <v>16</v>
      </c>
    </row>
    <row r="2546">
      <c r="A2546" s="41">
        <v>251.0</v>
      </c>
      <c r="B2546" s="42" t="s">
        <v>385</v>
      </c>
      <c r="C2546" s="7">
        <v>45815.0</v>
      </c>
      <c r="D2546" s="68" t="s">
        <v>31</v>
      </c>
      <c r="E2546" s="27" t="s">
        <v>19</v>
      </c>
      <c r="F2546" s="69">
        <v>2.0</v>
      </c>
      <c r="G2546" s="69">
        <v>120.0</v>
      </c>
      <c r="H2546" s="70">
        <v>240.0</v>
      </c>
      <c r="I2546" s="71" t="s">
        <v>11</v>
      </c>
    </row>
    <row r="2547">
      <c r="A2547" s="45">
        <v>252.0</v>
      </c>
      <c r="B2547" s="46" t="s">
        <v>386</v>
      </c>
      <c r="C2547" s="14">
        <v>45815.0</v>
      </c>
      <c r="D2547" s="63" t="s">
        <v>45</v>
      </c>
      <c r="E2547" s="25" t="s">
        <v>32</v>
      </c>
      <c r="F2547" s="64">
        <v>1.0</v>
      </c>
      <c r="G2547" s="64">
        <v>140.0</v>
      </c>
      <c r="H2547" s="65">
        <v>140.0</v>
      </c>
      <c r="I2547" s="66" t="s">
        <v>11</v>
      </c>
    </row>
    <row r="2548">
      <c r="A2548" s="41">
        <v>252.0</v>
      </c>
      <c r="B2548" s="42" t="s">
        <v>386</v>
      </c>
      <c r="C2548" s="7">
        <v>45815.0</v>
      </c>
      <c r="D2548" s="68" t="s">
        <v>45</v>
      </c>
      <c r="E2548" s="27" t="s">
        <v>13</v>
      </c>
      <c r="F2548" s="69">
        <v>1.0</v>
      </c>
      <c r="G2548" s="69">
        <v>120.0</v>
      </c>
      <c r="H2548" s="70">
        <v>120.0</v>
      </c>
      <c r="I2548" s="71" t="s">
        <v>11</v>
      </c>
    </row>
    <row r="2549">
      <c r="A2549" s="45">
        <v>253.0</v>
      </c>
      <c r="B2549" s="46" t="s">
        <v>387</v>
      </c>
      <c r="C2549" s="14">
        <v>45816.0</v>
      </c>
      <c r="D2549" s="63" t="s">
        <v>23</v>
      </c>
      <c r="E2549" s="25" t="s">
        <v>10</v>
      </c>
      <c r="F2549" s="64">
        <v>1.5</v>
      </c>
      <c r="G2549" s="64">
        <v>100.0</v>
      </c>
      <c r="H2549" s="65">
        <v>150.0</v>
      </c>
      <c r="I2549" s="66" t="s">
        <v>16</v>
      </c>
    </row>
    <row r="2550">
      <c r="A2550" s="41">
        <v>253.0</v>
      </c>
      <c r="B2550" s="42" t="s">
        <v>387</v>
      </c>
      <c r="C2550" s="7">
        <v>45816.0</v>
      </c>
      <c r="D2550" s="68" t="s">
        <v>23</v>
      </c>
      <c r="E2550" s="27" t="s">
        <v>19</v>
      </c>
      <c r="F2550" s="69">
        <v>1.5</v>
      </c>
      <c r="G2550" s="69">
        <v>100.0</v>
      </c>
      <c r="H2550" s="70">
        <v>150.0</v>
      </c>
      <c r="I2550" s="71" t="s">
        <v>16</v>
      </c>
    </row>
    <row r="2551">
      <c r="A2551" s="45">
        <v>254.0</v>
      </c>
      <c r="B2551" s="46" t="s">
        <v>388</v>
      </c>
      <c r="C2551" s="14">
        <v>45816.0</v>
      </c>
      <c r="D2551" s="63" t="s">
        <v>21</v>
      </c>
      <c r="E2551" s="25" t="s">
        <v>19</v>
      </c>
      <c r="F2551" s="64">
        <v>2.0</v>
      </c>
      <c r="G2551" s="64">
        <v>120.0</v>
      </c>
      <c r="H2551" s="65">
        <v>240.0</v>
      </c>
      <c r="I2551" s="66" t="s">
        <v>11</v>
      </c>
    </row>
    <row r="2552">
      <c r="A2552" s="41">
        <v>255.0</v>
      </c>
      <c r="B2552" s="42" t="s">
        <v>389</v>
      </c>
      <c r="C2552" s="7">
        <v>45816.0</v>
      </c>
      <c r="D2552" s="68" t="s">
        <v>47</v>
      </c>
      <c r="E2552" s="27" t="s">
        <v>32</v>
      </c>
      <c r="F2552" s="69">
        <v>1.0</v>
      </c>
      <c r="G2552" s="69">
        <v>140.0</v>
      </c>
      <c r="H2552" s="70">
        <v>140.0</v>
      </c>
      <c r="I2552" s="71" t="s">
        <v>11</v>
      </c>
    </row>
    <row r="2553">
      <c r="A2553" s="45">
        <v>255.0</v>
      </c>
      <c r="B2553" s="46" t="s">
        <v>389</v>
      </c>
      <c r="C2553" s="14">
        <v>45816.0</v>
      </c>
      <c r="D2553" s="63" t="s">
        <v>47</v>
      </c>
      <c r="E2553" s="25" t="s">
        <v>13</v>
      </c>
      <c r="F2553" s="64">
        <v>1.0</v>
      </c>
      <c r="G2553" s="64">
        <v>120.0</v>
      </c>
      <c r="H2553" s="65">
        <v>120.0</v>
      </c>
      <c r="I2553" s="66" t="s">
        <v>11</v>
      </c>
    </row>
    <row r="2554">
      <c r="A2554" s="41">
        <v>256.0</v>
      </c>
      <c r="B2554" s="42" t="s">
        <v>390</v>
      </c>
      <c r="C2554" s="7">
        <v>45816.0</v>
      </c>
      <c r="D2554" s="68" t="s">
        <v>31</v>
      </c>
      <c r="E2554" s="27" t="s">
        <v>10</v>
      </c>
      <c r="F2554" s="69">
        <v>1.0</v>
      </c>
      <c r="G2554" s="69">
        <v>120.0</v>
      </c>
      <c r="H2554" s="70">
        <v>120.0</v>
      </c>
      <c r="I2554" s="71" t="s">
        <v>11</v>
      </c>
    </row>
    <row r="2555">
      <c r="A2555" s="45">
        <v>256.0</v>
      </c>
      <c r="B2555" s="46" t="s">
        <v>390</v>
      </c>
      <c r="C2555" s="14">
        <v>45816.0</v>
      </c>
      <c r="D2555" s="63" t="s">
        <v>31</v>
      </c>
      <c r="E2555" s="25" t="s">
        <v>12</v>
      </c>
      <c r="F2555" s="64">
        <v>1.0</v>
      </c>
      <c r="G2555" s="64">
        <v>120.0</v>
      </c>
      <c r="H2555" s="65">
        <v>120.0</v>
      </c>
      <c r="I2555" s="66" t="s">
        <v>11</v>
      </c>
    </row>
    <row r="2556">
      <c r="A2556" s="41">
        <v>256.0</v>
      </c>
      <c r="B2556" s="42" t="s">
        <v>390</v>
      </c>
      <c r="C2556" s="7">
        <v>45816.0</v>
      </c>
      <c r="D2556" s="68" t="s">
        <v>31</v>
      </c>
      <c r="E2556" s="27" t="s">
        <v>19</v>
      </c>
      <c r="F2556" s="69">
        <v>2.0</v>
      </c>
      <c r="G2556" s="69">
        <v>120.0</v>
      </c>
      <c r="H2556" s="70">
        <v>240.0</v>
      </c>
      <c r="I2556" s="71" t="s">
        <v>11</v>
      </c>
    </row>
    <row r="2557">
      <c r="A2557" s="45">
        <v>257.0</v>
      </c>
      <c r="B2557" s="46" t="s">
        <v>391</v>
      </c>
      <c r="C2557" s="14">
        <v>45816.0</v>
      </c>
      <c r="D2557" s="63" t="s">
        <v>36</v>
      </c>
      <c r="E2557" s="25" t="s">
        <v>10</v>
      </c>
      <c r="F2557" s="64">
        <v>4.0</v>
      </c>
      <c r="G2557" s="64">
        <v>100.0</v>
      </c>
      <c r="H2557" s="65">
        <f>F2557*G2557</f>
        <v>400</v>
      </c>
      <c r="I2557" s="66" t="s">
        <v>16</v>
      </c>
    </row>
    <row r="2558">
      <c r="A2558" s="41">
        <v>258.0</v>
      </c>
      <c r="B2558" s="42" t="s">
        <v>391</v>
      </c>
      <c r="C2558" s="7">
        <v>45816.0</v>
      </c>
      <c r="D2558" s="68" t="s">
        <v>392</v>
      </c>
      <c r="E2558" s="27" t="s">
        <v>19</v>
      </c>
      <c r="F2558" s="69">
        <v>0.5</v>
      </c>
      <c r="G2558" s="69">
        <v>120.0</v>
      </c>
      <c r="H2558" s="70">
        <v>60.0</v>
      </c>
      <c r="I2558" s="71" t="s">
        <v>16</v>
      </c>
    </row>
    <row r="2559">
      <c r="A2559" s="45">
        <v>258.0</v>
      </c>
      <c r="B2559" s="46" t="s">
        <v>391</v>
      </c>
      <c r="C2559" s="14">
        <v>45816.0</v>
      </c>
      <c r="D2559" s="63" t="s">
        <v>392</v>
      </c>
      <c r="E2559" s="25" t="s">
        <v>13</v>
      </c>
      <c r="F2559" s="64">
        <v>0.5</v>
      </c>
      <c r="G2559" s="64">
        <v>120.0</v>
      </c>
      <c r="H2559" s="65">
        <v>60.0</v>
      </c>
      <c r="I2559" s="66" t="s">
        <v>16</v>
      </c>
    </row>
    <row r="2560">
      <c r="A2560" s="41">
        <v>242.0</v>
      </c>
      <c r="B2560" s="42" t="s">
        <v>393</v>
      </c>
      <c r="C2560" s="7">
        <v>45818.0</v>
      </c>
      <c r="D2560" s="68" t="s">
        <v>41</v>
      </c>
      <c r="E2560" s="27" t="s">
        <v>10</v>
      </c>
      <c r="F2560" s="69">
        <v>1.0</v>
      </c>
      <c r="G2560" s="69">
        <v>120.0</v>
      </c>
      <c r="H2560" s="70">
        <v>120.0</v>
      </c>
      <c r="I2560" s="71" t="s">
        <v>30</v>
      </c>
    </row>
    <row r="2561">
      <c r="A2561" s="45">
        <v>243.0</v>
      </c>
      <c r="B2561" s="46" t="s">
        <v>394</v>
      </c>
      <c r="C2561" s="14">
        <v>45818.0</v>
      </c>
      <c r="D2561" s="63" t="s">
        <v>59</v>
      </c>
      <c r="E2561" s="25" t="s">
        <v>10</v>
      </c>
      <c r="F2561" s="64">
        <v>0.5</v>
      </c>
      <c r="G2561" s="64">
        <v>120.0</v>
      </c>
      <c r="H2561" s="65">
        <v>60.0</v>
      </c>
      <c r="I2561" s="66" t="s">
        <v>16</v>
      </c>
    </row>
    <row r="2562">
      <c r="A2562" s="41">
        <v>243.0</v>
      </c>
      <c r="B2562" s="42" t="s">
        <v>394</v>
      </c>
      <c r="C2562" s="7">
        <v>45818.0</v>
      </c>
      <c r="D2562" s="68" t="s">
        <v>59</v>
      </c>
      <c r="E2562" s="27" t="s">
        <v>12</v>
      </c>
      <c r="F2562" s="69">
        <v>0.4</v>
      </c>
      <c r="G2562" s="69">
        <v>120.0</v>
      </c>
      <c r="H2562" s="70">
        <v>48.0</v>
      </c>
      <c r="I2562" s="71" t="s">
        <v>16</v>
      </c>
    </row>
    <row r="2563">
      <c r="A2563" s="45">
        <v>243.0</v>
      </c>
      <c r="B2563" s="46" t="s">
        <v>394</v>
      </c>
      <c r="C2563" s="14">
        <v>45818.0</v>
      </c>
      <c r="D2563" s="63" t="s">
        <v>59</v>
      </c>
      <c r="E2563" s="25" t="s">
        <v>19</v>
      </c>
      <c r="F2563" s="64">
        <v>0.1</v>
      </c>
      <c r="G2563" s="64">
        <v>120.0</v>
      </c>
      <c r="H2563" s="65">
        <v>12.0</v>
      </c>
      <c r="I2563" s="66" t="s">
        <v>16</v>
      </c>
    </row>
    <row r="2564">
      <c r="A2564" s="41">
        <v>259.0</v>
      </c>
      <c r="B2564" s="42" t="s">
        <v>395</v>
      </c>
      <c r="C2564" s="7">
        <v>45818.0</v>
      </c>
      <c r="D2564" s="68" t="s">
        <v>25</v>
      </c>
      <c r="E2564" s="27" t="s">
        <v>10</v>
      </c>
      <c r="F2564" s="69">
        <v>0.5</v>
      </c>
      <c r="G2564" s="69">
        <v>120.0</v>
      </c>
      <c r="H2564" s="70">
        <v>60.0</v>
      </c>
      <c r="I2564" s="71" t="s">
        <v>30</v>
      </c>
    </row>
    <row r="2565">
      <c r="A2565" s="45">
        <v>259.0</v>
      </c>
      <c r="B2565" s="46" t="s">
        <v>395</v>
      </c>
      <c r="C2565" s="14">
        <v>45818.0</v>
      </c>
      <c r="D2565" s="63" t="s">
        <v>25</v>
      </c>
      <c r="E2565" s="25" t="s">
        <v>13</v>
      </c>
      <c r="F2565" s="64">
        <v>1.0</v>
      </c>
      <c r="G2565" s="64">
        <v>120.0</v>
      </c>
      <c r="H2565" s="65">
        <v>120.0</v>
      </c>
      <c r="I2565" s="66" t="s">
        <v>30</v>
      </c>
    </row>
    <row r="2566">
      <c r="A2566" s="41">
        <v>261.0</v>
      </c>
      <c r="B2566" s="42" t="s">
        <v>396</v>
      </c>
      <c r="C2566" s="7">
        <v>45818.0</v>
      </c>
      <c r="D2566" s="68" t="s">
        <v>24</v>
      </c>
      <c r="E2566" s="27" t="s">
        <v>19</v>
      </c>
      <c r="F2566" s="69">
        <v>1.0</v>
      </c>
      <c r="G2566" s="69">
        <v>120.0</v>
      </c>
      <c r="H2566" s="70">
        <v>120.0</v>
      </c>
      <c r="I2566" s="71" t="s">
        <v>30</v>
      </c>
    </row>
    <row r="2567">
      <c r="A2567" s="45">
        <v>262.0</v>
      </c>
      <c r="B2567" s="46" t="s">
        <v>397</v>
      </c>
      <c r="C2567" s="14">
        <v>45818.0</v>
      </c>
      <c r="D2567" s="63" t="s">
        <v>42</v>
      </c>
      <c r="E2567" s="25" t="s">
        <v>19</v>
      </c>
      <c r="F2567" s="64">
        <v>1.0</v>
      </c>
      <c r="G2567" s="64">
        <v>120.0</v>
      </c>
      <c r="H2567" s="65">
        <v>240.0</v>
      </c>
      <c r="I2567" s="66" t="s">
        <v>30</v>
      </c>
    </row>
    <row r="2568">
      <c r="A2568" s="41">
        <v>260.0</v>
      </c>
      <c r="B2568" s="42" t="s">
        <v>398</v>
      </c>
      <c r="C2568" s="7">
        <v>45818.0</v>
      </c>
      <c r="D2568" s="68" t="s">
        <v>21</v>
      </c>
      <c r="E2568" s="27" t="s">
        <v>13</v>
      </c>
      <c r="F2568" s="69">
        <v>1.0</v>
      </c>
      <c r="G2568" s="69">
        <v>120.0</v>
      </c>
      <c r="H2568" s="70">
        <v>120.0</v>
      </c>
      <c r="I2568" s="71" t="s">
        <v>11</v>
      </c>
    </row>
    <row r="2569">
      <c r="A2569" s="45">
        <v>263.0</v>
      </c>
      <c r="B2569" s="46" t="s">
        <v>399</v>
      </c>
      <c r="C2569" s="14">
        <v>45818.0</v>
      </c>
      <c r="D2569" s="63" t="s">
        <v>14</v>
      </c>
      <c r="E2569" s="25" t="s">
        <v>13</v>
      </c>
      <c r="F2569" s="64">
        <v>1.0</v>
      </c>
      <c r="G2569" s="64">
        <v>120.0</v>
      </c>
      <c r="H2569" s="65">
        <v>120.0</v>
      </c>
      <c r="I2569" s="66" t="s">
        <v>11</v>
      </c>
    </row>
    <row r="2570">
      <c r="A2570" s="41">
        <v>264.0</v>
      </c>
      <c r="B2570" s="42" t="s">
        <v>400</v>
      </c>
      <c r="C2570" s="7">
        <v>45818.0</v>
      </c>
      <c r="D2570" s="68" t="s">
        <v>23</v>
      </c>
      <c r="E2570" s="27" t="s">
        <v>10</v>
      </c>
      <c r="F2570" s="69">
        <v>1.0</v>
      </c>
      <c r="G2570" s="69">
        <v>100.0</v>
      </c>
      <c r="H2570" s="70">
        <v>100.0</v>
      </c>
      <c r="I2570" s="71" t="s">
        <v>16</v>
      </c>
    </row>
    <row r="2571">
      <c r="A2571" s="45">
        <v>264.0</v>
      </c>
      <c r="B2571" s="46" t="s">
        <v>400</v>
      </c>
      <c r="C2571" s="14">
        <v>45818.0</v>
      </c>
      <c r="D2571" s="63" t="s">
        <v>23</v>
      </c>
      <c r="E2571" s="25" t="s">
        <v>12</v>
      </c>
      <c r="F2571" s="64">
        <v>1.0</v>
      </c>
      <c r="G2571" s="64">
        <v>100.0</v>
      </c>
      <c r="H2571" s="65">
        <v>100.0</v>
      </c>
      <c r="I2571" s="66" t="s">
        <v>16</v>
      </c>
    </row>
    <row r="2572">
      <c r="A2572" s="41">
        <v>264.0</v>
      </c>
      <c r="B2572" s="42" t="s">
        <v>400</v>
      </c>
      <c r="C2572" s="7">
        <v>45818.0</v>
      </c>
      <c r="D2572" s="68" t="s">
        <v>23</v>
      </c>
      <c r="E2572" s="27" t="s">
        <v>19</v>
      </c>
      <c r="F2572" s="69">
        <v>1.0</v>
      </c>
      <c r="G2572" s="69">
        <v>100.0</v>
      </c>
      <c r="H2572" s="70">
        <v>100.0</v>
      </c>
      <c r="I2572" s="71" t="s">
        <v>16</v>
      </c>
    </row>
    <row r="2573">
      <c r="A2573" s="45">
        <v>265.0</v>
      </c>
      <c r="B2573" s="46" t="s">
        <v>401</v>
      </c>
      <c r="C2573" s="14">
        <v>45818.0</v>
      </c>
      <c r="D2573" s="63" t="s">
        <v>52</v>
      </c>
      <c r="E2573" s="25" t="s">
        <v>10</v>
      </c>
      <c r="F2573" s="64">
        <v>2.0</v>
      </c>
      <c r="G2573" s="64">
        <v>120.0</v>
      </c>
      <c r="H2573" s="65">
        <v>240.0</v>
      </c>
      <c r="I2573" s="66" t="s">
        <v>11</v>
      </c>
    </row>
    <row r="2574">
      <c r="A2574" s="41">
        <v>265.0</v>
      </c>
      <c r="B2574" s="42" t="s">
        <v>401</v>
      </c>
      <c r="C2574" s="7">
        <v>45818.0</v>
      </c>
      <c r="D2574" s="68" t="s">
        <v>52</v>
      </c>
      <c r="E2574" s="27" t="s">
        <v>12</v>
      </c>
      <c r="F2574" s="69">
        <v>2.0</v>
      </c>
      <c r="G2574" s="69">
        <v>120.0</v>
      </c>
      <c r="H2574" s="70">
        <v>240.0</v>
      </c>
      <c r="I2574" s="71" t="s">
        <v>11</v>
      </c>
    </row>
    <row r="2575">
      <c r="A2575" s="45">
        <v>265.0</v>
      </c>
      <c r="B2575" s="46" t="s">
        <v>401</v>
      </c>
      <c r="C2575" s="14">
        <v>45818.0</v>
      </c>
      <c r="D2575" s="63" t="s">
        <v>52</v>
      </c>
      <c r="E2575" s="25" t="s">
        <v>13</v>
      </c>
      <c r="F2575" s="64">
        <v>2.0</v>
      </c>
      <c r="G2575" s="64">
        <v>120.0</v>
      </c>
      <c r="H2575" s="65">
        <v>240.0</v>
      </c>
      <c r="I2575" s="66" t="s">
        <v>11</v>
      </c>
    </row>
    <row r="2576">
      <c r="A2576" s="41">
        <v>266.0</v>
      </c>
      <c r="B2576" s="42" t="s">
        <v>401</v>
      </c>
      <c r="C2576" s="7">
        <v>45818.0</v>
      </c>
      <c r="D2576" s="68" t="s">
        <v>60</v>
      </c>
      <c r="E2576" s="27" t="s">
        <v>10</v>
      </c>
      <c r="F2576" s="69">
        <v>0.5</v>
      </c>
      <c r="G2576" s="69">
        <v>120.0</v>
      </c>
      <c r="H2576" s="70">
        <v>60.0</v>
      </c>
      <c r="I2576" s="71" t="s">
        <v>16</v>
      </c>
    </row>
    <row r="2577">
      <c r="A2577" s="45">
        <v>266.0</v>
      </c>
      <c r="B2577" s="46" t="s">
        <v>401</v>
      </c>
      <c r="C2577" s="14">
        <v>45818.0</v>
      </c>
      <c r="D2577" s="63" t="s">
        <v>60</v>
      </c>
      <c r="E2577" s="25" t="s">
        <v>19</v>
      </c>
      <c r="F2577" s="64">
        <v>0.25</v>
      </c>
      <c r="G2577" s="64">
        <v>120.0</v>
      </c>
      <c r="H2577" s="65">
        <v>30.0</v>
      </c>
      <c r="I2577" s="66" t="s">
        <v>16</v>
      </c>
    </row>
    <row r="2578">
      <c r="A2578" s="41">
        <v>266.0</v>
      </c>
      <c r="B2578" s="42" t="s">
        <v>401</v>
      </c>
      <c r="C2578" s="7">
        <v>45818.0</v>
      </c>
      <c r="D2578" s="68" t="s">
        <v>60</v>
      </c>
      <c r="E2578" s="27" t="s">
        <v>13</v>
      </c>
      <c r="F2578" s="69">
        <v>1.25</v>
      </c>
      <c r="G2578" s="69">
        <v>120.0</v>
      </c>
      <c r="H2578" s="70">
        <v>150.0</v>
      </c>
      <c r="I2578" s="71" t="s">
        <v>16</v>
      </c>
    </row>
    <row r="2579">
      <c r="A2579" s="45">
        <v>267.0</v>
      </c>
      <c r="B2579" s="46" t="s">
        <v>402</v>
      </c>
      <c r="C2579" s="14">
        <v>45818.0</v>
      </c>
      <c r="D2579" s="63" t="s">
        <v>39</v>
      </c>
      <c r="E2579" s="25" t="s">
        <v>10</v>
      </c>
      <c r="F2579" s="64">
        <v>1.0</v>
      </c>
      <c r="G2579" s="64">
        <v>120.0</v>
      </c>
      <c r="H2579" s="65">
        <v>120.0</v>
      </c>
      <c r="I2579" s="66" t="s">
        <v>16</v>
      </c>
    </row>
    <row r="2580">
      <c r="A2580" s="41">
        <v>267.0</v>
      </c>
      <c r="B2580" s="42" t="s">
        <v>402</v>
      </c>
      <c r="C2580" s="7">
        <v>45818.0</v>
      </c>
      <c r="D2580" s="68" t="s">
        <v>39</v>
      </c>
      <c r="E2580" s="27" t="s">
        <v>12</v>
      </c>
      <c r="F2580" s="69">
        <v>2.0</v>
      </c>
      <c r="G2580" s="69">
        <v>120.0</v>
      </c>
      <c r="H2580" s="70">
        <v>240.0</v>
      </c>
      <c r="I2580" s="71" t="s">
        <v>16</v>
      </c>
    </row>
    <row r="2581">
      <c r="A2581" s="45">
        <v>267.0</v>
      </c>
      <c r="B2581" s="46" t="s">
        <v>402</v>
      </c>
      <c r="C2581" s="14">
        <v>45818.0</v>
      </c>
      <c r="D2581" s="63" t="s">
        <v>39</v>
      </c>
      <c r="E2581" s="25" t="s">
        <v>13</v>
      </c>
      <c r="F2581" s="64">
        <v>2.0</v>
      </c>
      <c r="G2581" s="64">
        <v>120.0</v>
      </c>
      <c r="H2581" s="65">
        <v>240.0</v>
      </c>
      <c r="I2581" s="66" t="s">
        <v>16</v>
      </c>
    </row>
    <row r="2582">
      <c r="A2582" s="41">
        <v>269.0</v>
      </c>
      <c r="B2582" s="42" t="s">
        <v>403</v>
      </c>
      <c r="C2582" s="7">
        <v>45818.0</v>
      </c>
      <c r="D2582" s="68" t="s">
        <v>404</v>
      </c>
      <c r="E2582" s="27" t="s">
        <v>10</v>
      </c>
      <c r="F2582" s="69">
        <v>0.5</v>
      </c>
      <c r="G2582" s="69">
        <v>120.0</v>
      </c>
      <c r="H2582" s="70">
        <v>60.0</v>
      </c>
      <c r="I2582" s="71" t="s">
        <v>16</v>
      </c>
    </row>
    <row r="2583">
      <c r="A2583" s="45">
        <v>269.0</v>
      </c>
      <c r="B2583" s="46" t="s">
        <v>403</v>
      </c>
      <c r="C2583" s="14">
        <v>45818.0</v>
      </c>
      <c r="D2583" s="63" t="s">
        <v>404</v>
      </c>
      <c r="E2583" s="25" t="s">
        <v>12</v>
      </c>
      <c r="F2583" s="64">
        <v>0.5</v>
      </c>
      <c r="G2583" s="64">
        <v>120.0</v>
      </c>
      <c r="H2583" s="65">
        <v>60.0</v>
      </c>
      <c r="I2583" s="66" t="s">
        <v>16</v>
      </c>
    </row>
    <row r="2584">
      <c r="A2584" s="41">
        <v>262.0</v>
      </c>
      <c r="B2584" s="42" t="s">
        <v>405</v>
      </c>
      <c r="C2584" s="7">
        <v>45818.0</v>
      </c>
      <c r="D2584" s="68" t="s">
        <v>42</v>
      </c>
      <c r="E2584" s="27" t="s">
        <v>12</v>
      </c>
      <c r="F2584" s="69">
        <v>0.5</v>
      </c>
      <c r="G2584" s="69">
        <v>120.0</v>
      </c>
      <c r="H2584" s="70">
        <v>60.0</v>
      </c>
      <c r="I2584" s="71" t="s">
        <v>30</v>
      </c>
    </row>
    <row r="2585">
      <c r="A2585" s="45">
        <v>270.0</v>
      </c>
      <c r="B2585" s="46" t="s">
        <v>406</v>
      </c>
      <c r="C2585" s="55">
        <v>45819.0</v>
      </c>
      <c r="D2585" s="63" t="s">
        <v>407</v>
      </c>
      <c r="E2585" s="25" t="s">
        <v>10</v>
      </c>
      <c r="F2585" s="64">
        <v>2.0</v>
      </c>
      <c r="G2585" s="64">
        <v>120.0</v>
      </c>
      <c r="H2585" s="65">
        <v>240.0</v>
      </c>
      <c r="I2585" s="66" t="s">
        <v>30</v>
      </c>
    </row>
    <row r="2586">
      <c r="A2586" s="41">
        <v>271.0</v>
      </c>
      <c r="B2586" s="42" t="s">
        <v>408</v>
      </c>
      <c r="C2586" s="58">
        <v>45819.0</v>
      </c>
      <c r="D2586" s="68" t="s">
        <v>15</v>
      </c>
      <c r="E2586" s="27" t="s">
        <v>10</v>
      </c>
      <c r="F2586" s="69">
        <v>1.0</v>
      </c>
      <c r="G2586" s="69">
        <v>120.0</v>
      </c>
      <c r="H2586" s="70">
        <v>120.0</v>
      </c>
      <c r="I2586" s="71" t="s">
        <v>16</v>
      </c>
    </row>
    <row r="2587">
      <c r="A2587" s="45">
        <v>271.0</v>
      </c>
      <c r="B2587" s="46" t="s">
        <v>408</v>
      </c>
      <c r="C2587" s="55">
        <v>45819.0</v>
      </c>
      <c r="D2587" s="63" t="s">
        <v>15</v>
      </c>
      <c r="E2587" s="25" t="s">
        <v>13</v>
      </c>
      <c r="F2587" s="64">
        <v>1.0</v>
      </c>
      <c r="G2587" s="64">
        <v>120.0</v>
      </c>
      <c r="H2587" s="65">
        <v>120.0</v>
      </c>
      <c r="I2587" s="66" t="s">
        <v>16</v>
      </c>
    </row>
    <row r="2588">
      <c r="A2588" s="41">
        <v>272.0</v>
      </c>
      <c r="B2588" s="42" t="s">
        <v>409</v>
      </c>
      <c r="C2588" s="58">
        <v>45819.0</v>
      </c>
      <c r="D2588" s="68" t="s">
        <v>42</v>
      </c>
      <c r="E2588" s="27" t="s">
        <v>12</v>
      </c>
      <c r="F2588" s="69">
        <v>0.5</v>
      </c>
      <c r="G2588" s="69">
        <v>120.0</v>
      </c>
      <c r="H2588" s="70">
        <v>60.0</v>
      </c>
      <c r="I2588" s="71" t="s">
        <v>30</v>
      </c>
    </row>
    <row r="2589">
      <c r="A2589" s="45">
        <v>272.0</v>
      </c>
      <c r="B2589" s="46" t="s">
        <v>409</v>
      </c>
      <c r="C2589" s="55">
        <v>45819.0</v>
      </c>
      <c r="D2589" s="63" t="s">
        <v>42</v>
      </c>
      <c r="E2589" s="25" t="s">
        <v>19</v>
      </c>
      <c r="F2589" s="64">
        <v>1.0</v>
      </c>
      <c r="G2589" s="64">
        <v>120.0</v>
      </c>
      <c r="H2589" s="65">
        <v>120.0</v>
      </c>
      <c r="I2589" s="66" t="s">
        <v>30</v>
      </c>
    </row>
    <row r="2590">
      <c r="A2590" s="41">
        <v>273.0</v>
      </c>
      <c r="B2590" s="42" t="s">
        <v>410</v>
      </c>
      <c r="C2590" s="58">
        <v>45819.0</v>
      </c>
      <c r="D2590" s="68" t="s">
        <v>23</v>
      </c>
      <c r="E2590" s="27" t="s">
        <v>10</v>
      </c>
      <c r="F2590" s="69">
        <v>1.0</v>
      </c>
      <c r="G2590" s="69">
        <v>100.0</v>
      </c>
      <c r="H2590" s="70">
        <v>100.0</v>
      </c>
      <c r="I2590" s="71" t="s">
        <v>16</v>
      </c>
    </row>
    <row r="2591">
      <c r="A2591" s="45">
        <v>273.0</v>
      </c>
      <c r="B2591" s="46" t="s">
        <v>410</v>
      </c>
      <c r="C2591" s="55">
        <v>45819.0</v>
      </c>
      <c r="D2591" s="63" t="s">
        <v>23</v>
      </c>
      <c r="E2591" s="25" t="s">
        <v>19</v>
      </c>
      <c r="F2591" s="64">
        <v>1.0</v>
      </c>
      <c r="G2591" s="64">
        <v>100.0</v>
      </c>
      <c r="H2591" s="65">
        <v>100.0</v>
      </c>
      <c r="I2591" s="66" t="s">
        <v>16</v>
      </c>
    </row>
    <row r="2592">
      <c r="A2592" s="41">
        <v>274.0</v>
      </c>
      <c r="B2592" s="42" t="s">
        <v>411</v>
      </c>
      <c r="C2592" s="58">
        <v>45819.0</v>
      </c>
      <c r="D2592" s="68" t="s">
        <v>55</v>
      </c>
      <c r="E2592" s="27" t="s">
        <v>10</v>
      </c>
      <c r="F2592" s="69">
        <v>1.0</v>
      </c>
      <c r="G2592" s="69">
        <v>120.0</v>
      </c>
      <c r="H2592" s="70">
        <v>120.0</v>
      </c>
      <c r="I2592" s="71" t="s">
        <v>30</v>
      </c>
    </row>
    <row r="2593">
      <c r="A2593" s="45">
        <v>275.0</v>
      </c>
      <c r="B2593" s="46" t="s">
        <v>412</v>
      </c>
      <c r="C2593" s="55">
        <v>45819.0</v>
      </c>
      <c r="D2593" s="63" t="s">
        <v>68</v>
      </c>
      <c r="E2593" s="25" t="s">
        <v>13</v>
      </c>
      <c r="F2593" s="64">
        <v>2.0</v>
      </c>
      <c r="G2593" s="64">
        <v>120.0</v>
      </c>
      <c r="H2593" s="65">
        <v>240.0</v>
      </c>
      <c r="I2593" s="66" t="s">
        <v>16</v>
      </c>
    </row>
    <row r="2594">
      <c r="A2594" s="41">
        <v>276.0</v>
      </c>
      <c r="B2594" s="42" t="s">
        <v>412</v>
      </c>
      <c r="C2594" s="58">
        <v>45819.0</v>
      </c>
      <c r="D2594" s="68" t="s">
        <v>36</v>
      </c>
      <c r="E2594" s="27" t="s">
        <v>10</v>
      </c>
      <c r="F2594" s="69">
        <v>3.5</v>
      </c>
      <c r="G2594" s="69">
        <v>100.0</v>
      </c>
      <c r="H2594" s="70">
        <f>F2594*G2594</f>
        <v>350</v>
      </c>
      <c r="I2594" s="71" t="s">
        <v>16</v>
      </c>
    </row>
    <row r="2595">
      <c r="A2595" s="45">
        <v>277.0</v>
      </c>
      <c r="B2595" s="46" t="s">
        <v>413</v>
      </c>
      <c r="C2595" s="55">
        <v>45819.0</v>
      </c>
      <c r="D2595" s="63" t="s">
        <v>31</v>
      </c>
      <c r="E2595" s="25" t="s">
        <v>10</v>
      </c>
      <c r="F2595" s="64">
        <v>1.0</v>
      </c>
      <c r="G2595" s="64">
        <v>120.0</v>
      </c>
      <c r="H2595" s="65">
        <v>120.0</v>
      </c>
      <c r="I2595" s="66" t="s">
        <v>11</v>
      </c>
    </row>
    <row r="2596">
      <c r="A2596" s="41">
        <v>277.0</v>
      </c>
      <c r="B2596" s="42" t="s">
        <v>413</v>
      </c>
      <c r="C2596" s="58">
        <v>45819.0</v>
      </c>
      <c r="D2596" s="68" t="s">
        <v>31</v>
      </c>
      <c r="E2596" s="27" t="s">
        <v>19</v>
      </c>
      <c r="F2596" s="69">
        <v>4.0</v>
      </c>
      <c r="G2596" s="69">
        <v>120.0</v>
      </c>
      <c r="H2596" s="70">
        <v>480.0</v>
      </c>
      <c r="I2596" s="71" t="s">
        <v>11</v>
      </c>
    </row>
    <row r="2597">
      <c r="A2597" s="45">
        <v>278.0</v>
      </c>
      <c r="B2597" s="46" t="s">
        <v>413</v>
      </c>
      <c r="C2597" s="55">
        <v>45819.0</v>
      </c>
      <c r="D2597" s="63" t="s">
        <v>49</v>
      </c>
      <c r="E2597" s="25" t="s">
        <v>13</v>
      </c>
      <c r="F2597" s="64">
        <v>1.0</v>
      </c>
      <c r="G2597" s="64">
        <v>120.0</v>
      </c>
      <c r="H2597" s="65">
        <v>120.0</v>
      </c>
      <c r="I2597" s="66" t="s">
        <v>11</v>
      </c>
    </row>
    <row r="2598">
      <c r="A2598" s="41">
        <v>279.0</v>
      </c>
      <c r="B2598" s="42" t="s">
        <v>413</v>
      </c>
      <c r="C2598" s="58">
        <v>45819.0</v>
      </c>
      <c r="D2598" s="68" t="s">
        <v>47</v>
      </c>
      <c r="E2598" s="27" t="s">
        <v>13</v>
      </c>
      <c r="F2598" s="69">
        <v>1.0</v>
      </c>
      <c r="G2598" s="69">
        <v>120.0</v>
      </c>
      <c r="H2598" s="70">
        <v>120.0</v>
      </c>
      <c r="I2598" s="71" t="s">
        <v>11</v>
      </c>
    </row>
    <row r="2599">
      <c r="A2599" s="45">
        <v>280.0</v>
      </c>
      <c r="B2599" s="46" t="s">
        <v>414</v>
      </c>
      <c r="C2599" s="55">
        <v>45821.0</v>
      </c>
      <c r="D2599" s="63" t="s">
        <v>43</v>
      </c>
      <c r="E2599" s="25" t="s">
        <v>10</v>
      </c>
      <c r="F2599" s="64">
        <v>2.0</v>
      </c>
      <c r="G2599" s="64">
        <v>120.0</v>
      </c>
      <c r="H2599" s="65">
        <v>240.0</v>
      </c>
      <c r="I2599" s="66" t="s">
        <v>30</v>
      </c>
    </row>
    <row r="2600">
      <c r="A2600" s="41">
        <v>281.0</v>
      </c>
      <c r="B2600" s="42" t="s">
        <v>415</v>
      </c>
      <c r="C2600" s="58">
        <v>45821.0</v>
      </c>
      <c r="D2600" s="68" t="s">
        <v>9</v>
      </c>
      <c r="E2600" s="27" t="s">
        <v>10</v>
      </c>
      <c r="F2600" s="69">
        <v>1.0</v>
      </c>
      <c r="G2600" s="69">
        <v>120.0</v>
      </c>
      <c r="H2600" s="70">
        <v>120.0</v>
      </c>
      <c r="I2600" s="71" t="s">
        <v>11</v>
      </c>
    </row>
    <row r="2601">
      <c r="A2601" s="45">
        <v>281.0</v>
      </c>
      <c r="B2601" s="46" t="s">
        <v>415</v>
      </c>
      <c r="C2601" s="55">
        <v>45821.0</v>
      </c>
      <c r="D2601" s="63" t="s">
        <v>9</v>
      </c>
      <c r="E2601" s="25" t="s">
        <v>19</v>
      </c>
      <c r="F2601" s="64">
        <v>1.0</v>
      </c>
      <c r="G2601" s="64">
        <v>120.0</v>
      </c>
      <c r="H2601" s="65">
        <v>120.0</v>
      </c>
      <c r="I2601" s="66" t="s">
        <v>11</v>
      </c>
    </row>
    <row r="2602">
      <c r="A2602" s="41">
        <v>281.0</v>
      </c>
      <c r="B2602" s="42" t="s">
        <v>415</v>
      </c>
      <c r="C2602" s="58">
        <v>45821.0</v>
      </c>
      <c r="D2602" s="68" t="s">
        <v>9</v>
      </c>
      <c r="E2602" s="27" t="s">
        <v>13</v>
      </c>
      <c r="F2602" s="69">
        <v>1.0</v>
      </c>
      <c r="G2602" s="69">
        <v>120.0</v>
      </c>
      <c r="H2602" s="70">
        <v>120.0</v>
      </c>
      <c r="I2602" s="71" t="s">
        <v>11</v>
      </c>
    </row>
    <row r="2603">
      <c r="A2603" s="45">
        <v>283.0</v>
      </c>
      <c r="B2603" s="46" t="s">
        <v>416</v>
      </c>
      <c r="C2603" s="55">
        <v>45821.0</v>
      </c>
      <c r="D2603" s="63" t="s">
        <v>42</v>
      </c>
      <c r="E2603" s="25" t="s">
        <v>19</v>
      </c>
      <c r="F2603" s="64">
        <v>1.0</v>
      </c>
      <c r="G2603" s="64">
        <v>120.0</v>
      </c>
      <c r="H2603" s="65">
        <v>120.0</v>
      </c>
      <c r="I2603" s="66" t="s">
        <v>30</v>
      </c>
    </row>
    <row r="2604">
      <c r="A2604" s="41">
        <v>284.0</v>
      </c>
      <c r="B2604" s="42" t="s">
        <v>417</v>
      </c>
      <c r="C2604" s="58">
        <v>45821.0</v>
      </c>
      <c r="D2604" s="68" t="s">
        <v>57</v>
      </c>
      <c r="E2604" s="27" t="s">
        <v>19</v>
      </c>
      <c r="F2604" s="69">
        <v>5.0</v>
      </c>
      <c r="G2604" s="69">
        <v>120.0</v>
      </c>
      <c r="H2604" s="70">
        <v>600.0</v>
      </c>
      <c r="I2604" s="71" t="s">
        <v>16</v>
      </c>
    </row>
    <row r="2605">
      <c r="A2605" s="45">
        <v>285.0</v>
      </c>
      <c r="B2605" s="46" t="s">
        <v>418</v>
      </c>
      <c r="C2605" s="55">
        <v>45821.0</v>
      </c>
      <c r="D2605" s="63" t="s">
        <v>14</v>
      </c>
      <c r="E2605" s="25" t="s">
        <v>10</v>
      </c>
      <c r="F2605" s="64">
        <v>0.5</v>
      </c>
      <c r="G2605" s="64">
        <v>120.0</v>
      </c>
      <c r="H2605" s="65">
        <v>60.0</v>
      </c>
      <c r="I2605" s="66" t="s">
        <v>11</v>
      </c>
    </row>
    <row r="2606">
      <c r="A2606" s="41">
        <v>285.0</v>
      </c>
      <c r="B2606" s="42" t="s">
        <v>418</v>
      </c>
      <c r="C2606" s="58">
        <v>45821.0</v>
      </c>
      <c r="D2606" s="68" t="s">
        <v>14</v>
      </c>
      <c r="E2606" s="27" t="s">
        <v>19</v>
      </c>
      <c r="F2606" s="69">
        <v>0.5</v>
      </c>
      <c r="G2606" s="69">
        <v>120.0</v>
      </c>
      <c r="H2606" s="70">
        <v>60.0</v>
      </c>
      <c r="I2606" s="71" t="s">
        <v>11</v>
      </c>
    </row>
    <row r="2607">
      <c r="A2607" s="45">
        <v>285.0</v>
      </c>
      <c r="B2607" s="46" t="s">
        <v>418</v>
      </c>
      <c r="C2607" s="55">
        <v>45821.0</v>
      </c>
      <c r="D2607" s="63" t="s">
        <v>14</v>
      </c>
      <c r="E2607" s="25" t="s">
        <v>13</v>
      </c>
      <c r="F2607" s="64">
        <v>0.5</v>
      </c>
      <c r="G2607" s="64">
        <v>120.0</v>
      </c>
      <c r="H2607" s="65">
        <v>60.0</v>
      </c>
      <c r="I2607" s="66" t="s">
        <v>11</v>
      </c>
    </row>
    <row r="2608">
      <c r="A2608" s="41">
        <v>286.0</v>
      </c>
      <c r="B2608" s="42" t="s">
        <v>419</v>
      </c>
      <c r="C2608" s="58">
        <v>45821.0</v>
      </c>
      <c r="D2608" s="68" t="s">
        <v>47</v>
      </c>
      <c r="E2608" s="27" t="s">
        <v>13</v>
      </c>
      <c r="F2608" s="69">
        <v>1.0</v>
      </c>
      <c r="G2608" s="69">
        <v>120.0</v>
      </c>
      <c r="H2608" s="70">
        <v>120.0</v>
      </c>
      <c r="I2608" s="71" t="s">
        <v>11</v>
      </c>
    </row>
    <row r="2609">
      <c r="A2609" s="45">
        <v>286.0</v>
      </c>
      <c r="B2609" s="46" t="s">
        <v>419</v>
      </c>
      <c r="C2609" s="55">
        <v>45821.0</v>
      </c>
      <c r="D2609" s="63" t="s">
        <v>47</v>
      </c>
      <c r="E2609" s="25" t="s">
        <v>420</v>
      </c>
      <c r="F2609" s="64">
        <v>1.0</v>
      </c>
      <c r="G2609" s="64">
        <v>140.0</v>
      </c>
      <c r="H2609" s="65">
        <v>140.0</v>
      </c>
      <c r="I2609" s="66" t="s">
        <v>11</v>
      </c>
    </row>
    <row r="2610">
      <c r="A2610" s="41">
        <v>287.0</v>
      </c>
      <c r="B2610" s="42" t="s">
        <v>419</v>
      </c>
      <c r="C2610" s="58">
        <v>45821.0</v>
      </c>
      <c r="D2610" s="68" t="s">
        <v>31</v>
      </c>
      <c r="E2610" s="27" t="s">
        <v>19</v>
      </c>
      <c r="F2610" s="69">
        <v>2.0</v>
      </c>
      <c r="G2610" s="69">
        <v>120.0</v>
      </c>
      <c r="H2610" s="70">
        <v>240.0</v>
      </c>
      <c r="I2610" s="71" t="s">
        <v>11</v>
      </c>
    </row>
    <row r="2611">
      <c r="A2611" s="45">
        <v>282.0</v>
      </c>
      <c r="B2611" s="46" t="s">
        <v>421</v>
      </c>
      <c r="C2611" s="55">
        <v>45822.0</v>
      </c>
      <c r="D2611" s="63" t="s">
        <v>23</v>
      </c>
      <c r="E2611" s="25" t="s">
        <v>10</v>
      </c>
      <c r="F2611" s="64">
        <v>1.0</v>
      </c>
      <c r="G2611" s="64">
        <v>100.0</v>
      </c>
      <c r="H2611" s="65">
        <v>100.0</v>
      </c>
      <c r="I2611" s="66" t="s">
        <v>16</v>
      </c>
    </row>
    <row r="2612">
      <c r="A2612" s="41">
        <v>282.0</v>
      </c>
      <c r="B2612" s="42" t="s">
        <v>421</v>
      </c>
      <c r="C2612" s="58">
        <v>45822.0</v>
      </c>
      <c r="D2612" s="68" t="s">
        <v>23</v>
      </c>
      <c r="E2612" s="27" t="s">
        <v>12</v>
      </c>
      <c r="F2612" s="69">
        <v>1.0</v>
      </c>
      <c r="G2612" s="69">
        <v>100.0</v>
      </c>
      <c r="H2612" s="70">
        <v>100.0</v>
      </c>
      <c r="I2612" s="71" t="s">
        <v>16</v>
      </c>
    </row>
    <row r="2613">
      <c r="A2613" s="45">
        <v>282.0</v>
      </c>
      <c r="B2613" s="46" t="s">
        <v>421</v>
      </c>
      <c r="C2613" s="55">
        <v>45822.0</v>
      </c>
      <c r="D2613" s="63" t="s">
        <v>23</v>
      </c>
      <c r="E2613" s="25" t="s">
        <v>19</v>
      </c>
      <c r="F2613" s="64">
        <v>1.0</v>
      </c>
      <c r="G2613" s="64">
        <v>100.0</v>
      </c>
      <c r="H2613" s="65">
        <v>100.0</v>
      </c>
      <c r="I2613" s="66" t="s">
        <v>16</v>
      </c>
    </row>
    <row r="2614">
      <c r="A2614" s="41">
        <v>288.0</v>
      </c>
      <c r="B2614" s="42" t="s">
        <v>422</v>
      </c>
      <c r="C2614" s="58">
        <v>45822.0</v>
      </c>
      <c r="D2614" s="68" t="s">
        <v>25</v>
      </c>
      <c r="E2614" s="27" t="s">
        <v>10</v>
      </c>
      <c r="F2614" s="69">
        <v>0.5</v>
      </c>
      <c r="G2614" s="69">
        <v>120.0</v>
      </c>
      <c r="H2614" s="70">
        <v>60.0</v>
      </c>
      <c r="I2614" s="71" t="s">
        <v>30</v>
      </c>
    </row>
    <row r="2615">
      <c r="A2615" s="45">
        <v>288.0</v>
      </c>
      <c r="B2615" s="46" t="s">
        <v>422</v>
      </c>
      <c r="C2615" s="55">
        <v>45822.0</v>
      </c>
      <c r="D2615" s="63" t="s">
        <v>25</v>
      </c>
      <c r="E2615" s="25" t="s">
        <v>13</v>
      </c>
      <c r="F2615" s="64">
        <v>1.0</v>
      </c>
      <c r="G2615" s="64">
        <v>120.0</v>
      </c>
      <c r="H2615" s="65">
        <v>120.0</v>
      </c>
      <c r="I2615" s="66" t="s">
        <v>30</v>
      </c>
    </row>
    <row r="2616">
      <c r="A2616" s="41">
        <v>289.0</v>
      </c>
      <c r="B2616" s="42" t="s">
        <v>423</v>
      </c>
      <c r="C2616" s="58">
        <v>45822.0</v>
      </c>
      <c r="D2616" s="68" t="s">
        <v>27</v>
      </c>
      <c r="E2616" s="27" t="s">
        <v>19</v>
      </c>
      <c r="F2616" s="69">
        <v>1.0</v>
      </c>
      <c r="G2616" s="69">
        <v>120.0</v>
      </c>
      <c r="H2616" s="70">
        <v>120.0</v>
      </c>
      <c r="I2616" s="71" t="s">
        <v>16</v>
      </c>
    </row>
    <row r="2617">
      <c r="A2617" s="45">
        <v>289.0</v>
      </c>
      <c r="B2617" s="46" t="s">
        <v>423</v>
      </c>
      <c r="C2617" s="55">
        <v>45822.0</v>
      </c>
      <c r="D2617" s="63" t="s">
        <v>27</v>
      </c>
      <c r="E2617" s="25" t="s">
        <v>13</v>
      </c>
      <c r="F2617" s="64">
        <v>1.0</v>
      </c>
      <c r="G2617" s="64">
        <v>120.0</v>
      </c>
      <c r="H2617" s="65">
        <v>120.0</v>
      </c>
      <c r="I2617" s="66" t="s">
        <v>16</v>
      </c>
    </row>
    <row r="2618">
      <c r="A2618" s="41">
        <v>289.0</v>
      </c>
      <c r="B2618" s="42" t="s">
        <v>423</v>
      </c>
      <c r="C2618" s="58">
        <v>45822.0</v>
      </c>
      <c r="D2618" s="68" t="s">
        <v>27</v>
      </c>
      <c r="E2618" s="27" t="s">
        <v>420</v>
      </c>
      <c r="F2618" s="69">
        <v>1.0</v>
      </c>
      <c r="G2618" s="69">
        <v>140.0</v>
      </c>
      <c r="H2618" s="70">
        <v>140.0</v>
      </c>
      <c r="I2618" s="71" t="s">
        <v>16</v>
      </c>
    </row>
    <row r="2619">
      <c r="A2619" s="45">
        <v>290.0</v>
      </c>
      <c r="B2619" s="46" t="s">
        <v>424</v>
      </c>
      <c r="C2619" s="55">
        <v>45822.0</v>
      </c>
      <c r="D2619" s="63" t="s">
        <v>42</v>
      </c>
      <c r="E2619" s="25" t="s">
        <v>19</v>
      </c>
      <c r="F2619" s="64">
        <v>0.5</v>
      </c>
      <c r="G2619" s="64">
        <v>120.0</v>
      </c>
      <c r="H2619" s="65">
        <v>60.0</v>
      </c>
      <c r="I2619" s="66" t="s">
        <v>30</v>
      </c>
    </row>
    <row r="2620">
      <c r="A2620" s="41">
        <v>291.0</v>
      </c>
      <c r="B2620" s="42" t="s">
        <v>425</v>
      </c>
      <c r="C2620" s="58">
        <v>45822.0</v>
      </c>
      <c r="D2620" s="68" t="s">
        <v>15</v>
      </c>
      <c r="E2620" s="27" t="s">
        <v>10</v>
      </c>
      <c r="F2620" s="69">
        <v>1.0</v>
      </c>
      <c r="G2620" s="69">
        <v>120.0</v>
      </c>
      <c r="H2620" s="70">
        <v>120.0</v>
      </c>
      <c r="I2620" s="71" t="s">
        <v>16</v>
      </c>
    </row>
    <row r="2621">
      <c r="A2621" s="45">
        <v>292.0</v>
      </c>
      <c r="B2621" s="46" t="s">
        <v>426</v>
      </c>
      <c r="C2621" s="55">
        <v>45822.0</v>
      </c>
      <c r="D2621" s="63" t="s">
        <v>21</v>
      </c>
      <c r="E2621" s="25" t="s">
        <v>13</v>
      </c>
      <c r="F2621" s="64">
        <v>2.0</v>
      </c>
      <c r="G2621" s="64">
        <v>120.0</v>
      </c>
      <c r="H2621" s="65">
        <v>240.0</v>
      </c>
      <c r="I2621" s="66" t="s">
        <v>11</v>
      </c>
    </row>
    <row r="2622">
      <c r="A2622" s="41">
        <v>293.0</v>
      </c>
      <c r="B2622" s="42" t="s">
        <v>427</v>
      </c>
      <c r="C2622" s="58">
        <v>45822.0</v>
      </c>
      <c r="D2622" s="68" t="s">
        <v>39</v>
      </c>
      <c r="E2622" s="27" t="s">
        <v>10</v>
      </c>
      <c r="F2622" s="69">
        <v>1.0</v>
      </c>
      <c r="G2622" s="69">
        <v>120.0</v>
      </c>
      <c r="H2622" s="70">
        <v>120.0</v>
      </c>
      <c r="I2622" s="71" t="s">
        <v>16</v>
      </c>
    </row>
    <row r="2623">
      <c r="A2623" s="45">
        <v>293.0</v>
      </c>
      <c r="B2623" s="46" t="s">
        <v>427</v>
      </c>
      <c r="C2623" s="55">
        <v>45822.0</v>
      </c>
      <c r="D2623" s="63" t="s">
        <v>39</v>
      </c>
      <c r="E2623" s="25" t="s">
        <v>12</v>
      </c>
      <c r="F2623" s="64">
        <v>1.0</v>
      </c>
      <c r="G2623" s="64">
        <v>120.0</v>
      </c>
      <c r="H2623" s="65">
        <v>120.0</v>
      </c>
      <c r="I2623" s="66" t="s">
        <v>16</v>
      </c>
    </row>
    <row r="2624">
      <c r="A2624" s="41">
        <v>293.0</v>
      </c>
      <c r="B2624" s="42" t="s">
        <v>427</v>
      </c>
      <c r="C2624" s="58">
        <v>45822.0</v>
      </c>
      <c r="D2624" s="68" t="s">
        <v>39</v>
      </c>
      <c r="E2624" s="27" t="s">
        <v>13</v>
      </c>
      <c r="F2624" s="69">
        <v>2.0</v>
      </c>
      <c r="G2624" s="69">
        <v>120.0</v>
      </c>
      <c r="H2624" s="70">
        <v>240.0</v>
      </c>
      <c r="I2624" s="71" t="s">
        <v>16</v>
      </c>
    </row>
    <row r="2625">
      <c r="A2625" s="45">
        <v>295.0</v>
      </c>
      <c r="B2625" s="46" t="s">
        <v>428</v>
      </c>
      <c r="C2625" s="55">
        <v>45822.0</v>
      </c>
      <c r="D2625" s="63" t="s">
        <v>72</v>
      </c>
      <c r="E2625" s="25" t="s">
        <v>12</v>
      </c>
      <c r="F2625" s="64">
        <v>0.5</v>
      </c>
      <c r="G2625" s="64">
        <v>120.0</v>
      </c>
      <c r="H2625" s="65">
        <v>60.0</v>
      </c>
      <c r="I2625" s="66" t="s">
        <v>30</v>
      </c>
    </row>
    <row r="2626">
      <c r="A2626" s="41">
        <v>295.0</v>
      </c>
      <c r="B2626" s="42" t="s">
        <v>428</v>
      </c>
      <c r="C2626" s="58">
        <v>45822.0</v>
      </c>
      <c r="D2626" s="68" t="s">
        <v>72</v>
      </c>
      <c r="E2626" s="27" t="s">
        <v>420</v>
      </c>
      <c r="F2626" s="69">
        <v>0.5</v>
      </c>
      <c r="G2626" s="69">
        <v>140.0</v>
      </c>
      <c r="H2626" s="70">
        <v>70.0</v>
      </c>
      <c r="I2626" s="71" t="s">
        <v>30</v>
      </c>
    </row>
    <row r="2627">
      <c r="A2627" s="45">
        <v>295.0</v>
      </c>
      <c r="B2627" s="46" t="s">
        <v>428</v>
      </c>
      <c r="C2627" s="55">
        <v>45822.0</v>
      </c>
      <c r="D2627" s="63" t="s">
        <v>72</v>
      </c>
      <c r="E2627" s="25" t="s">
        <v>65</v>
      </c>
      <c r="F2627" s="64">
        <v>1.0</v>
      </c>
      <c r="G2627" s="64">
        <v>200.0</v>
      </c>
      <c r="H2627" s="65">
        <v>200.0</v>
      </c>
      <c r="I2627" s="66" t="s">
        <v>30</v>
      </c>
    </row>
    <row r="2628">
      <c r="A2628" s="41">
        <v>296.0</v>
      </c>
      <c r="B2628" s="42" t="s">
        <v>429</v>
      </c>
      <c r="C2628" s="58">
        <v>45822.0</v>
      </c>
      <c r="D2628" s="68" t="s">
        <v>55</v>
      </c>
      <c r="E2628" s="27" t="s">
        <v>12</v>
      </c>
      <c r="F2628" s="69">
        <v>1.0</v>
      </c>
      <c r="G2628" s="69">
        <v>120.0</v>
      </c>
      <c r="H2628" s="70">
        <v>120.0</v>
      </c>
      <c r="I2628" s="71" t="s">
        <v>30</v>
      </c>
    </row>
    <row r="2629">
      <c r="A2629" s="45">
        <v>296.0</v>
      </c>
      <c r="B2629" s="46" t="s">
        <v>429</v>
      </c>
      <c r="C2629" s="55">
        <v>45822.0</v>
      </c>
      <c r="D2629" s="63" t="s">
        <v>55</v>
      </c>
      <c r="E2629" s="25" t="s">
        <v>19</v>
      </c>
      <c r="F2629" s="64">
        <v>1.0</v>
      </c>
      <c r="G2629" s="64">
        <v>120.0</v>
      </c>
      <c r="H2629" s="65">
        <v>120.0</v>
      </c>
      <c r="I2629" s="66" t="s">
        <v>30</v>
      </c>
    </row>
    <row r="2630">
      <c r="A2630" s="41">
        <v>297.0</v>
      </c>
      <c r="B2630" s="42" t="s">
        <v>430</v>
      </c>
      <c r="C2630" s="58">
        <v>45823.0</v>
      </c>
      <c r="D2630" s="68" t="s">
        <v>407</v>
      </c>
      <c r="E2630" s="27" t="s">
        <v>10</v>
      </c>
      <c r="F2630" s="69">
        <v>2.0</v>
      </c>
      <c r="G2630" s="69">
        <v>120.0</v>
      </c>
      <c r="H2630" s="70">
        <v>240.0</v>
      </c>
      <c r="I2630" s="71" t="s">
        <v>30</v>
      </c>
    </row>
    <row r="2631">
      <c r="A2631" s="45">
        <v>298.0</v>
      </c>
      <c r="B2631" s="46" t="s">
        <v>431</v>
      </c>
      <c r="C2631" s="55">
        <v>45823.0</v>
      </c>
      <c r="D2631" s="63" t="s">
        <v>57</v>
      </c>
      <c r="E2631" s="25" t="s">
        <v>19</v>
      </c>
      <c r="F2631" s="64">
        <v>5.0</v>
      </c>
      <c r="G2631" s="64">
        <v>120.0</v>
      </c>
      <c r="H2631" s="65">
        <v>600.0</v>
      </c>
      <c r="I2631" s="66" t="s">
        <v>16</v>
      </c>
    </row>
    <row r="2632">
      <c r="A2632" s="41">
        <v>299.0</v>
      </c>
      <c r="B2632" s="42" t="s">
        <v>432</v>
      </c>
      <c r="C2632" s="58">
        <v>45823.0</v>
      </c>
      <c r="D2632" s="68" t="s">
        <v>31</v>
      </c>
      <c r="E2632" s="27" t="s">
        <v>10</v>
      </c>
      <c r="F2632" s="69">
        <v>1.0</v>
      </c>
      <c r="G2632" s="69">
        <v>120.0</v>
      </c>
      <c r="H2632" s="70">
        <v>120.0</v>
      </c>
      <c r="I2632" s="71" t="s">
        <v>11</v>
      </c>
    </row>
    <row r="2633">
      <c r="A2633" s="45">
        <v>299.0</v>
      </c>
      <c r="B2633" s="46" t="s">
        <v>432</v>
      </c>
      <c r="C2633" s="55">
        <v>45823.0</v>
      </c>
      <c r="D2633" s="63" t="s">
        <v>31</v>
      </c>
      <c r="E2633" s="25" t="s">
        <v>12</v>
      </c>
      <c r="F2633" s="64">
        <v>1.0</v>
      </c>
      <c r="G2633" s="64">
        <v>120.0</v>
      </c>
      <c r="H2633" s="65">
        <v>120.0</v>
      </c>
      <c r="I2633" s="66" t="s">
        <v>11</v>
      </c>
    </row>
    <row r="2634">
      <c r="A2634" s="41">
        <v>299.0</v>
      </c>
      <c r="B2634" s="42" t="s">
        <v>432</v>
      </c>
      <c r="C2634" s="58">
        <v>45823.0</v>
      </c>
      <c r="D2634" s="68" t="s">
        <v>31</v>
      </c>
      <c r="E2634" s="27" t="s">
        <v>19</v>
      </c>
      <c r="F2634" s="69">
        <v>4.0</v>
      </c>
      <c r="G2634" s="69">
        <v>120.0</v>
      </c>
      <c r="H2634" s="70">
        <v>480.0</v>
      </c>
      <c r="I2634" s="71" t="s">
        <v>11</v>
      </c>
    </row>
    <row r="2635">
      <c r="A2635" s="45">
        <v>300.0</v>
      </c>
      <c r="B2635" s="46" t="s">
        <v>432</v>
      </c>
      <c r="C2635" s="55">
        <v>45823.0</v>
      </c>
      <c r="D2635" s="63" t="s">
        <v>39</v>
      </c>
      <c r="E2635" s="25" t="s">
        <v>10</v>
      </c>
      <c r="F2635" s="64">
        <v>2.0</v>
      </c>
      <c r="G2635" s="64">
        <v>120.0</v>
      </c>
      <c r="H2635" s="65">
        <v>240.0</v>
      </c>
      <c r="I2635" s="66" t="s">
        <v>16</v>
      </c>
    </row>
    <row r="2636">
      <c r="A2636" s="41">
        <v>300.0</v>
      </c>
      <c r="B2636" s="42" t="s">
        <v>432</v>
      </c>
      <c r="C2636" s="58">
        <v>45823.0</v>
      </c>
      <c r="D2636" s="68" t="s">
        <v>39</v>
      </c>
      <c r="E2636" s="27" t="s">
        <v>12</v>
      </c>
      <c r="F2636" s="69">
        <v>2.0</v>
      </c>
      <c r="G2636" s="69">
        <v>120.0</v>
      </c>
      <c r="H2636" s="70">
        <v>240.0</v>
      </c>
      <c r="I2636" s="71" t="s">
        <v>16</v>
      </c>
    </row>
    <row r="2637">
      <c r="A2637" s="45">
        <v>300.0</v>
      </c>
      <c r="B2637" s="46" t="s">
        <v>432</v>
      </c>
      <c r="C2637" s="55">
        <v>45823.0</v>
      </c>
      <c r="D2637" s="63" t="s">
        <v>39</v>
      </c>
      <c r="E2637" s="25" t="s">
        <v>13</v>
      </c>
      <c r="F2637" s="64">
        <v>2.0</v>
      </c>
      <c r="G2637" s="64">
        <v>120.0</v>
      </c>
      <c r="H2637" s="65">
        <v>240.0</v>
      </c>
      <c r="I2637" s="66" t="s">
        <v>16</v>
      </c>
    </row>
    <row r="2638">
      <c r="A2638" s="41">
        <v>301.0</v>
      </c>
      <c r="B2638" s="42" t="s">
        <v>433</v>
      </c>
      <c r="C2638" s="58">
        <v>45823.0</v>
      </c>
      <c r="D2638" s="68" t="s">
        <v>45</v>
      </c>
      <c r="E2638" s="27" t="s">
        <v>13</v>
      </c>
      <c r="F2638" s="69">
        <v>1.0</v>
      </c>
      <c r="G2638" s="69">
        <v>120.0</v>
      </c>
      <c r="H2638" s="70">
        <v>120.0</v>
      </c>
      <c r="I2638" s="71" t="s">
        <v>11</v>
      </c>
    </row>
    <row r="2639">
      <c r="A2639" s="45">
        <v>302.0</v>
      </c>
      <c r="B2639" s="46" t="s">
        <v>433</v>
      </c>
      <c r="C2639" s="55">
        <v>45823.0</v>
      </c>
      <c r="D2639" s="63" t="s">
        <v>47</v>
      </c>
      <c r="E2639" s="25" t="s">
        <v>13</v>
      </c>
      <c r="F2639" s="64">
        <v>1.0</v>
      </c>
      <c r="G2639" s="64">
        <v>120.0</v>
      </c>
      <c r="H2639" s="65">
        <v>120.0</v>
      </c>
      <c r="I2639" s="66" t="s">
        <v>11</v>
      </c>
    </row>
    <row r="2640">
      <c r="A2640" s="41">
        <v>302.0</v>
      </c>
      <c r="B2640" s="42" t="s">
        <v>434</v>
      </c>
      <c r="C2640" s="58">
        <v>45823.0</v>
      </c>
      <c r="D2640" s="68" t="s">
        <v>47</v>
      </c>
      <c r="E2640" s="27" t="s">
        <v>32</v>
      </c>
      <c r="F2640" s="69">
        <v>1.0</v>
      </c>
      <c r="G2640" s="69">
        <v>140.0</v>
      </c>
      <c r="H2640" s="70">
        <v>140.0</v>
      </c>
      <c r="I2640" s="71" t="s">
        <v>11</v>
      </c>
    </row>
    <row r="2641">
      <c r="A2641" s="45">
        <v>302.0</v>
      </c>
      <c r="B2641" s="46" t="s">
        <v>434</v>
      </c>
      <c r="C2641" s="55">
        <v>45823.0</v>
      </c>
      <c r="D2641" s="63" t="s">
        <v>47</v>
      </c>
      <c r="E2641" s="25" t="s">
        <v>420</v>
      </c>
      <c r="F2641" s="64">
        <v>1.0</v>
      </c>
      <c r="G2641" s="64">
        <v>140.0</v>
      </c>
      <c r="H2641" s="65">
        <v>140.0</v>
      </c>
      <c r="I2641" s="66" t="s">
        <v>11</v>
      </c>
    </row>
    <row r="2642">
      <c r="A2642" s="41">
        <v>301.0</v>
      </c>
      <c r="B2642" s="42" t="s">
        <v>434</v>
      </c>
      <c r="C2642" s="58">
        <v>45823.0</v>
      </c>
      <c r="D2642" s="68" t="s">
        <v>45</v>
      </c>
      <c r="E2642" s="27" t="s">
        <v>32</v>
      </c>
      <c r="F2642" s="69">
        <v>1.0</v>
      </c>
      <c r="G2642" s="69">
        <v>140.0</v>
      </c>
      <c r="H2642" s="70">
        <v>140.0</v>
      </c>
      <c r="I2642" s="71" t="s">
        <v>11</v>
      </c>
    </row>
    <row r="2643">
      <c r="A2643" s="45">
        <v>303.0</v>
      </c>
      <c r="B2643" s="46" t="s">
        <v>434</v>
      </c>
      <c r="C2643" s="55">
        <v>45823.0</v>
      </c>
      <c r="D2643" s="63" t="s">
        <v>49</v>
      </c>
      <c r="E2643" s="25" t="s">
        <v>32</v>
      </c>
      <c r="F2643" s="64">
        <v>1.0</v>
      </c>
      <c r="G2643" s="64">
        <v>140.0</v>
      </c>
      <c r="H2643" s="65">
        <v>140.0</v>
      </c>
      <c r="I2643" s="66" t="s">
        <v>11</v>
      </c>
    </row>
    <row r="2644">
      <c r="A2644" s="41">
        <v>303.0</v>
      </c>
      <c r="B2644" s="42" t="s">
        <v>434</v>
      </c>
      <c r="C2644" s="58">
        <v>45823.0</v>
      </c>
      <c r="D2644" s="68" t="s">
        <v>49</v>
      </c>
      <c r="E2644" s="27" t="s">
        <v>420</v>
      </c>
      <c r="F2644" s="69">
        <v>1.0</v>
      </c>
      <c r="G2644" s="69">
        <v>140.0</v>
      </c>
      <c r="H2644" s="70">
        <v>140.0</v>
      </c>
      <c r="I2644" s="71" t="s">
        <v>11</v>
      </c>
    </row>
    <row r="2645">
      <c r="A2645" s="45">
        <v>334.0</v>
      </c>
      <c r="B2645" s="46" t="s">
        <v>435</v>
      </c>
      <c r="C2645" s="55">
        <v>45823.0</v>
      </c>
      <c r="D2645" s="63" t="s">
        <v>36</v>
      </c>
      <c r="E2645" s="25" t="s">
        <v>12</v>
      </c>
      <c r="F2645" s="64">
        <v>4.0</v>
      </c>
      <c r="G2645" s="64">
        <v>120.0</v>
      </c>
      <c r="H2645" s="65">
        <v>480.0</v>
      </c>
      <c r="I2645" s="66" t="s">
        <v>16</v>
      </c>
    </row>
    <row r="2646">
      <c r="A2646" s="41">
        <v>304.0</v>
      </c>
      <c r="B2646" s="42" t="s">
        <v>436</v>
      </c>
      <c r="C2646" s="58">
        <v>45825.0</v>
      </c>
      <c r="D2646" s="68" t="s">
        <v>41</v>
      </c>
      <c r="E2646" s="27" t="s">
        <v>10</v>
      </c>
      <c r="F2646" s="69">
        <v>1.0</v>
      </c>
      <c r="G2646" s="69">
        <v>120.0</v>
      </c>
      <c r="H2646" s="70">
        <v>120.0</v>
      </c>
      <c r="I2646" s="71" t="s">
        <v>30</v>
      </c>
    </row>
    <row r="2647">
      <c r="A2647" s="45">
        <v>305.0</v>
      </c>
      <c r="B2647" s="46" t="s">
        <v>437</v>
      </c>
      <c r="C2647" s="55">
        <v>45825.0</v>
      </c>
      <c r="D2647" s="63" t="s">
        <v>25</v>
      </c>
      <c r="E2647" s="25" t="s">
        <v>12</v>
      </c>
      <c r="F2647" s="64">
        <v>0.5</v>
      </c>
      <c r="G2647" s="64">
        <v>120.0</v>
      </c>
      <c r="H2647" s="65">
        <v>60.0</v>
      </c>
      <c r="I2647" s="66" t="s">
        <v>30</v>
      </c>
    </row>
    <row r="2648">
      <c r="A2648" s="41">
        <v>305.0</v>
      </c>
      <c r="B2648" s="42" t="s">
        <v>437</v>
      </c>
      <c r="C2648" s="58">
        <v>45825.0</v>
      </c>
      <c r="D2648" s="68" t="s">
        <v>25</v>
      </c>
      <c r="E2648" s="27" t="s">
        <v>13</v>
      </c>
      <c r="F2648" s="69">
        <v>1.0</v>
      </c>
      <c r="G2648" s="69">
        <v>120.0</v>
      </c>
      <c r="H2648" s="70">
        <v>120.0</v>
      </c>
      <c r="I2648" s="71" t="s">
        <v>30</v>
      </c>
    </row>
    <row r="2649">
      <c r="A2649" s="45">
        <v>306.0</v>
      </c>
      <c r="B2649" s="46" t="s">
        <v>438</v>
      </c>
      <c r="C2649" s="55">
        <v>45825.0</v>
      </c>
      <c r="D2649" s="63" t="s">
        <v>23</v>
      </c>
      <c r="E2649" s="25" t="s">
        <v>10</v>
      </c>
      <c r="F2649" s="64">
        <v>1.0</v>
      </c>
      <c r="G2649" s="64">
        <v>100.0</v>
      </c>
      <c r="H2649" s="65">
        <v>100.0</v>
      </c>
      <c r="I2649" s="66" t="s">
        <v>16</v>
      </c>
    </row>
    <row r="2650">
      <c r="A2650" s="41">
        <v>306.0</v>
      </c>
      <c r="B2650" s="42" t="s">
        <v>438</v>
      </c>
      <c r="C2650" s="58">
        <v>45825.0</v>
      </c>
      <c r="D2650" s="68" t="s">
        <v>23</v>
      </c>
      <c r="E2650" s="27" t="s">
        <v>12</v>
      </c>
      <c r="F2650" s="69">
        <v>1.0</v>
      </c>
      <c r="G2650" s="69">
        <v>100.0</v>
      </c>
      <c r="H2650" s="70">
        <v>100.0</v>
      </c>
      <c r="I2650" s="71" t="s">
        <v>16</v>
      </c>
    </row>
    <row r="2651">
      <c r="A2651" s="45">
        <v>306.0</v>
      </c>
      <c r="B2651" s="46" t="s">
        <v>438</v>
      </c>
      <c r="C2651" s="55">
        <v>45825.0</v>
      </c>
      <c r="D2651" s="63" t="s">
        <v>23</v>
      </c>
      <c r="E2651" s="25" t="s">
        <v>19</v>
      </c>
      <c r="F2651" s="64">
        <v>1.0</v>
      </c>
      <c r="G2651" s="64">
        <v>100.0</v>
      </c>
      <c r="H2651" s="65">
        <v>100.0</v>
      </c>
      <c r="I2651" s="66" t="s">
        <v>16</v>
      </c>
    </row>
    <row r="2652">
      <c r="A2652" s="41">
        <v>307.0</v>
      </c>
      <c r="B2652" s="42" t="s">
        <v>439</v>
      </c>
      <c r="C2652" s="58">
        <v>45825.0</v>
      </c>
      <c r="D2652" s="68" t="s">
        <v>14</v>
      </c>
      <c r="E2652" s="27" t="s">
        <v>10</v>
      </c>
      <c r="F2652" s="69">
        <v>0.5</v>
      </c>
      <c r="G2652" s="69">
        <v>120.0</v>
      </c>
      <c r="H2652" s="70">
        <v>60.0</v>
      </c>
      <c r="I2652" s="71" t="s">
        <v>11</v>
      </c>
    </row>
    <row r="2653">
      <c r="A2653" s="45">
        <v>307.0</v>
      </c>
      <c r="B2653" s="46" t="s">
        <v>439</v>
      </c>
      <c r="C2653" s="55">
        <v>45825.0</v>
      </c>
      <c r="D2653" s="63" t="s">
        <v>14</v>
      </c>
      <c r="E2653" s="25" t="s">
        <v>12</v>
      </c>
      <c r="F2653" s="64">
        <v>0.5</v>
      </c>
      <c r="G2653" s="64">
        <v>120.0</v>
      </c>
      <c r="H2653" s="65">
        <v>60.0</v>
      </c>
      <c r="I2653" s="66" t="s">
        <v>11</v>
      </c>
    </row>
    <row r="2654">
      <c r="A2654" s="41">
        <v>307.0</v>
      </c>
      <c r="B2654" s="42" t="s">
        <v>439</v>
      </c>
      <c r="C2654" s="58">
        <v>45825.0</v>
      </c>
      <c r="D2654" s="68" t="s">
        <v>14</v>
      </c>
      <c r="E2654" s="27" t="s">
        <v>13</v>
      </c>
      <c r="F2654" s="69">
        <v>1.0</v>
      </c>
      <c r="G2654" s="69">
        <v>120.0</v>
      </c>
      <c r="H2654" s="70">
        <v>120.0</v>
      </c>
      <c r="I2654" s="71" t="s">
        <v>11</v>
      </c>
    </row>
    <row r="2655">
      <c r="A2655" s="45">
        <v>308.0</v>
      </c>
      <c r="B2655" s="46" t="s">
        <v>440</v>
      </c>
      <c r="C2655" s="55">
        <v>45825.0</v>
      </c>
      <c r="D2655" s="63" t="s">
        <v>52</v>
      </c>
      <c r="E2655" s="25" t="s">
        <v>10</v>
      </c>
      <c r="F2655" s="64">
        <v>2.0</v>
      </c>
      <c r="G2655" s="64">
        <v>120.0</v>
      </c>
      <c r="H2655" s="65">
        <v>240.0</v>
      </c>
      <c r="I2655" s="66" t="s">
        <v>11</v>
      </c>
    </row>
    <row r="2656">
      <c r="A2656" s="41">
        <v>308.0</v>
      </c>
      <c r="B2656" s="42" t="s">
        <v>440</v>
      </c>
      <c r="C2656" s="58">
        <v>45825.0</v>
      </c>
      <c r="D2656" s="68" t="s">
        <v>52</v>
      </c>
      <c r="E2656" s="27" t="s">
        <v>12</v>
      </c>
      <c r="F2656" s="69">
        <v>2.0</v>
      </c>
      <c r="G2656" s="69">
        <v>120.0</v>
      </c>
      <c r="H2656" s="70">
        <v>240.0</v>
      </c>
      <c r="I2656" s="71" t="s">
        <v>11</v>
      </c>
    </row>
    <row r="2657">
      <c r="A2657" s="45">
        <v>308.0</v>
      </c>
      <c r="B2657" s="46" t="s">
        <v>440</v>
      </c>
      <c r="C2657" s="55">
        <v>45825.0</v>
      </c>
      <c r="D2657" s="63" t="s">
        <v>52</v>
      </c>
      <c r="E2657" s="25" t="s">
        <v>13</v>
      </c>
      <c r="F2657" s="64">
        <v>2.0</v>
      </c>
      <c r="G2657" s="64">
        <v>120.0</v>
      </c>
      <c r="H2657" s="65">
        <v>240.0</v>
      </c>
      <c r="I2657" s="66" t="s">
        <v>11</v>
      </c>
    </row>
    <row r="2658">
      <c r="A2658" s="41">
        <v>308.0</v>
      </c>
      <c r="B2658" s="42" t="s">
        <v>440</v>
      </c>
      <c r="C2658" s="58">
        <v>45825.0</v>
      </c>
      <c r="D2658" s="68" t="s">
        <v>52</v>
      </c>
      <c r="E2658" s="27" t="s">
        <v>38</v>
      </c>
      <c r="F2658" s="69">
        <v>2.0</v>
      </c>
      <c r="G2658" s="69">
        <v>120.0</v>
      </c>
      <c r="H2658" s="70">
        <v>240.0</v>
      </c>
      <c r="I2658" s="71" t="s">
        <v>11</v>
      </c>
    </row>
    <row r="2659">
      <c r="A2659" s="45">
        <v>309.0</v>
      </c>
      <c r="B2659" s="46" t="s">
        <v>441</v>
      </c>
      <c r="C2659" s="55">
        <v>45825.0</v>
      </c>
      <c r="D2659" s="63" t="s">
        <v>47</v>
      </c>
      <c r="E2659" s="25" t="s">
        <v>32</v>
      </c>
      <c r="F2659" s="64">
        <v>1.0</v>
      </c>
      <c r="G2659" s="64">
        <v>140.0</v>
      </c>
      <c r="H2659" s="65">
        <v>140.0</v>
      </c>
      <c r="I2659" s="66" t="s">
        <v>11</v>
      </c>
    </row>
    <row r="2660">
      <c r="A2660" s="41">
        <v>309.0</v>
      </c>
      <c r="B2660" s="42" t="s">
        <v>441</v>
      </c>
      <c r="C2660" s="58">
        <v>45825.0</v>
      </c>
      <c r="D2660" s="68" t="s">
        <v>47</v>
      </c>
      <c r="E2660" s="27" t="s">
        <v>13</v>
      </c>
      <c r="F2660" s="69">
        <v>1.0</v>
      </c>
      <c r="G2660" s="69">
        <v>120.0</v>
      </c>
      <c r="H2660" s="70">
        <v>120.0</v>
      </c>
      <c r="I2660" s="71" t="s">
        <v>11</v>
      </c>
    </row>
    <row r="2661">
      <c r="A2661" s="45">
        <v>310.0</v>
      </c>
      <c r="B2661" s="46" t="s">
        <v>442</v>
      </c>
      <c r="C2661" s="55">
        <v>45825.0</v>
      </c>
      <c r="D2661" s="63" t="s">
        <v>31</v>
      </c>
      <c r="E2661" s="25" t="s">
        <v>10</v>
      </c>
      <c r="F2661" s="64">
        <v>1.0</v>
      </c>
      <c r="G2661" s="64">
        <v>120.0</v>
      </c>
      <c r="H2661" s="65">
        <v>120.0</v>
      </c>
      <c r="I2661" s="66" t="s">
        <v>11</v>
      </c>
    </row>
    <row r="2662">
      <c r="A2662" s="41">
        <v>310.0</v>
      </c>
      <c r="B2662" s="42" t="s">
        <v>442</v>
      </c>
      <c r="C2662" s="58">
        <v>45825.0</v>
      </c>
      <c r="D2662" s="68" t="s">
        <v>31</v>
      </c>
      <c r="E2662" s="27" t="s">
        <v>12</v>
      </c>
      <c r="F2662" s="69">
        <v>1.0</v>
      </c>
      <c r="G2662" s="69">
        <v>120.0</v>
      </c>
      <c r="H2662" s="70">
        <v>120.0</v>
      </c>
      <c r="I2662" s="71" t="s">
        <v>11</v>
      </c>
    </row>
    <row r="2663">
      <c r="A2663" s="45">
        <v>309.0</v>
      </c>
      <c r="B2663" s="46" t="s">
        <v>443</v>
      </c>
      <c r="C2663" s="55">
        <v>45825.0</v>
      </c>
      <c r="D2663" s="63" t="s">
        <v>47</v>
      </c>
      <c r="E2663" s="25" t="s">
        <v>63</v>
      </c>
      <c r="F2663" s="64">
        <v>0.5</v>
      </c>
      <c r="G2663" s="64">
        <v>240.0</v>
      </c>
      <c r="H2663" s="65">
        <v>120.0</v>
      </c>
      <c r="I2663" s="66" t="s">
        <v>11</v>
      </c>
    </row>
    <row r="2664">
      <c r="A2664" s="41">
        <v>311.0</v>
      </c>
      <c r="B2664" s="42" t="s">
        <v>444</v>
      </c>
      <c r="C2664" s="58">
        <v>45826.0</v>
      </c>
      <c r="D2664" s="68" t="s">
        <v>407</v>
      </c>
      <c r="E2664" s="27" t="s">
        <v>10</v>
      </c>
      <c r="F2664" s="69">
        <v>1.0</v>
      </c>
      <c r="G2664" s="69">
        <v>120.0</v>
      </c>
      <c r="H2664" s="70">
        <v>120.0</v>
      </c>
      <c r="I2664" s="71" t="s">
        <v>30</v>
      </c>
    </row>
    <row r="2665">
      <c r="A2665" s="45">
        <v>311.0</v>
      </c>
      <c r="B2665" s="46" t="s">
        <v>444</v>
      </c>
      <c r="C2665" s="55">
        <v>45826.0</v>
      </c>
      <c r="D2665" s="63" t="s">
        <v>407</v>
      </c>
      <c r="E2665" s="25" t="s">
        <v>12</v>
      </c>
      <c r="F2665" s="64">
        <v>1.0</v>
      </c>
      <c r="G2665" s="64">
        <v>120.0</v>
      </c>
      <c r="H2665" s="65">
        <v>120.0</v>
      </c>
      <c r="I2665" s="66" t="s">
        <v>30</v>
      </c>
    </row>
    <row r="2666">
      <c r="A2666" s="41">
        <v>312.0</v>
      </c>
      <c r="B2666" s="42" t="s">
        <v>445</v>
      </c>
      <c r="C2666" s="58">
        <v>45826.0</v>
      </c>
      <c r="D2666" s="68" t="s">
        <v>15</v>
      </c>
      <c r="E2666" s="27" t="s">
        <v>10</v>
      </c>
      <c r="F2666" s="69">
        <v>1.5</v>
      </c>
      <c r="G2666" s="69">
        <v>120.0</v>
      </c>
      <c r="H2666" s="70">
        <v>180.0</v>
      </c>
      <c r="I2666" s="71" t="s">
        <v>16</v>
      </c>
    </row>
    <row r="2667">
      <c r="A2667" s="45">
        <v>312.0</v>
      </c>
      <c r="B2667" s="46" t="s">
        <v>445</v>
      </c>
      <c r="C2667" s="55">
        <v>45826.0</v>
      </c>
      <c r="D2667" s="63" t="s">
        <v>15</v>
      </c>
      <c r="E2667" s="25" t="s">
        <v>12</v>
      </c>
      <c r="F2667" s="64">
        <v>1.5</v>
      </c>
      <c r="G2667" s="64">
        <v>120.0</v>
      </c>
      <c r="H2667" s="65">
        <v>180.0</v>
      </c>
      <c r="I2667" s="66" t="s">
        <v>16</v>
      </c>
    </row>
    <row r="2668">
      <c r="A2668" s="41">
        <v>312.0</v>
      </c>
      <c r="B2668" s="42" t="s">
        <v>445</v>
      </c>
      <c r="C2668" s="58">
        <v>45826.0</v>
      </c>
      <c r="D2668" s="68" t="s">
        <v>15</v>
      </c>
      <c r="E2668" s="27" t="s">
        <v>13</v>
      </c>
      <c r="F2668" s="69">
        <v>2.0</v>
      </c>
      <c r="G2668" s="69">
        <v>120.0</v>
      </c>
      <c r="H2668" s="70">
        <v>240.0</v>
      </c>
      <c r="I2668" s="71" t="s">
        <v>16</v>
      </c>
    </row>
    <row r="2669">
      <c r="A2669" s="45">
        <v>313.0</v>
      </c>
      <c r="B2669" s="46" t="s">
        <v>446</v>
      </c>
      <c r="C2669" s="55">
        <v>45826.0</v>
      </c>
      <c r="D2669" s="63" t="s">
        <v>229</v>
      </c>
      <c r="E2669" s="25" t="s">
        <v>12</v>
      </c>
      <c r="F2669" s="64">
        <v>0.3</v>
      </c>
      <c r="G2669" s="64">
        <v>120.0</v>
      </c>
      <c r="H2669" s="65">
        <v>36.0</v>
      </c>
      <c r="I2669" s="66" t="s">
        <v>30</v>
      </c>
    </row>
    <row r="2670">
      <c r="A2670" s="41">
        <v>314.0</v>
      </c>
      <c r="B2670" s="42" t="s">
        <v>447</v>
      </c>
      <c r="C2670" s="58">
        <v>45826.0</v>
      </c>
      <c r="D2670" s="68" t="s">
        <v>448</v>
      </c>
      <c r="E2670" s="27" t="s">
        <v>10</v>
      </c>
      <c r="F2670" s="69">
        <v>1.0</v>
      </c>
      <c r="G2670" s="69">
        <v>120.0</v>
      </c>
      <c r="H2670" s="70">
        <v>120.0</v>
      </c>
      <c r="I2670" s="71" t="s">
        <v>30</v>
      </c>
    </row>
    <row r="2671">
      <c r="A2671" s="45">
        <v>314.0</v>
      </c>
      <c r="B2671" s="46" t="s">
        <v>447</v>
      </c>
      <c r="C2671" s="55">
        <v>45826.0</v>
      </c>
      <c r="D2671" s="63" t="s">
        <v>448</v>
      </c>
      <c r="E2671" s="25" t="s">
        <v>12</v>
      </c>
      <c r="F2671" s="64">
        <v>1.0</v>
      </c>
      <c r="G2671" s="64">
        <v>120.0</v>
      </c>
      <c r="H2671" s="65">
        <v>120.0</v>
      </c>
      <c r="I2671" s="66" t="s">
        <v>30</v>
      </c>
    </row>
    <row r="2672">
      <c r="A2672" s="41">
        <v>315.0</v>
      </c>
      <c r="B2672" s="42" t="s">
        <v>449</v>
      </c>
      <c r="C2672" s="58">
        <v>45826.0</v>
      </c>
      <c r="D2672" s="68" t="s">
        <v>21</v>
      </c>
      <c r="E2672" s="27" t="s">
        <v>13</v>
      </c>
      <c r="F2672" s="69">
        <v>2.0</v>
      </c>
      <c r="G2672" s="69">
        <v>120.0</v>
      </c>
      <c r="H2672" s="70">
        <v>240.0</v>
      </c>
      <c r="I2672" s="71" t="s">
        <v>11</v>
      </c>
    </row>
    <row r="2673">
      <c r="A2673" s="45">
        <v>316.0</v>
      </c>
      <c r="B2673" s="46" t="s">
        <v>450</v>
      </c>
      <c r="C2673" s="55">
        <v>45826.0</v>
      </c>
      <c r="D2673" s="63" t="s">
        <v>9</v>
      </c>
      <c r="E2673" s="25" t="s">
        <v>10</v>
      </c>
      <c r="F2673" s="64">
        <v>1.0</v>
      </c>
      <c r="G2673" s="64">
        <v>120.0</v>
      </c>
      <c r="H2673" s="65">
        <v>120.0</v>
      </c>
      <c r="I2673" s="66" t="s">
        <v>11</v>
      </c>
    </row>
    <row r="2674">
      <c r="A2674" s="41">
        <v>316.0</v>
      </c>
      <c r="B2674" s="42" t="s">
        <v>450</v>
      </c>
      <c r="C2674" s="58">
        <v>45826.0</v>
      </c>
      <c r="D2674" s="68" t="s">
        <v>9</v>
      </c>
      <c r="E2674" s="27" t="s">
        <v>12</v>
      </c>
      <c r="F2674" s="69">
        <v>1.0</v>
      </c>
      <c r="G2674" s="69">
        <v>120.0</v>
      </c>
      <c r="H2674" s="70">
        <v>120.0</v>
      </c>
      <c r="I2674" s="71" t="s">
        <v>11</v>
      </c>
    </row>
    <row r="2675">
      <c r="A2675" s="45">
        <v>316.0</v>
      </c>
      <c r="B2675" s="46" t="s">
        <v>450</v>
      </c>
      <c r="C2675" s="55">
        <v>45826.0</v>
      </c>
      <c r="D2675" s="63" t="s">
        <v>9</v>
      </c>
      <c r="E2675" s="25" t="s">
        <v>13</v>
      </c>
      <c r="F2675" s="64">
        <v>1.0</v>
      </c>
      <c r="G2675" s="64">
        <v>120.0</v>
      </c>
      <c r="H2675" s="65">
        <v>120.0</v>
      </c>
      <c r="I2675" s="66" t="s">
        <v>11</v>
      </c>
    </row>
    <row r="2676">
      <c r="A2676" s="41">
        <v>317.0</v>
      </c>
      <c r="B2676" s="42" t="s">
        <v>451</v>
      </c>
      <c r="C2676" s="58">
        <v>45826.0</v>
      </c>
      <c r="D2676" s="68" t="s">
        <v>22</v>
      </c>
      <c r="E2676" s="27" t="s">
        <v>10</v>
      </c>
      <c r="F2676" s="69">
        <v>0.5</v>
      </c>
      <c r="G2676" s="69">
        <v>120.0</v>
      </c>
      <c r="H2676" s="70">
        <v>60.0</v>
      </c>
      <c r="I2676" s="71" t="s">
        <v>16</v>
      </c>
    </row>
    <row r="2677">
      <c r="A2677" s="45">
        <v>317.0</v>
      </c>
      <c r="B2677" s="46" t="s">
        <v>451</v>
      </c>
      <c r="C2677" s="55">
        <v>45826.0</v>
      </c>
      <c r="D2677" s="63" t="s">
        <v>22</v>
      </c>
      <c r="E2677" s="25" t="s">
        <v>12</v>
      </c>
      <c r="F2677" s="64">
        <v>0.5</v>
      </c>
      <c r="G2677" s="64">
        <v>120.0</v>
      </c>
      <c r="H2677" s="65">
        <v>60.0</v>
      </c>
      <c r="I2677" s="66" t="s">
        <v>16</v>
      </c>
    </row>
    <row r="2678">
      <c r="A2678" s="41">
        <v>317.0</v>
      </c>
      <c r="B2678" s="42" t="s">
        <v>451</v>
      </c>
      <c r="C2678" s="58">
        <v>45826.0</v>
      </c>
      <c r="D2678" s="68" t="s">
        <v>22</v>
      </c>
      <c r="E2678" s="27" t="s">
        <v>13</v>
      </c>
      <c r="F2678" s="69">
        <v>0.5</v>
      </c>
      <c r="G2678" s="69">
        <v>120.0</v>
      </c>
      <c r="H2678" s="70">
        <v>60.0</v>
      </c>
      <c r="I2678" s="71" t="s">
        <v>16</v>
      </c>
    </row>
    <row r="2679">
      <c r="A2679" s="45">
        <v>318.0</v>
      </c>
      <c r="B2679" s="46" t="s">
        <v>452</v>
      </c>
      <c r="C2679" s="55">
        <v>45826.0</v>
      </c>
      <c r="D2679" s="63" t="s">
        <v>47</v>
      </c>
      <c r="E2679" s="25" t="s">
        <v>420</v>
      </c>
      <c r="F2679" s="64">
        <v>1.0</v>
      </c>
      <c r="G2679" s="64">
        <v>140.0</v>
      </c>
      <c r="H2679" s="65">
        <v>140.0</v>
      </c>
      <c r="I2679" s="66" t="s">
        <v>11</v>
      </c>
    </row>
    <row r="2680">
      <c r="A2680" s="41">
        <v>319.0</v>
      </c>
      <c r="B2680" s="42" t="s">
        <v>452</v>
      </c>
      <c r="C2680" s="58">
        <v>45826.0</v>
      </c>
      <c r="D2680" s="68" t="s">
        <v>31</v>
      </c>
      <c r="E2680" s="27" t="s">
        <v>19</v>
      </c>
      <c r="F2680" s="69">
        <v>4.0</v>
      </c>
      <c r="G2680" s="69">
        <v>120.0</v>
      </c>
      <c r="H2680" s="70">
        <f>F2680*G2680</f>
        <v>480</v>
      </c>
      <c r="I2680" s="71" t="s">
        <v>11</v>
      </c>
    </row>
    <row r="2681">
      <c r="A2681" s="45">
        <v>312.0</v>
      </c>
      <c r="B2681" s="46" t="s">
        <v>453</v>
      </c>
      <c r="C2681" s="55">
        <v>45826.0</v>
      </c>
      <c r="D2681" s="63" t="s">
        <v>15</v>
      </c>
      <c r="E2681" s="25" t="s">
        <v>32</v>
      </c>
      <c r="F2681" s="64">
        <v>1.0</v>
      </c>
      <c r="G2681" s="64">
        <v>140.0</v>
      </c>
      <c r="H2681" s="65">
        <v>140.0</v>
      </c>
      <c r="I2681" s="66" t="s">
        <v>16</v>
      </c>
    </row>
    <row r="2682">
      <c r="A2682" s="41">
        <v>320.0</v>
      </c>
      <c r="B2682" s="42" t="s">
        <v>454</v>
      </c>
      <c r="C2682" s="58">
        <v>45826.0</v>
      </c>
      <c r="D2682" s="68" t="s">
        <v>59</v>
      </c>
      <c r="E2682" s="27" t="s">
        <v>10</v>
      </c>
      <c r="F2682" s="69">
        <v>0.4</v>
      </c>
      <c r="G2682" s="69">
        <v>120.0</v>
      </c>
      <c r="H2682" s="70">
        <v>48.0</v>
      </c>
      <c r="I2682" s="71" t="s">
        <v>16</v>
      </c>
    </row>
    <row r="2683">
      <c r="A2683" s="45">
        <v>320.0</v>
      </c>
      <c r="B2683" s="46" t="s">
        <v>454</v>
      </c>
      <c r="C2683" s="55">
        <v>45826.0</v>
      </c>
      <c r="D2683" s="63" t="s">
        <v>59</v>
      </c>
      <c r="E2683" s="25" t="s">
        <v>12</v>
      </c>
      <c r="F2683" s="64">
        <v>0.4</v>
      </c>
      <c r="G2683" s="64">
        <v>120.0</v>
      </c>
      <c r="H2683" s="65">
        <v>48.0</v>
      </c>
      <c r="I2683" s="66" t="s">
        <v>16</v>
      </c>
    </row>
    <row r="2684">
      <c r="A2684" s="41">
        <v>320.0</v>
      </c>
      <c r="B2684" s="42" t="s">
        <v>454</v>
      </c>
      <c r="C2684" s="58">
        <v>45826.0</v>
      </c>
      <c r="D2684" s="68" t="s">
        <v>59</v>
      </c>
      <c r="E2684" s="27" t="s">
        <v>19</v>
      </c>
      <c r="F2684" s="69">
        <v>0.2</v>
      </c>
      <c r="G2684" s="69">
        <v>120.0</v>
      </c>
      <c r="H2684" s="70">
        <v>24.0</v>
      </c>
      <c r="I2684" s="71" t="s">
        <v>16</v>
      </c>
    </row>
    <row r="2685">
      <c r="A2685" s="45">
        <v>321.0</v>
      </c>
      <c r="B2685" s="46" t="s">
        <v>454</v>
      </c>
      <c r="C2685" s="55">
        <v>45826.0</v>
      </c>
      <c r="D2685" s="63" t="s">
        <v>36</v>
      </c>
      <c r="E2685" s="25" t="s">
        <v>10</v>
      </c>
      <c r="F2685" s="64">
        <v>2.0</v>
      </c>
      <c r="G2685" s="64">
        <v>100.0</v>
      </c>
      <c r="H2685" s="65">
        <f t="shared" ref="H2685:H2687" si="108">F2685*G2685</f>
        <v>200</v>
      </c>
      <c r="I2685" s="66" t="s">
        <v>16</v>
      </c>
    </row>
    <row r="2686">
      <c r="A2686" s="41">
        <v>321.0</v>
      </c>
      <c r="B2686" s="42" t="s">
        <v>454</v>
      </c>
      <c r="C2686" s="58">
        <v>45826.0</v>
      </c>
      <c r="D2686" s="68" t="s">
        <v>36</v>
      </c>
      <c r="E2686" s="27" t="s">
        <v>12</v>
      </c>
      <c r="F2686" s="69">
        <v>1.0</v>
      </c>
      <c r="G2686" s="69">
        <v>100.0</v>
      </c>
      <c r="H2686" s="70">
        <f t="shared" si="108"/>
        <v>100</v>
      </c>
      <c r="I2686" s="71" t="s">
        <v>16</v>
      </c>
    </row>
    <row r="2687">
      <c r="A2687" s="45">
        <v>321.0</v>
      </c>
      <c r="B2687" s="46" t="s">
        <v>454</v>
      </c>
      <c r="C2687" s="55">
        <v>45826.0</v>
      </c>
      <c r="D2687" s="63" t="s">
        <v>36</v>
      </c>
      <c r="E2687" s="25" t="s">
        <v>32</v>
      </c>
      <c r="F2687" s="64">
        <v>1.0</v>
      </c>
      <c r="G2687" s="64">
        <v>100.0</v>
      </c>
      <c r="H2687" s="65">
        <f t="shared" si="108"/>
        <v>100</v>
      </c>
      <c r="I2687" s="66" t="s">
        <v>16</v>
      </c>
    </row>
    <row r="2688">
      <c r="A2688" s="41">
        <v>322.0</v>
      </c>
      <c r="B2688" s="42" t="s">
        <v>455</v>
      </c>
      <c r="C2688" s="58">
        <v>45828.0</v>
      </c>
      <c r="D2688" s="68" t="s">
        <v>21</v>
      </c>
      <c r="E2688" s="27" t="s">
        <v>13</v>
      </c>
      <c r="F2688" s="69">
        <v>1.0</v>
      </c>
      <c r="G2688" s="69">
        <v>120.0</v>
      </c>
      <c r="H2688" s="70">
        <v>120.0</v>
      </c>
      <c r="I2688" s="71" t="s">
        <v>11</v>
      </c>
    </row>
    <row r="2689">
      <c r="A2689" s="45">
        <v>323.0</v>
      </c>
      <c r="B2689" s="46" t="s">
        <v>456</v>
      </c>
      <c r="C2689" s="55">
        <v>45828.0</v>
      </c>
      <c r="D2689" s="63" t="s">
        <v>24</v>
      </c>
      <c r="E2689" s="25" t="s">
        <v>63</v>
      </c>
      <c r="F2689" s="64">
        <v>0.5</v>
      </c>
      <c r="G2689" s="64">
        <v>240.0</v>
      </c>
      <c r="H2689" s="65">
        <v>120.0</v>
      </c>
      <c r="I2689" s="66" t="s">
        <v>30</v>
      </c>
    </row>
    <row r="2690">
      <c r="A2690" s="41">
        <v>324.0</v>
      </c>
      <c r="B2690" s="42" t="s">
        <v>457</v>
      </c>
      <c r="C2690" s="58">
        <v>45828.0</v>
      </c>
      <c r="D2690" s="68" t="s">
        <v>64</v>
      </c>
      <c r="E2690" s="27" t="s">
        <v>10</v>
      </c>
      <c r="F2690" s="69">
        <v>0.5</v>
      </c>
      <c r="G2690" s="69">
        <v>120.0</v>
      </c>
      <c r="H2690" s="70">
        <v>60.0</v>
      </c>
      <c r="I2690" s="71" t="s">
        <v>16</v>
      </c>
    </row>
    <row r="2691">
      <c r="A2691" s="45">
        <v>324.0</v>
      </c>
      <c r="B2691" s="46" t="s">
        <v>457</v>
      </c>
      <c r="C2691" s="55">
        <v>45828.0</v>
      </c>
      <c r="D2691" s="63" t="s">
        <v>64</v>
      </c>
      <c r="E2691" s="25" t="s">
        <v>12</v>
      </c>
      <c r="F2691" s="64">
        <v>0.5</v>
      </c>
      <c r="G2691" s="64">
        <v>120.0</v>
      </c>
      <c r="H2691" s="65">
        <v>60.0</v>
      </c>
      <c r="I2691" s="66" t="s">
        <v>16</v>
      </c>
    </row>
    <row r="2692">
      <c r="A2692" s="41">
        <v>324.0</v>
      </c>
      <c r="B2692" s="42" t="s">
        <v>457</v>
      </c>
      <c r="C2692" s="58">
        <v>45828.0</v>
      </c>
      <c r="D2692" s="68" t="s">
        <v>64</v>
      </c>
      <c r="E2692" s="27" t="s">
        <v>19</v>
      </c>
      <c r="F2692" s="69">
        <v>0.5</v>
      </c>
      <c r="G2692" s="69">
        <v>120.0</v>
      </c>
      <c r="H2692" s="70">
        <v>60.0</v>
      </c>
      <c r="I2692" s="71" t="s">
        <v>16</v>
      </c>
    </row>
    <row r="2693">
      <c r="A2693" s="45">
        <v>324.0</v>
      </c>
      <c r="B2693" s="46" t="s">
        <v>457</v>
      </c>
      <c r="C2693" s="55">
        <v>45828.0</v>
      </c>
      <c r="D2693" s="63" t="s">
        <v>64</v>
      </c>
      <c r="E2693" s="25" t="s">
        <v>13</v>
      </c>
      <c r="F2693" s="64">
        <v>0.5</v>
      </c>
      <c r="G2693" s="64">
        <v>120.0</v>
      </c>
      <c r="H2693" s="65">
        <v>60.0</v>
      </c>
      <c r="I2693" s="66" t="s">
        <v>16</v>
      </c>
    </row>
    <row r="2694">
      <c r="A2694" s="41">
        <v>325.0</v>
      </c>
      <c r="B2694" s="42" t="s">
        <v>458</v>
      </c>
      <c r="C2694" s="58">
        <v>45828.0</v>
      </c>
      <c r="D2694" s="68" t="s">
        <v>42</v>
      </c>
      <c r="E2694" s="27" t="s">
        <v>12</v>
      </c>
      <c r="F2694" s="69">
        <v>0.3</v>
      </c>
      <c r="G2694" s="69">
        <v>120.0</v>
      </c>
      <c r="H2694" s="70">
        <v>36.0</v>
      </c>
      <c r="I2694" s="71" t="s">
        <v>30</v>
      </c>
    </row>
    <row r="2695">
      <c r="A2695" s="45">
        <v>325.0</v>
      </c>
      <c r="B2695" s="46" t="s">
        <v>458</v>
      </c>
      <c r="C2695" s="55">
        <v>45828.0</v>
      </c>
      <c r="D2695" s="63" t="s">
        <v>42</v>
      </c>
      <c r="E2695" s="25" t="s">
        <v>19</v>
      </c>
      <c r="F2695" s="64">
        <v>1.0</v>
      </c>
      <c r="G2695" s="64">
        <v>120.0</v>
      </c>
      <c r="H2695" s="65">
        <v>120.0</v>
      </c>
      <c r="I2695" s="66" t="s">
        <v>30</v>
      </c>
    </row>
    <row r="2696">
      <c r="A2696" s="41">
        <v>326.0</v>
      </c>
      <c r="B2696" s="42" t="s">
        <v>459</v>
      </c>
      <c r="C2696" s="58">
        <v>45828.0</v>
      </c>
      <c r="D2696" s="68" t="s">
        <v>23</v>
      </c>
      <c r="E2696" s="27" t="s">
        <v>10</v>
      </c>
      <c r="F2696" s="69">
        <v>1.0</v>
      </c>
      <c r="G2696" s="69">
        <v>100.0</v>
      </c>
      <c r="H2696" s="70">
        <v>100.0</v>
      </c>
      <c r="I2696" s="71" t="s">
        <v>16</v>
      </c>
    </row>
    <row r="2697">
      <c r="A2697" s="45">
        <v>326.0</v>
      </c>
      <c r="B2697" s="46" t="s">
        <v>459</v>
      </c>
      <c r="C2697" s="55">
        <v>45828.0</v>
      </c>
      <c r="D2697" s="63" t="s">
        <v>23</v>
      </c>
      <c r="E2697" s="25" t="s">
        <v>12</v>
      </c>
      <c r="F2697" s="64">
        <v>1.0</v>
      </c>
      <c r="G2697" s="64">
        <v>100.0</v>
      </c>
      <c r="H2697" s="65">
        <v>100.0</v>
      </c>
      <c r="I2697" s="66" t="s">
        <v>16</v>
      </c>
    </row>
    <row r="2698">
      <c r="A2698" s="41">
        <v>326.0</v>
      </c>
      <c r="B2698" s="42" t="s">
        <v>459</v>
      </c>
      <c r="C2698" s="58">
        <v>45828.0</v>
      </c>
      <c r="D2698" s="68" t="s">
        <v>23</v>
      </c>
      <c r="E2698" s="27" t="s">
        <v>19</v>
      </c>
      <c r="F2698" s="69">
        <v>1.0</v>
      </c>
      <c r="G2698" s="69">
        <v>100.0</v>
      </c>
      <c r="H2698" s="70">
        <v>100.0</v>
      </c>
      <c r="I2698" s="71" t="s">
        <v>16</v>
      </c>
    </row>
    <row r="2699">
      <c r="A2699" s="45">
        <v>327.0</v>
      </c>
      <c r="B2699" s="46" t="s">
        <v>460</v>
      </c>
      <c r="C2699" s="55">
        <v>45828.0</v>
      </c>
      <c r="D2699" s="63" t="s">
        <v>18</v>
      </c>
      <c r="E2699" s="25" t="s">
        <v>12</v>
      </c>
      <c r="F2699" s="64">
        <v>1.0</v>
      </c>
      <c r="G2699" s="64">
        <v>120.0</v>
      </c>
      <c r="H2699" s="65">
        <v>120.0</v>
      </c>
      <c r="I2699" s="66" t="s">
        <v>16</v>
      </c>
    </row>
    <row r="2700">
      <c r="A2700" s="41">
        <v>327.0</v>
      </c>
      <c r="B2700" s="42" t="s">
        <v>460</v>
      </c>
      <c r="C2700" s="58">
        <v>45828.0</v>
      </c>
      <c r="D2700" s="68" t="s">
        <v>18</v>
      </c>
      <c r="E2700" s="27" t="s">
        <v>13</v>
      </c>
      <c r="F2700" s="69">
        <v>1.0</v>
      </c>
      <c r="G2700" s="69">
        <v>120.0</v>
      </c>
      <c r="H2700" s="70">
        <v>120.0</v>
      </c>
      <c r="I2700" s="71" t="s">
        <v>16</v>
      </c>
    </row>
    <row r="2701">
      <c r="A2701" s="45">
        <v>328.0</v>
      </c>
      <c r="B2701" s="46" t="s">
        <v>461</v>
      </c>
      <c r="C2701" s="55">
        <v>45828.0</v>
      </c>
      <c r="D2701" s="63" t="s">
        <v>68</v>
      </c>
      <c r="E2701" s="25" t="s">
        <v>13</v>
      </c>
      <c r="F2701" s="64">
        <v>2.0</v>
      </c>
      <c r="G2701" s="64">
        <v>120.0</v>
      </c>
      <c r="H2701" s="65">
        <v>240.0</v>
      </c>
      <c r="I2701" s="66" t="s">
        <v>16</v>
      </c>
    </row>
    <row r="2702">
      <c r="A2702" s="41">
        <v>329.0</v>
      </c>
      <c r="B2702" s="42" t="s">
        <v>462</v>
      </c>
      <c r="C2702" s="58">
        <v>45828.0</v>
      </c>
      <c r="D2702" s="68" t="s">
        <v>47</v>
      </c>
      <c r="E2702" s="27" t="s">
        <v>32</v>
      </c>
      <c r="F2702" s="69">
        <v>1.0</v>
      </c>
      <c r="G2702" s="69">
        <v>140.0</v>
      </c>
      <c r="H2702" s="70">
        <v>140.0</v>
      </c>
      <c r="I2702" s="71" t="s">
        <v>11</v>
      </c>
    </row>
    <row r="2703">
      <c r="A2703" s="45">
        <v>329.0</v>
      </c>
      <c r="B2703" s="46" t="s">
        <v>462</v>
      </c>
      <c r="C2703" s="55">
        <v>45828.0</v>
      </c>
      <c r="D2703" s="63" t="s">
        <v>47</v>
      </c>
      <c r="E2703" s="25" t="s">
        <v>13</v>
      </c>
      <c r="F2703" s="64">
        <v>1.0</v>
      </c>
      <c r="G2703" s="64">
        <v>120.0</v>
      </c>
      <c r="H2703" s="65">
        <v>120.0</v>
      </c>
      <c r="I2703" s="66" t="s">
        <v>11</v>
      </c>
    </row>
    <row r="2704">
      <c r="A2704" s="41">
        <v>329.0</v>
      </c>
      <c r="B2704" s="42" t="s">
        <v>462</v>
      </c>
      <c r="C2704" s="58">
        <v>45828.0</v>
      </c>
      <c r="D2704" s="68" t="s">
        <v>47</v>
      </c>
      <c r="E2704" s="27" t="s">
        <v>420</v>
      </c>
      <c r="F2704" s="69">
        <v>1.0</v>
      </c>
      <c r="G2704" s="69">
        <v>140.0</v>
      </c>
      <c r="H2704" s="70">
        <v>140.0</v>
      </c>
      <c r="I2704" s="71" t="s">
        <v>11</v>
      </c>
    </row>
    <row r="2705">
      <c r="A2705" s="45">
        <v>331.0</v>
      </c>
      <c r="B2705" s="46" t="s">
        <v>463</v>
      </c>
      <c r="C2705" s="55">
        <v>45828.0</v>
      </c>
      <c r="D2705" s="63" t="s">
        <v>294</v>
      </c>
      <c r="E2705" s="25" t="s">
        <v>10</v>
      </c>
      <c r="F2705" s="64">
        <v>2.5</v>
      </c>
      <c r="G2705" s="64">
        <v>85.0</v>
      </c>
      <c r="H2705" s="65">
        <v>212.5</v>
      </c>
      <c r="I2705" s="66" t="s">
        <v>16</v>
      </c>
    </row>
    <row r="2706">
      <c r="A2706" s="41">
        <v>331.0</v>
      </c>
      <c r="B2706" s="42" t="s">
        <v>463</v>
      </c>
      <c r="C2706" s="58">
        <v>45828.0</v>
      </c>
      <c r="D2706" s="68" t="s">
        <v>294</v>
      </c>
      <c r="E2706" s="27" t="s">
        <v>12</v>
      </c>
      <c r="F2706" s="69">
        <v>2.5</v>
      </c>
      <c r="G2706" s="69">
        <v>85.0</v>
      </c>
      <c r="H2706" s="70">
        <v>212.5</v>
      </c>
      <c r="I2706" s="71" t="s">
        <v>16</v>
      </c>
    </row>
    <row r="2707">
      <c r="A2707" s="45">
        <v>333.0</v>
      </c>
      <c r="B2707" s="46" t="s">
        <v>464</v>
      </c>
      <c r="C2707" s="55">
        <v>45828.0</v>
      </c>
      <c r="D2707" s="63" t="s">
        <v>295</v>
      </c>
      <c r="E2707" s="25" t="s">
        <v>10</v>
      </c>
      <c r="F2707" s="64">
        <v>2.5</v>
      </c>
      <c r="G2707" s="64">
        <v>85.0</v>
      </c>
      <c r="H2707" s="65">
        <v>212.5</v>
      </c>
      <c r="I2707" s="66" t="s">
        <v>16</v>
      </c>
    </row>
    <row r="2708">
      <c r="A2708" s="41">
        <v>333.0</v>
      </c>
      <c r="B2708" s="42" t="s">
        <v>464</v>
      </c>
      <c r="C2708" s="58">
        <v>45828.0</v>
      </c>
      <c r="D2708" s="68" t="s">
        <v>295</v>
      </c>
      <c r="E2708" s="27" t="s">
        <v>12</v>
      </c>
      <c r="F2708" s="69">
        <v>2.5</v>
      </c>
      <c r="G2708" s="69">
        <v>85.0</v>
      </c>
      <c r="H2708" s="70">
        <v>212.5</v>
      </c>
      <c r="I2708" s="71" t="s">
        <v>16</v>
      </c>
    </row>
    <row r="2709">
      <c r="A2709" s="45">
        <v>330.0</v>
      </c>
      <c r="B2709" s="46" t="s">
        <v>465</v>
      </c>
      <c r="C2709" s="55">
        <v>45829.0</v>
      </c>
      <c r="D2709" s="63" t="s">
        <v>407</v>
      </c>
      <c r="E2709" s="25" t="s">
        <v>10</v>
      </c>
      <c r="F2709" s="64">
        <v>1.0</v>
      </c>
      <c r="G2709" s="64">
        <v>120.0</v>
      </c>
      <c r="H2709" s="65">
        <v>120.0</v>
      </c>
      <c r="I2709" s="66" t="s">
        <v>30</v>
      </c>
    </row>
    <row r="2710">
      <c r="A2710" s="41">
        <v>330.0</v>
      </c>
      <c r="B2710" s="42" t="s">
        <v>465</v>
      </c>
      <c r="C2710" s="58">
        <v>45829.0</v>
      </c>
      <c r="D2710" s="68" t="s">
        <v>407</v>
      </c>
      <c r="E2710" s="27" t="s">
        <v>12</v>
      </c>
      <c r="F2710" s="69">
        <v>1.0</v>
      </c>
      <c r="G2710" s="69">
        <v>120.0</v>
      </c>
      <c r="H2710" s="70">
        <v>120.0</v>
      </c>
      <c r="I2710" s="71" t="s">
        <v>30</v>
      </c>
    </row>
    <row r="2711">
      <c r="A2711" s="45">
        <v>336.0</v>
      </c>
      <c r="B2711" s="46" t="s">
        <v>466</v>
      </c>
      <c r="C2711" s="55">
        <v>45829.0</v>
      </c>
      <c r="D2711" s="63" t="s">
        <v>57</v>
      </c>
      <c r="E2711" s="25" t="s">
        <v>19</v>
      </c>
      <c r="F2711" s="64">
        <v>5.0</v>
      </c>
      <c r="G2711" s="64">
        <v>120.0</v>
      </c>
      <c r="H2711" s="65">
        <v>600.0</v>
      </c>
      <c r="I2711" s="66" t="s">
        <v>16</v>
      </c>
    </row>
    <row r="2712">
      <c r="A2712" s="41">
        <v>337.0</v>
      </c>
      <c r="B2712" s="42" t="s">
        <v>467</v>
      </c>
      <c r="C2712" s="58">
        <v>45829.0</v>
      </c>
      <c r="D2712" s="68" t="s">
        <v>21</v>
      </c>
      <c r="E2712" s="27" t="s">
        <v>19</v>
      </c>
      <c r="F2712" s="69">
        <v>2.0</v>
      </c>
      <c r="G2712" s="69">
        <v>120.0</v>
      </c>
      <c r="H2712" s="70">
        <v>240.0</v>
      </c>
      <c r="I2712" s="71" t="s">
        <v>11</v>
      </c>
    </row>
    <row r="2713">
      <c r="A2713" s="45">
        <v>337.0</v>
      </c>
      <c r="B2713" s="46" t="s">
        <v>467</v>
      </c>
      <c r="C2713" s="55">
        <v>45829.0</v>
      </c>
      <c r="D2713" s="63" t="s">
        <v>21</v>
      </c>
      <c r="E2713" s="25" t="s">
        <v>63</v>
      </c>
      <c r="F2713" s="64">
        <v>0.5</v>
      </c>
      <c r="G2713" s="64">
        <v>240.0</v>
      </c>
      <c r="H2713" s="65">
        <v>120.0</v>
      </c>
      <c r="I2713" s="66" t="s">
        <v>11</v>
      </c>
    </row>
    <row r="2714">
      <c r="A2714" s="41">
        <v>339.0</v>
      </c>
      <c r="B2714" s="42" t="s">
        <v>468</v>
      </c>
      <c r="C2714" s="58">
        <v>45829.0</v>
      </c>
      <c r="D2714" s="68" t="s">
        <v>47</v>
      </c>
      <c r="E2714" s="27" t="s">
        <v>32</v>
      </c>
      <c r="F2714" s="69">
        <v>1.0</v>
      </c>
      <c r="G2714" s="69">
        <v>140.0</v>
      </c>
      <c r="H2714" s="70">
        <v>140.0</v>
      </c>
      <c r="I2714" s="71" t="s">
        <v>11</v>
      </c>
    </row>
    <row r="2715">
      <c r="A2715" s="45">
        <v>339.0</v>
      </c>
      <c r="B2715" s="46" t="s">
        <v>468</v>
      </c>
      <c r="C2715" s="55">
        <v>45829.0</v>
      </c>
      <c r="D2715" s="63" t="s">
        <v>47</v>
      </c>
      <c r="E2715" s="25" t="s">
        <v>13</v>
      </c>
      <c r="F2715" s="64">
        <v>1.0</v>
      </c>
      <c r="G2715" s="64">
        <v>120.0</v>
      </c>
      <c r="H2715" s="65">
        <v>120.0</v>
      </c>
      <c r="I2715" s="66" t="s">
        <v>11</v>
      </c>
    </row>
    <row r="2716">
      <c r="A2716" s="41">
        <v>339.0</v>
      </c>
      <c r="B2716" s="42" t="s">
        <v>468</v>
      </c>
      <c r="C2716" s="58">
        <v>45829.0</v>
      </c>
      <c r="D2716" s="68" t="s">
        <v>47</v>
      </c>
      <c r="E2716" s="27" t="s">
        <v>63</v>
      </c>
      <c r="F2716" s="69">
        <v>1.0</v>
      </c>
      <c r="G2716" s="69">
        <v>240.0</v>
      </c>
      <c r="H2716" s="70">
        <v>240.0</v>
      </c>
      <c r="I2716" s="71" t="s">
        <v>11</v>
      </c>
    </row>
    <row r="2717">
      <c r="A2717" s="45">
        <v>339.0</v>
      </c>
      <c r="B2717" s="46" t="s">
        <v>468</v>
      </c>
      <c r="C2717" s="55">
        <v>45829.0</v>
      </c>
      <c r="D2717" s="63" t="s">
        <v>47</v>
      </c>
      <c r="E2717" s="25" t="s">
        <v>420</v>
      </c>
      <c r="F2717" s="64">
        <v>1.0</v>
      </c>
      <c r="G2717" s="64">
        <v>140.0</v>
      </c>
      <c r="H2717" s="65">
        <v>140.0</v>
      </c>
      <c r="I2717" s="66" t="s">
        <v>11</v>
      </c>
    </row>
    <row r="2718">
      <c r="A2718" s="41">
        <v>340.0</v>
      </c>
      <c r="B2718" s="42" t="s">
        <v>468</v>
      </c>
      <c r="C2718" s="58">
        <v>45829.0</v>
      </c>
      <c r="D2718" s="68" t="s">
        <v>31</v>
      </c>
      <c r="E2718" s="27" t="s">
        <v>19</v>
      </c>
      <c r="F2718" s="69">
        <v>2.0</v>
      </c>
      <c r="G2718" s="69">
        <v>120.0</v>
      </c>
      <c r="H2718" s="70">
        <v>240.0</v>
      </c>
      <c r="I2718" s="71" t="s">
        <v>11</v>
      </c>
    </row>
    <row r="2719">
      <c r="A2719" s="45">
        <v>341.0</v>
      </c>
      <c r="B2719" s="46" t="s">
        <v>469</v>
      </c>
      <c r="C2719" s="55">
        <v>45829.0</v>
      </c>
      <c r="D2719" s="63" t="s">
        <v>39</v>
      </c>
      <c r="E2719" s="25" t="s">
        <v>10</v>
      </c>
      <c r="F2719" s="64">
        <v>2.0</v>
      </c>
      <c r="G2719" s="64">
        <v>120.0</v>
      </c>
      <c r="H2719" s="65">
        <v>240.0</v>
      </c>
      <c r="I2719" s="66" t="s">
        <v>16</v>
      </c>
    </row>
    <row r="2720">
      <c r="A2720" s="41">
        <v>341.0</v>
      </c>
      <c r="B2720" s="42" t="s">
        <v>469</v>
      </c>
      <c r="C2720" s="58">
        <v>45829.0</v>
      </c>
      <c r="D2720" s="68" t="s">
        <v>39</v>
      </c>
      <c r="E2720" s="27" t="s">
        <v>12</v>
      </c>
      <c r="F2720" s="69">
        <v>1.0</v>
      </c>
      <c r="G2720" s="69">
        <v>120.0</v>
      </c>
      <c r="H2720" s="70">
        <v>120.0</v>
      </c>
      <c r="I2720" s="71" t="s">
        <v>16</v>
      </c>
    </row>
    <row r="2721">
      <c r="A2721" s="45">
        <v>341.0</v>
      </c>
      <c r="B2721" s="46" t="s">
        <v>469</v>
      </c>
      <c r="C2721" s="55">
        <v>45829.0</v>
      </c>
      <c r="D2721" s="63" t="s">
        <v>39</v>
      </c>
      <c r="E2721" s="25" t="s">
        <v>32</v>
      </c>
      <c r="F2721" s="64">
        <v>1.0</v>
      </c>
      <c r="G2721" s="64">
        <v>140.0</v>
      </c>
      <c r="H2721" s="65">
        <v>140.0</v>
      </c>
      <c r="I2721" s="66" t="s">
        <v>16</v>
      </c>
    </row>
    <row r="2722">
      <c r="A2722" s="41">
        <v>341.0</v>
      </c>
      <c r="B2722" s="42" t="s">
        <v>469</v>
      </c>
      <c r="C2722" s="58">
        <v>45829.0</v>
      </c>
      <c r="D2722" s="68" t="s">
        <v>39</v>
      </c>
      <c r="E2722" s="27" t="s">
        <v>13</v>
      </c>
      <c r="F2722" s="69">
        <v>2.0</v>
      </c>
      <c r="G2722" s="69">
        <v>120.0</v>
      </c>
      <c r="H2722" s="70">
        <v>240.0</v>
      </c>
      <c r="I2722" s="71" t="s">
        <v>16</v>
      </c>
    </row>
    <row r="2723">
      <c r="A2723" s="45">
        <v>342.0</v>
      </c>
      <c r="B2723" s="46" t="s">
        <v>469</v>
      </c>
      <c r="C2723" s="55">
        <v>45829.0</v>
      </c>
      <c r="D2723" s="63" t="s">
        <v>45</v>
      </c>
      <c r="E2723" s="25" t="s">
        <v>32</v>
      </c>
      <c r="F2723" s="64">
        <v>1.0</v>
      </c>
      <c r="G2723" s="64">
        <v>140.0</v>
      </c>
      <c r="H2723" s="65">
        <v>140.0</v>
      </c>
      <c r="I2723" s="66" t="s">
        <v>11</v>
      </c>
    </row>
    <row r="2724">
      <c r="A2724" s="41">
        <v>342.0</v>
      </c>
      <c r="B2724" s="42" t="s">
        <v>469</v>
      </c>
      <c r="C2724" s="58">
        <v>45829.0</v>
      </c>
      <c r="D2724" s="68" t="s">
        <v>45</v>
      </c>
      <c r="E2724" s="27" t="s">
        <v>13</v>
      </c>
      <c r="F2724" s="69">
        <v>1.0</v>
      </c>
      <c r="G2724" s="69">
        <v>120.0</v>
      </c>
      <c r="H2724" s="70">
        <v>120.0</v>
      </c>
      <c r="I2724" s="71" t="s">
        <v>11</v>
      </c>
    </row>
    <row r="2725">
      <c r="A2725" s="45">
        <v>343.0</v>
      </c>
      <c r="B2725" s="46" t="s">
        <v>470</v>
      </c>
      <c r="C2725" s="55">
        <v>45829.0</v>
      </c>
      <c r="D2725" s="63" t="s">
        <v>49</v>
      </c>
      <c r="E2725" s="25" t="s">
        <v>32</v>
      </c>
      <c r="F2725" s="64">
        <v>1.0</v>
      </c>
      <c r="G2725" s="64">
        <v>140.0</v>
      </c>
      <c r="H2725" s="65">
        <v>140.0</v>
      </c>
      <c r="I2725" s="66" t="s">
        <v>11</v>
      </c>
    </row>
    <row r="2726">
      <c r="A2726" s="41">
        <v>343.0</v>
      </c>
      <c r="B2726" s="42" t="s">
        <v>470</v>
      </c>
      <c r="C2726" s="58">
        <v>45829.0</v>
      </c>
      <c r="D2726" s="68" t="s">
        <v>49</v>
      </c>
      <c r="E2726" s="27" t="s">
        <v>420</v>
      </c>
      <c r="F2726" s="69">
        <v>1.0</v>
      </c>
      <c r="G2726" s="69">
        <v>140.0</v>
      </c>
      <c r="H2726" s="70">
        <v>140.0</v>
      </c>
      <c r="I2726" s="71" t="s">
        <v>11</v>
      </c>
    </row>
    <row r="2727">
      <c r="A2727" s="45">
        <v>338.0</v>
      </c>
      <c r="B2727" s="46" t="s">
        <v>471</v>
      </c>
      <c r="C2727" s="55">
        <v>45829.0</v>
      </c>
      <c r="D2727" s="63" t="s">
        <v>15</v>
      </c>
      <c r="E2727" s="25" t="s">
        <v>10</v>
      </c>
      <c r="F2727" s="64">
        <v>2.0</v>
      </c>
      <c r="G2727" s="64">
        <v>120.0</v>
      </c>
      <c r="H2727" s="65">
        <v>240.0</v>
      </c>
      <c r="I2727" s="66" t="s">
        <v>16</v>
      </c>
    </row>
    <row r="2728">
      <c r="A2728" s="41">
        <v>338.0</v>
      </c>
      <c r="B2728" s="42" t="s">
        <v>471</v>
      </c>
      <c r="C2728" s="58">
        <v>45829.0</v>
      </c>
      <c r="D2728" s="68" t="s">
        <v>15</v>
      </c>
      <c r="E2728" s="27" t="s">
        <v>32</v>
      </c>
      <c r="F2728" s="69">
        <v>0.5</v>
      </c>
      <c r="G2728" s="69">
        <v>140.0</v>
      </c>
      <c r="H2728" s="70">
        <v>70.0</v>
      </c>
      <c r="I2728" s="71" t="s">
        <v>16</v>
      </c>
    </row>
    <row r="2729">
      <c r="A2729" s="45">
        <v>338.0</v>
      </c>
      <c r="B2729" s="46" t="s">
        <v>471</v>
      </c>
      <c r="C2729" s="55">
        <v>45829.0</v>
      </c>
      <c r="D2729" s="63" t="s">
        <v>15</v>
      </c>
      <c r="E2729" s="25" t="s">
        <v>13</v>
      </c>
      <c r="F2729" s="64">
        <v>2.0</v>
      </c>
      <c r="G2729" s="64">
        <v>120.0</v>
      </c>
      <c r="H2729" s="65">
        <v>240.0</v>
      </c>
      <c r="I2729" s="66" t="s">
        <v>16</v>
      </c>
    </row>
    <row r="2730">
      <c r="A2730" s="41">
        <v>338.0</v>
      </c>
      <c r="B2730" s="42" t="s">
        <v>471</v>
      </c>
      <c r="C2730" s="58">
        <v>45829.0</v>
      </c>
      <c r="D2730" s="68" t="s">
        <v>15</v>
      </c>
      <c r="E2730" s="27" t="s">
        <v>420</v>
      </c>
      <c r="F2730" s="69">
        <v>0.5</v>
      </c>
      <c r="G2730" s="69">
        <v>140.0</v>
      </c>
      <c r="H2730" s="70">
        <v>70.0</v>
      </c>
      <c r="I2730" s="71" t="s">
        <v>16</v>
      </c>
    </row>
    <row r="2731">
      <c r="A2731" s="45">
        <v>344.0</v>
      </c>
      <c r="B2731" s="46" t="s">
        <v>472</v>
      </c>
      <c r="C2731" s="55">
        <v>45830.0</v>
      </c>
      <c r="D2731" s="63" t="s">
        <v>42</v>
      </c>
      <c r="E2731" s="25" t="s">
        <v>12</v>
      </c>
      <c r="F2731" s="64">
        <v>0.3</v>
      </c>
      <c r="G2731" s="64">
        <v>120.0</v>
      </c>
      <c r="H2731" s="65">
        <v>36.0</v>
      </c>
      <c r="I2731" s="66" t="s">
        <v>30</v>
      </c>
    </row>
    <row r="2732">
      <c r="A2732" s="41">
        <v>344.0</v>
      </c>
      <c r="B2732" s="42" t="s">
        <v>472</v>
      </c>
      <c r="C2732" s="58">
        <v>45830.0</v>
      </c>
      <c r="D2732" s="68" t="s">
        <v>42</v>
      </c>
      <c r="E2732" s="27" t="s">
        <v>19</v>
      </c>
      <c r="F2732" s="69">
        <v>1.0</v>
      </c>
      <c r="G2732" s="69">
        <v>120.0</v>
      </c>
      <c r="H2732" s="70">
        <v>120.0</v>
      </c>
      <c r="I2732" s="71" t="s">
        <v>30</v>
      </c>
    </row>
    <row r="2733">
      <c r="A2733" s="45">
        <v>345.0</v>
      </c>
      <c r="B2733" s="46" t="s">
        <v>473</v>
      </c>
      <c r="C2733" s="55">
        <v>45830.0</v>
      </c>
      <c r="D2733" s="63" t="s">
        <v>23</v>
      </c>
      <c r="E2733" s="25" t="s">
        <v>10</v>
      </c>
      <c r="F2733" s="64">
        <v>1.0</v>
      </c>
      <c r="G2733" s="64">
        <v>100.0</v>
      </c>
      <c r="H2733" s="65">
        <v>100.0</v>
      </c>
      <c r="I2733" s="66" t="s">
        <v>16</v>
      </c>
    </row>
    <row r="2734">
      <c r="A2734" s="41">
        <v>345.0</v>
      </c>
      <c r="B2734" s="42" t="s">
        <v>473</v>
      </c>
      <c r="C2734" s="58">
        <v>45830.0</v>
      </c>
      <c r="D2734" s="68" t="s">
        <v>23</v>
      </c>
      <c r="E2734" s="27" t="s">
        <v>19</v>
      </c>
      <c r="F2734" s="69">
        <v>1.0</v>
      </c>
      <c r="G2734" s="69">
        <v>100.0</v>
      </c>
      <c r="H2734" s="70">
        <v>100.0</v>
      </c>
      <c r="I2734" s="71" t="s">
        <v>16</v>
      </c>
    </row>
    <row r="2735">
      <c r="A2735" s="45">
        <v>346.0</v>
      </c>
      <c r="B2735" s="46" t="s">
        <v>474</v>
      </c>
      <c r="C2735" s="55">
        <v>45830.0</v>
      </c>
      <c r="D2735" s="63" t="s">
        <v>18</v>
      </c>
      <c r="E2735" s="25" t="s">
        <v>12</v>
      </c>
      <c r="F2735" s="64">
        <v>1.0</v>
      </c>
      <c r="G2735" s="64">
        <v>120.0</v>
      </c>
      <c r="H2735" s="65">
        <v>120.0</v>
      </c>
      <c r="I2735" s="66" t="s">
        <v>16</v>
      </c>
    </row>
    <row r="2736">
      <c r="A2736" s="41">
        <v>347.0</v>
      </c>
      <c r="B2736" s="42" t="s">
        <v>475</v>
      </c>
      <c r="C2736" s="58">
        <v>45830.0</v>
      </c>
      <c r="D2736" s="68" t="s">
        <v>61</v>
      </c>
      <c r="E2736" s="27" t="s">
        <v>32</v>
      </c>
      <c r="F2736" s="69">
        <v>2.0</v>
      </c>
      <c r="G2736" s="69">
        <v>140.0</v>
      </c>
      <c r="H2736" s="70">
        <v>280.0</v>
      </c>
      <c r="I2736" s="71" t="s">
        <v>30</v>
      </c>
    </row>
    <row r="2737">
      <c r="A2737" s="45">
        <v>348.0</v>
      </c>
      <c r="B2737" s="46" t="s">
        <v>476</v>
      </c>
      <c r="C2737" s="55">
        <v>45830.0</v>
      </c>
      <c r="D2737" s="63" t="s">
        <v>477</v>
      </c>
      <c r="E2737" s="25" t="s">
        <v>10</v>
      </c>
      <c r="F2737" s="64">
        <v>1.0</v>
      </c>
      <c r="G2737" s="64">
        <v>120.0</v>
      </c>
      <c r="H2737" s="65">
        <v>120.0</v>
      </c>
      <c r="I2737" s="66" t="s">
        <v>16</v>
      </c>
    </row>
    <row r="2738">
      <c r="A2738" s="41">
        <v>348.0</v>
      </c>
      <c r="B2738" s="42" t="s">
        <v>476</v>
      </c>
      <c r="C2738" s="58">
        <v>45830.0</v>
      </c>
      <c r="D2738" s="68" t="s">
        <v>477</v>
      </c>
      <c r="E2738" s="27" t="s">
        <v>13</v>
      </c>
      <c r="F2738" s="69">
        <v>1.0</v>
      </c>
      <c r="G2738" s="69">
        <v>120.0</v>
      </c>
      <c r="H2738" s="70">
        <v>120.0</v>
      </c>
      <c r="I2738" s="71" t="s">
        <v>16</v>
      </c>
    </row>
    <row r="2739">
      <c r="A2739" s="45">
        <v>350.0</v>
      </c>
      <c r="B2739" s="46" t="s">
        <v>478</v>
      </c>
      <c r="C2739" s="55">
        <v>45830.0</v>
      </c>
      <c r="D2739" s="63" t="s">
        <v>31</v>
      </c>
      <c r="E2739" s="25" t="s">
        <v>10</v>
      </c>
      <c r="F2739" s="64">
        <v>2.0</v>
      </c>
      <c r="G2739" s="64">
        <v>120.0</v>
      </c>
      <c r="H2739" s="65">
        <v>240.0</v>
      </c>
      <c r="I2739" s="66" t="s">
        <v>11</v>
      </c>
    </row>
    <row r="2740">
      <c r="A2740" s="41">
        <v>350.0</v>
      </c>
      <c r="B2740" s="42" t="s">
        <v>478</v>
      </c>
      <c r="C2740" s="58">
        <v>45830.0</v>
      </c>
      <c r="D2740" s="68" t="s">
        <v>31</v>
      </c>
      <c r="E2740" s="27" t="s">
        <v>12</v>
      </c>
      <c r="F2740" s="69">
        <v>2.0</v>
      </c>
      <c r="G2740" s="69">
        <v>120.0</v>
      </c>
      <c r="H2740" s="70">
        <v>240.0</v>
      </c>
      <c r="I2740" s="71" t="s">
        <v>11</v>
      </c>
    </row>
    <row r="2741">
      <c r="A2741" s="45">
        <v>350.0</v>
      </c>
      <c r="B2741" s="46" t="s">
        <v>478</v>
      </c>
      <c r="C2741" s="55">
        <v>45830.0</v>
      </c>
      <c r="D2741" s="63" t="s">
        <v>31</v>
      </c>
      <c r="E2741" s="25" t="s">
        <v>19</v>
      </c>
      <c r="F2741" s="64">
        <v>2.0</v>
      </c>
      <c r="G2741" s="64">
        <v>120.0</v>
      </c>
      <c r="H2741" s="65">
        <v>240.0</v>
      </c>
      <c r="I2741" s="66" t="s">
        <v>11</v>
      </c>
    </row>
    <row r="2742">
      <c r="A2742" s="41">
        <v>351.0</v>
      </c>
      <c r="B2742" s="42" t="s">
        <v>478</v>
      </c>
      <c r="C2742" s="58">
        <v>45830.0</v>
      </c>
      <c r="D2742" s="68" t="s">
        <v>36</v>
      </c>
      <c r="E2742" s="27" t="s">
        <v>10</v>
      </c>
      <c r="F2742" s="69">
        <v>2.0</v>
      </c>
      <c r="G2742" s="69">
        <v>120.0</v>
      </c>
      <c r="H2742" s="70">
        <v>240.0</v>
      </c>
      <c r="I2742" s="71" t="s">
        <v>16</v>
      </c>
    </row>
    <row r="2743">
      <c r="A2743" s="45">
        <v>351.0</v>
      </c>
      <c r="B2743" s="46" t="s">
        <v>478</v>
      </c>
      <c r="C2743" s="55">
        <v>45830.0</v>
      </c>
      <c r="D2743" s="63" t="s">
        <v>36</v>
      </c>
      <c r="E2743" s="25" t="s">
        <v>32</v>
      </c>
      <c r="F2743" s="64">
        <v>2.0</v>
      </c>
      <c r="G2743" s="64">
        <v>120.0</v>
      </c>
      <c r="H2743" s="65">
        <v>240.0</v>
      </c>
      <c r="I2743" s="66" t="s">
        <v>16</v>
      </c>
    </row>
    <row r="2744">
      <c r="A2744" s="41">
        <v>335.0</v>
      </c>
      <c r="B2744" s="42" t="s">
        <v>479</v>
      </c>
      <c r="C2744" s="58">
        <v>45832.0</v>
      </c>
      <c r="D2744" s="68" t="s">
        <v>41</v>
      </c>
      <c r="E2744" s="27" t="s">
        <v>10</v>
      </c>
      <c r="F2744" s="69">
        <v>1.0</v>
      </c>
      <c r="G2744" s="69">
        <v>120.0</v>
      </c>
      <c r="H2744" s="70">
        <v>120.0</v>
      </c>
      <c r="I2744" s="71" t="s">
        <v>30</v>
      </c>
    </row>
    <row r="2745">
      <c r="A2745" s="45">
        <v>349.0</v>
      </c>
      <c r="B2745" s="46" t="s">
        <v>480</v>
      </c>
      <c r="C2745" s="55">
        <v>45832.0</v>
      </c>
      <c r="D2745" s="63" t="s">
        <v>25</v>
      </c>
      <c r="E2745" s="25" t="s">
        <v>12</v>
      </c>
      <c r="F2745" s="64">
        <v>0.5</v>
      </c>
      <c r="G2745" s="64">
        <v>120.0</v>
      </c>
      <c r="H2745" s="65">
        <v>60.0</v>
      </c>
      <c r="I2745" s="66" t="s">
        <v>30</v>
      </c>
    </row>
    <row r="2746">
      <c r="A2746" s="41">
        <v>349.0</v>
      </c>
      <c r="B2746" s="42" t="s">
        <v>480</v>
      </c>
      <c r="C2746" s="58">
        <v>45832.0</v>
      </c>
      <c r="D2746" s="68" t="s">
        <v>25</v>
      </c>
      <c r="E2746" s="27" t="s">
        <v>13</v>
      </c>
      <c r="F2746" s="69">
        <v>0.5</v>
      </c>
      <c r="G2746" s="69">
        <v>120.0</v>
      </c>
      <c r="H2746" s="70">
        <v>60.0</v>
      </c>
      <c r="I2746" s="71" t="s">
        <v>30</v>
      </c>
    </row>
    <row r="2747">
      <c r="A2747" s="45">
        <v>352.0</v>
      </c>
      <c r="B2747" s="46" t="s">
        <v>481</v>
      </c>
      <c r="C2747" s="55">
        <v>45832.0</v>
      </c>
      <c r="D2747" s="63" t="s">
        <v>448</v>
      </c>
      <c r="E2747" s="25" t="s">
        <v>10</v>
      </c>
      <c r="F2747" s="64">
        <v>2.0</v>
      </c>
      <c r="G2747" s="64">
        <v>120.0</v>
      </c>
      <c r="H2747" s="65">
        <v>240.0</v>
      </c>
      <c r="I2747" s="66" t="s">
        <v>30</v>
      </c>
    </row>
    <row r="2748">
      <c r="A2748" s="41">
        <v>355.0</v>
      </c>
      <c r="B2748" s="42" t="s">
        <v>482</v>
      </c>
      <c r="C2748" s="58">
        <v>45832.0</v>
      </c>
      <c r="D2748" s="68" t="s">
        <v>24</v>
      </c>
      <c r="E2748" s="27" t="s">
        <v>63</v>
      </c>
      <c r="F2748" s="69">
        <v>0.5</v>
      </c>
      <c r="G2748" s="69">
        <v>240.0</v>
      </c>
      <c r="H2748" s="70">
        <v>120.0</v>
      </c>
      <c r="I2748" s="71" t="s">
        <v>30</v>
      </c>
    </row>
    <row r="2749">
      <c r="A2749" s="45">
        <v>356.0</v>
      </c>
      <c r="B2749" s="46" t="s">
        <v>483</v>
      </c>
      <c r="C2749" s="55">
        <v>45832.0</v>
      </c>
      <c r="D2749" s="63" t="s">
        <v>23</v>
      </c>
      <c r="E2749" s="25" t="s">
        <v>10</v>
      </c>
      <c r="F2749" s="64">
        <v>1.0</v>
      </c>
      <c r="G2749" s="64">
        <v>100.0</v>
      </c>
      <c r="H2749" s="65">
        <v>100.0</v>
      </c>
      <c r="I2749" s="66" t="s">
        <v>16</v>
      </c>
    </row>
    <row r="2750">
      <c r="A2750" s="41">
        <v>356.0</v>
      </c>
      <c r="B2750" s="42" t="s">
        <v>483</v>
      </c>
      <c r="C2750" s="58">
        <v>45832.0</v>
      </c>
      <c r="D2750" s="68" t="s">
        <v>23</v>
      </c>
      <c r="E2750" s="27" t="s">
        <v>12</v>
      </c>
      <c r="F2750" s="69">
        <v>1.0</v>
      </c>
      <c r="G2750" s="69">
        <v>100.0</v>
      </c>
      <c r="H2750" s="70">
        <v>100.0</v>
      </c>
      <c r="I2750" s="71" t="s">
        <v>16</v>
      </c>
    </row>
    <row r="2751">
      <c r="A2751" s="45">
        <v>356.0</v>
      </c>
      <c r="B2751" s="46" t="s">
        <v>483</v>
      </c>
      <c r="C2751" s="55">
        <v>45832.0</v>
      </c>
      <c r="D2751" s="63" t="s">
        <v>23</v>
      </c>
      <c r="E2751" s="25" t="s">
        <v>19</v>
      </c>
      <c r="F2751" s="64">
        <v>1.0</v>
      </c>
      <c r="G2751" s="64">
        <v>100.0</v>
      </c>
      <c r="H2751" s="65">
        <v>100.0</v>
      </c>
      <c r="I2751" s="66" t="s">
        <v>16</v>
      </c>
    </row>
    <row r="2752">
      <c r="A2752" s="41">
        <v>357.0</v>
      </c>
      <c r="B2752" s="42" t="s">
        <v>484</v>
      </c>
      <c r="C2752" s="58">
        <v>45832.0</v>
      </c>
      <c r="D2752" s="68" t="s">
        <v>18</v>
      </c>
      <c r="E2752" s="27" t="s">
        <v>12</v>
      </c>
      <c r="F2752" s="69">
        <v>1.0</v>
      </c>
      <c r="G2752" s="69">
        <v>120.0</v>
      </c>
      <c r="H2752" s="70">
        <v>120.0</v>
      </c>
      <c r="I2752" s="71" t="s">
        <v>16</v>
      </c>
    </row>
    <row r="2753">
      <c r="A2753" s="45">
        <v>357.0</v>
      </c>
      <c r="B2753" s="46" t="s">
        <v>484</v>
      </c>
      <c r="C2753" s="55">
        <v>45832.0</v>
      </c>
      <c r="D2753" s="63" t="s">
        <v>18</v>
      </c>
      <c r="E2753" s="25" t="s">
        <v>13</v>
      </c>
      <c r="F2753" s="64">
        <v>1.0</v>
      </c>
      <c r="G2753" s="64">
        <v>120.0</v>
      </c>
      <c r="H2753" s="65">
        <v>120.0</v>
      </c>
      <c r="I2753" s="66" t="s">
        <v>16</v>
      </c>
    </row>
    <row r="2754">
      <c r="A2754" s="41">
        <v>358.0</v>
      </c>
      <c r="B2754" s="42" t="s">
        <v>485</v>
      </c>
      <c r="C2754" s="58">
        <v>45832.0</v>
      </c>
      <c r="D2754" s="68" t="s">
        <v>57</v>
      </c>
      <c r="E2754" s="27" t="s">
        <v>19</v>
      </c>
      <c r="F2754" s="69">
        <v>5.0</v>
      </c>
      <c r="G2754" s="69">
        <v>120.0</v>
      </c>
      <c r="H2754" s="70">
        <v>600.0</v>
      </c>
      <c r="I2754" s="71" t="s">
        <v>16</v>
      </c>
    </row>
    <row r="2755">
      <c r="A2755" s="45">
        <v>359.0</v>
      </c>
      <c r="B2755" s="46" t="s">
        <v>486</v>
      </c>
      <c r="C2755" s="55">
        <v>45832.0</v>
      </c>
      <c r="D2755" s="63" t="s">
        <v>71</v>
      </c>
      <c r="E2755" s="25" t="s">
        <v>10</v>
      </c>
      <c r="F2755" s="64">
        <v>0.5</v>
      </c>
      <c r="G2755" s="64">
        <v>120.0</v>
      </c>
      <c r="H2755" s="65">
        <v>60.0</v>
      </c>
      <c r="I2755" s="66" t="s">
        <v>16</v>
      </c>
    </row>
    <row r="2756">
      <c r="A2756" s="41">
        <v>359.0</v>
      </c>
      <c r="B2756" s="42" t="s">
        <v>486</v>
      </c>
      <c r="C2756" s="58">
        <v>45832.0</v>
      </c>
      <c r="D2756" s="68" t="s">
        <v>71</v>
      </c>
      <c r="E2756" s="27" t="s">
        <v>12</v>
      </c>
      <c r="F2756" s="69">
        <v>0.5</v>
      </c>
      <c r="G2756" s="69">
        <v>120.0</v>
      </c>
      <c r="H2756" s="70">
        <v>60.0</v>
      </c>
      <c r="I2756" s="71" t="s">
        <v>16</v>
      </c>
    </row>
    <row r="2757">
      <c r="A2757" s="45">
        <v>360.0</v>
      </c>
      <c r="B2757" s="46" t="s">
        <v>487</v>
      </c>
      <c r="C2757" s="55">
        <v>45832.0</v>
      </c>
      <c r="D2757" s="63" t="s">
        <v>39</v>
      </c>
      <c r="E2757" s="25" t="s">
        <v>10</v>
      </c>
      <c r="F2757" s="64">
        <v>1.0</v>
      </c>
      <c r="G2757" s="64">
        <v>120.0</v>
      </c>
      <c r="H2757" s="65">
        <v>120.0</v>
      </c>
      <c r="I2757" s="66" t="s">
        <v>16</v>
      </c>
    </row>
    <row r="2758">
      <c r="A2758" s="41">
        <v>360.0</v>
      </c>
      <c r="B2758" s="42" t="s">
        <v>487</v>
      </c>
      <c r="C2758" s="58">
        <v>45832.0</v>
      </c>
      <c r="D2758" s="68" t="s">
        <v>39</v>
      </c>
      <c r="E2758" s="27" t="s">
        <v>12</v>
      </c>
      <c r="F2758" s="69">
        <v>2.0</v>
      </c>
      <c r="G2758" s="69">
        <v>120.0</v>
      </c>
      <c r="H2758" s="70">
        <v>240.0</v>
      </c>
      <c r="I2758" s="71" t="s">
        <v>16</v>
      </c>
    </row>
    <row r="2759">
      <c r="A2759" s="45">
        <v>360.0</v>
      </c>
      <c r="B2759" s="46" t="s">
        <v>487</v>
      </c>
      <c r="C2759" s="55">
        <v>45832.0</v>
      </c>
      <c r="D2759" s="63" t="s">
        <v>39</v>
      </c>
      <c r="E2759" s="25" t="s">
        <v>32</v>
      </c>
      <c r="F2759" s="64">
        <v>1.0</v>
      </c>
      <c r="G2759" s="64">
        <v>140.0</v>
      </c>
      <c r="H2759" s="65">
        <v>140.0</v>
      </c>
      <c r="I2759" s="66" t="s">
        <v>16</v>
      </c>
    </row>
    <row r="2760">
      <c r="A2760" s="41">
        <v>360.0</v>
      </c>
      <c r="B2760" s="42" t="s">
        <v>487</v>
      </c>
      <c r="C2760" s="58">
        <v>45832.0</v>
      </c>
      <c r="D2760" s="68" t="s">
        <v>39</v>
      </c>
      <c r="E2760" s="27" t="s">
        <v>13</v>
      </c>
      <c r="F2760" s="69">
        <v>15.0</v>
      </c>
      <c r="G2760" s="69">
        <v>120.0</v>
      </c>
      <c r="H2760" s="70">
        <v>1200.0</v>
      </c>
      <c r="I2760" s="71" t="s">
        <v>16</v>
      </c>
    </row>
    <row r="2761">
      <c r="A2761" s="45">
        <v>353.0</v>
      </c>
      <c r="B2761" s="46" t="s">
        <v>488</v>
      </c>
      <c r="C2761" s="55">
        <v>45832.0</v>
      </c>
      <c r="D2761" s="63" t="s">
        <v>14</v>
      </c>
      <c r="E2761" s="25" t="s">
        <v>10</v>
      </c>
      <c r="F2761" s="64">
        <v>1.0</v>
      </c>
      <c r="G2761" s="64">
        <v>120.0</v>
      </c>
      <c r="H2761" s="65">
        <v>120.0</v>
      </c>
      <c r="I2761" s="66" t="s">
        <v>11</v>
      </c>
    </row>
    <row r="2762">
      <c r="A2762" s="41">
        <v>353.0</v>
      </c>
      <c r="B2762" s="42" t="s">
        <v>488</v>
      </c>
      <c r="C2762" s="58">
        <v>45832.0</v>
      </c>
      <c r="D2762" s="68" t="s">
        <v>14</v>
      </c>
      <c r="E2762" s="27" t="s">
        <v>12</v>
      </c>
      <c r="F2762" s="69">
        <v>1.0</v>
      </c>
      <c r="G2762" s="69">
        <v>120.0</v>
      </c>
      <c r="H2762" s="70">
        <v>120.0</v>
      </c>
      <c r="I2762" s="71" t="s">
        <v>11</v>
      </c>
    </row>
    <row r="2763">
      <c r="A2763" s="45">
        <v>353.0</v>
      </c>
      <c r="B2763" s="46" t="s">
        <v>488</v>
      </c>
      <c r="C2763" s="55">
        <v>45832.0</v>
      </c>
      <c r="D2763" s="63" t="s">
        <v>14</v>
      </c>
      <c r="E2763" s="25" t="s">
        <v>13</v>
      </c>
      <c r="F2763" s="64">
        <v>1.0</v>
      </c>
      <c r="G2763" s="64">
        <v>120.0</v>
      </c>
      <c r="H2763" s="65">
        <v>120.0</v>
      </c>
      <c r="I2763" s="66" t="s">
        <v>11</v>
      </c>
    </row>
    <row r="2764">
      <c r="A2764" s="41">
        <v>354.0</v>
      </c>
      <c r="B2764" s="42" t="s">
        <v>489</v>
      </c>
      <c r="C2764" s="58">
        <v>45832.0</v>
      </c>
      <c r="D2764" s="68" t="s">
        <v>9</v>
      </c>
      <c r="E2764" s="27" t="s">
        <v>10</v>
      </c>
      <c r="F2764" s="69">
        <v>1.0</v>
      </c>
      <c r="G2764" s="69">
        <v>120.0</v>
      </c>
      <c r="H2764" s="70">
        <v>120.0</v>
      </c>
      <c r="I2764" s="71" t="s">
        <v>11</v>
      </c>
    </row>
    <row r="2765">
      <c r="A2765" s="45">
        <v>354.0</v>
      </c>
      <c r="B2765" s="46" t="s">
        <v>489</v>
      </c>
      <c r="C2765" s="55">
        <v>45832.0</v>
      </c>
      <c r="D2765" s="63" t="s">
        <v>9</v>
      </c>
      <c r="E2765" s="25" t="s">
        <v>12</v>
      </c>
      <c r="F2765" s="64">
        <v>1.0</v>
      </c>
      <c r="G2765" s="64">
        <v>120.0</v>
      </c>
      <c r="H2765" s="65">
        <v>120.0</v>
      </c>
      <c r="I2765" s="66" t="s">
        <v>11</v>
      </c>
    </row>
    <row r="2766">
      <c r="A2766" s="41">
        <v>354.0</v>
      </c>
      <c r="B2766" s="42" t="s">
        <v>489</v>
      </c>
      <c r="C2766" s="58">
        <v>45832.0</v>
      </c>
      <c r="D2766" s="68" t="s">
        <v>9</v>
      </c>
      <c r="E2766" s="27" t="s">
        <v>13</v>
      </c>
      <c r="F2766" s="69">
        <v>1.0</v>
      </c>
      <c r="G2766" s="69">
        <v>120.0</v>
      </c>
      <c r="H2766" s="70">
        <v>120.0</v>
      </c>
      <c r="I2766" s="71" t="s">
        <v>11</v>
      </c>
    </row>
    <row r="2767">
      <c r="A2767" s="45">
        <v>361.0</v>
      </c>
      <c r="B2767" s="46" t="s">
        <v>490</v>
      </c>
      <c r="C2767" s="55">
        <v>45832.0</v>
      </c>
      <c r="D2767" s="63" t="s">
        <v>21</v>
      </c>
      <c r="E2767" s="25" t="s">
        <v>32</v>
      </c>
      <c r="F2767" s="64">
        <v>1.0</v>
      </c>
      <c r="G2767" s="64">
        <v>140.0</v>
      </c>
      <c r="H2767" s="65">
        <v>140.0</v>
      </c>
      <c r="I2767" s="66" t="s">
        <v>11</v>
      </c>
    </row>
    <row r="2768">
      <c r="A2768" s="41">
        <v>363.0</v>
      </c>
      <c r="B2768" s="42" t="s">
        <v>491</v>
      </c>
      <c r="C2768" s="58">
        <v>45832.0</v>
      </c>
      <c r="D2768" s="68" t="s">
        <v>60</v>
      </c>
      <c r="E2768" s="27" t="s">
        <v>13</v>
      </c>
      <c r="F2768" s="69">
        <v>1.0</v>
      </c>
      <c r="G2768" s="69">
        <v>120.0</v>
      </c>
      <c r="H2768" s="70">
        <v>120.0</v>
      </c>
      <c r="I2768" s="71" t="s">
        <v>16</v>
      </c>
    </row>
    <row r="2769">
      <c r="A2769" s="45">
        <v>364.0</v>
      </c>
      <c r="B2769" s="46" t="s">
        <v>492</v>
      </c>
      <c r="C2769" s="55">
        <v>45832.0</v>
      </c>
      <c r="D2769" s="63" t="s">
        <v>49</v>
      </c>
      <c r="E2769" s="25" t="s">
        <v>420</v>
      </c>
      <c r="F2769" s="64">
        <v>1.0</v>
      </c>
      <c r="G2769" s="64">
        <v>140.0</v>
      </c>
      <c r="H2769" s="65">
        <v>140.0</v>
      </c>
      <c r="I2769" s="66" t="s">
        <v>11</v>
      </c>
    </row>
    <row r="2770">
      <c r="A2770" s="41">
        <v>365.0</v>
      </c>
      <c r="B2770" s="42" t="s">
        <v>492</v>
      </c>
      <c r="C2770" s="58">
        <v>45832.0</v>
      </c>
      <c r="D2770" s="68" t="s">
        <v>47</v>
      </c>
      <c r="E2770" s="27" t="s">
        <v>32</v>
      </c>
      <c r="F2770" s="69">
        <v>1.0</v>
      </c>
      <c r="G2770" s="69">
        <v>140.0</v>
      </c>
      <c r="H2770" s="70">
        <v>140.0</v>
      </c>
      <c r="I2770" s="71" t="s">
        <v>11</v>
      </c>
    </row>
    <row r="2771">
      <c r="A2771" s="45">
        <v>365.0</v>
      </c>
      <c r="B2771" s="46" t="s">
        <v>492</v>
      </c>
      <c r="C2771" s="55">
        <v>45832.0</v>
      </c>
      <c r="D2771" s="63" t="s">
        <v>47</v>
      </c>
      <c r="E2771" s="25" t="s">
        <v>13</v>
      </c>
      <c r="F2771" s="64">
        <v>1.0</v>
      </c>
      <c r="G2771" s="64">
        <v>120.0</v>
      </c>
      <c r="H2771" s="65">
        <v>120.0</v>
      </c>
      <c r="I2771" s="66" t="s">
        <v>11</v>
      </c>
    </row>
    <row r="2772">
      <c r="A2772" s="41">
        <v>365.0</v>
      </c>
      <c r="B2772" s="42" t="s">
        <v>492</v>
      </c>
      <c r="C2772" s="58">
        <v>45832.0</v>
      </c>
      <c r="D2772" s="68" t="s">
        <v>47</v>
      </c>
      <c r="E2772" s="27" t="s">
        <v>420</v>
      </c>
      <c r="F2772" s="69">
        <v>1.0</v>
      </c>
      <c r="G2772" s="69">
        <v>140.0</v>
      </c>
      <c r="H2772" s="70">
        <v>140.0</v>
      </c>
      <c r="I2772" s="71" t="s">
        <v>11</v>
      </c>
    </row>
    <row r="2773">
      <c r="A2773" s="45">
        <v>362.0</v>
      </c>
      <c r="B2773" s="46" t="s">
        <v>493</v>
      </c>
      <c r="C2773" s="55">
        <v>45832.0</v>
      </c>
      <c r="D2773" s="63" t="s">
        <v>52</v>
      </c>
      <c r="E2773" s="25" t="s">
        <v>10</v>
      </c>
      <c r="F2773" s="64">
        <v>2.0</v>
      </c>
      <c r="G2773" s="64">
        <v>120.0</v>
      </c>
      <c r="H2773" s="65">
        <v>240.0</v>
      </c>
      <c r="I2773" s="66" t="s">
        <v>11</v>
      </c>
    </row>
    <row r="2774">
      <c r="A2774" s="41">
        <v>362.0</v>
      </c>
      <c r="B2774" s="42" t="s">
        <v>493</v>
      </c>
      <c r="C2774" s="58">
        <v>45832.0</v>
      </c>
      <c r="D2774" s="68" t="s">
        <v>52</v>
      </c>
      <c r="E2774" s="27" t="s">
        <v>12</v>
      </c>
      <c r="F2774" s="69">
        <v>2.0</v>
      </c>
      <c r="G2774" s="69">
        <v>120.0</v>
      </c>
      <c r="H2774" s="70">
        <v>240.0</v>
      </c>
      <c r="I2774" s="71" t="s">
        <v>11</v>
      </c>
    </row>
    <row r="2775">
      <c r="A2775" s="45">
        <v>362.0</v>
      </c>
      <c r="B2775" s="46" t="s">
        <v>493</v>
      </c>
      <c r="C2775" s="55">
        <v>45832.0</v>
      </c>
      <c r="D2775" s="63" t="s">
        <v>52</v>
      </c>
      <c r="E2775" s="25" t="s">
        <v>32</v>
      </c>
      <c r="F2775" s="64">
        <v>2.0</v>
      </c>
      <c r="G2775" s="64">
        <v>140.0</v>
      </c>
      <c r="H2775" s="65">
        <v>280.0</v>
      </c>
      <c r="I2775" s="66" t="s">
        <v>11</v>
      </c>
    </row>
    <row r="2776">
      <c r="A2776" s="41">
        <v>362.0</v>
      </c>
      <c r="B2776" s="42" t="s">
        <v>493</v>
      </c>
      <c r="C2776" s="58">
        <v>45832.0</v>
      </c>
      <c r="D2776" s="68" t="s">
        <v>52</v>
      </c>
      <c r="E2776" s="27" t="s">
        <v>13</v>
      </c>
      <c r="F2776" s="69">
        <v>2.0</v>
      </c>
      <c r="G2776" s="69">
        <v>120.0</v>
      </c>
      <c r="H2776" s="70">
        <v>240.0</v>
      </c>
      <c r="I2776" s="71" t="s">
        <v>11</v>
      </c>
    </row>
    <row r="2777">
      <c r="A2777" s="45">
        <v>362.0</v>
      </c>
      <c r="B2777" s="46" t="s">
        <v>493</v>
      </c>
      <c r="C2777" s="55">
        <v>45832.0</v>
      </c>
      <c r="D2777" s="63" t="s">
        <v>52</v>
      </c>
      <c r="E2777" s="25" t="s">
        <v>38</v>
      </c>
      <c r="F2777" s="64">
        <v>1.0</v>
      </c>
      <c r="G2777" s="64">
        <v>120.0</v>
      </c>
      <c r="H2777" s="65">
        <v>120.0</v>
      </c>
      <c r="I2777" s="66" t="s">
        <v>11</v>
      </c>
    </row>
    <row r="2778">
      <c r="A2778" s="41">
        <v>366.0</v>
      </c>
      <c r="B2778" s="42" t="s">
        <v>494</v>
      </c>
      <c r="C2778" s="58">
        <v>45833.0</v>
      </c>
      <c r="D2778" s="68" t="s">
        <v>229</v>
      </c>
      <c r="E2778" s="27" t="s">
        <v>12</v>
      </c>
      <c r="F2778" s="69">
        <v>0.5</v>
      </c>
      <c r="G2778" s="69">
        <v>120.0</v>
      </c>
      <c r="H2778" s="70">
        <v>60.0</v>
      </c>
      <c r="I2778" s="71" t="s">
        <v>30</v>
      </c>
    </row>
    <row r="2779">
      <c r="A2779" s="45">
        <v>367.0</v>
      </c>
      <c r="B2779" s="46" t="s">
        <v>495</v>
      </c>
      <c r="C2779" s="55">
        <v>45833.0</v>
      </c>
      <c r="D2779" s="63" t="s">
        <v>27</v>
      </c>
      <c r="E2779" s="25" t="s">
        <v>12</v>
      </c>
      <c r="F2779" s="64">
        <v>1.0</v>
      </c>
      <c r="G2779" s="64">
        <v>120.0</v>
      </c>
      <c r="H2779" s="65">
        <v>120.0</v>
      </c>
      <c r="I2779" s="66" t="s">
        <v>16</v>
      </c>
    </row>
    <row r="2780">
      <c r="A2780" s="41">
        <v>367.0</v>
      </c>
      <c r="B2780" s="42" t="s">
        <v>495</v>
      </c>
      <c r="C2780" s="58">
        <v>45833.0</v>
      </c>
      <c r="D2780" s="68" t="s">
        <v>27</v>
      </c>
      <c r="E2780" s="27" t="s">
        <v>13</v>
      </c>
      <c r="F2780" s="69">
        <v>1.0</v>
      </c>
      <c r="G2780" s="69">
        <v>120.0</v>
      </c>
      <c r="H2780" s="70">
        <v>120.0</v>
      </c>
      <c r="I2780" s="71" t="s">
        <v>16</v>
      </c>
    </row>
    <row r="2781">
      <c r="A2781" s="45">
        <v>369.0</v>
      </c>
      <c r="B2781" s="46" t="s">
        <v>496</v>
      </c>
      <c r="C2781" s="55">
        <v>45833.0</v>
      </c>
      <c r="D2781" s="63" t="s">
        <v>173</v>
      </c>
      <c r="E2781" s="25" t="s">
        <v>10</v>
      </c>
      <c r="F2781" s="64">
        <v>2.0</v>
      </c>
      <c r="G2781" s="64">
        <v>100.0</v>
      </c>
      <c r="H2781" s="65">
        <v>200.0</v>
      </c>
      <c r="I2781" s="66" t="s">
        <v>16</v>
      </c>
    </row>
    <row r="2782">
      <c r="A2782" s="41">
        <v>370.0</v>
      </c>
      <c r="B2782" s="42" t="s">
        <v>496</v>
      </c>
      <c r="C2782" s="58">
        <v>45833.0</v>
      </c>
      <c r="D2782" s="68" t="s">
        <v>31</v>
      </c>
      <c r="E2782" s="27" t="s">
        <v>10</v>
      </c>
      <c r="F2782" s="69">
        <v>1.0</v>
      </c>
      <c r="G2782" s="69">
        <v>120.0</v>
      </c>
      <c r="H2782" s="70">
        <v>120.0</v>
      </c>
      <c r="I2782" s="71" t="s">
        <v>11</v>
      </c>
    </row>
    <row r="2783">
      <c r="A2783" s="45">
        <v>370.0</v>
      </c>
      <c r="B2783" s="46" t="s">
        <v>496</v>
      </c>
      <c r="C2783" s="55">
        <v>45833.0</v>
      </c>
      <c r="D2783" s="63" t="s">
        <v>31</v>
      </c>
      <c r="E2783" s="25" t="s">
        <v>12</v>
      </c>
      <c r="F2783" s="64">
        <v>1.0</v>
      </c>
      <c r="G2783" s="64">
        <v>120.0</v>
      </c>
      <c r="H2783" s="65">
        <v>120.0</v>
      </c>
      <c r="I2783" s="66" t="s">
        <v>11</v>
      </c>
    </row>
    <row r="2784">
      <c r="A2784" s="41">
        <v>370.0</v>
      </c>
      <c r="B2784" s="42" t="s">
        <v>496</v>
      </c>
      <c r="C2784" s="58">
        <v>45833.0</v>
      </c>
      <c r="D2784" s="68" t="s">
        <v>31</v>
      </c>
      <c r="E2784" s="27" t="s">
        <v>19</v>
      </c>
      <c r="F2784" s="69">
        <v>2.0</v>
      </c>
      <c r="G2784" s="69">
        <v>120.0</v>
      </c>
      <c r="H2784" s="70">
        <v>240.0</v>
      </c>
      <c r="I2784" s="71" t="s">
        <v>11</v>
      </c>
    </row>
    <row r="2785">
      <c r="A2785" s="45">
        <v>371.0</v>
      </c>
      <c r="B2785" s="46" t="s">
        <v>497</v>
      </c>
      <c r="C2785" s="55">
        <v>45833.0</v>
      </c>
      <c r="D2785" s="63" t="s">
        <v>47</v>
      </c>
      <c r="E2785" s="25" t="s">
        <v>32</v>
      </c>
      <c r="F2785" s="64">
        <v>1.0</v>
      </c>
      <c r="G2785" s="64">
        <v>140.0</v>
      </c>
      <c r="H2785" s="65">
        <v>140.0</v>
      </c>
      <c r="I2785" s="66" t="s">
        <v>11</v>
      </c>
    </row>
    <row r="2786">
      <c r="A2786" s="41">
        <v>371.0</v>
      </c>
      <c r="B2786" s="42" t="s">
        <v>497</v>
      </c>
      <c r="C2786" s="58">
        <v>45833.0</v>
      </c>
      <c r="D2786" s="68" t="s">
        <v>47</v>
      </c>
      <c r="E2786" s="27" t="s">
        <v>13</v>
      </c>
      <c r="F2786" s="69">
        <v>1.0</v>
      </c>
      <c r="G2786" s="69">
        <v>120.0</v>
      </c>
      <c r="H2786" s="70">
        <v>120.0</v>
      </c>
      <c r="I2786" s="71" t="s">
        <v>11</v>
      </c>
    </row>
    <row r="2787">
      <c r="A2787" s="45">
        <v>371.0</v>
      </c>
      <c r="B2787" s="46" t="s">
        <v>497</v>
      </c>
      <c r="C2787" s="55">
        <v>45833.0</v>
      </c>
      <c r="D2787" s="63" t="s">
        <v>47</v>
      </c>
      <c r="E2787" s="25" t="s">
        <v>63</v>
      </c>
      <c r="F2787" s="64">
        <v>0.2</v>
      </c>
      <c r="G2787" s="64">
        <v>240.0</v>
      </c>
      <c r="H2787" s="65">
        <v>48.0</v>
      </c>
      <c r="I2787" s="66" t="s">
        <v>11</v>
      </c>
    </row>
    <row r="2788">
      <c r="A2788" s="41">
        <v>371.0</v>
      </c>
      <c r="B2788" s="42" t="s">
        <v>497</v>
      </c>
      <c r="C2788" s="58">
        <v>45833.0</v>
      </c>
      <c r="D2788" s="68" t="s">
        <v>47</v>
      </c>
      <c r="E2788" s="27" t="s">
        <v>420</v>
      </c>
      <c r="F2788" s="69">
        <v>1.0</v>
      </c>
      <c r="G2788" s="69">
        <v>140.0</v>
      </c>
      <c r="H2788" s="70">
        <v>140.0</v>
      </c>
      <c r="I2788" s="71" t="s">
        <v>11</v>
      </c>
    </row>
    <row r="2789">
      <c r="A2789" s="45">
        <v>372.0</v>
      </c>
      <c r="B2789" s="46" t="s">
        <v>498</v>
      </c>
      <c r="C2789" s="55">
        <v>45833.0</v>
      </c>
      <c r="D2789" s="63" t="s">
        <v>36</v>
      </c>
      <c r="E2789" s="25" t="s">
        <v>10</v>
      </c>
      <c r="F2789" s="64">
        <v>3.0</v>
      </c>
      <c r="G2789" s="64">
        <v>120.0</v>
      </c>
      <c r="H2789" s="65">
        <v>360.0</v>
      </c>
      <c r="I2789" s="66" t="s">
        <v>16</v>
      </c>
    </row>
    <row r="2790">
      <c r="A2790" s="41">
        <v>372.0</v>
      </c>
      <c r="B2790" s="42" t="s">
        <v>498</v>
      </c>
      <c r="C2790" s="58">
        <v>45833.0</v>
      </c>
      <c r="D2790" s="68" t="s">
        <v>36</v>
      </c>
      <c r="E2790" s="27" t="s">
        <v>12</v>
      </c>
      <c r="F2790" s="69">
        <v>1.0</v>
      </c>
      <c r="G2790" s="69">
        <v>120.0</v>
      </c>
      <c r="H2790" s="70">
        <v>120.0</v>
      </c>
      <c r="I2790" s="71" t="s">
        <v>16</v>
      </c>
    </row>
    <row r="2791">
      <c r="A2791" s="45">
        <v>373.0</v>
      </c>
      <c r="B2791" s="46" t="s">
        <v>499</v>
      </c>
      <c r="C2791" s="55">
        <v>45833.0</v>
      </c>
      <c r="D2791" s="63" t="s">
        <v>55</v>
      </c>
      <c r="E2791" s="25" t="s">
        <v>10</v>
      </c>
      <c r="F2791" s="64">
        <v>1.0</v>
      </c>
      <c r="G2791" s="64">
        <v>120.0</v>
      </c>
      <c r="H2791" s="65">
        <v>120.0</v>
      </c>
      <c r="I2791" s="66" t="s">
        <v>30</v>
      </c>
    </row>
    <row r="2792">
      <c r="A2792" s="41">
        <v>373.0</v>
      </c>
      <c r="B2792" s="42" t="s">
        <v>499</v>
      </c>
      <c r="C2792" s="58">
        <v>45833.0</v>
      </c>
      <c r="D2792" s="68" t="s">
        <v>55</v>
      </c>
      <c r="E2792" s="27" t="s">
        <v>12</v>
      </c>
      <c r="F2792" s="69">
        <v>1.0</v>
      </c>
      <c r="G2792" s="69">
        <v>120.0</v>
      </c>
      <c r="H2792" s="70">
        <v>120.0</v>
      </c>
      <c r="I2792" s="71" t="s">
        <v>30</v>
      </c>
    </row>
    <row r="2793">
      <c r="A2793" s="45">
        <v>373.0</v>
      </c>
      <c r="B2793" s="46" t="s">
        <v>499</v>
      </c>
      <c r="C2793" s="55">
        <v>45833.0</v>
      </c>
      <c r="D2793" s="63" t="s">
        <v>55</v>
      </c>
      <c r="E2793" s="25" t="s">
        <v>19</v>
      </c>
      <c r="F2793" s="64">
        <v>1.0</v>
      </c>
      <c r="G2793" s="64">
        <v>120.0</v>
      </c>
      <c r="H2793" s="65">
        <v>120.0</v>
      </c>
      <c r="I2793" s="66" t="s">
        <v>30</v>
      </c>
    </row>
    <row r="2794">
      <c r="A2794" s="41">
        <v>374.0</v>
      </c>
      <c r="B2794" s="42" t="s">
        <v>499</v>
      </c>
      <c r="C2794" s="58">
        <v>45833.0</v>
      </c>
      <c r="D2794" s="68" t="s">
        <v>26</v>
      </c>
      <c r="E2794" s="27" t="s">
        <v>10</v>
      </c>
      <c r="F2794" s="69">
        <v>1.0</v>
      </c>
      <c r="G2794" s="69">
        <v>120.0</v>
      </c>
      <c r="H2794" s="70">
        <v>120.0</v>
      </c>
      <c r="I2794" s="71" t="s">
        <v>16</v>
      </c>
    </row>
    <row r="2795">
      <c r="A2795" s="45">
        <v>374.0</v>
      </c>
      <c r="B2795" s="46" t="s">
        <v>499</v>
      </c>
      <c r="C2795" s="55">
        <v>45833.0</v>
      </c>
      <c r="D2795" s="63" t="s">
        <v>26</v>
      </c>
      <c r="E2795" s="25" t="s">
        <v>12</v>
      </c>
      <c r="F2795" s="64">
        <v>1.0</v>
      </c>
      <c r="G2795" s="64">
        <v>120.0</v>
      </c>
      <c r="H2795" s="65">
        <v>120.0</v>
      </c>
      <c r="I2795" s="66" t="s">
        <v>16</v>
      </c>
    </row>
    <row r="2796">
      <c r="A2796" s="41">
        <v>375.0</v>
      </c>
      <c r="B2796" s="42" t="s">
        <v>500</v>
      </c>
      <c r="C2796" s="58">
        <v>45833.0</v>
      </c>
      <c r="D2796" s="68" t="s">
        <v>49</v>
      </c>
      <c r="E2796" s="27" t="s">
        <v>13</v>
      </c>
      <c r="F2796" s="69">
        <v>1.0</v>
      </c>
      <c r="G2796" s="69">
        <v>120.0</v>
      </c>
      <c r="H2796" s="70">
        <v>120.0</v>
      </c>
      <c r="I2796" s="71" t="s">
        <v>11</v>
      </c>
    </row>
    <row r="2797">
      <c r="A2797" s="45">
        <v>368.0</v>
      </c>
      <c r="B2797" s="46" t="s">
        <v>501</v>
      </c>
      <c r="C2797" s="55">
        <v>45833.0</v>
      </c>
      <c r="D2797" s="63" t="s">
        <v>15</v>
      </c>
      <c r="E2797" s="25" t="s">
        <v>10</v>
      </c>
      <c r="F2797" s="64">
        <v>3.0</v>
      </c>
      <c r="G2797" s="64">
        <v>120.0</v>
      </c>
      <c r="H2797" s="65">
        <v>360.0</v>
      </c>
      <c r="I2797" s="66" t="s">
        <v>16</v>
      </c>
    </row>
    <row r="2798">
      <c r="A2798" s="41">
        <v>368.0</v>
      </c>
      <c r="B2798" s="42" t="s">
        <v>501</v>
      </c>
      <c r="C2798" s="58">
        <v>45833.0</v>
      </c>
      <c r="D2798" s="68" t="s">
        <v>15</v>
      </c>
      <c r="E2798" s="27" t="s">
        <v>13</v>
      </c>
      <c r="F2798" s="69">
        <v>2.0</v>
      </c>
      <c r="G2798" s="69">
        <v>120.0</v>
      </c>
      <c r="H2798" s="70">
        <v>240.0</v>
      </c>
      <c r="I2798" s="71" t="s">
        <v>16</v>
      </c>
    </row>
    <row r="2799">
      <c r="A2799" s="45">
        <v>376.0</v>
      </c>
      <c r="B2799" s="46" t="s">
        <v>502</v>
      </c>
      <c r="C2799" s="55">
        <v>45835.0</v>
      </c>
      <c r="D2799" s="63" t="s">
        <v>21</v>
      </c>
      <c r="E2799" s="25" t="s">
        <v>13</v>
      </c>
      <c r="F2799" s="64">
        <v>2.0</v>
      </c>
      <c r="G2799" s="64">
        <v>120.0</v>
      </c>
      <c r="H2799" s="65">
        <v>240.0</v>
      </c>
      <c r="I2799" s="66" t="s">
        <v>11</v>
      </c>
    </row>
    <row r="2800">
      <c r="A2800" s="41">
        <v>377.0</v>
      </c>
      <c r="B2800" s="42" t="s">
        <v>503</v>
      </c>
      <c r="C2800" s="58">
        <v>45835.0</v>
      </c>
      <c r="D2800" s="68" t="s">
        <v>9</v>
      </c>
      <c r="E2800" s="27" t="s">
        <v>10</v>
      </c>
      <c r="F2800" s="69">
        <v>1.0</v>
      </c>
      <c r="G2800" s="69">
        <v>120.0</v>
      </c>
      <c r="H2800" s="70">
        <v>120.0</v>
      </c>
      <c r="I2800" s="71" t="s">
        <v>11</v>
      </c>
    </row>
    <row r="2801">
      <c r="A2801" s="45">
        <v>377.0</v>
      </c>
      <c r="B2801" s="46" t="s">
        <v>503</v>
      </c>
      <c r="C2801" s="55">
        <v>45835.0</v>
      </c>
      <c r="D2801" s="63" t="s">
        <v>9</v>
      </c>
      <c r="E2801" s="25" t="s">
        <v>12</v>
      </c>
      <c r="F2801" s="64">
        <v>1.0</v>
      </c>
      <c r="G2801" s="64">
        <v>120.0</v>
      </c>
      <c r="H2801" s="65">
        <v>120.0</v>
      </c>
      <c r="I2801" s="66" t="s">
        <v>11</v>
      </c>
    </row>
    <row r="2802">
      <c r="A2802" s="41">
        <v>379.0</v>
      </c>
      <c r="B2802" s="42" t="s">
        <v>504</v>
      </c>
      <c r="C2802" s="58">
        <v>45835.0</v>
      </c>
      <c r="D2802" s="68" t="s">
        <v>407</v>
      </c>
      <c r="E2802" s="27" t="s">
        <v>10</v>
      </c>
      <c r="F2802" s="69">
        <v>1.0</v>
      </c>
      <c r="G2802" s="69">
        <v>120.0</v>
      </c>
      <c r="H2802" s="70">
        <v>120.0</v>
      </c>
      <c r="I2802" s="71" t="s">
        <v>30</v>
      </c>
    </row>
    <row r="2803">
      <c r="A2803" s="45">
        <v>379.0</v>
      </c>
      <c r="B2803" s="46" t="s">
        <v>504</v>
      </c>
      <c r="C2803" s="55">
        <v>45835.0</v>
      </c>
      <c r="D2803" s="63" t="s">
        <v>407</v>
      </c>
      <c r="E2803" s="25" t="s">
        <v>12</v>
      </c>
      <c r="F2803" s="64">
        <v>1.0</v>
      </c>
      <c r="G2803" s="64">
        <v>120.0</v>
      </c>
      <c r="H2803" s="65">
        <v>120.0</v>
      </c>
      <c r="I2803" s="66" t="s">
        <v>30</v>
      </c>
    </row>
    <row r="2804">
      <c r="A2804" s="41">
        <v>378.0</v>
      </c>
      <c r="B2804" s="42" t="s">
        <v>505</v>
      </c>
      <c r="C2804" s="58">
        <v>45835.0</v>
      </c>
      <c r="D2804" s="68" t="s">
        <v>14</v>
      </c>
      <c r="E2804" s="27" t="s">
        <v>13</v>
      </c>
      <c r="F2804" s="69">
        <v>0.5</v>
      </c>
      <c r="G2804" s="69">
        <v>120.0</v>
      </c>
      <c r="H2804" s="70">
        <v>60.0</v>
      </c>
      <c r="I2804" s="71" t="s">
        <v>11</v>
      </c>
    </row>
    <row r="2805">
      <c r="A2805" s="45">
        <v>380.0</v>
      </c>
      <c r="B2805" s="46" t="s">
        <v>506</v>
      </c>
      <c r="C2805" s="55">
        <v>45835.0</v>
      </c>
      <c r="D2805" s="63" t="s">
        <v>18</v>
      </c>
      <c r="E2805" s="25" t="s">
        <v>12</v>
      </c>
      <c r="F2805" s="64">
        <v>1.0</v>
      </c>
      <c r="G2805" s="64">
        <v>120.0</v>
      </c>
      <c r="H2805" s="65">
        <v>120.0</v>
      </c>
      <c r="I2805" s="66" t="s">
        <v>16</v>
      </c>
    </row>
    <row r="2806">
      <c r="A2806" s="41">
        <v>381.0</v>
      </c>
      <c r="B2806" s="42" t="s">
        <v>507</v>
      </c>
      <c r="C2806" s="58">
        <v>45835.0</v>
      </c>
      <c r="D2806" s="68" t="s">
        <v>39</v>
      </c>
      <c r="E2806" s="27" t="s">
        <v>10</v>
      </c>
      <c r="F2806" s="69">
        <v>1.0</v>
      </c>
      <c r="G2806" s="69">
        <v>120.0</v>
      </c>
      <c r="H2806" s="70">
        <v>120.0</v>
      </c>
      <c r="I2806" s="71" t="s">
        <v>16</v>
      </c>
    </row>
    <row r="2807">
      <c r="A2807" s="45">
        <v>381.0</v>
      </c>
      <c r="B2807" s="46" t="s">
        <v>507</v>
      </c>
      <c r="C2807" s="55">
        <v>45835.0</v>
      </c>
      <c r="D2807" s="63" t="s">
        <v>39</v>
      </c>
      <c r="E2807" s="25" t="s">
        <v>12</v>
      </c>
      <c r="F2807" s="64">
        <v>2.0</v>
      </c>
      <c r="G2807" s="64">
        <v>120.0</v>
      </c>
      <c r="H2807" s="65">
        <v>240.0</v>
      </c>
      <c r="I2807" s="66" t="s">
        <v>16</v>
      </c>
    </row>
    <row r="2808">
      <c r="A2808" s="41">
        <v>381.0</v>
      </c>
      <c r="B2808" s="42" t="s">
        <v>507</v>
      </c>
      <c r="C2808" s="58">
        <v>45835.0</v>
      </c>
      <c r="D2808" s="68" t="s">
        <v>39</v>
      </c>
      <c r="E2808" s="27" t="s">
        <v>32</v>
      </c>
      <c r="F2808" s="69">
        <v>2.0</v>
      </c>
      <c r="G2808" s="69">
        <v>140.0</v>
      </c>
      <c r="H2808" s="70">
        <v>280.0</v>
      </c>
      <c r="I2808" s="71" t="s">
        <v>16</v>
      </c>
    </row>
    <row r="2809">
      <c r="A2809" s="45">
        <v>382.0</v>
      </c>
      <c r="B2809" s="46" t="s">
        <v>508</v>
      </c>
      <c r="C2809" s="55">
        <v>45835.0</v>
      </c>
      <c r="D2809" s="63" t="s">
        <v>294</v>
      </c>
      <c r="E2809" s="25" t="s">
        <v>10</v>
      </c>
      <c r="F2809" s="64">
        <v>2.5</v>
      </c>
      <c r="G2809" s="64">
        <v>85.0</v>
      </c>
      <c r="H2809" s="65">
        <v>212.5</v>
      </c>
      <c r="I2809" s="66" t="s">
        <v>16</v>
      </c>
    </row>
    <row r="2810">
      <c r="A2810" s="41">
        <v>382.0</v>
      </c>
      <c r="B2810" s="42" t="s">
        <v>508</v>
      </c>
      <c r="C2810" s="58">
        <v>45835.0</v>
      </c>
      <c r="D2810" s="68" t="s">
        <v>294</v>
      </c>
      <c r="E2810" s="27" t="s">
        <v>12</v>
      </c>
      <c r="F2810" s="69">
        <v>2.5</v>
      </c>
      <c r="G2810" s="69">
        <v>85.0</v>
      </c>
      <c r="H2810" s="70">
        <v>212.5</v>
      </c>
      <c r="I2810" s="71" t="s">
        <v>16</v>
      </c>
    </row>
    <row r="2811">
      <c r="A2811" s="45">
        <v>383.0</v>
      </c>
      <c r="B2811" s="46" t="s">
        <v>509</v>
      </c>
      <c r="C2811" s="55">
        <v>45835.0</v>
      </c>
      <c r="D2811" s="63" t="s">
        <v>295</v>
      </c>
      <c r="E2811" s="25" t="s">
        <v>10</v>
      </c>
      <c r="F2811" s="64">
        <v>2.5</v>
      </c>
      <c r="G2811" s="64">
        <v>85.0</v>
      </c>
      <c r="H2811" s="65">
        <v>212.5</v>
      </c>
      <c r="I2811" s="66" t="s">
        <v>16</v>
      </c>
    </row>
    <row r="2812">
      <c r="A2812" s="41">
        <v>383.0</v>
      </c>
      <c r="B2812" s="42" t="s">
        <v>509</v>
      </c>
      <c r="C2812" s="58">
        <v>45835.0</v>
      </c>
      <c r="D2812" s="68" t="s">
        <v>295</v>
      </c>
      <c r="E2812" s="27" t="s">
        <v>12</v>
      </c>
      <c r="F2812" s="69">
        <v>2.5</v>
      </c>
      <c r="G2812" s="69">
        <v>85.0</v>
      </c>
      <c r="H2812" s="70">
        <v>212.5</v>
      </c>
      <c r="I2812" s="71" t="s">
        <v>16</v>
      </c>
    </row>
    <row r="2813">
      <c r="A2813" s="45">
        <v>384.0</v>
      </c>
      <c r="B2813" s="46" t="s">
        <v>510</v>
      </c>
      <c r="C2813" s="55">
        <v>45835.0</v>
      </c>
      <c r="D2813" s="63" t="s">
        <v>55</v>
      </c>
      <c r="E2813" s="25" t="s">
        <v>511</v>
      </c>
      <c r="F2813" s="64">
        <v>2.0</v>
      </c>
      <c r="G2813" s="64">
        <v>400.0</v>
      </c>
      <c r="H2813" s="65">
        <v>800.0</v>
      </c>
      <c r="I2813" s="66" t="s">
        <v>30</v>
      </c>
    </row>
    <row r="2814">
      <c r="A2814" s="41">
        <v>386.0</v>
      </c>
      <c r="B2814" s="42" t="s">
        <v>512</v>
      </c>
      <c r="C2814" s="58">
        <v>45835.0</v>
      </c>
      <c r="D2814" s="68" t="s">
        <v>47</v>
      </c>
      <c r="E2814" s="27" t="s">
        <v>32</v>
      </c>
      <c r="F2814" s="69">
        <v>1.0</v>
      </c>
      <c r="G2814" s="69">
        <v>140.0</v>
      </c>
      <c r="H2814" s="70">
        <v>140.0</v>
      </c>
      <c r="I2814" s="71" t="s">
        <v>11</v>
      </c>
    </row>
    <row r="2815">
      <c r="A2815" s="45">
        <v>386.0</v>
      </c>
      <c r="B2815" s="46" t="s">
        <v>512</v>
      </c>
      <c r="C2815" s="55">
        <v>45835.0</v>
      </c>
      <c r="D2815" s="63" t="s">
        <v>47</v>
      </c>
      <c r="E2815" s="25" t="s">
        <v>13</v>
      </c>
      <c r="F2815" s="64">
        <v>1.0</v>
      </c>
      <c r="G2815" s="64">
        <v>120.0</v>
      </c>
      <c r="H2815" s="65">
        <v>120.0</v>
      </c>
      <c r="I2815" s="66" t="s">
        <v>11</v>
      </c>
    </row>
    <row r="2816">
      <c r="A2816" s="41">
        <v>386.0</v>
      </c>
      <c r="B2816" s="42" t="s">
        <v>512</v>
      </c>
      <c r="C2816" s="58">
        <v>45835.0</v>
      </c>
      <c r="D2816" s="68" t="s">
        <v>47</v>
      </c>
      <c r="E2816" s="27" t="s">
        <v>420</v>
      </c>
      <c r="F2816" s="69">
        <v>1.0</v>
      </c>
      <c r="G2816" s="69">
        <v>140.0</v>
      </c>
      <c r="H2816" s="70">
        <v>140.0</v>
      </c>
      <c r="I2816" s="71" t="s">
        <v>11</v>
      </c>
    </row>
    <row r="2817">
      <c r="A2817" s="45">
        <v>387.0</v>
      </c>
      <c r="B2817" s="46" t="s">
        <v>513</v>
      </c>
      <c r="C2817" s="55">
        <v>45835.0</v>
      </c>
      <c r="D2817" s="63" t="s">
        <v>31</v>
      </c>
      <c r="E2817" s="25" t="s">
        <v>19</v>
      </c>
      <c r="F2817" s="64">
        <v>2.0</v>
      </c>
      <c r="G2817" s="64">
        <v>120.0</v>
      </c>
      <c r="H2817" s="65">
        <v>240.0</v>
      </c>
      <c r="I2817" s="66" t="s">
        <v>11</v>
      </c>
    </row>
    <row r="2818">
      <c r="A2818" s="41">
        <v>385.0</v>
      </c>
      <c r="B2818" s="42" t="s">
        <v>514</v>
      </c>
      <c r="C2818" s="58">
        <v>45836.0</v>
      </c>
      <c r="D2818" s="68" t="s">
        <v>25</v>
      </c>
      <c r="E2818" s="27" t="s">
        <v>12</v>
      </c>
      <c r="F2818" s="69">
        <v>0.5</v>
      </c>
      <c r="G2818" s="69">
        <v>120.0</v>
      </c>
      <c r="H2818" s="70">
        <v>60.0</v>
      </c>
      <c r="I2818" s="71" t="s">
        <v>30</v>
      </c>
    </row>
    <row r="2819">
      <c r="A2819" s="45">
        <v>385.0</v>
      </c>
      <c r="B2819" s="46" t="s">
        <v>514</v>
      </c>
      <c r="C2819" s="55">
        <v>45836.0</v>
      </c>
      <c r="D2819" s="63" t="s">
        <v>25</v>
      </c>
      <c r="E2819" s="25" t="s">
        <v>13</v>
      </c>
      <c r="F2819" s="64">
        <v>1.0</v>
      </c>
      <c r="G2819" s="64">
        <v>120.0</v>
      </c>
      <c r="H2819" s="65">
        <v>120.0</v>
      </c>
      <c r="I2819" s="66" t="s">
        <v>30</v>
      </c>
    </row>
    <row r="2820">
      <c r="A2820" s="41">
        <v>388.0</v>
      </c>
      <c r="B2820" s="42" t="s">
        <v>515</v>
      </c>
      <c r="C2820" s="58">
        <v>45836.0</v>
      </c>
      <c r="D2820" s="68" t="s">
        <v>23</v>
      </c>
      <c r="E2820" s="27" t="s">
        <v>10</v>
      </c>
      <c r="F2820" s="69">
        <v>1.0</v>
      </c>
      <c r="G2820" s="69">
        <v>120.0</v>
      </c>
      <c r="H2820" s="70">
        <v>120.0</v>
      </c>
      <c r="I2820" s="71" t="s">
        <v>16</v>
      </c>
    </row>
    <row r="2821">
      <c r="A2821" s="45">
        <v>388.0</v>
      </c>
      <c r="B2821" s="46" t="s">
        <v>515</v>
      </c>
      <c r="C2821" s="55">
        <v>45836.0</v>
      </c>
      <c r="D2821" s="63" t="s">
        <v>23</v>
      </c>
      <c r="E2821" s="25" t="s">
        <v>12</v>
      </c>
      <c r="F2821" s="64">
        <v>1.0</v>
      </c>
      <c r="G2821" s="64">
        <v>120.0</v>
      </c>
      <c r="H2821" s="65">
        <v>120.0</v>
      </c>
      <c r="I2821" s="66" t="s">
        <v>16</v>
      </c>
    </row>
    <row r="2822">
      <c r="A2822" s="41">
        <v>388.0</v>
      </c>
      <c r="B2822" s="42" t="s">
        <v>515</v>
      </c>
      <c r="C2822" s="58">
        <v>45836.0</v>
      </c>
      <c r="D2822" s="68" t="s">
        <v>23</v>
      </c>
      <c r="E2822" s="27" t="s">
        <v>19</v>
      </c>
      <c r="F2822" s="69">
        <v>1.0</v>
      </c>
      <c r="G2822" s="69">
        <v>120.0</v>
      </c>
      <c r="H2822" s="70">
        <v>120.0</v>
      </c>
      <c r="I2822" s="71" t="s">
        <v>16</v>
      </c>
    </row>
    <row r="2823">
      <c r="A2823" s="45">
        <v>389.0</v>
      </c>
      <c r="B2823" s="46" t="s">
        <v>516</v>
      </c>
      <c r="C2823" s="55">
        <v>45836.0</v>
      </c>
      <c r="D2823" s="63" t="s">
        <v>24</v>
      </c>
      <c r="E2823" s="25" t="s">
        <v>13</v>
      </c>
      <c r="F2823" s="64">
        <v>1.0</v>
      </c>
      <c r="G2823" s="64">
        <v>120.0</v>
      </c>
      <c r="H2823" s="65">
        <v>120.0</v>
      </c>
      <c r="I2823" s="66" t="s">
        <v>30</v>
      </c>
    </row>
    <row r="2824">
      <c r="A2824" s="41">
        <v>389.0</v>
      </c>
      <c r="B2824" s="42" t="s">
        <v>516</v>
      </c>
      <c r="C2824" s="58">
        <v>45836.0</v>
      </c>
      <c r="D2824" s="68" t="s">
        <v>24</v>
      </c>
      <c r="E2824" s="27" t="s">
        <v>420</v>
      </c>
      <c r="F2824" s="69">
        <v>1.0</v>
      </c>
      <c r="G2824" s="69">
        <v>140.0</v>
      </c>
      <c r="H2824" s="70">
        <v>140.0</v>
      </c>
      <c r="I2824" s="71" t="s">
        <v>30</v>
      </c>
    </row>
    <row r="2825">
      <c r="A2825" s="45">
        <v>390.0</v>
      </c>
      <c r="B2825" s="46" t="s">
        <v>517</v>
      </c>
      <c r="C2825" s="55">
        <v>45836.0</v>
      </c>
      <c r="D2825" s="63" t="s">
        <v>57</v>
      </c>
      <c r="E2825" s="25" t="s">
        <v>19</v>
      </c>
      <c r="F2825" s="64">
        <v>5.0</v>
      </c>
      <c r="G2825" s="64">
        <v>120.0</v>
      </c>
      <c r="H2825" s="65">
        <v>600.0</v>
      </c>
      <c r="I2825" s="66" t="s">
        <v>16</v>
      </c>
    </row>
    <row r="2826">
      <c r="A2826" s="41">
        <v>391.0</v>
      </c>
      <c r="B2826" s="42" t="s">
        <v>518</v>
      </c>
      <c r="C2826" s="58">
        <v>45836.0</v>
      </c>
      <c r="D2826" s="68" t="s">
        <v>14</v>
      </c>
      <c r="E2826" s="27" t="s">
        <v>13</v>
      </c>
      <c r="F2826" s="69">
        <v>1.0</v>
      </c>
      <c r="G2826" s="69">
        <v>120.0</v>
      </c>
      <c r="H2826" s="70">
        <v>120.0</v>
      </c>
      <c r="I2826" s="71" t="s">
        <v>11</v>
      </c>
    </row>
    <row r="2827">
      <c r="A2827" s="45">
        <v>392.0</v>
      </c>
      <c r="B2827" s="46" t="s">
        <v>519</v>
      </c>
      <c r="C2827" s="55">
        <v>45836.0</v>
      </c>
      <c r="D2827" s="63" t="s">
        <v>9</v>
      </c>
      <c r="E2827" s="25" t="s">
        <v>13</v>
      </c>
      <c r="F2827" s="64">
        <v>1.0</v>
      </c>
      <c r="G2827" s="64">
        <v>120.0</v>
      </c>
      <c r="H2827" s="65">
        <v>120.0</v>
      </c>
      <c r="I2827" s="66" t="s">
        <v>11</v>
      </c>
    </row>
    <row r="2828">
      <c r="A2828" s="41">
        <v>393.0</v>
      </c>
      <c r="B2828" s="42" t="s">
        <v>520</v>
      </c>
      <c r="C2828" s="58">
        <v>45836.0</v>
      </c>
      <c r="D2828" s="68" t="s">
        <v>15</v>
      </c>
      <c r="E2828" s="27" t="s">
        <v>10</v>
      </c>
      <c r="F2828" s="69">
        <v>2.0</v>
      </c>
      <c r="G2828" s="69">
        <v>120.0</v>
      </c>
      <c r="H2828" s="70">
        <v>240.0</v>
      </c>
      <c r="I2828" s="71" t="s">
        <v>16</v>
      </c>
    </row>
    <row r="2829">
      <c r="A2829" s="45">
        <v>393.0</v>
      </c>
      <c r="B2829" s="46" t="s">
        <v>520</v>
      </c>
      <c r="C2829" s="55">
        <v>45836.0</v>
      </c>
      <c r="D2829" s="63" t="s">
        <v>15</v>
      </c>
      <c r="E2829" s="25" t="s">
        <v>13</v>
      </c>
      <c r="F2829" s="64">
        <v>1.0</v>
      </c>
      <c r="G2829" s="64">
        <v>120.0</v>
      </c>
      <c r="H2829" s="65">
        <v>120.0</v>
      </c>
      <c r="I2829" s="66" t="s">
        <v>16</v>
      </c>
    </row>
    <row r="2830">
      <c r="A2830" s="41">
        <v>394.0</v>
      </c>
      <c r="B2830" s="42" t="s">
        <v>521</v>
      </c>
      <c r="C2830" s="58">
        <v>45836.0</v>
      </c>
      <c r="D2830" s="68" t="s">
        <v>31</v>
      </c>
      <c r="E2830" s="27" t="s">
        <v>19</v>
      </c>
      <c r="F2830" s="69">
        <v>2.0</v>
      </c>
      <c r="G2830" s="69">
        <v>120.0</v>
      </c>
      <c r="H2830" s="70">
        <v>240.0</v>
      </c>
      <c r="I2830" s="71" t="s">
        <v>11</v>
      </c>
    </row>
    <row r="2831">
      <c r="A2831" s="45">
        <v>395.0</v>
      </c>
      <c r="B2831" s="46" t="s">
        <v>522</v>
      </c>
      <c r="C2831" s="55">
        <v>45837.0</v>
      </c>
      <c r="D2831" s="63" t="s">
        <v>22</v>
      </c>
      <c r="E2831" s="25" t="s">
        <v>10</v>
      </c>
      <c r="F2831" s="64">
        <v>0.5</v>
      </c>
      <c r="G2831" s="64">
        <v>120.0</v>
      </c>
      <c r="H2831" s="65">
        <v>60.0</v>
      </c>
      <c r="I2831" s="66" t="s">
        <v>16</v>
      </c>
    </row>
    <row r="2832">
      <c r="A2832" s="41">
        <v>395.0</v>
      </c>
      <c r="B2832" s="42" t="s">
        <v>522</v>
      </c>
      <c r="C2832" s="58">
        <v>45837.0</v>
      </c>
      <c r="D2832" s="68" t="s">
        <v>22</v>
      </c>
      <c r="E2832" s="27" t="s">
        <v>12</v>
      </c>
      <c r="F2832" s="69">
        <v>0.5</v>
      </c>
      <c r="G2832" s="69">
        <v>120.0</v>
      </c>
      <c r="H2832" s="70">
        <v>60.0</v>
      </c>
      <c r="I2832" s="71" t="s">
        <v>16</v>
      </c>
    </row>
    <row r="2833">
      <c r="A2833" s="45">
        <v>395.0</v>
      </c>
      <c r="B2833" s="46" t="s">
        <v>522</v>
      </c>
      <c r="C2833" s="55">
        <v>45837.0</v>
      </c>
      <c r="D2833" s="63" t="s">
        <v>22</v>
      </c>
      <c r="E2833" s="25" t="s">
        <v>13</v>
      </c>
      <c r="F2833" s="64">
        <v>0.5</v>
      </c>
      <c r="G2833" s="64">
        <v>120.0</v>
      </c>
      <c r="H2833" s="65">
        <v>60.0</v>
      </c>
      <c r="I2833" s="66" t="s">
        <v>16</v>
      </c>
    </row>
    <row r="2834">
      <c r="A2834" s="41">
        <v>398.0</v>
      </c>
      <c r="B2834" s="42" t="s">
        <v>523</v>
      </c>
      <c r="C2834" s="58">
        <v>45837.0</v>
      </c>
      <c r="D2834" s="68" t="s">
        <v>23</v>
      </c>
      <c r="E2834" s="27" t="s">
        <v>10</v>
      </c>
      <c r="F2834" s="69">
        <v>1.0</v>
      </c>
      <c r="G2834" s="69">
        <v>120.0</v>
      </c>
      <c r="H2834" s="70">
        <v>120.0</v>
      </c>
      <c r="I2834" s="71" t="s">
        <v>16</v>
      </c>
    </row>
    <row r="2835">
      <c r="A2835" s="45">
        <v>398.0</v>
      </c>
      <c r="B2835" s="46" t="s">
        <v>523</v>
      </c>
      <c r="C2835" s="55">
        <v>45837.0</v>
      </c>
      <c r="D2835" s="63" t="s">
        <v>23</v>
      </c>
      <c r="E2835" s="25" t="s">
        <v>19</v>
      </c>
      <c r="F2835" s="64">
        <v>1.0</v>
      </c>
      <c r="G2835" s="64">
        <v>120.0</v>
      </c>
      <c r="H2835" s="65">
        <v>120.0</v>
      </c>
      <c r="I2835" s="66" t="s">
        <v>16</v>
      </c>
    </row>
    <row r="2836">
      <c r="A2836" s="41">
        <v>399.0</v>
      </c>
      <c r="B2836" s="42" t="s">
        <v>524</v>
      </c>
      <c r="C2836" s="58">
        <v>45837.0</v>
      </c>
      <c r="D2836" s="68" t="s">
        <v>43</v>
      </c>
      <c r="E2836" s="27" t="s">
        <v>10</v>
      </c>
      <c r="F2836" s="69">
        <v>2.0</v>
      </c>
      <c r="G2836" s="69">
        <v>120.0</v>
      </c>
      <c r="H2836" s="70">
        <v>240.0</v>
      </c>
      <c r="I2836" s="71" t="s">
        <v>30</v>
      </c>
    </row>
    <row r="2837">
      <c r="A2837" s="45">
        <v>400.0</v>
      </c>
      <c r="B2837" s="46" t="s">
        <v>525</v>
      </c>
      <c r="C2837" s="55">
        <v>45837.0</v>
      </c>
      <c r="D2837" s="63" t="s">
        <v>21</v>
      </c>
      <c r="E2837" s="25" t="s">
        <v>32</v>
      </c>
      <c r="F2837" s="64">
        <v>1.0</v>
      </c>
      <c r="G2837" s="64">
        <v>140.0</v>
      </c>
      <c r="H2837" s="65">
        <v>140.0</v>
      </c>
      <c r="I2837" s="66" t="s">
        <v>11</v>
      </c>
    </row>
    <row r="2838">
      <c r="A2838" s="41">
        <v>400.0</v>
      </c>
      <c r="B2838" s="42" t="s">
        <v>525</v>
      </c>
      <c r="C2838" s="58">
        <v>45837.0</v>
      </c>
      <c r="D2838" s="68" t="s">
        <v>21</v>
      </c>
      <c r="E2838" s="27" t="s">
        <v>420</v>
      </c>
      <c r="F2838" s="69">
        <v>2.0</v>
      </c>
      <c r="G2838" s="69">
        <v>140.0</v>
      </c>
      <c r="H2838" s="70">
        <v>280.0</v>
      </c>
      <c r="I2838" s="71" t="s">
        <v>11</v>
      </c>
    </row>
    <row r="2839">
      <c r="A2839" s="45">
        <v>401.0</v>
      </c>
      <c r="B2839" s="46" t="s">
        <v>526</v>
      </c>
      <c r="C2839" s="55">
        <v>45837.0</v>
      </c>
      <c r="D2839" s="63" t="s">
        <v>68</v>
      </c>
      <c r="E2839" s="25" t="s">
        <v>32</v>
      </c>
      <c r="F2839" s="64">
        <v>1.0</v>
      </c>
      <c r="G2839" s="64">
        <v>140.0</v>
      </c>
      <c r="H2839" s="65">
        <v>140.0</v>
      </c>
      <c r="I2839" s="66" t="s">
        <v>16</v>
      </c>
    </row>
    <row r="2840">
      <c r="A2840" s="41">
        <v>401.0</v>
      </c>
      <c r="B2840" s="42" t="s">
        <v>526</v>
      </c>
      <c r="C2840" s="58">
        <v>45837.0</v>
      </c>
      <c r="D2840" s="68" t="s">
        <v>68</v>
      </c>
      <c r="E2840" s="27" t="s">
        <v>13</v>
      </c>
      <c r="F2840" s="69">
        <v>1.0</v>
      </c>
      <c r="G2840" s="69">
        <v>120.0</v>
      </c>
      <c r="H2840" s="70">
        <v>120.0</v>
      </c>
      <c r="I2840" s="71" t="s">
        <v>16</v>
      </c>
    </row>
    <row r="2841">
      <c r="A2841" s="45">
        <v>403.0</v>
      </c>
      <c r="B2841" s="46" t="s">
        <v>527</v>
      </c>
      <c r="C2841" s="55">
        <v>45837.0</v>
      </c>
      <c r="D2841" s="63" t="s">
        <v>61</v>
      </c>
      <c r="E2841" s="25" t="s">
        <v>32</v>
      </c>
      <c r="F2841" s="64">
        <v>2.0</v>
      </c>
      <c r="G2841" s="64">
        <v>140.0</v>
      </c>
      <c r="H2841" s="65">
        <v>280.0</v>
      </c>
      <c r="I2841" s="66" t="s">
        <v>30</v>
      </c>
    </row>
    <row r="2842">
      <c r="A2842" s="41">
        <v>404.0</v>
      </c>
      <c r="B2842" s="42" t="s">
        <v>528</v>
      </c>
      <c r="C2842" s="58">
        <v>45837.0</v>
      </c>
      <c r="D2842" s="68" t="s">
        <v>42</v>
      </c>
      <c r="E2842" s="27" t="s">
        <v>12</v>
      </c>
      <c r="F2842" s="69">
        <v>0.3</v>
      </c>
      <c r="G2842" s="69">
        <v>120.0</v>
      </c>
      <c r="H2842" s="70">
        <v>36.0</v>
      </c>
      <c r="I2842" s="71" t="s">
        <v>30</v>
      </c>
    </row>
    <row r="2843">
      <c r="A2843" s="45">
        <v>404.0</v>
      </c>
      <c r="B2843" s="46" t="s">
        <v>528</v>
      </c>
      <c r="C2843" s="55">
        <v>45837.0</v>
      </c>
      <c r="D2843" s="63" t="s">
        <v>42</v>
      </c>
      <c r="E2843" s="25" t="s">
        <v>19</v>
      </c>
      <c r="F2843" s="64">
        <v>1.0</v>
      </c>
      <c r="G2843" s="64">
        <v>120.0</v>
      </c>
      <c r="H2843" s="65">
        <v>120.0</v>
      </c>
      <c r="I2843" s="66" t="s">
        <v>30</v>
      </c>
    </row>
    <row r="2844">
      <c r="A2844" s="41">
        <v>405.0</v>
      </c>
      <c r="B2844" s="42" t="s">
        <v>529</v>
      </c>
      <c r="C2844" s="58">
        <v>45837.0</v>
      </c>
      <c r="D2844" s="68" t="s">
        <v>31</v>
      </c>
      <c r="E2844" s="27" t="s">
        <v>10</v>
      </c>
      <c r="F2844" s="69">
        <v>2.0</v>
      </c>
      <c r="G2844" s="69">
        <v>120.0</v>
      </c>
      <c r="H2844" s="70">
        <v>240.0</v>
      </c>
      <c r="I2844" s="71" t="s">
        <v>11</v>
      </c>
    </row>
    <row r="2845">
      <c r="A2845" s="45">
        <v>405.0</v>
      </c>
      <c r="B2845" s="46" t="s">
        <v>529</v>
      </c>
      <c r="C2845" s="55">
        <v>45837.0</v>
      </c>
      <c r="D2845" s="63" t="s">
        <v>31</v>
      </c>
      <c r="E2845" s="25" t="s">
        <v>12</v>
      </c>
      <c r="F2845" s="64">
        <v>2.0</v>
      </c>
      <c r="G2845" s="64">
        <v>120.0</v>
      </c>
      <c r="H2845" s="65">
        <v>240.0</v>
      </c>
      <c r="I2845" s="66" t="s">
        <v>11</v>
      </c>
    </row>
    <row r="2846">
      <c r="A2846" s="41">
        <v>405.0</v>
      </c>
      <c r="B2846" s="42" t="s">
        <v>529</v>
      </c>
      <c r="C2846" s="58">
        <v>45837.0</v>
      </c>
      <c r="D2846" s="68" t="s">
        <v>31</v>
      </c>
      <c r="E2846" s="27" t="s">
        <v>19</v>
      </c>
      <c r="F2846" s="69">
        <v>4.0</v>
      </c>
      <c r="G2846" s="69">
        <v>120.0</v>
      </c>
      <c r="H2846" s="70">
        <v>480.0</v>
      </c>
      <c r="I2846" s="71" t="s">
        <v>11</v>
      </c>
    </row>
    <row r="2847">
      <c r="A2847" s="45">
        <v>406.0</v>
      </c>
      <c r="B2847" s="46" t="s">
        <v>530</v>
      </c>
      <c r="C2847" s="55">
        <v>45837.0</v>
      </c>
      <c r="D2847" s="63" t="s">
        <v>47</v>
      </c>
      <c r="E2847" s="25" t="s">
        <v>32</v>
      </c>
      <c r="F2847" s="64">
        <v>1.0</v>
      </c>
      <c r="G2847" s="64">
        <v>140.0</v>
      </c>
      <c r="H2847" s="65">
        <v>140.0</v>
      </c>
      <c r="I2847" s="66" t="s">
        <v>11</v>
      </c>
    </row>
    <row r="2848">
      <c r="A2848" s="41">
        <v>406.0</v>
      </c>
      <c r="B2848" s="42" t="s">
        <v>530</v>
      </c>
      <c r="C2848" s="58">
        <v>45837.0</v>
      </c>
      <c r="D2848" s="68" t="s">
        <v>47</v>
      </c>
      <c r="E2848" s="27" t="s">
        <v>13</v>
      </c>
      <c r="F2848" s="69">
        <v>1.0</v>
      </c>
      <c r="G2848" s="69">
        <v>120.0</v>
      </c>
      <c r="H2848" s="70">
        <v>120.0</v>
      </c>
      <c r="I2848" s="71" t="s">
        <v>11</v>
      </c>
    </row>
    <row r="2849">
      <c r="A2849" s="45">
        <v>406.0</v>
      </c>
      <c r="B2849" s="46" t="s">
        <v>530</v>
      </c>
      <c r="C2849" s="55">
        <v>45837.0</v>
      </c>
      <c r="D2849" s="63" t="s">
        <v>47</v>
      </c>
      <c r="E2849" s="25" t="s">
        <v>420</v>
      </c>
      <c r="F2849" s="64">
        <v>1.0</v>
      </c>
      <c r="G2849" s="64">
        <v>140.0</v>
      </c>
      <c r="H2849" s="65">
        <v>140.0</v>
      </c>
      <c r="I2849" s="66" t="s">
        <v>11</v>
      </c>
    </row>
    <row r="2850">
      <c r="A2850" s="41">
        <v>397.0</v>
      </c>
      <c r="B2850" s="42" t="s">
        <v>531</v>
      </c>
      <c r="C2850" s="58">
        <v>45837.0</v>
      </c>
      <c r="D2850" s="68" t="s">
        <v>18</v>
      </c>
      <c r="E2850" s="27" t="s">
        <v>12</v>
      </c>
      <c r="F2850" s="69">
        <v>1.5</v>
      </c>
      <c r="G2850" s="69">
        <v>120.0</v>
      </c>
      <c r="H2850" s="70">
        <v>180.0</v>
      </c>
      <c r="I2850" s="71" t="s">
        <v>16</v>
      </c>
    </row>
    <row r="2851">
      <c r="A2851" s="45">
        <v>397.0</v>
      </c>
      <c r="B2851" s="46" t="s">
        <v>531</v>
      </c>
      <c r="C2851" s="55">
        <v>45837.0</v>
      </c>
      <c r="D2851" s="63" t="s">
        <v>18</v>
      </c>
      <c r="E2851" s="25" t="s">
        <v>13</v>
      </c>
      <c r="F2851" s="64">
        <v>0.5</v>
      </c>
      <c r="G2851" s="64">
        <v>120.0</v>
      </c>
      <c r="H2851" s="65">
        <v>60.0</v>
      </c>
      <c r="I2851" s="66" t="s">
        <v>16</v>
      </c>
    </row>
    <row r="2852">
      <c r="A2852" s="41">
        <v>402.0</v>
      </c>
      <c r="B2852" s="42" t="s">
        <v>532</v>
      </c>
      <c r="C2852" s="58">
        <v>45837.0</v>
      </c>
      <c r="D2852" s="68" t="s">
        <v>477</v>
      </c>
      <c r="E2852" s="27" t="s">
        <v>10</v>
      </c>
      <c r="F2852" s="69">
        <v>2.0</v>
      </c>
      <c r="G2852" s="69">
        <v>120.0</v>
      </c>
      <c r="H2852" s="70">
        <v>240.0</v>
      </c>
      <c r="I2852" s="71" t="s">
        <v>16</v>
      </c>
    </row>
    <row r="2853">
      <c r="A2853" s="45">
        <v>402.0</v>
      </c>
      <c r="B2853" s="46" t="s">
        <v>532</v>
      </c>
      <c r="C2853" s="55">
        <v>45837.0</v>
      </c>
      <c r="D2853" s="63" t="s">
        <v>477</v>
      </c>
      <c r="E2853" s="25" t="s">
        <v>19</v>
      </c>
      <c r="F2853" s="64">
        <v>1.0</v>
      </c>
      <c r="G2853" s="64">
        <v>120.0</v>
      </c>
      <c r="H2853" s="65">
        <v>120.0</v>
      </c>
      <c r="I2853" s="66" t="s">
        <v>16</v>
      </c>
    </row>
    <row r="2854">
      <c r="A2854" s="41">
        <v>402.0</v>
      </c>
      <c r="B2854" s="42" t="s">
        <v>532</v>
      </c>
      <c r="C2854" s="58">
        <v>45837.0</v>
      </c>
      <c r="D2854" s="68" t="s">
        <v>477</v>
      </c>
      <c r="E2854" s="27" t="s">
        <v>13</v>
      </c>
      <c r="F2854" s="69">
        <v>1.0</v>
      </c>
      <c r="G2854" s="69">
        <v>120.0</v>
      </c>
      <c r="H2854" s="70">
        <v>120.0</v>
      </c>
      <c r="I2854" s="71" t="s">
        <v>16</v>
      </c>
    </row>
    <row r="2855">
      <c r="A2855" s="45">
        <v>407.0</v>
      </c>
      <c r="B2855" s="46" t="s">
        <v>533</v>
      </c>
      <c r="C2855" s="55">
        <v>45837.0</v>
      </c>
      <c r="D2855" s="63" t="s">
        <v>36</v>
      </c>
      <c r="E2855" s="25" t="s">
        <v>10</v>
      </c>
      <c r="F2855" s="64">
        <v>2.6</v>
      </c>
      <c r="G2855" s="64">
        <v>120.0</v>
      </c>
      <c r="H2855" s="65">
        <v>312.0</v>
      </c>
      <c r="I2855" s="66" t="s">
        <v>16</v>
      </c>
    </row>
    <row r="2856">
      <c r="A2856" s="41">
        <v>407.0</v>
      </c>
      <c r="B2856" s="42" t="s">
        <v>533</v>
      </c>
      <c r="C2856" s="58">
        <v>45837.0</v>
      </c>
      <c r="D2856" s="68" t="s">
        <v>36</v>
      </c>
      <c r="E2856" s="27" t="s">
        <v>12</v>
      </c>
      <c r="F2856" s="69">
        <v>1.4</v>
      </c>
      <c r="G2856" s="69">
        <v>120.0</v>
      </c>
      <c r="H2856" s="70">
        <v>168.0</v>
      </c>
      <c r="I2856" s="71" t="s">
        <v>16</v>
      </c>
    </row>
    <row r="2857">
      <c r="A2857" s="45">
        <v>407.0</v>
      </c>
      <c r="B2857" s="46" t="s">
        <v>533</v>
      </c>
      <c r="C2857" s="55">
        <v>45837.0</v>
      </c>
      <c r="D2857" s="63" t="s">
        <v>36</v>
      </c>
      <c r="E2857" s="25" t="s">
        <v>13</v>
      </c>
      <c r="F2857" s="64">
        <v>1.0</v>
      </c>
      <c r="G2857" s="64">
        <v>120.0</v>
      </c>
      <c r="H2857" s="65">
        <v>120.0</v>
      </c>
      <c r="I2857" s="66" t="s">
        <v>16</v>
      </c>
    </row>
    <row r="2858">
      <c r="A2858" s="41">
        <v>396.0</v>
      </c>
      <c r="B2858" s="42" t="s">
        <v>534</v>
      </c>
      <c r="C2858" s="58">
        <v>45839.0</v>
      </c>
      <c r="D2858" s="68" t="s">
        <v>41</v>
      </c>
      <c r="E2858" s="27" t="s">
        <v>10</v>
      </c>
      <c r="F2858" s="69">
        <v>1.0</v>
      </c>
      <c r="G2858" s="69">
        <v>120.0</v>
      </c>
      <c r="H2858" s="70">
        <v>120.0</v>
      </c>
      <c r="I2858" s="71" t="s">
        <v>30</v>
      </c>
    </row>
    <row r="2859">
      <c r="A2859" s="45">
        <v>408.0</v>
      </c>
      <c r="B2859" s="46" t="s">
        <v>535</v>
      </c>
      <c r="C2859" s="55">
        <v>45839.0</v>
      </c>
      <c r="D2859" s="63" t="s">
        <v>59</v>
      </c>
      <c r="E2859" s="25" t="s">
        <v>10</v>
      </c>
      <c r="F2859" s="64">
        <v>0.4</v>
      </c>
      <c r="G2859" s="64">
        <v>120.0</v>
      </c>
      <c r="H2859" s="65">
        <v>48.0</v>
      </c>
      <c r="I2859" s="66" t="s">
        <v>16</v>
      </c>
    </row>
    <row r="2860">
      <c r="A2860" s="41">
        <v>408.0</v>
      </c>
      <c r="B2860" s="42" t="s">
        <v>535</v>
      </c>
      <c r="C2860" s="58">
        <v>45839.0</v>
      </c>
      <c r="D2860" s="68" t="s">
        <v>59</v>
      </c>
      <c r="E2860" s="27" t="s">
        <v>12</v>
      </c>
      <c r="F2860" s="69">
        <v>0.5</v>
      </c>
      <c r="G2860" s="69">
        <v>120.0</v>
      </c>
      <c r="H2860" s="70">
        <v>60.0</v>
      </c>
      <c r="I2860" s="71" t="s">
        <v>16</v>
      </c>
    </row>
    <row r="2861">
      <c r="A2861" s="45">
        <v>408.0</v>
      </c>
      <c r="B2861" s="46" t="s">
        <v>535</v>
      </c>
      <c r="C2861" s="55">
        <v>45839.0</v>
      </c>
      <c r="D2861" s="63" t="s">
        <v>59</v>
      </c>
      <c r="E2861" s="25" t="s">
        <v>13</v>
      </c>
      <c r="F2861" s="64">
        <v>0.1</v>
      </c>
      <c r="G2861" s="64">
        <v>120.0</v>
      </c>
      <c r="H2861" s="65">
        <v>12.0</v>
      </c>
      <c r="I2861" s="66" t="s">
        <v>16</v>
      </c>
    </row>
    <row r="2862">
      <c r="A2862" s="41">
        <v>409.0</v>
      </c>
      <c r="B2862" s="42" t="s">
        <v>536</v>
      </c>
      <c r="C2862" s="58">
        <v>45839.0</v>
      </c>
      <c r="D2862" s="68" t="s">
        <v>25</v>
      </c>
      <c r="E2862" s="27" t="s">
        <v>12</v>
      </c>
      <c r="F2862" s="69">
        <v>0.5</v>
      </c>
      <c r="G2862" s="69">
        <v>120.0</v>
      </c>
      <c r="H2862" s="70">
        <v>60.0</v>
      </c>
      <c r="I2862" s="71" t="s">
        <v>30</v>
      </c>
    </row>
    <row r="2863">
      <c r="A2863" s="45">
        <v>409.0</v>
      </c>
      <c r="B2863" s="46" t="s">
        <v>536</v>
      </c>
      <c r="C2863" s="55">
        <v>45839.0</v>
      </c>
      <c r="D2863" s="63" t="s">
        <v>25</v>
      </c>
      <c r="E2863" s="25" t="s">
        <v>13</v>
      </c>
      <c r="F2863" s="64">
        <v>0.5</v>
      </c>
      <c r="G2863" s="64">
        <v>120.0</v>
      </c>
      <c r="H2863" s="65">
        <v>60.0</v>
      </c>
      <c r="I2863" s="66" t="s">
        <v>30</v>
      </c>
    </row>
    <row r="2864">
      <c r="A2864" s="41">
        <v>410.0</v>
      </c>
      <c r="B2864" s="42" t="s">
        <v>537</v>
      </c>
      <c r="C2864" s="58">
        <v>45839.0</v>
      </c>
      <c r="D2864" s="68" t="s">
        <v>57</v>
      </c>
      <c r="E2864" s="27" t="s">
        <v>19</v>
      </c>
      <c r="F2864" s="69">
        <v>5.0</v>
      </c>
      <c r="G2864" s="69">
        <v>120.0</v>
      </c>
      <c r="H2864" s="70">
        <v>600.0</v>
      </c>
      <c r="I2864" s="71" t="s">
        <v>16</v>
      </c>
    </row>
    <row r="2865">
      <c r="A2865" s="45">
        <v>412.0</v>
      </c>
      <c r="B2865" s="46" t="s">
        <v>538</v>
      </c>
      <c r="C2865" s="55">
        <v>45839.0</v>
      </c>
      <c r="D2865" s="63" t="s">
        <v>42</v>
      </c>
      <c r="E2865" s="25" t="s">
        <v>12</v>
      </c>
      <c r="F2865" s="64">
        <v>0.5</v>
      </c>
      <c r="G2865" s="64">
        <v>120.0</v>
      </c>
      <c r="H2865" s="65">
        <v>60.0</v>
      </c>
      <c r="I2865" s="66" t="s">
        <v>30</v>
      </c>
    </row>
    <row r="2866">
      <c r="A2866" s="41">
        <v>412.0</v>
      </c>
      <c r="B2866" s="42" t="s">
        <v>538</v>
      </c>
      <c r="C2866" s="58">
        <v>45839.0</v>
      </c>
      <c r="D2866" s="68" t="s">
        <v>42</v>
      </c>
      <c r="E2866" s="27" t="s">
        <v>19</v>
      </c>
      <c r="F2866" s="69">
        <v>0.5</v>
      </c>
      <c r="G2866" s="69">
        <v>120.0</v>
      </c>
      <c r="H2866" s="70">
        <v>60.0</v>
      </c>
      <c r="I2866" s="71" t="s">
        <v>30</v>
      </c>
    </row>
    <row r="2867">
      <c r="A2867" s="45">
        <v>414.0</v>
      </c>
      <c r="B2867" s="46" t="s">
        <v>539</v>
      </c>
      <c r="C2867" s="55">
        <v>45839.0</v>
      </c>
      <c r="D2867" s="63" t="s">
        <v>39</v>
      </c>
      <c r="E2867" s="25" t="s">
        <v>10</v>
      </c>
      <c r="F2867" s="64">
        <v>2.0</v>
      </c>
      <c r="G2867" s="64">
        <v>120.0</v>
      </c>
      <c r="H2867" s="65">
        <v>240.0</v>
      </c>
      <c r="I2867" s="66" t="s">
        <v>16</v>
      </c>
    </row>
    <row r="2868">
      <c r="A2868" s="41">
        <v>414.0</v>
      </c>
      <c r="B2868" s="42" t="s">
        <v>539</v>
      </c>
      <c r="C2868" s="58">
        <v>45839.0</v>
      </c>
      <c r="D2868" s="68" t="s">
        <v>39</v>
      </c>
      <c r="E2868" s="27" t="s">
        <v>12</v>
      </c>
      <c r="F2868" s="69">
        <v>1.0</v>
      </c>
      <c r="G2868" s="69">
        <v>120.0</v>
      </c>
      <c r="H2868" s="70">
        <v>120.0</v>
      </c>
      <c r="I2868" s="71" t="s">
        <v>16</v>
      </c>
    </row>
    <row r="2869">
      <c r="A2869" s="45">
        <v>414.0</v>
      </c>
      <c r="B2869" s="46" t="s">
        <v>539</v>
      </c>
      <c r="C2869" s="55">
        <v>45839.0</v>
      </c>
      <c r="D2869" s="63" t="s">
        <v>39</v>
      </c>
      <c r="E2869" s="25" t="s">
        <v>32</v>
      </c>
      <c r="F2869" s="64">
        <v>1.0</v>
      </c>
      <c r="G2869" s="64">
        <v>140.0</v>
      </c>
      <c r="H2869" s="65">
        <v>140.0</v>
      </c>
      <c r="I2869" s="66" t="s">
        <v>16</v>
      </c>
    </row>
    <row r="2870">
      <c r="A2870" s="41">
        <v>415.0</v>
      </c>
      <c r="B2870" s="42" t="s">
        <v>540</v>
      </c>
      <c r="C2870" s="58">
        <v>45839.0</v>
      </c>
      <c r="D2870" s="68" t="s">
        <v>541</v>
      </c>
      <c r="E2870" s="27" t="s">
        <v>10</v>
      </c>
      <c r="F2870" s="69">
        <v>1.0</v>
      </c>
      <c r="G2870" s="69">
        <v>120.0</v>
      </c>
      <c r="H2870" s="70">
        <v>120.0</v>
      </c>
      <c r="I2870" s="71" t="s">
        <v>16</v>
      </c>
    </row>
    <row r="2871">
      <c r="A2871" s="45">
        <v>415.0</v>
      </c>
      <c r="B2871" s="46" t="s">
        <v>540</v>
      </c>
      <c r="C2871" s="55">
        <v>45839.0</v>
      </c>
      <c r="D2871" s="63" t="s">
        <v>541</v>
      </c>
      <c r="E2871" s="25" t="s">
        <v>12</v>
      </c>
      <c r="F2871" s="64">
        <v>1.0</v>
      </c>
      <c r="G2871" s="64">
        <v>120.0</v>
      </c>
      <c r="H2871" s="65">
        <v>120.0</v>
      </c>
      <c r="I2871" s="66" t="s">
        <v>16</v>
      </c>
    </row>
    <row r="2872">
      <c r="A2872" s="41">
        <v>416.0</v>
      </c>
      <c r="B2872" s="42" t="s">
        <v>542</v>
      </c>
      <c r="C2872" s="58">
        <v>45839.0</v>
      </c>
      <c r="D2872" s="68" t="s">
        <v>52</v>
      </c>
      <c r="E2872" s="27" t="s">
        <v>10</v>
      </c>
      <c r="F2872" s="69">
        <v>2.0</v>
      </c>
      <c r="G2872" s="69">
        <v>120.0</v>
      </c>
      <c r="H2872" s="70">
        <v>240.0</v>
      </c>
      <c r="I2872" s="71" t="s">
        <v>11</v>
      </c>
    </row>
    <row r="2873">
      <c r="A2873" s="45">
        <v>416.0</v>
      </c>
      <c r="B2873" s="46" t="s">
        <v>542</v>
      </c>
      <c r="C2873" s="55">
        <v>45839.0</v>
      </c>
      <c r="D2873" s="63" t="s">
        <v>52</v>
      </c>
      <c r="E2873" s="25" t="s">
        <v>12</v>
      </c>
      <c r="F2873" s="64">
        <v>2.0</v>
      </c>
      <c r="G2873" s="64">
        <v>120.0</v>
      </c>
      <c r="H2873" s="65">
        <v>240.0</v>
      </c>
      <c r="I2873" s="66" t="s">
        <v>11</v>
      </c>
    </row>
    <row r="2874">
      <c r="A2874" s="41">
        <v>416.0</v>
      </c>
      <c r="B2874" s="42" t="s">
        <v>542</v>
      </c>
      <c r="C2874" s="58">
        <v>45839.0</v>
      </c>
      <c r="D2874" s="68" t="s">
        <v>52</v>
      </c>
      <c r="E2874" s="27" t="s">
        <v>32</v>
      </c>
      <c r="F2874" s="69">
        <v>2.0</v>
      </c>
      <c r="G2874" s="69">
        <v>140.0</v>
      </c>
      <c r="H2874" s="70">
        <v>280.0</v>
      </c>
      <c r="I2874" s="71" t="s">
        <v>11</v>
      </c>
    </row>
    <row r="2875">
      <c r="A2875" s="45">
        <v>416.0</v>
      </c>
      <c r="B2875" s="46" t="s">
        <v>542</v>
      </c>
      <c r="C2875" s="55">
        <v>45839.0</v>
      </c>
      <c r="D2875" s="63" t="s">
        <v>52</v>
      </c>
      <c r="E2875" s="25" t="s">
        <v>13</v>
      </c>
      <c r="F2875" s="64">
        <v>2.0</v>
      </c>
      <c r="G2875" s="64">
        <v>120.0</v>
      </c>
      <c r="H2875" s="65">
        <v>240.0</v>
      </c>
      <c r="I2875" s="66" t="s">
        <v>11</v>
      </c>
    </row>
    <row r="2876">
      <c r="A2876" s="41">
        <v>416.0</v>
      </c>
      <c r="B2876" s="42" t="s">
        <v>542</v>
      </c>
      <c r="C2876" s="58">
        <v>45839.0</v>
      </c>
      <c r="D2876" s="68" t="s">
        <v>52</v>
      </c>
      <c r="E2876" s="27" t="s">
        <v>38</v>
      </c>
      <c r="F2876" s="69">
        <v>2.0</v>
      </c>
      <c r="G2876" s="69">
        <v>120.0</v>
      </c>
      <c r="H2876" s="70">
        <v>240.0</v>
      </c>
      <c r="I2876" s="71" t="s">
        <v>11</v>
      </c>
    </row>
    <row r="2877">
      <c r="A2877" s="45">
        <v>417.0</v>
      </c>
      <c r="B2877" s="46" t="s">
        <v>543</v>
      </c>
      <c r="C2877" s="55">
        <v>45839.0</v>
      </c>
      <c r="D2877" s="63" t="s">
        <v>18</v>
      </c>
      <c r="E2877" s="25" t="s">
        <v>12</v>
      </c>
      <c r="F2877" s="64">
        <v>1.0</v>
      </c>
      <c r="G2877" s="64">
        <v>120.0</v>
      </c>
      <c r="H2877" s="65">
        <v>120.0</v>
      </c>
      <c r="I2877" s="66" t="s">
        <v>16</v>
      </c>
    </row>
    <row r="2878">
      <c r="A2878" s="41">
        <v>417.0</v>
      </c>
      <c r="B2878" s="42" t="s">
        <v>543</v>
      </c>
      <c r="C2878" s="58">
        <v>45839.0</v>
      </c>
      <c r="D2878" s="68" t="s">
        <v>18</v>
      </c>
      <c r="E2878" s="27" t="s">
        <v>13</v>
      </c>
      <c r="F2878" s="69">
        <v>1.0</v>
      </c>
      <c r="G2878" s="69">
        <v>120.0</v>
      </c>
      <c r="H2878" s="70">
        <v>120.0</v>
      </c>
      <c r="I2878" s="71" t="s">
        <v>16</v>
      </c>
    </row>
    <row r="2879">
      <c r="A2879" s="45">
        <v>418.0</v>
      </c>
      <c r="B2879" s="46" t="s">
        <v>543</v>
      </c>
      <c r="C2879" s="55">
        <v>45839.0</v>
      </c>
      <c r="D2879" s="63" t="s">
        <v>31</v>
      </c>
      <c r="E2879" s="25" t="s">
        <v>19</v>
      </c>
      <c r="F2879" s="64">
        <v>2.0</v>
      </c>
      <c r="G2879" s="64">
        <v>120.0</v>
      </c>
      <c r="H2879" s="65">
        <v>240.0</v>
      </c>
      <c r="I2879" s="66" t="s">
        <v>11</v>
      </c>
    </row>
    <row r="2880">
      <c r="A2880" s="41">
        <v>419.0</v>
      </c>
      <c r="B2880" s="42" t="s">
        <v>544</v>
      </c>
      <c r="C2880" s="58">
        <v>45839.0</v>
      </c>
      <c r="D2880" s="68" t="s">
        <v>23</v>
      </c>
      <c r="E2880" s="27" t="s">
        <v>10</v>
      </c>
      <c r="F2880" s="69">
        <v>1.0</v>
      </c>
      <c r="G2880" s="69">
        <v>120.0</v>
      </c>
      <c r="H2880" s="70">
        <v>120.0</v>
      </c>
      <c r="I2880" s="71" t="s">
        <v>16</v>
      </c>
    </row>
    <row r="2881">
      <c r="A2881" s="45">
        <v>419.0</v>
      </c>
      <c r="B2881" s="46" t="s">
        <v>544</v>
      </c>
      <c r="C2881" s="55">
        <v>45839.0</v>
      </c>
      <c r="D2881" s="63" t="s">
        <v>23</v>
      </c>
      <c r="E2881" s="25" t="s">
        <v>12</v>
      </c>
      <c r="F2881" s="64">
        <v>1.0</v>
      </c>
      <c r="G2881" s="64">
        <v>120.0</v>
      </c>
      <c r="H2881" s="65">
        <v>120.0</v>
      </c>
      <c r="I2881" s="66" t="s">
        <v>16</v>
      </c>
    </row>
    <row r="2882">
      <c r="A2882" s="41">
        <v>419.0</v>
      </c>
      <c r="B2882" s="42" t="s">
        <v>544</v>
      </c>
      <c r="C2882" s="58">
        <v>45839.0</v>
      </c>
      <c r="D2882" s="68" t="s">
        <v>23</v>
      </c>
      <c r="E2882" s="27" t="s">
        <v>19</v>
      </c>
      <c r="F2882" s="69">
        <v>1.0</v>
      </c>
      <c r="G2882" s="69">
        <v>120.0</v>
      </c>
      <c r="H2882" s="70">
        <v>120.0</v>
      </c>
      <c r="I2882" s="71" t="s">
        <v>16</v>
      </c>
    </row>
    <row r="2883">
      <c r="A2883" s="45">
        <v>411.0</v>
      </c>
      <c r="B2883" s="46" t="s">
        <v>545</v>
      </c>
      <c r="C2883" s="55">
        <v>45839.0</v>
      </c>
      <c r="D2883" s="63" t="s">
        <v>9</v>
      </c>
      <c r="E2883" s="25" t="s">
        <v>10</v>
      </c>
      <c r="F2883" s="64">
        <v>1.0</v>
      </c>
      <c r="G2883" s="64">
        <v>120.0</v>
      </c>
      <c r="H2883" s="65">
        <v>120.0</v>
      </c>
      <c r="I2883" s="66" t="s">
        <v>11</v>
      </c>
    </row>
    <row r="2884">
      <c r="A2884" s="41">
        <v>411.0</v>
      </c>
      <c r="B2884" s="42" t="s">
        <v>545</v>
      </c>
      <c r="C2884" s="58">
        <v>45839.0</v>
      </c>
      <c r="D2884" s="68" t="s">
        <v>9</v>
      </c>
      <c r="E2884" s="27" t="s">
        <v>12</v>
      </c>
      <c r="F2884" s="69">
        <v>1.0</v>
      </c>
      <c r="G2884" s="69">
        <v>120.0</v>
      </c>
      <c r="H2884" s="70">
        <v>120.0</v>
      </c>
      <c r="I2884" s="71" t="s">
        <v>11</v>
      </c>
    </row>
    <row r="2885">
      <c r="A2885" s="45">
        <v>411.0</v>
      </c>
      <c r="B2885" s="46" t="s">
        <v>545</v>
      </c>
      <c r="C2885" s="55">
        <v>45839.0</v>
      </c>
      <c r="D2885" s="63" t="s">
        <v>9</v>
      </c>
      <c r="E2885" s="25" t="s">
        <v>13</v>
      </c>
      <c r="F2885" s="64">
        <v>1.0</v>
      </c>
      <c r="G2885" s="64">
        <v>120.0</v>
      </c>
      <c r="H2885" s="65">
        <v>120.0</v>
      </c>
      <c r="I2885" s="66" t="s">
        <v>11</v>
      </c>
    </row>
    <row r="2886">
      <c r="A2886" s="41">
        <v>420.0</v>
      </c>
      <c r="B2886" s="42" t="s">
        <v>546</v>
      </c>
      <c r="C2886" s="58">
        <v>45839.0</v>
      </c>
      <c r="D2886" s="68" t="s">
        <v>407</v>
      </c>
      <c r="E2886" s="27" t="s">
        <v>10</v>
      </c>
      <c r="F2886" s="69">
        <v>1.0</v>
      </c>
      <c r="G2886" s="69">
        <v>120.0</v>
      </c>
      <c r="H2886" s="70">
        <v>120.0</v>
      </c>
      <c r="I2886" s="71" t="s">
        <v>30</v>
      </c>
    </row>
    <row r="2887">
      <c r="A2887" s="45">
        <v>420.0</v>
      </c>
      <c r="B2887" s="46" t="s">
        <v>546</v>
      </c>
      <c r="C2887" s="55">
        <v>45839.0</v>
      </c>
      <c r="D2887" s="63" t="s">
        <v>407</v>
      </c>
      <c r="E2887" s="25" t="s">
        <v>12</v>
      </c>
      <c r="F2887" s="64">
        <v>1.0</v>
      </c>
      <c r="G2887" s="64">
        <v>120.0</v>
      </c>
      <c r="H2887" s="65">
        <v>120.0</v>
      </c>
      <c r="I2887" s="66" t="s">
        <v>30</v>
      </c>
    </row>
    <row r="2888">
      <c r="A2888" s="41">
        <v>413.0</v>
      </c>
      <c r="B2888" s="42" t="s">
        <v>547</v>
      </c>
      <c r="C2888" s="58">
        <v>45839.0</v>
      </c>
      <c r="D2888" s="68" t="s">
        <v>47</v>
      </c>
      <c r="E2888" s="27" t="s">
        <v>32</v>
      </c>
      <c r="F2888" s="69">
        <v>1.0</v>
      </c>
      <c r="G2888" s="69">
        <v>140.0</v>
      </c>
      <c r="H2888" s="70">
        <v>140.0</v>
      </c>
      <c r="I2888" s="71" t="s">
        <v>11</v>
      </c>
    </row>
    <row r="2889">
      <c r="A2889" s="45">
        <v>413.0</v>
      </c>
      <c r="B2889" s="46" t="s">
        <v>547</v>
      </c>
      <c r="C2889" s="55">
        <v>45839.0</v>
      </c>
      <c r="D2889" s="63" t="s">
        <v>47</v>
      </c>
      <c r="E2889" s="25" t="s">
        <v>13</v>
      </c>
      <c r="F2889" s="64">
        <v>1.0</v>
      </c>
      <c r="G2889" s="64">
        <v>120.0</v>
      </c>
      <c r="H2889" s="65">
        <v>120.0</v>
      </c>
      <c r="I2889" s="66" t="s">
        <v>11</v>
      </c>
    </row>
    <row r="2890">
      <c r="A2890" s="41">
        <v>413.0</v>
      </c>
      <c r="B2890" s="42" t="s">
        <v>547</v>
      </c>
      <c r="C2890" s="58">
        <v>45839.0</v>
      </c>
      <c r="D2890" s="68" t="s">
        <v>47</v>
      </c>
      <c r="E2890" s="27" t="s">
        <v>63</v>
      </c>
      <c r="F2890" s="69">
        <v>0.5</v>
      </c>
      <c r="G2890" s="69">
        <v>450.0</v>
      </c>
      <c r="H2890" s="70">
        <v>225.0</v>
      </c>
      <c r="I2890" s="71" t="s">
        <v>11</v>
      </c>
    </row>
    <row r="2891">
      <c r="A2891" s="45">
        <v>413.0</v>
      </c>
      <c r="B2891" s="46" t="s">
        <v>547</v>
      </c>
      <c r="C2891" s="55">
        <v>45839.0</v>
      </c>
      <c r="D2891" s="63" t="s">
        <v>47</v>
      </c>
      <c r="E2891" s="25" t="s">
        <v>420</v>
      </c>
      <c r="F2891" s="64">
        <v>1.0</v>
      </c>
      <c r="G2891" s="64">
        <v>140.0</v>
      </c>
      <c r="H2891" s="65">
        <v>140.0</v>
      </c>
      <c r="I2891" s="66" t="s">
        <v>11</v>
      </c>
    </row>
    <row r="2892">
      <c r="A2892" s="41">
        <v>421.0</v>
      </c>
      <c r="B2892" s="42" t="s">
        <v>548</v>
      </c>
      <c r="C2892" s="58">
        <v>45840.0</v>
      </c>
      <c r="D2892" s="68" t="s">
        <v>42</v>
      </c>
      <c r="E2892" s="27" t="s">
        <v>12</v>
      </c>
      <c r="F2892" s="69">
        <v>0.3</v>
      </c>
      <c r="G2892" s="69">
        <v>120.0</v>
      </c>
      <c r="H2892" s="70">
        <v>36.0</v>
      </c>
      <c r="I2892" s="71" t="s">
        <v>30</v>
      </c>
    </row>
    <row r="2893">
      <c r="A2893" s="45">
        <v>421.0</v>
      </c>
      <c r="B2893" s="46" t="s">
        <v>548</v>
      </c>
      <c r="C2893" s="55">
        <v>45840.0</v>
      </c>
      <c r="D2893" s="63" t="s">
        <v>42</v>
      </c>
      <c r="E2893" s="25" t="s">
        <v>19</v>
      </c>
      <c r="F2893" s="64">
        <v>0.5</v>
      </c>
      <c r="G2893" s="64">
        <v>120.0</v>
      </c>
      <c r="H2893" s="65">
        <v>60.0</v>
      </c>
      <c r="I2893" s="66" t="s">
        <v>30</v>
      </c>
    </row>
    <row r="2894">
      <c r="A2894" s="41">
        <v>423.0</v>
      </c>
      <c r="B2894" s="42" t="s">
        <v>549</v>
      </c>
      <c r="C2894" s="58">
        <v>45840.0</v>
      </c>
      <c r="D2894" s="68" t="s">
        <v>21</v>
      </c>
      <c r="E2894" s="27" t="s">
        <v>13</v>
      </c>
      <c r="F2894" s="69">
        <v>2.0</v>
      </c>
      <c r="G2894" s="69">
        <v>120.0</v>
      </c>
      <c r="H2894" s="70">
        <v>240.0</v>
      </c>
      <c r="I2894" s="71" t="s">
        <v>11</v>
      </c>
    </row>
    <row r="2895">
      <c r="A2895" s="45">
        <v>423.0</v>
      </c>
      <c r="B2895" s="46" t="s">
        <v>549</v>
      </c>
      <c r="C2895" s="55">
        <v>45840.0</v>
      </c>
      <c r="D2895" s="63" t="s">
        <v>21</v>
      </c>
      <c r="E2895" s="25" t="s">
        <v>63</v>
      </c>
      <c r="F2895" s="64">
        <v>0.2</v>
      </c>
      <c r="G2895" s="64">
        <v>450.0</v>
      </c>
      <c r="H2895" s="65">
        <v>90.0</v>
      </c>
      <c r="I2895" s="66" t="s">
        <v>11</v>
      </c>
    </row>
    <row r="2896">
      <c r="A2896" s="41">
        <v>422.0</v>
      </c>
      <c r="B2896" s="42" t="s">
        <v>549</v>
      </c>
      <c r="C2896" s="58">
        <v>45840.0</v>
      </c>
      <c r="D2896" s="68" t="s">
        <v>9</v>
      </c>
      <c r="E2896" s="27" t="s">
        <v>10</v>
      </c>
      <c r="F2896" s="69">
        <v>1.0</v>
      </c>
      <c r="G2896" s="69">
        <v>120.0</v>
      </c>
      <c r="H2896" s="70">
        <v>120.0</v>
      </c>
      <c r="I2896" s="71" t="s">
        <v>11</v>
      </c>
    </row>
    <row r="2897">
      <c r="A2897" s="45">
        <v>422.0</v>
      </c>
      <c r="B2897" s="46" t="s">
        <v>549</v>
      </c>
      <c r="C2897" s="55">
        <v>45840.0</v>
      </c>
      <c r="D2897" s="63" t="s">
        <v>9</v>
      </c>
      <c r="E2897" s="25" t="s">
        <v>12</v>
      </c>
      <c r="F2897" s="64">
        <v>1.0</v>
      </c>
      <c r="G2897" s="64">
        <v>120.0</v>
      </c>
      <c r="H2897" s="65">
        <v>120.0</v>
      </c>
      <c r="I2897" s="66" t="s">
        <v>11</v>
      </c>
    </row>
    <row r="2898">
      <c r="A2898" s="41">
        <v>422.0</v>
      </c>
      <c r="B2898" s="42" t="s">
        <v>549</v>
      </c>
      <c r="C2898" s="58">
        <v>45840.0</v>
      </c>
      <c r="D2898" s="68" t="s">
        <v>9</v>
      </c>
      <c r="E2898" s="27" t="s">
        <v>13</v>
      </c>
      <c r="F2898" s="69">
        <v>1.0</v>
      </c>
      <c r="G2898" s="69">
        <v>120.0</v>
      </c>
      <c r="H2898" s="70">
        <v>120.0</v>
      </c>
      <c r="I2898" s="71" t="s">
        <v>11</v>
      </c>
    </row>
    <row r="2899">
      <c r="A2899" s="45">
        <v>424.0</v>
      </c>
      <c r="B2899" s="46" t="s">
        <v>550</v>
      </c>
      <c r="C2899" s="55">
        <v>45840.0</v>
      </c>
      <c r="D2899" s="63" t="s">
        <v>31</v>
      </c>
      <c r="E2899" s="25" t="s">
        <v>19</v>
      </c>
      <c r="F2899" s="64">
        <v>4.0</v>
      </c>
      <c r="G2899" s="64">
        <v>120.0</v>
      </c>
      <c r="H2899" s="65">
        <v>480.0</v>
      </c>
      <c r="I2899" s="66" t="s">
        <v>11</v>
      </c>
    </row>
    <row r="2900">
      <c r="A2900" s="41">
        <v>425.0</v>
      </c>
      <c r="B2900" s="42" t="s">
        <v>551</v>
      </c>
      <c r="C2900" s="58">
        <v>45840.0</v>
      </c>
      <c r="D2900" s="68" t="s">
        <v>45</v>
      </c>
      <c r="E2900" s="27" t="s">
        <v>13</v>
      </c>
      <c r="F2900" s="69">
        <v>1.0</v>
      </c>
      <c r="G2900" s="69">
        <v>120.0</v>
      </c>
      <c r="H2900" s="70">
        <v>120.0</v>
      </c>
      <c r="I2900" s="71" t="s">
        <v>11</v>
      </c>
    </row>
    <row r="2901">
      <c r="A2901" s="45">
        <v>426.0</v>
      </c>
      <c r="B2901" s="46" t="s">
        <v>552</v>
      </c>
      <c r="C2901" s="55">
        <v>45840.0</v>
      </c>
      <c r="D2901" s="63" t="s">
        <v>15</v>
      </c>
      <c r="E2901" s="25" t="s">
        <v>12</v>
      </c>
      <c r="F2901" s="64">
        <v>0.5</v>
      </c>
      <c r="G2901" s="64">
        <v>120.0</v>
      </c>
      <c r="H2901" s="65">
        <v>60.0</v>
      </c>
      <c r="I2901" s="66" t="s">
        <v>16</v>
      </c>
    </row>
    <row r="2902">
      <c r="A2902" s="41">
        <v>426.0</v>
      </c>
      <c r="B2902" s="42" t="s">
        <v>552</v>
      </c>
      <c r="C2902" s="58">
        <v>45840.0</v>
      </c>
      <c r="D2902" s="68" t="s">
        <v>15</v>
      </c>
      <c r="E2902" s="27" t="s">
        <v>32</v>
      </c>
      <c r="F2902" s="69">
        <v>1.0</v>
      </c>
      <c r="G2902" s="69">
        <v>140.0</v>
      </c>
      <c r="H2902" s="70">
        <v>140.0</v>
      </c>
      <c r="I2902" s="71" t="s">
        <v>16</v>
      </c>
    </row>
    <row r="2903">
      <c r="A2903" s="45">
        <v>426.0</v>
      </c>
      <c r="B2903" s="46" t="s">
        <v>552</v>
      </c>
      <c r="C2903" s="55">
        <v>45840.0</v>
      </c>
      <c r="D2903" s="63" t="s">
        <v>15</v>
      </c>
      <c r="E2903" s="25" t="s">
        <v>13</v>
      </c>
      <c r="F2903" s="64">
        <v>2.0</v>
      </c>
      <c r="G2903" s="64">
        <v>120.0</v>
      </c>
      <c r="H2903" s="65">
        <v>240.0</v>
      </c>
      <c r="I2903" s="66" t="s">
        <v>16</v>
      </c>
    </row>
    <row r="2904">
      <c r="A2904" s="41">
        <v>427.0</v>
      </c>
      <c r="B2904" s="42" t="s">
        <v>553</v>
      </c>
      <c r="C2904" s="58">
        <v>45840.0</v>
      </c>
      <c r="D2904" s="68" t="s">
        <v>36</v>
      </c>
      <c r="E2904" s="27" t="s">
        <v>10</v>
      </c>
      <c r="F2904" s="69">
        <v>3.0</v>
      </c>
      <c r="G2904" s="69">
        <v>120.0</v>
      </c>
      <c r="H2904" s="70">
        <v>360.0</v>
      </c>
      <c r="I2904" s="71" t="s">
        <v>16</v>
      </c>
    </row>
    <row r="2905">
      <c r="A2905" s="45">
        <v>427.0</v>
      </c>
      <c r="B2905" s="46" t="s">
        <v>553</v>
      </c>
      <c r="C2905" s="55">
        <v>45840.0</v>
      </c>
      <c r="D2905" s="63" t="s">
        <v>36</v>
      </c>
      <c r="E2905" s="25" t="s">
        <v>12</v>
      </c>
      <c r="F2905" s="64">
        <v>1.0</v>
      </c>
      <c r="G2905" s="64">
        <v>120.0</v>
      </c>
      <c r="H2905" s="65">
        <v>120.0</v>
      </c>
      <c r="I2905" s="66" t="s">
        <v>16</v>
      </c>
    </row>
    <row r="2906">
      <c r="A2906" s="41">
        <v>428.0</v>
      </c>
      <c r="B2906" s="42" t="s">
        <v>554</v>
      </c>
      <c r="C2906" s="58">
        <v>45842.0</v>
      </c>
      <c r="D2906" s="68" t="s">
        <v>21</v>
      </c>
      <c r="E2906" s="27" t="s">
        <v>63</v>
      </c>
      <c r="F2906" s="69">
        <v>0.5</v>
      </c>
      <c r="G2906" s="69">
        <v>450.0</v>
      </c>
      <c r="H2906" s="70">
        <v>225.0</v>
      </c>
      <c r="I2906" s="71" t="s">
        <v>11</v>
      </c>
    </row>
    <row r="2907">
      <c r="A2907" s="45">
        <v>429.0</v>
      </c>
      <c r="B2907" s="46" t="s">
        <v>555</v>
      </c>
      <c r="C2907" s="55">
        <v>45842.0</v>
      </c>
      <c r="D2907" s="63" t="s">
        <v>556</v>
      </c>
      <c r="E2907" s="25" t="s">
        <v>12</v>
      </c>
      <c r="F2907" s="64">
        <v>1.0</v>
      </c>
      <c r="G2907" s="64">
        <v>120.0</v>
      </c>
      <c r="H2907" s="65">
        <v>120.0</v>
      </c>
      <c r="I2907" s="66" t="s">
        <v>16</v>
      </c>
    </row>
    <row r="2908">
      <c r="A2908" s="41">
        <v>429.0</v>
      </c>
      <c r="B2908" s="42" t="s">
        <v>555</v>
      </c>
      <c r="C2908" s="58">
        <v>45842.0</v>
      </c>
      <c r="D2908" s="68" t="s">
        <v>556</v>
      </c>
      <c r="E2908" s="27" t="s">
        <v>19</v>
      </c>
      <c r="F2908" s="69">
        <v>1.0</v>
      </c>
      <c r="G2908" s="69">
        <v>120.0</v>
      </c>
      <c r="H2908" s="70">
        <v>120.0</v>
      </c>
      <c r="I2908" s="71" t="s">
        <v>16</v>
      </c>
    </row>
    <row r="2909">
      <c r="A2909" s="45">
        <v>430.0</v>
      </c>
      <c r="B2909" s="46" t="s">
        <v>557</v>
      </c>
      <c r="C2909" s="55">
        <v>45842.0</v>
      </c>
      <c r="D2909" s="63" t="s">
        <v>42</v>
      </c>
      <c r="E2909" s="25" t="s">
        <v>12</v>
      </c>
      <c r="F2909" s="64">
        <v>0.3</v>
      </c>
      <c r="G2909" s="64">
        <v>120.0</v>
      </c>
      <c r="H2909" s="65">
        <v>36.0</v>
      </c>
      <c r="I2909" s="66" t="s">
        <v>30</v>
      </c>
    </row>
    <row r="2910">
      <c r="A2910" s="41">
        <v>430.0</v>
      </c>
      <c r="B2910" s="42" t="s">
        <v>557</v>
      </c>
      <c r="C2910" s="58">
        <v>45842.0</v>
      </c>
      <c r="D2910" s="68" t="s">
        <v>42</v>
      </c>
      <c r="E2910" s="27" t="s">
        <v>19</v>
      </c>
      <c r="F2910" s="69">
        <v>0.3</v>
      </c>
      <c r="G2910" s="69">
        <v>120.0</v>
      </c>
      <c r="H2910" s="70">
        <v>36.0</v>
      </c>
      <c r="I2910" s="71" t="s">
        <v>30</v>
      </c>
    </row>
    <row r="2911">
      <c r="A2911" s="45">
        <v>431.0</v>
      </c>
      <c r="B2911" s="46" t="s">
        <v>558</v>
      </c>
      <c r="C2911" s="55">
        <v>45842.0</v>
      </c>
      <c r="D2911" s="63" t="s">
        <v>23</v>
      </c>
      <c r="E2911" s="25" t="s">
        <v>12</v>
      </c>
      <c r="F2911" s="64">
        <v>1.0</v>
      </c>
      <c r="G2911" s="64">
        <v>120.0</v>
      </c>
      <c r="H2911" s="65">
        <v>120.0</v>
      </c>
      <c r="I2911" s="66" t="s">
        <v>16</v>
      </c>
    </row>
    <row r="2912">
      <c r="A2912" s="41">
        <v>431.0</v>
      </c>
      <c r="B2912" s="42" t="s">
        <v>558</v>
      </c>
      <c r="C2912" s="58">
        <v>45842.0</v>
      </c>
      <c r="D2912" s="68" t="s">
        <v>23</v>
      </c>
      <c r="E2912" s="27" t="s">
        <v>19</v>
      </c>
      <c r="F2912" s="69">
        <v>1.0</v>
      </c>
      <c r="G2912" s="69">
        <v>120.0</v>
      </c>
      <c r="H2912" s="70">
        <v>120.0</v>
      </c>
      <c r="I2912" s="71" t="s">
        <v>16</v>
      </c>
    </row>
    <row r="2913">
      <c r="A2913" s="45">
        <v>433.0</v>
      </c>
      <c r="B2913" s="46" t="s">
        <v>559</v>
      </c>
      <c r="C2913" s="55">
        <v>45842.0</v>
      </c>
      <c r="D2913" s="63" t="s">
        <v>560</v>
      </c>
      <c r="E2913" s="25" t="s">
        <v>13</v>
      </c>
      <c r="F2913" s="64">
        <v>1.0</v>
      </c>
      <c r="G2913" s="64">
        <v>120.0</v>
      </c>
      <c r="H2913" s="65">
        <v>120.0</v>
      </c>
      <c r="I2913" s="66" t="s">
        <v>30</v>
      </c>
    </row>
    <row r="2914">
      <c r="A2914" s="41">
        <v>434.0</v>
      </c>
      <c r="B2914" s="42" t="s">
        <v>561</v>
      </c>
      <c r="C2914" s="58">
        <v>45842.0</v>
      </c>
      <c r="D2914" s="68" t="s">
        <v>14</v>
      </c>
      <c r="E2914" s="27" t="s">
        <v>10</v>
      </c>
      <c r="F2914" s="69">
        <v>1.0</v>
      </c>
      <c r="G2914" s="69">
        <v>120.0</v>
      </c>
      <c r="H2914" s="70">
        <v>120.0</v>
      </c>
      <c r="I2914" s="71" t="s">
        <v>11</v>
      </c>
    </row>
    <row r="2915">
      <c r="A2915" s="45">
        <v>434.0</v>
      </c>
      <c r="B2915" s="46" t="s">
        <v>561</v>
      </c>
      <c r="C2915" s="55">
        <v>45842.0</v>
      </c>
      <c r="D2915" s="63" t="s">
        <v>14</v>
      </c>
      <c r="E2915" s="25" t="s">
        <v>12</v>
      </c>
      <c r="F2915" s="64">
        <v>1.0</v>
      </c>
      <c r="G2915" s="64">
        <v>120.0</v>
      </c>
      <c r="H2915" s="65">
        <v>120.0</v>
      </c>
      <c r="I2915" s="66" t="s">
        <v>11</v>
      </c>
    </row>
    <row r="2916">
      <c r="A2916" s="41">
        <v>434.0</v>
      </c>
      <c r="B2916" s="42" t="s">
        <v>561</v>
      </c>
      <c r="C2916" s="58">
        <v>45842.0</v>
      </c>
      <c r="D2916" s="68" t="s">
        <v>14</v>
      </c>
      <c r="E2916" s="27" t="s">
        <v>13</v>
      </c>
      <c r="F2916" s="69">
        <v>1.0</v>
      </c>
      <c r="G2916" s="69">
        <v>120.0</v>
      </c>
      <c r="H2916" s="70">
        <v>120.0</v>
      </c>
      <c r="I2916" s="71" t="s">
        <v>11</v>
      </c>
    </row>
    <row r="2917">
      <c r="A2917" s="45">
        <v>435.0</v>
      </c>
      <c r="B2917" s="46" t="s">
        <v>562</v>
      </c>
      <c r="C2917" s="55">
        <v>45842.0</v>
      </c>
      <c r="D2917" s="63" t="s">
        <v>31</v>
      </c>
      <c r="E2917" s="25" t="s">
        <v>10</v>
      </c>
      <c r="F2917" s="64">
        <v>1.0</v>
      </c>
      <c r="G2917" s="64">
        <v>120.0</v>
      </c>
      <c r="H2917" s="65">
        <v>120.0</v>
      </c>
      <c r="I2917" s="66" t="s">
        <v>11</v>
      </c>
    </row>
    <row r="2918">
      <c r="A2918" s="41">
        <v>435.0</v>
      </c>
      <c r="B2918" s="42" t="s">
        <v>562</v>
      </c>
      <c r="C2918" s="58">
        <v>45842.0</v>
      </c>
      <c r="D2918" s="68" t="s">
        <v>31</v>
      </c>
      <c r="E2918" s="27" t="s">
        <v>12</v>
      </c>
      <c r="F2918" s="69">
        <v>1.0</v>
      </c>
      <c r="G2918" s="69">
        <v>120.0</v>
      </c>
      <c r="H2918" s="70">
        <v>120.0</v>
      </c>
      <c r="I2918" s="71" t="s">
        <v>11</v>
      </c>
    </row>
    <row r="2919">
      <c r="A2919" s="45">
        <v>435.0</v>
      </c>
      <c r="B2919" s="46" t="s">
        <v>562</v>
      </c>
      <c r="C2919" s="55">
        <v>45842.0</v>
      </c>
      <c r="D2919" s="63" t="s">
        <v>31</v>
      </c>
      <c r="E2919" s="25" t="s">
        <v>19</v>
      </c>
      <c r="F2919" s="64">
        <v>2.0</v>
      </c>
      <c r="G2919" s="64">
        <v>120.0</v>
      </c>
      <c r="H2919" s="65">
        <v>240.0</v>
      </c>
      <c r="I2919" s="66" t="s">
        <v>11</v>
      </c>
    </row>
    <row r="2920">
      <c r="A2920" s="41">
        <v>436.0</v>
      </c>
      <c r="B2920" s="42" t="s">
        <v>563</v>
      </c>
      <c r="C2920" s="58">
        <v>45842.0</v>
      </c>
      <c r="D2920" s="68" t="s">
        <v>47</v>
      </c>
      <c r="E2920" s="27" t="s">
        <v>32</v>
      </c>
      <c r="F2920" s="69">
        <v>1.0</v>
      </c>
      <c r="G2920" s="69">
        <v>140.0</v>
      </c>
      <c r="H2920" s="70">
        <v>140.0</v>
      </c>
      <c r="I2920" s="71" t="s">
        <v>11</v>
      </c>
    </row>
    <row r="2921">
      <c r="A2921" s="45">
        <v>437.0</v>
      </c>
      <c r="B2921" s="46" t="s">
        <v>563</v>
      </c>
      <c r="C2921" s="55">
        <v>45842.0</v>
      </c>
      <c r="D2921" s="63" t="s">
        <v>294</v>
      </c>
      <c r="E2921" s="25" t="s">
        <v>12</v>
      </c>
      <c r="F2921" s="64">
        <v>5.0</v>
      </c>
      <c r="G2921" s="64">
        <v>85.0</v>
      </c>
      <c r="H2921" s="65">
        <v>425.0</v>
      </c>
      <c r="I2921" s="66" t="s">
        <v>16</v>
      </c>
    </row>
    <row r="2922">
      <c r="A2922" s="41">
        <v>438.0</v>
      </c>
      <c r="B2922" s="42" t="s">
        <v>564</v>
      </c>
      <c r="C2922" s="58">
        <v>45842.0</v>
      </c>
      <c r="D2922" s="68" t="s">
        <v>295</v>
      </c>
      <c r="E2922" s="27" t="s">
        <v>12</v>
      </c>
      <c r="F2922" s="69">
        <v>5.0</v>
      </c>
      <c r="G2922" s="69">
        <v>85.0</v>
      </c>
      <c r="H2922" s="70">
        <v>425.0</v>
      </c>
      <c r="I2922" s="71" t="s">
        <v>16</v>
      </c>
    </row>
    <row r="2923">
      <c r="A2923" s="45">
        <v>439.0</v>
      </c>
      <c r="B2923" s="46" t="s">
        <v>565</v>
      </c>
      <c r="C2923" s="55">
        <v>45842.0</v>
      </c>
      <c r="D2923" s="63" t="s">
        <v>566</v>
      </c>
      <c r="E2923" s="25" t="s">
        <v>13</v>
      </c>
      <c r="F2923" s="64">
        <v>5.0</v>
      </c>
      <c r="G2923" s="64">
        <v>80.0</v>
      </c>
      <c r="H2923" s="65">
        <v>400.0</v>
      </c>
      <c r="I2923" s="48"/>
    </row>
    <row r="2924">
      <c r="A2924" s="41">
        <v>440.0</v>
      </c>
      <c r="B2924" s="42" t="s">
        <v>567</v>
      </c>
      <c r="C2924" s="58">
        <v>45842.0</v>
      </c>
      <c r="D2924" s="68" t="s">
        <v>39</v>
      </c>
      <c r="E2924" s="27" t="s">
        <v>10</v>
      </c>
      <c r="F2924" s="69">
        <v>1.0</v>
      </c>
      <c r="G2924" s="69">
        <v>120.0</v>
      </c>
      <c r="H2924" s="70">
        <v>120.0</v>
      </c>
      <c r="I2924" s="71" t="s">
        <v>16</v>
      </c>
    </row>
    <row r="2925">
      <c r="A2925" s="45">
        <v>440.0</v>
      </c>
      <c r="B2925" s="46" t="s">
        <v>567</v>
      </c>
      <c r="C2925" s="55">
        <v>45842.0</v>
      </c>
      <c r="D2925" s="63" t="s">
        <v>39</v>
      </c>
      <c r="E2925" s="25" t="s">
        <v>12</v>
      </c>
      <c r="F2925" s="64">
        <v>2.0</v>
      </c>
      <c r="G2925" s="64">
        <v>120.0</v>
      </c>
      <c r="H2925" s="65">
        <v>240.0</v>
      </c>
      <c r="I2925" s="66" t="s">
        <v>16</v>
      </c>
    </row>
    <row r="2926">
      <c r="A2926" s="41">
        <v>440.0</v>
      </c>
      <c r="B2926" s="42" t="s">
        <v>567</v>
      </c>
      <c r="C2926" s="58">
        <v>45842.0</v>
      </c>
      <c r="D2926" s="68" t="s">
        <v>39</v>
      </c>
      <c r="E2926" s="27" t="s">
        <v>32</v>
      </c>
      <c r="F2926" s="69">
        <v>0.4</v>
      </c>
      <c r="G2926" s="69">
        <v>140.0</v>
      </c>
      <c r="H2926" s="70">
        <v>56.0</v>
      </c>
      <c r="I2926" s="71" t="s">
        <v>16</v>
      </c>
    </row>
    <row r="2927">
      <c r="A2927" s="45">
        <v>441.0</v>
      </c>
      <c r="B2927" s="46" t="s">
        <v>568</v>
      </c>
      <c r="C2927" s="55">
        <v>45842.0</v>
      </c>
      <c r="D2927" s="63" t="s">
        <v>569</v>
      </c>
      <c r="E2927" s="25" t="s">
        <v>19</v>
      </c>
      <c r="F2927" s="64">
        <v>10.0</v>
      </c>
      <c r="G2927" s="64">
        <v>70.0</v>
      </c>
      <c r="H2927" s="65">
        <v>700.0</v>
      </c>
      <c r="I2927" s="48"/>
    </row>
    <row r="2928">
      <c r="A2928" s="41">
        <v>441.0</v>
      </c>
      <c r="B2928" s="42" t="s">
        <v>568</v>
      </c>
      <c r="C2928" s="58">
        <v>45842.0</v>
      </c>
      <c r="D2928" s="68" t="s">
        <v>569</v>
      </c>
      <c r="E2928" s="27" t="s">
        <v>13</v>
      </c>
      <c r="F2928" s="69">
        <v>20.0</v>
      </c>
      <c r="G2928" s="69">
        <v>70.0</v>
      </c>
      <c r="H2928" s="70">
        <v>1400.0</v>
      </c>
      <c r="I2928" s="44"/>
    </row>
    <row r="2929">
      <c r="A2929" s="45">
        <v>442.0</v>
      </c>
      <c r="B2929" s="46" t="s">
        <v>570</v>
      </c>
      <c r="C2929" s="55">
        <v>45842.0</v>
      </c>
      <c r="D2929" s="63" t="s">
        <v>49</v>
      </c>
      <c r="E2929" s="25" t="s">
        <v>420</v>
      </c>
      <c r="F2929" s="64">
        <v>0.4</v>
      </c>
      <c r="G2929" s="64">
        <v>140.0</v>
      </c>
      <c r="H2929" s="65">
        <v>56.0</v>
      </c>
      <c r="I2929" s="66" t="s">
        <v>11</v>
      </c>
    </row>
    <row r="2930">
      <c r="A2930" s="41">
        <v>432.0</v>
      </c>
      <c r="B2930" s="42" t="s">
        <v>571</v>
      </c>
      <c r="C2930" s="58">
        <v>45843.0</v>
      </c>
      <c r="D2930" s="68" t="s">
        <v>448</v>
      </c>
      <c r="E2930" s="27" t="s">
        <v>10</v>
      </c>
      <c r="F2930" s="69">
        <v>1.0</v>
      </c>
      <c r="G2930" s="69">
        <v>120.0</v>
      </c>
      <c r="H2930" s="70">
        <v>120.0</v>
      </c>
      <c r="I2930" s="71" t="s">
        <v>30</v>
      </c>
    </row>
    <row r="2931">
      <c r="A2931" s="45">
        <v>432.0</v>
      </c>
      <c r="B2931" s="46" t="s">
        <v>571</v>
      </c>
      <c r="C2931" s="55">
        <v>45843.0</v>
      </c>
      <c r="D2931" s="63" t="s">
        <v>448</v>
      </c>
      <c r="E2931" s="25" t="s">
        <v>12</v>
      </c>
      <c r="F2931" s="64">
        <v>1.0</v>
      </c>
      <c r="G2931" s="64">
        <v>120.0</v>
      </c>
      <c r="H2931" s="65">
        <v>120.0</v>
      </c>
      <c r="I2931" s="66" t="s">
        <v>30</v>
      </c>
    </row>
    <row r="2932">
      <c r="A2932" s="41">
        <v>443.0</v>
      </c>
      <c r="B2932" s="42" t="s">
        <v>572</v>
      </c>
      <c r="C2932" s="58">
        <v>45843.0</v>
      </c>
      <c r="D2932" s="68" t="s">
        <v>25</v>
      </c>
      <c r="E2932" s="27" t="s">
        <v>12</v>
      </c>
      <c r="F2932" s="69">
        <v>0.5</v>
      </c>
      <c r="G2932" s="69">
        <v>120.0</v>
      </c>
      <c r="H2932" s="70">
        <v>60.0</v>
      </c>
      <c r="I2932" s="71" t="s">
        <v>30</v>
      </c>
    </row>
    <row r="2933">
      <c r="A2933" s="45">
        <v>443.0</v>
      </c>
      <c r="B2933" s="46" t="s">
        <v>572</v>
      </c>
      <c r="C2933" s="55">
        <v>45843.0</v>
      </c>
      <c r="D2933" s="63" t="s">
        <v>25</v>
      </c>
      <c r="E2933" s="25" t="s">
        <v>13</v>
      </c>
      <c r="F2933" s="64">
        <v>1.0</v>
      </c>
      <c r="G2933" s="64">
        <v>120.0</v>
      </c>
      <c r="H2933" s="65">
        <v>120.0</v>
      </c>
      <c r="I2933" s="66" t="s">
        <v>30</v>
      </c>
    </row>
    <row r="2934">
      <c r="A2934" s="41">
        <v>444.0</v>
      </c>
      <c r="B2934" s="42" t="s">
        <v>573</v>
      </c>
      <c r="C2934" s="58">
        <v>45843.0</v>
      </c>
      <c r="D2934" s="68" t="s">
        <v>42</v>
      </c>
      <c r="E2934" s="27" t="s">
        <v>19</v>
      </c>
      <c r="F2934" s="69">
        <v>0.5</v>
      </c>
      <c r="G2934" s="69">
        <v>120.0</v>
      </c>
      <c r="H2934" s="70">
        <v>60.0</v>
      </c>
      <c r="I2934" s="71" t="s">
        <v>30</v>
      </c>
    </row>
    <row r="2935">
      <c r="A2935" s="45">
        <v>445.0</v>
      </c>
      <c r="B2935" s="46" t="s">
        <v>574</v>
      </c>
      <c r="C2935" s="55">
        <v>45843.0</v>
      </c>
      <c r="D2935" s="63" t="s">
        <v>18</v>
      </c>
      <c r="E2935" s="25" t="s">
        <v>13</v>
      </c>
      <c r="F2935" s="64">
        <v>1.0</v>
      </c>
      <c r="G2935" s="64">
        <v>120.0</v>
      </c>
      <c r="H2935" s="65">
        <v>120.0</v>
      </c>
      <c r="I2935" s="66" t="s">
        <v>16</v>
      </c>
    </row>
    <row r="2936">
      <c r="A2936" s="41">
        <v>446.0</v>
      </c>
      <c r="B2936" s="42" t="s">
        <v>575</v>
      </c>
      <c r="C2936" s="58">
        <v>45843.0</v>
      </c>
      <c r="D2936" s="68" t="s">
        <v>9</v>
      </c>
      <c r="E2936" s="27" t="s">
        <v>13</v>
      </c>
      <c r="F2936" s="69">
        <v>1.0</v>
      </c>
      <c r="G2936" s="69">
        <v>120.0</v>
      </c>
      <c r="H2936" s="70">
        <v>120.0</v>
      </c>
      <c r="I2936" s="71" t="s">
        <v>11</v>
      </c>
    </row>
    <row r="2937">
      <c r="A2937" s="45">
        <v>447.0</v>
      </c>
      <c r="B2937" s="46" t="s">
        <v>576</v>
      </c>
      <c r="C2937" s="55">
        <v>45843.0</v>
      </c>
      <c r="D2937" s="63" t="s">
        <v>21</v>
      </c>
      <c r="E2937" s="25" t="s">
        <v>13</v>
      </c>
      <c r="F2937" s="64">
        <v>1.0</v>
      </c>
      <c r="G2937" s="64">
        <v>120.0</v>
      </c>
      <c r="H2937" s="65">
        <v>120.0</v>
      </c>
      <c r="I2937" s="66" t="s">
        <v>11</v>
      </c>
    </row>
    <row r="2938">
      <c r="A2938" s="41">
        <v>447.0</v>
      </c>
      <c r="B2938" s="42" t="s">
        <v>576</v>
      </c>
      <c r="C2938" s="58">
        <v>45843.0</v>
      </c>
      <c r="D2938" s="68" t="s">
        <v>21</v>
      </c>
      <c r="E2938" s="27" t="s">
        <v>63</v>
      </c>
      <c r="F2938" s="69">
        <v>0.5</v>
      </c>
      <c r="G2938" s="69">
        <v>450.0</v>
      </c>
      <c r="H2938" s="70">
        <v>225.0</v>
      </c>
      <c r="I2938" s="71" t="s">
        <v>11</v>
      </c>
    </row>
    <row r="2939">
      <c r="A2939" s="45">
        <v>448.0</v>
      </c>
      <c r="B2939" s="46" t="s">
        <v>577</v>
      </c>
      <c r="C2939" s="55">
        <v>45843.0</v>
      </c>
      <c r="D2939" s="63" t="s">
        <v>55</v>
      </c>
      <c r="E2939" s="25" t="s">
        <v>10</v>
      </c>
      <c r="F2939" s="64">
        <v>1.0</v>
      </c>
      <c r="G2939" s="64">
        <v>120.0</v>
      </c>
      <c r="H2939" s="65">
        <v>120.0</v>
      </c>
      <c r="I2939" s="66" t="s">
        <v>30</v>
      </c>
    </row>
    <row r="2940">
      <c r="A2940" s="41">
        <v>448.0</v>
      </c>
      <c r="B2940" s="42" t="s">
        <v>577</v>
      </c>
      <c r="C2940" s="58">
        <v>45843.0</v>
      </c>
      <c r="D2940" s="68" t="s">
        <v>55</v>
      </c>
      <c r="E2940" s="27" t="s">
        <v>12</v>
      </c>
      <c r="F2940" s="69">
        <v>1.0</v>
      </c>
      <c r="G2940" s="69">
        <v>120.0</v>
      </c>
      <c r="H2940" s="70">
        <v>120.0</v>
      </c>
      <c r="I2940" s="71" t="s">
        <v>30</v>
      </c>
    </row>
    <row r="2941">
      <c r="A2941" s="45">
        <v>448.0</v>
      </c>
      <c r="B2941" s="46" t="s">
        <v>577</v>
      </c>
      <c r="C2941" s="55">
        <v>45843.0</v>
      </c>
      <c r="D2941" s="63" t="s">
        <v>55</v>
      </c>
      <c r="E2941" s="25" t="s">
        <v>19</v>
      </c>
      <c r="F2941" s="64">
        <v>0.5</v>
      </c>
      <c r="G2941" s="64">
        <v>120.0</v>
      </c>
      <c r="H2941" s="65">
        <v>60.0</v>
      </c>
      <c r="I2941" s="66" t="s">
        <v>30</v>
      </c>
    </row>
    <row r="2942">
      <c r="A2942" s="41">
        <v>449.0</v>
      </c>
      <c r="B2942" s="42" t="s">
        <v>577</v>
      </c>
      <c r="C2942" s="58">
        <v>45843.0</v>
      </c>
      <c r="D2942" s="68" t="s">
        <v>68</v>
      </c>
      <c r="E2942" s="27" t="s">
        <v>13</v>
      </c>
      <c r="F2942" s="69">
        <v>1.0</v>
      </c>
      <c r="G2942" s="69">
        <v>120.0</v>
      </c>
      <c r="H2942" s="70">
        <v>120.0</v>
      </c>
      <c r="I2942" s="71" t="s">
        <v>16</v>
      </c>
    </row>
    <row r="2943">
      <c r="A2943" s="45">
        <v>450.0</v>
      </c>
      <c r="B2943" s="46" t="s">
        <v>578</v>
      </c>
      <c r="C2943" s="55">
        <v>45843.0</v>
      </c>
      <c r="D2943" s="63" t="s">
        <v>31</v>
      </c>
      <c r="E2943" s="25" t="s">
        <v>10</v>
      </c>
      <c r="F2943" s="64">
        <v>1.0</v>
      </c>
      <c r="G2943" s="64">
        <v>120.0</v>
      </c>
      <c r="H2943" s="65">
        <v>120.0</v>
      </c>
      <c r="I2943" s="66" t="s">
        <v>11</v>
      </c>
    </row>
    <row r="2944">
      <c r="A2944" s="41">
        <v>450.0</v>
      </c>
      <c r="B2944" s="42" t="s">
        <v>578</v>
      </c>
      <c r="C2944" s="58">
        <v>45843.0</v>
      </c>
      <c r="D2944" s="68" t="s">
        <v>31</v>
      </c>
      <c r="E2944" s="27" t="s">
        <v>12</v>
      </c>
      <c r="F2944" s="69">
        <v>1.0</v>
      </c>
      <c r="G2944" s="69">
        <v>120.0</v>
      </c>
      <c r="H2944" s="70">
        <v>120.0</v>
      </c>
      <c r="I2944" s="71" t="s">
        <v>11</v>
      </c>
    </row>
    <row r="2945">
      <c r="A2945" s="45">
        <v>450.0</v>
      </c>
      <c r="B2945" s="46" t="s">
        <v>578</v>
      </c>
      <c r="C2945" s="55">
        <v>45843.0</v>
      </c>
      <c r="D2945" s="63" t="s">
        <v>31</v>
      </c>
      <c r="E2945" s="25" t="s">
        <v>19</v>
      </c>
      <c r="F2945" s="64">
        <v>2.0</v>
      </c>
      <c r="G2945" s="64">
        <v>120.0</v>
      </c>
      <c r="H2945" s="65">
        <v>240.0</v>
      </c>
      <c r="I2945" s="66" t="s">
        <v>11</v>
      </c>
    </row>
    <row r="2946">
      <c r="A2946" s="41">
        <v>451.0</v>
      </c>
      <c r="B2946" s="42" t="s">
        <v>579</v>
      </c>
      <c r="C2946" s="58">
        <v>45843.0</v>
      </c>
      <c r="D2946" s="68" t="s">
        <v>57</v>
      </c>
      <c r="E2946" s="27" t="s">
        <v>19</v>
      </c>
      <c r="F2946" s="69">
        <v>5.0</v>
      </c>
      <c r="G2946" s="69">
        <v>120.0</v>
      </c>
      <c r="H2946" s="70">
        <v>600.0</v>
      </c>
      <c r="I2946" s="71" t="s">
        <v>16</v>
      </c>
    </row>
    <row r="2947">
      <c r="A2947" s="45">
        <v>452.0</v>
      </c>
      <c r="B2947" s="46" t="s">
        <v>579</v>
      </c>
      <c r="C2947" s="55">
        <v>45843.0</v>
      </c>
      <c r="D2947" s="63" t="s">
        <v>45</v>
      </c>
      <c r="E2947" s="25" t="s">
        <v>32</v>
      </c>
      <c r="F2947" s="64">
        <v>0.5</v>
      </c>
      <c r="G2947" s="64">
        <v>140.0</v>
      </c>
      <c r="H2947" s="65">
        <v>70.0</v>
      </c>
      <c r="I2947" s="66" t="s">
        <v>11</v>
      </c>
    </row>
    <row r="2948">
      <c r="A2948" s="41">
        <v>453.0</v>
      </c>
      <c r="B2948" s="42" t="s">
        <v>580</v>
      </c>
      <c r="C2948" s="58">
        <v>45844.0</v>
      </c>
      <c r="D2948" s="68" t="s">
        <v>407</v>
      </c>
      <c r="E2948" s="27" t="s">
        <v>10</v>
      </c>
      <c r="F2948" s="69">
        <v>1.0</v>
      </c>
      <c r="G2948" s="69">
        <v>120.0</v>
      </c>
      <c r="H2948" s="70">
        <v>120.0</v>
      </c>
      <c r="I2948" s="71" t="s">
        <v>30</v>
      </c>
    </row>
    <row r="2949">
      <c r="A2949" s="45">
        <v>453.0</v>
      </c>
      <c r="B2949" s="46" t="s">
        <v>580</v>
      </c>
      <c r="C2949" s="55">
        <v>45844.0</v>
      </c>
      <c r="D2949" s="63" t="s">
        <v>407</v>
      </c>
      <c r="E2949" s="25" t="s">
        <v>12</v>
      </c>
      <c r="F2949" s="64">
        <v>1.0</v>
      </c>
      <c r="G2949" s="64">
        <v>120.0</v>
      </c>
      <c r="H2949" s="65">
        <v>120.0</v>
      </c>
      <c r="I2949" s="66" t="s">
        <v>30</v>
      </c>
    </row>
    <row r="2950">
      <c r="A2950" s="41">
        <v>454.0</v>
      </c>
      <c r="B2950" s="42" t="s">
        <v>581</v>
      </c>
      <c r="C2950" s="58">
        <v>45844.0</v>
      </c>
      <c r="D2950" s="68" t="s">
        <v>39</v>
      </c>
      <c r="E2950" s="27" t="s">
        <v>10</v>
      </c>
      <c r="F2950" s="69">
        <v>10.0</v>
      </c>
      <c r="G2950" s="69">
        <v>120.0</v>
      </c>
      <c r="H2950" s="70">
        <v>1200.0</v>
      </c>
      <c r="I2950" s="71" t="s">
        <v>16</v>
      </c>
    </row>
    <row r="2951">
      <c r="A2951" s="45">
        <v>454.0</v>
      </c>
      <c r="B2951" s="46" t="s">
        <v>581</v>
      </c>
      <c r="C2951" s="55">
        <v>45844.0</v>
      </c>
      <c r="D2951" s="63" t="s">
        <v>39</v>
      </c>
      <c r="E2951" s="25" t="s">
        <v>12</v>
      </c>
      <c r="F2951" s="64">
        <v>10.0</v>
      </c>
      <c r="G2951" s="64">
        <v>120.0</v>
      </c>
      <c r="H2951" s="65">
        <v>1200.0</v>
      </c>
      <c r="I2951" s="66" t="s">
        <v>16</v>
      </c>
    </row>
    <row r="2952">
      <c r="A2952" s="41">
        <v>454.0</v>
      </c>
      <c r="B2952" s="42" t="s">
        <v>581</v>
      </c>
      <c r="C2952" s="58">
        <v>45844.0</v>
      </c>
      <c r="D2952" s="68" t="s">
        <v>39</v>
      </c>
      <c r="E2952" s="27" t="s">
        <v>32</v>
      </c>
      <c r="F2952" s="69">
        <v>10.0</v>
      </c>
      <c r="G2952" s="69">
        <v>140.0</v>
      </c>
      <c r="H2952" s="70">
        <v>1400.0</v>
      </c>
      <c r="I2952" s="71" t="s">
        <v>16</v>
      </c>
    </row>
    <row r="2953">
      <c r="A2953" s="45">
        <v>454.0</v>
      </c>
      <c r="B2953" s="46" t="s">
        <v>581</v>
      </c>
      <c r="C2953" s="55">
        <v>45844.0</v>
      </c>
      <c r="D2953" s="63" t="s">
        <v>39</v>
      </c>
      <c r="E2953" s="25" t="s">
        <v>13</v>
      </c>
      <c r="F2953" s="64">
        <v>2.0</v>
      </c>
      <c r="G2953" s="64">
        <v>120.0</v>
      </c>
      <c r="H2953" s="65">
        <v>240.0</v>
      </c>
      <c r="I2953" s="66" t="s">
        <v>16</v>
      </c>
    </row>
    <row r="2954">
      <c r="A2954" s="41">
        <v>456.0</v>
      </c>
      <c r="B2954" s="42" t="s">
        <v>582</v>
      </c>
      <c r="C2954" s="58">
        <v>45844.0</v>
      </c>
      <c r="D2954" s="68" t="s">
        <v>23</v>
      </c>
      <c r="E2954" s="27" t="s">
        <v>10</v>
      </c>
      <c r="F2954" s="69">
        <v>1.0</v>
      </c>
      <c r="G2954" s="69">
        <v>120.0</v>
      </c>
      <c r="H2954" s="70">
        <v>120.0</v>
      </c>
      <c r="I2954" s="71" t="s">
        <v>16</v>
      </c>
    </row>
    <row r="2955">
      <c r="A2955" s="45">
        <v>456.0</v>
      </c>
      <c r="B2955" s="46" t="s">
        <v>582</v>
      </c>
      <c r="C2955" s="55">
        <v>45844.0</v>
      </c>
      <c r="D2955" s="63" t="s">
        <v>23</v>
      </c>
      <c r="E2955" s="25" t="s">
        <v>12</v>
      </c>
      <c r="F2955" s="64">
        <v>1.0</v>
      </c>
      <c r="G2955" s="64">
        <v>120.0</v>
      </c>
      <c r="H2955" s="65">
        <v>120.0</v>
      </c>
      <c r="I2955" s="66" t="s">
        <v>16</v>
      </c>
    </row>
    <row r="2956">
      <c r="A2956" s="41">
        <v>457.0</v>
      </c>
      <c r="B2956" s="42" t="s">
        <v>583</v>
      </c>
      <c r="C2956" s="58">
        <v>45844.0</v>
      </c>
      <c r="D2956" s="68" t="s">
        <v>42</v>
      </c>
      <c r="E2956" s="27" t="s">
        <v>12</v>
      </c>
      <c r="F2956" s="69">
        <v>0.5</v>
      </c>
      <c r="G2956" s="69">
        <v>120.0</v>
      </c>
      <c r="H2956" s="70">
        <v>60.0</v>
      </c>
      <c r="I2956" s="71" t="s">
        <v>30</v>
      </c>
    </row>
    <row r="2957">
      <c r="A2957" s="45">
        <v>457.0</v>
      </c>
      <c r="B2957" s="46" t="s">
        <v>583</v>
      </c>
      <c r="C2957" s="55">
        <v>45844.0</v>
      </c>
      <c r="D2957" s="63" t="s">
        <v>42</v>
      </c>
      <c r="E2957" s="25" t="s">
        <v>19</v>
      </c>
      <c r="F2957" s="64">
        <v>0.5</v>
      </c>
      <c r="G2957" s="64">
        <v>120.0</v>
      </c>
      <c r="H2957" s="65">
        <v>60.0</v>
      </c>
      <c r="I2957" s="66" t="s">
        <v>30</v>
      </c>
    </row>
    <row r="2958">
      <c r="A2958" s="41">
        <v>458.0</v>
      </c>
      <c r="B2958" s="42" t="s">
        <v>584</v>
      </c>
      <c r="C2958" s="58">
        <v>45844.0</v>
      </c>
      <c r="D2958" s="68" t="s">
        <v>14</v>
      </c>
      <c r="E2958" s="27" t="s">
        <v>13</v>
      </c>
      <c r="F2958" s="69">
        <v>1.0</v>
      </c>
      <c r="G2958" s="69">
        <v>120.0</v>
      </c>
      <c r="H2958" s="70">
        <v>120.0</v>
      </c>
      <c r="I2958" s="71" t="s">
        <v>11</v>
      </c>
    </row>
    <row r="2959">
      <c r="A2959" s="45">
        <v>459.0</v>
      </c>
      <c r="B2959" s="46" t="s">
        <v>585</v>
      </c>
      <c r="C2959" s="55">
        <v>45844.0</v>
      </c>
      <c r="D2959" s="63" t="s">
        <v>31</v>
      </c>
      <c r="E2959" s="25" t="s">
        <v>10</v>
      </c>
      <c r="F2959" s="64">
        <v>1.0</v>
      </c>
      <c r="G2959" s="64">
        <v>120.0</v>
      </c>
      <c r="H2959" s="65">
        <v>120.0</v>
      </c>
      <c r="I2959" s="66" t="s">
        <v>11</v>
      </c>
    </row>
    <row r="2960">
      <c r="A2960" s="41">
        <v>459.0</v>
      </c>
      <c r="B2960" s="42" t="s">
        <v>585</v>
      </c>
      <c r="C2960" s="58">
        <v>45844.0</v>
      </c>
      <c r="D2960" s="68" t="s">
        <v>31</v>
      </c>
      <c r="E2960" s="27" t="s">
        <v>12</v>
      </c>
      <c r="F2960" s="69">
        <v>1.0</v>
      </c>
      <c r="G2960" s="69">
        <v>120.0</v>
      </c>
      <c r="H2960" s="70">
        <v>120.0</v>
      </c>
      <c r="I2960" s="71" t="s">
        <v>11</v>
      </c>
    </row>
    <row r="2961">
      <c r="A2961" s="45">
        <v>459.0</v>
      </c>
      <c r="B2961" s="46" t="s">
        <v>585</v>
      </c>
      <c r="C2961" s="55">
        <v>45844.0</v>
      </c>
      <c r="D2961" s="63" t="s">
        <v>31</v>
      </c>
      <c r="E2961" s="25" t="s">
        <v>19</v>
      </c>
      <c r="F2961" s="64">
        <v>4.0</v>
      </c>
      <c r="G2961" s="64">
        <v>120.0</v>
      </c>
      <c r="H2961" s="65">
        <v>480.0</v>
      </c>
      <c r="I2961" s="66" t="s">
        <v>11</v>
      </c>
    </row>
    <row r="2962">
      <c r="A2962" s="41">
        <v>460.0</v>
      </c>
      <c r="B2962" s="42" t="s">
        <v>585</v>
      </c>
      <c r="C2962" s="58">
        <v>45844.0</v>
      </c>
      <c r="D2962" s="68" t="s">
        <v>47</v>
      </c>
      <c r="E2962" s="27" t="s">
        <v>32</v>
      </c>
      <c r="F2962" s="69">
        <v>1.0</v>
      </c>
      <c r="G2962" s="69">
        <v>140.0</v>
      </c>
      <c r="H2962" s="70">
        <v>140.0</v>
      </c>
      <c r="I2962" s="71" t="s">
        <v>11</v>
      </c>
    </row>
    <row r="2963">
      <c r="A2963" s="45">
        <v>461.0</v>
      </c>
      <c r="B2963" s="46" t="s">
        <v>585</v>
      </c>
      <c r="C2963" s="55">
        <v>45844.0</v>
      </c>
      <c r="D2963" s="63" t="s">
        <v>49</v>
      </c>
      <c r="E2963" s="25" t="s">
        <v>32</v>
      </c>
      <c r="F2963" s="64">
        <v>1.0</v>
      </c>
      <c r="G2963" s="64">
        <v>140.0</v>
      </c>
      <c r="H2963" s="65">
        <v>140.0</v>
      </c>
      <c r="I2963" s="66" t="s">
        <v>11</v>
      </c>
    </row>
    <row r="2964">
      <c r="A2964" s="41">
        <v>461.0</v>
      </c>
      <c r="B2964" s="42" t="s">
        <v>585</v>
      </c>
      <c r="C2964" s="58">
        <v>45844.0</v>
      </c>
      <c r="D2964" s="68" t="s">
        <v>49</v>
      </c>
      <c r="E2964" s="27" t="s">
        <v>13</v>
      </c>
      <c r="F2964" s="69">
        <v>1.0</v>
      </c>
      <c r="G2964" s="69">
        <v>120.0</v>
      </c>
      <c r="H2964" s="70">
        <v>120.0</v>
      </c>
      <c r="I2964" s="71" t="s">
        <v>11</v>
      </c>
    </row>
    <row r="2965">
      <c r="A2965" s="45">
        <v>461.0</v>
      </c>
      <c r="B2965" s="46" t="s">
        <v>585</v>
      </c>
      <c r="C2965" s="55">
        <v>45844.0</v>
      </c>
      <c r="D2965" s="63" t="s">
        <v>49</v>
      </c>
      <c r="E2965" s="25" t="s">
        <v>586</v>
      </c>
      <c r="F2965" s="64">
        <v>0.8</v>
      </c>
      <c r="G2965" s="64">
        <v>230.0</v>
      </c>
      <c r="H2965" s="65">
        <f>F2965*G2965</f>
        <v>184</v>
      </c>
      <c r="I2965" s="66" t="s">
        <v>11</v>
      </c>
    </row>
    <row r="2966">
      <c r="A2966" s="41">
        <v>462.0</v>
      </c>
      <c r="B2966" s="42" t="s">
        <v>587</v>
      </c>
      <c r="C2966" s="58">
        <v>45844.0</v>
      </c>
      <c r="D2966" s="68" t="s">
        <v>36</v>
      </c>
      <c r="E2966" s="27" t="s">
        <v>10</v>
      </c>
      <c r="F2966" s="69">
        <v>1.0</v>
      </c>
      <c r="G2966" s="69">
        <v>120.0</v>
      </c>
      <c r="H2966" s="70">
        <v>120.0</v>
      </c>
      <c r="I2966" s="71" t="s">
        <v>16</v>
      </c>
    </row>
    <row r="2967">
      <c r="A2967" s="45">
        <v>462.0</v>
      </c>
      <c r="B2967" s="46" t="s">
        <v>587</v>
      </c>
      <c r="C2967" s="55">
        <v>45844.0</v>
      </c>
      <c r="D2967" s="63" t="s">
        <v>36</v>
      </c>
      <c r="E2967" s="25" t="s">
        <v>12</v>
      </c>
      <c r="F2967" s="64">
        <v>3.0</v>
      </c>
      <c r="G2967" s="64">
        <v>120.0</v>
      </c>
      <c r="H2967" s="65">
        <v>360.0</v>
      </c>
      <c r="I2967" s="66" t="s">
        <v>16</v>
      </c>
    </row>
    <row r="2968">
      <c r="A2968" s="41">
        <v>463.0</v>
      </c>
      <c r="B2968" s="42" t="s">
        <v>588</v>
      </c>
      <c r="C2968" s="58">
        <v>45846.0</v>
      </c>
      <c r="D2968" s="68" t="s">
        <v>24</v>
      </c>
      <c r="E2968" s="27" t="s">
        <v>13</v>
      </c>
      <c r="F2968" s="69">
        <v>1.0</v>
      </c>
      <c r="G2968" s="69">
        <v>120.0</v>
      </c>
      <c r="H2968" s="70">
        <v>120.0</v>
      </c>
      <c r="I2968" s="71" t="s">
        <v>30</v>
      </c>
    </row>
    <row r="2969">
      <c r="A2969" s="45">
        <v>464.0</v>
      </c>
      <c r="B2969" s="46" t="s">
        <v>589</v>
      </c>
      <c r="C2969" s="55">
        <v>45846.0</v>
      </c>
      <c r="D2969" s="63" t="s">
        <v>41</v>
      </c>
      <c r="E2969" s="25" t="s">
        <v>10</v>
      </c>
      <c r="F2969" s="64">
        <v>1.0</v>
      </c>
      <c r="G2969" s="64">
        <v>120.0</v>
      </c>
      <c r="H2969" s="65">
        <v>120.0</v>
      </c>
      <c r="I2969" s="66" t="s">
        <v>30</v>
      </c>
    </row>
    <row r="2970">
      <c r="A2970" s="41">
        <v>465.0</v>
      </c>
      <c r="B2970" s="42" t="s">
        <v>590</v>
      </c>
      <c r="C2970" s="58">
        <v>45846.0</v>
      </c>
      <c r="D2970" s="68" t="s">
        <v>25</v>
      </c>
      <c r="E2970" s="27" t="s">
        <v>13</v>
      </c>
      <c r="F2970" s="69">
        <v>1.0</v>
      </c>
      <c r="G2970" s="69">
        <v>120.0</v>
      </c>
      <c r="H2970" s="70">
        <v>120.0</v>
      </c>
      <c r="I2970" s="71" t="s">
        <v>30</v>
      </c>
    </row>
    <row r="2971">
      <c r="A2971" s="45">
        <v>466.0</v>
      </c>
      <c r="B2971" s="46" t="s">
        <v>591</v>
      </c>
      <c r="C2971" s="55">
        <v>45846.0</v>
      </c>
      <c r="D2971" s="63" t="s">
        <v>9</v>
      </c>
      <c r="E2971" s="25" t="s">
        <v>12</v>
      </c>
      <c r="F2971" s="64">
        <v>1.0</v>
      </c>
      <c r="G2971" s="64">
        <v>120.0</v>
      </c>
      <c r="H2971" s="65">
        <v>120.0</v>
      </c>
      <c r="I2971" s="66" t="s">
        <v>11</v>
      </c>
    </row>
    <row r="2972">
      <c r="A2972" s="41">
        <v>466.0</v>
      </c>
      <c r="B2972" s="42" t="s">
        <v>591</v>
      </c>
      <c r="C2972" s="58">
        <v>45846.0</v>
      </c>
      <c r="D2972" s="68" t="s">
        <v>9</v>
      </c>
      <c r="E2972" s="27" t="s">
        <v>13</v>
      </c>
      <c r="F2972" s="69">
        <v>1.0</v>
      </c>
      <c r="G2972" s="69">
        <v>120.0</v>
      </c>
      <c r="H2972" s="70">
        <v>120.0</v>
      </c>
      <c r="I2972" s="71" t="s">
        <v>11</v>
      </c>
    </row>
    <row r="2973">
      <c r="A2973" s="45">
        <v>467.0</v>
      </c>
      <c r="B2973" s="46" t="s">
        <v>592</v>
      </c>
      <c r="C2973" s="55">
        <v>45846.0</v>
      </c>
      <c r="D2973" s="63" t="s">
        <v>42</v>
      </c>
      <c r="E2973" s="25" t="s">
        <v>12</v>
      </c>
      <c r="F2973" s="64">
        <v>0.2</v>
      </c>
      <c r="G2973" s="64">
        <v>120.0</v>
      </c>
      <c r="H2973" s="65">
        <v>24.0</v>
      </c>
      <c r="I2973" s="66" t="s">
        <v>30</v>
      </c>
    </row>
    <row r="2974">
      <c r="A2974" s="41">
        <v>467.0</v>
      </c>
      <c r="B2974" s="42" t="s">
        <v>592</v>
      </c>
      <c r="C2974" s="58">
        <v>45846.0</v>
      </c>
      <c r="D2974" s="68" t="s">
        <v>42</v>
      </c>
      <c r="E2974" s="27" t="s">
        <v>19</v>
      </c>
      <c r="F2974" s="69">
        <v>0.5</v>
      </c>
      <c r="G2974" s="69">
        <v>120.0</v>
      </c>
      <c r="H2974" s="70">
        <v>60.0</v>
      </c>
      <c r="I2974" s="71" t="s">
        <v>30</v>
      </c>
    </row>
    <row r="2975">
      <c r="A2975" s="45">
        <v>468.0</v>
      </c>
      <c r="B2975" s="46" t="s">
        <v>593</v>
      </c>
      <c r="C2975" s="55">
        <v>45846.0</v>
      </c>
      <c r="D2975" s="63" t="s">
        <v>23</v>
      </c>
      <c r="E2975" s="25" t="s">
        <v>12</v>
      </c>
      <c r="F2975" s="64">
        <v>1.0</v>
      </c>
      <c r="G2975" s="64">
        <v>120.0</v>
      </c>
      <c r="H2975" s="65">
        <v>120.0</v>
      </c>
      <c r="I2975" s="66" t="s">
        <v>16</v>
      </c>
    </row>
    <row r="2976">
      <c r="A2976" s="41">
        <v>468.0</v>
      </c>
      <c r="B2976" s="42" t="s">
        <v>593</v>
      </c>
      <c r="C2976" s="58">
        <v>45846.0</v>
      </c>
      <c r="D2976" s="68" t="s">
        <v>23</v>
      </c>
      <c r="E2976" s="27" t="s">
        <v>19</v>
      </c>
      <c r="F2976" s="69">
        <v>1.0</v>
      </c>
      <c r="G2976" s="69">
        <v>120.0</v>
      </c>
      <c r="H2976" s="70">
        <v>120.0</v>
      </c>
      <c r="I2976" s="71" t="s">
        <v>16</v>
      </c>
    </row>
    <row r="2977">
      <c r="A2977" s="45">
        <v>469.0</v>
      </c>
      <c r="B2977" s="46" t="s">
        <v>594</v>
      </c>
      <c r="C2977" s="55">
        <v>45846.0</v>
      </c>
      <c r="D2977" s="63" t="s">
        <v>18</v>
      </c>
      <c r="E2977" s="25" t="s">
        <v>13</v>
      </c>
      <c r="F2977" s="64">
        <v>1.0</v>
      </c>
      <c r="G2977" s="64">
        <v>120.0</v>
      </c>
      <c r="H2977" s="65">
        <v>120.0</v>
      </c>
      <c r="I2977" s="66" t="s">
        <v>16</v>
      </c>
    </row>
    <row r="2978">
      <c r="A2978" s="41">
        <v>470.0</v>
      </c>
      <c r="B2978" s="42" t="s">
        <v>595</v>
      </c>
      <c r="C2978" s="58">
        <v>45846.0</v>
      </c>
      <c r="D2978" s="68" t="s">
        <v>14</v>
      </c>
      <c r="E2978" s="27" t="s">
        <v>13</v>
      </c>
      <c r="F2978" s="69">
        <v>1.0</v>
      </c>
      <c r="G2978" s="69">
        <v>120.0</v>
      </c>
      <c r="H2978" s="70">
        <v>120.0</v>
      </c>
      <c r="I2978" s="71" t="s">
        <v>11</v>
      </c>
    </row>
    <row r="2979">
      <c r="A2979" s="45">
        <v>471.0</v>
      </c>
      <c r="B2979" s="46" t="s">
        <v>596</v>
      </c>
      <c r="C2979" s="55">
        <v>45846.0</v>
      </c>
      <c r="D2979" s="63" t="s">
        <v>21</v>
      </c>
      <c r="E2979" s="25" t="s">
        <v>13</v>
      </c>
      <c r="F2979" s="64">
        <v>2.0</v>
      </c>
      <c r="G2979" s="64">
        <v>120.0</v>
      </c>
      <c r="H2979" s="65">
        <v>240.0</v>
      </c>
      <c r="I2979" s="66" t="s">
        <v>11</v>
      </c>
    </row>
    <row r="2980">
      <c r="A2980" s="41">
        <v>472.0</v>
      </c>
      <c r="B2980" s="42" t="s">
        <v>597</v>
      </c>
      <c r="C2980" s="58">
        <v>45846.0</v>
      </c>
      <c r="D2980" s="68" t="s">
        <v>22</v>
      </c>
      <c r="E2980" s="27" t="s">
        <v>12</v>
      </c>
      <c r="F2980" s="69">
        <v>1.0</v>
      </c>
      <c r="G2980" s="69">
        <v>120.0</v>
      </c>
      <c r="H2980" s="70">
        <v>120.0</v>
      </c>
      <c r="I2980" s="71" t="s">
        <v>16</v>
      </c>
    </row>
    <row r="2981">
      <c r="A2981" s="45">
        <v>472.0</v>
      </c>
      <c r="B2981" s="46" t="s">
        <v>597</v>
      </c>
      <c r="C2981" s="55">
        <v>45846.0</v>
      </c>
      <c r="D2981" s="63" t="s">
        <v>22</v>
      </c>
      <c r="E2981" s="25" t="s">
        <v>13</v>
      </c>
      <c r="F2981" s="64">
        <v>0.5</v>
      </c>
      <c r="G2981" s="64">
        <v>120.0</v>
      </c>
      <c r="H2981" s="65">
        <v>60.0</v>
      </c>
      <c r="I2981" s="66" t="s">
        <v>16</v>
      </c>
    </row>
    <row r="2982">
      <c r="A2982" s="41">
        <v>473.0</v>
      </c>
      <c r="B2982" s="42" t="s">
        <v>598</v>
      </c>
      <c r="C2982" s="58">
        <v>45846.0</v>
      </c>
      <c r="D2982" s="68" t="s">
        <v>52</v>
      </c>
      <c r="E2982" s="27" t="s">
        <v>10</v>
      </c>
      <c r="F2982" s="69">
        <v>2.0</v>
      </c>
      <c r="G2982" s="69">
        <v>120.0</v>
      </c>
      <c r="H2982" s="70">
        <v>240.0</v>
      </c>
      <c r="I2982" s="71" t="s">
        <v>11</v>
      </c>
    </row>
    <row r="2983">
      <c r="A2983" s="45">
        <v>473.0</v>
      </c>
      <c r="B2983" s="46" t="s">
        <v>598</v>
      </c>
      <c r="C2983" s="55">
        <v>45846.0</v>
      </c>
      <c r="D2983" s="63" t="s">
        <v>52</v>
      </c>
      <c r="E2983" s="25" t="s">
        <v>12</v>
      </c>
      <c r="F2983" s="64">
        <v>2.0</v>
      </c>
      <c r="G2983" s="64">
        <v>120.0</v>
      </c>
      <c r="H2983" s="65">
        <v>240.0</v>
      </c>
      <c r="I2983" s="66" t="s">
        <v>11</v>
      </c>
    </row>
    <row r="2984">
      <c r="A2984" s="41">
        <v>473.0</v>
      </c>
      <c r="B2984" s="42" t="s">
        <v>598</v>
      </c>
      <c r="C2984" s="58">
        <v>45846.0</v>
      </c>
      <c r="D2984" s="68" t="s">
        <v>52</v>
      </c>
      <c r="E2984" s="27" t="s">
        <v>32</v>
      </c>
      <c r="F2984" s="69">
        <v>2.0</v>
      </c>
      <c r="G2984" s="69">
        <v>140.0</v>
      </c>
      <c r="H2984" s="70">
        <v>280.0</v>
      </c>
      <c r="I2984" s="71" t="s">
        <v>11</v>
      </c>
    </row>
    <row r="2985">
      <c r="A2985" s="45">
        <v>473.0</v>
      </c>
      <c r="B2985" s="46" t="s">
        <v>598</v>
      </c>
      <c r="C2985" s="55">
        <v>45846.0</v>
      </c>
      <c r="D2985" s="63" t="s">
        <v>52</v>
      </c>
      <c r="E2985" s="25" t="s">
        <v>13</v>
      </c>
      <c r="F2985" s="64">
        <v>2.0</v>
      </c>
      <c r="G2985" s="64">
        <v>120.0</v>
      </c>
      <c r="H2985" s="65">
        <v>240.0</v>
      </c>
      <c r="I2985" s="66" t="s">
        <v>11</v>
      </c>
    </row>
    <row r="2986">
      <c r="A2986" s="41">
        <v>473.0</v>
      </c>
      <c r="B2986" s="42" t="s">
        <v>598</v>
      </c>
      <c r="C2986" s="58">
        <v>45846.0</v>
      </c>
      <c r="D2986" s="68" t="s">
        <v>52</v>
      </c>
      <c r="E2986" s="27" t="s">
        <v>38</v>
      </c>
      <c r="F2986" s="69">
        <v>2.0</v>
      </c>
      <c r="G2986" s="69">
        <v>120.0</v>
      </c>
      <c r="H2986" s="70">
        <v>240.0</v>
      </c>
      <c r="I2986" s="71" t="s">
        <v>11</v>
      </c>
    </row>
    <row r="2987">
      <c r="A2987" s="45">
        <v>476.0</v>
      </c>
      <c r="B2987" s="46" t="s">
        <v>599</v>
      </c>
      <c r="C2987" s="55">
        <v>45846.0</v>
      </c>
      <c r="D2987" s="63" t="s">
        <v>477</v>
      </c>
      <c r="E2987" s="25" t="s">
        <v>19</v>
      </c>
      <c r="F2987" s="64">
        <v>1.0</v>
      </c>
      <c r="G2987" s="64">
        <v>120.0</v>
      </c>
      <c r="H2987" s="65">
        <v>120.0</v>
      </c>
      <c r="I2987" s="66" t="s">
        <v>16</v>
      </c>
    </row>
    <row r="2988">
      <c r="A2988" s="41">
        <v>476.0</v>
      </c>
      <c r="B2988" s="42" t="s">
        <v>599</v>
      </c>
      <c r="C2988" s="58">
        <v>45846.0</v>
      </c>
      <c r="D2988" s="68" t="s">
        <v>477</v>
      </c>
      <c r="E2988" s="27" t="s">
        <v>13</v>
      </c>
      <c r="F2988" s="69">
        <v>1.0</v>
      </c>
      <c r="G2988" s="69">
        <v>120.0</v>
      </c>
      <c r="H2988" s="70">
        <v>120.0</v>
      </c>
      <c r="I2988" s="71" t="s">
        <v>16</v>
      </c>
    </row>
    <row r="2989">
      <c r="A2989" s="45">
        <v>477.0</v>
      </c>
      <c r="B2989" s="46" t="s">
        <v>600</v>
      </c>
      <c r="C2989" s="55">
        <v>45846.0</v>
      </c>
      <c r="D2989" s="63" t="s">
        <v>60</v>
      </c>
      <c r="E2989" s="25" t="s">
        <v>10</v>
      </c>
      <c r="F2989" s="64">
        <v>0.25</v>
      </c>
      <c r="G2989" s="64">
        <v>120.0</v>
      </c>
      <c r="H2989" s="65">
        <v>30.0</v>
      </c>
      <c r="I2989" s="66" t="s">
        <v>16</v>
      </c>
    </row>
    <row r="2990">
      <c r="A2990" s="41">
        <v>477.0</v>
      </c>
      <c r="B2990" s="42" t="s">
        <v>600</v>
      </c>
      <c r="C2990" s="58">
        <v>45846.0</v>
      </c>
      <c r="D2990" s="68" t="s">
        <v>60</v>
      </c>
      <c r="E2990" s="27" t="s">
        <v>12</v>
      </c>
      <c r="F2990" s="69">
        <v>0.5</v>
      </c>
      <c r="G2990" s="69">
        <v>120.0</v>
      </c>
      <c r="H2990" s="70">
        <v>60.0</v>
      </c>
      <c r="I2990" s="71" t="s">
        <v>16</v>
      </c>
    </row>
    <row r="2991">
      <c r="A2991" s="45">
        <v>477.0</v>
      </c>
      <c r="B2991" s="46" t="s">
        <v>600</v>
      </c>
      <c r="C2991" s="55">
        <v>45846.0</v>
      </c>
      <c r="D2991" s="63" t="s">
        <v>60</v>
      </c>
      <c r="E2991" s="25" t="s">
        <v>13</v>
      </c>
      <c r="F2991" s="64">
        <v>1.25</v>
      </c>
      <c r="G2991" s="64">
        <v>120.0</v>
      </c>
      <c r="H2991" s="65">
        <v>150.0</v>
      </c>
      <c r="I2991" s="66" t="s">
        <v>16</v>
      </c>
    </row>
    <row r="2992">
      <c r="A2992" s="41">
        <v>474.0</v>
      </c>
      <c r="B2992" s="42" t="s">
        <v>601</v>
      </c>
      <c r="C2992" s="58">
        <v>45846.0</v>
      </c>
      <c r="D2992" s="68" t="s">
        <v>31</v>
      </c>
      <c r="E2992" s="27" t="s">
        <v>19</v>
      </c>
      <c r="F2992" s="69">
        <v>2.0</v>
      </c>
      <c r="G2992" s="69">
        <v>120.0</v>
      </c>
      <c r="H2992" s="70">
        <v>240.0</v>
      </c>
      <c r="I2992" s="71" t="s">
        <v>11</v>
      </c>
    </row>
    <row r="2993">
      <c r="A2993" s="45">
        <v>475.0</v>
      </c>
      <c r="B2993" s="46" t="s">
        <v>602</v>
      </c>
      <c r="C2993" s="55">
        <v>45846.0</v>
      </c>
      <c r="D2993" s="63" t="s">
        <v>45</v>
      </c>
      <c r="E2993" s="25" t="s">
        <v>32</v>
      </c>
      <c r="F2993" s="64">
        <v>0.5</v>
      </c>
      <c r="G2993" s="64">
        <v>140.0</v>
      </c>
      <c r="H2993" s="65">
        <v>70.0</v>
      </c>
      <c r="I2993" s="66" t="s">
        <v>11</v>
      </c>
    </row>
    <row r="2994">
      <c r="A2994" s="41">
        <v>475.0</v>
      </c>
      <c r="B2994" s="42" t="s">
        <v>602</v>
      </c>
      <c r="C2994" s="58">
        <v>45846.0</v>
      </c>
      <c r="D2994" s="68" t="s">
        <v>45</v>
      </c>
      <c r="E2994" s="27" t="s">
        <v>420</v>
      </c>
      <c r="F2994" s="69">
        <v>0.5</v>
      </c>
      <c r="G2994" s="69">
        <v>140.0</v>
      </c>
      <c r="H2994" s="70">
        <v>70.0</v>
      </c>
      <c r="I2994" s="71" t="s">
        <v>11</v>
      </c>
    </row>
    <row r="2995">
      <c r="A2995" s="45">
        <v>478.0</v>
      </c>
      <c r="B2995" s="46" t="s">
        <v>603</v>
      </c>
      <c r="C2995" s="55">
        <v>45847.0</v>
      </c>
      <c r="D2995" s="63" t="s">
        <v>59</v>
      </c>
      <c r="E2995" s="25" t="s">
        <v>12</v>
      </c>
      <c r="F2995" s="64">
        <v>0.8</v>
      </c>
      <c r="G2995" s="64">
        <v>120.0</v>
      </c>
      <c r="H2995" s="65">
        <v>96.0</v>
      </c>
      <c r="I2995" s="66" t="s">
        <v>16</v>
      </c>
    </row>
    <row r="2996">
      <c r="A2996" s="41">
        <v>478.0</v>
      </c>
      <c r="B2996" s="42" t="s">
        <v>603</v>
      </c>
      <c r="C2996" s="58">
        <v>45847.0</v>
      </c>
      <c r="D2996" s="68" t="s">
        <v>59</v>
      </c>
      <c r="E2996" s="27" t="s">
        <v>13</v>
      </c>
      <c r="F2996" s="69">
        <v>0.2</v>
      </c>
      <c r="G2996" s="69">
        <v>120.0</v>
      </c>
      <c r="H2996" s="70">
        <v>24.0</v>
      </c>
      <c r="I2996" s="71" t="s">
        <v>16</v>
      </c>
    </row>
    <row r="2997">
      <c r="A2997" s="45">
        <v>479.0</v>
      </c>
      <c r="B2997" s="46" t="s">
        <v>604</v>
      </c>
      <c r="C2997" s="55">
        <v>45847.0</v>
      </c>
      <c r="D2997" s="63" t="s">
        <v>15</v>
      </c>
      <c r="E2997" s="25" t="s">
        <v>12</v>
      </c>
      <c r="F2997" s="64">
        <v>2.0</v>
      </c>
      <c r="G2997" s="64">
        <v>120.0</v>
      </c>
      <c r="H2997" s="65">
        <v>240.0</v>
      </c>
      <c r="I2997" s="66" t="s">
        <v>16</v>
      </c>
    </row>
    <row r="2998">
      <c r="A2998" s="41">
        <v>479.0</v>
      </c>
      <c r="B2998" s="42" t="s">
        <v>604</v>
      </c>
      <c r="C2998" s="58">
        <v>45847.0</v>
      </c>
      <c r="D2998" s="68" t="s">
        <v>15</v>
      </c>
      <c r="E2998" s="27" t="s">
        <v>32</v>
      </c>
      <c r="F2998" s="69">
        <v>1.0</v>
      </c>
      <c r="G2998" s="69">
        <v>140.0</v>
      </c>
      <c r="H2998" s="70">
        <v>140.0</v>
      </c>
      <c r="I2998" s="71" t="s">
        <v>16</v>
      </c>
    </row>
    <row r="2999">
      <c r="A2999" s="45">
        <v>479.0</v>
      </c>
      <c r="B2999" s="46" t="s">
        <v>604</v>
      </c>
      <c r="C2999" s="55">
        <v>45847.0</v>
      </c>
      <c r="D2999" s="63" t="s">
        <v>15</v>
      </c>
      <c r="E2999" s="25" t="s">
        <v>13</v>
      </c>
      <c r="F2999" s="64">
        <v>2.0</v>
      </c>
      <c r="G2999" s="64">
        <v>120.0</v>
      </c>
      <c r="H2999" s="65">
        <v>240.0</v>
      </c>
      <c r="I2999" s="66" t="s">
        <v>16</v>
      </c>
    </row>
    <row r="3000">
      <c r="A3000" s="41">
        <v>480.0</v>
      </c>
      <c r="B3000" s="42" t="s">
        <v>605</v>
      </c>
      <c r="C3000" s="58">
        <v>45847.0</v>
      </c>
      <c r="D3000" s="68" t="s">
        <v>39</v>
      </c>
      <c r="E3000" s="27" t="s">
        <v>10</v>
      </c>
      <c r="F3000" s="69">
        <v>2.0</v>
      </c>
      <c r="G3000" s="69">
        <v>120.0</v>
      </c>
      <c r="H3000" s="70">
        <v>240.0</v>
      </c>
      <c r="I3000" s="71" t="s">
        <v>16</v>
      </c>
    </row>
    <row r="3001">
      <c r="A3001" s="45">
        <v>480.0</v>
      </c>
      <c r="B3001" s="46" t="s">
        <v>605</v>
      </c>
      <c r="C3001" s="55">
        <v>45847.0</v>
      </c>
      <c r="D3001" s="63" t="s">
        <v>39</v>
      </c>
      <c r="E3001" s="25" t="s">
        <v>12</v>
      </c>
      <c r="F3001" s="64">
        <v>2.0</v>
      </c>
      <c r="G3001" s="64">
        <v>120.0</v>
      </c>
      <c r="H3001" s="65">
        <v>240.0</v>
      </c>
      <c r="I3001" s="66" t="s">
        <v>16</v>
      </c>
    </row>
    <row r="3002">
      <c r="A3002" s="41">
        <v>480.0</v>
      </c>
      <c r="B3002" s="42" t="s">
        <v>605</v>
      </c>
      <c r="C3002" s="58">
        <v>45847.0</v>
      </c>
      <c r="D3002" s="68" t="s">
        <v>39</v>
      </c>
      <c r="E3002" s="27" t="s">
        <v>32</v>
      </c>
      <c r="F3002" s="69">
        <v>2.0</v>
      </c>
      <c r="G3002" s="69">
        <v>140.0</v>
      </c>
      <c r="H3002" s="70">
        <v>280.0</v>
      </c>
      <c r="I3002" s="71" t="s">
        <v>16</v>
      </c>
    </row>
    <row r="3003">
      <c r="A3003" s="45">
        <v>480.0</v>
      </c>
      <c r="B3003" s="46" t="s">
        <v>605</v>
      </c>
      <c r="C3003" s="55">
        <v>45847.0</v>
      </c>
      <c r="D3003" s="63" t="s">
        <v>39</v>
      </c>
      <c r="E3003" s="25" t="s">
        <v>13</v>
      </c>
      <c r="F3003" s="64">
        <v>2.0</v>
      </c>
      <c r="G3003" s="64">
        <v>120.0</v>
      </c>
      <c r="H3003" s="65">
        <v>240.0</v>
      </c>
      <c r="I3003" s="66" t="s">
        <v>16</v>
      </c>
    </row>
    <row r="3004">
      <c r="A3004" s="41">
        <v>481.0</v>
      </c>
      <c r="B3004" s="42" t="s">
        <v>606</v>
      </c>
      <c r="C3004" s="58">
        <v>45847.0</v>
      </c>
      <c r="D3004" s="68" t="s">
        <v>448</v>
      </c>
      <c r="E3004" s="27" t="s">
        <v>10</v>
      </c>
      <c r="F3004" s="69">
        <v>1.0</v>
      </c>
      <c r="G3004" s="69">
        <v>120.0</v>
      </c>
      <c r="H3004" s="70">
        <v>120.0</v>
      </c>
      <c r="I3004" s="71" t="s">
        <v>30</v>
      </c>
    </row>
    <row r="3005">
      <c r="A3005" s="45">
        <v>481.0</v>
      </c>
      <c r="B3005" s="46" t="s">
        <v>606</v>
      </c>
      <c r="C3005" s="55">
        <v>45847.0</v>
      </c>
      <c r="D3005" s="63" t="s">
        <v>448</v>
      </c>
      <c r="E3005" s="25" t="s">
        <v>12</v>
      </c>
      <c r="F3005" s="64">
        <v>1.0</v>
      </c>
      <c r="G3005" s="64">
        <v>120.0</v>
      </c>
      <c r="H3005" s="65">
        <v>120.0</v>
      </c>
      <c r="I3005" s="66" t="s">
        <v>30</v>
      </c>
    </row>
    <row r="3006">
      <c r="A3006" s="41">
        <v>482.0</v>
      </c>
      <c r="B3006" s="42" t="s">
        <v>607</v>
      </c>
      <c r="C3006" s="58">
        <v>45847.0</v>
      </c>
      <c r="D3006" s="68" t="s">
        <v>57</v>
      </c>
      <c r="E3006" s="27" t="s">
        <v>19</v>
      </c>
      <c r="F3006" s="69">
        <v>5.0</v>
      </c>
      <c r="G3006" s="69">
        <v>120.0</v>
      </c>
      <c r="H3006" s="70">
        <v>600.0</v>
      </c>
      <c r="I3006" s="71" t="s">
        <v>16</v>
      </c>
    </row>
    <row r="3007">
      <c r="A3007" s="45">
        <v>483.0</v>
      </c>
      <c r="B3007" s="46" t="s">
        <v>608</v>
      </c>
      <c r="C3007" s="55">
        <v>45847.0</v>
      </c>
      <c r="D3007" s="63" t="s">
        <v>254</v>
      </c>
      <c r="E3007" s="25" t="s">
        <v>12</v>
      </c>
      <c r="F3007" s="64">
        <v>1.0</v>
      </c>
      <c r="G3007" s="64">
        <v>120.0</v>
      </c>
      <c r="H3007" s="65">
        <v>120.0</v>
      </c>
      <c r="I3007" s="66" t="s">
        <v>16</v>
      </c>
    </row>
    <row r="3008">
      <c r="A3008" s="41">
        <v>484.0</v>
      </c>
      <c r="B3008" s="42" t="s">
        <v>609</v>
      </c>
      <c r="C3008" s="58">
        <v>45847.0</v>
      </c>
      <c r="D3008" s="68" t="s">
        <v>45</v>
      </c>
      <c r="E3008" s="27" t="s">
        <v>13</v>
      </c>
      <c r="F3008" s="69">
        <v>0.5</v>
      </c>
      <c r="G3008" s="69">
        <v>120.0</v>
      </c>
      <c r="H3008" s="70">
        <v>60.0</v>
      </c>
      <c r="I3008" s="71" t="s">
        <v>11</v>
      </c>
    </row>
    <row r="3009">
      <c r="A3009" s="45">
        <v>485.0</v>
      </c>
      <c r="B3009" s="46" t="s">
        <v>610</v>
      </c>
      <c r="C3009" s="55">
        <v>45847.0</v>
      </c>
      <c r="D3009" s="63" t="s">
        <v>31</v>
      </c>
      <c r="E3009" s="25" t="s">
        <v>10</v>
      </c>
      <c r="F3009" s="64">
        <v>1.0</v>
      </c>
      <c r="G3009" s="64">
        <v>120.0</v>
      </c>
      <c r="H3009" s="65">
        <v>120.0</v>
      </c>
      <c r="I3009" s="66" t="s">
        <v>11</v>
      </c>
    </row>
    <row r="3010">
      <c r="A3010" s="41">
        <v>485.0</v>
      </c>
      <c r="B3010" s="42" t="s">
        <v>610</v>
      </c>
      <c r="C3010" s="58">
        <v>45847.0</v>
      </c>
      <c r="D3010" s="68" t="s">
        <v>31</v>
      </c>
      <c r="E3010" s="27" t="s">
        <v>12</v>
      </c>
      <c r="F3010" s="69">
        <v>1.0</v>
      </c>
      <c r="G3010" s="69">
        <v>120.0</v>
      </c>
      <c r="H3010" s="70">
        <v>120.0</v>
      </c>
      <c r="I3010" s="71" t="s">
        <v>11</v>
      </c>
    </row>
    <row r="3011">
      <c r="A3011" s="45">
        <v>485.0</v>
      </c>
      <c r="B3011" s="46" t="s">
        <v>610</v>
      </c>
      <c r="C3011" s="55">
        <v>45847.0</v>
      </c>
      <c r="D3011" s="63" t="s">
        <v>31</v>
      </c>
      <c r="E3011" s="25" t="s">
        <v>19</v>
      </c>
      <c r="F3011" s="64">
        <v>4.0</v>
      </c>
      <c r="G3011" s="64">
        <v>120.0</v>
      </c>
      <c r="H3011" s="65">
        <v>480.0</v>
      </c>
      <c r="I3011" s="66" t="s">
        <v>11</v>
      </c>
    </row>
    <row r="3012">
      <c r="A3012" s="41">
        <v>486.0</v>
      </c>
      <c r="B3012" s="42" t="s">
        <v>611</v>
      </c>
      <c r="C3012" s="58">
        <v>45847.0</v>
      </c>
      <c r="D3012" s="68" t="s">
        <v>61</v>
      </c>
      <c r="E3012" s="27" t="s">
        <v>32</v>
      </c>
      <c r="F3012" s="69">
        <v>2.0</v>
      </c>
      <c r="G3012" s="69">
        <v>140.0</v>
      </c>
      <c r="H3012" s="70">
        <v>280.0</v>
      </c>
      <c r="I3012" s="71" t="s">
        <v>30</v>
      </c>
    </row>
    <row r="3013">
      <c r="A3013" s="45">
        <v>488.0</v>
      </c>
      <c r="B3013" s="46" t="s">
        <v>601</v>
      </c>
      <c r="C3013" s="55">
        <v>45847.0</v>
      </c>
      <c r="D3013" s="63" t="s">
        <v>36</v>
      </c>
      <c r="E3013" s="25" t="s">
        <v>10</v>
      </c>
      <c r="F3013" s="64">
        <v>3.0</v>
      </c>
      <c r="G3013" s="64">
        <v>120.0</v>
      </c>
      <c r="H3013" s="65">
        <v>360.0</v>
      </c>
      <c r="I3013" s="66" t="s">
        <v>16</v>
      </c>
    </row>
    <row r="3014">
      <c r="A3014" s="41">
        <v>488.0</v>
      </c>
      <c r="B3014" s="42" t="s">
        <v>601</v>
      </c>
      <c r="C3014" s="58">
        <v>45847.0</v>
      </c>
      <c r="D3014" s="68" t="s">
        <v>36</v>
      </c>
      <c r="E3014" s="27" t="s">
        <v>12</v>
      </c>
      <c r="F3014" s="69">
        <v>1.0</v>
      </c>
      <c r="G3014" s="69">
        <v>120.0</v>
      </c>
      <c r="H3014" s="70">
        <v>120.0</v>
      </c>
      <c r="I3014" s="71" t="s">
        <v>16</v>
      </c>
    </row>
    <row r="3015">
      <c r="A3015" s="45">
        <v>506.0</v>
      </c>
      <c r="B3015" s="46" t="s">
        <v>612</v>
      </c>
      <c r="C3015" s="55">
        <v>45848.0</v>
      </c>
      <c r="D3015" s="63" t="s">
        <v>55</v>
      </c>
      <c r="E3015" s="25" t="s">
        <v>511</v>
      </c>
      <c r="F3015" s="64">
        <v>0.5</v>
      </c>
      <c r="G3015" s="64">
        <v>400.0</v>
      </c>
      <c r="H3015" s="65">
        <v>200.0</v>
      </c>
      <c r="I3015" s="66" t="s">
        <v>30</v>
      </c>
    </row>
    <row r="3016">
      <c r="A3016" s="41">
        <v>489.0</v>
      </c>
      <c r="B3016" s="42" t="s">
        <v>613</v>
      </c>
      <c r="C3016" s="58">
        <v>45849.0</v>
      </c>
      <c r="D3016" s="68" t="s">
        <v>41</v>
      </c>
      <c r="E3016" s="27" t="s">
        <v>10</v>
      </c>
      <c r="F3016" s="69">
        <v>0.5</v>
      </c>
      <c r="G3016" s="69">
        <v>120.0</v>
      </c>
      <c r="H3016" s="70">
        <v>60.0</v>
      </c>
      <c r="I3016" s="71" t="s">
        <v>30</v>
      </c>
    </row>
    <row r="3017">
      <c r="A3017" s="45">
        <v>490.0</v>
      </c>
      <c r="B3017" s="46" t="s">
        <v>614</v>
      </c>
      <c r="C3017" s="55">
        <v>45849.0</v>
      </c>
      <c r="D3017" s="63" t="s">
        <v>407</v>
      </c>
      <c r="E3017" s="25" t="s">
        <v>10</v>
      </c>
      <c r="F3017" s="64">
        <v>1.0</v>
      </c>
      <c r="G3017" s="64">
        <v>120.0</v>
      </c>
      <c r="H3017" s="65">
        <v>120.0</v>
      </c>
      <c r="I3017" s="66" t="s">
        <v>30</v>
      </c>
    </row>
    <row r="3018">
      <c r="A3018" s="41">
        <v>490.0</v>
      </c>
      <c r="B3018" s="42" t="s">
        <v>614</v>
      </c>
      <c r="C3018" s="58">
        <v>45849.0</v>
      </c>
      <c r="D3018" s="68" t="s">
        <v>407</v>
      </c>
      <c r="E3018" s="27" t="s">
        <v>12</v>
      </c>
      <c r="F3018" s="69">
        <v>1.0</v>
      </c>
      <c r="G3018" s="69">
        <v>120.0</v>
      </c>
      <c r="H3018" s="70">
        <v>120.0</v>
      </c>
      <c r="I3018" s="71" t="s">
        <v>30</v>
      </c>
    </row>
    <row r="3019">
      <c r="A3019" s="45">
        <v>491.0</v>
      </c>
      <c r="B3019" s="46" t="s">
        <v>615</v>
      </c>
      <c r="C3019" s="55">
        <v>45849.0</v>
      </c>
      <c r="D3019" s="63" t="s">
        <v>25</v>
      </c>
      <c r="E3019" s="25" t="s">
        <v>12</v>
      </c>
      <c r="F3019" s="64">
        <v>0.5</v>
      </c>
      <c r="G3019" s="64">
        <v>120.0</v>
      </c>
      <c r="H3019" s="65">
        <v>60.0</v>
      </c>
      <c r="I3019" s="66" t="s">
        <v>30</v>
      </c>
    </row>
    <row r="3020">
      <c r="A3020" s="41">
        <v>491.0</v>
      </c>
      <c r="B3020" s="42" t="s">
        <v>615</v>
      </c>
      <c r="C3020" s="58">
        <v>45849.0</v>
      </c>
      <c r="D3020" s="68" t="s">
        <v>25</v>
      </c>
      <c r="E3020" s="27" t="s">
        <v>13</v>
      </c>
      <c r="F3020" s="69">
        <v>1.0</v>
      </c>
      <c r="G3020" s="69">
        <v>120.0</v>
      </c>
      <c r="H3020" s="70">
        <v>120.0</v>
      </c>
      <c r="I3020" s="71" t="s">
        <v>30</v>
      </c>
    </row>
    <row r="3021">
      <c r="A3021" s="45">
        <v>492.0</v>
      </c>
      <c r="B3021" s="46" t="s">
        <v>616</v>
      </c>
      <c r="C3021" s="55">
        <v>45849.0</v>
      </c>
      <c r="D3021" s="63" t="s">
        <v>42</v>
      </c>
      <c r="E3021" s="25" t="s">
        <v>12</v>
      </c>
      <c r="F3021" s="64">
        <v>0.5</v>
      </c>
      <c r="G3021" s="64">
        <v>120.0</v>
      </c>
      <c r="H3021" s="65">
        <v>60.0</v>
      </c>
      <c r="I3021" s="66" t="s">
        <v>30</v>
      </c>
    </row>
    <row r="3022">
      <c r="A3022" s="41">
        <v>492.0</v>
      </c>
      <c r="B3022" s="42" t="s">
        <v>616</v>
      </c>
      <c r="C3022" s="58">
        <v>45849.0</v>
      </c>
      <c r="D3022" s="68" t="s">
        <v>42</v>
      </c>
      <c r="E3022" s="27" t="s">
        <v>19</v>
      </c>
      <c r="F3022" s="69">
        <v>1.0</v>
      </c>
      <c r="G3022" s="69">
        <v>120.0</v>
      </c>
      <c r="H3022" s="70">
        <v>120.0</v>
      </c>
      <c r="I3022" s="71" t="s">
        <v>30</v>
      </c>
    </row>
    <row r="3023">
      <c r="A3023" s="45">
        <v>493.0</v>
      </c>
      <c r="B3023" s="46" t="s">
        <v>617</v>
      </c>
      <c r="C3023" s="55">
        <v>45849.0</v>
      </c>
      <c r="D3023" s="63" t="s">
        <v>15</v>
      </c>
      <c r="E3023" s="25" t="s">
        <v>12</v>
      </c>
      <c r="F3023" s="64">
        <v>2.0</v>
      </c>
      <c r="G3023" s="64">
        <v>120.0</v>
      </c>
      <c r="H3023" s="65">
        <v>240.0</v>
      </c>
      <c r="I3023" s="66" t="s">
        <v>16</v>
      </c>
    </row>
    <row r="3024">
      <c r="A3024" s="41">
        <v>493.0</v>
      </c>
      <c r="B3024" s="42" t="s">
        <v>617</v>
      </c>
      <c r="C3024" s="58">
        <v>45849.0</v>
      </c>
      <c r="D3024" s="68" t="s">
        <v>15</v>
      </c>
      <c r="E3024" s="27" t="s">
        <v>32</v>
      </c>
      <c r="F3024" s="69">
        <v>1.0</v>
      </c>
      <c r="G3024" s="69">
        <v>140.0</v>
      </c>
      <c r="H3024" s="70">
        <v>140.0</v>
      </c>
      <c r="I3024" s="71" t="s">
        <v>16</v>
      </c>
    </row>
    <row r="3025">
      <c r="A3025" s="45">
        <v>493.0</v>
      </c>
      <c r="B3025" s="46" t="s">
        <v>617</v>
      </c>
      <c r="C3025" s="55">
        <v>45849.0</v>
      </c>
      <c r="D3025" s="63" t="s">
        <v>15</v>
      </c>
      <c r="E3025" s="25" t="s">
        <v>13</v>
      </c>
      <c r="F3025" s="64">
        <v>2.0</v>
      </c>
      <c r="G3025" s="64">
        <v>120.0</v>
      </c>
      <c r="H3025" s="65">
        <v>240.0</v>
      </c>
      <c r="I3025" s="66" t="s">
        <v>16</v>
      </c>
    </row>
    <row r="3026">
      <c r="A3026" s="41">
        <v>494.0</v>
      </c>
      <c r="B3026" s="42" t="s">
        <v>618</v>
      </c>
      <c r="C3026" s="58">
        <v>45849.0</v>
      </c>
      <c r="D3026" s="68" t="s">
        <v>294</v>
      </c>
      <c r="E3026" s="27" t="s">
        <v>12</v>
      </c>
      <c r="F3026" s="69">
        <v>5.0</v>
      </c>
      <c r="G3026" s="69">
        <v>85.0</v>
      </c>
      <c r="H3026" s="70">
        <v>425.0</v>
      </c>
      <c r="I3026" s="71" t="s">
        <v>16</v>
      </c>
    </row>
    <row r="3027">
      <c r="A3027" s="45">
        <v>495.0</v>
      </c>
      <c r="B3027" s="46" t="s">
        <v>619</v>
      </c>
      <c r="C3027" s="55">
        <v>45849.0</v>
      </c>
      <c r="D3027" s="63" t="s">
        <v>295</v>
      </c>
      <c r="E3027" s="25" t="s">
        <v>12</v>
      </c>
      <c r="F3027" s="64">
        <v>5.0</v>
      </c>
      <c r="G3027" s="64">
        <v>85.0</v>
      </c>
      <c r="H3027" s="65">
        <v>425.0</v>
      </c>
      <c r="I3027" s="66" t="s">
        <v>16</v>
      </c>
    </row>
    <row r="3028">
      <c r="A3028" s="41">
        <v>496.0</v>
      </c>
      <c r="B3028" s="42" t="s">
        <v>620</v>
      </c>
      <c r="C3028" s="58">
        <v>45849.0</v>
      </c>
      <c r="D3028" s="68" t="s">
        <v>68</v>
      </c>
      <c r="E3028" s="27" t="s">
        <v>32</v>
      </c>
      <c r="F3028" s="69">
        <v>1.0</v>
      </c>
      <c r="G3028" s="69">
        <v>140.0</v>
      </c>
      <c r="H3028" s="70">
        <v>140.0</v>
      </c>
      <c r="I3028" s="71" t="s">
        <v>16</v>
      </c>
    </row>
    <row r="3029">
      <c r="A3029" s="45">
        <v>496.0</v>
      </c>
      <c r="B3029" s="46" t="s">
        <v>620</v>
      </c>
      <c r="C3029" s="55">
        <v>45849.0</v>
      </c>
      <c r="D3029" s="63" t="s">
        <v>68</v>
      </c>
      <c r="E3029" s="25" t="s">
        <v>13</v>
      </c>
      <c r="F3029" s="64">
        <v>2.0</v>
      </c>
      <c r="G3029" s="64">
        <v>120.0</v>
      </c>
      <c r="H3029" s="65">
        <v>240.0</v>
      </c>
      <c r="I3029" s="66" t="s">
        <v>16</v>
      </c>
    </row>
    <row r="3030">
      <c r="A3030" s="41">
        <v>497.0</v>
      </c>
      <c r="B3030" s="42" t="s">
        <v>621</v>
      </c>
      <c r="C3030" s="58">
        <v>45850.0</v>
      </c>
      <c r="D3030" s="68" t="s">
        <v>57</v>
      </c>
      <c r="E3030" s="27" t="s">
        <v>19</v>
      </c>
      <c r="F3030" s="69">
        <v>5.0</v>
      </c>
      <c r="G3030" s="69">
        <v>120.0</v>
      </c>
      <c r="H3030" s="70">
        <v>600.0</v>
      </c>
      <c r="I3030" s="71" t="s">
        <v>16</v>
      </c>
    </row>
    <row r="3031">
      <c r="A3031" s="45">
        <v>498.0</v>
      </c>
      <c r="B3031" s="46" t="s">
        <v>622</v>
      </c>
      <c r="C3031" s="55">
        <v>45850.0</v>
      </c>
      <c r="D3031" s="63" t="s">
        <v>23</v>
      </c>
      <c r="E3031" s="25" t="s">
        <v>10</v>
      </c>
      <c r="F3031" s="64">
        <v>1.0</v>
      </c>
      <c r="G3031" s="64">
        <v>120.0</v>
      </c>
      <c r="H3031" s="65">
        <v>120.0</v>
      </c>
      <c r="I3031" s="66" t="s">
        <v>16</v>
      </c>
    </row>
    <row r="3032">
      <c r="A3032" s="41">
        <v>498.0</v>
      </c>
      <c r="B3032" s="42" t="s">
        <v>622</v>
      </c>
      <c r="C3032" s="58">
        <v>45850.0</v>
      </c>
      <c r="D3032" s="68" t="s">
        <v>23</v>
      </c>
      <c r="E3032" s="27" t="s">
        <v>12</v>
      </c>
      <c r="F3032" s="69">
        <v>1.0</v>
      </c>
      <c r="G3032" s="69">
        <v>120.0</v>
      </c>
      <c r="H3032" s="70">
        <v>120.0</v>
      </c>
      <c r="I3032" s="71" t="s">
        <v>16</v>
      </c>
    </row>
    <row r="3033">
      <c r="A3033" s="45">
        <v>498.0</v>
      </c>
      <c r="B3033" s="46" t="s">
        <v>622</v>
      </c>
      <c r="C3033" s="55">
        <v>45850.0</v>
      </c>
      <c r="D3033" s="63" t="s">
        <v>23</v>
      </c>
      <c r="E3033" s="25" t="s">
        <v>19</v>
      </c>
      <c r="F3033" s="64">
        <v>1.0</v>
      </c>
      <c r="G3033" s="64">
        <v>120.0</v>
      </c>
      <c r="H3033" s="65">
        <v>120.0</v>
      </c>
      <c r="I3033" s="66" t="s">
        <v>16</v>
      </c>
    </row>
    <row r="3034">
      <c r="A3034" s="41">
        <v>499.0</v>
      </c>
      <c r="B3034" s="42" t="s">
        <v>623</v>
      </c>
      <c r="C3034" s="58">
        <v>45850.0</v>
      </c>
      <c r="D3034" s="68" t="s">
        <v>18</v>
      </c>
      <c r="E3034" s="27" t="s">
        <v>13</v>
      </c>
      <c r="F3034" s="69">
        <v>1.0</v>
      </c>
      <c r="G3034" s="69">
        <v>120.0</v>
      </c>
      <c r="H3034" s="70">
        <v>120.0</v>
      </c>
      <c r="I3034" s="71" t="s">
        <v>16</v>
      </c>
    </row>
    <row r="3035">
      <c r="A3035" s="45">
        <v>500.0</v>
      </c>
      <c r="B3035" s="46" t="s">
        <v>624</v>
      </c>
      <c r="C3035" s="55">
        <v>45850.0</v>
      </c>
      <c r="D3035" s="63" t="s">
        <v>42</v>
      </c>
      <c r="E3035" s="25" t="s">
        <v>12</v>
      </c>
      <c r="F3035" s="64">
        <v>0.3</v>
      </c>
      <c r="G3035" s="64">
        <v>120.0</v>
      </c>
      <c r="H3035" s="65">
        <v>36.0</v>
      </c>
      <c r="I3035" s="66" t="s">
        <v>30</v>
      </c>
    </row>
    <row r="3036">
      <c r="A3036" s="41">
        <v>500.0</v>
      </c>
      <c r="B3036" s="42" t="s">
        <v>624</v>
      </c>
      <c r="C3036" s="58">
        <v>45850.0</v>
      </c>
      <c r="D3036" s="68" t="s">
        <v>42</v>
      </c>
      <c r="E3036" s="27" t="s">
        <v>19</v>
      </c>
      <c r="F3036" s="69">
        <v>1.0</v>
      </c>
      <c r="G3036" s="69">
        <v>120.0</v>
      </c>
      <c r="H3036" s="70">
        <v>120.0</v>
      </c>
      <c r="I3036" s="71" t="s">
        <v>30</v>
      </c>
    </row>
    <row r="3037">
      <c r="A3037" s="45">
        <v>501.0</v>
      </c>
      <c r="B3037" s="46" t="s">
        <v>625</v>
      </c>
      <c r="C3037" s="55">
        <v>45850.0</v>
      </c>
      <c r="D3037" s="63" t="s">
        <v>39</v>
      </c>
      <c r="E3037" s="25" t="s">
        <v>10</v>
      </c>
      <c r="F3037" s="64">
        <v>1.0</v>
      </c>
      <c r="G3037" s="64">
        <v>120.0</v>
      </c>
      <c r="H3037" s="65">
        <v>120.0</v>
      </c>
      <c r="I3037" s="66" t="s">
        <v>16</v>
      </c>
    </row>
    <row r="3038">
      <c r="A3038" s="41">
        <v>501.0</v>
      </c>
      <c r="B3038" s="42" t="s">
        <v>625</v>
      </c>
      <c r="C3038" s="58">
        <v>45850.0</v>
      </c>
      <c r="D3038" s="68" t="s">
        <v>39</v>
      </c>
      <c r="E3038" s="27" t="s">
        <v>12</v>
      </c>
      <c r="F3038" s="69">
        <v>1.0</v>
      </c>
      <c r="G3038" s="69">
        <v>120.0</v>
      </c>
      <c r="H3038" s="70">
        <v>120.0</v>
      </c>
      <c r="I3038" s="71" t="s">
        <v>16</v>
      </c>
    </row>
    <row r="3039">
      <c r="A3039" s="45">
        <v>501.0</v>
      </c>
      <c r="B3039" s="46" t="s">
        <v>625</v>
      </c>
      <c r="C3039" s="55">
        <v>45850.0</v>
      </c>
      <c r="D3039" s="63" t="s">
        <v>39</v>
      </c>
      <c r="E3039" s="25" t="s">
        <v>32</v>
      </c>
      <c r="F3039" s="64">
        <v>1.0</v>
      </c>
      <c r="G3039" s="64">
        <v>140.0</v>
      </c>
      <c r="H3039" s="65">
        <v>140.0</v>
      </c>
      <c r="I3039" s="66" t="s">
        <v>16</v>
      </c>
    </row>
    <row r="3040">
      <c r="A3040" s="41">
        <v>501.0</v>
      </c>
      <c r="B3040" s="42" t="s">
        <v>625</v>
      </c>
      <c r="C3040" s="58">
        <v>45850.0</v>
      </c>
      <c r="D3040" s="68" t="s">
        <v>39</v>
      </c>
      <c r="E3040" s="27" t="s">
        <v>13</v>
      </c>
      <c r="F3040" s="69">
        <v>1.0</v>
      </c>
      <c r="G3040" s="69">
        <v>120.0</v>
      </c>
      <c r="H3040" s="70">
        <v>120.0</v>
      </c>
      <c r="I3040" s="71" t="s">
        <v>16</v>
      </c>
    </row>
    <row r="3041">
      <c r="A3041" s="45">
        <v>502.0</v>
      </c>
      <c r="B3041" s="46" t="s">
        <v>625</v>
      </c>
      <c r="C3041" s="55">
        <v>45850.0</v>
      </c>
      <c r="D3041" s="63" t="s">
        <v>31</v>
      </c>
      <c r="E3041" s="25" t="s">
        <v>19</v>
      </c>
      <c r="F3041" s="64">
        <v>4.0</v>
      </c>
      <c r="G3041" s="64">
        <v>120.0</v>
      </c>
      <c r="H3041" s="65">
        <v>480.0</v>
      </c>
      <c r="I3041" s="66" t="s">
        <v>11</v>
      </c>
    </row>
    <row r="3042">
      <c r="A3042" s="41">
        <v>503.0</v>
      </c>
      <c r="B3042" s="42" t="s">
        <v>626</v>
      </c>
      <c r="C3042" s="58">
        <v>45850.0</v>
      </c>
      <c r="D3042" s="68" t="s">
        <v>47</v>
      </c>
      <c r="E3042" s="27" t="s">
        <v>32</v>
      </c>
      <c r="F3042" s="69">
        <v>1.0</v>
      </c>
      <c r="G3042" s="69">
        <v>140.0</v>
      </c>
      <c r="H3042" s="70">
        <v>140.0</v>
      </c>
      <c r="I3042" s="71" t="s">
        <v>11</v>
      </c>
    </row>
    <row r="3043">
      <c r="A3043" s="45">
        <v>503.0</v>
      </c>
      <c r="B3043" s="46" t="s">
        <v>626</v>
      </c>
      <c r="C3043" s="55">
        <v>45850.0</v>
      </c>
      <c r="D3043" s="63" t="s">
        <v>47</v>
      </c>
      <c r="E3043" s="25" t="s">
        <v>13</v>
      </c>
      <c r="F3043" s="64">
        <v>1.0</v>
      </c>
      <c r="G3043" s="64">
        <v>120.0</v>
      </c>
      <c r="H3043" s="65">
        <v>120.0</v>
      </c>
      <c r="I3043" s="66" t="s">
        <v>11</v>
      </c>
    </row>
    <row r="3044">
      <c r="A3044" s="41">
        <v>503.0</v>
      </c>
      <c r="B3044" s="42" t="s">
        <v>626</v>
      </c>
      <c r="C3044" s="58">
        <v>45850.0</v>
      </c>
      <c r="D3044" s="68" t="s">
        <v>47</v>
      </c>
      <c r="E3044" s="27" t="s">
        <v>420</v>
      </c>
      <c r="F3044" s="69">
        <v>1.0</v>
      </c>
      <c r="G3044" s="69">
        <v>140.0</v>
      </c>
      <c r="H3044" s="70">
        <v>140.0</v>
      </c>
      <c r="I3044" s="71" t="s">
        <v>11</v>
      </c>
    </row>
    <row r="3045">
      <c r="A3045" s="45">
        <v>504.0</v>
      </c>
      <c r="B3045" s="46" t="s">
        <v>626</v>
      </c>
      <c r="C3045" s="55">
        <v>45850.0</v>
      </c>
      <c r="D3045" s="63" t="s">
        <v>49</v>
      </c>
      <c r="E3045" s="25" t="s">
        <v>420</v>
      </c>
      <c r="F3045" s="64">
        <v>1.0</v>
      </c>
      <c r="G3045" s="64">
        <v>140.0</v>
      </c>
      <c r="H3045" s="65">
        <v>140.0</v>
      </c>
      <c r="I3045" s="66" t="s">
        <v>11</v>
      </c>
    </row>
    <row r="3046">
      <c r="A3046" s="41">
        <v>505.0</v>
      </c>
      <c r="B3046" s="42" t="s">
        <v>627</v>
      </c>
      <c r="C3046" s="58">
        <v>45850.0</v>
      </c>
      <c r="D3046" s="68" t="s">
        <v>45</v>
      </c>
      <c r="E3046" s="27" t="s">
        <v>32</v>
      </c>
      <c r="F3046" s="69">
        <v>0.5</v>
      </c>
      <c r="G3046" s="69">
        <v>140.0</v>
      </c>
      <c r="H3046" s="70">
        <v>70.0</v>
      </c>
      <c r="I3046" s="71" t="s">
        <v>11</v>
      </c>
    </row>
    <row r="3047">
      <c r="A3047" s="45">
        <v>507.0</v>
      </c>
      <c r="B3047" s="46" t="s">
        <v>628</v>
      </c>
      <c r="C3047" s="55">
        <v>45851.0</v>
      </c>
      <c r="D3047" s="63" t="s">
        <v>407</v>
      </c>
      <c r="E3047" s="25" t="s">
        <v>10</v>
      </c>
      <c r="F3047" s="64">
        <v>1.0</v>
      </c>
      <c r="G3047" s="64">
        <v>120.0</v>
      </c>
      <c r="H3047" s="65">
        <v>120.0</v>
      </c>
      <c r="I3047" s="66" t="s">
        <v>30</v>
      </c>
    </row>
    <row r="3048">
      <c r="A3048" s="41">
        <v>507.0</v>
      </c>
      <c r="B3048" s="42" t="s">
        <v>628</v>
      </c>
      <c r="C3048" s="58">
        <v>45851.0</v>
      </c>
      <c r="D3048" s="68" t="s">
        <v>407</v>
      </c>
      <c r="E3048" s="27" t="s">
        <v>12</v>
      </c>
      <c r="F3048" s="69">
        <v>1.0</v>
      </c>
      <c r="G3048" s="69">
        <v>120.0</v>
      </c>
      <c r="H3048" s="70">
        <v>120.0</v>
      </c>
      <c r="I3048" s="71" t="s">
        <v>30</v>
      </c>
    </row>
    <row r="3049">
      <c r="A3049" s="45">
        <v>508.0</v>
      </c>
      <c r="B3049" s="46" t="s">
        <v>629</v>
      </c>
      <c r="C3049" s="55">
        <v>45851.0</v>
      </c>
      <c r="D3049" s="63" t="s">
        <v>560</v>
      </c>
      <c r="E3049" s="25" t="s">
        <v>32</v>
      </c>
      <c r="F3049" s="64">
        <v>1.0</v>
      </c>
      <c r="G3049" s="64">
        <v>140.0</v>
      </c>
      <c r="H3049" s="65">
        <v>140.0</v>
      </c>
      <c r="I3049" s="66" t="s">
        <v>30</v>
      </c>
    </row>
    <row r="3050">
      <c r="A3050" s="41">
        <v>508.0</v>
      </c>
      <c r="B3050" s="42" t="s">
        <v>629</v>
      </c>
      <c r="C3050" s="58">
        <v>45851.0</v>
      </c>
      <c r="D3050" s="68" t="s">
        <v>560</v>
      </c>
      <c r="E3050" s="27" t="s">
        <v>13</v>
      </c>
      <c r="F3050" s="69">
        <v>1.0</v>
      </c>
      <c r="G3050" s="69">
        <v>120.0</v>
      </c>
      <c r="H3050" s="70">
        <v>120.0</v>
      </c>
      <c r="I3050" s="71" t="s">
        <v>30</v>
      </c>
    </row>
    <row r="3051">
      <c r="A3051" s="45">
        <v>508.0</v>
      </c>
      <c r="B3051" s="46" t="s">
        <v>629</v>
      </c>
      <c r="C3051" s="55">
        <v>45851.0</v>
      </c>
      <c r="D3051" s="63" t="s">
        <v>560</v>
      </c>
      <c r="E3051" s="25" t="s">
        <v>63</v>
      </c>
      <c r="F3051" s="64">
        <v>0.3</v>
      </c>
      <c r="G3051" s="64">
        <v>300.0</v>
      </c>
      <c r="H3051" s="65">
        <v>90.0</v>
      </c>
      <c r="I3051" s="66" t="s">
        <v>30</v>
      </c>
    </row>
    <row r="3052">
      <c r="A3052" s="41">
        <v>508.0</v>
      </c>
      <c r="B3052" s="42" t="s">
        <v>629</v>
      </c>
      <c r="C3052" s="58">
        <v>45851.0</v>
      </c>
      <c r="D3052" s="68" t="s">
        <v>560</v>
      </c>
      <c r="E3052" s="27" t="s">
        <v>420</v>
      </c>
      <c r="F3052" s="69">
        <v>0.5</v>
      </c>
      <c r="G3052" s="69">
        <v>140.0</v>
      </c>
      <c r="H3052" s="70">
        <v>70.0</v>
      </c>
      <c r="I3052" s="71" t="s">
        <v>30</v>
      </c>
    </row>
    <row r="3053">
      <c r="A3053" s="45">
        <v>509.0</v>
      </c>
      <c r="B3053" s="46" t="s">
        <v>630</v>
      </c>
      <c r="C3053" s="55">
        <v>45851.0</v>
      </c>
      <c r="D3053" s="63" t="s">
        <v>25</v>
      </c>
      <c r="E3053" s="25" t="s">
        <v>10</v>
      </c>
      <c r="F3053" s="64">
        <v>0.3</v>
      </c>
      <c r="G3053" s="64">
        <v>120.0</v>
      </c>
      <c r="H3053" s="65">
        <v>36.0</v>
      </c>
      <c r="I3053" s="66" t="s">
        <v>30</v>
      </c>
    </row>
    <row r="3054">
      <c r="A3054" s="41">
        <v>509.0</v>
      </c>
      <c r="B3054" s="42" t="s">
        <v>630</v>
      </c>
      <c r="C3054" s="58">
        <v>45851.0</v>
      </c>
      <c r="D3054" s="68" t="s">
        <v>25</v>
      </c>
      <c r="E3054" s="27" t="s">
        <v>12</v>
      </c>
      <c r="F3054" s="69">
        <v>0.3</v>
      </c>
      <c r="G3054" s="69">
        <v>120.0</v>
      </c>
      <c r="H3054" s="70">
        <v>36.0</v>
      </c>
      <c r="I3054" s="71" t="s">
        <v>30</v>
      </c>
    </row>
    <row r="3055">
      <c r="A3055" s="45">
        <v>509.0</v>
      </c>
      <c r="B3055" s="46" t="s">
        <v>630</v>
      </c>
      <c r="C3055" s="55">
        <v>45851.0</v>
      </c>
      <c r="D3055" s="63" t="s">
        <v>25</v>
      </c>
      <c r="E3055" s="25" t="s">
        <v>13</v>
      </c>
      <c r="F3055" s="64">
        <v>1.0</v>
      </c>
      <c r="G3055" s="64">
        <v>120.0</v>
      </c>
      <c r="H3055" s="65">
        <v>120.0</v>
      </c>
      <c r="I3055" s="66" t="s">
        <v>30</v>
      </c>
    </row>
    <row r="3056">
      <c r="A3056" s="41">
        <v>510.0</v>
      </c>
      <c r="B3056" s="42" t="s">
        <v>631</v>
      </c>
      <c r="C3056" s="58">
        <v>45851.0</v>
      </c>
      <c r="D3056" s="68" t="s">
        <v>57</v>
      </c>
      <c r="E3056" s="27" t="s">
        <v>19</v>
      </c>
      <c r="F3056" s="69">
        <v>5.0</v>
      </c>
      <c r="G3056" s="69">
        <v>120.0</v>
      </c>
      <c r="H3056" s="70">
        <v>600.0</v>
      </c>
      <c r="I3056" s="71" t="s">
        <v>16</v>
      </c>
    </row>
    <row r="3057">
      <c r="A3057" s="45">
        <v>511.0</v>
      </c>
      <c r="B3057" s="46" t="s">
        <v>632</v>
      </c>
      <c r="C3057" s="55">
        <v>45851.0</v>
      </c>
      <c r="D3057" s="63" t="s">
        <v>23</v>
      </c>
      <c r="E3057" s="25" t="s">
        <v>10</v>
      </c>
      <c r="F3057" s="64">
        <v>1.0</v>
      </c>
      <c r="G3057" s="64">
        <v>120.0</v>
      </c>
      <c r="H3057" s="65">
        <v>120.0</v>
      </c>
      <c r="I3057" s="66" t="s">
        <v>16</v>
      </c>
    </row>
    <row r="3058">
      <c r="A3058" s="41">
        <v>511.0</v>
      </c>
      <c r="B3058" s="42" t="s">
        <v>632</v>
      </c>
      <c r="C3058" s="58">
        <v>45851.0</v>
      </c>
      <c r="D3058" s="68" t="s">
        <v>23</v>
      </c>
      <c r="E3058" s="27" t="s">
        <v>12</v>
      </c>
      <c r="F3058" s="69">
        <v>1.0</v>
      </c>
      <c r="G3058" s="69">
        <v>120.0</v>
      </c>
      <c r="H3058" s="70">
        <v>120.0</v>
      </c>
      <c r="I3058" s="71" t="s">
        <v>16</v>
      </c>
    </row>
    <row r="3059">
      <c r="A3059" s="45">
        <v>512.0</v>
      </c>
      <c r="B3059" s="46" t="s">
        <v>633</v>
      </c>
      <c r="C3059" s="55">
        <v>45851.0</v>
      </c>
      <c r="D3059" s="63" t="s">
        <v>21</v>
      </c>
      <c r="E3059" s="25" t="s">
        <v>32</v>
      </c>
      <c r="F3059" s="64">
        <v>1.0</v>
      </c>
      <c r="G3059" s="64">
        <v>140.0</v>
      </c>
      <c r="H3059" s="65">
        <v>140.0</v>
      </c>
      <c r="I3059" s="66" t="s">
        <v>11</v>
      </c>
    </row>
    <row r="3060">
      <c r="A3060" s="41">
        <v>512.0</v>
      </c>
      <c r="B3060" s="42" t="s">
        <v>633</v>
      </c>
      <c r="C3060" s="58">
        <v>45851.0</v>
      </c>
      <c r="D3060" s="68" t="s">
        <v>21</v>
      </c>
      <c r="E3060" s="27" t="s">
        <v>13</v>
      </c>
      <c r="F3060" s="69">
        <v>2.0</v>
      </c>
      <c r="G3060" s="69">
        <v>120.0</v>
      </c>
      <c r="H3060" s="70">
        <v>240.0</v>
      </c>
      <c r="I3060" s="71" t="s">
        <v>11</v>
      </c>
    </row>
    <row r="3061">
      <c r="A3061" s="45">
        <v>512.0</v>
      </c>
      <c r="B3061" s="46" t="s">
        <v>633</v>
      </c>
      <c r="C3061" s="55">
        <v>45851.0</v>
      </c>
      <c r="D3061" s="63" t="s">
        <v>21</v>
      </c>
      <c r="E3061" s="25" t="s">
        <v>420</v>
      </c>
      <c r="F3061" s="64">
        <v>1.0</v>
      </c>
      <c r="G3061" s="64">
        <v>140.0</v>
      </c>
      <c r="H3061" s="65">
        <v>140.0</v>
      </c>
      <c r="I3061" s="66" t="s">
        <v>11</v>
      </c>
    </row>
    <row r="3062">
      <c r="A3062" s="41">
        <v>513.0</v>
      </c>
      <c r="B3062" s="42" t="s">
        <v>634</v>
      </c>
      <c r="C3062" s="58">
        <v>45851.0</v>
      </c>
      <c r="D3062" s="68" t="s">
        <v>9</v>
      </c>
      <c r="E3062" s="27" t="s">
        <v>10</v>
      </c>
      <c r="F3062" s="69">
        <v>1.0</v>
      </c>
      <c r="G3062" s="69">
        <v>120.0</v>
      </c>
      <c r="H3062" s="70">
        <v>120.0</v>
      </c>
      <c r="I3062" s="71" t="s">
        <v>11</v>
      </c>
    </row>
    <row r="3063">
      <c r="A3063" s="45">
        <v>513.0</v>
      </c>
      <c r="B3063" s="46" t="s">
        <v>634</v>
      </c>
      <c r="C3063" s="55">
        <v>45851.0</v>
      </c>
      <c r="D3063" s="63" t="s">
        <v>9</v>
      </c>
      <c r="E3063" s="25" t="s">
        <v>12</v>
      </c>
      <c r="F3063" s="64">
        <v>1.0</v>
      </c>
      <c r="G3063" s="64">
        <v>120.0</v>
      </c>
      <c r="H3063" s="65">
        <v>120.0</v>
      </c>
      <c r="I3063" s="66" t="s">
        <v>11</v>
      </c>
    </row>
    <row r="3064">
      <c r="A3064" s="41">
        <v>513.0</v>
      </c>
      <c r="B3064" s="42" t="s">
        <v>634</v>
      </c>
      <c r="C3064" s="58">
        <v>45851.0</v>
      </c>
      <c r="D3064" s="68" t="s">
        <v>9</v>
      </c>
      <c r="E3064" s="27" t="s">
        <v>13</v>
      </c>
      <c r="F3064" s="69">
        <v>1.0</v>
      </c>
      <c r="G3064" s="69">
        <v>120.0</v>
      </c>
      <c r="H3064" s="70">
        <v>120.0</v>
      </c>
      <c r="I3064" s="71" t="s">
        <v>11</v>
      </c>
    </row>
    <row r="3065">
      <c r="A3065" s="45">
        <v>514.0</v>
      </c>
      <c r="B3065" s="46" t="s">
        <v>635</v>
      </c>
      <c r="C3065" s="55">
        <v>45851.0</v>
      </c>
      <c r="D3065" s="63" t="s">
        <v>36</v>
      </c>
      <c r="E3065" s="25" t="s">
        <v>12</v>
      </c>
      <c r="F3065" s="64">
        <v>4.0</v>
      </c>
      <c r="G3065" s="64">
        <v>120.0</v>
      </c>
      <c r="H3065" s="65">
        <v>480.0</v>
      </c>
      <c r="I3065" s="66" t="s">
        <v>16</v>
      </c>
    </row>
    <row r="3066">
      <c r="A3066" s="41">
        <v>515.0</v>
      </c>
      <c r="B3066" s="42" t="s">
        <v>636</v>
      </c>
      <c r="C3066" s="58">
        <v>45851.0</v>
      </c>
      <c r="D3066" s="68" t="s">
        <v>31</v>
      </c>
      <c r="E3066" s="27" t="s">
        <v>10</v>
      </c>
      <c r="F3066" s="69">
        <v>1.0</v>
      </c>
      <c r="G3066" s="69">
        <v>120.0</v>
      </c>
      <c r="H3066" s="70">
        <v>120.0</v>
      </c>
      <c r="I3066" s="71" t="s">
        <v>11</v>
      </c>
    </row>
    <row r="3067">
      <c r="A3067" s="45">
        <v>515.0</v>
      </c>
      <c r="B3067" s="46" t="s">
        <v>636</v>
      </c>
      <c r="C3067" s="55">
        <v>45851.0</v>
      </c>
      <c r="D3067" s="63" t="s">
        <v>31</v>
      </c>
      <c r="E3067" s="25" t="s">
        <v>12</v>
      </c>
      <c r="F3067" s="64">
        <v>1.0</v>
      </c>
      <c r="G3067" s="64">
        <v>120.0</v>
      </c>
      <c r="H3067" s="65">
        <v>120.0</v>
      </c>
      <c r="I3067" s="66" t="s">
        <v>11</v>
      </c>
    </row>
    <row r="3068">
      <c r="A3068" s="41">
        <v>515.0</v>
      </c>
      <c r="B3068" s="42" t="s">
        <v>636</v>
      </c>
      <c r="C3068" s="58">
        <v>45851.0</v>
      </c>
      <c r="D3068" s="68" t="s">
        <v>31</v>
      </c>
      <c r="E3068" s="27" t="s">
        <v>19</v>
      </c>
      <c r="F3068" s="69">
        <v>2.0</v>
      </c>
      <c r="G3068" s="69">
        <v>120.0</v>
      </c>
      <c r="H3068" s="70">
        <v>240.0</v>
      </c>
      <c r="I3068" s="71" t="s">
        <v>11</v>
      </c>
    </row>
    <row r="3069">
      <c r="A3069" s="45">
        <v>516.0</v>
      </c>
      <c r="B3069" s="46" t="s">
        <v>637</v>
      </c>
      <c r="C3069" s="55">
        <v>45851.0</v>
      </c>
      <c r="D3069" s="63" t="s">
        <v>556</v>
      </c>
      <c r="E3069" s="25" t="s">
        <v>12</v>
      </c>
      <c r="F3069" s="64">
        <v>1.5</v>
      </c>
      <c r="G3069" s="64">
        <v>120.0</v>
      </c>
      <c r="H3069" s="65">
        <v>180.0</v>
      </c>
      <c r="I3069" s="66" t="s">
        <v>16</v>
      </c>
    </row>
    <row r="3070">
      <c r="A3070" s="41">
        <v>516.0</v>
      </c>
      <c r="B3070" s="42" t="s">
        <v>637</v>
      </c>
      <c r="C3070" s="58">
        <v>45851.0</v>
      </c>
      <c r="D3070" s="68" t="s">
        <v>556</v>
      </c>
      <c r="E3070" s="27" t="s">
        <v>19</v>
      </c>
      <c r="F3070" s="69">
        <v>1.0</v>
      </c>
      <c r="G3070" s="69">
        <v>120.0</v>
      </c>
      <c r="H3070" s="70">
        <v>120.0</v>
      </c>
      <c r="I3070" s="71" t="s">
        <v>16</v>
      </c>
    </row>
    <row r="3071">
      <c r="A3071" s="45">
        <v>517.0</v>
      </c>
      <c r="B3071" s="46" t="s">
        <v>638</v>
      </c>
      <c r="C3071" s="55">
        <v>45851.0</v>
      </c>
      <c r="D3071" s="63" t="s">
        <v>45</v>
      </c>
      <c r="E3071" s="25" t="s">
        <v>32</v>
      </c>
      <c r="F3071" s="64">
        <v>1.0</v>
      </c>
      <c r="G3071" s="64">
        <v>140.0</v>
      </c>
      <c r="H3071" s="65">
        <v>140.0</v>
      </c>
      <c r="I3071" s="66" t="s">
        <v>11</v>
      </c>
    </row>
    <row r="3072">
      <c r="A3072" s="41">
        <v>517.0</v>
      </c>
      <c r="B3072" s="42" t="s">
        <v>638</v>
      </c>
      <c r="C3072" s="58">
        <v>45851.0</v>
      </c>
      <c r="D3072" s="68" t="s">
        <v>45</v>
      </c>
      <c r="E3072" s="27" t="s">
        <v>13</v>
      </c>
      <c r="F3072" s="69">
        <v>1.0</v>
      </c>
      <c r="G3072" s="69">
        <v>120.0</v>
      </c>
      <c r="H3072" s="70">
        <v>120.0</v>
      </c>
      <c r="I3072" s="71" t="s">
        <v>11</v>
      </c>
    </row>
    <row r="3073">
      <c r="A3073" s="45">
        <v>518.0</v>
      </c>
      <c r="B3073" s="46" t="s">
        <v>639</v>
      </c>
      <c r="C3073" s="55">
        <v>45851.0</v>
      </c>
      <c r="D3073" s="63" t="s">
        <v>47</v>
      </c>
      <c r="E3073" s="25" t="s">
        <v>32</v>
      </c>
      <c r="F3073" s="64">
        <v>2.0</v>
      </c>
      <c r="G3073" s="64">
        <v>140.0</v>
      </c>
      <c r="H3073" s="65">
        <v>280.0</v>
      </c>
      <c r="I3073" s="66" t="s">
        <v>11</v>
      </c>
    </row>
    <row r="3074">
      <c r="A3074" s="41">
        <v>518.0</v>
      </c>
      <c r="B3074" s="42" t="s">
        <v>639</v>
      </c>
      <c r="C3074" s="58">
        <v>45851.0</v>
      </c>
      <c r="D3074" s="68" t="s">
        <v>47</v>
      </c>
      <c r="E3074" s="27" t="s">
        <v>13</v>
      </c>
      <c r="F3074" s="69">
        <v>2.0</v>
      </c>
      <c r="G3074" s="69">
        <v>120.0</v>
      </c>
      <c r="H3074" s="70">
        <v>240.0</v>
      </c>
      <c r="I3074" s="71" t="s">
        <v>11</v>
      </c>
    </row>
    <row r="3075">
      <c r="A3075" s="45">
        <v>519.0</v>
      </c>
      <c r="B3075" s="46" t="s">
        <v>640</v>
      </c>
      <c r="C3075" s="55">
        <v>45853.0</v>
      </c>
      <c r="D3075" s="63" t="s">
        <v>448</v>
      </c>
      <c r="E3075" s="25" t="s">
        <v>10</v>
      </c>
      <c r="F3075" s="64">
        <v>1.0</v>
      </c>
      <c r="G3075" s="64">
        <v>120.0</v>
      </c>
      <c r="H3075" s="65">
        <v>120.0</v>
      </c>
      <c r="I3075" s="66" t="s">
        <v>30</v>
      </c>
    </row>
    <row r="3076">
      <c r="A3076" s="41">
        <v>519.0</v>
      </c>
      <c r="B3076" s="42" t="s">
        <v>640</v>
      </c>
      <c r="C3076" s="58">
        <v>45853.0</v>
      </c>
      <c r="D3076" s="68" t="s">
        <v>448</v>
      </c>
      <c r="E3076" s="27" t="s">
        <v>12</v>
      </c>
      <c r="F3076" s="69">
        <v>1.0</v>
      </c>
      <c r="G3076" s="69">
        <v>120.0</v>
      </c>
      <c r="H3076" s="70">
        <v>120.0</v>
      </c>
      <c r="I3076" s="71" t="s">
        <v>30</v>
      </c>
    </row>
    <row r="3077">
      <c r="A3077" s="45">
        <v>521.0</v>
      </c>
      <c r="B3077" s="46" t="s">
        <v>641</v>
      </c>
      <c r="C3077" s="55">
        <v>45853.0</v>
      </c>
      <c r="D3077" s="63" t="s">
        <v>27</v>
      </c>
      <c r="E3077" s="25" t="s">
        <v>12</v>
      </c>
      <c r="F3077" s="64">
        <v>2.0</v>
      </c>
      <c r="G3077" s="64">
        <v>120.0</v>
      </c>
      <c r="H3077" s="65">
        <v>240.0</v>
      </c>
      <c r="I3077" s="66" t="s">
        <v>16</v>
      </c>
    </row>
    <row r="3078">
      <c r="A3078" s="41">
        <v>522.0</v>
      </c>
      <c r="B3078" s="42" t="s">
        <v>642</v>
      </c>
      <c r="C3078" s="58">
        <v>45853.0</v>
      </c>
      <c r="D3078" s="68" t="s">
        <v>26</v>
      </c>
      <c r="E3078" s="27" t="s">
        <v>10</v>
      </c>
      <c r="F3078" s="69">
        <v>1.0</v>
      </c>
      <c r="G3078" s="69">
        <v>120.0</v>
      </c>
      <c r="H3078" s="70">
        <v>120.0</v>
      </c>
      <c r="I3078" s="71" t="s">
        <v>16</v>
      </c>
    </row>
    <row r="3079">
      <c r="A3079" s="45">
        <v>522.0</v>
      </c>
      <c r="B3079" s="46" t="s">
        <v>642</v>
      </c>
      <c r="C3079" s="55">
        <v>45853.0</v>
      </c>
      <c r="D3079" s="63" t="s">
        <v>26</v>
      </c>
      <c r="E3079" s="25" t="s">
        <v>12</v>
      </c>
      <c r="F3079" s="64">
        <v>1.0</v>
      </c>
      <c r="G3079" s="64">
        <v>120.0</v>
      </c>
      <c r="H3079" s="65">
        <v>120.0</v>
      </c>
      <c r="I3079" s="66" t="s">
        <v>16</v>
      </c>
    </row>
    <row r="3080">
      <c r="A3080" s="41">
        <v>522.0</v>
      </c>
      <c r="B3080" s="42" t="s">
        <v>642</v>
      </c>
      <c r="C3080" s="58">
        <v>45853.0</v>
      </c>
      <c r="D3080" s="68" t="s">
        <v>26</v>
      </c>
      <c r="E3080" s="27" t="s">
        <v>63</v>
      </c>
      <c r="F3080" s="69">
        <v>0.5</v>
      </c>
      <c r="G3080" s="69">
        <v>300.0</v>
      </c>
      <c r="H3080" s="70">
        <v>150.0</v>
      </c>
      <c r="I3080" s="71" t="s">
        <v>16</v>
      </c>
    </row>
    <row r="3081">
      <c r="A3081" s="45">
        <v>523.0</v>
      </c>
      <c r="B3081" s="46" t="s">
        <v>643</v>
      </c>
      <c r="C3081" s="55">
        <v>45853.0</v>
      </c>
      <c r="D3081" s="63" t="s">
        <v>42</v>
      </c>
      <c r="E3081" s="25" t="s">
        <v>12</v>
      </c>
      <c r="F3081" s="64">
        <v>0.5</v>
      </c>
      <c r="G3081" s="64">
        <v>120.0</v>
      </c>
      <c r="H3081" s="65">
        <v>60.0</v>
      </c>
      <c r="I3081" s="66" t="s">
        <v>30</v>
      </c>
    </row>
    <row r="3082">
      <c r="A3082" s="41">
        <v>523.0</v>
      </c>
      <c r="B3082" s="42" t="s">
        <v>643</v>
      </c>
      <c r="C3082" s="58">
        <v>45853.0</v>
      </c>
      <c r="D3082" s="68" t="s">
        <v>42</v>
      </c>
      <c r="E3082" s="27" t="s">
        <v>19</v>
      </c>
      <c r="F3082" s="69">
        <v>1.0</v>
      </c>
      <c r="G3082" s="69">
        <v>120.0</v>
      </c>
      <c r="H3082" s="70">
        <v>120.0</v>
      </c>
      <c r="I3082" s="71" t="s">
        <v>30</v>
      </c>
    </row>
    <row r="3083">
      <c r="A3083" s="45">
        <v>524.0</v>
      </c>
      <c r="B3083" s="46" t="s">
        <v>644</v>
      </c>
      <c r="C3083" s="55">
        <v>45853.0</v>
      </c>
      <c r="D3083" s="63" t="s">
        <v>15</v>
      </c>
      <c r="E3083" s="25" t="s">
        <v>12</v>
      </c>
      <c r="F3083" s="64">
        <v>2.0</v>
      </c>
      <c r="G3083" s="64">
        <v>120.0</v>
      </c>
      <c r="H3083" s="65">
        <v>240.0</v>
      </c>
      <c r="I3083" s="66" t="s">
        <v>16</v>
      </c>
    </row>
    <row r="3084">
      <c r="A3084" s="41">
        <v>524.0</v>
      </c>
      <c r="B3084" s="42" t="s">
        <v>644</v>
      </c>
      <c r="C3084" s="58">
        <v>45853.0</v>
      </c>
      <c r="D3084" s="68" t="s">
        <v>15</v>
      </c>
      <c r="E3084" s="27" t="s">
        <v>13</v>
      </c>
      <c r="F3084" s="69">
        <v>2.0</v>
      </c>
      <c r="G3084" s="69">
        <v>120.0</v>
      </c>
      <c r="H3084" s="70">
        <v>240.0</v>
      </c>
      <c r="I3084" s="71" t="s">
        <v>16</v>
      </c>
    </row>
    <row r="3085">
      <c r="A3085" s="45">
        <v>525.0</v>
      </c>
      <c r="B3085" s="46" t="s">
        <v>645</v>
      </c>
      <c r="C3085" s="55">
        <v>45853.0</v>
      </c>
      <c r="D3085" s="63" t="s">
        <v>21</v>
      </c>
      <c r="E3085" s="25" t="s">
        <v>13</v>
      </c>
      <c r="F3085" s="64">
        <v>2.0</v>
      </c>
      <c r="G3085" s="64">
        <v>120.0</v>
      </c>
      <c r="H3085" s="65">
        <v>240.0</v>
      </c>
      <c r="I3085" s="66" t="s">
        <v>11</v>
      </c>
    </row>
    <row r="3086">
      <c r="A3086" s="41">
        <v>520.0</v>
      </c>
      <c r="B3086" s="42" t="s">
        <v>646</v>
      </c>
      <c r="C3086" s="58">
        <v>45853.0</v>
      </c>
      <c r="D3086" s="68" t="s">
        <v>52</v>
      </c>
      <c r="E3086" s="27" t="s">
        <v>12</v>
      </c>
      <c r="F3086" s="69">
        <v>3.0</v>
      </c>
      <c r="G3086" s="69">
        <v>120.0</v>
      </c>
      <c r="H3086" s="70">
        <v>360.0</v>
      </c>
      <c r="I3086" s="71" t="s">
        <v>11</v>
      </c>
    </row>
    <row r="3087">
      <c r="A3087" s="45">
        <v>520.0</v>
      </c>
      <c r="B3087" s="46" t="s">
        <v>646</v>
      </c>
      <c r="C3087" s="55">
        <v>45853.0</v>
      </c>
      <c r="D3087" s="63" t="s">
        <v>52</v>
      </c>
      <c r="E3087" s="25" t="s">
        <v>32</v>
      </c>
      <c r="F3087" s="64">
        <v>2.0</v>
      </c>
      <c r="G3087" s="64">
        <v>140.0</v>
      </c>
      <c r="H3087" s="65">
        <v>280.0</v>
      </c>
      <c r="I3087" s="66" t="s">
        <v>11</v>
      </c>
    </row>
    <row r="3088">
      <c r="A3088" s="41">
        <v>520.0</v>
      </c>
      <c r="B3088" s="42" t="s">
        <v>646</v>
      </c>
      <c r="C3088" s="58">
        <v>45853.0</v>
      </c>
      <c r="D3088" s="68" t="s">
        <v>52</v>
      </c>
      <c r="E3088" s="27" t="s">
        <v>38</v>
      </c>
      <c r="F3088" s="69">
        <v>2.0</v>
      </c>
      <c r="G3088" s="69">
        <v>120.0</v>
      </c>
      <c r="H3088" s="70">
        <v>240.0</v>
      </c>
      <c r="I3088" s="71" t="s">
        <v>11</v>
      </c>
    </row>
    <row r="3089">
      <c r="A3089" s="45">
        <v>526.0</v>
      </c>
      <c r="B3089" s="46" t="s">
        <v>647</v>
      </c>
      <c r="C3089" s="55">
        <v>45853.0</v>
      </c>
      <c r="D3089" s="63" t="s">
        <v>39</v>
      </c>
      <c r="E3089" s="25" t="s">
        <v>10</v>
      </c>
      <c r="F3089" s="64">
        <v>2.0</v>
      </c>
      <c r="G3089" s="64">
        <v>120.0</v>
      </c>
      <c r="H3089" s="65">
        <v>240.0</v>
      </c>
      <c r="I3089" s="66" t="s">
        <v>16</v>
      </c>
    </row>
    <row r="3090">
      <c r="A3090" s="41">
        <v>526.0</v>
      </c>
      <c r="B3090" s="42" t="s">
        <v>647</v>
      </c>
      <c r="C3090" s="58">
        <v>45853.0</v>
      </c>
      <c r="D3090" s="68" t="s">
        <v>39</v>
      </c>
      <c r="E3090" s="27" t="s">
        <v>12</v>
      </c>
      <c r="F3090" s="69">
        <v>2.0</v>
      </c>
      <c r="G3090" s="69">
        <v>120.0</v>
      </c>
      <c r="H3090" s="70">
        <v>240.0</v>
      </c>
      <c r="I3090" s="71" t="s">
        <v>16</v>
      </c>
    </row>
    <row r="3091">
      <c r="A3091" s="45">
        <v>526.0</v>
      </c>
      <c r="B3091" s="46" t="s">
        <v>647</v>
      </c>
      <c r="C3091" s="55">
        <v>45853.0</v>
      </c>
      <c r="D3091" s="63" t="s">
        <v>39</v>
      </c>
      <c r="E3091" s="25" t="s">
        <v>32</v>
      </c>
      <c r="F3091" s="64">
        <v>2.0</v>
      </c>
      <c r="G3091" s="64">
        <v>140.0</v>
      </c>
      <c r="H3091" s="65">
        <v>280.0</v>
      </c>
      <c r="I3091" s="66" t="s">
        <v>16</v>
      </c>
    </row>
    <row r="3092">
      <c r="A3092" s="41">
        <v>526.0</v>
      </c>
      <c r="B3092" s="42" t="s">
        <v>647</v>
      </c>
      <c r="C3092" s="58">
        <v>45853.0</v>
      </c>
      <c r="D3092" s="68" t="s">
        <v>39</v>
      </c>
      <c r="E3092" s="27" t="s">
        <v>13</v>
      </c>
      <c r="F3092" s="69">
        <v>2.0</v>
      </c>
      <c r="G3092" s="69">
        <v>120.0</v>
      </c>
      <c r="H3092" s="70">
        <v>240.0</v>
      </c>
      <c r="I3092" s="71" t="s">
        <v>16</v>
      </c>
    </row>
    <row r="3093">
      <c r="A3093" s="45">
        <v>527.0</v>
      </c>
      <c r="B3093" s="46" t="s">
        <v>648</v>
      </c>
      <c r="C3093" s="55">
        <v>45853.0</v>
      </c>
      <c r="D3093" s="63" t="s">
        <v>45</v>
      </c>
      <c r="E3093" s="25" t="s">
        <v>32</v>
      </c>
      <c r="F3093" s="64">
        <v>0.5</v>
      </c>
      <c r="G3093" s="64">
        <v>140.0</v>
      </c>
      <c r="H3093" s="65">
        <v>70.0</v>
      </c>
      <c r="I3093" s="66" t="s">
        <v>11</v>
      </c>
    </row>
    <row r="3094">
      <c r="A3094" s="41">
        <v>527.0</v>
      </c>
      <c r="B3094" s="42" t="s">
        <v>648</v>
      </c>
      <c r="C3094" s="58">
        <v>45853.0</v>
      </c>
      <c r="D3094" s="68" t="s">
        <v>45</v>
      </c>
      <c r="E3094" s="27" t="s">
        <v>13</v>
      </c>
      <c r="F3094" s="69">
        <v>0.5</v>
      </c>
      <c r="G3094" s="69">
        <v>120.0</v>
      </c>
      <c r="H3094" s="70">
        <v>60.0</v>
      </c>
      <c r="I3094" s="71" t="s">
        <v>11</v>
      </c>
    </row>
    <row r="3095">
      <c r="A3095" s="45">
        <v>527.0</v>
      </c>
      <c r="B3095" s="46" t="s">
        <v>648</v>
      </c>
      <c r="C3095" s="55">
        <v>45853.0</v>
      </c>
      <c r="D3095" s="63" t="s">
        <v>45</v>
      </c>
      <c r="E3095" s="25" t="s">
        <v>63</v>
      </c>
      <c r="F3095" s="64">
        <v>0.5</v>
      </c>
      <c r="G3095" s="64">
        <v>300.0</v>
      </c>
      <c r="H3095" s="65">
        <v>150.0</v>
      </c>
      <c r="I3095" s="66" t="s">
        <v>11</v>
      </c>
    </row>
    <row r="3096">
      <c r="A3096" s="41">
        <v>527.0</v>
      </c>
      <c r="B3096" s="42" t="s">
        <v>648</v>
      </c>
      <c r="C3096" s="58">
        <v>45853.0</v>
      </c>
      <c r="D3096" s="68" t="s">
        <v>45</v>
      </c>
      <c r="E3096" s="27" t="s">
        <v>420</v>
      </c>
      <c r="F3096" s="69">
        <v>0.5</v>
      </c>
      <c r="G3096" s="69">
        <v>140.0</v>
      </c>
      <c r="H3096" s="70">
        <v>70.0</v>
      </c>
      <c r="I3096" s="71" t="s">
        <v>11</v>
      </c>
    </row>
    <row r="3097">
      <c r="A3097" s="45">
        <v>528.0</v>
      </c>
      <c r="B3097" s="46" t="s">
        <v>649</v>
      </c>
      <c r="C3097" s="55">
        <v>45853.0</v>
      </c>
      <c r="D3097" s="63" t="s">
        <v>31</v>
      </c>
      <c r="E3097" s="25" t="s">
        <v>19</v>
      </c>
      <c r="F3097" s="64">
        <v>2.0</v>
      </c>
      <c r="G3097" s="64">
        <v>120.0</v>
      </c>
      <c r="H3097" s="65">
        <v>240.0</v>
      </c>
      <c r="I3097" s="66" t="s">
        <v>11</v>
      </c>
    </row>
    <row r="3098">
      <c r="A3098" s="41">
        <v>529.0</v>
      </c>
      <c r="B3098" s="42" t="s">
        <v>650</v>
      </c>
      <c r="C3098" s="58">
        <v>45853.0</v>
      </c>
      <c r="D3098" s="68" t="s">
        <v>47</v>
      </c>
      <c r="E3098" s="27" t="s">
        <v>32</v>
      </c>
      <c r="F3098" s="69">
        <v>1.0</v>
      </c>
      <c r="G3098" s="69">
        <v>140.0</v>
      </c>
      <c r="H3098" s="70">
        <v>140.0</v>
      </c>
      <c r="I3098" s="71" t="s">
        <v>11</v>
      </c>
    </row>
    <row r="3099">
      <c r="A3099" s="45">
        <v>529.0</v>
      </c>
      <c r="B3099" s="46" t="s">
        <v>650</v>
      </c>
      <c r="C3099" s="55">
        <v>45853.0</v>
      </c>
      <c r="D3099" s="63" t="s">
        <v>47</v>
      </c>
      <c r="E3099" s="25" t="s">
        <v>420</v>
      </c>
      <c r="F3099" s="64">
        <v>0.7</v>
      </c>
      <c r="G3099" s="64">
        <v>140.0</v>
      </c>
      <c r="H3099" s="65">
        <v>98.0</v>
      </c>
      <c r="I3099" s="66" t="s">
        <v>11</v>
      </c>
    </row>
    <row r="3100">
      <c r="A3100" s="41">
        <v>530.0</v>
      </c>
      <c r="B3100" s="42" t="s">
        <v>651</v>
      </c>
      <c r="C3100" s="58">
        <v>45854.0</v>
      </c>
      <c r="D3100" s="68" t="s">
        <v>41</v>
      </c>
      <c r="E3100" s="27" t="s">
        <v>10</v>
      </c>
      <c r="F3100" s="69">
        <v>1.0</v>
      </c>
      <c r="G3100" s="69">
        <v>120.0</v>
      </c>
      <c r="H3100" s="70">
        <v>120.0</v>
      </c>
      <c r="I3100" s="71" t="s">
        <v>30</v>
      </c>
    </row>
    <row r="3101">
      <c r="A3101" s="45">
        <v>531.0</v>
      </c>
      <c r="B3101" s="46" t="s">
        <v>652</v>
      </c>
      <c r="C3101" s="55">
        <v>45854.0</v>
      </c>
      <c r="D3101" s="63" t="s">
        <v>14</v>
      </c>
      <c r="E3101" s="25" t="s">
        <v>12</v>
      </c>
      <c r="F3101" s="64">
        <v>0.5</v>
      </c>
      <c r="G3101" s="64">
        <v>120.0</v>
      </c>
      <c r="H3101" s="65">
        <v>60.0</v>
      </c>
      <c r="I3101" s="66" t="s">
        <v>11</v>
      </c>
    </row>
    <row r="3102">
      <c r="A3102" s="41">
        <v>531.0</v>
      </c>
      <c r="B3102" s="42" t="s">
        <v>652</v>
      </c>
      <c r="C3102" s="58">
        <v>45854.0</v>
      </c>
      <c r="D3102" s="68" t="s">
        <v>14</v>
      </c>
      <c r="E3102" s="27" t="s">
        <v>13</v>
      </c>
      <c r="F3102" s="69">
        <v>1.0</v>
      </c>
      <c r="G3102" s="69">
        <v>120.0</v>
      </c>
      <c r="H3102" s="70">
        <v>120.0</v>
      </c>
      <c r="I3102" s="71" t="s">
        <v>11</v>
      </c>
    </row>
    <row r="3103">
      <c r="A3103" s="45">
        <v>532.0</v>
      </c>
      <c r="B3103" s="46" t="s">
        <v>653</v>
      </c>
      <c r="C3103" s="55">
        <v>45854.0</v>
      </c>
      <c r="D3103" s="63" t="s">
        <v>21</v>
      </c>
      <c r="E3103" s="25" t="s">
        <v>511</v>
      </c>
      <c r="F3103" s="64">
        <v>0.2</v>
      </c>
      <c r="G3103" s="64">
        <v>400.0</v>
      </c>
      <c r="H3103" s="65">
        <v>80.0</v>
      </c>
      <c r="I3103" s="66" t="s">
        <v>11</v>
      </c>
    </row>
    <row r="3104">
      <c r="A3104" s="41">
        <v>533.0</v>
      </c>
      <c r="B3104" s="42" t="s">
        <v>654</v>
      </c>
      <c r="C3104" s="58">
        <v>45854.0</v>
      </c>
      <c r="D3104" s="68" t="s">
        <v>55</v>
      </c>
      <c r="E3104" s="27" t="s">
        <v>10</v>
      </c>
      <c r="F3104" s="69">
        <v>1.0</v>
      </c>
      <c r="G3104" s="69">
        <v>120.0</v>
      </c>
      <c r="H3104" s="70">
        <v>120.0</v>
      </c>
      <c r="I3104" s="71" t="s">
        <v>30</v>
      </c>
    </row>
    <row r="3105">
      <c r="A3105" s="45">
        <v>533.0</v>
      </c>
      <c r="B3105" s="46" t="s">
        <v>654</v>
      </c>
      <c r="C3105" s="55">
        <v>45854.0</v>
      </c>
      <c r="D3105" s="63" t="s">
        <v>55</v>
      </c>
      <c r="E3105" s="25" t="s">
        <v>12</v>
      </c>
      <c r="F3105" s="64">
        <v>1.0</v>
      </c>
      <c r="G3105" s="64">
        <v>120.0</v>
      </c>
      <c r="H3105" s="65">
        <v>120.0</v>
      </c>
      <c r="I3105" s="66" t="s">
        <v>30</v>
      </c>
    </row>
    <row r="3106">
      <c r="A3106" s="41">
        <v>533.0</v>
      </c>
      <c r="B3106" s="42" t="s">
        <v>654</v>
      </c>
      <c r="C3106" s="58">
        <v>45854.0</v>
      </c>
      <c r="D3106" s="68" t="s">
        <v>55</v>
      </c>
      <c r="E3106" s="27" t="s">
        <v>19</v>
      </c>
      <c r="F3106" s="69">
        <v>1.0</v>
      </c>
      <c r="G3106" s="69">
        <v>120.0</v>
      </c>
      <c r="H3106" s="70">
        <v>120.0</v>
      </c>
      <c r="I3106" s="71" t="s">
        <v>30</v>
      </c>
    </row>
    <row r="3107">
      <c r="A3107" s="45">
        <v>533.0</v>
      </c>
      <c r="B3107" s="46" t="s">
        <v>654</v>
      </c>
      <c r="C3107" s="55">
        <v>45854.0</v>
      </c>
      <c r="D3107" s="63" t="s">
        <v>55</v>
      </c>
      <c r="E3107" s="25" t="s">
        <v>511</v>
      </c>
      <c r="F3107" s="64">
        <v>0.3</v>
      </c>
      <c r="G3107" s="64">
        <v>400.0</v>
      </c>
      <c r="H3107" s="65">
        <v>120.0</v>
      </c>
      <c r="I3107" s="66" t="s">
        <v>30</v>
      </c>
    </row>
    <row r="3108">
      <c r="A3108" s="41">
        <v>534.0</v>
      </c>
      <c r="B3108" s="42" t="s">
        <v>655</v>
      </c>
      <c r="C3108" s="58">
        <v>45854.0</v>
      </c>
      <c r="D3108" s="68" t="s">
        <v>31</v>
      </c>
      <c r="E3108" s="27" t="s">
        <v>19</v>
      </c>
      <c r="F3108" s="69">
        <v>4.0</v>
      </c>
      <c r="G3108" s="69">
        <v>120.0</v>
      </c>
      <c r="H3108" s="70">
        <v>480.0</v>
      </c>
      <c r="I3108" s="71" t="s">
        <v>11</v>
      </c>
    </row>
    <row r="3109">
      <c r="A3109" s="45">
        <v>535.0</v>
      </c>
      <c r="B3109" s="46" t="s">
        <v>656</v>
      </c>
      <c r="C3109" s="55">
        <v>45854.0</v>
      </c>
      <c r="D3109" s="63" t="s">
        <v>36</v>
      </c>
      <c r="E3109" s="25" t="s">
        <v>10</v>
      </c>
      <c r="F3109" s="64">
        <v>4.0</v>
      </c>
      <c r="G3109" s="64">
        <v>120.0</v>
      </c>
      <c r="H3109" s="65">
        <v>480.0</v>
      </c>
      <c r="I3109" s="66" t="s">
        <v>16</v>
      </c>
    </row>
    <row r="3110">
      <c r="A3110" s="41">
        <v>536.0</v>
      </c>
      <c r="B3110" s="42" t="s">
        <v>657</v>
      </c>
      <c r="C3110" s="58">
        <v>45854.0</v>
      </c>
      <c r="D3110" s="68" t="s">
        <v>61</v>
      </c>
      <c r="E3110" s="27" t="s">
        <v>32</v>
      </c>
      <c r="F3110" s="69">
        <v>2.0</v>
      </c>
      <c r="G3110" s="69">
        <v>140.0</v>
      </c>
      <c r="H3110" s="70">
        <v>280.0</v>
      </c>
      <c r="I3110" s="71" t="s">
        <v>30</v>
      </c>
    </row>
    <row r="3111">
      <c r="A3111" s="45">
        <v>537.0</v>
      </c>
      <c r="B3111" s="46" t="s">
        <v>658</v>
      </c>
      <c r="C3111" s="55">
        <v>45854.0</v>
      </c>
      <c r="D3111" s="63" t="s">
        <v>68</v>
      </c>
      <c r="E3111" s="25" t="s">
        <v>32</v>
      </c>
      <c r="F3111" s="64">
        <v>2.5</v>
      </c>
      <c r="G3111" s="64">
        <v>140.0</v>
      </c>
      <c r="H3111" s="65">
        <v>350.0</v>
      </c>
      <c r="I3111" s="66" t="s">
        <v>16</v>
      </c>
    </row>
    <row r="3112">
      <c r="A3112" s="41">
        <v>537.0</v>
      </c>
      <c r="B3112" s="42" t="s">
        <v>658</v>
      </c>
      <c r="C3112" s="58">
        <v>45854.0</v>
      </c>
      <c r="D3112" s="68" t="s">
        <v>68</v>
      </c>
      <c r="E3112" s="27" t="s">
        <v>13</v>
      </c>
      <c r="F3112" s="69">
        <v>3.0</v>
      </c>
      <c r="G3112" s="69">
        <v>120.0</v>
      </c>
      <c r="H3112" s="70">
        <v>360.0</v>
      </c>
      <c r="I3112" s="71" t="s">
        <v>16</v>
      </c>
    </row>
    <row r="3113">
      <c r="A3113" s="45">
        <v>538.0</v>
      </c>
      <c r="B3113" s="46" t="s">
        <v>659</v>
      </c>
      <c r="C3113" s="55">
        <v>45854.0</v>
      </c>
      <c r="D3113" s="63" t="s">
        <v>15</v>
      </c>
      <c r="E3113" s="25" t="s">
        <v>32</v>
      </c>
      <c r="F3113" s="64">
        <v>1.0</v>
      </c>
      <c r="G3113" s="64">
        <v>140.0</v>
      </c>
      <c r="H3113" s="65">
        <v>140.0</v>
      </c>
      <c r="I3113" s="66" t="s">
        <v>16</v>
      </c>
    </row>
    <row r="3114">
      <c r="A3114" s="41">
        <v>539.0</v>
      </c>
      <c r="B3114" s="42" t="s">
        <v>660</v>
      </c>
      <c r="C3114" s="58">
        <v>45856.0</v>
      </c>
      <c r="D3114" s="68" t="s">
        <v>59</v>
      </c>
      <c r="E3114" s="27" t="s">
        <v>10</v>
      </c>
      <c r="F3114" s="69">
        <v>0.5</v>
      </c>
      <c r="G3114" s="69">
        <v>120.0</v>
      </c>
      <c r="H3114" s="70">
        <v>60.0</v>
      </c>
      <c r="I3114" s="71" t="s">
        <v>16</v>
      </c>
    </row>
    <row r="3115">
      <c r="A3115" s="45">
        <v>539.0</v>
      </c>
      <c r="B3115" s="46" t="s">
        <v>660</v>
      </c>
      <c r="C3115" s="55">
        <v>45856.0</v>
      </c>
      <c r="D3115" s="63" t="s">
        <v>59</v>
      </c>
      <c r="E3115" s="25" t="s">
        <v>12</v>
      </c>
      <c r="F3115" s="64">
        <v>0.4</v>
      </c>
      <c r="G3115" s="64">
        <v>120.0</v>
      </c>
      <c r="H3115" s="65">
        <v>48.0</v>
      </c>
      <c r="I3115" s="66" t="s">
        <v>16</v>
      </c>
    </row>
    <row r="3116">
      <c r="A3116" s="41">
        <v>539.0</v>
      </c>
      <c r="B3116" s="42" t="s">
        <v>660</v>
      </c>
      <c r="C3116" s="58">
        <v>45856.0</v>
      </c>
      <c r="D3116" s="68" t="s">
        <v>59</v>
      </c>
      <c r="E3116" s="27" t="s">
        <v>19</v>
      </c>
      <c r="F3116" s="69">
        <v>0.1</v>
      </c>
      <c r="G3116" s="69">
        <v>120.0</v>
      </c>
      <c r="H3116" s="70">
        <v>12.0</v>
      </c>
      <c r="I3116" s="71" t="s">
        <v>16</v>
      </c>
    </row>
    <row r="3117">
      <c r="A3117" s="45">
        <v>540.0</v>
      </c>
      <c r="B3117" s="46" t="s">
        <v>661</v>
      </c>
      <c r="C3117" s="55">
        <v>45856.0</v>
      </c>
      <c r="D3117" s="63" t="s">
        <v>556</v>
      </c>
      <c r="E3117" s="25" t="s">
        <v>12</v>
      </c>
      <c r="F3117" s="64">
        <v>1.5</v>
      </c>
      <c r="G3117" s="64">
        <v>120.0</v>
      </c>
      <c r="H3117" s="65">
        <v>180.0</v>
      </c>
      <c r="I3117" s="66" t="s">
        <v>16</v>
      </c>
    </row>
    <row r="3118">
      <c r="A3118" s="41">
        <v>540.0</v>
      </c>
      <c r="B3118" s="42" t="s">
        <v>661</v>
      </c>
      <c r="C3118" s="58">
        <v>45856.0</v>
      </c>
      <c r="D3118" s="68" t="s">
        <v>556</v>
      </c>
      <c r="E3118" s="27" t="s">
        <v>19</v>
      </c>
      <c r="F3118" s="69">
        <v>1.0</v>
      </c>
      <c r="G3118" s="69">
        <v>120.0</v>
      </c>
      <c r="H3118" s="70">
        <v>120.0</v>
      </c>
      <c r="I3118" s="71" t="s">
        <v>16</v>
      </c>
    </row>
    <row r="3119">
      <c r="A3119" s="45">
        <v>541.0</v>
      </c>
      <c r="B3119" s="46" t="s">
        <v>662</v>
      </c>
      <c r="C3119" s="55">
        <v>45856.0</v>
      </c>
      <c r="D3119" s="63" t="s">
        <v>21</v>
      </c>
      <c r="E3119" s="25" t="s">
        <v>32</v>
      </c>
      <c r="F3119" s="64">
        <v>1.0</v>
      </c>
      <c r="G3119" s="64">
        <v>140.0</v>
      </c>
      <c r="H3119" s="65">
        <v>140.0</v>
      </c>
      <c r="I3119" s="66" t="s">
        <v>11</v>
      </c>
    </row>
    <row r="3120">
      <c r="A3120" s="41">
        <v>541.0</v>
      </c>
      <c r="B3120" s="42" t="s">
        <v>662</v>
      </c>
      <c r="C3120" s="58">
        <v>45856.0</v>
      </c>
      <c r="D3120" s="68" t="s">
        <v>21</v>
      </c>
      <c r="E3120" s="27" t="s">
        <v>13</v>
      </c>
      <c r="F3120" s="69">
        <v>1.0</v>
      </c>
      <c r="G3120" s="69">
        <v>120.0</v>
      </c>
      <c r="H3120" s="70">
        <v>120.0</v>
      </c>
      <c r="I3120" s="71" t="s">
        <v>11</v>
      </c>
    </row>
    <row r="3121">
      <c r="A3121" s="45">
        <v>542.0</v>
      </c>
      <c r="B3121" s="46" t="s">
        <v>663</v>
      </c>
      <c r="C3121" s="55">
        <v>45856.0</v>
      </c>
      <c r="D3121" s="63" t="s">
        <v>25</v>
      </c>
      <c r="E3121" s="25" t="s">
        <v>10</v>
      </c>
      <c r="F3121" s="64">
        <v>0.3</v>
      </c>
      <c r="G3121" s="64">
        <v>120.0</v>
      </c>
      <c r="H3121" s="65">
        <v>36.0</v>
      </c>
      <c r="I3121" s="66" t="s">
        <v>30</v>
      </c>
    </row>
    <row r="3122">
      <c r="A3122" s="41">
        <v>542.0</v>
      </c>
      <c r="B3122" s="42" t="s">
        <v>663</v>
      </c>
      <c r="C3122" s="58">
        <v>45856.0</v>
      </c>
      <c r="D3122" s="68" t="s">
        <v>25</v>
      </c>
      <c r="E3122" s="27" t="s">
        <v>12</v>
      </c>
      <c r="F3122" s="69">
        <v>0.3</v>
      </c>
      <c r="G3122" s="69">
        <v>120.0</v>
      </c>
      <c r="H3122" s="70">
        <v>36.0</v>
      </c>
      <c r="I3122" s="71" t="s">
        <v>30</v>
      </c>
    </row>
    <row r="3123">
      <c r="A3123" s="45">
        <v>542.0</v>
      </c>
      <c r="B3123" s="46" t="s">
        <v>663</v>
      </c>
      <c r="C3123" s="55">
        <v>45856.0</v>
      </c>
      <c r="D3123" s="63" t="s">
        <v>25</v>
      </c>
      <c r="E3123" s="25" t="s">
        <v>13</v>
      </c>
      <c r="F3123" s="64">
        <v>1.0</v>
      </c>
      <c r="G3123" s="64">
        <v>120.0</v>
      </c>
      <c r="H3123" s="65">
        <v>120.0</v>
      </c>
      <c r="I3123" s="66" t="s">
        <v>30</v>
      </c>
    </row>
    <row r="3124">
      <c r="A3124" s="41">
        <v>543.0</v>
      </c>
      <c r="B3124" s="42" t="s">
        <v>664</v>
      </c>
      <c r="C3124" s="58">
        <v>45856.0</v>
      </c>
      <c r="D3124" s="68" t="s">
        <v>560</v>
      </c>
      <c r="E3124" s="27" t="s">
        <v>32</v>
      </c>
      <c r="F3124" s="69">
        <v>1.0</v>
      </c>
      <c r="G3124" s="69">
        <v>140.0</v>
      </c>
      <c r="H3124" s="70">
        <v>140.0</v>
      </c>
      <c r="I3124" s="71" t="s">
        <v>30</v>
      </c>
    </row>
    <row r="3125">
      <c r="A3125" s="45">
        <v>543.0</v>
      </c>
      <c r="B3125" s="46" t="s">
        <v>664</v>
      </c>
      <c r="C3125" s="55">
        <v>45856.0</v>
      </c>
      <c r="D3125" s="63" t="s">
        <v>560</v>
      </c>
      <c r="E3125" s="25" t="s">
        <v>13</v>
      </c>
      <c r="F3125" s="64">
        <v>1.0</v>
      </c>
      <c r="G3125" s="64">
        <v>120.0</v>
      </c>
      <c r="H3125" s="65">
        <v>120.0</v>
      </c>
      <c r="I3125" s="66" t="s">
        <v>30</v>
      </c>
    </row>
    <row r="3126">
      <c r="A3126" s="41">
        <v>544.0</v>
      </c>
      <c r="B3126" s="42" t="s">
        <v>665</v>
      </c>
      <c r="C3126" s="58">
        <v>45856.0</v>
      </c>
      <c r="D3126" s="68" t="s">
        <v>23</v>
      </c>
      <c r="E3126" s="27" t="s">
        <v>10</v>
      </c>
      <c r="F3126" s="69">
        <v>1.0</v>
      </c>
      <c r="G3126" s="69">
        <v>120.0</v>
      </c>
      <c r="H3126" s="70">
        <v>120.0</v>
      </c>
      <c r="I3126" s="71" t="s">
        <v>16</v>
      </c>
    </row>
    <row r="3127">
      <c r="A3127" s="45">
        <v>544.0</v>
      </c>
      <c r="B3127" s="46" t="s">
        <v>665</v>
      </c>
      <c r="C3127" s="55">
        <v>45856.0</v>
      </c>
      <c r="D3127" s="63" t="s">
        <v>23</v>
      </c>
      <c r="E3127" s="25" t="s">
        <v>12</v>
      </c>
      <c r="F3127" s="64">
        <v>1.0</v>
      </c>
      <c r="G3127" s="64">
        <v>120.0</v>
      </c>
      <c r="H3127" s="65">
        <v>120.0</v>
      </c>
      <c r="I3127" s="66" t="s">
        <v>16</v>
      </c>
    </row>
    <row r="3128">
      <c r="A3128" s="41">
        <v>544.0</v>
      </c>
      <c r="B3128" s="42" t="s">
        <v>665</v>
      </c>
      <c r="C3128" s="58">
        <v>45856.0</v>
      </c>
      <c r="D3128" s="68" t="s">
        <v>23</v>
      </c>
      <c r="E3128" s="27" t="s">
        <v>19</v>
      </c>
      <c r="F3128" s="69">
        <v>1.0</v>
      </c>
      <c r="G3128" s="69">
        <v>120.0</v>
      </c>
      <c r="H3128" s="70">
        <v>120.0</v>
      </c>
      <c r="I3128" s="71" t="s">
        <v>16</v>
      </c>
    </row>
    <row r="3129">
      <c r="A3129" s="45">
        <v>545.0</v>
      </c>
      <c r="B3129" s="46" t="s">
        <v>666</v>
      </c>
      <c r="C3129" s="55">
        <v>45856.0</v>
      </c>
      <c r="D3129" s="63" t="s">
        <v>42</v>
      </c>
      <c r="E3129" s="25" t="s">
        <v>19</v>
      </c>
      <c r="F3129" s="64">
        <v>1.0</v>
      </c>
      <c r="G3129" s="64">
        <v>120.0</v>
      </c>
      <c r="H3129" s="65">
        <v>120.0</v>
      </c>
      <c r="I3129" s="66" t="s">
        <v>30</v>
      </c>
    </row>
    <row r="3130">
      <c r="A3130" s="41">
        <v>546.0</v>
      </c>
      <c r="B3130" s="42" t="s">
        <v>667</v>
      </c>
      <c r="C3130" s="58">
        <v>45856.0</v>
      </c>
      <c r="D3130" s="68" t="s">
        <v>9</v>
      </c>
      <c r="E3130" s="27" t="s">
        <v>10</v>
      </c>
      <c r="F3130" s="69">
        <v>1.0</v>
      </c>
      <c r="G3130" s="69">
        <v>120.0</v>
      </c>
      <c r="H3130" s="70">
        <v>120.0</v>
      </c>
      <c r="I3130" s="71" t="s">
        <v>11</v>
      </c>
    </row>
    <row r="3131">
      <c r="A3131" s="45">
        <v>546.0</v>
      </c>
      <c r="B3131" s="46" t="s">
        <v>667</v>
      </c>
      <c r="C3131" s="55">
        <v>45856.0</v>
      </c>
      <c r="D3131" s="63" t="s">
        <v>9</v>
      </c>
      <c r="E3131" s="25" t="s">
        <v>12</v>
      </c>
      <c r="F3131" s="64">
        <v>1.0</v>
      </c>
      <c r="G3131" s="64">
        <v>120.0</v>
      </c>
      <c r="H3131" s="65">
        <v>120.0</v>
      </c>
      <c r="I3131" s="66" t="s">
        <v>11</v>
      </c>
    </row>
    <row r="3132">
      <c r="A3132" s="41">
        <v>546.0</v>
      </c>
      <c r="B3132" s="42" t="s">
        <v>667</v>
      </c>
      <c r="C3132" s="58">
        <v>45856.0</v>
      </c>
      <c r="D3132" s="68" t="s">
        <v>9</v>
      </c>
      <c r="E3132" s="27" t="s">
        <v>13</v>
      </c>
      <c r="F3132" s="69">
        <v>1.0</v>
      </c>
      <c r="G3132" s="69">
        <v>120.0</v>
      </c>
      <c r="H3132" s="70">
        <v>120.0</v>
      </c>
      <c r="I3132" s="71" t="s">
        <v>11</v>
      </c>
    </row>
    <row r="3133">
      <c r="A3133" s="45">
        <v>547.0</v>
      </c>
      <c r="B3133" s="46" t="s">
        <v>668</v>
      </c>
      <c r="C3133" s="55">
        <v>45856.0</v>
      </c>
      <c r="D3133" s="63" t="s">
        <v>45</v>
      </c>
      <c r="E3133" s="25" t="s">
        <v>32</v>
      </c>
      <c r="F3133" s="64">
        <v>1.0</v>
      </c>
      <c r="G3133" s="64">
        <v>140.0</v>
      </c>
      <c r="H3133" s="65">
        <v>140.0</v>
      </c>
      <c r="I3133" s="66" t="s">
        <v>11</v>
      </c>
    </row>
    <row r="3134">
      <c r="A3134" s="41">
        <v>547.0</v>
      </c>
      <c r="B3134" s="42" t="s">
        <v>668</v>
      </c>
      <c r="C3134" s="58">
        <v>45856.0</v>
      </c>
      <c r="D3134" s="68" t="s">
        <v>45</v>
      </c>
      <c r="E3134" s="27" t="s">
        <v>13</v>
      </c>
      <c r="F3134" s="69">
        <v>1.0</v>
      </c>
      <c r="G3134" s="69">
        <v>120.0</v>
      </c>
      <c r="H3134" s="70">
        <v>120.0</v>
      </c>
      <c r="I3134" s="71" t="s">
        <v>11</v>
      </c>
    </row>
    <row r="3135">
      <c r="A3135" s="45">
        <v>548.0</v>
      </c>
      <c r="B3135" s="46" t="s">
        <v>668</v>
      </c>
      <c r="C3135" s="55">
        <v>45856.0</v>
      </c>
      <c r="D3135" s="63" t="s">
        <v>47</v>
      </c>
      <c r="E3135" s="25" t="s">
        <v>32</v>
      </c>
      <c r="F3135" s="64">
        <v>1.0</v>
      </c>
      <c r="G3135" s="64">
        <v>140.0</v>
      </c>
      <c r="H3135" s="65">
        <v>140.0</v>
      </c>
      <c r="I3135" s="66" t="s">
        <v>11</v>
      </c>
    </row>
    <row r="3136">
      <c r="A3136" s="41">
        <v>549.0</v>
      </c>
      <c r="B3136" s="42" t="s">
        <v>669</v>
      </c>
      <c r="C3136" s="58">
        <v>45856.0</v>
      </c>
      <c r="D3136" s="68" t="s">
        <v>49</v>
      </c>
      <c r="E3136" s="27" t="s">
        <v>12</v>
      </c>
      <c r="F3136" s="69">
        <v>1.0</v>
      </c>
      <c r="G3136" s="69">
        <v>120.0</v>
      </c>
      <c r="H3136" s="70">
        <v>120.0</v>
      </c>
      <c r="I3136" s="71" t="s">
        <v>11</v>
      </c>
    </row>
    <row r="3137">
      <c r="A3137" s="45">
        <v>549.0</v>
      </c>
      <c r="B3137" s="46" t="s">
        <v>669</v>
      </c>
      <c r="C3137" s="55">
        <v>45856.0</v>
      </c>
      <c r="D3137" s="63" t="s">
        <v>49</v>
      </c>
      <c r="E3137" s="25" t="s">
        <v>32</v>
      </c>
      <c r="F3137" s="64">
        <v>0.5</v>
      </c>
      <c r="G3137" s="64">
        <v>140.0</v>
      </c>
      <c r="H3137" s="65">
        <v>70.0</v>
      </c>
      <c r="I3137" s="66" t="s">
        <v>11</v>
      </c>
    </row>
    <row r="3138">
      <c r="A3138" s="41">
        <v>550.0</v>
      </c>
      <c r="B3138" s="42" t="s">
        <v>670</v>
      </c>
      <c r="C3138" s="58">
        <v>45856.0</v>
      </c>
      <c r="D3138" s="68" t="s">
        <v>68</v>
      </c>
      <c r="E3138" s="27" t="s">
        <v>32</v>
      </c>
      <c r="F3138" s="69">
        <v>0.5</v>
      </c>
      <c r="G3138" s="69">
        <v>140.0</v>
      </c>
      <c r="H3138" s="70">
        <v>70.0</v>
      </c>
      <c r="I3138" s="71" t="s">
        <v>16</v>
      </c>
    </row>
    <row r="3139">
      <c r="A3139" s="45">
        <v>561.0</v>
      </c>
      <c r="B3139" s="46" t="s">
        <v>671</v>
      </c>
      <c r="C3139" s="55">
        <v>45856.0</v>
      </c>
      <c r="D3139" s="63" t="s">
        <v>72</v>
      </c>
      <c r="E3139" s="25" t="s">
        <v>12</v>
      </c>
      <c r="F3139" s="64">
        <v>1.0</v>
      </c>
      <c r="G3139" s="64">
        <v>120.0</v>
      </c>
      <c r="H3139" s="65">
        <v>120.0</v>
      </c>
      <c r="I3139" s="66" t="s">
        <v>30</v>
      </c>
    </row>
    <row r="3140">
      <c r="A3140" s="41">
        <v>561.0</v>
      </c>
      <c r="B3140" s="42" t="s">
        <v>671</v>
      </c>
      <c r="C3140" s="58">
        <v>45856.0</v>
      </c>
      <c r="D3140" s="68" t="s">
        <v>72</v>
      </c>
      <c r="E3140" s="27" t="s">
        <v>19</v>
      </c>
      <c r="F3140" s="69">
        <v>1.0</v>
      </c>
      <c r="G3140" s="69">
        <v>120.0</v>
      </c>
      <c r="H3140" s="70">
        <v>120.0</v>
      </c>
      <c r="I3140" s="71" t="s">
        <v>30</v>
      </c>
    </row>
    <row r="3141">
      <c r="A3141" s="45">
        <v>561.0</v>
      </c>
      <c r="B3141" s="46" t="s">
        <v>671</v>
      </c>
      <c r="C3141" s="55">
        <v>45856.0</v>
      </c>
      <c r="D3141" s="63" t="s">
        <v>72</v>
      </c>
      <c r="E3141" s="25" t="s">
        <v>32</v>
      </c>
      <c r="F3141" s="64">
        <v>0.5</v>
      </c>
      <c r="G3141" s="64">
        <v>140.0</v>
      </c>
      <c r="H3141" s="65">
        <v>70.0</v>
      </c>
      <c r="I3141" s="66" t="s">
        <v>30</v>
      </c>
    </row>
    <row r="3142">
      <c r="A3142" s="41">
        <v>551.0</v>
      </c>
      <c r="B3142" s="42" t="s">
        <v>672</v>
      </c>
      <c r="C3142" s="58">
        <v>45857.0</v>
      </c>
      <c r="D3142" s="68" t="s">
        <v>448</v>
      </c>
      <c r="E3142" s="27" t="s">
        <v>10</v>
      </c>
      <c r="F3142" s="69">
        <v>1.0</v>
      </c>
      <c r="G3142" s="69">
        <v>120.0</v>
      </c>
      <c r="H3142" s="70">
        <v>120.0</v>
      </c>
      <c r="I3142" s="71" t="s">
        <v>30</v>
      </c>
    </row>
    <row r="3143">
      <c r="A3143" s="45">
        <v>551.0</v>
      </c>
      <c r="B3143" s="46" t="s">
        <v>672</v>
      </c>
      <c r="C3143" s="55">
        <v>45857.0</v>
      </c>
      <c r="D3143" s="63" t="s">
        <v>448</v>
      </c>
      <c r="E3143" s="25" t="s">
        <v>12</v>
      </c>
      <c r="F3143" s="64">
        <v>1.0</v>
      </c>
      <c r="G3143" s="64">
        <v>120.0</v>
      </c>
      <c r="H3143" s="65">
        <v>120.0</v>
      </c>
      <c r="I3143" s="66" t="s">
        <v>30</v>
      </c>
    </row>
    <row r="3144">
      <c r="A3144" s="41">
        <v>552.0</v>
      </c>
      <c r="B3144" s="42" t="s">
        <v>673</v>
      </c>
      <c r="C3144" s="58">
        <v>45857.0</v>
      </c>
      <c r="D3144" s="68" t="s">
        <v>39</v>
      </c>
      <c r="E3144" s="27" t="s">
        <v>10</v>
      </c>
      <c r="F3144" s="69">
        <v>1.0</v>
      </c>
      <c r="G3144" s="69">
        <v>120.0</v>
      </c>
      <c r="H3144" s="70">
        <v>120.0</v>
      </c>
      <c r="I3144" s="71" t="s">
        <v>16</v>
      </c>
    </row>
    <row r="3145">
      <c r="A3145" s="45">
        <v>552.0</v>
      </c>
      <c r="B3145" s="46" t="s">
        <v>673</v>
      </c>
      <c r="C3145" s="55">
        <v>45857.0</v>
      </c>
      <c r="D3145" s="63" t="s">
        <v>39</v>
      </c>
      <c r="E3145" s="25" t="s">
        <v>12</v>
      </c>
      <c r="F3145" s="64">
        <v>1.0</v>
      </c>
      <c r="G3145" s="64">
        <v>120.0</v>
      </c>
      <c r="H3145" s="65">
        <v>120.0</v>
      </c>
      <c r="I3145" s="66" t="s">
        <v>16</v>
      </c>
    </row>
    <row r="3146">
      <c r="A3146" s="41">
        <v>552.0</v>
      </c>
      <c r="B3146" s="42" t="s">
        <v>673</v>
      </c>
      <c r="C3146" s="58">
        <v>45857.0</v>
      </c>
      <c r="D3146" s="68" t="s">
        <v>39</v>
      </c>
      <c r="E3146" s="27" t="s">
        <v>32</v>
      </c>
      <c r="F3146" s="69">
        <v>1.0</v>
      </c>
      <c r="G3146" s="69">
        <v>140.0</v>
      </c>
      <c r="H3146" s="70">
        <v>140.0</v>
      </c>
      <c r="I3146" s="71" t="s">
        <v>16</v>
      </c>
    </row>
    <row r="3147">
      <c r="A3147" s="45">
        <v>552.0</v>
      </c>
      <c r="B3147" s="46" t="s">
        <v>673</v>
      </c>
      <c r="C3147" s="55">
        <v>45857.0</v>
      </c>
      <c r="D3147" s="63" t="s">
        <v>39</v>
      </c>
      <c r="E3147" s="25" t="s">
        <v>13</v>
      </c>
      <c r="F3147" s="64">
        <v>1.0</v>
      </c>
      <c r="G3147" s="64">
        <v>120.0</v>
      </c>
      <c r="H3147" s="65">
        <v>120.0</v>
      </c>
      <c r="I3147" s="66" t="s">
        <v>16</v>
      </c>
    </row>
    <row r="3148">
      <c r="A3148" s="41">
        <v>553.0</v>
      </c>
      <c r="B3148" s="42" t="s">
        <v>674</v>
      </c>
      <c r="C3148" s="58">
        <v>45857.0</v>
      </c>
      <c r="D3148" s="68" t="s">
        <v>57</v>
      </c>
      <c r="E3148" s="27" t="s">
        <v>19</v>
      </c>
      <c r="F3148" s="69">
        <v>5.0</v>
      </c>
      <c r="G3148" s="69">
        <v>120.0</v>
      </c>
      <c r="H3148" s="70">
        <v>600.0</v>
      </c>
      <c r="I3148" s="71" t="s">
        <v>16</v>
      </c>
    </row>
    <row r="3149">
      <c r="A3149" s="45">
        <v>554.0</v>
      </c>
      <c r="B3149" s="46" t="s">
        <v>675</v>
      </c>
      <c r="C3149" s="55">
        <v>45857.0</v>
      </c>
      <c r="D3149" s="63" t="s">
        <v>21</v>
      </c>
      <c r="E3149" s="25" t="s">
        <v>13</v>
      </c>
      <c r="F3149" s="64">
        <v>2.0</v>
      </c>
      <c r="G3149" s="64">
        <v>120.0</v>
      </c>
      <c r="H3149" s="65">
        <v>240.0</v>
      </c>
      <c r="I3149" s="66" t="s">
        <v>11</v>
      </c>
    </row>
    <row r="3150">
      <c r="A3150" s="41">
        <v>554.0</v>
      </c>
      <c r="B3150" s="42" t="s">
        <v>675</v>
      </c>
      <c r="C3150" s="58">
        <v>45857.0</v>
      </c>
      <c r="D3150" s="68" t="s">
        <v>21</v>
      </c>
      <c r="E3150" s="27" t="s">
        <v>63</v>
      </c>
      <c r="F3150" s="69">
        <v>0.5</v>
      </c>
      <c r="G3150" s="69">
        <v>300.0</v>
      </c>
      <c r="H3150" s="70">
        <v>150.0</v>
      </c>
      <c r="I3150" s="71" t="s">
        <v>11</v>
      </c>
    </row>
    <row r="3151">
      <c r="A3151" s="45">
        <v>555.0</v>
      </c>
      <c r="B3151" s="46" t="s">
        <v>676</v>
      </c>
      <c r="C3151" s="55">
        <v>45857.0</v>
      </c>
      <c r="D3151" s="63" t="s">
        <v>14</v>
      </c>
      <c r="E3151" s="25" t="s">
        <v>10</v>
      </c>
      <c r="F3151" s="64">
        <v>0.5</v>
      </c>
      <c r="G3151" s="64">
        <v>120.0</v>
      </c>
      <c r="H3151" s="65">
        <v>60.0</v>
      </c>
      <c r="I3151" s="66" t="s">
        <v>11</v>
      </c>
    </row>
    <row r="3152">
      <c r="A3152" s="41">
        <v>555.0</v>
      </c>
      <c r="B3152" s="42" t="s">
        <v>676</v>
      </c>
      <c r="C3152" s="58">
        <v>45857.0</v>
      </c>
      <c r="D3152" s="68" t="s">
        <v>14</v>
      </c>
      <c r="E3152" s="27" t="s">
        <v>13</v>
      </c>
      <c r="F3152" s="69">
        <v>0.5</v>
      </c>
      <c r="G3152" s="69">
        <v>120.0</v>
      </c>
      <c r="H3152" s="70">
        <v>60.0</v>
      </c>
      <c r="I3152" s="71" t="s">
        <v>11</v>
      </c>
    </row>
    <row r="3153">
      <c r="A3153" s="45">
        <v>556.0</v>
      </c>
      <c r="B3153" s="46" t="s">
        <v>677</v>
      </c>
      <c r="C3153" s="55">
        <v>45857.0</v>
      </c>
      <c r="D3153" s="63" t="s">
        <v>31</v>
      </c>
      <c r="E3153" s="25" t="s">
        <v>10</v>
      </c>
      <c r="F3153" s="64">
        <v>2.0</v>
      </c>
      <c r="G3153" s="64">
        <v>120.0</v>
      </c>
      <c r="H3153" s="65">
        <v>240.0</v>
      </c>
      <c r="I3153" s="66" t="s">
        <v>11</v>
      </c>
    </row>
    <row r="3154">
      <c r="A3154" s="41">
        <v>556.0</v>
      </c>
      <c r="B3154" s="42" t="s">
        <v>677</v>
      </c>
      <c r="C3154" s="58">
        <v>45857.0</v>
      </c>
      <c r="D3154" s="68" t="s">
        <v>31</v>
      </c>
      <c r="E3154" s="27" t="s">
        <v>12</v>
      </c>
      <c r="F3154" s="69">
        <v>2.0</v>
      </c>
      <c r="G3154" s="69">
        <v>120.0</v>
      </c>
      <c r="H3154" s="70">
        <v>240.0</v>
      </c>
      <c r="I3154" s="71" t="s">
        <v>11</v>
      </c>
    </row>
    <row r="3155">
      <c r="A3155" s="45">
        <v>557.0</v>
      </c>
      <c r="B3155" s="46" t="s">
        <v>678</v>
      </c>
      <c r="C3155" s="55">
        <v>45857.0</v>
      </c>
      <c r="D3155" s="63" t="s">
        <v>47</v>
      </c>
      <c r="E3155" s="25" t="s">
        <v>32</v>
      </c>
      <c r="F3155" s="64">
        <v>2.0</v>
      </c>
      <c r="G3155" s="64">
        <v>140.0</v>
      </c>
      <c r="H3155" s="65">
        <v>280.0</v>
      </c>
      <c r="I3155" s="66" t="s">
        <v>11</v>
      </c>
    </row>
    <row r="3156">
      <c r="A3156" s="41">
        <v>557.0</v>
      </c>
      <c r="B3156" s="42" t="s">
        <v>678</v>
      </c>
      <c r="C3156" s="58">
        <v>45857.0</v>
      </c>
      <c r="D3156" s="68" t="s">
        <v>47</v>
      </c>
      <c r="E3156" s="27" t="s">
        <v>13</v>
      </c>
      <c r="F3156" s="69">
        <v>2.0</v>
      </c>
      <c r="G3156" s="69">
        <v>120.0</v>
      </c>
      <c r="H3156" s="70">
        <v>240.0</v>
      </c>
      <c r="I3156" s="71" t="s">
        <v>11</v>
      </c>
    </row>
    <row r="3157">
      <c r="A3157" s="45">
        <v>558.0</v>
      </c>
      <c r="B3157" s="46" t="s">
        <v>679</v>
      </c>
      <c r="C3157" s="55">
        <v>45857.0</v>
      </c>
      <c r="D3157" s="63" t="s">
        <v>49</v>
      </c>
      <c r="E3157" s="25" t="s">
        <v>586</v>
      </c>
      <c r="F3157" s="64">
        <v>1.0</v>
      </c>
      <c r="G3157" s="64">
        <v>230.0</v>
      </c>
      <c r="H3157" s="65">
        <v>230.0</v>
      </c>
      <c r="I3157" s="66" t="s">
        <v>11</v>
      </c>
    </row>
    <row r="3158">
      <c r="A3158" s="41">
        <v>559.0</v>
      </c>
      <c r="B3158" s="42" t="s">
        <v>680</v>
      </c>
      <c r="C3158" s="58">
        <v>45857.0</v>
      </c>
      <c r="D3158" s="68" t="s">
        <v>681</v>
      </c>
      <c r="E3158" s="27" t="s">
        <v>10</v>
      </c>
      <c r="F3158" s="69">
        <v>0.2</v>
      </c>
      <c r="G3158" s="69">
        <v>120.0</v>
      </c>
      <c r="H3158" s="70">
        <v>24.0</v>
      </c>
      <c r="I3158" s="44"/>
    </row>
    <row r="3159">
      <c r="A3159" s="45">
        <v>559.0</v>
      </c>
      <c r="B3159" s="46" t="s">
        <v>680</v>
      </c>
      <c r="C3159" s="55">
        <v>45857.0</v>
      </c>
      <c r="D3159" s="63" t="s">
        <v>681</v>
      </c>
      <c r="E3159" s="25" t="s">
        <v>12</v>
      </c>
      <c r="F3159" s="64">
        <v>0.2</v>
      </c>
      <c r="G3159" s="64">
        <v>120.0</v>
      </c>
      <c r="H3159" s="65">
        <v>24.0</v>
      </c>
      <c r="I3159" s="48"/>
    </row>
    <row r="3160">
      <c r="A3160" s="41">
        <v>559.0</v>
      </c>
      <c r="B3160" s="42" t="s">
        <v>680</v>
      </c>
      <c r="C3160" s="58">
        <v>45857.0</v>
      </c>
      <c r="D3160" s="68" t="s">
        <v>681</v>
      </c>
      <c r="E3160" s="27" t="s">
        <v>19</v>
      </c>
      <c r="F3160" s="69">
        <v>0.2</v>
      </c>
      <c r="G3160" s="69">
        <v>120.0</v>
      </c>
      <c r="H3160" s="70">
        <v>24.0</v>
      </c>
      <c r="I3160" s="44"/>
    </row>
    <row r="3161">
      <c r="A3161" s="45">
        <v>559.0</v>
      </c>
      <c r="B3161" s="46" t="s">
        <v>680</v>
      </c>
      <c r="C3161" s="55">
        <v>45857.0</v>
      </c>
      <c r="D3161" s="63" t="s">
        <v>681</v>
      </c>
      <c r="E3161" s="25" t="s">
        <v>32</v>
      </c>
      <c r="F3161" s="64">
        <v>0.2</v>
      </c>
      <c r="G3161" s="64">
        <v>120.0</v>
      </c>
      <c r="H3161" s="65">
        <v>24.0</v>
      </c>
      <c r="I3161" s="48"/>
    </row>
    <row r="3162">
      <c r="A3162" s="41">
        <v>559.0</v>
      </c>
      <c r="B3162" s="42" t="s">
        <v>680</v>
      </c>
      <c r="C3162" s="58">
        <v>45857.0</v>
      </c>
      <c r="D3162" s="68" t="s">
        <v>681</v>
      </c>
      <c r="E3162" s="27" t="s">
        <v>13</v>
      </c>
      <c r="F3162" s="69">
        <v>0.2</v>
      </c>
      <c r="G3162" s="69">
        <v>120.0</v>
      </c>
      <c r="H3162" s="70">
        <v>24.0</v>
      </c>
      <c r="I3162" s="44"/>
    </row>
    <row r="3163">
      <c r="A3163" s="45">
        <v>562.0</v>
      </c>
      <c r="B3163" s="46" t="s">
        <v>682</v>
      </c>
      <c r="C3163" s="55">
        <v>45858.0</v>
      </c>
      <c r="D3163" s="63" t="s">
        <v>25</v>
      </c>
      <c r="E3163" s="25" t="s">
        <v>13</v>
      </c>
      <c r="F3163" s="64">
        <v>1.0</v>
      </c>
      <c r="G3163" s="64">
        <v>120.0</v>
      </c>
      <c r="H3163" s="65">
        <v>120.0</v>
      </c>
      <c r="I3163" s="66" t="s">
        <v>30</v>
      </c>
    </row>
    <row r="3164">
      <c r="A3164" s="41">
        <v>563.0</v>
      </c>
      <c r="B3164" s="42" t="s">
        <v>683</v>
      </c>
      <c r="C3164" s="58">
        <v>45858.0</v>
      </c>
      <c r="D3164" s="68" t="s">
        <v>42</v>
      </c>
      <c r="E3164" s="27" t="s">
        <v>12</v>
      </c>
      <c r="F3164" s="69">
        <v>0.3</v>
      </c>
      <c r="G3164" s="69">
        <v>120.0</v>
      </c>
      <c r="H3164" s="70">
        <v>36.0</v>
      </c>
      <c r="I3164" s="71" t="s">
        <v>30</v>
      </c>
    </row>
    <row r="3165">
      <c r="A3165" s="45">
        <v>563.0</v>
      </c>
      <c r="B3165" s="46" t="s">
        <v>683</v>
      </c>
      <c r="C3165" s="55">
        <v>45858.0</v>
      </c>
      <c r="D3165" s="63" t="s">
        <v>42</v>
      </c>
      <c r="E3165" s="25" t="s">
        <v>19</v>
      </c>
      <c r="F3165" s="64">
        <v>1.0</v>
      </c>
      <c r="G3165" s="64">
        <v>120.0</v>
      </c>
      <c r="H3165" s="65">
        <v>120.0</v>
      </c>
      <c r="I3165" s="66" t="s">
        <v>30</v>
      </c>
    </row>
    <row r="3166">
      <c r="A3166" s="41">
        <v>564.0</v>
      </c>
      <c r="B3166" s="42" t="s">
        <v>684</v>
      </c>
      <c r="C3166" s="58">
        <v>45858.0</v>
      </c>
      <c r="D3166" s="68" t="s">
        <v>14</v>
      </c>
      <c r="E3166" s="27" t="s">
        <v>13</v>
      </c>
      <c r="F3166" s="69">
        <v>1.0</v>
      </c>
      <c r="G3166" s="69">
        <v>120.0</v>
      </c>
      <c r="H3166" s="70">
        <v>120.0</v>
      </c>
      <c r="I3166" s="71" t="s">
        <v>11</v>
      </c>
    </row>
    <row r="3167">
      <c r="A3167" s="45">
        <v>565.0</v>
      </c>
      <c r="B3167" s="46" t="s">
        <v>685</v>
      </c>
      <c r="C3167" s="55">
        <v>45858.0</v>
      </c>
      <c r="D3167" s="63" t="s">
        <v>23</v>
      </c>
      <c r="E3167" s="25" t="s">
        <v>10</v>
      </c>
      <c r="F3167" s="64">
        <v>1.0</v>
      </c>
      <c r="G3167" s="64">
        <v>120.0</v>
      </c>
      <c r="H3167" s="65">
        <v>120.0</v>
      </c>
      <c r="I3167" s="66" t="s">
        <v>16</v>
      </c>
    </row>
    <row r="3168">
      <c r="A3168" s="41">
        <v>565.0</v>
      </c>
      <c r="B3168" s="42" t="s">
        <v>685</v>
      </c>
      <c r="C3168" s="58">
        <v>45858.0</v>
      </c>
      <c r="D3168" s="68" t="s">
        <v>23</v>
      </c>
      <c r="E3168" s="27" t="s">
        <v>19</v>
      </c>
      <c r="F3168" s="69">
        <v>1.0</v>
      </c>
      <c r="G3168" s="69">
        <v>120.0</v>
      </c>
      <c r="H3168" s="70">
        <v>120.0</v>
      </c>
      <c r="I3168" s="71" t="s">
        <v>16</v>
      </c>
    </row>
    <row r="3169">
      <c r="A3169" s="45">
        <v>566.0</v>
      </c>
      <c r="B3169" s="46" t="s">
        <v>686</v>
      </c>
      <c r="C3169" s="55">
        <v>45858.0</v>
      </c>
      <c r="D3169" s="63" t="s">
        <v>39</v>
      </c>
      <c r="E3169" s="25" t="s">
        <v>10</v>
      </c>
      <c r="F3169" s="64">
        <v>1.0</v>
      </c>
      <c r="G3169" s="64">
        <v>120.0</v>
      </c>
      <c r="H3169" s="65">
        <v>120.0</v>
      </c>
      <c r="I3169" s="66" t="s">
        <v>16</v>
      </c>
    </row>
    <row r="3170">
      <c r="A3170" s="41">
        <v>566.0</v>
      </c>
      <c r="B3170" s="42" t="s">
        <v>686</v>
      </c>
      <c r="C3170" s="58">
        <v>45858.0</v>
      </c>
      <c r="D3170" s="68" t="s">
        <v>39</v>
      </c>
      <c r="E3170" s="27" t="s">
        <v>12</v>
      </c>
      <c r="F3170" s="69">
        <v>1.0</v>
      </c>
      <c r="G3170" s="69">
        <v>120.0</v>
      </c>
      <c r="H3170" s="70">
        <v>120.0</v>
      </c>
      <c r="I3170" s="71" t="s">
        <v>16</v>
      </c>
    </row>
    <row r="3171">
      <c r="A3171" s="45">
        <v>566.0</v>
      </c>
      <c r="B3171" s="46" t="s">
        <v>686</v>
      </c>
      <c r="C3171" s="55">
        <v>45858.0</v>
      </c>
      <c r="D3171" s="63" t="s">
        <v>39</v>
      </c>
      <c r="E3171" s="25" t="s">
        <v>32</v>
      </c>
      <c r="F3171" s="64">
        <v>1.0</v>
      </c>
      <c r="G3171" s="64">
        <v>140.0</v>
      </c>
      <c r="H3171" s="65">
        <v>140.0</v>
      </c>
      <c r="I3171" s="66" t="s">
        <v>16</v>
      </c>
    </row>
    <row r="3172">
      <c r="A3172" s="41">
        <v>566.0</v>
      </c>
      <c r="B3172" s="42" t="s">
        <v>686</v>
      </c>
      <c r="C3172" s="58">
        <v>45858.0</v>
      </c>
      <c r="D3172" s="68" t="s">
        <v>39</v>
      </c>
      <c r="E3172" s="27" t="s">
        <v>13</v>
      </c>
      <c r="F3172" s="69">
        <v>1.0</v>
      </c>
      <c r="G3172" s="69">
        <v>120.0</v>
      </c>
      <c r="H3172" s="70">
        <v>120.0</v>
      </c>
      <c r="I3172" s="71" t="s">
        <v>16</v>
      </c>
    </row>
    <row r="3173">
      <c r="A3173" s="45">
        <v>567.0</v>
      </c>
      <c r="B3173" s="46" t="s">
        <v>687</v>
      </c>
      <c r="C3173" s="55">
        <v>45858.0</v>
      </c>
      <c r="D3173" s="63" t="s">
        <v>22</v>
      </c>
      <c r="E3173" s="25" t="s">
        <v>10</v>
      </c>
      <c r="F3173" s="64">
        <v>0.5</v>
      </c>
      <c r="G3173" s="64">
        <v>120.0</v>
      </c>
      <c r="H3173" s="65">
        <v>60.0</v>
      </c>
      <c r="I3173" s="66" t="s">
        <v>16</v>
      </c>
    </row>
    <row r="3174">
      <c r="A3174" s="41">
        <v>567.0</v>
      </c>
      <c r="B3174" s="42" t="s">
        <v>687</v>
      </c>
      <c r="C3174" s="58">
        <v>45858.0</v>
      </c>
      <c r="D3174" s="68" t="s">
        <v>22</v>
      </c>
      <c r="E3174" s="27" t="s">
        <v>12</v>
      </c>
      <c r="F3174" s="69">
        <v>0.5</v>
      </c>
      <c r="G3174" s="69">
        <v>120.0</v>
      </c>
      <c r="H3174" s="70">
        <v>60.0</v>
      </c>
      <c r="I3174" s="71" t="s">
        <v>16</v>
      </c>
    </row>
    <row r="3175">
      <c r="A3175" s="45">
        <v>567.0</v>
      </c>
      <c r="B3175" s="46" t="s">
        <v>687</v>
      </c>
      <c r="C3175" s="55">
        <v>45858.0</v>
      </c>
      <c r="D3175" s="63" t="s">
        <v>22</v>
      </c>
      <c r="E3175" s="25" t="s">
        <v>13</v>
      </c>
      <c r="F3175" s="64">
        <v>0.5</v>
      </c>
      <c r="G3175" s="64">
        <v>120.0</v>
      </c>
      <c r="H3175" s="65">
        <v>60.0</v>
      </c>
      <c r="I3175" s="66" t="s">
        <v>16</v>
      </c>
    </row>
    <row r="3176">
      <c r="A3176" s="41">
        <v>568.0</v>
      </c>
      <c r="B3176" s="42" t="s">
        <v>688</v>
      </c>
      <c r="C3176" s="58">
        <v>45858.0</v>
      </c>
      <c r="D3176" s="68" t="s">
        <v>407</v>
      </c>
      <c r="E3176" s="27" t="s">
        <v>10</v>
      </c>
      <c r="F3176" s="69">
        <v>1.0</v>
      </c>
      <c r="G3176" s="69">
        <v>120.0</v>
      </c>
      <c r="H3176" s="70">
        <v>120.0</v>
      </c>
      <c r="I3176" s="71" t="s">
        <v>30</v>
      </c>
    </row>
    <row r="3177">
      <c r="A3177" s="45">
        <v>568.0</v>
      </c>
      <c r="B3177" s="46" t="s">
        <v>688</v>
      </c>
      <c r="C3177" s="55">
        <v>45858.0</v>
      </c>
      <c r="D3177" s="63" t="s">
        <v>407</v>
      </c>
      <c r="E3177" s="25" t="s">
        <v>12</v>
      </c>
      <c r="F3177" s="64">
        <v>1.0</v>
      </c>
      <c r="G3177" s="64">
        <v>120.0</v>
      </c>
      <c r="H3177" s="65">
        <v>120.0</v>
      </c>
      <c r="I3177" s="66" t="s">
        <v>30</v>
      </c>
    </row>
    <row r="3178">
      <c r="A3178" s="41">
        <v>569.0</v>
      </c>
      <c r="B3178" s="42" t="s">
        <v>689</v>
      </c>
      <c r="C3178" s="58">
        <v>45858.0</v>
      </c>
      <c r="D3178" s="68" t="s">
        <v>31</v>
      </c>
      <c r="E3178" s="27" t="s">
        <v>19</v>
      </c>
      <c r="F3178" s="69">
        <v>4.0</v>
      </c>
      <c r="G3178" s="69">
        <v>120.0</v>
      </c>
      <c r="H3178" s="70">
        <v>480.0</v>
      </c>
      <c r="I3178" s="71" t="s">
        <v>11</v>
      </c>
    </row>
    <row r="3179">
      <c r="A3179" s="45">
        <v>570.0</v>
      </c>
      <c r="B3179" s="46" t="s">
        <v>690</v>
      </c>
      <c r="C3179" s="55">
        <v>45860.0</v>
      </c>
      <c r="D3179" s="63" t="s">
        <v>41</v>
      </c>
      <c r="E3179" s="25" t="s">
        <v>10</v>
      </c>
      <c r="F3179" s="64">
        <v>1.0</v>
      </c>
      <c r="G3179" s="64">
        <v>120.0</v>
      </c>
      <c r="H3179" s="65">
        <v>120.0</v>
      </c>
      <c r="I3179" s="66" t="s">
        <v>30</v>
      </c>
    </row>
    <row r="3180">
      <c r="A3180" s="41">
        <v>571.0</v>
      </c>
      <c r="B3180" s="42" t="s">
        <v>691</v>
      </c>
      <c r="C3180" s="58">
        <v>45860.0</v>
      </c>
      <c r="D3180" s="68" t="s">
        <v>24</v>
      </c>
      <c r="E3180" s="27" t="s">
        <v>13</v>
      </c>
      <c r="F3180" s="69">
        <v>1.0</v>
      </c>
      <c r="G3180" s="69">
        <v>120.0</v>
      </c>
      <c r="H3180" s="70">
        <v>120.0</v>
      </c>
      <c r="I3180" s="71" t="s">
        <v>30</v>
      </c>
    </row>
    <row r="3181">
      <c r="A3181" s="45">
        <v>571.0</v>
      </c>
      <c r="B3181" s="46" t="s">
        <v>691</v>
      </c>
      <c r="C3181" s="55">
        <v>45860.0</v>
      </c>
      <c r="D3181" s="63" t="s">
        <v>24</v>
      </c>
      <c r="E3181" s="25" t="s">
        <v>63</v>
      </c>
      <c r="F3181" s="64">
        <v>0.3</v>
      </c>
      <c r="G3181" s="64">
        <v>300.0</v>
      </c>
      <c r="H3181" s="65">
        <v>90.0</v>
      </c>
      <c r="I3181" s="66" t="s">
        <v>30</v>
      </c>
    </row>
    <row r="3182">
      <c r="A3182" s="41">
        <v>572.0</v>
      </c>
      <c r="B3182" s="42" t="s">
        <v>692</v>
      </c>
      <c r="C3182" s="58">
        <v>45860.0</v>
      </c>
      <c r="D3182" s="68" t="s">
        <v>9</v>
      </c>
      <c r="E3182" s="27" t="s">
        <v>13</v>
      </c>
      <c r="F3182" s="69">
        <v>2.0</v>
      </c>
      <c r="G3182" s="69">
        <v>120.0</v>
      </c>
      <c r="H3182" s="70">
        <v>240.0</v>
      </c>
      <c r="I3182" s="71" t="s">
        <v>11</v>
      </c>
    </row>
    <row r="3183">
      <c r="A3183" s="45">
        <v>573.0</v>
      </c>
      <c r="B3183" s="46" t="s">
        <v>693</v>
      </c>
      <c r="C3183" s="55">
        <v>45860.0</v>
      </c>
      <c r="D3183" s="63" t="s">
        <v>21</v>
      </c>
      <c r="E3183" s="25" t="s">
        <v>32</v>
      </c>
      <c r="F3183" s="64">
        <v>1.0</v>
      </c>
      <c r="G3183" s="64">
        <v>140.0</v>
      </c>
      <c r="H3183" s="65">
        <v>140.0</v>
      </c>
      <c r="I3183" s="66" t="s">
        <v>11</v>
      </c>
    </row>
    <row r="3184">
      <c r="A3184" s="41">
        <v>574.0</v>
      </c>
      <c r="B3184" s="42" t="s">
        <v>694</v>
      </c>
      <c r="C3184" s="58">
        <v>45860.0</v>
      </c>
      <c r="D3184" s="68" t="s">
        <v>23</v>
      </c>
      <c r="E3184" s="27" t="s">
        <v>12</v>
      </c>
      <c r="F3184" s="69">
        <v>1.0</v>
      </c>
      <c r="G3184" s="69">
        <v>120.0</v>
      </c>
      <c r="H3184" s="70">
        <v>120.0</v>
      </c>
      <c r="I3184" s="71" t="s">
        <v>16</v>
      </c>
    </row>
    <row r="3185">
      <c r="A3185" s="45">
        <v>574.0</v>
      </c>
      <c r="B3185" s="46" t="s">
        <v>694</v>
      </c>
      <c r="C3185" s="55">
        <v>45860.0</v>
      </c>
      <c r="D3185" s="63" t="s">
        <v>23</v>
      </c>
      <c r="E3185" s="25" t="s">
        <v>19</v>
      </c>
      <c r="F3185" s="64">
        <v>1.0</v>
      </c>
      <c r="G3185" s="64">
        <v>120.0</v>
      </c>
      <c r="H3185" s="65">
        <v>120.0</v>
      </c>
      <c r="I3185" s="66" t="s">
        <v>16</v>
      </c>
    </row>
    <row r="3186">
      <c r="A3186" s="41">
        <v>575.0</v>
      </c>
      <c r="B3186" s="42" t="s">
        <v>695</v>
      </c>
      <c r="C3186" s="58">
        <v>45860.0</v>
      </c>
      <c r="D3186" s="68" t="s">
        <v>25</v>
      </c>
      <c r="E3186" s="27" t="s">
        <v>12</v>
      </c>
      <c r="F3186" s="69">
        <v>0.5</v>
      </c>
      <c r="G3186" s="69">
        <v>120.0</v>
      </c>
      <c r="H3186" s="70">
        <v>60.0</v>
      </c>
      <c r="I3186" s="71" t="s">
        <v>30</v>
      </c>
    </row>
    <row r="3187">
      <c r="A3187" s="45">
        <v>575.0</v>
      </c>
      <c r="B3187" s="46" t="s">
        <v>695</v>
      </c>
      <c r="C3187" s="55">
        <v>45860.0</v>
      </c>
      <c r="D3187" s="63" t="s">
        <v>25</v>
      </c>
      <c r="E3187" s="25" t="s">
        <v>13</v>
      </c>
      <c r="F3187" s="64">
        <v>1.0</v>
      </c>
      <c r="G3187" s="64">
        <v>120.0</v>
      </c>
      <c r="H3187" s="65">
        <v>120.0</v>
      </c>
      <c r="I3187" s="66" t="s">
        <v>30</v>
      </c>
    </row>
    <row r="3188">
      <c r="A3188" s="41">
        <v>576.0</v>
      </c>
      <c r="B3188" s="42" t="s">
        <v>696</v>
      </c>
      <c r="C3188" s="58">
        <v>45860.0</v>
      </c>
      <c r="D3188" s="68" t="s">
        <v>52</v>
      </c>
      <c r="E3188" s="27" t="s">
        <v>10</v>
      </c>
      <c r="F3188" s="69">
        <v>2.0</v>
      </c>
      <c r="G3188" s="69">
        <v>120.0</v>
      </c>
      <c r="H3188" s="70">
        <v>240.0</v>
      </c>
      <c r="I3188" s="71" t="s">
        <v>11</v>
      </c>
    </row>
    <row r="3189">
      <c r="A3189" s="45">
        <v>576.0</v>
      </c>
      <c r="B3189" s="46" t="s">
        <v>696</v>
      </c>
      <c r="C3189" s="55">
        <v>45860.0</v>
      </c>
      <c r="D3189" s="63" t="s">
        <v>52</v>
      </c>
      <c r="E3189" s="25" t="s">
        <v>12</v>
      </c>
      <c r="F3189" s="64">
        <v>2.0</v>
      </c>
      <c r="G3189" s="64">
        <v>120.0</v>
      </c>
      <c r="H3189" s="65">
        <v>240.0</v>
      </c>
      <c r="I3189" s="66" t="s">
        <v>11</v>
      </c>
    </row>
    <row r="3190">
      <c r="A3190" s="41">
        <v>576.0</v>
      </c>
      <c r="B3190" s="42" t="s">
        <v>696</v>
      </c>
      <c r="C3190" s="58">
        <v>45860.0</v>
      </c>
      <c r="D3190" s="68" t="s">
        <v>52</v>
      </c>
      <c r="E3190" s="27" t="s">
        <v>32</v>
      </c>
      <c r="F3190" s="69">
        <v>2.0</v>
      </c>
      <c r="G3190" s="69">
        <v>140.0</v>
      </c>
      <c r="H3190" s="70">
        <v>280.0</v>
      </c>
      <c r="I3190" s="71" t="s">
        <v>11</v>
      </c>
    </row>
    <row r="3191">
      <c r="A3191" s="45">
        <v>576.0</v>
      </c>
      <c r="B3191" s="46" t="s">
        <v>696</v>
      </c>
      <c r="C3191" s="55">
        <v>45860.0</v>
      </c>
      <c r="D3191" s="63" t="s">
        <v>52</v>
      </c>
      <c r="E3191" s="25" t="s">
        <v>13</v>
      </c>
      <c r="F3191" s="64">
        <v>2.0</v>
      </c>
      <c r="G3191" s="64">
        <v>120.0</v>
      </c>
      <c r="H3191" s="65">
        <v>240.0</v>
      </c>
      <c r="I3191" s="66" t="s">
        <v>11</v>
      </c>
    </row>
    <row r="3192">
      <c r="A3192" s="41">
        <v>576.0</v>
      </c>
      <c r="B3192" s="42" t="s">
        <v>696</v>
      </c>
      <c r="C3192" s="58">
        <v>45860.0</v>
      </c>
      <c r="D3192" s="68" t="s">
        <v>52</v>
      </c>
      <c r="E3192" s="27" t="s">
        <v>38</v>
      </c>
      <c r="F3192" s="69">
        <v>2.0</v>
      </c>
      <c r="G3192" s="69">
        <v>120.0</v>
      </c>
      <c r="H3192" s="70">
        <v>240.0</v>
      </c>
      <c r="I3192" s="71" t="s">
        <v>11</v>
      </c>
    </row>
    <row r="3193">
      <c r="A3193" s="45">
        <v>577.0</v>
      </c>
      <c r="B3193" s="46" t="s">
        <v>696</v>
      </c>
      <c r="C3193" s="55">
        <v>45860.0</v>
      </c>
      <c r="D3193" s="63" t="s">
        <v>47</v>
      </c>
      <c r="E3193" s="25" t="s">
        <v>13</v>
      </c>
      <c r="F3193" s="64">
        <v>2.0</v>
      </c>
      <c r="G3193" s="64">
        <v>120.0</v>
      </c>
      <c r="H3193" s="65">
        <v>240.0</v>
      </c>
      <c r="I3193" s="66" t="s">
        <v>11</v>
      </c>
    </row>
    <row r="3194">
      <c r="A3194" s="41">
        <v>578.0</v>
      </c>
      <c r="B3194" s="42" t="s">
        <v>697</v>
      </c>
      <c r="C3194" s="58">
        <v>45860.0</v>
      </c>
      <c r="D3194" s="68" t="s">
        <v>68</v>
      </c>
      <c r="E3194" s="27" t="s">
        <v>32</v>
      </c>
      <c r="F3194" s="69">
        <v>1.0</v>
      </c>
      <c r="G3194" s="69">
        <v>140.0</v>
      </c>
      <c r="H3194" s="70">
        <v>140.0</v>
      </c>
      <c r="I3194" s="71" t="s">
        <v>16</v>
      </c>
    </row>
    <row r="3195">
      <c r="A3195" s="45">
        <v>578.0</v>
      </c>
      <c r="B3195" s="46" t="s">
        <v>697</v>
      </c>
      <c r="C3195" s="55">
        <v>45860.0</v>
      </c>
      <c r="D3195" s="63" t="s">
        <v>68</v>
      </c>
      <c r="E3195" s="25" t="s">
        <v>13</v>
      </c>
      <c r="F3195" s="64">
        <v>2.0</v>
      </c>
      <c r="G3195" s="64">
        <v>120.0</v>
      </c>
      <c r="H3195" s="65">
        <v>240.0</v>
      </c>
      <c r="I3195" s="66" t="s">
        <v>16</v>
      </c>
    </row>
    <row r="3196">
      <c r="A3196" s="41">
        <v>579.0</v>
      </c>
      <c r="B3196" s="42" t="s">
        <v>698</v>
      </c>
      <c r="C3196" s="58">
        <v>45860.0</v>
      </c>
      <c r="D3196" s="68" t="s">
        <v>45</v>
      </c>
      <c r="E3196" s="27" t="s">
        <v>32</v>
      </c>
      <c r="F3196" s="69">
        <v>1.0</v>
      </c>
      <c r="G3196" s="69">
        <v>140.0</v>
      </c>
      <c r="H3196" s="70">
        <v>140.0</v>
      </c>
      <c r="I3196" s="71" t="s">
        <v>11</v>
      </c>
    </row>
    <row r="3197">
      <c r="A3197" s="45">
        <v>579.0</v>
      </c>
      <c r="B3197" s="46" t="s">
        <v>698</v>
      </c>
      <c r="C3197" s="55">
        <v>45860.0</v>
      </c>
      <c r="D3197" s="63" t="s">
        <v>45</v>
      </c>
      <c r="E3197" s="25" t="s">
        <v>420</v>
      </c>
      <c r="F3197" s="64">
        <v>1.0</v>
      </c>
      <c r="G3197" s="64">
        <v>140.0</v>
      </c>
      <c r="H3197" s="65">
        <v>140.0</v>
      </c>
      <c r="I3197" s="66" t="s">
        <v>11</v>
      </c>
    </row>
    <row r="3198">
      <c r="A3198" s="41">
        <v>580.0</v>
      </c>
      <c r="B3198" s="42" t="s">
        <v>699</v>
      </c>
      <c r="C3198" s="58">
        <v>45860.0</v>
      </c>
      <c r="D3198" s="68" t="s">
        <v>49</v>
      </c>
      <c r="E3198" s="27" t="s">
        <v>32</v>
      </c>
      <c r="F3198" s="69">
        <v>1.0</v>
      </c>
      <c r="G3198" s="69">
        <v>140.0</v>
      </c>
      <c r="H3198" s="70">
        <v>140.0</v>
      </c>
      <c r="I3198" s="71" t="s">
        <v>11</v>
      </c>
    </row>
    <row r="3199">
      <c r="A3199" s="45">
        <v>580.0</v>
      </c>
      <c r="B3199" s="46" t="s">
        <v>699</v>
      </c>
      <c r="C3199" s="55">
        <v>45860.0</v>
      </c>
      <c r="D3199" s="63" t="s">
        <v>49</v>
      </c>
      <c r="E3199" s="25" t="s">
        <v>13</v>
      </c>
      <c r="F3199" s="64">
        <v>1.0</v>
      </c>
      <c r="G3199" s="64">
        <v>120.0</v>
      </c>
      <c r="H3199" s="65">
        <v>120.0</v>
      </c>
      <c r="I3199" s="66" t="s">
        <v>11</v>
      </c>
    </row>
    <row r="3200">
      <c r="A3200" s="41">
        <v>580.0</v>
      </c>
      <c r="B3200" s="42" t="s">
        <v>699</v>
      </c>
      <c r="C3200" s="58">
        <v>45860.0</v>
      </c>
      <c r="D3200" s="68" t="s">
        <v>49</v>
      </c>
      <c r="E3200" s="27" t="s">
        <v>420</v>
      </c>
      <c r="F3200" s="69">
        <v>1.0</v>
      </c>
      <c r="G3200" s="69">
        <v>140.0</v>
      </c>
      <c r="H3200" s="70">
        <v>140.0</v>
      </c>
      <c r="I3200" s="71" t="s">
        <v>11</v>
      </c>
    </row>
    <row r="3201">
      <c r="A3201" s="45">
        <v>580.0</v>
      </c>
      <c r="B3201" s="46" t="s">
        <v>699</v>
      </c>
      <c r="C3201" s="55">
        <v>45860.0</v>
      </c>
      <c r="D3201" s="63" t="s">
        <v>49</v>
      </c>
      <c r="E3201" s="25" t="s">
        <v>586</v>
      </c>
      <c r="F3201" s="64">
        <v>1.0</v>
      </c>
      <c r="G3201" s="64">
        <v>230.0</v>
      </c>
      <c r="H3201" s="65">
        <v>230.0</v>
      </c>
      <c r="I3201" s="66" t="s">
        <v>11</v>
      </c>
    </row>
    <row r="3202">
      <c r="A3202" s="41">
        <v>581.0</v>
      </c>
      <c r="B3202" s="42" t="s">
        <v>700</v>
      </c>
      <c r="C3202" s="58">
        <v>45861.0</v>
      </c>
      <c r="D3202" s="68" t="s">
        <v>15</v>
      </c>
      <c r="E3202" s="27" t="s">
        <v>12</v>
      </c>
      <c r="F3202" s="69">
        <v>2.0</v>
      </c>
      <c r="G3202" s="69">
        <v>120.0</v>
      </c>
      <c r="H3202" s="70">
        <v>240.0</v>
      </c>
      <c r="I3202" s="71" t="s">
        <v>16</v>
      </c>
    </row>
    <row r="3203">
      <c r="A3203" s="45">
        <v>581.0</v>
      </c>
      <c r="B3203" s="46" t="s">
        <v>700</v>
      </c>
      <c r="C3203" s="55">
        <v>45861.0</v>
      </c>
      <c r="D3203" s="63" t="s">
        <v>15</v>
      </c>
      <c r="E3203" s="25" t="s">
        <v>32</v>
      </c>
      <c r="F3203" s="64">
        <v>1.0</v>
      </c>
      <c r="G3203" s="64">
        <v>140.0</v>
      </c>
      <c r="H3203" s="65">
        <v>140.0</v>
      </c>
      <c r="I3203" s="66" t="s">
        <v>16</v>
      </c>
    </row>
    <row r="3204">
      <c r="A3204" s="41">
        <v>581.0</v>
      </c>
      <c r="B3204" s="42" t="s">
        <v>700</v>
      </c>
      <c r="C3204" s="58">
        <v>45861.0</v>
      </c>
      <c r="D3204" s="68" t="s">
        <v>15</v>
      </c>
      <c r="E3204" s="27" t="s">
        <v>13</v>
      </c>
      <c r="F3204" s="69">
        <v>2.0</v>
      </c>
      <c r="G3204" s="69">
        <v>120.0</v>
      </c>
      <c r="H3204" s="70">
        <v>240.0</v>
      </c>
      <c r="I3204" s="71" t="s">
        <v>16</v>
      </c>
    </row>
    <row r="3205">
      <c r="A3205" s="45">
        <v>582.0</v>
      </c>
      <c r="B3205" s="46" t="s">
        <v>701</v>
      </c>
      <c r="C3205" s="55">
        <v>45861.0</v>
      </c>
      <c r="D3205" s="63" t="s">
        <v>23</v>
      </c>
      <c r="E3205" s="25" t="s">
        <v>10</v>
      </c>
      <c r="F3205" s="64">
        <v>1.0</v>
      </c>
      <c r="G3205" s="64">
        <v>120.0</v>
      </c>
      <c r="H3205" s="65">
        <v>120.0</v>
      </c>
      <c r="I3205" s="66" t="s">
        <v>16</v>
      </c>
    </row>
    <row r="3206">
      <c r="A3206" s="41">
        <v>582.0</v>
      </c>
      <c r="B3206" s="42" t="s">
        <v>701</v>
      </c>
      <c r="C3206" s="58">
        <v>45861.0</v>
      </c>
      <c r="D3206" s="68" t="s">
        <v>23</v>
      </c>
      <c r="E3206" s="27" t="s">
        <v>12</v>
      </c>
      <c r="F3206" s="69">
        <v>1.0</v>
      </c>
      <c r="G3206" s="69">
        <v>120.0</v>
      </c>
      <c r="H3206" s="70">
        <v>120.0</v>
      </c>
      <c r="I3206" s="71" t="s">
        <v>16</v>
      </c>
    </row>
    <row r="3207">
      <c r="A3207" s="45">
        <v>583.0</v>
      </c>
      <c r="B3207" s="46" t="s">
        <v>702</v>
      </c>
      <c r="C3207" s="55">
        <v>45861.0</v>
      </c>
      <c r="D3207" s="63" t="s">
        <v>21</v>
      </c>
      <c r="E3207" s="25" t="s">
        <v>511</v>
      </c>
      <c r="F3207" s="64">
        <v>0.2</v>
      </c>
      <c r="G3207" s="64">
        <v>400.0</v>
      </c>
      <c r="H3207" s="65">
        <v>80.0</v>
      </c>
      <c r="I3207" s="66" t="s">
        <v>11</v>
      </c>
    </row>
    <row r="3208">
      <c r="A3208" s="41">
        <v>584.0</v>
      </c>
      <c r="B3208" s="42" t="s">
        <v>703</v>
      </c>
      <c r="C3208" s="58">
        <v>45861.0</v>
      </c>
      <c r="D3208" s="68" t="s">
        <v>9</v>
      </c>
      <c r="E3208" s="27" t="s">
        <v>10</v>
      </c>
      <c r="F3208" s="69">
        <v>2.0</v>
      </c>
      <c r="G3208" s="69">
        <v>120.0</v>
      </c>
      <c r="H3208" s="70">
        <v>240.0</v>
      </c>
      <c r="I3208" s="71" t="s">
        <v>11</v>
      </c>
    </row>
    <row r="3209">
      <c r="A3209" s="45">
        <v>584.0</v>
      </c>
      <c r="B3209" s="46" t="s">
        <v>703</v>
      </c>
      <c r="C3209" s="55">
        <v>45861.0</v>
      </c>
      <c r="D3209" s="63" t="s">
        <v>9</v>
      </c>
      <c r="E3209" s="25" t="s">
        <v>12</v>
      </c>
      <c r="F3209" s="64">
        <v>2.0</v>
      </c>
      <c r="G3209" s="64">
        <v>120.0</v>
      </c>
      <c r="H3209" s="65">
        <v>240.0</v>
      </c>
      <c r="I3209" s="66" t="s">
        <v>11</v>
      </c>
    </row>
    <row r="3210">
      <c r="A3210" s="41">
        <v>585.0</v>
      </c>
      <c r="B3210" s="42" t="s">
        <v>704</v>
      </c>
      <c r="C3210" s="58">
        <v>45861.0</v>
      </c>
      <c r="D3210" s="68" t="s">
        <v>31</v>
      </c>
      <c r="E3210" s="27" t="s">
        <v>19</v>
      </c>
      <c r="F3210" s="69">
        <v>2.0</v>
      </c>
      <c r="G3210" s="69">
        <v>120.0</v>
      </c>
      <c r="H3210" s="70">
        <v>240.0</v>
      </c>
      <c r="I3210" s="71" t="s">
        <v>11</v>
      </c>
    </row>
    <row r="3211">
      <c r="A3211" s="45">
        <v>586.0</v>
      </c>
      <c r="B3211" s="46" t="s">
        <v>705</v>
      </c>
      <c r="C3211" s="55">
        <v>45861.0</v>
      </c>
      <c r="D3211" s="63" t="s">
        <v>47</v>
      </c>
      <c r="E3211" s="25" t="s">
        <v>13</v>
      </c>
      <c r="F3211" s="64">
        <v>3.0</v>
      </c>
      <c r="G3211" s="64">
        <v>120.0</v>
      </c>
      <c r="H3211" s="65">
        <v>360.0</v>
      </c>
      <c r="I3211" s="66" t="s">
        <v>11</v>
      </c>
    </row>
    <row r="3212">
      <c r="A3212" s="41">
        <v>587.0</v>
      </c>
      <c r="B3212" s="42" t="s">
        <v>706</v>
      </c>
      <c r="C3212" s="58">
        <v>45861.0</v>
      </c>
      <c r="D3212" s="68" t="s">
        <v>45</v>
      </c>
      <c r="E3212" s="27" t="s">
        <v>13</v>
      </c>
      <c r="F3212" s="69">
        <v>1.0</v>
      </c>
      <c r="G3212" s="69">
        <v>120.0</v>
      </c>
      <c r="H3212" s="70">
        <v>120.0</v>
      </c>
      <c r="I3212" s="71" t="s">
        <v>11</v>
      </c>
    </row>
    <row r="3213">
      <c r="A3213" s="45">
        <v>588.0</v>
      </c>
      <c r="B3213" s="46" t="s">
        <v>706</v>
      </c>
      <c r="C3213" s="55">
        <v>45861.0</v>
      </c>
      <c r="D3213" s="63" t="s">
        <v>55</v>
      </c>
      <c r="E3213" s="25" t="s">
        <v>63</v>
      </c>
      <c r="F3213" s="64">
        <v>1.0</v>
      </c>
      <c r="G3213" s="64">
        <v>300.0</v>
      </c>
      <c r="H3213" s="65">
        <v>300.0</v>
      </c>
      <c r="I3213" s="66" t="s">
        <v>30</v>
      </c>
    </row>
    <row r="3214">
      <c r="A3214" s="41">
        <v>589.0</v>
      </c>
      <c r="B3214" s="42" t="s">
        <v>707</v>
      </c>
      <c r="C3214" s="58">
        <v>45861.0</v>
      </c>
      <c r="D3214" s="68" t="s">
        <v>39</v>
      </c>
      <c r="E3214" s="27" t="s">
        <v>10</v>
      </c>
      <c r="F3214" s="69">
        <v>1.0</v>
      </c>
      <c r="G3214" s="69">
        <v>120.0</v>
      </c>
      <c r="H3214" s="70">
        <v>120.0</v>
      </c>
      <c r="I3214" s="71" t="s">
        <v>16</v>
      </c>
    </row>
    <row r="3215">
      <c r="A3215" s="45">
        <v>589.0</v>
      </c>
      <c r="B3215" s="46" t="s">
        <v>707</v>
      </c>
      <c r="C3215" s="55">
        <v>45861.0</v>
      </c>
      <c r="D3215" s="63" t="s">
        <v>39</v>
      </c>
      <c r="E3215" s="25" t="s">
        <v>12</v>
      </c>
      <c r="F3215" s="64">
        <v>2.0</v>
      </c>
      <c r="G3215" s="64">
        <v>120.0</v>
      </c>
      <c r="H3215" s="65">
        <v>240.0</v>
      </c>
      <c r="I3215" s="66" t="s">
        <v>16</v>
      </c>
    </row>
    <row r="3216">
      <c r="A3216" s="41">
        <v>589.0</v>
      </c>
      <c r="B3216" s="42" t="s">
        <v>707</v>
      </c>
      <c r="C3216" s="58">
        <v>45861.0</v>
      </c>
      <c r="D3216" s="68" t="s">
        <v>39</v>
      </c>
      <c r="E3216" s="27" t="s">
        <v>32</v>
      </c>
      <c r="F3216" s="69">
        <v>2.0</v>
      </c>
      <c r="G3216" s="69">
        <v>140.0</v>
      </c>
      <c r="H3216" s="70">
        <v>280.0</v>
      </c>
      <c r="I3216" s="71" t="s">
        <v>16</v>
      </c>
    </row>
    <row r="3217">
      <c r="A3217" s="45">
        <v>589.0</v>
      </c>
      <c r="B3217" s="46" t="s">
        <v>707</v>
      </c>
      <c r="C3217" s="55">
        <v>45861.0</v>
      </c>
      <c r="D3217" s="63" t="s">
        <v>39</v>
      </c>
      <c r="E3217" s="25" t="s">
        <v>13</v>
      </c>
      <c r="F3217" s="64">
        <v>2.0</v>
      </c>
      <c r="G3217" s="64">
        <v>120.0</v>
      </c>
      <c r="H3217" s="65">
        <v>240.0</v>
      </c>
      <c r="I3217" s="66" t="s">
        <v>16</v>
      </c>
    </row>
    <row r="3218">
      <c r="A3218" s="41">
        <v>590.0</v>
      </c>
      <c r="B3218" s="42" t="s">
        <v>708</v>
      </c>
      <c r="C3218" s="58">
        <v>45861.0</v>
      </c>
      <c r="D3218" s="68" t="s">
        <v>26</v>
      </c>
      <c r="E3218" s="27" t="s">
        <v>10</v>
      </c>
      <c r="F3218" s="69">
        <v>1.0</v>
      </c>
      <c r="G3218" s="69">
        <v>120.0</v>
      </c>
      <c r="H3218" s="70">
        <v>120.0</v>
      </c>
      <c r="I3218" s="71" t="s">
        <v>16</v>
      </c>
    </row>
    <row r="3219">
      <c r="A3219" s="45">
        <v>590.0</v>
      </c>
      <c r="B3219" s="46" t="s">
        <v>708</v>
      </c>
      <c r="C3219" s="55">
        <v>45861.0</v>
      </c>
      <c r="D3219" s="63" t="s">
        <v>26</v>
      </c>
      <c r="E3219" s="25" t="s">
        <v>12</v>
      </c>
      <c r="F3219" s="64">
        <v>1.0</v>
      </c>
      <c r="G3219" s="64">
        <v>120.0</v>
      </c>
      <c r="H3219" s="65">
        <v>120.0</v>
      </c>
      <c r="I3219" s="66" t="s">
        <v>16</v>
      </c>
    </row>
    <row r="3220">
      <c r="A3220" s="41">
        <v>590.0</v>
      </c>
      <c r="B3220" s="42" t="s">
        <v>708</v>
      </c>
      <c r="C3220" s="58">
        <v>45861.0</v>
      </c>
      <c r="D3220" s="68" t="s">
        <v>26</v>
      </c>
      <c r="E3220" s="27" t="s">
        <v>32</v>
      </c>
      <c r="F3220" s="69">
        <v>1.0</v>
      </c>
      <c r="G3220" s="69">
        <v>140.0</v>
      </c>
      <c r="H3220" s="70">
        <v>140.0</v>
      </c>
      <c r="I3220" s="71" t="s">
        <v>16</v>
      </c>
    </row>
    <row r="3221">
      <c r="A3221" s="45">
        <v>590.0</v>
      </c>
      <c r="B3221" s="46" t="s">
        <v>708</v>
      </c>
      <c r="C3221" s="55">
        <v>45861.0</v>
      </c>
      <c r="D3221" s="63" t="s">
        <v>26</v>
      </c>
      <c r="E3221" s="25" t="s">
        <v>586</v>
      </c>
      <c r="F3221" s="64">
        <v>0.5</v>
      </c>
      <c r="G3221" s="64">
        <v>230.0</v>
      </c>
      <c r="H3221" s="65">
        <v>115.0</v>
      </c>
      <c r="I3221" s="66" t="s">
        <v>16</v>
      </c>
    </row>
    <row r="3222">
      <c r="A3222" s="41">
        <v>591.0</v>
      </c>
      <c r="B3222" s="42" t="s">
        <v>709</v>
      </c>
      <c r="C3222" s="58">
        <v>45863.0</v>
      </c>
      <c r="D3222" s="68" t="s">
        <v>448</v>
      </c>
      <c r="E3222" s="27" t="s">
        <v>10</v>
      </c>
      <c r="F3222" s="69">
        <v>1.0</v>
      </c>
      <c r="G3222" s="69">
        <v>120.0</v>
      </c>
      <c r="H3222" s="70">
        <v>120.0</v>
      </c>
      <c r="I3222" s="71" t="s">
        <v>30</v>
      </c>
    </row>
    <row r="3223">
      <c r="A3223" s="45">
        <v>591.0</v>
      </c>
      <c r="B3223" s="46" t="s">
        <v>709</v>
      </c>
      <c r="C3223" s="55">
        <v>45863.0</v>
      </c>
      <c r="D3223" s="63" t="s">
        <v>448</v>
      </c>
      <c r="E3223" s="25" t="s">
        <v>12</v>
      </c>
      <c r="F3223" s="64">
        <v>1.0</v>
      </c>
      <c r="G3223" s="64">
        <v>120.0</v>
      </c>
      <c r="H3223" s="65">
        <v>120.0</v>
      </c>
      <c r="I3223" s="66" t="s">
        <v>30</v>
      </c>
    </row>
    <row r="3224">
      <c r="A3224" s="41">
        <v>592.0</v>
      </c>
      <c r="B3224" s="42" t="s">
        <v>710</v>
      </c>
      <c r="C3224" s="58">
        <v>45863.0</v>
      </c>
      <c r="D3224" s="68" t="s">
        <v>407</v>
      </c>
      <c r="E3224" s="27" t="s">
        <v>10</v>
      </c>
      <c r="F3224" s="69">
        <v>1.0</v>
      </c>
      <c r="G3224" s="69">
        <v>120.0</v>
      </c>
      <c r="H3224" s="70">
        <v>120.0</v>
      </c>
      <c r="I3224" s="71" t="s">
        <v>30</v>
      </c>
    </row>
    <row r="3225">
      <c r="A3225" s="45">
        <v>592.0</v>
      </c>
      <c r="B3225" s="46" t="s">
        <v>710</v>
      </c>
      <c r="C3225" s="55">
        <v>45863.0</v>
      </c>
      <c r="D3225" s="63" t="s">
        <v>407</v>
      </c>
      <c r="E3225" s="25" t="s">
        <v>12</v>
      </c>
      <c r="F3225" s="64">
        <v>1.0</v>
      </c>
      <c r="G3225" s="64">
        <v>120.0</v>
      </c>
      <c r="H3225" s="65">
        <v>120.0</v>
      </c>
      <c r="I3225" s="66" t="s">
        <v>30</v>
      </c>
    </row>
    <row r="3226">
      <c r="A3226" s="41">
        <v>593.0</v>
      </c>
      <c r="B3226" s="42" t="s">
        <v>711</v>
      </c>
      <c r="C3226" s="58">
        <v>45863.0</v>
      </c>
      <c r="D3226" s="68" t="s">
        <v>43</v>
      </c>
      <c r="E3226" s="27" t="s">
        <v>10</v>
      </c>
      <c r="F3226" s="69">
        <v>1.0</v>
      </c>
      <c r="G3226" s="69">
        <v>120.0</v>
      </c>
      <c r="H3226" s="70">
        <v>120.0</v>
      </c>
      <c r="I3226" s="71" t="s">
        <v>30</v>
      </c>
    </row>
    <row r="3227">
      <c r="A3227" s="45">
        <v>593.0</v>
      </c>
      <c r="B3227" s="46" t="s">
        <v>711</v>
      </c>
      <c r="C3227" s="55">
        <v>45863.0</v>
      </c>
      <c r="D3227" s="63" t="s">
        <v>43</v>
      </c>
      <c r="E3227" s="25" t="s">
        <v>12</v>
      </c>
      <c r="F3227" s="64">
        <v>1.0</v>
      </c>
      <c r="G3227" s="64">
        <v>120.0</v>
      </c>
      <c r="H3227" s="65">
        <v>120.0</v>
      </c>
      <c r="I3227" s="66" t="s">
        <v>30</v>
      </c>
    </row>
    <row r="3228">
      <c r="A3228" s="41">
        <v>594.0</v>
      </c>
      <c r="B3228" s="42" t="s">
        <v>712</v>
      </c>
      <c r="C3228" s="58">
        <v>45863.0</v>
      </c>
      <c r="D3228" s="68" t="s">
        <v>57</v>
      </c>
      <c r="E3228" s="27" t="s">
        <v>19</v>
      </c>
      <c r="F3228" s="69">
        <v>5.0</v>
      </c>
      <c r="G3228" s="69">
        <v>120.0</v>
      </c>
      <c r="H3228" s="70">
        <v>600.0</v>
      </c>
      <c r="I3228" s="71" t="s">
        <v>16</v>
      </c>
    </row>
    <row r="3229">
      <c r="A3229" s="45">
        <v>595.0</v>
      </c>
      <c r="B3229" s="46" t="s">
        <v>713</v>
      </c>
      <c r="C3229" s="55">
        <v>45863.0</v>
      </c>
      <c r="D3229" s="63" t="s">
        <v>55</v>
      </c>
      <c r="E3229" s="25" t="s">
        <v>10</v>
      </c>
      <c r="F3229" s="64">
        <v>0.5</v>
      </c>
      <c r="G3229" s="64">
        <v>120.0</v>
      </c>
      <c r="H3229" s="65">
        <v>60.0</v>
      </c>
      <c r="I3229" s="66" t="s">
        <v>30</v>
      </c>
    </row>
    <row r="3230">
      <c r="A3230" s="41">
        <v>595.0</v>
      </c>
      <c r="B3230" s="42" t="s">
        <v>713</v>
      </c>
      <c r="C3230" s="58">
        <v>45863.0</v>
      </c>
      <c r="D3230" s="68" t="s">
        <v>55</v>
      </c>
      <c r="E3230" s="27" t="s">
        <v>12</v>
      </c>
      <c r="F3230" s="69">
        <v>0.5</v>
      </c>
      <c r="G3230" s="69">
        <v>120.0</v>
      </c>
      <c r="H3230" s="70">
        <v>60.0</v>
      </c>
      <c r="I3230" s="71" t="s">
        <v>30</v>
      </c>
    </row>
    <row r="3231">
      <c r="A3231" s="45">
        <v>595.0</v>
      </c>
      <c r="B3231" s="46" t="s">
        <v>713</v>
      </c>
      <c r="C3231" s="55">
        <v>45863.0</v>
      </c>
      <c r="D3231" s="63" t="s">
        <v>55</v>
      </c>
      <c r="E3231" s="25" t="s">
        <v>19</v>
      </c>
      <c r="F3231" s="64">
        <v>0.5</v>
      </c>
      <c r="G3231" s="64">
        <v>120.0</v>
      </c>
      <c r="H3231" s="65">
        <v>60.0</v>
      </c>
      <c r="I3231" s="66" t="s">
        <v>30</v>
      </c>
    </row>
    <row r="3232">
      <c r="A3232" s="41">
        <v>595.0</v>
      </c>
      <c r="B3232" s="42" t="s">
        <v>713</v>
      </c>
      <c r="C3232" s="58">
        <v>45863.0</v>
      </c>
      <c r="D3232" s="68" t="s">
        <v>55</v>
      </c>
      <c r="E3232" s="27" t="s">
        <v>511</v>
      </c>
      <c r="F3232" s="69">
        <v>0.3</v>
      </c>
      <c r="G3232" s="69">
        <v>400.0</v>
      </c>
      <c r="H3232" s="70">
        <v>120.0</v>
      </c>
      <c r="I3232" s="71" t="s">
        <v>30</v>
      </c>
    </row>
    <row r="3233">
      <c r="A3233" s="45">
        <v>596.0</v>
      </c>
      <c r="B3233" s="46" t="s">
        <v>714</v>
      </c>
      <c r="C3233" s="55">
        <v>45863.0</v>
      </c>
      <c r="D3233" s="63" t="s">
        <v>45</v>
      </c>
      <c r="E3233" s="25" t="s">
        <v>420</v>
      </c>
      <c r="F3233" s="64">
        <v>1.0</v>
      </c>
      <c r="G3233" s="64">
        <v>140.0</v>
      </c>
      <c r="H3233" s="65">
        <v>140.0</v>
      </c>
      <c r="I3233" s="66" t="s">
        <v>11</v>
      </c>
    </row>
    <row r="3234">
      <c r="A3234" s="41">
        <v>597.0</v>
      </c>
      <c r="B3234" s="42" t="s">
        <v>715</v>
      </c>
      <c r="C3234" s="58">
        <v>45863.0</v>
      </c>
      <c r="D3234" s="68" t="s">
        <v>47</v>
      </c>
      <c r="E3234" s="27" t="s">
        <v>32</v>
      </c>
      <c r="F3234" s="69">
        <v>1.0</v>
      </c>
      <c r="G3234" s="69">
        <v>140.0</v>
      </c>
      <c r="H3234" s="70">
        <v>140.0</v>
      </c>
      <c r="I3234" s="71" t="s">
        <v>11</v>
      </c>
    </row>
    <row r="3235">
      <c r="A3235" s="45">
        <v>597.0</v>
      </c>
      <c r="B3235" s="46" t="s">
        <v>715</v>
      </c>
      <c r="C3235" s="55">
        <v>45863.0</v>
      </c>
      <c r="D3235" s="63" t="s">
        <v>47</v>
      </c>
      <c r="E3235" s="25" t="s">
        <v>420</v>
      </c>
      <c r="F3235" s="64">
        <v>1.0</v>
      </c>
      <c r="G3235" s="64">
        <v>140.0</v>
      </c>
      <c r="H3235" s="65">
        <v>140.0</v>
      </c>
      <c r="I3235" s="66" t="s">
        <v>11</v>
      </c>
    </row>
    <row r="3236">
      <c r="A3236" s="41">
        <v>598.0</v>
      </c>
      <c r="B3236" s="42" t="s">
        <v>715</v>
      </c>
      <c r="C3236" s="58">
        <v>45863.0</v>
      </c>
      <c r="D3236" s="68" t="s">
        <v>49</v>
      </c>
      <c r="E3236" s="27" t="s">
        <v>420</v>
      </c>
      <c r="F3236" s="69">
        <v>0.5</v>
      </c>
      <c r="G3236" s="69">
        <v>140.0</v>
      </c>
      <c r="H3236" s="70">
        <v>70.0</v>
      </c>
      <c r="I3236" s="71" t="s">
        <v>11</v>
      </c>
    </row>
    <row r="3237">
      <c r="A3237" s="45">
        <v>599.0</v>
      </c>
      <c r="B3237" s="46" t="s">
        <v>716</v>
      </c>
      <c r="C3237" s="55">
        <v>45863.0</v>
      </c>
      <c r="D3237" s="63" t="s">
        <v>31</v>
      </c>
      <c r="E3237" s="25" t="s">
        <v>10</v>
      </c>
      <c r="F3237" s="64">
        <v>2.0</v>
      </c>
      <c r="G3237" s="64">
        <v>120.0</v>
      </c>
      <c r="H3237" s="65">
        <v>240.0</v>
      </c>
      <c r="I3237" s="66" t="s">
        <v>11</v>
      </c>
    </row>
    <row r="3238">
      <c r="A3238" s="41">
        <v>599.0</v>
      </c>
      <c r="B3238" s="42" t="s">
        <v>716</v>
      </c>
      <c r="C3238" s="58">
        <v>45863.0</v>
      </c>
      <c r="D3238" s="68" t="s">
        <v>31</v>
      </c>
      <c r="E3238" s="27" t="s">
        <v>12</v>
      </c>
      <c r="F3238" s="69">
        <v>2.0</v>
      </c>
      <c r="G3238" s="69">
        <v>120.0</v>
      </c>
      <c r="H3238" s="70">
        <v>240.0</v>
      </c>
      <c r="I3238" s="71" t="s">
        <v>11</v>
      </c>
    </row>
    <row r="3239">
      <c r="A3239" s="45">
        <v>600.0</v>
      </c>
      <c r="B3239" s="46" t="s">
        <v>717</v>
      </c>
      <c r="C3239" s="55">
        <v>45864.0</v>
      </c>
      <c r="D3239" s="63" t="s">
        <v>61</v>
      </c>
      <c r="E3239" s="25" t="s">
        <v>32</v>
      </c>
      <c r="F3239" s="64">
        <v>2.0</v>
      </c>
      <c r="G3239" s="64">
        <v>140.0</v>
      </c>
      <c r="H3239" s="65">
        <v>280.0</v>
      </c>
      <c r="I3239" s="66" t="s">
        <v>30</v>
      </c>
    </row>
    <row r="3240">
      <c r="A3240" s="41">
        <v>602.0</v>
      </c>
      <c r="B3240" s="42" t="s">
        <v>718</v>
      </c>
      <c r="C3240" s="58">
        <v>45864.0</v>
      </c>
      <c r="D3240" s="68" t="s">
        <v>25</v>
      </c>
      <c r="E3240" s="27" t="s">
        <v>13</v>
      </c>
      <c r="F3240" s="69">
        <v>1.0</v>
      </c>
      <c r="G3240" s="69">
        <v>120.0</v>
      </c>
      <c r="H3240" s="70">
        <v>120.0</v>
      </c>
      <c r="I3240" s="71" t="s">
        <v>30</v>
      </c>
    </row>
    <row r="3241">
      <c r="A3241" s="45">
        <v>603.0</v>
      </c>
      <c r="B3241" s="46" t="s">
        <v>719</v>
      </c>
      <c r="C3241" s="55">
        <v>45864.0</v>
      </c>
      <c r="D3241" s="63" t="s">
        <v>14</v>
      </c>
      <c r="E3241" s="25" t="s">
        <v>13</v>
      </c>
      <c r="F3241" s="64">
        <v>1.0</v>
      </c>
      <c r="G3241" s="64">
        <v>120.0</v>
      </c>
      <c r="H3241" s="65">
        <v>120.0</v>
      </c>
      <c r="I3241" s="66" t="s">
        <v>11</v>
      </c>
    </row>
    <row r="3242">
      <c r="A3242" s="41">
        <v>604.0</v>
      </c>
      <c r="B3242" s="42" t="s">
        <v>720</v>
      </c>
      <c r="C3242" s="58">
        <v>45864.0</v>
      </c>
      <c r="D3242" s="68" t="s">
        <v>21</v>
      </c>
      <c r="E3242" s="27" t="s">
        <v>63</v>
      </c>
      <c r="F3242" s="69">
        <v>0.5</v>
      </c>
      <c r="G3242" s="69">
        <v>300.0</v>
      </c>
      <c r="H3242" s="70">
        <v>150.0</v>
      </c>
      <c r="I3242" s="71" t="s">
        <v>11</v>
      </c>
    </row>
    <row r="3243">
      <c r="A3243" s="45">
        <v>605.0</v>
      </c>
      <c r="B3243" s="46" t="s">
        <v>721</v>
      </c>
      <c r="C3243" s="55">
        <v>45864.0</v>
      </c>
      <c r="D3243" s="63" t="s">
        <v>31</v>
      </c>
      <c r="E3243" s="25" t="s">
        <v>19</v>
      </c>
      <c r="F3243" s="64">
        <v>2.0</v>
      </c>
      <c r="G3243" s="64">
        <v>120.0</v>
      </c>
      <c r="H3243" s="65">
        <v>240.0</v>
      </c>
      <c r="I3243" s="66" t="s">
        <v>11</v>
      </c>
    </row>
    <row r="3244">
      <c r="A3244" s="41">
        <v>606.0</v>
      </c>
      <c r="B3244" s="42" t="s">
        <v>722</v>
      </c>
      <c r="C3244" s="58">
        <v>45864.0</v>
      </c>
      <c r="D3244" s="68" t="s">
        <v>47</v>
      </c>
      <c r="E3244" s="27" t="s">
        <v>32</v>
      </c>
      <c r="F3244" s="69">
        <v>1.0</v>
      </c>
      <c r="G3244" s="69">
        <v>140.0</v>
      </c>
      <c r="H3244" s="70">
        <v>140.0</v>
      </c>
      <c r="I3244" s="71" t="s">
        <v>11</v>
      </c>
    </row>
    <row r="3245">
      <c r="A3245" s="45">
        <v>606.0</v>
      </c>
      <c r="B3245" s="46" t="s">
        <v>722</v>
      </c>
      <c r="C3245" s="55">
        <v>45864.0</v>
      </c>
      <c r="D3245" s="63" t="s">
        <v>47</v>
      </c>
      <c r="E3245" s="25" t="s">
        <v>420</v>
      </c>
      <c r="F3245" s="64">
        <v>1.0</v>
      </c>
      <c r="G3245" s="64">
        <v>140.0</v>
      </c>
      <c r="H3245" s="65">
        <v>140.0</v>
      </c>
      <c r="I3245" s="66" t="s">
        <v>11</v>
      </c>
    </row>
    <row r="3246">
      <c r="A3246" s="41">
        <v>601.0</v>
      </c>
      <c r="B3246" s="42" t="s">
        <v>723</v>
      </c>
      <c r="C3246" s="58">
        <v>45865.0</v>
      </c>
      <c r="D3246" s="68" t="s">
        <v>59</v>
      </c>
      <c r="E3246" s="27" t="s">
        <v>10</v>
      </c>
      <c r="F3246" s="69">
        <v>0.5</v>
      </c>
      <c r="G3246" s="69">
        <v>120.0</v>
      </c>
      <c r="H3246" s="70">
        <v>60.0</v>
      </c>
      <c r="I3246" s="71" t="s">
        <v>16</v>
      </c>
    </row>
    <row r="3247">
      <c r="A3247" s="45">
        <v>601.0</v>
      </c>
      <c r="B3247" s="46" t="s">
        <v>723</v>
      </c>
      <c r="C3247" s="55">
        <v>45865.0</v>
      </c>
      <c r="D3247" s="63" t="s">
        <v>59</v>
      </c>
      <c r="E3247" s="25" t="s">
        <v>12</v>
      </c>
      <c r="F3247" s="64">
        <v>0.4</v>
      </c>
      <c r="G3247" s="64">
        <v>120.0</v>
      </c>
      <c r="H3247" s="65">
        <v>48.0</v>
      </c>
      <c r="I3247" s="66" t="s">
        <v>16</v>
      </c>
    </row>
    <row r="3248">
      <c r="A3248" s="41">
        <v>601.0</v>
      </c>
      <c r="B3248" s="42" t="s">
        <v>723</v>
      </c>
      <c r="C3248" s="58">
        <v>45865.0</v>
      </c>
      <c r="D3248" s="68" t="s">
        <v>59</v>
      </c>
      <c r="E3248" s="27" t="s">
        <v>13</v>
      </c>
      <c r="F3248" s="69">
        <v>0.1</v>
      </c>
      <c r="G3248" s="69">
        <v>120.0</v>
      </c>
      <c r="H3248" s="70">
        <v>12.0</v>
      </c>
      <c r="I3248" s="71" t="s">
        <v>16</v>
      </c>
    </row>
    <row r="3249">
      <c r="A3249" s="45">
        <v>607.0</v>
      </c>
      <c r="B3249" s="46" t="s">
        <v>724</v>
      </c>
      <c r="C3249" s="55">
        <v>45865.0</v>
      </c>
      <c r="D3249" s="63" t="s">
        <v>25</v>
      </c>
      <c r="E3249" s="25" t="s">
        <v>13</v>
      </c>
      <c r="F3249" s="64">
        <v>1.0</v>
      </c>
      <c r="G3249" s="64">
        <v>120.0</v>
      </c>
      <c r="H3249" s="65">
        <v>120.0</v>
      </c>
      <c r="I3249" s="66" t="s">
        <v>30</v>
      </c>
    </row>
    <row r="3250">
      <c r="A3250" s="41">
        <v>608.0</v>
      </c>
      <c r="B3250" s="42" t="s">
        <v>725</v>
      </c>
      <c r="C3250" s="58">
        <v>45865.0</v>
      </c>
      <c r="D3250" s="68" t="s">
        <v>23</v>
      </c>
      <c r="E3250" s="27" t="s">
        <v>10</v>
      </c>
      <c r="F3250" s="69">
        <v>1.0</v>
      </c>
      <c r="G3250" s="69">
        <v>120.0</v>
      </c>
      <c r="H3250" s="70">
        <v>120.0</v>
      </c>
      <c r="I3250" s="71" t="s">
        <v>16</v>
      </c>
    </row>
    <row r="3251">
      <c r="A3251" s="45">
        <v>608.0</v>
      </c>
      <c r="B3251" s="46" t="s">
        <v>725</v>
      </c>
      <c r="C3251" s="55">
        <v>45865.0</v>
      </c>
      <c r="D3251" s="63" t="s">
        <v>23</v>
      </c>
      <c r="E3251" s="25" t="s">
        <v>12</v>
      </c>
      <c r="F3251" s="64">
        <v>2.0</v>
      </c>
      <c r="G3251" s="64">
        <v>120.0</v>
      </c>
      <c r="H3251" s="65">
        <v>240.0</v>
      </c>
      <c r="I3251" s="66" t="s">
        <v>16</v>
      </c>
    </row>
    <row r="3252">
      <c r="A3252" s="41">
        <v>608.0</v>
      </c>
      <c r="B3252" s="42" t="s">
        <v>725</v>
      </c>
      <c r="C3252" s="58">
        <v>45865.0</v>
      </c>
      <c r="D3252" s="68" t="s">
        <v>23</v>
      </c>
      <c r="E3252" s="27" t="s">
        <v>19</v>
      </c>
      <c r="F3252" s="69">
        <v>1.0</v>
      </c>
      <c r="G3252" s="69">
        <v>120.0</v>
      </c>
      <c r="H3252" s="70">
        <v>120.0</v>
      </c>
      <c r="I3252" s="71" t="s">
        <v>16</v>
      </c>
    </row>
    <row r="3253">
      <c r="A3253" s="45">
        <v>609.0</v>
      </c>
      <c r="B3253" s="46" t="s">
        <v>726</v>
      </c>
      <c r="C3253" s="55">
        <v>45865.0</v>
      </c>
      <c r="D3253" s="63" t="s">
        <v>15</v>
      </c>
      <c r="E3253" s="25" t="s">
        <v>10</v>
      </c>
      <c r="F3253" s="64">
        <v>1.0</v>
      </c>
      <c r="G3253" s="64">
        <v>120.0</v>
      </c>
      <c r="H3253" s="65">
        <v>120.0</v>
      </c>
      <c r="I3253" s="66" t="s">
        <v>16</v>
      </c>
    </row>
    <row r="3254">
      <c r="A3254" s="41">
        <v>609.0</v>
      </c>
      <c r="B3254" s="42" t="s">
        <v>726</v>
      </c>
      <c r="C3254" s="58">
        <v>45865.0</v>
      </c>
      <c r="D3254" s="68" t="s">
        <v>15</v>
      </c>
      <c r="E3254" s="27" t="s">
        <v>12</v>
      </c>
      <c r="F3254" s="69">
        <v>1.0</v>
      </c>
      <c r="G3254" s="69">
        <v>120.0</v>
      </c>
      <c r="H3254" s="70">
        <v>120.0</v>
      </c>
      <c r="I3254" s="71" t="s">
        <v>16</v>
      </c>
    </row>
    <row r="3255">
      <c r="A3255" s="45">
        <v>609.0</v>
      </c>
      <c r="B3255" s="46" t="s">
        <v>726</v>
      </c>
      <c r="C3255" s="55">
        <v>45865.0</v>
      </c>
      <c r="D3255" s="63" t="s">
        <v>15</v>
      </c>
      <c r="E3255" s="25" t="s">
        <v>13</v>
      </c>
      <c r="F3255" s="64">
        <v>1.0</v>
      </c>
      <c r="G3255" s="64">
        <v>120.0</v>
      </c>
      <c r="H3255" s="65">
        <v>120.0</v>
      </c>
      <c r="I3255" s="66" t="s">
        <v>16</v>
      </c>
    </row>
    <row r="3256">
      <c r="A3256" s="41">
        <v>610.0</v>
      </c>
      <c r="B3256" s="42" t="s">
        <v>727</v>
      </c>
      <c r="C3256" s="58">
        <v>45865.0</v>
      </c>
      <c r="D3256" s="68" t="s">
        <v>21</v>
      </c>
      <c r="E3256" s="27" t="s">
        <v>32</v>
      </c>
      <c r="F3256" s="69">
        <v>1.0</v>
      </c>
      <c r="G3256" s="69">
        <v>140.0</v>
      </c>
      <c r="H3256" s="70">
        <v>140.0</v>
      </c>
      <c r="I3256" s="71" t="s">
        <v>11</v>
      </c>
    </row>
    <row r="3257">
      <c r="A3257" s="45">
        <v>610.0</v>
      </c>
      <c r="B3257" s="46" t="s">
        <v>727</v>
      </c>
      <c r="C3257" s="55">
        <v>45865.0</v>
      </c>
      <c r="D3257" s="63" t="s">
        <v>21</v>
      </c>
      <c r="E3257" s="25" t="s">
        <v>13</v>
      </c>
      <c r="F3257" s="64">
        <v>2.0</v>
      </c>
      <c r="G3257" s="64">
        <v>120.0</v>
      </c>
      <c r="H3257" s="65">
        <v>240.0</v>
      </c>
      <c r="I3257" s="66" t="s">
        <v>11</v>
      </c>
    </row>
    <row r="3258">
      <c r="A3258" s="41">
        <v>610.0</v>
      </c>
      <c r="B3258" s="42" t="s">
        <v>727</v>
      </c>
      <c r="C3258" s="58">
        <v>45865.0</v>
      </c>
      <c r="D3258" s="68" t="s">
        <v>21</v>
      </c>
      <c r="E3258" s="27" t="s">
        <v>420</v>
      </c>
      <c r="F3258" s="69">
        <v>1.0</v>
      </c>
      <c r="G3258" s="69">
        <v>140.0</v>
      </c>
      <c r="H3258" s="70">
        <v>140.0</v>
      </c>
      <c r="I3258" s="71" t="s">
        <v>11</v>
      </c>
    </row>
    <row r="3259">
      <c r="A3259" s="45">
        <v>612.0</v>
      </c>
      <c r="B3259" s="46" t="s">
        <v>728</v>
      </c>
      <c r="C3259" s="55">
        <v>45865.0</v>
      </c>
      <c r="D3259" s="63" t="s">
        <v>39</v>
      </c>
      <c r="E3259" s="25" t="s">
        <v>10</v>
      </c>
      <c r="F3259" s="64">
        <v>2.0</v>
      </c>
      <c r="G3259" s="64">
        <v>120.0</v>
      </c>
      <c r="H3259" s="65">
        <v>240.0</v>
      </c>
      <c r="I3259" s="66" t="s">
        <v>16</v>
      </c>
    </row>
    <row r="3260">
      <c r="A3260" s="41">
        <v>612.0</v>
      </c>
      <c r="B3260" s="42" t="s">
        <v>728</v>
      </c>
      <c r="C3260" s="58">
        <v>45865.0</v>
      </c>
      <c r="D3260" s="68" t="s">
        <v>39</v>
      </c>
      <c r="E3260" s="27" t="s">
        <v>12</v>
      </c>
      <c r="F3260" s="69">
        <v>2.0</v>
      </c>
      <c r="G3260" s="69">
        <v>120.0</v>
      </c>
      <c r="H3260" s="70">
        <v>240.0</v>
      </c>
      <c r="I3260" s="71" t="s">
        <v>16</v>
      </c>
    </row>
    <row r="3261">
      <c r="A3261" s="45">
        <v>612.0</v>
      </c>
      <c r="B3261" s="46" t="s">
        <v>728</v>
      </c>
      <c r="C3261" s="55">
        <v>45865.0</v>
      </c>
      <c r="D3261" s="63" t="s">
        <v>39</v>
      </c>
      <c r="E3261" s="25" t="s">
        <v>32</v>
      </c>
      <c r="F3261" s="64">
        <v>2.0</v>
      </c>
      <c r="G3261" s="64">
        <v>140.0</v>
      </c>
      <c r="H3261" s="65">
        <v>280.0</v>
      </c>
      <c r="I3261" s="66" t="s">
        <v>16</v>
      </c>
    </row>
    <row r="3262">
      <c r="A3262" s="41">
        <v>612.0</v>
      </c>
      <c r="B3262" s="42" t="s">
        <v>728</v>
      </c>
      <c r="C3262" s="58">
        <v>45865.0</v>
      </c>
      <c r="D3262" s="68" t="s">
        <v>39</v>
      </c>
      <c r="E3262" s="27" t="s">
        <v>13</v>
      </c>
      <c r="F3262" s="69">
        <v>2.0</v>
      </c>
      <c r="G3262" s="69">
        <v>120.0</v>
      </c>
      <c r="H3262" s="70">
        <v>240.0</v>
      </c>
      <c r="I3262" s="71" t="s">
        <v>16</v>
      </c>
    </row>
    <row r="3263">
      <c r="A3263" s="45">
        <v>613.0</v>
      </c>
      <c r="B3263" s="46" t="s">
        <v>729</v>
      </c>
      <c r="C3263" s="55">
        <v>45865.0</v>
      </c>
      <c r="D3263" s="63" t="s">
        <v>47</v>
      </c>
      <c r="E3263" s="25" t="s">
        <v>32</v>
      </c>
      <c r="F3263" s="64">
        <v>1.0</v>
      </c>
      <c r="G3263" s="64">
        <v>140.0</v>
      </c>
      <c r="H3263" s="65">
        <v>140.0</v>
      </c>
      <c r="I3263" s="66" t="s">
        <v>11</v>
      </c>
    </row>
    <row r="3264">
      <c r="A3264" s="41">
        <v>613.0</v>
      </c>
      <c r="B3264" s="42" t="s">
        <v>729</v>
      </c>
      <c r="C3264" s="58">
        <v>45865.0</v>
      </c>
      <c r="D3264" s="68" t="s">
        <v>47</v>
      </c>
      <c r="E3264" s="27" t="s">
        <v>420</v>
      </c>
      <c r="F3264" s="69">
        <v>1.0</v>
      </c>
      <c r="G3264" s="69">
        <v>140.0</v>
      </c>
      <c r="H3264" s="70">
        <v>140.0</v>
      </c>
      <c r="I3264" s="71" t="s">
        <v>11</v>
      </c>
    </row>
    <row r="3265">
      <c r="A3265" s="45">
        <v>614.0</v>
      </c>
      <c r="B3265" s="46" t="s">
        <v>730</v>
      </c>
      <c r="C3265" s="55">
        <v>45865.0</v>
      </c>
      <c r="D3265" s="63" t="s">
        <v>31</v>
      </c>
      <c r="E3265" s="25" t="s">
        <v>19</v>
      </c>
      <c r="F3265" s="64">
        <v>4.0</v>
      </c>
      <c r="G3265" s="64">
        <v>120.0</v>
      </c>
      <c r="H3265" s="65">
        <v>480.0</v>
      </c>
      <c r="I3265" s="66" t="s">
        <v>11</v>
      </c>
    </row>
    <row r="3266">
      <c r="A3266" s="41">
        <v>615.0</v>
      </c>
      <c r="B3266" s="42" t="s">
        <v>731</v>
      </c>
      <c r="C3266" s="58">
        <v>45865.0</v>
      </c>
      <c r="D3266" s="68" t="s">
        <v>45</v>
      </c>
      <c r="E3266" s="27" t="s">
        <v>32</v>
      </c>
      <c r="F3266" s="69">
        <v>1.0</v>
      </c>
      <c r="G3266" s="69">
        <v>140.0</v>
      </c>
      <c r="H3266" s="70">
        <v>140.0</v>
      </c>
      <c r="I3266" s="71" t="s">
        <v>11</v>
      </c>
    </row>
    <row r="3267">
      <c r="A3267" s="45">
        <v>615.0</v>
      </c>
      <c r="B3267" s="46" t="s">
        <v>731</v>
      </c>
      <c r="C3267" s="55">
        <v>45865.0</v>
      </c>
      <c r="D3267" s="63" t="s">
        <v>45</v>
      </c>
      <c r="E3267" s="25" t="s">
        <v>13</v>
      </c>
      <c r="F3267" s="64">
        <v>1.0</v>
      </c>
      <c r="G3267" s="64">
        <v>120.0</v>
      </c>
      <c r="H3267" s="65">
        <v>120.0</v>
      </c>
      <c r="I3267" s="66" t="s">
        <v>11</v>
      </c>
    </row>
    <row r="3268">
      <c r="A3268" s="41">
        <v>616.0</v>
      </c>
      <c r="B3268" s="42" t="s">
        <v>732</v>
      </c>
      <c r="C3268" s="58">
        <v>45865.0</v>
      </c>
      <c r="D3268" s="68" t="s">
        <v>49</v>
      </c>
      <c r="E3268" s="27" t="s">
        <v>586</v>
      </c>
      <c r="F3268" s="69">
        <v>1.0</v>
      </c>
      <c r="G3268" s="69">
        <v>230.0</v>
      </c>
      <c r="H3268" s="70">
        <v>230.0</v>
      </c>
      <c r="I3268" s="71" t="s">
        <v>11</v>
      </c>
    </row>
    <row r="3269">
      <c r="A3269" s="45">
        <v>624.0</v>
      </c>
      <c r="B3269" s="46" t="s">
        <v>733</v>
      </c>
      <c r="C3269" s="55">
        <v>45866.0</v>
      </c>
      <c r="D3269" s="63" t="s">
        <v>47</v>
      </c>
      <c r="E3269" s="25" t="s">
        <v>63</v>
      </c>
      <c r="F3269" s="64">
        <v>1.0</v>
      </c>
      <c r="G3269" s="64">
        <v>300.0</v>
      </c>
      <c r="H3269" s="65">
        <v>300.0</v>
      </c>
      <c r="I3269" s="66" t="s">
        <v>11</v>
      </c>
    </row>
    <row r="3270">
      <c r="A3270" s="41">
        <v>625.0</v>
      </c>
      <c r="B3270" s="42" t="s">
        <v>733</v>
      </c>
      <c r="C3270" s="58">
        <v>45866.0</v>
      </c>
      <c r="D3270" s="68" t="s">
        <v>49</v>
      </c>
      <c r="E3270" s="27" t="s">
        <v>32</v>
      </c>
      <c r="F3270" s="69">
        <v>0.5</v>
      </c>
      <c r="G3270" s="69">
        <v>140.0</v>
      </c>
      <c r="H3270" s="70">
        <v>70.0</v>
      </c>
      <c r="I3270" s="71" t="s">
        <v>11</v>
      </c>
    </row>
    <row r="3271">
      <c r="A3271" s="45">
        <v>617.0</v>
      </c>
      <c r="B3271" s="46" t="s">
        <v>734</v>
      </c>
      <c r="C3271" s="55">
        <v>45867.0</v>
      </c>
      <c r="D3271" s="63" t="s">
        <v>41</v>
      </c>
      <c r="E3271" s="25" t="s">
        <v>10</v>
      </c>
      <c r="F3271" s="64">
        <v>1.0</v>
      </c>
      <c r="G3271" s="64">
        <v>120.0</v>
      </c>
      <c r="H3271" s="65">
        <v>120.0</v>
      </c>
      <c r="I3271" s="66" t="s">
        <v>30</v>
      </c>
    </row>
    <row r="3272">
      <c r="A3272" s="41">
        <v>618.0</v>
      </c>
      <c r="B3272" s="42" t="s">
        <v>735</v>
      </c>
      <c r="C3272" s="58">
        <v>45867.0</v>
      </c>
      <c r="D3272" s="68" t="s">
        <v>407</v>
      </c>
      <c r="E3272" s="27" t="s">
        <v>10</v>
      </c>
      <c r="F3272" s="69">
        <v>1.0</v>
      </c>
      <c r="G3272" s="69">
        <v>120.0</v>
      </c>
      <c r="H3272" s="70">
        <v>120.0</v>
      </c>
      <c r="I3272" s="71" t="s">
        <v>30</v>
      </c>
    </row>
    <row r="3273">
      <c r="A3273" s="45">
        <v>618.0</v>
      </c>
      <c r="B3273" s="46" t="s">
        <v>735</v>
      </c>
      <c r="C3273" s="55">
        <v>45867.0</v>
      </c>
      <c r="D3273" s="63" t="s">
        <v>407</v>
      </c>
      <c r="E3273" s="25" t="s">
        <v>12</v>
      </c>
      <c r="F3273" s="64">
        <v>1.0</v>
      </c>
      <c r="G3273" s="64">
        <v>120.0</v>
      </c>
      <c r="H3273" s="65">
        <v>120.0</v>
      </c>
      <c r="I3273" s="66" t="s">
        <v>30</v>
      </c>
    </row>
    <row r="3274">
      <c r="A3274" s="41">
        <v>619.0</v>
      </c>
      <c r="B3274" s="42" t="s">
        <v>736</v>
      </c>
      <c r="C3274" s="58">
        <v>45867.0</v>
      </c>
      <c r="D3274" s="68" t="s">
        <v>24</v>
      </c>
      <c r="E3274" s="27" t="s">
        <v>32</v>
      </c>
      <c r="F3274" s="69">
        <v>1.0</v>
      </c>
      <c r="G3274" s="69">
        <v>140.0</v>
      </c>
      <c r="H3274" s="70">
        <v>140.0</v>
      </c>
      <c r="I3274" s="71" t="s">
        <v>30</v>
      </c>
    </row>
    <row r="3275">
      <c r="A3275" s="45">
        <v>619.0</v>
      </c>
      <c r="B3275" s="46" t="s">
        <v>736</v>
      </c>
      <c r="C3275" s="55">
        <v>45867.0</v>
      </c>
      <c r="D3275" s="63" t="s">
        <v>24</v>
      </c>
      <c r="E3275" s="25" t="s">
        <v>13</v>
      </c>
      <c r="F3275" s="64">
        <v>1.0</v>
      </c>
      <c r="G3275" s="64">
        <v>120.0</v>
      </c>
      <c r="H3275" s="65">
        <v>120.0</v>
      </c>
      <c r="I3275" s="66" t="s">
        <v>30</v>
      </c>
    </row>
    <row r="3276">
      <c r="A3276" s="41">
        <v>619.0</v>
      </c>
      <c r="B3276" s="42" t="s">
        <v>736</v>
      </c>
      <c r="C3276" s="58">
        <v>45867.0</v>
      </c>
      <c r="D3276" s="68" t="s">
        <v>24</v>
      </c>
      <c r="E3276" s="27" t="s">
        <v>420</v>
      </c>
      <c r="F3276" s="69">
        <v>1.0</v>
      </c>
      <c r="G3276" s="69">
        <v>140.0</v>
      </c>
      <c r="H3276" s="70">
        <v>140.0</v>
      </c>
      <c r="I3276" s="71" t="s">
        <v>30</v>
      </c>
    </row>
    <row r="3277">
      <c r="A3277" s="45">
        <v>620.0</v>
      </c>
      <c r="B3277" s="46" t="s">
        <v>737</v>
      </c>
      <c r="C3277" s="55">
        <v>45867.0</v>
      </c>
      <c r="D3277" s="63" t="s">
        <v>57</v>
      </c>
      <c r="E3277" s="25" t="s">
        <v>19</v>
      </c>
      <c r="F3277" s="64">
        <v>5.0</v>
      </c>
      <c r="G3277" s="64">
        <v>120.0</v>
      </c>
      <c r="H3277" s="65">
        <v>600.0</v>
      </c>
      <c r="I3277" s="66" t="s">
        <v>16</v>
      </c>
    </row>
    <row r="3278">
      <c r="A3278" s="41">
        <v>621.0</v>
      </c>
      <c r="B3278" s="42" t="s">
        <v>738</v>
      </c>
      <c r="C3278" s="58">
        <v>45867.0</v>
      </c>
      <c r="D3278" s="68" t="s">
        <v>448</v>
      </c>
      <c r="E3278" s="27" t="s">
        <v>10</v>
      </c>
      <c r="F3278" s="69">
        <v>1.0</v>
      </c>
      <c r="G3278" s="69">
        <v>120.0</v>
      </c>
      <c r="H3278" s="70">
        <v>120.0</v>
      </c>
      <c r="I3278" s="71" t="s">
        <v>30</v>
      </c>
    </row>
    <row r="3279">
      <c r="A3279" s="45">
        <v>621.0</v>
      </c>
      <c r="B3279" s="46" t="s">
        <v>738</v>
      </c>
      <c r="C3279" s="55">
        <v>45867.0</v>
      </c>
      <c r="D3279" s="63" t="s">
        <v>448</v>
      </c>
      <c r="E3279" s="25" t="s">
        <v>12</v>
      </c>
      <c r="F3279" s="64">
        <v>1.0</v>
      </c>
      <c r="G3279" s="64">
        <v>120.0</v>
      </c>
      <c r="H3279" s="65">
        <v>120.0</v>
      </c>
      <c r="I3279" s="66" t="s">
        <v>30</v>
      </c>
    </row>
    <row r="3280">
      <c r="A3280" s="41">
        <v>622.0</v>
      </c>
      <c r="B3280" s="42" t="s">
        <v>739</v>
      </c>
      <c r="C3280" s="58">
        <v>45867.0</v>
      </c>
      <c r="D3280" s="68" t="s">
        <v>21</v>
      </c>
      <c r="E3280" s="27" t="s">
        <v>511</v>
      </c>
      <c r="F3280" s="69">
        <v>0.3</v>
      </c>
      <c r="G3280" s="69">
        <v>400.0</v>
      </c>
      <c r="H3280" s="70">
        <v>120.0</v>
      </c>
      <c r="I3280" s="71" t="s">
        <v>11</v>
      </c>
    </row>
    <row r="3281">
      <c r="A3281" s="45">
        <v>623.0</v>
      </c>
      <c r="B3281" s="46" t="s">
        <v>740</v>
      </c>
      <c r="C3281" s="55">
        <v>45867.0</v>
      </c>
      <c r="D3281" s="63" t="s">
        <v>556</v>
      </c>
      <c r="E3281" s="25" t="s">
        <v>12</v>
      </c>
      <c r="F3281" s="64">
        <v>1.5</v>
      </c>
      <c r="G3281" s="64">
        <v>120.0</v>
      </c>
      <c r="H3281" s="65">
        <v>180.0</v>
      </c>
      <c r="I3281" s="66" t="s">
        <v>16</v>
      </c>
    </row>
    <row r="3282">
      <c r="A3282" s="41">
        <v>623.0</v>
      </c>
      <c r="B3282" s="42" t="s">
        <v>740</v>
      </c>
      <c r="C3282" s="58">
        <v>45867.0</v>
      </c>
      <c r="D3282" s="68" t="s">
        <v>556</v>
      </c>
      <c r="E3282" s="27" t="s">
        <v>19</v>
      </c>
      <c r="F3282" s="69">
        <v>1.0</v>
      </c>
      <c r="G3282" s="69">
        <v>120.0</v>
      </c>
      <c r="H3282" s="70">
        <v>120.0</v>
      </c>
      <c r="I3282" s="71" t="s">
        <v>16</v>
      </c>
    </row>
    <row r="3283">
      <c r="A3283" s="45">
        <v>626.0</v>
      </c>
      <c r="B3283" s="46" t="s">
        <v>741</v>
      </c>
      <c r="C3283" s="55">
        <v>45867.0</v>
      </c>
      <c r="D3283" s="63" t="s">
        <v>25</v>
      </c>
      <c r="E3283" s="25" t="s">
        <v>10</v>
      </c>
      <c r="F3283" s="64">
        <v>0.3</v>
      </c>
      <c r="G3283" s="64">
        <v>120.0</v>
      </c>
      <c r="H3283" s="65">
        <v>36.0</v>
      </c>
      <c r="I3283" s="66" t="s">
        <v>30</v>
      </c>
    </row>
    <row r="3284">
      <c r="A3284" s="41">
        <v>626.0</v>
      </c>
      <c r="B3284" s="42" t="s">
        <v>741</v>
      </c>
      <c r="C3284" s="58">
        <v>45867.0</v>
      </c>
      <c r="D3284" s="68" t="s">
        <v>25</v>
      </c>
      <c r="E3284" s="27" t="s">
        <v>12</v>
      </c>
      <c r="F3284" s="69">
        <v>0.3</v>
      </c>
      <c r="G3284" s="69">
        <v>120.0</v>
      </c>
      <c r="H3284" s="70">
        <v>36.0</v>
      </c>
      <c r="I3284" s="71" t="s">
        <v>30</v>
      </c>
    </row>
    <row r="3285">
      <c r="A3285" s="45">
        <v>626.0</v>
      </c>
      <c r="B3285" s="46" t="s">
        <v>741</v>
      </c>
      <c r="C3285" s="55">
        <v>45867.0</v>
      </c>
      <c r="D3285" s="63" t="s">
        <v>25</v>
      </c>
      <c r="E3285" s="25" t="s">
        <v>13</v>
      </c>
      <c r="F3285" s="64">
        <v>1.0</v>
      </c>
      <c r="G3285" s="64">
        <v>120.0</v>
      </c>
      <c r="H3285" s="65">
        <v>120.0</v>
      </c>
      <c r="I3285" s="66" t="s">
        <v>30</v>
      </c>
    </row>
    <row r="3286">
      <c r="A3286" s="41">
        <v>627.0</v>
      </c>
      <c r="B3286" s="42" t="s">
        <v>742</v>
      </c>
      <c r="C3286" s="58">
        <v>45867.0</v>
      </c>
      <c r="D3286" s="68" t="s">
        <v>68</v>
      </c>
      <c r="E3286" s="27" t="s">
        <v>32</v>
      </c>
      <c r="F3286" s="69">
        <v>1.0</v>
      </c>
      <c r="G3286" s="69">
        <v>140.0</v>
      </c>
      <c r="H3286" s="70">
        <v>140.0</v>
      </c>
      <c r="I3286" s="71" t="s">
        <v>16</v>
      </c>
    </row>
    <row r="3287">
      <c r="A3287" s="45">
        <v>627.0</v>
      </c>
      <c r="B3287" s="46" t="s">
        <v>742</v>
      </c>
      <c r="C3287" s="55">
        <v>45867.0</v>
      </c>
      <c r="D3287" s="63" t="s">
        <v>68</v>
      </c>
      <c r="E3287" s="25" t="s">
        <v>13</v>
      </c>
      <c r="F3287" s="64">
        <v>1.0</v>
      </c>
      <c r="G3287" s="64">
        <v>120.0</v>
      </c>
      <c r="H3287" s="65">
        <v>120.0</v>
      </c>
      <c r="I3287" s="66" t="s">
        <v>16</v>
      </c>
    </row>
    <row r="3288">
      <c r="A3288" s="41">
        <v>628.0</v>
      </c>
      <c r="B3288" s="42" t="s">
        <v>743</v>
      </c>
      <c r="C3288" s="58">
        <v>45867.0</v>
      </c>
      <c r="D3288" s="68" t="s">
        <v>47</v>
      </c>
      <c r="E3288" s="27" t="s">
        <v>13</v>
      </c>
      <c r="F3288" s="69">
        <v>1.0</v>
      </c>
      <c r="G3288" s="69">
        <v>120.0</v>
      </c>
      <c r="H3288" s="70">
        <v>120.0</v>
      </c>
      <c r="I3288" s="71" t="s">
        <v>11</v>
      </c>
    </row>
    <row r="3289">
      <c r="A3289" s="45">
        <v>629.0</v>
      </c>
      <c r="B3289" s="46" t="s">
        <v>744</v>
      </c>
      <c r="C3289" s="55">
        <v>45867.0</v>
      </c>
      <c r="D3289" s="63" t="s">
        <v>31</v>
      </c>
      <c r="E3289" s="25" t="s">
        <v>19</v>
      </c>
      <c r="F3289" s="64">
        <v>2.0</v>
      </c>
      <c r="G3289" s="64">
        <v>120.0</v>
      </c>
      <c r="H3289" s="65">
        <v>240.0</v>
      </c>
      <c r="I3289" s="66" t="s">
        <v>11</v>
      </c>
    </row>
    <row r="3290">
      <c r="A3290" s="41">
        <v>630.0</v>
      </c>
      <c r="B3290" s="42" t="s">
        <v>745</v>
      </c>
      <c r="C3290" s="58">
        <v>45867.0</v>
      </c>
      <c r="D3290" s="68" t="s">
        <v>560</v>
      </c>
      <c r="E3290" s="27" t="s">
        <v>63</v>
      </c>
      <c r="F3290" s="69">
        <v>0.3</v>
      </c>
      <c r="G3290" s="69">
        <v>300.0</v>
      </c>
      <c r="H3290" s="70">
        <v>90.0</v>
      </c>
      <c r="I3290" s="71" t="s">
        <v>30</v>
      </c>
    </row>
    <row r="3291">
      <c r="A3291" s="45">
        <v>631.0</v>
      </c>
      <c r="B3291" s="46" t="s">
        <v>746</v>
      </c>
      <c r="C3291" s="55">
        <v>45868.0</v>
      </c>
      <c r="D3291" s="63" t="s">
        <v>61</v>
      </c>
      <c r="E3291" s="25" t="s">
        <v>32</v>
      </c>
      <c r="F3291" s="64">
        <v>2.0</v>
      </c>
      <c r="G3291" s="64">
        <v>140.0</v>
      </c>
      <c r="H3291" s="65">
        <v>280.0</v>
      </c>
      <c r="I3291" s="66" t="s">
        <v>30</v>
      </c>
    </row>
    <row r="3292">
      <c r="A3292" s="41">
        <v>632.0</v>
      </c>
      <c r="B3292" s="42" t="s">
        <v>747</v>
      </c>
      <c r="C3292" s="58">
        <v>45868.0</v>
      </c>
      <c r="D3292" s="68" t="s">
        <v>15</v>
      </c>
      <c r="E3292" s="27" t="s">
        <v>10</v>
      </c>
      <c r="F3292" s="69">
        <v>1.0</v>
      </c>
      <c r="G3292" s="69">
        <v>120.0</v>
      </c>
      <c r="H3292" s="70">
        <v>120.0</v>
      </c>
      <c r="I3292" s="71" t="s">
        <v>16</v>
      </c>
    </row>
    <row r="3293">
      <c r="A3293" s="45">
        <v>633.0</v>
      </c>
      <c r="B3293" s="46" t="s">
        <v>748</v>
      </c>
      <c r="C3293" s="55">
        <v>45868.0</v>
      </c>
      <c r="D3293" s="63" t="s">
        <v>14</v>
      </c>
      <c r="E3293" s="25" t="s">
        <v>10</v>
      </c>
      <c r="F3293" s="64">
        <v>0.5</v>
      </c>
      <c r="G3293" s="64">
        <v>120.0</v>
      </c>
      <c r="H3293" s="65">
        <v>60.0</v>
      </c>
      <c r="I3293" s="66" t="s">
        <v>11</v>
      </c>
    </row>
    <row r="3294">
      <c r="A3294" s="41">
        <v>633.0</v>
      </c>
      <c r="B3294" s="42" t="s">
        <v>748</v>
      </c>
      <c r="C3294" s="58">
        <v>45868.0</v>
      </c>
      <c r="D3294" s="68" t="s">
        <v>14</v>
      </c>
      <c r="E3294" s="27" t="s">
        <v>12</v>
      </c>
      <c r="F3294" s="69">
        <v>0.5</v>
      </c>
      <c r="G3294" s="69">
        <v>120.0</v>
      </c>
      <c r="H3294" s="70">
        <v>60.0</v>
      </c>
      <c r="I3294" s="71" t="s">
        <v>11</v>
      </c>
    </row>
    <row r="3295">
      <c r="A3295" s="45">
        <v>633.0</v>
      </c>
      <c r="B3295" s="46" t="s">
        <v>748</v>
      </c>
      <c r="C3295" s="55">
        <v>45868.0</v>
      </c>
      <c r="D3295" s="63" t="s">
        <v>14</v>
      </c>
      <c r="E3295" s="25" t="s">
        <v>13</v>
      </c>
      <c r="F3295" s="64">
        <v>0.5</v>
      </c>
      <c r="G3295" s="64">
        <v>120.0</v>
      </c>
      <c r="H3295" s="65">
        <v>60.0</v>
      </c>
      <c r="I3295" s="66" t="s">
        <v>11</v>
      </c>
    </row>
    <row r="3296">
      <c r="A3296" s="41">
        <v>634.0</v>
      </c>
      <c r="B3296" s="42" t="s">
        <v>749</v>
      </c>
      <c r="C3296" s="58">
        <v>45868.0</v>
      </c>
      <c r="D3296" s="68" t="s">
        <v>9</v>
      </c>
      <c r="E3296" s="27" t="s">
        <v>10</v>
      </c>
      <c r="F3296" s="69">
        <v>1.0</v>
      </c>
      <c r="G3296" s="69">
        <v>120.0</v>
      </c>
      <c r="H3296" s="70">
        <v>120.0</v>
      </c>
      <c r="I3296" s="71" t="s">
        <v>11</v>
      </c>
    </row>
    <row r="3297">
      <c r="A3297" s="45">
        <v>634.0</v>
      </c>
      <c r="B3297" s="46" t="s">
        <v>749</v>
      </c>
      <c r="C3297" s="55">
        <v>45868.0</v>
      </c>
      <c r="D3297" s="63" t="s">
        <v>9</v>
      </c>
      <c r="E3297" s="25" t="s">
        <v>12</v>
      </c>
      <c r="F3297" s="64">
        <v>1.0</v>
      </c>
      <c r="G3297" s="64">
        <v>120.0</v>
      </c>
      <c r="H3297" s="65">
        <v>120.0</v>
      </c>
      <c r="I3297" s="66" t="s">
        <v>11</v>
      </c>
    </row>
    <row r="3298">
      <c r="A3298" s="41">
        <v>634.0</v>
      </c>
      <c r="B3298" s="42" t="s">
        <v>749</v>
      </c>
      <c r="C3298" s="58">
        <v>45868.0</v>
      </c>
      <c r="D3298" s="68" t="s">
        <v>9</v>
      </c>
      <c r="E3298" s="27" t="s">
        <v>13</v>
      </c>
      <c r="F3298" s="69">
        <v>1.0</v>
      </c>
      <c r="G3298" s="69">
        <v>120.0</v>
      </c>
      <c r="H3298" s="70">
        <v>120.0</v>
      </c>
      <c r="I3298" s="71" t="s">
        <v>11</v>
      </c>
    </row>
    <row r="3299">
      <c r="A3299" s="45">
        <v>635.0</v>
      </c>
      <c r="B3299" s="46" t="s">
        <v>750</v>
      </c>
      <c r="C3299" s="55">
        <v>45868.0</v>
      </c>
      <c r="D3299" s="63" t="s">
        <v>21</v>
      </c>
      <c r="E3299" s="25" t="s">
        <v>32</v>
      </c>
      <c r="F3299" s="64">
        <v>1.0</v>
      </c>
      <c r="G3299" s="64">
        <v>140.0</v>
      </c>
      <c r="H3299" s="65">
        <v>140.0</v>
      </c>
      <c r="I3299" s="66" t="s">
        <v>11</v>
      </c>
    </row>
    <row r="3300">
      <c r="A3300" s="41">
        <v>636.0</v>
      </c>
      <c r="B3300" s="42" t="s">
        <v>751</v>
      </c>
      <c r="C3300" s="58">
        <v>45868.0</v>
      </c>
      <c r="D3300" s="68" t="s">
        <v>55</v>
      </c>
      <c r="E3300" s="27" t="s">
        <v>10</v>
      </c>
      <c r="F3300" s="69">
        <v>0.5</v>
      </c>
      <c r="G3300" s="69">
        <v>120.0</v>
      </c>
      <c r="H3300" s="70">
        <v>60.0</v>
      </c>
      <c r="I3300" s="71" t="s">
        <v>30</v>
      </c>
    </row>
    <row r="3301">
      <c r="A3301" s="45">
        <v>636.0</v>
      </c>
      <c r="B3301" s="46" t="s">
        <v>751</v>
      </c>
      <c r="C3301" s="55">
        <v>45868.0</v>
      </c>
      <c r="D3301" s="63" t="s">
        <v>55</v>
      </c>
      <c r="E3301" s="25" t="s">
        <v>12</v>
      </c>
      <c r="F3301" s="64">
        <v>0.5</v>
      </c>
      <c r="G3301" s="64">
        <v>120.0</v>
      </c>
      <c r="H3301" s="65">
        <v>60.0</v>
      </c>
      <c r="I3301" s="66" t="s">
        <v>30</v>
      </c>
    </row>
    <row r="3302">
      <c r="A3302" s="41">
        <v>636.0</v>
      </c>
      <c r="B3302" s="42" t="s">
        <v>751</v>
      </c>
      <c r="C3302" s="58">
        <v>45868.0</v>
      </c>
      <c r="D3302" s="68" t="s">
        <v>55</v>
      </c>
      <c r="E3302" s="27" t="s">
        <v>19</v>
      </c>
      <c r="F3302" s="69">
        <v>0.5</v>
      </c>
      <c r="G3302" s="69">
        <v>120.0</v>
      </c>
      <c r="H3302" s="70">
        <v>60.0</v>
      </c>
      <c r="I3302" s="71" t="s">
        <v>30</v>
      </c>
    </row>
    <row r="3303">
      <c r="A3303" s="45">
        <v>636.0</v>
      </c>
      <c r="B3303" s="46" t="s">
        <v>751</v>
      </c>
      <c r="C3303" s="55">
        <v>45868.0</v>
      </c>
      <c r="D3303" s="63" t="s">
        <v>55</v>
      </c>
      <c r="E3303" s="25" t="s">
        <v>63</v>
      </c>
      <c r="F3303" s="64">
        <v>1.0</v>
      </c>
      <c r="G3303" s="64">
        <v>300.0</v>
      </c>
      <c r="H3303" s="65">
        <v>300.0</v>
      </c>
      <c r="I3303" s="66" t="s">
        <v>30</v>
      </c>
    </row>
    <row r="3304">
      <c r="A3304" s="41">
        <v>636.0</v>
      </c>
      <c r="B3304" s="42" t="s">
        <v>751</v>
      </c>
      <c r="C3304" s="58">
        <v>45868.0</v>
      </c>
      <c r="D3304" s="68" t="s">
        <v>55</v>
      </c>
      <c r="E3304" s="27" t="s">
        <v>511</v>
      </c>
      <c r="F3304" s="69">
        <v>0.3</v>
      </c>
      <c r="G3304" s="69">
        <v>400.0</v>
      </c>
      <c r="H3304" s="70">
        <v>120.0</v>
      </c>
      <c r="I3304" s="71" t="s">
        <v>30</v>
      </c>
    </row>
    <row r="3305">
      <c r="A3305" s="45">
        <v>637.0</v>
      </c>
      <c r="B3305" s="46" t="s">
        <v>752</v>
      </c>
      <c r="C3305" s="55">
        <v>45868.0</v>
      </c>
      <c r="D3305" s="63" t="s">
        <v>26</v>
      </c>
      <c r="E3305" s="25" t="s">
        <v>10</v>
      </c>
      <c r="F3305" s="64">
        <v>1.0</v>
      </c>
      <c r="G3305" s="64">
        <v>120.0</v>
      </c>
      <c r="H3305" s="65">
        <v>120.0</v>
      </c>
      <c r="I3305" s="66" t="s">
        <v>16</v>
      </c>
    </row>
    <row r="3306">
      <c r="A3306" s="41">
        <v>637.0</v>
      </c>
      <c r="B3306" s="42" t="s">
        <v>752</v>
      </c>
      <c r="C3306" s="58">
        <v>45868.0</v>
      </c>
      <c r="D3306" s="68" t="s">
        <v>26</v>
      </c>
      <c r="E3306" s="27" t="s">
        <v>12</v>
      </c>
      <c r="F3306" s="69">
        <v>1.0</v>
      </c>
      <c r="G3306" s="69">
        <v>120.0</v>
      </c>
      <c r="H3306" s="70">
        <v>120.0</v>
      </c>
      <c r="I3306" s="71" t="s">
        <v>16</v>
      </c>
    </row>
    <row r="3307">
      <c r="A3307" s="45">
        <v>637.0</v>
      </c>
      <c r="B3307" s="46" t="s">
        <v>752</v>
      </c>
      <c r="C3307" s="55">
        <v>45868.0</v>
      </c>
      <c r="D3307" s="63" t="s">
        <v>26</v>
      </c>
      <c r="E3307" s="25" t="s">
        <v>32</v>
      </c>
      <c r="F3307" s="64">
        <v>1.0</v>
      </c>
      <c r="G3307" s="64">
        <v>140.0</v>
      </c>
      <c r="H3307" s="65">
        <v>140.0</v>
      </c>
      <c r="I3307" s="66" t="s">
        <v>16</v>
      </c>
    </row>
    <row r="3308">
      <c r="A3308" s="41">
        <v>637.0</v>
      </c>
      <c r="B3308" s="42" t="s">
        <v>752</v>
      </c>
      <c r="C3308" s="58">
        <v>45868.0</v>
      </c>
      <c r="D3308" s="68" t="s">
        <v>26</v>
      </c>
      <c r="E3308" s="27" t="s">
        <v>586</v>
      </c>
      <c r="F3308" s="69">
        <v>0.5</v>
      </c>
      <c r="G3308" s="69">
        <v>230.0</v>
      </c>
      <c r="H3308" s="70">
        <v>115.0</v>
      </c>
      <c r="I3308" s="71" t="s">
        <v>16</v>
      </c>
    </row>
    <row r="3309">
      <c r="A3309" s="45">
        <v>638.0</v>
      </c>
      <c r="B3309" s="46" t="s">
        <v>753</v>
      </c>
      <c r="C3309" s="55">
        <v>45868.0</v>
      </c>
      <c r="D3309" s="63" t="s">
        <v>31</v>
      </c>
      <c r="E3309" s="25" t="s">
        <v>10</v>
      </c>
      <c r="F3309" s="64">
        <v>1.0</v>
      </c>
      <c r="G3309" s="64">
        <v>120.0</v>
      </c>
      <c r="H3309" s="65">
        <v>120.0</v>
      </c>
      <c r="I3309" s="66" t="s">
        <v>11</v>
      </c>
    </row>
    <row r="3310">
      <c r="A3310" s="41">
        <v>638.0</v>
      </c>
      <c r="B3310" s="42" t="s">
        <v>753</v>
      </c>
      <c r="C3310" s="58">
        <v>45868.0</v>
      </c>
      <c r="D3310" s="68" t="s">
        <v>31</v>
      </c>
      <c r="E3310" s="27" t="s">
        <v>12</v>
      </c>
      <c r="F3310" s="69">
        <v>1.0</v>
      </c>
      <c r="G3310" s="69">
        <v>120.0</v>
      </c>
      <c r="H3310" s="70">
        <v>120.0</v>
      </c>
      <c r="I3310" s="71" t="s">
        <v>11</v>
      </c>
    </row>
    <row r="3311">
      <c r="A3311" s="45">
        <v>638.0</v>
      </c>
      <c r="B3311" s="46" t="s">
        <v>753</v>
      </c>
      <c r="C3311" s="55">
        <v>45868.0</v>
      </c>
      <c r="D3311" s="63" t="s">
        <v>31</v>
      </c>
      <c r="E3311" s="25" t="s">
        <v>19</v>
      </c>
      <c r="F3311" s="64">
        <v>4.0</v>
      </c>
      <c r="G3311" s="64">
        <v>120.0</v>
      </c>
      <c r="H3311" s="65">
        <v>480.0</v>
      </c>
      <c r="I3311" s="66" t="s">
        <v>11</v>
      </c>
    </row>
    <row r="3312">
      <c r="A3312" s="41">
        <v>639.0</v>
      </c>
      <c r="B3312" s="42" t="s">
        <v>754</v>
      </c>
      <c r="C3312" s="58">
        <v>45868.0</v>
      </c>
      <c r="D3312" s="68" t="s">
        <v>45</v>
      </c>
      <c r="E3312" s="27" t="s">
        <v>32</v>
      </c>
      <c r="F3312" s="69">
        <v>1.0</v>
      </c>
      <c r="G3312" s="69">
        <v>140.0</v>
      </c>
      <c r="H3312" s="70">
        <v>140.0</v>
      </c>
      <c r="I3312" s="71" t="s">
        <v>11</v>
      </c>
    </row>
    <row r="3313">
      <c r="A3313" s="45">
        <v>639.0</v>
      </c>
      <c r="B3313" s="46" t="s">
        <v>754</v>
      </c>
      <c r="C3313" s="55">
        <v>45868.0</v>
      </c>
      <c r="D3313" s="63" t="s">
        <v>45</v>
      </c>
      <c r="E3313" s="25" t="s">
        <v>63</v>
      </c>
      <c r="F3313" s="64">
        <v>0.5</v>
      </c>
      <c r="G3313" s="64">
        <v>300.0</v>
      </c>
      <c r="H3313" s="65">
        <v>150.0</v>
      </c>
      <c r="I3313" s="66" t="s">
        <v>11</v>
      </c>
    </row>
    <row r="3314">
      <c r="A3314" s="41">
        <v>640.0</v>
      </c>
      <c r="B3314" s="42" t="s">
        <v>755</v>
      </c>
      <c r="C3314" s="58">
        <v>45868.0</v>
      </c>
      <c r="D3314" s="68" t="s">
        <v>47</v>
      </c>
      <c r="E3314" s="27" t="s">
        <v>32</v>
      </c>
      <c r="F3314" s="69">
        <v>1.0</v>
      </c>
      <c r="G3314" s="69">
        <v>140.0</v>
      </c>
      <c r="H3314" s="70">
        <v>140.0</v>
      </c>
      <c r="I3314" s="71" t="s">
        <v>11</v>
      </c>
    </row>
    <row r="3315">
      <c r="A3315" s="45">
        <v>640.0</v>
      </c>
      <c r="B3315" s="46" t="s">
        <v>755</v>
      </c>
      <c r="C3315" s="55">
        <v>45868.0</v>
      </c>
      <c r="D3315" s="63" t="s">
        <v>47</v>
      </c>
      <c r="E3315" s="25" t="s">
        <v>420</v>
      </c>
      <c r="F3315" s="64">
        <v>1.0</v>
      </c>
      <c r="G3315" s="64">
        <v>140.0</v>
      </c>
      <c r="H3315" s="65">
        <v>140.0</v>
      </c>
      <c r="I3315" s="66" t="s">
        <v>11</v>
      </c>
    </row>
    <row r="3316">
      <c r="A3316" s="41">
        <v>641.0</v>
      </c>
      <c r="B3316" s="42" t="s">
        <v>756</v>
      </c>
      <c r="C3316" s="58">
        <v>45870.0</v>
      </c>
      <c r="D3316" s="68" t="s">
        <v>23</v>
      </c>
      <c r="E3316" s="27" t="s">
        <v>10</v>
      </c>
      <c r="F3316" s="69">
        <v>1.0</v>
      </c>
      <c r="G3316" s="69">
        <v>120.0</v>
      </c>
      <c r="H3316" s="70">
        <v>120.0</v>
      </c>
      <c r="I3316" s="71" t="s">
        <v>16</v>
      </c>
    </row>
    <row r="3317">
      <c r="A3317" s="45">
        <v>641.0</v>
      </c>
      <c r="B3317" s="46" t="s">
        <v>756</v>
      </c>
      <c r="C3317" s="55">
        <v>45870.0</v>
      </c>
      <c r="D3317" s="63" t="s">
        <v>23</v>
      </c>
      <c r="E3317" s="25" t="s">
        <v>19</v>
      </c>
      <c r="F3317" s="64">
        <v>1.0</v>
      </c>
      <c r="G3317" s="64">
        <v>120.0</v>
      </c>
      <c r="H3317" s="65">
        <v>120.0</v>
      </c>
      <c r="I3317" s="66" t="s">
        <v>16</v>
      </c>
    </row>
    <row r="3318">
      <c r="A3318" s="41">
        <v>642.0</v>
      </c>
      <c r="B3318" s="42" t="s">
        <v>757</v>
      </c>
      <c r="C3318" s="58">
        <v>45870.0</v>
      </c>
      <c r="D3318" s="68" t="s">
        <v>39</v>
      </c>
      <c r="E3318" s="27" t="s">
        <v>10</v>
      </c>
      <c r="F3318" s="69">
        <v>2.0</v>
      </c>
      <c r="G3318" s="69">
        <v>120.0</v>
      </c>
      <c r="H3318" s="70">
        <v>240.0</v>
      </c>
      <c r="I3318" s="71" t="s">
        <v>16</v>
      </c>
    </row>
    <row r="3319">
      <c r="A3319" s="45">
        <v>642.0</v>
      </c>
      <c r="B3319" s="46" t="s">
        <v>757</v>
      </c>
      <c r="C3319" s="55">
        <v>45870.0</v>
      </c>
      <c r="D3319" s="63" t="s">
        <v>39</v>
      </c>
      <c r="E3319" s="25" t="s">
        <v>12</v>
      </c>
      <c r="F3319" s="64">
        <v>2.0</v>
      </c>
      <c r="G3319" s="64">
        <v>120.0</v>
      </c>
      <c r="H3319" s="65">
        <v>240.0</v>
      </c>
      <c r="I3319" s="66" t="s">
        <v>16</v>
      </c>
    </row>
    <row r="3320">
      <c r="A3320" s="41">
        <v>642.0</v>
      </c>
      <c r="B3320" s="42" t="s">
        <v>757</v>
      </c>
      <c r="C3320" s="58">
        <v>45870.0</v>
      </c>
      <c r="D3320" s="68" t="s">
        <v>39</v>
      </c>
      <c r="E3320" s="27" t="s">
        <v>32</v>
      </c>
      <c r="F3320" s="69">
        <v>2.0</v>
      </c>
      <c r="G3320" s="69">
        <v>140.0</v>
      </c>
      <c r="H3320" s="70">
        <v>280.0</v>
      </c>
      <c r="I3320" s="71" t="s">
        <v>16</v>
      </c>
    </row>
    <row r="3321">
      <c r="A3321" s="45">
        <v>642.0</v>
      </c>
      <c r="B3321" s="46" t="s">
        <v>757</v>
      </c>
      <c r="C3321" s="55">
        <v>45870.0</v>
      </c>
      <c r="D3321" s="63" t="s">
        <v>39</v>
      </c>
      <c r="E3321" s="25" t="s">
        <v>13</v>
      </c>
      <c r="F3321" s="64">
        <v>2.0</v>
      </c>
      <c r="G3321" s="64">
        <v>120.0</v>
      </c>
      <c r="H3321" s="65">
        <v>240.0</v>
      </c>
      <c r="I3321" s="66" t="s">
        <v>16</v>
      </c>
    </row>
    <row r="3322">
      <c r="A3322" s="41">
        <v>643.0</v>
      </c>
      <c r="B3322" s="42" t="s">
        <v>758</v>
      </c>
      <c r="C3322" s="58">
        <v>45870.0</v>
      </c>
      <c r="D3322" s="68" t="s">
        <v>43</v>
      </c>
      <c r="E3322" s="27" t="s">
        <v>10</v>
      </c>
      <c r="F3322" s="69">
        <v>1.0</v>
      </c>
      <c r="G3322" s="69">
        <v>120.0</v>
      </c>
      <c r="H3322" s="70">
        <v>120.0</v>
      </c>
      <c r="I3322" s="71" t="s">
        <v>30</v>
      </c>
    </row>
    <row r="3323">
      <c r="A3323" s="45">
        <v>643.0</v>
      </c>
      <c r="B3323" s="46" t="s">
        <v>758</v>
      </c>
      <c r="C3323" s="55">
        <v>45870.0</v>
      </c>
      <c r="D3323" s="63" t="s">
        <v>43</v>
      </c>
      <c r="E3323" s="25" t="s">
        <v>12</v>
      </c>
      <c r="F3323" s="64">
        <v>1.0</v>
      </c>
      <c r="G3323" s="64">
        <v>120.0</v>
      </c>
      <c r="H3323" s="65">
        <v>120.0</v>
      </c>
      <c r="I3323" s="66" t="s">
        <v>30</v>
      </c>
    </row>
    <row r="3324">
      <c r="A3324" s="41">
        <v>644.0</v>
      </c>
      <c r="B3324" s="42" t="s">
        <v>759</v>
      </c>
      <c r="C3324" s="58">
        <v>45870.0</v>
      </c>
      <c r="D3324" s="68" t="s">
        <v>21</v>
      </c>
      <c r="E3324" s="27" t="s">
        <v>63</v>
      </c>
      <c r="F3324" s="69">
        <v>0.5</v>
      </c>
      <c r="G3324" s="69">
        <v>300.0</v>
      </c>
      <c r="H3324" s="70">
        <v>150.0</v>
      </c>
      <c r="I3324" s="71" t="s">
        <v>11</v>
      </c>
    </row>
    <row r="3325">
      <c r="A3325" s="45">
        <v>644.0</v>
      </c>
      <c r="B3325" s="46" t="s">
        <v>759</v>
      </c>
      <c r="C3325" s="55">
        <v>45870.0</v>
      </c>
      <c r="D3325" s="63" t="s">
        <v>21</v>
      </c>
      <c r="E3325" s="25" t="s">
        <v>511</v>
      </c>
      <c r="F3325" s="64">
        <v>0.5</v>
      </c>
      <c r="G3325" s="64">
        <v>400.0</v>
      </c>
      <c r="H3325" s="65">
        <v>200.0</v>
      </c>
      <c r="I3325" s="66" t="s">
        <v>11</v>
      </c>
    </row>
    <row r="3326">
      <c r="A3326" s="41">
        <v>645.0</v>
      </c>
      <c r="B3326" s="42" t="s">
        <v>759</v>
      </c>
      <c r="C3326" s="58">
        <v>45870.0</v>
      </c>
      <c r="D3326" s="68" t="s">
        <v>14</v>
      </c>
      <c r="E3326" s="27" t="s">
        <v>13</v>
      </c>
      <c r="F3326" s="69">
        <v>1.0</v>
      </c>
      <c r="G3326" s="69">
        <v>120.0</v>
      </c>
      <c r="H3326" s="70">
        <v>120.0</v>
      </c>
      <c r="I3326" s="71" t="s">
        <v>11</v>
      </c>
    </row>
    <row r="3327">
      <c r="A3327" s="45">
        <v>646.0</v>
      </c>
      <c r="B3327" s="46" t="s">
        <v>760</v>
      </c>
      <c r="C3327" s="55">
        <v>45870.0</v>
      </c>
      <c r="D3327" s="63" t="s">
        <v>47</v>
      </c>
      <c r="E3327" s="25" t="s">
        <v>32</v>
      </c>
      <c r="F3327" s="64">
        <v>1.0</v>
      </c>
      <c r="G3327" s="64">
        <v>140.0</v>
      </c>
      <c r="H3327" s="65">
        <v>140.0</v>
      </c>
      <c r="I3327" s="66" t="s">
        <v>11</v>
      </c>
    </row>
    <row r="3328">
      <c r="A3328" s="41">
        <v>646.0</v>
      </c>
      <c r="B3328" s="42" t="s">
        <v>760</v>
      </c>
      <c r="C3328" s="58">
        <v>45870.0</v>
      </c>
      <c r="D3328" s="68" t="s">
        <v>47</v>
      </c>
      <c r="E3328" s="27" t="s">
        <v>13</v>
      </c>
      <c r="F3328" s="69">
        <v>1.0</v>
      </c>
      <c r="G3328" s="69">
        <v>120.0</v>
      </c>
      <c r="H3328" s="70">
        <v>120.0</v>
      </c>
      <c r="I3328" s="71" t="s">
        <v>11</v>
      </c>
    </row>
    <row r="3329">
      <c r="A3329" s="45">
        <v>646.0</v>
      </c>
      <c r="B3329" s="46" t="s">
        <v>760</v>
      </c>
      <c r="C3329" s="55">
        <v>45870.0</v>
      </c>
      <c r="D3329" s="63" t="s">
        <v>47</v>
      </c>
      <c r="E3329" s="25" t="s">
        <v>420</v>
      </c>
      <c r="F3329" s="64">
        <v>1.0</v>
      </c>
      <c r="G3329" s="64">
        <v>140.0</v>
      </c>
      <c r="H3329" s="65">
        <v>140.0</v>
      </c>
      <c r="I3329" s="66" t="s">
        <v>11</v>
      </c>
    </row>
    <row r="3330">
      <c r="A3330" s="41">
        <v>647.0</v>
      </c>
      <c r="B3330" s="42" t="s">
        <v>761</v>
      </c>
      <c r="C3330" s="58">
        <v>45870.0</v>
      </c>
      <c r="D3330" s="68" t="s">
        <v>173</v>
      </c>
      <c r="E3330" s="27" t="s">
        <v>10</v>
      </c>
      <c r="F3330" s="69">
        <v>2.0</v>
      </c>
      <c r="G3330" s="69">
        <v>120.0</v>
      </c>
      <c r="H3330" s="70">
        <v>240.0</v>
      </c>
      <c r="I3330" s="71" t="s">
        <v>16</v>
      </c>
    </row>
    <row r="3331">
      <c r="A3331" s="45">
        <v>649.0</v>
      </c>
      <c r="B3331" s="46" t="s">
        <v>762</v>
      </c>
      <c r="C3331" s="55">
        <v>45871.0</v>
      </c>
      <c r="D3331" s="63" t="s">
        <v>560</v>
      </c>
      <c r="E3331" s="25" t="s">
        <v>13</v>
      </c>
      <c r="F3331" s="64">
        <v>1.0</v>
      </c>
      <c r="G3331" s="64">
        <v>120.0</v>
      </c>
      <c r="H3331" s="65">
        <v>120.0</v>
      </c>
      <c r="I3331" s="66" t="s">
        <v>30</v>
      </c>
    </row>
    <row r="3332">
      <c r="A3332" s="41">
        <v>649.0</v>
      </c>
      <c r="B3332" s="42" t="s">
        <v>762</v>
      </c>
      <c r="C3332" s="58">
        <v>45871.0</v>
      </c>
      <c r="D3332" s="68" t="s">
        <v>560</v>
      </c>
      <c r="E3332" s="27" t="s">
        <v>38</v>
      </c>
      <c r="F3332" s="69">
        <v>0.5</v>
      </c>
      <c r="G3332" s="69">
        <v>120.0</v>
      </c>
      <c r="H3332" s="70">
        <v>60.0</v>
      </c>
      <c r="I3332" s="71" t="s">
        <v>30</v>
      </c>
    </row>
    <row r="3333">
      <c r="A3333" s="45">
        <v>649.0</v>
      </c>
      <c r="B3333" s="46" t="s">
        <v>762</v>
      </c>
      <c r="C3333" s="55">
        <v>45871.0</v>
      </c>
      <c r="D3333" s="63" t="s">
        <v>560</v>
      </c>
      <c r="E3333" s="25" t="s">
        <v>63</v>
      </c>
      <c r="F3333" s="64">
        <v>0.3</v>
      </c>
      <c r="G3333" s="64">
        <v>300.0</v>
      </c>
      <c r="H3333" s="65">
        <v>90.0</v>
      </c>
      <c r="I3333" s="66" t="s">
        <v>30</v>
      </c>
    </row>
    <row r="3334">
      <c r="A3334" s="41">
        <v>649.0</v>
      </c>
      <c r="B3334" s="42" t="s">
        <v>762</v>
      </c>
      <c r="C3334" s="58">
        <v>45871.0</v>
      </c>
      <c r="D3334" s="68" t="s">
        <v>560</v>
      </c>
      <c r="E3334" s="27" t="s">
        <v>420</v>
      </c>
      <c r="F3334" s="69">
        <v>1.0</v>
      </c>
      <c r="G3334" s="69">
        <v>140.0</v>
      </c>
      <c r="H3334" s="70">
        <v>140.0</v>
      </c>
      <c r="I3334" s="71" t="s">
        <v>30</v>
      </c>
    </row>
    <row r="3335">
      <c r="A3335" s="45">
        <v>650.0</v>
      </c>
      <c r="B3335" s="46" t="s">
        <v>763</v>
      </c>
      <c r="C3335" s="55">
        <v>45871.0</v>
      </c>
      <c r="D3335" s="63" t="s">
        <v>23</v>
      </c>
      <c r="E3335" s="25" t="s">
        <v>10</v>
      </c>
      <c r="F3335" s="64">
        <v>1.0</v>
      </c>
      <c r="G3335" s="64">
        <v>120.0</v>
      </c>
      <c r="H3335" s="65">
        <v>120.0</v>
      </c>
      <c r="I3335" s="66" t="s">
        <v>16</v>
      </c>
    </row>
    <row r="3336">
      <c r="A3336" s="41">
        <v>650.0</v>
      </c>
      <c r="B3336" s="42" t="s">
        <v>763</v>
      </c>
      <c r="C3336" s="58">
        <v>45871.0</v>
      </c>
      <c r="D3336" s="68" t="s">
        <v>23</v>
      </c>
      <c r="E3336" s="27" t="s">
        <v>12</v>
      </c>
      <c r="F3336" s="69">
        <v>1.0</v>
      </c>
      <c r="G3336" s="69">
        <v>120.0</v>
      </c>
      <c r="H3336" s="70">
        <v>120.0</v>
      </c>
      <c r="I3336" s="71" t="s">
        <v>16</v>
      </c>
    </row>
    <row r="3337">
      <c r="A3337" s="45">
        <v>650.0</v>
      </c>
      <c r="B3337" s="46" t="s">
        <v>763</v>
      </c>
      <c r="C3337" s="55">
        <v>45871.0</v>
      </c>
      <c r="D3337" s="63" t="s">
        <v>23</v>
      </c>
      <c r="E3337" s="25" t="s">
        <v>19</v>
      </c>
      <c r="F3337" s="64">
        <v>1.0</v>
      </c>
      <c r="G3337" s="64">
        <v>120.0</v>
      </c>
      <c r="H3337" s="65">
        <v>120.0</v>
      </c>
      <c r="I3337" s="66" t="s">
        <v>16</v>
      </c>
    </row>
    <row r="3338">
      <c r="A3338" s="41">
        <v>651.0</v>
      </c>
      <c r="B3338" s="42" t="s">
        <v>764</v>
      </c>
      <c r="C3338" s="58">
        <v>45871.0</v>
      </c>
      <c r="D3338" s="68" t="s">
        <v>57</v>
      </c>
      <c r="E3338" s="27" t="s">
        <v>19</v>
      </c>
      <c r="F3338" s="69">
        <v>5.0</v>
      </c>
      <c r="G3338" s="69">
        <v>120.0</v>
      </c>
      <c r="H3338" s="70">
        <v>600.0</v>
      </c>
      <c r="I3338" s="71" t="s">
        <v>16</v>
      </c>
    </row>
    <row r="3339">
      <c r="A3339" s="45">
        <v>652.0</v>
      </c>
      <c r="B3339" s="46" t="s">
        <v>765</v>
      </c>
      <c r="C3339" s="55">
        <v>45871.0</v>
      </c>
      <c r="D3339" s="63" t="s">
        <v>9</v>
      </c>
      <c r="E3339" s="25" t="s">
        <v>10</v>
      </c>
      <c r="F3339" s="64">
        <v>1.0</v>
      </c>
      <c r="G3339" s="64">
        <v>120.0</v>
      </c>
      <c r="H3339" s="65">
        <v>120.0</v>
      </c>
      <c r="I3339" s="66" t="s">
        <v>11</v>
      </c>
    </row>
    <row r="3340">
      <c r="A3340" s="41">
        <v>652.0</v>
      </c>
      <c r="B3340" s="42" t="s">
        <v>765</v>
      </c>
      <c r="C3340" s="58">
        <v>45871.0</v>
      </c>
      <c r="D3340" s="68" t="s">
        <v>9</v>
      </c>
      <c r="E3340" s="27" t="s">
        <v>12</v>
      </c>
      <c r="F3340" s="69">
        <v>1.0</v>
      </c>
      <c r="G3340" s="69">
        <v>120.0</v>
      </c>
      <c r="H3340" s="70">
        <v>120.0</v>
      </c>
      <c r="I3340" s="71" t="s">
        <v>11</v>
      </c>
    </row>
    <row r="3341">
      <c r="A3341" s="45">
        <v>652.0</v>
      </c>
      <c r="B3341" s="46" t="s">
        <v>765</v>
      </c>
      <c r="C3341" s="55">
        <v>45871.0</v>
      </c>
      <c r="D3341" s="63" t="s">
        <v>9</v>
      </c>
      <c r="E3341" s="25" t="s">
        <v>13</v>
      </c>
      <c r="F3341" s="64">
        <v>2.0</v>
      </c>
      <c r="G3341" s="64">
        <v>120.0</v>
      </c>
      <c r="H3341" s="65">
        <v>240.0</v>
      </c>
      <c r="I3341" s="66" t="s">
        <v>11</v>
      </c>
    </row>
    <row r="3342">
      <c r="A3342" s="41">
        <v>653.0</v>
      </c>
      <c r="B3342" s="42" t="s">
        <v>766</v>
      </c>
      <c r="C3342" s="58">
        <v>45871.0</v>
      </c>
      <c r="D3342" s="68" t="s">
        <v>22</v>
      </c>
      <c r="E3342" s="27" t="s">
        <v>10</v>
      </c>
      <c r="F3342" s="69">
        <v>0.5</v>
      </c>
      <c r="G3342" s="69">
        <v>120.0</v>
      </c>
      <c r="H3342" s="70">
        <v>60.0</v>
      </c>
      <c r="I3342" s="71" t="s">
        <v>16</v>
      </c>
    </row>
    <row r="3343">
      <c r="A3343" s="45">
        <v>653.0</v>
      </c>
      <c r="B3343" s="46" t="s">
        <v>766</v>
      </c>
      <c r="C3343" s="55">
        <v>45871.0</v>
      </c>
      <c r="D3343" s="63" t="s">
        <v>22</v>
      </c>
      <c r="E3343" s="25" t="s">
        <v>12</v>
      </c>
      <c r="F3343" s="64">
        <v>0.5</v>
      </c>
      <c r="G3343" s="64">
        <v>120.0</v>
      </c>
      <c r="H3343" s="65">
        <v>60.0</v>
      </c>
      <c r="I3343" s="66" t="s">
        <v>16</v>
      </c>
    </row>
    <row r="3344">
      <c r="A3344" s="41">
        <v>653.0</v>
      </c>
      <c r="B3344" s="42" t="s">
        <v>766</v>
      </c>
      <c r="C3344" s="58">
        <v>45871.0</v>
      </c>
      <c r="D3344" s="68" t="s">
        <v>22</v>
      </c>
      <c r="E3344" s="27" t="s">
        <v>13</v>
      </c>
      <c r="F3344" s="69">
        <v>0.5</v>
      </c>
      <c r="G3344" s="69">
        <v>120.0</v>
      </c>
      <c r="H3344" s="70">
        <v>60.0</v>
      </c>
      <c r="I3344" s="71" t="s">
        <v>16</v>
      </c>
    </row>
    <row r="3345">
      <c r="A3345" s="45">
        <v>654.0</v>
      </c>
      <c r="B3345" s="46" t="s">
        <v>767</v>
      </c>
      <c r="C3345" s="55">
        <v>45871.0</v>
      </c>
      <c r="D3345" s="63" t="s">
        <v>31</v>
      </c>
      <c r="E3345" s="25" t="s">
        <v>19</v>
      </c>
      <c r="F3345" s="64">
        <v>2.0</v>
      </c>
      <c r="G3345" s="64">
        <v>120.0</v>
      </c>
      <c r="H3345" s="65">
        <v>240.0</v>
      </c>
      <c r="I3345" s="66" t="s">
        <v>11</v>
      </c>
    </row>
    <row r="3346">
      <c r="A3346" s="41">
        <v>655.0</v>
      </c>
      <c r="B3346" s="42" t="s">
        <v>767</v>
      </c>
      <c r="C3346" s="58">
        <v>45871.0</v>
      </c>
      <c r="D3346" s="68" t="s">
        <v>68</v>
      </c>
      <c r="E3346" s="27" t="s">
        <v>32</v>
      </c>
      <c r="F3346" s="69">
        <v>1.0</v>
      </c>
      <c r="G3346" s="69">
        <v>140.0</v>
      </c>
      <c r="H3346" s="70">
        <v>140.0</v>
      </c>
      <c r="I3346" s="71" t="s">
        <v>16</v>
      </c>
    </row>
    <row r="3347">
      <c r="A3347" s="45">
        <v>655.0</v>
      </c>
      <c r="B3347" s="46" t="s">
        <v>767</v>
      </c>
      <c r="C3347" s="55">
        <v>45871.0</v>
      </c>
      <c r="D3347" s="63" t="s">
        <v>68</v>
      </c>
      <c r="E3347" s="25" t="s">
        <v>13</v>
      </c>
      <c r="F3347" s="64">
        <v>2.0</v>
      </c>
      <c r="G3347" s="64">
        <v>120.0</v>
      </c>
      <c r="H3347" s="65">
        <v>240.0</v>
      </c>
      <c r="I3347" s="66" t="s">
        <v>16</v>
      </c>
    </row>
    <row r="3348">
      <c r="A3348" s="41">
        <v>656.0</v>
      </c>
      <c r="B3348" s="42" t="s">
        <v>768</v>
      </c>
      <c r="C3348" s="58">
        <v>45871.0</v>
      </c>
      <c r="D3348" s="68" t="s">
        <v>45</v>
      </c>
      <c r="E3348" s="27" t="s">
        <v>13</v>
      </c>
      <c r="F3348" s="69">
        <v>1.0</v>
      </c>
      <c r="G3348" s="69">
        <v>120.0</v>
      </c>
      <c r="H3348" s="70">
        <v>120.0</v>
      </c>
      <c r="I3348" s="71" t="s">
        <v>11</v>
      </c>
    </row>
    <row r="3349">
      <c r="A3349" s="45">
        <v>648.0</v>
      </c>
      <c r="B3349" s="46" t="s">
        <v>769</v>
      </c>
      <c r="C3349" s="55">
        <v>45872.0</v>
      </c>
      <c r="D3349" s="63" t="s">
        <v>59</v>
      </c>
      <c r="E3349" s="25" t="s">
        <v>10</v>
      </c>
      <c r="F3349" s="64">
        <v>0.4</v>
      </c>
      <c r="G3349" s="64">
        <v>120.0</v>
      </c>
      <c r="H3349" s="65">
        <v>48.0</v>
      </c>
      <c r="I3349" s="66" t="s">
        <v>16</v>
      </c>
    </row>
    <row r="3350">
      <c r="A3350" s="41">
        <v>648.0</v>
      </c>
      <c r="B3350" s="42" t="s">
        <v>769</v>
      </c>
      <c r="C3350" s="58">
        <v>45872.0</v>
      </c>
      <c r="D3350" s="68" t="s">
        <v>59</v>
      </c>
      <c r="E3350" s="27" t="s">
        <v>12</v>
      </c>
      <c r="F3350" s="69">
        <v>0.5</v>
      </c>
      <c r="G3350" s="69">
        <v>120.0</v>
      </c>
      <c r="H3350" s="70">
        <v>60.0</v>
      </c>
      <c r="I3350" s="71" t="s">
        <v>16</v>
      </c>
    </row>
    <row r="3351">
      <c r="A3351" s="45">
        <v>648.0</v>
      </c>
      <c r="B3351" s="46" t="s">
        <v>769</v>
      </c>
      <c r="C3351" s="55">
        <v>45872.0</v>
      </c>
      <c r="D3351" s="63" t="s">
        <v>59</v>
      </c>
      <c r="E3351" s="25" t="s">
        <v>13</v>
      </c>
      <c r="F3351" s="64">
        <v>0.1</v>
      </c>
      <c r="G3351" s="64">
        <v>120.0</v>
      </c>
      <c r="H3351" s="65">
        <v>12.0</v>
      </c>
      <c r="I3351" s="66" t="s">
        <v>16</v>
      </c>
    </row>
    <row r="3352">
      <c r="A3352" s="41">
        <v>657.0</v>
      </c>
      <c r="B3352" s="42" t="s">
        <v>770</v>
      </c>
      <c r="C3352" s="58">
        <v>45872.0</v>
      </c>
      <c r="D3352" s="68" t="s">
        <v>556</v>
      </c>
      <c r="E3352" s="27" t="s">
        <v>12</v>
      </c>
      <c r="F3352" s="69">
        <v>1.5</v>
      </c>
      <c r="G3352" s="69">
        <v>120.0</v>
      </c>
      <c r="H3352" s="70">
        <v>180.0</v>
      </c>
      <c r="I3352" s="71" t="s">
        <v>16</v>
      </c>
    </row>
    <row r="3353">
      <c r="A3353" s="45">
        <v>657.0</v>
      </c>
      <c r="B3353" s="46" t="s">
        <v>770</v>
      </c>
      <c r="C3353" s="55">
        <v>45872.0</v>
      </c>
      <c r="D3353" s="63" t="s">
        <v>556</v>
      </c>
      <c r="E3353" s="25" t="s">
        <v>19</v>
      </c>
      <c r="F3353" s="64">
        <v>0.5</v>
      </c>
      <c r="G3353" s="64">
        <v>120.0</v>
      </c>
      <c r="H3353" s="65">
        <v>60.0</v>
      </c>
      <c r="I3353" s="66" t="s">
        <v>16</v>
      </c>
    </row>
    <row r="3354">
      <c r="A3354" s="41">
        <v>658.0</v>
      </c>
      <c r="B3354" s="42" t="s">
        <v>771</v>
      </c>
      <c r="C3354" s="58">
        <v>45872.0</v>
      </c>
      <c r="D3354" s="68" t="s">
        <v>42</v>
      </c>
      <c r="E3354" s="27" t="s">
        <v>12</v>
      </c>
      <c r="F3354" s="69">
        <v>0.5</v>
      </c>
      <c r="G3354" s="69">
        <v>120.0</v>
      </c>
      <c r="H3354" s="70">
        <v>60.0</v>
      </c>
      <c r="I3354" s="71" t="s">
        <v>30</v>
      </c>
    </row>
    <row r="3355">
      <c r="A3355" s="45">
        <v>658.0</v>
      </c>
      <c r="B3355" s="46" t="s">
        <v>771</v>
      </c>
      <c r="C3355" s="55">
        <v>45872.0</v>
      </c>
      <c r="D3355" s="63" t="s">
        <v>42</v>
      </c>
      <c r="E3355" s="25" t="s">
        <v>19</v>
      </c>
      <c r="F3355" s="64">
        <v>1.0</v>
      </c>
      <c r="G3355" s="64">
        <v>120.0</v>
      </c>
      <c r="H3355" s="65">
        <v>120.0</v>
      </c>
      <c r="I3355" s="66" t="s">
        <v>30</v>
      </c>
    </row>
    <row r="3356">
      <c r="A3356" s="41">
        <v>659.0</v>
      </c>
      <c r="B3356" s="42" t="s">
        <v>772</v>
      </c>
      <c r="C3356" s="58">
        <v>45872.0</v>
      </c>
      <c r="D3356" s="68" t="s">
        <v>39</v>
      </c>
      <c r="E3356" s="27" t="s">
        <v>10</v>
      </c>
      <c r="F3356" s="69">
        <v>1.0</v>
      </c>
      <c r="G3356" s="69">
        <v>120.0</v>
      </c>
      <c r="H3356" s="70">
        <v>120.0</v>
      </c>
      <c r="I3356" s="71" t="s">
        <v>16</v>
      </c>
    </row>
    <row r="3357">
      <c r="A3357" s="45">
        <v>659.0</v>
      </c>
      <c r="B3357" s="46" t="s">
        <v>772</v>
      </c>
      <c r="C3357" s="55">
        <v>45872.0</v>
      </c>
      <c r="D3357" s="63" t="s">
        <v>39</v>
      </c>
      <c r="E3357" s="25" t="s">
        <v>12</v>
      </c>
      <c r="F3357" s="64">
        <v>1.0</v>
      </c>
      <c r="G3357" s="64">
        <v>120.0</v>
      </c>
      <c r="H3357" s="65">
        <v>120.0</v>
      </c>
      <c r="I3357" s="66" t="s">
        <v>16</v>
      </c>
    </row>
    <row r="3358">
      <c r="A3358" s="41">
        <v>659.0</v>
      </c>
      <c r="B3358" s="42" t="s">
        <v>772</v>
      </c>
      <c r="C3358" s="58">
        <v>45872.0</v>
      </c>
      <c r="D3358" s="68" t="s">
        <v>39</v>
      </c>
      <c r="E3358" s="27" t="s">
        <v>32</v>
      </c>
      <c r="F3358" s="69">
        <v>1.0</v>
      </c>
      <c r="G3358" s="69">
        <v>140.0</v>
      </c>
      <c r="H3358" s="70">
        <v>140.0</v>
      </c>
      <c r="I3358" s="71" t="s">
        <v>16</v>
      </c>
    </row>
    <row r="3359">
      <c r="A3359" s="45">
        <v>659.0</v>
      </c>
      <c r="B3359" s="46" t="s">
        <v>772</v>
      </c>
      <c r="C3359" s="55">
        <v>45872.0</v>
      </c>
      <c r="D3359" s="63" t="s">
        <v>39</v>
      </c>
      <c r="E3359" s="25" t="s">
        <v>13</v>
      </c>
      <c r="F3359" s="64">
        <v>2.0</v>
      </c>
      <c r="G3359" s="64">
        <v>120.0</v>
      </c>
      <c r="H3359" s="65">
        <v>240.0</v>
      </c>
      <c r="I3359" s="66" t="s">
        <v>16</v>
      </c>
    </row>
    <row r="3360">
      <c r="A3360" s="41">
        <v>661.0</v>
      </c>
      <c r="B3360" s="42" t="s">
        <v>773</v>
      </c>
      <c r="C3360" s="58">
        <v>45872.0</v>
      </c>
      <c r="D3360" s="68" t="s">
        <v>47</v>
      </c>
      <c r="E3360" s="27" t="s">
        <v>32</v>
      </c>
      <c r="F3360" s="69">
        <v>2.0</v>
      </c>
      <c r="G3360" s="69">
        <v>140.0</v>
      </c>
      <c r="H3360" s="70">
        <v>280.0</v>
      </c>
      <c r="I3360" s="71" t="s">
        <v>11</v>
      </c>
    </row>
    <row r="3361">
      <c r="A3361" s="45">
        <v>661.0</v>
      </c>
      <c r="B3361" s="46" t="s">
        <v>773</v>
      </c>
      <c r="C3361" s="55">
        <v>45872.0</v>
      </c>
      <c r="D3361" s="63" t="s">
        <v>47</v>
      </c>
      <c r="E3361" s="25" t="s">
        <v>13</v>
      </c>
      <c r="F3361" s="64">
        <v>2.0</v>
      </c>
      <c r="G3361" s="64">
        <v>120.0</v>
      </c>
      <c r="H3361" s="65">
        <v>240.0</v>
      </c>
      <c r="I3361" s="66" t="s">
        <v>11</v>
      </c>
    </row>
    <row r="3362">
      <c r="A3362" s="41">
        <v>661.0</v>
      </c>
      <c r="B3362" s="42" t="s">
        <v>773</v>
      </c>
      <c r="C3362" s="58">
        <v>45872.0</v>
      </c>
      <c r="D3362" s="68" t="s">
        <v>47</v>
      </c>
      <c r="E3362" s="27" t="s">
        <v>63</v>
      </c>
      <c r="F3362" s="69">
        <v>0.5</v>
      </c>
      <c r="G3362" s="69">
        <v>300.0</v>
      </c>
      <c r="H3362" s="70">
        <v>150.0</v>
      </c>
      <c r="I3362" s="71" t="s">
        <v>11</v>
      </c>
    </row>
    <row r="3363">
      <c r="A3363" s="45">
        <v>661.0</v>
      </c>
      <c r="B3363" s="46" t="s">
        <v>773</v>
      </c>
      <c r="C3363" s="55">
        <v>45872.0</v>
      </c>
      <c r="D3363" s="63" t="s">
        <v>47</v>
      </c>
      <c r="E3363" s="25" t="s">
        <v>420</v>
      </c>
      <c r="F3363" s="64">
        <v>2.0</v>
      </c>
      <c r="G3363" s="64">
        <v>140.0</v>
      </c>
      <c r="H3363" s="65">
        <v>280.0</v>
      </c>
      <c r="I3363" s="66" t="s">
        <v>11</v>
      </c>
    </row>
    <row r="3364">
      <c r="A3364" s="41">
        <v>662.0</v>
      </c>
      <c r="B3364" s="42" t="s">
        <v>773</v>
      </c>
      <c r="C3364" s="58">
        <v>45872.0</v>
      </c>
      <c r="D3364" s="68" t="s">
        <v>31</v>
      </c>
      <c r="E3364" s="27" t="s">
        <v>10</v>
      </c>
      <c r="F3364" s="69">
        <v>1.0</v>
      </c>
      <c r="G3364" s="69">
        <v>120.0</v>
      </c>
      <c r="H3364" s="70">
        <v>120.0</v>
      </c>
      <c r="I3364" s="71" t="s">
        <v>11</v>
      </c>
    </row>
    <row r="3365">
      <c r="A3365" s="45">
        <v>662.0</v>
      </c>
      <c r="B3365" s="46" t="s">
        <v>773</v>
      </c>
      <c r="C3365" s="55">
        <v>45872.0</v>
      </c>
      <c r="D3365" s="63" t="s">
        <v>31</v>
      </c>
      <c r="E3365" s="25" t="s">
        <v>12</v>
      </c>
      <c r="F3365" s="64">
        <v>1.0</v>
      </c>
      <c r="G3365" s="64">
        <v>120.0</v>
      </c>
      <c r="H3365" s="65">
        <v>120.0</v>
      </c>
      <c r="I3365" s="66" t="s">
        <v>11</v>
      </c>
    </row>
    <row r="3366">
      <c r="A3366" s="41">
        <v>662.0</v>
      </c>
      <c r="B3366" s="42" t="s">
        <v>773</v>
      </c>
      <c r="C3366" s="58">
        <v>45872.0</v>
      </c>
      <c r="D3366" s="68" t="s">
        <v>31</v>
      </c>
      <c r="E3366" s="27" t="s">
        <v>19</v>
      </c>
      <c r="F3366" s="69">
        <v>2.0</v>
      </c>
      <c r="G3366" s="69">
        <v>120.0</v>
      </c>
      <c r="H3366" s="70">
        <v>240.0</v>
      </c>
      <c r="I3366" s="71" t="s">
        <v>11</v>
      </c>
    </row>
    <row r="3367">
      <c r="A3367" s="45">
        <v>663.0</v>
      </c>
      <c r="B3367" s="46" t="s">
        <v>774</v>
      </c>
      <c r="C3367" s="55">
        <v>45872.0</v>
      </c>
      <c r="D3367" s="63" t="s">
        <v>45</v>
      </c>
      <c r="E3367" s="25" t="s">
        <v>32</v>
      </c>
      <c r="F3367" s="64">
        <v>1.0</v>
      </c>
      <c r="G3367" s="64">
        <v>140.0</v>
      </c>
      <c r="H3367" s="65">
        <v>140.0</v>
      </c>
      <c r="I3367" s="66" t="s">
        <v>11</v>
      </c>
    </row>
    <row r="3368">
      <c r="A3368" s="41">
        <v>663.0</v>
      </c>
      <c r="B3368" s="42" t="s">
        <v>774</v>
      </c>
      <c r="C3368" s="58">
        <v>45872.0</v>
      </c>
      <c r="D3368" s="68" t="s">
        <v>45</v>
      </c>
      <c r="E3368" s="27" t="s">
        <v>420</v>
      </c>
      <c r="F3368" s="69">
        <v>1.0</v>
      </c>
      <c r="G3368" s="69">
        <v>140.0</v>
      </c>
      <c r="H3368" s="70">
        <v>140.0</v>
      </c>
      <c r="I3368" s="71" t="s">
        <v>11</v>
      </c>
    </row>
    <row r="3369">
      <c r="A3369" s="45">
        <v>664.0</v>
      </c>
      <c r="B3369" s="46" t="s">
        <v>774</v>
      </c>
      <c r="C3369" s="55">
        <v>45872.0</v>
      </c>
      <c r="D3369" s="63" t="s">
        <v>49</v>
      </c>
      <c r="E3369" s="25" t="s">
        <v>420</v>
      </c>
      <c r="F3369" s="64">
        <v>0.5</v>
      </c>
      <c r="G3369" s="64">
        <v>140.0</v>
      </c>
      <c r="H3369" s="65">
        <v>70.0</v>
      </c>
      <c r="I3369" s="66" t="s">
        <v>11</v>
      </c>
    </row>
    <row r="3370">
      <c r="A3370" s="41">
        <v>660.0</v>
      </c>
      <c r="B3370" s="42" t="s">
        <v>775</v>
      </c>
      <c r="C3370" s="58">
        <v>45872.0</v>
      </c>
      <c r="D3370" s="68" t="s">
        <v>21</v>
      </c>
      <c r="E3370" s="27" t="s">
        <v>32</v>
      </c>
      <c r="F3370" s="69">
        <v>1.0</v>
      </c>
      <c r="G3370" s="69">
        <v>140.0</v>
      </c>
      <c r="H3370" s="70">
        <v>140.0</v>
      </c>
      <c r="I3370" s="71" t="s">
        <v>11</v>
      </c>
    </row>
    <row r="3371">
      <c r="A3371" s="45">
        <v>660.0</v>
      </c>
      <c r="B3371" s="46" t="s">
        <v>775</v>
      </c>
      <c r="C3371" s="55">
        <v>45872.0</v>
      </c>
      <c r="D3371" s="63" t="s">
        <v>21</v>
      </c>
      <c r="E3371" s="25" t="s">
        <v>13</v>
      </c>
      <c r="F3371" s="64">
        <v>2.0</v>
      </c>
      <c r="G3371" s="64">
        <v>120.0</v>
      </c>
      <c r="H3371" s="65">
        <v>240.0</v>
      </c>
      <c r="I3371" s="66" t="s">
        <v>11</v>
      </c>
    </row>
    <row r="3372">
      <c r="A3372" s="41">
        <v>660.0</v>
      </c>
      <c r="B3372" s="42" t="s">
        <v>775</v>
      </c>
      <c r="C3372" s="58">
        <v>45872.0</v>
      </c>
      <c r="D3372" s="68" t="s">
        <v>21</v>
      </c>
      <c r="E3372" s="27" t="s">
        <v>420</v>
      </c>
      <c r="F3372" s="69">
        <v>1.0</v>
      </c>
      <c r="G3372" s="69">
        <v>140.0</v>
      </c>
      <c r="H3372" s="70">
        <v>140.0</v>
      </c>
      <c r="I3372" s="71" t="s">
        <v>11</v>
      </c>
    </row>
    <row r="3373">
      <c r="A3373" s="45">
        <v>666.0</v>
      </c>
      <c r="B3373" s="46" t="s">
        <v>776</v>
      </c>
      <c r="C3373" s="55">
        <v>45873.0</v>
      </c>
      <c r="D3373" s="63" t="s">
        <v>57</v>
      </c>
      <c r="E3373" s="25" t="s">
        <v>19</v>
      </c>
      <c r="F3373" s="64">
        <v>5.0</v>
      </c>
      <c r="G3373" s="64">
        <v>120.0</v>
      </c>
      <c r="H3373" s="65">
        <v>600.0</v>
      </c>
      <c r="I3373" s="66" t="s">
        <v>16</v>
      </c>
    </row>
    <row r="3374">
      <c r="A3374" s="41">
        <v>665.0</v>
      </c>
      <c r="B3374" s="42" t="s">
        <v>777</v>
      </c>
      <c r="C3374" s="58">
        <v>45874.0</v>
      </c>
      <c r="D3374" s="68" t="s">
        <v>41</v>
      </c>
      <c r="E3374" s="27" t="s">
        <v>10</v>
      </c>
      <c r="F3374" s="69">
        <v>1.0</v>
      </c>
      <c r="G3374" s="69">
        <v>120.0</v>
      </c>
      <c r="H3374" s="70">
        <v>120.0</v>
      </c>
      <c r="I3374" s="71" t="s">
        <v>30</v>
      </c>
    </row>
    <row r="3375">
      <c r="A3375" s="45">
        <v>667.0</v>
      </c>
      <c r="B3375" s="46" t="s">
        <v>778</v>
      </c>
      <c r="C3375" s="55">
        <v>45874.0</v>
      </c>
      <c r="D3375" s="63" t="s">
        <v>407</v>
      </c>
      <c r="E3375" s="25" t="s">
        <v>10</v>
      </c>
      <c r="F3375" s="64">
        <v>1.0</v>
      </c>
      <c r="G3375" s="64">
        <v>120.0</v>
      </c>
      <c r="H3375" s="65">
        <v>120.0</v>
      </c>
      <c r="I3375" s="66" t="s">
        <v>30</v>
      </c>
    </row>
    <row r="3376">
      <c r="A3376" s="41">
        <v>667.0</v>
      </c>
      <c r="B3376" s="42" t="s">
        <v>778</v>
      </c>
      <c r="C3376" s="58">
        <v>45874.0</v>
      </c>
      <c r="D3376" s="68" t="s">
        <v>407</v>
      </c>
      <c r="E3376" s="27" t="s">
        <v>12</v>
      </c>
      <c r="F3376" s="69">
        <v>1.0</v>
      </c>
      <c r="G3376" s="69">
        <v>120.0</v>
      </c>
      <c r="H3376" s="70">
        <v>120.0</v>
      </c>
      <c r="I3376" s="71" t="s">
        <v>30</v>
      </c>
    </row>
    <row r="3377">
      <c r="A3377" s="45">
        <v>668.0</v>
      </c>
      <c r="B3377" s="46" t="s">
        <v>779</v>
      </c>
      <c r="C3377" s="55">
        <v>45874.0</v>
      </c>
      <c r="D3377" s="63" t="s">
        <v>25</v>
      </c>
      <c r="E3377" s="25" t="s">
        <v>13</v>
      </c>
      <c r="F3377" s="64">
        <v>1.0</v>
      </c>
      <c r="G3377" s="64">
        <v>120.0</v>
      </c>
      <c r="H3377" s="65">
        <v>120.0</v>
      </c>
      <c r="I3377" s="66" t="s">
        <v>30</v>
      </c>
    </row>
    <row r="3378">
      <c r="A3378" s="41">
        <v>669.0</v>
      </c>
      <c r="B3378" s="42" t="s">
        <v>780</v>
      </c>
      <c r="C3378" s="58">
        <v>45874.0</v>
      </c>
      <c r="D3378" s="68" t="s">
        <v>52</v>
      </c>
      <c r="E3378" s="27" t="s">
        <v>10</v>
      </c>
      <c r="F3378" s="69">
        <v>2.0</v>
      </c>
      <c r="G3378" s="69">
        <v>120.0</v>
      </c>
      <c r="H3378" s="70">
        <v>240.0</v>
      </c>
      <c r="I3378" s="71" t="s">
        <v>11</v>
      </c>
    </row>
    <row r="3379">
      <c r="A3379" s="45">
        <v>669.0</v>
      </c>
      <c r="B3379" s="46" t="s">
        <v>780</v>
      </c>
      <c r="C3379" s="55">
        <v>45874.0</v>
      </c>
      <c r="D3379" s="63" t="s">
        <v>52</v>
      </c>
      <c r="E3379" s="25" t="s">
        <v>12</v>
      </c>
      <c r="F3379" s="64">
        <v>2.0</v>
      </c>
      <c r="G3379" s="64">
        <v>120.0</v>
      </c>
      <c r="H3379" s="65">
        <v>240.0</v>
      </c>
      <c r="I3379" s="66" t="s">
        <v>11</v>
      </c>
    </row>
    <row r="3380">
      <c r="A3380" s="41">
        <v>669.0</v>
      </c>
      <c r="B3380" s="42" t="s">
        <v>780</v>
      </c>
      <c r="C3380" s="58">
        <v>45874.0</v>
      </c>
      <c r="D3380" s="68" t="s">
        <v>52</v>
      </c>
      <c r="E3380" s="27" t="s">
        <v>32</v>
      </c>
      <c r="F3380" s="69">
        <v>2.0</v>
      </c>
      <c r="G3380" s="69">
        <v>140.0</v>
      </c>
      <c r="H3380" s="70">
        <v>280.0</v>
      </c>
      <c r="I3380" s="71" t="s">
        <v>11</v>
      </c>
    </row>
    <row r="3381">
      <c r="A3381" s="45">
        <v>669.0</v>
      </c>
      <c r="B3381" s="46" t="s">
        <v>780</v>
      </c>
      <c r="C3381" s="55">
        <v>45874.0</v>
      </c>
      <c r="D3381" s="63" t="s">
        <v>52</v>
      </c>
      <c r="E3381" s="25" t="s">
        <v>13</v>
      </c>
      <c r="F3381" s="64">
        <v>2.0</v>
      </c>
      <c r="G3381" s="64">
        <v>120.0</v>
      </c>
      <c r="H3381" s="65">
        <v>240.0</v>
      </c>
      <c r="I3381" s="66" t="s">
        <v>11</v>
      </c>
    </row>
    <row r="3382">
      <c r="A3382" s="41">
        <v>669.0</v>
      </c>
      <c r="B3382" s="42" t="s">
        <v>780</v>
      </c>
      <c r="C3382" s="58">
        <v>45874.0</v>
      </c>
      <c r="D3382" s="68" t="s">
        <v>52</v>
      </c>
      <c r="E3382" s="27" t="s">
        <v>38</v>
      </c>
      <c r="F3382" s="69">
        <v>2.0</v>
      </c>
      <c r="G3382" s="69">
        <v>120.0</v>
      </c>
      <c r="H3382" s="70">
        <v>240.0</v>
      </c>
      <c r="I3382" s="71" t="s">
        <v>11</v>
      </c>
    </row>
    <row r="3383">
      <c r="A3383" s="45">
        <v>670.0</v>
      </c>
      <c r="B3383" s="46" t="s">
        <v>781</v>
      </c>
      <c r="C3383" s="55">
        <v>45874.0</v>
      </c>
      <c r="D3383" s="63" t="s">
        <v>18</v>
      </c>
      <c r="E3383" s="25" t="s">
        <v>12</v>
      </c>
      <c r="F3383" s="64">
        <v>1.0</v>
      </c>
      <c r="G3383" s="64">
        <v>120.0</v>
      </c>
      <c r="H3383" s="65">
        <v>120.0</v>
      </c>
      <c r="I3383" s="66" t="s">
        <v>16</v>
      </c>
    </row>
    <row r="3384">
      <c r="A3384" s="41">
        <v>670.0</v>
      </c>
      <c r="B3384" s="42" t="s">
        <v>781</v>
      </c>
      <c r="C3384" s="58">
        <v>45874.0</v>
      </c>
      <c r="D3384" s="68" t="s">
        <v>18</v>
      </c>
      <c r="E3384" s="27" t="s">
        <v>13</v>
      </c>
      <c r="F3384" s="69">
        <v>1.0</v>
      </c>
      <c r="G3384" s="69">
        <v>120.0</v>
      </c>
      <c r="H3384" s="70">
        <v>120.0</v>
      </c>
      <c r="I3384" s="71" t="s">
        <v>16</v>
      </c>
    </row>
    <row r="3385">
      <c r="A3385" s="45">
        <v>671.0</v>
      </c>
      <c r="B3385" s="46" t="s">
        <v>782</v>
      </c>
      <c r="C3385" s="55">
        <v>45874.0</v>
      </c>
      <c r="D3385" s="63" t="s">
        <v>49</v>
      </c>
      <c r="E3385" s="25" t="s">
        <v>32</v>
      </c>
      <c r="F3385" s="64">
        <v>1.0</v>
      </c>
      <c r="G3385" s="64">
        <v>140.0</v>
      </c>
      <c r="H3385" s="65">
        <v>140.0</v>
      </c>
      <c r="I3385" s="66" t="s">
        <v>11</v>
      </c>
    </row>
    <row r="3386">
      <c r="A3386" s="41">
        <v>671.0</v>
      </c>
      <c r="B3386" s="42" t="s">
        <v>782</v>
      </c>
      <c r="C3386" s="58">
        <v>45874.0</v>
      </c>
      <c r="D3386" s="68" t="s">
        <v>49</v>
      </c>
      <c r="E3386" s="27" t="s">
        <v>420</v>
      </c>
      <c r="F3386" s="69">
        <v>1.0</v>
      </c>
      <c r="G3386" s="69">
        <v>140.0</v>
      </c>
      <c r="H3386" s="70">
        <v>140.0</v>
      </c>
      <c r="I3386" s="71" t="s">
        <v>11</v>
      </c>
    </row>
    <row r="3387">
      <c r="A3387" s="45">
        <v>672.0</v>
      </c>
      <c r="B3387" s="46" t="s">
        <v>783</v>
      </c>
      <c r="C3387" s="55">
        <v>45874.0</v>
      </c>
      <c r="D3387" s="63" t="s">
        <v>784</v>
      </c>
      <c r="E3387" s="25" t="s">
        <v>13</v>
      </c>
      <c r="F3387" s="64">
        <v>1.0</v>
      </c>
      <c r="G3387" s="64">
        <v>120.0</v>
      </c>
      <c r="H3387" s="65">
        <v>120.0</v>
      </c>
      <c r="I3387" s="66" t="s">
        <v>16</v>
      </c>
    </row>
    <row r="3388">
      <c r="A3388" s="41">
        <v>674.0</v>
      </c>
      <c r="B3388" s="42" t="s">
        <v>785</v>
      </c>
      <c r="C3388" s="58">
        <v>45874.0</v>
      </c>
      <c r="D3388" s="68" t="s">
        <v>14</v>
      </c>
      <c r="E3388" s="27" t="s">
        <v>10</v>
      </c>
      <c r="F3388" s="69">
        <v>0.5</v>
      </c>
      <c r="G3388" s="69">
        <v>120.0</v>
      </c>
      <c r="H3388" s="70">
        <v>60.0</v>
      </c>
      <c r="I3388" s="71" t="s">
        <v>11</v>
      </c>
    </row>
    <row r="3389">
      <c r="A3389" s="45">
        <v>674.0</v>
      </c>
      <c r="B3389" s="46" t="s">
        <v>785</v>
      </c>
      <c r="C3389" s="55">
        <v>45874.0</v>
      </c>
      <c r="D3389" s="63" t="s">
        <v>14</v>
      </c>
      <c r="E3389" s="25" t="s">
        <v>12</v>
      </c>
      <c r="F3389" s="64">
        <v>0.5</v>
      </c>
      <c r="G3389" s="64">
        <v>120.0</v>
      </c>
      <c r="H3389" s="65">
        <v>60.0</v>
      </c>
      <c r="I3389" s="66" t="s">
        <v>11</v>
      </c>
    </row>
    <row r="3390">
      <c r="A3390" s="41">
        <v>674.0</v>
      </c>
      <c r="B3390" s="42" t="s">
        <v>785</v>
      </c>
      <c r="C3390" s="58">
        <v>45874.0</v>
      </c>
      <c r="D3390" s="68" t="s">
        <v>14</v>
      </c>
      <c r="E3390" s="27" t="s">
        <v>13</v>
      </c>
      <c r="F3390" s="69">
        <v>1.0</v>
      </c>
      <c r="G3390" s="69">
        <v>120.0</v>
      </c>
      <c r="H3390" s="70">
        <v>120.0</v>
      </c>
      <c r="I3390" s="71" t="s">
        <v>11</v>
      </c>
    </row>
    <row r="3391">
      <c r="A3391" s="45">
        <v>676.0</v>
      </c>
      <c r="B3391" s="46" t="s">
        <v>786</v>
      </c>
      <c r="C3391" s="55">
        <v>45874.0</v>
      </c>
      <c r="D3391" s="63" t="s">
        <v>787</v>
      </c>
      <c r="E3391" s="25" t="s">
        <v>10</v>
      </c>
      <c r="F3391" s="64">
        <v>2.0</v>
      </c>
      <c r="G3391" s="64">
        <v>120.0</v>
      </c>
      <c r="H3391" s="65">
        <v>240.0</v>
      </c>
      <c r="I3391" s="66" t="s">
        <v>16</v>
      </c>
    </row>
    <row r="3392">
      <c r="A3392" s="41">
        <v>676.0</v>
      </c>
      <c r="B3392" s="42" t="s">
        <v>786</v>
      </c>
      <c r="C3392" s="58">
        <v>45874.0</v>
      </c>
      <c r="D3392" s="68" t="s">
        <v>787</v>
      </c>
      <c r="E3392" s="27" t="s">
        <v>13</v>
      </c>
      <c r="F3392" s="69">
        <v>1.0</v>
      </c>
      <c r="G3392" s="69">
        <v>120.0</v>
      </c>
      <c r="H3392" s="70">
        <v>120.0</v>
      </c>
      <c r="I3392" s="71" t="s">
        <v>16</v>
      </c>
    </row>
    <row r="3393">
      <c r="A3393" s="45">
        <v>679.0</v>
      </c>
      <c r="B3393" s="46" t="s">
        <v>788</v>
      </c>
      <c r="C3393" s="55">
        <v>45875.0</v>
      </c>
      <c r="D3393" s="63" t="s">
        <v>57</v>
      </c>
      <c r="E3393" s="25" t="s">
        <v>19</v>
      </c>
      <c r="F3393" s="64">
        <v>5.0</v>
      </c>
      <c r="G3393" s="64">
        <v>120.0</v>
      </c>
      <c r="H3393" s="65">
        <v>600.0</v>
      </c>
      <c r="I3393" s="66" t="s">
        <v>16</v>
      </c>
    </row>
    <row r="3394">
      <c r="A3394" s="41">
        <v>680.0</v>
      </c>
      <c r="B3394" s="42" t="s">
        <v>789</v>
      </c>
      <c r="C3394" s="58">
        <v>45875.0</v>
      </c>
      <c r="D3394" s="68" t="s">
        <v>31</v>
      </c>
      <c r="E3394" s="27" t="s">
        <v>10</v>
      </c>
      <c r="F3394" s="69">
        <v>1.0</v>
      </c>
      <c r="G3394" s="69">
        <v>120.0</v>
      </c>
      <c r="H3394" s="70">
        <v>120.0</v>
      </c>
      <c r="I3394" s="71" t="s">
        <v>11</v>
      </c>
    </row>
    <row r="3395">
      <c r="A3395" s="45">
        <v>680.0</v>
      </c>
      <c r="B3395" s="46" t="s">
        <v>789</v>
      </c>
      <c r="C3395" s="55">
        <v>45875.0</v>
      </c>
      <c r="D3395" s="63" t="s">
        <v>31</v>
      </c>
      <c r="E3395" s="25" t="s">
        <v>12</v>
      </c>
      <c r="F3395" s="64">
        <v>1.0</v>
      </c>
      <c r="G3395" s="64">
        <v>120.0</v>
      </c>
      <c r="H3395" s="65">
        <v>120.0</v>
      </c>
      <c r="I3395" s="66" t="s">
        <v>11</v>
      </c>
    </row>
    <row r="3396">
      <c r="A3396" s="41">
        <v>680.0</v>
      </c>
      <c r="B3396" s="42" t="s">
        <v>789</v>
      </c>
      <c r="C3396" s="58">
        <v>45875.0</v>
      </c>
      <c r="D3396" s="68" t="s">
        <v>31</v>
      </c>
      <c r="E3396" s="27" t="s">
        <v>19</v>
      </c>
      <c r="F3396" s="69">
        <v>4.0</v>
      </c>
      <c r="G3396" s="69">
        <v>120.0</v>
      </c>
      <c r="H3396" s="70">
        <v>480.0</v>
      </c>
      <c r="I3396" s="71" t="s">
        <v>11</v>
      </c>
    </row>
    <row r="3397">
      <c r="A3397" s="45">
        <v>681.0</v>
      </c>
      <c r="B3397" s="46" t="s">
        <v>790</v>
      </c>
      <c r="C3397" s="55">
        <v>45875.0</v>
      </c>
      <c r="D3397" s="63" t="s">
        <v>39</v>
      </c>
      <c r="E3397" s="25" t="s">
        <v>10</v>
      </c>
      <c r="F3397" s="64">
        <v>2.0</v>
      </c>
      <c r="G3397" s="64">
        <v>120.0</v>
      </c>
      <c r="H3397" s="65">
        <v>240.0</v>
      </c>
      <c r="I3397" s="66" t="s">
        <v>16</v>
      </c>
    </row>
    <row r="3398">
      <c r="A3398" s="41">
        <v>681.0</v>
      </c>
      <c r="B3398" s="42" t="s">
        <v>790</v>
      </c>
      <c r="C3398" s="58">
        <v>45875.0</v>
      </c>
      <c r="D3398" s="68" t="s">
        <v>39</v>
      </c>
      <c r="E3398" s="27" t="s">
        <v>12</v>
      </c>
      <c r="F3398" s="69">
        <v>2.0</v>
      </c>
      <c r="G3398" s="69">
        <v>120.0</v>
      </c>
      <c r="H3398" s="70">
        <v>240.0</v>
      </c>
      <c r="I3398" s="71" t="s">
        <v>16</v>
      </c>
    </row>
    <row r="3399">
      <c r="A3399" s="45">
        <v>682.0</v>
      </c>
      <c r="B3399" s="46" t="s">
        <v>791</v>
      </c>
      <c r="C3399" s="55">
        <v>45875.0</v>
      </c>
      <c r="D3399" s="63" t="s">
        <v>61</v>
      </c>
      <c r="E3399" s="25" t="s">
        <v>32</v>
      </c>
      <c r="F3399" s="64">
        <v>2.0</v>
      </c>
      <c r="G3399" s="64">
        <v>140.0</v>
      </c>
      <c r="H3399" s="65">
        <v>280.0</v>
      </c>
      <c r="I3399" s="66" t="s">
        <v>30</v>
      </c>
    </row>
    <row r="3400">
      <c r="A3400" s="41">
        <v>683.0</v>
      </c>
      <c r="B3400" s="42" t="s">
        <v>792</v>
      </c>
      <c r="C3400" s="58">
        <v>45875.0</v>
      </c>
      <c r="D3400" s="68" t="s">
        <v>26</v>
      </c>
      <c r="E3400" s="27" t="s">
        <v>10</v>
      </c>
      <c r="F3400" s="69">
        <v>1.0</v>
      </c>
      <c r="G3400" s="69">
        <v>120.0</v>
      </c>
      <c r="H3400" s="70">
        <v>120.0</v>
      </c>
      <c r="I3400" s="71" t="s">
        <v>16</v>
      </c>
    </row>
    <row r="3401">
      <c r="A3401" s="45">
        <v>683.0</v>
      </c>
      <c r="B3401" s="46" t="s">
        <v>792</v>
      </c>
      <c r="C3401" s="55">
        <v>45875.0</v>
      </c>
      <c r="D3401" s="63" t="s">
        <v>26</v>
      </c>
      <c r="E3401" s="25" t="s">
        <v>12</v>
      </c>
      <c r="F3401" s="64">
        <v>1.0</v>
      </c>
      <c r="G3401" s="64">
        <v>120.0</v>
      </c>
      <c r="H3401" s="65">
        <v>120.0</v>
      </c>
      <c r="I3401" s="66" t="s">
        <v>16</v>
      </c>
    </row>
    <row r="3402">
      <c r="A3402" s="41">
        <v>683.0</v>
      </c>
      <c r="B3402" s="42" t="s">
        <v>792</v>
      </c>
      <c r="C3402" s="58">
        <v>45875.0</v>
      </c>
      <c r="D3402" s="68" t="s">
        <v>26</v>
      </c>
      <c r="E3402" s="27" t="s">
        <v>32</v>
      </c>
      <c r="F3402" s="69">
        <v>1.0</v>
      </c>
      <c r="G3402" s="69">
        <v>140.0</v>
      </c>
      <c r="H3402" s="70">
        <v>140.0</v>
      </c>
      <c r="I3402" s="71" t="s">
        <v>16</v>
      </c>
    </row>
    <row r="3403">
      <c r="A3403" s="45">
        <v>683.0</v>
      </c>
      <c r="B3403" s="46" t="s">
        <v>792</v>
      </c>
      <c r="C3403" s="55">
        <v>45875.0</v>
      </c>
      <c r="D3403" s="63" t="s">
        <v>26</v>
      </c>
      <c r="E3403" s="25" t="s">
        <v>586</v>
      </c>
      <c r="F3403" s="64">
        <v>1.0</v>
      </c>
      <c r="G3403" s="64">
        <v>230.0</v>
      </c>
      <c r="H3403" s="65">
        <v>230.0</v>
      </c>
      <c r="I3403" s="66" t="s">
        <v>16</v>
      </c>
    </row>
    <row r="3404">
      <c r="A3404" s="41">
        <v>684.0</v>
      </c>
      <c r="B3404" s="42" t="s">
        <v>793</v>
      </c>
      <c r="C3404" s="58">
        <v>45877.0</v>
      </c>
      <c r="D3404" s="68" t="s">
        <v>41</v>
      </c>
      <c r="E3404" s="27" t="s">
        <v>10</v>
      </c>
      <c r="F3404" s="69">
        <v>0.5</v>
      </c>
      <c r="G3404" s="69">
        <v>120.0</v>
      </c>
      <c r="H3404" s="70">
        <v>60.0</v>
      </c>
      <c r="I3404" s="71" t="s">
        <v>30</v>
      </c>
    </row>
    <row r="3405">
      <c r="A3405" s="45">
        <v>685.0</v>
      </c>
      <c r="B3405" s="46" t="s">
        <v>794</v>
      </c>
      <c r="C3405" s="55">
        <v>45877.0</v>
      </c>
      <c r="D3405" s="63" t="s">
        <v>556</v>
      </c>
      <c r="E3405" s="25" t="s">
        <v>12</v>
      </c>
      <c r="F3405" s="64">
        <v>1.5</v>
      </c>
      <c r="G3405" s="64">
        <v>120.0</v>
      </c>
      <c r="H3405" s="65">
        <v>180.0</v>
      </c>
      <c r="I3405" s="66" t="s">
        <v>16</v>
      </c>
    </row>
    <row r="3406">
      <c r="A3406" s="41">
        <v>685.0</v>
      </c>
      <c r="B3406" s="42" t="s">
        <v>794</v>
      </c>
      <c r="C3406" s="58">
        <v>45877.0</v>
      </c>
      <c r="D3406" s="68" t="s">
        <v>556</v>
      </c>
      <c r="E3406" s="27" t="s">
        <v>19</v>
      </c>
      <c r="F3406" s="69">
        <v>1.0</v>
      </c>
      <c r="G3406" s="69">
        <v>120.0</v>
      </c>
      <c r="H3406" s="70">
        <v>120.0</v>
      </c>
      <c r="I3406" s="71" t="s">
        <v>16</v>
      </c>
    </row>
    <row r="3407">
      <c r="A3407" s="45">
        <v>686.0</v>
      </c>
      <c r="B3407" s="46" t="s">
        <v>795</v>
      </c>
      <c r="C3407" s="55">
        <v>45877.0</v>
      </c>
      <c r="D3407" s="63" t="s">
        <v>42</v>
      </c>
      <c r="E3407" s="25" t="s">
        <v>19</v>
      </c>
      <c r="F3407" s="64">
        <v>1.0</v>
      </c>
      <c r="G3407" s="64">
        <v>120.0</v>
      </c>
      <c r="H3407" s="65">
        <v>120.0</v>
      </c>
      <c r="I3407" s="66" t="s">
        <v>30</v>
      </c>
    </row>
    <row r="3408">
      <c r="A3408" s="41">
        <v>687.0</v>
      </c>
      <c r="B3408" s="42" t="s">
        <v>796</v>
      </c>
      <c r="C3408" s="58">
        <v>45877.0</v>
      </c>
      <c r="D3408" s="68" t="s">
        <v>21</v>
      </c>
      <c r="E3408" s="27" t="s">
        <v>32</v>
      </c>
      <c r="F3408" s="69">
        <v>1.0</v>
      </c>
      <c r="G3408" s="69">
        <v>140.0</v>
      </c>
      <c r="H3408" s="70">
        <v>140.0</v>
      </c>
      <c r="I3408" s="71" t="s">
        <v>11</v>
      </c>
    </row>
    <row r="3409">
      <c r="A3409" s="45">
        <v>688.0</v>
      </c>
      <c r="B3409" s="46" t="s">
        <v>797</v>
      </c>
      <c r="C3409" s="55">
        <v>45877.0</v>
      </c>
      <c r="D3409" s="63" t="s">
        <v>14</v>
      </c>
      <c r="E3409" s="25" t="s">
        <v>13</v>
      </c>
      <c r="F3409" s="64">
        <v>1.0</v>
      </c>
      <c r="G3409" s="64">
        <v>120.0</v>
      </c>
      <c r="H3409" s="65">
        <v>120.0</v>
      </c>
      <c r="I3409" s="66" t="s">
        <v>11</v>
      </c>
    </row>
    <row r="3410">
      <c r="A3410" s="41">
        <v>689.0</v>
      </c>
      <c r="B3410" s="42" t="s">
        <v>798</v>
      </c>
      <c r="C3410" s="58">
        <v>45877.0</v>
      </c>
      <c r="D3410" s="68" t="s">
        <v>9</v>
      </c>
      <c r="E3410" s="27" t="s">
        <v>10</v>
      </c>
      <c r="F3410" s="69">
        <v>1.0</v>
      </c>
      <c r="G3410" s="69">
        <v>120.0</v>
      </c>
      <c r="H3410" s="70">
        <v>120.0</v>
      </c>
      <c r="I3410" s="71" t="s">
        <v>11</v>
      </c>
    </row>
    <row r="3411">
      <c r="A3411" s="45">
        <v>689.0</v>
      </c>
      <c r="B3411" s="46" t="s">
        <v>798</v>
      </c>
      <c r="C3411" s="55">
        <v>45877.0</v>
      </c>
      <c r="D3411" s="63" t="s">
        <v>9</v>
      </c>
      <c r="E3411" s="25" t="s">
        <v>12</v>
      </c>
      <c r="F3411" s="64">
        <v>1.0</v>
      </c>
      <c r="G3411" s="64">
        <v>120.0</v>
      </c>
      <c r="H3411" s="65">
        <v>120.0</v>
      </c>
      <c r="I3411" s="66" t="s">
        <v>11</v>
      </c>
    </row>
    <row r="3412">
      <c r="A3412" s="41">
        <v>689.0</v>
      </c>
      <c r="B3412" s="42" t="s">
        <v>798</v>
      </c>
      <c r="C3412" s="58">
        <v>45877.0</v>
      </c>
      <c r="D3412" s="68" t="s">
        <v>9</v>
      </c>
      <c r="E3412" s="27" t="s">
        <v>13</v>
      </c>
      <c r="F3412" s="69">
        <v>1.0</v>
      </c>
      <c r="G3412" s="69">
        <v>120.0</v>
      </c>
      <c r="H3412" s="70">
        <v>120.0</v>
      </c>
      <c r="I3412" s="71" t="s">
        <v>11</v>
      </c>
    </row>
    <row r="3413">
      <c r="A3413" s="45">
        <v>690.0</v>
      </c>
      <c r="B3413" s="46" t="s">
        <v>799</v>
      </c>
      <c r="C3413" s="55">
        <v>45877.0</v>
      </c>
      <c r="D3413" s="63" t="s">
        <v>55</v>
      </c>
      <c r="E3413" s="25" t="s">
        <v>10</v>
      </c>
      <c r="F3413" s="64">
        <v>0.5</v>
      </c>
      <c r="G3413" s="64">
        <v>120.0</v>
      </c>
      <c r="H3413" s="65">
        <v>60.0</v>
      </c>
      <c r="I3413" s="66" t="s">
        <v>30</v>
      </c>
    </row>
    <row r="3414">
      <c r="A3414" s="41">
        <v>690.0</v>
      </c>
      <c r="B3414" s="42" t="s">
        <v>799</v>
      </c>
      <c r="C3414" s="58">
        <v>45877.0</v>
      </c>
      <c r="D3414" s="68" t="s">
        <v>55</v>
      </c>
      <c r="E3414" s="27" t="s">
        <v>12</v>
      </c>
      <c r="F3414" s="69">
        <v>0.5</v>
      </c>
      <c r="G3414" s="69">
        <v>120.0</v>
      </c>
      <c r="H3414" s="70">
        <v>60.0</v>
      </c>
      <c r="I3414" s="71" t="s">
        <v>30</v>
      </c>
    </row>
    <row r="3415">
      <c r="A3415" s="45">
        <v>690.0</v>
      </c>
      <c r="B3415" s="46" t="s">
        <v>799</v>
      </c>
      <c r="C3415" s="55">
        <v>45877.0</v>
      </c>
      <c r="D3415" s="63" t="s">
        <v>55</v>
      </c>
      <c r="E3415" s="25" t="s">
        <v>19</v>
      </c>
      <c r="F3415" s="64">
        <v>0.5</v>
      </c>
      <c r="G3415" s="64">
        <v>120.0</v>
      </c>
      <c r="H3415" s="65">
        <v>60.0</v>
      </c>
      <c r="I3415" s="66" t="s">
        <v>30</v>
      </c>
    </row>
    <row r="3416">
      <c r="A3416" s="41">
        <v>690.0</v>
      </c>
      <c r="B3416" s="42" t="s">
        <v>799</v>
      </c>
      <c r="C3416" s="58">
        <v>45877.0</v>
      </c>
      <c r="D3416" s="68" t="s">
        <v>55</v>
      </c>
      <c r="E3416" s="27" t="s">
        <v>511</v>
      </c>
      <c r="F3416" s="69">
        <v>1.0</v>
      </c>
      <c r="G3416" s="69">
        <v>400.0</v>
      </c>
      <c r="H3416" s="70">
        <v>400.0</v>
      </c>
      <c r="I3416" s="71" t="s">
        <v>30</v>
      </c>
    </row>
    <row r="3417">
      <c r="A3417" s="45">
        <v>691.0</v>
      </c>
      <c r="B3417" s="46" t="s">
        <v>800</v>
      </c>
      <c r="C3417" s="55">
        <v>45877.0</v>
      </c>
      <c r="D3417" s="63" t="s">
        <v>787</v>
      </c>
      <c r="E3417" s="25" t="s">
        <v>10</v>
      </c>
      <c r="F3417" s="64">
        <v>3.0</v>
      </c>
      <c r="G3417" s="64">
        <v>120.0</v>
      </c>
      <c r="H3417" s="65">
        <v>360.0</v>
      </c>
      <c r="I3417" s="66" t="s">
        <v>16</v>
      </c>
    </row>
    <row r="3418">
      <c r="A3418" s="41">
        <v>692.0</v>
      </c>
      <c r="B3418" s="42" t="s">
        <v>801</v>
      </c>
      <c r="C3418" s="58">
        <v>45877.0</v>
      </c>
      <c r="D3418" s="68" t="s">
        <v>47</v>
      </c>
      <c r="E3418" s="27" t="s">
        <v>32</v>
      </c>
      <c r="F3418" s="69">
        <v>1.0</v>
      </c>
      <c r="G3418" s="69">
        <v>140.0</v>
      </c>
      <c r="H3418" s="70">
        <v>140.0</v>
      </c>
      <c r="I3418" s="71" t="s">
        <v>11</v>
      </c>
    </row>
    <row r="3419">
      <c r="A3419" s="45">
        <v>692.0</v>
      </c>
      <c r="B3419" s="46" t="s">
        <v>801</v>
      </c>
      <c r="C3419" s="55">
        <v>45877.0</v>
      </c>
      <c r="D3419" s="63" t="s">
        <v>47</v>
      </c>
      <c r="E3419" s="25" t="s">
        <v>420</v>
      </c>
      <c r="F3419" s="64">
        <v>1.0</v>
      </c>
      <c r="G3419" s="64">
        <v>140.0</v>
      </c>
      <c r="H3419" s="65">
        <v>140.0</v>
      </c>
      <c r="I3419" s="66" t="s">
        <v>11</v>
      </c>
    </row>
    <row r="3420">
      <c r="A3420" s="41">
        <v>693.0</v>
      </c>
      <c r="B3420" s="42" t="s">
        <v>802</v>
      </c>
      <c r="C3420" s="58">
        <v>45877.0</v>
      </c>
      <c r="D3420" s="68" t="s">
        <v>45</v>
      </c>
      <c r="E3420" s="27" t="s">
        <v>32</v>
      </c>
      <c r="F3420" s="69">
        <v>1.0</v>
      </c>
      <c r="G3420" s="69">
        <v>140.0</v>
      </c>
      <c r="H3420" s="70">
        <v>140.0</v>
      </c>
      <c r="I3420" s="71" t="s">
        <v>11</v>
      </c>
    </row>
    <row r="3421">
      <c r="A3421" s="45">
        <v>693.0</v>
      </c>
      <c r="B3421" s="46" t="s">
        <v>802</v>
      </c>
      <c r="C3421" s="55">
        <v>45877.0</v>
      </c>
      <c r="D3421" s="63" t="s">
        <v>45</v>
      </c>
      <c r="E3421" s="25" t="s">
        <v>13</v>
      </c>
      <c r="F3421" s="64">
        <v>1.0</v>
      </c>
      <c r="G3421" s="64">
        <v>120.0</v>
      </c>
      <c r="H3421" s="65">
        <v>120.0</v>
      </c>
      <c r="I3421" s="66" t="s">
        <v>11</v>
      </c>
    </row>
    <row r="3422">
      <c r="A3422" s="41">
        <v>693.0</v>
      </c>
      <c r="B3422" s="42" t="s">
        <v>802</v>
      </c>
      <c r="C3422" s="58">
        <v>45877.0</v>
      </c>
      <c r="D3422" s="68" t="s">
        <v>45</v>
      </c>
      <c r="E3422" s="27" t="s">
        <v>420</v>
      </c>
      <c r="F3422" s="69">
        <v>1.0</v>
      </c>
      <c r="G3422" s="69">
        <v>140.0</v>
      </c>
      <c r="H3422" s="70">
        <v>140.0</v>
      </c>
      <c r="I3422" s="71" t="s">
        <v>11</v>
      </c>
    </row>
    <row r="3423">
      <c r="A3423" s="45">
        <v>694.0</v>
      </c>
      <c r="B3423" s="46" t="s">
        <v>803</v>
      </c>
      <c r="C3423" s="55">
        <v>45877.0</v>
      </c>
      <c r="D3423" s="63" t="s">
        <v>49</v>
      </c>
      <c r="E3423" s="25" t="s">
        <v>420</v>
      </c>
      <c r="F3423" s="64">
        <v>0.5</v>
      </c>
      <c r="G3423" s="64">
        <v>140.0</v>
      </c>
      <c r="H3423" s="65">
        <v>70.0</v>
      </c>
      <c r="I3423" s="66" t="s">
        <v>11</v>
      </c>
    </row>
    <row r="3424">
      <c r="A3424" s="41">
        <v>694.0</v>
      </c>
      <c r="B3424" s="42" t="s">
        <v>803</v>
      </c>
      <c r="C3424" s="58">
        <v>45877.0</v>
      </c>
      <c r="D3424" s="68" t="s">
        <v>49</v>
      </c>
      <c r="E3424" s="27" t="s">
        <v>586</v>
      </c>
      <c r="F3424" s="69">
        <v>1.0</v>
      </c>
      <c r="G3424" s="69">
        <v>230.0</v>
      </c>
      <c r="H3424" s="70">
        <v>230.0</v>
      </c>
      <c r="I3424" s="71" t="s">
        <v>11</v>
      </c>
    </row>
    <row r="3425">
      <c r="A3425" s="45">
        <v>695.0</v>
      </c>
      <c r="B3425" s="46" t="s">
        <v>804</v>
      </c>
      <c r="C3425" s="55">
        <v>45878.0</v>
      </c>
      <c r="D3425" s="63" t="s">
        <v>407</v>
      </c>
      <c r="E3425" s="25" t="s">
        <v>10</v>
      </c>
      <c r="F3425" s="64">
        <v>1.0</v>
      </c>
      <c r="G3425" s="64">
        <v>120.0</v>
      </c>
      <c r="H3425" s="65">
        <v>120.0</v>
      </c>
      <c r="I3425" s="66" t="s">
        <v>30</v>
      </c>
    </row>
    <row r="3426">
      <c r="A3426" s="41">
        <v>695.0</v>
      </c>
      <c r="B3426" s="42" t="s">
        <v>804</v>
      </c>
      <c r="C3426" s="58">
        <v>45878.0</v>
      </c>
      <c r="D3426" s="68" t="s">
        <v>407</v>
      </c>
      <c r="E3426" s="27" t="s">
        <v>12</v>
      </c>
      <c r="F3426" s="69">
        <v>1.0</v>
      </c>
      <c r="G3426" s="69">
        <v>120.0</v>
      </c>
      <c r="H3426" s="70">
        <v>120.0</v>
      </c>
      <c r="I3426" s="71" t="s">
        <v>30</v>
      </c>
    </row>
    <row r="3427">
      <c r="A3427" s="45">
        <v>696.0</v>
      </c>
      <c r="B3427" s="46" t="s">
        <v>805</v>
      </c>
      <c r="C3427" s="55">
        <v>45878.0</v>
      </c>
      <c r="D3427" s="63" t="s">
        <v>68</v>
      </c>
      <c r="E3427" s="25" t="s">
        <v>32</v>
      </c>
      <c r="F3427" s="64">
        <v>1.0</v>
      </c>
      <c r="G3427" s="64">
        <v>140.0</v>
      </c>
      <c r="H3427" s="65">
        <v>140.0</v>
      </c>
      <c r="I3427" s="66" t="s">
        <v>16</v>
      </c>
    </row>
    <row r="3428">
      <c r="A3428" s="41">
        <v>696.0</v>
      </c>
      <c r="B3428" s="42" t="s">
        <v>805</v>
      </c>
      <c r="C3428" s="58">
        <v>45878.0</v>
      </c>
      <c r="D3428" s="68" t="s">
        <v>68</v>
      </c>
      <c r="E3428" s="27" t="s">
        <v>13</v>
      </c>
      <c r="F3428" s="69">
        <v>2.0</v>
      </c>
      <c r="G3428" s="69">
        <v>120.0</v>
      </c>
      <c r="H3428" s="70">
        <v>240.0</v>
      </c>
      <c r="I3428" s="71" t="s">
        <v>16</v>
      </c>
    </row>
    <row r="3429">
      <c r="A3429" s="45">
        <v>698.0</v>
      </c>
      <c r="B3429" s="46" t="s">
        <v>806</v>
      </c>
      <c r="C3429" s="55">
        <v>45878.0</v>
      </c>
      <c r="D3429" s="63" t="s">
        <v>60</v>
      </c>
      <c r="E3429" s="25" t="s">
        <v>10</v>
      </c>
      <c r="F3429" s="64">
        <v>0.25</v>
      </c>
      <c r="G3429" s="64">
        <v>120.0</v>
      </c>
      <c r="H3429" s="65">
        <v>30.0</v>
      </c>
      <c r="I3429" s="66" t="s">
        <v>16</v>
      </c>
    </row>
    <row r="3430">
      <c r="A3430" s="41">
        <v>698.0</v>
      </c>
      <c r="B3430" s="42" t="s">
        <v>806</v>
      </c>
      <c r="C3430" s="58">
        <v>45878.0</v>
      </c>
      <c r="D3430" s="68" t="s">
        <v>60</v>
      </c>
      <c r="E3430" s="27" t="s">
        <v>12</v>
      </c>
      <c r="F3430" s="69">
        <v>0.25</v>
      </c>
      <c r="G3430" s="69">
        <v>120.0</v>
      </c>
      <c r="H3430" s="70">
        <v>30.0</v>
      </c>
      <c r="I3430" s="71" t="s">
        <v>16</v>
      </c>
    </row>
    <row r="3431">
      <c r="A3431" s="45">
        <v>698.0</v>
      </c>
      <c r="B3431" s="46" t="s">
        <v>806</v>
      </c>
      <c r="C3431" s="55">
        <v>45878.0</v>
      </c>
      <c r="D3431" s="63" t="s">
        <v>60</v>
      </c>
      <c r="E3431" s="25" t="s">
        <v>19</v>
      </c>
      <c r="F3431" s="64">
        <v>0.25</v>
      </c>
      <c r="G3431" s="64">
        <v>120.0</v>
      </c>
      <c r="H3431" s="65">
        <v>30.0</v>
      </c>
      <c r="I3431" s="66" t="s">
        <v>16</v>
      </c>
    </row>
    <row r="3432">
      <c r="A3432" s="41">
        <v>698.0</v>
      </c>
      <c r="B3432" s="42" t="s">
        <v>806</v>
      </c>
      <c r="C3432" s="58">
        <v>45878.0</v>
      </c>
      <c r="D3432" s="68" t="s">
        <v>60</v>
      </c>
      <c r="E3432" s="27" t="s">
        <v>13</v>
      </c>
      <c r="F3432" s="69">
        <v>1.25</v>
      </c>
      <c r="G3432" s="69">
        <v>120.0</v>
      </c>
      <c r="H3432" s="70">
        <v>150.0</v>
      </c>
      <c r="I3432" s="71" t="s">
        <v>16</v>
      </c>
    </row>
    <row r="3433">
      <c r="A3433" s="45">
        <v>699.0</v>
      </c>
      <c r="B3433" s="46" t="s">
        <v>807</v>
      </c>
      <c r="C3433" s="55">
        <v>45878.0</v>
      </c>
      <c r="D3433" s="63" t="s">
        <v>25</v>
      </c>
      <c r="E3433" s="25" t="s">
        <v>12</v>
      </c>
      <c r="F3433" s="64">
        <v>0.5</v>
      </c>
      <c r="G3433" s="64">
        <v>120.0</v>
      </c>
      <c r="H3433" s="65">
        <v>60.0</v>
      </c>
      <c r="I3433" s="66" t="s">
        <v>30</v>
      </c>
    </row>
    <row r="3434">
      <c r="A3434" s="41">
        <v>699.0</v>
      </c>
      <c r="B3434" s="42" t="s">
        <v>807</v>
      </c>
      <c r="C3434" s="58">
        <v>45878.0</v>
      </c>
      <c r="D3434" s="68" t="s">
        <v>25</v>
      </c>
      <c r="E3434" s="27" t="s">
        <v>13</v>
      </c>
      <c r="F3434" s="69">
        <v>1.0</v>
      </c>
      <c r="G3434" s="69">
        <v>120.0</v>
      </c>
      <c r="H3434" s="70">
        <v>120.0</v>
      </c>
      <c r="I3434" s="71" t="s">
        <v>30</v>
      </c>
    </row>
    <row r="3435">
      <c r="A3435" s="45">
        <v>700.0</v>
      </c>
      <c r="B3435" s="46" t="s">
        <v>808</v>
      </c>
      <c r="C3435" s="55">
        <v>45878.0</v>
      </c>
      <c r="D3435" s="63" t="s">
        <v>39</v>
      </c>
      <c r="E3435" s="25" t="s">
        <v>10</v>
      </c>
      <c r="F3435" s="64">
        <v>1.0</v>
      </c>
      <c r="G3435" s="64">
        <v>120.0</v>
      </c>
      <c r="H3435" s="65">
        <v>120.0</v>
      </c>
      <c r="I3435" s="66" t="s">
        <v>16</v>
      </c>
    </row>
    <row r="3436">
      <c r="A3436" s="41">
        <v>700.0</v>
      </c>
      <c r="B3436" s="42" t="s">
        <v>808</v>
      </c>
      <c r="C3436" s="58">
        <v>45878.0</v>
      </c>
      <c r="D3436" s="68" t="s">
        <v>39</v>
      </c>
      <c r="E3436" s="27" t="s">
        <v>12</v>
      </c>
      <c r="F3436" s="69">
        <v>1.0</v>
      </c>
      <c r="G3436" s="69">
        <v>120.0</v>
      </c>
      <c r="H3436" s="70">
        <v>120.0</v>
      </c>
      <c r="I3436" s="71" t="s">
        <v>16</v>
      </c>
    </row>
    <row r="3437">
      <c r="A3437" s="45">
        <v>700.0</v>
      </c>
      <c r="B3437" s="46" t="s">
        <v>808</v>
      </c>
      <c r="C3437" s="55">
        <v>45878.0</v>
      </c>
      <c r="D3437" s="63" t="s">
        <v>39</v>
      </c>
      <c r="E3437" s="25" t="s">
        <v>32</v>
      </c>
      <c r="F3437" s="64">
        <v>1.0</v>
      </c>
      <c r="G3437" s="64">
        <v>140.0</v>
      </c>
      <c r="H3437" s="65">
        <v>140.0</v>
      </c>
      <c r="I3437" s="66" t="s">
        <v>16</v>
      </c>
    </row>
    <row r="3438">
      <c r="A3438" s="41">
        <v>700.0</v>
      </c>
      <c r="B3438" s="42" t="s">
        <v>808</v>
      </c>
      <c r="C3438" s="58">
        <v>45878.0</v>
      </c>
      <c r="D3438" s="68" t="s">
        <v>39</v>
      </c>
      <c r="E3438" s="27" t="s">
        <v>13</v>
      </c>
      <c r="F3438" s="69">
        <v>2.0</v>
      </c>
      <c r="G3438" s="69">
        <v>120.0</v>
      </c>
      <c r="H3438" s="70">
        <v>240.0</v>
      </c>
      <c r="I3438" s="71" t="s">
        <v>16</v>
      </c>
    </row>
    <row r="3439">
      <c r="A3439" s="45">
        <v>701.0</v>
      </c>
      <c r="B3439" s="46" t="s">
        <v>809</v>
      </c>
      <c r="C3439" s="55">
        <v>45878.0</v>
      </c>
      <c r="D3439" s="63" t="s">
        <v>566</v>
      </c>
      <c r="E3439" s="25" t="s">
        <v>19</v>
      </c>
      <c r="F3439" s="64">
        <v>5.0</v>
      </c>
      <c r="G3439" s="64">
        <v>80.0</v>
      </c>
      <c r="H3439" s="65">
        <v>400.0</v>
      </c>
      <c r="I3439" s="66" t="s">
        <v>16</v>
      </c>
    </row>
    <row r="3440">
      <c r="A3440" s="41">
        <v>701.0</v>
      </c>
      <c r="B3440" s="42" t="s">
        <v>809</v>
      </c>
      <c r="C3440" s="58">
        <v>45878.0</v>
      </c>
      <c r="D3440" s="68" t="s">
        <v>566</v>
      </c>
      <c r="E3440" s="27" t="s">
        <v>13</v>
      </c>
      <c r="F3440" s="69">
        <v>5.0</v>
      </c>
      <c r="G3440" s="69">
        <v>80.0</v>
      </c>
      <c r="H3440" s="70">
        <v>400.0</v>
      </c>
      <c r="I3440" s="71" t="s">
        <v>16</v>
      </c>
    </row>
    <row r="3441">
      <c r="A3441" s="45">
        <v>702.0</v>
      </c>
      <c r="B3441" s="46" t="s">
        <v>810</v>
      </c>
      <c r="C3441" s="55">
        <v>45878.0</v>
      </c>
      <c r="D3441" s="63" t="s">
        <v>18</v>
      </c>
      <c r="E3441" s="25" t="s">
        <v>12</v>
      </c>
      <c r="F3441" s="64">
        <v>1.0</v>
      </c>
      <c r="G3441" s="64">
        <v>120.0</v>
      </c>
      <c r="H3441" s="65">
        <v>120.0</v>
      </c>
      <c r="I3441" s="66" t="s">
        <v>16</v>
      </c>
    </row>
    <row r="3442">
      <c r="A3442" s="41">
        <v>702.0</v>
      </c>
      <c r="B3442" s="42" t="s">
        <v>810</v>
      </c>
      <c r="C3442" s="58">
        <v>45878.0</v>
      </c>
      <c r="D3442" s="68" t="s">
        <v>18</v>
      </c>
      <c r="E3442" s="27" t="s">
        <v>13</v>
      </c>
      <c r="F3442" s="69">
        <v>1.0</v>
      </c>
      <c r="G3442" s="69">
        <v>120.0</v>
      </c>
      <c r="H3442" s="70">
        <v>120.0</v>
      </c>
      <c r="I3442" s="71" t="s">
        <v>16</v>
      </c>
    </row>
    <row r="3443">
      <c r="A3443" s="45">
        <v>703.0</v>
      </c>
      <c r="B3443" s="46" t="s">
        <v>811</v>
      </c>
      <c r="C3443" s="55">
        <v>45878.0</v>
      </c>
      <c r="D3443" s="63" t="s">
        <v>23</v>
      </c>
      <c r="E3443" s="25" t="s">
        <v>10</v>
      </c>
      <c r="F3443" s="64">
        <v>1.0</v>
      </c>
      <c r="G3443" s="64">
        <v>120.0</v>
      </c>
      <c r="H3443" s="65">
        <v>120.0</v>
      </c>
      <c r="I3443" s="66" t="s">
        <v>16</v>
      </c>
    </row>
    <row r="3444">
      <c r="A3444" s="41">
        <v>703.0</v>
      </c>
      <c r="B3444" s="42" t="s">
        <v>811</v>
      </c>
      <c r="C3444" s="58">
        <v>45878.0</v>
      </c>
      <c r="D3444" s="68" t="s">
        <v>23</v>
      </c>
      <c r="E3444" s="27" t="s">
        <v>12</v>
      </c>
      <c r="F3444" s="69">
        <v>1.0</v>
      </c>
      <c r="G3444" s="69">
        <v>120.0</v>
      </c>
      <c r="H3444" s="70">
        <v>120.0</v>
      </c>
      <c r="I3444" s="71" t="s">
        <v>16</v>
      </c>
    </row>
    <row r="3445">
      <c r="A3445" s="45">
        <v>704.0</v>
      </c>
      <c r="B3445" s="46" t="s">
        <v>812</v>
      </c>
      <c r="C3445" s="55">
        <v>45878.0</v>
      </c>
      <c r="D3445" s="63" t="s">
        <v>14</v>
      </c>
      <c r="E3445" s="25" t="s">
        <v>13</v>
      </c>
      <c r="F3445" s="64">
        <v>1.0</v>
      </c>
      <c r="G3445" s="64">
        <v>120.0</v>
      </c>
      <c r="H3445" s="65">
        <v>120.0</v>
      </c>
      <c r="I3445" s="66" t="s">
        <v>11</v>
      </c>
    </row>
    <row r="3446">
      <c r="A3446" s="41">
        <v>705.0</v>
      </c>
      <c r="B3446" s="42" t="s">
        <v>813</v>
      </c>
      <c r="C3446" s="58">
        <v>45878.0</v>
      </c>
      <c r="D3446" s="68" t="s">
        <v>21</v>
      </c>
      <c r="E3446" s="27" t="s">
        <v>13</v>
      </c>
      <c r="F3446" s="69">
        <v>1.0</v>
      </c>
      <c r="G3446" s="69">
        <v>120.0</v>
      </c>
      <c r="H3446" s="70">
        <v>120.0</v>
      </c>
      <c r="I3446" s="71" t="s">
        <v>11</v>
      </c>
    </row>
    <row r="3447">
      <c r="A3447" s="45">
        <v>705.0</v>
      </c>
      <c r="B3447" s="46" t="s">
        <v>813</v>
      </c>
      <c r="C3447" s="55">
        <v>45878.0</v>
      </c>
      <c r="D3447" s="63" t="s">
        <v>21</v>
      </c>
      <c r="E3447" s="25" t="s">
        <v>420</v>
      </c>
      <c r="F3447" s="64">
        <v>1.0</v>
      </c>
      <c r="G3447" s="64">
        <v>140.0</v>
      </c>
      <c r="H3447" s="65">
        <v>140.0</v>
      </c>
      <c r="I3447" s="66" t="s">
        <v>11</v>
      </c>
    </row>
    <row r="3448">
      <c r="A3448" s="41">
        <v>705.0</v>
      </c>
      <c r="B3448" s="42" t="s">
        <v>813</v>
      </c>
      <c r="C3448" s="58">
        <v>45878.0</v>
      </c>
      <c r="D3448" s="68" t="s">
        <v>21</v>
      </c>
      <c r="E3448" s="27" t="s">
        <v>511</v>
      </c>
      <c r="F3448" s="69">
        <v>0.4</v>
      </c>
      <c r="G3448" s="69">
        <v>400.0</v>
      </c>
      <c r="H3448" s="70">
        <v>160.0</v>
      </c>
      <c r="I3448" s="71" t="s">
        <v>11</v>
      </c>
    </row>
    <row r="3449">
      <c r="A3449" s="45">
        <v>706.0</v>
      </c>
      <c r="B3449" s="46" t="s">
        <v>814</v>
      </c>
      <c r="C3449" s="55">
        <v>45878.0</v>
      </c>
      <c r="D3449" s="63" t="s">
        <v>45</v>
      </c>
      <c r="E3449" s="25" t="s">
        <v>13</v>
      </c>
      <c r="F3449" s="64">
        <v>1.0</v>
      </c>
      <c r="G3449" s="64">
        <v>120.0</v>
      </c>
      <c r="H3449" s="65">
        <v>120.0</v>
      </c>
      <c r="I3449" s="66" t="s">
        <v>11</v>
      </c>
    </row>
    <row r="3450">
      <c r="A3450" s="41">
        <v>707.0</v>
      </c>
      <c r="B3450" s="42" t="s">
        <v>814</v>
      </c>
      <c r="C3450" s="58">
        <v>45878.0</v>
      </c>
      <c r="D3450" s="68" t="s">
        <v>31</v>
      </c>
      <c r="E3450" s="27" t="s">
        <v>19</v>
      </c>
      <c r="F3450" s="69">
        <v>2.0</v>
      </c>
      <c r="G3450" s="69">
        <v>120.0</v>
      </c>
      <c r="H3450" s="70">
        <v>240.0</v>
      </c>
      <c r="I3450" s="71" t="s">
        <v>11</v>
      </c>
    </row>
    <row r="3451">
      <c r="A3451" s="45">
        <v>708.0</v>
      </c>
      <c r="B3451" s="46" t="s">
        <v>815</v>
      </c>
      <c r="C3451" s="55">
        <v>45879.0</v>
      </c>
      <c r="D3451" s="63" t="s">
        <v>42</v>
      </c>
      <c r="E3451" s="25" t="s">
        <v>19</v>
      </c>
      <c r="F3451" s="64">
        <v>1.5</v>
      </c>
      <c r="G3451" s="64">
        <v>120.0</v>
      </c>
      <c r="H3451" s="65">
        <v>180.0</v>
      </c>
      <c r="I3451" s="66" t="s">
        <v>30</v>
      </c>
    </row>
    <row r="3452">
      <c r="A3452" s="41">
        <v>709.0</v>
      </c>
      <c r="B3452" s="42" t="s">
        <v>816</v>
      </c>
      <c r="C3452" s="58">
        <v>45879.0</v>
      </c>
      <c r="D3452" s="68" t="s">
        <v>57</v>
      </c>
      <c r="E3452" s="27" t="s">
        <v>19</v>
      </c>
      <c r="F3452" s="69">
        <v>5.0</v>
      </c>
      <c r="G3452" s="69">
        <v>120.0</v>
      </c>
      <c r="H3452" s="70">
        <v>600.0</v>
      </c>
      <c r="I3452" s="71" t="s">
        <v>16</v>
      </c>
    </row>
    <row r="3453">
      <c r="A3453" s="45">
        <v>710.0</v>
      </c>
      <c r="B3453" s="46" t="s">
        <v>817</v>
      </c>
      <c r="C3453" s="55">
        <v>45879.0</v>
      </c>
      <c r="D3453" s="63" t="s">
        <v>23</v>
      </c>
      <c r="E3453" s="25" t="s">
        <v>10</v>
      </c>
      <c r="F3453" s="64">
        <v>1.0</v>
      </c>
      <c r="G3453" s="64">
        <v>120.0</v>
      </c>
      <c r="H3453" s="65">
        <v>120.0</v>
      </c>
      <c r="I3453" s="66" t="s">
        <v>16</v>
      </c>
    </row>
    <row r="3454">
      <c r="A3454" s="41">
        <v>710.0</v>
      </c>
      <c r="B3454" s="42" t="s">
        <v>817</v>
      </c>
      <c r="C3454" s="58">
        <v>45879.0</v>
      </c>
      <c r="D3454" s="68" t="s">
        <v>23</v>
      </c>
      <c r="E3454" s="27" t="s">
        <v>19</v>
      </c>
      <c r="F3454" s="69">
        <v>1.0</v>
      </c>
      <c r="G3454" s="69">
        <v>120.0</v>
      </c>
      <c r="H3454" s="70">
        <v>120.0</v>
      </c>
      <c r="I3454" s="71" t="s">
        <v>16</v>
      </c>
    </row>
    <row r="3455">
      <c r="A3455" s="45">
        <v>711.0</v>
      </c>
      <c r="B3455" s="46" t="s">
        <v>818</v>
      </c>
      <c r="C3455" s="55">
        <v>45879.0</v>
      </c>
      <c r="D3455" s="63" t="s">
        <v>39</v>
      </c>
      <c r="E3455" s="25" t="s">
        <v>10</v>
      </c>
      <c r="F3455" s="64">
        <v>1.0</v>
      </c>
      <c r="G3455" s="64">
        <v>120.0</v>
      </c>
      <c r="H3455" s="65">
        <v>120.0</v>
      </c>
      <c r="I3455" s="66" t="s">
        <v>16</v>
      </c>
    </row>
    <row r="3456">
      <c r="A3456" s="41">
        <v>711.0</v>
      </c>
      <c r="B3456" s="42" t="s">
        <v>818</v>
      </c>
      <c r="C3456" s="58">
        <v>45879.0</v>
      </c>
      <c r="D3456" s="68" t="s">
        <v>39</v>
      </c>
      <c r="E3456" s="27" t="s">
        <v>12</v>
      </c>
      <c r="F3456" s="69">
        <v>1.0</v>
      </c>
      <c r="G3456" s="69">
        <v>120.0</v>
      </c>
      <c r="H3456" s="70">
        <v>120.0</v>
      </c>
      <c r="I3456" s="71" t="s">
        <v>16</v>
      </c>
    </row>
    <row r="3457">
      <c r="A3457" s="45">
        <v>711.0</v>
      </c>
      <c r="B3457" s="46" t="s">
        <v>818</v>
      </c>
      <c r="C3457" s="55">
        <v>45879.0</v>
      </c>
      <c r="D3457" s="63" t="s">
        <v>39</v>
      </c>
      <c r="E3457" s="25" t="s">
        <v>32</v>
      </c>
      <c r="F3457" s="64">
        <v>1.0</v>
      </c>
      <c r="G3457" s="64">
        <v>140.0</v>
      </c>
      <c r="H3457" s="65">
        <v>140.0</v>
      </c>
      <c r="I3457" s="66" t="s">
        <v>16</v>
      </c>
    </row>
    <row r="3458">
      <c r="A3458" s="41">
        <v>711.0</v>
      </c>
      <c r="B3458" s="42" t="s">
        <v>818</v>
      </c>
      <c r="C3458" s="58">
        <v>45879.0</v>
      </c>
      <c r="D3458" s="68" t="s">
        <v>39</v>
      </c>
      <c r="E3458" s="27" t="s">
        <v>13</v>
      </c>
      <c r="F3458" s="69">
        <v>1.0</v>
      </c>
      <c r="G3458" s="69">
        <v>120.0</v>
      </c>
      <c r="H3458" s="70">
        <v>120.0</v>
      </c>
      <c r="I3458" s="71" t="s">
        <v>16</v>
      </c>
    </row>
    <row r="3459">
      <c r="A3459" s="45">
        <v>712.0</v>
      </c>
      <c r="B3459" s="46" t="s">
        <v>819</v>
      </c>
      <c r="C3459" s="55">
        <v>45879.0</v>
      </c>
      <c r="D3459" s="63" t="s">
        <v>22</v>
      </c>
      <c r="E3459" s="25" t="s">
        <v>10</v>
      </c>
      <c r="F3459" s="64">
        <v>0.5</v>
      </c>
      <c r="G3459" s="64">
        <v>120.0</v>
      </c>
      <c r="H3459" s="65">
        <v>60.0</v>
      </c>
      <c r="I3459" s="66" t="s">
        <v>16</v>
      </c>
    </row>
    <row r="3460">
      <c r="A3460" s="41">
        <v>712.0</v>
      </c>
      <c r="B3460" s="42" t="s">
        <v>819</v>
      </c>
      <c r="C3460" s="58">
        <v>45879.0</v>
      </c>
      <c r="D3460" s="68" t="s">
        <v>22</v>
      </c>
      <c r="E3460" s="27" t="s">
        <v>12</v>
      </c>
      <c r="F3460" s="69">
        <v>0.5</v>
      </c>
      <c r="G3460" s="69">
        <v>120.0</v>
      </c>
      <c r="H3460" s="70">
        <v>60.0</v>
      </c>
      <c r="I3460" s="71" t="s">
        <v>16</v>
      </c>
    </row>
    <row r="3461">
      <c r="A3461" s="45">
        <v>712.0</v>
      </c>
      <c r="B3461" s="46" t="s">
        <v>819</v>
      </c>
      <c r="C3461" s="55">
        <v>45879.0</v>
      </c>
      <c r="D3461" s="63" t="s">
        <v>22</v>
      </c>
      <c r="E3461" s="25" t="s">
        <v>13</v>
      </c>
      <c r="F3461" s="64">
        <v>0.5</v>
      </c>
      <c r="G3461" s="64">
        <v>120.0</v>
      </c>
      <c r="H3461" s="65">
        <v>60.0</v>
      </c>
      <c r="I3461" s="66" t="s">
        <v>16</v>
      </c>
    </row>
    <row r="3462">
      <c r="A3462" s="41">
        <v>713.0</v>
      </c>
      <c r="B3462" s="42" t="s">
        <v>820</v>
      </c>
      <c r="C3462" s="58">
        <v>45881.0</v>
      </c>
      <c r="D3462" s="68" t="s">
        <v>24</v>
      </c>
      <c r="E3462" s="27" t="s">
        <v>32</v>
      </c>
      <c r="F3462" s="69">
        <v>0.5</v>
      </c>
      <c r="G3462" s="69">
        <v>140.0</v>
      </c>
      <c r="H3462" s="70">
        <v>70.0</v>
      </c>
      <c r="I3462" s="71" t="s">
        <v>30</v>
      </c>
    </row>
    <row r="3463">
      <c r="A3463" s="45">
        <v>713.0</v>
      </c>
      <c r="B3463" s="46" t="s">
        <v>820</v>
      </c>
      <c r="C3463" s="55">
        <v>45881.0</v>
      </c>
      <c r="D3463" s="63" t="s">
        <v>24</v>
      </c>
      <c r="E3463" s="25" t="s">
        <v>13</v>
      </c>
      <c r="F3463" s="64">
        <v>1.0</v>
      </c>
      <c r="G3463" s="64">
        <v>120.0</v>
      </c>
      <c r="H3463" s="65">
        <v>120.0</v>
      </c>
      <c r="I3463" s="66" t="s">
        <v>30</v>
      </c>
    </row>
    <row r="3464">
      <c r="A3464" s="41">
        <v>713.0</v>
      </c>
      <c r="B3464" s="42" t="s">
        <v>820</v>
      </c>
      <c r="C3464" s="58">
        <v>45881.0</v>
      </c>
      <c r="D3464" s="68" t="s">
        <v>24</v>
      </c>
      <c r="E3464" s="27" t="s">
        <v>420</v>
      </c>
      <c r="F3464" s="69">
        <v>1.0</v>
      </c>
      <c r="G3464" s="69">
        <v>140.0</v>
      </c>
      <c r="H3464" s="70">
        <v>140.0</v>
      </c>
      <c r="I3464" s="71" t="s">
        <v>30</v>
      </c>
    </row>
    <row r="3465">
      <c r="A3465" s="45">
        <v>714.0</v>
      </c>
      <c r="B3465" s="46" t="s">
        <v>821</v>
      </c>
      <c r="C3465" s="55">
        <v>45879.0</v>
      </c>
      <c r="D3465" s="63" t="s">
        <v>31</v>
      </c>
      <c r="E3465" s="25" t="s">
        <v>10</v>
      </c>
      <c r="F3465" s="64">
        <v>1.0</v>
      </c>
      <c r="G3465" s="64">
        <v>120.0</v>
      </c>
      <c r="H3465" s="65">
        <v>120.0</v>
      </c>
      <c r="I3465" s="66" t="s">
        <v>11</v>
      </c>
    </row>
    <row r="3466">
      <c r="A3466" s="41">
        <v>714.0</v>
      </c>
      <c r="B3466" s="42" t="s">
        <v>821</v>
      </c>
      <c r="C3466" s="58">
        <v>45879.0</v>
      </c>
      <c r="D3466" s="68" t="s">
        <v>31</v>
      </c>
      <c r="E3466" s="27" t="s">
        <v>12</v>
      </c>
      <c r="F3466" s="69">
        <v>1.0</v>
      </c>
      <c r="G3466" s="69">
        <v>120.0</v>
      </c>
      <c r="H3466" s="70">
        <v>120.0</v>
      </c>
      <c r="I3466" s="71" t="s">
        <v>11</v>
      </c>
    </row>
    <row r="3467">
      <c r="A3467" s="45">
        <v>714.0</v>
      </c>
      <c r="B3467" s="46" t="s">
        <v>821</v>
      </c>
      <c r="C3467" s="55">
        <v>45879.0</v>
      </c>
      <c r="D3467" s="63" t="s">
        <v>31</v>
      </c>
      <c r="E3467" s="25" t="s">
        <v>19</v>
      </c>
      <c r="F3467" s="64">
        <v>4.0</v>
      </c>
      <c r="G3467" s="64">
        <v>120.0</v>
      </c>
      <c r="H3467" s="65">
        <v>480.0</v>
      </c>
      <c r="I3467" s="66" t="s">
        <v>11</v>
      </c>
    </row>
    <row r="3468">
      <c r="A3468" s="41">
        <v>715.0</v>
      </c>
      <c r="B3468" s="42" t="s">
        <v>821</v>
      </c>
      <c r="C3468" s="58">
        <v>45879.0</v>
      </c>
      <c r="D3468" s="68" t="s">
        <v>49</v>
      </c>
      <c r="E3468" s="27" t="s">
        <v>420</v>
      </c>
      <c r="F3468" s="69">
        <v>0.5</v>
      </c>
      <c r="G3468" s="69">
        <v>140.0</v>
      </c>
      <c r="H3468" s="70">
        <v>70.0</v>
      </c>
      <c r="I3468" s="71" t="s">
        <v>11</v>
      </c>
    </row>
    <row r="3469">
      <c r="A3469" s="45">
        <v>716.0</v>
      </c>
      <c r="B3469" s="46" t="s">
        <v>822</v>
      </c>
      <c r="C3469" s="55">
        <v>45879.0</v>
      </c>
      <c r="D3469" s="63" t="s">
        <v>45</v>
      </c>
      <c r="E3469" s="25" t="s">
        <v>13</v>
      </c>
      <c r="F3469" s="64">
        <v>1.0</v>
      </c>
      <c r="G3469" s="64">
        <v>120.0</v>
      </c>
      <c r="H3469" s="65">
        <v>120.0</v>
      </c>
      <c r="I3469" s="66" t="s">
        <v>11</v>
      </c>
    </row>
    <row r="3470">
      <c r="A3470" s="41">
        <v>717.0</v>
      </c>
      <c r="B3470" s="42" t="s">
        <v>822</v>
      </c>
      <c r="C3470" s="58">
        <v>45879.0</v>
      </c>
      <c r="D3470" s="68" t="s">
        <v>47</v>
      </c>
      <c r="E3470" s="27" t="s">
        <v>32</v>
      </c>
      <c r="F3470" s="69">
        <v>1.0</v>
      </c>
      <c r="G3470" s="69">
        <v>140.0</v>
      </c>
      <c r="H3470" s="70">
        <v>140.0</v>
      </c>
      <c r="I3470" s="71" t="s">
        <v>11</v>
      </c>
    </row>
    <row r="3471">
      <c r="A3471" s="45">
        <v>717.0</v>
      </c>
      <c r="B3471" s="46" t="s">
        <v>822</v>
      </c>
      <c r="C3471" s="55">
        <v>45879.0</v>
      </c>
      <c r="D3471" s="63" t="s">
        <v>47</v>
      </c>
      <c r="E3471" s="25" t="s">
        <v>13</v>
      </c>
      <c r="F3471" s="64">
        <v>1.0</v>
      </c>
      <c r="G3471" s="64">
        <v>120.0</v>
      </c>
      <c r="H3471" s="65">
        <v>120.0</v>
      </c>
      <c r="I3471" s="66" t="s">
        <v>11</v>
      </c>
    </row>
    <row r="3472">
      <c r="A3472" s="41">
        <v>717.0</v>
      </c>
      <c r="B3472" s="42" t="s">
        <v>822</v>
      </c>
      <c r="C3472" s="58">
        <v>45879.0</v>
      </c>
      <c r="D3472" s="68" t="s">
        <v>47</v>
      </c>
      <c r="E3472" s="27" t="s">
        <v>63</v>
      </c>
      <c r="F3472" s="69">
        <v>0.5</v>
      </c>
      <c r="G3472" s="69">
        <v>300.0</v>
      </c>
      <c r="H3472" s="70">
        <v>150.0</v>
      </c>
      <c r="I3472" s="71" t="s">
        <v>11</v>
      </c>
    </row>
    <row r="3473">
      <c r="A3473" s="45">
        <v>717.0</v>
      </c>
      <c r="B3473" s="46" t="s">
        <v>822</v>
      </c>
      <c r="C3473" s="55">
        <v>45879.0</v>
      </c>
      <c r="D3473" s="63" t="s">
        <v>47</v>
      </c>
      <c r="E3473" s="25" t="s">
        <v>420</v>
      </c>
      <c r="F3473" s="64">
        <v>1.0</v>
      </c>
      <c r="G3473" s="64">
        <v>140.0</v>
      </c>
      <c r="H3473" s="65">
        <v>140.0</v>
      </c>
      <c r="I3473" s="66" t="s">
        <v>11</v>
      </c>
    </row>
    <row r="3474">
      <c r="A3474" s="41">
        <v>718.0</v>
      </c>
      <c r="B3474" s="42" t="s">
        <v>823</v>
      </c>
      <c r="C3474" s="58">
        <v>45881.0</v>
      </c>
      <c r="D3474" s="68" t="s">
        <v>59</v>
      </c>
      <c r="E3474" s="27" t="s">
        <v>10</v>
      </c>
      <c r="F3474" s="69">
        <v>0.4</v>
      </c>
      <c r="G3474" s="69">
        <v>120.0</v>
      </c>
      <c r="H3474" s="70">
        <v>48.0</v>
      </c>
      <c r="I3474" s="71" t="s">
        <v>16</v>
      </c>
    </row>
    <row r="3475">
      <c r="A3475" s="45">
        <v>718.0</v>
      </c>
      <c r="B3475" s="46" t="s">
        <v>823</v>
      </c>
      <c r="C3475" s="55">
        <v>45881.0</v>
      </c>
      <c r="D3475" s="63" t="s">
        <v>59</v>
      </c>
      <c r="E3475" s="25" t="s">
        <v>12</v>
      </c>
      <c r="F3475" s="64">
        <v>0.5</v>
      </c>
      <c r="G3475" s="64">
        <v>120.0</v>
      </c>
      <c r="H3475" s="65">
        <v>60.0</v>
      </c>
      <c r="I3475" s="66" t="s">
        <v>16</v>
      </c>
    </row>
    <row r="3476">
      <c r="A3476" s="41">
        <v>718.0</v>
      </c>
      <c r="B3476" s="42" t="s">
        <v>823</v>
      </c>
      <c r="C3476" s="58">
        <v>45881.0</v>
      </c>
      <c r="D3476" s="68" t="s">
        <v>59</v>
      </c>
      <c r="E3476" s="27" t="s">
        <v>19</v>
      </c>
      <c r="F3476" s="69">
        <v>0.1</v>
      </c>
      <c r="G3476" s="69">
        <v>120.0</v>
      </c>
      <c r="H3476" s="70">
        <v>12.0</v>
      </c>
      <c r="I3476" s="71" t="s">
        <v>16</v>
      </c>
    </row>
    <row r="3477">
      <c r="A3477" s="45">
        <v>719.0</v>
      </c>
      <c r="B3477" s="46" t="s">
        <v>824</v>
      </c>
      <c r="C3477" s="55">
        <v>45881.0</v>
      </c>
      <c r="D3477" s="63" t="s">
        <v>18</v>
      </c>
      <c r="E3477" s="25" t="s">
        <v>12</v>
      </c>
      <c r="F3477" s="64">
        <v>1.0</v>
      </c>
      <c r="G3477" s="64">
        <v>120.0</v>
      </c>
      <c r="H3477" s="65">
        <v>120.0</v>
      </c>
      <c r="I3477" s="66" t="s">
        <v>16</v>
      </c>
    </row>
    <row r="3478">
      <c r="A3478" s="41">
        <v>719.0</v>
      </c>
      <c r="B3478" s="42" t="s">
        <v>824</v>
      </c>
      <c r="C3478" s="58">
        <v>45881.0</v>
      </c>
      <c r="D3478" s="68" t="s">
        <v>18</v>
      </c>
      <c r="E3478" s="27" t="s">
        <v>13</v>
      </c>
      <c r="F3478" s="69">
        <v>1.0</v>
      </c>
      <c r="G3478" s="69">
        <v>120.0</v>
      </c>
      <c r="H3478" s="70">
        <v>120.0</v>
      </c>
      <c r="I3478" s="71" t="s">
        <v>16</v>
      </c>
    </row>
    <row r="3479">
      <c r="A3479" s="45">
        <v>720.0</v>
      </c>
      <c r="B3479" s="46" t="s">
        <v>825</v>
      </c>
      <c r="C3479" s="55">
        <v>45881.0</v>
      </c>
      <c r="D3479" s="63" t="s">
        <v>556</v>
      </c>
      <c r="E3479" s="25" t="s">
        <v>12</v>
      </c>
      <c r="F3479" s="64">
        <v>1.0</v>
      </c>
      <c r="G3479" s="64">
        <v>120.0</v>
      </c>
      <c r="H3479" s="65">
        <v>120.0</v>
      </c>
      <c r="I3479" s="66" t="s">
        <v>16</v>
      </c>
    </row>
    <row r="3480">
      <c r="A3480" s="41">
        <v>720.0</v>
      </c>
      <c r="B3480" s="42" t="s">
        <v>825</v>
      </c>
      <c r="C3480" s="58">
        <v>45881.0</v>
      </c>
      <c r="D3480" s="68" t="s">
        <v>556</v>
      </c>
      <c r="E3480" s="27" t="s">
        <v>19</v>
      </c>
      <c r="F3480" s="69">
        <v>1.0</v>
      </c>
      <c r="G3480" s="69">
        <v>120.0</v>
      </c>
      <c r="H3480" s="70">
        <v>120.0</v>
      </c>
      <c r="I3480" s="71" t="s">
        <v>16</v>
      </c>
    </row>
    <row r="3481">
      <c r="A3481" s="45">
        <v>721.0</v>
      </c>
      <c r="B3481" s="46" t="s">
        <v>826</v>
      </c>
      <c r="C3481" s="55">
        <v>45881.0</v>
      </c>
      <c r="D3481" s="63" t="s">
        <v>25</v>
      </c>
      <c r="E3481" s="25" t="s">
        <v>12</v>
      </c>
      <c r="F3481" s="64">
        <v>0.5</v>
      </c>
      <c r="G3481" s="64">
        <v>120.0</v>
      </c>
      <c r="H3481" s="65">
        <v>60.0</v>
      </c>
      <c r="I3481" s="66" t="s">
        <v>30</v>
      </c>
    </row>
    <row r="3482">
      <c r="A3482" s="41">
        <v>721.0</v>
      </c>
      <c r="B3482" s="42" t="s">
        <v>826</v>
      </c>
      <c r="C3482" s="58">
        <v>45881.0</v>
      </c>
      <c r="D3482" s="68" t="s">
        <v>25</v>
      </c>
      <c r="E3482" s="27" t="s">
        <v>13</v>
      </c>
      <c r="F3482" s="69">
        <v>1.0</v>
      </c>
      <c r="G3482" s="69">
        <v>120.0</v>
      </c>
      <c r="H3482" s="70">
        <v>120.0</v>
      </c>
      <c r="I3482" s="71" t="s">
        <v>30</v>
      </c>
    </row>
    <row r="3483">
      <c r="A3483" s="45">
        <v>722.0</v>
      </c>
      <c r="B3483" s="46" t="s">
        <v>827</v>
      </c>
      <c r="C3483" s="55">
        <v>45881.0</v>
      </c>
      <c r="D3483" s="63" t="s">
        <v>42</v>
      </c>
      <c r="E3483" s="25" t="s">
        <v>12</v>
      </c>
      <c r="F3483" s="64">
        <v>0.5</v>
      </c>
      <c r="G3483" s="64">
        <v>120.0</v>
      </c>
      <c r="H3483" s="65">
        <v>60.0</v>
      </c>
      <c r="I3483" s="66" t="s">
        <v>30</v>
      </c>
    </row>
    <row r="3484">
      <c r="A3484" s="41">
        <v>722.0</v>
      </c>
      <c r="B3484" s="42" t="s">
        <v>827</v>
      </c>
      <c r="C3484" s="58">
        <v>45881.0</v>
      </c>
      <c r="D3484" s="68" t="s">
        <v>42</v>
      </c>
      <c r="E3484" s="27" t="s">
        <v>19</v>
      </c>
      <c r="F3484" s="69">
        <v>1.5</v>
      </c>
      <c r="G3484" s="69">
        <v>120.0</v>
      </c>
      <c r="H3484" s="70">
        <v>180.0</v>
      </c>
      <c r="I3484" s="71" t="s">
        <v>30</v>
      </c>
    </row>
    <row r="3485">
      <c r="A3485" s="45">
        <v>723.0</v>
      </c>
      <c r="B3485" s="46" t="s">
        <v>828</v>
      </c>
      <c r="C3485" s="55">
        <v>45881.0</v>
      </c>
      <c r="D3485" s="63" t="s">
        <v>57</v>
      </c>
      <c r="E3485" s="25" t="s">
        <v>19</v>
      </c>
      <c r="F3485" s="64">
        <v>5.0</v>
      </c>
      <c r="G3485" s="64">
        <v>120.0</v>
      </c>
      <c r="H3485" s="65">
        <v>600.0</v>
      </c>
      <c r="I3485" s="66" t="s">
        <v>16</v>
      </c>
    </row>
    <row r="3486">
      <c r="A3486" s="41">
        <v>724.0</v>
      </c>
      <c r="B3486" s="42" t="s">
        <v>829</v>
      </c>
      <c r="C3486" s="58">
        <v>45881.0</v>
      </c>
      <c r="D3486" s="68" t="s">
        <v>23</v>
      </c>
      <c r="E3486" s="27" t="s">
        <v>10</v>
      </c>
      <c r="F3486" s="69">
        <v>1.0</v>
      </c>
      <c r="G3486" s="69">
        <v>120.0</v>
      </c>
      <c r="H3486" s="70">
        <v>120.0</v>
      </c>
      <c r="I3486" s="71" t="s">
        <v>16</v>
      </c>
    </row>
    <row r="3487">
      <c r="A3487" s="45">
        <v>724.0</v>
      </c>
      <c r="B3487" s="46" t="s">
        <v>829</v>
      </c>
      <c r="C3487" s="55">
        <v>45881.0</v>
      </c>
      <c r="D3487" s="63" t="s">
        <v>23</v>
      </c>
      <c r="E3487" s="25" t="s">
        <v>12</v>
      </c>
      <c r="F3487" s="64">
        <v>1.0</v>
      </c>
      <c r="G3487" s="64">
        <v>120.0</v>
      </c>
      <c r="H3487" s="65">
        <v>120.0</v>
      </c>
      <c r="I3487" s="66" t="s">
        <v>16</v>
      </c>
    </row>
    <row r="3488">
      <c r="A3488" s="41">
        <v>724.0</v>
      </c>
      <c r="B3488" s="42" t="s">
        <v>829</v>
      </c>
      <c r="C3488" s="58">
        <v>45881.0</v>
      </c>
      <c r="D3488" s="68" t="s">
        <v>23</v>
      </c>
      <c r="E3488" s="27" t="s">
        <v>19</v>
      </c>
      <c r="F3488" s="69">
        <v>1.0</v>
      </c>
      <c r="G3488" s="69">
        <v>120.0</v>
      </c>
      <c r="H3488" s="70">
        <v>120.0</v>
      </c>
      <c r="I3488" s="71" t="s">
        <v>16</v>
      </c>
    </row>
    <row r="3489">
      <c r="A3489" s="45">
        <v>726.0</v>
      </c>
      <c r="B3489" s="46" t="s">
        <v>830</v>
      </c>
      <c r="C3489" s="55">
        <v>45881.0</v>
      </c>
      <c r="D3489" s="63" t="s">
        <v>52</v>
      </c>
      <c r="E3489" s="25" t="s">
        <v>10</v>
      </c>
      <c r="F3489" s="64">
        <v>2.0</v>
      </c>
      <c r="G3489" s="64">
        <v>120.0</v>
      </c>
      <c r="H3489" s="65">
        <v>240.0</v>
      </c>
      <c r="I3489" s="66" t="s">
        <v>11</v>
      </c>
    </row>
    <row r="3490">
      <c r="A3490" s="41">
        <v>726.0</v>
      </c>
      <c r="B3490" s="42" t="s">
        <v>830</v>
      </c>
      <c r="C3490" s="58">
        <v>45881.0</v>
      </c>
      <c r="D3490" s="68" t="s">
        <v>52</v>
      </c>
      <c r="E3490" s="27" t="s">
        <v>12</v>
      </c>
      <c r="F3490" s="69">
        <v>2.0</v>
      </c>
      <c r="G3490" s="69">
        <v>120.0</v>
      </c>
      <c r="H3490" s="70">
        <v>240.0</v>
      </c>
      <c r="I3490" s="71" t="s">
        <v>11</v>
      </c>
    </row>
    <row r="3491">
      <c r="A3491" s="45">
        <v>726.0</v>
      </c>
      <c r="B3491" s="46" t="s">
        <v>830</v>
      </c>
      <c r="C3491" s="55">
        <v>45881.0</v>
      </c>
      <c r="D3491" s="63" t="s">
        <v>52</v>
      </c>
      <c r="E3491" s="25" t="s">
        <v>32</v>
      </c>
      <c r="F3491" s="64">
        <v>2.0</v>
      </c>
      <c r="G3491" s="64">
        <v>140.0</v>
      </c>
      <c r="H3491" s="65">
        <v>280.0</v>
      </c>
      <c r="I3491" s="66" t="s">
        <v>11</v>
      </c>
    </row>
    <row r="3492">
      <c r="A3492" s="41">
        <v>726.0</v>
      </c>
      <c r="B3492" s="42" t="s">
        <v>830</v>
      </c>
      <c r="C3492" s="58">
        <v>45881.0</v>
      </c>
      <c r="D3492" s="68" t="s">
        <v>52</v>
      </c>
      <c r="E3492" s="27" t="s">
        <v>13</v>
      </c>
      <c r="F3492" s="69">
        <v>2.0</v>
      </c>
      <c r="G3492" s="69">
        <v>120.0</v>
      </c>
      <c r="H3492" s="70">
        <v>240.0</v>
      </c>
      <c r="I3492" s="71" t="s">
        <v>11</v>
      </c>
    </row>
    <row r="3493">
      <c r="A3493" s="45">
        <v>726.0</v>
      </c>
      <c r="B3493" s="46" t="s">
        <v>830</v>
      </c>
      <c r="C3493" s="55">
        <v>45881.0</v>
      </c>
      <c r="D3493" s="63" t="s">
        <v>52</v>
      </c>
      <c r="E3493" s="25" t="s">
        <v>38</v>
      </c>
      <c r="F3493" s="64">
        <v>2.0</v>
      </c>
      <c r="G3493" s="64">
        <v>120.0</v>
      </c>
      <c r="H3493" s="65">
        <v>240.0</v>
      </c>
      <c r="I3493" s="66" t="s">
        <v>11</v>
      </c>
    </row>
    <row r="3494">
      <c r="A3494" s="41">
        <v>725.0</v>
      </c>
      <c r="B3494" s="42" t="s">
        <v>831</v>
      </c>
      <c r="C3494" s="58">
        <v>45881.0</v>
      </c>
      <c r="D3494" s="68" t="s">
        <v>39</v>
      </c>
      <c r="E3494" s="27" t="s">
        <v>10</v>
      </c>
      <c r="F3494" s="69">
        <v>1.0</v>
      </c>
      <c r="G3494" s="69">
        <v>120.0</v>
      </c>
      <c r="H3494" s="70">
        <v>120.0</v>
      </c>
      <c r="I3494" s="71" t="s">
        <v>16</v>
      </c>
    </row>
    <row r="3495">
      <c r="A3495" s="45">
        <v>725.0</v>
      </c>
      <c r="B3495" s="46" t="s">
        <v>831</v>
      </c>
      <c r="C3495" s="55">
        <v>45881.0</v>
      </c>
      <c r="D3495" s="63" t="s">
        <v>39</v>
      </c>
      <c r="E3495" s="25" t="s">
        <v>12</v>
      </c>
      <c r="F3495" s="64">
        <v>1.0</v>
      </c>
      <c r="G3495" s="64">
        <v>120.0</v>
      </c>
      <c r="H3495" s="65">
        <v>120.0</v>
      </c>
      <c r="I3495" s="66" t="s">
        <v>16</v>
      </c>
    </row>
    <row r="3496">
      <c r="A3496" s="41">
        <v>725.0</v>
      </c>
      <c r="B3496" s="42" t="s">
        <v>831</v>
      </c>
      <c r="C3496" s="58">
        <v>45881.0</v>
      </c>
      <c r="D3496" s="68" t="s">
        <v>39</v>
      </c>
      <c r="E3496" s="27" t="s">
        <v>32</v>
      </c>
      <c r="F3496" s="69">
        <v>1.0</v>
      </c>
      <c r="G3496" s="69">
        <v>140.0</v>
      </c>
      <c r="H3496" s="70">
        <v>140.0</v>
      </c>
      <c r="I3496" s="71" t="s">
        <v>16</v>
      </c>
    </row>
    <row r="3497">
      <c r="A3497" s="45">
        <v>725.0</v>
      </c>
      <c r="B3497" s="46" t="s">
        <v>831</v>
      </c>
      <c r="C3497" s="55">
        <v>45881.0</v>
      </c>
      <c r="D3497" s="63" t="s">
        <v>39</v>
      </c>
      <c r="E3497" s="25" t="s">
        <v>13</v>
      </c>
      <c r="F3497" s="64">
        <v>1.0</v>
      </c>
      <c r="G3497" s="64">
        <v>120.0</v>
      </c>
      <c r="H3497" s="65">
        <v>120.0</v>
      </c>
      <c r="I3497" s="66" t="s">
        <v>16</v>
      </c>
    </row>
    <row r="3498">
      <c r="A3498" s="41">
        <v>727.0</v>
      </c>
      <c r="B3498" s="42" t="s">
        <v>832</v>
      </c>
      <c r="C3498" s="58">
        <v>45881.0</v>
      </c>
      <c r="D3498" s="68" t="s">
        <v>787</v>
      </c>
      <c r="E3498" s="27" t="s">
        <v>10</v>
      </c>
      <c r="F3498" s="69">
        <v>3.0</v>
      </c>
      <c r="G3498" s="69">
        <v>120.0</v>
      </c>
      <c r="H3498" s="70">
        <v>360.0</v>
      </c>
      <c r="I3498" s="71" t="s">
        <v>16</v>
      </c>
    </row>
    <row r="3499">
      <c r="A3499" s="45">
        <v>728.0</v>
      </c>
      <c r="B3499" s="46" t="s">
        <v>833</v>
      </c>
      <c r="C3499" s="55">
        <v>45881.0</v>
      </c>
      <c r="D3499" s="63" t="s">
        <v>47</v>
      </c>
      <c r="E3499" s="25" t="s">
        <v>32</v>
      </c>
      <c r="F3499" s="64">
        <v>2.0</v>
      </c>
      <c r="G3499" s="64">
        <v>140.0</v>
      </c>
      <c r="H3499" s="65">
        <v>280.0</v>
      </c>
      <c r="I3499" s="66" t="s">
        <v>11</v>
      </c>
    </row>
    <row r="3500">
      <c r="A3500" s="41">
        <v>728.0</v>
      </c>
      <c r="B3500" s="42" t="s">
        <v>833</v>
      </c>
      <c r="C3500" s="58">
        <v>45881.0</v>
      </c>
      <c r="D3500" s="68" t="s">
        <v>47</v>
      </c>
      <c r="E3500" s="27" t="s">
        <v>13</v>
      </c>
      <c r="F3500" s="69">
        <v>2.0</v>
      </c>
      <c r="G3500" s="69">
        <v>120.0</v>
      </c>
      <c r="H3500" s="70">
        <v>240.0</v>
      </c>
      <c r="I3500" s="71" t="s">
        <v>11</v>
      </c>
    </row>
    <row r="3501">
      <c r="A3501" s="45">
        <v>728.0</v>
      </c>
      <c r="B3501" s="46" t="s">
        <v>833</v>
      </c>
      <c r="C3501" s="55">
        <v>45881.0</v>
      </c>
      <c r="D3501" s="63" t="s">
        <v>47</v>
      </c>
      <c r="E3501" s="25" t="s">
        <v>420</v>
      </c>
      <c r="F3501" s="64">
        <v>2.0</v>
      </c>
      <c r="G3501" s="64">
        <v>140.0</v>
      </c>
      <c r="H3501" s="65">
        <v>280.0</v>
      </c>
      <c r="I3501" s="66" t="s">
        <v>11</v>
      </c>
    </row>
    <row r="3502">
      <c r="A3502" s="41">
        <v>729.0</v>
      </c>
      <c r="B3502" s="42" t="s">
        <v>833</v>
      </c>
      <c r="C3502" s="58">
        <v>45881.0</v>
      </c>
      <c r="D3502" s="68" t="s">
        <v>31</v>
      </c>
      <c r="E3502" s="27" t="s">
        <v>10</v>
      </c>
      <c r="F3502" s="69">
        <v>1.0</v>
      </c>
      <c r="G3502" s="69">
        <v>120.0</v>
      </c>
      <c r="H3502" s="70">
        <v>120.0</v>
      </c>
      <c r="I3502" s="71" t="s">
        <v>11</v>
      </c>
    </row>
    <row r="3503">
      <c r="A3503" s="45">
        <v>729.0</v>
      </c>
      <c r="B3503" s="46" t="s">
        <v>833</v>
      </c>
      <c r="C3503" s="55">
        <v>45881.0</v>
      </c>
      <c r="D3503" s="63" t="s">
        <v>31</v>
      </c>
      <c r="E3503" s="25" t="s">
        <v>12</v>
      </c>
      <c r="F3503" s="64">
        <v>1.0</v>
      </c>
      <c r="G3503" s="64">
        <v>120.0</v>
      </c>
      <c r="H3503" s="65">
        <v>120.0</v>
      </c>
      <c r="I3503" s="66" t="s">
        <v>11</v>
      </c>
    </row>
    <row r="3504">
      <c r="A3504" s="41">
        <v>729.0</v>
      </c>
      <c r="B3504" s="42" t="s">
        <v>833</v>
      </c>
      <c r="C3504" s="58">
        <v>45881.0</v>
      </c>
      <c r="D3504" s="68" t="s">
        <v>31</v>
      </c>
      <c r="E3504" s="27" t="s">
        <v>19</v>
      </c>
      <c r="F3504" s="69">
        <v>4.0</v>
      </c>
      <c r="G3504" s="69">
        <v>120.0</v>
      </c>
      <c r="H3504" s="70">
        <v>480.0</v>
      </c>
      <c r="I3504" s="71" t="s">
        <v>11</v>
      </c>
    </row>
    <row r="3505">
      <c r="A3505" s="45">
        <v>730.0</v>
      </c>
      <c r="B3505" s="46" t="s">
        <v>834</v>
      </c>
      <c r="C3505" s="55">
        <v>45881.0</v>
      </c>
      <c r="D3505" s="63" t="s">
        <v>45</v>
      </c>
      <c r="E3505" s="25" t="s">
        <v>32</v>
      </c>
      <c r="F3505" s="64">
        <v>1.0</v>
      </c>
      <c r="G3505" s="64">
        <v>140.0</v>
      </c>
      <c r="H3505" s="65">
        <v>140.0</v>
      </c>
      <c r="I3505" s="66" t="s">
        <v>11</v>
      </c>
    </row>
    <row r="3506">
      <c r="A3506" s="41">
        <v>730.0</v>
      </c>
      <c r="B3506" s="42" t="s">
        <v>834</v>
      </c>
      <c r="C3506" s="58">
        <v>45881.0</v>
      </c>
      <c r="D3506" s="68" t="s">
        <v>45</v>
      </c>
      <c r="E3506" s="27" t="s">
        <v>420</v>
      </c>
      <c r="F3506" s="69">
        <v>1.0</v>
      </c>
      <c r="G3506" s="69">
        <v>140.0</v>
      </c>
      <c r="H3506" s="70">
        <v>140.0</v>
      </c>
      <c r="I3506" s="71" t="s">
        <v>11</v>
      </c>
    </row>
    <row r="3507">
      <c r="A3507" s="45">
        <v>731.0</v>
      </c>
      <c r="B3507" s="46" t="s">
        <v>834</v>
      </c>
      <c r="C3507" s="55">
        <v>45881.0</v>
      </c>
      <c r="D3507" s="63" t="s">
        <v>49</v>
      </c>
      <c r="E3507" s="25" t="s">
        <v>420</v>
      </c>
      <c r="F3507" s="64">
        <v>1.0</v>
      </c>
      <c r="G3507" s="64">
        <v>140.0</v>
      </c>
      <c r="H3507" s="65">
        <v>140.0</v>
      </c>
      <c r="I3507" s="66" t="s">
        <v>11</v>
      </c>
    </row>
    <row r="3508">
      <c r="A3508" s="41">
        <v>732.0</v>
      </c>
      <c r="B3508" s="42" t="s">
        <v>835</v>
      </c>
      <c r="C3508" s="58">
        <v>45882.0</v>
      </c>
      <c r="D3508" s="68" t="s">
        <v>41</v>
      </c>
      <c r="E3508" s="27" t="s">
        <v>10</v>
      </c>
      <c r="F3508" s="69">
        <v>1.0</v>
      </c>
      <c r="G3508" s="69">
        <v>120.0</v>
      </c>
      <c r="H3508" s="70">
        <v>120.0</v>
      </c>
      <c r="I3508" s="71" t="s">
        <v>30</v>
      </c>
    </row>
    <row r="3509">
      <c r="A3509" s="45">
        <v>733.0</v>
      </c>
      <c r="B3509" s="46" t="s">
        <v>836</v>
      </c>
      <c r="C3509" s="55">
        <v>45882.0</v>
      </c>
      <c r="D3509" s="63" t="s">
        <v>556</v>
      </c>
      <c r="E3509" s="25" t="s">
        <v>12</v>
      </c>
      <c r="F3509" s="64">
        <v>1.0</v>
      </c>
      <c r="G3509" s="64">
        <v>120.0</v>
      </c>
      <c r="H3509" s="65">
        <v>120.0</v>
      </c>
      <c r="I3509" s="66" t="s">
        <v>16</v>
      </c>
    </row>
    <row r="3510">
      <c r="A3510" s="41">
        <v>733.0</v>
      </c>
      <c r="B3510" s="42" t="s">
        <v>836</v>
      </c>
      <c r="C3510" s="58">
        <v>45882.0</v>
      </c>
      <c r="D3510" s="68" t="s">
        <v>556</v>
      </c>
      <c r="E3510" s="27" t="s">
        <v>19</v>
      </c>
      <c r="F3510" s="69">
        <v>1.0</v>
      </c>
      <c r="G3510" s="69">
        <v>120.0</v>
      </c>
      <c r="H3510" s="70">
        <v>120.0</v>
      </c>
      <c r="I3510" s="71" t="s">
        <v>16</v>
      </c>
    </row>
    <row r="3511">
      <c r="A3511" s="45">
        <v>733.0</v>
      </c>
      <c r="B3511" s="46" t="s">
        <v>836</v>
      </c>
      <c r="C3511" s="55">
        <v>45882.0</v>
      </c>
      <c r="D3511" s="63" t="s">
        <v>556</v>
      </c>
      <c r="E3511" s="25" t="s">
        <v>32</v>
      </c>
      <c r="F3511" s="64">
        <v>1.0</v>
      </c>
      <c r="G3511" s="64">
        <v>140.0</v>
      </c>
      <c r="H3511" s="65">
        <v>140.0</v>
      </c>
      <c r="I3511" s="66" t="s">
        <v>16</v>
      </c>
    </row>
    <row r="3512">
      <c r="A3512" s="41">
        <v>734.0</v>
      </c>
      <c r="B3512" s="42" t="s">
        <v>837</v>
      </c>
      <c r="C3512" s="58">
        <v>45882.0</v>
      </c>
      <c r="D3512" s="68" t="s">
        <v>57</v>
      </c>
      <c r="E3512" s="27" t="s">
        <v>19</v>
      </c>
      <c r="F3512" s="69">
        <v>5.0</v>
      </c>
      <c r="G3512" s="69">
        <v>120.0</v>
      </c>
      <c r="H3512" s="70">
        <v>600.0</v>
      </c>
      <c r="I3512" s="71" t="s">
        <v>16</v>
      </c>
    </row>
    <row r="3513">
      <c r="A3513" s="45">
        <v>735.0</v>
      </c>
      <c r="B3513" s="46" t="s">
        <v>838</v>
      </c>
      <c r="C3513" s="55">
        <v>45882.0</v>
      </c>
      <c r="D3513" s="63" t="s">
        <v>18</v>
      </c>
      <c r="E3513" s="25" t="s">
        <v>12</v>
      </c>
      <c r="F3513" s="64">
        <v>1.0</v>
      </c>
      <c r="G3513" s="64">
        <v>120.0</v>
      </c>
      <c r="H3513" s="65">
        <v>120.0</v>
      </c>
      <c r="I3513" s="66" t="s">
        <v>16</v>
      </c>
    </row>
    <row r="3514">
      <c r="A3514" s="41">
        <v>735.0</v>
      </c>
      <c r="B3514" s="42" t="s">
        <v>838</v>
      </c>
      <c r="C3514" s="58">
        <v>45882.0</v>
      </c>
      <c r="D3514" s="68" t="s">
        <v>18</v>
      </c>
      <c r="E3514" s="27" t="s">
        <v>13</v>
      </c>
      <c r="F3514" s="69">
        <v>1.0</v>
      </c>
      <c r="G3514" s="69">
        <v>120.0</v>
      </c>
      <c r="H3514" s="70">
        <v>120.0</v>
      </c>
      <c r="I3514" s="71" t="s">
        <v>16</v>
      </c>
    </row>
    <row r="3515">
      <c r="A3515" s="45">
        <v>737.0</v>
      </c>
      <c r="B3515" s="46" t="s">
        <v>839</v>
      </c>
      <c r="C3515" s="55">
        <v>45882.0</v>
      </c>
      <c r="D3515" s="63" t="s">
        <v>39</v>
      </c>
      <c r="E3515" s="25" t="s">
        <v>10</v>
      </c>
      <c r="F3515" s="64">
        <v>1.0</v>
      </c>
      <c r="G3515" s="64">
        <v>120.0</v>
      </c>
      <c r="H3515" s="65">
        <v>120.0</v>
      </c>
      <c r="I3515" s="66" t="s">
        <v>16</v>
      </c>
    </row>
    <row r="3516">
      <c r="A3516" s="41">
        <v>737.0</v>
      </c>
      <c r="B3516" s="42" t="s">
        <v>839</v>
      </c>
      <c r="C3516" s="58">
        <v>45882.0</v>
      </c>
      <c r="D3516" s="68" t="s">
        <v>39</v>
      </c>
      <c r="E3516" s="27" t="s">
        <v>12</v>
      </c>
      <c r="F3516" s="69">
        <v>1.0</v>
      </c>
      <c r="G3516" s="69">
        <v>120.0</v>
      </c>
      <c r="H3516" s="70">
        <v>120.0</v>
      </c>
      <c r="I3516" s="71" t="s">
        <v>16</v>
      </c>
    </row>
    <row r="3517">
      <c r="A3517" s="45">
        <v>737.0</v>
      </c>
      <c r="B3517" s="46" t="s">
        <v>839</v>
      </c>
      <c r="C3517" s="55">
        <v>45882.0</v>
      </c>
      <c r="D3517" s="63" t="s">
        <v>39</v>
      </c>
      <c r="E3517" s="25" t="s">
        <v>32</v>
      </c>
      <c r="F3517" s="64">
        <v>1.0</v>
      </c>
      <c r="G3517" s="64">
        <v>140.0</v>
      </c>
      <c r="H3517" s="65">
        <v>140.0</v>
      </c>
      <c r="I3517" s="66" t="s">
        <v>16</v>
      </c>
    </row>
    <row r="3518">
      <c r="A3518" s="41">
        <v>737.0</v>
      </c>
      <c r="B3518" s="42" t="s">
        <v>839</v>
      </c>
      <c r="C3518" s="58">
        <v>45882.0</v>
      </c>
      <c r="D3518" s="68" t="s">
        <v>39</v>
      </c>
      <c r="E3518" s="27" t="s">
        <v>13</v>
      </c>
      <c r="F3518" s="69">
        <v>1.0</v>
      </c>
      <c r="G3518" s="69">
        <v>120.0</v>
      </c>
      <c r="H3518" s="70">
        <v>120.0</v>
      </c>
      <c r="I3518" s="71" t="s">
        <v>16</v>
      </c>
    </row>
    <row r="3519">
      <c r="A3519" s="45">
        <v>738.0</v>
      </c>
      <c r="B3519" s="46" t="s">
        <v>840</v>
      </c>
      <c r="C3519" s="55">
        <v>45882.0</v>
      </c>
      <c r="D3519" s="63" t="s">
        <v>31</v>
      </c>
      <c r="E3519" s="25" t="s">
        <v>10</v>
      </c>
      <c r="F3519" s="64">
        <v>2.0</v>
      </c>
      <c r="G3519" s="64">
        <v>120.0</v>
      </c>
      <c r="H3519" s="65">
        <v>240.0</v>
      </c>
      <c r="I3519" s="66" t="s">
        <v>11</v>
      </c>
    </row>
    <row r="3520">
      <c r="A3520" s="41">
        <v>738.0</v>
      </c>
      <c r="B3520" s="42" t="s">
        <v>840</v>
      </c>
      <c r="C3520" s="58">
        <v>45882.0</v>
      </c>
      <c r="D3520" s="68" t="s">
        <v>31</v>
      </c>
      <c r="E3520" s="27" t="s">
        <v>12</v>
      </c>
      <c r="F3520" s="69">
        <v>2.0</v>
      </c>
      <c r="G3520" s="69">
        <v>120.0</v>
      </c>
      <c r="H3520" s="70">
        <v>240.0</v>
      </c>
      <c r="I3520" s="71" t="s">
        <v>11</v>
      </c>
    </row>
    <row r="3521">
      <c r="A3521" s="45">
        <v>738.0</v>
      </c>
      <c r="B3521" s="46" t="s">
        <v>840</v>
      </c>
      <c r="C3521" s="55">
        <v>45882.0</v>
      </c>
      <c r="D3521" s="63" t="s">
        <v>31</v>
      </c>
      <c r="E3521" s="25" t="s">
        <v>19</v>
      </c>
      <c r="F3521" s="64">
        <v>4.0</v>
      </c>
      <c r="G3521" s="64">
        <v>120.0</v>
      </c>
      <c r="H3521" s="65">
        <v>480.0</v>
      </c>
      <c r="I3521" s="66" t="s">
        <v>11</v>
      </c>
    </row>
    <row r="3522">
      <c r="A3522" s="41">
        <v>739.0</v>
      </c>
      <c r="B3522" s="42" t="s">
        <v>841</v>
      </c>
      <c r="C3522" s="58">
        <v>45882.0</v>
      </c>
      <c r="D3522" s="68" t="s">
        <v>47</v>
      </c>
      <c r="E3522" s="27" t="s">
        <v>63</v>
      </c>
      <c r="F3522" s="69">
        <v>0.2</v>
      </c>
      <c r="G3522" s="69">
        <v>300.0</v>
      </c>
      <c r="H3522" s="70">
        <v>60.0</v>
      </c>
      <c r="I3522" s="71" t="s">
        <v>11</v>
      </c>
    </row>
    <row r="3523">
      <c r="A3523" s="45">
        <v>740.0</v>
      </c>
      <c r="B3523" s="46" t="s">
        <v>841</v>
      </c>
      <c r="C3523" s="55">
        <v>45882.0</v>
      </c>
      <c r="D3523" s="63" t="s">
        <v>45</v>
      </c>
      <c r="E3523" s="25" t="s">
        <v>63</v>
      </c>
      <c r="F3523" s="64">
        <v>0.2</v>
      </c>
      <c r="G3523" s="64">
        <v>300.0</v>
      </c>
      <c r="H3523" s="65">
        <v>60.0</v>
      </c>
      <c r="I3523" s="66" t="s">
        <v>11</v>
      </c>
    </row>
    <row r="3524">
      <c r="A3524" s="41">
        <v>736.0</v>
      </c>
      <c r="B3524" s="42" t="s">
        <v>842</v>
      </c>
      <c r="C3524" s="58">
        <v>45882.0</v>
      </c>
      <c r="D3524" s="68" t="s">
        <v>21</v>
      </c>
      <c r="E3524" s="27" t="s">
        <v>63</v>
      </c>
      <c r="F3524" s="69">
        <v>0.2</v>
      </c>
      <c r="G3524" s="69">
        <v>300.0</v>
      </c>
      <c r="H3524" s="70">
        <v>60.0</v>
      </c>
      <c r="I3524" s="71" t="s">
        <v>11</v>
      </c>
    </row>
    <row r="3525">
      <c r="A3525" s="45">
        <v>736.0</v>
      </c>
      <c r="B3525" s="46" t="s">
        <v>842</v>
      </c>
      <c r="C3525" s="55">
        <v>45882.0</v>
      </c>
      <c r="D3525" s="63" t="s">
        <v>21</v>
      </c>
      <c r="E3525" s="25" t="s">
        <v>420</v>
      </c>
      <c r="F3525" s="64">
        <v>1.0</v>
      </c>
      <c r="G3525" s="64">
        <v>140.0</v>
      </c>
      <c r="H3525" s="65">
        <v>140.0</v>
      </c>
      <c r="I3525" s="66" t="s">
        <v>11</v>
      </c>
    </row>
    <row r="3526">
      <c r="A3526" s="41">
        <v>741.0</v>
      </c>
      <c r="B3526" s="42" t="s">
        <v>843</v>
      </c>
      <c r="C3526" s="58">
        <v>45882.0</v>
      </c>
      <c r="D3526" s="68" t="s">
        <v>844</v>
      </c>
      <c r="E3526" s="27" t="s">
        <v>10</v>
      </c>
      <c r="F3526" s="69">
        <v>2.0</v>
      </c>
      <c r="G3526" s="69">
        <v>100.0</v>
      </c>
      <c r="H3526" s="70">
        <v>200.0</v>
      </c>
      <c r="I3526" s="71" t="s">
        <v>16</v>
      </c>
    </row>
    <row r="3527">
      <c r="A3527" s="45">
        <v>741.0</v>
      </c>
      <c r="B3527" s="46" t="s">
        <v>843</v>
      </c>
      <c r="C3527" s="55">
        <v>45882.0</v>
      </c>
      <c r="D3527" s="63" t="s">
        <v>844</v>
      </c>
      <c r="E3527" s="25" t="s">
        <v>12</v>
      </c>
      <c r="F3527" s="64">
        <v>2.0</v>
      </c>
      <c r="G3527" s="64">
        <v>100.0</v>
      </c>
      <c r="H3527" s="65">
        <v>200.0</v>
      </c>
      <c r="I3527" s="66" t="s">
        <v>16</v>
      </c>
    </row>
    <row r="3528">
      <c r="A3528" s="41">
        <v>741.0</v>
      </c>
      <c r="B3528" s="42" t="s">
        <v>843</v>
      </c>
      <c r="C3528" s="58">
        <v>45882.0</v>
      </c>
      <c r="D3528" s="68" t="s">
        <v>844</v>
      </c>
      <c r="E3528" s="27" t="s">
        <v>19</v>
      </c>
      <c r="F3528" s="69">
        <v>2.0</v>
      </c>
      <c r="G3528" s="69">
        <v>100.0</v>
      </c>
      <c r="H3528" s="70">
        <v>200.0</v>
      </c>
      <c r="I3528" s="71" t="s">
        <v>16</v>
      </c>
    </row>
    <row r="3529">
      <c r="A3529" s="45">
        <v>741.0</v>
      </c>
      <c r="B3529" s="46" t="s">
        <v>843</v>
      </c>
      <c r="C3529" s="55">
        <v>45882.0</v>
      </c>
      <c r="D3529" s="63" t="s">
        <v>844</v>
      </c>
      <c r="E3529" s="25" t="s">
        <v>32</v>
      </c>
      <c r="F3529" s="64">
        <v>2.0</v>
      </c>
      <c r="G3529" s="64">
        <v>100.0</v>
      </c>
      <c r="H3529" s="65">
        <v>200.0</v>
      </c>
      <c r="I3529" s="66" t="s">
        <v>16</v>
      </c>
    </row>
    <row r="3530">
      <c r="A3530" s="41">
        <v>741.0</v>
      </c>
      <c r="B3530" s="42" t="s">
        <v>843</v>
      </c>
      <c r="C3530" s="58">
        <v>45882.0</v>
      </c>
      <c r="D3530" s="68" t="s">
        <v>844</v>
      </c>
      <c r="E3530" s="27" t="s">
        <v>13</v>
      </c>
      <c r="F3530" s="69">
        <v>2.0</v>
      </c>
      <c r="G3530" s="69">
        <v>100.0</v>
      </c>
      <c r="H3530" s="70">
        <v>200.0</v>
      </c>
      <c r="I3530" s="71" t="s">
        <v>16</v>
      </c>
    </row>
    <row r="3531">
      <c r="A3531" s="45">
        <v>742.0</v>
      </c>
      <c r="B3531" s="46" t="s">
        <v>845</v>
      </c>
      <c r="C3531" s="55">
        <v>45883.0</v>
      </c>
      <c r="D3531" s="63" t="s">
        <v>21</v>
      </c>
      <c r="E3531" s="25" t="s">
        <v>32</v>
      </c>
      <c r="F3531" s="64">
        <v>1.0</v>
      </c>
      <c r="G3531" s="64">
        <v>140.0</v>
      </c>
      <c r="H3531" s="65">
        <v>140.0</v>
      </c>
      <c r="I3531" s="66" t="s">
        <v>11</v>
      </c>
    </row>
    <row r="3532">
      <c r="A3532" s="41">
        <v>742.0</v>
      </c>
      <c r="B3532" s="42" t="s">
        <v>845</v>
      </c>
      <c r="C3532" s="58">
        <v>45883.0</v>
      </c>
      <c r="D3532" s="68" t="s">
        <v>21</v>
      </c>
      <c r="E3532" s="27" t="s">
        <v>13</v>
      </c>
      <c r="F3532" s="69">
        <v>2.0</v>
      </c>
      <c r="G3532" s="69">
        <v>120.0</v>
      </c>
      <c r="H3532" s="70">
        <v>240.0</v>
      </c>
      <c r="I3532" s="71" t="s">
        <v>11</v>
      </c>
    </row>
    <row r="3533">
      <c r="A3533" s="45">
        <v>742.0</v>
      </c>
      <c r="B3533" s="46" t="s">
        <v>845</v>
      </c>
      <c r="C3533" s="55">
        <v>45883.0</v>
      </c>
      <c r="D3533" s="63" t="s">
        <v>21</v>
      </c>
      <c r="E3533" s="25" t="s">
        <v>511</v>
      </c>
      <c r="F3533" s="64">
        <v>0.4</v>
      </c>
      <c r="G3533" s="64">
        <v>400.0</v>
      </c>
      <c r="H3533" s="65">
        <v>160.0</v>
      </c>
      <c r="I3533" s="66" t="s">
        <v>11</v>
      </c>
    </row>
    <row r="3534">
      <c r="A3534" s="41">
        <v>744.0</v>
      </c>
      <c r="B3534" s="42" t="s">
        <v>846</v>
      </c>
      <c r="C3534" s="58">
        <v>45883.0</v>
      </c>
      <c r="D3534" s="68" t="s">
        <v>14</v>
      </c>
      <c r="E3534" s="27" t="s">
        <v>13</v>
      </c>
      <c r="F3534" s="69">
        <v>1.0</v>
      </c>
      <c r="G3534" s="69">
        <v>120.0</v>
      </c>
      <c r="H3534" s="70">
        <v>120.0</v>
      </c>
      <c r="I3534" s="71" t="s">
        <v>11</v>
      </c>
    </row>
    <row r="3535">
      <c r="A3535" s="45">
        <v>745.0</v>
      </c>
      <c r="B3535" s="46" t="s">
        <v>847</v>
      </c>
      <c r="C3535" s="55">
        <v>45884.0</v>
      </c>
      <c r="D3535" s="63" t="s">
        <v>9</v>
      </c>
      <c r="E3535" s="25" t="s">
        <v>10</v>
      </c>
      <c r="F3535" s="64">
        <v>1.0</v>
      </c>
      <c r="G3535" s="64">
        <v>120.0</v>
      </c>
      <c r="H3535" s="65">
        <v>120.0</v>
      </c>
      <c r="I3535" s="66" t="s">
        <v>11</v>
      </c>
    </row>
    <row r="3536">
      <c r="A3536" s="41">
        <v>745.0</v>
      </c>
      <c r="B3536" s="42" t="s">
        <v>847</v>
      </c>
      <c r="C3536" s="58">
        <v>45884.0</v>
      </c>
      <c r="D3536" s="68" t="s">
        <v>9</v>
      </c>
      <c r="E3536" s="27" t="s">
        <v>12</v>
      </c>
      <c r="F3536" s="69">
        <v>1.0</v>
      </c>
      <c r="G3536" s="69">
        <v>120.0</v>
      </c>
      <c r="H3536" s="70">
        <v>120.0</v>
      </c>
      <c r="I3536" s="71" t="s">
        <v>11</v>
      </c>
    </row>
    <row r="3537">
      <c r="A3537" s="45">
        <v>746.0</v>
      </c>
      <c r="B3537" s="46" t="s">
        <v>848</v>
      </c>
      <c r="C3537" s="55">
        <v>45884.0</v>
      </c>
      <c r="D3537" s="63" t="s">
        <v>47</v>
      </c>
      <c r="E3537" s="25" t="s">
        <v>32</v>
      </c>
      <c r="F3537" s="64">
        <v>1.0</v>
      </c>
      <c r="G3537" s="64">
        <v>140.0</v>
      </c>
      <c r="H3537" s="65">
        <v>140.0</v>
      </c>
      <c r="I3537" s="66" t="s">
        <v>11</v>
      </c>
    </row>
    <row r="3538">
      <c r="A3538" s="41">
        <v>746.0</v>
      </c>
      <c r="B3538" s="42" t="s">
        <v>848</v>
      </c>
      <c r="C3538" s="58">
        <v>45884.0</v>
      </c>
      <c r="D3538" s="68" t="s">
        <v>47</v>
      </c>
      <c r="E3538" s="27" t="s">
        <v>420</v>
      </c>
      <c r="F3538" s="69">
        <v>1.0</v>
      </c>
      <c r="G3538" s="69">
        <v>140.0</v>
      </c>
      <c r="H3538" s="70">
        <v>140.0</v>
      </c>
      <c r="I3538" s="71" t="s">
        <v>11</v>
      </c>
    </row>
    <row r="3539">
      <c r="A3539" s="45">
        <v>747.0</v>
      </c>
      <c r="B3539" s="46" t="s">
        <v>849</v>
      </c>
      <c r="C3539" s="55">
        <v>45884.0</v>
      </c>
      <c r="D3539" s="63" t="s">
        <v>49</v>
      </c>
      <c r="E3539" s="25" t="s">
        <v>32</v>
      </c>
      <c r="F3539" s="64">
        <v>1.0</v>
      </c>
      <c r="G3539" s="64">
        <v>140.0</v>
      </c>
      <c r="H3539" s="65">
        <v>140.0</v>
      </c>
      <c r="I3539" s="66" t="s">
        <v>11</v>
      </c>
    </row>
    <row r="3540">
      <c r="A3540" s="41">
        <v>747.0</v>
      </c>
      <c r="B3540" s="42" t="s">
        <v>849</v>
      </c>
      <c r="C3540" s="58">
        <v>45884.0</v>
      </c>
      <c r="D3540" s="68" t="s">
        <v>49</v>
      </c>
      <c r="E3540" s="27" t="s">
        <v>13</v>
      </c>
      <c r="F3540" s="69">
        <v>0.5</v>
      </c>
      <c r="G3540" s="69">
        <v>120.0</v>
      </c>
      <c r="H3540" s="70">
        <v>60.0</v>
      </c>
      <c r="I3540" s="71" t="s">
        <v>11</v>
      </c>
    </row>
    <row r="3541">
      <c r="A3541" s="45">
        <v>747.0</v>
      </c>
      <c r="B3541" s="46" t="s">
        <v>849</v>
      </c>
      <c r="C3541" s="55">
        <v>45884.0</v>
      </c>
      <c r="D3541" s="63" t="s">
        <v>49</v>
      </c>
      <c r="E3541" s="25" t="s">
        <v>586</v>
      </c>
      <c r="F3541" s="64">
        <v>1.0</v>
      </c>
      <c r="G3541" s="64">
        <v>230.0</v>
      </c>
      <c r="H3541" s="65">
        <v>230.0</v>
      </c>
      <c r="I3541" s="66" t="s">
        <v>11</v>
      </c>
    </row>
    <row r="3542">
      <c r="A3542" s="41">
        <v>748.0</v>
      </c>
      <c r="B3542" s="42" t="s">
        <v>850</v>
      </c>
      <c r="C3542" s="58">
        <v>45884.0</v>
      </c>
      <c r="D3542" s="68" t="s">
        <v>55</v>
      </c>
      <c r="E3542" s="27" t="s">
        <v>10</v>
      </c>
      <c r="F3542" s="69">
        <v>0.5</v>
      </c>
      <c r="G3542" s="69">
        <v>120.0</v>
      </c>
      <c r="H3542" s="70">
        <v>60.0</v>
      </c>
      <c r="I3542" s="71" t="s">
        <v>30</v>
      </c>
    </row>
    <row r="3543">
      <c r="A3543" s="45">
        <v>748.0</v>
      </c>
      <c r="B3543" s="46" t="s">
        <v>850</v>
      </c>
      <c r="C3543" s="55">
        <v>45884.0</v>
      </c>
      <c r="D3543" s="63" t="s">
        <v>55</v>
      </c>
      <c r="E3543" s="25" t="s">
        <v>12</v>
      </c>
      <c r="F3543" s="64">
        <v>0.5</v>
      </c>
      <c r="G3543" s="64">
        <v>120.0</v>
      </c>
      <c r="H3543" s="65">
        <v>60.0</v>
      </c>
      <c r="I3543" s="66" t="s">
        <v>30</v>
      </c>
    </row>
    <row r="3544">
      <c r="A3544" s="41">
        <v>748.0</v>
      </c>
      <c r="B3544" s="42" t="s">
        <v>850</v>
      </c>
      <c r="C3544" s="58">
        <v>45884.0</v>
      </c>
      <c r="D3544" s="68" t="s">
        <v>55</v>
      </c>
      <c r="E3544" s="27" t="s">
        <v>19</v>
      </c>
      <c r="F3544" s="69">
        <v>0.5</v>
      </c>
      <c r="G3544" s="69">
        <v>120.0</v>
      </c>
      <c r="H3544" s="70">
        <v>60.0</v>
      </c>
      <c r="I3544" s="71" t="s">
        <v>30</v>
      </c>
    </row>
    <row r="3545">
      <c r="A3545" s="45">
        <v>748.0</v>
      </c>
      <c r="B3545" s="46" t="s">
        <v>850</v>
      </c>
      <c r="C3545" s="55">
        <v>45884.0</v>
      </c>
      <c r="D3545" s="63" t="s">
        <v>55</v>
      </c>
      <c r="E3545" s="25" t="s">
        <v>63</v>
      </c>
      <c r="F3545" s="64">
        <v>0.2</v>
      </c>
      <c r="G3545" s="64">
        <v>300.0</v>
      </c>
      <c r="H3545" s="65">
        <v>60.0</v>
      </c>
      <c r="I3545" s="66" t="s">
        <v>30</v>
      </c>
    </row>
    <row r="3546">
      <c r="A3546" s="41">
        <v>748.0</v>
      </c>
      <c r="B3546" s="42" t="s">
        <v>850</v>
      </c>
      <c r="C3546" s="58">
        <v>45884.0</v>
      </c>
      <c r="D3546" s="68" t="s">
        <v>55</v>
      </c>
      <c r="E3546" s="27" t="s">
        <v>511</v>
      </c>
      <c r="F3546" s="69">
        <v>0.3</v>
      </c>
      <c r="G3546" s="69">
        <v>400.0</v>
      </c>
      <c r="H3546" s="70">
        <v>120.0</v>
      </c>
      <c r="I3546" s="71" t="s">
        <v>30</v>
      </c>
    </row>
    <row r="3547">
      <c r="A3547" s="45">
        <v>749.0</v>
      </c>
      <c r="B3547" s="46" t="s">
        <v>851</v>
      </c>
      <c r="C3547" s="55">
        <v>45885.0</v>
      </c>
      <c r="D3547" s="63" t="s">
        <v>407</v>
      </c>
      <c r="E3547" s="25" t="s">
        <v>10</v>
      </c>
      <c r="F3547" s="64">
        <v>1.0</v>
      </c>
      <c r="G3547" s="64">
        <v>120.0</v>
      </c>
      <c r="H3547" s="65">
        <v>120.0</v>
      </c>
      <c r="I3547" s="66" t="s">
        <v>30</v>
      </c>
    </row>
    <row r="3548">
      <c r="A3548" s="41">
        <v>749.0</v>
      </c>
      <c r="B3548" s="42" t="s">
        <v>851</v>
      </c>
      <c r="C3548" s="58">
        <v>45885.0</v>
      </c>
      <c r="D3548" s="68" t="s">
        <v>407</v>
      </c>
      <c r="E3548" s="27" t="s">
        <v>12</v>
      </c>
      <c r="F3548" s="69">
        <v>1.0</v>
      </c>
      <c r="G3548" s="69">
        <v>120.0</v>
      </c>
      <c r="H3548" s="70">
        <v>120.0</v>
      </c>
      <c r="I3548" s="71" t="s">
        <v>30</v>
      </c>
    </row>
    <row r="3549">
      <c r="A3549" s="45">
        <v>750.0</v>
      </c>
      <c r="B3549" s="46" t="s">
        <v>852</v>
      </c>
      <c r="C3549" s="55">
        <v>45885.0</v>
      </c>
      <c r="D3549" s="63" t="s">
        <v>43</v>
      </c>
      <c r="E3549" s="25" t="s">
        <v>10</v>
      </c>
      <c r="F3549" s="64">
        <v>1.0</v>
      </c>
      <c r="G3549" s="64">
        <v>120.0</v>
      </c>
      <c r="H3549" s="65">
        <v>120.0</v>
      </c>
      <c r="I3549" s="66" t="s">
        <v>30</v>
      </c>
    </row>
    <row r="3550">
      <c r="A3550" s="41">
        <v>750.0</v>
      </c>
      <c r="B3550" s="42" t="s">
        <v>852</v>
      </c>
      <c r="C3550" s="58">
        <v>45885.0</v>
      </c>
      <c r="D3550" s="68" t="s">
        <v>43</v>
      </c>
      <c r="E3550" s="27" t="s">
        <v>12</v>
      </c>
      <c r="F3550" s="69">
        <v>1.0</v>
      </c>
      <c r="G3550" s="69">
        <v>120.0</v>
      </c>
      <c r="H3550" s="70">
        <v>120.0</v>
      </c>
      <c r="I3550" s="71" t="s">
        <v>30</v>
      </c>
    </row>
    <row r="3551">
      <c r="A3551" s="45">
        <v>751.0</v>
      </c>
      <c r="B3551" s="46" t="s">
        <v>853</v>
      </c>
      <c r="C3551" s="55">
        <v>45885.0</v>
      </c>
      <c r="D3551" s="63" t="s">
        <v>68</v>
      </c>
      <c r="E3551" s="25" t="s">
        <v>32</v>
      </c>
      <c r="F3551" s="64">
        <v>1.0</v>
      </c>
      <c r="G3551" s="64">
        <v>140.0</v>
      </c>
      <c r="H3551" s="65">
        <v>140.0</v>
      </c>
      <c r="I3551" s="66" t="s">
        <v>16</v>
      </c>
    </row>
    <row r="3552">
      <c r="A3552" s="41">
        <v>751.0</v>
      </c>
      <c r="B3552" s="42" t="s">
        <v>853</v>
      </c>
      <c r="C3552" s="58">
        <v>45885.0</v>
      </c>
      <c r="D3552" s="68" t="s">
        <v>68</v>
      </c>
      <c r="E3552" s="27" t="s">
        <v>13</v>
      </c>
      <c r="F3552" s="69">
        <v>1.0</v>
      </c>
      <c r="G3552" s="69">
        <v>120.0</v>
      </c>
      <c r="H3552" s="70">
        <v>120.0</v>
      </c>
      <c r="I3552" s="71" t="s">
        <v>16</v>
      </c>
    </row>
    <row r="3553">
      <c r="A3553" s="45">
        <v>752.0</v>
      </c>
      <c r="B3553" s="46" t="s">
        <v>854</v>
      </c>
      <c r="C3553" s="55">
        <v>45885.0</v>
      </c>
      <c r="D3553" s="63" t="s">
        <v>23</v>
      </c>
      <c r="E3553" s="25" t="s">
        <v>10</v>
      </c>
      <c r="F3553" s="64">
        <v>1.0</v>
      </c>
      <c r="G3553" s="64">
        <v>120.0</v>
      </c>
      <c r="H3553" s="65">
        <v>120.0</v>
      </c>
      <c r="I3553" s="66" t="s">
        <v>16</v>
      </c>
    </row>
    <row r="3554">
      <c r="A3554" s="41">
        <v>752.0</v>
      </c>
      <c r="B3554" s="42" t="s">
        <v>854</v>
      </c>
      <c r="C3554" s="58">
        <v>45885.0</v>
      </c>
      <c r="D3554" s="68" t="s">
        <v>23</v>
      </c>
      <c r="E3554" s="27" t="s">
        <v>12</v>
      </c>
      <c r="F3554" s="69">
        <v>1.0</v>
      </c>
      <c r="G3554" s="69">
        <v>120.0</v>
      </c>
      <c r="H3554" s="70">
        <v>120.0</v>
      </c>
      <c r="I3554" s="71" t="s">
        <v>16</v>
      </c>
    </row>
    <row r="3555">
      <c r="A3555" s="45">
        <v>753.0</v>
      </c>
      <c r="B3555" s="46" t="s">
        <v>855</v>
      </c>
      <c r="C3555" s="55">
        <v>45885.0</v>
      </c>
      <c r="D3555" s="63" t="s">
        <v>14</v>
      </c>
      <c r="E3555" s="25" t="s">
        <v>13</v>
      </c>
      <c r="F3555" s="64">
        <v>1.0</v>
      </c>
      <c r="G3555" s="64">
        <v>120.0</v>
      </c>
      <c r="H3555" s="65">
        <v>120.0</v>
      </c>
      <c r="I3555" s="66" t="s">
        <v>11</v>
      </c>
    </row>
    <row r="3556">
      <c r="A3556" s="41">
        <v>754.0</v>
      </c>
      <c r="B3556" s="42" t="s">
        <v>856</v>
      </c>
      <c r="C3556" s="58">
        <v>45885.0</v>
      </c>
      <c r="D3556" s="68" t="s">
        <v>21</v>
      </c>
      <c r="E3556" s="27" t="s">
        <v>63</v>
      </c>
      <c r="F3556" s="69">
        <v>0.5</v>
      </c>
      <c r="G3556" s="69">
        <v>300.0</v>
      </c>
      <c r="H3556" s="70">
        <v>150.0</v>
      </c>
      <c r="I3556" s="71" t="s">
        <v>11</v>
      </c>
    </row>
    <row r="3557">
      <c r="A3557" s="45">
        <v>755.0</v>
      </c>
      <c r="B3557" s="46" t="s">
        <v>857</v>
      </c>
      <c r="C3557" s="55">
        <v>45885.0</v>
      </c>
      <c r="D3557" s="63" t="s">
        <v>61</v>
      </c>
      <c r="E3557" s="25" t="s">
        <v>32</v>
      </c>
      <c r="F3557" s="64">
        <v>2.0</v>
      </c>
      <c r="G3557" s="64">
        <v>140.0</v>
      </c>
      <c r="H3557" s="65">
        <v>280.0</v>
      </c>
      <c r="I3557" s="66" t="s">
        <v>30</v>
      </c>
    </row>
    <row r="3558">
      <c r="A3558" s="41">
        <v>756.0</v>
      </c>
      <c r="B3558" s="42" t="s">
        <v>858</v>
      </c>
      <c r="C3558" s="58">
        <v>45885.0</v>
      </c>
      <c r="D3558" s="68" t="s">
        <v>45</v>
      </c>
      <c r="E3558" s="27" t="s">
        <v>32</v>
      </c>
      <c r="F3558" s="69">
        <v>1.0</v>
      </c>
      <c r="G3558" s="69">
        <v>140.0</v>
      </c>
      <c r="H3558" s="70">
        <v>140.0</v>
      </c>
      <c r="I3558" s="71" t="s">
        <v>11</v>
      </c>
    </row>
    <row r="3559">
      <c r="A3559" s="45">
        <v>756.0</v>
      </c>
      <c r="B3559" s="46" t="s">
        <v>858</v>
      </c>
      <c r="C3559" s="55">
        <v>45885.0</v>
      </c>
      <c r="D3559" s="63" t="s">
        <v>45</v>
      </c>
      <c r="E3559" s="25" t="s">
        <v>13</v>
      </c>
      <c r="F3559" s="64">
        <v>1.0</v>
      </c>
      <c r="G3559" s="64">
        <v>120.0</v>
      </c>
      <c r="H3559" s="65">
        <v>120.0</v>
      </c>
      <c r="I3559" s="66" t="s">
        <v>11</v>
      </c>
    </row>
    <row r="3560">
      <c r="A3560" s="41">
        <v>756.0</v>
      </c>
      <c r="B3560" s="42" t="s">
        <v>858</v>
      </c>
      <c r="C3560" s="58">
        <v>45885.0</v>
      </c>
      <c r="D3560" s="68" t="s">
        <v>45</v>
      </c>
      <c r="E3560" s="27" t="s">
        <v>420</v>
      </c>
      <c r="F3560" s="69">
        <v>0.5</v>
      </c>
      <c r="G3560" s="69">
        <v>140.0</v>
      </c>
      <c r="H3560" s="70">
        <v>70.0</v>
      </c>
      <c r="I3560" s="71" t="s">
        <v>11</v>
      </c>
    </row>
    <row r="3561">
      <c r="A3561" s="45">
        <v>757.0</v>
      </c>
      <c r="B3561" s="46" t="s">
        <v>859</v>
      </c>
      <c r="C3561" s="55">
        <v>45885.0</v>
      </c>
      <c r="D3561" s="63" t="s">
        <v>47</v>
      </c>
      <c r="E3561" s="25" t="s">
        <v>32</v>
      </c>
      <c r="F3561" s="64">
        <v>1.0</v>
      </c>
      <c r="G3561" s="64">
        <v>140.0</v>
      </c>
      <c r="H3561" s="65">
        <v>140.0</v>
      </c>
      <c r="I3561" s="66" t="s">
        <v>11</v>
      </c>
    </row>
    <row r="3562">
      <c r="A3562" s="41">
        <v>757.0</v>
      </c>
      <c r="B3562" s="42" t="s">
        <v>859</v>
      </c>
      <c r="C3562" s="58">
        <v>45885.0</v>
      </c>
      <c r="D3562" s="68" t="s">
        <v>47</v>
      </c>
      <c r="E3562" s="27" t="s">
        <v>13</v>
      </c>
      <c r="F3562" s="69">
        <v>1.0</v>
      </c>
      <c r="G3562" s="69">
        <v>120.0</v>
      </c>
      <c r="H3562" s="70">
        <v>120.0</v>
      </c>
      <c r="I3562" s="71" t="s">
        <v>11</v>
      </c>
    </row>
    <row r="3563">
      <c r="A3563" s="45">
        <v>757.0</v>
      </c>
      <c r="B3563" s="46" t="s">
        <v>859</v>
      </c>
      <c r="C3563" s="55">
        <v>45885.0</v>
      </c>
      <c r="D3563" s="63" t="s">
        <v>47</v>
      </c>
      <c r="E3563" s="25" t="s">
        <v>63</v>
      </c>
      <c r="F3563" s="64">
        <v>1.0</v>
      </c>
      <c r="G3563" s="64">
        <v>300.0</v>
      </c>
      <c r="H3563" s="65">
        <v>300.0</v>
      </c>
      <c r="I3563" s="66" t="s">
        <v>11</v>
      </c>
    </row>
    <row r="3564">
      <c r="A3564" s="41">
        <v>757.0</v>
      </c>
      <c r="B3564" s="42" t="s">
        <v>859</v>
      </c>
      <c r="C3564" s="58">
        <v>45885.0</v>
      </c>
      <c r="D3564" s="68" t="s">
        <v>47</v>
      </c>
      <c r="E3564" s="27" t="s">
        <v>420</v>
      </c>
      <c r="F3564" s="69">
        <v>0.5</v>
      </c>
      <c r="G3564" s="69">
        <v>140.0</v>
      </c>
      <c r="H3564" s="70">
        <v>70.0</v>
      </c>
      <c r="I3564" s="71" t="s">
        <v>11</v>
      </c>
    </row>
    <row r="3565">
      <c r="A3565" s="45">
        <v>760.0</v>
      </c>
      <c r="B3565" s="46" t="s">
        <v>860</v>
      </c>
      <c r="C3565" s="55">
        <v>45886.0</v>
      </c>
      <c r="D3565" s="63" t="s">
        <v>42</v>
      </c>
      <c r="E3565" s="25" t="s">
        <v>12</v>
      </c>
      <c r="F3565" s="64">
        <v>0.3</v>
      </c>
      <c r="G3565" s="64">
        <v>120.0</v>
      </c>
      <c r="H3565" s="65">
        <v>36.0</v>
      </c>
      <c r="I3565" s="66" t="s">
        <v>30</v>
      </c>
    </row>
    <row r="3566">
      <c r="A3566" s="41">
        <v>760.0</v>
      </c>
      <c r="B3566" s="42" t="s">
        <v>860</v>
      </c>
      <c r="C3566" s="58">
        <v>45886.0</v>
      </c>
      <c r="D3566" s="68" t="s">
        <v>42</v>
      </c>
      <c r="E3566" s="27" t="s">
        <v>19</v>
      </c>
      <c r="F3566" s="69">
        <v>1.0</v>
      </c>
      <c r="G3566" s="69">
        <v>120.0</v>
      </c>
      <c r="H3566" s="70">
        <v>120.0</v>
      </c>
      <c r="I3566" s="71" t="s">
        <v>30</v>
      </c>
    </row>
    <row r="3567">
      <c r="A3567" s="45">
        <v>761.0</v>
      </c>
      <c r="B3567" s="46" t="s">
        <v>861</v>
      </c>
      <c r="C3567" s="55">
        <v>45886.0</v>
      </c>
      <c r="D3567" s="63" t="s">
        <v>57</v>
      </c>
      <c r="E3567" s="25" t="s">
        <v>19</v>
      </c>
      <c r="F3567" s="64">
        <v>5.0</v>
      </c>
      <c r="G3567" s="64">
        <v>120.0</v>
      </c>
      <c r="H3567" s="65">
        <v>600.0</v>
      </c>
      <c r="I3567" s="66" t="s">
        <v>16</v>
      </c>
    </row>
    <row r="3568">
      <c r="A3568" s="41">
        <v>762.0</v>
      </c>
      <c r="B3568" s="42" t="s">
        <v>862</v>
      </c>
      <c r="C3568" s="58">
        <v>45886.0</v>
      </c>
      <c r="D3568" s="68" t="s">
        <v>21</v>
      </c>
      <c r="E3568" s="27" t="s">
        <v>32</v>
      </c>
      <c r="F3568" s="69">
        <v>1.0</v>
      </c>
      <c r="G3568" s="69">
        <v>140.0</v>
      </c>
      <c r="H3568" s="70">
        <v>140.0</v>
      </c>
      <c r="I3568" s="71" t="s">
        <v>11</v>
      </c>
    </row>
    <row r="3569">
      <c r="A3569" s="45">
        <v>763.0</v>
      </c>
      <c r="B3569" s="46" t="s">
        <v>863</v>
      </c>
      <c r="C3569" s="55">
        <v>45886.0</v>
      </c>
      <c r="D3569" s="63" t="s">
        <v>39</v>
      </c>
      <c r="E3569" s="25" t="s">
        <v>10</v>
      </c>
      <c r="F3569" s="64">
        <v>1.0</v>
      </c>
      <c r="G3569" s="64">
        <v>120.0</v>
      </c>
      <c r="H3569" s="65">
        <v>120.0</v>
      </c>
      <c r="I3569" s="66" t="s">
        <v>16</v>
      </c>
    </row>
    <row r="3570">
      <c r="A3570" s="41">
        <v>763.0</v>
      </c>
      <c r="B3570" s="42" t="s">
        <v>863</v>
      </c>
      <c r="C3570" s="58">
        <v>45886.0</v>
      </c>
      <c r="D3570" s="68" t="s">
        <v>39</v>
      </c>
      <c r="E3570" s="27" t="s">
        <v>12</v>
      </c>
      <c r="F3570" s="69">
        <v>1.0</v>
      </c>
      <c r="G3570" s="69">
        <v>120.0</v>
      </c>
      <c r="H3570" s="70">
        <v>120.0</v>
      </c>
      <c r="I3570" s="71" t="s">
        <v>16</v>
      </c>
    </row>
    <row r="3571">
      <c r="A3571" s="45">
        <v>763.0</v>
      </c>
      <c r="B3571" s="46" t="s">
        <v>863</v>
      </c>
      <c r="C3571" s="55">
        <v>45886.0</v>
      </c>
      <c r="D3571" s="63" t="s">
        <v>39</v>
      </c>
      <c r="E3571" s="25" t="s">
        <v>32</v>
      </c>
      <c r="F3571" s="64">
        <v>1.0</v>
      </c>
      <c r="G3571" s="64">
        <v>140.0</v>
      </c>
      <c r="H3571" s="65">
        <v>140.0</v>
      </c>
      <c r="I3571" s="66" t="s">
        <v>16</v>
      </c>
    </row>
    <row r="3572">
      <c r="A3572" s="41">
        <v>763.0</v>
      </c>
      <c r="B3572" s="42" t="s">
        <v>863</v>
      </c>
      <c r="C3572" s="58">
        <v>45886.0</v>
      </c>
      <c r="D3572" s="68" t="s">
        <v>39</v>
      </c>
      <c r="E3572" s="27" t="s">
        <v>13</v>
      </c>
      <c r="F3572" s="69">
        <v>1.0</v>
      </c>
      <c r="G3572" s="69">
        <v>120.0</v>
      </c>
      <c r="H3572" s="70">
        <v>120.0</v>
      </c>
      <c r="I3572" s="71" t="s">
        <v>16</v>
      </c>
    </row>
    <row r="3573">
      <c r="A3573" s="45">
        <v>764.0</v>
      </c>
      <c r="B3573" s="46" t="s">
        <v>864</v>
      </c>
      <c r="C3573" s="55">
        <v>45886.0</v>
      </c>
      <c r="D3573" s="63" t="s">
        <v>31</v>
      </c>
      <c r="E3573" s="25" t="s">
        <v>19</v>
      </c>
      <c r="F3573" s="64">
        <v>4.0</v>
      </c>
      <c r="G3573" s="64">
        <v>120.0</v>
      </c>
      <c r="H3573" s="65">
        <v>480.0</v>
      </c>
      <c r="I3573" s="66" t="s">
        <v>11</v>
      </c>
    </row>
    <row r="3574">
      <c r="A3574" s="41">
        <v>758.0</v>
      </c>
      <c r="B3574" s="42" t="s">
        <v>865</v>
      </c>
      <c r="C3574" s="58">
        <v>45886.0</v>
      </c>
      <c r="D3574" s="68" t="s">
        <v>560</v>
      </c>
      <c r="E3574" s="27" t="s">
        <v>63</v>
      </c>
      <c r="F3574" s="69">
        <v>0.4</v>
      </c>
      <c r="G3574" s="69">
        <v>300.0</v>
      </c>
      <c r="H3574" s="70">
        <v>120.0</v>
      </c>
      <c r="I3574" s="71" t="s">
        <v>30</v>
      </c>
    </row>
    <row r="3575">
      <c r="A3575" s="45">
        <v>759.0</v>
      </c>
      <c r="B3575" s="46" t="s">
        <v>866</v>
      </c>
      <c r="C3575" s="55">
        <v>45886.0</v>
      </c>
      <c r="D3575" s="63" t="s">
        <v>27</v>
      </c>
      <c r="E3575" s="25" t="s">
        <v>12</v>
      </c>
      <c r="F3575" s="64">
        <v>1.0</v>
      </c>
      <c r="G3575" s="64">
        <v>120.0</v>
      </c>
      <c r="H3575" s="65">
        <v>120.0</v>
      </c>
      <c r="I3575" s="66" t="s">
        <v>16</v>
      </c>
    </row>
    <row r="3576">
      <c r="A3576" s="41">
        <v>759.0</v>
      </c>
      <c r="B3576" s="42" t="s">
        <v>866</v>
      </c>
      <c r="C3576" s="58">
        <v>45886.0</v>
      </c>
      <c r="D3576" s="68" t="s">
        <v>27</v>
      </c>
      <c r="E3576" s="27" t="s">
        <v>32</v>
      </c>
      <c r="F3576" s="69">
        <v>1.0</v>
      </c>
      <c r="G3576" s="69">
        <v>140.0</v>
      </c>
      <c r="H3576" s="70">
        <v>140.0</v>
      </c>
      <c r="I3576" s="71" t="s">
        <v>16</v>
      </c>
    </row>
    <row r="3577">
      <c r="A3577" s="45">
        <v>759.0</v>
      </c>
      <c r="B3577" s="46" t="s">
        <v>866</v>
      </c>
      <c r="C3577" s="55">
        <v>45886.0</v>
      </c>
      <c r="D3577" s="63" t="s">
        <v>27</v>
      </c>
      <c r="E3577" s="25" t="s">
        <v>63</v>
      </c>
      <c r="F3577" s="64">
        <v>0.1</v>
      </c>
      <c r="G3577" s="64">
        <v>300.0</v>
      </c>
      <c r="H3577" s="65">
        <v>30.0</v>
      </c>
      <c r="I3577" s="66" t="s">
        <v>16</v>
      </c>
    </row>
    <row r="3578">
      <c r="A3578" s="41">
        <v>759.0</v>
      </c>
      <c r="B3578" s="42" t="s">
        <v>866</v>
      </c>
      <c r="C3578" s="58">
        <v>45886.0</v>
      </c>
      <c r="D3578" s="68" t="s">
        <v>27</v>
      </c>
      <c r="E3578" s="27" t="s">
        <v>511</v>
      </c>
      <c r="F3578" s="69">
        <v>0.2</v>
      </c>
      <c r="G3578" s="69">
        <v>400.0</v>
      </c>
      <c r="H3578" s="70">
        <v>80.0</v>
      </c>
      <c r="I3578" s="71" t="s">
        <v>16</v>
      </c>
    </row>
    <row r="3579">
      <c r="A3579" s="45">
        <v>765.0</v>
      </c>
      <c r="B3579" s="46" t="s">
        <v>867</v>
      </c>
      <c r="C3579" s="55">
        <v>45886.0</v>
      </c>
      <c r="D3579" s="63" t="s">
        <v>787</v>
      </c>
      <c r="E3579" s="25" t="s">
        <v>10</v>
      </c>
      <c r="F3579" s="64">
        <v>2.0</v>
      </c>
      <c r="G3579" s="64">
        <v>120.0</v>
      </c>
      <c r="H3579" s="65">
        <v>240.0</v>
      </c>
      <c r="I3579" s="66" t="s">
        <v>16</v>
      </c>
    </row>
    <row r="3580">
      <c r="A3580" s="41">
        <v>765.0</v>
      </c>
      <c r="B3580" s="42" t="s">
        <v>867</v>
      </c>
      <c r="C3580" s="58">
        <v>45886.0</v>
      </c>
      <c r="D3580" s="68" t="s">
        <v>787</v>
      </c>
      <c r="E3580" s="27" t="s">
        <v>12</v>
      </c>
      <c r="F3580" s="69">
        <v>1.0</v>
      </c>
      <c r="G3580" s="69">
        <v>120.0</v>
      </c>
      <c r="H3580" s="70">
        <v>120.0</v>
      </c>
      <c r="I3580" s="71" t="s">
        <v>16</v>
      </c>
    </row>
    <row r="3581">
      <c r="A3581" s="45">
        <v>767.0</v>
      </c>
      <c r="B3581" s="46" t="s">
        <v>868</v>
      </c>
      <c r="C3581" s="55">
        <v>45888.0</v>
      </c>
      <c r="D3581" s="63" t="s">
        <v>41</v>
      </c>
      <c r="E3581" s="25" t="s">
        <v>10</v>
      </c>
      <c r="F3581" s="64">
        <v>1.0</v>
      </c>
      <c r="G3581" s="64">
        <v>120.0</v>
      </c>
      <c r="H3581" s="65">
        <v>120.0</v>
      </c>
      <c r="I3581" s="66" t="s">
        <v>30</v>
      </c>
    </row>
    <row r="3582">
      <c r="A3582" s="41">
        <v>770.0</v>
      </c>
      <c r="B3582" s="42" t="s">
        <v>869</v>
      </c>
      <c r="C3582" s="58">
        <v>45888.0</v>
      </c>
      <c r="D3582" s="68" t="s">
        <v>25</v>
      </c>
      <c r="E3582" s="27" t="s">
        <v>12</v>
      </c>
      <c r="F3582" s="69">
        <v>0.5</v>
      </c>
      <c r="G3582" s="69">
        <v>120.0</v>
      </c>
      <c r="H3582" s="70">
        <v>60.0</v>
      </c>
      <c r="I3582" s="71" t="s">
        <v>30</v>
      </c>
    </row>
    <row r="3583">
      <c r="A3583" s="45">
        <v>770.0</v>
      </c>
      <c r="B3583" s="46" t="s">
        <v>869</v>
      </c>
      <c r="C3583" s="55">
        <v>45888.0</v>
      </c>
      <c r="D3583" s="63" t="s">
        <v>25</v>
      </c>
      <c r="E3583" s="25" t="s">
        <v>13</v>
      </c>
      <c r="F3583" s="64">
        <v>1.0</v>
      </c>
      <c r="G3583" s="64">
        <v>120.0</v>
      </c>
      <c r="H3583" s="65">
        <v>120.0</v>
      </c>
      <c r="I3583" s="66" t="s">
        <v>30</v>
      </c>
    </row>
    <row r="3584">
      <c r="A3584" s="41">
        <v>766.0</v>
      </c>
      <c r="B3584" s="42" t="s">
        <v>870</v>
      </c>
      <c r="C3584" s="58">
        <v>45888.0</v>
      </c>
      <c r="D3584" s="68" t="s">
        <v>556</v>
      </c>
      <c r="E3584" s="27" t="s">
        <v>12</v>
      </c>
      <c r="F3584" s="69">
        <v>2.0</v>
      </c>
      <c r="G3584" s="69">
        <v>120.0</v>
      </c>
      <c r="H3584" s="70">
        <v>240.0</v>
      </c>
      <c r="I3584" s="71" t="s">
        <v>16</v>
      </c>
    </row>
    <row r="3585">
      <c r="A3585" s="45">
        <v>766.0</v>
      </c>
      <c r="B3585" s="46" t="s">
        <v>870</v>
      </c>
      <c r="C3585" s="55">
        <v>45888.0</v>
      </c>
      <c r="D3585" s="63" t="s">
        <v>556</v>
      </c>
      <c r="E3585" s="25" t="s">
        <v>19</v>
      </c>
      <c r="F3585" s="64">
        <v>1.0</v>
      </c>
      <c r="G3585" s="64">
        <v>120.0</v>
      </c>
      <c r="H3585" s="65">
        <v>120.0</v>
      </c>
      <c r="I3585" s="66" t="s">
        <v>16</v>
      </c>
    </row>
    <row r="3586">
      <c r="A3586" s="41">
        <v>766.0</v>
      </c>
      <c r="B3586" s="42" t="s">
        <v>870</v>
      </c>
      <c r="C3586" s="58">
        <v>45888.0</v>
      </c>
      <c r="D3586" s="68" t="s">
        <v>556</v>
      </c>
      <c r="E3586" s="27" t="s">
        <v>32</v>
      </c>
      <c r="F3586" s="69">
        <v>1.0</v>
      </c>
      <c r="G3586" s="69">
        <v>140.0</v>
      </c>
      <c r="H3586" s="70">
        <v>140.0</v>
      </c>
      <c r="I3586" s="71" t="s">
        <v>16</v>
      </c>
    </row>
    <row r="3587">
      <c r="A3587" s="45">
        <v>771.0</v>
      </c>
      <c r="B3587" s="46" t="s">
        <v>871</v>
      </c>
      <c r="C3587" s="55">
        <v>45888.0</v>
      </c>
      <c r="D3587" s="63" t="s">
        <v>18</v>
      </c>
      <c r="E3587" s="25" t="s">
        <v>12</v>
      </c>
      <c r="F3587" s="64">
        <v>1.0</v>
      </c>
      <c r="G3587" s="64">
        <v>120.0</v>
      </c>
      <c r="H3587" s="65">
        <v>120.0</v>
      </c>
      <c r="I3587" s="66" t="s">
        <v>16</v>
      </c>
    </row>
    <row r="3588">
      <c r="A3588" s="41">
        <v>771.0</v>
      </c>
      <c r="B3588" s="42" t="s">
        <v>871</v>
      </c>
      <c r="C3588" s="58">
        <v>45888.0</v>
      </c>
      <c r="D3588" s="68" t="s">
        <v>18</v>
      </c>
      <c r="E3588" s="27" t="s">
        <v>13</v>
      </c>
      <c r="F3588" s="69">
        <v>1.0</v>
      </c>
      <c r="G3588" s="69">
        <v>120.0</v>
      </c>
      <c r="H3588" s="70">
        <v>120.0</v>
      </c>
      <c r="I3588" s="71" t="s">
        <v>16</v>
      </c>
    </row>
    <row r="3589">
      <c r="A3589" s="45">
        <v>769.0</v>
      </c>
      <c r="B3589" s="46" t="s">
        <v>872</v>
      </c>
      <c r="C3589" s="55">
        <v>45888.0</v>
      </c>
      <c r="D3589" s="63" t="s">
        <v>14</v>
      </c>
      <c r="E3589" s="25" t="s">
        <v>13</v>
      </c>
      <c r="F3589" s="64">
        <v>1.0</v>
      </c>
      <c r="G3589" s="64">
        <v>120.0</v>
      </c>
      <c r="H3589" s="65">
        <v>120.0</v>
      </c>
      <c r="I3589" s="66" t="s">
        <v>11</v>
      </c>
    </row>
    <row r="3590">
      <c r="A3590" s="41">
        <v>772.0</v>
      </c>
      <c r="B3590" s="42" t="s">
        <v>873</v>
      </c>
      <c r="C3590" s="58">
        <v>45888.0</v>
      </c>
      <c r="D3590" s="68" t="s">
        <v>9</v>
      </c>
      <c r="E3590" s="27" t="s">
        <v>13</v>
      </c>
      <c r="F3590" s="69">
        <v>2.0</v>
      </c>
      <c r="G3590" s="69">
        <v>120.0</v>
      </c>
      <c r="H3590" s="70">
        <v>240.0</v>
      </c>
      <c r="I3590" s="71" t="s">
        <v>11</v>
      </c>
    </row>
    <row r="3591">
      <c r="A3591" s="45">
        <v>773.0</v>
      </c>
      <c r="B3591" s="46" t="s">
        <v>874</v>
      </c>
      <c r="C3591" s="55">
        <v>45888.0</v>
      </c>
      <c r="D3591" s="63" t="s">
        <v>52</v>
      </c>
      <c r="E3591" s="25" t="s">
        <v>10</v>
      </c>
      <c r="F3591" s="64">
        <v>2.0</v>
      </c>
      <c r="G3591" s="64">
        <v>120.0</v>
      </c>
      <c r="H3591" s="65">
        <v>240.0</v>
      </c>
      <c r="I3591" s="66" t="s">
        <v>11</v>
      </c>
    </row>
    <row r="3592">
      <c r="A3592" s="41">
        <v>773.0</v>
      </c>
      <c r="B3592" s="42" t="s">
        <v>874</v>
      </c>
      <c r="C3592" s="58">
        <v>45888.0</v>
      </c>
      <c r="D3592" s="68" t="s">
        <v>52</v>
      </c>
      <c r="E3592" s="27" t="s">
        <v>12</v>
      </c>
      <c r="F3592" s="69">
        <v>2.0</v>
      </c>
      <c r="G3592" s="69">
        <v>120.0</v>
      </c>
      <c r="H3592" s="70">
        <v>240.0</v>
      </c>
      <c r="I3592" s="71" t="s">
        <v>11</v>
      </c>
    </row>
    <row r="3593">
      <c r="A3593" s="45">
        <v>773.0</v>
      </c>
      <c r="B3593" s="46" t="s">
        <v>874</v>
      </c>
      <c r="C3593" s="55">
        <v>45888.0</v>
      </c>
      <c r="D3593" s="63" t="s">
        <v>52</v>
      </c>
      <c r="E3593" s="25" t="s">
        <v>32</v>
      </c>
      <c r="F3593" s="64">
        <v>2.0</v>
      </c>
      <c r="G3593" s="64">
        <v>140.0</v>
      </c>
      <c r="H3593" s="65">
        <v>280.0</v>
      </c>
      <c r="I3593" s="66" t="s">
        <v>11</v>
      </c>
    </row>
    <row r="3594">
      <c r="A3594" s="41">
        <v>773.0</v>
      </c>
      <c r="B3594" s="42" t="s">
        <v>874</v>
      </c>
      <c r="C3594" s="58">
        <v>45888.0</v>
      </c>
      <c r="D3594" s="68" t="s">
        <v>52</v>
      </c>
      <c r="E3594" s="27" t="s">
        <v>13</v>
      </c>
      <c r="F3594" s="69">
        <v>2.0</v>
      </c>
      <c r="G3594" s="69">
        <v>120.0</v>
      </c>
      <c r="H3594" s="70">
        <v>240.0</v>
      </c>
      <c r="I3594" s="71" t="s">
        <v>11</v>
      </c>
    </row>
    <row r="3595">
      <c r="A3595" s="45">
        <v>773.0</v>
      </c>
      <c r="B3595" s="46" t="s">
        <v>874</v>
      </c>
      <c r="C3595" s="55">
        <v>45888.0</v>
      </c>
      <c r="D3595" s="63" t="s">
        <v>52</v>
      </c>
      <c r="E3595" s="25" t="s">
        <v>38</v>
      </c>
      <c r="F3595" s="64">
        <v>2.0</v>
      </c>
      <c r="G3595" s="64">
        <v>120.0</v>
      </c>
      <c r="H3595" s="65">
        <v>240.0</v>
      </c>
      <c r="I3595" s="66" t="s">
        <v>11</v>
      </c>
    </row>
    <row r="3596">
      <c r="A3596" s="41">
        <v>768.0</v>
      </c>
      <c r="B3596" s="42" t="s">
        <v>875</v>
      </c>
      <c r="C3596" s="58">
        <v>45888.0</v>
      </c>
      <c r="D3596" s="68" t="s">
        <v>21</v>
      </c>
      <c r="E3596" s="27" t="s">
        <v>13</v>
      </c>
      <c r="F3596" s="69">
        <v>1.0</v>
      </c>
      <c r="G3596" s="69">
        <v>120.0</v>
      </c>
      <c r="H3596" s="70">
        <v>120.0</v>
      </c>
      <c r="I3596" s="71" t="s">
        <v>11</v>
      </c>
    </row>
    <row r="3597">
      <c r="A3597" s="45">
        <v>768.0</v>
      </c>
      <c r="B3597" s="46" t="s">
        <v>875</v>
      </c>
      <c r="C3597" s="55">
        <v>45888.0</v>
      </c>
      <c r="D3597" s="63" t="s">
        <v>21</v>
      </c>
      <c r="E3597" s="25" t="s">
        <v>511</v>
      </c>
      <c r="F3597" s="64">
        <v>0.5</v>
      </c>
      <c r="G3597" s="64">
        <v>400.0</v>
      </c>
      <c r="H3597" s="65">
        <v>200.0</v>
      </c>
      <c r="I3597" s="66" t="s">
        <v>11</v>
      </c>
    </row>
    <row r="3598">
      <c r="A3598" s="41">
        <v>774.0</v>
      </c>
      <c r="B3598" s="42" t="s">
        <v>876</v>
      </c>
      <c r="C3598" s="58">
        <v>45888.0</v>
      </c>
      <c r="D3598" s="68" t="s">
        <v>31</v>
      </c>
      <c r="E3598" s="27" t="s">
        <v>19</v>
      </c>
      <c r="F3598" s="69">
        <v>2.0</v>
      </c>
      <c r="G3598" s="69">
        <v>120.0</v>
      </c>
      <c r="H3598" s="70">
        <v>240.0</v>
      </c>
      <c r="I3598" s="71" t="s">
        <v>11</v>
      </c>
    </row>
    <row r="3599">
      <c r="A3599" s="45">
        <v>775.0</v>
      </c>
      <c r="B3599" s="46" t="s">
        <v>877</v>
      </c>
      <c r="C3599" s="55">
        <v>45888.0</v>
      </c>
      <c r="D3599" s="63" t="s">
        <v>47</v>
      </c>
      <c r="E3599" s="25" t="s">
        <v>32</v>
      </c>
      <c r="F3599" s="64">
        <v>1.0</v>
      </c>
      <c r="G3599" s="64">
        <v>140.0</v>
      </c>
      <c r="H3599" s="65">
        <v>140.0</v>
      </c>
      <c r="I3599" s="66" t="s">
        <v>11</v>
      </c>
    </row>
    <row r="3600">
      <c r="A3600" s="41">
        <v>775.0</v>
      </c>
      <c r="B3600" s="42" t="s">
        <v>877</v>
      </c>
      <c r="C3600" s="58">
        <v>45888.0</v>
      </c>
      <c r="D3600" s="68" t="s">
        <v>47</v>
      </c>
      <c r="E3600" s="27" t="s">
        <v>13</v>
      </c>
      <c r="F3600" s="69">
        <v>1.0</v>
      </c>
      <c r="G3600" s="69">
        <v>120.0</v>
      </c>
      <c r="H3600" s="70">
        <v>120.0</v>
      </c>
      <c r="I3600" s="71" t="s">
        <v>11</v>
      </c>
    </row>
    <row r="3601">
      <c r="A3601" s="45">
        <v>776.0</v>
      </c>
      <c r="B3601" s="46" t="s">
        <v>878</v>
      </c>
      <c r="C3601" s="55">
        <v>45889.0</v>
      </c>
      <c r="D3601" s="63" t="s">
        <v>43</v>
      </c>
      <c r="E3601" s="25" t="s">
        <v>10</v>
      </c>
      <c r="F3601" s="64">
        <v>1.0</v>
      </c>
      <c r="G3601" s="64">
        <v>120.0</v>
      </c>
      <c r="H3601" s="65">
        <v>120.0</v>
      </c>
      <c r="I3601" s="66" t="s">
        <v>30</v>
      </c>
    </row>
    <row r="3602">
      <c r="A3602" s="41">
        <v>776.0</v>
      </c>
      <c r="B3602" s="42" t="s">
        <v>878</v>
      </c>
      <c r="C3602" s="58">
        <v>45889.0</v>
      </c>
      <c r="D3602" s="68" t="s">
        <v>43</v>
      </c>
      <c r="E3602" s="27" t="s">
        <v>12</v>
      </c>
      <c r="F3602" s="69">
        <v>1.0</v>
      </c>
      <c r="G3602" s="69">
        <v>120.0</v>
      </c>
      <c r="H3602" s="70">
        <v>120.0</v>
      </c>
      <c r="I3602" s="71" t="s">
        <v>30</v>
      </c>
    </row>
    <row r="3603">
      <c r="A3603" s="45">
        <v>777.0</v>
      </c>
      <c r="B3603" s="46" t="s">
        <v>879</v>
      </c>
      <c r="C3603" s="55">
        <v>45889.0</v>
      </c>
      <c r="D3603" s="63" t="s">
        <v>68</v>
      </c>
      <c r="E3603" s="25" t="s">
        <v>32</v>
      </c>
      <c r="F3603" s="64">
        <v>1.0</v>
      </c>
      <c r="G3603" s="64">
        <v>140.0</v>
      </c>
      <c r="H3603" s="65">
        <v>140.0</v>
      </c>
      <c r="I3603" s="66" t="s">
        <v>16</v>
      </c>
    </row>
    <row r="3604">
      <c r="A3604" s="41">
        <v>777.0</v>
      </c>
      <c r="B3604" s="42" t="s">
        <v>879</v>
      </c>
      <c r="C3604" s="58">
        <v>45889.0</v>
      </c>
      <c r="D3604" s="68" t="s">
        <v>68</v>
      </c>
      <c r="E3604" s="27" t="s">
        <v>13</v>
      </c>
      <c r="F3604" s="69">
        <v>1.0</v>
      </c>
      <c r="G3604" s="69">
        <v>120.0</v>
      </c>
      <c r="H3604" s="70">
        <v>120.0</v>
      </c>
      <c r="I3604" s="71" t="s">
        <v>16</v>
      </c>
    </row>
    <row r="3605">
      <c r="A3605" s="45">
        <v>779.0</v>
      </c>
      <c r="B3605" s="46" t="s">
        <v>880</v>
      </c>
      <c r="C3605" s="55">
        <v>45889.0</v>
      </c>
      <c r="D3605" s="63" t="s">
        <v>14</v>
      </c>
      <c r="E3605" s="25" t="s">
        <v>13</v>
      </c>
      <c r="F3605" s="64">
        <v>1.0</v>
      </c>
      <c r="G3605" s="64">
        <v>120.0</v>
      </c>
      <c r="H3605" s="65">
        <v>120.0</v>
      </c>
      <c r="I3605" s="66" t="s">
        <v>11</v>
      </c>
    </row>
    <row r="3606">
      <c r="A3606" s="41">
        <v>780.0</v>
      </c>
      <c r="B3606" s="42" t="s">
        <v>881</v>
      </c>
      <c r="C3606" s="58">
        <v>45889.0</v>
      </c>
      <c r="D3606" s="68" t="s">
        <v>39</v>
      </c>
      <c r="E3606" s="27" t="s">
        <v>10</v>
      </c>
      <c r="F3606" s="69">
        <v>1.0</v>
      </c>
      <c r="G3606" s="69">
        <v>120.0</v>
      </c>
      <c r="H3606" s="70">
        <v>120.0</v>
      </c>
      <c r="I3606" s="71" t="s">
        <v>16</v>
      </c>
    </row>
    <row r="3607">
      <c r="A3607" s="45">
        <v>780.0</v>
      </c>
      <c r="B3607" s="46" t="s">
        <v>881</v>
      </c>
      <c r="C3607" s="55">
        <v>45889.0</v>
      </c>
      <c r="D3607" s="63" t="s">
        <v>39</v>
      </c>
      <c r="E3607" s="25" t="s">
        <v>12</v>
      </c>
      <c r="F3607" s="64">
        <v>1.0</v>
      </c>
      <c r="G3607" s="64">
        <v>120.0</v>
      </c>
      <c r="H3607" s="65">
        <v>120.0</v>
      </c>
      <c r="I3607" s="66" t="s">
        <v>16</v>
      </c>
    </row>
    <row r="3608">
      <c r="A3608" s="41">
        <v>780.0</v>
      </c>
      <c r="B3608" s="42" t="s">
        <v>881</v>
      </c>
      <c r="C3608" s="58">
        <v>45889.0</v>
      </c>
      <c r="D3608" s="68" t="s">
        <v>39</v>
      </c>
      <c r="E3608" s="27" t="s">
        <v>32</v>
      </c>
      <c r="F3608" s="69">
        <v>1.0</v>
      </c>
      <c r="G3608" s="69">
        <v>140.0</v>
      </c>
      <c r="H3608" s="70">
        <v>140.0</v>
      </c>
      <c r="I3608" s="71" t="s">
        <v>16</v>
      </c>
    </row>
    <row r="3609">
      <c r="A3609" s="45">
        <v>780.0</v>
      </c>
      <c r="B3609" s="46" t="s">
        <v>881</v>
      </c>
      <c r="C3609" s="55">
        <v>45889.0</v>
      </c>
      <c r="D3609" s="63" t="s">
        <v>39</v>
      </c>
      <c r="E3609" s="25" t="s">
        <v>13</v>
      </c>
      <c r="F3609" s="64">
        <v>1.0</v>
      </c>
      <c r="G3609" s="64">
        <v>120.0</v>
      </c>
      <c r="H3609" s="65">
        <v>120.0</v>
      </c>
      <c r="I3609" s="66" t="s">
        <v>16</v>
      </c>
    </row>
    <row r="3610">
      <c r="A3610" s="41">
        <v>781.0</v>
      </c>
      <c r="B3610" s="42" t="s">
        <v>882</v>
      </c>
      <c r="C3610" s="58">
        <v>45889.0</v>
      </c>
      <c r="D3610" s="68" t="s">
        <v>9</v>
      </c>
      <c r="E3610" s="27" t="s">
        <v>10</v>
      </c>
      <c r="F3610" s="69">
        <v>1.0</v>
      </c>
      <c r="G3610" s="69">
        <v>120.0</v>
      </c>
      <c r="H3610" s="70">
        <v>120.0</v>
      </c>
      <c r="I3610" s="71" t="s">
        <v>11</v>
      </c>
    </row>
    <row r="3611">
      <c r="A3611" s="45">
        <v>781.0</v>
      </c>
      <c r="B3611" s="46" t="s">
        <v>882</v>
      </c>
      <c r="C3611" s="55">
        <v>45889.0</v>
      </c>
      <c r="D3611" s="63" t="s">
        <v>9</v>
      </c>
      <c r="E3611" s="25" t="s">
        <v>12</v>
      </c>
      <c r="F3611" s="64">
        <v>1.0</v>
      </c>
      <c r="G3611" s="64">
        <v>120.0</v>
      </c>
      <c r="H3611" s="65">
        <v>120.0</v>
      </c>
      <c r="I3611" s="66" t="s">
        <v>11</v>
      </c>
    </row>
    <row r="3612">
      <c r="A3612" s="41">
        <v>783.0</v>
      </c>
      <c r="B3612" s="42" t="s">
        <v>883</v>
      </c>
      <c r="C3612" s="58">
        <v>45889.0</v>
      </c>
      <c r="D3612" s="68" t="s">
        <v>31</v>
      </c>
      <c r="E3612" s="27" t="s">
        <v>19</v>
      </c>
      <c r="F3612" s="69">
        <v>2.0</v>
      </c>
      <c r="G3612" s="69">
        <v>120.0</v>
      </c>
      <c r="H3612" s="70">
        <v>240.0</v>
      </c>
      <c r="I3612" s="71" t="s">
        <v>11</v>
      </c>
    </row>
    <row r="3613">
      <c r="A3613" s="45">
        <v>778.0</v>
      </c>
      <c r="B3613" s="46" t="s">
        <v>884</v>
      </c>
      <c r="C3613" s="55">
        <v>45889.0</v>
      </c>
      <c r="D3613" s="63" t="s">
        <v>26</v>
      </c>
      <c r="E3613" s="25" t="s">
        <v>10</v>
      </c>
      <c r="F3613" s="64">
        <v>1.0</v>
      </c>
      <c r="G3613" s="64">
        <v>120.0</v>
      </c>
      <c r="H3613" s="65">
        <v>120.0</v>
      </c>
      <c r="I3613" s="66" t="s">
        <v>16</v>
      </c>
    </row>
    <row r="3614">
      <c r="A3614" s="41">
        <v>778.0</v>
      </c>
      <c r="B3614" s="42" t="s">
        <v>884</v>
      </c>
      <c r="C3614" s="58">
        <v>45889.0</v>
      </c>
      <c r="D3614" s="68" t="s">
        <v>26</v>
      </c>
      <c r="E3614" s="27" t="s">
        <v>12</v>
      </c>
      <c r="F3614" s="69">
        <v>1.0</v>
      </c>
      <c r="G3614" s="69">
        <v>120.0</v>
      </c>
      <c r="H3614" s="70">
        <v>120.0</v>
      </c>
      <c r="I3614" s="71" t="s">
        <v>16</v>
      </c>
    </row>
    <row r="3615">
      <c r="A3615" s="45">
        <v>778.0</v>
      </c>
      <c r="B3615" s="46" t="s">
        <v>884</v>
      </c>
      <c r="C3615" s="55">
        <v>45889.0</v>
      </c>
      <c r="D3615" s="63" t="s">
        <v>26</v>
      </c>
      <c r="E3615" s="25" t="s">
        <v>32</v>
      </c>
      <c r="F3615" s="64">
        <v>1.0</v>
      </c>
      <c r="G3615" s="64">
        <v>140.0</v>
      </c>
      <c r="H3615" s="65">
        <v>140.0</v>
      </c>
      <c r="I3615" s="66" t="s">
        <v>16</v>
      </c>
    </row>
    <row r="3616">
      <c r="A3616" s="41">
        <v>778.0</v>
      </c>
      <c r="B3616" s="42" t="s">
        <v>884</v>
      </c>
      <c r="C3616" s="58">
        <v>45889.0</v>
      </c>
      <c r="D3616" s="68" t="s">
        <v>26</v>
      </c>
      <c r="E3616" s="27" t="s">
        <v>586</v>
      </c>
      <c r="F3616" s="69">
        <v>1.0</v>
      </c>
      <c r="G3616" s="69">
        <v>230.0</v>
      </c>
      <c r="H3616" s="70">
        <v>230.0</v>
      </c>
      <c r="I3616" s="71" t="s">
        <v>16</v>
      </c>
    </row>
    <row r="3617">
      <c r="A3617" s="45">
        <v>784.0</v>
      </c>
      <c r="B3617" s="46" t="s">
        <v>885</v>
      </c>
      <c r="C3617" s="55">
        <v>45889.0</v>
      </c>
      <c r="D3617" s="63" t="s">
        <v>47</v>
      </c>
      <c r="E3617" s="25" t="s">
        <v>63</v>
      </c>
      <c r="F3617" s="64">
        <v>0.1</v>
      </c>
      <c r="G3617" s="64">
        <v>300.0</v>
      </c>
      <c r="H3617" s="65">
        <v>30.0</v>
      </c>
      <c r="I3617" s="66" t="s">
        <v>11</v>
      </c>
    </row>
    <row r="3618">
      <c r="A3618" s="41">
        <v>785.0</v>
      </c>
      <c r="B3618" s="42" t="s">
        <v>885</v>
      </c>
      <c r="C3618" s="58">
        <v>45889.0</v>
      </c>
      <c r="D3618" s="68" t="s">
        <v>45</v>
      </c>
      <c r="E3618" s="27" t="s">
        <v>32</v>
      </c>
      <c r="F3618" s="69">
        <v>1.0</v>
      </c>
      <c r="G3618" s="69">
        <v>140.0</v>
      </c>
      <c r="H3618" s="70">
        <v>140.0</v>
      </c>
      <c r="I3618" s="71" t="s">
        <v>11</v>
      </c>
    </row>
    <row r="3619">
      <c r="A3619" s="45">
        <v>785.0</v>
      </c>
      <c r="B3619" s="46" t="s">
        <v>885</v>
      </c>
      <c r="C3619" s="55">
        <v>45889.0</v>
      </c>
      <c r="D3619" s="63" t="s">
        <v>45</v>
      </c>
      <c r="E3619" s="25" t="s">
        <v>13</v>
      </c>
      <c r="F3619" s="64">
        <v>1.0</v>
      </c>
      <c r="G3619" s="64">
        <v>120.0</v>
      </c>
      <c r="H3619" s="65">
        <v>120.0</v>
      </c>
      <c r="I3619" s="66" t="s">
        <v>11</v>
      </c>
    </row>
    <row r="3620">
      <c r="A3620" s="41">
        <v>785.0</v>
      </c>
      <c r="B3620" s="42" t="s">
        <v>885</v>
      </c>
      <c r="C3620" s="58">
        <v>45889.0</v>
      </c>
      <c r="D3620" s="68" t="s">
        <v>45</v>
      </c>
      <c r="E3620" s="27" t="s">
        <v>420</v>
      </c>
      <c r="F3620" s="69">
        <v>1.0</v>
      </c>
      <c r="G3620" s="69">
        <v>140.0</v>
      </c>
      <c r="H3620" s="70">
        <v>140.0</v>
      </c>
      <c r="I3620" s="71" t="s">
        <v>11</v>
      </c>
    </row>
    <row r="3621">
      <c r="A3621" s="45">
        <v>786.0</v>
      </c>
      <c r="B3621" s="46" t="s">
        <v>885</v>
      </c>
      <c r="C3621" s="55">
        <v>45889.0</v>
      </c>
      <c r="D3621" s="63" t="s">
        <v>22</v>
      </c>
      <c r="E3621" s="25" t="s">
        <v>10</v>
      </c>
      <c r="F3621" s="64">
        <v>0.5</v>
      </c>
      <c r="G3621" s="64">
        <v>120.0</v>
      </c>
      <c r="H3621" s="65">
        <v>60.0</v>
      </c>
      <c r="I3621" s="66" t="s">
        <v>16</v>
      </c>
    </row>
    <row r="3622">
      <c r="A3622" s="41">
        <v>786.0</v>
      </c>
      <c r="B3622" s="42" t="s">
        <v>885</v>
      </c>
      <c r="C3622" s="58">
        <v>45889.0</v>
      </c>
      <c r="D3622" s="68" t="s">
        <v>22</v>
      </c>
      <c r="E3622" s="27" t="s">
        <v>12</v>
      </c>
      <c r="F3622" s="69">
        <v>0.5</v>
      </c>
      <c r="G3622" s="69">
        <v>120.0</v>
      </c>
      <c r="H3622" s="70">
        <v>60.0</v>
      </c>
      <c r="I3622" s="71" t="s">
        <v>16</v>
      </c>
    </row>
    <row r="3623">
      <c r="A3623" s="45">
        <v>786.0</v>
      </c>
      <c r="B3623" s="46" t="s">
        <v>885</v>
      </c>
      <c r="C3623" s="55">
        <v>45889.0</v>
      </c>
      <c r="D3623" s="63" t="s">
        <v>22</v>
      </c>
      <c r="E3623" s="25" t="s">
        <v>13</v>
      </c>
      <c r="F3623" s="64">
        <v>0.5</v>
      </c>
      <c r="G3623" s="64">
        <v>120.0</v>
      </c>
      <c r="H3623" s="65">
        <v>60.0</v>
      </c>
      <c r="I3623" s="66" t="s">
        <v>16</v>
      </c>
    </row>
    <row r="3624">
      <c r="A3624" s="41">
        <v>787.0</v>
      </c>
      <c r="B3624" s="42" t="s">
        <v>886</v>
      </c>
      <c r="C3624" s="58">
        <v>45889.0</v>
      </c>
      <c r="D3624" s="68" t="s">
        <v>569</v>
      </c>
      <c r="E3624" s="27" t="s">
        <v>19</v>
      </c>
      <c r="F3624" s="69">
        <v>5.0</v>
      </c>
      <c r="G3624" s="69">
        <v>70.0</v>
      </c>
      <c r="H3624" s="70">
        <v>350.0</v>
      </c>
      <c r="I3624" s="71" t="s">
        <v>16</v>
      </c>
    </row>
    <row r="3625">
      <c r="A3625" s="45">
        <v>787.0</v>
      </c>
      <c r="B3625" s="46" t="s">
        <v>886</v>
      </c>
      <c r="C3625" s="55">
        <v>45889.0</v>
      </c>
      <c r="D3625" s="63" t="s">
        <v>569</v>
      </c>
      <c r="E3625" s="25" t="s">
        <v>13</v>
      </c>
      <c r="F3625" s="64">
        <v>5.0</v>
      </c>
      <c r="G3625" s="64">
        <v>70.0</v>
      </c>
      <c r="H3625" s="65">
        <v>350.0</v>
      </c>
      <c r="I3625" s="66" t="s">
        <v>16</v>
      </c>
    </row>
    <row r="3626">
      <c r="A3626" s="41">
        <v>787.0</v>
      </c>
      <c r="B3626" s="42" t="s">
        <v>886</v>
      </c>
      <c r="C3626" s="58">
        <v>45889.0</v>
      </c>
      <c r="D3626" s="68" t="s">
        <v>569</v>
      </c>
      <c r="E3626" s="27" t="s">
        <v>586</v>
      </c>
      <c r="F3626" s="69">
        <v>2.0</v>
      </c>
      <c r="G3626" s="69">
        <v>100.0</v>
      </c>
      <c r="H3626" s="70">
        <v>200.0</v>
      </c>
      <c r="I3626" s="71" t="s">
        <v>16</v>
      </c>
    </row>
    <row r="3627">
      <c r="A3627" s="45">
        <v>788.0</v>
      </c>
      <c r="B3627" s="46" t="s">
        <v>887</v>
      </c>
      <c r="C3627" s="55">
        <v>45883.0</v>
      </c>
      <c r="D3627" s="63" t="s">
        <v>569</v>
      </c>
      <c r="E3627" s="25" t="s">
        <v>13</v>
      </c>
      <c r="F3627" s="64">
        <v>10.0</v>
      </c>
      <c r="G3627" s="64">
        <v>70.0</v>
      </c>
      <c r="H3627" s="65">
        <v>700.0</v>
      </c>
      <c r="I3627" s="66" t="s">
        <v>16</v>
      </c>
    </row>
    <row r="3628">
      <c r="A3628" s="41">
        <v>789.0</v>
      </c>
      <c r="B3628" s="42" t="s">
        <v>888</v>
      </c>
      <c r="C3628" s="58">
        <v>45886.0</v>
      </c>
      <c r="D3628" s="68" t="s">
        <v>569</v>
      </c>
      <c r="E3628" s="27" t="s">
        <v>13</v>
      </c>
      <c r="F3628" s="69">
        <v>15.0</v>
      </c>
      <c r="G3628" s="69">
        <v>70.0</v>
      </c>
      <c r="H3628" s="70">
        <v>1050.0</v>
      </c>
      <c r="I3628" s="71" t="s">
        <v>16</v>
      </c>
    </row>
    <row r="3629">
      <c r="A3629" s="45">
        <v>790.0</v>
      </c>
      <c r="B3629" s="46" t="s">
        <v>889</v>
      </c>
      <c r="C3629" s="55">
        <v>45891.0</v>
      </c>
      <c r="D3629" s="63" t="s">
        <v>21</v>
      </c>
      <c r="E3629" s="25" t="s">
        <v>32</v>
      </c>
      <c r="F3629" s="64">
        <v>1.0</v>
      </c>
      <c r="G3629" s="64">
        <v>140.0</v>
      </c>
      <c r="H3629" s="65">
        <v>140.0</v>
      </c>
      <c r="I3629" s="66" t="s">
        <v>11</v>
      </c>
    </row>
    <row r="3630">
      <c r="A3630" s="41">
        <v>790.0</v>
      </c>
      <c r="B3630" s="42" t="s">
        <v>889</v>
      </c>
      <c r="C3630" s="58">
        <v>45891.0</v>
      </c>
      <c r="D3630" s="68" t="s">
        <v>21</v>
      </c>
      <c r="E3630" s="27" t="s">
        <v>13</v>
      </c>
      <c r="F3630" s="69">
        <v>1.0</v>
      </c>
      <c r="G3630" s="69">
        <v>120.0</v>
      </c>
      <c r="H3630" s="70">
        <v>120.0</v>
      </c>
      <c r="I3630" s="71" t="s">
        <v>11</v>
      </c>
    </row>
    <row r="3631">
      <c r="A3631" s="45">
        <v>793.0</v>
      </c>
      <c r="B3631" s="46" t="s">
        <v>890</v>
      </c>
      <c r="C3631" s="55">
        <v>45891.0</v>
      </c>
      <c r="D3631" s="63" t="s">
        <v>31</v>
      </c>
      <c r="E3631" s="25" t="s">
        <v>10</v>
      </c>
      <c r="F3631" s="64">
        <v>1.0</v>
      </c>
      <c r="G3631" s="64">
        <v>120.0</v>
      </c>
      <c r="H3631" s="65">
        <v>120.0</v>
      </c>
      <c r="I3631" s="66" t="s">
        <v>11</v>
      </c>
    </row>
    <row r="3632">
      <c r="A3632" s="41">
        <v>793.0</v>
      </c>
      <c r="B3632" s="42" t="s">
        <v>890</v>
      </c>
      <c r="C3632" s="58">
        <v>45891.0</v>
      </c>
      <c r="D3632" s="68" t="s">
        <v>31</v>
      </c>
      <c r="E3632" s="27" t="s">
        <v>12</v>
      </c>
      <c r="F3632" s="69">
        <v>1.0</v>
      </c>
      <c r="G3632" s="69">
        <v>120.0</v>
      </c>
      <c r="H3632" s="70">
        <v>120.0</v>
      </c>
      <c r="I3632" s="71" t="s">
        <v>11</v>
      </c>
    </row>
    <row r="3633">
      <c r="A3633" s="45">
        <v>794.0</v>
      </c>
      <c r="B3633" s="46" t="s">
        <v>890</v>
      </c>
      <c r="C3633" s="55">
        <v>45891.0</v>
      </c>
      <c r="D3633" s="63" t="s">
        <v>47</v>
      </c>
      <c r="E3633" s="25" t="s">
        <v>32</v>
      </c>
      <c r="F3633" s="64">
        <v>1.0</v>
      </c>
      <c r="G3633" s="64">
        <v>140.0</v>
      </c>
      <c r="H3633" s="65">
        <v>140.0</v>
      </c>
      <c r="I3633" s="66" t="s">
        <v>11</v>
      </c>
    </row>
    <row r="3634">
      <c r="A3634" s="41">
        <v>794.0</v>
      </c>
      <c r="B3634" s="42" t="s">
        <v>890</v>
      </c>
      <c r="C3634" s="58">
        <v>45891.0</v>
      </c>
      <c r="D3634" s="68" t="s">
        <v>47</v>
      </c>
      <c r="E3634" s="27" t="s">
        <v>13</v>
      </c>
      <c r="F3634" s="69">
        <v>1.0</v>
      </c>
      <c r="G3634" s="69">
        <v>120.0</v>
      </c>
      <c r="H3634" s="70">
        <v>120.0</v>
      </c>
      <c r="I3634" s="71" t="s">
        <v>11</v>
      </c>
    </row>
    <row r="3635">
      <c r="A3635" s="45">
        <v>794.0</v>
      </c>
      <c r="B3635" s="46" t="s">
        <v>890</v>
      </c>
      <c r="C3635" s="55">
        <v>45891.0</v>
      </c>
      <c r="D3635" s="63" t="s">
        <v>47</v>
      </c>
      <c r="E3635" s="25" t="s">
        <v>420</v>
      </c>
      <c r="F3635" s="64">
        <v>1.0</v>
      </c>
      <c r="G3635" s="64">
        <v>140.0</v>
      </c>
      <c r="H3635" s="65">
        <v>140.0</v>
      </c>
      <c r="I3635" s="66" t="s">
        <v>11</v>
      </c>
    </row>
    <row r="3636">
      <c r="A3636" s="41">
        <v>792.0</v>
      </c>
      <c r="B3636" s="42" t="s">
        <v>891</v>
      </c>
      <c r="C3636" s="58">
        <v>45891.0</v>
      </c>
      <c r="D3636" s="68" t="s">
        <v>14</v>
      </c>
      <c r="E3636" s="27" t="s">
        <v>10</v>
      </c>
      <c r="F3636" s="69">
        <v>1.0</v>
      </c>
      <c r="G3636" s="69">
        <v>120.0</v>
      </c>
      <c r="H3636" s="70">
        <v>120.0</v>
      </c>
      <c r="I3636" s="71" t="s">
        <v>11</v>
      </c>
    </row>
    <row r="3637">
      <c r="A3637" s="45">
        <v>792.0</v>
      </c>
      <c r="B3637" s="46" t="s">
        <v>891</v>
      </c>
      <c r="C3637" s="55">
        <v>45891.0</v>
      </c>
      <c r="D3637" s="63" t="s">
        <v>14</v>
      </c>
      <c r="E3637" s="25" t="s">
        <v>12</v>
      </c>
      <c r="F3637" s="64">
        <v>1.0</v>
      </c>
      <c r="G3637" s="64">
        <v>120.0</v>
      </c>
      <c r="H3637" s="65">
        <v>120.0</v>
      </c>
      <c r="I3637" s="66" t="s">
        <v>11</v>
      </c>
    </row>
    <row r="3638">
      <c r="A3638" s="41">
        <v>792.0</v>
      </c>
      <c r="B3638" s="42" t="s">
        <v>891</v>
      </c>
      <c r="C3638" s="58">
        <v>45891.0</v>
      </c>
      <c r="D3638" s="68" t="s">
        <v>14</v>
      </c>
      <c r="E3638" s="27" t="s">
        <v>13</v>
      </c>
      <c r="F3638" s="69">
        <v>1.0</v>
      </c>
      <c r="G3638" s="69">
        <v>120.0</v>
      </c>
      <c r="H3638" s="70">
        <v>120.0</v>
      </c>
      <c r="I3638" s="71" t="s">
        <v>11</v>
      </c>
    </row>
    <row r="3639">
      <c r="A3639" s="45">
        <v>797.0</v>
      </c>
      <c r="B3639" s="46" t="s">
        <v>892</v>
      </c>
      <c r="C3639" s="55">
        <v>45891.0</v>
      </c>
      <c r="D3639" s="63" t="s">
        <v>787</v>
      </c>
      <c r="E3639" s="25" t="s">
        <v>10</v>
      </c>
      <c r="F3639" s="64">
        <v>3.0</v>
      </c>
      <c r="G3639" s="64">
        <v>120.0</v>
      </c>
      <c r="H3639" s="65">
        <v>360.0</v>
      </c>
      <c r="I3639" s="66" t="s">
        <v>16</v>
      </c>
    </row>
    <row r="3640">
      <c r="A3640" s="41">
        <v>799.0</v>
      </c>
      <c r="B3640" s="42" t="s">
        <v>893</v>
      </c>
      <c r="C3640" s="58">
        <v>45891.0</v>
      </c>
      <c r="D3640" s="68" t="s">
        <v>41</v>
      </c>
      <c r="E3640" s="27" t="s">
        <v>10</v>
      </c>
      <c r="F3640" s="69">
        <v>1.0</v>
      </c>
      <c r="G3640" s="69">
        <v>120.0</v>
      </c>
      <c r="H3640" s="70">
        <v>120.0</v>
      </c>
      <c r="I3640" s="71" t="s">
        <v>30</v>
      </c>
    </row>
    <row r="3641">
      <c r="A3641" s="45">
        <v>795.0</v>
      </c>
      <c r="B3641" s="46" t="s">
        <v>894</v>
      </c>
      <c r="C3641" s="55">
        <v>45891.0</v>
      </c>
      <c r="D3641" s="63" t="s">
        <v>45</v>
      </c>
      <c r="E3641" s="25" t="s">
        <v>32</v>
      </c>
      <c r="F3641" s="64">
        <v>1.0</v>
      </c>
      <c r="G3641" s="64">
        <v>140.0</v>
      </c>
      <c r="H3641" s="65">
        <v>140.0</v>
      </c>
      <c r="I3641" s="66" t="s">
        <v>11</v>
      </c>
    </row>
    <row r="3642">
      <c r="A3642" s="41">
        <v>795.0</v>
      </c>
      <c r="B3642" s="42" t="s">
        <v>894</v>
      </c>
      <c r="C3642" s="58">
        <v>45891.0</v>
      </c>
      <c r="D3642" s="68" t="s">
        <v>45</v>
      </c>
      <c r="E3642" s="27" t="s">
        <v>13</v>
      </c>
      <c r="F3642" s="69">
        <v>1.0</v>
      </c>
      <c r="G3642" s="69">
        <v>120.0</v>
      </c>
      <c r="H3642" s="70">
        <v>120.0</v>
      </c>
      <c r="I3642" s="71" t="s">
        <v>11</v>
      </c>
    </row>
    <row r="3643">
      <c r="A3643" s="45">
        <v>795.0</v>
      </c>
      <c r="B3643" s="46" t="s">
        <v>894</v>
      </c>
      <c r="C3643" s="55">
        <v>45891.0</v>
      </c>
      <c r="D3643" s="63" t="s">
        <v>45</v>
      </c>
      <c r="E3643" s="25" t="s">
        <v>63</v>
      </c>
      <c r="F3643" s="64">
        <v>0.2</v>
      </c>
      <c r="G3643" s="64">
        <v>300.0</v>
      </c>
      <c r="H3643" s="65">
        <v>60.0</v>
      </c>
      <c r="I3643" s="66" t="s">
        <v>11</v>
      </c>
    </row>
    <row r="3644">
      <c r="A3644" s="41">
        <v>795.0</v>
      </c>
      <c r="B3644" s="42" t="s">
        <v>894</v>
      </c>
      <c r="C3644" s="58">
        <v>45891.0</v>
      </c>
      <c r="D3644" s="68" t="s">
        <v>45</v>
      </c>
      <c r="E3644" s="27" t="s">
        <v>420</v>
      </c>
      <c r="F3644" s="69">
        <v>1.0</v>
      </c>
      <c r="G3644" s="69">
        <v>140.0</v>
      </c>
      <c r="H3644" s="70">
        <v>140.0</v>
      </c>
      <c r="I3644" s="71" t="s">
        <v>11</v>
      </c>
    </row>
    <row r="3645">
      <c r="A3645" s="45">
        <v>796.0</v>
      </c>
      <c r="B3645" s="46" t="s">
        <v>895</v>
      </c>
      <c r="C3645" s="55">
        <v>45891.0</v>
      </c>
      <c r="D3645" s="63" t="s">
        <v>55</v>
      </c>
      <c r="E3645" s="25" t="s">
        <v>10</v>
      </c>
      <c r="F3645" s="64">
        <v>0.5</v>
      </c>
      <c r="G3645" s="64">
        <v>120.0</v>
      </c>
      <c r="H3645" s="65">
        <v>60.0</v>
      </c>
      <c r="I3645" s="66" t="s">
        <v>30</v>
      </c>
    </row>
    <row r="3646">
      <c r="A3646" s="41">
        <v>796.0</v>
      </c>
      <c r="B3646" s="42" t="s">
        <v>895</v>
      </c>
      <c r="C3646" s="58">
        <v>45891.0</v>
      </c>
      <c r="D3646" s="68" t="s">
        <v>55</v>
      </c>
      <c r="E3646" s="27" t="s">
        <v>12</v>
      </c>
      <c r="F3646" s="69">
        <v>0.5</v>
      </c>
      <c r="G3646" s="69">
        <v>120.0</v>
      </c>
      <c r="H3646" s="70">
        <v>60.0</v>
      </c>
      <c r="I3646" s="71" t="s">
        <v>30</v>
      </c>
    </row>
    <row r="3647">
      <c r="A3647" s="45">
        <v>796.0</v>
      </c>
      <c r="B3647" s="46" t="s">
        <v>895</v>
      </c>
      <c r="C3647" s="55">
        <v>45891.0</v>
      </c>
      <c r="D3647" s="63" t="s">
        <v>55</v>
      </c>
      <c r="E3647" s="25" t="s">
        <v>19</v>
      </c>
      <c r="F3647" s="64">
        <v>0.5</v>
      </c>
      <c r="G3647" s="64">
        <v>120.0</v>
      </c>
      <c r="H3647" s="65">
        <v>60.0</v>
      </c>
      <c r="I3647" s="66" t="s">
        <v>30</v>
      </c>
    </row>
    <row r="3648">
      <c r="A3648" s="41">
        <v>796.0</v>
      </c>
      <c r="B3648" s="42" t="s">
        <v>895</v>
      </c>
      <c r="C3648" s="58">
        <v>45891.0</v>
      </c>
      <c r="D3648" s="68" t="s">
        <v>55</v>
      </c>
      <c r="E3648" s="27" t="s">
        <v>63</v>
      </c>
      <c r="F3648" s="69">
        <v>0.3</v>
      </c>
      <c r="G3648" s="69">
        <v>300.0</v>
      </c>
      <c r="H3648" s="70">
        <v>90.0</v>
      </c>
      <c r="I3648" s="71" t="s">
        <v>30</v>
      </c>
    </row>
    <row r="3649">
      <c r="A3649" s="45">
        <v>796.0</v>
      </c>
      <c r="B3649" s="46" t="s">
        <v>895</v>
      </c>
      <c r="C3649" s="55">
        <v>45891.0</v>
      </c>
      <c r="D3649" s="63" t="s">
        <v>55</v>
      </c>
      <c r="E3649" s="25" t="s">
        <v>511</v>
      </c>
      <c r="F3649" s="64">
        <v>0.3</v>
      </c>
      <c r="G3649" s="64">
        <v>400.0</v>
      </c>
      <c r="H3649" s="65">
        <v>120.0</v>
      </c>
      <c r="I3649" s="66" t="s">
        <v>30</v>
      </c>
    </row>
    <row r="3650">
      <c r="A3650" s="41">
        <v>801.0</v>
      </c>
      <c r="B3650" s="42" t="s">
        <v>896</v>
      </c>
      <c r="C3650" s="58">
        <v>45892.0</v>
      </c>
      <c r="D3650" s="68" t="s">
        <v>57</v>
      </c>
      <c r="E3650" s="27" t="s">
        <v>19</v>
      </c>
      <c r="F3650" s="69">
        <v>5.0</v>
      </c>
      <c r="G3650" s="69">
        <v>120.0</v>
      </c>
      <c r="H3650" s="70">
        <v>600.0</v>
      </c>
      <c r="I3650" s="71" t="s">
        <v>16</v>
      </c>
    </row>
    <row r="3651">
      <c r="A3651" s="45">
        <v>800.0</v>
      </c>
      <c r="B3651" s="46" t="s">
        <v>897</v>
      </c>
      <c r="C3651" s="55">
        <v>45892.0</v>
      </c>
      <c r="D3651" s="63" t="s">
        <v>407</v>
      </c>
      <c r="E3651" s="25" t="s">
        <v>10</v>
      </c>
      <c r="F3651" s="64">
        <v>1.0</v>
      </c>
      <c r="G3651" s="64">
        <v>120.0</v>
      </c>
      <c r="H3651" s="65">
        <v>120.0</v>
      </c>
      <c r="I3651" s="66" t="s">
        <v>30</v>
      </c>
    </row>
    <row r="3652">
      <c r="A3652" s="41">
        <v>800.0</v>
      </c>
      <c r="B3652" s="42" t="s">
        <v>897</v>
      </c>
      <c r="C3652" s="58">
        <v>45892.0</v>
      </c>
      <c r="D3652" s="68" t="s">
        <v>407</v>
      </c>
      <c r="E3652" s="27" t="s">
        <v>12</v>
      </c>
      <c r="F3652" s="69">
        <v>1.0</v>
      </c>
      <c r="G3652" s="69">
        <v>120.0</v>
      </c>
      <c r="H3652" s="70">
        <v>120.0</v>
      </c>
      <c r="I3652" s="71" t="s">
        <v>30</v>
      </c>
    </row>
    <row r="3653">
      <c r="A3653" s="45">
        <v>802.0</v>
      </c>
      <c r="B3653" s="46" t="s">
        <v>898</v>
      </c>
      <c r="C3653" s="55">
        <v>45892.0</v>
      </c>
      <c r="D3653" s="63" t="s">
        <v>61</v>
      </c>
      <c r="E3653" s="25" t="s">
        <v>32</v>
      </c>
      <c r="F3653" s="64">
        <v>2.0</v>
      </c>
      <c r="G3653" s="64">
        <v>140.0</v>
      </c>
      <c r="H3653" s="65">
        <v>280.0</v>
      </c>
      <c r="I3653" s="66" t="s">
        <v>30</v>
      </c>
    </row>
    <row r="3654">
      <c r="A3654" s="41">
        <v>803.0</v>
      </c>
      <c r="B3654" s="42" t="s">
        <v>899</v>
      </c>
      <c r="C3654" s="58">
        <v>45892.0</v>
      </c>
      <c r="D3654" s="68" t="s">
        <v>21</v>
      </c>
      <c r="E3654" s="27" t="s">
        <v>13</v>
      </c>
      <c r="F3654" s="69">
        <v>2.0</v>
      </c>
      <c r="G3654" s="69">
        <v>120.0</v>
      </c>
      <c r="H3654" s="70">
        <v>240.0</v>
      </c>
      <c r="I3654" s="71" t="s">
        <v>11</v>
      </c>
    </row>
    <row r="3655">
      <c r="A3655" s="45">
        <v>803.0</v>
      </c>
      <c r="B3655" s="46" t="s">
        <v>899</v>
      </c>
      <c r="C3655" s="55">
        <v>45892.0</v>
      </c>
      <c r="D3655" s="63" t="s">
        <v>21</v>
      </c>
      <c r="E3655" s="25" t="s">
        <v>420</v>
      </c>
      <c r="F3655" s="64">
        <v>1.0</v>
      </c>
      <c r="G3655" s="64">
        <v>140.0</v>
      </c>
      <c r="H3655" s="65">
        <v>140.0</v>
      </c>
      <c r="I3655" s="66" t="s">
        <v>11</v>
      </c>
    </row>
    <row r="3656">
      <c r="A3656" s="41">
        <v>804.0</v>
      </c>
      <c r="B3656" s="42" t="s">
        <v>900</v>
      </c>
      <c r="C3656" s="58">
        <v>45893.0</v>
      </c>
      <c r="D3656" s="68" t="s">
        <v>59</v>
      </c>
      <c r="E3656" s="27" t="s">
        <v>10</v>
      </c>
      <c r="F3656" s="69">
        <v>0.4</v>
      </c>
      <c r="G3656" s="69">
        <v>120.0</v>
      </c>
      <c r="H3656" s="70">
        <v>48.0</v>
      </c>
      <c r="I3656" s="71" t="s">
        <v>16</v>
      </c>
    </row>
    <row r="3657">
      <c r="A3657" s="45">
        <v>804.0</v>
      </c>
      <c r="B3657" s="46" t="s">
        <v>900</v>
      </c>
      <c r="C3657" s="55">
        <v>45893.0</v>
      </c>
      <c r="D3657" s="63" t="s">
        <v>59</v>
      </c>
      <c r="E3657" s="25" t="s">
        <v>12</v>
      </c>
      <c r="F3657" s="64">
        <v>0.5</v>
      </c>
      <c r="G3657" s="64">
        <v>120.0</v>
      </c>
      <c r="H3657" s="65">
        <v>60.0</v>
      </c>
      <c r="I3657" s="66" t="s">
        <v>16</v>
      </c>
    </row>
    <row r="3658">
      <c r="A3658" s="41">
        <v>804.0</v>
      </c>
      <c r="B3658" s="42" t="s">
        <v>900</v>
      </c>
      <c r="C3658" s="58">
        <v>45893.0</v>
      </c>
      <c r="D3658" s="68" t="s">
        <v>59</v>
      </c>
      <c r="E3658" s="27" t="s">
        <v>13</v>
      </c>
      <c r="F3658" s="69">
        <v>0.1</v>
      </c>
      <c r="G3658" s="69">
        <v>120.0</v>
      </c>
      <c r="H3658" s="70">
        <v>12.0</v>
      </c>
      <c r="I3658" s="71" t="s">
        <v>16</v>
      </c>
    </row>
    <row r="3659">
      <c r="A3659" s="45">
        <v>805.0</v>
      </c>
      <c r="B3659" s="46" t="s">
        <v>901</v>
      </c>
      <c r="C3659" s="55">
        <v>45892.0</v>
      </c>
      <c r="D3659" s="63" t="s">
        <v>49</v>
      </c>
      <c r="E3659" s="25" t="s">
        <v>32</v>
      </c>
      <c r="F3659" s="64">
        <v>1.0</v>
      </c>
      <c r="G3659" s="64">
        <v>140.0</v>
      </c>
      <c r="H3659" s="65">
        <v>140.0</v>
      </c>
      <c r="I3659" s="66" t="s">
        <v>11</v>
      </c>
    </row>
    <row r="3660">
      <c r="A3660" s="41">
        <v>805.0</v>
      </c>
      <c r="B3660" s="42" t="s">
        <v>901</v>
      </c>
      <c r="C3660" s="58">
        <v>45892.0</v>
      </c>
      <c r="D3660" s="68" t="s">
        <v>49</v>
      </c>
      <c r="E3660" s="27" t="s">
        <v>13</v>
      </c>
      <c r="F3660" s="69">
        <v>0.5</v>
      </c>
      <c r="G3660" s="69">
        <v>120.0</v>
      </c>
      <c r="H3660" s="70">
        <v>60.0</v>
      </c>
      <c r="I3660" s="71" t="s">
        <v>11</v>
      </c>
    </row>
    <row r="3661">
      <c r="A3661" s="45">
        <v>805.0</v>
      </c>
      <c r="B3661" s="46" t="s">
        <v>901</v>
      </c>
      <c r="C3661" s="55">
        <v>45892.0</v>
      </c>
      <c r="D3661" s="63" t="s">
        <v>49</v>
      </c>
      <c r="E3661" s="25" t="s">
        <v>420</v>
      </c>
      <c r="F3661" s="64">
        <v>1.0</v>
      </c>
      <c r="G3661" s="64">
        <v>140.0</v>
      </c>
      <c r="H3661" s="65">
        <v>140.0</v>
      </c>
      <c r="I3661" s="66" t="s">
        <v>11</v>
      </c>
    </row>
    <row r="3662">
      <c r="A3662" s="41">
        <v>805.0</v>
      </c>
      <c r="B3662" s="42" t="s">
        <v>901</v>
      </c>
      <c r="C3662" s="58">
        <v>45892.0</v>
      </c>
      <c r="D3662" s="68" t="s">
        <v>49</v>
      </c>
      <c r="E3662" s="27" t="s">
        <v>586</v>
      </c>
      <c r="F3662" s="69">
        <v>1.0</v>
      </c>
      <c r="G3662" s="69">
        <v>230.0</v>
      </c>
      <c r="H3662" s="70">
        <v>230.0</v>
      </c>
      <c r="I3662" s="71" t="s">
        <v>11</v>
      </c>
    </row>
    <row r="3663">
      <c r="A3663" s="45">
        <v>806.0</v>
      </c>
      <c r="B3663" s="46" t="s">
        <v>902</v>
      </c>
      <c r="C3663" s="55">
        <v>45892.0</v>
      </c>
      <c r="D3663" s="63" t="s">
        <v>47</v>
      </c>
      <c r="E3663" s="25" t="s">
        <v>32</v>
      </c>
      <c r="F3663" s="64">
        <v>1.0</v>
      </c>
      <c r="G3663" s="64">
        <v>140.0</v>
      </c>
      <c r="H3663" s="65">
        <v>140.0</v>
      </c>
      <c r="I3663" s="66" t="s">
        <v>11</v>
      </c>
    </row>
    <row r="3664">
      <c r="A3664" s="41">
        <v>806.0</v>
      </c>
      <c r="B3664" s="42" t="s">
        <v>902</v>
      </c>
      <c r="C3664" s="58">
        <v>45892.0</v>
      </c>
      <c r="D3664" s="68" t="s">
        <v>47</v>
      </c>
      <c r="E3664" s="27" t="s">
        <v>420</v>
      </c>
      <c r="F3664" s="69">
        <v>1.0</v>
      </c>
      <c r="G3664" s="69">
        <v>140.0</v>
      </c>
      <c r="H3664" s="70">
        <v>140.0</v>
      </c>
      <c r="I3664" s="71" t="s">
        <v>11</v>
      </c>
    </row>
    <row r="3665">
      <c r="A3665" s="45">
        <v>807.0</v>
      </c>
      <c r="B3665" s="46" t="s">
        <v>903</v>
      </c>
      <c r="C3665" s="55">
        <v>45893.0</v>
      </c>
      <c r="D3665" s="63" t="s">
        <v>15</v>
      </c>
      <c r="E3665" s="25" t="s">
        <v>10</v>
      </c>
      <c r="F3665" s="64">
        <v>1.0</v>
      </c>
      <c r="G3665" s="64">
        <v>120.0</v>
      </c>
      <c r="H3665" s="65">
        <v>120.0</v>
      </c>
      <c r="I3665" s="66" t="s">
        <v>16</v>
      </c>
    </row>
    <row r="3666">
      <c r="A3666" s="41">
        <v>807.0</v>
      </c>
      <c r="B3666" s="42" t="s">
        <v>903</v>
      </c>
      <c r="C3666" s="58">
        <v>45893.0</v>
      </c>
      <c r="D3666" s="68" t="s">
        <v>15</v>
      </c>
      <c r="E3666" s="27" t="s">
        <v>12</v>
      </c>
      <c r="F3666" s="69">
        <v>1.0</v>
      </c>
      <c r="G3666" s="69">
        <v>120.0</v>
      </c>
      <c r="H3666" s="70">
        <v>120.0</v>
      </c>
      <c r="I3666" s="71" t="s">
        <v>16</v>
      </c>
    </row>
    <row r="3667">
      <c r="A3667" s="45">
        <v>807.0</v>
      </c>
      <c r="B3667" s="46" t="s">
        <v>903</v>
      </c>
      <c r="C3667" s="55">
        <v>45893.0</v>
      </c>
      <c r="D3667" s="63" t="s">
        <v>15</v>
      </c>
      <c r="E3667" s="25" t="s">
        <v>19</v>
      </c>
      <c r="F3667" s="64">
        <v>0.5</v>
      </c>
      <c r="G3667" s="64">
        <v>120.0</v>
      </c>
      <c r="H3667" s="65">
        <v>60.0</v>
      </c>
      <c r="I3667" s="66" t="s">
        <v>16</v>
      </c>
    </row>
    <row r="3668">
      <c r="A3668" s="41">
        <v>808.0</v>
      </c>
      <c r="B3668" s="42" t="s">
        <v>904</v>
      </c>
      <c r="C3668" s="58">
        <v>45893.0</v>
      </c>
      <c r="D3668" s="68" t="s">
        <v>560</v>
      </c>
      <c r="E3668" s="27" t="s">
        <v>32</v>
      </c>
      <c r="F3668" s="69">
        <v>1.0</v>
      </c>
      <c r="G3668" s="69">
        <v>140.0</v>
      </c>
      <c r="H3668" s="70">
        <v>140.0</v>
      </c>
      <c r="I3668" s="71" t="s">
        <v>30</v>
      </c>
    </row>
    <row r="3669">
      <c r="A3669" s="45">
        <v>808.0</v>
      </c>
      <c r="B3669" s="46" t="s">
        <v>904</v>
      </c>
      <c r="C3669" s="55">
        <v>45893.0</v>
      </c>
      <c r="D3669" s="63" t="s">
        <v>560</v>
      </c>
      <c r="E3669" s="25" t="s">
        <v>13</v>
      </c>
      <c r="F3669" s="64">
        <v>1.0</v>
      </c>
      <c r="G3669" s="64">
        <v>120.0</v>
      </c>
      <c r="H3669" s="65">
        <v>120.0</v>
      </c>
      <c r="I3669" s="66" t="s">
        <v>30</v>
      </c>
    </row>
    <row r="3670">
      <c r="A3670" s="41">
        <v>809.0</v>
      </c>
      <c r="B3670" s="42" t="s">
        <v>905</v>
      </c>
      <c r="C3670" s="58">
        <v>45893.0</v>
      </c>
      <c r="D3670" s="68" t="s">
        <v>556</v>
      </c>
      <c r="E3670" s="27" t="s">
        <v>12</v>
      </c>
      <c r="F3670" s="69">
        <v>1.5</v>
      </c>
      <c r="G3670" s="69">
        <v>120.0</v>
      </c>
      <c r="H3670" s="70">
        <v>180.0</v>
      </c>
      <c r="I3670" s="71" t="s">
        <v>16</v>
      </c>
    </row>
    <row r="3671">
      <c r="A3671" s="45">
        <v>809.0</v>
      </c>
      <c r="B3671" s="46" t="s">
        <v>905</v>
      </c>
      <c r="C3671" s="55">
        <v>45893.0</v>
      </c>
      <c r="D3671" s="63" t="s">
        <v>556</v>
      </c>
      <c r="E3671" s="25" t="s">
        <v>19</v>
      </c>
      <c r="F3671" s="64">
        <v>1.0</v>
      </c>
      <c r="G3671" s="64">
        <v>120.0</v>
      </c>
      <c r="H3671" s="65">
        <v>120.0</v>
      </c>
      <c r="I3671" s="66" t="s">
        <v>16</v>
      </c>
    </row>
    <row r="3672">
      <c r="A3672" s="41">
        <v>810.0</v>
      </c>
      <c r="B3672" s="42" t="s">
        <v>906</v>
      </c>
      <c r="C3672" s="58">
        <v>45893.0</v>
      </c>
      <c r="D3672" s="68" t="s">
        <v>25</v>
      </c>
      <c r="E3672" s="27" t="s">
        <v>13</v>
      </c>
      <c r="F3672" s="69">
        <v>1.0</v>
      </c>
      <c r="G3672" s="69">
        <v>120.0</v>
      </c>
      <c r="H3672" s="70">
        <v>120.0</v>
      </c>
      <c r="I3672" s="71" t="s">
        <v>30</v>
      </c>
    </row>
    <row r="3673">
      <c r="A3673" s="45">
        <v>811.0</v>
      </c>
      <c r="B3673" s="46" t="s">
        <v>907</v>
      </c>
      <c r="C3673" s="55">
        <v>45893.0</v>
      </c>
      <c r="D3673" s="63" t="s">
        <v>14</v>
      </c>
      <c r="E3673" s="25" t="s">
        <v>13</v>
      </c>
      <c r="F3673" s="64">
        <v>1.0</v>
      </c>
      <c r="G3673" s="64">
        <v>120.0</v>
      </c>
      <c r="H3673" s="65">
        <v>120.0</v>
      </c>
      <c r="I3673" s="66" t="s">
        <v>11</v>
      </c>
    </row>
    <row r="3674">
      <c r="A3674" s="41">
        <v>812.0</v>
      </c>
      <c r="B3674" s="42" t="s">
        <v>908</v>
      </c>
      <c r="C3674" s="58">
        <v>45893.0</v>
      </c>
      <c r="D3674" s="68" t="s">
        <v>39</v>
      </c>
      <c r="E3674" s="27" t="s">
        <v>10</v>
      </c>
      <c r="F3674" s="69">
        <v>1.0</v>
      </c>
      <c r="G3674" s="69">
        <v>120.0</v>
      </c>
      <c r="H3674" s="70">
        <v>120.0</v>
      </c>
      <c r="I3674" s="71" t="s">
        <v>16</v>
      </c>
    </row>
    <row r="3675">
      <c r="A3675" s="45">
        <v>812.0</v>
      </c>
      <c r="B3675" s="46" t="s">
        <v>908</v>
      </c>
      <c r="C3675" s="55">
        <v>45893.0</v>
      </c>
      <c r="D3675" s="63" t="s">
        <v>39</v>
      </c>
      <c r="E3675" s="25" t="s">
        <v>12</v>
      </c>
      <c r="F3675" s="64">
        <v>1.0</v>
      </c>
      <c r="G3675" s="64">
        <v>120.0</v>
      </c>
      <c r="H3675" s="65">
        <v>120.0</v>
      </c>
      <c r="I3675" s="66" t="s">
        <v>16</v>
      </c>
    </row>
    <row r="3676">
      <c r="A3676" s="41">
        <v>812.0</v>
      </c>
      <c r="B3676" s="42" t="s">
        <v>908</v>
      </c>
      <c r="C3676" s="58">
        <v>45893.0</v>
      </c>
      <c r="D3676" s="68" t="s">
        <v>39</v>
      </c>
      <c r="E3676" s="27" t="s">
        <v>32</v>
      </c>
      <c r="F3676" s="69">
        <v>1.0</v>
      </c>
      <c r="G3676" s="69">
        <v>140.0</v>
      </c>
      <c r="H3676" s="70">
        <v>140.0</v>
      </c>
      <c r="I3676" s="71" t="s">
        <v>16</v>
      </c>
    </row>
    <row r="3677">
      <c r="A3677" s="45">
        <v>812.0</v>
      </c>
      <c r="B3677" s="46" t="s">
        <v>908</v>
      </c>
      <c r="C3677" s="55">
        <v>45893.0</v>
      </c>
      <c r="D3677" s="63" t="s">
        <v>39</v>
      </c>
      <c r="E3677" s="25" t="s">
        <v>13</v>
      </c>
      <c r="F3677" s="64">
        <v>2.0</v>
      </c>
      <c r="G3677" s="64">
        <v>120.0</v>
      </c>
      <c r="H3677" s="65">
        <v>240.0</v>
      </c>
      <c r="I3677" s="66" t="s">
        <v>16</v>
      </c>
    </row>
    <row r="3678">
      <c r="A3678" s="41">
        <v>813.0</v>
      </c>
      <c r="B3678" s="42" t="s">
        <v>909</v>
      </c>
      <c r="C3678" s="58">
        <v>45893.0</v>
      </c>
      <c r="D3678" s="68" t="s">
        <v>31</v>
      </c>
      <c r="E3678" s="27" t="s">
        <v>10</v>
      </c>
      <c r="F3678" s="69">
        <v>1.0</v>
      </c>
      <c r="G3678" s="69">
        <v>120.0</v>
      </c>
      <c r="H3678" s="70">
        <v>120.0</v>
      </c>
      <c r="I3678" s="71" t="s">
        <v>11</v>
      </c>
    </row>
    <row r="3679">
      <c r="A3679" s="45">
        <v>813.0</v>
      </c>
      <c r="B3679" s="46" t="s">
        <v>909</v>
      </c>
      <c r="C3679" s="55">
        <v>45893.0</v>
      </c>
      <c r="D3679" s="63" t="s">
        <v>31</v>
      </c>
      <c r="E3679" s="25" t="s">
        <v>12</v>
      </c>
      <c r="F3679" s="64">
        <v>1.0</v>
      </c>
      <c r="G3679" s="64">
        <v>120.0</v>
      </c>
      <c r="H3679" s="65">
        <v>120.0</v>
      </c>
      <c r="I3679" s="66" t="s">
        <v>11</v>
      </c>
    </row>
    <row r="3680">
      <c r="A3680" s="41">
        <v>813.0</v>
      </c>
      <c r="B3680" s="42" t="s">
        <v>909</v>
      </c>
      <c r="C3680" s="58">
        <v>45893.0</v>
      </c>
      <c r="D3680" s="68" t="s">
        <v>31</v>
      </c>
      <c r="E3680" s="27" t="s">
        <v>19</v>
      </c>
      <c r="F3680" s="69">
        <v>4.0</v>
      </c>
      <c r="G3680" s="69">
        <v>120.0</v>
      </c>
      <c r="H3680" s="70">
        <v>480.0</v>
      </c>
      <c r="I3680" s="71" t="s">
        <v>11</v>
      </c>
    </row>
    <row r="3681">
      <c r="A3681" s="45">
        <v>814.0</v>
      </c>
      <c r="B3681" s="46" t="s">
        <v>910</v>
      </c>
      <c r="C3681" s="55">
        <v>45893.0</v>
      </c>
      <c r="D3681" s="63" t="s">
        <v>45</v>
      </c>
      <c r="E3681" s="25" t="s">
        <v>13</v>
      </c>
      <c r="F3681" s="64">
        <v>1.0</v>
      </c>
      <c r="G3681" s="64">
        <v>120.0</v>
      </c>
      <c r="H3681" s="65">
        <v>120.0</v>
      </c>
      <c r="I3681" s="66" t="s">
        <v>11</v>
      </c>
    </row>
    <row r="3682">
      <c r="A3682" s="41">
        <v>815.0</v>
      </c>
      <c r="B3682" s="42" t="s">
        <v>910</v>
      </c>
      <c r="C3682" s="58">
        <v>45893.0</v>
      </c>
      <c r="D3682" s="68" t="s">
        <v>47</v>
      </c>
      <c r="E3682" s="27" t="s">
        <v>32</v>
      </c>
      <c r="F3682" s="69">
        <v>1.0</v>
      </c>
      <c r="G3682" s="69">
        <v>140.0</v>
      </c>
      <c r="H3682" s="70">
        <v>140.0</v>
      </c>
      <c r="I3682" s="71" t="s">
        <v>11</v>
      </c>
    </row>
    <row r="3683">
      <c r="A3683" s="45">
        <v>815.0</v>
      </c>
      <c r="B3683" s="46" t="s">
        <v>910</v>
      </c>
      <c r="C3683" s="55">
        <v>45893.0</v>
      </c>
      <c r="D3683" s="63" t="s">
        <v>47</v>
      </c>
      <c r="E3683" s="25" t="s">
        <v>13</v>
      </c>
      <c r="F3683" s="64">
        <v>1.0</v>
      </c>
      <c r="G3683" s="64">
        <v>120.0</v>
      </c>
      <c r="H3683" s="65">
        <v>120.0</v>
      </c>
      <c r="I3683" s="66" t="s">
        <v>11</v>
      </c>
    </row>
    <row r="3684">
      <c r="A3684" s="41">
        <v>815.0</v>
      </c>
      <c r="B3684" s="42" t="s">
        <v>910</v>
      </c>
      <c r="C3684" s="58">
        <v>45893.0</v>
      </c>
      <c r="D3684" s="68" t="s">
        <v>47</v>
      </c>
      <c r="E3684" s="27" t="s">
        <v>420</v>
      </c>
      <c r="F3684" s="69">
        <v>1.0</v>
      </c>
      <c r="G3684" s="69">
        <v>140.0</v>
      </c>
      <c r="H3684" s="70">
        <v>140.0</v>
      </c>
      <c r="I3684" s="71" t="s">
        <v>11</v>
      </c>
    </row>
    <row r="3685">
      <c r="A3685" s="45">
        <v>816.0</v>
      </c>
      <c r="B3685" s="46" t="s">
        <v>911</v>
      </c>
      <c r="C3685" s="55">
        <v>45893.0</v>
      </c>
      <c r="D3685" s="63" t="s">
        <v>23</v>
      </c>
      <c r="E3685" s="25" t="s">
        <v>12</v>
      </c>
      <c r="F3685" s="64">
        <v>1.0</v>
      </c>
      <c r="G3685" s="64">
        <v>120.0</v>
      </c>
      <c r="H3685" s="65">
        <v>120.0</v>
      </c>
      <c r="I3685" s="66" t="s">
        <v>16</v>
      </c>
    </row>
    <row r="3686">
      <c r="A3686" s="41">
        <v>816.0</v>
      </c>
      <c r="B3686" s="42" t="s">
        <v>911</v>
      </c>
      <c r="C3686" s="58">
        <v>45893.0</v>
      </c>
      <c r="D3686" s="68" t="s">
        <v>23</v>
      </c>
      <c r="E3686" s="27" t="s">
        <v>19</v>
      </c>
      <c r="F3686" s="69">
        <v>1.0</v>
      </c>
      <c r="G3686" s="69">
        <v>120.0</v>
      </c>
      <c r="H3686" s="70">
        <v>120.0</v>
      </c>
      <c r="I3686" s="71" t="s">
        <v>16</v>
      </c>
    </row>
    <row r="3687">
      <c r="A3687" s="45">
        <v>817.0</v>
      </c>
      <c r="B3687" s="46" t="s">
        <v>912</v>
      </c>
      <c r="C3687" s="55">
        <v>45895.0</v>
      </c>
      <c r="D3687" s="63" t="s">
        <v>43</v>
      </c>
      <c r="E3687" s="25" t="s">
        <v>10</v>
      </c>
      <c r="F3687" s="64">
        <v>1.0</v>
      </c>
      <c r="G3687" s="64">
        <v>120.0</v>
      </c>
      <c r="H3687" s="65">
        <v>120.0</v>
      </c>
      <c r="I3687" s="66" t="s">
        <v>30</v>
      </c>
    </row>
    <row r="3688">
      <c r="A3688" s="41">
        <v>817.0</v>
      </c>
      <c r="B3688" s="42" t="s">
        <v>912</v>
      </c>
      <c r="C3688" s="58">
        <v>45895.0</v>
      </c>
      <c r="D3688" s="68" t="s">
        <v>43</v>
      </c>
      <c r="E3688" s="27" t="s">
        <v>12</v>
      </c>
      <c r="F3688" s="69">
        <v>1.0</v>
      </c>
      <c r="G3688" s="69">
        <v>120.0</v>
      </c>
      <c r="H3688" s="70">
        <v>120.0</v>
      </c>
      <c r="I3688" s="71" t="s">
        <v>30</v>
      </c>
    </row>
    <row r="3689">
      <c r="A3689" s="45">
        <v>818.0</v>
      </c>
      <c r="B3689" s="46" t="s">
        <v>913</v>
      </c>
      <c r="C3689" s="55">
        <v>45895.0</v>
      </c>
      <c r="D3689" s="63" t="s">
        <v>9</v>
      </c>
      <c r="E3689" s="25" t="s">
        <v>10</v>
      </c>
      <c r="F3689" s="64">
        <v>1.0</v>
      </c>
      <c r="G3689" s="64">
        <v>120.0</v>
      </c>
      <c r="H3689" s="65">
        <v>120.0</v>
      </c>
      <c r="I3689" s="66" t="s">
        <v>11</v>
      </c>
    </row>
    <row r="3690">
      <c r="A3690" s="41">
        <v>818.0</v>
      </c>
      <c r="B3690" s="42" t="s">
        <v>913</v>
      </c>
      <c r="C3690" s="58">
        <v>45895.0</v>
      </c>
      <c r="D3690" s="68" t="s">
        <v>9</v>
      </c>
      <c r="E3690" s="27" t="s">
        <v>12</v>
      </c>
      <c r="F3690" s="69">
        <v>1.0</v>
      </c>
      <c r="G3690" s="69">
        <v>120.0</v>
      </c>
      <c r="H3690" s="70">
        <v>120.0</v>
      </c>
      <c r="I3690" s="71" t="s">
        <v>11</v>
      </c>
    </row>
    <row r="3691">
      <c r="A3691" s="45">
        <v>818.0</v>
      </c>
      <c r="B3691" s="46" t="s">
        <v>913</v>
      </c>
      <c r="C3691" s="55">
        <v>45895.0</v>
      </c>
      <c r="D3691" s="63" t="s">
        <v>9</v>
      </c>
      <c r="E3691" s="25" t="s">
        <v>13</v>
      </c>
      <c r="F3691" s="64">
        <v>1.0</v>
      </c>
      <c r="G3691" s="64">
        <v>120.0</v>
      </c>
      <c r="H3691" s="65">
        <v>120.0</v>
      </c>
      <c r="I3691" s="66" t="s">
        <v>11</v>
      </c>
    </row>
    <row r="3692">
      <c r="A3692" s="41">
        <v>820.0</v>
      </c>
      <c r="B3692" s="42" t="s">
        <v>914</v>
      </c>
      <c r="C3692" s="58">
        <v>45895.0</v>
      </c>
      <c r="D3692" s="68" t="s">
        <v>560</v>
      </c>
      <c r="E3692" s="27" t="s">
        <v>12</v>
      </c>
      <c r="F3692" s="69">
        <v>1.0</v>
      </c>
      <c r="G3692" s="69">
        <v>120.0</v>
      </c>
      <c r="H3692" s="70">
        <v>120.0</v>
      </c>
      <c r="I3692" s="71" t="s">
        <v>30</v>
      </c>
    </row>
    <row r="3693">
      <c r="A3693" s="45">
        <v>820.0</v>
      </c>
      <c r="B3693" s="46" t="s">
        <v>914</v>
      </c>
      <c r="C3693" s="55">
        <v>45895.0</v>
      </c>
      <c r="D3693" s="63" t="s">
        <v>560</v>
      </c>
      <c r="E3693" s="25" t="s">
        <v>32</v>
      </c>
      <c r="F3693" s="64">
        <v>1.0</v>
      </c>
      <c r="G3693" s="64">
        <v>140.0</v>
      </c>
      <c r="H3693" s="65">
        <v>140.0</v>
      </c>
      <c r="I3693" s="66" t="s">
        <v>30</v>
      </c>
    </row>
    <row r="3694">
      <c r="A3694" s="41">
        <v>820.0</v>
      </c>
      <c r="B3694" s="42" t="s">
        <v>914</v>
      </c>
      <c r="C3694" s="58">
        <v>45895.0</v>
      </c>
      <c r="D3694" s="68" t="s">
        <v>560</v>
      </c>
      <c r="E3694" s="27" t="s">
        <v>13</v>
      </c>
      <c r="F3694" s="69">
        <v>1.0</v>
      </c>
      <c r="G3694" s="69">
        <v>120.0</v>
      </c>
      <c r="H3694" s="70">
        <v>120.0</v>
      </c>
      <c r="I3694" s="71" t="s">
        <v>30</v>
      </c>
    </row>
    <row r="3695">
      <c r="A3695" s="45">
        <v>821.0</v>
      </c>
      <c r="B3695" s="46" t="s">
        <v>915</v>
      </c>
      <c r="C3695" s="55">
        <v>45895.0</v>
      </c>
      <c r="D3695" s="63" t="s">
        <v>556</v>
      </c>
      <c r="E3695" s="25" t="s">
        <v>12</v>
      </c>
      <c r="F3695" s="64">
        <v>1.0</v>
      </c>
      <c r="G3695" s="64">
        <v>120.0</v>
      </c>
      <c r="H3695" s="65">
        <v>120.0</v>
      </c>
      <c r="I3695" s="66" t="s">
        <v>16</v>
      </c>
    </row>
    <row r="3696">
      <c r="A3696" s="41">
        <v>821.0</v>
      </c>
      <c r="B3696" s="42" t="s">
        <v>915</v>
      </c>
      <c r="C3696" s="58">
        <v>45895.0</v>
      </c>
      <c r="D3696" s="68" t="s">
        <v>556</v>
      </c>
      <c r="E3696" s="27" t="s">
        <v>19</v>
      </c>
      <c r="F3696" s="69">
        <v>1.0</v>
      </c>
      <c r="G3696" s="69">
        <v>120.0</v>
      </c>
      <c r="H3696" s="70">
        <v>120.0</v>
      </c>
      <c r="I3696" s="71" t="s">
        <v>16</v>
      </c>
    </row>
    <row r="3697">
      <c r="A3697" s="45">
        <v>821.0</v>
      </c>
      <c r="B3697" s="46" t="s">
        <v>915</v>
      </c>
      <c r="C3697" s="55">
        <v>45895.0</v>
      </c>
      <c r="D3697" s="63" t="s">
        <v>556</v>
      </c>
      <c r="E3697" s="25" t="s">
        <v>32</v>
      </c>
      <c r="F3697" s="64">
        <v>1.0</v>
      </c>
      <c r="G3697" s="64">
        <v>140.0</v>
      </c>
      <c r="H3697" s="65">
        <v>140.0</v>
      </c>
      <c r="I3697" s="66" t="s">
        <v>16</v>
      </c>
    </row>
    <row r="3698">
      <c r="A3698" s="41">
        <v>822.0</v>
      </c>
      <c r="B3698" s="42" t="s">
        <v>916</v>
      </c>
      <c r="C3698" s="58">
        <v>45895.0</v>
      </c>
      <c r="D3698" s="68" t="s">
        <v>14</v>
      </c>
      <c r="E3698" s="27" t="s">
        <v>13</v>
      </c>
      <c r="F3698" s="69">
        <v>1.0</v>
      </c>
      <c r="G3698" s="69">
        <v>120.0</v>
      </c>
      <c r="H3698" s="70">
        <v>120.0</v>
      </c>
      <c r="I3698" s="71" t="s">
        <v>11</v>
      </c>
    </row>
    <row r="3699">
      <c r="A3699" s="45">
        <v>823.0</v>
      </c>
      <c r="B3699" s="46" t="s">
        <v>917</v>
      </c>
      <c r="C3699" s="55">
        <v>45895.0</v>
      </c>
      <c r="D3699" s="63" t="s">
        <v>45</v>
      </c>
      <c r="E3699" s="25" t="s">
        <v>32</v>
      </c>
      <c r="F3699" s="64">
        <v>1.0</v>
      </c>
      <c r="G3699" s="64">
        <v>140.0</v>
      </c>
      <c r="H3699" s="65">
        <v>140.0</v>
      </c>
      <c r="I3699" s="66" t="s">
        <v>11</v>
      </c>
    </row>
    <row r="3700">
      <c r="A3700" s="41">
        <v>823.0</v>
      </c>
      <c r="B3700" s="42" t="s">
        <v>917</v>
      </c>
      <c r="C3700" s="58">
        <v>45895.0</v>
      </c>
      <c r="D3700" s="68" t="s">
        <v>45</v>
      </c>
      <c r="E3700" s="27" t="s">
        <v>13</v>
      </c>
      <c r="F3700" s="69">
        <v>1.0</v>
      </c>
      <c r="G3700" s="69">
        <v>120.0</v>
      </c>
      <c r="H3700" s="70">
        <v>120.0</v>
      </c>
      <c r="I3700" s="71" t="s">
        <v>11</v>
      </c>
    </row>
    <row r="3701">
      <c r="A3701" s="45">
        <v>824.0</v>
      </c>
      <c r="B3701" s="46" t="s">
        <v>918</v>
      </c>
      <c r="C3701" s="55">
        <v>45895.0</v>
      </c>
      <c r="D3701" s="63" t="s">
        <v>52</v>
      </c>
      <c r="E3701" s="25" t="s">
        <v>10</v>
      </c>
      <c r="F3701" s="64">
        <v>2.0</v>
      </c>
      <c r="G3701" s="64">
        <v>120.0</v>
      </c>
      <c r="H3701" s="65">
        <v>240.0</v>
      </c>
      <c r="I3701" s="66" t="s">
        <v>11</v>
      </c>
    </row>
    <row r="3702">
      <c r="A3702" s="41">
        <v>824.0</v>
      </c>
      <c r="B3702" s="42" t="s">
        <v>918</v>
      </c>
      <c r="C3702" s="58">
        <v>45895.0</v>
      </c>
      <c r="D3702" s="68" t="s">
        <v>52</v>
      </c>
      <c r="E3702" s="27" t="s">
        <v>12</v>
      </c>
      <c r="F3702" s="69">
        <v>2.0</v>
      </c>
      <c r="G3702" s="69">
        <v>120.0</v>
      </c>
      <c r="H3702" s="70">
        <v>240.0</v>
      </c>
      <c r="I3702" s="71" t="s">
        <v>11</v>
      </c>
    </row>
    <row r="3703">
      <c r="A3703" s="45">
        <v>824.0</v>
      </c>
      <c r="B3703" s="46" t="s">
        <v>918</v>
      </c>
      <c r="C3703" s="55">
        <v>45895.0</v>
      </c>
      <c r="D3703" s="63" t="s">
        <v>52</v>
      </c>
      <c r="E3703" s="25" t="s">
        <v>32</v>
      </c>
      <c r="F3703" s="64">
        <v>2.0</v>
      </c>
      <c r="G3703" s="64">
        <v>140.0</v>
      </c>
      <c r="H3703" s="65">
        <v>280.0</v>
      </c>
      <c r="I3703" s="66" t="s">
        <v>11</v>
      </c>
    </row>
    <row r="3704">
      <c r="A3704" s="41">
        <v>824.0</v>
      </c>
      <c r="B3704" s="42" t="s">
        <v>918</v>
      </c>
      <c r="C3704" s="58">
        <v>45895.0</v>
      </c>
      <c r="D3704" s="68" t="s">
        <v>52</v>
      </c>
      <c r="E3704" s="27" t="s">
        <v>13</v>
      </c>
      <c r="F3704" s="69">
        <v>2.0</v>
      </c>
      <c r="G3704" s="69">
        <v>120.0</v>
      </c>
      <c r="H3704" s="70">
        <v>240.0</v>
      </c>
      <c r="I3704" s="71" t="s">
        <v>11</v>
      </c>
    </row>
    <row r="3705">
      <c r="A3705" s="45">
        <v>824.0</v>
      </c>
      <c r="B3705" s="46" t="s">
        <v>918</v>
      </c>
      <c r="C3705" s="55">
        <v>45895.0</v>
      </c>
      <c r="D3705" s="63" t="s">
        <v>52</v>
      </c>
      <c r="E3705" s="25" t="s">
        <v>38</v>
      </c>
      <c r="F3705" s="64">
        <v>2.0</v>
      </c>
      <c r="G3705" s="64">
        <v>120.0</v>
      </c>
      <c r="H3705" s="65">
        <v>240.0</v>
      </c>
      <c r="I3705" s="66" t="s">
        <v>11</v>
      </c>
    </row>
    <row r="3706">
      <c r="A3706" s="41">
        <v>825.0</v>
      </c>
      <c r="B3706" s="42" t="s">
        <v>918</v>
      </c>
      <c r="C3706" s="58">
        <v>45895.0</v>
      </c>
      <c r="D3706" s="68" t="s">
        <v>47</v>
      </c>
      <c r="E3706" s="27" t="s">
        <v>32</v>
      </c>
      <c r="F3706" s="69">
        <v>1.0</v>
      </c>
      <c r="G3706" s="69">
        <v>140.0</v>
      </c>
      <c r="H3706" s="70">
        <v>140.0</v>
      </c>
      <c r="I3706" s="71" t="s">
        <v>11</v>
      </c>
    </row>
    <row r="3707">
      <c r="A3707" s="45">
        <v>825.0</v>
      </c>
      <c r="B3707" s="46" t="s">
        <v>918</v>
      </c>
      <c r="C3707" s="55">
        <v>45895.0</v>
      </c>
      <c r="D3707" s="63" t="s">
        <v>47</v>
      </c>
      <c r="E3707" s="25" t="s">
        <v>13</v>
      </c>
      <c r="F3707" s="64">
        <v>1.0</v>
      </c>
      <c r="G3707" s="64">
        <v>120.0</v>
      </c>
      <c r="H3707" s="65">
        <v>120.0</v>
      </c>
      <c r="I3707" s="66" t="s">
        <v>11</v>
      </c>
    </row>
    <row r="3708">
      <c r="A3708" s="41">
        <v>825.0</v>
      </c>
      <c r="B3708" s="42" t="s">
        <v>918</v>
      </c>
      <c r="C3708" s="58">
        <v>45895.0</v>
      </c>
      <c r="D3708" s="68" t="s">
        <v>47</v>
      </c>
      <c r="E3708" s="27" t="s">
        <v>63</v>
      </c>
      <c r="F3708" s="69">
        <v>0.5</v>
      </c>
      <c r="G3708" s="69">
        <v>300.0</v>
      </c>
      <c r="H3708" s="70">
        <v>150.0</v>
      </c>
      <c r="I3708" s="71" t="s">
        <v>11</v>
      </c>
    </row>
    <row r="3709">
      <c r="A3709" s="45">
        <v>825.0</v>
      </c>
      <c r="B3709" s="46" t="s">
        <v>918</v>
      </c>
      <c r="C3709" s="55">
        <v>45895.0</v>
      </c>
      <c r="D3709" s="63" t="s">
        <v>47</v>
      </c>
      <c r="E3709" s="25" t="s">
        <v>420</v>
      </c>
      <c r="F3709" s="64">
        <v>1.0</v>
      </c>
      <c r="G3709" s="64">
        <v>140.0</v>
      </c>
      <c r="H3709" s="65">
        <v>140.0</v>
      </c>
      <c r="I3709" s="66" t="s">
        <v>11</v>
      </c>
    </row>
    <row r="3710">
      <c r="A3710" s="41">
        <v>826.0</v>
      </c>
      <c r="B3710" s="42" t="s">
        <v>918</v>
      </c>
      <c r="C3710" s="58">
        <v>45895.0</v>
      </c>
      <c r="D3710" s="68" t="s">
        <v>919</v>
      </c>
      <c r="E3710" s="27" t="s">
        <v>10</v>
      </c>
      <c r="F3710" s="69">
        <v>2.0</v>
      </c>
      <c r="G3710" s="69">
        <v>120.0</v>
      </c>
      <c r="H3710" s="70">
        <f t="shared" ref="H3710:H3712" si="109">G3710*F3710</f>
        <v>240</v>
      </c>
      <c r="I3710" s="71" t="s">
        <v>11</v>
      </c>
    </row>
    <row r="3711">
      <c r="A3711" s="45">
        <v>826.0</v>
      </c>
      <c r="B3711" s="46" t="s">
        <v>918</v>
      </c>
      <c r="C3711" s="55">
        <v>45895.0</v>
      </c>
      <c r="D3711" s="63" t="s">
        <v>919</v>
      </c>
      <c r="E3711" s="25" t="s">
        <v>12</v>
      </c>
      <c r="F3711" s="64">
        <v>2.0</v>
      </c>
      <c r="G3711" s="64">
        <v>120.0</v>
      </c>
      <c r="H3711" s="65">
        <f t="shared" si="109"/>
        <v>240</v>
      </c>
      <c r="I3711" s="66" t="s">
        <v>11</v>
      </c>
    </row>
    <row r="3712">
      <c r="A3712" s="41">
        <v>826.0</v>
      </c>
      <c r="B3712" s="42" t="s">
        <v>918</v>
      </c>
      <c r="C3712" s="58">
        <v>45895.0</v>
      </c>
      <c r="D3712" s="68" t="s">
        <v>919</v>
      </c>
      <c r="E3712" s="27" t="s">
        <v>19</v>
      </c>
      <c r="F3712" s="69">
        <v>4.0</v>
      </c>
      <c r="G3712" s="69">
        <v>120.0</v>
      </c>
      <c r="H3712" s="70">
        <f t="shared" si="109"/>
        <v>480</v>
      </c>
      <c r="I3712" s="71" t="s">
        <v>11</v>
      </c>
    </row>
    <row r="3713">
      <c r="A3713" s="45">
        <v>827.0</v>
      </c>
      <c r="B3713" s="46" t="s">
        <v>920</v>
      </c>
      <c r="C3713" s="55">
        <v>45895.0</v>
      </c>
      <c r="D3713" s="63" t="s">
        <v>569</v>
      </c>
      <c r="E3713" s="25" t="s">
        <v>19</v>
      </c>
      <c r="F3713" s="64">
        <v>5.0</v>
      </c>
      <c r="G3713" s="64">
        <v>70.0</v>
      </c>
      <c r="H3713" s="65">
        <v>350.0</v>
      </c>
      <c r="I3713" s="66" t="s">
        <v>16</v>
      </c>
    </row>
    <row r="3714">
      <c r="A3714" s="41">
        <v>828.0</v>
      </c>
      <c r="B3714" s="42" t="s">
        <v>921</v>
      </c>
      <c r="C3714" s="58">
        <v>45895.0</v>
      </c>
      <c r="D3714" s="68" t="s">
        <v>787</v>
      </c>
      <c r="E3714" s="27" t="s">
        <v>10</v>
      </c>
      <c r="F3714" s="69">
        <v>3.0</v>
      </c>
      <c r="G3714" s="69">
        <v>120.0</v>
      </c>
      <c r="H3714" s="70">
        <v>360.0</v>
      </c>
      <c r="I3714" s="71" t="s">
        <v>16</v>
      </c>
    </row>
    <row r="3715">
      <c r="A3715" s="45">
        <v>819.0</v>
      </c>
      <c r="B3715" s="46" t="s">
        <v>922</v>
      </c>
      <c r="C3715" s="55">
        <v>45895.0</v>
      </c>
      <c r="D3715" s="63" t="s">
        <v>21</v>
      </c>
      <c r="E3715" s="25" t="s">
        <v>19</v>
      </c>
      <c r="F3715" s="64">
        <v>2.0</v>
      </c>
      <c r="G3715" s="64">
        <v>120.0</v>
      </c>
      <c r="H3715" s="65">
        <v>240.0</v>
      </c>
      <c r="I3715" s="66" t="s">
        <v>11</v>
      </c>
    </row>
    <row r="3716">
      <c r="A3716" s="41">
        <v>819.0</v>
      </c>
      <c r="B3716" s="42" t="s">
        <v>922</v>
      </c>
      <c r="C3716" s="58">
        <v>45895.0</v>
      </c>
      <c r="D3716" s="68" t="s">
        <v>21</v>
      </c>
      <c r="E3716" s="27" t="s">
        <v>511</v>
      </c>
      <c r="F3716" s="69">
        <v>0.5</v>
      </c>
      <c r="G3716" s="69">
        <v>400.0</v>
      </c>
      <c r="H3716" s="70">
        <v>200.0</v>
      </c>
      <c r="I3716" s="71" t="s">
        <v>11</v>
      </c>
    </row>
    <row r="3717">
      <c r="A3717" s="45">
        <v>829.0</v>
      </c>
      <c r="B3717" s="46" t="s">
        <v>923</v>
      </c>
      <c r="C3717" s="55">
        <v>45896.0</v>
      </c>
      <c r="D3717" s="63" t="s">
        <v>41</v>
      </c>
      <c r="E3717" s="25" t="s">
        <v>10</v>
      </c>
      <c r="F3717" s="64">
        <v>1.0</v>
      </c>
      <c r="G3717" s="64">
        <v>120.0</v>
      </c>
      <c r="H3717" s="65">
        <v>120.0</v>
      </c>
      <c r="I3717" s="66" t="s">
        <v>30</v>
      </c>
    </row>
    <row r="3718">
      <c r="A3718" s="41">
        <v>830.0</v>
      </c>
      <c r="B3718" s="42" t="s">
        <v>924</v>
      </c>
      <c r="C3718" s="58">
        <v>45896.0</v>
      </c>
      <c r="D3718" s="68" t="s">
        <v>42</v>
      </c>
      <c r="E3718" s="27" t="s">
        <v>12</v>
      </c>
      <c r="F3718" s="69">
        <v>0.3</v>
      </c>
      <c r="G3718" s="69">
        <v>120.0</v>
      </c>
      <c r="H3718" s="70">
        <v>36.0</v>
      </c>
      <c r="I3718" s="71" t="s">
        <v>30</v>
      </c>
    </row>
    <row r="3719">
      <c r="A3719" s="45">
        <v>830.0</v>
      </c>
      <c r="B3719" s="46" t="s">
        <v>924</v>
      </c>
      <c r="C3719" s="55">
        <v>45896.0</v>
      </c>
      <c r="D3719" s="63" t="s">
        <v>42</v>
      </c>
      <c r="E3719" s="25" t="s">
        <v>19</v>
      </c>
      <c r="F3719" s="64">
        <v>1.0</v>
      </c>
      <c r="G3719" s="64">
        <v>120.0</v>
      </c>
      <c r="H3719" s="65">
        <v>120.0</v>
      </c>
      <c r="I3719" s="66" t="s">
        <v>30</v>
      </c>
    </row>
    <row r="3720">
      <c r="A3720" s="41">
        <v>831.0</v>
      </c>
      <c r="B3720" s="42" t="s">
        <v>925</v>
      </c>
      <c r="C3720" s="58">
        <v>45896.0</v>
      </c>
      <c r="D3720" s="68" t="s">
        <v>57</v>
      </c>
      <c r="E3720" s="27" t="s">
        <v>19</v>
      </c>
      <c r="F3720" s="69">
        <v>5.0</v>
      </c>
      <c r="G3720" s="69">
        <v>120.0</v>
      </c>
      <c r="H3720" s="70">
        <v>600.0</v>
      </c>
      <c r="I3720" s="71" t="s">
        <v>16</v>
      </c>
    </row>
    <row r="3721">
      <c r="A3721" s="45">
        <v>833.0</v>
      </c>
      <c r="B3721" s="46" t="s">
        <v>926</v>
      </c>
      <c r="C3721" s="55">
        <v>45896.0</v>
      </c>
      <c r="D3721" s="63" t="s">
        <v>39</v>
      </c>
      <c r="E3721" s="25" t="s">
        <v>10</v>
      </c>
      <c r="F3721" s="64">
        <v>1.0</v>
      </c>
      <c r="G3721" s="64">
        <v>120.0</v>
      </c>
      <c r="H3721" s="65">
        <v>120.0</v>
      </c>
      <c r="I3721" s="66" t="s">
        <v>16</v>
      </c>
    </row>
    <row r="3722">
      <c r="A3722" s="41">
        <v>833.0</v>
      </c>
      <c r="B3722" s="42" t="s">
        <v>926</v>
      </c>
      <c r="C3722" s="58">
        <v>45896.0</v>
      </c>
      <c r="D3722" s="68" t="s">
        <v>39</v>
      </c>
      <c r="E3722" s="27" t="s">
        <v>12</v>
      </c>
      <c r="F3722" s="69">
        <v>1.0</v>
      </c>
      <c r="G3722" s="69">
        <v>120.0</v>
      </c>
      <c r="H3722" s="70">
        <v>120.0</v>
      </c>
      <c r="I3722" s="71" t="s">
        <v>16</v>
      </c>
    </row>
    <row r="3723">
      <c r="A3723" s="45">
        <v>833.0</v>
      </c>
      <c r="B3723" s="46" t="s">
        <v>926</v>
      </c>
      <c r="C3723" s="55">
        <v>45896.0</v>
      </c>
      <c r="D3723" s="63" t="s">
        <v>39</v>
      </c>
      <c r="E3723" s="25" t="s">
        <v>32</v>
      </c>
      <c r="F3723" s="64">
        <v>1.0</v>
      </c>
      <c r="G3723" s="64">
        <v>140.0</v>
      </c>
      <c r="H3723" s="65">
        <v>140.0</v>
      </c>
      <c r="I3723" s="66" t="s">
        <v>16</v>
      </c>
    </row>
    <row r="3724">
      <c r="A3724" s="41">
        <v>833.0</v>
      </c>
      <c r="B3724" s="42" t="s">
        <v>926</v>
      </c>
      <c r="C3724" s="58">
        <v>45896.0</v>
      </c>
      <c r="D3724" s="68" t="s">
        <v>39</v>
      </c>
      <c r="E3724" s="27" t="s">
        <v>13</v>
      </c>
      <c r="F3724" s="69">
        <v>1.0</v>
      </c>
      <c r="G3724" s="69">
        <v>120.0</v>
      </c>
      <c r="H3724" s="70">
        <v>120.0</v>
      </c>
      <c r="I3724" s="71" t="s">
        <v>16</v>
      </c>
    </row>
    <row r="3725">
      <c r="A3725" s="45">
        <v>835.0</v>
      </c>
      <c r="B3725" s="46" t="s">
        <v>927</v>
      </c>
      <c r="C3725" s="55">
        <v>45896.0</v>
      </c>
      <c r="D3725" s="63" t="s">
        <v>15</v>
      </c>
      <c r="E3725" s="25" t="s">
        <v>10</v>
      </c>
      <c r="F3725" s="64">
        <v>0.5</v>
      </c>
      <c r="G3725" s="64">
        <v>120.0</v>
      </c>
      <c r="H3725" s="65">
        <v>60.0</v>
      </c>
      <c r="I3725" s="66" t="s">
        <v>16</v>
      </c>
    </row>
    <row r="3726">
      <c r="A3726" s="41">
        <v>835.0</v>
      </c>
      <c r="B3726" s="42" t="s">
        <v>927</v>
      </c>
      <c r="C3726" s="58">
        <v>45896.0</v>
      </c>
      <c r="D3726" s="68" t="s">
        <v>15</v>
      </c>
      <c r="E3726" s="27" t="s">
        <v>12</v>
      </c>
      <c r="F3726" s="69">
        <v>0.5</v>
      </c>
      <c r="G3726" s="69">
        <v>120.0</v>
      </c>
      <c r="H3726" s="70">
        <v>60.0</v>
      </c>
      <c r="I3726" s="71" t="s">
        <v>16</v>
      </c>
    </row>
    <row r="3727">
      <c r="A3727" s="45">
        <v>835.0</v>
      </c>
      <c r="B3727" s="46" t="s">
        <v>927</v>
      </c>
      <c r="C3727" s="55">
        <v>45896.0</v>
      </c>
      <c r="D3727" s="63" t="s">
        <v>15</v>
      </c>
      <c r="E3727" s="25" t="s">
        <v>19</v>
      </c>
      <c r="F3727" s="64">
        <v>1.0</v>
      </c>
      <c r="G3727" s="64">
        <v>120.0</v>
      </c>
      <c r="H3727" s="65">
        <v>120.0</v>
      </c>
      <c r="I3727" s="66" t="s">
        <v>16</v>
      </c>
    </row>
    <row r="3728">
      <c r="A3728" s="41">
        <v>834.0</v>
      </c>
      <c r="B3728" s="42" t="s">
        <v>928</v>
      </c>
      <c r="C3728" s="58">
        <v>45896.0</v>
      </c>
      <c r="D3728" s="68" t="s">
        <v>26</v>
      </c>
      <c r="E3728" s="27" t="s">
        <v>10</v>
      </c>
      <c r="F3728" s="69">
        <v>1.0</v>
      </c>
      <c r="G3728" s="69">
        <v>120.0</v>
      </c>
      <c r="H3728" s="70">
        <v>120.0</v>
      </c>
      <c r="I3728" s="71" t="s">
        <v>16</v>
      </c>
    </row>
    <row r="3729">
      <c r="A3729" s="45">
        <v>834.0</v>
      </c>
      <c r="B3729" s="46" t="s">
        <v>928</v>
      </c>
      <c r="C3729" s="55">
        <v>45896.0</v>
      </c>
      <c r="D3729" s="63" t="s">
        <v>26</v>
      </c>
      <c r="E3729" s="25" t="s">
        <v>12</v>
      </c>
      <c r="F3729" s="64">
        <v>1.0</v>
      </c>
      <c r="G3729" s="64">
        <v>120.0</v>
      </c>
      <c r="H3729" s="65">
        <v>120.0</v>
      </c>
      <c r="I3729" s="66" t="s">
        <v>16</v>
      </c>
    </row>
    <row r="3730">
      <c r="A3730" s="41">
        <v>834.0</v>
      </c>
      <c r="B3730" s="42" t="s">
        <v>928</v>
      </c>
      <c r="C3730" s="58">
        <v>45896.0</v>
      </c>
      <c r="D3730" s="68" t="s">
        <v>26</v>
      </c>
      <c r="E3730" s="27" t="s">
        <v>32</v>
      </c>
      <c r="F3730" s="69">
        <v>1.0</v>
      </c>
      <c r="G3730" s="69">
        <v>140.0</v>
      </c>
      <c r="H3730" s="70">
        <v>140.0</v>
      </c>
      <c r="I3730" s="71" t="s">
        <v>16</v>
      </c>
    </row>
    <row r="3731">
      <c r="A3731" s="45">
        <v>834.0</v>
      </c>
      <c r="B3731" s="46" t="s">
        <v>928</v>
      </c>
      <c r="C3731" s="55">
        <v>45896.0</v>
      </c>
      <c r="D3731" s="63" t="s">
        <v>26</v>
      </c>
      <c r="E3731" s="25" t="s">
        <v>63</v>
      </c>
      <c r="F3731" s="64">
        <v>0.1</v>
      </c>
      <c r="G3731" s="64">
        <v>300.0</v>
      </c>
      <c r="H3731" s="65">
        <v>30.0</v>
      </c>
      <c r="I3731" s="66" t="s">
        <v>16</v>
      </c>
    </row>
    <row r="3732">
      <c r="A3732" s="41">
        <v>834.0</v>
      </c>
      <c r="B3732" s="42" t="s">
        <v>928</v>
      </c>
      <c r="C3732" s="58">
        <v>45896.0</v>
      </c>
      <c r="D3732" s="68" t="s">
        <v>26</v>
      </c>
      <c r="E3732" s="27" t="s">
        <v>586</v>
      </c>
      <c r="F3732" s="69">
        <v>0.5</v>
      </c>
      <c r="G3732" s="69">
        <v>230.0</v>
      </c>
      <c r="H3732" s="70">
        <v>115.0</v>
      </c>
      <c r="I3732" s="71" t="s">
        <v>16</v>
      </c>
    </row>
    <row r="3733">
      <c r="A3733" s="45">
        <v>832.0</v>
      </c>
      <c r="B3733" s="46" t="s">
        <v>929</v>
      </c>
      <c r="C3733" s="55">
        <v>45896.0</v>
      </c>
      <c r="D3733" s="63" t="s">
        <v>21</v>
      </c>
      <c r="E3733" s="25" t="s">
        <v>32</v>
      </c>
      <c r="F3733" s="64">
        <v>1.0</v>
      </c>
      <c r="G3733" s="64">
        <v>140.0</v>
      </c>
      <c r="H3733" s="65">
        <v>140.0</v>
      </c>
      <c r="I3733" s="66" t="s">
        <v>11</v>
      </c>
    </row>
    <row r="3734">
      <c r="A3734" s="41">
        <v>832.0</v>
      </c>
      <c r="B3734" s="42" t="s">
        <v>929</v>
      </c>
      <c r="C3734" s="58">
        <v>45896.0</v>
      </c>
      <c r="D3734" s="68" t="s">
        <v>21</v>
      </c>
      <c r="E3734" s="27" t="s">
        <v>63</v>
      </c>
      <c r="F3734" s="69">
        <v>0.5</v>
      </c>
      <c r="G3734" s="69">
        <v>300.0</v>
      </c>
      <c r="H3734" s="70">
        <v>150.0</v>
      </c>
      <c r="I3734" s="71" t="s">
        <v>11</v>
      </c>
    </row>
    <row r="3735">
      <c r="A3735" s="45">
        <v>836.0</v>
      </c>
      <c r="B3735" s="46" t="s">
        <v>930</v>
      </c>
      <c r="C3735" s="55">
        <v>45896.0</v>
      </c>
      <c r="D3735" s="63" t="s">
        <v>49</v>
      </c>
      <c r="E3735" s="25" t="s">
        <v>586</v>
      </c>
      <c r="F3735" s="64">
        <v>1.0</v>
      </c>
      <c r="G3735" s="64">
        <v>230.0</v>
      </c>
      <c r="H3735" s="65">
        <v>230.0</v>
      </c>
      <c r="I3735" s="66" t="s">
        <v>11</v>
      </c>
    </row>
    <row r="3736">
      <c r="A3736" s="41">
        <v>838.0</v>
      </c>
      <c r="B3736" s="42" t="s">
        <v>931</v>
      </c>
      <c r="C3736" s="58">
        <v>45898.0</v>
      </c>
      <c r="D3736" s="68" t="s">
        <v>556</v>
      </c>
      <c r="E3736" s="27" t="s">
        <v>12</v>
      </c>
      <c r="F3736" s="69">
        <v>1.0</v>
      </c>
      <c r="G3736" s="69">
        <v>120.0</v>
      </c>
      <c r="H3736" s="70">
        <v>120.0</v>
      </c>
      <c r="I3736" s="71" t="s">
        <v>16</v>
      </c>
    </row>
    <row r="3737">
      <c r="A3737" s="45">
        <v>838.0</v>
      </c>
      <c r="B3737" s="46" t="s">
        <v>931</v>
      </c>
      <c r="C3737" s="55">
        <v>45898.0</v>
      </c>
      <c r="D3737" s="63" t="s">
        <v>556</v>
      </c>
      <c r="E3737" s="25" t="s">
        <v>19</v>
      </c>
      <c r="F3737" s="64">
        <v>1.0</v>
      </c>
      <c r="G3737" s="64">
        <v>120.0</v>
      </c>
      <c r="H3737" s="65">
        <v>120.0</v>
      </c>
      <c r="I3737" s="66" t="s">
        <v>16</v>
      </c>
    </row>
    <row r="3738">
      <c r="A3738" s="41">
        <v>839.0</v>
      </c>
      <c r="B3738" s="42" t="s">
        <v>932</v>
      </c>
      <c r="C3738" s="58">
        <v>45898.0</v>
      </c>
      <c r="D3738" s="68" t="s">
        <v>68</v>
      </c>
      <c r="E3738" s="27" t="s">
        <v>13</v>
      </c>
      <c r="F3738" s="69">
        <v>2.0</v>
      </c>
      <c r="G3738" s="69">
        <v>120.0</v>
      </c>
      <c r="H3738" s="70">
        <v>240.0</v>
      </c>
      <c r="I3738" s="71" t="s">
        <v>16</v>
      </c>
    </row>
    <row r="3739">
      <c r="A3739" s="45">
        <v>840.0</v>
      </c>
      <c r="B3739" s="46" t="s">
        <v>933</v>
      </c>
      <c r="C3739" s="55">
        <v>45898.0</v>
      </c>
      <c r="D3739" s="63" t="s">
        <v>42</v>
      </c>
      <c r="E3739" s="25" t="s">
        <v>12</v>
      </c>
      <c r="F3739" s="64">
        <v>0.5</v>
      </c>
      <c r="G3739" s="64">
        <v>120.0</v>
      </c>
      <c r="H3739" s="65">
        <v>60.0</v>
      </c>
      <c r="I3739" s="66" t="s">
        <v>30</v>
      </c>
    </row>
    <row r="3740">
      <c r="A3740" s="41">
        <v>840.0</v>
      </c>
      <c r="B3740" s="42" t="s">
        <v>933</v>
      </c>
      <c r="C3740" s="58">
        <v>45898.0</v>
      </c>
      <c r="D3740" s="68" t="s">
        <v>42</v>
      </c>
      <c r="E3740" s="27" t="s">
        <v>19</v>
      </c>
      <c r="F3740" s="69">
        <v>0.5</v>
      </c>
      <c r="G3740" s="69">
        <v>120.0</v>
      </c>
      <c r="H3740" s="70">
        <v>60.0</v>
      </c>
      <c r="I3740" s="71" t="s">
        <v>30</v>
      </c>
    </row>
    <row r="3741">
      <c r="A3741" s="45">
        <v>841.0</v>
      </c>
      <c r="B3741" s="46" t="s">
        <v>934</v>
      </c>
      <c r="C3741" s="55">
        <v>45898.0</v>
      </c>
      <c r="D3741" s="63" t="s">
        <v>39</v>
      </c>
      <c r="E3741" s="25" t="s">
        <v>10</v>
      </c>
      <c r="F3741" s="64">
        <v>1.0</v>
      </c>
      <c r="G3741" s="64">
        <v>120.0</v>
      </c>
      <c r="H3741" s="65">
        <v>120.0</v>
      </c>
      <c r="I3741" s="66" t="s">
        <v>16</v>
      </c>
    </row>
    <row r="3742">
      <c r="A3742" s="41">
        <v>841.0</v>
      </c>
      <c r="B3742" s="42" t="s">
        <v>934</v>
      </c>
      <c r="C3742" s="58">
        <v>45898.0</v>
      </c>
      <c r="D3742" s="68" t="s">
        <v>39</v>
      </c>
      <c r="E3742" s="27" t="s">
        <v>12</v>
      </c>
      <c r="F3742" s="69">
        <v>1.0</v>
      </c>
      <c r="G3742" s="69">
        <v>120.0</v>
      </c>
      <c r="H3742" s="70">
        <v>120.0</v>
      </c>
      <c r="I3742" s="71" t="s">
        <v>16</v>
      </c>
    </row>
    <row r="3743">
      <c r="A3743" s="45">
        <v>841.0</v>
      </c>
      <c r="B3743" s="46" t="s">
        <v>934</v>
      </c>
      <c r="C3743" s="55">
        <v>45898.0</v>
      </c>
      <c r="D3743" s="63" t="s">
        <v>39</v>
      </c>
      <c r="E3743" s="25" t="s">
        <v>32</v>
      </c>
      <c r="F3743" s="64">
        <v>1.0</v>
      </c>
      <c r="G3743" s="64">
        <v>140.0</v>
      </c>
      <c r="H3743" s="65">
        <v>140.0</v>
      </c>
      <c r="I3743" s="66" t="s">
        <v>16</v>
      </c>
    </row>
    <row r="3744">
      <c r="A3744" s="41">
        <v>842.0</v>
      </c>
      <c r="B3744" s="42" t="s">
        <v>934</v>
      </c>
      <c r="C3744" s="58">
        <v>45898.0</v>
      </c>
      <c r="D3744" s="68" t="s">
        <v>27</v>
      </c>
      <c r="E3744" s="27" t="s">
        <v>511</v>
      </c>
      <c r="F3744" s="69">
        <v>0.3</v>
      </c>
      <c r="G3744" s="69">
        <v>400.0</v>
      </c>
      <c r="H3744" s="70">
        <v>120.0</v>
      </c>
      <c r="I3744" s="71" t="s">
        <v>16</v>
      </c>
    </row>
    <row r="3745">
      <c r="A3745" s="45">
        <v>837.0</v>
      </c>
      <c r="B3745" s="46" t="s">
        <v>935</v>
      </c>
      <c r="C3745" s="55">
        <v>45898.0</v>
      </c>
      <c r="D3745" s="63" t="s">
        <v>14</v>
      </c>
      <c r="E3745" s="25" t="s">
        <v>13</v>
      </c>
      <c r="F3745" s="64">
        <v>1.0</v>
      </c>
      <c r="G3745" s="64">
        <v>120.0</v>
      </c>
      <c r="H3745" s="65">
        <v>120.0</v>
      </c>
      <c r="I3745" s="66" t="s">
        <v>11</v>
      </c>
    </row>
    <row r="3746">
      <c r="A3746" s="41">
        <v>844.0</v>
      </c>
      <c r="B3746" s="42" t="s">
        <v>936</v>
      </c>
      <c r="C3746" s="58">
        <v>45898.0</v>
      </c>
      <c r="D3746" s="68" t="s">
        <v>31</v>
      </c>
      <c r="E3746" s="27" t="s">
        <v>19</v>
      </c>
      <c r="F3746" s="69">
        <v>2.0</v>
      </c>
      <c r="G3746" s="69">
        <v>120.0</v>
      </c>
      <c r="H3746" s="70">
        <v>240.0</v>
      </c>
      <c r="I3746" s="71" t="s">
        <v>11</v>
      </c>
    </row>
    <row r="3747">
      <c r="A3747" s="45">
        <v>843.0</v>
      </c>
      <c r="B3747" s="46" t="s">
        <v>937</v>
      </c>
      <c r="C3747" s="55">
        <v>45898.0</v>
      </c>
      <c r="D3747" s="63" t="s">
        <v>21</v>
      </c>
      <c r="E3747" s="25" t="s">
        <v>13</v>
      </c>
      <c r="F3747" s="64">
        <v>1.0</v>
      </c>
      <c r="G3747" s="64">
        <v>120.0</v>
      </c>
      <c r="H3747" s="65">
        <v>120.0</v>
      </c>
      <c r="I3747" s="66" t="s">
        <v>11</v>
      </c>
    </row>
    <row r="3748">
      <c r="A3748" s="41">
        <v>843.0</v>
      </c>
      <c r="B3748" s="42" t="s">
        <v>937</v>
      </c>
      <c r="C3748" s="58">
        <v>45898.0</v>
      </c>
      <c r="D3748" s="68" t="s">
        <v>21</v>
      </c>
      <c r="E3748" s="27" t="s">
        <v>420</v>
      </c>
      <c r="F3748" s="69">
        <v>1.0</v>
      </c>
      <c r="G3748" s="69">
        <v>140.0</v>
      </c>
      <c r="H3748" s="70">
        <v>140.0</v>
      </c>
      <c r="I3748" s="71" t="s">
        <v>11</v>
      </c>
    </row>
    <row r="3749">
      <c r="A3749" s="45">
        <v>845.0</v>
      </c>
      <c r="B3749" s="46" t="s">
        <v>938</v>
      </c>
      <c r="C3749" s="55">
        <v>45898.0</v>
      </c>
      <c r="D3749" s="63" t="s">
        <v>919</v>
      </c>
      <c r="E3749" s="25" t="s">
        <v>19</v>
      </c>
      <c r="F3749" s="64">
        <v>4.0</v>
      </c>
      <c r="G3749" s="64">
        <v>120.0</v>
      </c>
      <c r="H3749" s="65">
        <v>480.0</v>
      </c>
      <c r="I3749" s="48"/>
    </row>
    <row r="3750">
      <c r="A3750" s="41">
        <v>846.0</v>
      </c>
      <c r="B3750" s="42" t="s">
        <v>939</v>
      </c>
      <c r="C3750" s="58">
        <v>45898.0</v>
      </c>
      <c r="D3750" s="68" t="s">
        <v>61</v>
      </c>
      <c r="E3750" s="27" t="s">
        <v>32</v>
      </c>
      <c r="F3750" s="69">
        <v>2.0</v>
      </c>
      <c r="G3750" s="69">
        <v>140.0</v>
      </c>
      <c r="H3750" s="70">
        <v>280.0</v>
      </c>
      <c r="I3750" s="71" t="s">
        <v>30</v>
      </c>
    </row>
    <row r="3751">
      <c r="A3751" s="45">
        <v>847.0</v>
      </c>
      <c r="B3751" s="46" t="s">
        <v>940</v>
      </c>
      <c r="C3751" s="55">
        <v>45898.0</v>
      </c>
      <c r="D3751" s="63" t="s">
        <v>49</v>
      </c>
      <c r="E3751" s="25" t="s">
        <v>32</v>
      </c>
      <c r="F3751" s="64">
        <v>0.5</v>
      </c>
      <c r="G3751" s="64">
        <v>140.0</v>
      </c>
      <c r="H3751" s="65">
        <v>70.0</v>
      </c>
      <c r="I3751" s="66" t="s">
        <v>11</v>
      </c>
    </row>
    <row r="3752">
      <c r="A3752" s="41">
        <v>847.0</v>
      </c>
      <c r="B3752" s="42" t="s">
        <v>940</v>
      </c>
      <c r="C3752" s="58">
        <v>45898.0</v>
      </c>
      <c r="D3752" s="68" t="s">
        <v>49</v>
      </c>
      <c r="E3752" s="27" t="s">
        <v>420</v>
      </c>
      <c r="F3752" s="69">
        <v>0.5</v>
      </c>
      <c r="G3752" s="69">
        <v>140.0</v>
      </c>
      <c r="H3752" s="70">
        <v>70.0</v>
      </c>
      <c r="I3752" s="71" t="s">
        <v>11</v>
      </c>
    </row>
    <row r="3753">
      <c r="A3753" s="45">
        <v>848.0</v>
      </c>
      <c r="B3753" s="46" t="s">
        <v>941</v>
      </c>
      <c r="C3753" s="55">
        <v>45898.0</v>
      </c>
      <c r="D3753" s="63" t="s">
        <v>47</v>
      </c>
      <c r="E3753" s="25" t="s">
        <v>32</v>
      </c>
      <c r="F3753" s="64">
        <v>1.0</v>
      </c>
      <c r="G3753" s="64">
        <v>140.0</v>
      </c>
      <c r="H3753" s="65">
        <v>140.0</v>
      </c>
      <c r="I3753" s="66" t="s">
        <v>11</v>
      </c>
    </row>
    <row r="3754">
      <c r="A3754" s="41">
        <v>848.0</v>
      </c>
      <c r="B3754" s="42" t="s">
        <v>941</v>
      </c>
      <c r="C3754" s="58">
        <v>45898.0</v>
      </c>
      <c r="D3754" s="68" t="s">
        <v>47</v>
      </c>
      <c r="E3754" s="27" t="s">
        <v>13</v>
      </c>
      <c r="F3754" s="69">
        <v>1.0</v>
      </c>
      <c r="G3754" s="69">
        <v>120.0</v>
      </c>
      <c r="H3754" s="70">
        <v>120.0</v>
      </c>
      <c r="I3754" s="71" t="s">
        <v>11</v>
      </c>
    </row>
    <row r="3755">
      <c r="A3755" s="45">
        <v>848.0</v>
      </c>
      <c r="B3755" s="46" t="s">
        <v>941</v>
      </c>
      <c r="C3755" s="55">
        <v>45898.0</v>
      </c>
      <c r="D3755" s="63" t="s">
        <v>47</v>
      </c>
      <c r="E3755" s="25" t="s">
        <v>63</v>
      </c>
      <c r="F3755" s="64">
        <v>0.1</v>
      </c>
      <c r="G3755" s="64">
        <v>300.0</v>
      </c>
      <c r="H3755" s="65">
        <v>30.0</v>
      </c>
      <c r="I3755" s="66" t="s">
        <v>11</v>
      </c>
    </row>
    <row r="3756">
      <c r="A3756" s="41">
        <v>848.0</v>
      </c>
      <c r="B3756" s="42" t="s">
        <v>941</v>
      </c>
      <c r="C3756" s="58">
        <v>45898.0</v>
      </c>
      <c r="D3756" s="68" t="s">
        <v>47</v>
      </c>
      <c r="E3756" s="27" t="s">
        <v>420</v>
      </c>
      <c r="F3756" s="69">
        <v>1.0</v>
      </c>
      <c r="G3756" s="69">
        <v>140.0</v>
      </c>
      <c r="H3756" s="70">
        <v>140.0</v>
      </c>
      <c r="I3756" s="71" t="s">
        <v>11</v>
      </c>
    </row>
    <row r="3757">
      <c r="A3757" s="45">
        <v>849.0</v>
      </c>
      <c r="B3757" s="46" t="s">
        <v>942</v>
      </c>
      <c r="C3757" s="55">
        <v>45898.0</v>
      </c>
      <c r="D3757" s="63" t="s">
        <v>45</v>
      </c>
      <c r="E3757" s="25" t="s">
        <v>63</v>
      </c>
      <c r="F3757" s="64">
        <v>0.1</v>
      </c>
      <c r="G3757" s="64">
        <v>300.0</v>
      </c>
      <c r="H3757" s="65">
        <v>30.0</v>
      </c>
      <c r="I3757" s="66" t="s">
        <v>11</v>
      </c>
    </row>
    <row r="3758">
      <c r="A3758" s="41">
        <v>850.0</v>
      </c>
      <c r="B3758" s="42" t="s">
        <v>943</v>
      </c>
      <c r="C3758" s="58">
        <v>45899.0</v>
      </c>
      <c r="D3758" s="68" t="s">
        <v>407</v>
      </c>
      <c r="E3758" s="27" t="s">
        <v>10</v>
      </c>
      <c r="F3758" s="69">
        <v>1.0</v>
      </c>
      <c r="G3758" s="69">
        <v>120.0</v>
      </c>
      <c r="H3758" s="70">
        <v>120.0</v>
      </c>
      <c r="I3758" s="71" t="s">
        <v>30</v>
      </c>
    </row>
    <row r="3759">
      <c r="A3759" s="45">
        <v>850.0</v>
      </c>
      <c r="B3759" s="46" t="s">
        <v>943</v>
      </c>
      <c r="C3759" s="55">
        <v>45899.0</v>
      </c>
      <c r="D3759" s="63" t="s">
        <v>407</v>
      </c>
      <c r="E3759" s="25" t="s">
        <v>12</v>
      </c>
      <c r="F3759" s="64">
        <v>1.0</v>
      </c>
      <c r="G3759" s="64">
        <v>120.0</v>
      </c>
      <c r="H3759" s="65">
        <v>120.0</v>
      </c>
      <c r="I3759" s="66" t="s">
        <v>30</v>
      </c>
    </row>
    <row r="3760">
      <c r="A3760" s="41">
        <v>851.0</v>
      </c>
      <c r="B3760" s="42" t="s">
        <v>944</v>
      </c>
      <c r="C3760" s="58">
        <v>45899.0</v>
      </c>
      <c r="D3760" s="68" t="s">
        <v>25</v>
      </c>
      <c r="E3760" s="27" t="s">
        <v>10</v>
      </c>
      <c r="F3760" s="69">
        <v>0.5</v>
      </c>
      <c r="G3760" s="69">
        <v>120.0</v>
      </c>
      <c r="H3760" s="70">
        <v>60.0</v>
      </c>
      <c r="I3760" s="71" t="s">
        <v>30</v>
      </c>
    </row>
    <row r="3761">
      <c r="A3761" s="45">
        <v>851.0</v>
      </c>
      <c r="B3761" s="46" t="s">
        <v>944</v>
      </c>
      <c r="C3761" s="55">
        <v>45899.0</v>
      </c>
      <c r="D3761" s="63" t="s">
        <v>25</v>
      </c>
      <c r="E3761" s="25" t="s">
        <v>13</v>
      </c>
      <c r="F3761" s="64">
        <v>0.5</v>
      </c>
      <c r="G3761" s="64">
        <v>120.0</v>
      </c>
      <c r="H3761" s="65">
        <v>60.0</v>
      </c>
      <c r="I3761" s="66" t="s">
        <v>30</v>
      </c>
    </row>
    <row r="3762">
      <c r="A3762" s="41">
        <v>852.0</v>
      </c>
      <c r="B3762" s="42" t="s">
        <v>945</v>
      </c>
      <c r="C3762" s="58">
        <v>45899.0</v>
      </c>
      <c r="D3762" s="68" t="s">
        <v>43</v>
      </c>
      <c r="E3762" s="27" t="s">
        <v>10</v>
      </c>
      <c r="F3762" s="69">
        <v>1.0</v>
      </c>
      <c r="G3762" s="69">
        <v>120.0</v>
      </c>
      <c r="H3762" s="70">
        <v>120.0</v>
      </c>
      <c r="I3762" s="71" t="s">
        <v>30</v>
      </c>
    </row>
    <row r="3763">
      <c r="A3763" s="45">
        <v>852.0</v>
      </c>
      <c r="B3763" s="46" t="s">
        <v>945</v>
      </c>
      <c r="C3763" s="55">
        <v>45899.0</v>
      </c>
      <c r="D3763" s="63" t="s">
        <v>43</v>
      </c>
      <c r="E3763" s="25" t="s">
        <v>12</v>
      </c>
      <c r="F3763" s="64">
        <v>1.0</v>
      </c>
      <c r="G3763" s="64">
        <v>120.0</v>
      </c>
      <c r="H3763" s="65">
        <v>120.0</v>
      </c>
      <c r="I3763" s="66" t="s">
        <v>30</v>
      </c>
    </row>
    <row r="3764">
      <c r="A3764" s="41">
        <v>854.0</v>
      </c>
      <c r="B3764" s="42" t="s">
        <v>946</v>
      </c>
      <c r="C3764" s="58">
        <v>45899.0</v>
      </c>
      <c r="D3764" s="68" t="s">
        <v>49</v>
      </c>
      <c r="E3764" s="27" t="s">
        <v>586</v>
      </c>
      <c r="F3764" s="69">
        <v>1.0</v>
      </c>
      <c r="G3764" s="69">
        <v>230.0</v>
      </c>
      <c r="H3764" s="70">
        <v>230.0</v>
      </c>
      <c r="I3764" s="71" t="s">
        <v>11</v>
      </c>
    </row>
    <row r="3765">
      <c r="A3765" s="45">
        <v>855.0</v>
      </c>
      <c r="B3765" s="46" t="s">
        <v>946</v>
      </c>
      <c r="C3765" s="55">
        <v>45899.0</v>
      </c>
      <c r="D3765" s="63" t="s">
        <v>47</v>
      </c>
      <c r="E3765" s="25" t="s">
        <v>32</v>
      </c>
      <c r="F3765" s="64">
        <v>1.0</v>
      </c>
      <c r="G3765" s="64">
        <v>140.0</v>
      </c>
      <c r="H3765" s="65">
        <v>140.0</v>
      </c>
      <c r="I3765" s="66" t="s">
        <v>11</v>
      </c>
    </row>
    <row r="3766">
      <c r="A3766" s="41">
        <v>855.0</v>
      </c>
      <c r="B3766" s="42" t="s">
        <v>946</v>
      </c>
      <c r="C3766" s="58">
        <v>45899.0</v>
      </c>
      <c r="D3766" s="68" t="s">
        <v>47</v>
      </c>
      <c r="E3766" s="27" t="s">
        <v>13</v>
      </c>
      <c r="F3766" s="69">
        <v>1.0</v>
      </c>
      <c r="G3766" s="69">
        <v>120.0</v>
      </c>
      <c r="H3766" s="70">
        <v>120.0</v>
      </c>
      <c r="I3766" s="71" t="s">
        <v>11</v>
      </c>
    </row>
    <row r="3767">
      <c r="A3767" s="45">
        <v>855.0</v>
      </c>
      <c r="B3767" s="46" t="s">
        <v>946</v>
      </c>
      <c r="C3767" s="55">
        <v>45899.0</v>
      </c>
      <c r="D3767" s="63" t="s">
        <v>47</v>
      </c>
      <c r="E3767" s="25" t="s">
        <v>420</v>
      </c>
      <c r="F3767" s="64">
        <v>1.0</v>
      </c>
      <c r="G3767" s="64">
        <v>140.0</v>
      </c>
      <c r="H3767" s="65">
        <v>140.0</v>
      </c>
      <c r="I3767" s="66" t="s">
        <v>11</v>
      </c>
    </row>
    <row r="3768">
      <c r="A3768" s="41">
        <v>856.0</v>
      </c>
      <c r="B3768" s="42" t="s">
        <v>946</v>
      </c>
      <c r="C3768" s="58">
        <v>45899.0</v>
      </c>
      <c r="D3768" s="68" t="s">
        <v>31</v>
      </c>
      <c r="E3768" s="27" t="s">
        <v>19</v>
      </c>
      <c r="F3768" s="69">
        <v>4.0</v>
      </c>
      <c r="G3768" s="69">
        <v>120.0</v>
      </c>
      <c r="H3768" s="70">
        <v>480.0</v>
      </c>
      <c r="I3768" s="71" t="s">
        <v>11</v>
      </c>
    </row>
    <row r="3769">
      <c r="A3769" s="45">
        <v>857.0</v>
      </c>
      <c r="B3769" s="46" t="s">
        <v>947</v>
      </c>
      <c r="C3769" s="55">
        <v>45899.0</v>
      </c>
      <c r="D3769" s="63" t="s">
        <v>45</v>
      </c>
      <c r="E3769" s="25" t="s">
        <v>32</v>
      </c>
      <c r="F3769" s="64">
        <v>1.0</v>
      </c>
      <c r="G3769" s="64">
        <v>140.0</v>
      </c>
      <c r="H3769" s="65">
        <v>140.0</v>
      </c>
      <c r="I3769" s="66" t="s">
        <v>11</v>
      </c>
    </row>
    <row r="3770">
      <c r="A3770" s="41">
        <v>857.0</v>
      </c>
      <c r="B3770" s="42" t="s">
        <v>947</v>
      </c>
      <c r="C3770" s="58">
        <v>45899.0</v>
      </c>
      <c r="D3770" s="68" t="s">
        <v>45</v>
      </c>
      <c r="E3770" s="27" t="s">
        <v>420</v>
      </c>
      <c r="F3770" s="69">
        <v>1.0</v>
      </c>
      <c r="G3770" s="69">
        <v>140.0</v>
      </c>
      <c r="H3770" s="70">
        <v>140.0</v>
      </c>
      <c r="I3770" s="71" t="s">
        <v>11</v>
      </c>
    </row>
    <row r="3771">
      <c r="A3771" s="45">
        <v>853.0</v>
      </c>
      <c r="B3771" s="46" t="s">
        <v>948</v>
      </c>
      <c r="C3771" s="55">
        <v>45899.0</v>
      </c>
      <c r="D3771" s="63" t="s">
        <v>55</v>
      </c>
      <c r="E3771" s="25" t="s">
        <v>10</v>
      </c>
      <c r="F3771" s="64">
        <v>0.5</v>
      </c>
      <c r="G3771" s="64">
        <v>120.0</v>
      </c>
      <c r="H3771" s="65">
        <v>60.0</v>
      </c>
      <c r="I3771" s="66" t="s">
        <v>30</v>
      </c>
    </row>
    <row r="3772">
      <c r="A3772" s="41">
        <v>853.0</v>
      </c>
      <c r="B3772" s="42" t="s">
        <v>948</v>
      </c>
      <c r="C3772" s="58">
        <v>45899.0</v>
      </c>
      <c r="D3772" s="68" t="s">
        <v>55</v>
      </c>
      <c r="E3772" s="27" t="s">
        <v>12</v>
      </c>
      <c r="F3772" s="69">
        <v>0.5</v>
      </c>
      <c r="G3772" s="69">
        <v>120.0</v>
      </c>
      <c r="H3772" s="70">
        <v>60.0</v>
      </c>
      <c r="I3772" s="71" t="s">
        <v>30</v>
      </c>
    </row>
    <row r="3773">
      <c r="A3773" s="45">
        <v>853.0</v>
      </c>
      <c r="B3773" s="46" t="s">
        <v>948</v>
      </c>
      <c r="C3773" s="55">
        <v>45899.0</v>
      </c>
      <c r="D3773" s="63" t="s">
        <v>55</v>
      </c>
      <c r="E3773" s="25" t="s">
        <v>19</v>
      </c>
      <c r="F3773" s="64">
        <v>0.5</v>
      </c>
      <c r="G3773" s="64">
        <v>120.0</v>
      </c>
      <c r="H3773" s="65">
        <v>60.0</v>
      </c>
      <c r="I3773" s="66" t="s">
        <v>30</v>
      </c>
    </row>
    <row r="3774">
      <c r="A3774" s="41">
        <v>853.0</v>
      </c>
      <c r="B3774" s="42" t="s">
        <v>948</v>
      </c>
      <c r="C3774" s="58">
        <v>45899.0</v>
      </c>
      <c r="D3774" s="68" t="s">
        <v>55</v>
      </c>
      <c r="E3774" s="27" t="s">
        <v>63</v>
      </c>
      <c r="F3774" s="69">
        <v>0.1</v>
      </c>
      <c r="G3774" s="69">
        <v>300.0</v>
      </c>
      <c r="H3774" s="70">
        <v>30.0</v>
      </c>
      <c r="I3774" s="71" t="s">
        <v>30</v>
      </c>
    </row>
    <row r="3775">
      <c r="A3775" s="45">
        <v>853.0</v>
      </c>
      <c r="B3775" s="46" t="s">
        <v>948</v>
      </c>
      <c r="C3775" s="55">
        <v>45899.0</v>
      </c>
      <c r="D3775" s="63" t="s">
        <v>55</v>
      </c>
      <c r="E3775" s="25" t="s">
        <v>511</v>
      </c>
      <c r="F3775" s="64">
        <v>0.2</v>
      </c>
      <c r="G3775" s="64">
        <v>400.0</v>
      </c>
      <c r="H3775" s="65">
        <v>80.0</v>
      </c>
      <c r="I3775" s="66" t="s">
        <v>30</v>
      </c>
    </row>
    <row r="3776">
      <c r="A3776" s="41">
        <v>858.0</v>
      </c>
      <c r="B3776" s="42" t="s">
        <v>949</v>
      </c>
      <c r="C3776" s="58">
        <v>45900.0</v>
      </c>
      <c r="D3776" s="68" t="s">
        <v>31</v>
      </c>
      <c r="E3776" s="27" t="s">
        <v>10</v>
      </c>
      <c r="F3776" s="69">
        <v>2.0</v>
      </c>
      <c r="G3776" s="69">
        <v>120.0</v>
      </c>
      <c r="H3776" s="70">
        <v>240.0</v>
      </c>
      <c r="I3776" s="71" t="s">
        <v>11</v>
      </c>
    </row>
    <row r="3777">
      <c r="A3777" s="45">
        <v>858.0</v>
      </c>
      <c r="B3777" s="46" t="s">
        <v>949</v>
      </c>
      <c r="C3777" s="55">
        <v>45900.0</v>
      </c>
      <c r="D3777" s="63" t="s">
        <v>31</v>
      </c>
      <c r="E3777" s="25" t="s">
        <v>12</v>
      </c>
      <c r="F3777" s="64">
        <v>2.0</v>
      </c>
      <c r="G3777" s="64">
        <v>120.0</v>
      </c>
      <c r="H3777" s="65">
        <v>240.0</v>
      </c>
      <c r="I3777" s="66" t="s">
        <v>11</v>
      </c>
    </row>
    <row r="3778">
      <c r="A3778" s="41">
        <v>858.0</v>
      </c>
      <c r="B3778" s="42" t="s">
        <v>949</v>
      </c>
      <c r="C3778" s="58">
        <v>45900.0</v>
      </c>
      <c r="D3778" s="68" t="s">
        <v>31</v>
      </c>
      <c r="E3778" s="27" t="s">
        <v>19</v>
      </c>
      <c r="F3778" s="69">
        <v>8.0</v>
      </c>
      <c r="G3778" s="69">
        <v>120.0</v>
      </c>
      <c r="H3778" s="70">
        <v>960.0</v>
      </c>
      <c r="I3778" s="71" t="s">
        <v>11</v>
      </c>
    </row>
    <row r="3779">
      <c r="A3779" s="45">
        <v>859.0</v>
      </c>
      <c r="B3779" s="46" t="s">
        <v>950</v>
      </c>
      <c r="C3779" s="55">
        <v>45900.0</v>
      </c>
      <c r="D3779" s="63" t="s">
        <v>919</v>
      </c>
      <c r="E3779" s="25" t="s">
        <v>19</v>
      </c>
      <c r="F3779" s="64">
        <v>4.0</v>
      </c>
      <c r="G3779" s="64">
        <v>120.0</v>
      </c>
      <c r="H3779" s="65">
        <v>480.0</v>
      </c>
      <c r="I3779" s="66" t="s">
        <v>11</v>
      </c>
    </row>
    <row r="3780">
      <c r="A3780" s="41">
        <v>860.0</v>
      </c>
      <c r="B3780" s="42" t="s">
        <v>951</v>
      </c>
      <c r="C3780" s="58">
        <v>45900.0</v>
      </c>
      <c r="D3780" s="68" t="s">
        <v>45</v>
      </c>
      <c r="E3780" s="27" t="s">
        <v>13</v>
      </c>
      <c r="F3780" s="69">
        <v>1.0</v>
      </c>
      <c r="G3780" s="69">
        <v>120.0</v>
      </c>
      <c r="H3780" s="70">
        <v>120.0</v>
      </c>
      <c r="I3780" s="71" t="s">
        <v>11</v>
      </c>
    </row>
    <row r="3781">
      <c r="A3781" s="45">
        <v>861.0</v>
      </c>
      <c r="B3781" s="46" t="s">
        <v>952</v>
      </c>
      <c r="C3781" s="55">
        <v>45900.0</v>
      </c>
      <c r="D3781" s="63" t="s">
        <v>556</v>
      </c>
      <c r="E3781" s="25" t="s">
        <v>12</v>
      </c>
      <c r="F3781" s="64">
        <v>1.0</v>
      </c>
      <c r="G3781" s="64">
        <v>120.0</v>
      </c>
      <c r="H3781" s="65">
        <v>120.0</v>
      </c>
      <c r="I3781" s="66" t="s">
        <v>16</v>
      </c>
    </row>
    <row r="3782">
      <c r="A3782" s="41">
        <v>861.0</v>
      </c>
      <c r="B3782" s="42" t="s">
        <v>952</v>
      </c>
      <c r="C3782" s="58">
        <v>45900.0</v>
      </c>
      <c r="D3782" s="68" t="s">
        <v>556</v>
      </c>
      <c r="E3782" s="27" t="s">
        <v>19</v>
      </c>
      <c r="F3782" s="69">
        <v>1.0</v>
      </c>
      <c r="G3782" s="69">
        <v>120.0</v>
      </c>
      <c r="H3782" s="70">
        <v>120.0</v>
      </c>
      <c r="I3782" s="71" t="s">
        <v>16</v>
      </c>
    </row>
    <row r="3783">
      <c r="A3783" s="45">
        <v>862.0</v>
      </c>
      <c r="B3783" s="46" t="s">
        <v>953</v>
      </c>
      <c r="C3783" s="55">
        <v>45900.0</v>
      </c>
      <c r="D3783" s="63" t="s">
        <v>15</v>
      </c>
      <c r="E3783" s="25" t="s">
        <v>10</v>
      </c>
      <c r="F3783" s="64">
        <v>1.0</v>
      </c>
      <c r="G3783" s="64">
        <v>120.0</v>
      </c>
      <c r="H3783" s="65">
        <v>120.0</v>
      </c>
      <c r="I3783" s="66" t="s">
        <v>16</v>
      </c>
    </row>
    <row r="3784">
      <c r="A3784" s="41">
        <v>862.0</v>
      </c>
      <c r="B3784" s="42" t="s">
        <v>953</v>
      </c>
      <c r="C3784" s="58">
        <v>45900.0</v>
      </c>
      <c r="D3784" s="68" t="s">
        <v>15</v>
      </c>
      <c r="E3784" s="27" t="s">
        <v>12</v>
      </c>
      <c r="F3784" s="69">
        <v>1.0</v>
      </c>
      <c r="G3784" s="69">
        <v>120.0</v>
      </c>
      <c r="H3784" s="70">
        <v>120.0</v>
      </c>
      <c r="I3784" s="71" t="s">
        <v>16</v>
      </c>
    </row>
    <row r="3785">
      <c r="A3785" s="45">
        <v>862.0</v>
      </c>
      <c r="B3785" s="46" t="s">
        <v>953</v>
      </c>
      <c r="C3785" s="55">
        <v>45900.0</v>
      </c>
      <c r="D3785" s="63" t="s">
        <v>15</v>
      </c>
      <c r="E3785" s="25" t="s">
        <v>19</v>
      </c>
      <c r="F3785" s="64">
        <v>1.0</v>
      </c>
      <c r="G3785" s="64">
        <v>120.0</v>
      </c>
      <c r="H3785" s="65">
        <v>120.0</v>
      </c>
      <c r="I3785" s="66" t="s">
        <v>16</v>
      </c>
    </row>
    <row r="3786">
      <c r="A3786" s="41">
        <v>863.0</v>
      </c>
      <c r="B3786" s="42" t="s">
        <v>954</v>
      </c>
      <c r="C3786" s="58">
        <v>45900.0</v>
      </c>
      <c r="D3786" s="68" t="s">
        <v>25</v>
      </c>
      <c r="E3786" s="27" t="s">
        <v>10</v>
      </c>
      <c r="F3786" s="69">
        <v>0.5</v>
      </c>
      <c r="G3786" s="69">
        <v>120.0</v>
      </c>
      <c r="H3786" s="70">
        <v>60.0</v>
      </c>
      <c r="I3786" s="71" t="s">
        <v>30</v>
      </c>
    </row>
    <row r="3787">
      <c r="A3787" s="45">
        <v>863.0</v>
      </c>
      <c r="B3787" s="46" t="s">
        <v>954</v>
      </c>
      <c r="C3787" s="55">
        <v>45900.0</v>
      </c>
      <c r="D3787" s="63" t="s">
        <v>25</v>
      </c>
      <c r="E3787" s="25" t="s">
        <v>13</v>
      </c>
      <c r="F3787" s="64">
        <v>0.5</v>
      </c>
      <c r="G3787" s="64">
        <v>120.0</v>
      </c>
      <c r="H3787" s="65">
        <v>60.0</v>
      </c>
      <c r="I3787" s="66" t="s">
        <v>30</v>
      </c>
    </row>
    <row r="3788">
      <c r="A3788" s="41">
        <v>864.0</v>
      </c>
      <c r="B3788" s="42" t="s">
        <v>955</v>
      </c>
      <c r="C3788" s="58">
        <v>45900.0</v>
      </c>
      <c r="D3788" s="68" t="s">
        <v>14</v>
      </c>
      <c r="E3788" s="27" t="s">
        <v>13</v>
      </c>
      <c r="F3788" s="69">
        <v>1.0</v>
      </c>
      <c r="G3788" s="69">
        <v>120.0</v>
      </c>
      <c r="H3788" s="70">
        <v>120.0</v>
      </c>
      <c r="I3788" s="71" t="s">
        <v>11</v>
      </c>
    </row>
    <row r="3789">
      <c r="A3789" s="45">
        <v>865.0</v>
      </c>
      <c r="B3789" s="46" t="s">
        <v>956</v>
      </c>
      <c r="C3789" s="55">
        <v>45900.0</v>
      </c>
      <c r="D3789" s="63" t="s">
        <v>21</v>
      </c>
      <c r="E3789" s="25" t="s">
        <v>13</v>
      </c>
      <c r="F3789" s="64">
        <v>2.0</v>
      </c>
      <c r="G3789" s="64">
        <v>120.0</v>
      </c>
      <c r="H3789" s="65">
        <v>240.0</v>
      </c>
      <c r="I3789" s="66" t="s">
        <v>11</v>
      </c>
    </row>
    <row r="3790">
      <c r="A3790" s="41">
        <v>865.0</v>
      </c>
      <c r="B3790" s="42" t="s">
        <v>956</v>
      </c>
      <c r="C3790" s="58">
        <v>45900.0</v>
      </c>
      <c r="D3790" s="68" t="s">
        <v>21</v>
      </c>
      <c r="E3790" s="27" t="s">
        <v>511</v>
      </c>
      <c r="F3790" s="69">
        <v>0.3</v>
      </c>
      <c r="G3790" s="69">
        <v>400.0</v>
      </c>
      <c r="H3790" s="70">
        <v>120.0</v>
      </c>
      <c r="I3790" s="71" t="s">
        <v>11</v>
      </c>
    </row>
    <row r="3791">
      <c r="A3791" s="45">
        <v>866.0</v>
      </c>
      <c r="B3791" s="46" t="s">
        <v>957</v>
      </c>
      <c r="C3791" s="55">
        <v>45900.0</v>
      </c>
      <c r="D3791" s="63" t="s">
        <v>57</v>
      </c>
      <c r="E3791" s="25" t="s">
        <v>19</v>
      </c>
      <c r="F3791" s="64">
        <v>5.0</v>
      </c>
      <c r="G3791" s="64">
        <v>120.0</v>
      </c>
      <c r="H3791" s="65">
        <v>600.0</v>
      </c>
      <c r="I3791" s="66" t="s">
        <v>16</v>
      </c>
    </row>
    <row r="3792">
      <c r="A3792" s="41">
        <v>867.0</v>
      </c>
      <c r="B3792" s="42" t="s">
        <v>958</v>
      </c>
      <c r="C3792" s="58">
        <v>45900.0</v>
      </c>
      <c r="D3792" s="68" t="s">
        <v>39</v>
      </c>
      <c r="E3792" s="27" t="s">
        <v>10</v>
      </c>
      <c r="F3792" s="69">
        <v>1.0</v>
      </c>
      <c r="G3792" s="69">
        <v>120.0</v>
      </c>
      <c r="H3792" s="70">
        <v>120.0</v>
      </c>
      <c r="I3792" s="71" t="s">
        <v>16</v>
      </c>
    </row>
    <row r="3793">
      <c r="A3793" s="45">
        <v>867.0</v>
      </c>
      <c r="B3793" s="46" t="s">
        <v>958</v>
      </c>
      <c r="C3793" s="55">
        <v>45900.0</v>
      </c>
      <c r="D3793" s="63" t="s">
        <v>39</v>
      </c>
      <c r="E3793" s="25" t="s">
        <v>12</v>
      </c>
      <c r="F3793" s="64">
        <v>1.0</v>
      </c>
      <c r="G3793" s="64">
        <v>120.0</v>
      </c>
      <c r="H3793" s="65">
        <v>120.0</v>
      </c>
      <c r="I3793" s="66" t="s">
        <v>16</v>
      </c>
    </row>
    <row r="3794">
      <c r="A3794" s="41">
        <v>867.0</v>
      </c>
      <c r="B3794" s="42" t="s">
        <v>958</v>
      </c>
      <c r="C3794" s="58">
        <v>45900.0</v>
      </c>
      <c r="D3794" s="68" t="s">
        <v>39</v>
      </c>
      <c r="E3794" s="27" t="s">
        <v>32</v>
      </c>
      <c r="F3794" s="69">
        <v>1.0</v>
      </c>
      <c r="G3794" s="69">
        <v>140.0</v>
      </c>
      <c r="H3794" s="70">
        <v>140.0</v>
      </c>
      <c r="I3794" s="71" t="s">
        <v>16</v>
      </c>
    </row>
    <row r="3795">
      <c r="A3795" s="45">
        <v>867.0</v>
      </c>
      <c r="B3795" s="46" t="s">
        <v>958</v>
      </c>
      <c r="C3795" s="55">
        <v>45900.0</v>
      </c>
      <c r="D3795" s="63" t="s">
        <v>39</v>
      </c>
      <c r="E3795" s="25" t="s">
        <v>13</v>
      </c>
      <c r="F3795" s="64">
        <v>1.0</v>
      </c>
      <c r="G3795" s="64">
        <v>120.0</v>
      </c>
      <c r="H3795" s="65">
        <v>120.0</v>
      </c>
      <c r="I3795" s="66" t="s">
        <v>16</v>
      </c>
    </row>
    <row r="3796">
      <c r="A3796" s="41">
        <v>869.0</v>
      </c>
      <c r="B3796" s="42" t="s">
        <v>959</v>
      </c>
      <c r="C3796" s="58">
        <v>45900.0</v>
      </c>
      <c r="D3796" s="68" t="s">
        <v>569</v>
      </c>
      <c r="E3796" s="27" t="s">
        <v>13</v>
      </c>
      <c r="F3796" s="69">
        <v>15.0</v>
      </c>
      <c r="G3796" s="69">
        <v>120.0</v>
      </c>
      <c r="H3796" s="70">
        <v>1800.0</v>
      </c>
      <c r="I3796" s="71" t="s">
        <v>16</v>
      </c>
    </row>
    <row r="3797">
      <c r="A3797" s="45">
        <v>870.0</v>
      </c>
      <c r="B3797" s="46" t="s">
        <v>960</v>
      </c>
      <c r="C3797" s="55">
        <v>45900.0</v>
      </c>
      <c r="D3797" s="63" t="s">
        <v>787</v>
      </c>
      <c r="E3797" s="25" t="s">
        <v>12</v>
      </c>
      <c r="F3797" s="64">
        <v>3.0</v>
      </c>
      <c r="G3797" s="64">
        <v>120.0</v>
      </c>
      <c r="H3797" s="65">
        <v>360.0</v>
      </c>
      <c r="I3797" s="66" t="s">
        <v>16</v>
      </c>
    </row>
    <row r="3798">
      <c r="A3798" s="41">
        <v>870.0</v>
      </c>
      <c r="B3798" s="42" t="s">
        <v>960</v>
      </c>
      <c r="C3798" s="58">
        <v>45900.0</v>
      </c>
      <c r="D3798" s="68" t="s">
        <v>787</v>
      </c>
      <c r="E3798" s="27" t="s">
        <v>13</v>
      </c>
      <c r="F3798" s="69">
        <v>0.5</v>
      </c>
      <c r="G3798" s="69">
        <v>120.0</v>
      </c>
      <c r="H3798" s="70">
        <v>60.0</v>
      </c>
      <c r="I3798" s="71" t="s">
        <v>16</v>
      </c>
    </row>
    <row r="3799">
      <c r="A3799" s="45">
        <v>868.0</v>
      </c>
      <c r="B3799" s="46" t="s">
        <v>961</v>
      </c>
      <c r="C3799" s="55">
        <v>45900.0</v>
      </c>
      <c r="D3799" s="63" t="s">
        <v>47</v>
      </c>
      <c r="E3799" s="25" t="s">
        <v>13</v>
      </c>
      <c r="F3799" s="64">
        <v>1.0</v>
      </c>
      <c r="G3799" s="64">
        <v>120.0</v>
      </c>
      <c r="H3799" s="65">
        <v>120.0</v>
      </c>
      <c r="I3799" s="66" t="s">
        <v>11</v>
      </c>
    </row>
    <row r="3800">
      <c r="A3800" s="41">
        <v>868.0</v>
      </c>
      <c r="B3800" s="42" t="s">
        <v>961</v>
      </c>
      <c r="C3800" s="58">
        <v>45900.0</v>
      </c>
      <c r="D3800" s="68" t="s">
        <v>47</v>
      </c>
      <c r="E3800" s="27" t="s">
        <v>63</v>
      </c>
      <c r="F3800" s="69">
        <v>0.2</v>
      </c>
      <c r="G3800" s="69">
        <v>300.0</v>
      </c>
      <c r="H3800" s="70">
        <v>60.0</v>
      </c>
      <c r="I3800" s="71" t="s">
        <v>11</v>
      </c>
    </row>
    <row r="3801">
      <c r="A3801" s="45">
        <v>871.0</v>
      </c>
      <c r="B3801" s="46" t="s">
        <v>962</v>
      </c>
      <c r="C3801" s="55">
        <v>45902.0</v>
      </c>
      <c r="D3801" s="63" t="s">
        <v>41</v>
      </c>
      <c r="E3801" s="25" t="s">
        <v>10</v>
      </c>
      <c r="F3801" s="64">
        <v>1.0</v>
      </c>
      <c r="G3801" s="64">
        <v>120.0</v>
      </c>
      <c r="H3801" s="65">
        <v>120.0</v>
      </c>
      <c r="I3801" s="66" t="s">
        <v>30</v>
      </c>
    </row>
    <row r="3802">
      <c r="A3802" s="41">
        <v>872.0</v>
      </c>
      <c r="B3802" s="42" t="s">
        <v>963</v>
      </c>
      <c r="C3802" s="58">
        <v>45902.0</v>
      </c>
      <c r="D3802" s="68" t="s">
        <v>25</v>
      </c>
      <c r="E3802" s="27" t="s">
        <v>13</v>
      </c>
      <c r="F3802" s="69">
        <v>1.0</v>
      </c>
      <c r="G3802" s="69">
        <v>120.0</v>
      </c>
      <c r="H3802" s="70">
        <v>120.0</v>
      </c>
      <c r="I3802" s="71" t="s">
        <v>30</v>
      </c>
    </row>
    <row r="3803">
      <c r="A3803" s="45">
        <v>873.0</v>
      </c>
      <c r="B3803" s="46" t="s">
        <v>964</v>
      </c>
      <c r="C3803" s="55">
        <v>45902.0</v>
      </c>
      <c r="D3803" s="63" t="s">
        <v>14</v>
      </c>
      <c r="E3803" s="25" t="s">
        <v>13</v>
      </c>
      <c r="F3803" s="64">
        <v>1.0</v>
      </c>
      <c r="G3803" s="64">
        <v>120.0</v>
      </c>
      <c r="H3803" s="65">
        <v>120.0</v>
      </c>
      <c r="I3803" s="66" t="s">
        <v>11</v>
      </c>
    </row>
    <row r="3804">
      <c r="A3804" s="41">
        <v>874.0</v>
      </c>
      <c r="B3804" s="42" t="s">
        <v>965</v>
      </c>
      <c r="C3804" s="58">
        <v>45902.0</v>
      </c>
      <c r="D3804" s="68" t="s">
        <v>9</v>
      </c>
      <c r="E3804" s="27" t="s">
        <v>10</v>
      </c>
      <c r="F3804" s="69">
        <v>1.0</v>
      </c>
      <c r="G3804" s="69">
        <v>120.0</v>
      </c>
      <c r="H3804" s="70">
        <v>120.0</v>
      </c>
      <c r="I3804" s="71" t="s">
        <v>11</v>
      </c>
    </row>
    <row r="3805">
      <c r="A3805" s="45">
        <v>874.0</v>
      </c>
      <c r="B3805" s="46" t="s">
        <v>965</v>
      </c>
      <c r="C3805" s="55">
        <v>45902.0</v>
      </c>
      <c r="D3805" s="63" t="s">
        <v>9</v>
      </c>
      <c r="E3805" s="25" t="s">
        <v>12</v>
      </c>
      <c r="F3805" s="64">
        <v>1.0</v>
      </c>
      <c r="G3805" s="64">
        <v>120.0</v>
      </c>
      <c r="H3805" s="65">
        <v>120.0</v>
      </c>
      <c r="I3805" s="66" t="s">
        <v>11</v>
      </c>
    </row>
    <row r="3806">
      <c r="A3806" s="41">
        <v>874.0</v>
      </c>
      <c r="B3806" s="42" t="s">
        <v>965</v>
      </c>
      <c r="C3806" s="58">
        <v>45902.0</v>
      </c>
      <c r="D3806" s="68" t="s">
        <v>9</v>
      </c>
      <c r="E3806" s="27" t="s">
        <v>13</v>
      </c>
      <c r="F3806" s="69">
        <v>1.0</v>
      </c>
      <c r="G3806" s="69">
        <v>120.0</v>
      </c>
      <c r="H3806" s="70">
        <v>120.0</v>
      </c>
      <c r="I3806" s="71" t="s">
        <v>11</v>
      </c>
    </row>
    <row r="3807">
      <c r="A3807" s="45">
        <v>875.0</v>
      </c>
      <c r="B3807" s="46" t="s">
        <v>966</v>
      </c>
      <c r="C3807" s="55">
        <v>45902.0</v>
      </c>
      <c r="D3807" s="63" t="s">
        <v>22</v>
      </c>
      <c r="E3807" s="25" t="s">
        <v>10</v>
      </c>
      <c r="F3807" s="64">
        <v>0.5</v>
      </c>
      <c r="G3807" s="64">
        <v>120.0</v>
      </c>
      <c r="H3807" s="65">
        <v>60.0</v>
      </c>
      <c r="I3807" s="66" t="s">
        <v>16</v>
      </c>
    </row>
    <row r="3808">
      <c r="A3808" s="41">
        <v>875.0</v>
      </c>
      <c r="B3808" s="42" t="s">
        <v>966</v>
      </c>
      <c r="C3808" s="58">
        <v>45902.0</v>
      </c>
      <c r="D3808" s="68" t="s">
        <v>22</v>
      </c>
      <c r="E3808" s="27" t="s">
        <v>12</v>
      </c>
      <c r="F3808" s="69">
        <v>0.5</v>
      </c>
      <c r="G3808" s="69">
        <v>120.0</v>
      </c>
      <c r="H3808" s="70">
        <v>60.0</v>
      </c>
      <c r="I3808" s="71" t="s">
        <v>16</v>
      </c>
    </row>
    <row r="3809">
      <c r="A3809" s="45">
        <v>875.0</v>
      </c>
      <c r="B3809" s="46" t="s">
        <v>966</v>
      </c>
      <c r="C3809" s="55">
        <v>45902.0</v>
      </c>
      <c r="D3809" s="63" t="s">
        <v>22</v>
      </c>
      <c r="E3809" s="25" t="s">
        <v>13</v>
      </c>
      <c r="F3809" s="64">
        <v>0.5</v>
      </c>
      <c r="G3809" s="64">
        <v>120.0</v>
      </c>
      <c r="H3809" s="65">
        <v>60.0</v>
      </c>
      <c r="I3809" s="66" t="s">
        <v>16</v>
      </c>
    </row>
    <row r="3810">
      <c r="A3810" s="41">
        <v>876.0</v>
      </c>
      <c r="B3810" s="42" t="s">
        <v>967</v>
      </c>
      <c r="C3810" s="58">
        <v>45902.0</v>
      </c>
      <c r="D3810" s="68" t="s">
        <v>36</v>
      </c>
      <c r="E3810" s="27" t="s">
        <v>10</v>
      </c>
      <c r="F3810" s="69">
        <v>2.0</v>
      </c>
      <c r="G3810" s="69">
        <v>120.0</v>
      </c>
      <c r="H3810" s="70">
        <v>240.0</v>
      </c>
      <c r="I3810" s="71" t="s">
        <v>16</v>
      </c>
    </row>
    <row r="3811">
      <c r="A3811" s="45">
        <v>876.0</v>
      </c>
      <c r="B3811" s="46" t="s">
        <v>967</v>
      </c>
      <c r="C3811" s="55">
        <v>45902.0</v>
      </c>
      <c r="D3811" s="63" t="s">
        <v>36</v>
      </c>
      <c r="E3811" s="25" t="s">
        <v>12</v>
      </c>
      <c r="F3811" s="64">
        <v>2.0</v>
      </c>
      <c r="G3811" s="64">
        <v>120.0</v>
      </c>
      <c r="H3811" s="65">
        <v>240.0</v>
      </c>
      <c r="I3811" s="66" t="s">
        <v>16</v>
      </c>
    </row>
    <row r="3812">
      <c r="A3812" s="41">
        <v>878.0</v>
      </c>
      <c r="B3812" s="42" t="s">
        <v>968</v>
      </c>
      <c r="C3812" s="58">
        <v>45902.0</v>
      </c>
      <c r="D3812" s="68" t="s">
        <v>919</v>
      </c>
      <c r="E3812" s="27" t="s">
        <v>10</v>
      </c>
      <c r="F3812" s="69">
        <v>1.0</v>
      </c>
      <c r="G3812" s="69">
        <v>120.0</v>
      </c>
      <c r="H3812" s="70">
        <v>120.0</v>
      </c>
      <c r="I3812" s="71" t="s">
        <v>11</v>
      </c>
    </row>
    <row r="3813">
      <c r="A3813" s="45">
        <v>878.0</v>
      </c>
      <c r="B3813" s="46" t="s">
        <v>968</v>
      </c>
      <c r="C3813" s="55">
        <v>45902.0</v>
      </c>
      <c r="D3813" s="63" t="s">
        <v>919</v>
      </c>
      <c r="E3813" s="25" t="s">
        <v>12</v>
      </c>
      <c r="F3813" s="64">
        <v>1.0</v>
      </c>
      <c r="G3813" s="64">
        <v>120.0</v>
      </c>
      <c r="H3813" s="65">
        <v>120.0</v>
      </c>
      <c r="I3813" s="66" t="s">
        <v>11</v>
      </c>
    </row>
    <row r="3814">
      <c r="A3814" s="41">
        <v>878.0</v>
      </c>
      <c r="B3814" s="42" t="s">
        <v>968</v>
      </c>
      <c r="C3814" s="58">
        <v>45902.0</v>
      </c>
      <c r="D3814" s="68" t="s">
        <v>919</v>
      </c>
      <c r="E3814" s="27" t="s">
        <v>19</v>
      </c>
      <c r="F3814" s="69">
        <v>4.0</v>
      </c>
      <c r="G3814" s="69">
        <v>120.0</v>
      </c>
      <c r="H3814" s="70">
        <v>480.0</v>
      </c>
      <c r="I3814" s="71" t="s">
        <v>11</v>
      </c>
    </row>
    <row r="3815">
      <c r="A3815" s="45">
        <v>879.0</v>
      </c>
      <c r="B3815" s="46" t="s">
        <v>969</v>
      </c>
      <c r="C3815" s="55">
        <v>45902.0</v>
      </c>
      <c r="D3815" s="63" t="s">
        <v>49</v>
      </c>
      <c r="E3815" s="25" t="s">
        <v>32</v>
      </c>
      <c r="F3815" s="64">
        <v>1.0</v>
      </c>
      <c r="G3815" s="64">
        <v>140.0</v>
      </c>
      <c r="H3815" s="65">
        <v>140.0</v>
      </c>
      <c r="I3815" s="66" t="s">
        <v>11</v>
      </c>
    </row>
    <row r="3816">
      <c r="A3816" s="41">
        <v>877.0</v>
      </c>
      <c r="B3816" s="42" t="s">
        <v>970</v>
      </c>
      <c r="C3816" s="58">
        <v>45902.0</v>
      </c>
      <c r="D3816" s="68" t="s">
        <v>52</v>
      </c>
      <c r="E3816" s="27" t="s">
        <v>10</v>
      </c>
      <c r="F3816" s="69">
        <v>2.0</v>
      </c>
      <c r="G3816" s="69">
        <v>120.0</v>
      </c>
      <c r="H3816" s="70">
        <v>240.0</v>
      </c>
      <c r="I3816" s="71" t="s">
        <v>11</v>
      </c>
    </row>
    <row r="3817">
      <c r="A3817" s="45">
        <v>877.0</v>
      </c>
      <c r="B3817" s="46" t="s">
        <v>970</v>
      </c>
      <c r="C3817" s="55">
        <v>45902.0</v>
      </c>
      <c r="D3817" s="63" t="s">
        <v>52</v>
      </c>
      <c r="E3817" s="25" t="s">
        <v>12</v>
      </c>
      <c r="F3817" s="64">
        <v>2.0</v>
      </c>
      <c r="G3817" s="64">
        <v>120.0</v>
      </c>
      <c r="H3817" s="65">
        <v>240.0</v>
      </c>
      <c r="I3817" s="66" t="s">
        <v>11</v>
      </c>
    </row>
    <row r="3818">
      <c r="A3818" s="41">
        <v>877.0</v>
      </c>
      <c r="B3818" s="42" t="s">
        <v>970</v>
      </c>
      <c r="C3818" s="58">
        <v>45902.0</v>
      </c>
      <c r="D3818" s="68" t="s">
        <v>52</v>
      </c>
      <c r="E3818" s="27" t="s">
        <v>32</v>
      </c>
      <c r="F3818" s="69">
        <v>2.0</v>
      </c>
      <c r="G3818" s="69">
        <v>140.0</v>
      </c>
      <c r="H3818" s="70">
        <v>280.0</v>
      </c>
      <c r="I3818" s="71" t="s">
        <v>11</v>
      </c>
    </row>
    <row r="3819">
      <c r="A3819" s="45">
        <v>877.0</v>
      </c>
      <c r="B3819" s="46" t="s">
        <v>970</v>
      </c>
      <c r="C3819" s="55">
        <v>45902.0</v>
      </c>
      <c r="D3819" s="63" t="s">
        <v>52</v>
      </c>
      <c r="E3819" s="25" t="s">
        <v>13</v>
      </c>
      <c r="F3819" s="64">
        <v>2.0</v>
      </c>
      <c r="G3819" s="64">
        <v>120.0</v>
      </c>
      <c r="H3819" s="65">
        <v>240.0</v>
      </c>
      <c r="I3819" s="66" t="s">
        <v>11</v>
      </c>
    </row>
    <row r="3820">
      <c r="A3820" s="41">
        <v>877.0</v>
      </c>
      <c r="B3820" s="42" t="s">
        <v>970</v>
      </c>
      <c r="C3820" s="58">
        <v>45902.0</v>
      </c>
      <c r="D3820" s="68" t="s">
        <v>52</v>
      </c>
      <c r="E3820" s="27" t="s">
        <v>38</v>
      </c>
      <c r="F3820" s="69">
        <v>2.0</v>
      </c>
      <c r="G3820" s="69">
        <v>120.0</v>
      </c>
      <c r="H3820" s="70">
        <v>240.0</v>
      </c>
      <c r="I3820" s="71" t="s">
        <v>11</v>
      </c>
    </row>
    <row r="3821">
      <c r="A3821" s="45">
        <v>880.0</v>
      </c>
      <c r="B3821" s="46" t="s">
        <v>971</v>
      </c>
      <c r="C3821" s="55">
        <v>45903.0</v>
      </c>
      <c r="D3821" s="63" t="s">
        <v>24</v>
      </c>
      <c r="E3821" s="25" t="s">
        <v>32</v>
      </c>
      <c r="F3821" s="64">
        <v>0.5</v>
      </c>
      <c r="G3821" s="64">
        <v>140.0</v>
      </c>
      <c r="H3821" s="65">
        <v>70.0</v>
      </c>
      <c r="I3821" s="66" t="s">
        <v>30</v>
      </c>
    </row>
    <row r="3822">
      <c r="A3822" s="41">
        <v>880.0</v>
      </c>
      <c r="B3822" s="42" t="s">
        <v>971</v>
      </c>
      <c r="C3822" s="58">
        <v>45903.0</v>
      </c>
      <c r="D3822" s="68" t="s">
        <v>24</v>
      </c>
      <c r="E3822" s="27" t="s">
        <v>13</v>
      </c>
      <c r="F3822" s="69">
        <v>1.0</v>
      </c>
      <c r="G3822" s="69">
        <v>120.0</v>
      </c>
      <c r="H3822" s="70">
        <v>120.0</v>
      </c>
      <c r="I3822" s="71" t="s">
        <v>30</v>
      </c>
    </row>
    <row r="3823">
      <c r="A3823" s="45">
        <v>880.0</v>
      </c>
      <c r="B3823" s="46" t="s">
        <v>971</v>
      </c>
      <c r="C3823" s="55">
        <v>45903.0</v>
      </c>
      <c r="D3823" s="63" t="s">
        <v>24</v>
      </c>
      <c r="E3823" s="25" t="s">
        <v>63</v>
      </c>
      <c r="F3823" s="64">
        <v>0.3</v>
      </c>
      <c r="G3823" s="64">
        <v>300.0</v>
      </c>
      <c r="H3823" s="65">
        <v>90.0</v>
      </c>
      <c r="I3823" s="66" t="s">
        <v>30</v>
      </c>
    </row>
    <row r="3824">
      <c r="A3824" s="41">
        <v>880.0</v>
      </c>
      <c r="B3824" s="42" t="s">
        <v>971</v>
      </c>
      <c r="C3824" s="58">
        <v>45903.0</v>
      </c>
      <c r="D3824" s="68" t="s">
        <v>24</v>
      </c>
      <c r="E3824" s="27" t="s">
        <v>420</v>
      </c>
      <c r="F3824" s="69">
        <v>1.0</v>
      </c>
      <c r="G3824" s="69">
        <v>140.0</v>
      </c>
      <c r="H3824" s="70">
        <v>140.0</v>
      </c>
      <c r="I3824" s="71" t="s">
        <v>30</v>
      </c>
    </row>
    <row r="3825">
      <c r="A3825" s="45">
        <v>882.0</v>
      </c>
      <c r="B3825" s="46" t="s">
        <v>972</v>
      </c>
      <c r="C3825" s="55">
        <v>45903.0</v>
      </c>
      <c r="D3825" s="63" t="s">
        <v>43</v>
      </c>
      <c r="E3825" s="25" t="s">
        <v>10</v>
      </c>
      <c r="F3825" s="64">
        <v>1.0</v>
      </c>
      <c r="G3825" s="64">
        <v>120.0</v>
      </c>
      <c r="H3825" s="65">
        <v>120.0</v>
      </c>
      <c r="I3825" s="66" t="s">
        <v>30</v>
      </c>
    </row>
    <row r="3826">
      <c r="A3826" s="41">
        <v>882.0</v>
      </c>
      <c r="B3826" s="42" t="s">
        <v>972</v>
      </c>
      <c r="C3826" s="58">
        <v>45903.0</v>
      </c>
      <c r="D3826" s="68" t="s">
        <v>43</v>
      </c>
      <c r="E3826" s="27" t="s">
        <v>12</v>
      </c>
      <c r="F3826" s="69">
        <v>1.0</v>
      </c>
      <c r="G3826" s="69">
        <v>120.0</v>
      </c>
      <c r="H3826" s="70">
        <v>120.0</v>
      </c>
      <c r="I3826" s="71" t="s">
        <v>30</v>
      </c>
    </row>
    <row r="3827">
      <c r="A3827" s="45">
        <v>883.0</v>
      </c>
      <c r="B3827" s="46" t="s">
        <v>973</v>
      </c>
      <c r="C3827" s="55">
        <v>45903.0</v>
      </c>
      <c r="D3827" s="63" t="s">
        <v>556</v>
      </c>
      <c r="E3827" s="25" t="s">
        <v>12</v>
      </c>
      <c r="F3827" s="64">
        <v>1.5</v>
      </c>
      <c r="G3827" s="64">
        <v>120.0</v>
      </c>
      <c r="H3827" s="65">
        <v>180.0</v>
      </c>
      <c r="I3827" s="66" t="s">
        <v>16</v>
      </c>
    </row>
    <row r="3828">
      <c r="A3828" s="41">
        <v>883.0</v>
      </c>
      <c r="B3828" s="42" t="s">
        <v>973</v>
      </c>
      <c r="C3828" s="58">
        <v>45903.0</v>
      </c>
      <c r="D3828" s="68" t="s">
        <v>556</v>
      </c>
      <c r="E3828" s="27" t="s">
        <v>19</v>
      </c>
      <c r="F3828" s="69">
        <v>1.0</v>
      </c>
      <c r="G3828" s="69">
        <v>120.0</v>
      </c>
      <c r="H3828" s="70">
        <v>120.0</v>
      </c>
      <c r="I3828" s="71" t="s">
        <v>16</v>
      </c>
    </row>
    <row r="3829">
      <c r="A3829" s="45">
        <v>883.0</v>
      </c>
      <c r="B3829" s="46" t="s">
        <v>973</v>
      </c>
      <c r="C3829" s="55">
        <v>45903.0</v>
      </c>
      <c r="D3829" s="63" t="s">
        <v>556</v>
      </c>
      <c r="E3829" s="25" t="s">
        <v>32</v>
      </c>
      <c r="F3829" s="64">
        <v>1.0</v>
      </c>
      <c r="G3829" s="64">
        <v>140.0</v>
      </c>
      <c r="H3829" s="65">
        <v>140.0</v>
      </c>
      <c r="I3829" s="66" t="s">
        <v>16</v>
      </c>
    </row>
    <row r="3830">
      <c r="A3830" s="41">
        <v>884.0</v>
      </c>
      <c r="B3830" s="42" t="s">
        <v>974</v>
      </c>
      <c r="C3830" s="58">
        <v>45903.0</v>
      </c>
      <c r="D3830" s="68" t="s">
        <v>39</v>
      </c>
      <c r="E3830" s="27" t="s">
        <v>10</v>
      </c>
      <c r="F3830" s="69">
        <v>1.0</v>
      </c>
      <c r="G3830" s="69">
        <v>120.0</v>
      </c>
      <c r="H3830" s="70">
        <v>120.0</v>
      </c>
      <c r="I3830" s="71" t="s">
        <v>16</v>
      </c>
    </row>
    <row r="3831">
      <c r="A3831" s="45">
        <v>884.0</v>
      </c>
      <c r="B3831" s="46" t="s">
        <v>974</v>
      </c>
      <c r="C3831" s="55">
        <v>45903.0</v>
      </c>
      <c r="D3831" s="63" t="s">
        <v>39</v>
      </c>
      <c r="E3831" s="25" t="s">
        <v>12</v>
      </c>
      <c r="F3831" s="64">
        <v>1.0</v>
      </c>
      <c r="G3831" s="64">
        <v>120.0</v>
      </c>
      <c r="H3831" s="65">
        <v>120.0</v>
      </c>
      <c r="I3831" s="66" t="s">
        <v>16</v>
      </c>
    </row>
    <row r="3832">
      <c r="A3832" s="41">
        <v>884.0</v>
      </c>
      <c r="B3832" s="42" t="s">
        <v>974</v>
      </c>
      <c r="C3832" s="58">
        <v>45903.0</v>
      </c>
      <c r="D3832" s="68" t="s">
        <v>39</v>
      </c>
      <c r="E3832" s="27" t="s">
        <v>32</v>
      </c>
      <c r="F3832" s="69">
        <v>1.0</v>
      </c>
      <c r="G3832" s="69">
        <v>140.0</v>
      </c>
      <c r="H3832" s="70">
        <v>140.0</v>
      </c>
      <c r="I3832" s="71" t="s">
        <v>16</v>
      </c>
    </row>
    <row r="3833">
      <c r="A3833" s="45">
        <v>884.0</v>
      </c>
      <c r="B3833" s="46" t="s">
        <v>974</v>
      </c>
      <c r="C3833" s="55">
        <v>45903.0</v>
      </c>
      <c r="D3833" s="63" t="s">
        <v>39</v>
      </c>
      <c r="E3833" s="25" t="s">
        <v>13</v>
      </c>
      <c r="F3833" s="64">
        <v>1.0</v>
      </c>
      <c r="G3833" s="64">
        <v>120.0</v>
      </c>
      <c r="H3833" s="65">
        <v>120.0</v>
      </c>
      <c r="I3833" s="66" t="s">
        <v>16</v>
      </c>
    </row>
    <row r="3834">
      <c r="A3834" s="41">
        <v>885.0</v>
      </c>
      <c r="B3834" s="42" t="s">
        <v>975</v>
      </c>
      <c r="C3834" s="58">
        <v>45903.0</v>
      </c>
      <c r="D3834" s="68" t="s">
        <v>14</v>
      </c>
      <c r="E3834" s="27" t="s">
        <v>10</v>
      </c>
      <c r="F3834" s="69">
        <v>1.0</v>
      </c>
      <c r="G3834" s="69">
        <v>120.0</v>
      </c>
      <c r="H3834" s="70">
        <v>120.0</v>
      </c>
      <c r="I3834" s="71" t="s">
        <v>11</v>
      </c>
    </row>
    <row r="3835">
      <c r="A3835" s="45">
        <v>885.0</v>
      </c>
      <c r="B3835" s="46" t="s">
        <v>975</v>
      </c>
      <c r="C3835" s="55">
        <v>45903.0</v>
      </c>
      <c r="D3835" s="63" t="s">
        <v>14</v>
      </c>
      <c r="E3835" s="25" t="s">
        <v>12</v>
      </c>
      <c r="F3835" s="64">
        <v>1.0</v>
      </c>
      <c r="G3835" s="64">
        <v>120.0</v>
      </c>
      <c r="H3835" s="65">
        <v>120.0</v>
      </c>
      <c r="I3835" s="66" t="s">
        <v>11</v>
      </c>
    </row>
    <row r="3836">
      <c r="A3836" s="41">
        <v>886.0</v>
      </c>
      <c r="B3836" s="42" t="s">
        <v>976</v>
      </c>
      <c r="C3836" s="58">
        <v>45903.0</v>
      </c>
      <c r="D3836" s="68" t="s">
        <v>21</v>
      </c>
      <c r="E3836" s="27" t="s">
        <v>32</v>
      </c>
      <c r="F3836" s="69">
        <v>1.0</v>
      </c>
      <c r="G3836" s="69">
        <v>140.0</v>
      </c>
      <c r="H3836" s="70">
        <v>140.0</v>
      </c>
      <c r="I3836" s="71" t="s">
        <v>11</v>
      </c>
    </row>
    <row r="3837">
      <c r="A3837" s="45">
        <v>886.0</v>
      </c>
      <c r="B3837" s="46" t="s">
        <v>976</v>
      </c>
      <c r="C3837" s="55">
        <v>45903.0</v>
      </c>
      <c r="D3837" s="63" t="s">
        <v>21</v>
      </c>
      <c r="E3837" s="25" t="s">
        <v>13</v>
      </c>
      <c r="F3837" s="64">
        <v>1.0</v>
      </c>
      <c r="G3837" s="64">
        <v>120.0</v>
      </c>
      <c r="H3837" s="65">
        <v>120.0</v>
      </c>
      <c r="I3837" s="66" t="s">
        <v>11</v>
      </c>
    </row>
    <row r="3838">
      <c r="A3838" s="41">
        <v>886.0</v>
      </c>
      <c r="B3838" s="42" t="s">
        <v>976</v>
      </c>
      <c r="C3838" s="58">
        <v>45903.0</v>
      </c>
      <c r="D3838" s="68" t="s">
        <v>21</v>
      </c>
      <c r="E3838" s="27" t="s">
        <v>420</v>
      </c>
      <c r="F3838" s="69">
        <v>1.0</v>
      </c>
      <c r="G3838" s="69">
        <v>140.0</v>
      </c>
      <c r="H3838" s="70">
        <v>140.0</v>
      </c>
      <c r="I3838" s="71" t="s">
        <v>11</v>
      </c>
    </row>
    <row r="3839">
      <c r="A3839" s="45">
        <v>887.0</v>
      </c>
      <c r="B3839" s="46" t="s">
        <v>977</v>
      </c>
      <c r="C3839" s="55">
        <v>45903.0</v>
      </c>
      <c r="D3839" s="63" t="s">
        <v>68</v>
      </c>
      <c r="E3839" s="25" t="s">
        <v>32</v>
      </c>
      <c r="F3839" s="64">
        <v>1.0</v>
      </c>
      <c r="G3839" s="64">
        <v>140.0</v>
      </c>
      <c r="H3839" s="65">
        <v>140.0</v>
      </c>
      <c r="I3839" s="66" t="s">
        <v>16</v>
      </c>
    </row>
    <row r="3840">
      <c r="A3840" s="41">
        <v>887.0</v>
      </c>
      <c r="B3840" s="42" t="s">
        <v>977</v>
      </c>
      <c r="C3840" s="58">
        <v>45903.0</v>
      </c>
      <c r="D3840" s="68" t="s">
        <v>68</v>
      </c>
      <c r="E3840" s="27" t="s">
        <v>13</v>
      </c>
      <c r="F3840" s="69">
        <v>1.0</v>
      </c>
      <c r="G3840" s="69">
        <v>120.0</v>
      </c>
      <c r="H3840" s="70">
        <v>120.0</v>
      </c>
      <c r="I3840" s="71" t="s">
        <v>16</v>
      </c>
    </row>
    <row r="3841">
      <c r="A3841" s="45">
        <v>888.0</v>
      </c>
      <c r="B3841" s="46" t="s">
        <v>978</v>
      </c>
      <c r="C3841" s="55">
        <v>45903.0</v>
      </c>
      <c r="D3841" s="63" t="s">
        <v>57</v>
      </c>
      <c r="E3841" s="25" t="s">
        <v>19</v>
      </c>
      <c r="F3841" s="64">
        <v>5.0</v>
      </c>
      <c r="G3841" s="64">
        <v>120.0</v>
      </c>
      <c r="H3841" s="65">
        <v>600.0</v>
      </c>
      <c r="I3841" s="66" t="s">
        <v>16</v>
      </c>
    </row>
    <row r="3842">
      <c r="A3842" s="41">
        <v>889.0</v>
      </c>
      <c r="B3842" s="42" t="s">
        <v>979</v>
      </c>
      <c r="C3842" s="58">
        <v>45903.0</v>
      </c>
      <c r="D3842" s="68" t="s">
        <v>45</v>
      </c>
      <c r="E3842" s="27" t="s">
        <v>13</v>
      </c>
      <c r="F3842" s="69">
        <v>1.0</v>
      </c>
      <c r="G3842" s="69">
        <v>120.0</v>
      </c>
      <c r="H3842" s="70">
        <v>120.0</v>
      </c>
      <c r="I3842" s="71" t="s">
        <v>11</v>
      </c>
    </row>
    <row r="3843">
      <c r="A3843" s="45">
        <v>889.0</v>
      </c>
      <c r="B3843" s="46" t="s">
        <v>979</v>
      </c>
      <c r="C3843" s="55">
        <v>45903.0</v>
      </c>
      <c r="D3843" s="63" t="s">
        <v>45</v>
      </c>
      <c r="E3843" s="25" t="s">
        <v>63</v>
      </c>
      <c r="F3843" s="64">
        <v>0.2</v>
      </c>
      <c r="G3843" s="64">
        <v>300.0</v>
      </c>
      <c r="H3843" s="65">
        <v>60.0</v>
      </c>
      <c r="I3843" s="66" t="s">
        <v>11</v>
      </c>
    </row>
    <row r="3844">
      <c r="A3844" s="41">
        <v>889.0</v>
      </c>
      <c r="B3844" s="42" t="s">
        <v>979</v>
      </c>
      <c r="C3844" s="58">
        <v>45903.0</v>
      </c>
      <c r="D3844" s="68" t="s">
        <v>45</v>
      </c>
      <c r="E3844" s="27" t="s">
        <v>420</v>
      </c>
      <c r="F3844" s="69">
        <v>1.0</v>
      </c>
      <c r="G3844" s="69">
        <v>140.0</v>
      </c>
      <c r="H3844" s="70">
        <v>140.0</v>
      </c>
      <c r="I3844" s="71" t="s">
        <v>11</v>
      </c>
    </row>
    <row r="3845">
      <c r="A3845" s="45">
        <v>890.0</v>
      </c>
      <c r="B3845" s="46" t="s">
        <v>980</v>
      </c>
      <c r="C3845" s="55">
        <v>45903.0</v>
      </c>
      <c r="D3845" s="63" t="s">
        <v>47</v>
      </c>
      <c r="E3845" s="25" t="s">
        <v>32</v>
      </c>
      <c r="F3845" s="64">
        <v>1.0</v>
      </c>
      <c r="G3845" s="64">
        <v>140.0</v>
      </c>
      <c r="H3845" s="65">
        <v>140.0</v>
      </c>
      <c r="I3845" s="66" t="s">
        <v>11</v>
      </c>
    </row>
    <row r="3846">
      <c r="A3846" s="41">
        <v>890.0</v>
      </c>
      <c r="B3846" s="42" t="s">
        <v>980</v>
      </c>
      <c r="C3846" s="58">
        <v>45903.0</v>
      </c>
      <c r="D3846" s="68" t="s">
        <v>47</v>
      </c>
      <c r="E3846" s="27" t="s">
        <v>63</v>
      </c>
      <c r="F3846" s="69">
        <v>0.25</v>
      </c>
      <c r="G3846" s="69">
        <v>300.0</v>
      </c>
      <c r="H3846" s="70">
        <v>75.0</v>
      </c>
      <c r="I3846" s="71" t="s">
        <v>11</v>
      </c>
    </row>
    <row r="3847">
      <c r="A3847" s="45">
        <v>890.0</v>
      </c>
      <c r="B3847" s="46" t="s">
        <v>980</v>
      </c>
      <c r="C3847" s="55">
        <v>45903.0</v>
      </c>
      <c r="D3847" s="63" t="s">
        <v>47</v>
      </c>
      <c r="E3847" s="25" t="s">
        <v>420</v>
      </c>
      <c r="F3847" s="64">
        <v>1.0</v>
      </c>
      <c r="G3847" s="64">
        <v>140.0</v>
      </c>
      <c r="H3847" s="65">
        <v>140.0</v>
      </c>
      <c r="I3847" s="66" t="s">
        <v>11</v>
      </c>
    </row>
    <row r="3848">
      <c r="A3848" s="41">
        <v>891.0</v>
      </c>
      <c r="B3848" s="42" t="s">
        <v>981</v>
      </c>
      <c r="C3848" s="58">
        <v>45905.0</v>
      </c>
      <c r="D3848" s="68" t="s">
        <v>407</v>
      </c>
      <c r="E3848" s="27" t="s">
        <v>10</v>
      </c>
      <c r="F3848" s="69">
        <v>1.0</v>
      </c>
      <c r="G3848" s="69">
        <v>120.0</v>
      </c>
      <c r="H3848" s="70">
        <v>120.0</v>
      </c>
      <c r="I3848" s="71" t="s">
        <v>30</v>
      </c>
    </row>
    <row r="3849">
      <c r="A3849" s="45">
        <v>891.0</v>
      </c>
      <c r="B3849" s="46" t="s">
        <v>981</v>
      </c>
      <c r="C3849" s="55">
        <v>45905.0</v>
      </c>
      <c r="D3849" s="63" t="s">
        <v>407</v>
      </c>
      <c r="E3849" s="25" t="s">
        <v>12</v>
      </c>
      <c r="F3849" s="64">
        <v>1.0</v>
      </c>
      <c r="G3849" s="64">
        <v>120.0</v>
      </c>
      <c r="H3849" s="65">
        <v>120.0</v>
      </c>
      <c r="I3849" s="66" t="s">
        <v>30</v>
      </c>
    </row>
    <row r="3850">
      <c r="A3850" s="41">
        <v>892.0</v>
      </c>
      <c r="B3850" s="42" t="s">
        <v>982</v>
      </c>
      <c r="C3850" s="58">
        <v>45905.0</v>
      </c>
      <c r="D3850" s="68" t="s">
        <v>59</v>
      </c>
      <c r="E3850" s="27" t="s">
        <v>10</v>
      </c>
      <c r="F3850" s="69">
        <v>0.4</v>
      </c>
      <c r="G3850" s="69">
        <v>120.0</v>
      </c>
      <c r="H3850" s="70">
        <v>48.0</v>
      </c>
      <c r="I3850" s="71" t="s">
        <v>16</v>
      </c>
    </row>
    <row r="3851">
      <c r="A3851" s="45">
        <v>892.0</v>
      </c>
      <c r="B3851" s="46" t="s">
        <v>982</v>
      </c>
      <c r="C3851" s="55">
        <v>45905.0</v>
      </c>
      <c r="D3851" s="63" t="s">
        <v>59</v>
      </c>
      <c r="E3851" s="25" t="s">
        <v>12</v>
      </c>
      <c r="F3851" s="64">
        <v>0.4</v>
      </c>
      <c r="G3851" s="64">
        <v>120.0</v>
      </c>
      <c r="H3851" s="65">
        <v>48.0</v>
      </c>
      <c r="I3851" s="66" t="s">
        <v>16</v>
      </c>
    </row>
    <row r="3852">
      <c r="A3852" s="41">
        <v>892.0</v>
      </c>
      <c r="B3852" s="42" t="s">
        <v>982</v>
      </c>
      <c r="C3852" s="58">
        <v>45905.0</v>
      </c>
      <c r="D3852" s="68" t="s">
        <v>59</v>
      </c>
      <c r="E3852" s="27" t="s">
        <v>13</v>
      </c>
      <c r="F3852" s="69">
        <v>0.2</v>
      </c>
      <c r="G3852" s="69">
        <v>120.0</v>
      </c>
      <c r="H3852" s="70">
        <v>24.0</v>
      </c>
      <c r="I3852" s="71" t="s">
        <v>16</v>
      </c>
    </row>
    <row r="3853">
      <c r="A3853" s="45">
        <v>893.0</v>
      </c>
      <c r="B3853" s="46" t="s">
        <v>983</v>
      </c>
      <c r="C3853" s="55">
        <v>45905.0</v>
      </c>
      <c r="D3853" s="63" t="s">
        <v>14</v>
      </c>
      <c r="E3853" s="25" t="s">
        <v>13</v>
      </c>
      <c r="F3853" s="64">
        <v>1.0</v>
      </c>
      <c r="G3853" s="64">
        <v>120.0</v>
      </c>
      <c r="H3853" s="65">
        <v>120.0</v>
      </c>
      <c r="I3853" s="66" t="s">
        <v>11</v>
      </c>
    </row>
    <row r="3854">
      <c r="A3854" s="41">
        <v>894.0</v>
      </c>
      <c r="B3854" s="42" t="s">
        <v>984</v>
      </c>
      <c r="C3854" s="58">
        <v>45905.0</v>
      </c>
      <c r="D3854" s="68" t="s">
        <v>21</v>
      </c>
      <c r="E3854" s="27" t="s">
        <v>511</v>
      </c>
      <c r="F3854" s="69">
        <v>0.3</v>
      </c>
      <c r="G3854" s="69">
        <v>400.0</v>
      </c>
      <c r="H3854" s="70">
        <v>120.0</v>
      </c>
      <c r="I3854" s="71" t="s">
        <v>11</v>
      </c>
    </row>
    <row r="3855">
      <c r="A3855" s="45">
        <v>895.0</v>
      </c>
      <c r="B3855" s="46" t="s">
        <v>985</v>
      </c>
      <c r="C3855" s="55">
        <v>45905.0</v>
      </c>
      <c r="D3855" s="63" t="s">
        <v>45</v>
      </c>
      <c r="E3855" s="25" t="s">
        <v>32</v>
      </c>
      <c r="F3855" s="64">
        <v>1.0</v>
      </c>
      <c r="G3855" s="64">
        <v>140.0</v>
      </c>
      <c r="H3855" s="65">
        <v>140.0</v>
      </c>
      <c r="I3855" s="66" t="s">
        <v>11</v>
      </c>
    </row>
    <row r="3856">
      <c r="A3856" s="41">
        <v>895.0</v>
      </c>
      <c r="B3856" s="42" t="s">
        <v>985</v>
      </c>
      <c r="C3856" s="58">
        <v>45905.0</v>
      </c>
      <c r="D3856" s="68" t="s">
        <v>45</v>
      </c>
      <c r="E3856" s="27" t="s">
        <v>13</v>
      </c>
      <c r="F3856" s="69">
        <v>1.0</v>
      </c>
      <c r="G3856" s="69">
        <v>120.0</v>
      </c>
      <c r="H3856" s="70">
        <v>120.0</v>
      </c>
      <c r="I3856" s="71" t="s">
        <v>11</v>
      </c>
    </row>
    <row r="3857">
      <c r="A3857" s="45">
        <v>896.0</v>
      </c>
      <c r="B3857" s="46" t="s">
        <v>986</v>
      </c>
      <c r="C3857" s="55">
        <v>45905.0</v>
      </c>
      <c r="D3857" s="63" t="s">
        <v>31</v>
      </c>
      <c r="E3857" s="25" t="s">
        <v>10</v>
      </c>
      <c r="F3857" s="64">
        <v>1.5</v>
      </c>
      <c r="G3857" s="64">
        <v>120.0</v>
      </c>
      <c r="H3857" s="65">
        <v>180.0</v>
      </c>
      <c r="I3857" s="66" t="s">
        <v>11</v>
      </c>
    </row>
    <row r="3858">
      <c r="A3858" s="41">
        <v>896.0</v>
      </c>
      <c r="B3858" s="42" t="s">
        <v>986</v>
      </c>
      <c r="C3858" s="58">
        <v>45905.0</v>
      </c>
      <c r="D3858" s="68" t="s">
        <v>31</v>
      </c>
      <c r="E3858" s="27" t="s">
        <v>12</v>
      </c>
      <c r="F3858" s="69">
        <v>1.5</v>
      </c>
      <c r="G3858" s="69">
        <v>120.0</v>
      </c>
      <c r="H3858" s="70">
        <v>180.0</v>
      </c>
      <c r="I3858" s="71" t="s">
        <v>11</v>
      </c>
    </row>
    <row r="3859">
      <c r="A3859" s="45">
        <v>896.0</v>
      </c>
      <c r="B3859" s="46" t="s">
        <v>986</v>
      </c>
      <c r="C3859" s="55">
        <v>45905.0</v>
      </c>
      <c r="D3859" s="63" t="s">
        <v>31</v>
      </c>
      <c r="E3859" s="25" t="s">
        <v>19</v>
      </c>
      <c r="F3859" s="64">
        <v>2.0</v>
      </c>
      <c r="G3859" s="64">
        <v>120.0</v>
      </c>
      <c r="H3859" s="65">
        <v>240.0</v>
      </c>
      <c r="I3859" s="66" t="s">
        <v>11</v>
      </c>
    </row>
    <row r="3860">
      <c r="A3860" s="41">
        <v>897.0</v>
      </c>
      <c r="B3860" s="42" t="s">
        <v>986</v>
      </c>
      <c r="C3860" s="58">
        <v>45905.0</v>
      </c>
      <c r="D3860" s="68" t="s">
        <v>919</v>
      </c>
      <c r="E3860" s="27" t="s">
        <v>10</v>
      </c>
      <c r="F3860" s="69">
        <v>1.0</v>
      </c>
      <c r="G3860" s="69">
        <v>120.0</v>
      </c>
      <c r="H3860" s="70">
        <v>120.0</v>
      </c>
      <c r="I3860" s="71" t="s">
        <v>11</v>
      </c>
    </row>
    <row r="3861">
      <c r="A3861" s="45">
        <v>897.0</v>
      </c>
      <c r="B3861" s="46" t="s">
        <v>986</v>
      </c>
      <c r="C3861" s="55">
        <v>45905.0</v>
      </c>
      <c r="D3861" s="63" t="s">
        <v>919</v>
      </c>
      <c r="E3861" s="25" t="s">
        <v>12</v>
      </c>
      <c r="F3861" s="64">
        <v>1.0</v>
      </c>
      <c r="G3861" s="64">
        <v>120.0</v>
      </c>
      <c r="H3861" s="65">
        <v>120.0</v>
      </c>
      <c r="I3861" s="66" t="s">
        <v>11</v>
      </c>
    </row>
    <row r="3862">
      <c r="A3862" s="41">
        <v>897.0</v>
      </c>
      <c r="B3862" s="42" t="s">
        <v>986</v>
      </c>
      <c r="C3862" s="58">
        <v>45905.0</v>
      </c>
      <c r="D3862" s="68" t="s">
        <v>919</v>
      </c>
      <c r="E3862" s="27" t="s">
        <v>19</v>
      </c>
      <c r="F3862" s="69">
        <v>2.0</v>
      </c>
      <c r="G3862" s="69">
        <v>120.0</v>
      </c>
      <c r="H3862" s="70">
        <v>240.0</v>
      </c>
      <c r="I3862" s="71" t="s">
        <v>11</v>
      </c>
    </row>
    <row r="3863">
      <c r="A3863" s="45">
        <v>898.0</v>
      </c>
      <c r="B3863" s="46" t="s">
        <v>987</v>
      </c>
      <c r="C3863" s="55">
        <v>45905.0</v>
      </c>
      <c r="D3863" s="63" t="s">
        <v>49</v>
      </c>
      <c r="E3863" s="25" t="s">
        <v>32</v>
      </c>
      <c r="F3863" s="64">
        <v>0.5</v>
      </c>
      <c r="G3863" s="64">
        <v>140.0</v>
      </c>
      <c r="H3863" s="65">
        <v>70.0</v>
      </c>
      <c r="I3863" s="66" t="s">
        <v>11</v>
      </c>
    </row>
    <row r="3864">
      <c r="A3864" s="41">
        <v>898.0</v>
      </c>
      <c r="B3864" s="42" t="s">
        <v>987</v>
      </c>
      <c r="C3864" s="58">
        <v>45905.0</v>
      </c>
      <c r="D3864" s="68" t="s">
        <v>49</v>
      </c>
      <c r="E3864" s="27" t="s">
        <v>420</v>
      </c>
      <c r="F3864" s="69">
        <v>0.5</v>
      </c>
      <c r="G3864" s="69">
        <v>140.0</v>
      </c>
      <c r="H3864" s="70">
        <v>70.0</v>
      </c>
      <c r="I3864" s="71" t="s">
        <v>11</v>
      </c>
    </row>
    <row r="3865">
      <c r="A3865" s="45">
        <v>900.0</v>
      </c>
      <c r="B3865" s="46" t="s">
        <v>988</v>
      </c>
      <c r="C3865" s="55">
        <v>45905.0</v>
      </c>
      <c r="D3865" s="63" t="s">
        <v>787</v>
      </c>
      <c r="E3865" s="25" t="s">
        <v>10</v>
      </c>
      <c r="F3865" s="64">
        <v>3.0</v>
      </c>
      <c r="G3865" s="64">
        <v>120.0</v>
      </c>
      <c r="H3865" s="65">
        <v>360.0</v>
      </c>
      <c r="I3865" s="66" t="s">
        <v>16</v>
      </c>
    </row>
    <row r="3866">
      <c r="A3866" s="41">
        <v>901.0</v>
      </c>
      <c r="B3866" s="42" t="s">
        <v>989</v>
      </c>
      <c r="C3866" s="58">
        <v>45906.0</v>
      </c>
      <c r="D3866" s="68" t="s">
        <v>42</v>
      </c>
      <c r="E3866" s="27" t="s">
        <v>12</v>
      </c>
      <c r="F3866" s="69">
        <v>0.2</v>
      </c>
      <c r="G3866" s="69">
        <v>120.0</v>
      </c>
      <c r="H3866" s="70">
        <v>24.0</v>
      </c>
      <c r="I3866" s="71" t="s">
        <v>30</v>
      </c>
    </row>
    <row r="3867">
      <c r="A3867" s="45">
        <v>901.0</v>
      </c>
      <c r="B3867" s="46" t="s">
        <v>989</v>
      </c>
      <c r="C3867" s="55">
        <v>45906.0</v>
      </c>
      <c r="D3867" s="63" t="s">
        <v>42</v>
      </c>
      <c r="E3867" s="25" t="s">
        <v>19</v>
      </c>
      <c r="F3867" s="64">
        <v>1.0</v>
      </c>
      <c r="G3867" s="64">
        <v>120.0</v>
      </c>
      <c r="H3867" s="65">
        <v>120.0</v>
      </c>
      <c r="I3867" s="66" t="s">
        <v>30</v>
      </c>
    </row>
    <row r="3868">
      <c r="A3868" s="41">
        <v>902.0</v>
      </c>
      <c r="B3868" s="42" t="s">
        <v>990</v>
      </c>
      <c r="C3868" s="58">
        <v>45906.0</v>
      </c>
      <c r="D3868" s="68" t="s">
        <v>39</v>
      </c>
      <c r="E3868" s="27" t="s">
        <v>10</v>
      </c>
      <c r="F3868" s="69">
        <v>1.0</v>
      </c>
      <c r="G3868" s="69">
        <v>120.0</v>
      </c>
      <c r="H3868" s="70">
        <v>120.0</v>
      </c>
      <c r="I3868" s="71" t="s">
        <v>16</v>
      </c>
    </row>
    <row r="3869">
      <c r="A3869" s="45">
        <v>902.0</v>
      </c>
      <c r="B3869" s="46" t="s">
        <v>990</v>
      </c>
      <c r="C3869" s="55">
        <v>45906.0</v>
      </c>
      <c r="D3869" s="63" t="s">
        <v>39</v>
      </c>
      <c r="E3869" s="25" t="s">
        <v>12</v>
      </c>
      <c r="F3869" s="64">
        <v>1.0</v>
      </c>
      <c r="G3869" s="64">
        <v>120.0</v>
      </c>
      <c r="H3869" s="65">
        <v>120.0</v>
      </c>
      <c r="I3869" s="66" t="s">
        <v>16</v>
      </c>
    </row>
    <row r="3870">
      <c r="A3870" s="41">
        <v>902.0</v>
      </c>
      <c r="B3870" s="42" t="s">
        <v>990</v>
      </c>
      <c r="C3870" s="58">
        <v>45906.0</v>
      </c>
      <c r="D3870" s="68" t="s">
        <v>39</v>
      </c>
      <c r="E3870" s="27" t="s">
        <v>32</v>
      </c>
      <c r="F3870" s="69">
        <v>1.0</v>
      </c>
      <c r="G3870" s="69">
        <v>140.0</v>
      </c>
      <c r="H3870" s="70">
        <v>140.0</v>
      </c>
      <c r="I3870" s="71" t="s">
        <v>16</v>
      </c>
    </row>
    <row r="3871">
      <c r="A3871" s="45">
        <v>902.0</v>
      </c>
      <c r="B3871" s="46" t="s">
        <v>990</v>
      </c>
      <c r="C3871" s="55">
        <v>45906.0</v>
      </c>
      <c r="D3871" s="63" t="s">
        <v>39</v>
      </c>
      <c r="E3871" s="25" t="s">
        <v>13</v>
      </c>
      <c r="F3871" s="64">
        <v>1.0</v>
      </c>
      <c r="G3871" s="64">
        <v>120.0</v>
      </c>
      <c r="H3871" s="65">
        <v>120.0</v>
      </c>
      <c r="I3871" s="66" t="s">
        <v>16</v>
      </c>
    </row>
    <row r="3872">
      <c r="A3872" s="41">
        <v>903.0</v>
      </c>
      <c r="B3872" s="42" t="s">
        <v>991</v>
      </c>
      <c r="C3872" s="58">
        <v>45906.0</v>
      </c>
      <c r="D3872" s="68" t="s">
        <v>31</v>
      </c>
      <c r="E3872" s="27" t="s">
        <v>19</v>
      </c>
      <c r="F3872" s="69">
        <v>4.0</v>
      </c>
      <c r="G3872" s="69">
        <v>120.0</v>
      </c>
      <c r="H3872" s="70">
        <v>480.0</v>
      </c>
      <c r="I3872" s="71" t="s">
        <v>11</v>
      </c>
    </row>
    <row r="3873">
      <c r="A3873" s="45">
        <v>904.0</v>
      </c>
      <c r="B3873" s="46" t="s">
        <v>992</v>
      </c>
      <c r="C3873" s="55">
        <v>45906.0</v>
      </c>
      <c r="D3873" s="63" t="s">
        <v>47</v>
      </c>
      <c r="E3873" s="25" t="s">
        <v>13</v>
      </c>
      <c r="F3873" s="64">
        <v>1.0</v>
      </c>
      <c r="G3873" s="64">
        <v>120.0</v>
      </c>
      <c r="H3873" s="65">
        <v>120.0</v>
      </c>
      <c r="I3873" s="66" t="s">
        <v>11</v>
      </c>
    </row>
    <row r="3874">
      <c r="A3874" s="41">
        <v>905.0</v>
      </c>
      <c r="B3874" s="42" t="s">
        <v>993</v>
      </c>
      <c r="C3874" s="58">
        <v>45906.0</v>
      </c>
      <c r="D3874" s="68" t="s">
        <v>57</v>
      </c>
      <c r="E3874" s="27" t="s">
        <v>19</v>
      </c>
      <c r="F3874" s="69">
        <v>5.0</v>
      </c>
      <c r="G3874" s="69">
        <v>120.0</v>
      </c>
      <c r="H3874" s="70">
        <v>600.0</v>
      </c>
      <c r="I3874" s="71" t="s">
        <v>16</v>
      </c>
    </row>
    <row r="3875">
      <c r="A3875" s="45">
        <v>899.0</v>
      </c>
      <c r="B3875" s="46" t="s">
        <v>994</v>
      </c>
      <c r="C3875" s="55">
        <v>45905.0</v>
      </c>
      <c r="D3875" s="63" t="s">
        <v>47</v>
      </c>
      <c r="E3875" s="25" t="s">
        <v>32</v>
      </c>
      <c r="F3875" s="64">
        <v>1.0</v>
      </c>
      <c r="G3875" s="64">
        <v>140.0</v>
      </c>
      <c r="H3875" s="65">
        <v>140.0</v>
      </c>
      <c r="I3875" s="66" t="s">
        <v>11</v>
      </c>
    </row>
    <row r="3876">
      <c r="A3876" s="41">
        <v>899.0</v>
      </c>
      <c r="B3876" s="42" t="s">
        <v>994</v>
      </c>
      <c r="C3876" s="58">
        <v>45905.0</v>
      </c>
      <c r="D3876" s="68" t="s">
        <v>47</v>
      </c>
      <c r="E3876" s="27" t="s">
        <v>420</v>
      </c>
      <c r="F3876" s="69">
        <v>1.0</v>
      </c>
      <c r="G3876" s="69">
        <v>140.0</v>
      </c>
      <c r="H3876" s="70">
        <v>140.0</v>
      </c>
      <c r="I3876" s="71" t="s">
        <v>11</v>
      </c>
    </row>
    <row r="3877">
      <c r="A3877" s="45">
        <v>906.0</v>
      </c>
      <c r="B3877" s="46" t="s">
        <v>995</v>
      </c>
      <c r="C3877" s="55">
        <v>45906.0</v>
      </c>
      <c r="D3877" s="63" t="s">
        <v>21</v>
      </c>
      <c r="E3877" s="25" t="s">
        <v>32</v>
      </c>
      <c r="F3877" s="64">
        <v>1.0</v>
      </c>
      <c r="G3877" s="64">
        <v>140.0</v>
      </c>
      <c r="H3877" s="65">
        <v>140.0</v>
      </c>
      <c r="I3877" s="66" t="s">
        <v>11</v>
      </c>
    </row>
    <row r="3878">
      <c r="A3878" s="41">
        <v>906.0</v>
      </c>
      <c r="B3878" s="42" t="s">
        <v>995</v>
      </c>
      <c r="C3878" s="58">
        <v>45906.0</v>
      </c>
      <c r="D3878" s="68" t="s">
        <v>21</v>
      </c>
      <c r="E3878" s="27" t="s">
        <v>13</v>
      </c>
      <c r="F3878" s="69">
        <v>2.0</v>
      </c>
      <c r="G3878" s="69">
        <v>120.0</v>
      </c>
      <c r="H3878" s="70">
        <v>240.0</v>
      </c>
      <c r="I3878" s="71" t="s">
        <v>11</v>
      </c>
    </row>
    <row r="3879">
      <c r="A3879" s="45">
        <v>907.0</v>
      </c>
      <c r="B3879" s="46" t="s">
        <v>996</v>
      </c>
      <c r="C3879" s="55">
        <v>45907.0</v>
      </c>
      <c r="D3879" s="63" t="s">
        <v>25</v>
      </c>
      <c r="E3879" s="25" t="s">
        <v>12</v>
      </c>
      <c r="F3879" s="64">
        <v>0.5</v>
      </c>
      <c r="G3879" s="64">
        <v>120.0</v>
      </c>
      <c r="H3879" s="65">
        <v>60.0</v>
      </c>
      <c r="I3879" s="66" t="s">
        <v>30</v>
      </c>
    </row>
    <row r="3880">
      <c r="A3880" s="41">
        <v>907.0</v>
      </c>
      <c r="B3880" s="42" t="s">
        <v>996</v>
      </c>
      <c r="C3880" s="58">
        <v>45907.0</v>
      </c>
      <c r="D3880" s="68" t="s">
        <v>25</v>
      </c>
      <c r="E3880" s="27" t="s">
        <v>13</v>
      </c>
      <c r="F3880" s="69">
        <v>0.5</v>
      </c>
      <c r="G3880" s="69">
        <v>120.0</v>
      </c>
      <c r="H3880" s="70">
        <v>60.0</v>
      </c>
      <c r="I3880" s="71" t="s">
        <v>30</v>
      </c>
    </row>
    <row r="3881">
      <c r="A3881" s="45">
        <v>908.0</v>
      </c>
      <c r="B3881" s="46" t="s">
        <v>997</v>
      </c>
      <c r="C3881" s="55">
        <v>45907.0</v>
      </c>
      <c r="D3881" s="63" t="s">
        <v>42</v>
      </c>
      <c r="E3881" s="25" t="s">
        <v>12</v>
      </c>
      <c r="F3881" s="64">
        <v>0.5</v>
      </c>
      <c r="G3881" s="64">
        <v>120.0</v>
      </c>
      <c r="H3881" s="65">
        <v>60.0</v>
      </c>
      <c r="I3881" s="66" t="s">
        <v>30</v>
      </c>
    </row>
    <row r="3882">
      <c r="A3882" s="41">
        <v>908.0</v>
      </c>
      <c r="B3882" s="42" t="s">
        <v>997</v>
      </c>
      <c r="C3882" s="58">
        <v>45907.0</v>
      </c>
      <c r="D3882" s="68" t="s">
        <v>42</v>
      </c>
      <c r="E3882" s="27" t="s">
        <v>19</v>
      </c>
      <c r="F3882" s="69">
        <v>1.0</v>
      </c>
      <c r="G3882" s="69">
        <v>120.0</v>
      </c>
      <c r="H3882" s="70">
        <v>120.0</v>
      </c>
      <c r="I3882" s="71" t="s">
        <v>30</v>
      </c>
    </row>
    <row r="3883">
      <c r="A3883" s="45">
        <v>909.0</v>
      </c>
      <c r="B3883" s="46" t="s">
        <v>998</v>
      </c>
      <c r="C3883" s="55">
        <v>45907.0</v>
      </c>
      <c r="D3883" s="63" t="s">
        <v>68</v>
      </c>
      <c r="E3883" s="25" t="s">
        <v>32</v>
      </c>
      <c r="F3883" s="64">
        <v>1.0</v>
      </c>
      <c r="G3883" s="64">
        <v>140.0</v>
      </c>
      <c r="H3883" s="65">
        <v>140.0</v>
      </c>
      <c r="I3883" s="66" t="s">
        <v>16</v>
      </c>
    </row>
    <row r="3884">
      <c r="A3884" s="41">
        <v>909.0</v>
      </c>
      <c r="B3884" s="42" t="s">
        <v>998</v>
      </c>
      <c r="C3884" s="58">
        <v>45907.0</v>
      </c>
      <c r="D3884" s="68" t="s">
        <v>68</v>
      </c>
      <c r="E3884" s="27" t="s">
        <v>13</v>
      </c>
      <c r="F3884" s="69">
        <v>1.0</v>
      </c>
      <c r="G3884" s="69">
        <v>120.0</v>
      </c>
      <c r="H3884" s="70">
        <v>120.0</v>
      </c>
      <c r="I3884" s="71" t="s">
        <v>16</v>
      </c>
    </row>
    <row r="3885">
      <c r="A3885" s="45">
        <v>910.0</v>
      </c>
      <c r="B3885" s="46" t="s">
        <v>999</v>
      </c>
      <c r="C3885" s="55">
        <v>45907.0</v>
      </c>
      <c r="D3885" s="63" t="s">
        <v>21</v>
      </c>
      <c r="E3885" s="25" t="s">
        <v>420</v>
      </c>
      <c r="F3885" s="64">
        <v>1.0</v>
      </c>
      <c r="G3885" s="64">
        <v>140.0</v>
      </c>
      <c r="H3885" s="65">
        <v>140.0</v>
      </c>
      <c r="I3885" s="66" t="s">
        <v>11</v>
      </c>
    </row>
    <row r="3886">
      <c r="A3886" s="41">
        <v>911.0</v>
      </c>
      <c r="B3886" s="42" t="s">
        <v>1000</v>
      </c>
      <c r="C3886" s="58">
        <v>45907.0</v>
      </c>
      <c r="D3886" s="68" t="s">
        <v>9</v>
      </c>
      <c r="E3886" s="27" t="s">
        <v>10</v>
      </c>
      <c r="F3886" s="69">
        <v>1.0</v>
      </c>
      <c r="G3886" s="69">
        <v>120.0</v>
      </c>
      <c r="H3886" s="70">
        <v>120.0</v>
      </c>
      <c r="I3886" s="71" t="s">
        <v>11</v>
      </c>
    </row>
    <row r="3887">
      <c r="A3887" s="45">
        <v>911.0</v>
      </c>
      <c r="B3887" s="46" t="s">
        <v>1000</v>
      </c>
      <c r="C3887" s="55">
        <v>45907.0</v>
      </c>
      <c r="D3887" s="63" t="s">
        <v>9</v>
      </c>
      <c r="E3887" s="25" t="s">
        <v>12</v>
      </c>
      <c r="F3887" s="64">
        <v>1.0</v>
      </c>
      <c r="G3887" s="64">
        <v>120.0</v>
      </c>
      <c r="H3887" s="65">
        <v>120.0</v>
      </c>
      <c r="I3887" s="66" t="s">
        <v>11</v>
      </c>
    </row>
    <row r="3888">
      <c r="A3888" s="41">
        <v>911.0</v>
      </c>
      <c r="B3888" s="42" t="s">
        <v>1000</v>
      </c>
      <c r="C3888" s="58">
        <v>45907.0</v>
      </c>
      <c r="D3888" s="68" t="s">
        <v>9</v>
      </c>
      <c r="E3888" s="27" t="s">
        <v>13</v>
      </c>
      <c r="F3888" s="69">
        <v>1.0</v>
      </c>
      <c r="G3888" s="69">
        <v>120.0</v>
      </c>
      <c r="H3888" s="70">
        <v>120.0</v>
      </c>
      <c r="I3888" s="71" t="s">
        <v>11</v>
      </c>
    </row>
    <row r="3889">
      <c r="A3889" s="45">
        <v>912.0</v>
      </c>
      <c r="B3889" s="46" t="s">
        <v>1001</v>
      </c>
      <c r="C3889" s="55">
        <v>45907.0</v>
      </c>
      <c r="D3889" s="63" t="s">
        <v>14</v>
      </c>
      <c r="E3889" s="25" t="s">
        <v>13</v>
      </c>
      <c r="F3889" s="64">
        <v>2.0</v>
      </c>
      <c r="G3889" s="64">
        <v>120.0</v>
      </c>
      <c r="H3889" s="65">
        <v>240.0</v>
      </c>
      <c r="I3889" s="66" t="s">
        <v>11</v>
      </c>
    </row>
    <row r="3890">
      <c r="A3890" s="41">
        <v>913.0</v>
      </c>
      <c r="B3890" s="42" t="s">
        <v>1002</v>
      </c>
      <c r="C3890" s="58">
        <v>45907.0</v>
      </c>
      <c r="D3890" s="68" t="s">
        <v>61</v>
      </c>
      <c r="E3890" s="27" t="s">
        <v>32</v>
      </c>
      <c r="F3890" s="69">
        <v>2.0</v>
      </c>
      <c r="G3890" s="69">
        <v>140.0</v>
      </c>
      <c r="H3890" s="70">
        <v>280.0</v>
      </c>
      <c r="I3890" s="71" t="s">
        <v>30</v>
      </c>
    </row>
    <row r="3891">
      <c r="A3891" s="45">
        <v>914.0</v>
      </c>
      <c r="B3891" s="46" t="s">
        <v>1003</v>
      </c>
      <c r="C3891" s="55">
        <v>45907.0</v>
      </c>
      <c r="D3891" s="63" t="s">
        <v>22</v>
      </c>
      <c r="E3891" s="25" t="s">
        <v>10</v>
      </c>
      <c r="F3891" s="64">
        <v>0.5</v>
      </c>
      <c r="G3891" s="64">
        <v>120.0</v>
      </c>
      <c r="H3891" s="65">
        <v>60.0</v>
      </c>
      <c r="I3891" s="66" t="s">
        <v>16</v>
      </c>
    </row>
    <row r="3892">
      <c r="A3892" s="41">
        <v>914.0</v>
      </c>
      <c r="B3892" s="42" t="s">
        <v>1003</v>
      </c>
      <c r="C3892" s="58">
        <v>45907.0</v>
      </c>
      <c r="D3892" s="68" t="s">
        <v>22</v>
      </c>
      <c r="E3892" s="27" t="s">
        <v>12</v>
      </c>
      <c r="F3892" s="69">
        <v>0.5</v>
      </c>
      <c r="G3892" s="69">
        <v>120.0</v>
      </c>
      <c r="H3892" s="70">
        <v>60.0</v>
      </c>
      <c r="I3892" s="71" t="s">
        <v>16</v>
      </c>
    </row>
    <row r="3893">
      <c r="A3893" s="45">
        <v>914.0</v>
      </c>
      <c r="B3893" s="46" t="s">
        <v>1003</v>
      </c>
      <c r="C3893" s="55">
        <v>45907.0</v>
      </c>
      <c r="D3893" s="63" t="s">
        <v>22</v>
      </c>
      <c r="E3893" s="25" t="s">
        <v>13</v>
      </c>
      <c r="F3893" s="64">
        <v>0.5</v>
      </c>
      <c r="G3893" s="64">
        <v>120.0</v>
      </c>
      <c r="H3893" s="65">
        <v>60.0</v>
      </c>
      <c r="I3893" s="66" t="s">
        <v>16</v>
      </c>
    </row>
    <row r="3894">
      <c r="A3894" s="41">
        <v>915.0</v>
      </c>
      <c r="B3894" s="42" t="s">
        <v>1004</v>
      </c>
      <c r="C3894" s="58">
        <v>45907.0</v>
      </c>
      <c r="D3894" s="68" t="s">
        <v>31</v>
      </c>
      <c r="E3894" s="27" t="s">
        <v>10</v>
      </c>
      <c r="F3894" s="69">
        <v>1.0</v>
      </c>
      <c r="G3894" s="69">
        <v>120.0</v>
      </c>
      <c r="H3894" s="70">
        <v>120.0</v>
      </c>
      <c r="I3894" s="71" t="s">
        <v>11</v>
      </c>
    </row>
    <row r="3895">
      <c r="A3895" s="45">
        <v>915.0</v>
      </c>
      <c r="B3895" s="46" t="s">
        <v>1004</v>
      </c>
      <c r="C3895" s="55">
        <v>45907.0</v>
      </c>
      <c r="D3895" s="63" t="s">
        <v>31</v>
      </c>
      <c r="E3895" s="25" t="s">
        <v>12</v>
      </c>
      <c r="F3895" s="64">
        <v>1.0</v>
      </c>
      <c r="G3895" s="64">
        <v>120.0</v>
      </c>
      <c r="H3895" s="65">
        <v>120.0</v>
      </c>
      <c r="I3895" s="66" t="s">
        <v>11</v>
      </c>
    </row>
    <row r="3896">
      <c r="A3896" s="41">
        <v>915.0</v>
      </c>
      <c r="B3896" s="42" t="s">
        <v>1004</v>
      </c>
      <c r="C3896" s="58">
        <v>45907.0</v>
      </c>
      <c r="D3896" s="68" t="s">
        <v>31</v>
      </c>
      <c r="E3896" s="27" t="s">
        <v>19</v>
      </c>
      <c r="F3896" s="69">
        <v>4.0</v>
      </c>
      <c r="G3896" s="69">
        <v>120.0</v>
      </c>
      <c r="H3896" s="70">
        <v>480.0</v>
      </c>
      <c r="I3896" s="71" t="s">
        <v>11</v>
      </c>
    </row>
    <row r="3897">
      <c r="A3897" s="45">
        <v>916.0</v>
      </c>
      <c r="B3897" s="46" t="s">
        <v>1004</v>
      </c>
      <c r="C3897" s="55">
        <v>45907.0</v>
      </c>
      <c r="D3897" s="63" t="s">
        <v>556</v>
      </c>
      <c r="E3897" s="25" t="s">
        <v>19</v>
      </c>
      <c r="F3897" s="64">
        <v>2.0</v>
      </c>
      <c r="G3897" s="64">
        <v>120.0</v>
      </c>
      <c r="H3897" s="65">
        <v>240.0</v>
      </c>
      <c r="I3897" s="66" t="s">
        <v>16</v>
      </c>
    </row>
    <row r="3898">
      <c r="A3898" s="41">
        <v>917.0</v>
      </c>
      <c r="B3898" s="42" t="s">
        <v>1005</v>
      </c>
      <c r="C3898" s="58">
        <v>45907.0</v>
      </c>
      <c r="D3898" s="68" t="s">
        <v>45</v>
      </c>
      <c r="E3898" s="27" t="s">
        <v>32</v>
      </c>
      <c r="F3898" s="69">
        <v>1.0</v>
      </c>
      <c r="G3898" s="69">
        <v>140.0</v>
      </c>
      <c r="H3898" s="70">
        <v>140.0</v>
      </c>
      <c r="I3898" s="71" t="s">
        <v>11</v>
      </c>
    </row>
    <row r="3899">
      <c r="A3899" s="45">
        <v>917.0</v>
      </c>
      <c r="B3899" s="46" t="s">
        <v>1005</v>
      </c>
      <c r="C3899" s="55">
        <v>45907.0</v>
      </c>
      <c r="D3899" s="63" t="s">
        <v>45</v>
      </c>
      <c r="E3899" s="25" t="s">
        <v>13</v>
      </c>
      <c r="F3899" s="64">
        <v>1.0</v>
      </c>
      <c r="G3899" s="64">
        <v>120.0</v>
      </c>
      <c r="H3899" s="65">
        <v>120.0</v>
      </c>
      <c r="I3899" s="66" t="s">
        <v>11</v>
      </c>
    </row>
    <row r="3900">
      <c r="A3900" s="41">
        <v>917.0</v>
      </c>
      <c r="B3900" s="42" t="s">
        <v>1005</v>
      </c>
      <c r="C3900" s="58">
        <v>45907.0</v>
      </c>
      <c r="D3900" s="68" t="s">
        <v>45</v>
      </c>
      <c r="E3900" s="27" t="s">
        <v>420</v>
      </c>
      <c r="F3900" s="69">
        <v>1.0</v>
      </c>
      <c r="G3900" s="69">
        <v>140.0</v>
      </c>
      <c r="H3900" s="70">
        <v>140.0</v>
      </c>
      <c r="I3900" s="71" t="s">
        <v>11</v>
      </c>
    </row>
    <row r="3901">
      <c r="A3901" s="45">
        <v>918.0</v>
      </c>
      <c r="B3901" s="46" t="s">
        <v>1006</v>
      </c>
      <c r="C3901" s="55">
        <v>45907.0</v>
      </c>
      <c r="D3901" s="63" t="s">
        <v>919</v>
      </c>
      <c r="E3901" s="25" t="s">
        <v>10</v>
      </c>
      <c r="F3901" s="64">
        <v>1.0</v>
      </c>
      <c r="G3901" s="64">
        <v>120.0</v>
      </c>
      <c r="H3901" s="65">
        <v>120.0</v>
      </c>
      <c r="I3901" s="66" t="s">
        <v>11</v>
      </c>
    </row>
    <row r="3902">
      <c r="A3902" s="41">
        <v>918.0</v>
      </c>
      <c r="B3902" s="42" t="s">
        <v>1006</v>
      </c>
      <c r="C3902" s="58">
        <v>45907.0</v>
      </c>
      <c r="D3902" s="68" t="s">
        <v>919</v>
      </c>
      <c r="E3902" s="27" t="s">
        <v>12</v>
      </c>
      <c r="F3902" s="69">
        <v>1.0</v>
      </c>
      <c r="G3902" s="69">
        <v>120.0</v>
      </c>
      <c r="H3902" s="70">
        <v>120.0</v>
      </c>
      <c r="I3902" s="71" t="s">
        <v>11</v>
      </c>
    </row>
    <row r="3903">
      <c r="A3903" s="45">
        <v>918.0</v>
      </c>
      <c r="B3903" s="46" t="s">
        <v>1006</v>
      </c>
      <c r="C3903" s="55">
        <v>45907.0</v>
      </c>
      <c r="D3903" s="63" t="s">
        <v>919</v>
      </c>
      <c r="E3903" s="25" t="s">
        <v>19</v>
      </c>
      <c r="F3903" s="64">
        <v>4.0</v>
      </c>
      <c r="G3903" s="64">
        <v>120.0</v>
      </c>
      <c r="H3903" s="65">
        <v>480.0</v>
      </c>
      <c r="I3903" s="66" t="s">
        <v>11</v>
      </c>
    </row>
    <row r="3904">
      <c r="A3904" s="41">
        <v>919.0</v>
      </c>
      <c r="B3904" s="42" t="s">
        <v>1007</v>
      </c>
      <c r="C3904" s="58">
        <v>45909.0</v>
      </c>
      <c r="D3904" s="68" t="s">
        <v>41</v>
      </c>
      <c r="E3904" s="27" t="s">
        <v>10</v>
      </c>
      <c r="F3904" s="69">
        <v>1.0</v>
      </c>
      <c r="G3904" s="69">
        <v>120.0</v>
      </c>
      <c r="H3904" s="70">
        <v>120.0</v>
      </c>
      <c r="I3904" s="71" t="s">
        <v>30</v>
      </c>
    </row>
    <row r="3905">
      <c r="A3905" s="45">
        <v>920.0</v>
      </c>
      <c r="B3905" s="46" t="s">
        <v>1008</v>
      </c>
      <c r="C3905" s="55">
        <v>45909.0</v>
      </c>
      <c r="D3905" s="63" t="s">
        <v>27</v>
      </c>
      <c r="E3905" s="25" t="s">
        <v>12</v>
      </c>
      <c r="F3905" s="64">
        <v>1.0</v>
      </c>
      <c r="G3905" s="64">
        <v>120.0</v>
      </c>
      <c r="H3905" s="65">
        <v>120.0</v>
      </c>
      <c r="I3905" s="66" t="s">
        <v>16</v>
      </c>
    </row>
    <row r="3906">
      <c r="A3906" s="41">
        <v>920.0</v>
      </c>
      <c r="B3906" s="42" t="s">
        <v>1008</v>
      </c>
      <c r="C3906" s="58">
        <v>45909.0</v>
      </c>
      <c r="D3906" s="68" t="s">
        <v>27</v>
      </c>
      <c r="E3906" s="27" t="s">
        <v>13</v>
      </c>
      <c r="F3906" s="69">
        <v>1.0</v>
      </c>
      <c r="G3906" s="69">
        <v>120.0</v>
      </c>
      <c r="H3906" s="70">
        <v>120.0</v>
      </c>
      <c r="I3906" s="71" t="s">
        <v>16</v>
      </c>
    </row>
    <row r="3907">
      <c r="A3907" s="45">
        <v>920.0</v>
      </c>
      <c r="B3907" s="46" t="s">
        <v>1008</v>
      </c>
      <c r="C3907" s="55">
        <v>45909.0</v>
      </c>
      <c r="D3907" s="63" t="s">
        <v>27</v>
      </c>
      <c r="E3907" s="25" t="s">
        <v>586</v>
      </c>
      <c r="F3907" s="64">
        <v>0.2</v>
      </c>
      <c r="G3907" s="64">
        <v>230.0</v>
      </c>
      <c r="H3907" s="65">
        <v>46.0</v>
      </c>
      <c r="I3907" s="66" t="s">
        <v>16</v>
      </c>
    </row>
    <row r="3908">
      <c r="A3908" s="41">
        <v>922.0</v>
      </c>
      <c r="B3908" s="42" t="s">
        <v>1009</v>
      </c>
      <c r="C3908" s="58">
        <v>45909.0</v>
      </c>
      <c r="D3908" s="68" t="s">
        <v>407</v>
      </c>
      <c r="E3908" s="27" t="s">
        <v>10</v>
      </c>
      <c r="F3908" s="69">
        <v>1.0</v>
      </c>
      <c r="G3908" s="69">
        <v>120.0</v>
      </c>
      <c r="H3908" s="70">
        <v>120.0</v>
      </c>
      <c r="I3908" s="71" t="s">
        <v>30</v>
      </c>
    </row>
    <row r="3909">
      <c r="A3909" s="45">
        <v>922.0</v>
      </c>
      <c r="B3909" s="46" t="s">
        <v>1009</v>
      </c>
      <c r="C3909" s="55">
        <v>45909.0</v>
      </c>
      <c r="D3909" s="63" t="s">
        <v>407</v>
      </c>
      <c r="E3909" s="25" t="s">
        <v>12</v>
      </c>
      <c r="F3909" s="64">
        <v>1.0</v>
      </c>
      <c r="G3909" s="64">
        <v>120.0</v>
      </c>
      <c r="H3909" s="65">
        <v>120.0</v>
      </c>
      <c r="I3909" s="66" t="s">
        <v>30</v>
      </c>
    </row>
    <row r="3910">
      <c r="A3910" s="41">
        <v>923.0</v>
      </c>
      <c r="B3910" s="42" t="s">
        <v>1010</v>
      </c>
      <c r="C3910" s="58">
        <v>45909.0</v>
      </c>
      <c r="D3910" s="68" t="s">
        <v>18</v>
      </c>
      <c r="E3910" s="27" t="s">
        <v>12</v>
      </c>
      <c r="F3910" s="69">
        <v>1.0</v>
      </c>
      <c r="G3910" s="69">
        <v>120.0</v>
      </c>
      <c r="H3910" s="70">
        <v>120.0</v>
      </c>
      <c r="I3910" s="71" t="s">
        <v>16</v>
      </c>
    </row>
    <row r="3911">
      <c r="A3911" s="45">
        <v>923.0</v>
      </c>
      <c r="B3911" s="46" t="s">
        <v>1010</v>
      </c>
      <c r="C3911" s="55">
        <v>45909.0</v>
      </c>
      <c r="D3911" s="63" t="s">
        <v>18</v>
      </c>
      <c r="E3911" s="25" t="s">
        <v>13</v>
      </c>
      <c r="F3911" s="64">
        <v>1.0</v>
      </c>
      <c r="G3911" s="64">
        <v>120.0</v>
      </c>
      <c r="H3911" s="65">
        <v>120.0</v>
      </c>
      <c r="I3911" s="66" t="s">
        <v>16</v>
      </c>
    </row>
    <row r="3912">
      <c r="A3912" s="41">
        <v>924.0</v>
      </c>
      <c r="B3912" s="42" t="s">
        <v>1011</v>
      </c>
      <c r="C3912" s="58">
        <v>45909.0</v>
      </c>
      <c r="D3912" s="68" t="s">
        <v>57</v>
      </c>
      <c r="E3912" s="27" t="s">
        <v>19</v>
      </c>
      <c r="F3912" s="69">
        <v>5.0</v>
      </c>
      <c r="G3912" s="69">
        <v>120.0</v>
      </c>
      <c r="H3912" s="70">
        <v>600.0</v>
      </c>
      <c r="I3912" s="71" t="s">
        <v>16</v>
      </c>
    </row>
    <row r="3913">
      <c r="A3913" s="45">
        <v>925.0</v>
      </c>
      <c r="B3913" s="46" t="s">
        <v>1012</v>
      </c>
      <c r="C3913" s="55">
        <v>45909.0</v>
      </c>
      <c r="D3913" s="63" t="s">
        <v>49</v>
      </c>
      <c r="E3913" s="25" t="s">
        <v>13</v>
      </c>
      <c r="F3913" s="64">
        <v>1.0</v>
      </c>
      <c r="G3913" s="64">
        <v>120.0</v>
      </c>
      <c r="H3913" s="65">
        <v>120.0</v>
      </c>
      <c r="I3913" s="66" t="s">
        <v>11</v>
      </c>
    </row>
    <row r="3914">
      <c r="A3914" s="41">
        <v>925.0</v>
      </c>
      <c r="B3914" s="42" t="s">
        <v>1012</v>
      </c>
      <c r="C3914" s="58">
        <v>45909.0</v>
      </c>
      <c r="D3914" s="68" t="s">
        <v>49</v>
      </c>
      <c r="E3914" s="27" t="s">
        <v>586</v>
      </c>
      <c r="F3914" s="69">
        <v>1.0</v>
      </c>
      <c r="G3914" s="69">
        <v>230.0</v>
      </c>
      <c r="H3914" s="70">
        <v>230.0</v>
      </c>
      <c r="I3914" s="71" t="s">
        <v>11</v>
      </c>
    </row>
    <row r="3915">
      <c r="A3915" s="45">
        <v>926.0</v>
      </c>
      <c r="B3915" s="46" t="s">
        <v>1012</v>
      </c>
      <c r="C3915" s="55">
        <v>45909.0</v>
      </c>
      <c r="D3915" s="63" t="s">
        <v>31</v>
      </c>
      <c r="E3915" s="25" t="s">
        <v>19</v>
      </c>
      <c r="F3915" s="64">
        <v>2.0</v>
      </c>
      <c r="G3915" s="64">
        <v>120.0</v>
      </c>
      <c r="H3915" s="65">
        <v>240.0</v>
      </c>
      <c r="I3915" s="66" t="s">
        <v>11</v>
      </c>
    </row>
    <row r="3916">
      <c r="A3916" s="41">
        <v>927.0</v>
      </c>
      <c r="B3916" s="42" t="s">
        <v>1013</v>
      </c>
      <c r="C3916" s="58">
        <v>45909.0</v>
      </c>
      <c r="D3916" s="68" t="s">
        <v>47</v>
      </c>
      <c r="E3916" s="27" t="s">
        <v>32</v>
      </c>
      <c r="F3916" s="69">
        <v>1.0</v>
      </c>
      <c r="G3916" s="69">
        <v>140.0</v>
      </c>
      <c r="H3916" s="70">
        <v>140.0</v>
      </c>
      <c r="I3916" s="71" t="s">
        <v>11</v>
      </c>
    </row>
    <row r="3917">
      <c r="A3917" s="45">
        <v>927.0</v>
      </c>
      <c r="B3917" s="46" t="s">
        <v>1013</v>
      </c>
      <c r="C3917" s="55">
        <v>45909.0</v>
      </c>
      <c r="D3917" s="63" t="s">
        <v>47</v>
      </c>
      <c r="E3917" s="25" t="s">
        <v>13</v>
      </c>
      <c r="F3917" s="64">
        <v>1.0</v>
      </c>
      <c r="G3917" s="64">
        <v>120.0</v>
      </c>
      <c r="H3917" s="65">
        <v>120.0</v>
      </c>
      <c r="I3917" s="66" t="s">
        <v>11</v>
      </c>
    </row>
    <row r="3918">
      <c r="A3918" s="41">
        <v>927.0</v>
      </c>
      <c r="B3918" s="42" t="s">
        <v>1013</v>
      </c>
      <c r="C3918" s="58">
        <v>45909.0</v>
      </c>
      <c r="D3918" s="68" t="s">
        <v>47</v>
      </c>
      <c r="E3918" s="27" t="s">
        <v>63</v>
      </c>
      <c r="F3918" s="69">
        <v>0.5</v>
      </c>
      <c r="G3918" s="69">
        <v>300.0</v>
      </c>
      <c r="H3918" s="70">
        <v>150.0</v>
      </c>
      <c r="I3918" s="71" t="s">
        <v>11</v>
      </c>
    </row>
    <row r="3919">
      <c r="A3919" s="45">
        <v>927.0</v>
      </c>
      <c r="B3919" s="46" t="s">
        <v>1013</v>
      </c>
      <c r="C3919" s="55">
        <v>45909.0</v>
      </c>
      <c r="D3919" s="63" t="s">
        <v>47</v>
      </c>
      <c r="E3919" s="25" t="s">
        <v>420</v>
      </c>
      <c r="F3919" s="64">
        <v>1.0</v>
      </c>
      <c r="G3919" s="64">
        <v>140.0</v>
      </c>
      <c r="H3919" s="65">
        <v>140.0</v>
      </c>
      <c r="I3919" s="66" t="s">
        <v>11</v>
      </c>
    </row>
    <row r="3920">
      <c r="A3920" s="41">
        <v>928.0</v>
      </c>
      <c r="B3920" s="42" t="s">
        <v>1014</v>
      </c>
      <c r="C3920" s="58">
        <v>45909.0</v>
      </c>
      <c r="D3920" s="68" t="s">
        <v>25</v>
      </c>
      <c r="E3920" s="27" t="s">
        <v>12</v>
      </c>
      <c r="F3920" s="69">
        <v>0.5</v>
      </c>
      <c r="G3920" s="69">
        <v>120.0</v>
      </c>
      <c r="H3920" s="70">
        <v>60.0</v>
      </c>
      <c r="I3920" s="71" t="s">
        <v>30</v>
      </c>
    </row>
    <row r="3921">
      <c r="A3921" s="45">
        <v>928.0</v>
      </c>
      <c r="B3921" s="46" t="s">
        <v>1014</v>
      </c>
      <c r="C3921" s="55">
        <v>45909.0</v>
      </c>
      <c r="D3921" s="63" t="s">
        <v>25</v>
      </c>
      <c r="E3921" s="25" t="s">
        <v>13</v>
      </c>
      <c r="F3921" s="64">
        <v>0.5</v>
      </c>
      <c r="G3921" s="64">
        <v>120.0</v>
      </c>
      <c r="H3921" s="65">
        <v>60.0</v>
      </c>
      <c r="I3921" s="66" t="s">
        <v>30</v>
      </c>
    </row>
    <row r="3922">
      <c r="A3922" s="41">
        <v>921.0</v>
      </c>
      <c r="B3922" s="42" t="s">
        <v>1015</v>
      </c>
      <c r="C3922" s="58">
        <v>45909.0</v>
      </c>
      <c r="D3922" s="68" t="s">
        <v>24</v>
      </c>
      <c r="E3922" s="27" t="s">
        <v>32</v>
      </c>
      <c r="F3922" s="69">
        <v>1.0</v>
      </c>
      <c r="G3922" s="69">
        <v>140.0</v>
      </c>
      <c r="H3922" s="70">
        <v>140.0</v>
      </c>
      <c r="I3922" s="71" t="s">
        <v>30</v>
      </c>
    </row>
    <row r="3923">
      <c r="A3923" s="45">
        <v>921.0</v>
      </c>
      <c r="B3923" s="46" t="s">
        <v>1015</v>
      </c>
      <c r="C3923" s="55">
        <v>45909.0</v>
      </c>
      <c r="D3923" s="63" t="s">
        <v>24</v>
      </c>
      <c r="E3923" s="25" t="s">
        <v>13</v>
      </c>
      <c r="F3923" s="64">
        <v>1.0</v>
      </c>
      <c r="G3923" s="64">
        <v>120.0</v>
      </c>
      <c r="H3923" s="65">
        <v>120.0</v>
      </c>
      <c r="I3923" s="66" t="s">
        <v>30</v>
      </c>
    </row>
    <row r="3924">
      <c r="A3924" s="41">
        <v>921.0</v>
      </c>
      <c r="B3924" s="42" t="s">
        <v>1015</v>
      </c>
      <c r="C3924" s="58">
        <v>45909.0</v>
      </c>
      <c r="D3924" s="68" t="s">
        <v>24</v>
      </c>
      <c r="E3924" s="27" t="s">
        <v>420</v>
      </c>
      <c r="F3924" s="69">
        <v>1.0</v>
      </c>
      <c r="G3924" s="69">
        <v>140.0</v>
      </c>
      <c r="H3924" s="70">
        <v>140.0</v>
      </c>
      <c r="I3924" s="71" t="s">
        <v>30</v>
      </c>
    </row>
    <row r="3925">
      <c r="A3925" s="45">
        <v>929.0</v>
      </c>
      <c r="B3925" s="46" t="s">
        <v>1016</v>
      </c>
      <c r="C3925" s="55">
        <v>45909.0</v>
      </c>
      <c r="D3925" s="63" t="s">
        <v>787</v>
      </c>
      <c r="E3925" s="25" t="s">
        <v>10</v>
      </c>
      <c r="F3925" s="64">
        <v>4.0</v>
      </c>
      <c r="G3925" s="64">
        <v>120.0</v>
      </c>
      <c r="H3925" s="65">
        <v>480.0</v>
      </c>
      <c r="I3925" s="66" t="s">
        <v>16</v>
      </c>
    </row>
    <row r="3926">
      <c r="A3926" s="41">
        <v>930.0</v>
      </c>
      <c r="B3926" s="42" t="s">
        <v>1017</v>
      </c>
      <c r="C3926" s="58">
        <v>45910.0</v>
      </c>
      <c r="D3926" s="68" t="s">
        <v>26</v>
      </c>
      <c r="E3926" s="27" t="s">
        <v>10</v>
      </c>
      <c r="F3926" s="69">
        <v>1.0</v>
      </c>
      <c r="G3926" s="69">
        <v>120.0</v>
      </c>
      <c r="H3926" s="70">
        <v>120.0</v>
      </c>
      <c r="I3926" s="71" t="s">
        <v>16</v>
      </c>
    </row>
    <row r="3927">
      <c r="A3927" s="45">
        <v>930.0</v>
      </c>
      <c r="B3927" s="46" t="s">
        <v>1017</v>
      </c>
      <c r="C3927" s="55">
        <v>45910.0</v>
      </c>
      <c r="D3927" s="63" t="s">
        <v>26</v>
      </c>
      <c r="E3927" s="25" t="s">
        <v>12</v>
      </c>
      <c r="F3927" s="64">
        <v>1.0</v>
      </c>
      <c r="G3927" s="64">
        <v>120.0</v>
      </c>
      <c r="H3927" s="65">
        <v>120.0</v>
      </c>
      <c r="I3927" s="66" t="s">
        <v>16</v>
      </c>
    </row>
    <row r="3928">
      <c r="A3928" s="41">
        <v>930.0</v>
      </c>
      <c r="B3928" s="42" t="s">
        <v>1017</v>
      </c>
      <c r="C3928" s="58">
        <v>45910.0</v>
      </c>
      <c r="D3928" s="68" t="s">
        <v>26</v>
      </c>
      <c r="E3928" s="27" t="s">
        <v>32</v>
      </c>
      <c r="F3928" s="69">
        <v>1.0</v>
      </c>
      <c r="G3928" s="69">
        <v>140.0</v>
      </c>
      <c r="H3928" s="70">
        <v>140.0</v>
      </c>
      <c r="I3928" s="71" t="s">
        <v>16</v>
      </c>
    </row>
    <row r="3929">
      <c r="A3929" s="45">
        <v>930.0</v>
      </c>
      <c r="B3929" s="46" t="s">
        <v>1017</v>
      </c>
      <c r="C3929" s="55">
        <v>45910.0</v>
      </c>
      <c r="D3929" s="63" t="s">
        <v>26</v>
      </c>
      <c r="E3929" s="25" t="s">
        <v>586</v>
      </c>
      <c r="F3929" s="64">
        <v>1.0</v>
      </c>
      <c r="G3929" s="64">
        <v>230.0</v>
      </c>
      <c r="H3929" s="65">
        <v>230.0</v>
      </c>
      <c r="I3929" s="66" t="s">
        <v>16</v>
      </c>
    </row>
    <row r="3930">
      <c r="A3930" s="41">
        <v>931.0</v>
      </c>
      <c r="B3930" s="42" t="s">
        <v>1018</v>
      </c>
      <c r="C3930" s="58">
        <v>45910.0</v>
      </c>
      <c r="D3930" s="68" t="s">
        <v>43</v>
      </c>
      <c r="E3930" s="27" t="s">
        <v>10</v>
      </c>
      <c r="F3930" s="69">
        <v>1.0</v>
      </c>
      <c r="G3930" s="69">
        <v>120.0</v>
      </c>
      <c r="H3930" s="70">
        <v>120.0</v>
      </c>
      <c r="I3930" s="71" t="s">
        <v>30</v>
      </c>
    </row>
    <row r="3931">
      <c r="A3931" s="45">
        <v>931.0</v>
      </c>
      <c r="B3931" s="46" t="s">
        <v>1018</v>
      </c>
      <c r="C3931" s="55">
        <v>45910.0</v>
      </c>
      <c r="D3931" s="63" t="s">
        <v>43</v>
      </c>
      <c r="E3931" s="25" t="s">
        <v>12</v>
      </c>
      <c r="F3931" s="64">
        <v>1.0</v>
      </c>
      <c r="G3931" s="64">
        <v>120.0</v>
      </c>
      <c r="H3931" s="65">
        <v>120.0</v>
      </c>
      <c r="I3931" s="66" t="s">
        <v>30</v>
      </c>
    </row>
    <row r="3932">
      <c r="A3932" s="41">
        <v>932.0</v>
      </c>
      <c r="B3932" s="42" t="s">
        <v>1019</v>
      </c>
      <c r="C3932" s="58">
        <v>45910.0</v>
      </c>
      <c r="D3932" s="68" t="s">
        <v>21</v>
      </c>
      <c r="E3932" s="27" t="s">
        <v>32</v>
      </c>
      <c r="F3932" s="69">
        <v>1.0</v>
      </c>
      <c r="G3932" s="69">
        <v>140.0</v>
      </c>
      <c r="H3932" s="70">
        <v>140.0</v>
      </c>
      <c r="I3932" s="71" t="s">
        <v>11</v>
      </c>
    </row>
    <row r="3933">
      <c r="A3933" s="45">
        <v>932.0</v>
      </c>
      <c r="B3933" s="46" t="s">
        <v>1019</v>
      </c>
      <c r="C3933" s="55">
        <v>45910.0</v>
      </c>
      <c r="D3933" s="63" t="s">
        <v>21</v>
      </c>
      <c r="E3933" s="25" t="s">
        <v>13</v>
      </c>
      <c r="F3933" s="64">
        <v>1.0</v>
      </c>
      <c r="G3933" s="64">
        <v>120.0</v>
      </c>
      <c r="H3933" s="65">
        <v>120.0</v>
      </c>
      <c r="I3933" s="66" t="s">
        <v>11</v>
      </c>
    </row>
    <row r="3934">
      <c r="A3934" s="41">
        <v>932.0</v>
      </c>
      <c r="B3934" s="42" t="s">
        <v>1019</v>
      </c>
      <c r="C3934" s="58">
        <v>45910.0</v>
      </c>
      <c r="D3934" s="68" t="s">
        <v>21</v>
      </c>
      <c r="E3934" s="27" t="s">
        <v>420</v>
      </c>
      <c r="F3934" s="69">
        <v>1.0</v>
      </c>
      <c r="G3934" s="69">
        <v>140.0</v>
      </c>
      <c r="H3934" s="70">
        <v>140.0</v>
      </c>
      <c r="I3934" s="71" t="s">
        <v>11</v>
      </c>
    </row>
    <row r="3935">
      <c r="A3935" s="45">
        <v>934.0</v>
      </c>
      <c r="B3935" s="46" t="s">
        <v>1020</v>
      </c>
      <c r="C3935" s="55">
        <v>45910.0</v>
      </c>
      <c r="D3935" s="63" t="s">
        <v>15</v>
      </c>
      <c r="E3935" s="25" t="s">
        <v>10</v>
      </c>
      <c r="F3935" s="64">
        <v>0.5</v>
      </c>
      <c r="G3935" s="64">
        <v>120.0</v>
      </c>
      <c r="H3935" s="65">
        <v>60.0</v>
      </c>
      <c r="I3935" s="66" t="s">
        <v>16</v>
      </c>
    </row>
    <row r="3936">
      <c r="A3936" s="41">
        <v>934.0</v>
      </c>
      <c r="B3936" s="42" t="s">
        <v>1020</v>
      </c>
      <c r="C3936" s="58">
        <v>45910.0</v>
      </c>
      <c r="D3936" s="68" t="s">
        <v>15</v>
      </c>
      <c r="E3936" s="27" t="s">
        <v>12</v>
      </c>
      <c r="F3936" s="69">
        <v>0.5</v>
      </c>
      <c r="G3936" s="69">
        <v>120.0</v>
      </c>
      <c r="H3936" s="70">
        <v>60.0</v>
      </c>
      <c r="I3936" s="71" t="s">
        <v>16</v>
      </c>
    </row>
    <row r="3937">
      <c r="A3937" s="45">
        <v>934.0</v>
      </c>
      <c r="B3937" s="46" t="s">
        <v>1020</v>
      </c>
      <c r="C3937" s="55">
        <v>45910.0</v>
      </c>
      <c r="D3937" s="63" t="s">
        <v>15</v>
      </c>
      <c r="E3937" s="25" t="s">
        <v>19</v>
      </c>
      <c r="F3937" s="64">
        <v>0.5</v>
      </c>
      <c r="G3937" s="64">
        <v>120.0</v>
      </c>
      <c r="H3937" s="65">
        <v>60.0</v>
      </c>
      <c r="I3937" s="66" t="s">
        <v>16</v>
      </c>
    </row>
    <row r="3938">
      <c r="A3938" s="41">
        <v>936.0</v>
      </c>
      <c r="B3938" s="42" t="s">
        <v>1021</v>
      </c>
      <c r="C3938" s="58">
        <v>45910.0</v>
      </c>
      <c r="D3938" s="68" t="s">
        <v>45</v>
      </c>
      <c r="E3938" s="27" t="s">
        <v>63</v>
      </c>
      <c r="F3938" s="69">
        <v>0.5</v>
      </c>
      <c r="G3938" s="69">
        <v>300.0</v>
      </c>
      <c r="H3938" s="70">
        <v>150.0</v>
      </c>
      <c r="I3938" s="71" t="s">
        <v>11</v>
      </c>
    </row>
    <row r="3939">
      <c r="A3939" s="45">
        <v>937.0</v>
      </c>
      <c r="B3939" s="46" t="s">
        <v>1022</v>
      </c>
      <c r="C3939" s="55">
        <v>45910.0</v>
      </c>
      <c r="D3939" s="63" t="s">
        <v>49</v>
      </c>
      <c r="E3939" s="25" t="s">
        <v>32</v>
      </c>
      <c r="F3939" s="64">
        <v>0.5</v>
      </c>
      <c r="G3939" s="64">
        <v>140.0</v>
      </c>
      <c r="H3939" s="65">
        <v>70.0</v>
      </c>
      <c r="I3939" s="66" t="s">
        <v>11</v>
      </c>
    </row>
    <row r="3940">
      <c r="A3940" s="41">
        <v>937.0</v>
      </c>
      <c r="B3940" s="42" t="s">
        <v>1022</v>
      </c>
      <c r="C3940" s="58">
        <v>45910.0</v>
      </c>
      <c r="D3940" s="68" t="s">
        <v>49</v>
      </c>
      <c r="E3940" s="27" t="s">
        <v>13</v>
      </c>
      <c r="F3940" s="69">
        <v>0.5</v>
      </c>
      <c r="G3940" s="69">
        <v>120.0</v>
      </c>
      <c r="H3940" s="70">
        <v>60.0</v>
      </c>
      <c r="I3940" s="71" t="s">
        <v>11</v>
      </c>
    </row>
    <row r="3941">
      <c r="A3941" s="45">
        <v>937.0</v>
      </c>
      <c r="B3941" s="46" t="s">
        <v>1022</v>
      </c>
      <c r="C3941" s="55">
        <v>45910.0</v>
      </c>
      <c r="D3941" s="63" t="s">
        <v>49</v>
      </c>
      <c r="E3941" s="25" t="s">
        <v>420</v>
      </c>
      <c r="F3941" s="64">
        <v>0.5</v>
      </c>
      <c r="G3941" s="64">
        <v>140.0</v>
      </c>
      <c r="H3941" s="65">
        <v>70.0</v>
      </c>
      <c r="I3941" s="66" t="s">
        <v>11</v>
      </c>
    </row>
    <row r="3942">
      <c r="A3942" s="41">
        <v>937.0</v>
      </c>
      <c r="B3942" s="42" t="s">
        <v>1022</v>
      </c>
      <c r="C3942" s="58">
        <v>45910.0</v>
      </c>
      <c r="D3942" s="68" t="s">
        <v>49</v>
      </c>
      <c r="E3942" s="27" t="s">
        <v>586</v>
      </c>
      <c r="F3942" s="69">
        <v>1.0</v>
      </c>
      <c r="G3942" s="69">
        <v>230.0</v>
      </c>
      <c r="H3942" s="70">
        <v>230.0</v>
      </c>
      <c r="I3942" s="71" t="s">
        <v>11</v>
      </c>
    </row>
    <row r="3943">
      <c r="A3943" s="45">
        <v>938.0</v>
      </c>
      <c r="B3943" s="46" t="s">
        <v>1023</v>
      </c>
      <c r="C3943" s="55">
        <v>45910.0</v>
      </c>
      <c r="D3943" s="63" t="s">
        <v>39</v>
      </c>
      <c r="E3943" s="25" t="s">
        <v>10</v>
      </c>
      <c r="F3943" s="64">
        <v>1.0</v>
      </c>
      <c r="G3943" s="64">
        <v>120.0</v>
      </c>
      <c r="H3943" s="65">
        <v>120.0</v>
      </c>
      <c r="I3943" s="66" t="s">
        <v>16</v>
      </c>
    </row>
    <row r="3944">
      <c r="A3944" s="41">
        <v>938.0</v>
      </c>
      <c r="B3944" s="42" t="s">
        <v>1023</v>
      </c>
      <c r="C3944" s="58">
        <v>45910.0</v>
      </c>
      <c r="D3944" s="68" t="s">
        <v>39</v>
      </c>
      <c r="E3944" s="27" t="s">
        <v>12</v>
      </c>
      <c r="F3944" s="69">
        <v>1.0</v>
      </c>
      <c r="G3944" s="69">
        <v>120.0</v>
      </c>
      <c r="H3944" s="70">
        <v>120.0</v>
      </c>
      <c r="I3944" s="71" t="s">
        <v>16</v>
      </c>
    </row>
    <row r="3945">
      <c r="A3945" s="45">
        <v>938.0</v>
      </c>
      <c r="B3945" s="46" t="s">
        <v>1023</v>
      </c>
      <c r="C3945" s="55">
        <v>45910.0</v>
      </c>
      <c r="D3945" s="63" t="s">
        <v>39</v>
      </c>
      <c r="E3945" s="25" t="s">
        <v>32</v>
      </c>
      <c r="F3945" s="64">
        <v>1.0</v>
      </c>
      <c r="G3945" s="64">
        <v>140.0</v>
      </c>
      <c r="H3945" s="65">
        <v>140.0</v>
      </c>
      <c r="I3945" s="66" t="s">
        <v>16</v>
      </c>
    </row>
    <row r="3946">
      <c r="A3946" s="41">
        <v>938.0</v>
      </c>
      <c r="B3946" s="42" t="s">
        <v>1023</v>
      </c>
      <c r="C3946" s="58">
        <v>45910.0</v>
      </c>
      <c r="D3946" s="68" t="s">
        <v>39</v>
      </c>
      <c r="E3946" s="27" t="s">
        <v>13</v>
      </c>
      <c r="F3946" s="69">
        <v>1.0</v>
      </c>
      <c r="G3946" s="69">
        <v>120.0</v>
      </c>
      <c r="H3946" s="70">
        <v>120.0</v>
      </c>
      <c r="I3946" s="71" t="s">
        <v>16</v>
      </c>
    </row>
    <row r="3947">
      <c r="A3947" s="45">
        <v>939.0</v>
      </c>
      <c r="B3947" s="46" t="s">
        <v>1024</v>
      </c>
      <c r="C3947" s="55">
        <v>45910.0</v>
      </c>
      <c r="D3947" s="63" t="s">
        <v>173</v>
      </c>
      <c r="E3947" s="25" t="s">
        <v>10</v>
      </c>
      <c r="F3947" s="64">
        <v>1.0</v>
      </c>
      <c r="G3947" s="64">
        <v>120.0</v>
      </c>
      <c r="H3947" s="65">
        <v>120.0</v>
      </c>
      <c r="I3947" s="66" t="s">
        <v>16</v>
      </c>
    </row>
    <row r="3948">
      <c r="A3948" s="41">
        <v>935.0</v>
      </c>
      <c r="B3948" s="42" t="s">
        <v>1025</v>
      </c>
      <c r="C3948" s="58">
        <v>45910.0</v>
      </c>
      <c r="D3948" s="68" t="s">
        <v>919</v>
      </c>
      <c r="E3948" s="27" t="s">
        <v>10</v>
      </c>
      <c r="F3948" s="69">
        <v>1.0</v>
      </c>
      <c r="G3948" s="69">
        <v>120.0</v>
      </c>
      <c r="H3948" s="70">
        <v>120.0</v>
      </c>
      <c r="I3948" s="71" t="s">
        <v>11</v>
      </c>
    </row>
    <row r="3949">
      <c r="A3949" s="45">
        <v>935.0</v>
      </c>
      <c r="B3949" s="46" t="s">
        <v>1025</v>
      </c>
      <c r="C3949" s="55">
        <v>45910.0</v>
      </c>
      <c r="D3949" s="63" t="s">
        <v>919</v>
      </c>
      <c r="E3949" s="25" t="s">
        <v>12</v>
      </c>
      <c r="F3949" s="64">
        <v>1.0</v>
      </c>
      <c r="G3949" s="64">
        <v>120.0</v>
      </c>
      <c r="H3949" s="65">
        <v>120.0</v>
      </c>
      <c r="I3949" s="66" t="s">
        <v>11</v>
      </c>
    </row>
    <row r="3950">
      <c r="A3950" s="41">
        <v>935.0</v>
      </c>
      <c r="B3950" s="42" t="s">
        <v>1025</v>
      </c>
      <c r="C3950" s="58">
        <v>45910.0</v>
      </c>
      <c r="D3950" s="68" t="s">
        <v>919</v>
      </c>
      <c r="E3950" s="27" t="s">
        <v>19</v>
      </c>
      <c r="F3950" s="69">
        <v>4.0</v>
      </c>
      <c r="G3950" s="69">
        <v>120.0</v>
      </c>
      <c r="H3950" s="70">
        <v>480.0</v>
      </c>
      <c r="I3950" s="71" t="s">
        <v>11</v>
      </c>
    </row>
    <row r="3951">
      <c r="A3951" s="45">
        <v>933.0</v>
      </c>
      <c r="B3951" s="46" t="s">
        <v>1026</v>
      </c>
      <c r="C3951" s="55">
        <v>45910.0</v>
      </c>
      <c r="D3951" s="63" t="s">
        <v>31</v>
      </c>
      <c r="E3951" s="25" t="s">
        <v>10</v>
      </c>
      <c r="F3951" s="64">
        <v>2.0</v>
      </c>
      <c r="G3951" s="64">
        <v>120.0</v>
      </c>
      <c r="H3951" s="65">
        <v>240.0</v>
      </c>
      <c r="I3951" s="66" t="s">
        <v>11</v>
      </c>
    </row>
    <row r="3952">
      <c r="A3952" s="41">
        <v>933.0</v>
      </c>
      <c r="B3952" s="42" t="s">
        <v>1026</v>
      </c>
      <c r="C3952" s="58">
        <v>45910.0</v>
      </c>
      <c r="D3952" s="68" t="s">
        <v>31</v>
      </c>
      <c r="E3952" s="27" t="s">
        <v>12</v>
      </c>
      <c r="F3952" s="69">
        <v>2.0</v>
      </c>
      <c r="G3952" s="69">
        <v>120.0</v>
      </c>
      <c r="H3952" s="70">
        <v>240.0</v>
      </c>
      <c r="I3952" s="71" t="s">
        <v>11</v>
      </c>
    </row>
    <row r="3953">
      <c r="A3953" s="45">
        <v>933.0</v>
      </c>
      <c r="B3953" s="46" t="s">
        <v>1026</v>
      </c>
      <c r="C3953" s="55">
        <v>45910.0</v>
      </c>
      <c r="D3953" s="63" t="s">
        <v>31</v>
      </c>
      <c r="E3953" s="25" t="s">
        <v>19</v>
      </c>
      <c r="F3953" s="64">
        <v>2.0</v>
      </c>
      <c r="G3953" s="64">
        <v>120.0</v>
      </c>
      <c r="H3953" s="65">
        <v>240.0</v>
      </c>
      <c r="I3953" s="66" t="s">
        <v>11</v>
      </c>
    </row>
    <row r="3954">
      <c r="A3954" s="41">
        <v>941.0</v>
      </c>
      <c r="B3954" s="42" t="s">
        <v>1027</v>
      </c>
      <c r="C3954" s="58">
        <v>45912.0</v>
      </c>
      <c r="D3954" s="68" t="s">
        <v>14</v>
      </c>
      <c r="E3954" s="27" t="s">
        <v>13</v>
      </c>
      <c r="F3954" s="69">
        <v>1.0</v>
      </c>
      <c r="G3954" s="69">
        <v>120.0</v>
      </c>
      <c r="H3954" s="70">
        <v>120.0</v>
      </c>
      <c r="I3954" s="71" t="s">
        <v>11</v>
      </c>
    </row>
    <row r="3955">
      <c r="A3955" s="45">
        <v>942.0</v>
      </c>
      <c r="B3955" s="46" t="s">
        <v>1028</v>
      </c>
      <c r="C3955" s="55">
        <v>45912.0</v>
      </c>
      <c r="D3955" s="63" t="s">
        <v>24</v>
      </c>
      <c r="E3955" s="25" t="s">
        <v>32</v>
      </c>
      <c r="F3955" s="64">
        <v>1.0</v>
      </c>
      <c r="G3955" s="64">
        <v>140.0</v>
      </c>
      <c r="H3955" s="65">
        <v>140.0</v>
      </c>
      <c r="I3955" s="66" t="s">
        <v>30</v>
      </c>
    </row>
    <row r="3956">
      <c r="A3956" s="41">
        <v>942.0</v>
      </c>
      <c r="B3956" s="42" t="s">
        <v>1028</v>
      </c>
      <c r="C3956" s="58">
        <v>45912.0</v>
      </c>
      <c r="D3956" s="68" t="s">
        <v>24</v>
      </c>
      <c r="E3956" s="27" t="s">
        <v>13</v>
      </c>
      <c r="F3956" s="69">
        <v>1.0</v>
      </c>
      <c r="G3956" s="69">
        <v>120.0</v>
      </c>
      <c r="H3956" s="70">
        <v>120.0</v>
      </c>
      <c r="I3956" s="71" t="s">
        <v>30</v>
      </c>
    </row>
    <row r="3957">
      <c r="A3957" s="45">
        <v>942.0</v>
      </c>
      <c r="B3957" s="46" t="s">
        <v>1028</v>
      </c>
      <c r="C3957" s="55">
        <v>45912.0</v>
      </c>
      <c r="D3957" s="63" t="s">
        <v>24</v>
      </c>
      <c r="E3957" s="25" t="s">
        <v>420</v>
      </c>
      <c r="F3957" s="64">
        <v>1.0</v>
      </c>
      <c r="G3957" s="64">
        <v>140.0</v>
      </c>
      <c r="H3957" s="65">
        <v>140.0</v>
      </c>
      <c r="I3957" s="66" t="s">
        <v>30</v>
      </c>
    </row>
    <row r="3958">
      <c r="A3958" s="41">
        <v>943.0</v>
      </c>
      <c r="B3958" s="42" t="s">
        <v>1029</v>
      </c>
      <c r="C3958" s="58">
        <v>45912.0</v>
      </c>
      <c r="D3958" s="68" t="s">
        <v>556</v>
      </c>
      <c r="E3958" s="27" t="s">
        <v>12</v>
      </c>
      <c r="F3958" s="69">
        <v>1.0</v>
      </c>
      <c r="G3958" s="69">
        <v>120.0</v>
      </c>
      <c r="H3958" s="70">
        <v>120.0</v>
      </c>
      <c r="I3958" s="71" t="s">
        <v>16</v>
      </c>
    </row>
    <row r="3959">
      <c r="A3959" s="45">
        <v>943.0</v>
      </c>
      <c r="B3959" s="46" t="s">
        <v>1029</v>
      </c>
      <c r="C3959" s="55">
        <v>45912.0</v>
      </c>
      <c r="D3959" s="63" t="s">
        <v>556</v>
      </c>
      <c r="E3959" s="25" t="s">
        <v>32</v>
      </c>
      <c r="F3959" s="64">
        <v>1.0</v>
      </c>
      <c r="G3959" s="64">
        <v>140.0</v>
      </c>
      <c r="H3959" s="65">
        <v>140.0</v>
      </c>
      <c r="I3959" s="66" t="s">
        <v>16</v>
      </c>
    </row>
    <row r="3960">
      <c r="A3960" s="41">
        <v>943.0</v>
      </c>
      <c r="B3960" s="42" t="s">
        <v>1029</v>
      </c>
      <c r="C3960" s="58">
        <v>45912.0</v>
      </c>
      <c r="D3960" s="68" t="s">
        <v>556</v>
      </c>
      <c r="E3960" s="27" t="s">
        <v>13</v>
      </c>
      <c r="F3960" s="69">
        <v>1.0</v>
      </c>
      <c r="G3960" s="69">
        <v>120.0</v>
      </c>
      <c r="H3960" s="70">
        <v>120.0</v>
      </c>
      <c r="I3960" s="71" t="s">
        <v>16</v>
      </c>
    </row>
    <row r="3961">
      <c r="A3961" s="45">
        <v>944.0</v>
      </c>
      <c r="B3961" s="46" t="s">
        <v>1030</v>
      </c>
      <c r="C3961" s="55">
        <v>45912.0</v>
      </c>
      <c r="D3961" s="63" t="s">
        <v>31</v>
      </c>
      <c r="E3961" s="25" t="s">
        <v>19</v>
      </c>
      <c r="F3961" s="64">
        <v>2.0</v>
      </c>
      <c r="G3961" s="64">
        <v>120.0</v>
      </c>
      <c r="H3961" s="65">
        <v>240.0</v>
      </c>
      <c r="I3961" s="66" t="s">
        <v>11</v>
      </c>
    </row>
    <row r="3962">
      <c r="A3962" s="41">
        <v>945.0</v>
      </c>
      <c r="B3962" s="42" t="s">
        <v>1030</v>
      </c>
      <c r="C3962" s="58">
        <v>45912.0</v>
      </c>
      <c r="D3962" s="68" t="s">
        <v>45</v>
      </c>
      <c r="E3962" s="27" t="s">
        <v>13</v>
      </c>
      <c r="F3962" s="69">
        <v>1.0</v>
      </c>
      <c r="G3962" s="69">
        <v>120.0</v>
      </c>
      <c r="H3962" s="70">
        <v>120.0</v>
      </c>
      <c r="I3962" s="71" t="s">
        <v>11</v>
      </c>
    </row>
    <row r="3963">
      <c r="A3963" s="45">
        <v>946.0</v>
      </c>
      <c r="B3963" s="46" t="s">
        <v>1031</v>
      </c>
      <c r="C3963" s="55">
        <v>45912.0</v>
      </c>
      <c r="D3963" s="63" t="s">
        <v>47</v>
      </c>
      <c r="E3963" s="25" t="s">
        <v>32</v>
      </c>
      <c r="F3963" s="64">
        <v>1.0</v>
      </c>
      <c r="G3963" s="64">
        <v>140.0</v>
      </c>
      <c r="H3963" s="65">
        <v>140.0</v>
      </c>
      <c r="I3963" s="66" t="s">
        <v>11</v>
      </c>
    </row>
    <row r="3964">
      <c r="A3964" s="41">
        <v>946.0</v>
      </c>
      <c r="B3964" s="42" t="s">
        <v>1031</v>
      </c>
      <c r="C3964" s="58">
        <v>45912.0</v>
      </c>
      <c r="D3964" s="68" t="s">
        <v>47</v>
      </c>
      <c r="E3964" s="27" t="s">
        <v>13</v>
      </c>
      <c r="F3964" s="69">
        <v>1.0</v>
      </c>
      <c r="G3964" s="69">
        <v>120.0</v>
      </c>
      <c r="H3964" s="70">
        <v>120.0</v>
      </c>
      <c r="I3964" s="71" t="s">
        <v>11</v>
      </c>
    </row>
    <row r="3965">
      <c r="A3965" s="45">
        <v>946.0</v>
      </c>
      <c r="B3965" s="46" t="s">
        <v>1031</v>
      </c>
      <c r="C3965" s="55">
        <v>45912.0</v>
      </c>
      <c r="D3965" s="63" t="s">
        <v>47</v>
      </c>
      <c r="E3965" s="25" t="s">
        <v>63</v>
      </c>
      <c r="F3965" s="64">
        <v>0.3</v>
      </c>
      <c r="G3965" s="64">
        <v>300.0</v>
      </c>
      <c r="H3965" s="65">
        <v>90.0</v>
      </c>
      <c r="I3965" s="66" t="s">
        <v>11</v>
      </c>
    </row>
    <row r="3966">
      <c r="A3966" s="41">
        <v>946.0</v>
      </c>
      <c r="B3966" s="42" t="s">
        <v>1031</v>
      </c>
      <c r="C3966" s="58">
        <v>45912.0</v>
      </c>
      <c r="D3966" s="68" t="s">
        <v>47</v>
      </c>
      <c r="E3966" s="27" t="s">
        <v>420</v>
      </c>
      <c r="F3966" s="69">
        <v>1.0</v>
      </c>
      <c r="G3966" s="69">
        <v>140.0</v>
      </c>
      <c r="H3966" s="70">
        <v>140.0</v>
      </c>
      <c r="I3966" s="71" t="s">
        <v>11</v>
      </c>
    </row>
    <row r="3967">
      <c r="A3967" s="45">
        <v>947.0</v>
      </c>
      <c r="B3967" s="46" t="s">
        <v>1032</v>
      </c>
      <c r="C3967" s="55">
        <v>45912.0</v>
      </c>
      <c r="D3967" s="63" t="s">
        <v>68</v>
      </c>
      <c r="E3967" s="25" t="s">
        <v>32</v>
      </c>
      <c r="F3967" s="64">
        <v>1.0</v>
      </c>
      <c r="G3967" s="64">
        <v>140.0</v>
      </c>
      <c r="H3967" s="65">
        <v>140.0</v>
      </c>
      <c r="I3967" s="66" t="s">
        <v>16</v>
      </c>
    </row>
    <row r="3968">
      <c r="A3968" s="41">
        <v>947.0</v>
      </c>
      <c r="B3968" s="42" t="s">
        <v>1032</v>
      </c>
      <c r="C3968" s="58">
        <v>45912.0</v>
      </c>
      <c r="D3968" s="68" t="s">
        <v>68</v>
      </c>
      <c r="E3968" s="27" t="s">
        <v>13</v>
      </c>
      <c r="F3968" s="69">
        <v>2.0</v>
      </c>
      <c r="G3968" s="69">
        <v>120.0</v>
      </c>
      <c r="H3968" s="70">
        <v>240.0</v>
      </c>
      <c r="I3968" s="71" t="s">
        <v>16</v>
      </c>
    </row>
    <row r="3969">
      <c r="A3969" s="45">
        <v>940.0</v>
      </c>
      <c r="B3969" s="46" t="s">
        <v>1033</v>
      </c>
      <c r="C3969" s="55">
        <v>45912.0</v>
      </c>
      <c r="D3969" s="63" t="s">
        <v>21</v>
      </c>
      <c r="E3969" s="25" t="s">
        <v>19</v>
      </c>
      <c r="F3969" s="64">
        <v>2.0</v>
      </c>
      <c r="G3969" s="64">
        <v>120.0</v>
      </c>
      <c r="H3969" s="65">
        <v>240.0</v>
      </c>
      <c r="I3969" s="66" t="s">
        <v>11</v>
      </c>
    </row>
    <row r="3970">
      <c r="A3970" s="41">
        <v>948.0</v>
      </c>
      <c r="B3970" s="42" t="s">
        <v>1034</v>
      </c>
      <c r="C3970" s="58">
        <v>45913.0</v>
      </c>
      <c r="D3970" s="68" t="s">
        <v>25</v>
      </c>
      <c r="E3970" s="27" t="s">
        <v>12</v>
      </c>
      <c r="F3970" s="69">
        <v>0.5</v>
      </c>
      <c r="G3970" s="69">
        <v>120.0</v>
      </c>
      <c r="H3970" s="70">
        <v>60.0</v>
      </c>
      <c r="I3970" s="71" t="s">
        <v>30</v>
      </c>
    </row>
    <row r="3971">
      <c r="A3971" s="45">
        <v>948.0</v>
      </c>
      <c r="B3971" s="46" t="s">
        <v>1034</v>
      </c>
      <c r="C3971" s="55">
        <v>45913.0</v>
      </c>
      <c r="D3971" s="63" t="s">
        <v>25</v>
      </c>
      <c r="E3971" s="25" t="s">
        <v>13</v>
      </c>
      <c r="F3971" s="64">
        <v>1.0</v>
      </c>
      <c r="G3971" s="64">
        <v>120.0</v>
      </c>
      <c r="H3971" s="65">
        <v>120.0</v>
      </c>
      <c r="I3971" s="66" t="s">
        <v>30</v>
      </c>
    </row>
    <row r="3972">
      <c r="A3972" s="41">
        <v>949.0</v>
      </c>
      <c r="B3972" s="42" t="s">
        <v>1035</v>
      </c>
      <c r="C3972" s="58">
        <v>45913.0</v>
      </c>
      <c r="D3972" s="68" t="s">
        <v>43</v>
      </c>
      <c r="E3972" s="27" t="s">
        <v>10</v>
      </c>
      <c r="F3972" s="69">
        <v>1.0</v>
      </c>
      <c r="G3972" s="69">
        <v>120.0</v>
      </c>
      <c r="H3972" s="70">
        <v>120.0</v>
      </c>
      <c r="I3972" s="71" t="s">
        <v>30</v>
      </c>
    </row>
    <row r="3973">
      <c r="A3973" s="45">
        <v>949.0</v>
      </c>
      <c r="B3973" s="46" t="s">
        <v>1035</v>
      </c>
      <c r="C3973" s="55">
        <v>45913.0</v>
      </c>
      <c r="D3973" s="63" t="s">
        <v>43</v>
      </c>
      <c r="E3973" s="25" t="s">
        <v>12</v>
      </c>
      <c r="F3973" s="64">
        <v>1.0</v>
      </c>
      <c r="G3973" s="64">
        <v>120.0</v>
      </c>
      <c r="H3973" s="65">
        <v>120.0</v>
      </c>
      <c r="I3973" s="66" t="s">
        <v>30</v>
      </c>
    </row>
    <row r="3974">
      <c r="A3974" s="41">
        <v>950.0</v>
      </c>
      <c r="B3974" s="42" t="s">
        <v>1036</v>
      </c>
      <c r="C3974" s="58">
        <v>45913.0</v>
      </c>
      <c r="D3974" s="68" t="s">
        <v>9</v>
      </c>
      <c r="E3974" s="27" t="s">
        <v>10</v>
      </c>
      <c r="F3974" s="69">
        <v>1.0</v>
      </c>
      <c r="G3974" s="69">
        <v>120.0</v>
      </c>
      <c r="H3974" s="70">
        <v>120.0</v>
      </c>
      <c r="I3974" s="71" t="s">
        <v>11</v>
      </c>
    </row>
    <row r="3975">
      <c r="A3975" s="45">
        <v>950.0</v>
      </c>
      <c r="B3975" s="46" t="s">
        <v>1036</v>
      </c>
      <c r="C3975" s="55">
        <v>45913.0</v>
      </c>
      <c r="D3975" s="63" t="s">
        <v>9</v>
      </c>
      <c r="E3975" s="25" t="s">
        <v>12</v>
      </c>
      <c r="F3975" s="64">
        <v>1.0</v>
      </c>
      <c r="G3975" s="64">
        <v>120.0</v>
      </c>
      <c r="H3975" s="65">
        <v>120.0</v>
      </c>
      <c r="I3975" s="66" t="s">
        <v>11</v>
      </c>
    </row>
    <row r="3976">
      <c r="A3976" s="41">
        <v>951.0</v>
      </c>
      <c r="B3976" s="42" t="s">
        <v>1037</v>
      </c>
      <c r="C3976" s="58">
        <v>45913.0</v>
      </c>
      <c r="D3976" s="68" t="s">
        <v>31</v>
      </c>
      <c r="E3976" s="27" t="s">
        <v>19</v>
      </c>
      <c r="F3976" s="69">
        <v>2.0</v>
      </c>
      <c r="G3976" s="69">
        <v>120.0</v>
      </c>
      <c r="H3976" s="70">
        <v>240.0</v>
      </c>
      <c r="I3976" s="71" t="s">
        <v>11</v>
      </c>
    </row>
    <row r="3977">
      <c r="A3977" s="45">
        <v>952.0</v>
      </c>
      <c r="B3977" s="46" t="s">
        <v>1038</v>
      </c>
      <c r="C3977" s="55">
        <v>45913.0</v>
      </c>
      <c r="D3977" s="63" t="s">
        <v>47</v>
      </c>
      <c r="E3977" s="25" t="s">
        <v>420</v>
      </c>
      <c r="F3977" s="64">
        <v>1.0</v>
      </c>
      <c r="G3977" s="64">
        <v>140.0</v>
      </c>
      <c r="H3977" s="65">
        <v>140.0</v>
      </c>
      <c r="I3977" s="66" t="s">
        <v>11</v>
      </c>
    </row>
    <row r="3978">
      <c r="A3978" s="41">
        <v>953.0</v>
      </c>
      <c r="B3978" s="42" t="s">
        <v>1039</v>
      </c>
      <c r="C3978" s="58">
        <v>45913.0</v>
      </c>
      <c r="D3978" s="68" t="s">
        <v>45</v>
      </c>
      <c r="E3978" s="27" t="s">
        <v>420</v>
      </c>
      <c r="F3978" s="69">
        <v>1.0</v>
      </c>
      <c r="G3978" s="69">
        <v>140.0</v>
      </c>
      <c r="H3978" s="70">
        <v>140.0</v>
      </c>
      <c r="I3978" s="71" t="s">
        <v>11</v>
      </c>
    </row>
    <row r="3979">
      <c r="A3979" s="45">
        <v>954.0</v>
      </c>
      <c r="B3979" s="46" t="s">
        <v>1040</v>
      </c>
      <c r="C3979" s="55">
        <v>45913.0</v>
      </c>
      <c r="D3979" s="63" t="s">
        <v>39</v>
      </c>
      <c r="E3979" s="25" t="s">
        <v>10</v>
      </c>
      <c r="F3979" s="64">
        <v>1.0</v>
      </c>
      <c r="G3979" s="64">
        <v>120.0</v>
      </c>
      <c r="H3979" s="65">
        <v>120.0</v>
      </c>
      <c r="I3979" s="66" t="s">
        <v>16</v>
      </c>
    </row>
    <row r="3980">
      <c r="A3980" s="41">
        <v>954.0</v>
      </c>
      <c r="B3980" s="42" t="s">
        <v>1040</v>
      </c>
      <c r="C3980" s="58">
        <v>45913.0</v>
      </c>
      <c r="D3980" s="68" t="s">
        <v>39</v>
      </c>
      <c r="E3980" s="27" t="s">
        <v>12</v>
      </c>
      <c r="F3980" s="69">
        <v>1.0</v>
      </c>
      <c r="G3980" s="69">
        <v>120.0</v>
      </c>
      <c r="H3980" s="70">
        <v>120.0</v>
      </c>
      <c r="I3980" s="71" t="s">
        <v>16</v>
      </c>
    </row>
    <row r="3981">
      <c r="A3981" s="45">
        <v>955.0</v>
      </c>
      <c r="B3981" s="46" t="s">
        <v>1041</v>
      </c>
      <c r="C3981" s="55">
        <v>45913.0</v>
      </c>
      <c r="D3981" s="63" t="s">
        <v>49</v>
      </c>
      <c r="E3981" s="25" t="s">
        <v>420</v>
      </c>
      <c r="F3981" s="64">
        <v>1.0</v>
      </c>
      <c r="G3981" s="64">
        <v>140.0</v>
      </c>
      <c r="H3981" s="65">
        <v>140.0</v>
      </c>
      <c r="I3981" s="66" t="s">
        <v>11</v>
      </c>
    </row>
    <row r="3982">
      <c r="A3982" s="41">
        <v>956.0</v>
      </c>
      <c r="B3982" s="42" t="s">
        <v>1042</v>
      </c>
      <c r="C3982" s="58">
        <v>45916.0</v>
      </c>
      <c r="D3982" s="68" t="s">
        <v>41</v>
      </c>
      <c r="E3982" s="27" t="s">
        <v>10</v>
      </c>
      <c r="F3982" s="69">
        <v>1.0</v>
      </c>
      <c r="G3982" s="69">
        <v>120.0</v>
      </c>
      <c r="H3982" s="70">
        <v>120.0</v>
      </c>
      <c r="I3982" s="71" t="s">
        <v>30</v>
      </c>
    </row>
    <row r="3983">
      <c r="A3983" s="45">
        <v>957.0</v>
      </c>
      <c r="B3983" s="46" t="s">
        <v>1043</v>
      </c>
      <c r="C3983" s="55">
        <v>45914.0</v>
      </c>
      <c r="D3983" s="63" t="s">
        <v>556</v>
      </c>
      <c r="E3983" s="25" t="s">
        <v>12</v>
      </c>
      <c r="F3983" s="64">
        <v>1.0</v>
      </c>
      <c r="G3983" s="64">
        <v>120.0</v>
      </c>
      <c r="H3983" s="65">
        <v>120.0</v>
      </c>
      <c r="I3983" s="66" t="s">
        <v>16</v>
      </c>
    </row>
    <row r="3984">
      <c r="A3984" s="41">
        <v>957.0</v>
      </c>
      <c r="B3984" s="42" t="s">
        <v>1043</v>
      </c>
      <c r="C3984" s="58">
        <v>45914.0</v>
      </c>
      <c r="D3984" s="68" t="s">
        <v>556</v>
      </c>
      <c r="E3984" s="27" t="s">
        <v>19</v>
      </c>
      <c r="F3984" s="69">
        <v>1.0</v>
      </c>
      <c r="G3984" s="69">
        <v>120.0</v>
      </c>
      <c r="H3984" s="70">
        <v>120.0</v>
      </c>
      <c r="I3984" s="71" t="s">
        <v>16</v>
      </c>
    </row>
    <row r="3985">
      <c r="A3985" s="45">
        <v>958.0</v>
      </c>
      <c r="B3985" s="46" t="s">
        <v>1044</v>
      </c>
      <c r="C3985" s="55">
        <v>45914.0</v>
      </c>
      <c r="D3985" s="63" t="s">
        <v>57</v>
      </c>
      <c r="E3985" s="25" t="s">
        <v>19</v>
      </c>
      <c r="F3985" s="64">
        <v>10.0</v>
      </c>
      <c r="G3985" s="64">
        <v>120.0</v>
      </c>
      <c r="H3985" s="65">
        <v>1200.0</v>
      </c>
      <c r="I3985" s="66" t="s">
        <v>16</v>
      </c>
    </row>
    <row r="3986">
      <c r="A3986" s="41">
        <v>959.0</v>
      </c>
      <c r="B3986" s="42" t="s">
        <v>1045</v>
      </c>
      <c r="C3986" s="58">
        <v>45916.0</v>
      </c>
      <c r="D3986" s="68" t="s">
        <v>18</v>
      </c>
      <c r="E3986" s="27" t="s">
        <v>420</v>
      </c>
      <c r="F3986" s="69">
        <v>2.0</v>
      </c>
      <c r="G3986" s="69">
        <v>140.0</v>
      </c>
      <c r="H3986" s="70">
        <v>280.0</v>
      </c>
      <c r="I3986" s="71" t="s">
        <v>16</v>
      </c>
    </row>
    <row r="3987">
      <c r="A3987" s="45">
        <v>960.0</v>
      </c>
      <c r="B3987" s="46" t="s">
        <v>1046</v>
      </c>
      <c r="C3987" s="55">
        <v>45916.0</v>
      </c>
      <c r="D3987" s="63" t="s">
        <v>21</v>
      </c>
      <c r="E3987" s="25" t="s">
        <v>420</v>
      </c>
      <c r="F3987" s="64">
        <v>1.0</v>
      </c>
      <c r="G3987" s="64">
        <v>140.0</v>
      </c>
      <c r="H3987" s="65">
        <v>140.0</v>
      </c>
      <c r="I3987" s="66" t="s">
        <v>11</v>
      </c>
    </row>
    <row r="3988">
      <c r="A3988" s="41">
        <v>961.0</v>
      </c>
      <c r="B3988" s="42" t="s">
        <v>1047</v>
      </c>
      <c r="C3988" s="58">
        <v>45917.0</v>
      </c>
      <c r="D3988" s="68" t="s">
        <v>407</v>
      </c>
      <c r="E3988" s="27" t="s">
        <v>10</v>
      </c>
      <c r="F3988" s="69">
        <v>1.0</v>
      </c>
      <c r="G3988" s="69">
        <v>120.0</v>
      </c>
      <c r="H3988" s="70">
        <v>120.0</v>
      </c>
      <c r="I3988" s="71" t="s">
        <v>30</v>
      </c>
    </row>
    <row r="3989">
      <c r="A3989" s="45">
        <v>961.0</v>
      </c>
      <c r="B3989" s="46" t="s">
        <v>1047</v>
      </c>
      <c r="C3989" s="55">
        <v>45917.0</v>
      </c>
      <c r="D3989" s="63" t="s">
        <v>407</v>
      </c>
      <c r="E3989" s="25" t="s">
        <v>12</v>
      </c>
      <c r="F3989" s="64">
        <v>1.0</v>
      </c>
      <c r="G3989" s="64">
        <v>120.0</v>
      </c>
      <c r="H3989" s="65">
        <v>120.0</v>
      </c>
      <c r="I3989" s="66" t="s">
        <v>30</v>
      </c>
    </row>
    <row r="3990">
      <c r="A3990" s="41">
        <v>962.0</v>
      </c>
      <c r="B3990" s="42" t="s">
        <v>1048</v>
      </c>
      <c r="C3990" s="58">
        <v>45917.0</v>
      </c>
      <c r="D3990" s="68" t="s">
        <v>24</v>
      </c>
      <c r="E3990" s="27" t="s">
        <v>19</v>
      </c>
      <c r="F3990" s="69">
        <v>1.0</v>
      </c>
      <c r="G3990" s="69">
        <v>120.0</v>
      </c>
      <c r="H3990" s="70">
        <v>120.0</v>
      </c>
      <c r="I3990" s="71" t="s">
        <v>30</v>
      </c>
    </row>
    <row r="3991">
      <c r="A3991" s="45">
        <v>962.0</v>
      </c>
      <c r="B3991" s="46" t="s">
        <v>1048</v>
      </c>
      <c r="C3991" s="55">
        <v>45917.0</v>
      </c>
      <c r="D3991" s="63" t="s">
        <v>24</v>
      </c>
      <c r="E3991" s="25" t="s">
        <v>32</v>
      </c>
      <c r="F3991" s="64">
        <v>0.5</v>
      </c>
      <c r="G3991" s="64">
        <v>140.0</v>
      </c>
      <c r="H3991" s="65">
        <v>70.0</v>
      </c>
      <c r="I3991" s="66" t="s">
        <v>30</v>
      </c>
    </row>
    <row r="3992">
      <c r="A3992" s="41">
        <v>963.0</v>
      </c>
      <c r="B3992" s="42" t="s">
        <v>1049</v>
      </c>
      <c r="C3992" s="58">
        <v>45917.0</v>
      </c>
      <c r="D3992" s="68" t="s">
        <v>43</v>
      </c>
      <c r="E3992" s="27" t="s">
        <v>10</v>
      </c>
      <c r="F3992" s="69">
        <v>1.0</v>
      </c>
      <c r="G3992" s="69">
        <v>120.0</v>
      </c>
      <c r="H3992" s="70">
        <v>120.0</v>
      </c>
      <c r="I3992" s="71" t="s">
        <v>30</v>
      </c>
    </row>
    <row r="3993">
      <c r="A3993" s="45">
        <v>963.0</v>
      </c>
      <c r="B3993" s="46" t="s">
        <v>1049</v>
      </c>
      <c r="C3993" s="55">
        <v>45917.0</v>
      </c>
      <c r="D3993" s="63" t="s">
        <v>43</v>
      </c>
      <c r="E3993" s="25" t="s">
        <v>12</v>
      </c>
      <c r="F3993" s="64">
        <v>1.0</v>
      </c>
      <c r="G3993" s="64">
        <v>120.0</v>
      </c>
      <c r="H3993" s="65">
        <v>120.0</v>
      </c>
      <c r="I3993" s="66" t="s">
        <v>30</v>
      </c>
    </row>
    <row r="3994">
      <c r="A3994" s="41">
        <v>964.0</v>
      </c>
      <c r="B3994" s="42" t="s">
        <v>1050</v>
      </c>
      <c r="C3994" s="58">
        <v>45917.0</v>
      </c>
      <c r="D3994" s="68" t="s">
        <v>18</v>
      </c>
      <c r="E3994" s="27" t="s">
        <v>12</v>
      </c>
      <c r="F3994" s="69">
        <v>1.0</v>
      </c>
      <c r="G3994" s="69">
        <v>120.0</v>
      </c>
      <c r="H3994" s="70">
        <v>120.0</v>
      </c>
      <c r="I3994" s="71" t="s">
        <v>16</v>
      </c>
    </row>
    <row r="3995">
      <c r="A3995" s="45">
        <v>964.0</v>
      </c>
      <c r="B3995" s="46" t="s">
        <v>1050</v>
      </c>
      <c r="C3995" s="55">
        <v>45917.0</v>
      </c>
      <c r="D3995" s="63" t="s">
        <v>18</v>
      </c>
      <c r="E3995" s="25" t="s">
        <v>19</v>
      </c>
      <c r="F3995" s="64">
        <v>1.0</v>
      </c>
      <c r="G3995" s="64">
        <v>120.0</v>
      </c>
      <c r="H3995" s="65">
        <v>120.0</v>
      </c>
      <c r="I3995" s="66" t="s">
        <v>16</v>
      </c>
    </row>
    <row r="3996">
      <c r="A3996" s="41">
        <v>965.0</v>
      </c>
      <c r="B3996" s="42" t="s">
        <v>1051</v>
      </c>
      <c r="C3996" s="58">
        <v>45917.0</v>
      </c>
      <c r="D3996" s="68" t="s">
        <v>57</v>
      </c>
      <c r="E3996" s="27" t="s">
        <v>19</v>
      </c>
      <c r="F3996" s="69">
        <v>5.0</v>
      </c>
      <c r="G3996" s="69">
        <v>120.0</v>
      </c>
      <c r="H3996" s="70">
        <v>600.0</v>
      </c>
      <c r="I3996" s="71" t="s">
        <v>16</v>
      </c>
    </row>
    <row r="3997">
      <c r="A3997" s="45">
        <v>966.0</v>
      </c>
      <c r="B3997" s="46" t="s">
        <v>1052</v>
      </c>
      <c r="C3997" s="55">
        <v>45917.0</v>
      </c>
      <c r="D3997" s="63" t="s">
        <v>21</v>
      </c>
      <c r="E3997" s="25" t="s">
        <v>32</v>
      </c>
      <c r="F3997" s="64">
        <v>1.0</v>
      </c>
      <c r="G3997" s="64">
        <v>140.0</v>
      </c>
      <c r="H3997" s="65">
        <v>140.0</v>
      </c>
      <c r="I3997" s="66" t="s">
        <v>11</v>
      </c>
    </row>
    <row r="3998">
      <c r="A3998" s="41">
        <v>966.0</v>
      </c>
      <c r="B3998" s="42" t="s">
        <v>1052</v>
      </c>
      <c r="C3998" s="58">
        <v>45917.0</v>
      </c>
      <c r="D3998" s="68" t="s">
        <v>21</v>
      </c>
      <c r="E3998" s="27" t="s">
        <v>420</v>
      </c>
      <c r="F3998" s="69">
        <v>1.0</v>
      </c>
      <c r="G3998" s="69">
        <v>140.0</v>
      </c>
      <c r="H3998" s="70">
        <v>140.0</v>
      </c>
      <c r="I3998" s="71" t="s">
        <v>11</v>
      </c>
    </row>
    <row r="3999">
      <c r="A3999" s="45">
        <v>967.0</v>
      </c>
      <c r="B3999" s="46" t="s">
        <v>1053</v>
      </c>
      <c r="C3999" s="55">
        <v>45917.0</v>
      </c>
      <c r="D3999" s="63" t="s">
        <v>14</v>
      </c>
      <c r="E3999" s="25" t="s">
        <v>19</v>
      </c>
      <c r="F3999" s="64">
        <v>1.0</v>
      </c>
      <c r="G3999" s="64">
        <v>120.0</v>
      </c>
      <c r="H3999" s="65">
        <v>120.0</v>
      </c>
      <c r="I3999" s="66" t="s">
        <v>11</v>
      </c>
    </row>
    <row r="4000">
      <c r="A4000" s="41">
        <v>968.0</v>
      </c>
      <c r="B4000" s="42" t="s">
        <v>1054</v>
      </c>
      <c r="C4000" s="58">
        <v>45917.0</v>
      </c>
      <c r="D4000" s="68" t="s">
        <v>9</v>
      </c>
      <c r="E4000" s="27" t="s">
        <v>10</v>
      </c>
      <c r="F4000" s="69">
        <v>1.0</v>
      </c>
      <c r="G4000" s="69">
        <v>120.0</v>
      </c>
      <c r="H4000" s="70">
        <v>120.0</v>
      </c>
      <c r="I4000" s="71" t="s">
        <v>11</v>
      </c>
    </row>
    <row r="4001">
      <c r="A4001" s="45">
        <v>968.0</v>
      </c>
      <c r="B4001" s="46" t="s">
        <v>1054</v>
      </c>
      <c r="C4001" s="55">
        <v>45917.0</v>
      </c>
      <c r="D4001" s="63" t="s">
        <v>9</v>
      </c>
      <c r="E4001" s="25" t="s">
        <v>12</v>
      </c>
      <c r="F4001" s="64">
        <v>1.0</v>
      </c>
      <c r="G4001" s="64">
        <v>120.0</v>
      </c>
      <c r="H4001" s="65">
        <v>120.0</v>
      </c>
      <c r="I4001" s="66" t="s">
        <v>11</v>
      </c>
    </row>
    <row r="4002">
      <c r="A4002" s="41">
        <v>968.0</v>
      </c>
      <c r="B4002" s="42" t="s">
        <v>1054</v>
      </c>
      <c r="C4002" s="58">
        <v>45917.0</v>
      </c>
      <c r="D4002" s="68" t="s">
        <v>9</v>
      </c>
      <c r="E4002" s="27" t="s">
        <v>19</v>
      </c>
      <c r="F4002" s="69">
        <v>1.0</v>
      </c>
      <c r="G4002" s="69">
        <v>120.0</v>
      </c>
      <c r="H4002" s="70">
        <v>120.0</v>
      </c>
      <c r="I4002" s="71" t="s">
        <v>11</v>
      </c>
    </row>
    <row r="4003">
      <c r="A4003" s="45">
        <v>969.0</v>
      </c>
      <c r="B4003" s="46" t="s">
        <v>1055</v>
      </c>
      <c r="C4003" s="55">
        <v>45917.0</v>
      </c>
      <c r="D4003" s="63" t="s">
        <v>39</v>
      </c>
      <c r="E4003" s="25" t="s">
        <v>10</v>
      </c>
      <c r="F4003" s="64">
        <v>1.0</v>
      </c>
      <c r="G4003" s="64">
        <v>120.0</v>
      </c>
      <c r="H4003" s="65">
        <v>120.0</v>
      </c>
      <c r="I4003" s="66" t="s">
        <v>16</v>
      </c>
    </row>
    <row r="4004">
      <c r="A4004" s="41">
        <v>969.0</v>
      </c>
      <c r="B4004" s="42" t="s">
        <v>1055</v>
      </c>
      <c r="C4004" s="58">
        <v>45917.0</v>
      </c>
      <c r="D4004" s="68" t="s">
        <v>39</v>
      </c>
      <c r="E4004" s="27" t="s">
        <v>12</v>
      </c>
      <c r="F4004" s="69">
        <v>1.0</v>
      </c>
      <c r="G4004" s="69">
        <v>120.0</v>
      </c>
      <c r="H4004" s="70">
        <v>120.0</v>
      </c>
      <c r="I4004" s="71" t="s">
        <v>16</v>
      </c>
    </row>
    <row r="4005">
      <c r="A4005" s="45">
        <v>969.0</v>
      </c>
      <c r="B4005" s="46" t="s">
        <v>1055</v>
      </c>
      <c r="C4005" s="55">
        <v>45917.0</v>
      </c>
      <c r="D4005" s="63" t="s">
        <v>39</v>
      </c>
      <c r="E4005" s="25" t="s">
        <v>32</v>
      </c>
      <c r="F4005" s="64">
        <v>1.0</v>
      </c>
      <c r="G4005" s="64">
        <v>140.0</v>
      </c>
      <c r="H4005" s="65">
        <v>140.0</v>
      </c>
      <c r="I4005" s="66" t="s">
        <v>16</v>
      </c>
    </row>
    <row r="4006">
      <c r="A4006" s="41">
        <v>969.0</v>
      </c>
      <c r="B4006" s="42" t="s">
        <v>1055</v>
      </c>
      <c r="C4006" s="58">
        <v>45917.0</v>
      </c>
      <c r="D4006" s="68" t="s">
        <v>39</v>
      </c>
      <c r="E4006" s="27" t="s">
        <v>13</v>
      </c>
      <c r="F4006" s="69">
        <v>1.0</v>
      </c>
      <c r="G4006" s="69">
        <v>120.0</v>
      </c>
      <c r="H4006" s="70">
        <v>120.0</v>
      </c>
      <c r="I4006" s="71" t="s">
        <v>16</v>
      </c>
    </row>
    <row r="4007">
      <c r="A4007" s="45">
        <v>970.0</v>
      </c>
      <c r="B4007" s="46" t="s">
        <v>1056</v>
      </c>
      <c r="C4007" s="55">
        <v>45917.0</v>
      </c>
      <c r="D4007" s="63" t="s">
        <v>15</v>
      </c>
      <c r="E4007" s="25" t="s">
        <v>10</v>
      </c>
      <c r="F4007" s="64">
        <v>1.0</v>
      </c>
      <c r="G4007" s="64">
        <v>120.0</v>
      </c>
      <c r="H4007" s="65">
        <v>120.0</v>
      </c>
      <c r="I4007" s="66" t="s">
        <v>16</v>
      </c>
    </row>
    <row r="4008">
      <c r="A4008" s="41">
        <v>970.0</v>
      </c>
      <c r="B4008" s="42" t="s">
        <v>1056</v>
      </c>
      <c r="C4008" s="58">
        <v>45917.0</v>
      </c>
      <c r="D4008" s="68" t="s">
        <v>15</v>
      </c>
      <c r="E4008" s="27" t="s">
        <v>12</v>
      </c>
      <c r="F4008" s="69">
        <v>1.0</v>
      </c>
      <c r="G4008" s="69">
        <v>120.0</v>
      </c>
      <c r="H4008" s="70">
        <v>120.0</v>
      </c>
      <c r="I4008" s="71" t="s">
        <v>16</v>
      </c>
    </row>
    <row r="4009">
      <c r="A4009" s="45">
        <v>970.0</v>
      </c>
      <c r="B4009" s="46" t="s">
        <v>1056</v>
      </c>
      <c r="C4009" s="55">
        <v>45917.0</v>
      </c>
      <c r="D4009" s="63" t="s">
        <v>15</v>
      </c>
      <c r="E4009" s="25" t="s">
        <v>19</v>
      </c>
      <c r="F4009" s="64">
        <v>1.0</v>
      </c>
      <c r="G4009" s="64">
        <v>120.0</v>
      </c>
      <c r="H4009" s="65">
        <v>120.0</v>
      </c>
      <c r="I4009" s="66" t="s">
        <v>16</v>
      </c>
    </row>
    <row r="4010">
      <c r="A4010" s="41">
        <v>971.0</v>
      </c>
      <c r="B4010" s="42" t="s">
        <v>1057</v>
      </c>
      <c r="C4010" s="58">
        <v>45917.0</v>
      </c>
      <c r="D4010" s="68" t="s">
        <v>31</v>
      </c>
      <c r="E4010" s="27" t="s">
        <v>19</v>
      </c>
      <c r="F4010" s="69">
        <v>2.0</v>
      </c>
      <c r="G4010" s="69">
        <v>120.0</v>
      </c>
      <c r="H4010" s="70">
        <v>240.0</v>
      </c>
      <c r="I4010" s="71" t="s">
        <v>11</v>
      </c>
    </row>
    <row r="4011">
      <c r="A4011" s="45">
        <v>973.0</v>
      </c>
      <c r="B4011" s="46" t="s">
        <v>1058</v>
      </c>
      <c r="C4011" s="55">
        <v>45917.0</v>
      </c>
      <c r="D4011" s="63" t="s">
        <v>47</v>
      </c>
      <c r="E4011" s="25" t="s">
        <v>32</v>
      </c>
      <c r="F4011" s="64">
        <v>1.0</v>
      </c>
      <c r="G4011" s="64">
        <v>140.0</v>
      </c>
      <c r="H4011" s="65">
        <v>140.0</v>
      </c>
      <c r="I4011" s="66" t="s">
        <v>11</v>
      </c>
    </row>
    <row r="4012">
      <c r="A4012" s="41">
        <v>973.0</v>
      </c>
      <c r="B4012" s="42" t="s">
        <v>1058</v>
      </c>
      <c r="C4012" s="58">
        <v>45917.0</v>
      </c>
      <c r="D4012" s="68" t="s">
        <v>47</v>
      </c>
      <c r="E4012" s="27" t="s">
        <v>63</v>
      </c>
      <c r="F4012" s="69">
        <v>1.0</v>
      </c>
      <c r="G4012" s="69">
        <v>300.0</v>
      </c>
      <c r="H4012" s="70">
        <v>300.0</v>
      </c>
      <c r="I4012" s="71" t="s">
        <v>11</v>
      </c>
    </row>
    <row r="4013">
      <c r="A4013" s="45">
        <v>973.0</v>
      </c>
      <c r="B4013" s="46" t="s">
        <v>1058</v>
      </c>
      <c r="C4013" s="55">
        <v>45917.0</v>
      </c>
      <c r="D4013" s="63" t="s">
        <v>47</v>
      </c>
      <c r="E4013" s="25" t="s">
        <v>420</v>
      </c>
      <c r="F4013" s="64">
        <v>1.0</v>
      </c>
      <c r="G4013" s="64">
        <v>140.0</v>
      </c>
      <c r="H4013" s="65">
        <v>140.0</v>
      </c>
      <c r="I4013" s="66" t="s">
        <v>11</v>
      </c>
    </row>
    <row r="4014">
      <c r="A4014" s="41">
        <v>972.0</v>
      </c>
      <c r="B4014" s="42" t="s">
        <v>1059</v>
      </c>
      <c r="C4014" s="58">
        <v>45917.0</v>
      </c>
      <c r="D4014" s="68" t="s">
        <v>45</v>
      </c>
      <c r="E4014" s="27" t="s">
        <v>13</v>
      </c>
      <c r="F4014" s="69">
        <v>1.0</v>
      </c>
      <c r="G4014" s="69">
        <v>120.0</v>
      </c>
      <c r="H4014" s="70">
        <v>120.0</v>
      </c>
      <c r="I4014" s="71" t="s">
        <v>11</v>
      </c>
    </row>
    <row r="4015">
      <c r="A4015" s="45">
        <v>974.0</v>
      </c>
      <c r="B4015" s="46" t="s">
        <v>1060</v>
      </c>
      <c r="C4015" s="55">
        <v>45917.0</v>
      </c>
      <c r="D4015" s="63" t="s">
        <v>22</v>
      </c>
      <c r="E4015" s="25" t="s">
        <v>10</v>
      </c>
      <c r="F4015" s="64">
        <v>0.5</v>
      </c>
      <c r="G4015" s="64">
        <v>120.0</v>
      </c>
      <c r="H4015" s="65">
        <v>60.0</v>
      </c>
      <c r="I4015" s="66" t="s">
        <v>16</v>
      </c>
    </row>
    <row r="4016">
      <c r="A4016" s="41">
        <v>974.0</v>
      </c>
      <c r="B4016" s="42" t="s">
        <v>1060</v>
      </c>
      <c r="C4016" s="58">
        <v>45917.0</v>
      </c>
      <c r="D4016" s="68" t="s">
        <v>22</v>
      </c>
      <c r="E4016" s="27" t="s">
        <v>12</v>
      </c>
      <c r="F4016" s="69">
        <v>0.5</v>
      </c>
      <c r="G4016" s="69">
        <v>120.0</v>
      </c>
      <c r="H4016" s="70">
        <v>60.0</v>
      </c>
      <c r="I4016" s="71" t="s">
        <v>16</v>
      </c>
    </row>
    <row r="4017">
      <c r="A4017" s="45">
        <v>974.0</v>
      </c>
      <c r="B4017" s="46" t="s">
        <v>1060</v>
      </c>
      <c r="C4017" s="55">
        <v>45917.0</v>
      </c>
      <c r="D4017" s="63" t="s">
        <v>22</v>
      </c>
      <c r="E4017" s="25" t="s">
        <v>420</v>
      </c>
      <c r="F4017" s="64">
        <v>0.5</v>
      </c>
      <c r="G4017" s="64">
        <v>140.0</v>
      </c>
      <c r="H4017" s="65">
        <v>70.0</v>
      </c>
      <c r="I4017" s="66" t="s">
        <v>16</v>
      </c>
    </row>
    <row r="4018">
      <c r="A4018" s="41">
        <v>975.0</v>
      </c>
      <c r="B4018" s="42" t="s">
        <v>1061</v>
      </c>
      <c r="C4018" s="58">
        <v>45917.0</v>
      </c>
      <c r="D4018" s="68" t="s">
        <v>68</v>
      </c>
      <c r="E4018" s="27" t="s">
        <v>32</v>
      </c>
      <c r="F4018" s="69">
        <v>1.0</v>
      </c>
      <c r="G4018" s="69">
        <v>140.0</v>
      </c>
      <c r="H4018" s="70">
        <v>140.0</v>
      </c>
      <c r="I4018" s="71" t="s">
        <v>16</v>
      </c>
    </row>
    <row r="4019">
      <c r="A4019" s="45">
        <v>975.0</v>
      </c>
      <c r="B4019" s="46" t="s">
        <v>1061</v>
      </c>
      <c r="C4019" s="55">
        <v>45917.0</v>
      </c>
      <c r="D4019" s="63" t="s">
        <v>68</v>
      </c>
      <c r="E4019" s="25" t="s">
        <v>13</v>
      </c>
      <c r="F4019" s="64">
        <v>1.0</v>
      </c>
      <c r="G4019" s="64">
        <v>120.0</v>
      </c>
      <c r="H4019" s="65">
        <v>120.0</v>
      </c>
      <c r="I4019" s="66" t="s">
        <v>16</v>
      </c>
    </row>
    <row r="4020">
      <c r="A4020" s="41">
        <v>976.0</v>
      </c>
      <c r="B4020" s="42" t="s">
        <v>1062</v>
      </c>
      <c r="C4020" s="58">
        <v>45917.0</v>
      </c>
      <c r="D4020" s="68" t="s">
        <v>41</v>
      </c>
      <c r="E4020" s="27" t="s">
        <v>10</v>
      </c>
      <c r="F4020" s="69">
        <v>0.5</v>
      </c>
      <c r="G4020" s="69">
        <v>120.0</v>
      </c>
      <c r="H4020" s="70">
        <v>60.0</v>
      </c>
      <c r="I4020" s="71" t="s">
        <v>30</v>
      </c>
    </row>
    <row r="4021">
      <c r="A4021" s="45">
        <v>976.0</v>
      </c>
      <c r="B4021" s="46" t="s">
        <v>1062</v>
      </c>
      <c r="C4021" s="55">
        <v>45917.0</v>
      </c>
      <c r="D4021" s="63" t="s">
        <v>41</v>
      </c>
      <c r="E4021" s="25" t="s">
        <v>12</v>
      </c>
      <c r="F4021" s="64">
        <v>0.5</v>
      </c>
      <c r="G4021" s="64">
        <v>120.0</v>
      </c>
      <c r="H4021" s="65">
        <v>60.0</v>
      </c>
      <c r="I4021" s="66" t="s">
        <v>30</v>
      </c>
    </row>
    <row r="4022">
      <c r="A4022" s="41">
        <v>979.0</v>
      </c>
      <c r="B4022" s="42" t="s">
        <v>1063</v>
      </c>
      <c r="C4022" s="58">
        <v>45919.0</v>
      </c>
      <c r="D4022" s="68" t="s">
        <v>26</v>
      </c>
      <c r="E4022" s="27" t="s">
        <v>12</v>
      </c>
      <c r="F4022" s="69">
        <v>1.0</v>
      </c>
      <c r="G4022" s="69">
        <v>120.0</v>
      </c>
      <c r="H4022" s="70">
        <v>120.0</v>
      </c>
      <c r="I4022" s="71" t="s">
        <v>16</v>
      </c>
    </row>
    <row r="4023">
      <c r="A4023" s="45">
        <v>979.0</v>
      </c>
      <c r="B4023" s="46" t="s">
        <v>1063</v>
      </c>
      <c r="C4023" s="55">
        <v>45919.0</v>
      </c>
      <c r="D4023" s="63" t="s">
        <v>26</v>
      </c>
      <c r="E4023" s="25" t="s">
        <v>32</v>
      </c>
      <c r="F4023" s="64">
        <v>1.0</v>
      </c>
      <c r="G4023" s="64">
        <v>140.0</v>
      </c>
      <c r="H4023" s="65">
        <v>140.0</v>
      </c>
      <c r="I4023" s="66" t="s">
        <v>16</v>
      </c>
    </row>
    <row r="4024">
      <c r="A4024" s="41">
        <v>979.0</v>
      </c>
      <c r="B4024" s="42" t="s">
        <v>1063</v>
      </c>
      <c r="C4024" s="58">
        <v>45919.0</v>
      </c>
      <c r="D4024" s="68" t="s">
        <v>26</v>
      </c>
      <c r="E4024" s="27" t="s">
        <v>63</v>
      </c>
      <c r="F4024" s="69">
        <v>0.5</v>
      </c>
      <c r="G4024" s="69">
        <v>300.0</v>
      </c>
      <c r="H4024" s="70">
        <v>150.0</v>
      </c>
      <c r="I4024" s="71" t="s">
        <v>16</v>
      </c>
    </row>
    <row r="4025">
      <c r="A4025" s="45">
        <v>979.0</v>
      </c>
      <c r="B4025" s="46" t="s">
        <v>1063</v>
      </c>
      <c r="C4025" s="55">
        <v>45919.0</v>
      </c>
      <c r="D4025" s="63" t="s">
        <v>26</v>
      </c>
      <c r="E4025" s="25" t="s">
        <v>586</v>
      </c>
      <c r="F4025" s="64">
        <v>1.0</v>
      </c>
      <c r="G4025" s="64">
        <v>230.0</v>
      </c>
      <c r="H4025" s="65">
        <v>230.0</v>
      </c>
      <c r="I4025" s="66" t="s">
        <v>16</v>
      </c>
    </row>
    <row r="4026">
      <c r="A4026" s="41">
        <v>980.0</v>
      </c>
      <c r="B4026" s="42" t="s">
        <v>1064</v>
      </c>
      <c r="C4026" s="58">
        <v>45919.0</v>
      </c>
      <c r="D4026" s="68" t="s">
        <v>42</v>
      </c>
      <c r="E4026" s="27" t="s">
        <v>12</v>
      </c>
      <c r="F4026" s="69">
        <v>0.5</v>
      </c>
      <c r="G4026" s="69">
        <v>120.0</v>
      </c>
      <c r="H4026" s="70">
        <v>60.0</v>
      </c>
      <c r="I4026" s="71" t="s">
        <v>30</v>
      </c>
    </row>
    <row r="4027">
      <c r="A4027" s="45">
        <v>980.0</v>
      </c>
      <c r="B4027" s="46" t="s">
        <v>1064</v>
      </c>
      <c r="C4027" s="55">
        <v>45919.0</v>
      </c>
      <c r="D4027" s="63" t="s">
        <v>42</v>
      </c>
      <c r="E4027" s="25" t="s">
        <v>19</v>
      </c>
      <c r="F4027" s="64">
        <v>1.0</v>
      </c>
      <c r="G4027" s="64">
        <v>120.0</v>
      </c>
      <c r="H4027" s="65">
        <v>120.0</v>
      </c>
      <c r="I4027" s="66" t="s">
        <v>30</v>
      </c>
    </row>
    <row r="4028">
      <c r="A4028" s="41">
        <v>981.0</v>
      </c>
      <c r="B4028" s="42" t="s">
        <v>1065</v>
      </c>
      <c r="C4028" s="58">
        <v>45919.0</v>
      </c>
      <c r="D4028" s="68" t="s">
        <v>57</v>
      </c>
      <c r="E4028" s="27" t="s">
        <v>19</v>
      </c>
      <c r="F4028" s="69">
        <v>5.0</v>
      </c>
      <c r="G4028" s="69">
        <v>120.0</v>
      </c>
      <c r="H4028" s="70">
        <v>600.0</v>
      </c>
      <c r="I4028" s="71" t="s">
        <v>16</v>
      </c>
    </row>
    <row r="4029">
      <c r="A4029" s="45">
        <v>982.0</v>
      </c>
      <c r="B4029" s="46" t="s">
        <v>1066</v>
      </c>
      <c r="C4029" s="55">
        <v>45919.0</v>
      </c>
      <c r="D4029" s="63" t="s">
        <v>14</v>
      </c>
      <c r="E4029" s="25" t="s">
        <v>10</v>
      </c>
      <c r="F4029" s="64">
        <v>1.0</v>
      </c>
      <c r="G4029" s="64">
        <v>120.0</v>
      </c>
      <c r="H4029" s="65">
        <v>120.0</v>
      </c>
      <c r="I4029" s="66" t="s">
        <v>11</v>
      </c>
    </row>
    <row r="4030">
      <c r="A4030" s="41">
        <v>982.0</v>
      </c>
      <c r="B4030" s="42" t="s">
        <v>1066</v>
      </c>
      <c r="C4030" s="58">
        <v>45919.0</v>
      </c>
      <c r="D4030" s="68" t="s">
        <v>14</v>
      </c>
      <c r="E4030" s="27" t="s">
        <v>12</v>
      </c>
      <c r="F4030" s="69">
        <v>1.0</v>
      </c>
      <c r="G4030" s="69">
        <v>120.0</v>
      </c>
      <c r="H4030" s="70">
        <v>120.0</v>
      </c>
      <c r="I4030" s="71" t="s">
        <v>11</v>
      </c>
    </row>
    <row r="4031">
      <c r="A4031" s="45">
        <v>982.0</v>
      </c>
      <c r="B4031" s="46" t="s">
        <v>1066</v>
      </c>
      <c r="C4031" s="55">
        <v>45919.0</v>
      </c>
      <c r="D4031" s="63" t="s">
        <v>14</v>
      </c>
      <c r="E4031" s="25" t="s">
        <v>19</v>
      </c>
      <c r="F4031" s="64">
        <v>0.5</v>
      </c>
      <c r="G4031" s="64">
        <v>120.0</v>
      </c>
      <c r="H4031" s="65">
        <v>60.0</v>
      </c>
      <c r="I4031" s="66" t="s">
        <v>11</v>
      </c>
    </row>
    <row r="4032">
      <c r="A4032" s="41">
        <v>983.0</v>
      </c>
      <c r="B4032" s="42" t="s">
        <v>1067</v>
      </c>
      <c r="C4032" s="58">
        <v>45919.0</v>
      </c>
      <c r="D4032" s="68" t="s">
        <v>39</v>
      </c>
      <c r="E4032" s="27" t="s">
        <v>10</v>
      </c>
      <c r="F4032" s="69">
        <v>1.0</v>
      </c>
      <c r="G4032" s="69">
        <v>120.0</v>
      </c>
      <c r="H4032" s="70">
        <v>120.0</v>
      </c>
      <c r="I4032" s="71" t="s">
        <v>16</v>
      </c>
    </row>
    <row r="4033">
      <c r="A4033" s="45">
        <v>983.0</v>
      </c>
      <c r="B4033" s="46" t="s">
        <v>1067</v>
      </c>
      <c r="C4033" s="55">
        <v>45919.0</v>
      </c>
      <c r="D4033" s="63" t="s">
        <v>39</v>
      </c>
      <c r="E4033" s="25" t="s">
        <v>12</v>
      </c>
      <c r="F4033" s="64">
        <v>1.0</v>
      </c>
      <c r="G4033" s="64">
        <v>120.0</v>
      </c>
      <c r="H4033" s="65">
        <v>120.0</v>
      </c>
      <c r="I4033" s="66" t="s">
        <v>16</v>
      </c>
    </row>
    <row r="4034">
      <c r="A4034" s="41">
        <v>984.0</v>
      </c>
      <c r="B4034" s="42" t="s">
        <v>1068</v>
      </c>
      <c r="C4034" s="58">
        <v>45919.0</v>
      </c>
      <c r="D4034" s="68" t="s">
        <v>31</v>
      </c>
      <c r="E4034" s="27" t="s">
        <v>19</v>
      </c>
      <c r="F4034" s="69">
        <v>2.0</v>
      </c>
      <c r="G4034" s="69">
        <v>120.0</v>
      </c>
      <c r="H4034" s="70">
        <v>240.0</v>
      </c>
      <c r="I4034" s="71" t="s">
        <v>11</v>
      </c>
    </row>
    <row r="4035">
      <c r="A4035" s="45">
        <v>985.0</v>
      </c>
      <c r="B4035" s="46" t="s">
        <v>1069</v>
      </c>
      <c r="C4035" s="55">
        <v>45919.0</v>
      </c>
      <c r="D4035" s="63" t="s">
        <v>919</v>
      </c>
      <c r="E4035" s="25" t="s">
        <v>10</v>
      </c>
      <c r="F4035" s="64">
        <v>1.0</v>
      </c>
      <c r="G4035" s="64">
        <v>120.0</v>
      </c>
      <c r="H4035" s="65">
        <v>120.0</v>
      </c>
      <c r="I4035" s="66" t="s">
        <v>11</v>
      </c>
    </row>
    <row r="4036">
      <c r="A4036" s="41">
        <v>985.0</v>
      </c>
      <c r="B4036" s="42" t="s">
        <v>1069</v>
      </c>
      <c r="C4036" s="58">
        <v>45919.0</v>
      </c>
      <c r="D4036" s="68" t="s">
        <v>919</v>
      </c>
      <c r="E4036" s="27" t="s">
        <v>12</v>
      </c>
      <c r="F4036" s="69">
        <v>1.0</v>
      </c>
      <c r="G4036" s="69">
        <v>120.0</v>
      </c>
      <c r="H4036" s="70">
        <v>120.0</v>
      </c>
      <c r="I4036" s="71" t="s">
        <v>11</v>
      </c>
    </row>
    <row r="4037">
      <c r="A4037" s="45">
        <v>985.0</v>
      </c>
      <c r="B4037" s="46" t="s">
        <v>1069</v>
      </c>
      <c r="C4037" s="55">
        <v>45919.0</v>
      </c>
      <c r="D4037" s="63" t="s">
        <v>919</v>
      </c>
      <c r="E4037" s="25" t="s">
        <v>19</v>
      </c>
      <c r="F4037" s="64">
        <v>2.0</v>
      </c>
      <c r="G4037" s="64">
        <v>120.0</v>
      </c>
      <c r="H4037" s="65">
        <v>240.0</v>
      </c>
      <c r="I4037" s="66" t="s">
        <v>11</v>
      </c>
    </row>
    <row r="4038">
      <c r="A4038" s="41">
        <v>987.0</v>
      </c>
      <c r="B4038" s="42" t="s">
        <v>1070</v>
      </c>
      <c r="C4038" s="58">
        <v>45919.0</v>
      </c>
      <c r="D4038" s="68" t="s">
        <v>55</v>
      </c>
      <c r="E4038" s="27" t="s">
        <v>10</v>
      </c>
      <c r="F4038" s="69">
        <v>0.5</v>
      </c>
      <c r="G4038" s="69">
        <v>120.0</v>
      </c>
      <c r="H4038" s="70">
        <v>60.0</v>
      </c>
      <c r="I4038" s="71" t="s">
        <v>30</v>
      </c>
    </row>
    <row r="4039">
      <c r="A4039" s="45">
        <v>987.0</v>
      </c>
      <c r="B4039" s="46" t="s">
        <v>1070</v>
      </c>
      <c r="C4039" s="55">
        <v>45919.0</v>
      </c>
      <c r="D4039" s="63" t="s">
        <v>55</v>
      </c>
      <c r="E4039" s="25" t="s">
        <v>12</v>
      </c>
      <c r="F4039" s="64">
        <v>0.5</v>
      </c>
      <c r="G4039" s="64">
        <v>120.0</v>
      </c>
      <c r="H4039" s="65">
        <v>60.0</v>
      </c>
      <c r="I4039" s="66" t="s">
        <v>30</v>
      </c>
    </row>
    <row r="4040">
      <c r="A4040" s="41">
        <v>987.0</v>
      </c>
      <c r="B4040" s="42" t="s">
        <v>1070</v>
      </c>
      <c r="C4040" s="58">
        <v>45919.0</v>
      </c>
      <c r="D4040" s="68" t="s">
        <v>55</v>
      </c>
      <c r="E4040" s="27" t="s">
        <v>19</v>
      </c>
      <c r="F4040" s="69">
        <v>0.5</v>
      </c>
      <c r="G4040" s="69">
        <v>120.0</v>
      </c>
      <c r="H4040" s="70">
        <v>60.0</v>
      </c>
      <c r="I4040" s="71" t="s">
        <v>30</v>
      </c>
    </row>
    <row r="4041">
      <c r="A4041" s="45">
        <v>989.0</v>
      </c>
      <c r="B4041" s="46" t="s">
        <v>1071</v>
      </c>
      <c r="C4041" s="55">
        <v>45917.0</v>
      </c>
      <c r="D4041" s="63" t="s">
        <v>36</v>
      </c>
      <c r="E4041" s="25" t="s">
        <v>10</v>
      </c>
      <c r="F4041" s="64">
        <v>1.5</v>
      </c>
      <c r="G4041" s="64">
        <v>120.0</v>
      </c>
      <c r="H4041" s="65">
        <v>180.0</v>
      </c>
      <c r="I4041" s="66" t="s">
        <v>16</v>
      </c>
    </row>
    <row r="4042">
      <c r="A4042" s="41">
        <v>989.0</v>
      </c>
      <c r="B4042" s="42" t="s">
        <v>1071</v>
      </c>
      <c r="C4042" s="58">
        <v>45917.0</v>
      </c>
      <c r="D4042" s="68" t="s">
        <v>36</v>
      </c>
      <c r="E4042" s="27" t="s">
        <v>32</v>
      </c>
      <c r="F4042" s="69">
        <v>1.5</v>
      </c>
      <c r="G4042" s="69">
        <v>120.0</v>
      </c>
      <c r="H4042" s="70">
        <v>180.0</v>
      </c>
      <c r="I4042" s="71" t="s">
        <v>16</v>
      </c>
    </row>
    <row r="4043">
      <c r="A4043" s="45">
        <v>986.0</v>
      </c>
      <c r="B4043" s="46" t="s">
        <v>1072</v>
      </c>
      <c r="C4043" s="55">
        <v>45919.0</v>
      </c>
      <c r="D4043" s="63" t="s">
        <v>47</v>
      </c>
      <c r="E4043" s="25" t="s">
        <v>32</v>
      </c>
      <c r="F4043" s="64">
        <v>1.5</v>
      </c>
      <c r="G4043" s="64">
        <v>140.0</v>
      </c>
      <c r="H4043" s="65">
        <v>210.0</v>
      </c>
      <c r="I4043" s="66" t="s">
        <v>11</v>
      </c>
    </row>
    <row r="4044">
      <c r="A4044" s="41">
        <v>986.0</v>
      </c>
      <c r="B4044" s="42" t="s">
        <v>1072</v>
      </c>
      <c r="C4044" s="58">
        <v>45919.0</v>
      </c>
      <c r="D4044" s="68" t="s">
        <v>47</v>
      </c>
      <c r="E4044" s="27" t="s">
        <v>13</v>
      </c>
      <c r="F4044" s="69">
        <v>1.0</v>
      </c>
      <c r="G4044" s="69">
        <v>120.0</v>
      </c>
      <c r="H4044" s="70">
        <v>120.0</v>
      </c>
      <c r="I4044" s="71" t="s">
        <v>11</v>
      </c>
    </row>
    <row r="4045">
      <c r="A4045" s="45">
        <v>986.0</v>
      </c>
      <c r="B4045" s="46" t="s">
        <v>1072</v>
      </c>
      <c r="C4045" s="55">
        <v>45919.0</v>
      </c>
      <c r="D4045" s="63" t="s">
        <v>47</v>
      </c>
      <c r="E4045" s="25" t="s">
        <v>420</v>
      </c>
      <c r="F4045" s="64">
        <v>2.0</v>
      </c>
      <c r="G4045" s="64">
        <v>140.0</v>
      </c>
      <c r="H4045" s="65">
        <v>280.0</v>
      </c>
      <c r="I4045" s="66" t="s">
        <v>11</v>
      </c>
    </row>
    <row r="4046">
      <c r="A4046" s="41">
        <v>990.0</v>
      </c>
      <c r="B4046" s="42" t="s">
        <v>1073</v>
      </c>
      <c r="C4046" s="58">
        <v>45920.0</v>
      </c>
      <c r="D4046" s="68" t="s">
        <v>25</v>
      </c>
      <c r="E4046" s="27" t="s">
        <v>12</v>
      </c>
      <c r="F4046" s="69">
        <v>0.5</v>
      </c>
      <c r="G4046" s="69">
        <v>120.0</v>
      </c>
      <c r="H4046" s="70">
        <v>60.0</v>
      </c>
      <c r="I4046" s="71" t="s">
        <v>30</v>
      </c>
    </row>
    <row r="4047">
      <c r="A4047" s="45">
        <v>990.0</v>
      </c>
      <c r="B4047" s="46" t="s">
        <v>1073</v>
      </c>
      <c r="C4047" s="55">
        <v>45920.0</v>
      </c>
      <c r="D4047" s="63" t="s">
        <v>25</v>
      </c>
      <c r="E4047" s="25" t="s">
        <v>19</v>
      </c>
      <c r="F4047" s="64">
        <v>0.5</v>
      </c>
      <c r="G4047" s="64">
        <v>120.0</v>
      </c>
      <c r="H4047" s="65">
        <v>60.0</v>
      </c>
      <c r="I4047" s="66" t="s">
        <v>30</v>
      </c>
    </row>
    <row r="4048">
      <c r="A4048" s="41">
        <v>991.0</v>
      </c>
      <c r="B4048" s="42" t="s">
        <v>1074</v>
      </c>
      <c r="C4048" s="58">
        <v>45920.0</v>
      </c>
      <c r="D4048" s="68" t="s">
        <v>14</v>
      </c>
      <c r="E4048" s="27" t="s">
        <v>13</v>
      </c>
      <c r="F4048" s="69">
        <v>1.0</v>
      </c>
      <c r="G4048" s="69">
        <v>120.0</v>
      </c>
      <c r="H4048" s="70">
        <v>120.0</v>
      </c>
      <c r="I4048" s="71" t="s">
        <v>11</v>
      </c>
    </row>
    <row r="4049">
      <c r="A4049" s="45">
        <v>992.0</v>
      </c>
      <c r="B4049" s="46" t="s">
        <v>1075</v>
      </c>
      <c r="C4049" s="55">
        <v>45920.0</v>
      </c>
      <c r="D4049" s="63" t="s">
        <v>21</v>
      </c>
      <c r="E4049" s="25" t="s">
        <v>19</v>
      </c>
      <c r="F4049" s="64">
        <v>1.0</v>
      </c>
      <c r="G4049" s="64">
        <v>120.0</v>
      </c>
      <c r="H4049" s="65">
        <v>120.0</v>
      </c>
      <c r="I4049" s="66" t="s">
        <v>11</v>
      </c>
    </row>
    <row r="4050">
      <c r="A4050" s="41">
        <v>992.0</v>
      </c>
      <c r="B4050" s="42" t="s">
        <v>1075</v>
      </c>
      <c r="C4050" s="58">
        <v>45920.0</v>
      </c>
      <c r="D4050" s="68" t="s">
        <v>21</v>
      </c>
      <c r="E4050" s="27" t="s">
        <v>420</v>
      </c>
      <c r="F4050" s="69">
        <v>2.0</v>
      </c>
      <c r="G4050" s="69">
        <v>140.0</v>
      </c>
      <c r="H4050" s="70">
        <v>280.0</v>
      </c>
      <c r="I4050" s="71" t="s">
        <v>11</v>
      </c>
    </row>
    <row r="4051">
      <c r="A4051" s="45">
        <v>993.0</v>
      </c>
      <c r="B4051" s="46" t="s">
        <v>1076</v>
      </c>
      <c r="C4051" s="55">
        <v>45920.0</v>
      </c>
      <c r="D4051" s="63" t="s">
        <v>68</v>
      </c>
      <c r="E4051" s="25" t="s">
        <v>32</v>
      </c>
      <c r="F4051" s="64">
        <v>1.0</v>
      </c>
      <c r="G4051" s="64">
        <v>140.0</v>
      </c>
      <c r="H4051" s="65">
        <v>140.0</v>
      </c>
      <c r="I4051" s="66" t="s">
        <v>16</v>
      </c>
    </row>
    <row r="4052">
      <c r="A4052" s="41">
        <v>993.0</v>
      </c>
      <c r="B4052" s="42" t="s">
        <v>1076</v>
      </c>
      <c r="C4052" s="58">
        <v>45920.0</v>
      </c>
      <c r="D4052" s="68" t="s">
        <v>68</v>
      </c>
      <c r="E4052" s="27" t="s">
        <v>13</v>
      </c>
      <c r="F4052" s="69">
        <v>2.0</v>
      </c>
      <c r="G4052" s="69">
        <v>120.0</v>
      </c>
      <c r="H4052" s="70">
        <v>240.0</v>
      </c>
      <c r="I4052" s="71" t="s">
        <v>16</v>
      </c>
    </row>
    <row r="4053">
      <c r="A4053" s="45">
        <v>994.0</v>
      </c>
      <c r="B4053" s="46" t="s">
        <v>1077</v>
      </c>
      <c r="C4053" s="55">
        <v>45920.0</v>
      </c>
      <c r="D4053" s="63" t="s">
        <v>31</v>
      </c>
      <c r="E4053" s="25" t="s">
        <v>10</v>
      </c>
      <c r="F4053" s="64">
        <v>1.0</v>
      </c>
      <c r="G4053" s="64">
        <v>120.0</v>
      </c>
      <c r="H4053" s="65">
        <v>120.0</v>
      </c>
      <c r="I4053" s="66" t="s">
        <v>11</v>
      </c>
    </row>
    <row r="4054">
      <c r="A4054" s="41">
        <v>994.0</v>
      </c>
      <c r="B4054" s="42" t="s">
        <v>1077</v>
      </c>
      <c r="C4054" s="58">
        <v>45920.0</v>
      </c>
      <c r="D4054" s="68" t="s">
        <v>31</v>
      </c>
      <c r="E4054" s="27" t="s">
        <v>12</v>
      </c>
      <c r="F4054" s="69">
        <v>1.0</v>
      </c>
      <c r="G4054" s="69">
        <v>120.0</v>
      </c>
      <c r="H4054" s="70">
        <v>120.0</v>
      </c>
      <c r="I4054" s="71" t="s">
        <v>11</v>
      </c>
    </row>
    <row r="4055">
      <c r="A4055" s="45">
        <v>994.0</v>
      </c>
      <c r="B4055" s="46" t="s">
        <v>1077</v>
      </c>
      <c r="C4055" s="55">
        <v>45920.0</v>
      </c>
      <c r="D4055" s="63" t="s">
        <v>31</v>
      </c>
      <c r="E4055" s="25" t="s">
        <v>19</v>
      </c>
      <c r="F4055" s="64">
        <v>2.0</v>
      </c>
      <c r="G4055" s="64">
        <v>120.0</v>
      </c>
      <c r="H4055" s="65">
        <v>240.0</v>
      </c>
      <c r="I4055" s="66" t="s">
        <v>11</v>
      </c>
    </row>
    <row r="4056">
      <c r="A4056" s="41">
        <v>995.0</v>
      </c>
      <c r="B4056" s="42" t="s">
        <v>1077</v>
      </c>
      <c r="C4056" s="58">
        <v>45920.0</v>
      </c>
      <c r="D4056" s="68" t="s">
        <v>47</v>
      </c>
      <c r="E4056" s="27" t="s">
        <v>32</v>
      </c>
      <c r="F4056" s="69">
        <v>1.0</v>
      </c>
      <c r="G4056" s="69">
        <v>140.0</v>
      </c>
      <c r="H4056" s="70">
        <v>140.0</v>
      </c>
      <c r="I4056" s="71" t="s">
        <v>11</v>
      </c>
    </row>
    <row r="4057">
      <c r="A4057" s="45">
        <v>995.0</v>
      </c>
      <c r="B4057" s="46" t="s">
        <v>1077</v>
      </c>
      <c r="C4057" s="55">
        <v>45920.0</v>
      </c>
      <c r="D4057" s="63" t="s">
        <v>47</v>
      </c>
      <c r="E4057" s="25" t="s">
        <v>63</v>
      </c>
      <c r="F4057" s="64">
        <v>0.5</v>
      </c>
      <c r="G4057" s="64">
        <v>300.0</v>
      </c>
      <c r="H4057" s="65">
        <v>150.0</v>
      </c>
      <c r="I4057" s="66" t="s">
        <v>11</v>
      </c>
    </row>
    <row r="4058">
      <c r="A4058" s="41">
        <v>995.0</v>
      </c>
      <c r="B4058" s="42" t="s">
        <v>1077</v>
      </c>
      <c r="C4058" s="58">
        <v>45920.0</v>
      </c>
      <c r="D4058" s="68" t="s">
        <v>47</v>
      </c>
      <c r="E4058" s="27" t="s">
        <v>420</v>
      </c>
      <c r="F4058" s="69">
        <v>1.0</v>
      </c>
      <c r="G4058" s="69">
        <v>140.0</v>
      </c>
      <c r="H4058" s="70">
        <v>140.0</v>
      </c>
      <c r="I4058" s="71" t="s">
        <v>11</v>
      </c>
    </row>
    <row r="4059">
      <c r="A4059" s="45">
        <v>996.0</v>
      </c>
      <c r="B4059" s="46" t="s">
        <v>1077</v>
      </c>
      <c r="C4059" s="55">
        <v>45920.0</v>
      </c>
      <c r="D4059" s="63" t="s">
        <v>919</v>
      </c>
      <c r="E4059" s="25" t="s">
        <v>19</v>
      </c>
      <c r="F4059" s="64">
        <v>2.0</v>
      </c>
      <c r="G4059" s="64">
        <v>120.0</v>
      </c>
      <c r="H4059" s="65">
        <v>240.0</v>
      </c>
      <c r="I4059" s="66" t="s">
        <v>11</v>
      </c>
    </row>
    <row r="4060">
      <c r="A4060" s="41">
        <v>997.0</v>
      </c>
      <c r="B4060" s="42" t="s">
        <v>1078</v>
      </c>
      <c r="C4060" s="58">
        <v>45921.0</v>
      </c>
      <c r="D4060" s="68" t="s">
        <v>59</v>
      </c>
      <c r="E4060" s="27" t="s">
        <v>10</v>
      </c>
      <c r="F4060" s="69">
        <v>0.5</v>
      </c>
      <c r="G4060" s="69">
        <v>120.0</v>
      </c>
      <c r="H4060" s="70">
        <v>60.0</v>
      </c>
      <c r="I4060" s="71" t="s">
        <v>16</v>
      </c>
    </row>
    <row r="4061">
      <c r="A4061" s="45">
        <v>997.0</v>
      </c>
      <c r="B4061" s="46" t="s">
        <v>1078</v>
      </c>
      <c r="C4061" s="55">
        <v>45921.0</v>
      </c>
      <c r="D4061" s="63" t="s">
        <v>59</v>
      </c>
      <c r="E4061" s="25" t="s">
        <v>12</v>
      </c>
      <c r="F4061" s="64">
        <v>0.5</v>
      </c>
      <c r="G4061" s="64">
        <v>120.0</v>
      </c>
      <c r="H4061" s="65">
        <v>60.0</v>
      </c>
      <c r="I4061" s="66" t="s">
        <v>16</v>
      </c>
    </row>
    <row r="4062">
      <c r="A4062" s="41">
        <v>997.0</v>
      </c>
      <c r="B4062" s="42" t="s">
        <v>1078</v>
      </c>
      <c r="C4062" s="58">
        <v>45921.0</v>
      </c>
      <c r="D4062" s="68" t="s">
        <v>59</v>
      </c>
      <c r="E4062" s="27" t="s">
        <v>13</v>
      </c>
      <c r="F4062" s="69">
        <v>0.2</v>
      </c>
      <c r="G4062" s="69">
        <v>120.0</v>
      </c>
      <c r="H4062" s="70">
        <v>24.0</v>
      </c>
      <c r="I4062" s="71" t="s">
        <v>16</v>
      </c>
    </row>
    <row r="4063">
      <c r="A4063" s="45">
        <v>997.0</v>
      </c>
      <c r="B4063" s="46" t="s">
        <v>1078</v>
      </c>
      <c r="C4063" s="55">
        <v>45921.0</v>
      </c>
      <c r="D4063" s="63" t="s">
        <v>59</v>
      </c>
      <c r="E4063" s="25" t="s">
        <v>586</v>
      </c>
      <c r="F4063" s="64">
        <v>0.1</v>
      </c>
      <c r="G4063" s="64">
        <v>230.0</v>
      </c>
      <c r="H4063" s="65">
        <v>23.0</v>
      </c>
      <c r="I4063" s="66" t="s">
        <v>16</v>
      </c>
    </row>
    <row r="4064">
      <c r="A4064" s="41">
        <v>988.0</v>
      </c>
      <c r="B4064" s="42" t="s">
        <v>1079</v>
      </c>
      <c r="C4064" s="58">
        <v>45917.0</v>
      </c>
      <c r="D4064" s="68" t="s">
        <v>52</v>
      </c>
      <c r="E4064" s="27" t="s">
        <v>12</v>
      </c>
      <c r="F4064" s="69">
        <v>3.0</v>
      </c>
      <c r="G4064" s="69">
        <v>120.0</v>
      </c>
      <c r="H4064" s="70">
        <v>360.0</v>
      </c>
      <c r="I4064" s="71" t="s">
        <v>11</v>
      </c>
    </row>
    <row r="4065">
      <c r="A4065" s="45">
        <v>988.0</v>
      </c>
      <c r="B4065" s="46" t="s">
        <v>1079</v>
      </c>
      <c r="C4065" s="55">
        <v>45917.0</v>
      </c>
      <c r="D4065" s="63" t="s">
        <v>52</v>
      </c>
      <c r="E4065" s="25" t="s">
        <v>32</v>
      </c>
      <c r="F4065" s="64">
        <v>3.0</v>
      </c>
      <c r="G4065" s="64">
        <v>140.0</v>
      </c>
      <c r="H4065" s="65">
        <v>420.0</v>
      </c>
      <c r="I4065" s="66" t="s">
        <v>11</v>
      </c>
    </row>
    <row r="4066">
      <c r="A4066" s="41">
        <v>988.0</v>
      </c>
      <c r="B4066" s="42" t="s">
        <v>1079</v>
      </c>
      <c r="C4066" s="58">
        <v>45917.0</v>
      </c>
      <c r="D4066" s="68" t="s">
        <v>52</v>
      </c>
      <c r="E4066" s="27" t="s">
        <v>13</v>
      </c>
      <c r="F4066" s="69">
        <v>2.0</v>
      </c>
      <c r="G4066" s="69">
        <v>120.0</v>
      </c>
      <c r="H4066" s="70">
        <v>240.0</v>
      </c>
      <c r="I4066" s="71" t="s">
        <v>11</v>
      </c>
    </row>
    <row r="4067">
      <c r="A4067" s="45">
        <v>998.0</v>
      </c>
      <c r="B4067" s="46" t="s">
        <v>1080</v>
      </c>
      <c r="C4067" s="55">
        <v>45921.0</v>
      </c>
      <c r="D4067" s="63" t="s">
        <v>556</v>
      </c>
      <c r="E4067" s="25" t="s">
        <v>12</v>
      </c>
      <c r="F4067" s="64">
        <v>1.0</v>
      </c>
      <c r="G4067" s="64">
        <v>120.0</v>
      </c>
      <c r="H4067" s="65">
        <v>120.0</v>
      </c>
      <c r="I4067" s="66" t="s">
        <v>16</v>
      </c>
    </row>
    <row r="4068">
      <c r="A4068" s="41">
        <v>998.0</v>
      </c>
      <c r="B4068" s="42" t="s">
        <v>1080</v>
      </c>
      <c r="C4068" s="58">
        <v>45921.0</v>
      </c>
      <c r="D4068" s="68" t="s">
        <v>556</v>
      </c>
      <c r="E4068" s="27" t="s">
        <v>19</v>
      </c>
      <c r="F4068" s="69">
        <v>1.5</v>
      </c>
      <c r="G4068" s="69">
        <v>120.0</v>
      </c>
      <c r="H4068" s="70">
        <v>180.0</v>
      </c>
      <c r="I4068" s="71" t="s">
        <v>16</v>
      </c>
    </row>
    <row r="4069">
      <c r="A4069" s="45">
        <v>999.0</v>
      </c>
      <c r="B4069" s="46" t="s">
        <v>1081</v>
      </c>
      <c r="C4069" s="55">
        <v>45921.0</v>
      </c>
      <c r="D4069" s="63" t="s">
        <v>57</v>
      </c>
      <c r="E4069" s="25" t="s">
        <v>19</v>
      </c>
      <c r="F4069" s="64">
        <v>5.0</v>
      </c>
      <c r="G4069" s="64">
        <v>120.0</v>
      </c>
      <c r="H4069" s="65">
        <v>600.0</v>
      </c>
      <c r="I4069" s="66" t="s">
        <v>16</v>
      </c>
    </row>
    <row r="4070">
      <c r="A4070" s="41">
        <v>1000.0</v>
      </c>
      <c r="B4070" s="42" t="s">
        <v>1082</v>
      </c>
      <c r="C4070" s="58">
        <v>45921.0</v>
      </c>
      <c r="D4070" s="68" t="s">
        <v>21</v>
      </c>
      <c r="E4070" s="27" t="s">
        <v>13</v>
      </c>
      <c r="F4070" s="69">
        <v>1.0</v>
      </c>
      <c r="G4070" s="69">
        <v>120.0</v>
      </c>
      <c r="H4070" s="70">
        <v>120.0</v>
      </c>
      <c r="I4070" s="71" t="s">
        <v>11</v>
      </c>
    </row>
    <row r="4071">
      <c r="A4071" s="45">
        <v>1001.0</v>
      </c>
      <c r="B4071" s="46" t="s">
        <v>1083</v>
      </c>
      <c r="C4071" s="55">
        <v>45921.0</v>
      </c>
      <c r="D4071" s="63" t="s">
        <v>9</v>
      </c>
      <c r="E4071" s="25" t="s">
        <v>13</v>
      </c>
      <c r="F4071" s="64">
        <v>1.0</v>
      </c>
      <c r="G4071" s="64">
        <v>120.0</v>
      </c>
      <c r="H4071" s="65">
        <v>120.0</v>
      </c>
      <c r="I4071" s="66" t="s">
        <v>11</v>
      </c>
    </row>
    <row r="4072">
      <c r="A4072" s="41">
        <v>1002.0</v>
      </c>
      <c r="B4072" s="42" t="s">
        <v>1084</v>
      </c>
      <c r="C4072" s="58">
        <v>45921.0</v>
      </c>
      <c r="D4072" s="68" t="s">
        <v>14</v>
      </c>
      <c r="E4072" s="27" t="s">
        <v>13</v>
      </c>
      <c r="F4072" s="69">
        <v>1.0</v>
      </c>
      <c r="G4072" s="69">
        <v>120.0</v>
      </c>
      <c r="H4072" s="70">
        <v>120.0</v>
      </c>
      <c r="I4072" s="71" t="s">
        <v>11</v>
      </c>
    </row>
    <row r="4073">
      <c r="A4073" s="45">
        <v>1003.0</v>
      </c>
      <c r="B4073" s="46" t="s">
        <v>1085</v>
      </c>
      <c r="C4073" s="55">
        <v>45921.0</v>
      </c>
      <c r="D4073" s="63" t="s">
        <v>39</v>
      </c>
      <c r="E4073" s="25" t="s">
        <v>10</v>
      </c>
      <c r="F4073" s="64">
        <v>1.0</v>
      </c>
      <c r="G4073" s="64">
        <v>120.0</v>
      </c>
      <c r="H4073" s="65">
        <v>120.0</v>
      </c>
      <c r="I4073" s="66" t="s">
        <v>16</v>
      </c>
    </row>
    <row r="4074">
      <c r="A4074" s="41">
        <v>1003.0</v>
      </c>
      <c r="B4074" s="42" t="s">
        <v>1085</v>
      </c>
      <c r="C4074" s="58">
        <v>45921.0</v>
      </c>
      <c r="D4074" s="68" t="s">
        <v>39</v>
      </c>
      <c r="E4074" s="27" t="s">
        <v>12</v>
      </c>
      <c r="F4074" s="69">
        <v>1.0</v>
      </c>
      <c r="G4074" s="69">
        <v>120.0</v>
      </c>
      <c r="H4074" s="70">
        <v>120.0</v>
      </c>
      <c r="I4074" s="71" t="s">
        <v>16</v>
      </c>
    </row>
    <row r="4075">
      <c r="A4075" s="45">
        <v>1003.0</v>
      </c>
      <c r="B4075" s="46" t="s">
        <v>1085</v>
      </c>
      <c r="C4075" s="55">
        <v>45921.0</v>
      </c>
      <c r="D4075" s="63" t="s">
        <v>39</v>
      </c>
      <c r="E4075" s="25" t="s">
        <v>32</v>
      </c>
      <c r="F4075" s="64">
        <v>1.0</v>
      </c>
      <c r="G4075" s="64">
        <v>140.0</v>
      </c>
      <c r="H4075" s="65">
        <v>140.0</v>
      </c>
      <c r="I4075" s="66" t="s">
        <v>16</v>
      </c>
    </row>
    <row r="4076">
      <c r="A4076" s="41">
        <v>1004.0</v>
      </c>
      <c r="B4076" s="42" t="s">
        <v>1085</v>
      </c>
      <c r="C4076" s="58">
        <v>45921.0</v>
      </c>
      <c r="D4076" s="68" t="s">
        <v>919</v>
      </c>
      <c r="E4076" s="27" t="s">
        <v>19</v>
      </c>
      <c r="F4076" s="69">
        <v>2.0</v>
      </c>
      <c r="G4076" s="69">
        <v>120.0</v>
      </c>
      <c r="H4076" s="70">
        <v>240.0</v>
      </c>
      <c r="I4076" s="71" t="s">
        <v>11</v>
      </c>
    </row>
    <row r="4077">
      <c r="A4077" s="45">
        <v>1005.0</v>
      </c>
      <c r="B4077" s="46" t="s">
        <v>1085</v>
      </c>
      <c r="C4077" s="55">
        <v>45921.0</v>
      </c>
      <c r="D4077" s="63" t="s">
        <v>31</v>
      </c>
      <c r="E4077" s="25" t="s">
        <v>19</v>
      </c>
      <c r="F4077" s="64">
        <v>6.0</v>
      </c>
      <c r="G4077" s="64">
        <v>120.0</v>
      </c>
      <c r="H4077" s="65">
        <v>720.0</v>
      </c>
      <c r="I4077" s="66" t="s">
        <v>11</v>
      </c>
    </row>
    <row r="4078">
      <c r="A4078" s="41">
        <v>1006.0</v>
      </c>
      <c r="B4078" s="42" t="s">
        <v>1086</v>
      </c>
      <c r="C4078" s="58">
        <v>45923.0</v>
      </c>
      <c r="D4078" s="68" t="s">
        <v>407</v>
      </c>
      <c r="E4078" s="27" t="s">
        <v>10</v>
      </c>
      <c r="F4078" s="69">
        <v>1.0</v>
      </c>
      <c r="G4078" s="69">
        <v>120.0</v>
      </c>
      <c r="H4078" s="70">
        <v>120.0</v>
      </c>
      <c r="I4078" s="71" t="s">
        <v>30</v>
      </c>
    </row>
    <row r="4079">
      <c r="A4079" s="45">
        <v>1006.0</v>
      </c>
      <c r="B4079" s="46" t="s">
        <v>1086</v>
      </c>
      <c r="C4079" s="55">
        <v>45923.0</v>
      </c>
      <c r="D4079" s="63" t="s">
        <v>407</v>
      </c>
      <c r="E4079" s="25" t="s">
        <v>12</v>
      </c>
      <c r="F4079" s="64">
        <v>1.0</v>
      </c>
      <c r="G4079" s="64">
        <v>120.0</v>
      </c>
      <c r="H4079" s="65">
        <v>120.0</v>
      </c>
      <c r="I4079" s="66" t="s">
        <v>30</v>
      </c>
    </row>
    <row r="4080">
      <c r="A4080" s="41">
        <v>1008.0</v>
      </c>
      <c r="B4080" s="42" t="s">
        <v>1087</v>
      </c>
      <c r="C4080" s="58">
        <v>45923.0</v>
      </c>
      <c r="D4080" s="68" t="s">
        <v>42</v>
      </c>
      <c r="E4080" s="27" t="s">
        <v>12</v>
      </c>
      <c r="F4080" s="69">
        <v>0.3</v>
      </c>
      <c r="G4080" s="69">
        <v>120.0</v>
      </c>
      <c r="H4080" s="70">
        <v>36.0</v>
      </c>
      <c r="I4080" s="71" t="s">
        <v>30</v>
      </c>
    </row>
    <row r="4081">
      <c r="A4081" s="45">
        <v>1008.0</v>
      </c>
      <c r="B4081" s="46" t="s">
        <v>1087</v>
      </c>
      <c r="C4081" s="55">
        <v>45923.0</v>
      </c>
      <c r="D4081" s="63" t="s">
        <v>42</v>
      </c>
      <c r="E4081" s="25" t="s">
        <v>19</v>
      </c>
      <c r="F4081" s="64">
        <v>1.0</v>
      </c>
      <c r="G4081" s="64">
        <v>120.0</v>
      </c>
      <c r="H4081" s="65">
        <v>120.0</v>
      </c>
      <c r="I4081" s="66" t="s">
        <v>30</v>
      </c>
    </row>
    <row r="4082">
      <c r="A4082" s="41">
        <v>1010.0</v>
      </c>
      <c r="B4082" s="42" t="s">
        <v>1088</v>
      </c>
      <c r="C4082" s="58">
        <v>45923.0</v>
      </c>
      <c r="D4082" s="68" t="s">
        <v>14</v>
      </c>
      <c r="E4082" s="27" t="s">
        <v>13</v>
      </c>
      <c r="F4082" s="69">
        <v>1.0</v>
      </c>
      <c r="G4082" s="69">
        <v>120.0</v>
      </c>
      <c r="H4082" s="70">
        <v>120.0</v>
      </c>
      <c r="I4082" s="71" t="s">
        <v>11</v>
      </c>
    </row>
    <row r="4083">
      <c r="A4083" s="45">
        <v>1011.0</v>
      </c>
      <c r="B4083" s="46" t="s">
        <v>1089</v>
      </c>
      <c r="C4083" s="55">
        <v>45923.0</v>
      </c>
      <c r="D4083" s="63" t="s">
        <v>9</v>
      </c>
      <c r="E4083" s="25" t="s">
        <v>10</v>
      </c>
      <c r="F4083" s="64">
        <v>1.0</v>
      </c>
      <c r="G4083" s="64">
        <v>120.0</v>
      </c>
      <c r="H4083" s="65">
        <v>120.0</v>
      </c>
      <c r="I4083" s="66" t="s">
        <v>11</v>
      </c>
    </row>
    <row r="4084">
      <c r="A4084" s="41">
        <v>1011.0</v>
      </c>
      <c r="B4084" s="42" t="s">
        <v>1089</v>
      </c>
      <c r="C4084" s="58">
        <v>45923.0</v>
      </c>
      <c r="D4084" s="68" t="s">
        <v>9</v>
      </c>
      <c r="E4084" s="27" t="s">
        <v>12</v>
      </c>
      <c r="F4084" s="69">
        <v>1.0</v>
      </c>
      <c r="G4084" s="69">
        <v>120.0</v>
      </c>
      <c r="H4084" s="70">
        <v>120.0</v>
      </c>
      <c r="I4084" s="71" t="s">
        <v>11</v>
      </c>
    </row>
    <row r="4085">
      <c r="A4085" s="45">
        <v>1011.0</v>
      </c>
      <c r="B4085" s="46" t="s">
        <v>1089</v>
      </c>
      <c r="C4085" s="55">
        <v>45923.0</v>
      </c>
      <c r="D4085" s="63" t="s">
        <v>9</v>
      </c>
      <c r="E4085" s="25" t="s">
        <v>13</v>
      </c>
      <c r="F4085" s="64">
        <v>1.0</v>
      </c>
      <c r="G4085" s="64">
        <v>120.0</v>
      </c>
      <c r="H4085" s="65">
        <v>120.0</v>
      </c>
      <c r="I4085" s="66" t="s">
        <v>11</v>
      </c>
    </row>
    <row r="4086">
      <c r="A4086" s="41">
        <v>1013.0</v>
      </c>
      <c r="B4086" s="42" t="s">
        <v>1090</v>
      </c>
      <c r="C4086" s="58">
        <v>45924.0</v>
      </c>
      <c r="D4086" s="68" t="s">
        <v>41</v>
      </c>
      <c r="E4086" s="27" t="s">
        <v>10</v>
      </c>
      <c r="F4086" s="69">
        <v>1.0</v>
      </c>
      <c r="G4086" s="69">
        <v>120.0</v>
      </c>
      <c r="H4086" s="70">
        <v>120.0</v>
      </c>
      <c r="I4086" s="71" t="s">
        <v>30</v>
      </c>
    </row>
    <row r="4087">
      <c r="A4087" s="45">
        <v>1014.0</v>
      </c>
      <c r="B4087" s="46" t="s">
        <v>1091</v>
      </c>
      <c r="C4087" s="55">
        <v>45923.0</v>
      </c>
      <c r="D4087" s="63" t="s">
        <v>919</v>
      </c>
      <c r="E4087" s="25" t="s">
        <v>19</v>
      </c>
      <c r="F4087" s="64">
        <v>2.0</v>
      </c>
      <c r="G4087" s="64">
        <v>120.0</v>
      </c>
      <c r="H4087" s="65">
        <v>240.0</v>
      </c>
      <c r="I4087" s="66" t="s">
        <v>11</v>
      </c>
    </row>
    <row r="4088">
      <c r="A4088" s="41">
        <v>1015.0</v>
      </c>
      <c r="B4088" s="42" t="s">
        <v>1092</v>
      </c>
      <c r="C4088" s="58">
        <v>45923.0</v>
      </c>
      <c r="D4088" s="68" t="s">
        <v>47</v>
      </c>
      <c r="E4088" s="27" t="s">
        <v>32</v>
      </c>
      <c r="F4088" s="69">
        <v>1.0</v>
      </c>
      <c r="G4088" s="69">
        <v>140.0</v>
      </c>
      <c r="H4088" s="70">
        <v>140.0</v>
      </c>
      <c r="I4088" s="71" t="s">
        <v>11</v>
      </c>
    </row>
    <row r="4089">
      <c r="A4089" s="45">
        <v>1015.0</v>
      </c>
      <c r="B4089" s="46" t="s">
        <v>1092</v>
      </c>
      <c r="C4089" s="55">
        <v>45923.0</v>
      </c>
      <c r="D4089" s="63" t="s">
        <v>47</v>
      </c>
      <c r="E4089" s="25" t="s">
        <v>13</v>
      </c>
      <c r="F4089" s="64">
        <v>1.0</v>
      </c>
      <c r="G4089" s="64">
        <v>120.0</v>
      </c>
      <c r="H4089" s="65">
        <v>120.0</v>
      </c>
      <c r="I4089" s="66" t="s">
        <v>11</v>
      </c>
    </row>
    <row r="4090">
      <c r="A4090" s="41">
        <v>1015.0</v>
      </c>
      <c r="B4090" s="42" t="s">
        <v>1092</v>
      </c>
      <c r="C4090" s="58">
        <v>45923.0</v>
      </c>
      <c r="D4090" s="68" t="s">
        <v>47</v>
      </c>
      <c r="E4090" s="27" t="s">
        <v>420</v>
      </c>
      <c r="F4090" s="69">
        <v>1.0</v>
      </c>
      <c r="G4090" s="69">
        <v>140.0</v>
      </c>
      <c r="H4090" s="70">
        <v>140.0</v>
      </c>
      <c r="I4090" s="71" t="s">
        <v>11</v>
      </c>
    </row>
    <row r="4091">
      <c r="A4091" s="45">
        <v>1016.0</v>
      </c>
      <c r="B4091" s="46" t="s">
        <v>1093</v>
      </c>
      <c r="C4091" s="55">
        <v>45923.0</v>
      </c>
      <c r="D4091" s="63" t="s">
        <v>49</v>
      </c>
      <c r="E4091" s="25" t="s">
        <v>32</v>
      </c>
      <c r="F4091" s="64">
        <v>1.0</v>
      </c>
      <c r="G4091" s="64">
        <v>140.0</v>
      </c>
      <c r="H4091" s="65">
        <v>140.0</v>
      </c>
      <c r="I4091" s="66" t="s">
        <v>11</v>
      </c>
    </row>
    <row r="4092">
      <c r="A4092" s="41">
        <v>1016.0</v>
      </c>
      <c r="B4092" s="42" t="s">
        <v>1093</v>
      </c>
      <c r="C4092" s="58">
        <v>45923.0</v>
      </c>
      <c r="D4092" s="68" t="s">
        <v>49</v>
      </c>
      <c r="E4092" s="27" t="s">
        <v>586</v>
      </c>
      <c r="F4092" s="69">
        <v>0.4</v>
      </c>
      <c r="G4092" s="69">
        <v>230.0</v>
      </c>
      <c r="H4092" s="70">
        <v>92.0</v>
      </c>
      <c r="I4092" s="71" t="s">
        <v>11</v>
      </c>
    </row>
    <row r="4093">
      <c r="A4093" s="45">
        <v>1017.0</v>
      </c>
      <c r="B4093" s="46" t="s">
        <v>1094</v>
      </c>
      <c r="C4093" s="55">
        <v>45923.0</v>
      </c>
      <c r="D4093" s="63" t="s">
        <v>1095</v>
      </c>
      <c r="E4093" s="25" t="s">
        <v>10</v>
      </c>
      <c r="F4093" s="64">
        <v>1.0</v>
      </c>
      <c r="G4093" s="64">
        <v>120.0</v>
      </c>
      <c r="H4093" s="65">
        <v>120.0</v>
      </c>
      <c r="I4093" s="66"/>
    </row>
    <row r="4094">
      <c r="A4094" s="41">
        <v>1017.0</v>
      </c>
      <c r="B4094" s="42" t="s">
        <v>1094</v>
      </c>
      <c r="C4094" s="58">
        <v>45923.0</v>
      </c>
      <c r="D4094" s="68" t="s">
        <v>1095</v>
      </c>
      <c r="E4094" s="27" t="s">
        <v>12</v>
      </c>
      <c r="F4094" s="69">
        <v>1.0</v>
      </c>
      <c r="G4094" s="69">
        <v>120.0</v>
      </c>
      <c r="H4094" s="70">
        <v>120.0</v>
      </c>
      <c r="I4094" s="71"/>
    </row>
    <row r="4095">
      <c r="A4095" s="45">
        <v>1018.0</v>
      </c>
      <c r="B4095" s="46" t="s">
        <v>1094</v>
      </c>
      <c r="C4095" s="55">
        <v>45923.0</v>
      </c>
      <c r="D4095" s="63" t="s">
        <v>60</v>
      </c>
      <c r="E4095" s="25" t="s">
        <v>10</v>
      </c>
      <c r="F4095" s="64">
        <v>0.2</v>
      </c>
      <c r="G4095" s="64">
        <v>120.0</v>
      </c>
      <c r="H4095" s="65">
        <v>24.0</v>
      </c>
      <c r="I4095" s="66" t="s">
        <v>16</v>
      </c>
    </row>
    <row r="4096">
      <c r="A4096" s="41">
        <v>1018.0</v>
      </c>
      <c r="B4096" s="42" t="s">
        <v>1094</v>
      </c>
      <c r="C4096" s="58">
        <v>45923.0</v>
      </c>
      <c r="D4096" s="68" t="s">
        <v>60</v>
      </c>
      <c r="E4096" s="27" t="s">
        <v>19</v>
      </c>
      <c r="F4096" s="69">
        <v>0.1</v>
      </c>
      <c r="G4096" s="69">
        <v>120.0</v>
      </c>
      <c r="H4096" s="70">
        <v>12.0</v>
      </c>
      <c r="I4096" s="71" t="s">
        <v>16</v>
      </c>
    </row>
    <row r="4097">
      <c r="A4097" s="45">
        <v>1018.0</v>
      </c>
      <c r="B4097" s="46" t="s">
        <v>1094</v>
      </c>
      <c r="C4097" s="55">
        <v>45923.0</v>
      </c>
      <c r="D4097" s="63" t="s">
        <v>60</v>
      </c>
      <c r="E4097" s="25" t="s">
        <v>13</v>
      </c>
      <c r="F4097" s="64">
        <v>1.0</v>
      </c>
      <c r="G4097" s="64">
        <v>120.0</v>
      </c>
      <c r="H4097" s="65">
        <v>120.0</v>
      </c>
      <c r="I4097" s="66" t="s">
        <v>16</v>
      </c>
    </row>
    <row r="4098">
      <c r="A4098" s="41">
        <v>1018.0</v>
      </c>
      <c r="B4098" s="42" t="s">
        <v>1094</v>
      </c>
      <c r="C4098" s="58">
        <v>45923.0</v>
      </c>
      <c r="D4098" s="68" t="s">
        <v>60</v>
      </c>
      <c r="E4098" s="27" t="s">
        <v>420</v>
      </c>
      <c r="F4098" s="69">
        <v>0.2</v>
      </c>
      <c r="G4098" s="69">
        <v>120.0</v>
      </c>
      <c r="H4098" s="70">
        <v>24.0</v>
      </c>
      <c r="I4098" s="71" t="s">
        <v>16</v>
      </c>
    </row>
    <row r="4099">
      <c r="A4099" s="45">
        <v>1020.0</v>
      </c>
      <c r="B4099" s="46" t="s">
        <v>1096</v>
      </c>
      <c r="C4099" s="55">
        <v>45924.0</v>
      </c>
      <c r="D4099" s="63" t="s">
        <v>61</v>
      </c>
      <c r="E4099" s="25" t="s">
        <v>10</v>
      </c>
      <c r="F4099" s="64">
        <v>2.0</v>
      </c>
      <c r="G4099" s="64">
        <v>120.0</v>
      </c>
      <c r="H4099" s="65">
        <v>240.0</v>
      </c>
      <c r="I4099" s="66" t="s">
        <v>30</v>
      </c>
    </row>
    <row r="4100">
      <c r="A4100" s="41">
        <v>1019.0</v>
      </c>
      <c r="B4100" s="42" t="s">
        <v>1097</v>
      </c>
      <c r="C4100" s="58">
        <v>45923.0</v>
      </c>
      <c r="D4100" s="68" t="s">
        <v>45</v>
      </c>
      <c r="E4100" s="27" t="s">
        <v>13</v>
      </c>
      <c r="F4100" s="69">
        <v>1.0</v>
      </c>
      <c r="G4100" s="69">
        <v>120.0</v>
      </c>
      <c r="H4100" s="70">
        <v>120.0</v>
      </c>
      <c r="I4100" s="71" t="s">
        <v>11</v>
      </c>
    </row>
    <row r="4101">
      <c r="A4101" s="45">
        <v>1019.0</v>
      </c>
      <c r="B4101" s="46" t="s">
        <v>1097</v>
      </c>
      <c r="C4101" s="55">
        <v>45923.0</v>
      </c>
      <c r="D4101" s="63" t="s">
        <v>45</v>
      </c>
      <c r="E4101" s="25" t="s">
        <v>63</v>
      </c>
      <c r="F4101" s="64">
        <v>0.3</v>
      </c>
      <c r="G4101" s="64">
        <v>300.0</v>
      </c>
      <c r="H4101" s="65">
        <v>90.0</v>
      </c>
      <c r="I4101" s="66" t="s">
        <v>11</v>
      </c>
    </row>
    <row r="4102">
      <c r="A4102" s="41">
        <v>1019.0</v>
      </c>
      <c r="B4102" s="42" t="s">
        <v>1097</v>
      </c>
      <c r="C4102" s="58">
        <v>45923.0</v>
      </c>
      <c r="D4102" s="68" t="s">
        <v>45</v>
      </c>
      <c r="E4102" s="27" t="s">
        <v>420</v>
      </c>
      <c r="F4102" s="69">
        <v>1.0</v>
      </c>
      <c r="G4102" s="69">
        <v>140.0</v>
      </c>
      <c r="H4102" s="70">
        <v>140.0</v>
      </c>
      <c r="I4102" s="71" t="s">
        <v>11</v>
      </c>
    </row>
    <row r="4103">
      <c r="A4103" s="45">
        <v>1007.0</v>
      </c>
      <c r="B4103" s="46" t="s">
        <v>1098</v>
      </c>
      <c r="C4103" s="55">
        <v>45923.0</v>
      </c>
      <c r="D4103" s="63" t="s">
        <v>24</v>
      </c>
      <c r="E4103" s="25" t="s">
        <v>10</v>
      </c>
      <c r="F4103" s="64">
        <v>0.5</v>
      </c>
      <c r="G4103" s="64">
        <v>120.0</v>
      </c>
      <c r="H4103" s="65">
        <v>60.0</v>
      </c>
      <c r="I4103" s="66" t="s">
        <v>30</v>
      </c>
    </row>
    <row r="4104">
      <c r="A4104" s="41">
        <v>1007.0</v>
      </c>
      <c r="B4104" s="42" t="s">
        <v>1098</v>
      </c>
      <c r="C4104" s="58">
        <v>45923.0</v>
      </c>
      <c r="D4104" s="68" t="s">
        <v>24</v>
      </c>
      <c r="E4104" s="27" t="s">
        <v>13</v>
      </c>
      <c r="F4104" s="69">
        <v>1.0</v>
      </c>
      <c r="G4104" s="69">
        <v>120.0</v>
      </c>
      <c r="H4104" s="70">
        <v>120.0</v>
      </c>
      <c r="I4104" s="71" t="s">
        <v>30</v>
      </c>
    </row>
    <row r="4105">
      <c r="A4105" s="45">
        <v>1007.0</v>
      </c>
      <c r="B4105" s="46" t="s">
        <v>1098</v>
      </c>
      <c r="C4105" s="55">
        <v>45923.0</v>
      </c>
      <c r="D4105" s="63" t="s">
        <v>24</v>
      </c>
      <c r="E4105" s="25" t="s">
        <v>63</v>
      </c>
      <c r="F4105" s="64">
        <v>0.2</v>
      </c>
      <c r="G4105" s="64">
        <v>300.0</v>
      </c>
      <c r="H4105" s="65">
        <v>60.0</v>
      </c>
      <c r="I4105" s="66" t="s">
        <v>30</v>
      </c>
    </row>
    <row r="4106">
      <c r="A4106" s="41">
        <v>1007.0</v>
      </c>
      <c r="B4106" s="42" t="s">
        <v>1098</v>
      </c>
      <c r="C4106" s="58">
        <v>45923.0</v>
      </c>
      <c r="D4106" s="68" t="s">
        <v>24</v>
      </c>
      <c r="E4106" s="27" t="s">
        <v>420</v>
      </c>
      <c r="F4106" s="69">
        <v>1.0</v>
      </c>
      <c r="G4106" s="69">
        <v>140.0</v>
      </c>
      <c r="H4106" s="70">
        <v>140.0</v>
      </c>
      <c r="I4106" s="71" t="s">
        <v>30</v>
      </c>
    </row>
    <row r="4107">
      <c r="A4107" s="45">
        <v>1009.0</v>
      </c>
      <c r="B4107" s="46" t="s">
        <v>1099</v>
      </c>
      <c r="C4107" s="55">
        <v>45923.0</v>
      </c>
      <c r="D4107" s="63" t="s">
        <v>21</v>
      </c>
      <c r="E4107" s="25" t="s">
        <v>63</v>
      </c>
      <c r="F4107" s="64">
        <v>0.3</v>
      </c>
      <c r="G4107" s="64">
        <v>300.0</v>
      </c>
      <c r="H4107" s="65">
        <v>90.0</v>
      </c>
      <c r="I4107" s="66" t="s">
        <v>11</v>
      </c>
    </row>
    <row r="4108">
      <c r="A4108" s="41">
        <v>1021.0</v>
      </c>
      <c r="B4108" s="42" t="s">
        <v>1100</v>
      </c>
      <c r="C4108" s="58">
        <v>45923.0</v>
      </c>
      <c r="D4108" s="68" t="s">
        <v>52</v>
      </c>
      <c r="E4108" s="27" t="s">
        <v>10</v>
      </c>
      <c r="F4108" s="69">
        <v>3.0</v>
      </c>
      <c r="G4108" s="69">
        <v>120.0</v>
      </c>
      <c r="H4108" s="70">
        <v>360.0</v>
      </c>
      <c r="I4108" s="71" t="s">
        <v>11</v>
      </c>
    </row>
    <row r="4109">
      <c r="A4109" s="45">
        <v>1021.0</v>
      </c>
      <c r="B4109" s="46" t="s">
        <v>1100</v>
      </c>
      <c r="C4109" s="55">
        <v>45923.0</v>
      </c>
      <c r="D4109" s="63" t="s">
        <v>52</v>
      </c>
      <c r="E4109" s="25" t="s">
        <v>12</v>
      </c>
      <c r="F4109" s="64">
        <v>3.0</v>
      </c>
      <c r="G4109" s="64">
        <v>120.0</v>
      </c>
      <c r="H4109" s="65">
        <v>360.0</v>
      </c>
      <c r="I4109" s="66" t="s">
        <v>11</v>
      </c>
    </row>
    <row r="4110">
      <c r="A4110" s="41">
        <v>1021.0</v>
      </c>
      <c r="B4110" s="42" t="s">
        <v>1100</v>
      </c>
      <c r="C4110" s="58">
        <v>45923.0</v>
      </c>
      <c r="D4110" s="68" t="s">
        <v>52</v>
      </c>
      <c r="E4110" s="27" t="s">
        <v>32</v>
      </c>
      <c r="F4110" s="69">
        <v>2.0</v>
      </c>
      <c r="G4110" s="69">
        <v>140.0</v>
      </c>
      <c r="H4110" s="70">
        <v>280.0</v>
      </c>
      <c r="I4110" s="71" t="s">
        <v>11</v>
      </c>
    </row>
    <row r="4111">
      <c r="A4111" s="45">
        <v>1022.0</v>
      </c>
      <c r="B4111" s="46" t="s">
        <v>1101</v>
      </c>
      <c r="C4111" s="55">
        <v>45924.0</v>
      </c>
      <c r="D4111" s="63" t="s">
        <v>43</v>
      </c>
      <c r="E4111" s="25" t="s">
        <v>10</v>
      </c>
      <c r="F4111" s="64">
        <v>1.0</v>
      </c>
      <c r="G4111" s="64">
        <v>120.0</v>
      </c>
      <c r="H4111" s="65">
        <v>120.0</v>
      </c>
      <c r="I4111" s="66" t="s">
        <v>30</v>
      </c>
    </row>
    <row r="4112">
      <c r="A4112" s="41">
        <v>1022.0</v>
      </c>
      <c r="B4112" s="42" t="s">
        <v>1101</v>
      </c>
      <c r="C4112" s="58">
        <v>45924.0</v>
      </c>
      <c r="D4112" s="68" t="s">
        <v>43</v>
      </c>
      <c r="E4112" s="27" t="s">
        <v>12</v>
      </c>
      <c r="F4112" s="69">
        <v>1.0</v>
      </c>
      <c r="G4112" s="69">
        <v>120.0</v>
      </c>
      <c r="H4112" s="70">
        <v>120.0</v>
      </c>
      <c r="I4112" s="71" t="s">
        <v>30</v>
      </c>
    </row>
    <row r="4113">
      <c r="A4113" s="45">
        <v>1012.0</v>
      </c>
      <c r="B4113" s="46" t="s">
        <v>1102</v>
      </c>
      <c r="C4113" s="55">
        <v>45923.0</v>
      </c>
      <c r="D4113" s="63" t="s">
        <v>22</v>
      </c>
      <c r="E4113" s="25" t="s">
        <v>10</v>
      </c>
      <c r="F4113" s="64">
        <v>0.5</v>
      </c>
      <c r="G4113" s="64">
        <v>120.0</v>
      </c>
      <c r="H4113" s="65">
        <v>60.0</v>
      </c>
      <c r="I4113" s="66" t="s">
        <v>16</v>
      </c>
    </row>
    <row r="4114">
      <c r="A4114" s="41">
        <v>1012.0</v>
      </c>
      <c r="B4114" s="42" t="s">
        <v>1102</v>
      </c>
      <c r="C4114" s="58">
        <v>45923.0</v>
      </c>
      <c r="D4114" s="68" t="s">
        <v>22</v>
      </c>
      <c r="E4114" s="27" t="s">
        <v>12</v>
      </c>
      <c r="F4114" s="69">
        <v>0.5</v>
      </c>
      <c r="G4114" s="69">
        <v>120.0</v>
      </c>
      <c r="H4114" s="70">
        <v>60.0</v>
      </c>
      <c r="I4114" s="71" t="s">
        <v>16</v>
      </c>
    </row>
    <row r="4115">
      <c r="A4115" s="45">
        <v>1012.0</v>
      </c>
      <c r="B4115" s="46" t="s">
        <v>1102</v>
      </c>
      <c r="C4115" s="55">
        <v>45923.0</v>
      </c>
      <c r="D4115" s="63" t="s">
        <v>22</v>
      </c>
      <c r="E4115" s="25" t="s">
        <v>420</v>
      </c>
      <c r="F4115" s="64">
        <v>0.5</v>
      </c>
      <c r="G4115" s="64">
        <v>140.0</v>
      </c>
      <c r="H4115" s="65">
        <v>70.0</v>
      </c>
      <c r="I4115" s="66" t="s">
        <v>16</v>
      </c>
    </row>
    <row r="4116">
      <c r="A4116" s="41">
        <v>1023.0</v>
      </c>
      <c r="B4116" s="42" t="s">
        <v>1103</v>
      </c>
      <c r="C4116" s="58">
        <v>45926.0</v>
      </c>
      <c r="D4116" s="68" t="s">
        <v>25</v>
      </c>
      <c r="E4116" s="27" t="s">
        <v>420</v>
      </c>
      <c r="F4116" s="69">
        <v>0.5</v>
      </c>
      <c r="G4116" s="69">
        <v>140.0</v>
      </c>
      <c r="H4116" s="70">
        <v>70.0</v>
      </c>
      <c r="I4116" s="71" t="s">
        <v>30</v>
      </c>
    </row>
    <row r="4117">
      <c r="A4117" s="45">
        <v>1024.0</v>
      </c>
      <c r="B4117" s="46" t="s">
        <v>1104</v>
      </c>
      <c r="C4117" s="55">
        <v>45924.0</v>
      </c>
      <c r="D4117" s="63" t="s">
        <v>68</v>
      </c>
      <c r="E4117" s="25" t="s">
        <v>13</v>
      </c>
      <c r="F4117" s="64">
        <v>2.0</v>
      </c>
      <c r="G4117" s="64">
        <v>120.0</v>
      </c>
      <c r="H4117" s="65">
        <v>240.0</v>
      </c>
      <c r="I4117" s="66" t="s">
        <v>16</v>
      </c>
    </row>
    <row r="4118">
      <c r="A4118" s="41">
        <v>1026.0</v>
      </c>
      <c r="B4118" s="42" t="s">
        <v>1105</v>
      </c>
      <c r="C4118" s="58">
        <v>45924.0</v>
      </c>
      <c r="D4118" s="68" t="s">
        <v>45</v>
      </c>
      <c r="E4118" s="27" t="s">
        <v>13</v>
      </c>
      <c r="F4118" s="69">
        <v>1.0</v>
      </c>
      <c r="G4118" s="69">
        <v>120.0</v>
      </c>
      <c r="H4118" s="70">
        <v>120.0</v>
      </c>
      <c r="I4118" s="71" t="s">
        <v>11</v>
      </c>
    </row>
    <row r="4119">
      <c r="A4119" s="45">
        <v>1025.0</v>
      </c>
      <c r="B4119" s="46" t="s">
        <v>1106</v>
      </c>
      <c r="C4119" s="55">
        <v>45924.0</v>
      </c>
      <c r="D4119" s="63" t="s">
        <v>31</v>
      </c>
      <c r="E4119" s="25" t="s">
        <v>10</v>
      </c>
      <c r="F4119" s="64">
        <v>1.0</v>
      </c>
      <c r="G4119" s="64">
        <v>120.0</v>
      </c>
      <c r="H4119" s="65">
        <v>120.0</v>
      </c>
      <c r="I4119" s="66" t="s">
        <v>11</v>
      </c>
    </row>
    <row r="4120">
      <c r="A4120" s="41">
        <v>1025.0</v>
      </c>
      <c r="B4120" s="42" t="s">
        <v>1106</v>
      </c>
      <c r="C4120" s="58">
        <v>45924.0</v>
      </c>
      <c r="D4120" s="68" t="s">
        <v>31</v>
      </c>
      <c r="E4120" s="27" t="s">
        <v>12</v>
      </c>
      <c r="F4120" s="69">
        <v>1.0</v>
      </c>
      <c r="G4120" s="69">
        <v>120.0</v>
      </c>
      <c r="H4120" s="70">
        <v>120.0</v>
      </c>
      <c r="I4120" s="71" t="s">
        <v>11</v>
      </c>
    </row>
    <row r="4121">
      <c r="A4121" s="45">
        <v>1025.0</v>
      </c>
      <c r="B4121" s="46" t="s">
        <v>1106</v>
      </c>
      <c r="C4121" s="55">
        <v>45924.0</v>
      </c>
      <c r="D4121" s="63" t="s">
        <v>31</v>
      </c>
      <c r="E4121" s="25" t="s">
        <v>19</v>
      </c>
      <c r="F4121" s="64">
        <v>4.0</v>
      </c>
      <c r="G4121" s="64">
        <v>120.0</v>
      </c>
      <c r="H4121" s="65">
        <v>480.0</v>
      </c>
      <c r="I4121" s="66" t="s">
        <v>11</v>
      </c>
    </row>
    <row r="4122">
      <c r="A4122" s="41">
        <v>1027.0</v>
      </c>
      <c r="B4122" s="42" t="s">
        <v>1106</v>
      </c>
      <c r="C4122" s="58">
        <v>45924.0</v>
      </c>
      <c r="D4122" s="68" t="s">
        <v>919</v>
      </c>
      <c r="E4122" s="27" t="s">
        <v>19</v>
      </c>
      <c r="F4122" s="69">
        <v>2.0</v>
      </c>
      <c r="G4122" s="69">
        <v>120.0</v>
      </c>
      <c r="H4122" s="70">
        <v>240.0</v>
      </c>
      <c r="I4122" s="71" t="s">
        <v>11</v>
      </c>
    </row>
    <row r="4123">
      <c r="A4123" s="45">
        <v>1028.0</v>
      </c>
      <c r="B4123" s="46" t="s">
        <v>1106</v>
      </c>
      <c r="C4123" s="55">
        <v>45924.0</v>
      </c>
      <c r="D4123" s="63" t="s">
        <v>49</v>
      </c>
      <c r="E4123" s="25" t="s">
        <v>420</v>
      </c>
      <c r="F4123" s="64">
        <v>1.0</v>
      </c>
      <c r="G4123" s="64">
        <v>140.0</v>
      </c>
      <c r="H4123" s="65">
        <v>140.0</v>
      </c>
      <c r="I4123" s="66" t="s">
        <v>11</v>
      </c>
    </row>
    <row r="4124">
      <c r="A4124" s="41">
        <v>1028.0</v>
      </c>
      <c r="B4124" s="42" t="s">
        <v>1106</v>
      </c>
      <c r="C4124" s="58">
        <v>45924.0</v>
      </c>
      <c r="D4124" s="68" t="s">
        <v>49</v>
      </c>
      <c r="E4124" s="27" t="s">
        <v>586</v>
      </c>
      <c r="F4124" s="69">
        <v>1.0</v>
      </c>
      <c r="G4124" s="69">
        <v>230.0</v>
      </c>
      <c r="H4124" s="70">
        <v>230.0</v>
      </c>
      <c r="I4124" s="71" t="s">
        <v>11</v>
      </c>
    </row>
    <row r="4125">
      <c r="A4125" s="45">
        <v>1029.0</v>
      </c>
      <c r="B4125" s="46" t="s">
        <v>1107</v>
      </c>
      <c r="C4125" s="55">
        <v>45924.0</v>
      </c>
      <c r="D4125" s="63" t="s">
        <v>15</v>
      </c>
      <c r="E4125" s="25" t="s">
        <v>10</v>
      </c>
      <c r="F4125" s="64">
        <v>0.5</v>
      </c>
      <c r="G4125" s="64">
        <v>120.0</v>
      </c>
      <c r="H4125" s="65">
        <v>60.0</v>
      </c>
      <c r="I4125" s="66" t="s">
        <v>16</v>
      </c>
    </row>
    <row r="4126">
      <c r="A4126" s="41">
        <v>1029.0</v>
      </c>
      <c r="B4126" s="42" t="s">
        <v>1107</v>
      </c>
      <c r="C4126" s="58">
        <v>45924.0</v>
      </c>
      <c r="D4126" s="68" t="s">
        <v>15</v>
      </c>
      <c r="E4126" s="27" t="s">
        <v>12</v>
      </c>
      <c r="F4126" s="69">
        <v>0.5</v>
      </c>
      <c r="G4126" s="69">
        <v>120.0</v>
      </c>
      <c r="H4126" s="70">
        <v>60.0</v>
      </c>
      <c r="I4126" s="71" t="s">
        <v>16</v>
      </c>
    </row>
    <row r="4127">
      <c r="A4127" s="45">
        <v>1030.0</v>
      </c>
      <c r="B4127" s="46" t="s">
        <v>1107</v>
      </c>
      <c r="C4127" s="55">
        <v>45924.0</v>
      </c>
      <c r="D4127" s="63" t="s">
        <v>18</v>
      </c>
      <c r="E4127" s="25" t="s">
        <v>12</v>
      </c>
      <c r="F4127" s="64">
        <v>1.0</v>
      </c>
      <c r="G4127" s="64">
        <v>120.0</v>
      </c>
      <c r="H4127" s="65">
        <v>120.0</v>
      </c>
      <c r="I4127" s="66" t="s">
        <v>16</v>
      </c>
    </row>
    <row r="4128">
      <c r="A4128" s="41">
        <v>1030.0</v>
      </c>
      <c r="B4128" s="42" t="s">
        <v>1107</v>
      </c>
      <c r="C4128" s="58">
        <v>45924.0</v>
      </c>
      <c r="D4128" s="68" t="s">
        <v>18</v>
      </c>
      <c r="E4128" s="27" t="s">
        <v>13</v>
      </c>
      <c r="F4128" s="69">
        <v>1.0</v>
      </c>
      <c r="G4128" s="69">
        <v>120.0</v>
      </c>
      <c r="H4128" s="70">
        <v>120.0</v>
      </c>
      <c r="I4128" s="71" t="s">
        <v>16</v>
      </c>
    </row>
    <row r="4129">
      <c r="A4129" s="45">
        <v>1030.0</v>
      </c>
      <c r="B4129" s="46" t="s">
        <v>1107</v>
      </c>
      <c r="C4129" s="55">
        <v>45924.0</v>
      </c>
      <c r="D4129" s="63" t="s">
        <v>18</v>
      </c>
      <c r="E4129" s="25" t="s">
        <v>420</v>
      </c>
      <c r="F4129" s="64">
        <v>1.0</v>
      </c>
      <c r="G4129" s="64">
        <v>140.0</v>
      </c>
      <c r="H4129" s="65">
        <v>140.0</v>
      </c>
      <c r="I4129" s="66" t="s">
        <v>16</v>
      </c>
    </row>
    <row r="4130">
      <c r="A4130" s="41">
        <v>1031.0</v>
      </c>
      <c r="B4130" s="42" t="s">
        <v>1108</v>
      </c>
      <c r="C4130" s="58">
        <v>45926.0</v>
      </c>
      <c r="D4130" s="68" t="s">
        <v>24</v>
      </c>
      <c r="E4130" s="27" t="s">
        <v>10</v>
      </c>
      <c r="F4130" s="69">
        <v>1.0</v>
      </c>
      <c r="G4130" s="69">
        <v>120.0</v>
      </c>
      <c r="H4130" s="70">
        <v>120.0</v>
      </c>
      <c r="I4130" s="71" t="s">
        <v>30</v>
      </c>
    </row>
    <row r="4131">
      <c r="A4131" s="45">
        <v>1031.0</v>
      </c>
      <c r="B4131" s="46" t="s">
        <v>1108</v>
      </c>
      <c r="C4131" s="55">
        <v>45926.0</v>
      </c>
      <c r="D4131" s="63" t="s">
        <v>24</v>
      </c>
      <c r="E4131" s="25" t="s">
        <v>32</v>
      </c>
      <c r="F4131" s="64">
        <v>1.0</v>
      </c>
      <c r="G4131" s="64">
        <v>140.0</v>
      </c>
      <c r="H4131" s="65">
        <v>140.0</v>
      </c>
      <c r="I4131" s="66" t="s">
        <v>30</v>
      </c>
    </row>
    <row r="4132">
      <c r="A4132" s="41">
        <v>1031.0</v>
      </c>
      <c r="B4132" s="42" t="s">
        <v>1108</v>
      </c>
      <c r="C4132" s="58">
        <v>45926.0</v>
      </c>
      <c r="D4132" s="68" t="s">
        <v>24</v>
      </c>
      <c r="E4132" s="27" t="s">
        <v>13</v>
      </c>
      <c r="F4132" s="69">
        <v>1.0</v>
      </c>
      <c r="G4132" s="69">
        <v>120.0</v>
      </c>
      <c r="H4132" s="70">
        <v>120.0</v>
      </c>
      <c r="I4132" s="71" t="s">
        <v>30</v>
      </c>
    </row>
    <row r="4133">
      <c r="A4133" s="45">
        <v>1031.0</v>
      </c>
      <c r="B4133" s="46" t="s">
        <v>1108</v>
      </c>
      <c r="C4133" s="55">
        <v>45926.0</v>
      </c>
      <c r="D4133" s="63" t="s">
        <v>24</v>
      </c>
      <c r="E4133" s="25" t="s">
        <v>420</v>
      </c>
      <c r="F4133" s="64">
        <v>1.0</v>
      </c>
      <c r="G4133" s="64">
        <v>140.0</v>
      </c>
      <c r="H4133" s="65">
        <v>140.0</v>
      </c>
      <c r="I4133" s="66" t="s">
        <v>30</v>
      </c>
    </row>
    <row r="4134">
      <c r="A4134" s="41">
        <v>1032.0</v>
      </c>
      <c r="B4134" s="42" t="s">
        <v>1108</v>
      </c>
      <c r="C4134" s="58">
        <v>45926.0</v>
      </c>
      <c r="D4134" s="68" t="s">
        <v>39</v>
      </c>
      <c r="E4134" s="27" t="s">
        <v>10</v>
      </c>
      <c r="F4134" s="69">
        <v>1.0</v>
      </c>
      <c r="G4134" s="69">
        <v>120.0</v>
      </c>
      <c r="H4134" s="70">
        <v>120.0</v>
      </c>
      <c r="I4134" s="71" t="s">
        <v>16</v>
      </c>
    </row>
    <row r="4135">
      <c r="A4135" s="45">
        <v>1032.0</v>
      </c>
      <c r="B4135" s="46" t="s">
        <v>1108</v>
      </c>
      <c r="C4135" s="55">
        <v>45926.0</v>
      </c>
      <c r="D4135" s="63" t="s">
        <v>39</v>
      </c>
      <c r="E4135" s="25" t="s">
        <v>12</v>
      </c>
      <c r="F4135" s="64">
        <v>1.0</v>
      </c>
      <c r="G4135" s="64">
        <v>120.0</v>
      </c>
      <c r="H4135" s="65">
        <v>120.0</v>
      </c>
      <c r="I4135" s="66" t="s">
        <v>16</v>
      </c>
    </row>
    <row r="4136">
      <c r="A4136" s="41">
        <v>1032.0</v>
      </c>
      <c r="B4136" s="42" t="s">
        <v>1108</v>
      </c>
      <c r="C4136" s="58">
        <v>45926.0</v>
      </c>
      <c r="D4136" s="68" t="s">
        <v>39</v>
      </c>
      <c r="E4136" s="27" t="s">
        <v>32</v>
      </c>
      <c r="F4136" s="69">
        <v>1.0</v>
      </c>
      <c r="G4136" s="69">
        <v>140.0</v>
      </c>
      <c r="H4136" s="70">
        <v>140.0</v>
      </c>
      <c r="I4136" s="71" t="s">
        <v>16</v>
      </c>
    </row>
    <row r="4137">
      <c r="A4137" s="45">
        <v>1032.0</v>
      </c>
      <c r="B4137" s="46" t="s">
        <v>1108</v>
      </c>
      <c r="C4137" s="55">
        <v>45926.0</v>
      </c>
      <c r="D4137" s="63" t="s">
        <v>39</v>
      </c>
      <c r="E4137" s="25" t="s">
        <v>13</v>
      </c>
      <c r="F4137" s="64">
        <v>1.0</v>
      </c>
      <c r="G4137" s="64">
        <v>120.0</v>
      </c>
      <c r="H4137" s="65">
        <v>120.0</v>
      </c>
      <c r="I4137" s="66" t="s">
        <v>16</v>
      </c>
    </row>
    <row r="4138">
      <c r="A4138" s="41">
        <v>1033.0</v>
      </c>
      <c r="B4138" s="42" t="s">
        <v>1109</v>
      </c>
      <c r="C4138" s="58">
        <v>45926.0</v>
      </c>
      <c r="D4138" s="68" t="s">
        <v>31</v>
      </c>
      <c r="E4138" s="27" t="s">
        <v>19</v>
      </c>
      <c r="F4138" s="69">
        <v>2.0</v>
      </c>
      <c r="G4138" s="69">
        <v>120.0</v>
      </c>
      <c r="H4138" s="70">
        <v>240.0</v>
      </c>
      <c r="I4138" s="71" t="s">
        <v>11</v>
      </c>
    </row>
    <row r="4139">
      <c r="A4139" s="45">
        <v>1034.0</v>
      </c>
      <c r="B4139" s="46" t="s">
        <v>1110</v>
      </c>
      <c r="C4139" s="55">
        <v>45926.0</v>
      </c>
      <c r="D4139" s="63" t="s">
        <v>919</v>
      </c>
      <c r="E4139" s="25" t="s">
        <v>10</v>
      </c>
      <c r="F4139" s="64">
        <v>1.0</v>
      </c>
      <c r="G4139" s="64">
        <v>120.0</v>
      </c>
      <c r="H4139" s="65">
        <v>120.0</v>
      </c>
      <c r="I4139" s="66" t="s">
        <v>11</v>
      </c>
    </row>
    <row r="4140">
      <c r="A4140" s="41">
        <v>1034.0</v>
      </c>
      <c r="B4140" s="42" t="s">
        <v>1110</v>
      </c>
      <c r="C4140" s="58">
        <v>45926.0</v>
      </c>
      <c r="D4140" s="68" t="s">
        <v>919</v>
      </c>
      <c r="E4140" s="27" t="s">
        <v>12</v>
      </c>
      <c r="F4140" s="69">
        <v>1.0</v>
      </c>
      <c r="G4140" s="69">
        <v>120.0</v>
      </c>
      <c r="H4140" s="70">
        <v>120.0</v>
      </c>
      <c r="I4140" s="71" t="s">
        <v>11</v>
      </c>
    </row>
    <row r="4141">
      <c r="A4141" s="45">
        <v>1035.0</v>
      </c>
      <c r="B4141" s="46" t="s">
        <v>1111</v>
      </c>
      <c r="C4141" s="55">
        <v>45926.0</v>
      </c>
      <c r="D4141" s="63" t="s">
        <v>45</v>
      </c>
      <c r="E4141" s="25" t="s">
        <v>32</v>
      </c>
      <c r="F4141" s="64">
        <v>1.0</v>
      </c>
      <c r="G4141" s="64">
        <v>140.0</v>
      </c>
      <c r="H4141" s="65">
        <v>140.0</v>
      </c>
      <c r="I4141" s="66" t="s">
        <v>11</v>
      </c>
    </row>
    <row r="4142">
      <c r="A4142" s="41">
        <v>1035.0</v>
      </c>
      <c r="B4142" s="42" t="s">
        <v>1111</v>
      </c>
      <c r="C4142" s="58">
        <v>45926.0</v>
      </c>
      <c r="D4142" s="68" t="s">
        <v>45</v>
      </c>
      <c r="E4142" s="27" t="s">
        <v>13</v>
      </c>
      <c r="F4142" s="69">
        <v>0.5</v>
      </c>
      <c r="G4142" s="69">
        <v>120.0</v>
      </c>
      <c r="H4142" s="70">
        <v>60.0</v>
      </c>
      <c r="I4142" s="71" t="s">
        <v>11</v>
      </c>
    </row>
    <row r="4143">
      <c r="A4143" s="45">
        <v>1036.0</v>
      </c>
      <c r="B4143" s="46" t="s">
        <v>1112</v>
      </c>
      <c r="C4143" s="55">
        <v>45926.0</v>
      </c>
      <c r="D4143" s="63" t="s">
        <v>47</v>
      </c>
      <c r="E4143" s="25" t="s">
        <v>32</v>
      </c>
      <c r="F4143" s="64">
        <v>1.0</v>
      </c>
      <c r="G4143" s="64">
        <v>140.0</v>
      </c>
      <c r="H4143" s="65">
        <v>140.0</v>
      </c>
      <c r="I4143" s="66" t="s">
        <v>11</v>
      </c>
    </row>
    <row r="4144">
      <c r="A4144" s="41">
        <v>1036.0</v>
      </c>
      <c r="B4144" s="42" t="s">
        <v>1112</v>
      </c>
      <c r="C4144" s="58">
        <v>45926.0</v>
      </c>
      <c r="D4144" s="68" t="s">
        <v>47</v>
      </c>
      <c r="E4144" s="27" t="s">
        <v>13</v>
      </c>
      <c r="F4144" s="69">
        <v>0.5</v>
      </c>
      <c r="G4144" s="69">
        <v>120.0</v>
      </c>
      <c r="H4144" s="70">
        <v>60.0</v>
      </c>
      <c r="I4144" s="71" t="s">
        <v>11</v>
      </c>
    </row>
    <row r="4145">
      <c r="A4145" s="45">
        <v>1036.0</v>
      </c>
      <c r="B4145" s="46" t="s">
        <v>1112</v>
      </c>
      <c r="C4145" s="55">
        <v>45926.0</v>
      </c>
      <c r="D4145" s="63" t="s">
        <v>47</v>
      </c>
      <c r="E4145" s="25" t="s">
        <v>63</v>
      </c>
      <c r="F4145" s="64">
        <v>0.5</v>
      </c>
      <c r="G4145" s="64">
        <v>300.0</v>
      </c>
      <c r="H4145" s="65">
        <v>150.0</v>
      </c>
      <c r="I4145" s="66" t="s">
        <v>11</v>
      </c>
    </row>
    <row r="4146">
      <c r="A4146" s="41">
        <v>1036.0</v>
      </c>
      <c r="B4146" s="42" t="s">
        <v>1112</v>
      </c>
      <c r="C4146" s="58">
        <v>45926.0</v>
      </c>
      <c r="D4146" s="68" t="s">
        <v>47</v>
      </c>
      <c r="E4146" s="27" t="s">
        <v>420</v>
      </c>
      <c r="F4146" s="69">
        <v>1.0</v>
      </c>
      <c r="G4146" s="69">
        <v>140.0</v>
      </c>
      <c r="H4146" s="70">
        <v>140.0</v>
      </c>
      <c r="I4146" s="71" t="s">
        <v>11</v>
      </c>
    </row>
    <row r="4147">
      <c r="A4147" s="45">
        <v>1037.0</v>
      </c>
      <c r="B4147" s="46" t="s">
        <v>1113</v>
      </c>
      <c r="C4147" s="55">
        <v>45926.0</v>
      </c>
      <c r="D4147" s="63" t="s">
        <v>36</v>
      </c>
      <c r="E4147" s="25" t="s">
        <v>12</v>
      </c>
      <c r="F4147" s="64">
        <v>1.0</v>
      </c>
      <c r="G4147" s="64">
        <v>120.0</v>
      </c>
      <c r="H4147" s="65">
        <v>120.0</v>
      </c>
      <c r="I4147" s="66" t="s">
        <v>16</v>
      </c>
    </row>
    <row r="4148">
      <c r="A4148" s="41">
        <v>1037.0</v>
      </c>
      <c r="B4148" s="42" t="s">
        <v>1113</v>
      </c>
      <c r="C4148" s="58">
        <v>45926.0</v>
      </c>
      <c r="D4148" s="68" t="s">
        <v>36</v>
      </c>
      <c r="E4148" s="27" t="s">
        <v>420</v>
      </c>
      <c r="F4148" s="69">
        <v>1.0</v>
      </c>
      <c r="G4148" s="69">
        <v>120.0</v>
      </c>
      <c r="H4148" s="70">
        <v>120.0</v>
      </c>
      <c r="I4148" s="71" t="s">
        <v>16</v>
      </c>
    </row>
    <row r="4149">
      <c r="A4149" s="45">
        <v>1038.0</v>
      </c>
      <c r="B4149" s="46" t="s">
        <v>1113</v>
      </c>
      <c r="C4149" s="55">
        <v>45926.0</v>
      </c>
      <c r="D4149" s="63" t="s">
        <v>49</v>
      </c>
      <c r="E4149" s="25" t="s">
        <v>13</v>
      </c>
      <c r="F4149" s="64">
        <v>0.5</v>
      </c>
      <c r="G4149" s="64">
        <v>120.0</v>
      </c>
      <c r="H4149" s="65">
        <v>60.0</v>
      </c>
      <c r="I4149" s="66" t="s">
        <v>11</v>
      </c>
    </row>
    <row r="4150">
      <c r="A4150" s="41">
        <v>1040.0</v>
      </c>
      <c r="B4150" s="42" t="s">
        <v>1114</v>
      </c>
      <c r="C4150" s="58">
        <v>45926.0</v>
      </c>
      <c r="D4150" s="68" t="s">
        <v>42</v>
      </c>
      <c r="E4150" s="27" t="s">
        <v>12</v>
      </c>
      <c r="F4150" s="69">
        <v>0.5</v>
      </c>
      <c r="G4150" s="69">
        <v>120.0</v>
      </c>
      <c r="H4150" s="70">
        <v>60.0</v>
      </c>
      <c r="I4150" s="71" t="s">
        <v>30</v>
      </c>
    </row>
    <row r="4151">
      <c r="A4151" s="45">
        <v>1040.0</v>
      </c>
      <c r="B4151" s="46" t="s">
        <v>1114</v>
      </c>
      <c r="C4151" s="55">
        <v>45926.0</v>
      </c>
      <c r="D4151" s="63" t="s">
        <v>42</v>
      </c>
      <c r="E4151" s="25" t="s">
        <v>19</v>
      </c>
      <c r="F4151" s="64">
        <v>1.0</v>
      </c>
      <c r="G4151" s="64">
        <v>120.0</v>
      </c>
      <c r="H4151" s="65">
        <v>120.0</v>
      </c>
      <c r="I4151" s="66" t="s">
        <v>30</v>
      </c>
    </row>
    <row r="4152">
      <c r="A4152" s="41">
        <v>1041.0</v>
      </c>
      <c r="B4152" s="42" t="s">
        <v>1115</v>
      </c>
      <c r="C4152" s="58">
        <v>45927.0</v>
      </c>
      <c r="D4152" s="68" t="s">
        <v>57</v>
      </c>
      <c r="E4152" s="27" t="s">
        <v>19</v>
      </c>
      <c r="F4152" s="69">
        <v>5.0</v>
      </c>
      <c r="G4152" s="69">
        <v>120.0</v>
      </c>
      <c r="H4152" s="70">
        <v>600.0</v>
      </c>
      <c r="I4152" s="71" t="s">
        <v>16</v>
      </c>
    </row>
    <row r="4153">
      <c r="A4153" s="45">
        <v>1042.0</v>
      </c>
      <c r="B4153" s="46" t="s">
        <v>1116</v>
      </c>
      <c r="C4153" s="55">
        <v>45927.0</v>
      </c>
      <c r="D4153" s="63" t="s">
        <v>42</v>
      </c>
      <c r="E4153" s="25" t="s">
        <v>19</v>
      </c>
      <c r="F4153" s="64">
        <v>1.0</v>
      </c>
      <c r="G4153" s="64">
        <v>120.0</v>
      </c>
      <c r="H4153" s="65">
        <v>120.0</v>
      </c>
      <c r="I4153" s="66" t="s">
        <v>30</v>
      </c>
    </row>
    <row r="4154">
      <c r="A4154" s="41">
        <v>1043.0</v>
      </c>
      <c r="B4154" s="42" t="s">
        <v>1117</v>
      </c>
      <c r="C4154" s="58">
        <v>45927.0</v>
      </c>
      <c r="D4154" s="68" t="s">
        <v>14</v>
      </c>
      <c r="E4154" s="27" t="s">
        <v>10</v>
      </c>
      <c r="F4154" s="69">
        <v>1.0</v>
      </c>
      <c r="G4154" s="69">
        <v>120.0</v>
      </c>
      <c r="H4154" s="70">
        <v>120.0</v>
      </c>
      <c r="I4154" s="71" t="s">
        <v>11</v>
      </c>
    </row>
    <row r="4155">
      <c r="A4155" s="45">
        <v>1043.0</v>
      </c>
      <c r="B4155" s="46" t="s">
        <v>1117</v>
      </c>
      <c r="C4155" s="55">
        <v>45927.0</v>
      </c>
      <c r="D4155" s="63" t="s">
        <v>14</v>
      </c>
      <c r="E4155" s="25" t="s">
        <v>12</v>
      </c>
      <c r="F4155" s="64">
        <v>1.0</v>
      </c>
      <c r="G4155" s="64">
        <v>120.0</v>
      </c>
      <c r="H4155" s="65">
        <v>120.0</v>
      </c>
      <c r="I4155" s="66" t="s">
        <v>11</v>
      </c>
    </row>
    <row r="4156">
      <c r="A4156" s="41">
        <v>1043.0</v>
      </c>
      <c r="B4156" s="42" t="s">
        <v>1117</v>
      </c>
      <c r="C4156" s="58">
        <v>45927.0</v>
      </c>
      <c r="D4156" s="68" t="s">
        <v>14</v>
      </c>
      <c r="E4156" s="27" t="s">
        <v>19</v>
      </c>
      <c r="F4156" s="69">
        <v>1.0</v>
      </c>
      <c r="G4156" s="69">
        <v>120.0</v>
      </c>
      <c r="H4156" s="70">
        <v>120.0</v>
      </c>
      <c r="I4156" s="71" t="s">
        <v>11</v>
      </c>
    </row>
    <row r="4157">
      <c r="A4157" s="45">
        <v>1044.0</v>
      </c>
      <c r="B4157" s="46" t="s">
        <v>1118</v>
      </c>
      <c r="C4157" s="55">
        <v>45927.0</v>
      </c>
      <c r="D4157" s="63" t="s">
        <v>21</v>
      </c>
      <c r="E4157" s="25" t="s">
        <v>63</v>
      </c>
      <c r="F4157" s="64">
        <v>0.5</v>
      </c>
      <c r="G4157" s="64">
        <v>300.0</v>
      </c>
      <c r="H4157" s="65">
        <v>150.0</v>
      </c>
      <c r="I4157" s="66" t="s">
        <v>11</v>
      </c>
    </row>
    <row r="4158">
      <c r="A4158" s="41">
        <v>1044.0</v>
      </c>
      <c r="B4158" s="42" t="s">
        <v>1118</v>
      </c>
      <c r="C4158" s="58">
        <v>45927.0</v>
      </c>
      <c r="D4158" s="68" t="s">
        <v>21</v>
      </c>
      <c r="E4158" s="27" t="s">
        <v>420</v>
      </c>
      <c r="F4158" s="69">
        <v>1.0</v>
      </c>
      <c r="G4158" s="69">
        <v>140.0</v>
      </c>
      <c r="H4158" s="70">
        <v>140.0</v>
      </c>
      <c r="I4158" s="71" t="s">
        <v>11</v>
      </c>
    </row>
    <row r="4159">
      <c r="A4159" s="45">
        <v>1045.0</v>
      </c>
      <c r="B4159" s="46" t="s">
        <v>1119</v>
      </c>
      <c r="C4159" s="55">
        <v>45927.0</v>
      </c>
      <c r="D4159" s="63" t="s">
        <v>31</v>
      </c>
      <c r="E4159" s="25" t="s">
        <v>10</v>
      </c>
      <c r="F4159" s="64">
        <v>1.0</v>
      </c>
      <c r="G4159" s="64">
        <v>120.0</v>
      </c>
      <c r="H4159" s="65">
        <v>120.0</v>
      </c>
      <c r="I4159" s="66" t="s">
        <v>11</v>
      </c>
    </row>
    <row r="4160">
      <c r="A4160" s="41">
        <v>1045.0</v>
      </c>
      <c r="B4160" s="42" t="s">
        <v>1119</v>
      </c>
      <c r="C4160" s="58">
        <v>45927.0</v>
      </c>
      <c r="D4160" s="68" t="s">
        <v>31</v>
      </c>
      <c r="E4160" s="27" t="s">
        <v>12</v>
      </c>
      <c r="F4160" s="69">
        <v>1.0</v>
      </c>
      <c r="G4160" s="69">
        <v>120.0</v>
      </c>
      <c r="H4160" s="70">
        <v>120.0</v>
      </c>
      <c r="I4160" s="71" t="s">
        <v>11</v>
      </c>
    </row>
    <row r="4161">
      <c r="A4161" s="45">
        <v>1046.0</v>
      </c>
      <c r="B4161" s="46" t="s">
        <v>1120</v>
      </c>
      <c r="C4161" s="55">
        <v>45927.0</v>
      </c>
      <c r="D4161" s="63" t="s">
        <v>47</v>
      </c>
      <c r="E4161" s="25" t="s">
        <v>32</v>
      </c>
      <c r="F4161" s="64">
        <v>1.0</v>
      </c>
      <c r="G4161" s="64">
        <v>140.0</v>
      </c>
      <c r="H4161" s="65">
        <v>140.0</v>
      </c>
      <c r="I4161" s="66" t="s">
        <v>11</v>
      </c>
    </row>
    <row r="4162">
      <c r="A4162" s="41">
        <v>1046.0</v>
      </c>
      <c r="B4162" s="42" t="s">
        <v>1120</v>
      </c>
      <c r="C4162" s="58">
        <v>45927.0</v>
      </c>
      <c r="D4162" s="68" t="s">
        <v>47</v>
      </c>
      <c r="E4162" s="27" t="s">
        <v>420</v>
      </c>
      <c r="F4162" s="69">
        <v>1.0</v>
      </c>
      <c r="G4162" s="69">
        <v>140.0</v>
      </c>
      <c r="H4162" s="70">
        <v>140.0</v>
      </c>
      <c r="I4162" s="71" t="s">
        <v>11</v>
      </c>
    </row>
    <row r="4163">
      <c r="A4163" s="45">
        <v>1047.0</v>
      </c>
      <c r="B4163" s="46" t="s">
        <v>1121</v>
      </c>
      <c r="C4163" s="55">
        <v>45928.0</v>
      </c>
      <c r="D4163" s="63" t="s">
        <v>407</v>
      </c>
      <c r="E4163" s="25" t="s">
        <v>10</v>
      </c>
      <c r="F4163" s="64">
        <v>1.0</v>
      </c>
      <c r="G4163" s="64">
        <v>120.0</v>
      </c>
      <c r="H4163" s="65">
        <v>120.0</v>
      </c>
      <c r="I4163" s="66" t="s">
        <v>30</v>
      </c>
    </row>
    <row r="4164">
      <c r="A4164" s="41">
        <v>1047.0</v>
      </c>
      <c r="B4164" s="42" t="s">
        <v>1121</v>
      </c>
      <c r="C4164" s="58">
        <v>45928.0</v>
      </c>
      <c r="D4164" s="68" t="s">
        <v>407</v>
      </c>
      <c r="E4164" s="27" t="s">
        <v>12</v>
      </c>
      <c r="F4164" s="69">
        <v>1.0</v>
      </c>
      <c r="G4164" s="69">
        <v>120.0</v>
      </c>
      <c r="H4164" s="70">
        <v>120.0</v>
      </c>
      <c r="I4164" s="71" t="s">
        <v>30</v>
      </c>
    </row>
    <row r="4165">
      <c r="A4165" s="45">
        <v>1048.0</v>
      </c>
      <c r="B4165" s="46" t="s">
        <v>1122</v>
      </c>
      <c r="C4165" s="55">
        <v>45928.0</v>
      </c>
      <c r="D4165" s="63" t="s">
        <v>43</v>
      </c>
      <c r="E4165" s="25" t="s">
        <v>10</v>
      </c>
      <c r="F4165" s="64">
        <v>1.0</v>
      </c>
      <c r="G4165" s="64">
        <v>120.0</v>
      </c>
      <c r="H4165" s="65">
        <v>120.0</v>
      </c>
      <c r="I4165" s="66" t="s">
        <v>30</v>
      </c>
    </row>
    <row r="4166">
      <c r="A4166" s="41">
        <v>1048.0</v>
      </c>
      <c r="B4166" s="42" t="s">
        <v>1122</v>
      </c>
      <c r="C4166" s="58">
        <v>45928.0</v>
      </c>
      <c r="D4166" s="68" t="s">
        <v>43</v>
      </c>
      <c r="E4166" s="27" t="s">
        <v>12</v>
      </c>
      <c r="F4166" s="69">
        <v>1.0</v>
      </c>
      <c r="G4166" s="69">
        <v>120.0</v>
      </c>
      <c r="H4166" s="70">
        <v>120.0</v>
      </c>
      <c r="I4166" s="71" t="s">
        <v>30</v>
      </c>
    </row>
    <row r="4167">
      <c r="A4167" s="45">
        <v>1049.0</v>
      </c>
      <c r="B4167" s="46" t="s">
        <v>1122</v>
      </c>
      <c r="C4167" s="55">
        <v>45928.0</v>
      </c>
      <c r="D4167" s="63" t="s">
        <v>42</v>
      </c>
      <c r="E4167" s="25" t="s">
        <v>12</v>
      </c>
      <c r="F4167" s="64">
        <v>0.5</v>
      </c>
      <c r="G4167" s="64">
        <v>120.0</v>
      </c>
      <c r="H4167" s="65">
        <v>60.0</v>
      </c>
      <c r="I4167" s="66" t="s">
        <v>30</v>
      </c>
    </row>
    <row r="4168">
      <c r="A4168" s="41">
        <v>1049.0</v>
      </c>
      <c r="B4168" s="42" t="s">
        <v>1122</v>
      </c>
      <c r="C4168" s="58">
        <v>45928.0</v>
      </c>
      <c r="D4168" s="68" t="s">
        <v>42</v>
      </c>
      <c r="E4168" s="27" t="s">
        <v>19</v>
      </c>
      <c r="F4168" s="69">
        <v>1.0</v>
      </c>
      <c r="G4168" s="69">
        <v>120.0</v>
      </c>
      <c r="H4168" s="70">
        <v>120.0</v>
      </c>
      <c r="I4168" s="71" t="s">
        <v>30</v>
      </c>
    </row>
    <row r="4169">
      <c r="A4169" s="45">
        <v>1050.0</v>
      </c>
      <c r="B4169" s="46" t="s">
        <v>1123</v>
      </c>
      <c r="C4169" s="55">
        <v>45928.0</v>
      </c>
      <c r="D4169" s="63" t="s">
        <v>57</v>
      </c>
      <c r="E4169" s="25" t="s">
        <v>19</v>
      </c>
      <c r="F4169" s="64">
        <v>5.0</v>
      </c>
      <c r="G4169" s="64">
        <v>120.0</v>
      </c>
      <c r="H4169" s="65">
        <v>600.0</v>
      </c>
      <c r="I4169" s="66" t="s">
        <v>16</v>
      </c>
    </row>
    <row r="4170">
      <c r="A4170" s="41">
        <v>1051.0</v>
      </c>
      <c r="B4170" s="42" t="s">
        <v>1124</v>
      </c>
      <c r="C4170" s="58">
        <v>45928.0</v>
      </c>
      <c r="D4170" s="68" t="s">
        <v>14</v>
      </c>
      <c r="E4170" s="27" t="s">
        <v>19</v>
      </c>
      <c r="F4170" s="69">
        <v>1.0</v>
      </c>
      <c r="G4170" s="69">
        <v>120.0</v>
      </c>
      <c r="H4170" s="70">
        <v>120.0</v>
      </c>
      <c r="I4170" s="71" t="s">
        <v>11</v>
      </c>
    </row>
    <row r="4171">
      <c r="A4171" s="45">
        <v>1052.0</v>
      </c>
      <c r="B4171" s="46" t="s">
        <v>1125</v>
      </c>
      <c r="C4171" s="55">
        <v>45928.0</v>
      </c>
      <c r="D4171" s="63" t="s">
        <v>9</v>
      </c>
      <c r="E4171" s="25" t="s">
        <v>10</v>
      </c>
      <c r="F4171" s="64">
        <v>1.0</v>
      </c>
      <c r="G4171" s="64">
        <v>120.0</v>
      </c>
      <c r="H4171" s="65">
        <v>120.0</v>
      </c>
      <c r="I4171" s="66" t="s">
        <v>11</v>
      </c>
    </row>
    <row r="4172">
      <c r="A4172" s="41">
        <v>1052.0</v>
      </c>
      <c r="B4172" s="42" t="s">
        <v>1125</v>
      </c>
      <c r="C4172" s="58">
        <v>45928.0</v>
      </c>
      <c r="D4172" s="68" t="s">
        <v>9</v>
      </c>
      <c r="E4172" s="27" t="s">
        <v>12</v>
      </c>
      <c r="F4172" s="69">
        <v>1.0</v>
      </c>
      <c r="G4172" s="69">
        <v>120.0</v>
      </c>
      <c r="H4172" s="70">
        <v>120.0</v>
      </c>
      <c r="I4172" s="71" t="s">
        <v>11</v>
      </c>
    </row>
    <row r="4173">
      <c r="A4173" s="45">
        <v>1052.0</v>
      </c>
      <c r="B4173" s="46" t="s">
        <v>1125</v>
      </c>
      <c r="C4173" s="55">
        <v>45928.0</v>
      </c>
      <c r="D4173" s="63" t="s">
        <v>9</v>
      </c>
      <c r="E4173" s="25" t="s">
        <v>19</v>
      </c>
      <c r="F4173" s="64">
        <v>1.0</v>
      </c>
      <c r="G4173" s="64">
        <v>120.0</v>
      </c>
      <c r="H4173" s="65">
        <v>120.0</v>
      </c>
      <c r="I4173" s="66" t="s">
        <v>11</v>
      </c>
    </row>
    <row r="4174">
      <c r="A4174" s="41">
        <v>1054.0</v>
      </c>
      <c r="B4174" s="42" t="s">
        <v>1126</v>
      </c>
      <c r="C4174" s="58">
        <v>45928.0</v>
      </c>
      <c r="D4174" s="68" t="s">
        <v>31</v>
      </c>
      <c r="E4174" s="27" t="s">
        <v>19</v>
      </c>
      <c r="F4174" s="69">
        <v>6.0</v>
      </c>
      <c r="G4174" s="69">
        <v>120.0</v>
      </c>
      <c r="H4174" s="70">
        <v>720.0</v>
      </c>
      <c r="I4174" s="71" t="s">
        <v>11</v>
      </c>
    </row>
    <row r="4175">
      <c r="A4175" s="45">
        <v>1055.0</v>
      </c>
      <c r="B4175" s="46" t="s">
        <v>1127</v>
      </c>
      <c r="C4175" s="55">
        <v>45928.0</v>
      </c>
      <c r="D4175" s="63" t="s">
        <v>919</v>
      </c>
      <c r="E4175" s="25" t="s">
        <v>19</v>
      </c>
      <c r="F4175" s="64">
        <v>2.0</v>
      </c>
      <c r="G4175" s="64">
        <v>120.0</v>
      </c>
      <c r="H4175" s="65">
        <v>240.0</v>
      </c>
      <c r="I4175" s="66" t="s">
        <v>11</v>
      </c>
    </row>
    <row r="4176">
      <c r="A4176" s="41">
        <v>1056.0</v>
      </c>
      <c r="B4176" s="42" t="s">
        <v>1128</v>
      </c>
      <c r="C4176" s="58">
        <v>45928.0</v>
      </c>
      <c r="D4176" s="68" t="s">
        <v>45</v>
      </c>
      <c r="E4176" s="27" t="s">
        <v>32</v>
      </c>
      <c r="F4176" s="69">
        <v>1.0</v>
      </c>
      <c r="G4176" s="69">
        <v>140.0</v>
      </c>
      <c r="H4176" s="70">
        <v>140.0</v>
      </c>
      <c r="I4176" s="71" t="s">
        <v>11</v>
      </c>
    </row>
    <row r="4177">
      <c r="A4177" s="45">
        <v>1056.0</v>
      </c>
      <c r="B4177" s="46" t="s">
        <v>1128</v>
      </c>
      <c r="C4177" s="55">
        <v>45928.0</v>
      </c>
      <c r="D4177" s="63" t="s">
        <v>45</v>
      </c>
      <c r="E4177" s="25" t="s">
        <v>13</v>
      </c>
      <c r="F4177" s="64">
        <v>1.0</v>
      </c>
      <c r="G4177" s="64">
        <v>120.0</v>
      </c>
      <c r="H4177" s="65">
        <v>120.0</v>
      </c>
      <c r="I4177" s="66" t="s">
        <v>11</v>
      </c>
    </row>
    <row r="4178">
      <c r="A4178" s="41">
        <v>1056.0</v>
      </c>
      <c r="B4178" s="42" t="s">
        <v>1128</v>
      </c>
      <c r="C4178" s="58">
        <v>45928.0</v>
      </c>
      <c r="D4178" s="68" t="s">
        <v>45</v>
      </c>
      <c r="E4178" s="27" t="s">
        <v>420</v>
      </c>
      <c r="F4178" s="69">
        <v>1.0</v>
      </c>
      <c r="G4178" s="69">
        <v>140.0</v>
      </c>
      <c r="H4178" s="70">
        <v>140.0</v>
      </c>
      <c r="I4178" s="71" t="s">
        <v>11</v>
      </c>
    </row>
    <row r="4179">
      <c r="A4179" s="45">
        <v>1058.0</v>
      </c>
      <c r="B4179" s="46" t="s">
        <v>1129</v>
      </c>
      <c r="C4179" s="55">
        <v>45928.0</v>
      </c>
      <c r="D4179" s="63" t="s">
        <v>24</v>
      </c>
      <c r="E4179" s="25" t="s">
        <v>10</v>
      </c>
      <c r="F4179" s="64">
        <v>4.0</v>
      </c>
      <c r="G4179" s="64">
        <v>120.0</v>
      </c>
      <c r="H4179" s="65">
        <v>480.0</v>
      </c>
      <c r="I4179" s="66" t="s">
        <v>30</v>
      </c>
    </row>
    <row r="4180">
      <c r="A4180" s="41">
        <v>1058.0</v>
      </c>
      <c r="B4180" s="42" t="s">
        <v>1129</v>
      </c>
      <c r="C4180" s="58">
        <v>45928.0</v>
      </c>
      <c r="D4180" s="68" t="s">
        <v>24</v>
      </c>
      <c r="E4180" s="27" t="s">
        <v>13</v>
      </c>
      <c r="F4180" s="69">
        <v>4.0</v>
      </c>
      <c r="G4180" s="69">
        <v>120.0</v>
      </c>
      <c r="H4180" s="70">
        <v>480.0</v>
      </c>
      <c r="I4180" s="71" t="s">
        <v>30</v>
      </c>
    </row>
    <row r="4181">
      <c r="A4181" s="45">
        <v>1058.0</v>
      </c>
      <c r="B4181" s="46" t="s">
        <v>1129</v>
      </c>
      <c r="C4181" s="55">
        <v>45928.0</v>
      </c>
      <c r="D4181" s="63" t="s">
        <v>24</v>
      </c>
      <c r="E4181" s="25" t="s">
        <v>420</v>
      </c>
      <c r="F4181" s="64">
        <v>4.0</v>
      </c>
      <c r="G4181" s="64">
        <v>140.0</v>
      </c>
      <c r="H4181" s="65">
        <v>560.0</v>
      </c>
      <c r="I4181" s="66" t="s">
        <v>30</v>
      </c>
    </row>
    <row r="4182">
      <c r="A4182" s="41">
        <v>1059.0</v>
      </c>
      <c r="B4182" s="42" t="s">
        <v>1130</v>
      </c>
      <c r="C4182" s="58">
        <v>45928.0</v>
      </c>
      <c r="D4182" s="68" t="s">
        <v>556</v>
      </c>
      <c r="E4182" s="27" t="s">
        <v>12</v>
      </c>
      <c r="F4182" s="69">
        <v>1.0</v>
      </c>
      <c r="G4182" s="69">
        <v>120.0</v>
      </c>
      <c r="H4182" s="70">
        <v>120.0</v>
      </c>
      <c r="I4182" s="71" t="s">
        <v>16</v>
      </c>
    </row>
    <row r="4183">
      <c r="A4183" s="45">
        <v>1059.0</v>
      </c>
      <c r="B4183" s="46" t="s">
        <v>1130</v>
      </c>
      <c r="C4183" s="55">
        <v>45928.0</v>
      </c>
      <c r="D4183" s="63" t="s">
        <v>556</v>
      </c>
      <c r="E4183" s="25" t="s">
        <v>19</v>
      </c>
      <c r="F4183" s="64">
        <v>1.0</v>
      </c>
      <c r="G4183" s="64">
        <v>120.0</v>
      </c>
      <c r="H4183" s="65">
        <v>120.0</v>
      </c>
      <c r="I4183" s="66" t="s">
        <v>16</v>
      </c>
    </row>
    <row r="4184">
      <c r="A4184" s="41">
        <v>1060.0</v>
      </c>
      <c r="B4184" s="42" t="s">
        <v>1131</v>
      </c>
      <c r="C4184" s="58">
        <v>45930.0</v>
      </c>
      <c r="D4184" s="68" t="s">
        <v>41</v>
      </c>
      <c r="E4184" s="27" t="s">
        <v>10</v>
      </c>
      <c r="F4184" s="69">
        <v>1.0</v>
      </c>
      <c r="G4184" s="69">
        <v>120.0</v>
      </c>
      <c r="H4184" s="70">
        <v>120.0</v>
      </c>
      <c r="I4184" s="71" t="s">
        <v>30</v>
      </c>
    </row>
    <row r="4185">
      <c r="A4185" s="45">
        <v>1053.0</v>
      </c>
      <c r="B4185" s="46" t="s">
        <v>1132</v>
      </c>
      <c r="C4185" s="55">
        <v>45928.0</v>
      </c>
      <c r="D4185" s="63" t="s">
        <v>39</v>
      </c>
      <c r="E4185" s="25" t="s">
        <v>10</v>
      </c>
      <c r="F4185" s="64">
        <v>2.0</v>
      </c>
      <c r="G4185" s="64">
        <v>120.0</v>
      </c>
      <c r="H4185" s="65">
        <v>240.0</v>
      </c>
      <c r="I4185" s="66" t="s">
        <v>16</v>
      </c>
    </row>
    <row r="4186">
      <c r="A4186" s="41">
        <v>1053.0</v>
      </c>
      <c r="B4186" s="42" t="s">
        <v>1132</v>
      </c>
      <c r="C4186" s="58">
        <v>45928.0</v>
      </c>
      <c r="D4186" s="68" t="s">
        <v>39</v>
      </c>
      <c r="E4186" s="27" t="s">
        <v>12</v>
      </c>
      <c r="F4186" s="69">
        <v>2.0</v>
      </c>
      <c r="G4186" s="69">
        <v>120.0</v>
      </c>
      <c r="H4186" s="70">
        <v>240.0</v>
      </c>
      <c r="I4186" s="71" t="s">
        <v>16</v>
      </c>
    </row>
    <row r="4187">
      <c r="A4187" s="45">
        <v>1053.0</v>
      </c>
      <c r="B4187" s="46" t="s">
        <v>1132</v>
      </c>
      <c r="C4187" s="55">
        <v>45928.0</v>
      </c>
      <c r="D4187" s="63" t="s">
        <v>39</v>
      </c>
      <c r="E4187" s="25" t="s">
        <v>32</v>
      </c>
      <c r="F4187" s="64">
        <v>2.0</v>
      </c>
      <c r="G4187" s="64">
        <v>140.0</v>
      </c>
      <c r="H4187" s="65">
        <v>280.0</v>
      </c>
      <c r="I4187" s="66" t="s">
        <v>16</v>
      </c>
    </row>
    <row r="4188">
      <c r="A4188" s="41">
        <v>1057.0</v>
      </c>
      <c r="B4188" s="42" t="s">
        <v>1133</v>
      </c>
      <c r="C4188" s="58">
        <v>45928.0</v>
      </c>
      <c r="D4188" s="68" t="s">
        <v>47</v>
      </c>
      <c r="E4188" s="27" t="s">
        <v>32</v>
      </c>
      <c r="F4188" s="69">
        <v>1.0</v>
      </c>
      <c r="G4188" s="69">
        <v>140.0</v>
      </c>
      <c r="H4188" s="70">
        <v>140.0</v>
      </c>
      <c r="I4188" s="71" t="s">
        <v>11</v>
      </c>
    </row>
    <row r="4189">
      <c r="A4189" s="45">
        <v>1057.0</v>
      </c>
      <c r="B4189" s="46" t="s">
        <v>1133</v>
      </c>
      <c r="C4189" s="55">
        <v>45928.0</v>
      </c>
      <c r="D4189" s="63" t="s">
        <v>47</v>
      </c>
      <c r="E4189" s="25" t="s">
        <v>13</v>
      </c>
      <c r="F4189" s="64">
        <v>1.0</v>
      </c>
      <c r="G4189" s="64">
        <v>120.0</v>
      </c>
      <c r="H4189" s="65">
        <v>120.0</v>
      </c>
      <c r="I4189" s="66" t="s">
        <v>11</v>
      </c>
    </row>
    <row r="4190">
      <c r="A4190" s="41">
        <v>1057.0</v>
      </c>
      <c r="B4190" s="42" t="s">
        <v>1133</v>
      </c>
      <c r="C4190" s="58">
        <v>45928.0</v>
      </c>
      <c r="D4190" s="68" t="s">
        <v>47</v>
      </c>
      <c r="E4190" s="27" t="s">
        <v>420</v>
      </c>
      <c r="F4190" s="69">
        <v>1.0</v>
      </c>
      <c r="G4190" s="69">
        <v>140.0</v>
      </c>
      <c r="H4190" s="70">
        <v>140.0</v>
      </c>
      <c r="I4190" s="71" t="s">
        <v>11</v>
      </c>
    </row>
    <row r="4191">
      <c r="A4191" s="45">
        <v>1061.0</v>
      </c>
      <c r="B4191" s="46" t="s">
        <v>1134</v>
      </c>
      <c r="C4191" s="55">
        <v>45930.0</v>
      </c>
      <c r="D4191" s="63" t="s">
        <v>18</v>
      </c>
      <c r="E4191" s="25" t="s">
        <v>12</v>
      </c>
      <c r="F4191" s="64">
        <v>1.0</v>
      </c>
      <c r="G4191" s="64">
        <v>120.0</v>
      </c>
      <c r="H4191" s="65">
        <v>120.0</v>
      </c>
      <c r="I4191" s="66" t="s">
        <v>16</v>
      </c>
    </row>
    <row r="4192">
      <c r="A4192" s="41">
        <v>1061.0</v>
      </c>
      <c r="B4192" s="42" t="s">
        <v>1134</v>
      </c>
      <c r="C4192" s="58">
        <v>45930.0</v>
      </c>
      <c r="D4192" s="68" t="s">
        <v>18</v>
      </c>
      <c r="E4192" s="27" t="s">
        <v>19</v>
      </c>
      <c r="F4192" s="69">
        <v>1.0</v>
      </c>
      <c r="G4192" s="69">
        <v>120.0</v>
      </c>
      <c r="H4192" s="70">
        <v>120.0</v>
      </c>
      <c r="I4192" s="71" t="s">
        <v>16</v>
      </c>
    </row>
    <row r="4193">
      <c r="A4193" s="45">
        <v>1062.0</v>
      </c>
      <c r="B4193" s="46" t="s">
        <v>1135</v>
      </c>
      <c r="C4193" s="55">
        <v>45930.0</v>
      </c>
      <c r="D4193" s="63" t="s">
        <v>47</v>
      </c>
      <c r="E4193" s="25" t="s">
        <v>32</v>
      </c>
      <c r="F4193" s="64">
        <v>1.0</v>
      </c>
      <c r="G4193" s="64">
        <v>140.0</v>
      </c>
      <c r="H4193" s="65">
        <v>140.0</v>
      </c>
      <c r="I4193" s="66" t="s">
        <v>11</v>
      </c>
    </row>
    <row r="4194">
      <c r="A4194" s="41">
        <v>1062.0</v>
      </c>
      <c r="B4194" s="42" t="s">
        <v>1135</v>
      </c>
      <c r="C4194" s="58">
        <v>45930.0</v>
      </c>
      <c r="D4194" s="68" t="s">
        <v>47</v>
      </c>
      <c r="E4194" s="27" t="s">
        <v>63</v>
      </c>
      <c r="F4194" s="69">
        <v>0.5</v>
      </c>
      <c r="G4194" s="69">
        <v>300.0</v>
      </c>
      <c r="H4194" s="70">
        <v>150.0</v>
      </c>
      <c r="I4194" s="71" t="s">
        <v>11</v>
      </c>
    </row>
    <row r="4195">
      <c r="A4195" s="45">
        <v>1062.0</v>
      </c>
      <c r="B4195" s="46" t="s">
        <v>1135</v>
      </c>
      <c r="C4195" s="55">
        <v>45930.0</v>
      </c>
      <c r="D4195" s="63" t="s">
        <v>47</v>
      </c>
      <c r="E4195" s="25" t="s">
        <v>420</v>
      </c>
      <c r="F4195" s="64">
        <v>1.0</v>
      </c>
      <c r="G4195" s="64">
        <v>140.0</v>
      </c>
      <c r="H4195" s="65">
        <v>140.0</v>
      </c>
      <c r="I4195" s="66" t="s">
        <v>11</v>
      </c>
    </row>
    <row r="4196">
      <c r="A4196" s="41">
        <v>1063.0</v>
      </c>
      <c r="B4196" s="42" t="s">
        <v>1136</v>
      </c>
      <c r="C4196" s="58">
        <v>45930.0</v>
      </c>
      <c r="D4196" s="68" t="s">
        <v>919</v>
      </c>
      <c r="E4196" s="27" t="s">
        <v>10</v>
      </c>
      <c r="F4196" s="69">
        <v>1.0</v>
      </c>
      <c r="G4196" s="69">
        <v>120.0</v>
      </c>
      <c r="H4196" s="70">
        <v>120.0</v>
      </c>
      <c r="I4196" s="71" t="s">
        <v>11</v>
      </c>
    </row>
    <row r="4197">
      <c r="A4197" s="45">
        <v>1063.0</v>
      </c>
      <c r="B4197" s="46" t="s">
        <v>1136</v>
      </c>
      <c r="C4197" s="55">
        <v>45930.0</v>
      </c>
      <c r="D4197" s="63" t="s">
        <v>919</v>
      </c>
      <c r="E4197" s="25" t="s">
        <v>12</v>
      </c>
      <c r="F4197" s="64">
        <v>1.0</v>
      </c>
      <c r="G4197" s="64">
        <v>120.0</v>
      </c>
      <c r="H4197" s="65">
        <v>120.0</v>
      </c>
      <c r="I4197" s="66" t="s">
        <v>11</v>
      </c>
    </row>
    <row r="4198">
      <c r="A4198" s="41">
        <v>1064.0</v>
      </c>
      <c r="B4198" s="42" t="s">
        <v>1137</v>
      </c>
      <c r="C4198" s="58">
        <v>45930.0</v>
      </c>
      <c r="D4198" s="68" t="s">
        <v>15</v>
      </c>
      <c r="E4198" s="27" t="s">
        <v>10</v>
      </c>
      <c r="F4198" s="69">
        <v>0.5</v>
      </c>
      <c r="G4198" s="69">
        <v>120.0</v>
      </c>
      <c r="H4198" s="70">
        <v>60.0</v>
      </c>
      <c r="I4198" s="71" t="s">
        <v>16</v>
      </c>
    </row>
    <row r="4199">
      <c r="A4199" s="45">
        <v>1064.0</v>
      </c>
      <c r="B4199" s="46" t="s">
        <v>1137</v>
      </c>
      <c r="C4199" s="55">
        <v>45930.0</v>
      </c>
      <c r="D4199" s="63" t="s">
        <v>15</v>
      </c>
      <c r="E4199" s="25" t="s">
        <v>12</v>
      </c>
      <c r="F4199" s="64">
        <v>0.5</v>
      </c>
      <c r="G4199" s="64">
        <v>120.0</v>
      </c>
      <c r="H4199" s="65">
        <v>60.0</v>
      </c>
      <c r="I4199" s="66" t="s">
        <v>16</v>
      </c>
    </row>
    <row r="4200">
      <c r="A4200" s="41">
        <v>1064.0</v>
      </c>
      <c r="B4200" s="42" t="s">
        <v>1137</v>
      </c>
      <c r="C4200" s="58">
        <v>45930.0</v>
      </c>
      <c r="D4200" s="68" t="s">
        <v>15</v>
      </c>
      <c r="E4200" s="27" t="s">
        <v>19</v>
      </c>
      <c r="F4200" s="69">
        <v>0.5</v>
      </c>
      <c r="G4200" s="69">
        <v>120.0</v>
      </c>
      <c r="H4200" s="70">
        <v>60.0</v>
      </c>
      <c r="I4200" s="71" t="s">
        <v>16</v>
      </c>
    </row>
    <row r="4201">
      <c r="A4201" s="45">
        <v>1065.0</v>
      </c>
      <c r="B4201" s="46" t="s">
        <v>1137</v>
      </c>
      <c r="C4201" s="55">
        <v>45930.0</v>
      </c>
      <c r="D4201" s="63" t="s">
        <v>49</v>
      </c>
      <c r="E4201" s="25" t="s">
        <v>586</v>
      </c>
      <c r="F4201" s="64">
        <v>1.0</v>
      </c>
      <c r="G4201" s="64">
        <v>230.0</v>
      </c>
      <c r="H4201" s="65">
        <v>230.0</v>
      </c>
      <c r="I4201" s="66" t="s">
        <v>11</v>
      </c>
    </row>
    <row r="4202">
      <c r="A4202" s="41">
        <v>1066.0</v>
      </c>
      <c r="B4202" s="42" t="s">
        <v>1138</v>
      </c>
      <c r="C4202" s="58">
        <v>45930.0</v>
      </c>
      <c r="D4202" s="68" t="s">
        <v>52</v>
      </c>
      <c r="E4202" s="27" t="s">
        <v>10</v>
      </c>
      <c r="F4202" s="69">
        <v>3.0</v>
      </c>
      <c r="G4202" s="69">
        <v>120.0</v>
      </c>
      <c r="H4202" s="70">
        <v>360.0</v>
      </c>
      <c r="I4202" s="71" t="s">
        <v>11</v>
      </c>
    </row>
    <row r="4203">
      <c r="A4203" s="45">
        <v>1066.0</v>
      </c>
      <c r="B4203" s="46" t="s">
        <v>1138</v>
      </c>
      <c r="C4203" s="55">
        <v>45930.0</v>
      </c>
      <c r="D4203" s="63" t="s">
        <v>52</v>
      </c>
      <c r="E4203" s="25" t="s">
        <v>12</v>
      </c>
      <c r="F4203" s="64">
        <v>4.0</v>
      </c>
      <c r="G4203" s="64">
        <v>120.0</v>
      </c>
      <c r="H4203" s="65">
        <v>480.0</v>
      </c>
      <c r="I4203" s="66" t="s">
        <v>11</v>
      </c>
    </row>
    <row r="4204">
      <c r="A4204" s="41">
        <v>1066.0</v>
      </c>
      <c r="B4204" s="42" t="s">
        <v>1138</v>
      </c>
      <c r="C4204" s="58">
        <v>45930.0</v>
      </c>
      <c r="D4204" s="68" t="s">
        <v>52</v>
      </c>
      <c r="E4204" s="27" t="s">
        <v>13</v>
      </c>
      <c r="F4204" s="69">
        <v>1.0</v>
      </c>
      <c r="G4204" s="69">
        <v>120.0</v>
      </c>
      <c r="H4204" s="70">
        <v>120.0</v>
      </c>
      <c r="I4204" s="71" t="s">
        <v>11</v>
      </c>
    </row>
    <row r="4205">
      <c r="A4205" s="45">
        <v>1066.0</v>
      </c>
      <c r="B4205" s="46" t="s">
        <v>1138</v>
      </c>
      <c r="C4205" s="55">
        <v>45930.0</v>
      </c>
      <c r="D4205" s="63" t="s">
        <v>52</v>
      </c>
      <c r="E4205" s="25" t="s">
        <v>38</v>
      </c>
      <c r="F4205" s="64">
        <v>1.0</v>
      </c>
      <c r="G4205" s="64">
        <v>120.0</v>
      </c>
      <c r="H4205" s="65">
        <v>120.0</v>
      </c>
      <c r="I4205" s="66" t="s">
        <v>11</v>
      </c>
    </row>
    <row r="4206">
      <c r="A4206" s="41">
        <v>1067.0</v>
      </c>
      <c r="B4206" s="42" t="s">
        <v>1138</v>
      </c>
      <c r="C4206" s="58">
        <v>45930.0</v>
      </c>
      <c r="D4206" s="68" t="s">
        <v>68</v>
      </c>
      <c r="E4206" s="27" t="s">
        <v>32</v>
      </c>
      <c r="F4206" s="69">
        <v>0.3</v>
      </c>
      <c r="G4206" s="69">
        <v>140.0</v>
      </c>
      <c r="H4206" s="70">
        <v>42.0</v>
      </c>
      <c r="I4206" s="71" t="s">
        <v>16</v>
      </c>
    </row>
    <row r="4207">
      <c r="A4207" s="45">
        <v>1067.0</v>
      </c>
      <c r="B4207" s="46" t="s">
        <v>1138</v>
      </c>
      <c r="C4207" s="55">
        <v>45930.0</v>
      </c>
      <c r="D4207" s="63" t="s">
        <v>68</v>
      </c>
      <c r="E4207" s="25" t="s">
        <v>13</v>
      </c>
      <c r="F4207" s="64">
        <v>1.0</v>
      </c>
      <c r="G4207" s="64">
        <v>120.0</v>
      </c>
      <c r="H4207" s="65">
        <v>120.0</v>
      </c>
      <c r="I4207" s="66" t="s">
        <v>16</v>
      </c>
    </row>
    <row r="4208">
      <c r="A4208" s="41">
        <v>1068.0</v>
      </c>
      <c r="B4208" s="42" t="s">
        <v>1139</v>
      </c>
      <c r="C4208" s="58">
        <v>45931.0</v>
      </c>
      <c r="D4208" s="68" t="s">
        <v>39</v>
      </c>
      <c r="E4208" s="27" t="s">
        <v>10</v>
      </c>
      <c r="F4208" s="69">
        <v>1.0</v>
      </c>
      <c r="G4208" s="69">
        <v>120.0</v>
      </c>
      <c r="H4208" s="70">
        <v>120.0</v>
      </c>
      <c r="I4208" s="71" t="s">
        <v>16</v>
      </c>
    </row>
    <row r="4209">
      <c r="A4209" s="45">
        <v>1068.0</v>
      </c>
      <c r="B4209" s="46" t="s">
        <v>1139</v>
      </c>
      <c r="C4209" s="55">
        <v>45931.0</v>
      </c>
      <c r="D4209" s="63" t="s">
        <v>39</v>
      </c>
      <c r="E4209" s="25" t="s">
        <v>12</v>
      </c>
      <c r="F4209" s="64">
        <v>1.0</v>
      </c>
      <c r="G4209" s="64">
        <v>120.0</v>
      </c>
      <c r="H4209" s="65">
        <v>120.0</v>
      </c>
      <c r="I4209" s="66" t="s">
        <v>16</v>
      </c>
    </row>
    <row r="4210">
      <c r="A4210" s="41">
        <v>1068.0</v>
      </c>
      <c r="B4210" s="42" t="s">
        <v>1139</v>
      </c>
      <c r="C4210" s="58">
        <v>45931.0</v>
      </c>
      <c r="D4210" s="68" t="s">
        <v>39</v>
      </c>
      <c r="E4210" s="27" t="s">
        <v>13</v>
      </c>
      <c r="F4210" s="69">
        <v>0.8</v>
      </c>
      <c r="G4210" s="69">
        <v>120.0</v>
      </c>
      <c r="H4210" s="70">
        <v>96.0</v>
      </c>
      <c r="I4210" s="71" t="s">
        <v>16</v>
      </c>
    </row>
    <row r="4211">
      <c r="A4211" s="45">
        <v>1069.0</v>
      </c>
      <c r="B4211" s="46" t="s">
        <v>1140</v>
      </c>
      <c r="C4211" s="55">
        <v>45931.0</v>
      </c>
      <c r="D4211" s="63" t="s">
        <v>31</v>
      </c>
      <c r="E4211" s="25" t="s">
        <v>10</v>
      </c>
      <c r="F4211" s="64">
        <v>2.0</v>
      </c>
      <c r="G4211" s="64">
        <v>120.0</v>
      </c>
      <c r="H4211" s="65">
        <v>240.0</v>
      </c>
      <c r="I4211" s="66" t="s">
        <v>11</v>
      </c>
    </row>
    <row r="4212">
      <c r="A4212" s="41">
        <v>1069.0</v>
      </c>
      <c r="B4212" s="42" t="s">
        <v>1140</v>
      </c>
      <c r="C4212" s="58">
        <v>45931.0</v>
      </c>
      <c r="D4212" s="68" t="s">
        <v>31</v>
      </c>
      <c r="E4212" s="27" t="s">
        <v>12</v>
      </c>
      <c r="F4212" s="69">
        <v>2.0</v>
      </c>
      <c r="G4212" s="69">
        <v>120.0</v>
      </c>
      <c r="H4212" s="70">
        <v>240.0</v>
      </c>
      <c r="I4212" s="71" t="s">
        <v>11</v>
      </c>
    </row>
    <row r="4213">
      <c r="A4213" s="45">
        <v>1069.0</v>
      </c>
      <c r="B4213" s="46" t="s">
        <v>1140</v>
      </c>
      <c r="C4213" s="55">
        <v>45931.0</v>
      </c>
      <c r="D4213" s="63" t="s">
        <v>31</v>
      </c>
      <c r="E4213" s="25" t="s">
        <v>19</v>
      </c>
      <c r="F4213" s="64">
        <v>2.0</v>
      </c>
      <c r="G4213" s="64">
        <v>120.0</v>
      </c>
      <c r="H4213" s="65">
        <v>240.0</v>
      </c>
      <c r="I4213" s="66" t="s">
        <v>11</v>
      </c>
    </row>
    <row r="4214">
      <c r="A4214" s="41">
        <v>1070.0</v>
      </c>
      <c r="B4214" s="42" t="s">
        <v>1141</v>
      </c>
      <c r="C4214" s="58">
        <v>45931.0</v>
      </c>
      <c r="D4214" s="68" t="s">
        <v>45</v>
      </c>
      <c r="E4214" s="27" t="s">
        <v>32</v>
      </c>
      <c r="F4214" s="69">
        <v>0.5</v>
      </c>
      <c r="G4214" s="69">
        <v>140.0</v>
      </c>
      <c r="H4214" s="70">
        <v>70.0</v>
      </c>
      <c r="I4214" s="71" t="s">
        <v>11</v>
      </c>
    </row>
    <row r="4215">
      <c r="A4215" s="45">
        <v>1070.0</v>
      </c>
      <c r="B4215" s="46" t="s">
        <v>1141</v>
      </c>
      <c r="C4215" s="55">
        <v>45931.0</v>
      </c>
      <c r="D4215" s="63" t="s">
        <v>45</v>
      </c>
      <c r="E4215" s="25" t="s">
        <v>63</v>
      </c>
      <c r="F4215" s="64">
        <v>0.2</v>
      </c>
      <c r="G4215" s="64">
        <v>300.0</v>
      </c>
      <c r="H4215" s="65">
        <v>60.0</v>
      </c>
      <c r="I4215" s="66" t="s">
        <v>11</v>
      </c>
    </row>
    <row r="4216">
      <c r="A4216" s="41">
        <v>1070.0</v>
      </c>
      <c r="B4216" s="42" t="s">
        <v>1141</v>
      </c>
      <c r="C4216" s="58">
        <v>45931.0</v>
      </c>
      <c r="D4216" s="68" t="s">
        <v>45</v>
      </c>
      <c r="E4216" s="27" t="s">
        <v>420</v>
      </c>
      <c r="F4216" s="69">
        <v>1.0</v>
      </c>
      <c r="G4216" s="69">
        <v>140.0</v>
      </c>
      <c r="H4216" s="70">
        <v>140.0</v>
      </c>
      <c r="I4216" s="71" t="s">
        <v>11</v>
      </c>
    </row>
    <row r="4217">
      <c r="A4217" s="45">
        <v>1071.0</v>
      </c>
      <c r="B4217" s="46" t="s">
        <v>1142</v>
      </c>
      <c r="C4217" s="55">
        <v>45931.0</v>
      </c>
      <c r="D4217" s="63" t="s">
        <v>49</v>
      </c>
      <c r="E4217" s="25" t="s">
        <v>32</v>
      </c>
      <c r="F4217" s="64">
        <v>0.5</v>
      </c>
      <c r="G4217" s="64">
        <v>140.0</v>
      </c>
      <c r="H4217" s="65">
        <v>70.0</v>
      </c>
      <c r="I4217" s="66" t="s">
        <v>11</v>
      </c>
    </row>
    <row r="4218">
      <c r="A4218" s="41">
        <v>1071.0</v>
      </c>
      <c r="B4218" s="42" t="s">
        <v>1142</v>
      </c>
      <c r="C4218" s="58">
        <v>45931.0</v>
      </c>
      <c r="D4218" s="68" t="s">
        <v>49</v>
      </c>
      <c r="E4218" s="27" t="s">
        <v>420</v>
      </c>
      <c r="F4218" s="69">
        <v>1.0</v>
      </c>
      <c r="G4218" s="69">
        <v>140.0</v>
      </c>
      <c r="H4218" s="70">
        <v>140.0</v>
      </c>
      <c r="I4218" s="71" t="s">
        <v>11</v>
      </c>
    </row>
    <row r="4219">
      <c r="A4219" s="45">
        <v>1072.0</v>
      </c>
      <c r="B4219" s="46" t="s">
        <v>1143</v>
      </c>
      <c r="C4219" s="55">
        <v>45933.0</v>
      </c>
      <c r="D4219" s="63" t="s">
        <v>59</v>
      </c>
      <c r="E4219" s="25" t="s">
        <v>10</v>
      </c>
      <c r="F4219" s="64">
        <v>0.5</v>
      </c>
      <c r="G4219" s="64">
        <v>120.0</v>
      </c>
      <c r="H4219" s="65">
        <v>60.0</v>
      </c>
      <c r="I4219" s="66" t="s">
        <v>16</v>
      </c>
    </row>
    <row r="4220">
      <c r="A4220" s="41">
        <v>1072.0</v>
      </c>
      <c r="B4220" s="42" t="s">
        <v>1143</v>
      </c>
      <c r="C4220" s="58">
        <v>45933.0</v>
      </c>
      <c r="D4220" s="68" t="s">
        <v>59</v>
      </c>
      <c r="E4220" s="27" t="s">
        <v>12</v>
      </c>
      <c r="F4220" s="69">
        <v>0.4</v>
      </c>
      <c r="G4220" s="69">
        <v>120.0</v>
      </c>
      <c r="H4220" s="70">
        <v>48.0</v>
      </c>
      <c r="I4220" s="71" t="s">
        <v>16</v>
      </c>
    </row>
    <row r="4221">
      <c r="A4221" s="45">
        <v>1072.0</v>
      </c>
      <c r="B4221" s="46" t="s">
        <v>1143</v>
      </c>
      <c r="C4221" s="55">
        <v>45933.0</v>
      </c>
      <c r="D4221" s="63" t="s">
        <v>59</v>
      </c>
      <c r="E4221" s="25" t="s">
        <v>19</v>
      </c>
      <c r="F4221" s="64">
        <v>0.1</v>
      </c>
      <c r="G4221" s="64">
        <v>120.0</v>
      </c>
      <c r="H4221" s="65">
        <v>12.0</v>
      </c>
      <c r="I4221" s="66" t="s">
        <v>16</v>
      </c>
    </row>
    <row r="4222">
      <c r="A4222" s="41">
        <v>1073.0</v>
      </c>
      <c r="B4222" s="42" t="s">
        <v>1144</v>
      </c>
      <c r="C4222" s="58">
        <v>45933.0</v>
      </c>
      <c r="D4222" s="68" t="s">
        <v>43</v>
      </c>
      <c r="E4222" s="27" t="s">
        <v>10</v>
      </c>
      <c r="F4222" s="69">
        <v>1.0</v>
      </c>
      <c r="G4222" s="69">
        <v>120.0</v>
      </c>
      <c r="H4222" s="70">
        <v>120.0</v>
      </c>
      <c r="I4222" s="71" t="s">
        <v>30</v>
      </c>
    </row>
    <row r="4223">
      <c r="A4223" s="45">
        <v>1073.0</v>
      </c>
      <c r="B4223" s="46" t="s">
        <v>1144</v>
      </c>
      <c r="C4223" s="55">
        <v>45933.0</v>
      </c>
      <c r="D4223" s="63" t="s">
        <v>43</v>
      </c>
      <c r="E4223" s="25" t="s">
        <v>12</v>
      </c>
      <c r="F4223" s="64">
        <v>1.0</v>
      </c>
      <c r="G4223" s="64">
        <v>120.0</v>
      </c>
      <c r="H4223" s="65">
        <v>120.0</v>
      </c>
      <c r="I4223" s="66" t="s">
        <v>30</v>
      </c>
    </row>
    <row r="4224">
      <c r="A4224" s="41">
        <v>1074.0</v>
      </c>
      <c r="B4224" s="42" t="s">
        <v>1145</v>
      </c>
      <c r="C4224" s="58">
        <v>45933.0</v>
      </c>
      <c r="D4224" s="68" t="s">
        <v>57</v>
      </c>
      <c r="E4224" s="27" t="s">
        <v>19</v>
      </c>
      <c r="F4224" s="69">
        <v>5.0</v>
      </c>
      <c r="G4224" s="69">
        <v>120.0</v>
      </c>
      <c r="H4224" s="70">
        <v>600.0</v>
      </c>
      <c r="I4224" s="71" t="s">
        <v>16</v>
      </c>
    </row>
    <row r="4225">
      <c r="A4225" s="45">
        <v>1075.0</v>
      </c>
      <c r="B4225" s="46" t="s">
        <v>1146</v>
      </c>
      <c r="C4225" s="55">
        <v>45933.0</v>
      </c>
      <c r="D4225" s="63" t="s">
        <v>61</v>
      </c>
      <c r="E4225" s="25" t="s">
        <v>10</v>
      </c>
      <c r="F4225" s="64">
        <v>2.0</v>
      </c>
      <c r="G4225" s="64">
        <v>120.0</v>
      </c>
      <c r="H4225" s="65">
        <v>240.0</v>
      </c>
      <c r="I4225" s="66" t="s">
        <v>30</v>
      </c>
    </row>
    <row r="4226">
      <c r="A4226" s="41">
        <v>1076.0</v>
      </c>
      <c r="B4226" s="42" t="s">
        <v>1147</v>
      </c>
      <c r="C4226" s="58">
        <v>45933.0</v>
      </c>
      <c r="D4226" s="68" t="s">
        <v>42</v>
      </c>
      <c r="E4226" s="27" t="s">
        <v>19</v>
      </c>
      <c r="F4226" s="69">
        <v>1.0</v>
      </c>
      <c r="G4226" s="69">
        <v>120.0</v>
      </c>
      <c r="H4226" s="70">
        <v>120.0</v>
      </c>
      <c r="I4226" s="71" t="s">
        <v>30</v>
      </c>
    </row>
    <row r="4227">
      <c r="A4227" s="45">
        <v>1077.0</v>
      </c>
      <c r="B4227" s="46" t="s">
        <v>1148</v>
      </c>
      <c r="C4227" s="55">
        <v>45933.0</v>
      </c>
      <c r="D4227" s="63" t="s">
        <v>25</v>
      </c>
      <c r="E4227" s="25" t="s">
        <v>10</v>
      </c>
      <c r="F4227" s="64">
        <v>0.5</v>
      </c>
      <c r="G4227" s="64">
        <v>120.0</v>
      </c>
      <c r="H4227" s="65">
        <v>60.0</v>
      </c>
      <c r="I4227" s="66" t="s">
        <v>30</v>
      </c>
    </row>
    <row r="4228">
      <c r="A4228" s="41">
        <v>1077.0</v>
      </c>
      <c r="B4228" s="42" t="s">
        <v>1148</v>
      </c>
      <c r="C4228" s="58">
        <v>45933.0</v>
      </c>
      <c r="D4228" s="68" t="s">
        <v>25</v>
      </c>
      <c r="E4228" s="27" t="s">
        <v>19</v>
      </c>
      <c r="F4228" s="69">
        <v>0.5</v>
      </c>
      <c r="G4228" s="69">
        <v>120.0</v>
      </c>
      <c r="H4228" s="70">
        <v>60.0</v>
      </c>
      <c r="I4228" s="71" t="s">
        <v>30</v>
      </c>
    </row>
    <row r="4229">
      <c r="A4229" s="45">
        <v>1078.0</v>
      </c>
      <c r="B4229" s="46" t="s">
        <v>1149</v>
      </c>
      <c r="C4229" s="55">
        <v>45933.0</v>
      </c>
      <c r="D4229" s="63" t="s">
        <v>23</v>
      </c>
      <c r="E4229" s="25" t="s">
        <v>10</v>
      </c>
      <c r="F4229" s="64">
        <v>1.0</v>
      </c>
      <c r="G4229" s="64">
        <v>120.0</v>
      </c>
      <c r="H4229" s="65">
        <v>120.0</v>
      </c>
      <c r="I4229" s="66" t="s">
        <v>16</v>
      </c>
    </row>
    <row r="4230">
      <c r="A4230" s="41">
        <v>1078.0</v>
      </c>
      <c r="B4230" s="42" t="s">
        <v>1149</v>
      </c>
      <c r="C4230" s="58">
        <v>45933.0</v>
      </c>
      <c r="D4230" s="68" t="s">
        <v>23</v>
      </c>
      <c r="E4230" s="27" t="s">
        <v>12</v>
      </c>
      <c r="F4230" s="69">
        <v>1.0</v>
      </c>
      <c r="G4230" s="69">
        <v>120.0</v>
      </c>
      <c r="H4230" s="70">
        <v>120.0</v>
      </c>
      <c r="I4230" s="71" t="s">
        <v>16</v>
      </c>
    </row>
    <row r="4231">
      <c r="A4231" s="45">
        <v>1078.0</v>
      </c>
      <c r="B4231" s="46" t="s">
        <v>1149</v>
      </c>
      <c r="C4231" s="55">
        <v>45933.0</v>
      </c>
      <c r="D4231" s="63" t="s">
        <v>23</v>
      </c>
      <c r="E4231" s="25" t="s">
        <v>19</v>
      </c>
      <c r="F4231" s="64">
        <v>1.0</v>
      </c>
      <c r="G4231" s="64">
        <v>120.0</v>
      </c>
      <c r="H4231" s="65">
        <v>120.0</v>
      </c>
      <c r="I4231" s="66" t="s">
        <v>16</v>
      </c>
    </row>
    <row r="4232">
      <c r="A4232" s="41">
        <v>1079.0</v>
      </c>
      <c r="B4232" s="42" t="s">
        <v>1150</v>
      </c>
      <c r="C4232" s="58">
        <v>45933.0</v>
      </c>
      <c r="D4232" s="68" t="s">
        <v>14</v>
      </c>
      <c r="E4232" s="27" t="s">
        <v>10</v>
      </c>
      <c r="F4232" s="69">
        <v>1.0</v>
      </c>
      <c r="G4232" s="69">
        <v>120.0</v>
      </c>
      <c r="H4232" s="70">
        <v>120.0</v>
      </c>
      <c r="I4232" s="71" t="s">
        <v>11</v>
      </c>
    </row>
    <row r="4233">
      <c r="A4233" s="45">
        <v>1079.0</v>
      </c>
      <c r="B4233" s="46" t="s">
        <v>1150</v>
      </c>
      <c r="C4233" s="55">
        <v>45933.0</v>
      </c>
      <c r="D4233" s="63" t="s">
        <v>14</v>
      </c>
      <c r="E4233" s="25" t="s">
        <v>12</v>
      </c>
      <c r="F4233" s="64">
        <v>1.0</v>
      </c>
      <c r="G4233" s="64">
        <v>120.0</v>
      </c>
      <c r="H4233" s="65">
        <v>120.0</v>
      </c>
      <c r="I4233" s="66" t="s">
        <v>11</v>
      </c>
    </row>
    <row r="4234">
      <c r="A4234" s="41">
        <v>1080.0</v>
      </c>
      <c r="B4234" s="42" t="s">
        <v>1151</v>
      </c>
      <c r="C4234" s="58">
        <v>45933.0</v>
      </c>
      <c r="D4234" s="68" t="s">
        <v>9</v>
      </c>
      <c r="E4234" s="27" t="s">
        <v>10</v>
      </c>
      <c r="F4234" s="69">
        <v>1.0</v>
      </c>
      <c r="G4234" s="69">
        <v>120.0</v>
      </c>
      <c r="H4234" s="70">
        <v>120.0</v>
      </c>
      <c r="I4234" s="71" t="s">
        <v>11</v>
      </c>
    </row>
    <row r="4235">
      <c r="A4235" s="45">
        <v>1080.0</v>
      </c>
      <c r="B4235" s="46" t="s">
        <v>1151</v>
      </c>
      <c r="C4235" s="55">
        <v>45933.0</v>
      </c>
      <c r="D4235" s="63" t="s">
        <v>9</v>
      </c>
      <c r="E4235" s="25" t="s">
        <v>12</v>
      </c>
      <c r="F4235" s="64">
        <v>1.0</v>
      </c>
      <c r="G4235" s="64">
        <v>120.0</v>
      </c>
      <c r="H4235" s="65">
        <v>120.0</v>
      </c>
      <c r="I4235" s="66" t="s">
        <v>11</v>
      </c>
    </row>
    <row r="4236">
      <c r="A4236" s="41">
        <v>1081.0</v>
      </c>
      <c r="B4236" s="42" t="s">
        <v>1152</v>
      </c>
      <c r="C4236" s="58">
        <v>45933.0</v>
      </c>
      <c r="D4236" s="68" t="s">
        <v>68</v>
      </c>
      <c r="E4236" s="27" t="s">
        <v>32</v>
      </c>
      <c r="F4236" s="69">
        <v>1.0</v>
      </c>
      <c r="G4236" s="69">
        <v>140.0</v>
      </c>
      <c r="H4236" s="70">
        <v>140.0</v>
      </c>
      <c r="I4236" s="71" t="s">
        <v>16</v>
      </c>
    </row>
    <row r="4237">
      <c r="A4237" s="45">
        <v>1081.0</v>
      </c>
      <c r="B4237" s="46" t="s">
        <v>1152</v>
      </c>
      <c r="C4237" s="55">
        <v>45933.0</v>
      </c>
      <c r="D4237" s="63" t="s">
        <v>68</v>
      </c>
      <c r="E4237" s="25" t="s">
        <v>13</v>
      </c>
      <c r="F4237" s="64">
        <v>1.0</v>
      </c>
      <c r="G4237" s="64">
        <v>120.0</v>
      </c>
      <c r="H4237" s="65">
        <v>120.0</v>
      </c>
      <c r="I4237" s="66" t="s">
        <v>16</v>
      </c>
    </row>
    <row r="4238">
      <c r="A4238" s="41">
        <v>1082.0</v>
      </c>
      <c r="B4238" s="42" t="s">
        <v>1153</v>
      </c>
      <c r="C4238" s="58">
        <v>45933.0</v>
      </c>
      <c r="D4238" s="68" t="s">
        <v>47</v>
      </c>
      <c r="E4238" s="27" t="s">
        <v>32</v>
      </c>
      <c r="F4238" s="69">
        <v>1.0</v>
      </c>
      <c r="G4238" s="69">
        <v>140.0</v>
      </c>
      <c r="H4238" s="70">
        <v>140.0</v>
      </c>
      <c r="I4238" s="71" t="s">
        <v>11</v>
      </c>
    </row>
    <row r="4239">
      <c r="A4239" s="45">
        <v>1082.0</v>
      </c>
      <c r="B4239" s="46" t="s">
        <v>1153</v>
      </c>
      <c r="C4239" s="55">
        <v>45933.0</v>
      </c>
      <c r="D4239" s="63" t="s">
        <v>47</v>
      </c>
      <c r="E4239" s="25" t="s">
        <v>13</v>
      </c>
      <c r="F4239" s="64">
        <v>2.0</v>
      </c>
      <c r="G4239" s="64">
        <v>120.0</v>
      </c>
      <c r="H4239" s="65">
        <v>240.0</v>
      </c>
      <c r="I4239" s="66" t="s">
        <v>11</v>
      </c>
    </row>
    <row r="4240">
      <c r="A4240" s="41">
        <v>1082.0</v>
      </c>
      <c r="B4240" s="42" t="s">
        <v>1153</v>
      </c>
      <c r="C4240" s="58">
        <v>45933.0</v>
      </c>
      <c r="D4240" s="68" t="s">
        <v>47</v>
      </c>
      <c r="E4240" s="27" t="s">
        <v>63</v>
      </c>
      <c r="F4240" s="69">
        <v>0.5</v>
      </c>
      <c r="G4240" s="69">
        <v>300.0</v>
      </c>
      <c r="H4240" s="70">
        <v>150.0</v>
      </c>
      <c r="I4240" s="71" t="s">
        <v>11</v>
      </c>
    </row>
    <row r="4241">
      <c r="A4241" s="45">
        <v>1082.0</v>
      </c>
      <c r="B4241" s="46" t="s">
        <v>1153</v>
      </c>
      <c r="C4241" s="55">
        <v>45933.0</v>
      </c>
      <c r="D4241" s="63" t="s">
        <v>47</v>
      </c>
      <c r="E4241" s="25" t="s">
        <v>420</v>
      </c>
      <c r="F4241" s="64">
        <v>1.0</v>
      </c>
      <c r="G4241" s="64">
        <v>140.0</v>
      </c>
      <c r="H4241" s="65">
        <v>140.0</v>
      </c>
      <c r="I4241" s="66" t="s">
        <v>11</v>
      </c>
    </row>
    <row r="4242">
      <c r="A4242" s="41">
        <v>1083.0</v>
      </c>
      <c r="B4242" s="42" t="s">
        <v>1154</v>
      </c>
      <c r="C4242" s="58">
        <v>45933.0</v>
      </c>
      <c r="D4242" s="68" t="s">
        <v>919</v>
      </c>
      <c r="E4242" s="27" t="s">
        <v>10</v>
      </c>
      <c r="F4242" s="69">
        <v>1.0</v>
      </c>
      <c r="G4242" s="69">
        <v>120.0</v>
      </c>
      <c r="H4242" s="70">
        <v>120.0</v>
      </c>
      <c r="I4242" s="71" t="s">
        <v>11</v>
      </c>
    </row>
    <row r="4243">
      <c r="A4243" s="45">
        <v>1083.0</v>
      </c>
      <c r="B4243" s="46" t="s">
        <v>1154</v>
      </c>
      <c r="C4243" s="55">
        <v>45933.0</v>
      </c>
      <c r="D4243" s="63" t="s">
        <v>919</v>
      </c>
      <c r="E4243" s="25" t="s">
        <v>12</v>
      </c>
      <c r="F4243" s="64">
        <v>1.0</v>
      </c>
      <c r="G4243" s="64">
        <v>120.0</v>
      </c>
      <c r="H4243" s="65">
        <v>120.0</v>
      </c>
      <c r="I4243" s="66" t="s">
        <v>11</v>
      </c>
    </row>
    <row r="4244">
      <c r="A4244" s="41">
        <v>1084.0</v>
      </c>
      <c r="B4244" s="42" t="s">
        <v>1154</v>
      </c>
      <c r="C4244" s="58">
        <v>45933.0</v>
      </c>
      <c r="D4244" s="68" t="s">
        <v>31</v>
      </c>
      <c r="E4244" s="27" t="s">
        <v>19</v>
      </c>
      <c r="F4244" s="69">
        <v>4.0</v>
      </c>
      <c r="G4244" s="69">
        <v>120.0</v>
      </c>
      <c r="H4244" s="70">
        <v>480.0</v>
      </c>
      <c r="I4244" s="71" t="s">
        <v>11</v>
      </c>
    </row>
    <row r="4245">
      <c r="A4245" s="45">
        <v>1085.0</v>
      </c>
      <c r="B4245" s="46" t="s">
        <v>1155</v>
      </c>
      <c r="C4245" s="55">
        <v>45934.0</v>
      </c>
      <c r="D4245" s="63" t="s">
        <v>42</v>
      </c>
      <c r="E4245" s="25" t="s">
        <v>12</v>
      </c>
      <c r="F4245" s="64">
        <v>0.3</v>
      </c>
      <c r="G4245" s="64">
        <v>120.0</v>
      </c>
      <c r="H4245" s="65">
        <v>36.0</v>
      </c>
      <c r="I4245" s="66" t="s">
        <v>30</v>
      </c>
    </row>
    <row r="4246">
      <c r="A4246" s="41">
        <v>1085.0</v>
      </c>
      <c r="B4246" s="42" t="s">
        <v>1155</v>
      </c>
      <c r="C4246" s="58">
        <v>45934.0</v>
      </c>
      <c r="D4246" s="68" t="s">
        <v>42</v>
      </c>
      <c r="E4246" s="27" t="s">
        <v>19</v>
      </c>
      <c r="F4246" s="69">
        <v>1.0</v>
      </c>
      <c r="G4246" s="69">
        <v>120.0</v>
      </c>
      <c r="H4246" s="70">
        <v>120.0</v>
      </c>
      <c r="I4246" s="71" t="s">
        <v>30</v>
      </c>
    </row>
    <row r="4247">
      <c r="A4247" s="45">
        <v>1086.0</v>
      </c>
      <c r="B4247" s="46" t="s">
        <v>1156</v>
      </c>
      <c r="C4247" s="55">
        <v>45934.0</v>
      </c>
      <c r="D4247" s="63" t="s">
        <v>23</v>
      </c>
      <c r="E4247" s="25" t="s">
        <v>10</v>
      </c>
      <c r="F4247" s="64">
        <v>1.0</v>
      </c>
      <c r="G4247" s="64">
        <v>120.0</v>
      </c>
      <c r="H4247" s="65">
        <v>120.0</v>
      </c>
      <c r="I4247" s="66" t="s">
        <v>16</v>
      </c>
    </row>
    <row r="4248">
      <c r="A4248" s="41">
        <v>1086.0</v>
      </c>
      <c r="B4248" s="42" t="s">
        <v>1156</v>
      </c>
      <c r="C4248" s="58">
        <v>45934.0</v>
      </c>
      <c r="D4248" s="68" t="s">
        <v>23</v>
      </c>
      <c r="E4248" s="27" t="s">
        <v>12</v>
      </c>
      <c r="F4248" s="69">
        <v>1.0</v>
      </c>
      <c r="G4248" s="69">
        <v>120.0</v>
      </c>
      <c r="H4248" s="70">
        <v>120.0</v>
      </c>
      <c r="I4248" s="71" t="s">
        <v>16</v>
      </c>
    </row>
    <row r="4249">
      <c r="A4249" s="45">
        <v>1086.0</v>
      </c>
      <c r="B4249" s="46" t="s">
        <v>1156</v>
      </c>
      <c r="C4249" s="55">
        <v>45934.0</v>
      </c>
      <c r="D4249" s="63" t="s">
        <v>23</v>
      </c>
      <c r="E4249" s="25" t="s">
        <v>19</v>
      </c>
      <c r="F4249" s="64">
        <v>1.0</v>
      </c>
      <c r="G4249" s="64">
        <v>120.0</v>
      </c>
      <c r="H4249" s="65">
        <v>120.0</v>
      </c>
      <c r="I4249" s="66" t="s">
        <v>16</v>
      </c>
    </row>
    <row r="4250">
      <c r="A4250" s="41">
        <v>1087.0</v>
      </c>
      <c r="B4250" s="42" t="s">
        <v>1157</v>
      </c>
      <c r="C4250" s="58">
        <v>45934.0</v>
      </c>
      <c r="D4250" s="68" t="s">
        <v>14</v>
      </c>
      <c r="E4250" s="27" t="s">
        <v>19</v>
      </c>
      <c r="F4250" s="69">
        <v>1.0</v>
      </c>
      <c r="G4250" s="69">
        <v>120.0</v>
      </c>
      <c r="H4250" s="70">
        <v>120.0</v>
      </c>
      <c r="I4250" s="71" t="s">
        <v>11</v>
      </c>
    </row>
    <row r="4251">
      <c r="A4251" s="45">
        <v>1089.0</v>
      </c>
      <c r="B4251" s="46" t="s">
        <v>1158</v>
      </c>
      <c r="C4251" s="55">
        <v>45934.0</v>
      </c>
      <c r="D4251" s="63" t="s">
        <v>39</v>
      </c>
      <c r="E4251" s="25" t="s">
        <v>10</v>
      </c>
      <c r="F4251" s="64">
        <v>1.0</v>
      </c>
      <c r="G4251" s="64">
        <v>120.0</v>
      </c>
      <c r="H4251" s="65">
        <v>120.0</v>
      </c>
      <c r="I4251" s="66" t="s">
        <v>16</v>
      </c>
    </row>
    <row r="4252">
      <c r="A4252" s="41">
        <v>1089.0</v>
      </c>
      <c r="B4252" s="42" t="s">
        <v>1158</v>
      </c>
      <c r="C4252" s="58">
        <v>45934.0</v>
      </c>
      <c r="D4252" s="68" t="s">
        <v>39</v>
      </c>
      <c r="E4252" s="27" t="s">
        <v>12</v>
      </c>
      <c r="F4252" s="69">
        <v>1.0</v>
      </c>
      <c r="G4252" s="69">
        <v>120.0</v>
      </c>
      <c r="H4252" s="70">
        <v>120.0</v>
      </c>
      <c r="I4252" s="71" t="s">
        <v>16</v>
      </c>
    </row>
    <row r="4253">
      <c r="A4253" s="45">
        <v>1089.0</v>
      </c>
      <c r="B4253" s="46" t="s">
        <v>1158</v>
      </c>
      <c r="C4253" s="55">
        <v>45934.0</v>
      </c>
      <c r="D4253" s="63" t="s">
        <v>39</v>
      </c>
      <c r="E4253" s="25" t="s">
        <v>32</v>
      </c>
      <c r="F4253" s="64">
        <v>1.0</v>
      </c>
      <c r="G4253" s="64">
        <v>140.0</v>
      </c>
      <c r="H4253" s="65">
        <v>140.0</v>
      </c>
      <c r="I4253" s="66" t="s">
        <v>16</v>
      </c>
    </row>
    <row r="4254">
      <c r="A4254" s="41">
        <v>1088.0</v>
      </c>
      <c r="B4254" s="42" t="s">
        <v>1159</v>
      </c>
      <c r="C4254" s="58">
        <v>45934.0</v>
      </c>
      <c r="D4254" s="68" t="s">
        <v>21</v>
      </c>
      <c r="E4254" s="27" t="s">
        <v>19</v>
      </c>
      <c r="F4254" s="69">
        <v>2.0</v>
      </c>
      <c r="G4254" s="69">
        <v>120.0</v>
      </c>
      <c r="H4254" s="70">
        <v>240.0</v>
      </c>
      <c r="I4254" s="71" t="s">
        <v>11</v>
      </c>
    </row>
    <row r="4255">
      <c r="A4255" s="45">
        <v>1088.0</v>
      </c>
      <c r="B4255" s="46" t="s">
        <v>1159</v>
      </c>
      <c r="C4255" s="55">
        <v>45934.0</v>
      </c>
      <c r="D4255" s="63" t="s">
        <v>21</v>
      </c>
      <c r="E4255" s="25" t="s">
        <v>420</v>
      </c>
      <c r="F4255" s="64">
        <v>1.0</v>
      </c>
      <c r="G4255" s="64">
        <v>140.0</v>
      </c>
      <c r="H4255" s="65">
        <v>140.0</v>
      </c>
      <c r="I4255" s="66" t="s">
        <v>11</v>
      </c>
    </row>
    <row r="4256">
      <c r="A4256" s="41">
        <v>1090.0</v>
      </c>
      <c r="B4256" s="42" t="s">
        <v>1160</v>
      </c>
      <c r="C4256" s="58">
        <v>45934.0</v>
      </c>
      <c r="D4256" s="68" t="s">
        <v>919</v>
      </c>
      <c r="E4256" s="27" t="s">
        <v>19</v>
      </c>
      <c r="F4256" s="69">
        <v>2.0</v>
      </c>
      <c r="G4256" s="69">
        <v>120.0</v>
      </c>
      <c r="H4256" s="70">
        <v>240.0</v>
      </c>
      <c r="I4256" s="71" t="s">
        <v>11</v>
      </c>
    </row>
    <row r="4257">
      <c r="A4257" s="45">
        <v>1091.0</v>
      </c>
      <c r="B4257" s="46" t="s">
        <v>1161</v>
      </c>
      <c r="C4257" s="55">
        <v>45934.0</v>
      </c>
      <c r="D4257" s="63" t="s">
        <v>45</v>
      </c>
      <c r="E4257" s="25" t="s">
        <v>13</v>
      </c>
      <c r="F4257" s="64">
        <v>1.0</v>
      </c>
      <c r="G4257" s="64">
        <v>120.0</v>
      </c>
      <c r="H4257" s="65">
        <v>120.0</v>
      </c>
      <c r="I4257" s="66" t="s">
        <v>11</v>
      </c>
    </row>
    <row r="4258">
      <c r="A4258" s="41">
        <v>1092.0</v>
      </c>
      <c r="B4258" s="42" t="s">
        <v>1162</v>
      </c>
      <c r="C4258" s="58">
        <v>45934.0</v>
      </c>
      <c r="D4258" s="68" t="s">
        <v>47</v>
      </c>
      <c r="E4258" s="27" t="s">
        <v>32</v>
      </c>
      <c r="F4258" s="69">
        <v>2.0</v>
      </c>
      <c r="G4258" s="69">
        <v>140.0</v>
      </c>
      <c r="H4258" s="70">
        <v>280.0</v>
      </c>
      <c r="I4258" s="71" t="s">
        <v>11</v>
      </c>
    </row>
    <row r="4259">
      <c r="A4259" s="45">
        <v>1092.0</v>
      </c>
      <c r="B4259" s="46" t="s">
        <v>1162</v>
      </c>
      <c r="C4259" s="55">
        <v>45934.0</v>
      </c>
      <c r="D4259" s="63" t="s">
        <v>47</v>
      </c>
      <c r="E4259" s="25" t="s">
        <v>420</v>
      </c>
      <c r="F4259" s="64">
        <v>1.0</v>
      </c>
      <c r="G4259" s="64">
        <v>140.0</v>
      </c>
      <c r="H4259" s="65">
        <v>140.0</v>
      </c>
      <c r="I4259" s="66" t="s">
        <v>11</v>
      </c>
    </row>
    <row r="4260">
      <c r="A4260" s="41">
        <v>1094.0</v>
      </c>
      <c r="B4260" s="42" t="s">
        <v>1163</v>
      </c>
      <c r="C4260" s="58">
        <v>45935.0</v>
      </c>
      <c r="D4260" s="68" t="s">
        <v>407</v>
      </c>
      <c r="E4260" s="27" t="s">
        <v>10</v>
      </c>
      <c r="F4260" s="69">
        <v>1.0</v>
      </c>
      <c r="G4260" s="69">
        <v>120.0</v>
      </c>
      <c r="H4260" s="70">
        <v>120.0</v>
      </c>
      <c r="I4260" s="71" t="s">
        <v>30</v>
      </c>
    </row>
    <row r="4261">
      <c r="A4261" s="45">
        <v>1094.0</v>
      </c>
      <c r="B4261" s="46" t="s">
        <v>1163</v>
      </c>
      <c r="C4261" s="55">
        <v>45935.0</v>
      </c>
      <c r="D4261" s="63" t="s">
        <v>407</v>
      </c>
      <c r="E4261" s="25" t="s">
        <v>12</v>
      </c>
      <c r="F4261" s="64">
        <v>1.0</v>
      </c>
      <c r="G4261" s="64">
        <v>120.0</v>
      </c>
      <c r="H4261" s="65">
        <v>120.0</v>
      </c>
      <c r="I4261" s="66" t="s">
        <v>30</v>
      </c>
    </row>
    <row r="4262">
      <c r="A4262" s="41">
        <v>1095.0</v>
      </c>
      <c r="B4262" s="42" t="s">
        <v>1164</v>
      </c>
      <c r="C4262" s="58">
        <v>45935.0</v>
      </c>
      <c r="D4262" s="68" t="s">
        <v>24</v>
      </c>
      <c r="E4262" s="27" t="s">
        <v>19</v>
      </c>
      <c r="F4262" s="69">
        <v>1.0</v>
      </c>
      <c r="G4262" s="69">
        <v>120.0</v>
      </c>
      <c r="H4262" s="70">
        <v>120.0</v>
      </c>
      <c r="I4262" s="71" t="s">
        <v>30</v>
      </c>
    </row>
    <row r="4263">
      <c r="A4263" s="45">
        <v>1095.0</v>
      </c>
      <c r="B4263" s="46" t="s">
        <v>1164</v>
      </c>
      <c r="C4263" s="55">
        <v>45935.0</v>
      </c>
      <c r="D4263" s="63" t="s">
        <v>24</v>
      </c>
      <c r="E4263" s="25" t="s">
        <v>32</v>
      </c>
      <c r="F4263" s="64">
        <v>1.0</v>
      </c>
      <c r="G4263" s="64">
        <v>140.0</v>
      </c>
      <c r="H4263" s="65">
        <v>140.0</v>
      </c>
      <c r="I4263" s="66" t="s">
        <v>30</v>
      </c>
    </row>
    <row r="4264">
      <c r="A4264" s="41">
        <v>1095.0</v>
      </c>
      <c r="B4264" s="42" t="s">
        <v>1164</v>
      </c>
      <c r="C4264" s="58">
        <v>45935.0</v>
      </c>
      <c r="D4264" s="68" t="s">
        <v>24</v>
      </c>
      <c r="E4264" s="27" t="s">
        <v>63</v>
      </c>
      <c r="F4264" s="69">
        <v>0.3</v>
      </c>
      <c r="G4264" s="69">
        <v>300.0</v>
      </c>
      <c r="H4264" s="70">
        <v>90.0</v>
      </c>
      <c r="I4264" s="71" t="s">
        <v>30</v>
      </c>
    </row>
    <row r="4265">
      <c r="A4265" s="45">
        <v>1096.0</v>
      </c>
      <c r="B4265" s="46" t="s">
        <v>1165</v>
      </c>
      <c r="C4265" s="55">
        <v>45935.0</v>
      </c>
      <c r="D4265" s="63" t="s">
        <v>556</v>
      </c>
      <c r="E4265" s="25" t="s">
        <v>12</v>
      </c>
      <c r="F4265" s="64">
        <v>1.5</v>
      </c>
      <c r="G4265" s="64">
        <v>120.0</v>
      </c>
      <c r="H4265" s="65">
        <v>180.0</v>
      </c>
      <c r="I4265" s="66" t="s">
        <v>16</v>
      </c>
    </row>
    <row r="4266">
      <c r="A4266" s="41">
        <v>1096.0</v>
      </c>
      <c r="B4266" s="42" t="s">
        <v>1165</v>
      </c>
      <c r="C4266" s="58">
        <v>45935.0</v>
      </c>
      <c r="D4266" s="68" t="s">
        <v>556</v>
      </c>
      <c r="E4266" s="27" t="s">
        <v>19</v>
      </c>
      <c r="F4266" s="69">
        <v>1.0</v>
      </c>
      <c r="G4266" s="69">
        <v>120.0</v>
      </c>
      <c r="H4266" s="70">
        <v>120.0</v>
      </c>
      <c r="I4266" s="71" t="s">
        <v>16</v>
      </c>
    </row>
    <row r="4267">
      <c r="A4267" s="45">
        <v>1097.0</v>
      </c>
      <c r="B4267" s="46" t="s">
        <v>1166</v>
      </c>
      <c r="C4267" s="55">
        <v>45935.0</v>
      </c>
      <c r="D4267" s="63" t="s">
        <v>49</v>
      </c>
      <c r="E4267" s="25" t="s">
        <v>420</v>
      </c>
      <c r="F4267" s="64">
        <v>1.0</v>
      </c>
      <c r="G4267" s="64">
        <v>140.0</v>
      </c>
      <c r="H4267" s="65">
        <v>140.0</v>
      </c>
      <c r="I4267" s="66" t="s">
        <v>11</v>
      </c>
    </row>
    <row r="4268">
      <c r="A4268" s="41">
        <v>1098.0</v>
      </c>
      <c r="B4268" s="42" t="s">
        <v>1166</v>
      </c>
      <c r="C4268" s="58">
        <v>45935.0</v>
      </c>
      <c r="D4268" s="68" t="s">
        <v>31</v>
      </c>
      <c r="E4268" s="27" t="s">
        <v>19</v>
      </c>
      <c r="F4268" s="69">
        <v>4.0</v>
      </c>
      <c r="G4268" s="69">
        <v>120.0</v>
      </c>
      <c r="H4268" s="70">
        <v>480.0</v>
      </c>
      <c r="I4268" s="71" t="s">
        <v>11</v>
      </c>
    </row>
    <row r="4269">
      <c r="A4269" s="45">
        <v>1099.0</v>
      </c>
      <c r="B4269" s="46" t="s">
        <v>1167</v>
      </c>
      <c r="C4269" s="55">
        <v>45935.0</v>
      </c>
      <c r="D4269" s="63" t="s">
        <v>919</v>
      </c>
      <c r="E4269" s="25" t="s">
        <v>19</v>
      </c>
      <c r="F4269" s="64">
        <v>2.0</v>
      </c>
      <c r="G4269" s="64">
        <v>120.0</v>
      </c>
      <c r="H4269" s="65">
        <v>240.0</v>
      </c>
      <c r="I4269" s="66" t="s">
        <v>11</v>
      </c>
    </row>
    <row r="4270">
      <c r="A4270" s="41">
        <v>1100.0</v>
      </c>
      <c r="B4270" s="42" t="s">
        <v>1167</v>
      </c>
      <c r="C4270" s="58">
        <v>45935.0</v>
      </c>
      <c r="D4270" s="68" t="s">
        <v>15</v>
      </c>
      <c r="E4270" s="27" t="s">
        <v>10</v>
      </c>
      <c r="F4270" s="69">
        <v>0.5</v>
      </c>
      <c r="G4270" s="69">
        <v>120.0</v>
      </c>
      <c r="H4270" s="70">
        <v>60.0</v>
      </c>
      <c r="I4270" s="71" t="s">
        <v>16</v>
      </c>
    </row>
    <row r="4271">
      <c r="A4271" s="45">
        <v>1100.0</v>
      </c>
      <c r="B4271" s="46" t="s">
        <v>1167</v>
      </c>
      <c r="C4271" s="55">
        <v>45935.0</v>
      </c>
      <c r="D4271" s="63" t="s">
        <v>15</v>
      </c>
      <c r="E4271" s="25" t="s">
        <v>12</v>
      </c>
      <c r="F4271" s="64">
        <v>0.5</v>
      </c>
      <c r="G4271" s="64">
        <v>120.0</v>
      </c>
      <c r="H4271" s="65">
        <v>60.0</v>
      </c>
      <c r="I4271" s="66" t="s">
        <v>16</v>
      </c>
    </row>
    <row r="4272">
      <c r="A4272" s="41">
        <v>1100.0</v>
      </c>
      <c r="B4272" s="42" t="s">
        <v>1167</v>
      </c>
      <c r="C4272" s="58">
        <v>45935.0</v>
      </c>
      <c r="D4272" s="68" t="s">
        <v>15</v>
      </c>
      <c r="E4272" s="27" t="s">
        <v>19</v>
      </c>
      <c r="F4272" s="69">
        <v>0.5</v>
      </c>
      <c r="G4272" s="69">
        <v>120.0</v>
      </c>
      <c r="H4272" s="70">
        <v>60.0</v>
      </c>
      <c r="I4272" s="71" t="s">
        <v>16</v>
      </c>
    </row>
    <row r="4273">
      <c r="A4273" s="45">
        <v>1101.0</v>
      </c>
      <c r="B4273" s="46" t="s">
        <v>1168</v>
      </c>
      <c r="C4273" s="55">
        <v>45937.0</v>
      </c>
      <c r="D4273" s="63" t="s">
        <v>41</v>
      </c>
      <c r="E4273" s="25" t="s">
        <v>12</v>
      </c>
      <c r="F4273" s="64">
        <v>1.0</v>
      </c>
      <c r="G4273" s="64">
        <v>120.0</v>
      </c>
      <c r="H4273" s="65">
        <v>120.0</v>
      </c>
      <c r="I4273" s="66" t="s">
        <v>30</v>
      </c>
    </row>
    <row r="4274">
      <c r="A4274" s="41">
        <v>1104.0</v>
      </c>
      <c r="B4274" s="42" t="s">
        <v>1169</v>
      </c>
      <c r="C4274" s="58">
        <v>45937.0</v>
      </c>
      <c r="D4274" s="68" t="s">
        <v>57</v>
      </c>
      <c r="E4274" s="27" t="s">
        <v>19</v>
      </c>
      <c r="F4274" s="69">
        <v>5.0</v>
      </c>
      <c r="G4274" s="69">
        <v>120.0</v>
      </c>
      <c r="H4274" s="70">
        <v>600.0</v>
      </c>
      <c r="I4274" s="71" t="s">
        <v>16</v>
      </c>
    </row>
    <row r="4275">
      <c r="A4275" s="45">
        <v>1105.0</v>
      </c>
      <c r="B4275" s="46" t="s">
        <v>1170</v>
      </c>
      <c r="C4275" s="55">
        <v>45937.0</v>
      </c>
      <c r="D4275" s="63" t="s">
        <v>42</v>
      </c>
      <c r="E4275" s="25" t="s">
        <v>12</v>
      </c>
      <c r="F4275" s="64">
        <v>0.5</v>
      </c>
      <c r="G4275" s="64">
        <v>120.0</v>
      </c>
      <c r="H4275" s="65">
        <v>60.0</v>
      </c>
      <c r="I4275" s="66" t="s">
        <v>30</v>
      </c>
    </row>
    <row r="4276">
      <c r="A4276" s="41">
        <v>1105.0</v>
      </c>
      <c r="B4276" s="42" t="s">
        <v>1170</v>
      </c>
      <c r="C4276" s="58">
        <v>45937.0</v>
      </c>
      <c r="D4276" s="68" t="s">
        <v>42</v>
      </c>
      <c r="E4276" s="27" t="s">
        <v>19</v>
      </c>
      <c r="F4276" s="69">
        <v>1.5</v>
      </c>
      <c r="G4276" s="69">
        <v>120.0</v>
      </c>
      <c r="H4276" s="70">
        <v>180.0</v>
      </c>
      <c r="I4276" s="71" t="s">
        <v>30</v>
      </c>
    </row>
    <row r="4277">
      <c r="A4277" s="45">
        <v>1107.0</v>
      </c>
      <c r="B4277" s="46" t="s">
        <v>1171</v>
      </c>
      <c r="C4277" s="55">
        <v>45937.0</v>
      </c>
      <c r="D4277" s="63" t="s">
        <v>919</v>
      </c>
      <c r="E4277" s="25" t="s">
        <v>19</v>
      </c>
      <c r="F4277" s="64">
        <v>2.0</v>
      </c>
      <c r="G4277" s="64">
        <v>120.0</v>
      </c>
      <c r="H4277" s="65">
        <v>240.0</v>
      </c>
      <c r="I4277" s="66" t="s">
        <v>11</v>
      </c>
    </row>
    <row r="4278">
      <c r="A4278" s="41">
        <v>1108.0</v>
      </c>
      <c r="B4278" s="42" t="s">
        <v>1171</v>
      </c>
      <c r="C4278" s="58">
        <v>45937.0</v>
      </c>
      <c r="D4278" s="68" t="s">
        <v>31</v>
      </c>
      <c r="E4278" s="27" t="s">
        <v>10</v>
      </c>
      <c r="F4278" s="69">
        <v>1.0</v>
      </c>
      <c r="G4278" s="69">
        <v>120.0</v>
      </c>
      <c r="H4278" s="70">
        <v>120.0</v>
      </c>
      <c r="I4278" s="71" t="s">
        <v>11</v>
      </c>
    </row>
    <row r="4279">
      <c r="A4279" s="45">
        <v>1108.0</v>
      </c>
      <c r="B4279" s="46" t="s">
        <v>1171</v>
      </c>
      <c r="C4279" s="55">
        <v>45937.0</v>
      </c>
      <c r="D4279" s="63" t="s">
        <v>31</v>
      </c>
      <c r="E4279" s="25" t="s">
        <v>12</v>
      </c>
      <c r="F4279" s="64">
        <v>1.0</v>
      </c>
      <c r="G4279" s="64">
        <v>120.0</v>
      </c>
      <c r="H4279" s="65">
        <v>120.0</v>
      </c>
      <c r="I4279" s="66" t="s">
        <v>11</v>
      </c>
    </row>
    <row r="4280">
      <c r="A4280" s="41">
        <v>1109.0</v>
      </c>
      <c r="B4280" s="42" t="s">
        <v>1172</v>
      </c>
      <c r="C4280" s="58">
        <v>45938.0</v>
      </c>
      <c r="D4280" s="68" t="s">
        <v>22</v>
      </c>
      <c r="E4280" s="27" t="s">
        <v>10</v>
      </c>
      <c r="F4280" s="69">
        <v>0.5</v>
      </c>
      <c r="G4280" s="69">
        <v>120.0</v>
      </c>
      <c r="H4280" s="70">
        <v>60.0</v>
      </c>
      <c r="I4280" s="71" t="s">
        <v>16</v>
      </c>
    </row>
    <row r="4281">
      <c r="A4281" s="45">
        <v>1109.0</v>
      </c>
      <c r="B4281" s="46" t="s">
        <v>1172</v>
      </c>
      <c r="C4281" s="55">
        <v>45938.0</v>
      </c>
      <c r="D4281" s="63" t="s">
        <v>22</v>
      </c>
      <c r="E4281" s="25" t="s">
        <v>12</v>
      </c>
      <c r="F4281" s="64">
        <v>0.5</v>
      </c>
      <c r="G4281" s="64">
        <v>120.0</v>
      </c>
      <c r="H4281" s="65">
        <v>60.0</v>
      </c>
      <c r="I4281" s="66" t="s">
        <v>16</v>
      </c>
    </row>
    <row r="4282">
      <c r="A4282" s="41">
        <v>1109.0</v>
      </c>
      <c r="B4282" s="42" t="s">
        <v>1172</v>
      </c>
      <c r="C4282" s="58">
        <v>45938.0</v>
      </c>
      <c r="D4282" s="68" t="s">
        <v>22</v>
      </c>
      <c r="E4282" s="27" t="s">
        <v>420</v>
      </c>
      <c r="F4282" s="69">
        <v>0.5</v>
      </c>
      <c r="G4282" s="69">
        <v>140.0</v>
      </c>
      <c r="H4282" s="70">
        <v>70.0</v>
      </c>
      <c r="I4282" s="71" t="s">
        <v>16</v>
      </c>
    </row>
    <row r="4283">
      <c r="A4283" s="45">
        <v>1102.0</v>
      </c>
      <c r="B4283" s="46" t="s">
        <v>1173</v>
      </c>
      <c r="C4283" s="55">
        <v>45937.0</v>
      </c>
      <c r="D4283" s="63" t="s">
        <v>43</v>
      </c>
      <c r="E4283" s="25" t="s">
        <v>12</v>
      </c>
      <c r="F4283" s="64">
        <v>1.0</v>
      </c>
      <c r="G4283" s="64">
        <v>120.0</v>
      </c>
      <c r="H4283" s="65">
        <v>120.0</v>
      </c>
      <c r="I4283" s="66" t="s">
        <v>30</v>
      </c>
    </row>
    <row r="4284">
      <c r="A4284" s="41">
        <v>1102.0</v>
      </c>
      <c r="B4284" s="42" t="s">
        <v>1173</v>
      </c>
      <c r="C4284" s="58">
        <v>45937.0</v>
      </c>
      <c r="D4284" s="68" t="s">
        <v>43</v>
      </c>
      <c r="E4284" s="27" t="s">
        <v>420</v>
      </c>
      <c r="F4284" s="69">
        <v>1.0</v>
      </c>
      <c r="G4284" s="69">
        <v>120.0</v>
      </c>
      <c r="H4284" s="70">
        <v>120.0</v>
      </c>
      <c r="I4284" s="71" t="s">
        <v>30</v>
      </c>
    </row>
    <row r="4285">
      <c r="A4285" s="45">
        <v>1106.0</v>
      </c>
      <c r="B4285" s="46" t="s">
        <v>1174</v>
      </c>
      <c r="C4285" s="55">
        <v>45937.0</v>
      </c>
      <c r="D4285" s="63" t="s">
        <v>18</v>
      </c>
      <c r="E4285" s="25" t="s">
        <v>420</v>
      </c>
      <c r="F4285" s="64">
        <v>1.0</v>
      </c>
      <c r="G4285" s="64">
        <v>120.0</v>
      </c>
      <c r="H4285" s="65">
        <v>120.0</v>
      </c>
      <c r="I4285" s="66" t="s">
        <v>16</v>
      </c>
    </row>
    <row r="4286">
      <c r="A4286" s="41">
        <v>1110.0</v>
      </c>
      <c r="B4286" s="42" t="s">
        <v>1175</v>
      </c>
      <c r="C4286" s="58">
        <v>45937.0</v>
      </c>
      <c r="D4286" s="68" t="s">
        <v>22</v>
      </c>
      <c r="E4286" s="27" t="s">
        <v>10</v>
      </c>
      <c r="F4286" s="69">
        <v>0.5</v>
      </c>
      <c r="G4286" s="69">
        <v>120.0</v>
      </c>
      <c r="H4286" s="70">
        <v>60.0</v>
      </c>
      <c r="I4286" s="71" t="s">
        <v>16</v>
      </c>
    </row>
    <row r="4287">
      <c r="A4287" s="45">
        <v>1110.0</v>
      </c>
      <c r="B4287" s="46" t="s">
        <v>1175</v>
      </c>
      <c r="C4287" s="55">
        <v>45937.0</v>
      </c>
      <c r="D4287" s="63" t="s">
        <v>22</v>
      </c>
      <c r="E4287" s="25" t="s">
        <v>13</v>
      </c>
      <c r="F4287" s="64">
        <v>0.5</v>
      </c>
      <c r="G4287" s="64">
        <v>120.0</v>
      </c>
      <c r="H4287" s="65">
        <v>60.0</v>
      </c>
      <c r="I4287" s="66" t="s">
        <v>16</v>
      </c>
    </row>
    <row r="4288">
      <c r="A4288" s="41">
        <v>1110.0</v>
      </c>
      <c r="B4288" s="42" t="s">
        <v>1175</v>
      </c>
      <c r="C4288" s="58">
        <v>45937.0</v>
      </c>
      <c r="D4288" s="68" t="s">
        <v>22</v>
      </c>
      <c r="E4288" s="27" t="s">
        <v>420</v>
      </c>
      <c r="F4288" s="69">
        <v>0.5</v>
      </c>
      <c r="G4288" s="69">
        <v>140.0</v>
      </c>
      <c r="H4288" s="70">
        <v>70.0</v>
      </c>
      <c r="I4288" s="71" t="s">
        <v>16</v>
      </c>
    </row>
    <row r="4289">
      <c r="A4289" s="45">
        <v>1111.0</v>
      </c>
      <c r="B4289" s="46" t="s">
        <v>1176</v>
      </c>
      <c r="C4289" s="55">
        <v>45938.0</v>
      </c>
      <c r="D4289" s="63" t="s">
        <v>61</v>
      </c>
      <c r="E4289" s="25" t="s">
        <v>32</v>
      </c>
      <c r="F4289" s="64">
        <v>2.0</v>
      </c>
      <c r="G4289" s="64">
        <v>140.0</v>
      </c>
      <c r="H4289" s="65">
        <v>280.0</v>
      </c>
      <c r="I4289" s="66" t="s">
        <v>30</v>
      </c>
    </row>
    <row r="4290">
      <c r="A4290" s="41">
        <v>1112.0</v>
      </c>
      <c r="B4290" s="42" t="s">
        <v>1177</v>
      </c>
      <c r="C4290" s="58">
        <v>45938.0</v>
      </c>
      <c r="D4290" s="68" t="s">
        <v>407</v>
      </c>
      <c r="E4290" s="27" t="s">
        <v>10</v>
      </c>
      <c r="F4290" s="69">
        <v>1.0</v>
      </c>
      <c r="G4290" s="69">
        <v>120.0</v>
      </c>
      <c r="H4290" s="70">
        <v>120.0</v>
      </c>
      <c r="I4290" s="71" t="s">
        <v>30</v>
      </c>
    </row>
    <row r="4291">
      <c r="A4291" s="45">
        <v>1112.0</v>
      </c>
      <c r="B4291" s="46" t="s">
        <v>1177</v>
      </c>
      <c r="C4291" s="55">
        <v>45938.0</v>
      </c>
      <c r="D4291" s="63" t="s">
        <v>407</v>
      </c>
      <c r="E4291" s="25" t="s">
        <v>12</v>
      </c>
      <c r="F4291" s="64">
        <v>1.0</v>
      </c>
      <c r="G4291" s="64">
        <v>120.0</v>
      </c>
      <c r="H4291" s="65">
        <v>120.0</v>
      </c>
      <c r="I4291" s="66" t="s">
        <v>30</v>
      </c>
    </row>
    <row r="4292">
      <c r="A4292" s="41">
        <v>1113.0</v>
      </c>
      <c r="B4292" s="42" t="s">
        <v>1178</v>
      </c>
      <c r="C4292" s="58">
        <v>45938.0</v>
      </c>
      <c r="D4292" s="68" t="s">
        <v>14</v>
      </c>
      <c r="E4292" s="27" t="s">
        <v>19</v>
      </c>
      <c r="F4292" s="69">
        <v>1.0</v>
      </c>
      <c r="G4292" s="69">
        <v>120.0</v>
      </c>
      <c r="H4292" s="70">
        <v>120.0</v>
      </c>
      <c r="I4292" s="71" t="s">
        <v>11</v>
      </c>
    </row>
    <row r="4293">
      <c r="A4293" s="45">
        <v>1114.0</v>
      </c>
      <c r="B4293" s="46" t="s">
        <v>1179</v>
      </c>
      <c r="C4293" s="55">
        <v>45938.0</v>
      </c>
      <c r="D4293" s="63" t="s">
        <v>68</v>
      </c>
      <c r="E4293" s="25" t="s">
        <v>32</v>
      </c>
      <c r="F4293" s="64">
        <v>1.0</v>
      </c>
      <c r="G4293" s="64">
        <v>140.0</v>
      </c>
      <c r="H4293" s="65">
        <v>140.0</v>
      </c>
      <c r="I4293" s="66" t="s">
        <v>16</v>
      </c>
    </row>
    <row r="4294">
      <c r="A4294" s="41">
        <v>1114.0</v>
      </c>
      <c r="B4294" s="42" t="s">
        <v>1179</v>
      </c>
      <c r="C4294" s="58">
        <v>45938.0</v>
      </c>
      <c r="D4294" s="68" t="s">
        <v>68</v>
      </c>
      <c r="E4294" s="27" t="s">
        <v>13</v>
      </c>
      <c r="F4294" s="69">
        <v>2.0</v>
      </c>
      <c r="G4294" s="69">
        <v>120.0</v>
      </c>
      <c r="H4294" s="70">
        <v>240.0</v>
      </c>
      <c r="I4294" s="71" t="s">
        <v>16</v>
      </c>
    </row>
    <row r="4295">
      <c r="A4295" s="45">
        <v>1115.0</v>
      </c>
      <c r="B4295" s="46" t="s">
        <v>1180</v>
      </c>
      <c r="C4295" s="55">
        <v>45938.0</v>
      </c>
      <c r="D4295" s="63" t="s">
        <v>47</v>
      </c>
      <c r="E4295" s="25" t="s">
        <v>13</v>
      </c>
      <c r="F4295" s="64">
        <v>1.0</v>
      </c>
      <c r="G4295" s="64">
        <v>120.0</v>
      </c>
      <c r="H4295" s="65">
        <v>120.0</v>
      </c>
      <c r="I4295" s="66" t="s">
        <v>11</v>
      </c>
    </row>
    <row r="4296">
      <c r="A4296" s="41">
        <v>1115.0</v>
      </c>
      <c r="B4296" s="42" t="s">
        <v>1180</v>
      </c>
      <c r="C4296" s="58">
        <v>45938.0</v>
      </c>
      <c r="D4296" s="68" t="s">
        <v>47</v>
      </c>
      <c r="E4296" s="27" t="s">
        <v>420</v>
      </c>
      <c r="F4296" s="69">
        <v>1.0</v>
      </c>
      <c r="G4296" s="69">
        <v>140.0</v>
      </c>
      <c r="H4296" s="70">
        <v>140.0</v>
      </c>
      <c r="I4296" s="71" t="s">
        <v>11</v>
      </c>
    </row>
    <row r="4297">
      <c r="A4297" s="45">
        <v>1116.0</v>
      </c>
      <c r="B4297" s="46" t="s">
        <v>1181</v>
      </c>
      <c r="C4297" s="55">
        <v>45938.0</v>
      </c>
      <c r="D4297" s="63" t="s">
        <v>31</v>
      </c>
      <c r="E4297" s="25" t="s">
        <v>10</v>
      </c>
      <c r="F4297" s="64">
        <v>1.0</v>
      </c>
      <c r="G4297" s="64">
        <v>120.0</v>
      </c>
      <c r="H4297" s="65">
        <v>120.0</v>
      </c>
      <c r="I4297" s="66" t="s">
        <v>11</v>
      </c>
    </row>
    <row r="4298">
      <c r="A4298" s="41">
        <v>1116.0</v>
      </c>
      <c r="B4298" s="42" t="s">
        <v>1181</v>
      </c>
      <c r="C4298" s="58">
        <v>45938.0</v>
      </c>
      <c r="D4298" s="68" t="s">
        <v>31</v>
      </c>
      <c r="E4298" s="27" t="s">
        <v>12</v>
      </c>
      <c r="F4298" s="69">
        <v>1.0</v>
      </c>
      <c r="G4298" s="69">
        <v>120.0</v>
      </c>
      <c r="H4298" s="70">
        <v>120.0</v>
      </c>
      <c r="I4298" s="71" t="s">
        <v>11</v>
      </c>
    </row>
    <row r="4299">
      <c r="A4299" s="45">
        <v>1116.0</v>
      </c>
      <c r="B4299" s="46" t="s">
        <v>1181</v>
      </c>
      <c r="C4299" s="55">
        <v>45938.0</v>
      </c>
      <c r="D4299" s="63" t="s">
        <v>31</v>
      </c>
      <c r="E4299" s="25" t="s">
        <v>19</v>
      </c>
      <c r="F4299" s="64">
        <v>4.0</v>
      </c>
      <c r="G4299" s="64">
        <v>120.0</v>
      </c>
      <c r="H4299" s="65">
        <v>480.0</v>
      </c>
      <c r="I4299" s="66" t="s">
        <v>11</v>
      </c>
    </row>
    <row r="4300">
      <c r="A4300" s="41">
        <v>1117.0</v>
      </c>
      <c r="B4300" s="42" t="s">
        <v>1182</v>
      </c>
      <c r="C4300" s="58">
        <v>45938.0</v>
      </c>
      <c r="D4300" s="68" t="s">
        <v>919</v>
      </c>
      <c r="E4300" s="27" t="s">
        <v>10</v>
      </c>
      <c r="F4300" s="69">
        <v>1.0</v>
      </c>
      <c r="G4300" s="69">
        <v>120.0</v>
      </c>
      <c r="H4300" s="70">
        <v>120.0</v>
      </c>
      <c r="I4300" s="71" t="s">
        <v>11</v>
      </c>
    </row>
    <row r="4301">
      <c r="A4301" s="45">
        <v>1117.0</v>
      </c>
      <c r="B4301" s="46" t="s">
        <v>1182</v>
      </c>
      <c r="C4301" s="55">
        <v>45938.0</v>
      </c>
      <c r="D4301" s="63" t="s">
        <v>919</v>
      </c>
      <c r="E4301" s="25" t="s">
        <v>12</v>
      </c>
      <c r="F4301" s="64">
        <v>1.0</v>
      </c>
      <c r="G4301" s="64">
        <v>120.0</v>
      </c>
      <c r="H4301" s="65">
        <v>120.0</v>
      </c>
      <c r="I4301" s="66" t="s">
        <v>11</v>
      </c>
    </row>
    <row r="4302">
      <c r="A4302" s="41">
        <v>1118.0</v>
      </c>
      <c r="B4302" s="42" t="s">
        <v>1183</v>
      </c>
      <c r="C4302" s="58">
        <v>45938.0</v>
      </c>
      <c r="D4302" s="68" t="s">
        <v>45</v>
      </c>
      <c r="E4302" s="27" t="s">
        <v>32</v>
      </c>
      <c r="F4302" s="69">
        <v>1.0</v>
      </c>
      <c r="G4302" s="69">
        <v>140.0</v>
      </c>
      <c r="H4302" s="70">
        <v>140.0</v>
      </c>
      <c r="I4302" s="71" t="s">
        <v>11</v>
      </c>
    </row>
    <row r="4303">
      <c r="A4303" s="45">
        <v>1118.0</v>
      </c>
      <c r="B4303" s="46" t="s">
        <v>1183</v>
      </c>
      <c r="C4303" s="55">
        <v>45938.0</v>
      </c>
      <c r="D4303" s="63" t="s">
        <v>45</v>
      </c>
      <c r="E4303" s="25" t="s">
        <v>13</v>
      </c>
      <c r="F4303" s="64">
        <v>1.0</v>
      </c>
      <c r="G4303" s="64">
        <v>120.0</v>
      </c>
      <c r="H4303" s="65">
        <v>120.0</v>
      </c>
      <c r="I4303" s="66" t="s">
        <v>11</v>
      </c>
    </row>
    <row r="4304">
      <c r="A4304" s="41">
        <v>1118.0</v>
      </c>
      <c r="B4304" s="42" t="s">
        <v>1183</v>
      </c>
      <c r="C4304" s="58">
        <v>45938.0</v>
      </c>
      <c r="D4304" s="68" t="s">
        <v>45</v>
      </c>
      <c r="E4304" s="27" t="s">
        <v>63</v>
      </c>
      <c r="F4304" s="69">
        <v>0.5</v>
      </c>
      <c r="G4304" s="69">
        <v>300.0</v>
      </c>
      <c r="H4304" s="70">
        <v>150.0</v>
      </c>
      <c r="I4304" s="71" t="s">
        <v>11</v>
      </c>
    </row>
    <row r="4305">
      <c r="A4305" s="45">
        <v>1118.0</v>
      </c>
      <c r="B4305" s="46" t="s">
        <v>1183</v>
      </c>
      <c r="C4305" s="55">
        <v>45938.0</v>
      </c>
      <c r="D4305" s="63" t="s">
        <v>45</v>
      </c>
      <c r="E4305" s="25" t="s">
        <v>420</v>
      </c>
      <c r="F4305" s="64">
        <v>1.0</v>
      </c>
      <c r="G4305" s="64">
        <v>140.0</v>
      </c>
      <c r="H4305" s="65">
        <v>140.0</v>
      </c>
      <c r="I4305" s="66" t="s">
        <v>11</v>
      </c>
    </row>
    <row r="4306">
      <c r="A4306" s="41">
        <v>1119.0</v>
      </c>
      <c r="B4306" s="42" t="s">
        <v>1184</v>
      </c>
      <c r="C4306" s="58">
        <v>45938.0</v>
      </c>
      <c r="D4306" s="68" t="s">
        <v>49</v>
      </c>
      <c r="E4306" s="27" t="s">
        <v>32</v>
      </c>
      <c r="F4306" s="69">
        <v>1.0</v>
      </c>
      <c r="G4306" s="69">
        <v>140.0</v>
      </c>
      <c r="H4306" s="70">
        <v>140.0</v>
      </c>
      <c r="I4306" s="71" t="s">
        <v>11</v>
      </c>
    </row>
    <row r="4307">
      <c r="A4307" s="45">
        <v>1119.0</v>
      </c>
      <c r="B4307" s="46" t="s">
        <v>1184</v>
      </c>
      <c r="C4307" s="55">
        <v>45938.0</v>
      </c>
      <c r="D4307" s="63" t="s">
        <v>49</v>
      </c>
      <c r="E4307" s="25" t="s">
        <v>586</v>
      </c>
      <c r="F4307" s="64">
        <v>0.85</v>
      </c>
      <c r="G4307" s="64">
        <v>230.0</v>
      </c>
      <c r="H4307" s="65">
        <v>195.5</v>
      </c>
      <c r="I4307" s="66" t="s">
        <v>11</v>
      </c>
    </row>
    <row r="4308">
      <c r="A4308" s="41">
        <v>1120.0</v>
      </c>
      <c r="B4308" s="42" t="s">
        <v>1185</v>
      </c>
      <c r="C4308" s="58">
        <v>45938.0</v>
      </c>
      <c r="D4308" s="68" t="s">
        <v>52</v>
      </c>
      <c r="E4308" s="27" t="s">
        <v>10</v>
      </c>
      <c r="F4308" s="69">
        <v>2.0</v>
      </c>
      <c r="G4308" s="69">
        <v>120.0</v>
      </c>
      <c r="H4308" s="70">
        <v>240.0</v>
      </c>
      <c r="I4308" s="71" t="s">
        <v>11</v>
      </c>
    </row>
    <row r="4309">
      <c r="A4309" s="45">
        <v>1120.0</v>
      </c>
      <c r="B4309" s="46" t="s">
        <v>1185</v>
      </c>
      <c r="C4309" s="55">
        <v>45938.0</v>
      </c>
      <c r="D4309" s="63" t="s">
        <v>52</v>
      </c>
      <c r="E4309" s="25" t="s">
        <v>12</v>
      </c>
      <c r="F4309" s="64">
        <v>2.0</v>
      </c>
      <c r="G4309" s="64">
        <v>120.0</v>
      </c>
      <c r="H4309" s="65">
        <v>240.0</v>
      </c>
      <c r="I4309" s="66" t="s">
        <v>11</v>
      </c>
    </row>
    <row r="4310">
      <c r="A4310" s="41">
        <v>1120.0</v>
      </c>
      <c r="B4310" s="42" t="s">
        <v>1185</v>
      </c>
      <c r="C4310" s="58">
        <v>45938.0</v>
      </c>
      <c r="D4310" s="68" t="s">
        <v>52</v>
      </c>
      <c r="E4310" s="27" t="s">
        <v>32</v>
      </c>
      <c r="F4310" s="69">
        <v>2.0</v>
      </c>
      <c r="G4310" s="69">
        <v>140.0</v>
      </c>
      <c r="H4310" s="70">
        <v>280.0</v>
      </c>
      <c r="I4310" s="71" t="s">
        <v>11</v>
      </c>
    </row>
    <row r="4311">
      <c r="A4311" s="45">
        <v>1120.0</v>
      </c>
      <c r="B4311" s="46" t="s">
        <v>1185</v>
      </c>
      <c r="C4311" s="55">
        <v>45938.0</v>
      </c>
      <c r="D4311" s="63" t="s">
        <v>52</v>
      </c>
      <c r="E4311" s="25" t="s">
        <v>38</v>
      </c>
      <c r="F4311" s="64">
        <v>2.0</v>
      </c>
      <c r="G4311" s="64">
        <v>120.0</v>
      </c>
      <c r="H4311" s="65">
        <v>240.0</v>
      </c>
      <c r="I4311" s="66" t="s">
        <v>11</v>
      </c>
    </row>
    <row r="4312">
      <c r="A4312" s="41">
        <v>1121.0</v>
      </c>
      <c r="B4312" s="42" t="s">
        <v>1186</v>
      </c>
      <c r="C4312" s="58">
        <v>45938.0</v>
      </c>
      <c r="D4312" s="68" t="s">
        <v>39</v>
      </c>
      <c r="E4312" s="27" t="s">
        <v>10</v>
      </c>
      <c r="F4312" s="69">
        <v>1.0</v>
      </c>
      <c r="G4312" s="69">
        <v>120.0</v>
      </c>
      <c r="H4312" s="70">
        <v>120.0</v>
      </c>
      <c r="I4312" s="71" t="s">
        <v>16</v>
      </c>
    </row>
    <row r="4313">
      <c r="A4313" s="45">
        <v>1121.0</v>
      </c>
      <c r="B4313" s="46" t="s">
        <v>1186</v>
      </c>
      <c r="C4313" s="55">
        <v>45938.0</v>
      </c>
      <c r="D4313" s="63" t="s">
        <v>39</v>
      </c>
      <c r="E4313" s="25" t="s">
        <v>12</v>
      </c>
      <c r="F4313" s="64">
        <v>1.0</v>
      </c>
      <c r="G4313" s="64">
        <v>120.0</v>
      </c>
      <c r="H4313" s="65">
        <v>120.0</v>
      </c>
      <c r="I4313" s="66" t="s">
        <v>16</v>
      </c>
    </row>
    <row r="4314">
      <c r="A4314" s="41">
        <v>1121.0</v>
      </c>
      <c r="B4314" s="42" t="s">
        <v>1186</v>
      </c>
      <c r="C4314" s="58">
        <v>45938.0</v>
      </c>
      <c r="D4314" s="68" t="s">
        <v>39</v>
      </c>
      <c r="E4314" s="27" t="s">
        <v>32</v>
      </c>
      <c r="F4314" s="69">
        <v>1.0</v>
      </c>
      <c r="G4314" s="69">
        <v>140.0</v>
      </c>
      <c r="H4314" s="70">
        <v>140.0</v>
      </c>
      <c r="I4314" s="71" t="s">
        <v>16</v>
      </c>
    </row>
    <row r="4315">
      <c r="A4315" s="45">
        <v>1122.0</v>
      </c>
      <c r="B4315" s="46" t="s">
        <v>1187</v>
      </c>
      <c r="C4315" s="55">
        <v>45940.0</v>
      </c>
      <c r="D4315" s="63" t="s">
        <v>57</v>
      </c>
      <c r="E4315" s="25" t="s">
        <v>19</v>
      </c>
      <c r="F4315" s="64">
        <v>5.0</v>
      </c>
      <c r="G4315" s="64">
        <v>120.0</v>
      </c>
      <c r="H4315" s="65">
        <v>600.0</v>
      </c>
      <c r="I4315" s="66" t="s">
        <v>16</v>
      </c>
    </row>
    <row r="4316">
      <c r="A4316" s="41">
        <v>1127.0</v>
      </c>
      <c r="B4316" s="42" t="s">
        <v>1188</v>
      </c>
      <c r="C4316" s="58">
        <v>45940.0</v>
      </c>
      <c r="D4316" s="68" t="s">
        <v>43</v>
      </c>
      <c r="E4316" s="27" t="s">
        <v>10</v>
      </c>
      <c r="F4316" s="69">
        <v>0.5</v>
      </c>
      <c r="G4316" s="69">
        <v>120.0</v>
      </c>
      <c r="H4316" s="70">
        <v>60.0</v>
      </c>
      <c r="I4316" s="71" t="s">
        <v>30</v>
      </c>
    </row>
    <row r="4317">
      <c r="A4317" s="45">
        <v>1123.0</v>
      </c>
      <c r="B4317" s="46" t="s">
        <v>1189</v>
      </c>
      <c r="C4317" s="55">
        <v>45940.0</v>
      </c>
      <c r="D4317" s="63" t="s">
        <v>21</v>
      </c>
      <c r="E4317" s="25" t="s">
        <v>32</v>
      </c>
      <c r="F4317" s="64">
        <v>1.0</v>
      </c>
      <c r="G4317" s="64">
        <v>140.0</v>
      </c>
      <c r="H4317" s="65">
        <v>140.0</v>
      </c>
      <c r="I4317" s="66" t="s">
        <v>11</v>
      </c>
    </row>
    <row r="4318">
      <c r="A4318" s="41">
        <v>1123.0</v>
      </c>
      <c r="B4318" s="42" t="s">
        <v>1189</v>
      </c>
      <c r="C4318" s="58">
        <v>45940.0</v>
      </c>
      <c r="D4318" s="68" t="s">
        <v>21</v>
      </c>
      <c r="E4318" s="27" t="s">
        <v>13</v>
      </c>
      <c r="F4318" s="69">
        <v>1.0</v>
      </c>
      <c r="G4318" s="69">
        <v>120.0</v>
      </c>
      <c r="H4318" s="70">
        <v>120.0</v>
      </c>
      <c r="I4318" s="71" t="s">
        <v>11</v>
      </c>
    </row>
    <row r="4319">
      <c r="A4319" s="45">
        <v>1123.0</v>
      </c>
      <c r="B4319" s="46" t="s">
        <v>1189</v>
      </c>
      <c r="C4319" s="55">
        <v>45940.0</v>
      </c>
      <c r="D4319" s="63" t="s">
        <v>21</v>
      </c>
      <c r="E4319" s="25" t="s">
        <v>63</v>
      </c>
      <c r="F4319" s="64">
        <v>0.5</v>
      </c>
      <c r="G4319" s="64">
        <v>300.0</v>
      </c>
      <c r="H4319" s="65">
        <v>150.0</v>
      </c>
      <c r="I4319" s="66" t="s">
        <v>11</v>
      </c>
    </row>
    <row r="4320">
      <c r="A4320" s="41">
        <v>1123.0</v>
      </c>
      <c r="B4320" s="42" t="s">
        <v>1189</v>
      </c>
      <c r="C4320" s="58">
        <v>45940.0</v>
      </c>
      <c r="D4320" s="68" t="s">
        <v>21</v>
      </c>
      <c r="E4320" s="27" t="s">
        <v>420</v>
      </c>
      <c r="F4320" s="69">
        <v>1.0</v>
      </c>
      <c r="G4320" s="69">
        <v>140.0</v>
      </c>
      <c r="H4320" s="70">
        <v>140.0</v>
      </c>
      <c r="I4320" s="71" t="s">
        <v>11</v>
      </c>
    </row>
    <row r="4321">
      <c r="A4321" s="45">
        <v>1124.0</v>
      </c>
      <c r="B4321" s="46" t="s">
        <v>1189</v>
      </c>
      <c r="C4321" s="55">
        <v>45940.0</v>
      </c>
      <c r="D4321" s="63" t="s">
        <v>9</v>
      </c>
      <c r="E4321" s="25" t="s">
        <v>10</v>
      </c>
      <c r="F4321" s="64">
        <v>1.0</v>
      </c>
      <c r="G4321" s="64">
        <v>120.0</v>
      </c>
      <c r="H4321" s="65">
        <v>120.0</v>
      </c>
      <c r="I4321" s="66" t="s">
        <v>11</v>
      </c>
    </row>
    <row r="4322">
      <c r="A4322" s="41">
        <v>1124.0</v>
      </c>
      <c r="B4322" s="42" t="s">
        <v>1189</v>
      </c>
      <c r="C4322" s="58">
        <v>45940.0</v>
      </c>
      <c r="D4322" s="68" t="s">
        <v>9</v>
      </c>
      <c r="E4322" s="27" t="s">
        <v>12</v>
      </c>
      <c r="F4322" s="69">
        <v>1.0</v>
      </c>
      <c r="G4322" s="69">
        <v>120.0</v>
      </c>
      <c r="H4322" s="70">
        <v>120.0</v>
      </c>
      <c r="I4322" s="71" t="s">
        <v>11</v>
      </c>
    </row>
    <row r="4323">
      <c r="A4323" s="45">
        <v>1124.0</v>
      </c>
      <c r="B4323" s="46" t="s">
        <v>1189</v>
      </c>
      <c r="C4323" s="55">
        <v>45940.0</v>
      </c>
      <c r="D4323" s="63" t="s">
        <v>9</v>
      </c>
      <c r="E4323" s="25" t="s">
        <v>13</v>
      </c>
      <c r="F4323" s="64">
        <v>1.0</v>
      </c>
      <c r="G4323" s="64">
        <v>120.0</v>
      </c>
      <c r="H4323" s="65">
        <v>120.0</v>
      </c>
      <c r="I4323" s="66" t="s">
        <v>11</v>
      </c>
    </row>
    <row r="4324">
      <c r="A4324" s="41">
        <v>1125.0</v>
      </c>
      <c r="B4324" s="42" t="s">
        <v>1190</v>
      </c>
      <c r="C4324" s="58">
        <v>45940.0</v>
      </c>
      <c r="D4324" s="68" t="s">
        <v>14</v>
      </c>
      <c r="E4324" s="27" t="s">
        <v>13</v>
      </c>
      <c r="F4324" s="69">
        <v>1.0</v>
      </c>
      <c r="G4324" s="69">
        <v>120.0</v>
      </c>
      <c r="H4324" s="70">
        <v>120.0</v>
      </c>
      <c r="I4324" s="71" t="s">
        <v>11</v>
      </c>
    </row>
    <row r="4325">
      <c r="A4325" s="45">
        <v>1128.0</v>
      </c>
      <c r="B4325" s="46" t="s">
        <v>1191</v>
      </c>
      <c r="C4325" s="55">
        <v>45940.0</v>
      </c>
      <c r="D4325" s="63" t="s">
        <v>47</v>
      </c>
      <c r="E4325" s="25" t="s">
        <v>32</v>
      </c>
      <c r="F4325" s="64">
        <v>1.0</v>
      </c>
      <c r="G4325" s="64">
        <v>140.0</v>
      </c>
      <c r="H4325" s="65">
        <v>140.0</v>
      </c>
      <c r="I4325" s="66" t="s">
        <v>11</v>
      </c>
    </row>
    <row r="4326">
      <c r="A4326" s="41">
        <v>1128.0</v>
      </c>
      <c r="B4326" s="42" t="s">
        <v>1191</v>
      </c>
      <c r="C4326" s="58">
        <v>45940.0</v>
      </c>
      <c r="D4326" s="68" t="s">
        <v>47</v>
      </c>
      <c r="E4326" s="27" t="s">
        <v>13</v>
      </c>
      <c r="F4326" s="69">
        <v>1.0</v>
      </c>
      <c r="G4326" s="69">
        <v>120.0</v>
      </c>
      <c r="H4326" s="70">
        <v>120.0</v>
      </c>
      <c r="I4326" s="71" t="s">
        <v>11</v>
      </c>
    </row>
    <row r="4327">
      <c r="A4327" s="45">
        <v>1128.0</v>
      </c>
      <c r="B4327" s="46" t="s">
        <v>1191</v>
      </c>
      <c r="C4327" s="55">
        <v>45940.0</v>
      </c>
      <c r="D4327" s="63" t="s">
        <v>47</v>
      </c>
      <c r="E4327" s="25" t="s">
        <v>420</v>
      </c>
      <c r="F4327" s="64">
        <v>1.0</v>
      </c>
      <c r="G4327" s="64">
        <v>140.0</v>
      </c>
      <c r="H4327" s="65">
        <v>140.0</v>
      </c>
      <c r="I4327" s="66" t="s">
        <v>11</v>
      </c>
    </row>
    <row r="4328">
      <c r="A4328" s="41">
        <v>1129.0</v>
      </c>
      <c r="B4328" s="42" t="s">
        <v>1192</v>
      </c>
      <c r="C4328" s="58">
        <v>45940.0</v>
      </c>
      <c r="D4328" s="68" t="s">
        <v>919</v>
      </c>
      <c r="E4328" s="27" t="s">
        <v>19</v>
      </c>
      <c r="F4328" s="69">
        <v>2.0</v>
      </c>
      <c r="G4328" s="69">
        <v>120.0</v>
      </c>
      <c r="H4328" s="70">
        <v>240.0</v>
      </c>
      <c r="I4328" s="71" t="s">
        <v>11</v>
      </c>
    </row>
    <row r="4329">
      <c r="A4329" s="45">
        <v>1130.0</v>
      </c>
      <c r="B4329" s="46" t="s">
        <v>1193</v>
      </c>
      <c r="C4329" s="55">
        <v>45941.0</v>
      </c>
      <c r="D4329" s="63" t="s">
        <v>59</v>
      </c>
      <c r="E4329" s="25" t="s">
        <v>10</v>
      </c>
      <c r="F4329" s="64">
        <v>0.5</v>
      </c>
      <c r="G4329" s="64">
        <v>120.0</v>
      </c>
      <c r="H4329" s="65">
        <v>60.0</v>
      </c>
      <c r="I4329" s="66" t="s">
        <v>16</v>
      </c>
    </row>
    <row r="4330">
      <c r="A4330" s="41">
        <v>1130.0</v>
      </c>
      <c r="B4330" s="42" t="s">
        <v>1193</v>
      </c>
      <c r="C4330" s="58">
        <v>45941.0</v>
      </c>
      <c r="D4330" s="68" t="s">
        <v>59</v>
      </c>
      <c r="E4330" s="27" t="s">
        <v>12</v>
      </c>
      <c r="F4330" s="69">
        <v>0.4</v>
      </c>
      <c r="G4330" s="69">
        <v>120.0</v>
      </c>
      <c r="H4330" s="70">
        <v>48.0</v>
      </c>
      <c r="I4330" s="71" t="s">
        <v>16</v>
      </c>
    </row>
    <row r="4331">
      <c r="A4331" s="45">
        <v>1130.0</v>
      </c>
      <c r="B4331" s="46" t="s">
        <v>1193</v>
      </c>
      <c r="C4331" s="55">
        <v>45941.0</v>
      </c>
      <c r="D4331" s="63" t="s">
        <v>59</v>
      </c>
      <c r="E4331" s="25" t="s">
        <v>19</v>
      </c>
      <c r="F4331" s="64">
        <v>0.1</v>
      </c>
      <c r="G4331" s="64">
        <v>120.0</v>
      </c>
      <c r="H4331" s="65">
        <v>12.0</v>
      </c>
      <c r="I4331" s="66" t="s">
        <v>16</v>
      </c>
    </row>
    <row r="4332">
      <c r="A4332" s="41">
        <v>1131.0</v>
      </c>
      <c r="B4332" s="42" t="s">
        <v>1194</v>
      </c>
      <c r="C4332" s="58">
        <v>45941.0</v>
      </c>
      <c r="D4332" s="68" t="s">
        <v>25</v>
      </c>
      <c r="E4332" s="27" t="s">
        <v>12</v>
      </c>
      <c r="F4332" s="69">
        <v>0.5</v>
      </c>
      <c r="G4332" s="69">
        <v>120.0</v>
      </c>
      <c r="H4332" s="70">
        <v>60.0</v>
      </c>
      <c r="I4332" s="71" t="s">
        <v>30</v>
      </c>
    </row>
    <row r="4333">
      <c r="A4333" s="45">
        <v>1131.0</v>
      </c>
      <c r="B4333" s="46" t="s">
        <v>1194</v>
      </c>
      <c r="C4333" s="55">
        <v>45941.0</v>
      </c>
      <c r="D4333" s="63" t="s">
        <v>25</v>
      </c>
      <c r="E4333" s="25" t="s">
        <v>19</v>
      </c>
      <c r="F4333" s="64">
        <v>0.5</v>
      </c>
      <c r="G4333" s="64">
        <v>120.0</v>
      </c>
      <c r="H4333" s="65">
        <v>60.0</v>
      </c>
      <c r="I4333" s="66" t="s">
        <v>30</v>
      </c>
    </row>
    <row r="4334">
      <c r="A4334" s="41">
        <v>1132.0</v>
      </c>
      <c r="B4334" s="42" t="s">
        <v>1195</v>
      </c>
      <c r="C4334" s="58">
        <v>45941.0</v>
      </c>
      <c r="D4334" s="68" t="s">
        <v>42</v>
      </c>
      <c r="E4334" s="27" t="s">
        <v>12</v>
      </c>
      <c r="F4334" s="69">
        <v>0.5</v>
      </c>
      <c r="G4334" s="69">
        <v>120.0</v>
      </c>
      <c r="H4334" s="70">
        <v>60.0</v>
      </c>
      <c r="I4334" s="71" t="s">
        <v>30</v>
      </c>
    </row>
    <row r="4335">
      <c r="A4335" s="45">
        <v>1132.0</v>
      </c>
      <c r="B4335" s="46" t="s">
        <v>1195</v>
      </c>
      <c r="C4335" s="55">
        <v>45941.0</v>
      </c>
      <c r="D4335" s="63" t="s">
        <v>42</v>
      </c>
      <c r="E4335" s="25" t="s">
        <v>19</v>
      </c>
      <c r="F4335" s="64">
        <v>1.5</v>
      </c>
      <c r="G4335" s="64">
        <v>120.0</v>
      </c>
      <c r="H4335" s="65">
        <v>180.0</v>
      </c>
      <c r="I4335" s="66" t="s">
        <v>30</v>
      </c>
    </row>
    <row r="4336">
      <c r="A4336" s="41">
        <v>1133.0</v>
      </c>
      <c r="B4336" s="42" t="s">
        <v>1196</v>
      </c>
      <c r="C4336" s="58">
        <v>45941.0</v>
      </c>
      <c r="D4336" s="68" t="s">
        <v>26</v>
      </c>
      <c r="E4336" s="27" t="s">
        <v>10</v>
      </c>
      <c r="F4336" s="69">
        <v>1.0</v>
      </c>
      <c r="G4336" s="69">
        <v>120.0</v>
      </c>
      <c r="H4336" s="70">
        <v>120.0</v>
      </c>
      <c r="I4336" s="71" t="s">
        <v>16</v>
      </c>
    </row>
    <row r="4337">
      <c r="A4337" s="45">
        <v>1133.0</v>
      </c>
      <c r="B4337" s="46" t="s">
        <v>1196</v>
      </c>
      <c r="C4337" s="55">
        <v>45941.0</v>
      </c>
      <c r="D4337" s="63" t="s">
        <v>26</v>
      </c>
      <c r="E4337" s="25" t="s">
        <v>12</v>
      </c>
      <c r="F4337" s="64">
        <v>1.0</v>
      </c>
      <c r="G4337" s="64">
        <v>120.0</v>
      </c>
      <c r="H4337" s="65">
        <v>120.0</v>
      </c>
      <c r="I4337" s="66" t="s">
        <v>16</v>
      </c>
    </row>
    <row r="4338">
      <c r="A4338" s="41">
        <v>1133.0</v>
      </c>
      <c r="B4338" s="42" t="s">
        <v>1196</v>
      </c>
      <c r="C4338" s="58">
        <v>45941.0</v>
      </c>
      <c r="D4338" s="68" t="s">
        <v>26</v>
      </c>
      <c r="E4338" s="27" t="s">
        <v>32</v>
      </c>
      <c r="F4338" s="69">
        <v>1.0</v>
      </c>
      <c r="G4338" s="69">
        <v>140.0</v>
      </c>
      <c r="H4338" s="70">
        <v>140.0</v>
      </c>
      <c r="I4338" s="71" t="s">
        <v>16</v>
      </c>
    </row>
    <row r="4339">
      <c r="A4339" s="45">
        <v>1136.0</v>
      </c>
      <c r="B4339" s="46" t="s">
        <v>1197</v>
      </c>
      <c r="C4339" s="55">
        <v>45941.0</v>
      </c>
      <c r="D4339" s="63" t="s">
        <v>39</v>
      </c>
      <c r="E4339" s="25" t="s">
        <v>10</v>
      </c>
      <c r="F4339" s="64">
        <v>1.0</v>
      </c>
      <c r="G4339" s="64">
        <v>120.0</v>
      </c>
      <c r="H4339" s="65">
        <v>120.0</v>
      </c>
      <c r="I4339" s="66" t="s">
        <v>16</v>
      </c>
    </row>
    <row r="4340">
      <c r="A4340" s="41">
        <v>1136.0</v>
      </c>
      <c r="B4340" s="42" t="s">
        <v>1197</v>
      </c>
      <c r="C4340" s="58">
        <v>45941.0</v>
      </c>
      <c r="D4340" s="68" t="s">
        <v>39</v>
      </c>
      <c r="E4340" s="27" t="s">
        <v>12</v>
      </c>
      <c r="F4340" s="69">
        <v>1.0</v>
      </c>
      <c r="G4340" s="69">
        <v>120.0</v>
      </c>
      <c r="H4340" s="70">
        <v>120.0</v>
      </c>
      <c r="I4340" s="71" t="s">
        <v>16</v>
      </c>
    </row>
    <row r="4341">
      <c r="A4341" s="45">
        <v>1136.0</v>
      </c>
      <c r="B4341" s="46" t="s">
        <v>1197</v>
      </c>
      <c r="C4341" s="55">
        <v>45941.0</v>
      </c>
      <c r="D4341" s="63" t="s">
        <v>39</v>
      </c>
      <c r="E4341" s="25" t="s">
        <v>32</v>
      </c>
      <c r="F4341" s="64">
        <v>1.0</v>
      </c>
      <c r="G4341" s="64">
        <v>140.0</v>
      </c>
      <c r="H4341" s="65">
        <v>140.0</v>
      </c>
      <c r="I4341" s="66" t="s">
        <v>16</v>
      </c>
    </row>
    <row r="4342">
      <c r="A4342" s="41">
        <v>1136.0</v>
      </c>
      <c r="B4342" s="42" t="s">
        <v>1197</v>
      </c>
      <c r="C4342" s="58">
        <v>45941.0</v>
      </c>
      <c r="D4342" s="68" t="s">
        <v>39</v>
      </c>
      <c r="E4342" s="27" t="s">
        <v>13</v>
      </c>
      <c r="F4342" s="69">
        <v>1.0</v>
      </c>
      <c r="G4342" s="69">
        <v>120.0</v>
      </c>
      <c r="H4342" s="70">
        <v>120.0</v>
      </c>
      <c r="I4342" s="71" t="s">
        <v>16</v>
      </c>
    </row>
    <row r="4343">
      <c r="A4343" s="45">
        <v>1137.0</v>
      </c>
      <c r="B4343" s="46" t="s">
        <v>1198</v>
      </c>
      <c r="C4343" s="55">
        <v>45941.0</v>
      </c>
      <c r="D4343" s="63" t="s">
        <v>45</v>
      </c>
      <c r="E4343" s="25" t="s">
        <v>32</v>
      </c>
      <c r="F4343" s="64">
        <v>1.0</v>
      </c>
      <c r="G4343" s="64">
        <v>140.0</v>
      </c>
      <c r="H4343" s="65">
        <v>140.0</v>
      </c>
      <c r="I4343" s="66" t="s">
        <v>11</v>
      </c>
    </row>
    <row r="4344">
      <c r="A4344" s="41">
        <v>1137.0</v>
      </c>
      <c r="B4344" s="42" t="s">
        <v>1198</v>
      </c>
      <c r="C4344" s="58">
        <v>45941.0</v>
      </c>
      <c r="D4344" s="68" t="s">
        <v>45</v>
      </c>
      <c r="E4344" s="27" t="s">
        <v>13</v>
      </c>
      <c r="F4344" s="69">
        <v>1.0</v>
      </c>
      <c r="G4344" s="69">
        <v>120.0</v>
      </c>
      <c r="H4344" s="70">
        <v>120.0</v>
      </c>
      <c r="I4344" s="71" t="s">
        <v>11</v>
      </c>
    </row>
    <row r="4345">
      <c r="A4345" s="45">
        <v>1137.0</v>
      </c>
      <c r="B4345" s="46" t="s">
        <v>1198</v>
      </c>
      <c r="C4345" s="55">
        <v>45941.0</v>
      </c>
      <c r="D4345" s="63" t="s">
        <v>45</v>
      </c>
      <c r="E4345" s="25" t="s">
        <v>420</v>
      </c>
      <c r="F4345" s="64">
        <v>1.0</v>
      </c>
      <c r="G4345" s="64">
        <v>140.0</v>
      </c>
      <c r="H4345" s="65">
        <v>140.0</v>
      </c>
      <c r="I4345" s="66" t="s">
        <v>11</v>
      </c>
    </row>
    <row r="4346">
      <c r="A4346" s="41">
        <v>1138.0</v>
      </c>
      <c r="B4346" s="42" t="s">
        <v>1199</v>
      </c>
      <c r="C4346" s="58">
        <v>45941.0</v>
      </c>
      <c r="D4346" s="68" t="s">
        <v>47</v>
      </c>
      <c r="E4346" s="27" t="s">
        <v>32</v>
      </c>
      <c r="F4346" s="69">
        <v>1.0</v>
      </c>
      <c r="G4346" s="69">
        <v>140.0</v>
      </c>
      <c r="H4346" s="70">
        <v>140.0</v>
      </c>
      <c r="I4346" s="71" t="s">
        <v>11</v>
      </c>
    </row>
    <row r="4347">
      <c r="A4347" s="45">
        <v>1138.0</v>
      </c>
      <c r="B4347" s="46" t="s">
        <v>1199</v>
      </c>
      <c r="C4347" s="55">
        <v>45941.0</v>
      </c>
      <c r="D4347" s="63" t="s">
        <v>47</v>
      </c>
      <c r="E4347" s="25" t="s">
        <v>63</v>
      </c>
      <c r="F4347" s="64">
        <v>0.5</v>
      </c>
      <c r="G4347" s="64">
        <v>300.0</v>
      </c>
      <c r="H4347" s="65">
        <v>150.0</v>
      </c>
      <c r="I4347" s="66" t="s">
        <v>11</v>
      </c>
    </row>
    <row r="4348">
      <c r="A4348" s="41">
        <v>1138.0</v>
      </c>
      <c r="B4348" s="42" t="s">
        <v>1199</v>
      </c>
      <c r="C4348" s="58">
        <v>45941.0</v>
      </c>
      <c r="D4348" s="68" t="s">
        <v>47</v>
      </c>
      <c r="E4348" s="27" t="s">
        <v>420</v>
      </c>
      <c r="F4348" s="69">
        <v>1.0</v>
      </c>
      <c r="G4348" s="69">
        <v>140.0</v>
      </c>
      <c r="H4348" s="70">
        <v>140.0</v>
      </c>
      <c r="I4348" s="71" t="s">
        <v>11</v>
      </c>
    </row>
    <row r="4349">
      <c r="A4349" s="45">
        <v>1134.0</v>
      </c>
      <c r="B4349" s="46" t="s">
        <v>1200</v>
      </c>
      <c r="C4349" s="55">
        <v>45941.0</v>
      </c>
      <c r="D4349" s="63" t="s">
        <v>14</v>
      </c>
      <c r="E4349" s="25" t="s">
        <v>13</v>
      </c>
      <c r="F4349" s="64">
        <v>1.0</v>
      </c>
      <c r="G4349" s="64">
        <v>120.0</v>
      </c>
      <c r="H4349" s="65">
        <v>120.0</v>
      </c>
      <c r="I4349" s="66" t="s">
        <v>11</v>
      </c>
    </row>
    <row r="4350">
      <c r="A4350" s="41">
        <v>1135.0</v>
      </c>
      <c r="B4350" s="42" t="s">
        <v>1201</v>
      </c>
      <c r="C4350" s="58">
        <v>45941.0</v>
      </c>
      <c r="D4350" s="68" t="s">
        <v>21</v>
      </c>
      <c r="E4350" s="27" t="s">
        <v>19</v>
      </c>
      <c r="F4350" s="69">
        <v>1.0</v>
      </c>
      <c r="G4350" s="69">
        <v>120.0</v>
      </c>
      <c r="H4350" s="70">
        <v>120.0</v>
      </c>
      <c r="I4350" s="71" t="s">
        <v>11</v>
      </c>
    </row>
    <row r="4351">
      <c r="A4351" s="45">
        <v>1135.0</v>
      </c>
      <c r="B4351" s="46" t="s">
        <v>1201</v>
      </c>
      <c r="C4351" s="55">
        <v>45941.0</v>
      </c>
      <c r="D4351" s="63" t="s">
        <v>21</v>
      </c>
      <c r="E4351" s="25" t="s">
        <v>13</v>
      </c>
      <c r="F4351" s="64">
        <v>1.0</v>
      </c>
      <c r="G4351" s="64">
        <v>120.0</v>
      </c>
      <c r="H4351" s="65">
        <v>120.0</v>
      </c>
      <c r="I4351" s="66" t="s">
        <v>11</v>
      </c>
    </row>
    <row r="4352">
      <c r="A4352" s="41">
        <v>1093.0</v>
      </c>
      <c r="B4352" s="42" t="s">
        <v>1202</v>
      </c>
      <c r="C4352" s="58">
        <v>45934.0</v>
      </c>
      <c r="D4352" s="68" t="s">
        <v>26</v>
      </c>
      <c r="E4352" s="27" t="s">
        <v>10</v>
      </c>
      <c r="F4352" s="69">
        <v>1.0</v>
      </c>
      <c r="G4352" s="69">
        <v>120.0</v>
      </c>
      <c r="H4352" s="70">
        <v>120.0</v>
      </c>
      <c r="I4352" s="71" t="s">
        <v>16</v>
      </c>
    </row>
    <row r="4353">
      <c r="A4353" s="45">
        <v>1093.0</v>
      </c>
      <c r="B4353" s="46" t="s">
        <v>1202</v>
      </c>
      <c r="C4353" s="55">
        <v>45934.0</v>
      </c>
      <c r="D4353" s="63" t="s">
        <v>26</v>
      </c>
      <c r="E4353" s="25" t="s">
        <v>12</v>
      </c>
      <c r="F4353" s="64">
        <v>1.0</v>
      </c>
      <c r="G4353" s="64">
        <v>120.0</v>
      </c>
      <c r="H4353" s="65">
        <v>120.0</v>
      </c>
      <c r="I4353" s="66" t="s">
        <v>16</v>
      </c>
    </row>
    <row r="4354">
      <c r="A4354" s="41">
        <v>1093.0</v>
      </c>
      <c r="B4354" s="42" t="s">
        <v>1202</v>
      </c>
      <c r="C4354" s="58">
        <v>45934.0</v>
      </c>
      <c r="D4354" s="68" t="s">
        <v>26</v>
      </c>
      <c r="E4354" s="27" t="s">
        <v>32</v>
      </c>
      <c r="F4354" s="69">
        <v>1.0</v>
      </c>
      <c r="G4354" s="69">
        <v>140.0</v>
      </c>
      <c r="H4354" s="70">
        <v>140.0</v>
      </c>
      <c r="I4354" s="71" t="s">
        <v>16</v>
      </c>
    </row>
    <row r="4355">
      <c r="A4355" s="45">
        <v>1093.0</v>
      </c>
      <c r="B4355" s="46" t="s">
        <v>1202</v>
      </c>
      <c r="C4355" s="55">
        <v>45934.0</v>
      </c>
      <c r="D4355" s="63" t="s">
        <v>26</v>
      </c>
      <c r="E4355" s="25" t="s">
        <v>63</v>
      </c>
      <c r="F4355" s="64">
        <v>0.5</v>
      </c>
      <c r="G4355" s="64">
        <v>300.0</v>
      </c>
      <c r="H4355" s="65">
        <v>150.0</v>
      </c>
      <c r="I4355" s="66" t="s">
        <v>16</v>
      </c>
    </row>
    <row r="4356">
      <c r="A4356" s="41">
        <v>1093.0</v>
      </c>
      <c r="B4356" s="42" t="s">
        <v>1202</v>
      </c>
      <c r="C4356" s="58">
        <v>45934.0</v>
      </c>
      <c r="D4356" s="68" t="s">
        <v>26</v>
      </c>
      <c r="E4356" s="27" t="s">
        <v>586</v>
      </c>
      <c r="F4356" s="69">
        <v>0.5</v>
      </c>
      <c r="G4356" s="69">
        <v>230.0</v>
      </c>
      <c r="H4356" s="70">
        <v>115.0</v>
      </c>
      <c r="I4356" s="71" t="s">
        <v>16</v>
      </c>
    </row>
    <row r="4357">
      <c r="A4357" s="45">
        <v>1139.0</v>
      </c>
      <c r="B4357" s="46" t="s">
        <v>1203</v>
      </c>
      <c r="C4357" s="55">
        <v>45942.0</v>
      </c>
      <c r="D4357" s="63" t="s">
        <v>556</v>
      </c>
      <c r="E4357" s="25" t="s">
        <v>12</v>
      </c>
      <c r="F4357" s="64">
        <v>1.0</v>
      </c>
      <c r="G4357" s="64">
        <v>120.0</v>
      </c>
      <c r="H4357" s="65">
        <v>120.0</v>
      </c>
      <c r="I4357" s="66" t="s">
        <v>16</v>
      </c>
    </row>
    <row r="4358">
      <c r="A4358" s="41">
        <v>1139.0</v>
      </c>
      <c r="B4358" s="42" t="s">
        <v>1203</v>
      </c>
      <c r="C4358" s="58">
        <v>45942.0</v>
      </c>
      <c r="D4358" s="68" t="s">
        <v>556</v>
      </c>
      <c r="E4358" s="27" t="s">
        <v>19</v>
      </c>
      <c r="F4358" s="69">
        <v>1.0</v>
      </c>
      <c r="G4358" s="69">
        <v>120.0</v>
      </c>
      <c r="H4358" s="70">
        <v>120.0</v>
      </c>
      <c r="I4358" s="71" t="s">
        <v>16</v>
      </c>
    </row>
    <row r="4359">
      <c r="A4359" s="45">
        <v>1139.0</v>
      </c>
      <c r="B4359" s="46" t="s">
        <v>1203</v>
      </c>
      <c r="C4359" s="55">
        <v>45942.0</v>
      </c>
      <c r="D4359" s="63" t="s">
        <v>556</v>
      </c>
      <c r="E4359" s="25" t="s">
        <v>32</v>
      </c>
      <c r="F4359" s="64">
        <v>1.0</v>
      </c>
      <c r="G4359" s="64">
        <v>140.0</v>
      </c>
      <c r="H4359" s="65">
        <v>140.0</v>
      </c>
      <c r="I4359" s="66" t="s">
        <v>16</v>
      </c>
    </row>
    <row r="4360">
      <c r="A4360" s="41">
        <v>1141.0</v>
      </c>
      <c r="B4360" s="42" t="s">
        <v>1204</v>
      </c>
      <c r="C4360" s="58">
        <v>45942.0</v>
      </c>
      <c r="D4360" s="68" t="s">
        <v>23</v>
      </c>
      <c r="E4360" s="27" t="s">
        <v>10</v>
      </c>
      <c r="F4360" s="69">
        <v>1.0</v>
      </c>
      <c r="G4360" s="69">
        <v>120.0</v>
      </c>
      <c r="H4360" s="70">
        <v>120.0</v>
      </c>
      <c r="I4360" s="71" t="s">
        <v>16</v>
      </c>
    </row>
    <row r="4361">
      <c r="A4361" s="45">
        <v>1141.0</v>
      </c>
      <c r="B4361" s="46" t="s">
        <v>1204</v>
      </c>
      <c r="C4361" s="55">
        <v>45942.0</v>
      </c>
      <c r="D4361" s="63" t="s">
        <v>23</v>
      </c>
      <c r="E4361" s="25" t="s">
        <v>19</v>
      </c>
      <c r="F4361" s="64">
        <v>1.0</v>
      </c>
      <c r="G4361" s="64">
        <v>120.0</v>
      </c>
      <c r="H4361" s="65">
        <v>120.0</v>
      </c>
      <c r="I4361" s="66" t="s">
        <v>16</v>
      </c>
    </row>
    <row r="4362">
      <c r="A4362" s="41">
        <v>1142.0</v>
      </c>
      <c r="B4362" s="42" t="s">
        <v>1205</v>
      </c>
      <c r="C4362" s="58">
        <v>45942.0</v>
      </c>
      <c r="D4362" s="68" t="s">
        <v>21</v>
      </c>
      <c r="E4362" s="27" t="s">
        <v>19</v>
      </c>
      <c r="F4362" s="69">
        <v>3.0</v>
      </c>
      <c r="G4362" s="69">
        <v>120.0</v>
      </c>
      <c r="H4362" s="70">
        <v>360.0</v>
      </c>
      <c r="I4362" s="71" t="s">
        <v>11</v>
      </c>
    </row>
    <row r="4363">
      <c r="A4363" s="45">
        <v>1142.0</v>
      </c>
      <c r="B4363" s="46" t="s">
        <v>1205</v>
      </c>
      <c r="C4363" s="55">
        <v>45942.0</v>
      </c>
      <c r="D4363" s="63" t="s">
        <v>21</v>
      </c>
      <c r="E4363" s="25" t="s">
        <v>32</v>
      </c>
      <c r="F4363" s="64">
        <v>1.0</v>
      </c>
      <c r="G4363" s="64">
        <v>140.0</v>
      </c>
      <c r="H4363" s="65">
        <v>140.0</v>
      </c>
      <c r="I4363" s="66" t="s">
        <v>11</v>
      </c>
    </row>
    <row r="4364">
      <c r="A4364" s="41">
        <v>1143.0</v>
      </c>
      <c r="B4364" s="42" t="s">
        <v>1206</v>
      </c>
      <c r="C4364" s="58">
        <v>45942.0</v>
      </c>
      <c r="D4364" s="68" t="s">
        <v>31</v>
      </c>
      <c r="E4364" s="27" t="s">
        <v>10</v>
      </c>
      <c r="F4364" s="69">
        <v>1.0</v>
      </c>
      <c r="G4364" s="69">
        <v>120.0</v>
      </c>
      <c r="H4364" s="70">
        <v>120.0</v>
      </c>
      <c r="I4364" s="71" t="s">
        <v>11</v>
      </c>
    </row>
    <row r="4365">
      <c r="A4365" s="45">
        <v>1143.0</v>
      </c>
      <c r="B4365" s="46" t="s">
        <v>1206</v>
      </c>
      <c r="C4365" s="55">
        <v>45942.0</v>
      </c>
      <c r="D4365" s="63" t="s">
        <v>31</v>
      </c>
      <c r="E4365" s="25" t="s">
        <v>12</v>
      </c>
      <c r="F4365" s="64">
        <v>1.0</v>
      </c>
      <c r="G4365" s="64">
        <v>120.0</v>
      </c>
      <c r="H4365" s="65">
        <v>120.0</v>
      </c>
      <c r="I4365" s="66" t="s">
        <v>11</v>
      </c>
    </row>
    <row r="4366">
      <c r="A4366" s="41">
        <v>1143.0</v>
      </c>
      <c r="B4366" s="42" t="s">
        <v>1206</v>
      </c>
      <c r="C4366" s="58">
        <v>45942.0</v>
      </c>
      <c r="D4366" s="68" t="s">
        <v>31</v>
      </c>
      <c r="E4366" s="27" t="s">
        <v>19</v>
      </c>
      <c r="F4366" s="69">
        <v>5.0</v>
      </c>
      <c r="G4366" s="69">
        <v>120.0</v>
      </c>
      <c r="H4366" s="70">
        <v>600.0</v>
      </c>
      <c r="I4366" s="71" t="s">
        <v>11</v>
      </c>
    </row>
    <row r="4367">
      <c r="A4367" s="45">
        <v>1140.0</v>
      </c>
      <c r="B4367" s="46" t="s">
        <v>1207</v>
      </c>
      <c r="C4367" s="55">
        <v>45942.0</v>
      </c>
      <c r="D4367" s="63" t="s">
        <v>42</v>
      </c>
      <c r="E4367" s="25" t="s">
        <v>12</v>
      </c>
      <c r="F4367" s="64">
        <v>0.5</v>
      </c>
      <c r="G4367" s="64">
        <v>120.0</v>
      </c>
      <c r="H4367" s="65">
        <v>60.0</v>
      </c>
      <c r="I4367" s="66" t="s">
        <v>30</v>
      </c>
    </row>
    <row r="4368">
      <c r="A4368" s="41">
        <v>1140.0</v>
      </c>
      <c r="B4368" s="42" t="s">
        <v>1207</v>
      </c>
      <c r="C4368" s="58">
        <v>45942.0</v>
      </c>
      <c r="D4368" s="68" t="s">
        <v>42</v>
      </c>
      <c r="E4368" s="27" t="s">
        <v>19</v>
      </c>
      <c r="F4368" s="69">
        <v>1.0</v>
      </c>
      <c r="G4368" s="69">
        <v>120.0</v>
      </c>
      <c r="H4368" s="70">
        <v>120.0</v>
      </c>
      <c r="I4368" s="71" t="s">
        <v>30</v>
      </c>
    </row>
    <row r="4369">
      <c r="A4369" s="45">
        <v>1144.0</v>
      </c>
      <c r="B4369" s="46" t="s">
        <v>1208</v>
      </c>
      <c r="C4369" s="55">
        <v>45942.0</v>
      </c>
      <c r="D4369" s="63" t="s">
        <v>45</v>
      </c>
      <c r="E4369" s="25" t="s">
        <v>13</v>
      </c>
      <c r="F4369" s="64">
        <v>1.0</v>
      </c>
      <c r="G4369" s="64">
        <v>120.0</v>
      </c>
      <c r="H4369" s="65">
        <v>120.0</v>
      </c>
      <c r="I4369" s="66" t="s">
        <v>11</v>
      </c>
    </row>
    <row r="4370">
      <c r="A4370" s="41">
        <v>1145.0</v>
      </c>
      <c r="B4370" s="42" t="s">
        <v>1208</v>
      </c>
      <c r="C4370" s="58">
        <v>45942.0</v>
      </c>
      <c r="D4370" s="68" t="s">
        <v>47</v>
      </c>
      <c r="E4370" s="27" t="s">
        <v>32</v>
      </c>
      <c r="F4370" s="69">
        <v>1.0</v>
      </c>
      <c r="G4370" s="69">
        <v>140.0</v>
      </c>
      <c r="H4370" s="70">
        <v>140.0</v>
      </c>
      <c r="I4370" s="71" t="s">
        <v>11</v>
      </c>
    </row>
    <row r="4371">
      <c r="A4371" s="45">
        <v>1145.0</v>
      </c>
      <c r="B4371" s="46" t="s">
        <v>1208</v>
      </c>
      <c r="C4371" s="55">
        <v>45942.0</v>
      </c>
      <c r="D4371" s="63" t="s">
        <v>47</v>
      </c>
      <c r="E4371" s="25" t="s">
        <v>420</v>
      </c>
      <c r="F4371" s="64">
        <v>1.0</v>
      </c>
      <c r="G4371" s="64">
        <v>140.0</v>
      </c>
      <c r="H4371" s="65">
        <v>140.0</v>
      </c>
      <c r="I4371" s="66" t="s">
        <v>11</v>
      </c>
    </row>
    <row r="4372">
      <c r="A4372" s="41">
        <v>1146.0</v>
      </c>
      <c r="B4372" s="42" t="s">
        <v>1209</v>
      </c>
      <c r="C4372" s="58">
        <v>45942.0</v>
      </c>
      <c r="D4372" s="68" t="s">
        <v>49</v>
      </c>
      <c r="E4372" s="27" t="s">
        <v>420</v>
      </c>
      <c r="F4372" s="69">
        <v>1.0</v>
      </c>
      <c r="G4372" s="69">
        <v>140.0</v>
      </c>
      <c r="H4372" s="70">
        <v>140.0</v>
      </c>
      <c r="I4372" s="71" t="s">
        <v>11</v>
      </c>
    </row>
    <row r="4373">
      <c r="A4373" s="45">
        <v>1147.0</v>
      </c>
      <c r="B4373" s="46" t="s">
        <v>1210</v>
      </c>
      <c r="C4373" s="55">
        <v>45942.0</v>
      </c>
      <c r="D4373" s="63" t="s">
        <v>39</v>
      </c>
      <c r="E4373" s="25" t="s">
        <v>32</v>
      </c>
      <c r="F4373" s="64">
        <v>1.0</v>
      </c>
      <c r="G4373" s="64">
        <v>140.0</v>
      </c>
      <c r="H4373" s="65">
        <v>140.0</v>
      </c>
      <c r="I4373" s="66" t="s">
        <v>16</v>
      </c>
    </row>
    <row r="4374">
      <c r="A4374" s="41">
        <v>1147.0</v>
      </c>
      <c r="B4374" s="42" t="s">
        <v>1210</v>
      </c>
      <c r="C4374" s="58">
        <v>45942.0</v>
      </c>
      <c r="D4374" s="68" t="s">
        <v>39</v>
      </c>
      <c r="E4374" s="27" t="s">
        <v>13</v>
      </c>
      <c r="F4374" s="69">
        <v>1.0</v>
      </c>
      <c r="G4374" s="69">
        <v>120.0</v>
      </c>
      <c r="H4374" s="70">
        <v>120.0</v>
      </c>
      <c r="I4374" s="71" t="s">
        <v>16</v>
      </c>
    </row>
    <row r="4375">
      <c r="A4375" s="45">
        <v>1148.0</v>
      </c>
      <c r="B4375" s="46" t="s">
        <v>1211</v>
      </c>
      <c r="C4375" s="55">
        <v>45944.0</v>
      </c>
      <c r="D4375" s="63" t="s">
        <v>407</v>
      </c>
      <c r="E4375" s="25" t="s">
        <v>10</v>
      </c>
      <c r="F4375" s="64">
        <v>1.0</v>
      </c>
      <c r="G4375" s="64">
        <v>120.0</v>
      </c>
      <c r="H4375" s="65">
        <v>120.0</v>
      </c>
      <c r="I4375" s="66" t="s">
        <v>30</v>
      </c>
    </row>
    <row r="4376">
      <c r="A4376" s="41">
        <v>1148.0</v>
      </c>
      <c r="B4376" s="42" t="s">
        <v>1211</v>
      </c>
      <c r="C4376" s="58">
        <v>45944.0</v>
      </c>
      <c r="D4376" s="68" t="s">
        <v>407</v>
      </c>
      <c r="E4376" s="27" t="s">
        <v>12</v>
      </c>
      <c r="F4376" s="69">
        <v>1.0</v>
      </c>
      <c r="G4376" s="69">
        <v>120.0</v>
      </c>
      <c r="H4376" s="70">
        <v>120.0</v>
      </c>
      <c r="I4376" s="71" t="s">
        <v>30</v>
      </c>
    </row>
    <row r="4377">
      <c r="A4377" s="45">
        <v>1149.0</v>
      </c>
      <c r="B4377" s="46" t="s">
        <v>1212</v>
      </c>
      <c r="C4377" s="55">
        <v>45944.0</v>
      </c>
      <c r="D4377" s="63" t="s">
        <v>173</v>
      </c>
      <c r="E4377" s="25" t="s">
        <v>10</v>
      </c>
      <c r="F4377" s="64">
        <v>1.0</v>
      </c>
      <c r="G4377" s="64">
        <v>120.0</v>
      </c>
      <c r="H4377" s="65">
        <v>120.0</v>
      </c>
      <c r="I4377" s="66" t="s">
        <v>16</v>
      </c>
    </row>
    <row r="4378">
      <c r="A4378" s="41">
        <v>1150.0</v>
      </c>
      <c r="B4378" s="42" t="s">
        <v>1213</v>
      </c>
      <c r="C4378" s="58">
        <v>45944.0</v>
      </c>
      <c r="D4378" s="68" t="s">
        <v>41</v>
      </c>
      <c r="E4378" s="27" t="s">
        <v>10</v>
      </c>
      <c r="F4378" s="69">
        <v>1.0</v>
      </c>
      <c r="G4378" s="69">
        <v>120.0</v>
      </c>
      <c r="H4378" s="70">
        <v>120.0</v>
      </c>
      <c r="I4378" s="71" t="s">
        <v>30</v>
      </c>
    </row>
    <row r="4379">
      <c r="A4379" s="45">
        <v>1151.0</v>
      </c>
      <c r="B4379" s="46" t="s">
        <v>1214</v>
      </c>
      <c r="C4379" s="55">
        <v>45944.0</v>
      </c>
      <c r="D4379" s="63" t="s">
        <v>57</v>
      </c>
      <c r="E4379" s="25" t="s">
        <v>19</v>
      </c>
      <c r="F4379" s="64">
        <v>5.0</v>
      </c>
      <c r="G4379" s="64">
        <v>120.0</v>
      </c>
      <c r="H4379" s="65">
        <v>600.0</v>
      </c>
      <c r="I4379" s="66" t="s">
        <v>16</v>
      </c>
    </row>
    <row r="4380">
      <c r="A4380" s="41">
        <v>1152.0</v>
      </c>
      <c r="B4380" s="42" t="s">
        <v>1215</v>
      </c>
      <c r="C4380" s="58">
        <v>45944.0</v>
      </c>
      <c r="D4380" s="68" t="s">
        <v>61</v>
      </c>
      <c r="E4380" s="27" t="s">
        <v>32</v>
      </c>
      <c r="F4380" s="69">
        <v>2.0</v>
      </c>
      <c r="G4380" s="69">
        <v>140.0</v>
      </c>
      <c r="H4380" s="70">
        <v>280.0</v>
      </c>
      <c r="I4380" s="71" t="s">
        <v>30</v>
      </c>
    </row>
    <row r="4381">
      <c r="A4381" s="45">
        <v>1153.0</v>
      </c>
      <c r="B4381" s="46" t="s">
        <v>1216</v>
      </c>
      <c r="C4381" s="55">
        <v>45944.0</v>
      </c>
      <c r="D4381" s="63" t="s">
        <v>24</v>
      </c>
      <c r="E4381" s="25" t="s">
        <v>19</v>
      </c>
      <c r="F4381" s="64">
        <v>1.0</v>
      </c>
      <c r="G4381" s="64">
        <v>120.0</v>
      </c>
      <c r="H4381" s="65">
        <v>120.0</v>
      </c>
      <c r="I4381" s="66" t="s">
        <v>30</v>
      </c>
    </row>
    <row r="4382">
      <c r="A4382" s="41">
        <v>1153.0</v>
      </c>
      <c r="B4382" s="42" t="s">
        <v>1216</v>
      </c>
      <c r="C4382" s="58">
        <v>45944.0</v>
      </c>
      <c r="D4382" s="68" t="s">
        <v>24</v>
      </c>
      <c r="E4382" s="27" t="s">
        <v>63</v>
      </c>
      <c r="F4382" s="69">
        <v>0.3</v>
      </c>
      <c r="G4382" s="69">
        <v>300.0</v>
      </c>
      <c r="H4382" s="70">
        <v>90.0</v>
      </c>
      <c r="I4382" s="71" t="s">
        <v>30</v>
      </c>
    </row>
    <row r="4383">
      <c r="A4383" s="45">
        <v>1153.0</v>
      </c>
      <c r="B4383" s="46" t="s">
        <v>1216</v>
      </c>
      <c r="C4383" s="55">
        <v>45944.0</v>
      </c>
      <c r="D4383" s="63" t="s">
        <v>24</v>
      </c>
      <c r="E4383" s="25" t="s">
        <v>420</v>
      </c>
      <c r="F4383" s="64">
        <v>1.0</v>
      </c>
      <c r="G4383" s="64">
        <v>140.0</v>
      </c>
      <c r="H4383" s="65">
        <v>140.0</v>
      </c>
      <c r="I4383" s="66" t="s">
        <v>30</v>
      </c>
    </row>
    <row r="4384">
      <c r="A4384" s="41">
        <v>1154.0</v>
      </c>
      <c r="B4384" s="42" t="s">
        <v>1217</v>
      </c>
      <c r="C4384" s="58">
        <v>45944.0</v>
      </c>
      <c r="D4384" s="68" t="s">
        <v>23</v>
      </c>
      <c r="E4384" s="27" t="s">
        <v>10</v>
      </c>
      <c r="F4384" s="69">
        <v>1.0</v>
      </c>
      <c r="G4384" s="69">
        <v>120.0</v>
      </c>
      <c r="H4384" s="70">
        <v>120.0</v>
      </c>
      <c r="I4384" s="71" t="s">
        <v>16</v>
      </c>
    </row>
    <row r="4385">
      <c r="A4385" s="45">
        <v>1154.0</v>
      </c>
      <c r="B4385" s="46" t="s">
        <v>1217</v>
      </c>
      <c r="C4385" s="55">
        <v>45944.0</v>
      </c>
      <c r="D4385" s="63" t="s">
        <v>23</v>
      </c>
      <c r="E4385" s="25" t="s">
        <v>12</v>
      </c>
      <c r="F4385" s="64">
        <v>1.0</v>
      </c>
      <c r="G4385" s="64">
        <v>120.0</v>
      </c>
      <c r="H4385" s="65">
        <v>120.0</v>
      </c>
      <c r="I4385" s="66" t="s">
        <v>16</v>
      </c>
    </row>
    <row r="4386">
      <c r="A4386" s="41">
        <v>1154.0</v>
      </c>
      <c r="B4386" s="42" t="s">
        <v>1217</v>
      </c>
      <c r="C4386" s="58">
        <v>45944.0</v>
      </c>
      <c r="D4386" s="68" t="s">
        <v>23</v>
      </c>
      <c r="E4386" s="27" t="s">
        <v>19</v>
      </c>
      <c r="F4386" s="69">
        <v>1.0</v>
      </c>
      <c r="G4386" s="69">
        <v>120.0</v>
      </c>
      <c r="H4386" s="70">
        <v>120.0</v>
      </c>
      <c r="I4386" s="71" t="s">
        <v>16</v>
      </c>
    </row>
    <row r="4387">
      <c r="A4387" s="45">
        <v>1155.0</v>
      </c>
      <c r="B4387" s="46" t="s">
        <v>1218</v>
      </c>
      <c r="C4387" s="55">
        <v>45944.0</v>
      </c>
      <c r="D4387" s="63" t="s">
        <v>14</v>
      </c>
      <c r="E4387" s="25" t="s">
        <v>10</v>
      </c>
      <c r="F4387" s="64">
        <v>1.0</v>
      </c>
      <c r="G4387" s="64">
        <v>120.0</v>
      </c>
      <c r="H4387" s="65">
        <v>120.0</v>
      </c>
      <c r="I4387" s="66" t="s">
        <v>11</v>
      </c>
    </row>
    <row r="4388">
      <c r="A4388" s="41">
        <v>1155.0</v>
      </c>
      <c r="B4388" s="42" t="s">
        <v>1218</v>
      </c>
      <c r="C4388" s="58">
        <v>45944.0</v>
      </c>
      <c r="D4388" s="68" t="s">
        <v>14</v>
      </c>
      <c r="E4388" s="27" t="s">
        <v>19</v>
      </c>
      <c r="F4388" s="69">
        <v>1.0</v>
      </c>
      <c r="G4388" s="69">
        <v>120.0</v>
      </c>
      <c r="H4388" s="70">
        <v>120.0</v>
      </c>
      <c r="I4388" s="71" t="s">
        <v>11</v>
      </c>
    </row>
    <row r="4389">
      <c r="A4389" s="45">
        <v>1156.0</v>
      </c>
      <c r="B4389" s="46" t="s">
        <v>1219</v>
      </c>
      <c r="C4389" s="55">
        <v>45944.0</v>
      </c>
      <c r="D4389" s="63" t="s">
        <v>39</v>
      </c>
      <c r="E4389" s="25" t="s">
        <v>10</v>
      </c>
      <c r="F4389" s="64">
        <v>1.0</v>
      </c>
      <c r="G4389" s="64">
        <v>120.0</v>
      </c>
      <c r="H4389" s="65">
        <v>120.0</v>
      </c>
      <c r="I4389" s="66" t="s">
        <v>16</v>
      </c>
    </row>
    <row r="4390">
      <c r="A4390" s="41">
        <v>1156.0</v>
      </c>
      <c r="B4390" s="42" t="s">
        <v>1219</v>
      </c>
      <c r="C4390" s="58">
        <v>45944.0</v>
      </c>
      <c r="D4390" s="68" t="s">
        <v>39</v>
      </c>
      <c r="E4390" s="27" t="s">
        <v>12</v>
      </c>
      <c r="F4390" s="69">
        <v>1.0</v>
      </c>
      <c r="G4390" s="69">
        <v>120.0</v>
      </c>
      <c r="H4390" s="70">
        <v>120.0</v>
      </c>
      <c r="I4390" s="71" t="s">
        <v>16</v>
      </c>
    </row>
    <row r="4391">
      <c r="A4391" s="45">
        <v>1157.0</v>
      </c>
      <c r="B4391" s="46" t="s">
        <v>1220</v>
      </c>
      <c r="C4391" s="55">
        <v>45944.0</v>
      </c>
      <c r="D4391" s="63" t="s">
        <v>47</v>
      </c>
      <c r="E4391" s="25" t="s">
        <v>32</v>
      </c>
      <c r="F4391" s="64">
        <v>1.0</v>
      </c>
      <c r="G4391" s="64">
        <v>140.0</v>
      </c>
      <c r="H4391" s="65">
        <v>140.0</v>
      </c>
      <c r="I4391" s="66" t="s">
        <v>11</v>
      </c>
    </row>
    <row r="4392">
      <c r="A4392" s="41">
        <v>1157.0</v>
      </c>
      <c r="B4392" s="42" t="s">
        <v>1220</v>
      </c>
      <c r="C4392" s="58">
        <v>45944.0</v>
      </c>
      <c r="D4392" s="68" t="s">
        <v>47</v>
      </c>
      <c r="E4392" s="27" t="s">
        <v>13</v>
      </c>
      <c r="F4392" s="69">
        <v>2.0</v>
      </c>
      <c r="G4392" s="69">
        <v>120.0</v>
      </c>
      <c r="H4392" s="70">
        <v>240.0</v>
      </c>
      <c r="I4392" s="71" t="s">
        <v>11</v>
      </c>
    </row>
    <row r="4393">
      <c r="A4393" s="45">
        <v>1157.0</v>
      </c>
      <c r="B4393" s="46" t="s">
        <v>1220</v>
      </c>
      <c r="C4393" s="55">
        <v>45944.0</v>
      </c>
      <c r="D4393" s="63" t="s">
        <v>47</v>
      </c>
      <c r="E4393" s="25" t="s">
        <v>420</v>
      </c>
      <c r="F4393" s="64">
        <v>1.0</v>
      </c>
      <c r="G4393" s="64">
        <v>140.0</v>
      </c>
      <c r="H4393" s="65">
        <v>140.0</v>
      </c>
      <c r="I4393" s="66" t="s">
        <v>11</v>
      </c>
    </row>
    <row r="4394">
      <c r="A4394" s="41">
        <v>1158.0</v>
      </c>
      <c r="B4394" s="42" t="s">
        <v>1220</v>
      </c>
      <c r="C4394" s="58">
        <v>45944.0</v>
      </c>
      <c r="D4394" s="68" t="s">
        <v>31</v>
      </c>
      <c r="E4394" s="27" t="s">
        <v>10</v>
      </c>
      <c r="F4394" s="69">
        <v>1.0</v>
      </c>
      <c r="G4394" s="69">
        <v>120.0</v>
      </c>
      <c r="H4394" s="70">
        <v>120.0</v>
      </c>
      <c r="I4394" s="71" t="s">
        <v>11</v>
      </c>
    </row>
    <row r="4395">
      <c r="A4395" s="45">
        <v>1158.0</v>
      </c>
      <c r="B4395" s="46" t="s">
        <v>1220</v>
      </c>
      <c r="C4395" s="55">
        <v>45944.0</v>
      </c>
      <c r="D4395" s="63" t="s">
        <v>31</v>
      </c>
      <c r="E4395" s="25" t="s">
        <v>12</v>
      </c>
      <c r="F4395" s="64">
        <v>1.0</v>
      </c>
      <c r="G4395" s="64">
        <v>120.0</v>
      </c>
      <c r="H4395" s="65">
        <v>120.0</v>
      </c>
      <c r="I4395" s="66" t="s">
        <v>11</v>
      </c>
    </row>
    <row r="4396">
      <c r="A4396" s="41">
        <v>1159.0</v>
      </c>
      <c r="B4396" s="42" t="s">
        <v>1220</v>
      </c>
      <c r="C4396" s="58">
        <v>45944.0</v>
      </c>
      <c r="D4396" s="68" t="s">
        <v>49</v>
      </c>
      <c r="E4396" s="27" t="s">
        <v>13</v>
      </c>
      <c r="F4396" s="69">
        <v>1.0</v>
      </c>
      <c r="G4396" s="69">
        <v>120.0</v>
      </c>
      <c r="H4396" s="70">
        <v>120.0</v>
      </c>
      <c r="I4396" s="71" t="s">
        <v>11</v>
      </c>
    </row>
    <row r="4397">
      <c r="A4397" s="45">
        <v>1159.0</v>
      </c>
      <c r="B4397" s="46" t="s">
        <v>1220</v>
      </c>
      <c r="C4397" s="55">
        <v>45944.0</v>
      </c>
      <c r="D4397" s="63" t="s">
        <v>49</v>
      </c>
      <c r="E4397" s="25" t="s">
        <v>586</v>
      </c>
      <c r="F4397" s="64">
        <v>1.0</v>
      </c>
      <c r="G4397" s="64">
        <v>230.0</v>
      </c>
      <c r="H4397" s="65">
        <v>230.0</v>
      </c>
      <c r="I4397" s="66" t="s">
        <v>11</v>
      </c>
    </row>
    <row r="4398">
      <c r="A4398" s="41">
        <v>1160.0</v>
      </c>
      <c r="B4398" s="42" t="s">
        <v>1221</v>
      </c>
      <c r="C4398" s="58">
        <v>45944.0</v>
      </c>
      <c r="D4398" s="68" t="s">
        <v>223</v>
      </c>
      <c r="E4398" s="27" t="s">
        <v>10</v>
      </c>
      <c r="F4398" s="69">
        <v>1.0</v>
      </c>
      <c r="G4398" s="69">
        <v>120.0</v>
      </c>
      <c r="H4398" s="70">
        <v>120.0</v>
      </c>
      <c r="I4398" s="71" t="s">
        <v>16</v>
      </c>
    </row>
    <row r="4399">
      <c r="A4399" s="45">
        <v>1160.0</v>
      </c>
      <c r="B4399" s="46" t="s">
        <v>1221</v>
      </c>
      <c r="C4399" s="55">
        <v>45944.0</v>
      </c>
      <c r="D4399" s="63" t="s">
        <v>223</v>
      </c>
      <c r="E4399" s="25" t="s">
        <v>12</v>
      </c>
      <c r="F4399" s="64">
        <v>2.0</v>
      </c>
      <c r="G4399" s="64">
        <v>120.0</v>
      </c>
      <c r="H4399" s="65">
        <v>240.0</v>
      </c>
      <c r="I4399" s="66" t="s">
        <v>16</v>
      </c>
    </row>
    <row r="4400">
      <c r="A4400" s="41">
        <v>1161.0</v>
      </c>
      <c r="B4400" s="42" t="s">
        <v>1222</v>
      </c>
      <c r="C4400" s="58">
        <v>45944.0</v>
      </c>
      <c r="D4400" s="68" t="s">
        <v>22</v>
      </c>
      <c r="E4400" s="27" t="s">
        <v>13</v>
      </c>
      <c r="F4400" s="69">
        <v>0.5</v>
      </c>
      <c r="G4400" s="69">
        <v>120.0</v>
      </c>
      <c r="H4400" s="70">
        <v>60.0</v>
      </c>
      <c r="I4400" s="71" t="s">
        <v>16</v>
      </c>
    </row>
    <row r="4401">
      <c r="A4401" s="45">
        <v>1161.0</v>
      </c>
      <c r="B4401" s="46" t="s">
        <v>1222</v>
      </c>
      <c r="C4401" s="55">
        <v>45944.0</v>
      </c>
      <c r="D4401" s="63" t="s">
        <v>22</v>
      </c>
      <c r="E4401" s="25" t="s">
        <v>420</v>
      </c>
      <c r="F4401" s="64">
        <v>0.5</v>
      </c>
      <c r="G4401" s="64">
        <v>140.0</v>
      </c>
      <c r="H4401" s="65">
        <v>70.0</v>
      </c>
      <c r="I4401" s="66" t="s">
        <v>16</v>
      </c>
    </row>
    <row r="4402">
      <c r="A4402" s="41">
        <v>1162.0</v>
      </c>
      <c r="B4402" s="42" t="s">
        <v>1223</v>
      </c>
      <c r="C4402" s="58">
        <v>45944.0</v>
      </c>
      <c r="D4402" s="68" t="s">
        <v>36</v>
      </c>
      <c r="E4402" s="27" t="s">
        <v>12</v>
      </c>
      <c r="F4402" s="69">
        <v>1.0</v>
      </c>
      <c r="G4402" s="69">
        <v>120.0</v>
      </c>
      <c r="H4402" s="70">
        <v>120.0</v>
      </c>
      <c r="I4402" s="71" t="s">
        <v>16</v>
      </c>
    </row>
    <row r="4403">
      <c r="A4403" s="45">
        <v>1162.0</v>
      </c>
      <c r="B4403" s="46" t="s">
        <v>1223</v>
      </c>
      <c r="C4403" s="55">
        <v>45944.0</v>
      </c>
      <c r="D4403" s="63" t="s">
        <v>36</v>
      </c>
      <c r="E4403" s="25" t="s">
        <v>420</v>
      </c>
      <c r="F4403" s="64">
        <v>1.0</v>
      </c>
      <c r="G4403" s="64">
        <v>140.0</v>
      </c>
      <c r="H4403" s="65">
        <v>140.0</v>
      </c>
      <c r="I4403" s="66" t="s">
        <v>16</v>
      </c>
    </row>
    <row r="4404">
      <c r="A4404" s="41">
        <v>1163.0</v>
      </c>
      <c r="B4404" s="42" t="s">
        <v>1224</v>
      </c>
      <c r="C4404" s="58">
        <v>45945.0</v>
      </c>
      <c r="D4404" s="68" t="s">
        <v>43</v>
      </c>
      <c r="E4404" s="27" t="s">
        <v>38</v>
      </c>
      <c r="F4404" s="69">
        <v>0.5</v>
      </c>
      <c r="G4404" s="69">
        <v>120.0</v>
      </c>
      <c r="H4404" s="70">
        <v>60.0</v>
      </c>
      <c r="I4404" s="71" t="s">
        <v>30</v>
      </c>
    </row>
    <row r="4405">
      <c r="A4405" s="45">
        <v>1164.0</v>
      </c>
      <c r="B4405" s="46" t="s">
        <v>1225</v>
      </c>
      <c r="C4405" s="55">
        <v>45945.0</v>
      </c>
      <c r="D4405" s="63" t="s">
        <v>42</v>
      </c>
      <c r="E4405" s="25" t="s">
        <v>19</v>
      </c>
      <c r="F4405" s="64">
        <v>1.0</v>
      </c>
      <c r="G4405" s="64">
        <v>120.0</v>
      </c>
      <c r="H4405" s="65">
        <v>120.0</v>
      </c>
      <c r="I4405" s="66" t="s">
        <v>30</v>
      </c>
    </row>
    <row r="4406">
      <c r="A4406" s="41">
        <v>1165.0</v>
      </c>
      <c r="B4406" s="42" t="s">
        <v>1226</v>
      </c>
      <c r="C4406" s="58">
        <v>45945.0</v>
      </c>
      <c r="D4406" s="68" t="s">
        <v>22</v>
      </c>
      <c r="E4406" s="27" t="s">
        <v>10</v>
      </c>
      <c r="F4406" s="69">
        <v>0.5</v>
      </c>
      <c r="G4406" s="69">
        <v>120.0</v>
      </c>
      <c r="H4406" s="70">
        <v>60.0</v>
      </c>
      <c r="I4406" s="71" t="s">
        <v>16</v>
      </c>
    </row>
    <row r="4407">
      <c r="A4407" s="45">
        <v>1165.0</v>
      </c>
      <c r="B4407" s="46" t="s">
        <v>1226</v>
      </c>
      <c r="C4407" s="55">
        <v>45945.0</v>
      </c>
      <c r="D4407" s="63" t="s">
        <v>22</v>
      </c>
      <c r="E4407" s="25" t="s">
        <v>13</v>
      </c>
      <c r="F4407" s="64">
        <v>0.5</v>
      </c>
      <c r="G4407" s="64">
        <v>120.0</v>
      </c>
      <c r="H4407" s="65">
        <v>60.0</v>
      </c>
      <c r="I4407" s="66" t="s">
        <v>16</v>
      </c>
    </row>
    <row r="4408">
      <c r="A4408" s="41">
        <v>1166.0</v>
      </c>
      <c r="B4408" s="42" t="s">
        <v>1227</v>
      </c>
      <c r="C4408" s="58">
        <v>45945.0</v>
      </c>
      <c r="D4408" s="68" t="s">
        <v>31</v>
      </c>
      <c r="E4408" s="27" t="s">
        <v>19</v>
      </c>
      <c r="F4408" s="69">
        <v>4.0</v>
      </c>
      <c r="G4408" s="69">
        <v>120.0</v>
      </c>
      <c r="H4408" s="70">
        <v>480.0</v>
      </c>
      <c r="I4408" s="71" t="s">
        <v>11</v>
      </c>
    </row>
    <row r="4409">
      <c r="A4409" s="45">
        <v>1167.0</v>
      </c>
      <c r="B4409" s="46" t="s">
        <v>1227</v>
      </c>
      <c r="C4409" s="55">
        <v>45945.0</v>
      </c>
      <c r="D4409" s="63" t="s">
        <v>39</v>
      </c>
      <c r="E4409" s="25" t="s">
        <v>10</v>
      </c>
      <c r="F4409" s="64">
        <v>1.0</v>
      </c>
      <c r="G4409" s="64">
        <v>120.0</v>
      </c>
      <c r="H4409" s="65">
        <v>120.0</v>
      </c>
      <c r="I4409" s="66" t="s">
        <v>16</v>
      </c>
    </row>
    <row r="4410">
      <c r="A4410" s="41">
        <v>1167.0</v>
      </c>
      <c r="B4410" s="42" t="s">
        <v>1227</v>
      </c>
      <c r="C4410" s="58">
        <v>45945.0</v>
      </c>
      <c r="D4410" s="68" t="s">
        <v>39</v>
      </c>
      <c r="E4410" s="27" t="s">
        <v>12</v>
      </c>
      <c r="F4410" s="69">
        <v>1.0</v>
      </c>
      <c r="G4410" s="69">
        <v>120.0</v>
      </c>
      <c r="H4410" s="70">
        <v>120.0</v>
      </c>
      <c r="I4410" s="71" t="s">
        <v>16</v>
      </c>
    </row>
    <row r="4411">
      <c r="A4411" s="45">
        <v>1167.0</v>
      </c>
      <c r="B4411" s="46" t="s">
        <v>1227</v>
      </c>
      <c r="C4411" s="55">
        <v>45945.0</v>
      </c>
      <c r="D4411" s="63" t="s">
        <v>39</v>
      </c>
      <c r="E4411" s="25" t="s">
        <v>32</v>
      </c>
      <c r="F4411" s="64">
        <v>1.0</v>
      </c>
      <c r="G4411" s="64">
        <v>140.0</v>
      </c>
      <c r="H4411" s="65">
        <v>140.0</v>
      </c>
      <c r="I4411" s="66" t="s">
        <v>16</v>
      </c>
    </row>
    <row r="4412">
      <c r="A4412" s="41">
        <v>1168.0</v>
      </c>
      <c r="B4412" s="42" t="s">
        <v>1228</v>
      </c>
      <c r="C4412" s="58">
        <v>45944.0</v>
      </c>
      <c r="D4412" s="68" t="s">
        <v>52</v>
      </c>
      <c r="E4412" s="27" t="s">
        <v>10</v>
      </c>
      <c r="F4412" s="69">
        <v>2.0</v>
      </c>
      <c r="G4412" s="69">
        <v>120.0</v>
      </c>
      <c r="H4412" s="70">
        <v>240.0</v>
      </c>
      <c r="I4412" s="71" t="s">
        <v>11</v>
      </c>
    </row>
    <row r="4413">
      <c r="A4413" s="45">
        <v>1168.0</v>
      </c>
      <c r="B4413" s="46" t="s">
        <v>1228</v>
      </c>
      <c r="C4413" s="55">
        <v>45944.0</v>
      </c>
      <c r="D4413" s="63" t="s">
        <v>52</v>
      </c>
      <c r="E4413" s="25" t="s">
        <v>12</v>
      </c>
      <c r="F4413" s="64">
        <v>2.0</v>
      </c>
      <c r="G4413" s="64">
        <v>120.0</v>
      </c>
      <c r="H4413" s="65">
        <v>240.0</v>
      </c>
      <c r="I4413" s="66" t="s">
        <v>11</v>
      </c>
    </row>
    <row r="4414">
      <c r="A4414" s="41">
        <v>1168.0</v>
      </c>
      <c r="B4414" s="42" t="s">
        <v>1228</v>
      </c>
      <c r="C4414" s="58">
        <v>45944.0</v>
      </c>
      <c r="D4414" s="68" t="s">
        <v>52</v>
      </c>
      <c r="E4414" s="27" t="s">
        <v>32</v>
      </c>
      <c r="F4414" s="69">
        <v>2.0</v>
      </c>
      <c r="G4414" s="69">
        <v>140.0</v>
      </c>
      <c r="H4414" s="70">
        <v>280.0</v>
      </c>
      <c r="I4414" s="71" t="s">
        <v>11</v>
      </c>
    </row>
    <row r="4415">
      <c r="A4415" s="45">
        <v>1168.0</v>
      </c>
      <c r="B4415" s="46" t="s">
        <v>1228</v>
      </c>
      <c r="C4415" s="55">
        <v>45944.0</v>
      </c>
      <c r="D4415" s="63" t="s">
        <v>52</v>
      </c>
      <c r="E4415" s="25" t="s">
        <v>38</v>
      </c>
      <c r="F4415" s="64">
        <v>2.0</v>
      </c>
      <c r="G4415" s="64">
        <v>120.0</v>
      </c>
      <c r="H4415" s="65">
        <v>240.0</v>
      </c>
      <c r="I4415" s="66" t="s">
        <v>11</v>
      </c>
    </row>
    <row r="4416">
      <c r="A4416" s="41">
        <v>1169.0</v>
      </c>
      <c r="B4416" s="42" t="s">
        <v>1229</v>
      </c>
      <c r="C4416" s="58">
        <v>45945.0</v>
      </c>
      <c r="D4416" s="68" t="s">
        <v>448</v>
      </c>
      <c r="E4416" s="27" t="s">
        <v>10</v>
      </c>
      <c r="F4416" s="69">
        <v>1.0</v>
      </c>
      <c r="G4416" s="69">
        <v>120.0</v>
      </c>
      <c r="H4416" s="70">
        <v>120.0</v>
      </c>
      <c r="I4416" s="71" t="s">
        <v>30</v>
      </c>
    </row>
    <row r="4417">
      <c r="A4417" s="45">
        <v>1169.0</v>
      </c>
      <c r="B4417" s="46" t="s">
        <v>1229</v>
      </c>
      <c r="C4417" s="55">
        <v>45945.0</v>
      </c>
      <c r="D4417" s="63" t="s">
        <v>448</v>
      </c>
      <c r="E4417" s="25" t="s">
        <v>12</v>
      </c>
      <c r="F4417" s="64">
        <v>1.0</v>
      </c>
      <c r="G4417" s="64">
        <v>120.0</v>
      </c>
      <c r="H4417" s="65">
        <v>120.0</v>
      </c>
      <c r="I4417" s="66" t="s">
        <v>30</v>
      </c>
    </row>
    <row r="4418">
      <c r="A4418" s="41">
        <v>1169.0</v>
      </c>
      <c r="B4418" s="42" t="s">
        <v>1229</v>
      </c>
      <c r="C4418" s="58">
        <v>45945.0</v>
      </c>
      <c r="D4418" s="68" t="s">
        <v>448</v>
      </c>
      <c r="E4418" s="27" t="s">
        <v>38</v>
      </c>
      <c r="F4418" s="69">
        <v>0.5</v>
      </c>
      <c r="G4418" s="69">
        <v>120.0</v>
      </c>
      <c r="H4418" s="70">
        <v>60.0</v>
      </c>
      <c r="I4418" s="71" t="s">
        <v>30</v>
      </c>
    </row>
    <row r="4419">
      <c r="A4419" s="45">
        <v>1170.0</v>
      </c>
      <c r="B4419" s="46" t="s">
        <v>1230</v>
      </c>
      <c r="C4419" s="55">
        <v>45947.0</v>
      </c>
      <c r="D4419" s="63" t="s">
        <v>68</v>
      </c>
      <c r="E4419" s="25" t="s">
        <v>32</v>
      </c>
      <c r="F4419" s="64">
        <v>2.0</v>
      </c>
      <c r="G4419" s="64">
        <v>140.0</v>
      </c>
      <c r="H4419" s="65">
        <v>280.0</v>
      </c>
      <c r="I4419" s="66" t="s">
        <v>16</v>
      </c>
    </row>
    <row r="4420">
      <c r="A4420" s="41">
        <v>1170.0</v>
      </c>
      <c r="B4420" s="42" t="s">
        <v>1230</v>
      </c>
      <c r="C4420" s="58">
        <v>45947.0</v>
      </c>
      <c r="D4420" s="68" t="s">
        <v>68</v>
      </c>
      <c r="E4420" s="27" t="s">
        <v>13</v>
      </c>
      <c r="F4420" s="69">
        <v>2.0</v>
      </c>
      <c r="G4420" s="69">
        <v>120.0</v>
      </c>
      <c r="H4420" s="70">
        <v>240.0</v>
      </c>
      <c r="I4420" s="71" t="s">
        <v>16</v>
      </c>
    </row>
    <row r="4421">
      <c r="A4421" s="45">
        <v>1171.0</v>
      </c>
      <c r="B4421" s="46" t="s">
        <v>1231</v>
      </c>
      <c r="C4421" s="55">
        <v>45947.0</v>
      </c>
      <c r="D4421" s="63" t="s">
        <v>1232</v>
      </c>
      <c r="E4421" s="25" t="s">
        <v>10</v>
      </c>
      <c r="F4421" s="64">
        <v>2.0</v>
      </c>
      <c r="G4421" s="64">
        <v>120.0</v>
      </c>
      <c r="H4421" s="65">
        <v>240.0</v>
      </c>
      <c r="I4421" s="66" t="s">
        <v>16</v>
      </c>
    </row>
    <row r="4422">
      <c r="A4422" s="41">
        <v>1171.0</v>
      </c>
      <c r="B4422" s="42" t="s">
        <v>1231</v>
      </c>
      <c r="C4422" s="58">
        <v>45947.0</v>
      </c>
      <c r="D4422" s="68" t="s">
        <v>1232</v>
      </c>
      <c r="E4422" s="27" t="s">
        <v>12</v>
      </c>
      <c r="F4422" s="69">
        <v>2.0</v>
      </c>
      <c r="G4422" s="69">
        <v>120.0</v>
      </c>
      <c r="H4422" s="70">
        <v>240.0</v>
      </c>
      <c r="I4422" s="71" t="s">
        <v>16</v>
      </c>
    </row>
    <row r="4423">
      <c r="A4423" s="45">
        <v>1171.0</v>
      </c>
      <c r="B4423" s="46" t="s">
        <v>1231</v>
      </c>
      <c r="C4423" s="55">
        <v>45947.0</v>
      </c>
      <c r="D4423" s="63" t="s">
        <v>1232</v>
      </c>
      <c r="E4423" s="25" t="s">
        <v>19</v>
      </c>
      <c r="F4423" s="64">
        <v>1.0</v>
      </c>
      <c r="G4423" s="64">
        <v>120.0</v>
      </c>
      <c r="H4423" s="65">
        <v>120.0</v>
      </c>
      <c r="I4423" s="66" t="s">
        <v>16</v>
      </c>
    </row>
    <row r="4424">
      <c r="A4424" s="41">
        <v>1172.0</v>
      </c>
      <c r="B4424" s="42" t="s">
        <v>1233</v>
      </c>
      <c r="C4424" s="58">
        <v>45947.0</v>
      </c>
      <c r="D4424" s="68" t="s">
        <v>9</v>
      </c>
      <c r="E4424" s="27" t="s">
        <v>10</v>
      </c>
      <c r="F4424" s="69">
        <v>1.0</v>
      </c>
      <c r="G4424" s="69">
        <v>120.0</v>
      </c>
      <c r="H4424" s="70">
        <v>120.0</v>
      </c>
      <c r="I4424" s="71" t="s">
        <v>11</v>
      </c>
    </row>
    <row r="4425">
      <c r="A4425" s="45">
        <v>1172.0</v>
      </c>
      <c r="B4425" s="46" t="s">
        <v>1233</v>
      </c>
      <c r="C4425" s="55">
        <v>45947.0</v>
      </c>
      <c r="D4425" s="63" t="s">
        <v>9</v>
      </c>
      <c r="E4425" s="25" t="s">
        <v>12</v>
      </c>
      <c r="F4425" s="64">
        <v>1.0</v>
      </c>
      <c r="G4425" s="64">
        <v>120.0</v>
      </c>
      <c r="H4425" s="65">
        <v>120.0</v>
      </c>
      <c r="I4425" s="66" t="s">
        <v>11</v>
      </c>
    </row>
    <row r="4426">
      <c r="A4426" s="41">
        <v>1173.0</v>
      </c>
      <c r="B4426" s="42" t="s">
        <v>1234</v>
      </c>
      <c r="C4426" s="58">
        <v>45947.0</v>
      </c>
      <c r="D4426" s="68" t="s">
        <v>556</v>
      </c>
      <c r="E4426" s="27" t="s">
        <v>12</v>
      </c>
      <c r="F4426" s="69">
        <v>1.0</v>
      </c>
      <c r="G4426" s="69">
        <v>120.0</v>
      </c>
      <c r="H4426" s="70">
        <v>120.0</v>
      </c>
      <c r="I4426" s="71" t="s">
        <v>16</v>
      </c>
    </row>
    <row r="4427">
      <c r="A4427" s="45">
        <v>1173.0</v>
      </c>
      <c r="B4427" s="46" t="s">
        <v>1234</v>
      </c>
      <c r="C4427" s="55">
        <v>45947.0</v>
      </c>
      <c r="D4427" s="63" t="s">
        <v>556</v>
      </c>
      <c r="E4427" s="25" t="s">
        <v>19</v>
      </c>
      <c r="F4427" s="64">
        <v>1.5</v>
      </c>
      <c r="G4427" s="64">
        <v>120.0</v>
      </c>
      <c r="H4427" s="65">
        <v>180.0</v>
      </c>
      <c r="I4427" s="66" t="s">
        <v>16</v>
      </c>
    </row>
    <row r="4428">
      <c r="A4428" s="41">
        <v>1174.0</v>
      </c>
      <c r="B4428" s="42" t="s">
        <v>1235</v>
      </c>
      <c r="C4428" s="58">
        <v>45947.0</v>
      </c>
      <c r="D4428" s="68" t="s">
        <v>26</v>
      </c>
      <c r="E4428" s="27" t="s">
        <v>10</v>
      </c>
      <c r="F4428" s="69">
        <v>1.0</v>
      </c>
      <c r="G4428" s="69">
        <v>120.0</v>
      </c>
      <c r="H4428" s="70">
        <v>120.0</v>
      </c>
      <c r="I4428" s="71" t="s">
        <v>16</v>
      </c>
    </row>
    <row r="4429">
      <c r="A4429" s="45">
        <v>1174.0</v>
      </c>
      <c r="B4429" s="46" t="s">
        <v>1235</v>
      </c>
      <c r="C4429" s="55">
        <v>45947.0</v>
      </c>
      <c r="D4429" s="63" t="s">
        <v>26</v>
      </c>
      <c r="E4429" s="25" t="s">
        <v>12</v>
      </c>
      <c r="F4429" s="64">
        <v>1.0</v>
      </c>
      <c r="G4429" s="64">
        <v>120.0</v>
      </c>
      <c r="H4429" s="65">
        <v>120.0</v>
      </c>
      <c r="I4429" s="66" t="s">
        <v>16</v>
      </c>
    </row>
    <row r="4430">
      <c r="A4430" s="41">
        <v>1174.0</v>
      </c>
      <c r="B4430" s="42" t="s">
        <v>1235</v>
      </c>
      <c r="C4430" s="58">
        <v>45947.0</v>
      </c>
      <c r="D4430" s="68" t="s">
        <v>26</v>
      </c>
      <c r="E4430" s="27" t="s">
        <v>32</v>
      </c>
      <c r="F4430" s="69">
        <v>1.0</v>
      </c>
      <c r="G4430" s="69">
        <v>140.0</v>
      </c>
      <c r="H4430" s="70">
        <v>140.0</v>
      </c>
      <c r="I4430" s="71" t="s">
        <v>16</v>
      </c>
    </row>
    <row r="4431">
      <c r="A4431" s="45">
        <v>1175.0</v>
      </c>
      <c r="B4431" s="46" t="s">
        <v>1236</v>
      </c>
      <c r="C4431" s="55">
        <v>45947.0</v>
      </c>
      <c r="D4431" s="63" t="s">
        <v>23</v>
      </c>
      <c r="E4431" s="25" t="s">
        <v>10</v>
      </c>
      <c r="F4431" s="64">
        <v>1.0</v>
      </c>
      <c r="G4431" s="64">
        <v>120.0</v>
      </c>
      <c r="H4431" s="65">
        <v>120.0</v>
      </c>
      <c r="I4431" s="66" t="s">
        <v>16</v>
      </c>
    </row>
    <row r="4432">
      <c r="A4432" s="41">
        <v>1175.0</v>
      </c>
      <c r="B4432" s="42" t="s">
        <v>1236</v>
      </c>
      <c r="C4432" s="58">
        <v>45947.0</v>
      </c>
      <c r="D4432" s="68" t="s">
        <v>23</v>
      </c>
      <c r="E4432" s="27" t="s">
        <v>12</v>
      </c>
      <c r="F4432" s="69">
        <v>1.0</v>
      </c>
      <c r="G4432" s="69">
        <v>120.0</v>
      </c>
      <c r="H4432" s="70">
        <v>120.0</v>
      </c>
      <c r="I4432" s="71" t="s">
        <v>16</v>
      </c>
    </row>
    <row r="4433">
      <c r="A4433" s="45">
        <v>1175.0</v>
      </c>
      <c r="B4433" s="46" t="s">
        <v>1236</v>
      </c>
      <c r="C4433" s="55">
        <v>45947.0</v>
      </c>
      <c r="D4433" s="63" t="s">
        <v>23</v>
      </c>
      <c r="E4433" s="25" t="s">
        <v>19</v>
      </c>
      <c r="F4433" s="64">
        <v>1.0</v>
      </c>
      <c r="G4433" s="64">
        <v>120.0</v>
      </c>
      <c r="H4433" s="65">
        <v>120.0</v>
      </c>
      <c r="I4433" s="66" t="s">
        <v>16</v>
      </c>
    </row>
    <row r="4434">
      <c r="A4434" s="41">
        <v>1176.0</v>
      </c>
      <c r="B4434" s="42" t="s">
        <v>1237</v>
      </c>
      <c r="C4434" s="58">
        <v>45947.0</v>
      </c>
      <c r="D4434" s="68" t="s">
        <v>21</v>
      </c>
      <c r="E4434" s="27" t="s">
        <v>63</v>
      </c>
      <c r="F4434" s="69">
        <v>0.5</v>
      </c>
      <c r="G4434" s="69">
        <v>300.0</v>
      </c>
      <c r="H4434" s="70">
        <v>150.0</v>
      </c>
      <c r="I4434" s="71" t="s">
        <v>11</v>
      </c>
    </row>
    <row r="4435">
      <c r="A4435" s="45">
        <v>1176.0</v>
      </c>
      <c r="B4435" s="46" t="s">
        <v>1237</v>
      </c>
      <c r="C4435" s="55">
        <v>45947.0</v>
      </c>
      <c r="D4435" s="63" t="s">
        <v>21</v>
      </c>
      <c r="E4435" s="25" t="s">
        <v>420</v>
      </c>
      <c r="F4435" s="64">
        <v>1.0</v>
      </c>
      <c r="G4435" s="64">
        <v>140.0</v>
      </c>
      <c r="H4435" s="65">
        <v>140.0</v>
      </c>
      <c r="I4435" s="66" t="s">
        <v>11</v>
      </c>
    </row>
    <row r="4436">
      <c r="A4436" s="41">
        <v>1177.0</v>
      </c>
      <c r="B4436" s="42" t="s">
        <v>1238</v>
      </c>
      <c r="C4436" s="58">
        <v>45947.0</v>
      </c>
      <c r="D4436" s="68" t="s">
        <v>22</v>
      </c>
      <c r="E4436" s="27" t="s">
        <v>10</v>
      </c>
      <c r="F4436" s="69">
        <v>0.5</v>
      </c>
      <c r="G4436" s="69">
        <v>120.0</v>
      </c>
      <c r="H4436" s="70">
        <v>60.0</v>
      </c>
      <c r="I4436" s="71" t="s">
        <v>16</v>
      </c>
    </row>
    <row r="4437">
      <c r="A4437" s="45">
        <v>1177.0</v>
      </c>
      <c r="B4437" s="46" t="s">
        <v>1238</v>
      </c>
      <c r="C4437" s="55">
        <v>45947.0</v>
      </c>
      <c r="D4437" s="63" t="s">
        <v>22</v>
      </c>
      <c r="E4437" s="25" t="s">
        <v>12</v>
      </c>
      <c r="F4437" s="64">
        <v>0.5</v>
      </c>
      <c r="G4437" s="64">
        <v>120.0</v>
      </c>
      <c r="H4437" s="65">
        <v>60.0</v>
      </c>
      <c r="I4437" s="66" t="s">
        <v>16</v>
      </c>
    </row>
    <row r="4438">
      <c r="A4438" s="41">
        <v>1177.0</v>
      </c>
      <c r="B4438" s="42" t="s">
        <v>1238</v>
      </c>
      <c r="C4438" s="58">
        <v>45947.0</v>
      </c>
      <c r="D4438" s="68" t="s">
        <v>22</v>
      </c>
      <c r="E4438" s="27" t="s">
        <v>38</v>
      </c>
      <c r="F4438" s="69">
        <v>0.5</v>
      </c>
      <c r="G4438" s="69">
        <v>120.0</v>
      </c>
      <c r="H4438" s="70">
        <v>60.0</v>
      </c>
      <c r="I4438" s="71" t="s">
        <v>16</v>
      </c>
    </row>
    <row r="4439">
      <c r="A4439" s="45">
        <v>1179.0</v>
      </c>
      <c r="B4439" s="46" t="s">
        <v>1239</v>
      </c>
      <c r="C4439" s="55">
        <v>45947.0</v>
      </c>
      <c r="D4439" s="63" t="s">
        <v>47</v>
      </c>
      <c r="E4439" s="25" t="s">
        <v>32</v>
      </c>
      <c r="F4439" s="64">
        <v>1.0</v>
      </c>
      <c r="G4439" s="64">
        <v>140.0</v>
      </c>
      <c r="H4439" s="65">
        <v>140.0</v>
      </c>
      <c r="I4439" s="66" t="s">
        <v>11</v>
      </c>
    </row>
    <row r="4440">
      <c r="A4440" s="41">
        <v>1179.0</v>
      </c>
      <c r="B4440" s="42" t="s">
        <v>1239</v>
      </c>
      <c r="C4440" s="58">
        <v>45947.0</v>
      </c>
      <c r="D4440" s="68" t="s">
        <v>47</v>
      </c>
      <c r="E4440" s="27" t="s">
        <v>13</v>
      </c>
      <c r="F4440" s="69">
        <v>1.0</v>
      </c>
      <c r="G4440" s="69">
        <v>120.0</v>
      </c>
      <c r="H4440" s="70">
        <v>120.0</v>
      </c>
      <c r="I4440" s="71" t="s">
        <v>11</v>
      </c>
    </row>
    <row r="4441">
      <c r="A4441" s="45">
        <v>1179.0</v>
      </c>
      <c r="B4441" s="46" t="s">
        <v>1239</v>
      </c>
      <c r="C4441" s="55">
        <v>45947.0</v>
      </c>
      <c r="D4441" s="63" t="s">
        <v>47</v>
      </c>
      <c r="E4441" s="25" t="s">
        <v>63</v>
      </c>
      <c r="F4441" s="64">
        <v>1.0</v>
      </c>
      <c r="G4441" s="64">
        <v>300.0</v>
      </c>
      <c r="H4441" s="65">
        <v>300.0</v>
      </c>
      <c r="I4441" s="66" t="s">
        <v>11</v>
      </c>
    </row>
    <row r="4442">
      <c r="A4442" s="41">
        <v>1179.0</v>
      </c>
      <c r="B4442" s="42" t="s">
        <v>1239</v>
      </c>
      <c r="C4442" s="58">
        <v>45947.0</v>
      </c>
      <c r="D4442" s="68" t="s">
        <v>47</v>
      </c>
      <c r="E4442" s="27" t="s">
        <v>420</v>
      </c>
      <c r="F4442" s="69">
        <v>1.0</v>
      </c>
      <c r="G4442" s="69">
        <v>140.0</v>
      </c>
      <c r="H4442" s="70">
        <v>140.0</v>
      </c>
      <c r="I4442" s="71" t="s">
        <v>11</v>
      </c>
    </row>
    <row r="4443">
      <c r="A4443" s="45">
        <v>1180.0</v>
      </c>
      <c r="B4443" s="46" t="s">
        <v>1239</v>
      </c>
      <c r="C4443" s="55">
        <v>45947.0</v>
      </c>
      <c r="D4443" s="63" t="s">
        <v>919</v>
      </c>
      <c r="E4443" s="25" t="s">
        <v>10</v>
      </c>
      <c r="F4443" s="64">
        <v>1.0</v>
      </c>
      <c r="G4443" s="64">
        <v>120.0</v>
      </c>
      <c r="H4443" s="65">
        <v>120.0</v>
      </c>
      <c r="I4443" s="66" t="s">
        <v>11</v>
      </c>
    </row>
    <row r="4444">
      <c r="A4444" s="41">
        <v>1180.0</v>
      </c>
      <c r="B4444" s="42" t="s">
        <v>1239</v>
      </c>
      <c r="C4444" s="58">
        <v>45947.0</v>
      </c>
      <c r="D4444" s="68" t="s">
        <v>919</v>
      </c>
      <c r="E4444" s="27" t="s">
        <v>12</v>
      </c>
      <c r="F4444" s="69">
        <v>1.0</v>
      </c>
      <c r="G4444" s="69">
        <v>120.0</v>
      </c>
      <c r="H4444" s="70">
        <v>120.0</v>
      </c>
      <c r="I4444" s="71" t="s">
        <v>11</v>
      </c>
    </row>
    <row r="4445">
      <c r="A4445" s="45">
        <v>1181.0</v>
      </c>
      <c r="B4445" s="46" t="s">
        <v>1240</v>
      </c>
      <c r="C4445" s="55">
        <v>45947.0</v>
      </c>
      <c r="D4445" s="63" t="s">
        <v>49</v>
      </c>
      <c r="E4445" s="25" t="s">
        <v>32</v>
      </c>
      <c r="F4445" s="64">
        <v>1.0</v>
      </c>
      <c r="G4445" s="64">
        <v>140.0</v>
      </c>
      <c r="H4445" s="65">
        <v>140.0</v>
      </c>
      <c r="I4445" s="66" t="s">
        <v>11</v>
      </c>
    </row>
    <row r="4446">
      <c r="A4446" s="41">
        <v>1181.0</v>
      </c>
      <c r="B4446" s="42" t="s">
        <v>1240</v>
      </c>
      <c r="C4446" s="58">
        <v>45947.0</v>
      </c>
      <c r="D4446" s="68" t="s">
        <v>49</v>
      </c>
      <c r="E4446" s="27" t="s">
        <v>420</v>
      </c>
      <c r="F4446" s="69">
        <v>1.0</v>
      </c>
      <c r="G4446" s="69">
        <v>140.0</v>
      </c>
      <c r="H4446" s="70">
        <v>140.0</v>
      </c>
      <c r="I4446" s="71" t="s">
        <v>11</v>
      </c>
    </row>
    <row r="4447">
      <c r="A4447" s="45">
        <v>1182.0</v>
      </c>
      <c r="B4447" s="46" t="s">
        <v>1241</v>
      </c>
      <c r="C4447" s="55">
        <v>45948.0</v>
      </c>
      <c r="D4447" s="63" t="s">
        <v>57</v>
      </c>
      <c r="E4447" s="25" t="s">
        <v>19</v>
      </c>
      <c r="F4447" s="64">
        <v>5.0</v>
      </c>
      <c r="G4447" s="64">
        <v>120.0</v>
      </c>
      <c r="H4447" s="65">
        <v>600.0</v>
      </c>
      <c r="I4447" s="66" t="s">
        <v>16</v>
      </c>
    </row>
    <row r="4448">
      <c r="A4448" s="41">
        <v>1183.0</v>
      </c>
      <c r="B4448" s="42" t="s">
        <v>1242</v>
      </c>
      <c r="C4448" s="58">
        <v>45948.0</v>
      </c>
      <c r="D4448" s="68" t="s">
        <v>21</v>
      </c>
      <c r="E4448" s="27" t="s">
        <v>32</v>
      </c>
      <c r="F4448" s="69">
        <v>1.0</v>
      </c>
      <c r="G4448" s="69">
        <v>140.0</v>
      </c>
      <c r="H4448" s="70">
        <v>140.0</v>
      </c>
      <c r="I4448" s="71" t="s">
        <v>11</v>
      </c>
    </row>
    <row r="4449">
      <c r="A4449" s="45">
        <v>1184.0</v>
      </c>
      <c r="B4449" s="46" t="s">
        <v>1243</v>
      </c>
      <c r="C4449" s="55">
        <v>45948.0</v>
      </c>
      <c r="D4449" s="63" t="s">
        <v>14</v>
      </c>
      <c r="E4449" s="25" t="s">
        <v>19</v>
      </c>
      <c r="F4449" s="64">
        <v>1.0</v>
      </c>
      <c r="G4449" s="64">
        <v>120.0</v>
      </c>
      <c r="H4449" s="65">
        <v>120.0</v>
      </c>
      <c r="I4449" s="66" t="s">
        <v>11</v>
      </c>
    </row>
    <row r="4450">
      <c r="A4450" s="41">
        <v>1185.0</v>
      </c>
      <c r="B4450" s="42" t="s">
        <v>1244</v>
      </c>
      <c r="C4450" s="58">
        <v>45948.0</v>
      </c>
      <c r="D4450" s="68" t="s">
        <v>15</v>
      </c>
      <c r="E4450" s="27" t="s">
        <v>10</v>
      </c>
      <c r="F4450" s="69">
        <v>1.0</v>
      </c>
      <c r="G4450" s="69">
        <v>120.0</v>
      </c>
      <c r="H4450" s="70">
        <v>120.0</v>
      </c>
      <c r="I4450" s="71" t="s">
        <v>16</v>
      </c>
    </row>
    <row r="4451">
      <c r="A4451" s="45">
        <v>1185.0</v>
      </c>
      <c r="B4451" s="46" t="s">
        <v>1244</v>
      </c>
      <c r="C4451" s="55">
        <v>45948.0</v>
      </c>
      <c r="D4451" s="63" t="s">
        <v>15</v>
      </c>
      <c r="E4451" s="25" t="s">
        <v>12</v>
      </c>
      <c r="F4451" s="64">
        <v>1.0</v>
      </c>
      <c r="G4451" s="64">
        <v>120.0</v>
      </c>
      <c r="H4451" s="65">
        <v>120.0</v>
      </c>
      <c r="I4451" s="66" t="s">
        <v>16</v>
      </c>
    </row>
    <row r="4452">
      <c r="A4452" s="41">
        <v>1185.0</v>
      </c>
      <c r="B4452" s="42" t="s">
        <v>1244</v>
      </c>
      <c r="C4452" s="58">
        <v>45948.0</v>
      </c>
      <c r="D4452" s="68" t="s">
        <v>15</v>
      </c>
      <c r="E4452" s="27" t="s">
        <v>19</v>
      </c>
      <c r="F4452" s="69">
        <v>1.0</v>
      </c>
      <c r="G4452" s="69">
        <v>120.0</v>
      </c>
      <c r="H4452" s="70">
        <v>120.0</v>
      </c>
      <c r="I4452" s="71" t="s">
        <v>16</v>
      </c>
    </row>
    <row r="4453">
      <c r="A4453" s="45">
        <v>1178.0</v>
      </c>
      <c r="B4453" s="46" t="s">
        <v>1245</v>
      </c>
      <c r="C4453" s="55">
        <v>45948.0</v>
      </c>
      <c r="D4453" s="63" t="s">
        <v>25</v>
      </c>
      <c r="E4453" s="25" t="s">
        <v>12</v>
      </c>
      <c r="F4453" s="64">
        <v>0.5</v>
      </c>
      <c r="G4453" s="64">
        <v>120.0</v>
      </c>
      <c r="H4453" s="65">
        <v>60.0</v>
      </c>
      <c r="I4453" s="66" t="s">
        <v>30</v>
      </c>
    </row>
    <row r="4454">
      <c r="A4454" s="41">
        <v>1178.0</v>
      </c>
      <c r="B4454" s="42" t="s">
        <v>1245</v>
      </c>
      <c r="C4454" s="58">
        <v>45948.0</v>
      </c>
      <c r="D4454" s="68" t="s">
        <v>25</v>
      </c>
      <c r="E4454" s="27" t="s">
        <v>19</v>
      </c>
      <c r="F4454" s="69">
        <v>1.0</v>
      </c>
      <c r="G4454" s="69">
        <v>120.0</v>
      </c>
      <c r="H4454" s="70">
        <v>120.0</v>
      </c>
      <c r="I4454" s="71" t="s">
        <v>30</v>
      </c>
    </row>
    <row r="4455">
      <c r="A4455" s="45">
        <v>1186.0</v>
      </c>
      <c r="B4455" s="46" t="s">
        <v>1246</v>
      </c>
      <c r="C4455" s="55">
        <v>45948.0</v>
      </c>
      <c r="D4455" s="63" t="s">
        <v>31</v>
      </c>
      <c r="E4455" s="25" t="s">
        <v>19</v>
      </c>
      <c r="F4455" s="64">
        <v>2.0</v>
      </c>
      <c r="G4455" s="64">
        <v>120.0</v>
      </c>
      <c r="H4455" s="65">
        <v>240.0</v>
      </c>
      <c r="I4455" s="66" t="s">
        <v>11</v>
      </c>
    </row>
    <row r="4456">
      <c r="A4456" s="41">
        <v>1187.0</v>
      </c>
      <c r="B4456" s="42" t="s">
        <v>1247</v>
      </c>
      <c r="C4456" s="58">
        <v>45948.0</v>
      </c>
      <c r="D4456" s="68" t="s">
        <v>919</v>
      </c>
      <c r="E4456" s="27" t="s">
        <v>19</v>
      </c>
      <c r="F4456" s="69">
        <v>2.0</v>
      </c>
      <c r="G4456" s="69">
        <v>120.0</v>
      </c>
      <c r="H4456" s="70">
        <v>240.0</v>
      </c>
      <c r="I4456" s="71" t="s">
        <v>11</v>
      </c>
    </row>
    <row r="4457">
      <c r="A4457" s="45">
        <v>1188.0</v>
      </c>
      <c r="B4457" s="46" t="s">
        <v>1248</v>
      </c>
      <c r="C4457" s="55">
        <v>45948.0</v>
      </c>
      <c r="D4457" s="63" t="s">
        <v>47</v>
      </c>
      <c r="E4457" s="25" t="s">
        <v>32</v>
      </c>
      <c r="F4457" s="64">
        <v>2.0</v>
      </c>
      <c r="G4457" s="64">
        <v>140.0</v>
      </c>
      <c r="H4457" s="65">
        <v>280.0</v>
      </c>
      <c r="I4457" s="66" t="s">
        <v>11</v>
      </c>
    </row>
    <row r="4458">
      <c r="A4458" s="41">
        <v>1188.0</v>
      </c>
      <c r="B4458" s="42" t="s">
        <v>1248</v>
      </c>
      <c r="C4458" s="58">
        <v>45948.0</v>
      </c>
      <c r="D4458" s="68" t="s">
        <v>47</v>
      </c>
      <c r="E4458" s="27" t="s">
        <v>13</v>
      </c>
      <c r="F4458" s="69">
        <v>2.0</v>
      </c>
      <c r="G4458" s="69">
        <v>120.0</v>
      </c>
      <c r="H4458" s="70">
        <v>240.0</v>
      </c>
      <c r="I4458" s="71" t="s">
        <v>11</v>
      </c>
    </row>
    <row r="4459">
      <c r="A4459" s="45">
        <v>1188.0</v>
      </c>
      <c r="B4459" s="46" t="s">
        <v>1248</v>
      </c>
      <c r="C4459" s="55">
        <v>45948.0</v>
      </c>
      <c r="D4459" s="63" t="s">
        <v>47</v>
      </c>
      <c r="E4459" s="25" t="s">
        <v>420</v>
      </c>
      <c r="F4459" s="64">
        <v>2.0</v>
      </c>
      <c r="G4459" s="64">
        <v>140.0</v>
      </c>
      <c r="H4459" s="65">
        <v>280.0</v>
      </c>
      <c r="I4459" s="66" t="s">
        <v>11</v>
      </c>
    </row>
    <row r="4460">
      <c r="A4460" s="41">
        <v>1189.0</v>
      </c>
      <c r="B4460" s="42" t="s">
        <v>1248</v>
      </c>
      <c r="C4460" s="58">
        <v>45948.0</v>
      </c>
      <c r="D4460" s="68" t="s">
        <v>45</v>
      </c>
      <c r="E4460" s="27" t="s">
        <v>32</v>
      </c>
      <c r="F4460" s="69">
        <v>1.0</v>
      </c>
      <c r="G4460" s="69">
        <v>140.0</v>
      </c>
      <c r="H4460" s="70">
        <v>140.0</v>
      </c>
      <c r="I4460" s="71" t="s">
        <v>11</v>
      </c>
    </row>
    <row r="4461">
      <c r="A4461" s="45">
        <v>1189.0</v>
      </c>
      <c r="B4461" s="46" t="s">
        <v>1248</v>
      </c>
      <c r="C4461" s="55">
        <v>45948.0</v>
      </c>
      <c r="D4461" s="63" t="s">
        <v>45</v>
      </c>
      <c r="E4461" s="25" t="s">
        <v>420</v>
      </c>
      <c r="F4461" s="64">
        <v>1.0</v>
      </c>
      <c r="G4461" s="64">
        <v>140.0</v>
      </c>
      <c r="H4461" s="65">
        <v>140.0</v>
      </c>
      <c r="I4461" s="66" t="s">
        <v>11</v>
      </c>
    </row>
    <row r="4462">
      <c r="A4462" s="41">
        <v>1190.0</v>
      </c>
      <c r="B4462" s="42" t="s">
        <v>1249</v>
      </c>
      <c r="C4462" s="58">
        <v>45949.0</v>
      </c>
      <c r="D4462" s="68" t="s">
        <v>59</v>
      </c>
      <c r="E4462" s="27" t="s">
        <v>10</v>
      </c>
      <c r="F4462" s="69">
        <v>0.5</v>
      </c>
      <c r="G4462" s="69">
        <v>120.0</v>
      </c>
      <c r="H4462" s="70">
        <v>60.0</v>
      </c>
      <c r="I4462" s="71" t="s">
        <v>16</v>
      </c>
    </row>
    <row r="4463">
      <c r="A4463" s="45">
        <v>1190.0</v>
      </c>
      <c r="B4463" s="46" t="s">
        <v>1249</v>
      </c>
      <c r="C4463" s="55">
        <v>45949.0</v>
      </c>
      <c r="D4463" s="63" t="s">
        <v>59</v>
      </c>
      <c r="E4463" s="25" t="s">
        <v>12</v>
      </c>
      <c r="F4463" s="64">
        <v>0.5</v>
      </c>
      <c r="G4463" s="64">
        <v>120.0</v>
      </c>
      <c r="H4463" s="65">
        <v>60.0</v>
      </c>
      <c r="I4463" s="66" t="s">
        <v>16</v>
      </c>
    </row>
    <row r="4464">
      <c r="A4464" s="41">
        <v>1190.0</v>
      </c>
      <c r="B4464" s="42" t="s">
        <v>1249</v>
      </c>
      <c r="C4464" s="58">
        <v>45949.0</v>
      </c>
      <c r="D4464" s="68" t="s">
        <v>59</v>
      </c>
      <c r="E4464" s="27" t="s">
        <v>19</v>
      </c>
      <c r="F4464" s="69">
        <v>0.5</v>
      </c>
      <c r="G4464" s="69">
        <v>120.0</v>
      </c>
      <c r="H4464" s="70">
        <v>60.0</v>
      </c>
      <c r="I4464" s="71" t="s">
        <v>16</v>
      </c>
    </row>
    <row r="4465">
      <c r="A4465" s="45">
        <v>1191.0</v>
      </c>
      <c r="B4465" s="46" t="s">
        <v>1250</v>
      </c>
      <c r="C4465" s="55">
        <v>45949.0</v>
      </c>
      <c r="D4465" s="63" t="s">
        <v>24</v>
      </c>
      <c r="E4465" s="25" t="s">
        <v>19</v>
      </c>
      <c r="F4465" s="64">
        <v>1.0</v>
      </c>
      <c r="G4465" s="64">
        <v>120.0</v>
      </c>
      <c r="H4465" s="65">
        <v>120.0</v>
      </c>
      <c r="I4465" s="66" t="s">
        <v>30</v>
      </c>
    </row>
    <row r="4466">
      <c r="A4466" s="41">
        <v>1191.0</v>
      </c>
      <c r="B4466" s="42" t="s">
        <v>1250</v>
      </c>
      <c r="C4466" s="58">
        <v>45949.0</v>
      </c>
      <c r="D4466" s="68" t="s">
        <v>24</v>
      </c>
      <c r="E4466" s="27" t="s">
        <v>32</v>
      </c>
      <c r="F4466" s="69">
        <v>1.0</v>
      </c>
      <c r="G4466" s="69">
        <v>140.0</v>
      </c>
      <c r="H4466" s="70">
        <v>140.0</v>
      </c>
      <c r="I4466" s="71" t="s">
        <v>30</v>
      </c>
    </row>
    <row r="4467">
      <c r="A4467" s="45">
        <v>1191.0</v>
      </c>
      <c r="B4467" s="46" t="s">
        <v>1250</v>
      </c>
      <c r="C4467" s="55">
        <v>45949.0</v>
      </c>
      <c r="D4467" s="63" t="s">
        <v>24</v>
      </c>
      <c r="E4467" s="25" t="s">
        <v>420</v>
      </c>
      <c r="F4467" s="64">
        <v>1.0</v>
      </c>
      <c r="G4467" s="64">
        <v>140.0</v>
      </c>
      <c r="H4467" s="65">
        <v>140.0</v>
      </c>
      <c r="I4467" s="66" t="s">
        <v>30</v>
      </c>
    </row>
    <row r="4468">
      <c r="A4468" s="41">
        <v>1192.0</v>
      </c>
      <c r="B4468" s="42" t="s">
        <v>1251</v>
      </c>
      <c r="C4468" s="58">
        <v>45949.0</v>
      </c>
      <c r="D4468" s="68" t="s">
        <v>42</v>
      </c>
      <c r="E4468" s="27" t="s">
        <v>12</v>
      </c>
      <c r="F4468" s="69">
        <v>0.3</v>
      </c>
      <c r="G4468" s="69">
        <v>120.0</v>
      </c>
      <c r="H4468" s="70">
        <v>36.0</v>
      </c>
      <c r="I4468" s="71" t="s">
        <v>30</v>
      </c>
    </row>
    <row r="4469">
      <c r="A4469" s="45">
        <v>1192.0</v>
      </c>
      <c r="B4469" s="46" t="s">
        <v>1251</v>
      </c>
      <c r="C4469" s="55">
        <v>45949.0</v>
      </c>
      <c r="D4469" s="63" t="s">
        <v>42</v>
      </c>
      <c r="E4469" s="25" t="s">
        <v>19</v>
      </c>
      <c r="F4469" s="64">
        <v>1.0</v>
      </c>
      <c r="G4469" s="64">
        <v>120.0</v>
      </c>
      <c r="H4469" s="65">
        <v>120.0</v>
      </c>
      <c r="I4469" s="66" t="s">
        <v>30</v>
      </c>
    </row>
    <row r="4470">
      <c r="A4470" s="41">
        <v>1193.0</v>
      </c>
      <c r="B4470" s="42" t="s">
        <v>1252</v>
      </c>
      <c r="C4470" s="58">
        <v>45949.0</v>
      </c>
      <c r="D4470" s="68" t="s">
        <v>23</v>
      </c>
      <c r="E4470" s="27" t="s">
        <v>10</v>
      </c>
      <c r="F4470" s="69">
        <v>1.0</v>
      </c>
      <c r="G4470" s="69">
        <v>120.0</v>
      </c>
      <c r="H4470" s="70">
        <v>120.0</v>
      </c>
      <c r="I4470" s="71" t="s">
        <v>16</v>
      </c>
    </row>
    <row r="4471">
      <c r="A4471" s="45">
        <v>1193.0</v>
      </c>
      <c r="B4471" s="46" t="s">
        <v>1252</v>
      </c>
      <c r="C4471" s="55">
        <v>45949.0</v>
      </c>
      <c r="D4471" s="63" t="s">
        <v>23</v>
      </c>
      <c r="E4471" s="25" t="s">
        <v>12</v>
      </c>
      <c r="F4471" s="64">
        <v>1.0</v>
      </c>
      <c r="G4471" s="64">
        <v>120.0</v>
      </c>
      <c r="H4471" s="65">
        <v>120.0</v>
      </c>
      <c r="I4471" s="66" t="s">
        <v>16</v>
      </c>
    </row>
    <row r="4472">
      <c r="A4472" s="41">
        <v>1193.0</v>
      </c>
      <c r="B4472" s="42" t="s">
        <v>1252</v>
      </c>
      <c r="C4472" s="58">
        <v>45949.0</v>
      </c>
      <c r="D4472" s="68" t="s">
        <v>23</v>
      </c>
      <c r="E4472" s="27" t="s">
        <v>19</v>
      </c>
      <c r="F4472" s="69">
        <v>1.0</v>
      </c>
      <c r="G4472" s="69">
        <v>120.0</v>
      </c>
      <c r="H4472" s="70">
        <v>120.0</v>
      </c>
      <c r="I4472" s="71" t="s">
        <v>16</v>
      </c>
    </row>
    <row r="4473">
      <c r="A4473" s="45">
        <v>1194.0</v>
      </c>
      <c r="B4473" s="46" t="s">
        <v>1253</v>
      </c>
      <c r="C4473" s="55">
        <v>45949.0</v>
      </c>
      <c r="D4473" s="63" t="s">
        <v>9</v>
      </c>
      <c r="E4473" s="25" t="s">
        <v>10</v>
      </c>
      <c r="F4473" s="64">
        <v>1.0</v>
      </c>
      <c r="G4473" s="64">
        <v>120.0</v>
      </c>
      <c r="H4473" s="65">
        <v>120.0</v>
      </c>
      <c r="I4473" s="66" t="s">
        <v>11</v>
      </c>
    </row>
    <row r="4474">
      <c r="A4474" s="41">
        <v>1194.0</v>
      </c>
      <c r="B4474" s="42" t="s">
        <v>1253</v>
      </c>
      <c r="C4474" s="58">
        <v>45949.0</v>
      </c>
      <c r="D4474" s="68" t="s">
        <v>9</v>
      </c>
      <c r="E4474" s="27" t="s">
        <v>12</v>
      </c>
      <c r="F4474" s="69">
        <v>1.0</v>
      </c>
      <c r="G4474" s="69">
        <v>120.0</v>
      </c>
      <c r="H4474" s="70">
        <v>120.0</v>
      </c>
      <c r="I4474" s="71" t="s">
        <v>11</v>
      </c>
    </row>
    <row r="4475">
      <c r="A4475" s="45">
        <v>1195.0</v>
      </c>
      <c r="B4475" s="46" t="s">
        <v>1254</v>
      </c>
      <c r="C4475" s="55">
        <v>45949.0</v>
      </c>
      <c r="D4475" s="63" t="s">
        <v>21</v>
      </c>
      <c r="E4475" s="25" t="s">
        <v>19</v>
      </c>
      <c r="F4475" s="64">
        <v>3.0</v>
      </c>
      <c r="G4475" s="64">
        <v>120.0</v>
      </c>
      <c r="H4475" s="65">
        <v>360.0</v>
      </c>
      <c r="I4475" s="66" t="s">
        <v>11</v>
      </c>
    </row>
    <row r="4476">
      <c r="A4476" s="41">
        <v>1195.0</v>
      </c>
      <c r="B4476" s="42" t="s">
        <v>1254</v>
      </c>
      <c r="C4476" s="58">
        <v>45949.0</v>
      </c>
      <c r="D4476" s="68" t="s">
        <v>21</v>
      </c>
      <c r="E4476" s="27" t="s">
        <v>32</v>
      </c>
      <c r="F4476" s="69">
        <v>1.0</v>
      </c>
      <c r="G4476" s="69">
        <v>140.0</v>
      </c>
      <c r="H4476" s="70">
        <v>140.0</v>
      </c>
      <c r="I4476" s="71" t="s">
        <v>11</v>
      </c>
    </row>
    <row r="4477">
      <c r="A4477" s="45">
        <v>1195.0</v>
      </c>
      <c r="B4477" s="46" t="s">
        <v>1254</v>
      </c>
      <c r="C4477" s="55">
        <v>45949.0</v>
      </c>
      <c r="D4477" s="63" t="s">
        <v>21</v>
      </c>
      <c r="E4477" s="25" t="s">
        <v>420</v>
      </c>
      <c r="F4477" s="64">
        <v>1.0</v>
      </c>
      <c r="G4477" s="64">
        <v>140.0</v>
      </c>
      <c r="H4477" s="65">
        <v>140.0</v>
      </c>
      <c r="I4477" s="66" t="s">
        <v>11</v>
      </c>
    </row>
    <row r="4478">
      <c r="A4478" s="41">
        <v>1196.0</v>
      </c>
      <c r="B4478" s="42" t="s">
        <v>1255</v>
      </c>
      <c r="C4478" s="58">
        <v>45949.0</v>
      </c>
      <c r="D4478" s="68" t="s">
        <v>14</v>
      </c>
      <c r="E4478" s="27" t="s">
        <v>19</v>
      </c>
      <c r="F4478" s="69">
        <v>1.0</v>
      </c>
      <c r="G4478" s="69">
        <v>120.0</v>
      </c>
      <c r="H4478" s="70">
        <v>120.0</v>
      </c>
      <c r="I4478" s="71" t="s">
        <v>11</v>
      </c>
    </row>
    <row r="4479">
      <c r="A4479" s="45">
        <v>1197.0</v>
      </c>
      <c r="B4479" s="46" t="s">
        <v>1256</v>
      </c>
      <c r="C4479" s="55">
        <v>45949.0</v>
      </c>
      <c r="D4479" s="63" t="s">
        <v>31</v>
      </c>
      <c r="E4479" s="25" t="s">
        <v>10</v>
      </c>
      <c r="F4479" s="64">
        <v>1.0</v>
      </c>
      <c r="G4479" s="64">
        <v>120.0</v>
      </c>
      <c r="H4479" s="65">
        <v>120.0</v>
      </c>
      <c r="I4479" s="66" t="s">
        <v>11</v>
      </c>
    </row>
    <row r="4480">
      <c r="A4480" s="41">
        <v>1197.0</v>
      </c>
      <c r="B4480" s="42" t="s">
        <v>1256</v>
      </c>
      <c r="C4480" s="58">
        <v>45949.0</v>
      </c>
      <c r="D4480" s="68" t="s">
        <v>31</v>
      </c>
      <c r="E4480" s="27" t="s">
        <v>12</v>
      </c>
      <c r="F4480" s="69">
        <v>1.0</v>
      </c>
      <c r="G4480" s="69">
        <v>120.0</v>
      </c>
      <c r="H4480" s="70">
        <v>120.0</v>
      </c>
      <c r="I4480" s="71" t="s">
        <v>11</v>
      </c>
    </row>
    <row r="4481">
      <c r="A4481" s="45">
        <v>1198.0</v>
      </c>
      <c r="B4481" s="46" t="s">
        <v>1257</v>
      </c>
      <c r="C4481" s="55">
        <v>45949.0</v>
      </c>
      <c r="D4481" s="63" t="s">
        <v>45</v>
      </c>
      <c r="E4481" s="25" t="s">
        <v>13</v>
      </c>
      <c r="F4481" s="64">
        <v>1.0</v>
      </c>
      <c r="G4481" s="64">
        <v>120.0</v>
      </c>
      <c r="H4481" s="65">
        <v>120.0</v>
      </c>
      <c r="I4481" s="66" t="s">
        <v>11</v>
      </c>
    </row>
    <row r="4482">
      <c r="A4482" s="41">
        <v>1199.0</v>
      </c>
      <c r="B4482" s="42" t="s">
        <v>1258</v>
      </c>
      <c r="C4482" s="58">
        <v>45949.0</v>
      </c>
      <c r="D4482" s="68" t="s">
        <v>39</v>
      </c>
      <c r="E4482" s="27" t="s">
        <v>10</v>
      </c>
      <c r="F4482" s="69">
        <v>1.0</v>
      </c>
      <c r="G4482" s="69">
        <v>120.0</v>
      </c>
      <c r="H4482" s="70">
        <v>120.0</v>
      </c>
      <c r="I4482" s="71" t="s">
        <v>16</v>
      </c>
    </row>
    <row r="4483">
      <c r="A4483" s="45">
        <v>1199.0</v>
      </c>
      <c r="B4483" s="46" t="s">
        <v>1258</v>
      </c>
      <c r="C4483" s="55">
        <v>45949.0</v>
      </c>
      <c r="D4483" s="63" t="s">
        <v>39</v>
      </c>
      <c r="E4483" s="25" t="s">
        <v>12</v>
      </c>
      <c r="F4483" s="64">
        <v>1.0</v>
      </c>
      <c r="G4483" s="64">
        <v>120.0</v>
      </c>
      <c r="H4483" s="65">
        <v>120.0</v>
      </c>
      <c r="I4483" s="66" t="s">
        <v>16</v>
      </c>
    </row>
    <row r="4484">
      <c r="A4484" s="41">
        <v>1199.0</v>
      </c>
      <c r="B4484" s="42" t="s">
        <v>1258</v>
      </c>
      <c r="C4484" s="58">
        <v>45949.0</v>
      </c>
      <c r="D4484" s="68" t="s">
        <v>39</v>
      </c>
      <c r="E4484" s="27" t="s">
        <v>32</v>
      </c>
      <c r="F4484" s="69">
        <v>1.0</v>
      </c>
      <c r="G4484" s="69">
        <v>140.0</v>
      </c>
      <c r="H4484" s="70">
        <v>140.0</v>
      </c>
      <c r="I4484" s="71" t="s">
        <v>16</v>
      </c>
    </row>
    <row r="4485">
      <c r="A4485" s="45">
        <v>1199.0</v>
      </c>
      <c r="B4485" s="46" t="s">
        <v>1258</v>
      </c>
      <c r="C4485" s="55">
        <v>45949.0</v>
      </c>
      <c r="D4485" s="63" t="s">
        <v>39</v>
      </c>
      <c r="E4485" s="25" t="s">
        <v>13</v>
      </c>
      <c r="F4485" s="64">
        <v>1.0</v>
      </c>
      <c r="G4485" s="64">
        <v>120.0</v>
      </c>
      <c r="H4485" s="65">
        <v>120.0</v>
      </c>
      <c r="I4485" s="66" t="s">
        <v>16</v>
      </c>
    </row>
    <row r="4486">
      <c r="A4486" s="41">
        <v>1200.0</v>
      </c>
      <c r="B4486" s="42" t="s">
        <v>1259</v>
      </c>
      <c r="C4486" s="58">
        <v>45951.0</v>
      </c>
      <c r="D4486" s="68" t="s">
        <v>407</v>
      </c>
      <c r="E4486" s="27" t="s">
        <v>10</v>
      </c>
      <c r="F4486" s="69">
        <v>1.0</v>
      </c>
      <c r="G4486" s="69">
        <v>120.0</v>
      </c>
      <c r="H4486" s="70">
        <v>120.0</v>
      </c>
      <c r="I4486" s="71" t="s">
        <v>30</v>
      </c>
    </row>
    <row r="4487">
      <c r="A4487" s="45">
        <v>1200.0</v>
      </c>
      <c r="B4487" s="46" t="s">
        <v>1259</v>
      </c>
      <c r="C4487" s="55">
        <v>45951.0</v>
      </c>
      <c r="D4487" s="63" t="s">
        <v>407</v>
      </c>
      <c r="E4487" s="25" t="s">
        <v>12</v>
      </c>
      <c r="F4487" s="64">
        <v>1.0</v>
      </c>
      <c r="G4487" s="64">
        <v>120.0</v>
      </c>
      <c r="H4487" s="65">
        <v>120.0</v>
      </c>
      <c r="I4487" s="66" t="s">
        <v>30</v>
      </c>
    </row>
    <row r="4488">
      <c r="A4488" s="41">
        <v>1201.0</v>
      </c>
      <c r="B4488" s="42" t="s">
        <v>1260</v>
      </c>
      <c r="C4488" s="58">
        <v>45951.0</v>
      </c>
      <c r="D4488" s="68" t="s">
        <v>43</v>
      </c>
      <c r="E4488" s="27" t="s">
        <v>10</v>
      </c>
      <c r="F4488" s="69">
        <v>1.0</v>
      </c>
      <c r="G4488" s="69">
        <v>120.0</v>
      </c>
      <c r="H4488" s="70">
        <v>120.0</v>
      </c>
      <c r="I4488" s="71" t="s">
        <v>30</v>
      </c>
    </row>
    <row r="4489">
      <c r="A4489" s="45">
        <v>1201.0</v>
      </c>
      <c r="B4489" s="46" t="s">
        <v>1260</v>
      </c>
      <c r="C4489" s="55">
        <v>45951.0</v>
      </c>
      <c r="D4489" s="63" t="s">
        <v>43</v>
      </c>
      <c r="E4489" s="25" t="s">
        <v>12</v>
      </c>
      <c r="F4489" s="64">
        <v>1.0</v>
      </c>
      <c r="G4489" s="64">
        <v>120.0</v>
      </c>
      <c r="H4489" s="65">
        <v>120.0</v>
      </c>
      <c r="I4489" s="66" t="s">
        <v>30</v>
      </c>
    </row>
    <row r="4490">
      <c r="A4490" s="41">
        <v>1202.0</v>
      </c>
      <c r="B4490" s="42" t="s">
        <v>1261</v>
      </c>
      <c r="C4490" s="58">
        <v>45951.0</v>
      </c>
      <c r="D4490" s="68" t="s">
        <v>57</v>
      </c>
      <c r="E4490" s="27" t="s">
        <v>19</v>
      </c>
      <c r="F4490" s="69">
        <v>5.0</v>
      </c>
      <c r="G4490" s="69">
        <v>120.0</v>
      </c>
      <c r="H4490" s="70">
        <v>600.0</v>
      </c>
      <c r="I4490" s="71" t="s">
        <v>16</v>
      </c>
    </row>
    <row r="4491">
      <c r="A4491" s="45">
        <v>1203.0</v>
      </c>
      <c r="B4491" s="46" t="s">
        <v>1262</v>
      </c>
      <c r="C4491" s="55">
        <v>45951.0</v>
      </c>
      <c r="D4491" s="63" t="s">
        <v>23</v>
      </c>
      <c r="E4491" s="25" t="s">
        <v>10</v>
      </c>
      <c r="F4491" s="64">
        <v>1.0</v>
      </c>
      <c r="G4491" s="64">
        <v>120.0</v>
      </c>
      <c r="H4491" s="65">
        <v>120.0</v>
      </c>
      <c r="I4491" s="66" t="s">
        <v>16</v>
      </c>
    </row>
    <row r="4492">
      <c r="A4492" s="41">
        <v>1203.0</v>
      </c>
      <c r="B4492" s="42" t="s">
        <v>1262</v>
      </c>
      <c r="C4492" s="58">
        <v>45951.0</v>
      </c>
      <c r="D4492" s="68" t="s">
        <v>23</v>
      </c>
      <c r="E4492" s="27" t="s">
        <v>12</v>
      </c>
      <c r="F4492" s="69">
        <v>1.0</v>
      </c>
      <c r="G4492" s="69">
        <v>120.0</v>
      </c>
      <c r="H4492" s="70">
        <v>120.0</v>
      </c>
      <c r="I4492" s="71" t="s">
        <v>16</v>
      </c>
    </row>
    <row r="4493">
      <c r="A4493" s="45">
        <v>1204.0</v>
      </c>
      <c r="B4493" s="46" t="s">
        <v>1263</v>
      </c>
      <c r="C4493" s="55">
        <v>45951.0</v>
      </c>
      <c r="D4493" s="63" t="s">
        <v>14</v>
      </c>
      <c r="E4493" s="25" t="s">
        <v>10</v>
      </c>
      <c r="F4493" s="64">
        <v>1.0</v>
      </c>
      <c r="G4493" s="64">
        <v>120.0</v>
      </c>
      <c r="H4493" s="65">
        <v>120.0</v>
      </c>
      <c r="I4493" s="66" t="s">
        <v>11</v>
      </c>
    </row>
    <row r="4494">
      <c r="A4494" s="41">
        <v>1204.0</v>
      </c>
      <c r="B4494" s="42" t="s">
        <v>1263</v>
      </c>
      <c r="C4494" s="58">
        <v>45951.0</v>
      </c>
      <c r="D4494" s="68" t="s">
        <v>14</v>
      </c>
      <c r="E4494" s="27" t="s">
        <v>12</v>
      </c>
      <c r="F4494" s="69">
        <v>1.0</v>
      </c>
      <c r="G4494" s="69">
        <v>120.0</v>
      </c>
      <c r="H4494" s="70">
        <v>120.0</v>
      </c>
      <c r="I4494" s="71" t="s">
        <v>11</v>
      </c>
    </row>
    <row r="4495">
      <c r="A4495" s="45">
        <v>1204.0</v>
      </c>
      <c r="B4495" s="46" t="s">
        <v>1263</v>
      </c>
      <c r="C4495" s="55">
        <v>45951.0</v>
      </c>
      <c r="D4495" s="63" t="s">
        <v>14</v>
      </c>
      <c r="E4495" s="25" t="s">
        <v>19</v>
      </c>
      <c r="F4495" s="64">
        <v>1.0</v>
      </c>
      <c r="G4495" s="64">
        <v>120.0</v>
      </c>
      <c r="H4495" s="65">
        <v>120.0</v>
      </c>
      <c r="I4495" s="66" t="s">
        <v>11</v>
      </c>
    </row>
    <row r="4496">
      <c r="A4496" s="41">
        <v>1205.0</v>
      </c>
      <c r="B4496" s="42" t="s">
        <v>1264</v>
      </c>
      <c r="C4496" s="58">
        <v>45951.0</v>
      </c>
      <c r="D4496" s="68" t="s">
        <v>52</v>
      </c>
      <c r="E4496" s="27" t="s">
        <v>10</v>
      </c>
      <c r="F4496" s="69">
        <v>2.0</v>
      </c>
      <c r="G4496" s="69">
        <v>120.0</v>
      </c>
      <c r="H4496" s="70">
        <v>240.0</v>
      </c>
      <c r="I4496" s="71" t="s">
        <v>11</v>
      </c>
    </row>
    <row r="4497">
      <c r="A4497" s="45">
        <v>1205.0</v>
      </c>
      <c r="B4497" s="46" t="s">
        <v>1264</v>
      </c>
      <c r="C4497" s="55">
        <v>45951.0</v>
      </c>
      <c r="D4497" s="63" t="s">
        <v>52</v>
      </c>
      <c r="E4497" s="25" t="s">
        <v>12</v>
      </c>
      <c r="F4497" s="64">
        <v>2.0</v>
      </c>
      <c r="G4497" s="64">
        <v>120.0</v>
      </c>
      <c r="H4497" s="65">
        <v>240.0</v>
      </c>
      <c r="I4497" s="66" t="s">
        <v>11</v>
      </c>
    </row>
    <row r="4498">
      <c r="A4498" s="41">
        <v>1205.0</v>
      </c>
      <c r="B4498" s="42" t="s">
        <v>1264</v>
      </c>
      <c r="C4498" s="58">
        <v>45951.0</v>
      </c>
      <c r="D4498" s="68" t="s">
        <v>52</v>
      </c>
      <c r="E4498" s="27" t="s">
        <v>32</v>
      </c>
      <c r="F4498" s="69">
        <v>2.0</v>
      </c>
      <c r="G4498" s="69">
        <v>140.0</v>
      </c>
      <c r="H4498" s="70">
        <v>280.0</v>
      </c>
      <c r="I4498" s="71" t="s">
        <v>11</v>
      </c>
    </row>
    <row r="4499">
      <c r="A4499" s="45">
        <v>1205.0</v>
      </c>
      <c r="B4499" s="46" t="s">
        <v>1264</v>
      </c>
      <c r="C4499" s="55">
        <v>45951.0</v>
      </c>
      <c r="D4499" s="63" t="s">
        <v>52</v>
      </c>
      <c r="E4499" s="25" t="s">
        <v>38</v>
      </c>
      <c r="F4499" s="64">
        <v>2.0</v>
      </c>
      <c r="G4499" s="64">
        <v>120.0</v>
      </c>
      <c r="H4499" s="65">
        <v>240.0</v>
      </c>
      <c r="I4499" s="66" t="s">
        <v>11</v>
      </c>
    </row>
    <row r="4500">
      <c r="A4500" s="41">
        <v>1206.0</v>
      </c>
      <c r="B4500" s="42" t="s">
        <v>1265</v>
      </c>
      <c r="C4500" s="58">
        <v>45951.0</v>
      </c>
      <c r="D4500" s="68" t="s">
        <v>31</v>
      </c>
      <c r="E4500" s="27" t="s">
        <v>19</v>
      </c>
      <c r="F4500" s="69">
        <v>4.0</v>
      </c>
      <c r="G4500" s="69">
        <v>120.0</v>
      </c>
      <c r="H4500" s="70">
        <v>480.0</v>
      </c>
      <c r="I4500" s="71" t="s">
        <v>11</v>
      </c>
    </row>
    <row r="4501">
      <c r="A4501" s="45">
        <v>1207.0</v>
      </c>
      <c r="B4501" s="46" t="s">
        <v>1266</v>
      </c>
      <c r="C4501" s="55">
        <v>45951.0</v>
      </c>
      <c r="D4501" s="63" t="s">
        <v>47</v>
      </c>
      <c r="E4501" s="25" t="s">
        <v>32</v>
      </c>
      <c r="F4501" s="64">
        <v>1.0</v>
      </c>
      <c r="G4501" s="64">
        <v>140.0</v>
      </c>
      <c r="H4501" s="65">
        <v>140.0</v>
      </c>
      <c r="I4501" s="66" t="s">
        <v>11</v>
      </c>
    </row>
    <row r="4502">
      <c r="A4502" s="41">
        <v>1207.0</v>
      </c>
      <c r="B4502" s="42" t="s">
        <v>1266</v>
      </c>
      <c r="C4502" s="58">
        <v>45951.0</v>
      </c>
      <c r="D4502" s="68" t="s">
        <v>47</v>
      </c>
      <c r="E4502" s="27" t="s">
        <v>420</v>
      </c>
      <c r="F4502" s="69">
        <v>1.0</v>
      </c>
      <c r="G4502" s="69">
        <v>140.0</v>
      </c>
      <c r="H4502" s="70">
        <v>140.0</v>
      </c>
      <c r="I4502" s="71" t="s">
        <v>11</v>
      </c>
    </row>
    <row r="4503">
      <c r="A4503" s="45">
        <v>1208.0</v>
      </c>
      <c r="B4503" s="46" t="s">
        <v>1266</v>
      </c>
      <c r="C4503" s="55">
        <v>45951.0</v>
      </c>
      <c r="D4503" s="63" t="s">
        <v>45</v>
      </c>
      <c r="E4503" s="25" t="s">
        <v>13</v>
      </c>
      <c r="F4503" s="64">
        <v>1.0</v>
      </c>
      <c r="G4503" s="64">
        <v>120.0</v>
      </c>
      <c r="H4503" s="65">
        <v>120.0</v>
      </c>
      <c r="I4503" s="66" t="s">
        <v>11</v>
      </c>
    </row>
    <row r="4504">
      <c r="A4504" s="41">
        <v>1209.0</v>
      </c>
      <c r="B4504" s="42" t="s">
        <v>1267</v>
      </c>
      <c r="C4504" s="58">
        <v>45951.0</v>
      </c>
      <c r="D4504" s="68" t="s">
        <v>49</v>
      </c>
      <c r="E4504" s="27" t="s">
        <v>586</v>
      </c>
      <c r="F4504" s="69">
        <v>1.0</v>
      </c>
      <c r="G4504" s="69">
        <v>230.0</v>
      </c>
      <c r="H4504" s="70">
        <v>230.0</v>
      </c>
      <c r="I4504" s="71" t="s">
        <v>11</v>
      </c>
    </row>
    <row r="4505">
      <c r="A4505" s="45">
        <v>1214.0</v>
      </c>
      <c r="B4505" s="46" t="s">
        <v>1267</v>
      </c>
      <c r="C4505" s="55">
        <v>45951.0</v>
      </c>
      <c r="D4505" s="63" t="s">
        <v>24</v>
      </c>
      <c r="E4505" s="25" t="s">
        <v>19</v>
      </c>
      <c r="F4505" s="64">
        <v>1.0</v>
      </c>
      <c r="G4505" s="64">
        <v>120.0</v>
      </c>
      <c r="H4505" s="65">
        <v>120.0</v>
      </c>
      <c r="I4505" s="66" t="s">
        <v>30</v>
      </c>
    </row>
    <row r="4506">
      <c r="A4506" s="41">
        <v>1214.0</v>
      </c>
      <c r="B4506" s="42" t="s">
        <v>1267</v>
      </c>
      <c r="C4506" s="58">
        <v>45951.0</v>
      </c>
      <c r="D4506" s="68" t="s">
        <v>24</v>
      </c>
      <c r="E4506" s="27" t="s">
        <v>63</v>
      </c>
      <c r="F4506" s="69">
        <v>0.3</v>
      </c>
      <c r="G4506" s="69">
        <v>300.0</v>
      </c>
      <c r="H4506" s="70">
        <f>F4506*G4506</f>
        <v>90</v>
      </c>
      <c r="I4506" s="71" t="s">
        <v>30</v>
      </c>
    </row>
    <row r="4507">
      <c r="A4507" s="45">
        <v>1214.0</v>
      </c>
      <c r="B4507" s="46" t="s">
        <v>1267</v>
      </c>
      <c r="C4507" s="55">
        <v>45951.0</v>
      </c>
      <c r="D4507" s="63" t="s">
        <v>24</v>
      </c>
      <c r="E4507" s="25" t="s">
        <v>32</v>
      </c>
      <c r="F4507" s="64">
        <v>1.0</v>
      </c>
      <c r="G4507" s="64">
        <v>140.0</v>
      </c>
      <c r="H4507" s="65">
        <v>140.0</v>
      </c>
      <c r="I4507" s="66" t="s">
        <v>30</v>
      </c>
    </row>
    <row r="4508">
      <c r="A4508" s="41">
        <v>1214.0</v>
      </c>
      <c r="B4508" s="42" t="s">
        <v>1267</v>
      </c>
      <c r="C4508" s="58">
        <v>45951.0</v>
      </c>
      <c r="D4508" s="68" t="s">
        <v>24</v>
      </c>
      <c r="E4508" s="27" t="s">
        <v>420</v>
      </c>
      <c r="F4508" s="69">
        <v>1.0</v>
      </c>
      <c r="G4508" s="69">
        <v>140.0</v>
      </c>
      <c r="H4508" s="70">
        <v>140.0</v>
      </c>
      <c r="I4508" s="71" t="s">
        <v>30</v>
      </c>
    </row>
    <row r="4509">
      <c r="A4509" s="45">
        <v>1211.0</v>
      </c>
      <c r="B4509" s="46" t="s">
        <v>1268</v>
      </c>
      <c r="C4509" s="55">
        <v>45952.0</v>
      </c>
      <c r="D4509" s="63" t="s">
        <v>31</v>
      </c>
      <c r="E4509" s="25" t="s">
        <v>10</v>
      </c>
      <c r="F4509" s="64">
        <v>1.0</v>
      </c>
      <c r="G4509" s="64">
        <v>120.0</v>
      </c>
      <c r="H4509" s="65">
        <v>120.0</v>
      </c>
      <c r="I4509" s="66" t="s">
        <v>11</v>
      </c>
    </row>
    <row r="4510">
      <c r="A4510" s="41">
        <v>1211.0</v>
      </c>
      <c r="B4510" s="42" t="s">
        <v>1268</v>
      </c>
      <c r="C4510" s="58">
        <v>45952.0</v>
      </c>
      <c r="D4510" s="68" t="s">
        <v>31</v>
      </c>
      <c r="E4510" s="27" t="s">
        <v>12</v>
      </c>
      <c r="F4510" s="69">
        <v>1.0</v>
      </c>
      <c r="G4510" s="69">
        <v>120.0</v>
      </c>
      <c r="H4510" s="70">
        <v>120.0</v>
      </c>
      <c r="I4510" s="71" t="s">
        <v>11</v>
      </c>
    </row>
    <row r="4511">
      <c r="A4511" s="45">
        <v>1211.0</v>
      </c>
      <c r="B4511" s="46" t="s">
        <v>1268</v>
      </c>
      <c r="C4511" s="55">
        <v>45952.0</v>
      </c>
      <c r="D4511" s="63" t="s">
        <v>31</v>
      </c>
      <c r="E4511" s="25" t="s">
        <v>19</v>
      </c>
      <c r="F4511" s="64">
        <v>4.0</v>
      </c>
      <c r="G4511" s="64">
        <v>120.0</v>
      </c>
      <c r="H4511" s="65">
        <v>480.0</v>
      </c>
      <c r="I4511" s="66" t="s">
        <v>11</v>
      </c>
    </row>
    <row r="4512">
      <c r="A4512" s="41">
        <v>1212.0</v>
      </c>
      <c r="B4512" s="42" t="s">
        <v>1269</v>
      </c>
      <c r="C4512" s="58">
        <v>45952.0</v>
      </c>
      <c r="D4512" s="68" t="s">
        <v>919</v>
      </c>
      <c r="E4512" s="27" t="s">
        <v>10</v>
      </c>
      <c r="F4512" s="69">
        <v>1.0</v>
      </c>
      <c r="G4512" s="69">
        <v>120.0</v>
      </c>
      <c r="H4512" s="70">
        <v>120.0</v>
      </c>
      <c r="I4512" s="71" t="s">
        <v>11</v>
      </c>
    </row>
    <row r="4513">
      <c r="A4513" s="45">
        <v>1212.0</v>
      </c>
      <c r="B4513" s="46" t="s">
        <v>1269</v>
      </c>
      <c r="C4513" s="55">
        <v>45952.0</v>
      </c>
      <c r="D4513" s="63" t="s">
        <v>919</v>
      </c>
      <c r="E4513" s="25" t="s">
        <v>12</v>
      </c>
      <c r="F4513" s="64">
        <v>1.0</v>
      </c>
      <c r="G4513" s="64">
        <v>120.0</v>
      </c>
      <c r="H4513" s="65">
        <v>120.0</v>
      </c>
      <c r="I4513" s="66" t="s">
        <v>11</v>
      </c>
    </row>
    <row r="4514">
      <c r="A4514" s="41">
        <v>1212.0</v>
      </c>
      <c r="B4514" s="42" t="s">
        <v>1269</v>
      </c>
      <c r="C4514" s="58">
        <v>45952.0</v>
      </c>
      <c r="D4514" s="68" t="s">
        <v>919</v>
      </c>
      <c r="E4514" s="27" t="s">
        <v>19</v>
      </c>
      <c r="F4514" s="69">
        <v>1.0</v>
      </c>
      <c r="G4514" s="69">
        <v>120.0</v>
      </c>
      <c r="H4514" s="70">
        <v>120.0</v>
      </c>
      <c r="I4514" s="71" t="s">
        <v>11</v>
      </c>
    </row>
    <row r="4515">
      <c r="A4515" s="45">
        <v>1210.0</v>
      </c>
      <c r="B4515" s="46" t="s">
        <v>1270</v>
      </c>
      <c r="C4515" s="55">
        <v>45952.0</v>
      </c>
      <c r="D4515" s="63" t="s">
        <v>39</v>
      </c>
      <c r="E4515" s="25" t="s">
        <v>10</v>
      </c>
      <c r="F4515" s="64">
        <v>1.0</v>
      </c>
      <c r="G4515" s="64">
        <v>120.0</v>
      </c>
      <c r="H4515" s="65">
        <v>120.0</v>
      </c>
      <c r="I4515" s="66" t="s">
        <v>16</v>
      </c>
    </row>
    <row r="4516">
      <c r="A4516" s="41">
        <v>1210.0</v>
      </c>
      <c r="B4516" s="42" t="s">
        <v>1270</v>
      </c>
      <c r="C4516" s="58">
        <v>45952.0</v>
      </c>
      <c r="D4516" s="68" t="s">
        <v>39</v>
      </c>
      <c r="E4516" s="27" t="s">
        <v>12</v>
      </c>
      <c r="F4516" s="69">
        <v>2.0</v>
      </c>
      <c r="G4516" s="69">
        <v>120.0</v>
      </c>
      <c r="H4516" s="70">
        <v>240.0</v>
      </c>
      <c r="I4516" s="71" t="s">
        <v>16</v>
      </c>
    </row>
    <row r="4517">
      <c r="A4517" s="45">
        <v>1210.0</v>
      </c>
      <c r="B4517" s="46" t="s">
        <v>1270</v>
      </c>
      <c r="C4517" s="55">
        <v>45952.0</v>
      </c>
      <c r="D4517" s="63" t="s">
        <v>39</v>
      </c>
      <c r="E4517" s="25" t="s">
        <v>32</v>
      </c>
      <c r="F4517" s="64">
        <v>1.0</v>
      </c>
      <c r="G4517" s="64">
        <v>140.0</v>
      </c>
      <c r="H4517" s="65">
        <v>140.0</v>
      </c>
      <c r="I4517" s="66" t="s">
        <v>16</v>
      </c>
    </row>
    <row r="4518">
      <c r="A4518" s="72">
        <v>1213.0</v>
      </c>
      <c r="B4518" s="73" t="s">
        <v>1271</v>
      </c>
      <c r="C4518" s="74">
        <v>45952.0</v>
      </c>
      <c r="D4518" s="75" t="s">
        <v>21</v>
      </c>
      <c r="E4518" s="76" t="s">
        <v>19</v>
      </c>
      <c r="F4518" s="77">
        <v>1.0</v>
      </c>
      <c r="G4518" s="77">
        <v>120.0</v>
      </c>
      <c r="H4518" s="78">
        <v>120.0</v>
      </c>
      <c r="I4518" s="79" t="s">
        <v>11</v>
      </c>
    </row>
  </sheetData>
  <dataValidations>
    <dataValidation type="list" allowBlank="1" sqref="E2:E4518">
      <formula1>"Cos,Frillice Iceberg,Wild Rocket,Kale,Red Oak,Baby Cos,Green Oak,Cherry Tomato,Butter Head,Mizuna,Red Coral"</formula1>
    </dataValidation>
    <dataValidation type="custom" allowBlank="1" showDropDown="1" sqref="C2:C4518">
      <formula1>OR(NOT(ISERROR(DATEVALUE(C2))), AND(ISNUMBER(C2), LEFT(CELL("format", C2))="D"))</formula1>
    </dataValidation>
    <dataValidation type="custom" allowBlank="1" showDropDown="1" sqref="F2:H4518">
      <formula1>AND(ISNUMBER(F2),(NOT(OR(NOT(ISERROR(DATEVALUE(F2))), AND(ISNUMBER(F2), LEFT(CELL("format", F2))="D")))))</formula1>
    </dataValidation>
    <dataValidation type="list" allowBlank="1" sqref="D2:D4518">
      <formula1>"My Forest cafe&amp;Roasters,Shounen Yakiniku,Touch Steak,ฌาณิ,ล้านสลัดByคุณข้าว,Daya Eatery,Pepper International,8 Bistro,Ken Izakaya,เจริญภัณฑ์,เรื่องของสเต๊ก,Ginda wagyu,บ้านอิ่มอร่อย,Bosco,ไวท์เฮ้าส์,Boss,Nailed It Downtown,Rare,homie,หนู,ครัวอิ่มอร่อย,Sma"&amp;"z,Living&amp;Cooking,Den Shabu,HIP COFFEE,the forest,Nailed It Downtown ,Fat Boy,Brotherly,dripping hill,8 Dining,ขนมบ้านคุณย่า,NOCT bistro,เชิญ ปลาจุ่ม,Smaz ,บ้านเราสเต็กเฮ้าส์,มุมสเต็ก,Morning Tonight,Sugar Beam,Dripping Hill,Food Salad เมืองย่า,Shounen Yak"&amp;"iniku2"</formula1>
    </dataValidation>
    <dataValidation type="list" allowBlank="1" sqref="I2:I4518">
      <formula1>"เครดิต,โอนเงิน,เงินสด"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5"/>
    <col customWidth="1" min="2" max="2" width="24.5"/>
    <col customWidth="1" min="3" max="3" width="64.38"/>
    <col customWidth="1" min="4" max="4" width="9.13"/>
    <col customWidth="1" min="5" max="5" width="12.38"/>
    <col customWidth="1" min="6" max="6" width="14.5"/>
    <col customWidth="1" min="7" max="7" width="17.25"/>
    <col customWidth="1" min="9" max="9" width="17.0"/>
    <col customWidth="1" min="10" max="10" width="15.75"/>
    <col customWidth="1" min="11" max="11" width="12.38"/>
  </cols>
  <sheetData>
    <row r="1">
      <c r="A1" s="80" t="s">
        <v>2</v>
      </c>
      <c r="B1" s="81" t="s">
        <v>3</v>
      </c>
      <c r="C1" s="81" t="s">
        <v>4</v>
      </c>
      <c r="D1" s="81" t="s">
        <v>5</v>
      </c>
      <c r="E1" s="81" t="s">
        <v>6</v>
      </c>
      <c r="F1" s="81" t="s">
        <v>1272</v>
      </c>
      <c r="G1" s="81" t="s">
        <v>1273</v>
      </c>
      <c r="H1" s="81" t="s">
        <v>8</v>
      </c>
      <c r="I1" s="82" t="s">
        <v>1274</v>
      </c>
      <c r="J1" s="82" t="s">
        <v>1275</v>
      </c>
      <c r="K1" s="83" t="s">
        <v>1276</v>
      </c>
    </row>
    <row r="2">
      <c r="A2" s="84">
        <v>45629.0</v>
      </c>
      <c r="B2" s="8" t="s">
        <v>9</v>
      </c>
      <c r="C2" s="85" t="s">
        <v>1277</v>
      </c>
      <c r="D2" s="50">
        <v>4.0</v>
      </c>
      <c r="E2" s="9">
        <v>100.0</v>
      </c>
      <c r="F2" s="10">
        <f t="shared" ref="F2:F444" si="1">E2*D2</f>
        <v>400</v>
      </c>
      <c r="G2" s="50" t="b">
        <v>1</v>
      </c>
      <c r="H2" s="8" t="s">
        <v>11</v>
      </c>
      <c r="I2" s="86"/>
      <c r="J2" s="86"/>
      <c r="K2" s="87"/>
    </row>
    <row r="3">
      <c r="A3" s="88">
        <v>45630.0</v>
      </c>
      <c r="B3" s="89" t="s">
        <v>14</v>
      </c>
      <c r="C3" s="90" t="s">
        <v>13</v>
      </c>
      <c r="D3" s="91">
        <v>2.0</v>
      </c>
      <c r="E3" s="92">
        <v>100.0</v>
      </c>
      <c r="F3" s="93">
        <f t="shared" si="1"/>
        <v>200</v>
      </c>
      <c r="G3" s="91" t="b">
        <v>1</v>
      </c>
      <c r="H3" s="89" t="s">
        <v>11</v>
      </c>
      <c r="I3" s="94"/>
      <c r="J3" s="94"/>
      <c r="K3" s="95"/>
    </row>
    <row r="4">
      <c r="A4" s="84">
        <v>45631.0</v>
      </c>
      <c r="B4" s="8" t="s">
        <v>15</v>
      </c>
      <c r="C4" s="85" t="s">
        <v>13</v>
      </c>
      <c r="D4" s="50">
        <v>1.0</v>
      </c>
      <c r="E4" s="50">
        <v>100.0</v>
      </c>
      <c r="F4" s="10">
        <f t="shared" si="1"/>
        <v>100</v>
      </c>
      <c r="G4" s="50" t="b">
        <v>1</v>
      </c>
      <c r="H4" s="8" t="s">
        <v>16</v>
      </c>
      <c r="I4" s="86"/>
      <c r="J4" s="86"/>
      <c r="K4" s="87"/>
    </row>
    <row r="5">
      <c r="A5" s="88">
        <v>45631.0</v>
      </c>
      <c r="B5" s="89" t="s">
        <v>18</v>
      </c>
      <c r="C5" s="90" t="s">
        <v>1278</v>
      </c>
      <c r="D5" s="91">
        <v>2.0</v>
      </c>
      <c r="E5" s="91">
        <v>90.0</v>
      </c>
      <c r="F5" s="93">
        <f t="shared" si="1"/>
        <v>180</v>
      </c>
      <c r="G5" s="91" t="b">
        <v>1</v>
      </c>
      <c r="H5" s="89" t="s">
        <v>16</v>
      </c>
      <c r="I5" s="94"/>
      <c r="J5" s="94"/>
      <c r="K5" s="95"/>
    </row>
    <row r="6">
      <c r="A6" s="84">
        <v>45631.0</v>
      </c>
      <c r="B6" s="8" t="s">
        <v>17</v>
      </c>
      <c r="C6" s="85" t="s">
        <v>10</v>
      </c>
      <c r="D6" s="50">
        <v>3.0</v>
      </c>
      <c r="E6" s="50">
        <v>90.0</v>
      </c>
      <c r="F6" s="10">
        <f t="shared" si="1"/>
        <v>270</v>
      </c>
      <c r="G6" s="50" t="b">
        <v>1</v>
      </c>
      <c r="H6" s="8" t="s">
        <v>30</v>
      </c>
      <c r="I6" s="86"/>
      <c r="J6" s="86"/>
      <c r="K6" s="87"/>
    </row>
    <row r="7">
      <c r="A7" s="88">
        <v>45631.0</v>
      </c>
      <c r="B7" s="89" t="s">
        <v>22</v>
      </c>
      <c r="C7" s="90" t="s">
        <v>1277</v>
      </c>
      <c r="D7" s="91">
        <v>2.0</v>
      </c>
      <c r="E7" s="91">
        <v>100.0</v>
      </c>
      <c r="F7" s="93">
        <f t="shared" si="1"/>
        <v>200</v>
      </c>
      <c r="G7" s="91" t="b">
        <v>1</v>
      </c>
      <c r="H7" s="89" t="s">
        <v>30</v>
      </c>
      <c r="I7" s="94"/>
      <c r="J7" s="94"/>
      <c r="K7" s="95"/>
    </row>
    <row r="8">
      <c r="A8" s="84">
        <v>45631.0</v>
      </c>
      <c r="B8" s="8" t="s">
        <v>9</v>
      </c>
      <c r="C8" s="85" t="s">
        <v>1279</v>
      </c>
      <c r="D8" s="50">
        <v>3.0</v>
      </c>
      <c r="E8" s="9">
        <v>100.0</v>
      </c>
      <c r="F8" s="10">
        <f t="shared" si="1"/>
        <v>300</v>
      </c>
      <c r="G8" s="50" t="b">
        <v>1</v>
      </c>
      <c r="H8" s="8" t="s">
        <v>11</v>
      </c>
      <c r="I8" s="86"/>
      <c r="J8" s="86"/>
      <c r="K8" s="87"/>
    </row>
    <row r="9">
      <c r="A9" s="88">
        <v>45631.0</v>
      </c>
      <c r="B9" s="89" t="s">
        <v>20</v>
      </c>
      <c r="C9" s="90" t="s">
        <v>13</v>
      </c>
      <c r="D9" s="91">
        <v>1.0</v>
      </c>
      <c r="E9" s="91">
        <v>100.0</v>
      </c>
      <c r="F9" s="93">
        <f t="shared" si="1"/>
        <v>100</v>
      </c>
      <c r="G9" s="91" t="b">
        <v>1</v>
      </c>
      <c r="H9" s="89" t="s">
        <v>11</v>
      </c>
      <c r="I9" s="94"/>
      <c r="J9" s="94"/>
      <c r="K9" s="95"/>
    </row>
    <row r="10">
      <c r="A10" s="84">
        <v>45631.0</v>
      </c>
      <c r="B10" s="8" t="s">
        <v>21</v>
      </c>
      <c r="C10" s="85" t="s">
        <v>13</v>
      </c>
      <c r="D10" s="50">
        <v>2.0</v>
      </c>
      <c r="E10" s="50">
        <v>100.0</v>
      </c>
      <c r="F10" s="10">
        <f t="shared" si="1"/>
        <v>200</v>
      </c>
      <c r="G10" s="50" t="b">
        <v>1</v>
      </c>
      <c r="H10" s="8" t="s">
        <v>11</v>
      </c>
      <c r="I10" s="86"/>
      <c r="J10" s="86"/>
      <c r="K10" s="87"/>
    </row>
    <row r="11">
      <c r="A11" s="88">
        <v>45632.0</v>
      </c>
      <c r="B11" s="89" t="s">
        <v>23</v>
      </c>
      <c r="C11" s="90" t="s">
        <v>1280</v>
      </c>
      <c r="D11" s="91">
        <v>3.0</v>
      </c>
      <c r="E11" s="92">
        <v>100.0</v>
      </c>
      <c r="F11" s="93">
        <f t="shared" si="1"/>
        <v>300</v>
      </c>
      <c r="G11" s="91" t="b">
        <v>1</v>
      </c>
      <c r="H11" s="89" t="s">
        <v>16</v>
      </c>
      <c r="I11" s="94"/>
      <c r="J11" s="94"/>
      <c r="K11" s="95"/>
    </row>
    <row r="12">
      <c r="A12" s="84">
        <v>45632.0</v>
      </c>
      <c r="B12" s="8" t="s">
        <v>24</v>
      </c>
      <c r="C12" s="85" t="s">
        <v>1281</v>
      </c>
      <c r="D12" s="50">
        <v>2.0</v>
      </c>
      <c r="E12" s="9">
        <v>100.0</v>
      </c>
      <c r="F12" s="10">
        <f t="shared" si="1"/>
        <v>200</v>
      </c>
      <c r="G12" s="50" t="b">
        <v>1</v>
      </c>
      <c r="H12" s="8" t="s">
        <v>30</v>
      </c>
      <c r="I12" s="86"/>
      <c r="J12" s="86"/>
      <c r="K12" s="87"/>
    </row>
    <row r="13">
      <c r="A13" s="88">
        <v>45632.0</v>
      </c>
      <c r="B13" s="89" t="s">
        <v>25</v>
      </c>
      <c r="C13" s="90" t="s">
        <v>1282</v>
      </c>
      <c r="D13" s="91">
        <v>1.0</v>
      </c>
      <c r="E13" s="92">
        <v>100.0</v>
      </c>
      <c r="F13" s="93">
        <f t="shared" si="1"/>
        <v>100</v>
      </c>
      <c r="G13" s="91" t="b">
        <v>1</v>
      </c>
      <c r="H13" s="89" t="s">
        <v>30</v>
      </c>
      <c r="I13" s="94"/>
      <c r="J13" s="94"/>
      <c r="K13" s="95"/>
    </row>
    <row r="14">
      <c r="A14" s="84">
        <v>45633.0</v>
      </c>
      <c r="B14" s="8" t="s">
        <v>26</v>
      </c>
      <c r="C14" s="85" t="s">
        <v>1281</v>
      </c>
      <c r="D14" s="50">
        <v>2.0</v>
      </c>
      <c r="E14" s="9">
        <v>100.0</v>
      </c>
      <c r="F14" s="10">
        <f t="shared" si="1"/>
        <v>200</v>
      </c>
      <c r="G14" s="50" t="b">
        <v>1</v>
      </c>
      <c r="H14" s="8" t="s">
        <v>16</v>
      </c>
      <c r="I14" s="86"/>
      <c r="J14" s="86"/>
      <c r="K14" s="87"/>
    </row>
    <row r="15">
      <c r="A15" s="88">
        <v>45633.0</v>
      </c>
      <c r="B15" s="89" t="s">
        <v>23</v>
      </c>
      <c r="C15" s="90" t="s">
        <v>1283</v>
      </c>
      <c r="D15" s="91">
        <v>2.0</v>
      </c>
      <c r="E15" s="92">
        <v>100.0</v>
      </c>
      <c r="F15" s="93">
        <f t="shared" si="1"/>
        <v>200</v>
      </c>
      <c r="G15" s="91" t="b">
        <v>1</v>
      </c>
      <c r="H15" s="89" t="s">
        <v>16</v>
      </c>
      <c r="I15" s="94"/>
      <c r="J15" s="94"/>
      <c r="K15" s="95"/>
    </row>
    <row r="16">
      <c r="A16" s="84">
        <v>45633.0</v>
      </c>
      <c r="B16" s="8" t="s">
        <v>27</v>
      </c>
      <c r="C16" s="85" t="s">
        <v>1284</v>
      </c>
      <c r="D16" s="50">
        <v>1.0</v>
      </c>
      <c r="E16" s="9">
        <v>100.0</v>
      </c>
      <c r="F16" s="10">
        <f t="shared" si="1"/>
        <v>100</v>
      </c>
      <c r="G16" s="50" t="b">
        <v>1</v>
      </c>
      <c r="H16" s="8" t="s">
        <v>30</v>
      </c>
      <c r="I16" s="86"/>
      <c r="J16" s="86"/>
      <c r="K16" s="87"/>
    </row>
    <row r="17">
      <c r="A17" s="88">
        <v>45634.0</v>
      </c>
      <c r="B17" s="89" t="s">
        <v>29</v>
      </c>
      <c r="C17" s="90" t="s">
        <v>1278</v>
      </c>
      <c r="D17" s="91">
        <v>1.0</v>
      </c>
      <c r="E17" s="92">
        <v>100.0</v>
      </c>
      <c r="F17" s="93">
        <f t="shared" si="1"/>
        <v>100</v>
      </c>
      <c r="G17" s="91" t="b">
        <v>1</v>
      </c>
      <c r="H17" s="89" t="s">
        <v>16</v>
      </c>
      <c r="I17" s="94"/>
      <c r="J17" s="94"/>
      <c r="K17" s="95"/>
    </row>
    <row r="18">
      <c r="A18" s="84">
        <v>45634.0</v>
      </c>
      <c r="B18" s="8" t="s">
        <v>33</v>
      </c>
      <c r="C18" s="85" t="s">
        <v>1281</v>
      </c>
      <c r="D18" s="50">
        <v>1.0</v>
      </c>
      <c r="E18" s="9">
        <v>100.0</v>
      </c>
      <c r="F18" s="10">
        <f t="shared" si="1"/>
        <v>100</v>
      </c>
      <c r="G18" s="50" t="b">
        <v>1</v>
      </c>
      <c r="H18" s="8" t="s">
        <v>16</v>
      </c>
      <c r="I18" s="86"/>
      <c r="J18" s="86"/>
      <c r="K18" s="87"/>
    </row>
    <row r="19">
      <c r="A19" s="88">
        <v>45634.0</v>
      </c>
      <c r="B19" s="89" t="s">
        <v>23</v>
      </c>
      <c r="C19" s="90" t="s">
        <v>1278</v>
      </c>
      <c r="D19" s="91">
        <v>2.0</v>
      </c>
      <c r="E19" s="92">
        <v>100.0</v>
      </c>
      <c r="F19" s="93">
        <f t="shared" si="1"/>
        <v>200</v>
      </c>
      <c r="G19" s="91" t="b">
        <v>1</v>
      </c>
      <c r="H19" s="89" t="s">
        <v>16</v>
      </c>
      <c r="I19" s="94"/>
      <c r="J19" s="94"/>
      <c r="K19" s="95"/>
    </row>
    <row r="20">
      <c r="A20" s="84">
        <v>45634.0</v>
      </c>
      <c r="B20" s="8" t="s">
        <v>28</v>
      </c>
      <c r="C20" s="85" t="s">
        <v>19</v>
      </c>
      <c r="D20" s="50">
        <v>1.0</v>
      </c>
      <c r="E20" s="9">
        <v>100.0</v>
      </c>
      <c r="F20" s="10">
        <f t="shared" si="1"/>
        <v>100</v>
      </c>
      <c r="G20" s="50" t="b">
        <v>1</v>
      </c>
      <c r="H20" s="8" t="s">
        <v>16</v>
      </c>
      <c r="I20" s="86"/>
      <c r="J20" s="86"/>
      <c r="K20" s="87"/>
    </row>
    <row r="21">
      <c r="A21" s="88">
        <v>45635.0</v>
      </c>
      <c r="B21" s="89" t="s">
        <v>25</v>
      </c>
      <c r="C21" s="90" t="s">
        <v>1278</v>
      </c>
      <c r="D21" s="91">
        <v>1.0</v>
      </c>
      <c r="E21" s="92">
        <v>100.0</v>
      </c>
      <c r="F21" s="93">
        <f t="shared" si="1"/>
        <v>100</v>
      </c>
      <c r="G21" s="91" t="b">
        <v>1</v>
      </c>
      <c r="H21" s="89" t="s">
        <v>16</v>
      </c>
      <c r="I21" s="94"/>
      <c r="J21" s="94"/>
      <c r="K21" s="95"/>
    </row>
    <row r="22">
      <c r="A22" s="84">
        <v>45635.0</v>
      </c>
      <c r="B22" s="8" t="s">
        <v>23</v>
      </c>
      <c r="C22" s="85" t="s">
        <v>1278</v>
      </c>
      <c r="D22" s="50">
        <v>2.0</v>
      </c>
      <c r="E22" s="9">
        <v>100.0</v>
      </c>
      <c r="F22" s="10">
        <f t="shared" si="1"/>
        <v>200</v>
      </c>
      <c r="G22" s="50" t="b">
        <v>1</v>
      </c>
      <c r="H22" s="8" t="s">
        <v>16</v>
      </c>
      <c r="I22" s="86"/>
      <c r="J22" s="86"/>
      <c r="K22" s="87"/>
    </row>
    <row r="23">
      <c r="A23" s="88">
        <v>45635.0</v>
      </c>
      <c r="B23" s="89" t="s">
        <v>31</v>
      </c>
      <c r="C23" s="90" t="s">
        <v>19</v>
      </c>
      <c r="D23" s="91">
        <v>4.0</v>
      </c>
      <c r="E23" s="92">
        <v>100.0</v>
      </c>
      <c r="F23" s="93">
        <f t="shared" si="1"/>
        <v>400</v>
      </c>
      <c r="G23" s="91" t="b">
        <v>1</v>
      </c>
      <c r="H23" s="89" t="s">
        <v>11</v>
      </c>
      <c r="I23" s="94"/>
      <c r="J23" s="94"/>
      <c r="K23" s="95"/>
    </row>
    <row r="24">
      <c r="A24" s="84">
        <v>45636.0</v>
      </c>
      <c r="B24" s="8" t="s">
        <v>18</v>
      </c>
      <c r="C24" s="85" t="s">
        <v>1285</v>
      </c>
      <c r="D24" s="50">
        <v>3.0</v>
      </c>
      <c r="E24" s="9">
        <v>90.0</v>
      </c>
      <c r="F24" s="10">
        <f t="shared" si="1"/>
        <v>270</v>
      </c>
      <c r="G24" s="50" t="b">
        <v>1</v>
      </c>
      <c r="H24" s="8" t="s">
        <v>16</v>
      </c>
      <c r="I24" s="86"/>
      <c r="J24" s="86"/>
      <c r="K24" s="87"/>
    </row>
    <row r="25">
      <c r="A25" s="88">
        <v>45636.0</v>
      </c>
      <c r="B25" s="89" t="s">
        <v>22</v>
      </c>
      <c r="C25" s="90" t="s">
        <v>1277</v>
      </c>
      <c r="D25" s="91">
        <v>2.0</v>
      </c>
      <c r="E25" s="92">
        <v>100.0</v>
      </c>
      <c r="F25" s="93">
        <f t="shared" si="1"/>
        <v>200</v>
      </c>
      <c r="G25" s="91" t="b">
        <v>1</v>
      </c>
      <c r="H25" s="89" t="s">
        <v>16</v>
      </c>
      <c r="I25" s="94"/>
      <c r="J25" s="94"/>
      <c r="K25" s="95"/>
    </row>
    <row r="26">
      <c r="A26" s="84">
        <v>45636.0</v>
      </c>
      <c r="B26" s="8" t="s">
        <v>33</v>
      </c>
      <c r="C26" s="85" t="s">
        <v>1281</v>
      </c>
      <c r="D26" s="50">
        <v>1.0</v>
      </c>
      <c r="E26" s="9">
        <v>100.0</v>
      </c>
      <c r="F26" s="10">
        <f t="shared" si="1"/>
        <v>100</v>
      </c>
      <c r="G26" s="50" t="b">
        <v>1</v>
      </c>
      <c r="H26" s="8" t="s">
        <v>16</v>
      </c>
      <c r="I26" s="86"/>
      <c r="J26" s="86"/>
      <c r="K26" s="87"/>
    </row>
    <row r="27">
      <c r="A27" s="88">
        <v>45636.0</v>
      </c>
      <c r="B27" s="89" t="s">
        <v>25</v>
      </c>
      <c r="C27" s="90" t="s">
        <v>1278</v>
      </c>
      <c r="D27" s="91">
        <v>1.0</v>
      </c>
      <c r="E27" s="92">
        <v>100.0</v>
      </c>
      <c r="F27" s="93">
        <f t="shared" si="1"/>
        <v>100</v>
      </c>
      <c r="G27" s="91" t="b">
        <v>1</v>
      </c>
      <c r="H27" s="89" t="s">
        <v>16</v>
      </c>
      <c r="I27" s="94"/>
      <c r="J27" s="94"/>
      <c r="K27" s="95"/>
    </row>
    <row r="28">
      <c r="A28" s="84">
        <v>45636.0</v>
      </c>
      <c r="B28" s="8" t="s">
        <v>23</v>
      </c>
      <c r="C28" s="85" t="s">
        <v>1278</v>
      </c>
      <c r="D28" s="50">
        <v>3.0</v>
      </c>
      <c r="E28" s="9">
        <v>100.0</v>
      </c>
      <c r="F28" s="10">
        <f t="shared" si="1"/>
        <v>300</v>
      </c>
      <c r="G28" s="50" t="b">
        <v>1</v>
      </c>
      <c r="H28" s="8" t="s">
        <v>16</v>
      </c>
      <c r="I28" s="96"/>
      <c r="J28" s="86"/>
      <c r="K28" s="87"/>
    </row>
    <row r="29">
      <c r="A29" s="88">
        <v>45637.0</v>
      </c>
      <c r="B29" s="89" t="s">
        <v>34</v>
      </c>
      <c r="C29" s="90" t="s">
        <v>1280</v>
      </c>
      <c r="D29" s="91">
        <v>4.0</v>
      </c>
      <c r="E29" s="92">
        <v>100.0</v>
      </c>
      <c r="F29" s="93">
        <f t="shared" si="1"/>
        <v>400</v>
      </c>
      <c r="G29" s="91" t="b">
        <v>1</v>
      </c>
      <c r="H29" s="89" t="s">
        <v>30</v>
      </c>
      <c r="I29" s="94"/>
      <c r="J29" s="94"/>
      <c r="K29" s="95"/>
    </row>
    <row r="30">
      <c r="A30" s="84">
        <v>45637.0</v>
      </c>
      <c r="B30" s="8" t="s">
        <v>29</v>
      </c>
      <c r="C30" s="85" t="s">
        <v>1277</v>
      </c>
      <c r="D30" s="50">
        <v>1.5</v>
      </c>
      <c r="E30" s="9">
        <v>100.0</v>
      </c>
      <c r="F30" s="10">
        <f t="shared" si="1"/>
        <v>150</v>
      </c>
      <c r="G30" s="50" t="b">
        <v>1</v>
      </c>
      <c r="H30" s="8" t="s">
        <v>30</v>
      </c>
      <c r="I30" s="86"/>
      <c r="J30" s="86"/>
      <c r="K30" s="87"/>
    </row>
    <row r="31">
      <c r="A31" s="88">
        <v>45637.0</v>
      </c>
      <c r="B31" s="89" t="s">
        <v>35</v>
      </c>
      <c r="C31" s="90" t="s">
        <v>1277</v>
      </c>
      <c r="D31" s="91">
        <v>1.0</v>
      </c>
      <c r="E31" s="92">
        <v>100.0</v>
      </c>
      <c r="F31" s="93">
        <f t="shared" si="1"/>
        <v>100</v>
      </c>
      <c r="G31" s="91" t="b">
        <v>1</v>
      </c>
      <c r="H31" s="89" t="s">
        <v>16</v>
      </c>
      <c r="I31" s="94"/>
      <c r="J31" s="94"/>
      <c r="K31" s="95"/>
    </row>
    <row r="32">
      <c r="A32" s="84">
        <v>45637.0</v>
      </c>
      <c r="B32" s="8" t="s">
        <v>36</v>
      </c>
      <c r="C32" s="85" t="s">
        <v>1281</v>
      </c>
      <c r="D32" s="50">
        <v>3.0</v>
      </c>
      <c r="E32" s="9">
        <v>100.0</v>
      </c>
      <c r="F32" s="10">
        <f t="shared" si="1"/>
        <v>300</v>
      </c>
      <c r="G32" s="50" t="b">
        <v>1</v>
      </c>
      <c r="H32" s="8" t="s">
        <v>16</v>
      </c>
      <c r="I32" s="86"/>
      <c r="J32" s="86"/>
      <c r="K32" s="87"/>
    </row>
    <row r="33">
      <c r="A33" s="88">
        <v>45638.0</v>
      </c>
      <c r="B33" s="89" t="s">
        <v>15</v>
      </c>
      <c r="C33" s="90" t="s">
        <v>1286</v>
      </c>
      <c r="D33" s="91">
        <v>1.5</v>
      </c>
      <c r="E33" s="92">
        <v>100.0</v>
      </c>
      <c r="F33" s="93">
        <f t="shared" si="1"/>
        <v>150</v>
      </c>
      <c r="G33" s="91" t="b">
        <v>1</v>
      </c>
      <c r="H33" s="89" t="s">
        <v>16</v>
      </c>
      <c r="I33" s="94"/>
      <c r="J33" s="94"/>
      <c r="K33" s="95"/>
    </row>
    <row r="34">
      <c r="A34" s="84">
        <v>45638.0</v>
      </c>
      <c r="B34" s="8" t="s">
        <v>15</v>
      </c>
      <c r="C34" s="85" t="s">
        <v>32</v>
      </c>
      <c r="D34" s="50">
        <v>0.5</v>
      </c>
      <c r="E34" s="9">
        <v>100.0</v>
      </c>
      <c r="F34" s="10">
        <f t="shared" si="1"/>
        <v>50</v>
      </c>
      <c r="G34" s="50" t="b">
        <v>1</v>
      </c>
      <c r="H34" s="8" t="s">
        <v>16</v>
      </c>
      <c r="I34" s="86"/>
      <c r="J34" s="86"/>
      <c r="K34" s="87"/>
    </row>
    <row r="35">
      <c r="A35" s="88">
        <v>45638.0</v>
      </c>
      <c r="B35" s="89" t="s">
        <v>23</v>
      </c>
      <c r="C35" s="90" t="s">
        <v>1287</v>
      </c>
      <c r="D35" s="91">
        <v>3.0</v>
      </c>
      <c r="E35" s="92">
        <v>100.0</v>
      </c>
      <c r="F35" s="93">
        <f t="shared" si="1"/>
        <v>300</v>
      </c>
      <c r="G35" s="91" t="b">
        <v>1</v>
      </c>
      <c r="H35" s="89" t="s">
        <v>16</v>
      </c>
      <c r="I35" s="94"/>
      <c r="J35" s="94"/>
      <c r="K35" s="95"/>
    </row>
    <row r="36">
      <c r="A36" s="84">
        <v>45638.0</v>
      </c>
      <c r="B36" s="8" t="s">
        <v>14</v>
      </c>
      <c r="C36" s="85" t="s">
        <v>13</v>
      </c>
      <c r="D36" s="50">
        <v>1.0</v>
      </c>
      <c r="E36" s="9">
        <v>100.0</v>
      </c>
      <c r="F36" s="10">
        <f t="shared" si="1"/>
        <v>100</v>
      </c>
      <c r="G36" s="50" t="b">
        <v>1</v>
      </c>
      <c r="H36" s="8" t="s">
        <v>11</v>
      </c>
      <c r="I36" s="86"/>
      <c r="J36" s="86"/>
      <c r="K36" s="87"/>
    </row>
    <row r="37">
      <c r="A37" s="88">
        <v>45638.0</v>
      </c>
      <c r="B37" s="89" t="s">
        <v>20</v>
      </c>
      <c r="C37" s="90" t="s">
        <v>13</v>
      </c>
      <c r="D37" s="91">
        <v>2.0</v>
      </c>
      <c r="E37" s="92">
        <v>100.0</v>
      </c>
      <c r="F37" s="93">
        <f t="shared" si="1"/>
        <v>200</v>
      </c>
      <c r="G37" s="91" t="b">
        <v>1</v>
      </c>
      <c r="H37" s="89" t="s">
        <v>11</v>
      </c>
      <c r="I37" s="94"/>
      <c r="J37" s="94"/>
      <c r="K37" s="95"/>
    </row>
    <row r="38">
      <c r="A38" s="84">
        <v>45638.0</v>
      </c>
      <c r="B38" s="8" t="s">
        <v>9</v>
      </c>
      <c r="C38" s="85" t="s">
        <v>1277</v>
      </c>
      <c r="D38" s="50">
        <v>3.0</v>
      </c>
      <c r="E38" s="9">
        <v>100.0</v>
      </c>
      <c r="F38" s="10">
        <f t="shared" si="1"/>
        <v>300</v>
      </c>
      <c r="G38" s="50" t="b">
        <v>1</v>
      </c>
      <c r="H38" s="8" t="s">
        <v>11</v>
      </c>
      <c r="I38" s="86"/>
      <c r="J38" s="86"/>
      <c r="K38" s="87"/>
    </row>
    <row r="39">
      <c r="A39" s="88">
        <v>45638.0</v>
      </c>
      <c r="B39" s="89" t="s">
        <v>33</v>
      </c>
      <c r="C39" s="90" t="s">
        <v>1288</v>
      </c>
      <c r="D39" s="91">
        <v>1.0</v>
      </c>
      <c r="E39" s="92">
        <v>100.0</v>
      </c>
      <c r="F39" s="93">
        <f t="shared" si="1"/>
        <v>100</v>
      </c>
      <c r="G39" s="91" t="b">
        <v>1</v>
      </c>
      <c r="H39" s="89" t="s">
        <v>30</v>
      </c>
      <c r="I39" s="94"/>
      <c r="J39" s="94"/>
      <c r="K39" s="95"/>
    </row>
    <row r="40">
      <c r="A40" s="84">
        <v>45639.0</v>
      </c>
      <c r="B40" s="8" t="s">
        <v>37</v>
      </c>
      <c r="C40" s="85" t="s">
        <v>1281</v>
      </c>
      <c r="D40" s="50">
        <v>2.0</v>
      </c>
      <c r="E40" s="9">
        <v>200.0</v>
      </c>
      <c r="F40" s="10">
        <f t="shared" si="1"/>
        <v>400</v>
      </c>
      <c r="G40" s="50" t="b">
        <v>1</v>
      </c>
      <c r="H40" s="8" t="s">
        <v>30</v>
      </c>
      <c r="I40" s="86"/>
      <c r="J40" s="86"/>
      <c r="K40" s="87"/>
    </row>
    <row r="41">
      <c r="A41" s="88">
        <v>45640.0</v>
      </c>
      <c r="B41" s="89" t="s">
        <v>31</v>
      </c>
      <c r="C41" s="90" t="s">
        <v>19</v>
      </c>
      <c r="D41" s="91">
        <v>4.0</v>
      </c>
      <c r="E41" s="92">
        <v>100.0</v>
      </c>
      <c r="F41" s="93">
        <f t="shared" si="1"/>
        <v>400</v>
      </c>
      <c r="G41" s="91" t="b">
        <v>1</v>
      </c>
      <c r="H41" s="89" t="s">
        <v>11</v>
      </c>
      <c r="I41" s="94"/>
      <c r="J41" s="94"/>
      <c r="K41" s="95"/>
    </row>
    <row r="42">
      <c r="A42" s="84">
        <v>45640.0</v>
      </c>
      <c r="B42" s="8" t="s">
        <v>33</v>
      </c>
      <c r="C42" s="85" t="s">
        <v>1281</v>
      </c>
      <c r="D42" s="50">
        <v>1.0</v>
      </c>
      <c r="E42" s="9">
        <v>100.0</v>
      </c>
      <c r="F42" s="10">
        <f t="shared" si="1"/>
        <v>100</v>
      </c>
      <c r="G42" s="50" t="b">
        <v>1</v>
      </c>
      <c r="H42" s="8" t="s">
        <v>30</v>
      </c>
      <c r="I42" s="86"/>
      <c r="J42" s="86"/>
      <c r="K42" s="87"/>
    </row>
    <row r="43">
      <c r="A43" s="88">
        <v>45640.0</v>
      </c>
      <c r="B43" s="89" t="s">
        <v>24</v>
      </c>
      <c r="C43" s="90" t="s">
        <v>1289</v>
      </c>
      <c r="D43" s="91">
        <v>2.0</v>
      </c>
      <c r="E43" s="92">
        <v>120.0</v>
      </c>
      <c r="F43" s="93">
        <f t="shared" si="1"/>
        <v>240</v>
      </c>
      <c r="G43" s="91" t="b">
        <v>1</v>
      </c>
      <c r="H43" s="89" t="s">
        <v>30</v>
      </c>
      <c r="I43" s="94"/>
      <c r="J43" s="94"/>
      <c r="K43" s="95"/>
    </row>
    <row r="44">
      <c r="A44" s="84">
        <v>45640.0</v>
      </c>
      <c r="B44" s="8" t="s">
        <v>24</v>
      </c>
      <c r="C44" s="85" t="s">
        <v>13</v>
      </c>
      <c r="D44" s="50">
        <v>1.0</v>
      </c>
      <c r="E44" s="9">
        <v>100.0</v>
      </c>
      <c r="F44" s="10">
        <f t="shared" si="1"/>
        <v>100</v>
      </c>
      <c r="G44" s="50" t="b">
        <v>1</v>
      </c>
      <c r="H44" s="8" t="s">
        <v>30</v>
      </c>
      <c r="I44" s="86"/>
      <c r="J44" s="86"/>
      <c r="K44" s="87"/>
    </row>
    <row r="45">
      <c r="A45" s="88">
        <v>45640.0</v>
      </c>
      <c r="B45" s="89" t="s">
        <v>23</v>
      </c>
      <c r="C45" s="90" t="s">
        <v>1290</v>
      </c>
      <c r="D45" s="91">
        <v>2.0</v>
      </c>
      <c r="E45" s="92">
        <v>100.0</v>
      </c>
      <c r="F45" s="93">
        <f t="shared" si="1"/>
        <v>200</v>
      </c>
      <c r="G45" s="91" t="b">
        <v>1</v>
      </c>
      <c r="H45" s="89" t="s">
        <v>16</v>
      </c>
      <c r="I45" s="94"/>
      <c r="J45" s="94"/>
      <c r="K45" s="95"/>
    </row>
    <row r="46">
      <c r="A46" s="84">
        <v>45640.0</v>
      </c>
      <c r="B46" s="8" t="s">
        <v>14</v>
      </c>
      <c r="C46" s="85" t="s">
        <v>1277</v>
      </c>
      <c r="D46" s="50">
        <v>3.0</v>
      </c>
      <c r="E46" s="9">
        <v>100.0</v>
      </c>
      <c r="F46" s="10">
        <f t="shared" si="1"/>
        <v>300</v>
      </c>
      <c r="G46" s="50" t="b">
        <v>1</v>
      </c>
      <c r="H46" s="8" t="s">
        <v>11</v>
      </c>
      <c r="I46" s="86"/>
      <c r="J46" s="86"/>
      <c r="K46" s="87"/>
    </row>
    <row r="47">
      <c r="A47" s="88">
        <v>45640.0</v>
      </c>
      <c r="B47" s="89" t="s">
        <v>36</v>
      </c>
      <c r="C47" s="90" t="s">
        <v>1281</v>
      </c>
      <c r="D47" s="91">
        <v>3.0</v>
      </c>
      <c r="E47" s="92">
        <v>100.0</v>
      </c>
      <c r="F47" s="93">
        <f t="shared" si="1"/>
        <v>300</v>
      </c>
      <c r="G47" s="91" t="b">
        <v>1</v>
      </c>
      <c r="H47" s="89" t="s">
        <v>16</v>
      </c>
      <c r="I47" s="94"/>
      <c r="J47" s="94"/>
      <c r="K47" s="95"/>
    </row>
    <row r="48">
      <c r="A48" s="84">
        <v>45642.0</v>
      </c>
      <c r="B48" s="8" t="s">
        <v>39</v>
      </c>
      <c r="C48" s="85" t="s">
        <v>1278</v>
      </c>
      <c r="D48" s="50">
        <v>8.0</v>
      </c>
      <c r="E48" s="9">
        <v>100.0</v>
      </c>
      <c r="F48" s="10">
        <f t="shared" si="1"/>
        <v>800</v>
      </c>
      <c r="G48" s="50" t="b">
        <v>1</v>
      </c>
      <c r="H48" s="8" t="s">
        <v>16</v>
      </c>
      <c r="I48" s="86"/>
      <c r="J48" s="86"/>
      <c r="K48" s="87"/>
    </row>
    <row r="49">
      <c r="A49" s="88">
        <v>45642.0</v>
      </c>
      <c r="B49" s="89" t="s">
        <v>39</v>
      </c>
      <c r="C49" s="90" t="s">
        <v>32</v>
      </c>
      <c r="D49" s="91">
        <v>1.0</v>
      </c>
      <c r="E49" s="92">
        <v>120.0</v>
      </c>
      <c r="F49" s="93">
        <f t="shared" si="1"/>
        <v>120</v>
      </c>
      <c r="G49" s="91" t="b">
        <v>1</v>
      </c>
      <c r="H49" s="89" t="s">
        <v>16</v>
      </c>
      <c r="I49" s="94"/>
      <c r="J49" s="94"/>
      <c r="K49" s="95"/>
    </row>
    <row r="50">
      <c r="A50" s="84">
        <v>45642.0</v>
      </c>
      <c r="B50" s="8" t="s">
        <v>29</v>
      </c>
      <c r="C50" s="85" t="s">
        <v>1277</v>
      </c>
      <c r="D50" s="50">
        <v>2.0</v>
      </c>
      <c r="E50" s="9">
        <v>100.0</v>
      </c>
      <c r="F50" s="10">
        <f t="shared" si="1"/>
        <v>200</v>
      </c>
      <c r="G50" s="50" t="b">
        <v>1</v>
      </c>
      <c r="H50" s="8" t="s">
        <v>30</v>
      </c>
      <c r="I50" s="86"/>
      <c r="J50" s="86"/>
      <c r="K50" s="87"/>
    </row>
    <row r="51">
      <c r="A51" s="88">
        <v>45642.0</v>
      </c>
      <c r="B51" s="89" t="s">
        <v>25</v>
      </c>
      <c r="C51" s="90" t="s">
        <v>1284</v>
      </c>
      <c r="D51" s="91">
        <v>1.0</v>
      </c>
      <c r="E51" s="92">
        <v>100.0</v>
      </c>
      <c r="F51" s="93">
        <f t="shared" si="1"/>
        <v>100</v>
      </c>
      <c r="G51" s="91" t="b">
        <v>1</v>
      </c>
      <c r="H51" s="89" t="s">
        <v>30</v>
      </c>
      <c r="I51" s="94"/>
      <c r="J51" s="94"/>
      <c r="K51" s="95"/>
    </row>
    <row r="52">
      <c r="A52" s="84">
        <v>45642.0</v>
      </c>
      <c r="B52" s="8" t="s">
        <v>23</v>
      </c>
      <c r="C52" s="85" t="s">
        <v>1278</v>
      </c>
      <c r="D52" s="50">
        <v>3.0</v>
      </c>
      <c r="E52" s="9">
        <v>100.0</v>
      </c>
      <c r="F52" s="10">
        <f t="shared" si="1"/>
        <v>300</v>
      </c>
      <c r="G52" s="50" t="b">
        <v>1</v>
      </c>
      <c r="H52" s="8" t="s">
        <v>16</v>
      </c>
      <c r="I52" s="86"/>
      <c r="J52" s="86"/>
      <c r="K52" s="87"/>
    </row>
    <row r="53">
      <c r="A53" s="88">
        <v>45642.0</v>
      </c>
      <c r="B53" s="89" t="s">
        <v>20</v>
      </c>
      <c r="C53" s="90" t="s">
        <v>13</v>
      </c>
      <c r="D53" s="91">
        <v>2.0</v>
      </c>
      <c r="E53" s="92">
        <v>100.0</v>
      </c>
      <c r="F53" s="93">
        <f t="shared" si="1"/>
        <v>200</v>
      </c>
      <c r="G53" s="91" t="b">
        <v>1</v>
      </c>
      <c r="H53" s="89" t="s">
        <v>11</v>
      </c>
      <c r="I53" s="94"/>
      <c r="J53" s="94"/>
      <c r="K53" s="95"/>
    </row>
    <row r="54">
      <c r="A54" s="84">
        <v>45643.0</v>
      </c>
      <c r="B54" s="8" t="s">
        <v>9</v>
      </c>
      <c r="C54" s="85" t="s">
        <v>1281</v>
      </c>
      <c r="D54" s="50">
        <v>2.0</v>
      </c>
      <c r="E54" s="9">
        <v>100.0</v>
      </c>
      <c r="F54" s="10">
        <f t="shared" si="1"/>
        <v>200</v>
      </c>
      <c r="G54" s="50" t="b">
        <v>1</v>
      </c>
      <c r="H54" s="8" t="s">
        <v>11</v>
      </c>
      <c r="I54" s="86"/>
      <c r="J54" s="86"/>
      <c r="K54" s="87"/>
    </row>
    <row r="55">
      <c r="A55" s="88">
        <v>45643.0</v>
      </c>
      <c r="B55" s="89" t="s">
        <v>21</v>
      </c>
      <c r="C55" s="90" t="s">
        <v>13</v>
      </c>
      <c r="D55" s="91">
        <v>2.0</v>
      </c>
      <c r="E55" s="92">
        <v>100.0</v>
      </c>
      <c r="F55" s="93">
        <f t="shared" si="1"/>
        <v>200</v>
      </c>
      <c r="G55" s="91" t="b">
        <v>1</v>
      </c>
      <c r="H55" s="89" t="s">
        <v>11</v>
      </c>
      <c r="I55" s="94"/>
      <c r="J55" s="94"/>
      <c r="K55" s="95"/>
    </row>
    <row r="56">
      <c r="A56" s="84">
        <v>45643.0</v>
      </c>
      <c r="B56" s="8" t="s">
        <v>14</v>
      </c>
      <c r="C56" s="85" t="s">
        <v>1277</v>
      </c>
      <c r="D56" s="50">
        <v>3.0</v>
      </c>
      <c r="E56" s="9">
        <v>100.0</v>
      </c>
      <c r="F56" s="10">
        <f t="shared" si="1"/>
        <v>300</v>
      </c>
      <c r="G56" s="50" t="b">
        <v>1</v>
      </c>
      <c r="H56" s="8" t="s">
        <v>11</v>
      </c>
      <c r="I56" s="86"/>
      <c r="J56" s="86"/>
      <c r="K56" s="87"/>
    </row>
    <row r="57">
      <c r="A57" s="88">
        <v>45643.0</v>
      </c>
      <c r="B57" s="89" t="s">
        <v>23</v>
      </c>
      <c r="C57" s="90" t="s">
        <v>1291</v>
      </c>
      <c r="D57" s="91">
        <v>3.0</v>
      </c>
      <c r="E57" s="92">
        <v>100.0</v>
      </c>
      <c r="F57" s="93">
        <f t="shared" si="1"/>
        <v>300</v>
      </c>
      <c r="G57" s="91" t="b">
        <v>1</v>
      </c>
      <c r="H57" s="89" t="s">
        <v>16</v>
      </c>
      <c r="I57" s="94"/>
      <c r="J57" s="94"/>
      <c r="K57" s="95"/>
    </row>
    <row r="58">
      <c r="A58" s="84">
        <v>45643.0</v>
      </c>
      <c r="B58" s="8" t="s">
        <v>40</v>
      </c>
      <c r="C58" s="85" t="s">
        <v>32</v>
      </c>
      <c r="D58" s="50">
        <v>1.0</v>
      </c>
      <c r="E58" s="9">
        <v>120.0</v>
      </c>
      <c r="F58" s="10">
        <f t="shared" si="1"/>
        <v>120</v>
      </c>
      <c r="G58" s="50" t="b">
        <v>1</v>
      </c>
      <c r="H58" s="8" t="s">
        <v>16</v>
      </c>
      <c r="I58" s="86"/>
      <c r="J58" s="86"/>
      <c r="K58" s="87"/>
    </row>
    <row r="59">
      <c r="A59" s="88">
        <v>45643.0</v>
      </c>
      <c r="B59" s="89" t="s">
        <v>40</v>
      </c>
      <c r="C59" s="90" t="s">
        <v>1292</v>
      </c>
      <c r="D59" s="91">
        <v>2.0</v>
      </c>
      <c r="E59" s="92">
        <v>100.0</v>
      </c>
      <c r="F59" s="93">
        <f t="shared" si="1"/>
        <v>200</v>
      </c>
      <c r="G59" s="91" t="b">
        <v>1</v>
      </c>
      <c r="H59" s="89" t="s">
        <v>16</v>
      </c>
      <c r="I59" s="94"/>
      <c r="J59" s="94"/>
      <c r="K59" s="95"/>
    </row>
    <row r="60">
      <c r="A60" s="84">
        <v>45643.0</v>
      </c>
      <c r="B60" s="8" t="s">
        <v>41</v>
      </c>
      <c r="C60" s="85" t="s">
        <v>1277</v>
      </c>
      <c r="D60" s="50">
        <v>1.5</v>
      </c>
      <c r="E60" s="9">
        <v>100.0</v>
      </c>
      <c r="F60" s="10">
        <f t="shared" si="1"/>
        <v>150</v>
      </c>
      <c r="G60" s="50" t="b">
        <v>1</v>
      </c>
      <c r="H60" s="8" t="s">
        <v>30</v>
      </c>
      <c r="I60" s="86"/>
      <c r="J60" s="86"/>
      <c r="K60" s="87"/>
    </row>
    <row r="61">
      <c r="A61" s="88">
        <v>45644.0</v>
      </c>
      <c r="B61" s="89" t="s">
        <v>36</v>
      </c>
      <c r="C61" s="90" t="s">
        <v>1281</v>
      </c>
      <c r="D61" s="91">
        <v>3.0</v>
      </c>
      <c r="E61" s="92">
        <v>100.0</v>
      </c>
      <c r="F61" s="93">
        <f t="shared" si="1"/>
        <v>300</v>
      </c>
      <c r="G61" s="91" t="b">
        <v>1</v>
      </c>
      <c r="H61" s="89" t="s">
        <v>16</v>
      </c>
      <c r="I61" s="94"/>
      <c r="J61" s="94"/>
      <c r="K61" s="95"/>
    </row>
    <row r="62">
      <c r="A62" s="84">
        <v>45644.0</v>
      </c>
      <c r="B62" s="8" t="s">
        <v>42</v>
      </c>
      <c r="C62" s="85" t="s">
        <v>1293</v>
      </c>
      <c r="D62" s="50">
        <v>2.0</v>
      </c>
      <c r="E62" s="9">
        <v>100.0</v>
      </c>
      <c r="F62" s="10">
        <f t="shared" si="1"/>
        <v>200</v>
      </c>
      <c r="G62" s="50" t="b">
        <v>1</v>
      </c>
      <c r="H62" s="8" t="s">
        <v>30</v>
      </c>
      <c r="I62" s="86"/>
      <c r="J62" s="86"/>
      <c r="K62" s="87"/>
    </row>
    <row r="63">
      <c r="A63" s="88">
        <v>45644.0</v>
      </c>
      <c r="B63" s="89" t="s">
        <v>31</v>
      </c>
      <c r="C63" s="90" t="s">
        <v>1281</v>
      </c>
      <c r="D63" s="91">
        <v>2.0</v>
      </c>
      <c r="E63" s="92">
        <v>100.0</v>
      </c>
      <c r="F63" s="93">
        <f t="shared" si="1"/>
        <v>200</v>
      </c>
      <c r="G63" s="91" t="b">
        <v>1</v>
      </c>
      <c r="H63" s="89" t="s">
        <v>11</v>
      </c>
      <c r="I63" s="94"/>
      <c r="J63" s="94"/>
      <c r="K63" s="95"/>
    </row>
    <row r="64">
      <c r="A64" s="84">
        <v>45644.0</v>
      </c>
      <c r="B64" s="8" t="s">
        <v>14</v>
      </c>
      <c r="C64" s="85" t="s">
        <v>13</v>
      </c>
      <c r="D64" s="50">
        <v>1.0</v>
      </c>
      <c r="E64" s="9">
        <v>100.0</v>
      </c>
      <c r="F64" s="10">
        <f t="shared" si="1"/>
        <v>100</v>
      </c>
      <c r="G64" s="50" t="b">
        <v>1</v>
      </c>
      <c r="H64" s="8" t="s">
        <v>11</v>
      </c>
      <c r="I64" s="86"/>
      <c r="J64" s="86"/>
      <c r="K64" s="87"/>
    </row>
    <row r="65">
      <c r="A65" s="88">
        <v>45645.0</v>
      </c>
      <c r="B65" s="89" t="s">
        <v>22</v>
      </c>
      <c r="C65" s="90" t="s">
        <v>1277</v>
      </c>
      <c r="D65" s="91">
        <v>2.0</v>
      </c>
      <c r="E65" s="92">
        <v>100.0</v>
      </c>
      <c r="F65" s="93">
        <f t="shared" si="1"/>
        <v>200</v>
      </c>
      <c r="G65" s="91" t="b">
        <v>1</v>
      </c>
      <c r="H65" s="89" t="s">
        <v>16</v>
      </c>
      <c r="I65" s="94"/>
      <c r="J65" s="94"/>
      <c r="K65" s="95"/>
    </row>
    <row r="66">
      <c r="A66" s="84">
        <v>45645.0</v>
      </c>
      <c r="B66" s="8" t="s">
        <v>43</v>
      </c>
      <c r="C66" s="85" t="s">
        <v>1281</v>
      </c>
      <c r="D66" s="50">
        <v>2.0</v>
      </c>
      <c r="E66" s="9">
        <v>100.0</v>
      </c>
      <c r="F66" s="10">
        <f t="shared" si="1"/>
        <v>200</v>
      </c>
      <c r="G66" s="50" t="b">
        <v>1</v>
      </c>
      <c r="H66" s="8" t="s">
        <v>30</v>
      </c>
      <c r="I66" s="86"/>
      <c r="J66" s="86"/>
      <c r="K66" s="87"/>
    </row>
    <row r="67">
      <c r="A67" s="88">
        <v>45645.0</v>
      </c>
      <c r="B67" s="89" t="s">
        <v>42</v>
      </c>
      <c r="C67" s="90" t="s">
        <v>1294</v>
      </c>
      <c r="D67" s="91">
        <v>2.0</v>
      </c>
      <c r="E67" s="92">
        <v>100.0</v>
      </c>
      <c r="F67" s="93">
        <f t="shared" si="1"/>
        <v>200</v>
      </c>
      <c r="G67" s="91" t="b">
        <v>1</v>
      </c>
      <c r="H67" s="89" t="s">
        <v>30</v>
      </c>
      <c r="I67" s="94"/>
      <c r="J67" s="94"/>
      <c r="K67" s="95"/>
    </row>
    <row r="68">
      <c r="A68" s="84">
        <v>45645.0</v>
      </c>
      <c r="B68" s="8" t="s">
        <v>31</v>
      </c>
      <c r="C68" s="85" t="s">
        <v>19</v>
      </c>
      <c r="D68" s="50">
        <v>2.0</v>
      </c>
      <c r="E68" s="9">
        <v>100.0</v>
      </c>
      <c r="F68" s="10">
        <f t="shared" si="1"/>
        <v>200</v>
      </c>
      <c r="G68" s="50" t="b">
        <v>1</v>
      </c>
      <c r="H68" s="8" t="s">
        <v>11</v>
      </c>
      <c r="I68" s="86"/>
      <c r="J68" s="86"/>
      <c r="K68" s="87"/>
    </row>
    <row r="69">
      <c r="A69" s="88">
        <v>45646.0</v>
      </c>
      <c r="B69" s="89" t="s">
        <v>24</v>
      </c>
      <c r="C69" s="90" t="s">
        <v>32</v>
      </c>
      <c r="D69" s="91">
        <v>1.0</v>
      </c>
      <c r="E69" s="92">
        <v>120.0</v>
      </c>
      <c r="F69" s="93">
        <f t="shared" si="1"/>
        <v>120</v>
      </c>
      <c r="G69" s="91" t="b">
        <v>1</v>
      </c>
      <c r="H69" s="89" t="s">
        <v>30</v>
      </c>
      <c r="I69" s="94"/>
      <c r="J69" s="94"/>
      <c r="K69" s="95"/>
    </row>
    <row r="70">
      <c r="A70" s="84">
        <v>45646.0</v>
      </c>
      <c r="B70" s="8" t="s">
        <v>24</v>
      </c>
      <c r="C70" s="85" t="s">
        <v>19</v>
      </c>
      <c r="D70" s="50">
        <v>1.0</v>
      </c>
      <c r="E70" s="9">
        <v>100.0</v>
      </c>
      <c r="F70" s="10">
        <f t="shared" si="1"/>
        <v>100</v>
      </c>
      <c r="G70" s="50" t="b">
        <v>1</v>
      </c>
      <c r="H70" s="8" t="s">
        <v>30</v>
      </c>
      <c r="I70" s="86"/>
      <c r="J70" s="86"/>
      <c r="K70" s="87"/>
    </row>
    <row r="71">
      <c r="A71" s="88">
        <v>45646.0</v>
      </c>
      <c r="B71" s="89" t="s">
        <v>35</v>
      </c>
      <c r="C71" s="90" t="s">
        <v>1277</v>
      </c>
      <c r="D71" s="91">
        <v>1.0</v>
      </c>
      <c r="E71" s="92">
        <v>100.0</v>
      </c>
      <c r="F71" s="93">
        <f t="shared" si="1"/>
        <v>100</v>
      </c>
      <c r="G71" s="91" t="b">
        <v>1</v>
      </c>
      <c r="H71" s="89" t="s">
        <v>16</v>
      </c>
      <c r="I71" s="94"/>
      <c r="J71" s="94"/>
      <c r="K71" s="95"/>
    </row>
    <row r="72">
      <c r="A72" s="84">
        <v>45646.0</v>
      </c>
      <c r="B72" s="8" t="s">
        <v>42</v>
      </c>
      <c r="C72" s="85" t="s">
        <v>12</v>
      </c>
      <c r="D72" s="50">
        <v>0.5</v>
      </c>
      <c r="E72" s="9">
        <v>100.0</v>
      </c>
      <c r="F72" s="10">
        <f t="shared" si="1"/>
        <v>50</v>
      </c>
      <c r="G72" s="50" t="b">
        <v>1</v>
      </c>
      <c r="H72" s="8" t="s">
        <v>30</v>
      </c>
      <c r="I72" s="86"/>
      <c r="J72" s="86"/>
      <c r="K72" s="87"/>
    </row>
    <row r="73">
      <c r="A73" s="88">
        <v>45646.0</v>
      </c>
      <c r="B73" s="89" t="s">
        <v>31</v>
      </c>
      <c r="C73" s="90" t="s">
        <v>19</v>
      </c>
      <c r="D73" s="91">
        <v>2.0</v>
      </c>
      <c r="E73" s="92">
        <v>100.0</v>
      </c>
      <c r="F73" s="93">
        <f t="shared" si="1"/>
        <v>200</v>
      </c>
      <c r="G73" s="91" t="b">
        <v>1</v>
      </c>
      <c r="H73" s="89" t="s">
        <v>11</v>
      </c>
      <c r="I73" s="94"/>
      <c r="J73" s="94"/>
      <c r="K73" s="95"/>
    </row>
    <row r="74">
      <c r="A74" s="84">
        <v>45646.0</v>
      </c>
      <c r="B74" s="8" t="s">
        <v>23</v>
      </c>
      <c r="C74" s="85" t="s">
        <v>1277</v>
      </c>
      <c r="D74" s="50">
        <v>2.0</v>
      </c>
      <c r="E74" s="9">
        <v>100.0</v>
      </c>
      <c r="F74" s="10">
        <f t="shared" si="1"/>
        <v>200</v>
      </c>
      <c r="G74" s="50" t="b">
        <v>1</v>
      </c>
      <c r="H74" s="8" t="s">
        <v>16</v>
      </c>
      <c r="I74" s="86"/>
      <c r="J74" s="86"/>
      <c r="K74" s="87"/>
    </row>
    <row r="75">
      <c r="A75" s="88">
        <v>45647.0</v>
      </c>
      <c r="B75" s="89" t="s">
        <v>23</v>
      </c>
      <c r="C75" s="90" t="s">
        <v>1290</v>
      </c>
      <c r="D75" s="91">
        <v>3.0</v>
      </c>
      <c r="E75" s="92">
        <v>100.0</v>
      </c>
      <c r="F75" s="93">
        <f t="shared" si="1"/>
        <v>300</v>
      </c>
      <c r="G75" s="91" t="b">
        <v>1</v>
      </c>
      <c r="H75" s="89" t="s">
        <v>16</v>
      </c>
      <c r="I75" s="94"/>
      <c r="J75" s="94"/>
      <c r="K75" s="95"/>
    </row>
    <row r="76">
      <c r="A76" s="84">
        <v>45647.0</v>
      </c>
      <c r="B76" s="8" t="s">
        <v>17</v>
      </c>
      <c r="C76" s="85" t="s">
        <v>10</v>
      </c>
      <c r="D76" s="50">
        <v>3.0</v>
      </c>
      <c r="E76" s="9">
        <v>90.0</v>
      </c>
      <c r="F76" s="10">
        <f t="shared" si="1"/>
        <v>270</v>
      </c>
      <c r="G76" s="50" t="b">
        <v>1</v>
      </c>
      <c r="H76" s="8" t="s">
        <v>16</v>
      </c>
      <c r="I76" s="86"/>
      <c r="J76" s="86"/>
      <c r="K76" s="87"/>
    </row>
    <row r="77">
      <c r="A77" s="88">
        <v>45647.0</v>
      </c>
      <c r="B77" s="89" t="s">
        <v>15</v>
      </c>
      <c r="C77" s="90" t="s">
        <v>1292</v>
      </c>
      <c r="D77" s="91">
        <v>3.0</v>
      </c>
      <c r="E77" s="92">
        <v>100.0</v>
      </c>
      <c r="F77" s="93">
        <f t="shared" si="1"/>
        <v>300</v>
      </c>
      <c r="G77" s="91" t="b">
        <v>1</v>
      </c>
      <c r="H77" s="89" t="s">
        <v>16</v>
      </c>
      <c r="I77" s="94"/>
      <c r="J77" s="94"/>
      <c r="K77" s="95"/>
    </row>
    <row r="78">
      <c r="A78" s="84">
        <v>45647.0</v>
      </c>
      <c r="B78" s="8" t="s">
        <v>40</v>
      </c>
      <c r="C78" s="85" t="s">
        <v>1295</v>
      </c>
      <c r="D78" s="50">
        <v>2.0</v>
      </c>
      <c r="E78" s="9">
        <v>100.0</v>
      </c>
      <c r="F78" s="10">
        <f t="shared" si="1"/>
        <v>200</v>
      </c>
      <c r="G78" s="50" t="b">
        <v>1</v>
      </c>
      <c r="H78" s="8" t="s">
        <v>16</v>
      </c>
      <c r="I78" s="86"/>
      <c r="J78" s="86"/>
      <c r="K78" s="87"/>
    </row>
    <row r="79">
      <c r="A79" s="88">
        <v>45647.0</v>
      </c>
      <c r="B79" s="89" t="s">
        <v>34</v>
      </c>
      <c r="C79" s="90" t="s">
        <v>10</v>
      </c>
      <c r="D79" s="91">
        <v>3.0</v>
      </c>
      <c r="E79" s="92">
        <v>100.0</v>
      </c>
      <c r="F79" s="93">
        <f t="shared" si="1"/>
        <v>300</v>
      </c>
      <c r="G79" s="91" t="b">
        <v>1</v>
      </c>
      <c r="H79" s="89" t="s">
        <v>30</v>
      </c>
      <c r="I79" s="94"/>
      <c r="J79" s="94"/>
      <c r="K79" s="95"/>
    </row>
    <row r="80">
      <c r="A80" s="84">
        <v>45647.0</v>
      </c>
      <c r="B80" s="8" t="s">
        <v>25</v>
      </c>
      <c r="C80" s="85" t="s">
        <v>1282</v>
      </c>
      <c r="D80" s="50">
        <v>1.0</v>
      </c>
      <c r="E80" s="9">
        <v>100.0</v>
      </c>
      <c r="F80" s="10">
        <f t="shared" si="1"/>
        <v>100</v>
      </c>
      <c r="G80" s="50" t="b">
        <v>1</v>
      </c>
      <c r="H80" s="8" t="s">
        <v>30</v>
      </c>
      <c r="I80" s="86"/>
      <c r="J80" s="86"/>
      <c r="K80" s="87"/>
    </row>
    <row r="81">
      <c r="A81" s="88">
        <v>45647.0</v>
      </c>
      <c r="B81" s="89" t="s">
        <v>42</v>
      </c>
      <c r="C81" s="90" t="s">
        <v>1293</v>
      </c>
      <c r="D81" s="91">
        <v>1.5</v>
      </c>
      <c r="E81" s="92">
        <v>100.0</v>
      </c>
      <c r="F81" s="93">
        <f t="shared" si="1"/>
        <v>150</v>
      </c>
      <c r="G81" s="91" t="b">
        <v>1</v>
      </c>
      <c r="H81" s="89" t="s">
        <v>30</v>
      </c>
      <c r="I81" s="94"/>
      <c r="J81" s="94"/>
      <c r="K81" s="95"/>
    </row>
    <row r="82">
      <c r="A82" s="84">
        <v>45647.0</v>
      </c>
      <c r="B82" s="8" t="s">
        <v>18</v>
      </c>
      <c r="C82" s="85" t="s">
        <v>1296</v>
      </c>
      <c r="D82" s="50">
        <v>2.0</v>
      </c>
      <c r="E82" s="9">
        <v>90.0</v>
      </c>
      <c r="F82" s="10">
        <f t="shared" si="1"/>
        <v>180</v>
      </c>
      <c r="G82" s="50" t="b">
        <v>1</v>
      </c>
      <c r="H82" s="8" t="s">
        <v>16</v>
      </c>
      <c r="I82" s="86"/>
      <c r="J82" s="86"/>
      <c r="K82" s="87"/>
    </row>
    <row r="83">
      <c r="A83" s="88">
        <v>45647.0</v>
      </c>
      <c r="B83" s="89" t="s">
        <v>14</v>
      </c>
      <c r="C83" s="90" t="s">
        <v>1277</v>
      </c>
      <c r="D83" s="91">
        <v>2.0</v>
      </c>
      <c r="E83" s="92">
        <v>100.0</v>
      </c>
      <c r="F83" s="93">
        <f t="shared" si="1"/>
        <v>200</v>
      </c>
      <c r="G83" s="91" t="b">
        <v>1</v>
      </c>
      <c r="H83" s="89" t="s">
        <v>11</v>
      </c>
      <c r="I83" s="94"/>
      <c r="J83" s="94"/>
      <c r="K83" s="95"/>
    </row>
    <row r="84">
      <c r="A84" s="84">
        <v>45647.0</v>
      </c>
      <c r="B84" s="8" t="s">
        <v>9</v>
      </c>
      <c r="C84" s="85" t="s">
        <v>1277</v>
      </c>
      <c r="D84" s="50">
        <v>6.0</v>
      </c>
      <c r="E84" s="9">
        <v>100.0</v>
      </c>
      <c r="F84" s="10">
        <f t="shared" si="1"/>
        <v>600</v>
      </c>
      <c r="G84" s="50" t="b">
        <v>1</v>
      </c>
      <c r="H84" s="8" t="s">
        <v>11</v>
      </c>
      <c r="I84" s="86"/>
      <c r="J84" s="86"/>
      <c r="K84" s="87"/>
    </row>
    <row r="85">
      <c r="A85" s="88">
        <v>45647.0</v>
      </c>
      <c r="B85" s="89" t="s">
        <v>21</v>
      </c>
      <c r="C85" s="90" t="s">
        <v>13</v>
      </c>
      <c r="D85" s="91">
        <v>1.0</v>
      </c>
      <c r="E85" s="92">
        <v>100.0</v>
      </c>
      <c r="F85" s="93">
        <f t="shared" si="1"/>
        <v>100</v>
      </c>
      <c r="G85" s="91" t="b">
        <v>1</v>
      </c>
      <c r="H85" s="89" t="s">
        <v>11</v>
      </c>
      <c r="I85" s="94"/>
      <c r="J85" s="94"/>
      <c r="K85" s="95"/>
    </row>
    <row r="86">
      <c r="A86" s="84">
        <v>45647.0</v>
      </c>
      <c r="B86" s="8" t="s">
        <v>31</v>
      </c>
      <c r="C86" s="85" t="s">
        <v>1295</v>
      </c>
      <c r="D86" s="50">
        <v>2.0</v>
      </c>
      <c r="E86" s="9">
        <v>100.0</v>
      </c>
      <c r="F86" s="10">
        <f t="shared" si="1"/>
        <v>200</v>
      </c>
      <c r="G86" s="50" t="b">
        <v>1</v>
      </c>
      <c r="H86" s="8" t="s">
        <v>11</v>
      </c>
      <c r="I86" s="86"/>
      <c r="J86" s="86"/>
      <c r="K86" s="87"/>
    </row>
    <row r="87">
      <c r="A87" s="88">
        <v>45648.0</v>
      </c>
      <c r="B87" s="89" t="s">
        <v>42</v>
      </c>
      <c r="C87" s="90" t="s">
        <v>1294</v>
      </c>
      <c r="D87" s="91">
        <v>2.5</v>
      </c>
      <c r="E87" s="92">
        <v>100.0</v>
      </c>
      <c r="F87" s="93">
        <f t="shared" si="1"/>
        <v>250</v>
      </c>
      <c r="G87" s="91" t="b">
        <v>1</v>
      </c>
      <c r="H87" s="89" t="s">
        <v>30</v>
      </c>
      <c r="I87" s="94"/>
      <c r="J87" s="94"/>
      <c r="K87" s="95"/>
    </row>
    <row r="88">
      <c r="A88" s="84">
        <v>45648.0</v>
      </c>
      <c r="B88" s="8" t="s">
        <v>39</v>
      </c>
      <c r="C88" s="85" t="s">
        <v>1278</v>
      </c>
      <c r="D88" s="50">
        <v>8.0</v>
      </c>
      <c r="E88" s="9">
        <v>100.0</v>
      </c>
      <c r="F88" s="10">
        <f t="shared" si="1"/>
        <v>800</v>
      </c>
      <c r="G88" s="50" t="b">
        <v>1</v>
      </c>
      <c r="H88" s="8" t="s">
        <v>16</v>
      </c>
      <c r="I88" s="86"/>
      <c r="J88" s="86"/>
      <c r="K88" s="87"/>
    </row>
    <row r="89">
      <c r="A89" s="88">
        <v>45648.0</v>
      </c>
      <c r="B89" s="89" t="s">
        <v>39</v>
      </c>
      <c r="C89" s="90" t="s">
        <v>32</v>
      </c>
      <c r="D89" s="91">
        <v>2.0</v>
      </c>
      <c r="E89" s="92">
        <v>120.0</v>
      </c>
      <c r="F89" s="93">
        <f t="shared" si="1"/>
        <v>240</v>
      </c>
      <c r="G89" s="91" t="b">
        <v>1</v>
      </c>
      <c r="H89" s="89" t="s">
        <v>16</v>
      </c>
      <c r="I89" s="94"/>
      <c r="J89" s="94"/>
      <c r="K89" s="95"/>
    </row>
    <row r="90">
      <c r="A90" s="84">
        <v>45648.0</v>
      </c>
      <c r="B90" s="8" t="s">
        <v>44</v>
      </c>
      <c r="C90" s="85" t="s">
        <v>1296</v>
      </c>
      <c r="D90" s="50">
        <v>1.0</v>
      </c>
      <c r="E90" s="9">
        <v>100.0</v>
      </c>
      <c r="F90" s="10">
        <f t="shared" si="1"/>
        <v>100</v>
      </c>
      <c r="G90" s="50" t="b">
        <v>1</v>
      </c>
      <c r="H90" s="8" t="s">
        <v>16</v>
      </c>
      <c r="I90" s="86"/>
      <c r="J90" s="86"/>
      <c r="K90" s="87"/>
    </row>
    <row r="91">
      <c r="A91" s="88">
        <v>45649.0</v>
      </c>
      <c r="B91" s="89" t="s">
        <v>14</v>
      </c>
      <c r="C91" s="90" t="s">
        <v>13</v>
      </c>
      <c r="D91" s="91">
        <v>1.0</v>
      </c>
      <c r="E91" s="92">
        <v>100.0</v>
      </c>
      <c r="F91" s="93">
        <f t="shared" si="1"/>
        <v>100</v>
      </c>
      <c r="G91" s="91" t="b">
        <v>1</v>
      </c>
      <c r="H91" s="89" t="s">
        <v>11</v>
      </c>
      <c r="I91" s="94"/>
      <c r="J91" s="94"/>
      <c r="K91" s="95"/>
    </row>
    <row r="92">
      <c r="A92" s="84">
        <v>45649.0</v>
      </c>
      <c r="B92" s="8" t="s">
        <v>21</v>
      </c>
      <c r="C92" s="85" t="s">
        <v>13</v>
      </c>
      <c r="D92" s="50">
        <v>1.0</v>
      </c>
      <c r="E92" s="9">
        <v>100.0</v>
      </c>
      <c r="F92" s="10">
        <f t="shared" si="1"/>
        <v>100</v>
      </c>
      <c r="G92" s="50" t="b">
        <v>1</v>
      </c>
      <c r="H92" s="8" t="s">
        <v>11</v>
      </c>
      <c r="I92" s="86"/>
      <c r="J92" s="86"/>
      <c r="K92" s="87"/>
    </row>
    <row r="93">
      <c r="A93" s="88">
        <v>45649.0</v>
      </c>
      <c r="B93" s="89" t="s">
        <v>23</v>
      </c>
      <c r="C93" s="90" t="s">
        <v>1277</v>
      </c>
      <c r="D93" s="91">
        <v>3.0</v>
      </c>
      <c r="E93" s="92">
        <v>100.0</v>
      </c>
      <c r="F93" s="93">
        <f t="shared" si="1"/>
        <v>300</v>
      </c>
      <c r="G93" s="91" t="b">
        <v>1</v>
      </c>
      <c r="H93" s="89" t="s">
        <v>16</v>
      </c>
      <c r="I93" s="94"/>
      <c r="J93" s="94"/>
      <c r="K93" s="95"/>
    </row>
    <row r="94">
      <c r="A94" s="84">
        <v>45649.0</v>
      </c>
      <c r="B94" s="8" t="s">
        <v>42</v>
      </c>
      <c r="C94" s="85" t="s">
        <v>1294</v>
      </c>
      <c r="D94" s="50">
        <v>3.0</v>
      </c>
      <c r="E94" s="9">
        <v>100.0</v>
      </c>
      <c r="F94" s="10">
        <f t="shared" si="1"/>
        <v>300</v>
      </c>
      <c r="G94" s="50" t="b">
        <v>1</v>
      </c>
      <c r="H94" s="8" t="s">
        <v>30</v>
      </c>
      <c r="I94" s="86"/>
      <c r="J94" s="86"/>
      <c r="K94" s="87"/>
    </row>
    <row r="95">
      <c r="A95" s="88">
        <v>45649.0</v>
      </c>
      <c r="B95" s="89" t="s">
        <v>31</v>
      </c>
      <c r="C95" s="90" t="s">
        <v>19</v>
      </c>
      <c r="D95" s="91">
        <v>4.0</v>
      </c>
      <c r="E95" s="92">
        <v>100.0</v>
      </c>
      <c r="F95" s="93">
        <f t="shared" si="1"/>
        <v>400</v>
      </c>
      <c r="G95" s="91" t="b">
        <v>1</v>
      </c>
      <c r="H95" s="89" t="s">
        <v>11</v>
      </c>
      <c r="I95" s="94"/>
      <c r="J95" s="94"/>
      <c r="K95" s="95"/>
    </row>
    <row r="96">
      <c r="A96" s="84">
        <v>45649.0</v>
      </c>
      <c r="B96" s="8" t="s">
        <v>45</v>
      </c>
      <c r="C96" s="85" t="s">
        <v>1277</v>
      </c>
      <c r="D96" s="50">
        <v>3.0</v>
      </c>
      <c r="E96" s="9">
        <v>100.0</v>
      </c>
      <c r="F96" s="10">
        <f t="shared" si="1"/>
        <v>300</v>
      </c>
      <c r="G96" s="50" t="b">
        <v>1</v>
      </c>
      <c r="H96" s="8" t="s">
        <v>11</v>
      </c>
      <c r="I96" s="86"/>
      <c r="J96" s="86"/>
      <c r="K96" s="87"/>
    </row>
    <row r="97">
      <c r="A97" s="88">
        <v>45650.0</v>
      </c>
      <c r="B97" s="89" t="s">
        <v>46</v>
      </c>
      <c r="C97" s="90" t="s">
        <v>1277</v>
      </c>
      <c r="D97" s="91">
        <v>3.0</v>
      </c>
      <c r="E97" s="92">
        <v>100.0</v>
      </c>
      <c r="F97" s="93">
        <f t="shared" si="1"/>
        <v>300</v>
      </c>
      <c r="G97" s="91" t="b">
        <v>1</v>
      </c>
      <c r="H97" s="89" t="s">
        <v>16</v>
      </c>
      <c r="I97" s="94"/>
      <c r="J97" s="94"/>
      <c r="K97" s="95"/>
    </row>
    <row r="98">
      <c r="A98" s="84">
        <v>45650.0</v>
      </c>
      <c r="B98" s="8" t="s">
        <v>25</v>
      </c>
      <c r="C98" s="85" t="s">
        <v>1282</v>
      </c>
      <c r="D98" s="50">
        <v>3.0</v>
      </c>
      <c r="E98" s="9">
        <v>100.0</v>
      </c>
      <c r="F98" s="10">
        <f t="shared" si="1"/>
        <v>300</v>
      </c>
      <c r="G98" s="50" t="b">
        <v>1</v>
      </c>
      <c r="H98" s="8" t="s">
        <v>30</v>
      </c>
      <c r="I98" s="86"/>
      <c r="J98" s="86"/>
      <c r="K98" s="87"/>
    </row>
    <row r="99">
      <c r="A99" s="88">
        <v>45650.0</v>
      </c>
      <c r="B99" s="89" t="s">
        <v>41</v>
      </c>
      <c r="C99" s="90" t="s">
        <v>1281</v>
      </c>
      <c r="D99" s="91">
        <v>1.5</v>
      </c>
      <c r="E99" s="92">
        <v>100.0</v>
      </c>
      <c r="F99" s="93">
        <f t="shared" si="1"/>
        <v>150</v>
      </c>
      <c r="G99" s="91" t="b">
        <v>1</v>
      </c>
      <c r="H99" s="89" t="s">
        <v>30</v>
      </c>
      <c r="I99" s="94"/>
      <c r="J99" s="94"/>
      <c r="K99" s="95"/>
    </row>
    <row r="100">
      <c r="A100" s="84">
        <v>45650.0</v>
      </c>
      <c r="B100" s="8" t="s">
        <v>26</v>
      </c>
      <c r="C100" s="85" t="s">
        <v>1281</v>
      </c>
      <c r="D100" s="50">
        <v>3.0</v>
      </c>
      <c r="E100" s="9">
        <v>100.0</v>
      </c>
      <c r="F100" s="10">
        <f t="shared" si="1"/>
        <v>300</v>
      </c>
      <c r="G100" s="50" t="b">
        <v>1</v>
      </c>
      <c r="H100" s="8" t="s">
        <v>16</v>
      </c>
      <c r="I100" s="86"/>
      <c r="J100" s="86"/>
      <c r="K100" s="87"/>
    </row>
    <row r="101">
      <c r="A101" s="88">
        <v>45650.0</v>
      </c>
      <c r="B101" s="89" t="s">
        <v>31</v>
      </c>
      <c r="C101" s="90" t="s">
        <v>19</v>
      </c>
      <c r="D101" s="91">
        <v>2.0</v>
      </c>
      <c r="E101" s="92">
        <v>100.0</v>
      </c>
      <c r="F101" s="93">
        <f t="shared" si="1"/>
        <v>200</v>
      </c>
      <c r="G101" s="91" t="b">
        <v>1</v>
      </c>
      <c r="H101" s="89" t="s">
        <v>11</v>
      </c>
      <c r="I101" s="94"/>
      <c r="J101" s="94"/>
      <c r="K101" s="95"/>
    </row>
    <row r="102">
      <c r="A102" s="84">
        <v>45651.0</v>
      </c>
      <c r="B102" s="8" t="s">
        <v>23</v>
      </c>
      <c r="C102" s="85" t="s">
        <v>1277</v>
      </c>
      <c r="D102" s="50">
        <v>2.0</v>
      </c>
      <c r="E102" s="9">
        <v>100.0</v>
      </c>
      <c r="F102" s="10">
        <f t="shared" si="1"/>
        <v>200</v>
      </c>
      <c r="G102" s="50" t="b">
        <v>1</v>
      </c>
      <c r="H102" s="8" t="s">
        <v>16</v>
      </c>
      <c r="I102" s="86"/>
      <c r="J102" s="86"/>
      <c r="K102" s="87"/>
    </row>
    <row r="103">
      <c r="A103" s="88">
        <v>45651.0</v>
      </c>
      <c r="B103" s="89" t="s">
        <v>18</v>
      </c>
      <c r="C103" s="90" t="s">
        <v>1287</v>
      </c>
      <c r="D103" s="91">
        <v>3.0</v>
      </c>
      <c r="E103" s="92">
        <v>90.0</v>
      </c>
      <c r="F103" s="93">
        <f t="shared" si="1"/>
        <v>270</v>
      </c>
      <c r="G103" s="91" t="b">
        <v>1</v>
      </c>
      <c r="H103" s="89" t="s">
        <v>16</v>
      </c>
      <c r="I103" s="94"/>
      <c r="J103" s="94"/>
      <c r="K103" s="95"/>
    </row>
    <row r="104">
      <c r="A104" s="84">
        <v>45651.0</v>
      </c>
      <c r="B104" s="8" t="s">
        <v>31</v>
      </c>
      <c r="C104" s="85" t="s">
        <v>19</v>
      </c>
      <c r="D104" s="50">
        <v>2.0</v>
      </c>
      <c r="E104" s="9">
        <v>100.0</v>
      </c>
      <c r="F104" s="10">
        <f t="shared" si="1"/>
        <v>200</v>
      </c>
      <c r="G104" s="50" t="b">
        <v>1</v>
      </c>
      <c r="H104" s="8" t="s">
        <v>11</v>
      </c>
      <c r="I104" s="86"/>
      <c r="J104" s="86"/>
      <c r="K104" s="87"/>
    </row>
    <row r="105">
      <c r="A105" s="88">
        <v>45651.0</v>
      </c>
      <c r="B105" s="89" t="s">
        <v>47</v>
      </c>
      <c r="C105" s="90" t="s">
        <v>1281</v>
      </c>
      <c r="D105" s="91">
        <v>6.0</v>
      </c>
      <c r="E105" s="92">
        <v>100.0</v>
      </c>
      <c r="F105" s="93">
        <f t="shared" si="1"/>
        <v>600</v>
      </c>
      <c r="G105" s="91" t="b">
        <v>1</v>
      </c>
      <c r="H105" s="89" t="s">
        <v>11</v>
      </c>
      <c r="I105" s="94"/>
      <c r="J105" s="94"/>
      <c r="K105" s="95"/>
    </row>
    <row r="106">
      <c r="A106" s="84">
        <v>45651.0</v>
      </c>
      <c r="B106" s="8" t="s">
        <v>45</v>
      </c>
      <c r="C106" s="85" t="s">
        <v>1281</v>
      </c>
      <c r="D106" s="50">
        <v>2.0</v>
      </c>
      <c r="E106" s="9">
        <v>100.0</v>
      </c>
      <c r="F106" s="10">
        <f t="shared" si="1"/>
        <v>200</v>
      </c>
      <c r="G106" s="50" t="b">
        <v>1</v>
      </c>
      <c r="H106" s="8" t="s">
        <v>11</v>
      </c>
      <c r="I106" s="86"/>
      <c r="J106" s="86"/>
      <c r="K106" s="87"/>
    </row>
    <row r="107">
      <c r="A107" s="88">
        <v>45651.0</v>
      </c>
      <c r="B107" s="89" t="s">
        <v>49</v>
      </c>
      <c r="C107" s="90" t="s">
        <v>12</v>
      </c>
      <c r="D107" s="91">
        <v>1.0</v>
      </c>
      <c r="E107" s="92">
        <v>100.0</v>
      </c>
      <c r="F107" s="93">
        <f t="shared" si="1"/>
        <v>100</v>
      </c>
      <c r="G107" s="91" t="b">
        <v>1</v>
      </c>
      <c r="H107" s="89" t="s">
        <v>11</v>
      </c>
      <c r="I107" s="94"/>
      <c r="J107" s="94"/>
      <c r="K107" s="95"/>
    </row>
    <row r="108">
      <c r="A108" s="84">
        <v>45651.0</v>
      </c>
      <c r="B108" s="8" t="s">
        <v>42</v>
      </c>
      <c r="C108" s="85" t="s">
        <v>19</v>
      </c>
      <c r="D108" s="50">
        <v>1.5</v>
      </c>
      <c r="E108" s="9">
        <v>100.0</v>
      </c>
      <c r="F108" s="10">
        <f t="shared" si="1"/>
        <v>150</v>
      </c>
      <c r="G108" s="50" t="b">
        <v>1</v>
      </c>
      <c r="H108" s="8" t="s">
        <v>30</v>
      </c>
      <c r="I108" s="86"/>
      <c r="J108" s="86"/>
      <c r="K108" s="87"/>
    </row>
    <row r="109">
      <c r="A109" s="88">
        <v>45651.0</v>
      </c>
      <c r="B109" s="89" t="s">
        <v>20</v>
      </c>
      <c r="C109" s="90" t="s">
        <v>13</v>
      </c>
      <c r="D109" s="91">
        <v>2.0</v>
      </c>
      <c r="E109" s="92">
        <v>100.0</v>
      </c>
      <c r="F109" s="93">
        <f t="shared" si="1"/>
        <v>200</v>
      </c>
      <c r="G109" s="91" t="b">
        <v>1</v>
      </c>
      <c r="H109" s="89" t="s">
        <v>11</v>
      </c>
      <c r="I109" s="94"/>
      <c r="J109" s="94"/>
      <c r="K109" s="95"/>
    </row>
    <row r="110">
      <c r="A110" s="84">
        <v>45651.0</v>
      </c>
      <c r="B110" s="8" t="s">
        <v>14</v>
      </c>
      <c r="C110" s="85" t="s">
        <v>13</v>
      </c>
      <c r="D110" s="50">
        <v>1.0</v>
      </c>
      <c r="E110" s="9">
        <v>100.0</v>
      </c>
      <c r="F110" s="10">
        <f t="shared" si="1"/>
        <v>100</v>
      </c>
      <c r="G110" s="50" t="b">
        <v>1</v>
      </c>
      <c r="H110" s="8" t="s">
        <v>11</v>
      </c>
      <c r="I110" s="86"/>
      <c r="J110" s="86"/>
      <c r="K110" s="87"/>
    </row>
    <row r="111">
      <c r="A111" s="88">
        <v>45652.0</v>
      </c>
      <c r="B111" s="89" t="s">
        <v>42</v>
      </c>
      <c r="C111" s="90" t="s">
        <v>1294</v>
      </c>
      <c r="D111" s="91">
        <v>3.0</v>
      </c>
      <c r="E111" s="92">
        <v>100.0</v>
      </c>
      <c r="F111" s="93">
        <f t="shared" si="1"/>
        <v>300</v>
      </c>
      <c r="G111" s="91" t="b">
        <v>1</v>
      </c>
      <c r="H111" s="89" t="s">
        <v>30</v>
      </c>
      <c r="I111" s="94"/>
      <c r="J111" s="94"/>
      <c r="K111" s="95"/>
    </row>
    <row r="112">
      <c r="A112" s="84">
        <v>45652.0</v>
      </c>
      <c r="B112" s="8" t="s">
        <v>23</v>
      </c>
      <c r="C112" s="85" t="s">
        <v>1277</v>
      </c>
      <c r="D112" s="50">
        <v>2.0</v>
      </c>
      <c r="E112" s="9">
        <v>100.0</v>
      </c>
      <c r="F112" s="10">
        <f t="shared" si="1"/>
        <v>200</v>
      </c>
      <c r="G112" s="50" t="b">
        <v>1</v>
      </c>
      <c r="H112" s="8" t="s">
        <v>16</v>
      </c>
      <c r="I112" s="86"/>
      <c r="J112" s="86"/>
      <c r="K112" s="87"/>
    </row>
    <row r="113">
      <c r="A113" s="88">
        <v>45652.0</v>
      </c>
      <c r="B113" s="89" t="s">
        <v>39</v>
      </c>
      <c r="C113" s="90" t="s">
        <v>1297</v>
      </c>
      <c r="D113" s="91">
        <v>5.0</v>
      </c>
      <c r="E113" s="92">
        <v>100.0</v>
      </c>
      <c r="F113" s="93">
        <f t="shared" si="1"/>
        <v>500</v>
      </c>
      <c r="G113" s="91" t="b">
        <v>1</v>
      </c>
      <c r="H113" s="89" t="s">
        <v>16</v>
      </c>
      <c r="I113" s="94"/>
      <c r="J113" s="94"/>
      <c r="K113" s="95"/>
    </row>
    <row r="114">
      <c r="A114" s="84">
        <v>45652.0</v>
      </c>
      <c r="B114" s="8" t="s">
        <v>9</v>
      </c>
      <c r="C114" s="85" t="s">
        <v>13</v>
      </c>
      <c r="D114" s="50">
        <v>2.0</v>
      </c>
      <c r="E114" s="9">
        <v>100.0</v>
      </c>
      <c r="F114" s="10">
        <f t="shared" si="1"/>
        <v>200</v>
      </c>
      <c r="G114" s="50" t="b">
        <v>1</v>
      </c>
      <c r="H114" s="8" t="s">
        <v>11</v>
      </c>
      <c r="I114" s="86"/>
      <c r="J114" s="86"/>
      <c r="K114" s="87"/>
    </row>
    <row r="115">
      <c r="A115" s="88">
        <v>45652.0</v>
      </c>
      <c r="B115" s="89" t="s">
        <v>14</v>
      </c>
      <c r="C115" s="90" t="s">
        <v>1277</v>
      </c>
      <c r="D115" s="91">
        <v>3.0</v>
      </c>
      <c r="E115" s="92">
        <v>100.0</v>
      </c>
      <c r="F115" s="93">
        <f t="shared" si="1"/>
        <v>300</v>
      </c>
      <c r="G115" s="91" t="b">
        <v>1</v>
      </c>
      <c r="H115" s="89" t="s">
        <v>11</v>
      </c>
      <c r="I115" s="94"/>
      <c r="J115" s="94"/>
      <c r="K115" s="95"/>
    </row>
    <row r="116">
      <c r="A116" s="84">
        <v>45652.0</v>
      </c>
      <c r="B116" s="8" t="s">
        <v>45</v>
      </c>
      <c r="C116" s="85" t="s">
        <v>1281</v>
      </c>
      <c r="D116" s="50">
        <v>2.0</v>
      </c>
      <c r="E116" s="9">
        <v>100.0</v>
      </c>
      <c r="F116" s="10">
        <f t="shared" si="1"/>
        <v>200</v>
      </c>
      <c r="G116" s="50" t="b">
        <v>1</v>
      </c>
      <c r="H116" s="8" t="s">
        <v>11</v>
      </c>
      <c r="I116" s="86"/>
      <c r="J116" s="86"/>
      <c r="K116" s="87"/>
    </row>
    <row r="117">
      <c r="A117" s="88">
        <v>45652.0</v>
      </c>
      <c r="B117" s="89" t="s">
        <v>31</v>
      </c>
      <c r="C117" s="90" t="s">
        <v>19</v>
      </c>
      <c r="D117" s="91">
        <v>2.0</v>
      </c>
      <c r="E117" s="92">
        <v>100.0</v>
      </c>
      <c r="F117" s="93">
        <f t="shared" si="1"/>
        <v>200</v>
      </c>
      <c r="G117" s="91" t="b">
        <v>1</v>
      </c>
      <c r="H117" s="89" t="s">
        <v>11</v>
      </c>
      <c r="I117" s="94"/>
      <c r="J117" s="94"/>
      <c r="K117" s="95"/>
    </row>
    <row r="118">
      <c r="A118" s="84">
        <v>45652.0</v>
      </c>
      <c r="B118" s="8" t="s">
        <v>22</v>
      </c>
      <c r="C118" s="85" t="s">
        <v>1277</v>
      </c>
      <c r="D118" s="50">
        <v>2.0</v>
      </c>
      <c r="E118" s="9">
        <v>100.0</v>
      </c>
      <c r="F118" s="10">
        <f t="shared" si="1"/>
        <v>200</v>
      </c>
      <c r="G118" s="50" t="b">
        <v>1</v>
      </c>
      <c r="H118" s="8" t="s">
        <v>16</v>
      </c>
      <c r="I118" s="86"/>
      <c r="J118" s="86"/>
      <c r="K118" s="87"/>
    </row>
    <row r="119">
      <c r="A119" s="88">
        <v>45653.0</v>
      </c>
      <c r="B119" s="89" t="s">
        <v>27</v>
      </c>
      <c r="C119" s="90" t="s">
        <v>1298</v>
      </c>
      <c r="D119" s="91">
        <v>1.5</v>
      </c>
      <c r="E119" s="92">
        <v>100.0</v>
      </c>
      <c r="F119" s="93">
        <f t="shared" si="1"/>
        <v>150</v>
      </c>
      <c r="G119" s="91" t="b">
        <v>1</v>
      </c>
      <c r="H119" s="89" t="s">
        <v>30</v>
      </c>
      <c r="I119" s="94"/>
      <c r="J119" s="94"/>
      <c r="K119" s="95"/>
    </row>
    <row r="120">
      <c r="A120" s="84">
        <v>45653.0</v>
      </c>
      <c r="B120" s="8" t="s">
        <v>42</v>
      </c>
      <c r="C120" s="85" t="s">
        <v>1293</v>
      </c>
      <c r="D120" s="50">
        <v>2.0</v>
      </c>
      <c r="E120" s="9">
        <v>100.0</v>
      </c>
      <c r="F120" s="10">
        <f t="shared" si="1"/>
        <v>200</v>
      </c>
      <c r="G120" s="50" t="b">
        <v>1</v>
      </c>
      <c r="H120" s="8" t="s">
        <v>30</v>
      </c>
      <c r="I120" s="86"/>
      <c r="J120" s="86"/>
      <c r="K120" s="87"/>
    </row>
    <row r="121">
      <c r="A121" s="88">
        <v>45653.0</v>
      </c>
      <c r="B121" s="89" t="s">
        <v>45</v>
      </c>
      <c r="C121" s="90" t="s">
        <v>1281</v>
      </c>
      <c r="D121" s="91">
        <v>2.0</v>
      </c>
      <c r="E121" s="92">
        <v>100.0</v>
      </c>
      <c r="F121" s="93">
        <f t="shared" si="1"/>
        <v>200</v>
      </c>
      <c r="G121" s="91" t="b">
        <v>1</v>
      </c>
      <c r="H121" s="89" t="s">
        <v>11</v>
      </c>
      <c r="I121" s="94"/>
      <c r="J121" s="94"/>
      <c r="K121" s="95"/>
    </row>
    <row r="122">
      <c r="A122" s="84">
        <v>45653.0</v>
      </c>
      <c r="B122" s="8" t="s">
        <v>31</v>
      </c>
      <c r="C122" s="85" t="s">
        <v>1281</v>
      </c>
      <c r="D122" s="50">
        <v>2.0</v>
      </c>
      <c r="E122" s="9">
        <v>100.0</v>
      </c>
      <c r="F122" s="10">
        <f t="shared" si="1"/>
        <v>200</v>
      </c>
      <c r="G122" s="50" t="b">
        <v>1</v>
      </c>
      <c r="H122" s="8" t="s">
        <v>11</v>
      </c>
      <c r="I122" s="86"/>
      <c r="J122" s="86"/>
      <c r="K122" s="87"/>
    </row>
    <row r="123">
      <c r="A123" s="88">
        <v>45654.0</v>
      </c>
      <c r="B123" s="89" t="s">
        <v>26</v>
      </c>
      <c r="C123" s="90" t="s">
        <v>1281</v>
      </c>
      <c r="D123" s="91">
        <v>2.0</v>
      </c>
      <c r="E123" s="92">
        <v>100.0</v>
      </c>
      <c r="F123" s="93">
        <f t="shared" si="1"/>
        <v>200</v>
      </c>
      <c r="G123" s="91" t="b">
        <v>1</v>
      </c>
      <c r="H123" s="89" t="s">
        <v>16</v>
      </c>
      <c r="I123" s="94"/>
      <c r="J123" s="94"/>
      <c r="K123" s="95"/>
    </row>
    <row r="124">
      <c r="A124" s="84">
        <v>45654.0</v>
      </c>
      <c r="B124" s="8" t="s">
        <v>39</v>
      </c>
      <c r="C124" s="85" t="s">
        <v>1282</v>
      </c>
      <c r="D124" s="50">
        <v>20.0</v>
      </c>
      <c r="E124" s="9">
        <v>100.0</v>
      </c>
      <c r="F124" s="10">
        <f t="shared" si="1"/>
        <v>2000</v>
      </c>
      <c r="G124" s="50" t="b">
        <v>1</v>
      </c>
      <c r="H124" s="8" t="s">
        <v>16</v>
      </c>
      <c r="I124" s="86"/>
      <c r="J124" s="86"/>
      <c r="K124" s="87"/>
    </row>
    <row r="125">
      <c r="A125" s="88">
        <v>45654.0</v>
      </c>
      <c r="B125" s="89" t="s">
        <v>42</v>
      </c>
      <c r="C125" s="90" t="s">
        <v>1294</v>
      </c>
      <c r="D125" s="91">
        <v>2.5</v>
      </c>
      <c r="E125" s="92">
        <v>100.0</v>
      </c>
      <c r="F125" s="93">
        <f t="shared" si="1"/>
        <v>250</v>
      </c>
      <c r="G125" s="91" t="b">
        <v>1</v>
      </c>
      <c r="H125" s="89" t="s">
        <v>30</v>
      </c>
      <c r="I125" s="94"/>
      <c r="J125" s="94"/>
      <c r="K125" s="95"/>
    </row>
    <row r="126">
      <c r="A126" s="84">
        <v>45654.0</v>
      </c>
      <c r="B126" s="8" t="s">
        <v>31</v>
      </c>
      <c r="C126" s="85" t="s">
        <v>1277</v>
      </c>
      <c r="D126" s="50">
        <v>4.0</v>
      </c>
      <c r="E126" s="9">
        <v>100.0</v>
      </c>
      <c r="F126" s="10">
        <f t="shared" si="1"/>
        <v>400</v>
      </c>
      <c r="G126" s="50" t="b">
        <v>1</v>
      </c>
      <c r="H126" s="8" t="s">
        <v>11</v>
      </c>
      <c r="I126" s="86"/>
      <c r="J126" s="86"/>
      <c r="K126" s="87"/>
    </row>
    <row r="127">
      <c r="A127" s="88">
        <v>45654.0</v>
      </c>
      <c r="B127" s="89" t="s">
        <v>25</v>
      </c>
      <c r="C127" s="90" t="s">
        <v>13</v>
      </c>
      <c r="D127" s="91">
        <v>0.5</v>
      </c>
      <c r="E127" s="92">
        <v>100.0</v>
      </c>
      <c r="F127" s="93">
        <f t="shared" si="1"/>
        <v>50</v>
      </c>
      <c r="G127" s="91" t="b">
        <v>1</v>
      </c>
      <c r="H127" s="89" t="s">
        <v>30</v>
      </c>
      <c r="I127" s="94"/>
      <c r="J127" s="94"/>
      <c r="K127" s="95"/>
    </row>
    <row r="128">
      <c r="A128" s="84">
        <v>45654.0</v>
      </c>
      <c r="B128" s="8" t="s">
        <v>23</v>
      </c>
      <c r="C128" s="85" t="s">
        <v>1277</v>
      </c>
      <c r="D128" s="50">
        <v>2.0</v>
      </c>
      <c r="E128" s="9">
        <v>100.0</v>
      </c>
      <c r="F128" s="10">
        <f t="shared" si="1"/>
        <v>200</v>
      </c>
      <c r="G128" s="50" t="b">
        <v>1</v>
      </c>
      <c r="H128" s="8" t="s">
        <v>16</v>
      </c>
      <c r="I128" s="86"/>
      <c r="J128" s="86"/>
      <c r="K128" s="87"/>
    </row>
    <row r="129">
      <c r="A129" s="88">
        <v>45654.0</v>
      </c>
      <c r="B129" s="89" t="s">
        <v>36</v>
      </c>
      <c r="C129" s="90" t="s">
        <v>1281</v>
      </c>
      <c r="D129" s="91">
        <v>3.0</v>
      </c>
      <c r="E129" s="92">
        <v>100.0</v>
      </c>
      <c r="F129" s="93">
        <f t="shared" si="1"/>
        <v>300</v>
      </c>
      <c r="G129" s="91" t="b">
        <v>1</v>
      </c>
      <c r="H129" s="89" t="s">
        <v>16</v>
      </c>
      <c r="I129" s="94"/>
      <c r="J129" s="94"/>
      <c r="K129" s="95"/>
    </row>
    <row r="130">
      <c r="A130" s="84">
        <v>45654.0</v>
      </c>
      <c r="B130" s="8" t="s">
        <v>33</v>
      </c>
      <c r="C130" s="85" t="s">
        <v>1281</v>
      </c>
      <c r="D130" s="50">
        <v>1.0</v>
      </c>
      <c r="E130" s="9">
        <v>100.0</v>
      </c>
      <c r="F130" s="10">
        <f t="shared" si="1"/>
        <v>100</v>
      </c>
      <c r="G130" s="50" t="b">
        <v>1</v>
      </c>
      <c r="H130" s="8" t="s">
        <v>30</v>
      </c>
      <c r="I130" s="86"/>
      <c r="J130" s="86"/>
      <c r="K130" s="87"/>
    </row>
    <row r="131">
      <c r="A131" s="88">
        <v>45654.0</v>
      </c>
      <c r="B131" s="89" t="s">
        <v>35</v>
      </c>
      <c r="C131" s="90" t="s">
        <v>1281</v>
      </c>
      <c r="D131" s="91">
        <v>1.0</v>
      </c>
      <c r="E131" s="92">
        <v>100.0</v>
      </c>
      <c r="F131" s="93">
        <f t="shared" si="1"/>
        <v>100</v>
      </c>
      <c r="G131" s="91" t="b">
        <v>1</v>
      </c>
      <c r="H131" s="89" t="s">
        <v>16</v>
      </c>
      <c r="I131" s="94"/>
      <c r="J131" s="94"/>
      <c r="K131" s="95"/>
    </row>
    <row r="132">
      <c r="A132" s="84">
        <v>45654.0</v>
      </c>
      <c r="B132" s="8" t="s">
        <v>48</v>
      </c>
      <c r="C132" s="85" t="s">
        <v>1299</v>
      </c>
      <c r="D132" s="50">
        <v>10.0</v>
      </c>
      <c r="E132" s="9">
        <v>60.0</v>
      </c>
      <c r="F132" s="10">
        <f t="shared" si="1"/>
        <v>600</v>
      </c>
      <c r="G132" s="50" t="b">
        <v>1</v>
      </c>
      <c r="H132" s="8" t="s">
        <v>16</v>
      </c>
      <c r="I132" s="86"/>
      <c r="J132" s="86"/>
      <c r="K132" s="87"/>
    </row>
    <row r="133">
      <c r="A133" s="88">
        <v>45654.0</v>
      </c>
      <c r="B133" s="89" t="s">
        <v>34</v>
      </c>
      <c r="C133" s="90" t="s">
        <v>10</v>
      </c>
      <c r="D133" s="91">
        <v>3.0</v>
      </c>
      <c r="E133" s="92">
        <v>100.0</v>
      </c>
      <c r="F133" s="93">
        <f t="shared" si="1"/>
        <v>300</v>
      </c>
      <c r="G133" s="91" t="b">
        <v>1</v>
      </c>
      <c r="H133" s="89" t="s">
        <v>30</v>
      </c>
      <c r="I133" s="94"/>
      <c r="J133" s="94"/>
      <c r="K133" s="95"/>
    </row>
    <row r="134">
      <c r="A134" s="84">
        <v>45655.0</v>
      </c>
      <c r="B134" s="8" t="s">
        <v>9</v>
      </c>
      <c r="C134" s="85" t="s">
        <v>1281</v>
      </c>
      <c r="D134" s="50">
        <v>6.0</v>
      </c>
      <c r="E134" s="9">
        <v>100.0</v>
      </c>
      <c r="F134" s="10">
        <f t="shared" si="1"/>
        <v>600</v>
      </c>
      <c r="G134" s="50" t="b">
        <v>1</v>
      </c>
      <c r="H134" s="8" t="s">
        <v>11</v>
      </c>
      <c r="I134" s="86"/>
      <c r="J134" s="86"/>
      <c r="K134" s="87"/>
    </row>
    <row r="135">
      <c r="A135" s="88">
        <v>45655.0</v>
      </c>
      <c r="B135" s="89" t="s">
        <v>29</v>
      </c>
      <c r="C135" s="90" t="s">
        <v>1292</v>
      </c>
      <c r="D135" s="91">
        <v>1.0</v>
      </c>
      <c r="E135" s="92">
        <v>100.0</v>
      </c>
      <c r="F135" s="93">
        <f t="shared" si="1"/>
        <v>100</v>
      </c>
      <c r="G135" s="91" t="b">
        <v>1</v>
      </c>
      <c r="H135" s="89" t="s">
        <v>30</v>
      </c>
      <c r="I135" s="94"/>
      <c r="J135" s="94"/>
      <c r="K135" s="95"/>
    </row>
    <row r="136">
      <c r="A136" s="84">
        <v>45655.0</v>
      </c>
      <c r="B136" s="8" t="s">
        <v>23</v>
      </c>
      <c r="C136" s="85" t="s">
        <v>1281</v>
      </c>
      <c r="D136" s="50">
        <v>2.0</v>
      </c>
      <c r="E136" s="9">
        <v>100.0</v>
      </c>
      <c r="F136" s="10">
        <f t="shared" si="1"/>
        <v>200</v>
      </c>
      <c r="G136" s="50" t="b">
        <v>1</v>
      </c>
      <c r="H136" s="8" t="s">
        <v>16</v>
      </c>
      <c r="I136" s="86"/>
      <c r="J136" s="86"/>
      <c r="K136" s="87"/>
    </row>
    <row r="137">
      <c r="A137" s="88">
        <v>45655.0</v>
      </c>
      <c r="B137" s="89" t="s">
        <v>42</v>
      </c>
      <c r="C137" s="90" t="s">
        <v>1294</v>
      </c>
      <c r="D137" s="91">
        <v>3.5</v>
      </c>
      <c r="E137" s="92">
        <v>100.0</v>
      </c>
      <c r="F137" s="93">
        <f t="shared" si="1"/>
        <v>350</v>
      </c>
      <c r="G137" s="91" t="b">
        <v>1</v>
      </c>
      <c r="H137" s="89" t="s">
        <v>30</v>
      </c>
      <c r="I137" s="94"/>
      <c r="J137" s="94"/>
      <c r="K137" s="95"/>
    </row>
    <row r="138">
      <c r="A138" s="84">
        <v>45655.0</v>
      </c>
      <c r="B138" s="8" t="s">
        <v>47</v>
      </c>
      <c r="C138" s="85" t="s">
        <v>1281</v>
      </c>
      <c r="D138" s="50">
        <v>4.0</v>
      </c>
      <c r="E138" s="9">
        <v>100.0</v>
      </c>
      <c r="F138" s="10">
        <f t="shared" si="1"/>
        <v>400</v>
      </c>
      <c r="G138" s="50" t="b">
        <v>1</v>
      </c>
      <c r="H138" s="8" t="s">
        <v>11</v>
      </c>
      <c r="I138" s="86"/>
      <c r="J138" s="86"/>
      <c r="K138" s="87"/>
    </row>
    <row r="139">
      <c r="A139" s="88">
        <v>45655.0</v>
      </c>
      <c r="B139" s="89" t="s">
        <v>31</v>
      </c>
      <c r="C139" s="90" t="s">
        <v>13</v>
      </c>
      <c r="D139" s="91">
        <v>6.0</v>
      </c>
      <c r="E139" s="92">
        <v>100.0</v>
      </c>
      <c r="F139" s="93">
        <f t="shared" si="1"/>
        <v>600</v>
      </c>
      <c r="G139" s="91" t="b">
        <v>1</v>
      </c>
      <c r="H139" s="89" t="s">
        <v>11</v>
      </c>
      <c r="I139" s="94"/>
      <c r="J139" s="94"/>
      <c r="K139" s="95"/>
    </row>
    <row r="140">
      <c r="A140" s="84">
        <v>45656.0</v>
      </c>
      <c r="B140" s="8" t="s">
        <v>26</v>
      </c>
      <c r="C140" s="85" t="s">
        <v>1281</v>
      </c>
      <c r="D140" s="50">
        <v>3.0</v>
      </c>
      <c r="E140" s="9">
        <v>100.0</v>
      </c>
      <c r="F140" s="10">
        <f t="shared" si="1"/>
        <v>300</v>
      </c>
      <c r="G140" s="50" t="b">
        <v>1</v>
      </c>
      <c r="H140" s="8" t="s">
        <v>16</v>
      </c>
      <c r="I140" s="86"/>
      <c r="J140" s="86"/>
      <c r="K140" s="87"/>
    </row>
    <row r="141">
      <c r="A141" s="88">
        <v>45656.0</v>
      </c>
      <c r="B141" s="89" t="s">
        <v>39</v>
      </c>
      <c r="C141" s="90" t="s">
        <v>1277</v>
      </c>
      <c r="D141" s="91">
        <v>6.0</v>
      </c>
      <c r="E141" s="92">
        <v>100.0</v>
      </c>
      <c r="F141" s="93">
        <f t="shared" si="1"/>
        <v>600</v>
      </c>
      <c r="G141" s="91" t="b">
        <v>1</v>
      </c>
      <c r="H141" s="89" t="s">
        <v>16</v>
      </c>
      <c r="I141" s="94"/>
      <c r="J141" s="94"/>
      <c r="K141" s="95"/>
    </row>
    <row r="142">
      <c r="A142" s="84">
        <v>45656.0</v>
      </c>
      <c r="B142" s="8" t="s">
        <v>39</v>
      </c>
      <c r="C142" s="85" t="s">
        <v>32</v>
      </c>
      <c r="D142" s="50">
        <v>2.0</v>
      </c>
      <c r="E142" s="9">
        <v>120.0</v>
      </c>
      <c r="F142" s="10">
        <f t="shared" si="1"/>
        <v>240</v>
      </c>
      <c r="G142" s="50" t="b">
        <v>1</v>
      </c>
      <c r="H142" s="8" t="s">
        <v>16</v>
      </c>
      <c r="I142" s="86"/>
      <c r="J142" s="86"/>
      <c r="K142" s="87"/>
    </row>
    <row r="143">
      <c r="A143" s="88">
        <v>45656.0</v>
      </c>
      <c r="B143" s="89" t="s">
        <v>25</v>
      </c>
      <c r="C143" s="90" t="s">
        <v>1292</v>
      </c>
      <c r="D143" s="91">
        <v>3.0</v>
      </c>
      <c r="E143" s="92">
        <v>100.0</v>
      </c>
      <c r="F143" s="93">
        <f t="shared" si="1"/>
        <v>300</v>
      </c>
      <c r="G143" s="91" t="b">
        <v>1</v>
      </c>
      <c r="H143" s="89" t="s">
        <v>30</v>
      </c>
      <c r="I143" s="94"/>
      <c r="J143" s="94"/>
      <c r="K143" s="95"/>
    </row>
    <row r="144">
      <c r="A144" s="84">
        <v>45656.0</v>
      </c>
      <c r="B144" s="8" t="s">
        <v>31</v>
      </c>
      <c r="C144" s="85" t="s">
        <v>1295</v>
      </c>
      <c r="D144" s="50">
        <v>2.0</v>
      </c>
      <c r="E144" s="9">
        <v>100.0</v>
      </c>
      <c r="F144" s="10">
        <f t="shared" si="1"/>
        <v>200</v>
      </c>
      <c r="G144" s="50" t="b">
        <v>1</v>
      </c>
      <c r="H144" s="8" t="s">
        <v>11</v>
      </c>
      <c r="I144" s="86"/>
      <c r="J144" s="86"/>
      <c r="K144" s="87"/>
    </row>
    <row r="145">
      <c r="A145" s="88">
        <v>45656.0</v>
      </c>
      <c r="B145" s="89" t="s">
        <v>23</v>
      </c>
      <c r="C145" s="90" t="s">
        <v>1300</v>
      </c>
      <c r="D145" s="91">
        <v>2.0</v>
      </c>
      <c r="E145" s="92">
        <v>100.0</v>
      </c>
      <c r="F145" s="93">
        <f t="shared" si="1"/>
        <v>200</v>
      </c>
      <c r="G145" s="91" t="b">
        <v>1</v>
      </c>
      <c r="H145" s="89" t="s">
        <v>16</v>
      </c>
      <c r="I145" s="94"/>
      <c r="J145" s="94"/>
      <c r="K145" s="95"/>
    </row>
    <row r="146">
      <c r="A146" s="84">
        <v>45657.0</v>
      </c>
      <c r="B146" s="8" t="s">
        <v>23</v>
      </c>
      <c r="C146" s="85" t="s">
        <v>1277</v>
      </c>
      <c r="D146" s="50">
        <v>2.0</v>
      </c>
      <c r="E146" s="9">
        <v>100.0</v>
      </c>
      <c r="F146" s="10">
        <f t="shared" si="1"/>
        <v>200</v>
      </c>
      <c r="G146" s="50" t="b">
        <v>1</v>
      </c>
      <c r="H146" s="8" t="s">
        <v>16</v>
      </c>
      <c r="I146" s="86"/>
      <c r="J146" s="86"/>
      <c r="K146" s="87"/>
    </row>
    <row r="147">
      <c r="A147" s="88">
        <v>45657.0</v>
      </c>
      <c r="B147" s="89" t="s">
        <v>42</v>
      </c>
      <c r="C147" s="90" t="s">
        <v>19</v>
      </c>
      <c r="D147" s="91">
        <v>2.0</v>
      </c>
      <c r="E147" s="92">
        <v>100.0</v>
      </c>
      <c r="F147" s="93">
        <f t="shared" si="1"/>
        <v>200</v>
      </c>
      <c r="G147" s="91" t="b">
        <v>1</v>
      </c>
      <c r="H147" s="89" t="s">
        <v>30</v>
      </c>
      <c r="I147" s="94"/>
      <c r="J147" s="94"/>
      <c r="K147" s="95"/>
    </row>
    <row r="148">
      <c r="A148" s="84">
        <v>45657.0</v>
      </c>
      <c r="B148" s="8" t="s">
        <v>31</v>
      </c>
      <c r="C148" s="85" t="s">
        <v>1277</v>
      </c>
      <c r="D148" s="50">
        <v>6.0</v>
      </c>
      <c r="E148" s="9">
        <v>100.0</v>
      </c>
      <c r="F148" s="10">
        <f t="shared" si="1"/>
        <v>600</v>
      </c>
      <c r="G148" s="50" t="b">
        <v>1</v>
      </c>
      <c r="H148" s="8" t="s">
        <v>11</v>
      </c>
      <c r="I148" s="86"/>
      <c r="J148" s="86"/>
      <c r="K148" s="87"/>
    </row>
    <row r="149">
      <c r="A149" s="88">
        <v>45657.0</v>
      </c>
      <c r="B149" s="89" t="s">
        <v>45</v>
      </c>
      <c r="C149" s="90" t="s">
        <v>1277</v>
      </c>
      <c r="D149" s="91">
        <v>3.0</v>
      </c>
      <c r="E149" s="92">
        <v>100.0</v>
      </c>
      <c r="F149" s="93">
        <f t="shared" si="1"/>
        <v>300</v>
      </c>
      <c r="G149" s="91" t="b">
        <v>1</v>
      </c>
      <c r="H149" s="89" t="s">
        <v>11</v>
      </c>
      <c r="I149" s="94"/>
      <c r="J149" s="94"/>
      <c r="K149" s="95"/>
    </row>
    <row r="150">
      <c r="A150" s="84">
        <v>45657.0</v>
      </c>
      <c r="B150" s="8" t="s">
        <v>49</v>
      </c>
      <c r="C150" s="85" t="s">
        <v>1287</v>
      </c>
      <c r="D150" s="50">
        <v>3.0</v>
      </c>
      <c r="E150" s="9">
        <v>100.0</v>
      </c>
      <c r="F150" s="10">
        <f t="shared" si="1"/>
        <v>300</v>
      </c>
      <c r="G150" s="50" t="b">
        <v>1</v>
      </c>
      <c r="H150" s="8" t="s">
        <v>11</v>
      </c>
      <c r="I150" s="86"/>
      <c r="J150" s="86"/>
      <c r="K150" s="87"/>
    </row>
    <row r="151">
      <c r="A151" s="88">
        <v>45657.0</v>
      </c>
      <c r="B151" s="89" t="s">
        <v>48</v>
      </c>
      <c r="C151" s="90" t="s">
        <v>1289</v>
      </c>
      <c r="D151" s="91">
        <v>25.0</v>
      </c>
      <c r="E151" s="92">
        <v>60.0</v>
      </c>
      <c r="F151" s="93">
        <f t="shared" si="1"/>
        <v>1500</v>
      </c>
      <c r="G151" s="91" t="b">
        <v>1</v>
      </c>
      <c r="H151" s="89" t="s">
        <v>16</v>
      </c>
      <c r="I151" s="94"/>
      <c r="J151" s="94"/>
      <c r="K151" s="95"/>
    </row>
    <row r="152">
      <c r="A152" s="84">
        <v>45659.0</v>
      </c>
      <c r="B152" s="8" t="s">
        <v>22</v>
      </c>
      <c r="C152" s="85" t="s">
        <v>1277</v>
      </c>
      <c r="D152" s="50">
        <v>2.0</v>
      </c>
      <c r="E152" s="9">
        <v>100.0</v>
      </c>
      <c r="F152" s="10">
        <f t="shared" si="1"/>
        <v>200</v>
      </c>
      <c r="G152" s="50" t="b">
        <v>1</v>
      </c>
      <c r="H152" s="8" t="s">
        <v>16</v>
      </c>
      <c r="I152" s="86"/>
      <c r="J152" s="86"/>
      <c r="K152" s="87"/>
    </row>
    <row r="153">
      <c r="A153" s="88">
        <v>45659.0</v>
      </c>
      <c r="B153" s="89" t="s">
        <v>31</v>
      </c>
      <c r="C153" s="90" t="s">
        <v>13</v>
      </c>
      <c r="D153" s="91">
        <v>2.0</v>
      </c>
      <c r="E153" s="92">
        <v>100.0</v>
      </c>
      <c r="F153" s="93">
        <f t="shared" si="1"/>
        <v>200</v>
      </c>
      <c r="G153" s="91" t="b">
        <v>1</v>
      </c>
      <c r="H153" s="89" t="s">
        <v>11</v>
      </c>
      <c r="I153" s="94"/>
      <c r="J153" s="94"/>
      <c r="K153" s="95"/>
    </row>
    <row r="154">
      <c r="A154" s="84">
        <v>45659.0</v>
      </c>
      <c r="B154" s="8" t="s">
        <v>47</v>
      </c>
      <c r="C154" s="85" t="s">
        <v>1281</v>
      </c>
      <c r="D154" s="50">
        <v>4.0</v>
      </c>
      <c r="E154" s="9">
        <v>100.0</v>
      </c>
      <c r="F154" s="10">
        <f t="shared" si="1"/>
        <v>400</v>
      </c>
      <c r="G154" s="50" t="b">
        <v>1</v>
      </c>
      <c r="H154" s="8" t="s">
        <v>11</v>
      </c>
      <c r="I154" s="86"/>
      <c r="J154" s="86"/>
      <c r="K154" s="87"/>
    </row>
    <row r="155">
      <c r="A155" s="88">
        <v>45659.0</v>
      </c>
      <c r="B155" s="89" t="s">
        <v>45</v>
      </c>
      <c r="C155" s="90" t="s">
        <v>13</v>
      </c>
      <c r="D155" s="91">
        <v>1.0</v>
      </c>
      <c r="E155" s="92">
        <v>100.0</v>
      </c>
      <c r="F155" s="93">
        <f t="shared" si="1"/>
        <v>100</v>
      </c>
      <c r="G155" s="91" t="b">
        <v>1</v>
      </c>
      <c r="H155" s="89" t="s">
        <v>11</v>
      </c>
      <c r="I155" s="94"/>
      <c r="J155" s="94"/>
      <c r="K155" s="95"/>
    </row>
    <row r="156">
      <c r="A156" s="84">
        <v>45659.0</v>
      </c>
      <c r="B156" s="8" t="s">
        <v>42</v>
      </c>
      <c r="C156" s="85" t="s">
        <v>1294</v>
      </c>
      <c r="D156" s="50">
        <v>3.0</v>
      </c>
      <c r="E156" s="9">
        <v>100.0</v>
      </c>
      <c r="F156" s="10">
        <f t="shared" si="1"/>
        <v>300</v>
      </c>
      <c r="G156" s="50" t="b">
        <v>1</v>
      </c>
      <c r="H156" s="8" t="s">
        <v>30</v>
      </c>
      <c r="I156" s="86"/>
      <c r="J156" s="86"/>
      <c r="K156" s="87"/>
    </row>
    <row r="157">
      <c r="A157" s="88">
        <v>45659.0</v>
      </c>
      <c r="B157" s="89" t="s">
        <v>23</v>
      </c>
      <c r="C157" s="90" t="s">
        <v>1286</v>
      </c>
      <c r="D157" s="91">
        <v>2.0</v>
      </c>
      <c r="E157" s="92">
        <v>100.0</v>
      </c>
      <c r="F157" s="93">
        <f t="shared" si="1"/>
        <v>200</v>
      </c>
      <c r="G157" s="91" t="b">
        <v>1</v>
      </c>
      <c r="H157" s="89" t="s">
        <v>16</v>
      </c>
      <c r="I157" s="94"/>
      <c r="J157" s="94"/>
      <c r="K157" s="95"/>
    </row>
    <row r="158">
      <c r="A158" s="84">
        <v>45659.0</v>
      </c>
      <c r="B158" s="8" t="s">
        <v>9</v>
      </c>
      <c r="C158" s="85" t="s">
        <v>13</v>
      </c>
      <c r="D158" s="50">
        <v>2.0</v>
      </c>
      <c r="E158" s="9">
        <v>100.0</v>
      </c>
      <c r="F158" s="10">
        <f t="shared" si="1"/>
        <v>200</v>
      </c>
      <c r="G158" s="50" t="b">
        <v>1</v>
      </c>
      <c r="H158" s="8" t="s">
        <v>11</v>
      </c>
      <c r="I158" s="86"/>
      <c r="J158" s="86"/>
      <c r="K158" s="87"/>
    </row>
    <row r="159">
      <c r="A159" s="88">
        <v>45659.0</v>
      </c>
      <c r="B159" s="89" t="s">
        <v>14</v>
      </c>
      <c r="C159" s="90" t="s">
        <v>1301</v>
      </c>
      <c r="D159" s="91">
        <v>3.0</v>
      </c>
      <c r="E159" s="92">
        <v>100.0</v>
      </c>
      <c r="F159" s="93">
        <f t="shared" si="1"/>
        <v>300</v>
      </c>
      <c r="G159" s="91" t="b">
        <v>1</v>
      </c>
      <c r="H159" s="89" t="s">
        <v>11</v>
      </c>
      <c r="I159" s="94"/>
      <c r="J159" s="94"/>
      <c r="K159" s="95"/>
    </row>
    <row r="160">
      <c r="A160" s="84">
        <v>45660.0</v>
      </c>
      <c r="B160" s="8" t="s">
        <v>43</v>
      </c>
      <c r="C160" s="85" t="s">
        <v>1281</v>
      </c>
      <c r="D160" s="50">
        <v>2.0</v>
      </c>
      <c r="E160" s="9">
        <v>100.0</v>
      </c>
      <c r="F160" s="10">
        <f t="shared" si="1"/>
        <v>200</v>
      </c>
      <c r="G160" s="50" t="b">
        <v>1</v>
      </c>
      <c r="H160" s="8" t="s">
        <v>30</v>
      </c>
      <c r="I160" s="86"/>
      <c r="J160" s="86"/>
      <c r="K160" s="87"/>
    </row>
    <row r="161">
      <c r="A161" s="88">
        <v>45660.0</v>
      </c>
      <c r="B161" s="89" t="s">
        <v>29</v>
      </c>
      <c r="C161" s="90" t="s">
        <v>1292</v>
      </c>
      <c r="D161" s="91">
        <v>1.0</v>
      </c>
      <c r="E161" s="92">
        <v>100.0</v>
      </c>
      <c r="F161" s="93">
        <f t="shared" si="1"/>
        <v>100</v>
      </c>
      <c r="G161" s="91" t="b">
        <v>1</v>
      </c>
      <c r="H161" s="89" t="s">
        <v>30</v>
      </c>
      <c r="I161" s="94"/>
      <c r="J161" s="94"/>
      <c r="K161" s="95"/>
    </row>
    <row r="162">
      <c r="A162" s="84">
        <v>45660.0</v>
      </c>
      <c r="B162" s="8" t="s">
        <v>39</v>
      </c>
      <c r="C162" s="85" t="s">
        <v>1277</v>
      </c>
      <c r="D162" s="50">
        <v>6.0</v>
      </c>
      <c r="E162" s="9">
        <v>100.0</v>
      </c>
      <c r="F162" s="10">
        <f t="shared" si="1"/>
        <v>600</v>
      </c>
      <c r="G162" s="50" t="b">
        <v>1</v>
      </c>
      <c r="H162" s="8" t="s">
        <v>16</v>
      </c>
      <c r="I162" s="86"/>
      <c r="J162" s="86"/>
      <c r="K162" s="87"/>
    </row>
    <row r="163">
      <c r="A163" s="88">
        <v>45660.0</v>
      </c>
      <c r="B163" s="89" t="s">
        <v>39</v>
      </c>
      <c r="C163" s="90" t="s">
        <v>32</v>
      </c>
      <c r="D163" s="91">
        <v>2.0</v>
      </c>
      <c r="E163" s="92">
        <v>120.0</v>
      </c>
      <c r="F163" s="93">
        <f t="shared" si="1"/>
        <v>240</v>
      </c>
      <c r="G163" s="91" t="b">
        <v>1</v>
      </c>
      <c r="H163" s="89" t="s">
        <v>16</v>
      </c>
      <c r="I163" s="94"/>
      <c r="J163" s="94"/>
      <c r="K163" s="95"/>
    </row>
    <row r="164">
      <c r="A164" s="84">
        <v>45660.0</v>
      </c>
      <c r="B164" s="8" t="s">
        <v>18</v>
      </c>
      <c r="C164" s="85" t="s">
        <v>1287</v>
      </c>
      <c r="D164" s="50">
        <v>3.0</v>
      </c>
      <c r="E164" s="9">
        <v>90.0</v>
      </c>
      <c r="F164" s="10">
        <f t="shared" si="1"/>
        <v>270</v>
      </c>
      <c r="G164" s="50" t="b">
        <v>1</v>
      </c>
      <c r="H164" s="8" t="s">
        <v>16</v>
      </c>
      <c r="I164" s="86"/>
      <c r="J164" s="86"/>
      <c r="K164" s="87"/>
    </row>
    <row r="165">
      <c r="A165" s="88">
        <v>45660.0</v>
      </c>
      <c r="B165" s="89" t="s">
        <v>17</v>
      </c>
      <c r="C165" s="90" t="s">
        <v>10</v>
      </c>
      <c r="D165" s="91">
        <v>3.0</v>
      </c>
      <c r="E165" s="92">
        <v>90.0</v>
      </c>
      <c r="F165" s="93">
        <f t="shared" si="1"/>
        <v>270</v>
      </c>
      <c r="G165" s="91" t="b">
        <v>1</v>
      </c>
      <c r="H165" s="89" t="s">
        <v>16</v>
      </c>
      <c r="I165" s="94"/>
      <c r="J165" s="94"/>
      <c r="K165" s="95"/>
    </row>
    <row r="166">
      <c r="A166" s="84">
        <v>45660.0</v>
      </c>
      <c r="B166" s="8" t="s">
        <v>41</v>
      </c>
      <c r="C166" s="85" t="s">
        <v>1281</v>
      </c>
      <c r="D166" s="50">
        <v>1.0</v>
      </c>
      <c r="E166" s="9">
        <v>100.0</v>
      </c>
      <c r="F166" s="10">
        <f t="shared" si="1"/>
        <v>100</v>
      </c>
      <c r="G166" s="50" t="b">
        <v>1</v>
      </c>
      <c r="H166" s="8" t="s">
        <v>30</v>
      </c>
      <c r="I166" s="86"/>
      <c r="J166" s="86"/>
      <c r="K166" s="87"/>
    </row>
    <row r="167">
      <c r="A167" s="88">
        <v>45660.0</v>
      </c>
      <c r="B167" s="89" t="s">
        <v>27</v>
      </c>
      <c r="C167" s="90" t="s">
        <v>1302</v>
      </c>
      <c r="D167" s="91">
        <v>1.5</v>
      </c>
      <c r="E167" s="92">
        <v>100.0</v>
      </c>
      <c r="F167" s="93">
        <f t="shared" si="1"/>
        <v>150</v>
      </c>
      <c r="G167" s="91" t="b">
        <v>1</v>
      </c>
      <c r="H167" s="89" t="s">
        <v>16</v>
      </c>
      <c r="I167" s="94"/>
      <c r="J167" s="94"/>
      <c r="K167" s="95"/>
    </row>
    <row r="168">
      <c r="A168" s="84">
        <v>45660.0</v>
      </c>
      <c r="B168" s="8" t="s">
        <v>42</v>
      </c>
      <c r="C168" s="85" t="s">
        <v>1294</v>
      </c>
      <c r="D168" s="50">
        <v>1.5</v>
      </c>
      <c r="E168" s="9">
        <v>100.0</v>
      </c>
      <c r="F168" s="10">
        <f t="shared" si="1"/>
        <v>150</v>
      </c>
      <c r="G168" s="50" t="b">
        <v>1</v>
      </c>
      <c r="H168" s="8" t="s">
        <v>30</v>
      </c>
      <c r="I168" s="86"/>
      <c r="J168" s="86"/>
      <c r="K168" s="87"/>
    </row>
    <row r="169">
      <c r="A169" s="88">
        <v>45660.0</v>
      </c>
      <c r="B169" s="89" t="s">
        <v>47</v>
      </c>
      <c r="C169" s="90" t="s">
        <v>13</v>
      </c>
      <c r="D169" s="91">
        <v>1.0</v>
      </c>
      <c r="E169" s="92">
        <v>100.0</v>
      </c>
      <c r="F169" s="93">
        <f t="shared" si="1"/>
        <v>100</v>
      </c>
      <c r="G169" s="91" t="b">
        <v>1</v>
      </c>
      <c r="H169" s="89" t="s">
        <v>11</v>
      </c>
      <c r="I169" s="94"/>
      <c r="J169" s="94"/>
      <c r="K169" s="95"/>
    </row>
    <row r="170">
      <c r="A170" s="84">
        <v>45660.0</v>
      </c>
      <c r="B170" s="8" t="s">
        <v>31</v>
      </c>
      <c r="C170" s="85" t="s">
        <v>13</v>
      </c>
      <c r="D170" s="50">
        <v>2.0</v>
      </c>
      <c r="E170" s="9">
        <v>100.0</v>
      </c>
      <c r="F170" s="10">
        <f t="shared" si="1"/>
        <v>200</v>
      </c>
      <c r="G170" s="50" t="b">
        <v>1</v>
      </c>
      <c r="H170" s="8" t="s">
        <v>11</v>
      </c>
      <c r="I170" s="86"/>
      <c r="J170" s="86"/>
      <c r="K170" s="87"/>
    </row>
    <row r="171">
      <c r="A171" s="88">
        <v>45660.0</v>
      </c>
      <c r="B171" s="89" t="s">
        <v>36</v>
      </c>
      <c r="C171" s="90" t="s">
        <v>1295</v>
      </c>
      <c r="D171" s="91">
        <v>3.0</v>
      </c>
      <c r="E171" s="92">
        <v>100.0</v>
      </c>
      <c r="F171" s="93">
        <f t="shared" si="1"/>
        <v>300</v>
      </c>
      <c r="G171" s="91" t="b">
        <v>1</v>
      </c>
      <c r="H171" s="89" t="s">
        <v>16</v>
      </c>
      <c r="I171" s="94"/>
      <c r="J171" s="94"/>
      <c r="K171" s="95"/>
    </row>
    <row r="172">
      <c r="A172" s="84">
        <v>45660.0</v>
      </c>
      <c r="B172" s="8" t="s">
        <v>34</v>
      </c>
      <c r="C172" s="85" t="s">
        <v>10</v>
      </c>
      <c r="D172" s="50">
        <v>3.0</v>
      </c>
      <c r="E172" s="9">
        <v>100.0</v>
      </c>
      <c r="F172" s="10">
        <f t="shared" si="1"/>
        <v>300</v>
      </c>
      <c r="G172" s="50" t="b">
        <v>1</v>
      </c>
      <c r="H172" s="8" t="s">
        <v>30</v>
      </c>
      <c r="I172" s="86"/>
      <c r="J172" s="86"/>
      <c r="K172" s="87"/>
    </row>
    <row r="173">
      <c r="A173" s="88">
        <v>45661.0</v>
      </c>
      <c r="B173" s="89" t="s">
        <v>23</v>
      </c>
      <c r="C173" s="90" t="s">
        <v>1277</v>
      </c>
      <c r="D173" s="91">
        <v>2.0</v>
      </c>
      <c r="E173" s="92">
        <v>100.0</v>
      </c>
      <c r="F173" s="93">
        <f t="shared" si="1"/>
        <v>200</v>
      </c>
      <c r="G173" s="91" t="b">
        <v>1</v>
      </c>
      <c r="H173" s="89" t="s">
        <v>16</v>
      </c>
      <c r="I173" s="94"/>
      <c r="J173" s="94"/>
      <c r="K173" s="95"/>
    </row>
    <row r="174">
      <c r="A174" s="84">
        <v>45661.0</v>
      </c>
      <c r="B174" s="8" t="s">
        <v>42</v>
      </c>
      <c r="C174" s="85" t="s">
        <v>1294</v>
      </c>
      <c r="D174" s="50">
        <v>2.0</v>
      </c>
      <c r="E174" s="9">
        <v>100.0</v>
      </c>
      <c r="F174" s="10">
        <f t="shared" si="1"/>
        <v>200</v>
      </c>
      <c r="G174" s="50" t="b">
        <v>1</v>
      </c>
      <c r="H174" s="8" t="s">
        <v>30</v>
      </c>
      <c r="I174" s="86"/>
      <c r="J174" s="86"/>
      <c r="K174" s="87"/>
    </row>
    <row r="175">
      <c r="A175" s="88">
        <v>45661.0</v>
      </c>
      <c r="B175" s="89" t="s">
        <v>47</v>
      </c>
      <c r="C175" s="90" t="s">
        <v>1277</v>
      </c>
      <c r="D175" s="91">
        <v>9.0</v>
      </c>
      <c r="E175" s="92">
        <v>100.0</v>
      </c>
      <c r="F175" s="93">
        <f t="shared" si="1"/>
        <v>900</v>
      </c>
      <c r="G175" s="91" t="b">
        <v>1</v>
      </c>
      <c r="H175" s="89" t="s">
        <v>11</v>
      </c>
      <c r="I175" s="94"/>
      <c r="J175" s="94"/>
      <c r="K175" s="95"/>
    </row>
    <row r="176">
      <c r="A176" s="84">
        <v>45661.0</v>
      </c>
      <c r="B176" s="8" t="s">
        <v>45</v>
      </c>
      <c r="C176" s="85" t="s">
        <v>1277</v>
      </c>
      <c r="D176" s="50">
        <v>4.0</v>
      </c>
      <c r="E176" s="9">
        <v>100.0</v>
      </c>
      <c r="F176" s="10">
        <f t="shared" si="1"/>
        <v>400</v>
      </c>
      <c r="G176" s="50" t="b">
        <v>1</v>
      </c>
      <c r="H176" s="8" t="s">
        <v>11</v>
      </c>
      <c r="I176" s="86"/>
      <c r="J176" s="86"/>
      <c r="K176" s="87"/>
    </row>
    <row r="177">
      <c r="A177" s="88">
        <v>45661.0</v>
      </c>
      <c r="B177" s="89" t="s">
        <v>31</v>
      </c>
      <c r="C177" s="90" t="s">
        <v>1277</v>
      </c>
      <c r="D177" s="91">
        <v>4.0</v>
      </c>
      <c r="E177" s="92">
        <v>100.0</v>
      </c>
      <c r="F177" s="93">
        <f t="shared" si="1"/>
        <v>400</v>
      </c>
      <c r="G177" s="91" t="b">
        <v>1</v>
      </c>
      <c r="H177" s="89" t="s">
        <v>11</v>
      </c>
      <c r="I177" s="94"/>
      <c r="J177" s="94"/>
      <c r="K177" s="95"/>
    </row>
    <row r="178">
      <c r="A178" s="84">
        <v>45661.0</v>
      </c>
      <c r="B178" s="8" t="s">
        <v>48</v>
      </c>
      <c r="C178" s="85" t="s">
        <v>1303</v>
      </c>
      <c r="D178" s="50">
        <v>15.0</v>
      </c>
      <c r="E178" s="9">
        <v>60.0</v>
      </c>
      <c r="F178" s="10">
        <f t="shared" si="1"/>
        <v>900</v>
      </c>
      <c r="G178" s="50" t="b">
        <v>1</v>
      </c>
      <c r="H178" s="8" t="s">
        <v>16</v>
      </c>
      <c r="I178" s="86"/>
      <c r="J178" s="86"/>
      <c r="K178" s="87"/>
    </row>
    <row r="179">
      <c r="A179" s="88">
        <v>45662.0</v>
      </c>
      <c r="B179" s="89" t="s">
        <v>28</v>
      </c>
      <c r="C179" s="90" t="s">
        <v>19</v>
      </c>
      <c r="D179" s="91">
        <v>1.0</v>
      </c>
      <c r="E179" s="92">
        <v>100.0</v>
      </c>
      <c r="F179" s="93">
        <f t="shared" si="1"/>
        <v>100</v>
      </c>
      <c r="G179" s="91" t="b">
        <v>1</v>
      </c>
      <c r="H179" s="89" t="s">
        <v>30</v>
      </c>
      <c r="I179" s="94"/>
      <c r="J179" s="94"/>
      <c r="K179" s="95"/>
    </row>
    <row r="180">
      <c r="A180" s="84">
        <v>45662.0</v>
      </c>
      <c r="B180" s="8" t="s">
        <v>25</v>
      </c>
      <c r="C180" s="85" t="s">
        <v>13</v>
      </c>
      <c r="D180" s="50">
        <v>1.0</v>
      </c>
      <c r="E180" s="9">
        <v>100.0</v>
      </c>
      <c r="F180" s="10">
        <f t="shared" si="1"/>
        <v>100</v>
      </c>
      <c r="G180" s="50" t="b">
        <v>1</v>
      </c>
      <c r="H180" s="8" t="s">
        <v>30</v>
      </c>
      <c r="I180" s="86"/>
      <c r="J180" s="86"/>
      <c r="K180" s="87"/>
    </row>
    <row r="181">
      <c r="A181" s="88">
        <v>45662.0</v>
      </c>
      <c r="B181" s="89" t="s">
        <v>42</v>
      </c>
      <c r="C181" s="90" t="s">
        <v>1294</v>
      </c>
      <c r="D181" s="91">
        <v>3.0</v>
      </c>
      <c r="E181" s="92">
        <v>100.0</v>
      </c>
      <c r="F181" s="93">
        <f t="shared" si="1"/>
        <v>300</v>
      </c>
      <c r="G181" s="91" t="b">
        <v>1</v>
      </c>
      <c r="H181" s="89" t="s">
        <v>30</v>
      </c>
      <c r="I181" s="94"/>
      <c r="J181" s="94"/>
      <c r="K181" s="95"/>
    </row>
    <row r="182">
      <c r="A182" s="84">
        <v>45662.0</v>
      </c>
      <c r="B182" s="8" t="s">
        <v>18</v>
      </c>
      <c r="C182" s="85" t="s">
        <v>1304</v>
      </c>
      <c r="D182" s="50">
        <v>2.0</v>
      </c>
      <c r="E182" s="9">
        <v>90.0</v>
      </c>
      <c r="F182" s="10">
        <f t="shared" si="1"/>
        <v>180</v>
      </c>
      <c r="G182" s="50" t="b">
        <v>1</v>
      </c>
      <c r="H182" s="8" t="s">
        <v>16</v>
      </c>
      <c r="I182" s="86"/>
      <c r="J182" s="86"/>
      <c r="K182" s="87"/>
    </row>
    <row r="183">
      <c r="A183" s="88">
        <v>45662.0</v>
      </c>
      <c r="B183" s="89" t="s">
        <v>23</v>
      </c>
      <c r="C183" s="90" t="s">
        <v>1277</v>
      </c>
      <c r="D183" s="91">
        <v>2.0</v>
      </c>
      <c r="E183" s="92">
        <v>100.0</v>
      </c>
      <c r="F183" s="93">
        <f t="shared" si="1"/>
        <v>200</v>
      </c>
      <c r="G183" s="91" t="b">
        <v>1</v>
      </c>
      <c r="H183" s="89" t="s">
        <v>16</v>
      </c>
      <c r="I183" s="94"/>
      <c r="J183" s="94"/>
      <c r="K183" s="95"/>
    </row>
    <row r="184">
      <c r="A184" s="84">
        <v>45662.0</v>
      </c>
      <c r="B184" s="8" t="s">
        <v>39</v>
      </c>
      <c r="C184" s="85" t="s">
        <v>1277</v>
      </c>
      <c r="D184" s="50">
        <v>6.0</v>
      </c>
      <c r="E184" s="9">
        <v>100.0</v>
      </c>
      <c r="F184" s="10">
        <f t="shared" si="1"/>
        <v>600</v>
      </c>
      <c r="G184" s="50" t="b">
        <v>1</v>
      </c>
      <c r="H184" s="8" t="s">
        <v>16</v>
      </c>
      <c r="I184" s="86"/>
      <c r="J184" s="86"/>
      <c r="K184" s="87"/>
    </row>
    <row r="185">
      <c r="A185" s="88">
        <v>45662.0</v>
      </c>
      <c r="B185" s="89" t="s">
        <v>39</v>
      </c>
      <c r="C185" s="90" t="s">
        <v>32</v>
      </c>
      <c r="D185" s="91">
        <v>2.0</v>
      </c>
      <c r="E185" s="92">
        <v>120.0</v>
      </c>
      <c r="F185" s="93">
        <f t="shared" si="1"/>
        <v>240</v>
      </c>
      <c r="G185" s="91" t="b">
        <v>1</v>
      </c>
      <c r="H185" s="89" t="s">
        <v>16</v>
      </c>
      <c r="I185" s="94"/>
      <c r="J185" s="94"/>
      <c r="K185" s="95"/>
    </row>
    <row r="186">
      <c r="A186" s="84">
        <v>45662.0</v>
      </c>
      <c r="B186" s="8" t="s">
        <v>21</v>
      </c>
      <c r="C186" s="85" t="s">
        <v>13</v>
      </c>
      <c r="D186" s="50">
        <v>2.0</v>
      </c>
      <c r="E186" s="9">
        <v>100.0</v>
      </c>
      <c r="F186" s="10">
        <f t="shared" si="1"/>
        <v>200</v>
      </c>
      <c r="G186" s="50" t="b">
        <v>1</v>
      </c>
      <c r="H186" s="8" t="s">
        <v>11</v>
      </c>
      <c r="I186" s="86"/>
      <c r="J186" s="86"/>
      <c r="K186" s="87"/>
    </row>
    <row r="187">
      <c r="A187" s="88">
        <v>45662.0</v>
      </c>
      <c r="B187" s="89" t="s">
        <v>31</v>
      </c>
      <c r="C187" s="90" t="s">
        <v>1281</v>
      </c>
      <c r="D187" s="91">
        <v>2.0</v>
      </c>
      <c r="E187" s="92">
        <v>100.0</v>
      </c>
      <c r="F187" s="93">
        <f t="shared" si="1"/>
        <v>200</v>
      </c>
      <c r="G187" s="91" t="b">
        <v>1</v>
      </c>
      <c r="H187" s="89" t="s">
        <v>11</v>
      </c>
      <c r="I187" s="94"/>
      <c r="J187" s="94"/>
      <c r="K187" s="95"/>
    </row>
    <row r="188">
      <c r="A188" s="84">
        <v>45662.0</v>
      </c>
      <c r="B188" s="8" t="s">
        <v>15</v>
      </c>
      <c r="C188" s="85" t="s">
        <v>13</v>
      </c>
      <c r="D188" s="50">
        <v>2.0</v>
      </c>
      <c r="E188" s="9">
        <v>100.0</v>
      </c>
      <c r="F188" s="10">
        <f t="shared" si="1"/>
        <v>200</v>
      </c>
      <c r="G188" s="50" t="b">
        <v>1</v>
      </c>
      <c r="H188" s="8" t="s">
        <v>16</v>
      </c>
      <c r="I188" s="86"/>
      <c r="J188" s="86"/>
      <c r="K188" s="87"/>
    </row>
    <row r="189">
      <c r="A189" s="88">
        <v>45662.0</v>
      </c>
      <c r="B189" s="89" t="s">
        <v>15</v>
      </c>
      <c r="C189" s="90" t="s">
        <v>32</v>
      </c>
      <c r="D189" s="91">
        <v>1.0</v>
      </c>
      <c r="E189" s="92">
        <v>120.0</v>
      </c>
      <c r="F189" s="93">
        <f t="shared" si="1"/>
        <v>120</v>
      </c>
      <c r="G189" s="91" t="b">
        <v>1</v>
      </c>
      <c r="H189" s="89" t="s">
        <v>16</v>
      </c>
      <c r="I189" s="94"/>
      <c r="J189" s="94"/>
      <c r="K189" s="95"/>
    </row>
    <row r="190">
      <c r="A190" s="84">
        <v>45663.0</v>
      </c>
      <c r="B190" s="8" t="s">
        <v>29</v>
      </c>
      <c r="C190" s="85" t="s">
        <v>13</v>
      </c>
      <c r="D190" s="50">
        <v>1.0</v>
      </c>
      <c r="E190" s="9">
        <v>100.0</v>
      </c>
      <c r="F190" s="10">
        <f t="shared" si="1"/>
        <v>100</v>
      </c>
      <c r="G190" s="50" t="b">
        <v>1</v>
      </c>
      <c r="H190" s="8" t="s">
        <v>30</v>
      </c>
      <c r="I190" s="86"/>
      <c r="J190" s="86"/>
      <c r="K190" s="87"/>
    </row>
    <row r="191">
      <c r="A191" s="88">
        <v>45663.0</v>
      </c>
      <c r="B191" s="89" t="s">
        <v>42</v>
      </c>
      <c r="C191" s="90" t="s">
        <v>19</v>
      </c>
      <c r="D191" s="91">
        <v>2.0</v>
      </c>
      <c r="E191" s="92">
        <v>100.0</v>
      </c>
      <c r="F191" s="93">
        <f t="shared" si="1"/>
        <v>200</v>
      </c>
      <c r="G191" s="91" t="b">
        <v>1</v>
      </c>
      <c r="H191" s="89" t="s">
        <v>30</v>
      </c>
      <c r="I191" s="94"/>
      <c r="J191" s="94"/>
      <c r="K191" s="95"/>
    </row>
    <row r="192">
      <c r="A192" s="84">
        <v>45663.0</v>
      </c>
      <c r="B192" s="8" t="s">
        <v>31</v>
      </c>
      <c r="C192" s="85" t="s">
        <v>13</v>
      </c>
      <c r="D192" s="50">
        <v>4.0</v>
      </c>
      <c r="E192" s="9">
        <v>100.0</v>
      </c>
      <c r="F192" s="10">
        <f t="shared" si="1"/>
        <v>400</v>
      </c>
      <c r="G192" s="50" t="b">
        <v>1</v>
      </c>
      <c r="H192" s="8" t="s">
        <v>11</v>
      </c>
      <c r="I192" s="86"/>
      <c r="J192" s="86"/>
      <c r="K192" s="87"/>
    </row>
    <row r="193">
      <c r="A193" s="88">
        <v>45663.0</v>
      </c>
      <c r="B193" s="89" t="s">
        <v>23</v>
      </c>
      <c r="C193" s="90" t="s">
        <v>1277</v>
      </c>
      <c r="D193" s="91">
        <v>2.0</v>
      </c>
      <c r="E193" s="92">
        <v>100.0</v>
      </c>
      <c r="F193" s="93">
        <f t="shared" si="1"/>
        <v>200</v>
      </c>
      <c r="G193" s="91" t="b">
        <v>1</v>
      </c>
      <c r="H193" s="89" t="s">
        <v>16</v>
      </c>
      <c r="I193" s="94"/>
      <c r="J193" s="94"/>
      <c r="K193" s="95"/>
    </row>
    <row r="194">
      <c r="A194" s="84">
        <v>45663.0</v>
      </c>
      <c r="B194" s="8" t="s">
        <v>14</v>
      </c>
      <c r="C194" s="85" t="s">
        <v>13</v>
      </c>
      <c r="D194" s="50">
        <v>1.0</v>
      </c>
      <c r="E194" s="9">
        <v>100.0</v>
      </c>
      <c r="F194" s="10">
        <f t="shared" si="1"/>
        <v>100</v>
      </c>
      <c r="G194" s="50" t="b">
        <v>1</v>
      </c>
      <c r="H194" s="8" t="s">
        <v>11</v>
      </c>
      <c r="I194" s="86"/>
      <c r="J194" s="86"/>
      <c r="K194" s="87"/>
    </row>
    <row r="195">
      <c r="A195" s="88">
        <v>45663.0</v>
      </c>
      <c r="B195" s="89" t="s">
        <v>9</v>
      </c>
      <c r="C195" s="90" t="s">
        <v>13</v>
      </c>
      <c r="D195" s="91">
        <v>2.0</v>
      </c>
      <c r="E195" s="92">
        <v>100.0</v>
      </c>
      <c r="F195" s="93">
        <f t="shared" si="1"/>
        <v>200</v>
      </c>
      <c r="G195" s="91" t="b">
        <v>1</v>
      </c>
      <c r="H195" s="89" t="s">
        <v>11</v>
      </c>
      <c r="I195" s="94"/>
      <c r="J195" s="94"/>
      <c r="K195" s="95"/>
    </row>
    <row r="196">
      <c r="A196" s="84">
        <v>45663.0</v>
      </c>
      <c r="B196" s="8" t="s">
        <v>9</v>
      </c>
      <c r="C196" s="85" t="s">
        <v>10</v>
      </c>
      <c r="D196" s="50">
        <v>2.0</v>
      </c>
      <c r="E196" s="9">
        <v>100.0</v>
      </c>
      <c r="F196" s="10">
        <f t="shared" si="1"/>
        <v>200</v>
      </c>
      <c r="G196" s="50" t="b">
        <v>1</v>
      </c>
      <c r="H196" s="8" t="s">
        <v>11</v>
      </c>
      <c r="I196" s="86"/>
      <c r="J196" s="86"/>
      <c r="K196" s="87"/>
    </row>
    <row r="197">
      <c r="A197" s="88">
        <v>45663.0</v>
      </c>
      <c r="B197" s="89" t="s">
        <v>9</v>
      </c>
      <c r="C197" s="90" t="s">
        <v>12</v>
      </c>
      <c r="D197" s="91">
        <v>2.0</v>
      </c>
      <c r="E197" s="92">
        <v>100.0</v>
      </c>
      <c r="F197" s="93">
        <f t="shared" si="1"/>
        <v>200</v>
      </c>
      <c r="G197" s="91" t="b">
        <v>1</v>
      </c>
      <c r="H197" s="89" t="s">
        <v>11</v>
      </c>
      <c r="I197" s="94"/>
      <c r="J197" s="94"/>
      <c r="K197" s="95"/>
    </row>
    <row r="198">
      <c r="A198" s="84">
        <v>45664.0</v>
      </c>
      <c r="B198" s="8" t="s">
        <v>42</v>
      </c>
      <c r="C198" s="85" t="s">
        <v>19</v>
      </c>
      <c r="D198" s="50">
        <v>1.0</v>
      </c>
      <c r="E198" s="9">
        <v>100.0</v>
      </c>
      <c r="F198" s="10">
        <f t="shared" si="1"/>
        <v>100</v>
      </c>
      <c r="G198" s="50" t="b">
        <v>1</v>
      </c>
      <c r="H198" s="8" t="s">
        <v>30</v>
      </c>
      <c r="I198" s="86"/>
      <c r="J198" s="86"/>
      <c r="K198" s="87"/>
    </row>
    <row r="199">
      <c r="A199" s="88">
        <v>45664.0</v>
      </c>
      <c r="B199" s="89" t="s">
        <v>42</v>
      </c>
      <c r="C199" s="90" t="s">
        <v>12</v>
      </c>
      <c r="D199" s="91">
        <v>0.5</v>
      </c>
      <c r="E199" s="92">
        <v>100.0</v>
      </c>
      <c r="F199" s="93">
        <f t="shared" si="1"/>
        <v>50</v>
      </c>
      <c r="G199" s="91" t="b">
        <v>1</v>
      </c>
      <c r="H199" s="89" t="s">
        <v>30</v>
      </c>
      <c r="I199" s="94"/>
      <c r="J199" s="94"/>
      <c r="K199" s="95"/>
    </row>
    <row r="200">
      <c r="A200" s="84">
        <v>45664.0</v>
      </c>
      <c r="B200" s="8" t="s">
        <v>46</v>
      </c>
      <c r="C200" s="85" t="s">
        <v>10</v>
      </c>
      <c r="D200" s="50">
        <v>1.0</v>
      </c>
      <c r="E200" s="9">
        <v>100.0</v>
      </c>
      <c r="F200" s="10">
        <f t="shared" si="1"/>
        <v>100</v>
      </c>
      <c r="G200" s="50" t="b">
        <v>1</v>
      </c>
      <c r="H200" s="8" t="s">
        <v>16</v>
      </c>
      <c r="I200" s="86"/>
      <c r="J200" s="86"/>
      <c r="K200" s="87"/>
    </row>
    <row r="201">
      <c r="A201" s="88">
        <v>45664.0</v>
      </c>
      <c r="B201" s="89" t="s">
        <v>46</v>
      </c>
      <c r="C201" s="90" t="s">
        <v>12</v>
      </c>
      <c r="D201" s="91">
        <v>1.0</v>
      </c>
      <c r="E201" s="92">
        <v>100.0</v>
      </c>
      <c r="F201" s="93">
        <f t="shared" si="1"/>
        <v>100</v>
      </c>
      <c r="G201" s="91" t="b">
        <v>1</v>
      </c>
      <c r="H201" s="89" t="s">
        <v>16</v>
      </c>
      <c r="I201" s="94"/>
      <c r="J201" s="94"/>
      <c r="K201" s="95"/>
    </row>
    <row r="202">
      <c r="A202" s="84">
        <v>45664.0</v>
      </c>
      <c r="B202" s="8" t="s">
        <v>46</v>
      </c>
      <c r="C202" s="85" t="s">
        <v>13</v>
      </c>
      <c r="D202" s="50">
        <v>1.0</v>
      </c>
      <c r="E202" s="9">
        <v>100.0</v>
      </c>
      <c r="F202" s="10">
        <f t="shared" si="1"/>
        <v>100</v>
      </c>
      <c r="G202" s="50" t="b">
        <v>1</v>
      </c>
      <c r="H202" s="8" t="s">
        <v>16</v>
      </c>
      <c r="I202" s="86"/>
      <c r="J202" s="86"/>
      <c r="K202" s="87"/>
    </row>
    <row r="203">
      <c r="A203" s="88">
        <v>45664.0</v>
      </c>
      <c r="B203" s="89" t="s">
        <v>45</v>
      </c>
      <c r="C203" s="90" t="s">
        <v>19</v>
      </c>
      <c r="D203" s="91">
        <v>1.0</v>
      </c>
      <c r="E203" s="92">
        <v>100.0</v>
      </c>
      <c r="F203" s="93">
        <f t="shared" si="1"/>
        <v>100</v>
      </c>
      <c r="G203" s="91" t="b">
        <v>1</v>
      </c>
      <c r="H203" s="89" t="s">
        <v>11</v>
      </c>
      <c r="I203" s="94"/>
      <c r="J203" s="94"/>
      <c r="K203" s="95"/>
    </row>
    <row r="204">
      <c r="A204" s="84">
        <v>45664.0</v>
      </c>
      <c r="B204" s="8" t="s">
        <v>41</v>
      </c>
      <c r="C204" s="85" t="s">
        <v>1295</v>
      </c>
      <c r="D204" s="50">
        <v>1.0</v>
      </c>
      <c r="E204" s="9">
        <v>100.0</v>
      </c>
      <c r="F204" s="10">
        <f t="shared" si="1"/>
        <v>100</v>
      </c>
      <c r="G204" s="50" t="b">
        <v>1</v>
      </c>
      <c r="H204" s="8" t="s">
        <v>30</v>
      </c>
      <c r="I204" s="86"/>
      <c r="J204" s="86"/>
      <c r="K204" s="87"/>
    </row>
    <row r="205">
      <c r="A205" s="88">
        <v>45664.0</v>
      </c>
      <c r="B205" s="89" t="s">
        <v>36</v>
      </c>
      <c r="C205" s="90" t="s">
        <v>10</v>
      </c>
      <c r="D205" s="91">
        <v>1.5</v>
      </c>
      <c r="E205" s="92">
        <v>100.0</v>
      </c>
      <c r="F205" s="93">
        <f t="shared" si="1"/>
        <v>150</v>
      </c>
      <c r="G205" s="91" t="b">
        <v>1</v>
      </c>
      <c r="H205" s="89" t="s">
        <v>16</v>
      </c>
      <c r="I205" s="94"/>
      <c r="J205" s="94"/>
      <c r="K205" s="95"/>
    </row>
    <row r="206">
      <c r="A206" s="84">
        <v>45664.0</v>
      </c>
      <c r="B206" s="8" t="s">
        <v>36</v>
      </c>
      <c r="C206" s="85" t="s">
        <v>12</v>
      </c>
      <c r="D206" s="50">
        <v>1.5</v>
      </c>
      <c r="E206" s="9">
        <v>100.0</v>
      </c>
      <c r="F206" s="10">
        <f t="shared" si="1"/>
        <v>150</v>
      </c>
      <c r="G206" s="50" t="b">
        <v>1</v>
      </c>
      <c r="H206" s="8" t="s">
        <v>16</v>
      </c>
      <c r="I206" s="86"/>
      <c r="J206" s="86"/>
      <c r="K206" s="87"/>
    </row>
    <row r="207">
      <c r="A207" s="88">
        <v>45665.0</v>
      </c>
      <c r="B207" s="89" t="s">
        <v>50</v>
      </c>
      <c r="C207" s="90" t="s">
        <v>1281</v>
      </c>
      <c r="D207" s="91">
        <v>1.0</v>
      </c>
      <c r="E207" s="92">
        <v>100.0</v>
      </c>
      <c r="F207" s="93">
        <f t="shared" si="1"/>
        <v>100</v>
      </c>
      <c r="G207" s="91" t="b">
        <v>1</v>
      </c>
      <c r="H207" s="89" t="s">
        <v>16</v>
      </c>
      <c r="I207" s="94"/>
      <c r="J207" s="94"/>
      <c r="K207" s="95"/>
    </row>
    <row r="208">
      <c r="A208" s="84">
        <v>45665.0</v>
      </c>
      <c r="B208" s="8" t="s">
        <v>23</v>
      </c>
      <c r="C208" s="85" t="s">
        <v>12</v>
      </c>
      <c r="D208" s="50">
        <v>1.0</v>
      </c>
      <c r="E208" s="9">
        <v>100.0</v>
      </c>
      <c r="F208" s="10">
        <f t="shared" si="1"/>
        <v>100</v>
      </c>
      <c r="G208" s="50" t="b">
        <v>1</v>
      </c>
      <c r="H208" s="8" t="s">
        <v>16</v>
      </c>
      <c r="I208" s="86"/>
      <c r="J208" s="86"/>
      <c r="K208" s="87"/>
    </row>
    <row r="209">
      <c r="A209" s="88">
        <v>45665.0</v>
      </c>
      <c r="B209" s="89" t="s">
        <v>23</v>
      </c>
      <c r="C209" s="90" t="s">
        <v>1284</v>
      </c>
      <c r="D209" s="91">
        <v>1.0</v>
      </c>
      <c r="E209" s="92">
        <v>100.0</v>
      </c>
      <c r="F209" s="93">
        <f t="shared" si="1"/>
        <v>100</v>
      </c>
      <c r="G209" s="91" t="b">
        <v>1</v>
      </c>
      <c r="H209" s="89" t="s">
        <v>16</v>
      </c>
      <c r="I209" s="94"/>
      <c r="J209" s="94"/>
      <c r="K209" s="95"/>
    </row>
    <row r="210">
      <c r="A210" s="84">
        <v>45665.0</v>
      </c>
      <c r="B210" s="8" t="s">
        <v>22</v>
      </c>
      <c r="C210" s="85" t="s">
        <v>1281</v>
      </c>
      <c r="D210" s="50">
        <v>1.0</v>
      </c>
      <c r="E210" s="9">
        <v>100.0</v>
      </c>
      <c r="F210" s="10">
        <f t="shared" si="1"/>
        <v>100</v>
      </c>
      <c r="G210" s="50" t="b">
        <v>1</v>
      </c>
      <c r="H210" s="8" t="s">
        <v>16</v>
      </c>
      <c r="I210" s="86"/>
      <c r="J210" s="86"/>
      <c r="K210" s="87"/>
    </row>
    <row r="211">
      <c r="A211" s="88">
        <v>45665.0</v>
      </c>
      <c r="B211" s="89" t="s">
        <v>22</v>
      </c>
      <c r="C211" s="90" t="s">
        <v>13</v>
      </c>
      <c r="D211" s="91">
        <v>1.0</v>
      </c>
      <c r="E211" s="92">
        <v>100.0</v>
      </c>
      <c r="F211" s="93">
        <f t="shared" si="1"/>
        <v>100</v>
      </c>
      <c r="G211" s="91" t="b">
        <v>1</v>
      </c>
      <c r="H211" s="89" t="s">
        <v>16</v>
      </c>
      <c r="I211" s="94"/>
      <c r="J211" s="94"/>
      <c r="K211" s="95"/>
    </row>
    <row r="212">
      <c r="A212" s="84">
        <v>45665.0</v>
      </c>
      <c r="B212" s="8" t="s">
        <v>31</v>
      </c>
      <c r="C212" s="85" t="s">
        <v>13</v>
      </c>
      <c r="D212" s="50">
        <v>2.0</v>
      </c>
      <c r="E212" s="9">
        <v>100.0</v>
      </c>
      <c r="F212" s="10">
        <f t="shared" si="1"/>
        <v>200</v>
      </c>
      <c r="G212" s="50" t="b">
        <v>1</v>
      </c>
      <c r="H212" s="8" t="s">
        <v>11</v>
      </c>
      <c r="I212" s="86"/>
      <c r="J212" s="86"/>
      <c r="K212" s="87"/>
    </row>
    <row r="213">
      <c r="A213" s="88">
        <v>45665.0</v>
      </c>
      <c r="B213" s="89" t="s">
        <v>42</v>
      </c>
      <c r="C213" s="90" t="s">
        <v>19</v>
      </c>
      <c r="D213" s="91">
        <v>0.5</v>
      </c>
      <c r="E213" s="92">
        <v>100.0</v>
      </c>
      <c r="F213" s="93">
        <f t="shared" si="1"/>
        <v>50</v>
      </c>
      <c r="G213" s="91" t="b">
        <v>1</v>
      </c>
      <c r="H213" s="89" t="s">
        <v>30</v>
      </c>
      <c r="I213" s="94"/>
      <c r="J213" s="94"/>
      <c r="K213" s="95"/>
    </row>
    <row r="214">
      <c r="A214" s="84">
        <v>45665.0</v>
      </c>
      <c r="B214" s="8" t="s">
        <v>36</v>
      </c>
      <c r="C214" s="85" t="s">
        <v>12</v>
      </c>
      <c r="D214" s="50">
        <v>3.0</v>
      </c>
      <c r="E214" s="9">
        <v>100.0</v>
      </c>
      <c r="F214" s="10">
        <f t="shared" si="1"/>
        <v>300</v>
      </c>
      <c r="G214" s="50" t="b">
        <v>1</v>
      </c>
      <c r="H214" s="8" t="s">
        <v>16</v>
      </c>
      <c r="I214" s="86"/>
      <c r="J214" s="86"/>
      <c r="K214" s="87"/>
    </row>
    <row r="215">
      <c r="A215" s="88">
        <v>45665.0</v>
      </c>
      <c r="B215" s="89" t="s">
        <v>36</v>
      </c>
      <c r="C215" s="90" t="s">
        <v>10</v>
      </c>
      <c r="D215" s="91">
        <v>3.0</v>
      </c>
      <c r="E215" s="92">
        <v>100.0</v>
      </c>
      <c r="F215" s="93">
        <f t="shared" si="1"/>
        <v>300</v>
      </c>
      <c r="G215" s="91" t="b">
        <v>1</v>
      </c>
      <c r="H215" s="89" t="s">
        <v>16</v>
      </c>
      <c r="I215" s="94"/>
      <c r="J215" s="94"/>
      <c r="K215" s="95"/>
    </row>
    <row r="216">
      <c r="A216" s="84">
        <v>45666.0</v>
      </c>
      <c r="B216" s="8" t="s">
        <v>14</v>
      </c>
      <c r="C216" s="85" t="s">
        <v>13</v>
      </c>
      <c r="D216" s="50">
        <v>1.0</v>
      </c>
      <c r="E216" s="9">
        <v>100.0</v>
      </c>
      <c r="F216" s="10">
        <f t="shared" si="1"/>
        <v>100</v>
      </c>
      <c r="G216" s="50" t="b">
        <v>1</v>
      </c>
      <c r="H216" s="8" t="s">
        <v>16</v>
      </c>
      <c r="I216" s="86"/>
      <c r="J216" s="86"/>
      <c r="K216" s="87"/>
    </row>
    <row r="217">
      <c r="A217" s="88">
        <v>45666.0</v>
      </c>
      <c r="B217" s="89" t="s">
        <v>25</v>
      </c>
      <c r="C217" s="90" t="s">
        <v>13</v>
      </c>
      <c r="D217" s="91">
        <v>1.0</v>
      </c>
      <c r="E217" s="92">
        <v>100.0</v>
      </c>
      <c r="F217" s="93">
        <f t="shared" si="1"/>
        <v>100</v>
      </c>
      <c r="G217" s="91" t="b">
        <v>1</v>
      </c>
      <c r="H217" s="89" t="s">
        <v>30</v>
      </c>
      <c r="I217" s="94"/>
      <c r="J217" s="94"/>
      <c r="K217" s="95"/>
    </row>
    <row r="218">
      <c r="A218" s="84">
        <v>45666.0</v>
      </c>
      <c r="B218" s="8" t="s">
        <v>18</v>
      </c>
      <c r="C218" s="85" t="s">
        <v>1296</v>
      </c>
      <c r="D218" s="50">
        <v>2.0</v>
      </c>
      <c r="E218" s="9">
        <v>90.0</v>
      </c>
      <c r="F218" s="10">
        <f t="shared" si="1"/>
        <v>180</v>
      </c>
      <c r="G218" s="50" t="b">
        <v>1</v>
      </c>
      <c r="H218" s="8" t="s">
        <v>16</v>
      </c>
      <c r="I218" s="86"/>
      <c r="J218" s="86"/>
      <c r="K218" s="87"/>
    </row>
    <row r="219">
      <c r="A219" s="88">
        <v>45666.0</v>
      </c>
      <c r="B219" s="89" t="s">
        <v>49</v>
      </c>
      <c r="C219" s="90" t="s">
        <v>32</v>
      </c>
      <c r="D219" s="91">
        <v>1.0</v>
      </c>
      <c r="E219" s="92">
        <v>120.0</v>
      </c>
      <c r="F219" s="93">
        <f t="shared" si="1"/>
        <v>120</v>
      </c>
      <c r="G219" s="91" t="b">
        <v>1</v>
      </c>
      <c r="H219" s="89" t="s">
        <v>11</v>
      </c>
      <c r="I219" s="94"/>
      <c r="J219" s="94"/>
      <c r="K219" s="95"/>
    </row>
    <row r="220">
      <c r="A220" s="84">
        <v>45666.0</v>
      </c>
      <c r="B220" s="8" t="s">
        <v>31</v>
      </c>
      <c r="C220" s="85" t="s">
        <v>13</v>
      </c>
      <c r="D220" s="50">
        <v>2.0</v>
      </c>
      <c r="E220" s="9">
        <v>100.0</v>
      </c>
      <c r="F220" s="10">
        <f t="shared" si="1"/>
        <v>200</v>
      </c>
      <c r="G220" s="50" t="b">
        <v>1</v>
      </c>
      <c r="H220" s="8" t="s">
        <v>11</v>
      </c>
      <c r="I220" s="86"/>
      <c r="J220" s="86"/>
      <c r="K220" s="87"/>
    </row>
    <row r="221">
      <c r="A221" s="88">
        <v>45666.0</v>
      </c>
      <c r="B221" s="89" t="s">
        <v>23</v>
      </c>
      <c r="C221" s="90" t="s">
        <v>1277</v>
      </c>
      <c r="D221" s="91">
        <v>1.0</v>
      </c>
      <c r="E221" s="92">
        <v>100.0</v>
      </c>
      <c r="F221" s="93">
        <f t="shared" si="1"/>
        <v>100</v>
      </c>
      <c r="G221" s="91" t="b">
        <v>1</v>
      </c>
      <c r="H221" s="89" t="s">
        <v>16</v>
      </c>
      <c r="I221" s="94"/>
      <c r="J221" s="94"/>
      <c r="K221" s="95"/>
    </row>
    <row r="222">
      <c r="A222" s="84">
        <v>45666.0</v>
      </c>
      <c r="B222" s="8" t="s">
        <v>39</v>
      </c>
      <c r="C222" s="85" t="s">
        <v>1277</v>
      </c>
      <c r="D222" s="50">
        <v>6.0</v>
      </c>
      <c r="E222" s="9">
        <v>100.0</v>
      </c>
      <c r="F222" s="10">
        <f t="shared" si="1"/>
        <v>600</v>
      </c>
      <c r="G222" s="50" t="b">
        <v>1</v>
      </c>
      <c r="H222" s="8" t="s">
        <v>16</v>
      </c>
      <c r="I222" s="86"/>
      <c r="J222" s="86"/>
      <c r="K222" s="87"/>
    </row>
    <row r="223">
      <c r="A223" s="88">
        <v>45666.0</v>
      </c>
      <c r="B223" s="89" t="s">
        <v>39</v>
      </c>
      <c r="C223" s="90" t="s">
        <v>32</v>
      </c>
      <c r="D223" s="91">
        <v>2.0</v>
      </c>
      <c r="E223" s="92">
        <v>120.0</v>
      </c>
      <c r="F223" s="93">
        <f t="shared" si="1"/>
        <v>240</v>
      </c>
      <c r="G223" s="91" t="b">
        <v>1</v>
      </c>
      <c r="H223" s="89" t="s">
        <v>16</v>
      </c>
      <c r="I223" s="94"/>
      <c r="J223" s="94"/>
      <c r="K223" s="95"/>
    </row>
    <row r="224">
      <c r="A224" s="84">
        <v>45667.0</v>
      </c>
      <c r="B224" s="8" t="s">
        <v>47</v>
      </c>
      <c r="C224" s="85" t="s">
        <v>13</v>
      </c>
      <c r="D224" s="50">
        <v>1.0</v>
      </c>
      <c r="E224" s="9">
        <v>100.0</v>
      </c>
      <c r="F224" s="10">
        <f t="shared" si="1"/>
        <v>100</v>
      </c>
      <c r="G224" s="50" t="b">
        <v>1</v>
      </c>
      <c r="H224" s="8" t="s">
        <v>11</v>
      </c>
      <c r="I224" s="86"/>
      <c r="J224" s="86"/>
      <c r="K224" s="87"/>
    </row>
    <row r="225">
      <c r="A225" s="88">
        <v>45667.0</v>
      </c>
      <c r="B225" s="89" t="s">
        <v>31</v>
      </c>
      <c r="C225" s="90" t="s">
        <v>19</v>
      </c>
      <c r="D225" s="91">
        <v>2.0</v>
      </c>
      <c r="E225" s="92">
        <v>100.0</v>
      </c>
      <c r="F225" s="93">
        <f t="shared" si="1"/>
        <v>200</v>
      </c>
      <c r="G225" s="91" t="b">
        <v>1</v>
      </c>
      <c r="H225" s="89" t="s">
        <v>11</v>
      </c>
      <c r="I225" s="94"/>
      <c r="J225" s="94"/>
      <c r="K225" s="95"/>
    </row>
    <row r="226">
      <c r="A226" s="84">
        <v>45667.0</v>
      </c>
      <c r="B226" s="8" t="s">
        <v>23</v>
      </c>
      <c r="C226" s="85" t="s">
        <v>1277</v>
      </c>
      <c r="D226" s="50">
        <v>2.0</v>
      </c>
      <c r="E226" s="9">
        <v>100.0</v>
      </c>
      <c r="F226" s="10">
        <f t="shared" si="1"/>
        <v>200</v>
      </c>
      <c r="G226" s="50" t="b">
        <v>1</v>
      </c>
      <c r="H226" s="8" t="s">
        <v>16</v>
      </c>
      <c r="I226" s="86"/>
      <c r="J226" s="86"/>
      <c r="K226" s="87"/>
    </row>
    <row r="227">
      <c r="A227" s="88">
        <v>45667.0</v>
      </c>
      <c r="B227" s="89" t="s">
        <v>42</v>
      </c>
      <c r="C227" s="90" t="s">
        <v>1294</v>
      </c>
      <c r="D227" s="91">
        <v>2.0</v>
      </c>
      <c r="E227" s="92">
        <v>100.0</v>
      </c>
      <c r="F227" s="93">
        <f t="shared" si="1"/>
        <v>200</v>
      </c>
      <c r="G227" s="91" t="b">
        <v>1</v>
      </c>
      <c r="H227" s="89" t="s">
        <v>30</v>
      </c>
      <c r="I227" s="94"/>
      <c r="J227" s="94"/>
      <c r="K227" s="95"/>
    </row>
    <row r="228">
      <c r="A228" s="84">
        <v>45668.0</v>
      </c>
      <c r="B228" s="8" t="s">
        <v>14</v>
      </c>
      <c r="C228" s="85" t="s">
        <v>1277</v>
      </c>
      <c r="D228" s="50">
        <v>3.0</v>
      </c>
      <c r="E228" s="9">
        <v>100.0</v>
      </c>
      <c r="F228" s="10">
        <f t="shared" si="1"/>
        <v>300</v>
      </c>
      <c r="G228" s="50" t="b">
        <v>1</v>
      </c>
      <c r="H228" s="8" t="s">
        <v>11</v>
      </c>
      <c r="I228" s="86"/>
      <c r="J228" s="86"/>
      <c r="K228" s="87"/>
    </row>
    <row r="229">
      <c r="A229" s="88">
        <v>45668.0</v>
      </c>
      <c r="B229" s="89" t="s">
        <v>45</v>
      </c>
      <c r="C229" s="90" t="s">
        <v>1277</v>
      </c>
      <c r="D229" s="91">
        <v>3.0</v>
      </c>
      <c r="E229" s="92">
        <v>100.0</v>
      </c>
      <c r="F229" s="93">
        <f t="shared" si="1"/>
        <v>300</v>
      </c>
      <c r="G229" s="91" t="b">
        <v>1</v>
      </c>
      <c r="H229" s="89" t="s">
        <v>11</v>
      </c>
      <c r="I229" s="94"/>
      <c r="J229" s="94"/>
      <c r="K229" s="95"/>
    </row>
    <row r="230">
      <c r="A230" s="84">
        <v>45668.0</v>
      </c>
      <c r="B230" s="8" t="s">
        <v>47</v>
      </c>
      <c r="C230" s="85" t="s">
        <v>1277</v>
      </c>
      <c r="D230" s="50">
        <v>3.0</v>
      </c>
      <c r="E230" s="9">
        <v>100.0</v>
      </c>
      <c r="F230" s="10">
        <f t="shared" si="1"/>
        <v>300</v>
      </c>
      <c r="G230" s="50" t="b">
        <v>1</v>
      </c>
      <c r="H230" s="8" t="s">
        <v>11</v>
      </c>
      <c r="I230" s="86"/>
      <c r="J230" s="86"/>
      <c r="K230" s="87"/>
    </row>
    <row r="231">
      <c r="A231" s="88">
        <v>45668.0</v>
      </c>
      <c r="B231" s="89" t="s">
        <v>42</v>
      </c>
      <c r="C231" s="90" t="s">
        <v>1294</v>
      </c>
      <c r="D231" s="91">
        <v>2.5</v>
      </c>
      <c r="E231" s="92">
        <v>100.0</v>
      </c>
      <c r="F231" s="93">
        <f t="shared" si="1"/>
        <v>250</v>
      </c>
      <c r="G231" s="91" t="b">
        <v>1</v>
      </c>
      <c r="H231" s="89" t="s">
        <v>30</v>
      </c>
      <c r="I231" s="94"/>
      <c r="J231" s="94"/>
      <c r="K231" s="95"/>
    </row>
    <row r="232">
      <c r="A232" s="84">
        <v>45668.0</v>
      </c>
      <c r="B232" s="8" t="s">
        <v>15</v>
      </c>
      <c r="C232" s="85" t="s">
        <v>1292</v>
      </c>
      <c r="D232" s="50">
        <v>2.0</v>
      </c>
      <c r="E232" s="9">
        <v>100.0</v>
      </c>
      <c r="F232" s="10">
        <f t="shared" si="1"/>
        <v>200</v>
      </c>
      <c r="G232" s="50" t="b">
        <v>1</v>
      </c>
      <c r="H232" s="8" t="s">
        <v>16</v>
      </c>
      <c r="I232" s="86"/>
      <c r="J232" s="86"/>
      <c r="K232" s="87"/>
    </row>
    <row r="233">
      <c r="A233" s="88">
        <v>45668.0</v>
      </c>
      <c r="B233" s="89" t="s">
        <v>18</v>
      </c>
      <c r="C233" s="90" t="s">
        <v>1297</v>
      </c>
      <c r="D233" s="91">
        <v>2.0</v>
      </c>
      <c r="E233" s="92">
        <v>90.0</v>
      </c>
      <c r="F233" s="93">
        <f t="shared" si="1"/>
        <v>180</v>
      </c>
      <c r="G233" s="91" t="b">
        <v>1</v>
      </c>
      <c r="H233" s="89" t="s">
        <v>16</v>
      </c>
      <c r="I233" s="94"/>
      <c r="J233" s="94"/>
      <c r="K233" s="95"/>
    </row>
    <row r="234">
      <c r="A234" s="84">
        <v>45669.0</v>
      </c>
      <c r="B234" s="8" t="s">
        <v>23</v>
      </c>
      <c r="C234" s="85" t="s">
        <v>1277</v>
      </c>
      <c r="D234" s="50">
        <v>2.0</v>
      </c>
      <c r="E234" s="9">
        <v>100.0</v>
      </c>
      <c r="F234" s="10">
        <f t="shared" si="1"/>
        <v>200</v>
      </c>
      <c r="G234" s="50" t="b">
        <v>1</v>
      </c>
      <c r="H234" s="8" t="s">
        <v>16</v>
      </c>
      <c r="I234" s="86"/>
      <c r="J234" s="86"/>
      <c r="K234" s="87"/>
    </row>
    <row r="235">
      <c r="A235" s="88">
        <v>45669.0</v>
      </c>
      <c r="B235" s="89" t="s">
        <v>42</v>
      </c>
      <c r="C235" s="90" t="s">
        <v>1293</v>
      </c>
      <c r="D235" s="91">
        <v>2.5</v>
      </c>
      <c r="E235" s="92">
        <v>100.0</v>
      </c>
      <c r="F235" s="93">
        <f t="shared" si="1"/>
        <v>250</v>
      </c>
      <c r="G235" s="91" t="b">
        <v>1</v>
      </c>
      <c r="H235" s="89" t="s">
        <v>30</v>
      </c>
      <c r="I235" s="94"/>
      <c r="J235" s="94"/>
      <c r="K235" s="95"/>
    </row>
    <row r="236">
      <c r="A236" s="84">
        <v>45669.0</v>
      </c>
      <c r="B236" s="8" t="s">
        <v>34</v>
      </c>
      <c r="C236" s="85" t="s">
        <v>10</v>
      </c>
      <c r="D236" s="50">
        <v>3.0</v>
      </c>
      <c r="E236" s="9">
        <v>100.0</v>
      </c>
      <c r="F236" s="10">
        <f t="shared" si="1"/>
        <v>300</v>
      </c>
      <c r="G236" s="50" t="b">
        <v>1</v>
      </c>
      <c r="H236" s="8" t="s">
        <v>30</v>
      </c>
      <c r="I236" s="86"/>
      <c r="J236" s="86"/>
      <c r="K236" s="87"/>
    </row>
    <row r="237">
      <c r="A237" s="88">
        <v>45669.0</v>
      </c>
      <c r="B237" s="89" t="s">
        <v>31</v>
      </c>
      <c r="C237" s="90" t="s">
        <v>1280</v>
      </c>
      <c r="D237" s="91">
        <v>6.0</v>
      </c>
      <c r="E237" s="92">
        <v>100.0</v>
      </c>
      <c r="F237" s="93">
        <f t="shared" si="1"/>
        <v>600</v>
      </c>
      <c r="G237" s="91" t="b">
        <v>1</v>
      </c>
      <c r="H237" s="89" t="s">
        <v>11</v>
      </c>
      <c r="I237" s="94"/>
      <c r="J237" s="94"/>
      <c r="K237" s="95"/>
    </row>
    <row r="238">
      <c r="A238" s="84">
        <v>45669.0</v>
      </c>
      <c r="B238" s="8" t="s">
        <v>49</v>
      </c>
      <c r="C238" s="85" t="s">
        <v>12</v>
      </c>
      <c r="D238" s="50">
        <v>1.0</v>
      </c>
      <c r="E238" s="9">
        <v>100.0</v>
      </c>
      <c r="F238" s="10">
        <f t="shared" si="1"/>
        <v>100</v>
      </c>
      <c r="G238" s="50" t="b">
        <v>1</v>
      </c>
      <c r="H238" s="8" t="s">
        <v>11</v>
      </c>
      <c r="I238" s="86"/>
      <c r="J238" s="86"/>
      <c r="K238" s="87"/>
    </row>
    <row r="239">
      <c r="A239" s="88">
        <v>45669.0</v>
      </c>
      <c r="B239" s="89" t="s">
        <v>36</v>
      </c>
      <c r="C239" s="90" t="s">
        <v>1281</v>
      </c>
      <c r="D239" s="91">
        <v>3.0</v>
      </c>
      <c r="E239" s="92">
        <v>100.0</v>
      </c>
      <c r="F239" s="93">
        <f t="shared" si="1"/>
        <v>300</v>
      </c>
      <c r="G239" s="91" t="b">
        <v>1</v>
      </c>
      <c r="H239" s="89" t="s">
        <v>16</v>
      </c>
      <c r="I239" s="94"/>
      <c r="J239" s="94"/>
      <c r="K239" s="95"/>
    </row>
    <row r="240">
      <c r="A240" s="84">
        <v>45670.0</v>
      </c>
      <c r="B240" s="8" t="s">
        <v>25</v>
      </c>
      <c r="C240" s="85" t="s">
        <v>13</v>
      </c>
      <c r="D240" s="50">
        <v>1.0</v>
      </c>
      <c r="E240" s="9">
        <v>100.0</v>
      </c>
      <c r="F240" s="10">
        <f t="shared" si="1"/>
        <v>100</v>
      </c>
      <c r="G240" s="50" t="b">
        <v>1</v>
      </c>
      <c r="H240" s="8" t="s">
        <v>30</v>
      </c>
      <c r="I240" s="86"/>
      <c r="J240" s="86"/>
      <c r="K240" s="87"/>
    </row>
    <row r="241">
      <c r="A241" s="88">
        <v>45670.0</v>
      </c>
      <c r="B241" s="89" t="s">
        <v>29</v>
      </c>
      <c r="C241" s="90" t="s">
        <v>1286</v>
      </c>
      <c r="D241" s="91">
        <v>1.0</v>
      </c>
      <c r="E241" s="92">
        <v>100.0</v>
      </c>
      <c r="F241" s="93">
        <f t="shared" si="1"/>
        <v>100</v>
      </c>
      <c r="G241" s="91" t="b">
        <v>1</v>
      </c>
      <c r="H241" s="89" t="s">
        <v>30</v>
      </c>
      <c r="I241" s="94"/>
      <c r="J241" s="94"/>
      <c r="K241" s="95"/>
    </row>
    <row r="242">
      <c r="A242" s="84">
        <v>45670.0</v>
      </c>
      <c r="B242" s="8" t="s">
        <v>18</v>
      </c>
      <c r="C242" s="85" t="s">
        <v>1287</v>
      </c>
      <c r="D242" s="50">
        <v>2.0</v>
      </c>
      <c r="E242" s="9">
        <v>90.0</v>
      </c>
      <c r="F242" s="10">
        <f t="shared" si="1"/>
        <v>180</v>
      </c>
      <c r="G242" s="50" t="b">
        <v>1</v>
      </c>
      <c r="H242" s="8" t="s">
        <v>16</v>
      </c>
      <c r="I242" s="86"/>
      <c r="J242" s="86"/>
      <c r="K242" s="87"/>
    </row>
    <row r="243">
      <c r="A243" s="88">
        <v>45670.0</v>
      </c>
      <c r="B243" s="89" t="s">
        <v>42</v>
      </c>
      <c r="C243" s="90" t="s">
        <v>19</v>
      </c>
      <c r="D243" s="91">
        <v>0.5</v>
      </c>
      <c r="E243" s="92">
        <v>100.0</v>
      </c>
      <c r="F243" s="93">
        <f t="shared" si="1"/>
        <v>50</v>
      </c>
      <c r="G243" s="91" t="b">
        <v>1</v>
      </c>
      <c r="H243" s="89" t="s">
        <v>30</v>
      </c>
      <c r="I243" s="94"/>
      <c r="J243" s="94"/>
      <c r="K243" s="95"/>
    </row>
    <row r="244">
      <c r="A244" s="84">
        <v>45670.0</v>
      </c>
      <c r="B244" s="8" t="s">
        <v>31</v>
      </c>
      <c r="C244" s="85" t="s">
        <v>19</v>
      </c>
      <c r="D244" s="50">
        <v>2.0</v>
      </c>
      <c r="E244" s="9">
        <v>100.0</v>
      </c>
      <c r="F244" s="10">
        <f t="shared" si="1"/>
        <v>200</v>
      </c>
      <c r="G244" s="50" t="b">
        <v>1</v>
      </c>
      <c r="H244" s="8" t="s">
        <v>11</v>
      </c>
      <c r="I244" s="86"/>
      <c r="J244" s="86"/>
      <c r="K244" s="87"/>
    </row>
    <row r="245">
      <c r="A245" s="88">
        <v>45670.0</v>
      </c>
      <c r="B245" s="89" t="s">
        <v>49</v>
      </c>
      <c r="C245" s="90" t="s">
        <v>13</v>
      </c>
      <c r="D245" s="91">
        <v>1.0</v>
      </c>
      <c r="E245" s="92">
        <v>100.0</v>
      </c>
      <c r="F245" s="93">
        <f t="shared" si="1"/>
        <v>100</v>
      </c>
      <c r="G245" s="91" t="b">
        <v>1</v>
      </c>
      <c r="H245" s="89" t="s">
        <v>11</v>
      </c>
      <c r="I245" s="94"/>
      <c r="J245" s="94"/>
      <c r="K245" s="95"/>
    </row>
    <row r="246">
      <c r="A246" s="84">
        <v>45670.0</v>
      </c>
      <c r="B246" s="8" t="s">
        <v>23</v>
      </c>
      <c r="C246" s="85" t="s">
        <v>1277</v>
      </c>
      <c r="D246" s="50">
        <v>2.0</v>
      </c>
      <c r="E246" s="9">
        <v>100.0</v>
      </c>
      <c r="F246" s="10">
        <f t="shared" si="1"/>
        <v>200</v>
      </c>
      <c r="G246" s="50" t="b">
        <v>1</v>
      </c>
      <c r="H246" s="8" t="s">
        <v>16</v>
      </c>
      <c r="I246" s="86"/>
      <c r="J246" s="86"/>
      <c r="K246" s="87"/>
    </row>
    <row r="247">
      <c r="A247" s="88">
        <v>45671.0</v>
      </c>
      <c r="B247" s="89" t="s">
        <v>41</v>
      </c>
      <c r="C247" s="90" t="s">
        <v>1281</v>
      </c>
      <c r="D247" s="91">
        <v>1.5</v>
      </c>
      <c r="E247" s="92">
        <v>100.0</v>
      </c>
      <c r="F247" s="93">
        <f t="shared" si="1"/>
        <v>150</v>
      </c>
      <c r="G247" s="91" t="b">
        <v>1</v>
      </c>
      <c r="H247" s="89" t="s">
        <v>30</v>
      </c>
      <c r="I247" s="94"/>
      <c r="J247" s="94"/>
      <c r="K247" s="95"/>
    </row>
    <row r="248">
      <c r="A248" s="84">
        <v>45671.0</v>
      </c>
      <c r="B248" s="8" t="s">
        <v>47</v>
      </c>
      <c r="C248" s="85" t="s">
        <v>1277</v>
      </c>
      <c r="D248" s="50">
        <v>3.0</v>
      </c>
      <c r="E248" s="9">
        <v>100.0</v>
      </c>
      <c r="F248" s="10">
        <f t="shared" si="1"/>
        <v>300</v>
      </c>
      <c r="G248" s="50" t="b">
        <v>1</v>
      </c>
      <c r="H248" s="8" t="s">
        <v>11</v>
      </c>
      <c r="I248" s="86"/>
      <c r="J248" s="86"/>
      <c r="K248" s="87"/>
    </row>
    <row r="249">
      <c r="A249" s="88">
        <v>45671.0</v>
      </c>
      <c r="B249" s="89" t="s">
        <v>25</v>
      </c>
      <c r="C249" s="90" t="s">
        <v>13</v>
      </c>
      <c r="D249" s="91">
        <v>1.0</v>
      </c>
      <c r="E249" s="92">
        <v>100.0</v>
      </c>
      <c r="F249" s="93">
        <f t="shared" si="1"/>
        <v>100</v>
      </c>
      <c r="G249" s="91" t="b">
        <v>1</v>
      </c>
      <c r="H249" s="89" t="s">
        <v>30</v>
      </c>
      <c r="I249" s="94"/>
      <c r="J249" s="94"/>
      <c r="K249" s="95"/>
    </row>
    <row r="250">
      <c r="A250" s="84">
        <v>45671.0</v>
      </c>
      <c r="B250" s="8" t="s">
        <v>43</v>
      </c>
      <c r="C250" s="85" t="s">
        <v>1281</v>
      </c>
      <c r="D250" s="50">
        <v>2.0</v>
      </c>
      <c r="E250" s="9">
        <v>100.0</v>
      </c>
      <c r="F250" s="10">
        <f t="shared" si="1"/>
        <v>200</v>
      </c>
      <c r="G250" s="50" t="b">
        <v>1</v>
      </c>
      <c r="H250" s="8" t="s">
        <v>16</v>
      </c>
      <c r="I250" s="86"/>
      <c r="J250" s="86"/>
      <c r="K250" s="87"/>
    </row>
    <row r="251">
      <c r="A251" s="88">
        <v>45671.0</v>
      </c>
      <c r="B251" s="89" t="s">
        <v>21</v>
      </c>
      <c r="C251" s="90" t="s">
        <v>13</v>
      </c>
      <c r="D251" s="91">
        <v>2.0</v>
      </c>
      <c r="E251" s="92">
        <v>100.0</v>
      </c>
      <c r="F251" s="93">
        <f t="shared" si="1"/>
        <v>200</v>
      </c>
      <c r="G251" s="91" t="b">
        <v>1</v>
      </c>
      <c r="H251" s="89" t="s">
        <v>11</v>
      </c>
      <c r="I251" s="94"/>
      <c r="J251" s="94"/>
      <c r="K251" s="95"/>
    </row>
    <row r="252">
      <c r="A252" s="84">
        <v>45672.0</v>
      </c>
      <c r="B252" s="8" t="s">
        <v>14</v>
      </c>
      <c r="C252" s="85" t="s">
        <v>13</v>
      </c>
      <c r="D252" s="50">
        <v>1.0</v>
      </c>
      <c r="E252" s="9">
        <v>100.0</v>
      </c>
      <c r="F252" s="10">
        <f t="shared" si="1"/>
        <v>100</v>
      </c>
      <c r="G252" s="50" t="b">
        <v>1</v>
      </c>
      <c r="H252" s="8" t="s">
        <v>11</v>
      </c>
      <c r="I252" s="86"/>
      <c r="J252" s="86"/>
      <c r="K252" s="87"/>
    </row>
    <row r="253">
      <c r="A253" s="88">
        <v>45672.0</v>
      </c>
      <c r="B253" s="89" t="s">
        <v>9</v>
      </c>
      <c r="C253" s="90" t="s">
        <v>1277</v>
      </c>
      <c r="D253" s="91">
        <v>3.0</v>
      </c>
      <c r="E253" s="92">
        <v>100.0</v>
      </c>
      <c r="F253" s="93">
        <f t="shared" si="1"/>
        <v>300</v>
      </c>
      <c r="G253" s="91" t="b">
        <v>1</v>
      </c>
      <c r="H253" s="89" t="s">
        <v>11</v>
      </c>
      <c r="I253" s="94"/>
      <c r="J253" s="94"/>
      <c r="K253" s="95"/>
    </row>
    <row r="254">
      <c r="A254" s="84">
        <v>45672.0</v>
      </c>
      <c r="B254" s="8" t="s">
        <v>39</v>
      </c>
      <c r="C254" s="85" t="s">
        <v>1295</v>
      </c>
      <c r="D254" s="50">
        <v>4.0</v>
      </c>
      <c r="E254" s="9">
        <v>100.0</v>
      </c>
      <c r="F254" s="10">
        <f t="shared" si="1"/>
        <v>400</v>
      </c>
      <c r="G254" s="50" t="b">
        <v>1</v>
      </c>
      <c r="H254" s="8" t="s">
        <v>16</v>
      </c>
      <c r="I254" s="86"/>
      <c r="J254" s="86"/>
      <c r="K254" s="87"/>
    </row>
    <row r="255">
      <c r="A255" s="88">
        <v>45672.0</v>
      </c>
      <c r="B255" s="89" t="s">
        <v>39</v>
      </c>
      <c r="C255" s="90" t="s">
        <v>32</v>
      </c>
      <c r="D255" s="91">
        <v>2.0</v>
      </c>
      <c r="E255" s="92">
        <v>120.0</v>
      </c>
      <c r="F255" s="93">
        <f t="shared" si="1"/>
        <v>240</v>
      </c>
      <c r="G255" s="91" t="b">
        <v>1</v>
      </c>
      <c r="H255" s="89" t="s">
        <v>16</v>
      </c>
      <c r="I255" s="94"/>
      <c r="J255" s="94"/>
      <c r="K255" s="95"/>
    </row>
    <row r="256">
      <c r="A256" s="84">
        <v>45672.0</v>
      </c>
      <c r="B256" s="8" t="s">
        <v>47</v>
      </c>
      <c r="C256" s="85" t="s">
        <v>1281</v>
      </c>
      <c r="D256" s="50">
        <v>2.0</v>
      </c>
      <c r="E256" s="9">
        <v>100.0</v>
      </c>
      <c r="F256" s="10">
        <f t="shared" si="1"/>
        <v>200</v>
      </c>
      <c r="G256" s="50" t="b">
        <v>1</v>
      </c>
      <c r="H256" s="8" t="s">
        <v>11</v>
      </c>
      <c r="I256" s="86"/>
      <c r="J256" s="86"/>
      <c r="K256" s="87"/>
    </row>
    <row r="257">
      <c r="A257" s="88">
        <v>45672.0</v>
      </c>
      <c r="B257" s="89" t="s">
        <v>31</v>
      </c>
      <c r="C257" s="90" t="s">
        <v>19</v>
      </c>
      <c r="D257" s="91">
        <v>2.0</v>
      </c>
      <c r="E257" s="92">
        <v>100.0</v>
      </c>
      <c r="F257" s="93">
        <f t="shared" si="1"/>
        <v>200</v>
      </c>
      <c r="G257" s="91" t="b">
        <v>1</v>
      </c>
      <c r="H257" s="89" t="s">
        <v>11</v>
      </c>
      <c r="I257" s="94"/>
      <c r="J257" s="94"/>
      <c r="K257" s="95"/>
    </row>
    <row r="258">
      <c r="A258" s="84">
        <v>45672.0</v>
      </c>
      <c r="B258" s="8" t="s">
        <v>45</v>
      </c>
      <c r="C258" s="85" t="s">
        <v>13</v>
      </c>
      <c r="D258" s="50">
        <v>1.0</v>
      </c>
      <c r="E258" s="9">
        <v>100.0</v>
      </c>
      <c r="F258" s="10">
        <f t="shared" si="1"/>
        <v>100</v>
      </c>
      <c r="G258" s="50" t="b">
        <v>1</v>
      </c>
      <c r="H258" s="8" t="s">
        <v>11</v>
      </c>
      <c r="I258" s="86"/>
      <c r="J258" s="86"/>
      <c r="K258" s="87"/>
    </row>
    <row r="259">
      <c r="A259" s="88">
        <v>45672.0</v>
      </c>
      <c r="B259" s="89" t="s">
        <v>36</v>
      </c>
      <c r="C259" s="90" t="s">
        <v>1281</v>
      </c>
      <c r="D259" s="91">
        <v>2.0</v>
      </c>
      <c r="E259" s="92">
        <v>100.0</v>
      </c>
      <c r="F259" s="93">
        <f t="shared" si="1"/>
        <v>200</v>
      </c>
      <c r="G259" s="91" t="b">
        <v>1</v>
      </c>
      <c r="H259" s="89" t="s">
        <v>16</v>
      </c>
      <c r="I259" s="94"/>
      <c r="J259" s="94"/>
      <c r="K259" s="95"/>
    </row>
    <row r="260">
      <c r="A260" s="84">
        <v>45673.0</v>
      </c>
      <c r="B260" s="8" t="s">
        <v>40</v>
      </c>
      <c r="C260" s="85" t="s">
        <v>12</v>
      </c>
      <c r="D260" s="50">
        <v>2.0</v>
      </c>
      <c r="E260" s="9">
        <v>100.0</v>
      </c>
      <c r="F260" s="10">
        <f t="shared" si="1"/>
        <v>200</v>
      </c>
      <c r="G260" s="50" t="b">
        <v>1</v>
      </c>
      <c r="H260" s="8" t="s">
        <v>16</v>
      </c>
      <c r="I260" s="86"/>
      <c r="J260" s="86"/>
      <c r="K260" s="87"/>
    </row>
    <row r="261">
      <c r="A261" s="88">
        <v>45673.0</v>
      </c>
      <c r="B261" s="89" t="s">
        <v>42</v>
      </c>
      <c r="C261" s="90" t="s">
        <v>19</v>
      </c>
      <c r="D261" s="91">
        <v>1.5</v>
      </c>
      <c r="E261" s="92">
        <v>100.0</v>
      </c>
      <c r="F261" s="93">
        <f t="shared" si="1"/>
        <v>150</v>
      </c>
      <c r="G261" s="91" t="b">
        <v>1</v>
      </c>
      <c r="H261" s="89" t="s">
        <v>30</v>
      </c>
      <c r="I261" s="94"/>
      <c r="J261" s="94"/>
      <c r="K261" s="95"/>
    </row>
    <row r="262">
      <c r="A262" s="84">
        <v>45673.0</v>
      </c>
      <c r="B262" s="8" t="s">
        <v>51</v>
      </c>
      <c r="C262" s="85" t="s">
        <v>1286</v>
      </c>
      <c r="D262" s="50">
        <v>2.0</v>
      </c>
      <c r="E262" s="9">
        <v>100.0</v>
      </c>
      <c r="F262" s="10">
        <f t="shared" si="1"/>
        <v>200</v>
      </c>
      <c r="G262" s="50" t="b">
        <v>1</v>
      </c>
      <c r="H262" s="8" t="s">
        <v>30</v>
      </c>
      <c r="I262" s="86"/>
      <c r="J262" s="86"/>
      <c r="K262" s="87"/>
    </row>
    <row r="263">
      <c r="A263" s="88">
        <v>45673.0</v>
      </c>
      <c r="B263" s="89" t="s">
        <v>18</v>
      </c>
      <c r="C263" s="90" t="s">
        <v>1297</v>
      </c>
      <c r="D263" s="91">
        <v>2.0</v>
      </c>
      <c r="E263" s="92">
        <v>90.0</v>
      </c>
      <c r="F263" s="93">
        <f t="shared" si="1"/>
        <v>180</v>
      </c>
      <c r="G263" s="91" t="b">
        <v>1</v>
      </c>
      <c r="H263" s="89" t="s">
        <v>16</v>
      </c>
      <c r="I263" s="94"/>
      <c r="J263" s="94"/>
      <c r="K263" s="95"/>
    </row>
    <row r="264">
      <c r="A264" s="84">
        <v>45673.0</v>
      </c>
      <c r="B264" s="8" t="s">
        <v>47</v>
      </c>
      <c r="C264" s="85" t="s">
        <v>1277</v>
      </c>
      <c r="D264" s="50">
        <v>3.0</v>
      </c>
      <c r="E264" s="9">
        <v>100.0</v>
      </c>
      <c r="F264" s="10">
        <f t="shared" si="1"/>
        <v>300</v>
      </c>
      <c r="G264" s="50" t="b">
        <v>1</v>
      </c>
      <c r="H264" s="8" t="s">
        <v>11</v>
      </c>
      <c r="I264" s="86"/>
      <c r="J264" s="86"/>
      <c r="K264" s="87"/>
    </row>
    <row r="265">
      <c r="A265" s="88">
        <v>45674.0</v>
      </c>
      <c r="B265" s="89" t="s">
        <v>22</v>
      </c>
      <c r="C265" s="90" t="s">
        <v>1277</v>
      </c>
      <c r="D265" s="91">
        <v>2.0</v>
      </c>
      <c r="E265" s="92">
        <v>100.0</v>
      </c>
      <c r="F265" s="93">
        <f t="shared" si="1"/>
        <v>200</v>
      </c>
      <c r="G265" s="91" t="b">
        <v>1</v>
      </c>
      <c r="H265" s="89" t="s">
        <v>16</v>
      </c>
      <c r="I265" s="94"/>
      <c r="J265" s="94"/>
      <c r="K265" s="95"/>
    </row>
    <row r="266">
      <c r="A266" s="84">
        <v>45674.0</v>
      </c>
      <c r="B266" s="8" t="s">
        <v>14</v>
      </c>
      <c r="C266" s="85" t="s">
        <v>13</v>
      </c>
      <c r="D266" s="50">
        <v>1.0</v>
      </c>
      <c r="E266" s="9">
        <v>100.0</v>
      </c>
      <c r="F266" s="10">
        <f t="shared" si="1"/>
        <v>100</v>
      </c>
      <c r="G266" s="50" t="b">
        <v>1</v>
      </c>
      <c r="H266" s="8" t="s">
        <v>11</v>
      </c>
      <c r="I266" s="86"/>
      <c r="J266" s="86"/>
      <c r="K266" s="87"/>
    </row>
    <row r="267">
      <c r="A267" s="88">
        <v>45674.0</v>
      </c>
      <c r="B267" s="89" t="s">
        <v>27</v>
      </c>
      <c r="C267" s="90" t="s">
        <v>1305</v>
      </c>
      <c r="D267" s="91">
        <v>1.0</v>
      </c>
      <c r="E267" s="92">
        <v>100.0</v>
      </c>
      <c r="F267" s="93">
        <f t="shared" si="1"/>
        <v>100</v>
      </c>
      <c r="G267" s="91" t="b">
        <v>1</v>
      </c>
      <c r="H267" s="89" t="s">
        <v>16</v>
      </c>
      <c r="I267" s="94"/>
      <c r="J267" s="94"/>
      <c r="K267" s="95"/>
    </row>
    <row r="268">
      <c r="A268" s="84">
        <v>45674.0</v>
      </c>
      <c r="B268" s="8" t="s">
        <v>52</v>
      </c>
      <c r="C268" s="85" t="s">
        <v>1306</v>
      </c>
      <c r="D268" s="50">
        <v>4.0</v>
      </c>
      <c r="E268" s="9">
        <v>100.0</v>
      </c>
      <c r="F268" s="10">
        <f t="shared" si="1"/>
        <v>400</v>
      </c>
      <c r="G268" s="50" t="b">
        <v>1</v>
      </c>
      <c r="H268" s="8" t="s">
        <v>11</v>
      </c>
      <c r="I268" s="86"/>
      <c r="J268" s="86"/>
      <c r="K268" s="87"/>
    </row>
    <row r="269">
      <c r="A269" s="88">
        <v>45674.0</v>
      </c>
      <c r="B269" s="89" t="s">
        <v>52</v>
      </c>
      <c r="C269" s="90" t="s">
        <v>32</v>
      </c>
      <c r="D269" s="91">
        <v>1.0</v>
      </c>
      <c r="E269" s="92">
        <v>120.0</v>
      </c>
      <c r="F269" s="93">
        <f t="shared" si="1"/>
        <v>120</v>
      </c>
      <c r="G269" s="91" t="b">
        <v>1</v>
      </c>
      <c r="H269" s="89" t="s">
        <v>11</v>
      </c>
      <c r="I269" s="94"/>
      <c r="J269" s="94"/>
      <c r="K269" s="95"/>
    </row>
    <row r="270">
      <c r="A270" s="84">
        <v>45674.0</v>
      </c>
      <c r="B270" s="8" t="s">
        <v>25</v>
      </c>
      <c r="C270" s="85" t="s">
        <v>13</v>
      </c>
      <c r="D270" s="50">
        <v>1.0</v>
      </c>
      <c r="E270" s="9">
        <v>100.0</v>
      </c>
      <c r="F270" s="10">
        <f t="shared" si="1"/>
        <v>100</v>
      </c>
      <c r="G270" s="50" t="b">
        <v>1</v>
      </c>
      <c r="H270" s="8" t="s">
        <v>30</v>
      </c>
      <c r="I270" s="86"/>
      <c r="J270" s="86"/>
      <c r="K270" s="87"/>
    </row>
    <row r="271">
      <c r="A271" s="88">
        <v>45674.0</v>
      </c>
      <c r="B271" s="89" t="s">
        <v>46</v>
      </c>
      <c r="C271" s="90" t="s">
        <v>1277</v>
      </c>
      <c r="D271" s="91">
        <v>3.0</v>
      </c>
      <c r="E271" s="92">
        <v>100.0</v>
      </c>
      <c r="F271" s="93">
        <f t="shared" si="1"/>
        <v>300</v>
      </c>
      <c r="G271" s="91" t="b">
        <v>1</v>
      </c>
      <c r="H271" s="89" t="s">
        <v>16</v>
      </c>
      <c r="I271" s="94"/>
      <c r="J271" s="94"/>
      <c r="K271" s="95"/>
    </row>
    <row r="272">
      <c r="A272" s="84">
        <v>45674.0</v>
      </c>
      <c r="B272" s="8" t="s">
        <v>42</v>
      </c>
      <c r="C272" s="85" t="s">
        <v>19</v>
      </c>
      <c r="D272" s="50">
        <v>0.5</v>
      </c>
      <c r="E272" s="9">
        <v>100.0</v>
      </c>
      <c r="F272" s="10">
        <f t="shared" si="1"/>
        <v>50</v>
      </c>
      <c r="G272" s="50" t="b">
        <v>1</v>
      </c>
      <c r="H272" s="8" t="s">
        <v>30</v>
      </c>
      <c r="I272" s="86"/>
      <c r="J272" s="86"/>
      <c r="K272" s="87"/>
    </row>
    <row r="273">
      <c r="A273" s="88">
        <v>45674.0</v>
      </c>
      <c r="B273" s="89" t="s">
        <v>31</v>
      </c>
      <c r="C273" s="90" t="s">
        <v>19</v>
      </c>
      <c r="D273" s="91">
        <v>2.0</v>
      </c>
      <c r="E273" s="92">
        <v>100.0</v>
      </c>
      <c r="F273" s="93">
        <f t="shared" si="1"/>
        <v>200</v>
      </c>
      <c r="G273" s="91" t="b">
        <v>1</v>
      </c>
      <c r="H273" s="89" t="s">
        <v>11</v>
      </c>
      <c r="I273" s="94"/>
      <c r="J273" s="94"/>
      <c r="K273" s="95"/>
    </row>
    <row r="274">
      <c r="A274" s="84">
        <v>45675.0</v>
      </c>
      <c r="B274" s="8" t="s">
        <v>43</v>
      </c>
      <c r="C274" s="85" t="s">
        <v>1281</v>
      </c>
      <c r="D274" s="50">
        <v>2.0</v>
      </c>
      <c r="E274" s="9">
        <v>100.0</v>
      </c>
      <c r="F274" s="10">
        <f t="shared" si="1"/>
        <v>200</v>
      </c>
      <c r="G274" s="50" t="b">
        <v>1</v>
      </c>
      <c r="H274" s="8" t="s">
        <v>16</v>
      </c>
      <c r="I274" s="86"/>
      <c r="J274" s="86"/>
      <c r="K274" s="87"/>
    </row>
    <row r="275">
      <c r="A275" s="88">
        <v>45675.0</v>
      </c>
      <c r="B275" s="89" t="s">
        <v>23</v>
      </c>
      <c r="C275" s="90" t="s">
        <v>1277</v>
      </c>
      <c r="D275" s="91">
        <v>1.0</v>
      </c>
      <c r="E275" s="92">
        <v>100.0</v>
      </c>
      <c r="F275" s="93">
        <f t="shared" si="1"/>
        <v>100</v>
      </c>
      <c r="G275" s="91" t="b">
        <v>1</v>
      </c>
      <c r="H275" s="89" t="s">
        <v>16</v>
      </c>
      <c r="I275" s="94"/>
      <c r="J275" s="94"/>
      <c r="K275" s="95"/>
    </row>
    <row r="276">
      <c r="A276" s="84">
        <v>45675.0</v>
      </c>
      <c r="B276" s="8" t="s">
        <v>42</v>
      </c>
      <c r="C276" s="85" t="s">
        <v>19</v>
      </c>
      <c r="D276" s="50">
        <v>0.5</v>
      </c>
      <c r="E276" s="9">
        <v>100.0</v>
      </c>
      <c r="F276" s="10">
        <f t="shared" si="1"/>
        <v>50</v>
      </c>
      <c r="G276" s="50" t="b">
        <v>1</v>
      </c>
      <c r="H276" s="8" t="s">
        <v>30</v>
      </c>
      <c r="I276" s="86"/>
      <c r="J276" s="86"/>
      <c r="K276" s="87"/>
    </row>
    <row r="277">
      <c r="A277" s="88">
        <v>45675.0</v>
      </c>
      <c r="B277" s="89" t="s">
        <v>18</v>
      </c>
      <c r="C277" s="90" t="s">
        <v>1307</v>
      </c>
      <c r="D277" s="91">
        <v>2.0</v>
      </c>
      <c r="E277" s="92">
        <v>90.0</v>
      </c>
      <c r="F277" s="93">
        <f t="shared" si="1"/>
        <v>180</v>
      </c>
      <c r="G277" s="91" t="b">
        <v>1</v>
      </c>
      <c r="H277" s="89" t="s">
        <v>16</v>
      </c>
      <c r="I277" s="94"/>
      <c r="J277" s="94"/>
      <c r="K277" s="95"/>
    </row>
    <row r="278">
      <c r="A278" s="84">
        <v>45675.0</v>
      </c>
      <c r="B278" s="8" t="s">
        <v>31</v>
      </c>
      <c r="C278" s="85" t="s">
        <v>19</v>
      </c>
      <c r="D278" s="50">
        <v>2.0</v>
      </c>
      <c r="E278" s="9">
        <v>100.0</v>
      </c>
      <c r="F278" s="10">
        <f t="shared" si="1"/>
        <v>200</v>
      </c>
      <c r="G278" s="50" t="b">
        <v>1</v>
      </c>
      <c r="H278" s="8" t="s">
        <v>11</v>
      </c>
      <c r="I278" s="86"/>
      <c r="J278" s="86"/>
      <c r="K278" s="87"/>
    </row>
    <row r="279">
      <c r="A279" s="88">
        <v>45675.0</v>
      </c>
      <c r="B279" s="89" t="s">
        <v>45</v>
      </c>
      <c r="C279" s="90" t="s">
        <v>1277</v>
      </c>
      <c r="D279" s="91">
        <v>3.0</v>
      </c>
      <c r="E279" s="92">
        <v>100.0</v>
      </c>
      <c r="F279" s="93">
        <f t="shared" si="1"/>
        <v>300</v>
      </c>
      <c r="G279" s="91" t="b">
        <v>1</v>
      </c>
      <c r="H279" s="89" t="s">
        <v>11</v>
      </c>
      <c r="I279" s="94"/>
      <c r="J279" s="94"/>
      <c r="K279" s="95"/>
    </row>
    <row r="280">
      <c r="A280" s="84">
        <v>45675.0</v>
      </c>
      <c r="B280" s="8" t="s">
        <v>41</v>
      </c>
      <c r="C280" s="85" t="s">
        <v>1281</v>
      </c>
      <c r="D280" s="50">
        <v>1.0</v>
      </c>
      <c r="E280" s="9">
        <v>100.0</v>
      </c>
      <c r="F280" s="10">
        <f t="shared" si="1"/>
        <v>100</v>
      </c>
      <c r="G280" s="50" t="b">
        <v>1</v>
      </c>
      <c r="H280" s="8" t="s">
        <v>30</v>
      </c>
      <c r="I280" s="86"/>
      <c r="J280" s="86"/>
      <c r="K280" s="87"/>
    </row>
    <row r="281">
      <c r="A281" s="88">
        <v>45675.0</v>
      </c>
      <c r="B281" s="89" t="s">
        <v>39</v>
      </c>
      <c r="C281" s="90" t="s">
        <v>1277</v>
      </c>
      <c r="D281" s="91">
        <v>6.0</v>
      </c>
      <c r="E281" s="92">
        <v>100.0</v>
      </c>
      <c r="F281" s="93">
        <f t="shared" si="1"/>
        <v>600</v>
      </c>
      <c r="G281" s="91" t="b">
        <v>1</v>
      </c>
      <c r="H281" s="89" t="s">
        <v>16</v>
      </c>
      <c r="I281" s="94"/>
      <c r="J281" s="94"/>
      <c r="K281" s="95"/>
    </row>
    <row r="282">
      <c r="A282" s="84">
        <v>45675.0</v>
      </c>
      <c r="B282" s="8" t="s">
        <v>39</v>
      </c>
      <c r="C282" s="85" t="s">
        <v>32</v>
      </c>
      <c r="D282" s="50">
        <v>2.0</v>
      </c>
      <c r="E282" s="9">
        <v>120.0</v>
      </c>
      <c r="F282" s="10">
        <f t="shared" si="1"/>
        <v>240</v>
      </c>
      <c r="G282" s="50" t="b">
        <v>1</v>
      </c>
      <c r="H282" s="8" t="s">
        <v>16</v>
      </c>
      <c r="I282" s="86"/>
      <c r="J282" s="86"/>
      <c r="K282" s="87"/>
    </row>
    <row r="283">
      <c r="A283" s="88">
        <v>45676.0</v>
      </c>
      <c r="B283" s="89" t="s">
        <v>23</v>
      </c>
      <c r="C283" s="90" t="s">
        <v>1277</v>
      </c>
      <c r="D283" s="91">
        <v>2.0</v>
      </c>
      <c r="E283" s="92">
        <v>100.0</v>
      </c>
      <c r="F283" s="93">
        <f t="shared" si="1"/>
        <v>200</v>
      </c>
      <c r="G283" s="91" t="b">
        <v>1</v>
      </c>
      <c r="H283" s="89" t="s">
        <v>16</v>
      </c>
      <c r="I283" s="94"/>
      <c r="J283" s="94"/>
      <c r="K283" s="95"/>
    </row>
    <row r="284">
      <c r="A284" s="84">
        <v>45676.0</v>
      </c>
      <c r="B284" s="8" t="s">
        <v>21</v>
      </c>
      <c r="C284" s="85" t="s">
        <v>13</v>
      </c>
      <c r="D284" s="50">
        <v>2.0</v>
      </c>
      <c r="E284" s="9">
        <v>100.0</v>
      </c>
      <c r="F284" s="10">
        <f t="shared" si="1"/>
        <v>200</v>
      </c>
      <c r="G284" s="50" t="b">
        <v>1</v>
      </c>
      <c r="H284" s="8" t="s">
        <v>11</v>
      </c>
      <c r="I284" s="86"/>
      <c r="J284" s="86"/>
      <c r="K284" s="87"/>
    </row>
    <row r="285">
      <c r="A285" s="88">
        <v>45676.0</v>
      </c>
      <c r="B285" s="89" t="s">
        <v>14</v>
      </c>
      <c r="C285" s="90" t="s">
        <v>1281</v>
      </c>
      <c r="D285" s="91">
        <v>2.0</v>
      </c>
      <c r="E285" s="92">
        <v>100.0</v>
      </c>
      <c r="F285" s="93">
        <f t="shared" si="1"/>
        <v>200</v>
      </c>
      <c r="G285" s="91" t="b">
        <v>1</v>
      </c>
      <c r="H285" s="89" t="s">
        <v>11</v>
      </c>
      <c r="I285" s="94"/>
      <c r="J285" s="94"/>
      <c r="K285" s="95"/>
    </row>
    <row r="286">
      <c r="A286" s="84">
        <v>45676.0</v>
      </c>
      <c r="B286" s="8" t="s">
        <v>29</v>
      </c>
      <c r="C286" s="85" t="s">
        <v>1292</v>
      </c>
      <c r="D286" s="50">
        <v>1.5</v>
      </c>
      <c r="E286" s="9">
        <v>100.0</v>
      </c>
      <c r="F286" s="10">
        <f t="shared" si="1"/>
        <v>150</v>
      </c>
      <c r="G286" s="50" t="b">
        <v>1</v>
      </c>
      <c r="H286" s="8" t="s">
        <v>30</v>
      </c>
      <c r="I286" s="86"/>
      <c r="J286" s="86"/>
      <c r="K286" s="87"/>
    </row>
    <row r="287">
      <c r="A287" s="88">
        <v>45676.0</v>
      </c>
      <c r="B287" s="89" t="s">
        <v>42</v>
      </c>
      <c r="C287" s="90" t="s">
        <v>19</v>
      </c>
      <c r="D287" s="91">
        <v>0.5</v>
      </c>
      <c r="E287" s="92">
        <v>100.0</v>
      </c>
      <c r="F287" s="93">
        <f t="shared" si="1"/>
        <v>50</v>
      </c>
      <c r="G287" s="91" t="b">
        <v>1</v>
      </c>
      <c r="H287" s="89" t="s">
        <v>30</v>
      </c>
      <c r="I287" s="94"/>
      <c r="J287" s="94"/>
      <c r="K287" s="95"/>
    </row>
    <row r="288">
      <c r="A288" s="84">
        <v>45676.0</v>
      </c>
      <c r="B288" s="8" t="s">
        <v>36</v>
      </c>
      <c r="C288" s="85" t="s">
        <v>1281</v>
      </c>
      <c r="D288" s="50">
        <v>3.0</v>
      </c>
      <c r="E288" s="9">
        <v>100.0</v>
      </c>
      <c r="F288" s="10">
        <f t="shared" si="1"/>
        <v>300</v>
      </c>
      <c r="G288" s="50" t="b">
        <v>1</v>
      </c>
      <c r="H288" s="8" t="s">
        <v>16</v>
      </c>
      <c r="I288" s="86"/>
      <c r="J288" s="86"/>
      <c r="K288" s="87"/>
    </row>
    <row r="289">
      <c r="A289" s="88">
        <v>45677.0</v>
      </c>
      <c r="B289" s="89" t="s">
        <v>71</v>
      </c>
      <c r="C289" s="90" t="s">
        <v>12</v>
      </c>
      <c r="D289" s="91">
        <v>1.0</v>
      </c>
      <c r="E289" s="92">
        <v>100.0</v>
      </c>
      <c r="F289" s="93">
        <f t="shared" si="1"/>
        <v>100</v>
      </c>
      <c r="G289" s="91" t="b">
        <v>1</v>
      </c>
      <c r="H289" s="89" t="s">
        <v>16</v>
      </c>
      <c r="I289" s="94"/>
      <c r="J289" s="94"/>
      <c r="K289" s="95"/>
    </row>
    <row r="290">
      <c r="A290" s="84">
        <v>45677.0</v>
      </c>
      <c r="B290" s="8" t="s">
        <v>26</v>
      </c>
      <c r="C290" s="85" t="s">
        <v>1281</v>
      </c>
      <c r="D290" s="50">
        <v>3.0</v>
      </c>
      <c r="E290" s="9">
        <v>100.0</v>
      </c>
      <c r="F290" s="10">
        <f t="shared" si="1"/>
        <v>300</v>
      </c>
      <c r="G290" s="50" t="b">
        <v>1</v>
      </c>
      <c r="H290" s="8" t="s">
        <v>16</v>
      </c>
      <c r="I290" s="86"/>
      <c r="J290" s="86"/>
      <c r="K290" s="87"/>
    </row>
    <row r="291">
      <c r="A291" s="88">
        <v>45677.0</v>
      </c>
      <c r="B291" s="89" t="s">
        <v>17</v>
      </c>
      <c r="C291" s="90" t="s">
        <v>10</v>
      </c>
      <c r="D291" s="91">
        <v>3.0</v>
      </c>
      <c r="E291" s="92">
        <v>100.0</v>
      </c>
      <c r="F291" s="93">
        <f t="shared" si="1"/>
        <v>300</v>
      </c>
      <c r="G291" s="91" t="b">
        <v>1</v>
      </c>
      <c r="H291" s="89" t="s">
        <v>30</v>
      </c>
      <c r="I291" s="94"/>
      <c r="J291" s="94"/>
      <c r="K291" s="95"/>
    </row>
    <row r="292">
      <c r="A292" s="84">
        <v>45677.0</v>
      </c>
      <c r="B292" s="8" t="s">
        <v>34</v>
      </c>
      <c r="C292" s="85" t="s">
        <v>10</v>
      </c>
      <c r="D292" s="50">
        <v>3.0</v>
      </c>
      <c r="E292" s="9">
        <v>100.0</v>
      </c>
      <c r="F292" s="10">
        <f t="shared" si="1"/>
        <v>300</v>
      </c>
      <c r="G292" s="50" t="b">
        <v>1</v>
      </c>
      <c r="H292" s="8" t="s">
        <v>30</v>
      </c>
      <c r="I292" s="86"/>
      <c r="J292" s="86"/>
      <c r="K292" s="87"/>
    </row>
    <row r="293">
      <c r="A293" s="88">
        <v>45677.0</v>
      </c>
      <c r="B293" s="89" t="s">
        <v>34</v>
      </c>
      <c r="C293" s="90" t="s">
        <v>70</v>
      </c>
      <c r="D293" s="91">
        <v>1.0</v>
      </c>
      <c r="E293" s="92">
        <v>80.0</v>
      </c>
      <c r="F293" s="93">
        <f t="shared" si="1"/>
        <v>80</v>
      </c>
      <c r="G293" s="91" t="b">
        <v>1</v>
      </c>
      <c r="H293" s="89" t="s">
        <v>30</v>
      </c>
      <c r="I293" s="94"/>
      <c r="J293" s="94"/>
      <c r="K293" s="95"/>
    </row>
    <row r="294">
      <c r="A294" s="84">
        <v>45677.0</v>
      </c>
      <c r="B294" s="8" t="s">
        <v>25</v>
      </c>
      <c r="C294" s="85" t="s">
        <v>13</v>
      </c>
      <c r="D294" s="50">
        <v>1.0</v>
      </c>
      <c r="E294" s="9">
        <v>100.0</v>
      </c>
      <c r="F294" s="10">
        <f t="shared" si="1"/>
        <v>100</v>
      </c>
      <c r="G294" s="50" t="b">
        <v>1</v>
      </c>
      <c r="H294" s="8" t="s">
        <v>30</v>
      </c>
      <c r="I294" s="86"/>
      <c r="J294" s="86"/>
      <c r="K294" s="87"/>
    </row>
    <row r="295">
      <c r="A295" s="88">
        <v>45677.0</v>
      </c>
      <c r="B295" s="89" t="s">
        <v>47</v>
      </c>
      <c r="C295" s="90" t="s">
        <v>1308</v>
      </c>
      <c r="D295" s="91">
        <v>3.0</v>
      </c>
      <c r="E295" s="92">
        <v>100.0</v>
      </c>
      <c r="F295" s="93">
        <f t="shared" si="1"/>
        <v>300</v>
      </c>
      <c r="G295" s="91" t="b">
        <v>1</v>
      </c>
      <c r="H295" s="89" t="s">
        <v>11</v>
      </c>
      <c r="I295" s="94"/>
      <c r="J295" s="94"/>
      <c r="K295" s="95"/>
    </row>
    <row r="296">
      <c r="A296" s="84">
        <v>45677.0</v>
      </c>
      <c r="B296" s="8" t="s">
        <v>31</v>
      </c>
      <c r="C296" s="85" t="s">
        <v>1281</v>
      </c>
      <c r="D296" s="50">
        <v>2.0</v>
      </c>
      <c r="E296" s="9">
        <v>100.0</v>
      </c>
      <c r="F296" s="10">
        <f t="shared" si="1"/>
        <v>200</v>
      </c>
      <c r="G296" s="50" t="b">
        <v>1</v>
      </c>
      <c r="H296" s="8" t="s">
        <v>11</v>
      </c>
      <c r="I296" s="86"/>
      <c r="J296" s="86"/>
      <c r="K296" s="87"/>
    </row>
    <row r="297">
      <c r="A297" s="88">
        <v>45677.0</v>
      </c>
      <c r="B297" s="89" t="s">
        <v>45</v>
      </c>
      <c r="C297" s="90" t="s">
        <v>13</v>
      </c>
      <c r="D297" s="91">
        <v>1.0</v>
      </c>
      <c r="E297" s="92">
        <v>100.0</v>
      </c>
      <c r="F297" s="93">
        <f t="shared" si="1"/>
        <v>100</v>
      </c>
      <c r="G297" s="91" t="b">
        <v>1</v>
      </c>
      <c r="H297" s="89" t="s">
        <v>11</v>
      </c>
      <c r="I297" s="94"/>
      <c r="J297" s="94"/>
      <c r="K297" s="95"/>
    </row>
    <row r="298">
      <c r="A298" s="84">
        <v>45677.0</v>
      </c>
      <c r="B298" s="8" t="s">
        <v>18</v>
      </c>
      <c r="C298" s="85" t="s">
        <v>32</v>
      </c>
      <c r="D298" s="50">
        <v>2.5</v>
      </c>
      <c r="E298" s="9">
        <v>100.0</v>
      </c>
      <c r="F298" s="10">
        <f t="shared" si="1"/>
        <v>250</v>
      </c>
      <c r="G298" s="50" t="b">
        <v>1</v>
      </c>
      <c r="H298" s="8" t="s">
        <v>16</v>
      </c>
      <c r="I298" s="86"/>
      <c r="J298" s="86"/>
      <c r="K298" s="87"/>
    </row>
    <row r="299">
      <c r="A299" s="88">
        <v>45677.0</v>
      </c>
      <c r="B299" s="89" t="s">
        <v>18</v>
      </c>
      <c r="C299" s="90" t="s">
        <v>70</v>
      </c>
      <c r="D299" s="91">
        <v>0.5</v>
      </c>
      <c r="E299" s="92">
        <v>70.0</v>
      </c>
      <c r="F299" s="93">
        <f t="shared" si="1"/>
        <v>35</v>
      </c>
      <c r="G299" s="91" t="b">
        <v>1</v>
      </c>
      <c r="H299" s="89" t="s">
        <v>16</v>
      </c>
      <c r="I299" s="94"/>
      <c r="J299" s="94"/>
      <c r="K299" s="95"/>
    </row>
    <row r="300">
      <c r="A300" s="84">
        <v>45677.0</v>
      </c>
      <c r="B300" s="8" t="s">
        <v>42</v>
      </c>
      <c r="C300" s="85" t="s">
        <v>19</v>
      </c>
      <c r="D300" s="50">
        <v>0.5</v>
      </c>
      <c r="E300" s="9">
        <v>100.0</v>
      </c>
      <c r="F300" s="10">
        <f t="shared" si="1"/>
        <v>50</v>
      </c>
      <c r="G300" s="50" t="b">
        <v>1</v>
      </c>
      <c r="H300" s="8" t="s">
        <v>30</v>
      </c>
      <c r="I300" s="86"/>
      <c r="J300" s="86"/>
      <c r="K300" s="87"/>
    </row>
    <row r="301">
      <c r="A301" s="88">
        <v>45677.0</v>
      </c>
      <c r="B301" s="89" t="s">
        <v>23</v>
      </c>
      <c r="C301" s="90" t="s">
        <v>1278</v>
      </c>
      <c r="D301" s="91">
        <v>1.0</v>
      </c>
      <c r="E301" s="92">
        <v>100.0</v>
      </c>
      <c r="F301" s="93">
        <f t="shared" si="1"/>
        <v>100</v>
      </c>
      <c r="G301" s="91" t="b">
        <v>1</v>
      </c>
      <c r="H301" s="89" t="s">
        <v>16</v>
      </c>
      <c r="I301" s="94"/>
      <c r="J301" s="94"/>
      <c r="K301" s="95"/>
    </row>
    <row r="302">
      <c r="A302" s="84">
        <v>45677.0</v>
      </c>
      <c r="B302" s="8" t="s">
        <v>23</v>
      </c>
      <c r="C302" s="85" t="s">
        <v>70</v>
      </c>
      <c r="D302" s="50">
        <v>1.0</v>
      </c>
      <c r="E302" s="9">
        <v>70.0</v>
      </c>
      <c r="F302" s="10">
        <f t="shared" si="1"/>
        <v>70</v>
      </c>
      <c r="G302" s="50" t="b">
        <v>1</v>
      </c>
      <c r="H302" s="8" t="s">
        <v>16</v>
      </c>
      <c r="I302" s="86"/>
      <c r="J302" s="86"/>
      <c r="K302" s="87"/>
    </row>
    <row r="303">
      <c r="A303" s="88">
        <v>45678.0</v>
      </c>
      <c r="B303" s="89" t="s">
        <v>24</v>
      </c>
      <c r="C303" s="90" t="s">
        <v>1292</v>
      </c>
      <c r="D303" s="91">
        <v>1.5</v>
      </c>
      <c r="E303" s="92">
        <v>100.0</v>
      </c>
      <c r="F303" s="93">
        <f t="shared" si="1"/>
        <v>150</v>
      </c>
      <c r="G303" s="91" t="b">
        <v>1</v>
      </c>
      <c r="H303" s="89" t="s">
        <v>30</v>
      </c>
      <c r="I303" s="94"/>
      <c r="J303" s="94"/>
      <c r="K303" s="95"/>
    </row>
    <row r="304">
      <c r="A304" s="84">
        <v>45678.0</v>
      </c>
      <c r="B304" s="8" t="s">
        <v>24</v>
      </c>
      <c r="C304" s="85" t="s">
        <v>1299</v>
      </c>
      <c r="D304" s="50">
        <v>1.5</v>
      </c>
      <c r="E304" s="9">
        <v>120.0</v>
      </c>
      <c r="F304" s="10">
        <f t="shared" si="1"/>
        <v>180</v>
      </c>
      <c r="G304" s="50" t="b">
        <v>1</v>
      </c>
      <c r="H304" s="8" t="s">
        <v>30</v>
      </c>
      <c r="I304" s="86"/>
      <c r="J304" s="86"/>
      <c r="K304" s="87"/>
    </row>
    <row r="305">
      <c r="A305" s="88">
        <v>45678.0</v>
      </c>
      <c r="B305" s="89" t="s">
        <v>27</v>
      </c>
      <c r="C305" s="90" t="s">
        <v>12</v>
      </c>
      <c r="D305" s="91">
        <v>1.0</v>
      </c>
      <c r="E305" s="92">
        <v>100.0</v>
      </c>
      <c r="F305" s="93">
        <f t="shared" si="1"/>
        <v>100</v>
      </c>
      <c r="G305" s="91" t="b">
        <v>1</v>
      </c>
      <c r="H305" s="89" t="s">
        <v>16</v>
      </c>
      <c r="I305" s="94"/>
      <c r="J305" s="94"/>
      <c r="K305" s="95"/>
    </row>
    <row r="306">
      <c r="A306" s="84">
        <v>45678.0</v>
      </c>
      <c r="B306" s="8" t="s">
        <v>23</v>
      </c>
      <c r="C306" s="85" t="s">
        <v>1277</v>
      </c>
      <c r="D306" s="50">
        <v>1.0</v>
      </c>
      <c r="E306" s="9">
        <v>100.0</v>
      </c>
      <c r="F306" s="10">
        <f t="shared" si="1"/>
        <v>100</v>
      </c>
      <c r="G306" s="50" t="b">
        <v>1</v>
      </c>
      <c r="H306" s="8" t="s">
        <v>16</v>
      </c>
      <c r="I306" s="86"/>
      <c r="J306" s="86"/>
      <c r="K306" s="87"/>
    </row>
    <row r="307">
      <c r="A307" s="88">
        <v>45678.0</v>
      </c>
      <c r="B307" s="89" t="s">
        <v>42</v>
      </c>
      <c r="C307" s="90" t="s">
        <v>1294</v>
      </c>
      <c r="D307" s="91">
        <v>1.5</v>
      </c>
      <c r="E307" s="92">
        <v>100.0</v>
      </c>
      <c r="F307" s="93">
        <f t="shared" si="1"/>
        <v>150</v>
      </c>
      <c r="G307" s="91" t="b">
        <v>1</v>
      </c>
      <c r="H307" s="89" t="s">
        <v>30</v>
      </c>
      <c r="I307" s="94"/>
      <c r="J307" s="94"/>
      <c r="K307" s="95"/>
    </row>
    <row r="308">
      <c r="A308" s="84">
        <v>45678.0</v>
      </c>
      <c r="B308" s="8" t="s">
        <v>31</v>
      </c>
      <c r="C308" s="85" t="s">
        <v>19</v>
      </c>
      <c r="D308" s="50">
        <v>2.0</v>
      </c>
      <c r="E308" s="9">
        <v>100.0</v>
      </c>
      <c r="F308" s="10">
        <f t="shared" si="1"/>
        <v>200</v>
      </c>
      <c r="G308" s="50" t="b">
        <v>1</v>
      </c>
      <c r="H308" s="8" t="s">
        <v>11</v>
      </c>
      <c r="I308" s="86"/>
      <c r="J308" s="86"/>
      <c r="K308" s="87"/>
    </row>
    <row r="309">
      <c r="A309" s="88">
        <v>45678.0</v>
      </c>
      <c r="B309" s="89" t="s">
        <v>31</v>
      </c>
      <c r="C309" s="90" t="s">
        <v>70</v>
      </c>
      <c r="D309" s="91">
        <v>1.0</v>
      </c>
      <c r="E309" s="92">
        <v>80.0</v>
      </c>
      <c r="F309" s="93">
        <f t="shared" si="1"/>
        <v>80</v>
      </c>
      <c r="G309" s="91" t="b">
        <v>1</v>
      </c>
      <c r="H309" s="89" t="s">
        <v>11</v>
      </c>
      <c r="I309" s="94"/>
      <c r="J309" s="94"/>
      <c r="K309" s="95"/>
    </row>
    <row r="310">
      <c r="A310" s="84">
        <v>45678.0</v>
      </c>
      <c r="B310" s="8" t="s">
        <v>49</v>
      </c>
      <c r="C310" s="85" t="s">
        <v>1286</v>
      </c>
      <c r="D310" s="50">
        <v>2.0</v>
      </c>
      <c r="E310" s="9">
        <v>100.0</v>
      </c>
      <c r="F310" s="10">
        <f t="shared" si="1"/>
        <v>200</v>
      </c>
      <c r="G310" s="50" t="b">
        <v>1</v>
      </c>
      <c r="H310" s="8" t="s">
        <v>11</v>
      </c>
      <c r="I310" s="86"/>
      <c r="J310" s="86"/>
      <c r="K310" s="87"/>
    </row>
    <row r="311">
      <c r="A311" s="88">
        <v>45678.0</v>
      </c>
      <c r="B311" s="89" t="s">
        <v>49</v>
      </c>
      <c r="C311" s="90" t="s">
        <v>32</v>
      </c>
      <c r="D311" s="91">
        <v>1.0</v>
      </c>
      <c r="E311" s="92">
        <v>120.0</v>
      </c>
      <c r="F311" s="93">
        <f t="shared" si="1"/>
        <v>120</v>
      </c>
      <c r="G311" s="91" t="b">
        <v>1</v>
      </c>
      <c r="H311" s="89" t="s">
        <v>11</v>
      </c>
      <c r="I311" s="94"/>
      <c r="J311" s="94"/>
      <c r="K311" s="95"/>
    </row>
    <row r="312">
      <c r="A312" s="84">
        <v>45678.0</v>
      </c>
      <c r="B312" s="8" t="s">
        <v>9</v>
      </c>
      <c r="C312" s="85" t="s">
        <v>1277</v>
      </c>
      <c r="D312" s="50">
        <v>3.0</v>
      </c>
      <c r="E312" s="9">
        <v>100.0</v>
      </c>
      <c r="F312" s="10">
        <f t="shared" si="1"/>
        <v>300</v>
      </c>
      <c r="G312" s="50" t="b">
        <v>1</v>
      </c>
      <c r="H312" s="8" t="s">
        <v>11</v>
      </c>
      <c r="I312" s="86"/>
      <c r="J312" s="86"/>
      <c r="K312" s="87"/>
    </row>
    <row r="313">
      <c r="A313" s="88">
        <v>45678.0</v>
      </c>
      <c r="B313" s="89" t="s">
        <v>14</v>
      </c>
      <c r="C313" s="90" t="s">
        <v>13</v>
      </c>
      <c r="D313" s="91">
        <v>1.0</v>
      </c>
      <c r="E313" s="92">
        <v>100.0</v>
      </c>
      <c r="F313" s="93">
        <f t="shared" si="1"/>
        <v>100</v>
      </c>
      <c r="G313" s="91" t="b">
        <v>1</v>
      </c>
      <c r="H313" s="89" t="s">
        <v>11</v>
      </c>
      <c r="I313" s="94"/>
      <c r="J313" s="94"/>
      <c r="K313" s="95"/>
    </row>
    <row r="314">
      <c r="A314" s="84">
        <v>45678.0</v>
      </c>
      <c r="B314" s="8" t="s">
        <v>36</v>
      </c>
      <c r="C314" s="85" t="s">
        <v>1281</v>
      </c>
      <c r="D314" s="50">
        <v>6.0</v>
      </c>
      <c r="E314" s="9">
        <v>100.0</v>
      </c>
      <c r="F314" s="10">
        <f t="shared" si="1"/>
        <v>600</v>
      </c>
      <c r="G314" s="50" t="b">
        <v>1</v>
      </c>
      <c r="H314" s="8" t="s">
        <v>16</v>
      </c>
      <c r="I314" s="86"/>
      <c r="J314" s="86"/>
      <c r="K314" s="87"/>
    </row>
    <row r="315">
      <c r="A315" s="88">
        <v>45678.0</v>
      </c>
      <c r="B315" s="89" t="s">
        <v>40</v>
      </c>
      <c r="C315" s="90" t="s">
        <v>12</v>
      </c>
      <c r="D315" s="91">
        <v>2.0</v>
      </c>
      <c r="E315" s="92">
        <v>100.0</v>
      </c>
      <c r="F315" s="93">
        <f t="shared" si="1"/>
        <v>200</v>
      </c>
      <c r="G315" s="91" t="b">
        <v>1</v>
      </c>
      <c r="H315" s="89" t="s">
        <v>16</v>
      </c>
      <c r="I315" s="94"/>
      <c r="J315" s="94"/>
      <c r="K315" s="95"/>
    </row>
    <row r="316">
      <c r="A316" s="84">
        <v>45679.0</v>
      </c>
      <c r="B316" s="8" t="s">
        <v>39</v>
      </c>
      <c r="C316" s="85" t="s">
        <v>1281</v>
      </c>
      <c r="D316" s="50">
        <v>4.0</v>
      </c>
      <c r="E316" s="9">
        <v>100.0</v>
      </c>
      <c r="F316" s="10">
        <f t="shared" si="1"/>
        <v>400</v>
      </c>
      <c r="G316" s="50" t="b">
        <v>1</v>
      </c>
      <c r="H316" s="8" t="s">
        <v>16</v>
      </c>
      <c r="I316" s="86"/>
      <c r="J316" s="86"/>
      <c r="K316" s="87"/>
    </row>
    <row r="317">
      <c r="A317" s="88">
        <v>45679.0</v>
      </c>
      <c r="B317" s="89" t="s">
        <v>39</v>
      </c>
      <c r="C317" s="90" t="s">
        <v>32</v>
      </c>
      <c r="D317" s="91">
        <v>2.0</v>
      </c>
      <c r="E317" s="92">
        <v>120.0</v>
      </c>
      <c r="F317" s="93">
        <f t="shared" si="1"/>
        <v>240</v>
      </c>
      <c r="G317" s="91" t="b">
        <v>1</v>
      </c>
      <c r="H317" s="89" t="s">
        <v>16</v>
      </c>
      <c r="I317" s="94"/>
      <c r="J317" s="94"/>
      <c r="K317" s="95"/>
    </row>
    <row r="318">
      <c r="A318" s="84">
        <v>45679.0</v>
      </c>
      <c r="B318" s="8" t="s">
        <v>42</v>
      </c>
      <c r="C318" s="85" t="s">
        <v>19</v>
      </c>
      <c r="D318" s="50">
        <v>1.0</v>
      </c>
      <c r="E318" s="9">
        <v>100.0</v>
      </c>
      <c r="F318" s="10">
        <f t="shared" si="1"/>
        <v>100</v>
      </c>
      <c r="G318" s="50" t="b">
        <v>1</v>
      </c>
      <c r="H318" s="8" t="s">
        <v>30</v>
      </c>
      <c r="I318" s="86"/>
      <c r="J318" s="86"/>
      <c r="K318" s="87"/>
    </row>
    <row r="319">
      <c r="A319" s="88">
        <v>45679.0</v>
      </c>
      <c r="B319" s="89" t="s">
        <v>43</v>
      </c>
      <c r="C319" s="90" t="s">
        <v>1281</v>
      </c>
      <c r="D319" s="91">
        <v>3.0</v>
      </c>
      <c r="E319" s="92">
        <v>100.0</v>
      </c>
      <c r="F319" s="93">
        <f t="shared" si="1"/>
        <v>300</v>
      </c>
      <c r="G319" s="91" t="b">
        <v>1</v>
      </c>
      <c r="H319" s="89" t="s">
        <v>30</v>
      </c>
      <c r="I319" s="94"/>
      <c r="J319" s="94"/>
      <c r="K319" s="95"/>
    </row>
    <row r="320">
      <c r="A320" s="84">
        <v>45679.0</v>
      </c>
      <c r="B320" s="8" t="s">
        <v>18</v>
      </c>
      <c r="C320" s="85" t="s">
        <v>1297</v>
      </c>
      <c r="D320" s="50">
        <v>2.0</v>
      </c>
      <c r="E320" s="9">
        <v>90.0</v>
      </c>
      <c r="F320" s="10">
        <f t="shared" si="1"/>
        <v>180</v>
      </c>
      <c r="G320" s="50" t="b">
        <v>1</v>
      </c>
      <c r="H320" s="8" t="s">
        <v>16</v>
      </c>
      <c r="I320" s="86"/>
      <c r="J320" s="86"/>
      <c r="K320" s="87"/>
    </row>
    <row r="321">
      <c r="A321" s="88">
        <v>45679.0</v>
      </c>
      <c r="B321" s="89" t="s">
        <v>31</v>
      </c>
      <c r="C321" s="90" t="s">
        <v>1281</v>
      </c>
      <c r="D321" s="91">
        <v>2.0</v>
      </c>
      <c r="E321" s="92">
        <v>100.0</v>
      </c>
      <c r="F321" s="93">
        <f t="shared" si="1"/>
        <v>200</v>
      </c>
      <c r="G321" s="91" t="b">
        <v>1</v>
      </c>
      <c r="H321" s="89" t="s">
        <v>11</v>
      </c>
      <c r="I321" s="94"/>
      <c r="J321" s="94"/>
      <c r="K321" s="95"/>
    </row>
    <row r="322">
      <c r="A322" s="84">
        <v>45679.0</v>
      </c>
      <c r="B322" s="8" t="s">
        <v>53</v>
      </c>
      <c r="C322" s="85" t="s">
        <v>1309</v>
      </c>
      <c r="D322" s="50">
        <v>2.0</v>
      </c>
      <c r="E322" s="9">
        <v>100.0</v>
      </c>
      <c r="F322" s="10">
        <f t="shared" si="1"/>
        <v>200</v>
      </c>
      <c r="G322" s="50" t="b">
        <v>1</v>
      </c>
      <c r="H322" s="8" t="s">
        <v>30</v>
      </c>
      <c r="I322" s="86"/>
      <c r="J322" s="86"/>
      <c r="K322" s="87"/>
    </row>
    <row r="323">
      <c r="A323" s="88">
        <v>45680.0</v>
      </c>
      <c r="B323" s="89" t="s">
        <v>15</v>
      </c>
      <c r="C323" s="90" t="s">
        <v>1292</v>
      </c>
      <c r="D323" s="91">
        <v>3.0</v>
      </c>
      <c r="E323" s="92">
        <v>100.0</v>
      </c>
      <c r="F323" s="93">
        <f t="shared" si="1"/>
        <v>300</v>
      </c>
      <c r="G323" s="91" t="b">
        <v>1</v>
      </c>
      <c r="H323" s="89" t="s">
        <v>16</v>
      </c>
      <c r="I323" s="94"/>
      <c r="J323" s="94"/>
      <c r="K323" s="95"/>
    </row>
    <row r="324">
      <c r="A324" s="84">
        <v>45680.0</v>
      </c>
      <c r="B324" s="8" t="s">
        <v>15</v>
      </c>
      <c r="C324" s="85" t="s">
        <v>70</v>
      </c>
      <c r="D324" s="50">
        <v>1.0</v>
      </c>
      <c r="E324" s="9">
        <v>80.0</v>
      </c>
      <c r="F324" s="10">
        <f t="shared" si="1"/>
        <v>80</v>
      </c>
      <c r="G324" s="50" t="b">
        <v>1</v>
      </c>
      <c r="H324" s="8" t="s">
        <v>16</v>
      </c>
      <c r="I324" s="86"/>
      <c r="J324" s="86"/>
      <c r="K324" s="87"/>
    </row>
    <row r="325">
      <c r="A325" s="88">
        <v>45680.0</v>
      </c>
      <c r="B325" s="89" t="s">
        <v>15</v>
      </c>
      <c r="C325" s="90" t="s">
        <v>32</v>
      </c>
      <c r="D325" s="91">
        <v>1.0</v>
      </c>
      <c r="E325" s="92">
        <v>120.0</v>
      </c>
      <c r="F325" s="93">
        <f t="shared" si="1"/>
        <v>120</v>
      </c>
      <c r="G325" s="91" t="b">
        <v>1</v>
      </c>
      <c r="H325" s="89" t="s">
        <v>16</v>
      </c>
      <c r="I325" s="94"/>
      <c r="J325" s="94"/>
      <c r="K325" s="95"/>
    </row>
    <row r="326">
      <c r="A326" s="84">
        <v>45680.0</v>
      </c>
      <c r="B326" s="8" t="s">
        <v>42</v>
      </c>
      <c r="C326" s="85" t="s">
        <v>1294</v>
      </c>
      <c r="D326" s="50">
        <v>1.5</v>
      </c>
      <c r="E326" s="9">
        <v>100.0</v>
      </c>
      <c r="F326" s="10">
        <f t="shared" si="1"/>
        <v>150</v>
      </c>
      <c r="G326" s="50" t="b">
        <v>1</v>
      </c>
      <c r="H326" s="8" t="s">
        <v>30</v>
      </c>
      <c r="I326" s="86"/>
      <c r="J326" s="86"/>
      <c r="K326" s="87"/>
    </row>
    <row r="327">
      <c r="A327" s="88">
        <v>45680.0</v>
      </c>
      <c r="B327" s="89" t="s">
        <v>23</v>
      </c>
      <c r="C327" s="90" t="s">
        <v>1277</v>
      </c>
      <c r="D327" s="91">
        <v>1.0</v>
      </c>
      <c r="E327" s="92">
        <v>100.0</v>
      </c>
      <c r="F327" s="93">
        <f t="shared" si="1"/>
        <v>100</v>
      </c>
      <c r="G327" s="91" t="b">
        <v>1</v>
      </c>
      <c r="H327" s="89" t="s">
        <v>16</v>
      </c>
      <c r="I327" s="94"/>
      <c r="J327" s="94"/>
      <c r="K327" s="95"/>
    </row>
    <row r="328">
      <c r="A328" s="84">
        <v>45680.0</v>
      </c>
      <c r="B328" s="8" t="s">
        <v>23</v>
      </c>
      <c r="C328" s="85" t="s">
        <v>70</v>
      </c>
      <c r="D328" s="50">
        <v>1.0</v>
      </c>
      <c r="E328" s="9">
        <v>70.0</v>
      </c>
      <c r="F328" s="10">
        <f t="shared" si="1"/>
        <v>70</v>
      </c>
      <c r="G328" s="50" t="b">
        <v>1</v>
      </c>
      <c r="H328" s="8" t="s">
        <v>16</v>
      </c>
      <c r="I328" s="86"/>
      <c r="J328" s="86"/>
      <c r="K328" s="87"/>
    </row>
    <row r="329">
      <c r="A329" s="88">
        <v>45680.0</v>
      </c>
      <c r="B329" s="89" t="s">
        <v>52</v>
      </c>
      <c r="C329" s="90" t="s">
        <v>1306</v>
      </c>
      <c r="D329" s="91">
        <v>4.0</v>
      </c>
      <c r="E329" s="92">
        <v>100.0</v>
      </c>
      <c r="F329" s="93">
        <f t="shared" si="1"/>
        <v>400</v>
      </c>
      <c r="G329" s="91" t="b">
        <v>1</v>
      </c>
      <c r="H329" s="89" t="s">
        <v>11</v>
      </c>
      <c r="I329" s="94"/>
      <c r="J329" s="94"/>
      <c r="K329" s="95"/>
    </row>
    <row r="330">
      <c r="A330" s="84">
        <v>45680.0</v>
      </c>
      <c r="B330" s="8" t="s">
        <v>52</v>
      </c>
      <c r="C330" s="85" t="s">
        <v>70</v>
      </c>
      <c r="D330" s="50">
        <v>1.0</v>
      </c>
      <c r="E330" s="9">
        <v>80.0</v>
      </c>
      <c r="F330" s="10">
        <f t="shared" si="1"/>
        <v>80</v>
      </c>
      <c r="G330" s="50" t="b">
        <v>1</v>
      </c>
      <c r="H330" s="8" t="s">
        <v>11</v>
      </c>
      <c r="I330" s="86"/>
      <c r="J330" s="86"/>
      <c r="K330" s="87"/>
    </row>
    <row r="331">
      <c r="A331" s="88">
        <v>45680.0</v>
      </c>
      <c r="B331" s="89" t="s">
        <v>45</v>
      </c>
      <c r="C331" s="90" t="s">
        <v>1277</v>
      </c>
      <c r="D331" s="91">
        <v>3.0</v>
      </c>
      <c r="E331" s="92">
        <v>100.0</v>
      </c>
      <c r="F331" s="93">
        <f t="shared" si="1"/>
        <v>300</v>
      </c>
      <c r="G331" s="91" t="b">
        <v>1</v>
      </c>
      <c r="H331" s="89" t="s">
        <v>11</v>
      </c>
      <c r="I331" s="94"/>
      <c r="J331" s="94"/>
      <c r="K331" s="95"/>
    </row>
    <row r="332">
      <c r="A332" s="84">
        <v>45681.0</v>
      </c>
      <c r="B332" s="8" t="s">
        <v>22</v>
      </c>
      <c r="C332" s="85" t="s">
        <v>1277</v>
      </c>
      <c r="D332" s="50">
        <v>2.0</v>
      </c>
      <c r="E332" s="9">
        <v>100.0</v>
      </c>
      <c r="F332" s="10">
        <f t="shared" si="1"/>
        <v>200</v>
      </c>
      <c r="G332" s="50" t="b">
        <v>1</v>
      </c>
      <c r="H332" s="8" t="s">
        <v>16</v>
      </c>
      <c r="I332" s="86"/>
      <c r="J332" s="86"/>
      <c r="K332" s="87"/>
    </row>
    <row r="333">
      <c r="A333" s="88">
        <v>45681.0</v>
      </c>
      <c r="B333" s="89" t="s">
        <v>41</v>
      </c>
      <c r="C333" s="90" t="s">
        <v>1281</v>
      </c>
      <c r="D333" s="91">
        <v>1.5</v>
      </c>
      <c r="E333" s="92">
        <v>100.0</v>
      </c>
      <c r="F333" s="93">
        <f t="shared" si="1"/>
        <v>150</v>
      </c>
      <c r="G333" s="91" t="b">
        <v>1</v>
      </c>
      <c r="H333" s="89" t="s">
        <v>30</v>
      </c>
      <c r="I333" s="94"/>
      <c r="J333" s="94"/>
      <c r="K333" s="95"/>
    </row>
    <row r="334">
      <c r="A334" s="84">
        <v>45681.0</v>
      </c>
      <c r="B334" s="8" t="s">
        <v>29</v>
      </c>
      <c r="C334" s="85" t="s">
        <v>1292</v>
      </c>
      <c r="D334" s="50">
        <v>1.0</v>
      </c>
      <c r="E334" s="9">
        <v>100.0</v>
      </c>
      <c r="F334" s="10">
        <f t="shared" si="1"/>
        <v>100</v>
      </c>
      <c r="G334" s="50" t="b">
        <v>1</v>
      </c>
      <c r="H334" s="8" t="s">
        <v>30</v>
      </c>
      <c r="I334" s="86"/>
      <c r="J334" s="86"/>
      <c r="K334" s="87"/>
    </row>
    <row r="335">
      <c r="A335" s="88">
        <v>45681.0</v>
      </c>
      <c r="B335" s="89" t="s">
        <v>42</v>
      </c>
      <c r="C335" s="90" t="s">
        <v>1294</v>
      </c>
      <c r="D335" s="91">
        <v>1.5</v>
      </c>
      <c r="E335" s="92">
        <v>100.0</v>
      </c>
      <c r="F335" s="93">
        <f t="shared" si="1"/>
        <v>150</v>
      </c>
      <c r="G335" s="91" t="b">
        <v>1</v>
      </c>
      <c r="H335" s="89" t="s">
        <v>30</v>
      </c>
      <c r="I335" s="94"/>
      <c r="J335" s="94"/>
      <c r="K335" s="95"/>
    </row>
    <row r="336">
      <c r="A336" s="84">
        <v>45681.0</v>
      </c>
      <c r="B336" s="8" t="s">
        <v>25</v>
      </c>
      <c r="C336" s="85" t="s">
        <v>13</v>
      </c>
      <c r="D336" s="50">
        <v>1.0</v>
      </c>
      <c r="E336" s="9">
        <v>100.0</v>
      </c>
      <c r="F336" s="10">
        <f t="shared" si="1"/>
        <v>100</v>
      </c>
      <c r="G336" s="50" t="b">
        <v>1</v>
      </c>
      <c r="H336" s="8" t="s">
        <v>30</v>
      </c>
      <c r="I336" s="86"/>
      <c r="J336" s="86"/>
      <c r="K336" s="87"/>
    </row>
    <row r="337">
      <c r="A337" s="88">
        <v>45681.0</v>
      </c>
      <c r="B337" s="89" t="s">
        <v>14</v>
      </c>
      <c r="C337" s="90" t="s">
        <v>13</v>
      </c>
      <c r="D337" s="91">
        <v>1.0</v>
      </c>
      <c r="E337" s="92">
        <v>100.0</v>
      </c>
      <c r="F337" s="93">
        <f t="shared" si="1"/>
        <v>100</v>
      </c>
      <c r="G337" s="91" t="b">
        <v>1</v>
      </c>
      <c r="H337" s="89" t="s">
        <v>11</v>
      </c>
      <c r="I337" s="94"/>
      <c r="J337" s="94"/>
      <c r="K337" s="95"/>
    </row>
    <row r="338">
      <c r="A338" s="84">
        <v>45681.0</v>
      </c>
      <c r="B338" s="8" t="s">
        <v>9</v>
      </c>
      <c r="C338" s="85" t="s">
        <v>1277</v>
      </c>
      <c r="D338" s="50">
        <v>3.0</v>
      </c>
      <c r="E338" s="9">
        <v>100.0</v>
      </c>
      <c r="F338" s="10">
        <f t="shared" si="1"/>
        <v>300</v>
      </c>
      <c r="G338" s="50" t="b">
        <v>1</v>
      </c>
      <c r="H338" s="8" t="s">
        <v>11</v>
      </c>
      <c r="I338" s="86"/>
      <c r="J338" s="86"/>
      <c r="K338" s="87"/>
    </row>
    <row r="339">
      <c r="A339" s="88">
        <v>45681.0</v>
      </c>
      <c r="B339" s="89" t="s">
        <v>71</v>
      </c>
      <c r="C339" s="90" t="s">
        <v>12</v>
      </c>
      <c r="D339" s="91">
        <v>1.0</v>
      </c>
      <c r="E339" s="92">
        <v>100.0</v>
      </c>
      <c r="F339" s="93">
        <f t="shared" si="1"/>
        <v>100</v>
      </c>
      <c r="G339" s="91" t="b">
        <v>1</v>
      </c>
      <c r="H339" s="89" t="s">
        <v>16</v>
      </c>
      <c r="I339" s="94"/>
      <c r="J339" s="94"/>
      <c r="K339" s="95"/>
    </row>
    <row r="340">
      <c r="A340" s="84">
        <v>45681.0</v>
      </c>
      <c r="B340" s="8" t="s">
        <v>23</v>
      </c>
      <c r="C340" s="85" t="s">
        <v>1301</v>
      </c>
      <c r="D340" s="50">
        <v>2.0</v>
      </c>
      <c r="E340" s="9">
        <v>100.0</v>
      </c>
      <c r="F340" s="10">
        <f t="shared" si="1"/>
        <v>200</v>
      </c>
      <c r="G340" s="50" t="b">
        <v>1</v>
      </c>
      <c r="H340" s="8" t="s">
        <v>16</v>
      </c>
      <c r="I340" s="86"/>
      <c r="J340" s="86"/>
      <c r="K340" s="87"/>
    </row>
    <row r="341">
      <c r="A341" s="88">
        <v>45681.0</v>
      </c>
      <c r="B341" s="89" t="s">
        <v>23</v>
      </c>
      <c r="C341" s="90" t="s">
        <v>70</v>
      </c>
      <c r="D341" s="91">
        <v>0.5</v>
      </c>
      <c r="E341" s="92">
        <v>70.0</v>
      </c>
      <c r="F341" s="93">
        <f t="shared" si="1"/>
        <v>35</v>
      </c>
      <c r="G341" s="91" t="b">
        <v>1</v>
      </c>
      <c r="H341" s="89" t="s">
        <v>16</v>
      </c>
      <c r="I341" s="94"/>
      <c r="J341" s="94"/>
      <c r="K341" s="95"/>
    </row>
    <row r="342">
      <c r="A342" s="84">
        <v>45682.0</v>
      </c>
      <c r="B342" s="8" t="s">
        <v>14</v>
      </c>
      <c r="C342" s="85" t="s">
        <v>1277</v>
      </c>
      <c r="D342" s="50">
        <v>3.0</v>
      </c>
      <c r="E342" s="9">
        <v>100.0</v>
      </c>
      <c r="F342" s="10">
        <f t="shared" si="1"/>
        <v>300</v>
      </c>
      <c r="G342" s="50" t="b">
        <v>1</v>
      </c>
      <c r="H342" s="8" t="s">
        <v>11</v>
      </c>
      <c r="I342" s="86"/>
      <c r="J342" s="86"/>
      <c r="K342" s="87"/>
    </row>
    <row r="343">
      <c r="A343" s="88">
        <v>45682.0</v>
      </c>
      <c r="B343" s="89" t="s">
        <v>39</v>
      </c>
      <c r="C343" s="90" t="s">
        <v>1277</v>
      </c>
      <c r="D343" s="91">
        <v>6.0</v>
      </c>
      <c r="E343" s="92">
        <v>100.0</v>
      </c>
      <c r="F343" s="93">
        <f t="shared" si="1"/>
        <v>600</v>
      </c>
      <c r="G343" s="91" t="b">
        <v>1</v>
      </c>
      <c r="H343" s="89" t="s">
        <v>16</v>
      </c>
      <c r="I343" s="94"/>
      <c r="J343" s="94"/>
      <c r="K343" s="95"/>
    </row>
    <row r="344">
      <c r="A344" s="84">
        <v>45682.0</v>
      </c>
      <c r="B344" s="8" t="s">
        <v>39</v>
      </c>
      <c r="C344" s="85" t="s">
        <v>32</v>
      </c>
      <c r="D344" s="50">
        <v>2.0</v>
      </c>
      <c r="E344" s="9">
        <v>120.0</v>
      </c>
      <c r="F344" s="10">
        <f t="shared" si="1"/>
        <v>240</v>
      </c>
      <c r="G344" s="50" t="b">
        <v>1</v>
      </c>
      <c r="H344" s="8" t="s">
        <v>16</v>
      </c>
      <c r="I344" s="86"/>
      <c r="J344" s="86"/>
      <c r="K344" s="87"/>
    </row>
    <row r="345">
      <c r="A345" s="88">
        <v>45682.0</v>
      </c>
      <c r="B345" s="89" t="s">
        <v>25</v>
      </c>
      <c r="C345" s="90" t="s">
        <v>70</v>
      </c>
      <c r="D345" s="91">
        <v>1.0</v>
      </c>
      <c r="E345" s="92">
        <v>80.0</v>
      </c>
      <c r="F345" s="93">
        <f t="shared" si="1"/>
        <v>80</v>
      </c>
      <c r="G345" s="91" t="b">
        <v>1</v>
      </c>
      <c r="H345" s="89" t="s">
        <v>30</v>
      </c>
      <c r="I345" s="94"/>
      <c r="J345" s="94"/>
      <c r="K345" s="95"/>
    </row>
    <row r="346">
      <c r="A346" s="84">
        <v>45682.0</v>
      </c>
      <c r="B346" s="8" t="s">
        <v>42</v>
      </c>
      <c r="C346" s="85" t="s">
        <v>19</v>
      </c>
      <c r="D346" s="50">
        <v>0.5</v>
      </c>
      <c r="E346" s="9">
        <v>100.0</v>
      </c>
      <c r="F346" s="10">
        <f t="shared" si="1"/>
        <v>50</v>
      </c>
      <c r="G346" s="50" t="b">
        <v>1</v>
      </c>
      <c r="H346" s="8" t="s">
        <v>30</v>
      </c>
      <c r="I346" s="86"/>
      <c r="J346" s="86"/>
      <c r="K346" s="87"/>
    </row>
    <row r="347">
      <c r="A347" s="88">
        <v>45682.0</v>
      </c>
      <c r="B347" s="89" t="s">
        <v>18</v>
      </c>
      <c r="C347" s="90" t="s">
        <v>1310</v>
      </c>
      <c r="D347" s="91">
        <v>2.0</v>
      </c>
      <c r="E347" s="92">
        <v>90.0</v>
      </c>
      <c r="F347" s="93">
        <f t="shared" si="1"/>
        <v>180</v>
      </c>
      <c r="G347" s="91" t="b">
        <v>1</v>
      </c>
      <c r="H347" s="89" t="s">
        <v>16</v>
      </c>
      <c r="I347" s="94"/>
      <c r="J347" s="94"/>
      <c r="K347" s="95"/>
    </row>
    <row r="348">
      <c r="A348" s="84">
        <v>45682.0</v>
      </c>
      <c r="B348" s="8" t="s">
        <v>45</v>
      </c>
      <c r="C348" s="85" t="s">
        <v>13</v>
      </c>
      <c r="D348" s="50">
        <v>1.0</v>
      </c>
      <c r="E348" s="9">
        <v>100.0</v>
      </c>
      <c r="F348" s="10">
        <f t="shared" si="1"/>
        <v>100</v>
      </c>
      <c r="G348" s="50" t="b">
        <v>1</v>
      </c>
      <c r="H348" s="8" t="s">
        <v>11</v>
      </c>
      <c r="I348" s="86"/>
      <c r="J348" s="86"/>
      <c r="K348" s="87"/>
    </row>
    <row r="349">
      <c r="A349" s="88">
        <v>45682.0</v>
      </c>
      <c r="B349" s="89" t="s">
        <v>45</v>
      </c>
      <c r="C349" s="90" t="s">
        <v>70</v>
      </c>
      <c r="D349" s="91">
        <v>0.5</v>
      </c>
      <c r="E349" s="92">
        <v>80.0</v>
      </c>
      <c r="F349" s="93">
        <f t="shared" si="1"/>
        <v>40</v>
      </c>
      <c r="G349" s="91" t="b">
        <v>1</v>
      </c>
      <c r="H349" s="89" t="s">
        <v>11</v>
      </c>
      <c r="I349" s="94"/>
      <c r="J349" s="94"/>
      <c r="K349" s="95"/>
    </row>
    <row r="350">
      <c r="A350" s="84">
        <v>45682.0</v>
      </c>
      <c r="B350" s="8" t="s">
        <v>31</v>
      </c>
      <c r="C350" s="85" t="s">
        <v>19</v>
      </c>
      <c r="D350" s="50">
        <v>4.0</v>
      </c>
      <c r="E350" s="9">
        <v>100.0</v>
      </c>
      <c r="F350" s="10">
        <f t="shared" si="1"/>
        <v>400</v>
      </c>
      <c r="G350" s="50" t="b">
        <v>1</v>
      </c>
      <c r="H350" s="8" t="s">
        <v>11</v>
      </c>
      <c r="I350" s="86"/>
      <c r="J350" s="86"/>
      <c r="K350" s="87"/>
    </row>
    <row r="351">
      <c r="A351" s="88">
        <v>45682.0</v>
      </c>
      <c r="B351" s="89" t="s">
        <v>31</v>
      </c>
      <c r="C351" s="90" t="s">
        <v>70</v>
      </c>
      <c r="D351" s="91">
        <v>1.0</v>
      </c>
      <c r="E351" s="92">
        <v>80.0</v>
      </c>
      <c r="F351" s="93">
        <f t="shared" si="1"/>
        <v>80</v>
      </c>
      <c r="G351" s="91" t="b">
        <v>1</v>
      </c>
      <c r="H351" s="89" t="s">
        <v>11</v>
      </c>
      <c r="I351" s="94"/>
      <c r="J351" s="94"/>
      <c r="K351" s="95"/>
    </row>
    <row r="352">
      <c r="A352" s="84">
        <v>45682.0</v>
      </c>
      <c r="B352" s="8" t="s">
        <v>47</v>
      </c>
      <c r="C352" s="85" t="s">
        <v>1301</v>
      </c>
      <c r="D352" s="50">
        <v>3.0</v>
      </c>
      <c r="E352" s="9">
        <v>100.0</v>
      </c>
      <c r="F352" s="10">
        <f t="shared" si="1"/>
        <v>300</v>
      </c>
      <c r="G352" s="50" t="b">
        <v>1</v>
      </c>
      <c r="H352" s="8" t="s">
        <v>11</v>
      </c>
      <c r="I352" s="86"/>
      <c r="J352" s="86"/>
      <c r="K352" s="87"/>
    </row>
    <row r="353">
      <c r="A353" s="88">
        <v>45683.0</v>
      </c>
      <c r="B353" s="89" t="s">
        <v>54</v>
      </c>
      <c r="C353" s="90" t="s">
        <v>1281</v>
      </c>
      <c r="D353" s="91">
        <v>2.0</v>
      </c>
      <c r="E353" s="92">
        <v>100.0</v>
      </c>
      <c r="F353" s="93">
        <f t="shared" si="1"/>
        <v>200</v>
      </c>
      <c r="G353" s="91" t="b">
        <v>1</v>
      </c>
      <c r="H353" s="89" t="s">
        <v>30</v>
      </c>
      <c r="I353" s="94"/>
      <c r="J353" s="94"/>
      <c r="K353" s="95"/>
    </row>
    <row r="354">
      <c r="A354" s="84">
        <v>45683.0</v>
      </c>
      <c r="B354" s="8" t="s">
        <v>42</v>
      </c>
      <c r="C354" s="85" t="s">
        <v>1293</v>
      </c>
      <c r="D354" s="50">
        <v>1.0</v>
      </c>
      <c r="E354" s="9">
        <v>100.0</v>
      </c>
      <c r="F354" s="10">
        <f t="shared" si="1"/>
        <v>100</v>
      </c>
      <c r="G354" s="50" t="b">
        <v>1</v>
      </c>
      <c r="H354" s="8" t="s">
        <v>30</v>
      </c>
      <c r="I354" s="86"/>
      <c r="J354" s="86"/>
      <c r="K354" s="87"/>
    </row>
    <row r="355">
      <c r="A355" s="88">
        <v>45683.0</v>
      </c>
      <c r="B355" s="89" t="s">
        <v>31</v>
      </c>
      <c r="C355" s="90" t="s">
        <v>19</v>
      </c>
      <c r="D355" s="91">
        <v>2.0</v>
      </c>
      <c r="E355" s="92">
        <v>100.0</v>
      </c>
      <c r="F355" s="93">
        <f t="shared" si="1"/>
        <v>200</v>
      </c>
      <c r="G355" s="91" t="b">
        <v>1</v>
      </c>
      <c r="H355" s="89" t="s">
        <v>11</v>
      </c>
      <c r="I355" s="94"/>
      <c r="J355" s="94"/>
      <c r="K355" s="95"/>
    </row>
    <row r="356">
      <c r="A356" s="84">
        <v>45683.0</v>
      </c>
      <c r="B356" s="8" t="s">
        <v>15</v>
      </c>
      <c r="C356" s="85" t="s">
        <v>70</v>
      </c>
      <c r="D356" s="50">
        <v>1.0</v>
      </c>
      <c r="E356" s="9">
        <v>80.0</v>
      </c>
      <c r="F356" s="10">
        <f t="shared" si="1"/>
        <v>80</v>
      </c>
      <c r="G356" s="50" t="b">
        <v>1</v>
      </c>
      <c r="H356" s="8" t="s">
        <v>16</v>
      </c>
      <c r="I356" s="86"/>
      <c r="J356" s="86"/>
      <c r="K356" s="87"/>
    </row>
    <row r="357">
      <c r="A357" s="88">
        <v>45683.0</v>
      </c>
      <c r="B357" s="89" t="s">
        <v>23</v>
      </c>
      <c r="C357" s="90" t="s">
        <v>1301</v>
      </c>
      <c r="D357" s="91">
        <v>1.0</v>
      </c>
      <c r="E357" s="92">
        <v>100.0</v>
      </c>
      <c r="F357" s="93">
        <f t="shared" si="1"/>
        <v>100</v>
      </c>
      <c r="G357" s="91" t="b">
        <v>1</v>
      </c>
      <c r="H357" s="89" t="s">
        <v>16</v>
      </c>
      <c r="I357" s="94"/>
      <c r="J357" s="94"/>
      <c r="K357" s="95"/>
    </row>
    <row r="358">
      <c r="A358" s="84">
        <v>45683.0</v>
      </c>
      <c r="B358" s="8" t="s">
        <v>23</v>
      </c>
      <c r="C358" s="85" t="s">
        <v>70</v>
      </c>
      <c r="D358" s="50">
        <v>1.0</v>
      </c>
      <c r="E358" s="9">
        <v>70.0</v>
      </c>
      <c r="F358" s="10">
        <f t="shared" si="1"/>
        <v>70</v>
      </c>
      <c r="G358" s="50" t="b">
        <v>1</v>
      </c>
      <c r="H358" s="8" t="s">
        <v>16</v>
      </c>
      <c r="I358" s="86"/>
      <c r="J358" s="86"/>
      <c r="K358" s="87"/>
    </row>
    <row r="359">
      <c r="A359" s="88">
        <v>45683.0</v>
      </c>
      <c r="B359" s="89" t="s">
        <v>36</v>
      </c>
      <c r="C359" s="90" t="s">
        <v>1281</v>
      </c>
      <c r="D359" s="91">
        <v>3.0</v>
      </c>
      <c r="E359" s="92">
        <v>100.0</v>
      </c>
      <c r="F359" s="93">
        <f t="shared" si="1"/>
        <v>300</v>
      </c>
      <c r="G359" s="91" t="b">
        <v>1</v>
      </c>
      <c r="H359" s="89" t="s">
        <v>16</v>
      </c>
      <c r="I359" s="94"/>
      <c r="J359" s="94"/>
      <c r="K359" s="95"/>
    </row>
    <row r="360">
      <c r="A360" s="84">
        <v>45683.0</v>
      </c>
      <c r="B360" s="8" t="s">
        <v>36</v>
      </c>
      <c r="C360" s="85" t="s">
        <v>70</v>
      </c>
      <c r="D360" s="50">
        <v>1.0</v>
      </c>
      <c r="E360" s="9">
        <v>80.0</v>
      </c>
      <c r="F360" s="10">
        <f t="shared" si="1"/>
        <v>80</v>
      </c>
      <c r="G360" s="50" t="b">
        <v>1</v>
      </c>
      <c r="H360" s="8" t="s">
        <v>16</v>
      </c>
      <c r="I360" s="86"/>
      <c r="J360" s="86"/>
      <c r="K360" s="87"/>
    </row>
    <row r="361">
      <c r="A361" s="88">
        <v>45684.0</v>
      </c>
      <c r="B361" s="89" t="s">
        <v>45</v>
      </c>
      <c r="C361" s="90" t="s">
        <v>1277</v>
      </c>
      <c r="D361" s="91">
        <v>3.0</v>
      </c>
      <c r="E361" s="92">
        <v>100.0</v>
      </c>
      <c r="F361" s="93">
        <f t="shared" si="1"/>
        <v>300</v>
      </c>
      <c r="G361" s="91" t="b">
        <v>1</v>
      </c>
      <c r="H361" s="89" t="s">
        <v>11</v>
      </c>
      <c r="I361" s="94"/>
      <c r="J361" s="94"/>
      <c r="K361" s="95"/>
    </row>
    <row r="362">
      <c r="A362" s="84">
        <v>45684.0</v>
      </c>
      <c r="B362" s="8" t="s">
        <v>31</v>
      </c>
      <c r="C362" s="85" t="s">
        <v>1280</v>
      </c>
      <c r="D362" s="50">
        <v>4.0</v>
      </c>
      <c r="E362" s="9">
        <v>100.0</v>
      </c>
      <c r="F362" s="10">
        <f t="shared" si="1"/>
        <v>400</v>
      </c>
      <c r="G362" s="50" t="b">
        <v>1</v>
      </c>
      <c r="H362" s="8" t="s">
        <v>11</v>
      </c>
      <c r="I362" s="86"/>
      <c r="J362" s="86"/>
      <c r="K362" s="87"/>
    </row>
    <row r="363">
      <c r="A363" s="88">
        <v>45684.0</v>
      </c>
      <c r="B363" s="89" t="s">
        <v>31</v>
      </c>
      <c r="C363" s="90" t="s">
        <v>70</v>
      </c>
      <c r="D363" s="91">
        <v>1.0</v>
      </c>
      <c r="E363" s="92">
        <v>80.0</v>
      </c>
      <c r="F363" s="93">
        <f t="shared" si="1"/>
        <v>80</v>
      </c>
      <c r="G363" s="91" t="b">
        <v>1</v>
      </c>
      <c r="H363" s="89" t="s">
        <v>11</v>
      </c>
      <c r="I363" s="94"/>
      <c r="J363" s="94"/>
      <c r="K363" s="95"/>
    </row>
    <row r="364">
      <c r="A364" s="84">
        <v>45684.0</v>
      </c>
      <c r="B364" s="8" t="s">
        <v>9</v>
      </c>
      <c r="C364" s="85" t="s">
        <v>1277</v>
      </c>
      <c r="D364" s="50">
        <v>3.0</v>
      </c>
      <c r="E364" s="9">
        <v>100.0</v>
      </c>
      <c r="F364" s="10">
        <f t="shared" si="1"/>
        <v>300</v>
      </c>
      <c r="G364" s="50" t="b">
        <v>1</v>
      </c>
      <c r="H364" s="8" t="s">
        <v>11</v>
      </c>
      <c r="I364" s="86"/>
      <c r="J364" s="86"/>
      <c r="K364" s="87"/>
    </row>
    <row r="365">
      <c r="A365" s="88">
        <v>45684.0</v>
      </c>
      <c r="B365" s="89" t="s">
        <v>47</v>
      </c>
      <c r="C365" s="90" t="s">
        <v>1277</v>
      </c>
      <c r="D365" s="91">
        <v>3.0</v>
      </c>
      <c r="E365" s="92">
        <v>100.0</v>
      </c>
      <c r="F365" s="93">
        <f t="shared" si="1"/>
        <v>300</v>
      </c>
      <c r="G365" s="91" t="b">
        <v>1</v>
      </c>
      <c r="H365" s="89" t="s">
        <v>11</v>
      </c>
      <c r="I365" s="94"/>
      <c r="J365" s="94"/>
      <c r="K365" s="95"/>
    </row>
    <row r="366">
      <c r="A366" s="84">
        <v>45684.0</v>
      </c>
      <c r="B366" s="8" t="s">
        <v>18</v>
      </c>
      <c r="C366" s="85" t="s">
        <v>32</v>
      </c>
      <c r="D366" s="50">
        <v>1.5</v>
      </c>
      <c r="E366" s="9">
        <v>90.0</v>
      </c>
      <c r="F366" s="10">
        <f t="shared" si="1"/>
        <v>135</v>
      </c>
      <c r="G366" s="50" t="b">
        <v>1</v>
      </c>
      <c r="H366" s="8" t="s">
        <v>16</v>
      </c>
      <c r="I366" s="86"/>
      <c r="J366" s="86"/>
      <c r="K366" s="87"/>
    </row>
    <row r="367">
      <c r="A367" s="88">
        <v>45684.0</v>
      </c>
      <c r="B367" s="89" t="s">
        <v>18</v>
      </c>
      <c r="C367" s="90" t="s">
        <v>13</v>
      </c>
      <c r="D367" s="91">
        <v>0.5</v>
      </c>
      <c r="E367" s="92">
        <v>90.0</v>
      </c>
      <c r="F367" s="93">
        <f t="shared" si="1"/>
        <v>45</v>
      </c>
      <c r="G367" s="91" t="b">
        <v>1</v>
      </c>
      <c r="H367" s="89" t="s">
        <v>16</v>
      </c>
      <c r="I367" s="94"/>
      <c r="J367" s="94"/>
      <c r="K367" s="95"/>
    </row>
    <row r="368">
      <c r="A368" s="84">
        <v>45684.0</v>
      </c>
      <c r="B368" s="8" t="s">
        <v>42</v>
      </c>
      <c r="C368" s="85" t="s">
        <v>19</v>
      </c>
      <c r="D368" s="50">
        <v>0.5</v>
      </c>
      <c r="E368" s="9">
        <v>100.0</v>
      </c>
      <c r="F368" s="10">
        <f t="shared" si="1"/>
        <v>50</v>
      </c>
      <c r="G368" s="50" t="b">
        <v>1</v>
      </c>
      <c r="H368" s="8" t="s">
        <v>30</v>
      </c>
      <c r="I368" s="86"/>
      <c r="J368" s="86"/>
      <c r="K368" s="87"/>
    </row>
    <row r="369">
      <c r="A369" s="88">
        <v>45685.0</v>
      </c>
      <c r="B369" s="89" t="s">
        <v>21</v>
      </c>
      <c r="C369" s="90" t="s">
        <v>13</v>
      </c>
      <c r="D369" s="91">
        <v>2.0</v>
      </c>
      <c r="E369" s="92">
        <v>100.0</v>
      </c>
      <c r="F369" s="93">
        <f t="shared" si="1"/>
        <v>200</v>
      </c>
      <c r="G369" s="91" t="b">
        <v>1</v>
      </c>
      <c r="H369" s="89" t="s">
        <v>11</v>
      </c>
      <c r="I369" s="94"/>
      <c r="J369" s="94"/>
      <c r="K369" s="95"/>
    </row>
    <row r="370">
      <c r="A370" s="84">
        <v>45685.0</v>
      </c>
      <c r="B370" s="8" t="s">
        <v>39</v>
      </c>
      <c r="C370" s="85" t="s">
        <v>1277</v>
      </c>
      <c r="D370" s="50">
        <v>6.0</v>
      </c>
      <c r="E370" s="9">
        <v>100.0</v>
      </c>
      <c r="F370" s="10">
        <f t="shared" si="1"/>
        <v>600</v>
      </c>
      <c r="G370" s="50" t="b">
        <v>1</v>
      </c>
      <c r="H370" s="8" t="s">
        <v>16</v>
      </c>
      <c r="I370" s="86"/>
      <c r="J370" s="86"/>
      <c r="K370" s="87"/>
    </row>
    <row r="371">
      <c r="A371" s="88">
        <v>45685.0</v>
      </c>
      <c r="B371" s="89" t="s">
        <v>39</v>
      </c>
      <c r="C371" s="90" t="s">
        <v>32</v>
      </c>
      <c r="D371" s="91">
        <v>2.0</v>
      </c>
      <c r="E371" s="92">
        <v>120.0</v>
      </c>
      <c r="F371" s="93">
        <f t="shared" si="1"/>
        <v>240</v>
      </c>
      <c r="G371" s="91" t="b">
        <v>1</v>
      </c>
      <c r="H371" s="89" t="s">
        <v>16</v>
      </c>
      <c r="I371" s="94"/>
      <c r="J371" s="94"/>
      <c r="K371" s="95"/>
    </row>
    <row r="372">
      <c r="A372" s="84">
        <v>45685.0</v>
      </c>
      <c r="B372" s="8" t="s">
        <v>31</v>
      </c>
      <c r="C372" s="85" t="s">
        <v>70</v>
      </c>
      <c r="D372" s="50">
        <v>1.0</v>
      </c>
      <c r="E372" s="9">
        <v>80.0</v>
      </c>
      <c r="F372" s="10">
        <f t="shared" si="1"/>
        <v>80</v>
      </c>
      <c r="G372" s="50" t="b">
        <v>1</v>
      </c>
      <c r="H372" s="8" t="s">
        <v>11</v>
      </c>
      <c r="I372" s="86"/>
      <c r="J372" s="86"/>
      <c r="K372" s="87"/>
    </row>
    <row r="373">
      <c r="A373" s="88">
        <v>45685.0</v>
      </c>
      <c r="B373" s="89" t="s">
        <v>45</v>
      </c>
      <c r="C373" s="90" t="s">
        <v>1277</v>
      </c>
      <c r="D373" s="91">
        <v>3.0</v>
      </c>
      <c r="E373" s="92">
        <v>100.0</v>
      </c>
      <c r="F373" s="93">
        <f t="shared" si="1"/>
        <v>300</v>
      </c>
      <c r="G373" s="91" t="b">
        <v>1</v>
      </c>
      <c r="H373" s="89" t="s">
        <v>11</v>
      </c>
      <c r="I373" s="94"/>
      <c r="J373" s="94"/>
      <c r="K373" s="95"/>
    </row>
    <row r="374">
      <c r="A374" s="84">
        <v>45685.0</v>
      </c>
      <c r="B374" s="8" t="s">
        <v>49</v>
      </c>
      <c r="C374" s="85" t="s">
        <v>12</v>
      </c>
      <c r="D374" s="50">
        <v>1.0</v>
      </c>
      <c r="E374" s="9">
        <v>100.0</v>
      </c>
      <c r="F374" s="10">
        <f t="shared" si="1"/>
        <v>100</v>
      </c>
      <c r="G374" s="50" t="b">
        <v>1</v>
      </c>
      <c r="H374" s="8" t="s">
        <v>11</v>
      </c>
      <c r="I374" s="86"/>
      <c r="J374" s="86"/>
      <c r="K374" s="87"/>
    </row>
    <row r="375">
      <c r="A375" s="88">
        <v>45685.0</v>
      </c>
      <c r="B375" s="89" t="s">
        <v>29</v>
      </c>
      <c r="C375" s="90" t="s">
        <v>13</v>
      </c>
      <c r="D375" s="91">
        <v>1.0</v>
      </c>
      <c r="E375" s="92">
        <v>100.0</v>
      </c>
      <c r="F375" s="93">
        <f t="shared" si="1"/>
        <v>100</v>
      </c>
      <c r="G375" s="91" t="b">
        <v>1</v>
      </c>
      <c r="H375" s="89" t="s">
        <v>30</v>
      </c>
      <c r="I375" s="94"/>
      <c r="J375" s="94"/>
      <c r="K375" s="95"/>
    </row>
    <row r="376">
      <c r="A376" s="84">
        <v>45685.0</v>
      </c>
      <c r="B376" s="8" t="s">
        <v>23</v>
      </c>
      <c r="C376" s="85" t="s">
        <v>1277</v>
      </c>
      <c r="D376" s="50">
        <v>2.0</v>
      </c>
      <c r="E376" s="9">
        <v>100.0</v>
      </c>
      <c r="F376" s="10">
        <f t="shared" si="1"/>
        <v>200</v>
      </c>
      <c r="G376" s="50" t="b">
        <v>1</v>
      </c>
      <c r="H376" s="8" t="s">
        <v>16</v>
      </c>
      <c r="I376" s="86"/>
      <c r="J376" s="86"/>
      <c r="K376" s="87"/>
    </row>
    <row r="377">
      <c r="A377" s="88">
        <v>45685.0</v>
      </c>
      <c r="B377" s="89" t="s">
        <v>23</v>
      </c>
      <c r="C377" s="90" t="s">
        <v>70</v>
      </c>
      <c r="D377" s="91">
        <v>2.0</v>
      </c>
      <c r="E377" s="92">
        <v>70.0</v>
      </c>
      <c r="F377" s="93">
        <f t="shared" si="1"/>
        <v>140</v>
      </c>
      <c r="G377" s="91" t="b">
        <v>1</v>
      </c>
      <c r="H377" s="89" t="s">
        <v>16</v>
      </c>
      <c r="I377" s="94"/>
      <c r="J377" s="94"/>
      <c r="K377" s="95"/>
    </row>
    <row r="378">
      <c r="A378" s="84">
        <v>45685.0</v>
      </c>
      <c r="B378" s="8" t="s">
        <v>46</v>
      </c>
      <c r="C378" s="85" t="s">
        <v>1277</v>
      </c>
      <c r="D378" s="50">
        <v>3.0</v>
      </c>
      <c r="E378" s="9">
        <v>100.0</v>
      </c>
      <c r="F378" s="10">
        <f t="shared" si="1"/>
        <v>300</v>
      </c>
      <c r="G378" s="50" t="b">
        <v>1</v>
      </c>
      <c r="H378" s="8" t="s">
        <v>16</v>
      </c>
      <c r="I378" s="86"/>
      <c r="J378" s="86"/>
      <c r="K378" s="87"/>
    </row>
    <row r="379">
      <c r="A379" s="88">
        <v>45685.0</v>
      </c>
      <c r="B379" s="89" t="s">
        <v>60</v>
      </c>
      <c r="C379" s="90" t="s">
        <v>13</v>
      </c>
      <c r="D379" s="91">
        <v>2.0</v>
      </c>
      <c r="E379" s="92">
        <v>100.0</v>
      </c>
      <c r="F379" s="93">
        <f t="shared" si="1"/>
        <v>200</v>
      </c>
      <c r="G379" s="91" t="b">
        <v>1</v>
      </c>
      <c r="H379" s="89" t="s">
        <v>16</v>
      </c>
      <c r="I379" s="94"/>
      <c r="J379" s="94"/>
      <c r="K379" s="95"/>
    </row>
    <row r="380">
      <c r="A380" s="84">
        <v>45685.0</v>
      </c>
      <c r="B380" s="8" t="s">
        <v>60</v>
      </c>
      <c r="C380" s="85" t="s">
        <v>70</v>
      </c>
      <c r="D380" s="50">
        <v>0.5</v>
      </c>
      <c r="E380" s="9">
        <v>80.0</v>
      </c>
      <c r="F380" s="10">
        <f t="shared" si="1"/>
        <v>40</v>
      </c>
      <c r="G380" s="50" t="b">
        <v>1</v>
      </c>
      <c r="H380" s="8" t="s">
        <v>16</v>
      </c>
      <c r="I380" s="86"/>
      <c r="J380" s="86"/>
      <c r="K380" s="87"/>
    </row>
    <row r="381">
      <c r="A381" s="88">
        <v>45685.0</v>
      </c>
      <c r="B381" s="89" t="s">
        <v>55</v>
      </c>
      <c r="C381" s="90" t="s">
        <v>1280</v>
      </c>
      <c r="D381" s="91">
        <v>3.0</v>
      </c>
      <c r="E381" s="92">
        <v>100.0</v>
      </c>
      <c r="F381" s="93">
        <f t="shared" si="1"/>
        <v>300</v>
      </c>
      <c r="G381" s="91" t="b">
        <v>1</v>
      </c>
      <c r="H381" s="89" t="s">
        <v>30</v>
      </c>
      <c r="I381" s="94"/>
      <c r="J381" s="94"/>
      <c r="K381" s="95"/>
    </row>
    <row r="382">
      <c r="A382" s="84">
        <v>45685.0</v>
      </c>
      <c r="B382" s="8" t="s">
        <v>56</v>
      </c>
      <c r="C382" s="85" t="s">
        <v>1311</v>
      </c>
      <c r="D382" s="50">
        <v>17.0</v>
      </c>
      <c r="E382" s="9">
        <v>75.0</v>
      </c>
      <c r="F382" s="10">
        <f t="shared" si="1"/>
        <v>1275</v>
      </c>
      <c r="G382" s="50" t="b">
        <v>1</v>
      </c>
      <c r="H382" s="8" t="s">
        <v>16</v>
      </c>
      <c r="I382" s="86"/>
      <c r="J382" s="86"/>
      <c r="K382" s="87"/>
    </row>
    <row r="383">
      <c r="A383" s="88">
        <v>45685.0</v>
      </c>
      <c r="B383" s="89" t="s">
        <v>36</v>
      </c>
      <c r="C383" s="90" t="s">
        <v>1281</v>
      </c>
      <c r="D383" s="91">
        <v>3.0</v>
      </c>
      <c r="E383" s="92">
        <v>100.0</v>
      </c>
      <c r="F383" s="93">
        <f t="shared" si="1"/>
        <v>300</v>
      </c>
      <c r="G383" s="91" t="b">
        <v>1</v>
      </c>
      <c r="H383" s="89" t="s">
        <v>16</v>
      </c>
      <c r="I383" s="94"/>
      <c r="J383" s="94"/>
      <c r="K383" s="95"/>
    </row>
    <row r="384">
      <c r="A384" s="84">
        <v>45686.0</v>
      </c>
      <c r="B384" s="8" t="s">
        <v>36</v>
      </c>
      <c r="C384" s="85" t="s">
        <v>1277</v>
      </c>
      <c r="D384" s="50">
        <v>4.0</v>
      </c>
      <c r="E384" s="9">
        <v>100.0</v>
      </c>
      <c r="F384" s="10">
        <f t="shared" si="1"/>
        <v>400</v>
      </c>
      <c r="G384" s="50" t="b">
        <v>1</v>
      </c>
      <c r="H384" s="8" t="s">
        <v>16</v>
      </c>
      <c r="I384" s="86"/>
      <c r="J384" s="86"/>
      <c r="K384" s="87"/>
    </row>
    <row r="385">
      <c r="A385" s="88">
        <v>45686.0</v>
      </c>
      <c r="B385" s="89" t="s">
        <v>36</v>
      </c>
      <c r="C385" s="90" t="s">
        <v>70</v>
      </c>
      <c r="D385" s="91">
        <v>2.0</v>
      </c>
      <c r="E385" s="92">
        <v>80.0</v>
      </c>
      <c r="F385" s="93">
        <f t="shared" si="1"/>
        <v>160</v>
      </c>
      <c r="G385" s="91" t="b">
        <v>1</v>
      </c>
      <c r="H385" s="89" t="s">
        <v>16</v>
      </c>
      <c r="I385" s="94"/>
      <c r="J385" s="94"/>
      <c r="K385" s="95"/>
    </row>
    <row r="386">
      <c r="A386" s="84">
        <v>45686.0</v>
      </c>
      <c r="B386" s="8" t="s">
        <v>31</v>
      </c>
      <c r="C386" s="85" t="s">
        <v>1312</v>
      </c>
      <c r="D386" s="50">
        <v>4.0</v>
      </c>
      <c r="E386" s="9">
        <v>100.0</v>
      </c>
      <c r="F386" s="10">
        <f t="shared" si="1"/>
        <v>400</v>
      </c>
      <c r="G386" s="50" t="b">
        <v>1</v>
      </c>
      <c r="H386" s="8" t="s">
        <v>11</v>
      </c>
      <c r="I386" s="86"/>
      <c r="J386" s="86"/>
      <c r="K386" s="87"/>
    </row>
    <row r="387">
      <c r="A387" s="88">
        <v>45686.0</v>
      </c>
      <c r="B387" s="89" t="s">
        <v>47</v>
      </c>
      <c r="C387" s="90" t="s">
        <v>1277</v>
      </c>
      <c r="D387" s="91">
        <v>3.0</v>
      </c>
      <c r="E387" s="92">
        <v>100.0</v>
      </c>
      <c r="F387" s="93">
        <f t="shared" si="1"/>
        <v>300</v>
      </c>
      <c r="G387" s="91" t="b">
        <v>1</v>
      </c>
      <c r="H387" s="89" t="s">
        <v>11</v>
      </c>
      <c r="I387" s="94"/>
      <c r="J387" s="94"/>
      <c r="K387" s="95"/>
    </row>
    <row r="388">
      <c r="A388" s="84">
        <v>45686.0</v>
      </c>
      <c r="B388" s="8" t="s">
        <v>42</v>
      </c>
      <c r="C388" s="85" t="s">
        <v>1294</v>
      </c>
      <c r="D388" s="50">
        <v>2.5</v>
      </c>
      <c r="E388" s="9">
        <v>100.0</v>
      </c>
      <c r="F388" s="10">
        <f t="shared" si="1"/>
        <v>250</v>
      </c>
      <c r="G388" s="50" t="b">
        <v>1</v>
      </c>
      <c r="H388" s="8" t="s">
        <v>30</v>
      </c>
      <c r="I388" s="86"/>
      <c r="J388" s="86"/>
      <c r="K388" s="87"/>
    </row>
    <row r="389">
      <c r="A389" s="88">
        <v>45686.0</v>
      </c>
      <c r="B389" s="89" t="s">
        <v>14</v>
      </c>
      <c r="C389" s="90" t="s">
        <v>13</v>
      </c>
      <c r="D389" s="91">
        <v>1.0</v>
      </c>
      <c r="E389" s="92">
        <v>100.0</v>
      </c>
      <c r="F389" s="93">
        <f t="shared" si="1"/>
        <v>100</v>
      </c>
      <c r="G389" s="91" t="b">
        <v>1</v>
      </c>
      <c r="H389" s="89" t="s">
        <v>11</v>
      </c>
      <c r="I389" s="94"/>
      <c r="J389" s="94"/>
      <c r="K389" s="95"/>
    </row>
    <row r="390">
      <c r="A390" s="84">
        <v>45686.0</v>
      </c>
      <c r="B390" s="8" t="s">
        <v>57</v>
      </c>
      <c r="C390" s="85" t="s">
        <v>19</v>
      </c>
      <c r="D390" s="50">
        <v>10.0</v>
      </c>
      <c r="E390" s="9">
        <v>100.0</v>
      </c>
      <c r="F390" s="10">
        <f t="shared" si="1"/>
        <v>1000</v>
      </c>
      <c r="G390" s="50" t="b">
        <v>1</v>
      </c>
      <c r="H390" s="8" t="s">
        <v>30</v>
      </c>
      <c r="I390" s="86"/>
      <c r="J390" s="86"/>
      <c r="K390" s="87"/>
    </row>
    <row r="391">
      <c r="A391" s="88">
        <v>45686.0</v>
      </c>
      <c r="B391" s="89" t="s">
        <v>23</v>
      </c>
      <c r="C391" s="90" t="s">
        <v>1308</v>
      </c>
      <c r="D391" s="91">
        <v>1.0</v>
      </c>
      <c r="E391" s="92">
        <v>100.0</v>
      </c>
      <c r="F391" s="93">
        <f t="shared" si="1"/>
        <v>100</v>
      </c>
      <c r="G391" s="91" t="b">
        <v>1</v>
      </c>
      <c r="H391" s="89" t="s">
        <v>16</v>
      </c>
      <c r="I391" s="94"/>
      <c r="J391" s="94"/>
      <c r="K391" s="95"/>
    </row>
    <row r="392">
      <c r="A392" s="84">
        <v>45687.0</v>
      </c>
      <c r="B392" s="8" t="s">
        <v>31</v>
      </c>
      <c r="C392" s="85" t="s">
        <v>19</v>
      </c>
      <c r="D392" s="50">
        <v>2.0</v>
      </c>
      <c r="E392" s="9">
        <v>100.0</v>
      </c>
      <c r="F392" s="10">
        <f t="shared" si="1"/>
        <v>200</v>
      </c>
      <c r="G392" s="50" t="b">
        <v>1</v>
      </c>
      <c r="H392" s="8" t="s">
        <v>11</v>
      </c>
      <c r="I392" s="86"/>
      <c r="J392" s="86"/>
      <c r="K392" s="87"/>
    </row>
    <row r="393">
      <c r="A393" s="88">
        <v>45687.0</v>
      </c>
      <c r="B393" s="89" t="s">
        <v>31</v>
      </c>
      <c r="C393" s="90" t="s">
        <v>70</v>
      </c>
      <c r="D393" s="91">
        <v>1.0</v>
      </c>
      <c r="E393" s="92">
        <v>80.0</v>
      </c>
      <c r="F393" s="93">
        <f t="shared" si="1"/>
        <v>80</v>
      </c>
      <c r="G393" s="91" t="b">
        <v>1</v>
      </c>
      <c r="H393" s="89" t="s">
        <v>11</v>
      </c>
      <c r="I393" s="94"/>
      <c r="J393" s="94"/>
      <c r="K393" s="95"/>
    </row>
    <row r="394">
      <c r="A394" s="84">
        <v>45687.0</v>
      </c>
      <c r="B394" s="8" t="s">
        <v>42</v>
      </c>
      <c r="C394" s="85" t="s">
        <v>1293</v>
      </c>
      <c r="D394" s="50">
        <v>1.0</v>
      </c>
      <c r="E394" s="9">
        <v>100.0</v>
      </c>
      <c r="F394" s="10">
        <f t="shared" si="1"/>
        <v>100</v>
      </c>
      <c r="G394" s="50" t="b">
        <v>1</v>
      </c>
      <c r="H394" s="8" t="s">
        <v>30</v>
      </c>
      <c r="I394" s="86"/>
      <c r="J394" s="86"/>
      <c r="K394" s="87"/>
    </row>
    <row r="395">
      <c r="A395" s="88">
        <v>45687.0</v>
      </c>
      <c r="B395" s="89" t="s">
        <v>54</v>
      </c>
      <c r="C395" s="90" t="s">
        <v>1281</v>
      </c>
      <c r="D395" s="91">
        <v>2.0</v>
      </c>
      <c r="E395" s="92">
        <v>100.0</v>
      </c>
      <c r="F395" s="93">
        <f t="shared" si="1"/>
        <v>200</v>
      </c>
      <c r="G395" s="91" t="b">
        <v>1</v>
      </c>
      <c r="H395" s="89" t="s">
        <v>30</v>
      </c>
      <c r="I395" s="94"/>
      <c r="J395" s="94"/>
      <c r="K395" s="95"/>
    </row>
    <row r="396">
      <c r="A396" s="84">
        <v>45687.0</v>
      </c>
      <c r="B396" s="8" t="s">
        <v>15</v>
      </c>
      <c r="C396" s="85" t="s">
        <v>1286</v>
      </c>
      <c r="D396" s="50">
        <v>2.0</v>
      </c>
      <c r="E396" s="9">
        <v>100.0</v>
      </c>
      <c r="F396" s="10">
        <f t="shared" si="1"/>
        <v>200</v>
      </c>
      <c r="G396" s="50" t="b">
        <v>1</v>
      </c>
      <c r="H396" s="8" t="s">
        <v>16</v>
      </c>
      <c r="I396" s="86"/>
      <c r="J396" s="86"/>
      <c r="K396" s="87"/>
    </row>
    <row r="397">
      <c r="A397" s="88">
        <v>45687.0</v>
      </c>
      <c r="B397" s="89" t="s">
        <v>15</v>
      </c>
      <c r="C397" s="90" t="s">
        <v>70</v>
      </c>
      <c r="D397" s="91">
        <v>2.0</v>
      </c>
      <c r="E397" s="92">
        <v>80.0</v>
      </c>
      <c r="F397" s="93">
        <f t="shared" si="1"/>
        <v>160</v>
      </c>
      <c r="G397" s="91" t="b">
        <v>1</v>
      </c>
      <c r="H397" s="89" t="s">
        <v>16</v>
      </c>
      <c r="I397" s="94"/>
      <c r="J397" s="94"/>
      <c r="K397" s="95"/>
    </row>
    <row r="398">
      <c r="A398" s="84">
        <v>45687.0</v>
      </c>
      <c r="B398" s="8" t="s">
        <v>18</v>
      </c>
      <c r="C398" s="85" t="s">
        <v>1310</v>
      </c>
      <c r="D398" s="50">
        <v>1.0</v>
      </c>
      <c r="E398" s="9">
        <v>90.0</v>
      </c>
      <c r="F398" s="10">
        <f t="shared" si="1"/>
        <v>90</v>
      </c>
      <c r="G398" s="50" t="b">
        <v>1</v>
      </c>
      <c r="H398" s="8" t="s">
        <v>16</v>
      </c>
      <c r="I398" s="86"/>
      <c r="J398" s="86"/>
      <c r="K398" s="87"/>
    </row>
    <row r="399">
      <c r="A399" s="88">
        <v>45687.0</v>
      </c>
      <c r="B399" s="89" t="s">
        <v>52</v>
      </c>
      <c r="C399" s="90" t="s">
        <v>1313</v>
      </c>
      <c r="D399" s="91">
        <v>5.0</v>
      </c>
      <c r="E399" s="92">
        <v>100.0</v>
      </c>
      <c r="F399" s="93">
        <f t="shared" si="1"/>
        <v>500</v>
      </c>
      <c r="G399" s="91" t="b">
        <v>1</v>
      </c>
      <c r="H399" s="89" t="s">
        <v>11</v>
      </c>
      <c r="I399" s="94"/>
      <c r="J399" s="94"/>
      <c r="K399" s="95"/>
    </row>
    <row r="400">
      <c r="A400" s="84">
        <v>45687.0</v>
      </c>
      <c r="B400" s="8" t="s">
        <v>169</v>
      </c>
      <c r="C400" s="85" t="s">
        <v>10</v>
      </c>
      <c r="D400" s="50">
        <v>5.0</v>
      </c>
      <c r="E400" s="9">
        <v>85.0</v>
      </c>
      <c r="F400" s="10">
        <f t="shared" si="1"/>
        <v>425</v>
      </c>
      <c r="G400" s="50" t="b">
        <v>1</v>
      </c>
      <c r="H400" s="8" t="s">
        <v>16</v>
      </c>
      <c r="I400" s="86"/>
      <c r="J400" s="86"/>
      <c r="K400" s="87"/>
    </row>
    <row r="401">
      <c r="A401" s="88">
        <v>45687.0</v>
      </c>
      <c r="B401" s="89" t="s">
        <v>41</v>
      </c>
      <c r="C401" s="90" t="s">
        <v>1308</v>
      </c>
      <c r="D401" s="91">
        <v>1.5</v>
      </c>
      <c r="E401" s="92">
        <v>100.0</v>
      </c>
      <c r="F401" s="93">
        <f t="shared" si="1"/>
        <v>150</v>
      </c>
      <c r="G401" s="91" t="b">
        <v>1</v>
      </c>
      <c r="H401" s="89" t="s">
        <v>30</v>
      </c>
      <c r="I401" s="94"/>
      <c r="J401" s="94"/>
      <c r="K401" s="95"/>
    </row>
    <row r="402">
      <c r="A402" s="84">
        <v>45687.0</v>
      </c>
      <c r="B402" s="8" t="s">
        <v>34</v>
      </c>
      <c r="C402" s="85" t="s">
        <v>70</v>
      </c>
      <c r="D402" s="50">
        <v>1.0</v>
      </c>
      <c r="E402" s="9">
        <v>80.0</v>
      </c>
      <c r="F402" s="10">
        <f t="shared" si="1"/>
        <v>80</v>
      </c>
      <c r="G402" s="50" t="b">
        <v>1</v>
      </c>
      <c r="H402" s="8" t="s">
        <v>30</v>
      </c>
      <c r="I402" s="86"/>
      <c r="J402" s="86"/>
      <c r="K402" s="87"/>
    </row>
    <row r="403">
      <c r="A403" s="88">
        <v>45687.0</v>
      </c>
      <c r="B403" s="89" t="s">
        <v>34</v>
      </c>
      <c r="C403" s="90" t="s">
        <v>10</v>
      </c>
      <c r="D403" s="91">
        <v>2.0</v>
      </c>
      <c r="E403" s="92">
        <v>100.0</v>
      </c>
      <c r="F403" s="93">
        <f t="shared" si="1"/>
        <v>200</v>
      </c>
      <c r="G403" s="91" t="b">
        <v>1</v>
      </c>
      <c r="H403" s="89" t="s">
        <v>30</v>
      </c>
      <c r="I403" s="94"/>
      <c r="J403" s="94"/>
      <c r="K403" s="95"/>
    </row>
    <row r="404">
      <c r="A404" s="84">
        <v>45687.0</v>
      </c>
      <c r="B404" s="8" t="s">
        <v>48</v>
      </c>
      <c r="C404" s="85" t="s">
        <v>1284</v>
      </c>
      <c r="D404" s="50">
        <v>5.0</v>
      </c>
      <c r="E404" s="9">
        <v>60.0</v>
      </c>
      <c r="F404" s="10">
        <f t="shared" si="1"/>
        <v>300</v>
      </c>
      <c r="G404" s="50" t="b">
        <v>1</v>
      </c>
      <c r="H404" s="8" t="s">
        <v>16</v>
      </c>
      <c r="I404" s="86"/>
      <c r="J404" s="86"/>
      <c r="K404" s="87"/>
    </row>
    <row r="405">
      <c r="A405" s="88">
        <v>45687.0</v>
      </c>
      <c r="B405" s="89" t="s">
        <v>56</v>
      </c>
      <c r="C405" s="90" t="s">
        <v>1314</v>
      </c>
      <c r="D405" s="91">
        <v>7.0</v>
      </c>
      <c r="E405" s="92">
        <v>75.0</v>
      </c>
      <c r="F405" s="93">
        <f t="shared" si="1"/>
        <v>525</v>
      </c>
      <c r="G405" s="91" t="b">
        <v>1</v>
      </c>
      <c r="H405" s="89" t="s">
        <v>16</v>
      </c>
      <c r="I405" s="94"/>
      <c r="J405" s="94"/>
      <c r="K405" s="95"/>
    </row>
    <row r="406">
      <c r="A406" s="84">
        <v>45688.0</v>
      </c>
      <c r="B406" s="8" t="s">
        <v>22</v>
      </c>
      <c r="C406" s="85" t="s">
        <v>1277</v>
      </c>
      <c r="D406" s="50">
        <v>2.0</v>
      </c>
      <c r="E406" s="9">
        <v>100.0</v>
      </c>
      <c r="F406" s="10">
        <f t="shared" si="1"/>
        <v>200</v>
      </c>
      <c r="G406" s="50" t="b">
        <v>1</v>
      </c>
      <c r="H406" s="8" t="s">
        <v>16</v>
      </c>
      <c r="I406" s="86"/>
      <c r="J406" s="86"/>
      <c r="K406" s="87"/>
    </row>
    <row r="407">
      <c r="A407" s="88">
        <v>45688.0</v>
      </c>
      <c r="B407" s="89" t="s">
        <v>52</v>
      </c>
      <c r="C407" s="90" t="s">
        <v>70</v>
      </c>
      <c r="D407" s="91">
        <v>2.0</v>
      </c>
      <c r="E407" s="92">
        <v>80.0</v>
      </c>
      <c r="F407" s="93">
        <f t="shared" si="1"/>
        <v>160</v>
      </c>
      <c r="G407" s="91" t="b">
        <v>1</v>
      </c>
      <c r="H407" s="89" t="s">
        <v>11</v>
      </c>
      <c r="I407" s="94"/>
      <c r="J407" s="94"/>
      <c r="K407" s="95"/>
    </row>
    <row r="408">
      <c r="A408" s="84">
        <v>45688.0</v>
      </c>
      <c r="B408" s="8" t="s">
        <v>43</v>
      </c>
      <c r="C408" s="85" t="s">
        <v>1281</v>
      </c>
      <c r="D408" s="50">
        <v>3.0</v>
      </c>
      <c r="E408" s="9">
        <v>100.0</v>
      </c>
      <c r="F408" s="10">
        <f t="shared" si="1"/>
        <v>300</v>
      </c>
      <c r="G408" s="50" t="b">
        <v>1</v>
      </c>
      <c r="H408" s="8" t="s">
        <v>30</v>
      </c>
      <c r="I408" s="86"/>
      <c r="J408" s="86"/>
      <c r="K408" s="87"/>
    </row>
    <row r="409">
      <c r="A409" s="88">
        <v>45688.0</v>
      </c>
      <c r="B409" s="89" t="s">
        <v>42</v>
      </c>
      <c r="C409" s="90" t="s">
        <v>19</v>
      </c>
      <c r="D409" s="91">
        <v>1.0</v>
      </c>
      <c r="E409" s="92">
        <v>100.0</v>
      </c>
      <c r="F409" s="93">
        <f t="shared" si="1"/>
        <v>100</v>
      </c>
      <c r="G409" s="91" t="b">
        <v>1</v>
      </c>
      <c r="H409" s="89" t="s">
        <v>30</v>
      </c>
      <c r="I409" s="94"/>
      <c r="J409" s="94"/>
      <c r="K409" s="95"/>
    </row>
    <row r="410">
      <c r="A410" s="84">
        <v>45688.0</v>
      </c>
      <c r="B410" s="8" t="s">
        <v>71</v>
      </c>
      <c r="C410" s="85" t="s">
        <v>12</v>
      </c>
      <c r="D410" s="50">
        <v>1.0</v>
      </c>
      <c r="E410" s="9">
        <v>100.0</v>
      </c>
      <c r="F410" s="10">
        <f t="shared" si="1"/>
        <v>100</v>
      </c>
      <c r="G410" s="50" t="b">
        <v>1</v>
      </c>
      <c r="H410" s="8" t="s">
        <v>16</v>
      </c>
      <c r="I410" s="86"/>
      <c r="J410" s="86"/>
      <c r="K410" s="87"/>
    </row>
    <row r="411">
      <c r="A411" s="88">
        <v>45688.0</v>
      </c>
      <c r="B411" s="89" t="s">
        <v>23</v>
      </c>
      <c r="C411" s="90" t="s">
        <v>1315</v>
      </c>
      <c r="D411" s="91">
        <v>2.0</v>
      </c>
      <c r="E411" s="92">
        <v>100.0</v>
      </c>
      <c r="F411" s="93">
        <f t="shared" si="1"/>
        <v>200</v>
      </c>
      <c r="G411" s="91" t="b">
        <v>1</v>
      </c>
      <c r="H411" s="89" t="s">
        <v>16</v>
      </c>
      <c r="I411" s="94"/>
      <c r="J411" s="94"/>
      <c r="K411" s="95"/>
    </row>
    <row r="412">
      <c r="A412" s="84">
        <v>45688.0</v>
      </c>
      <c r="B412" s="8" t="s">
        <v>23</v>
      </c>
      <c r="C412" s="85" t="s">
        <v>70</v>
      </c>
      <c r="D412" s="50">
        <v>1.0</v>
      </c>
      <c r="E412" s="9">
        <v>70.0</v>
      </c>
      <c r="F412" s="10">
        <f t="shared" si="1"/>
        <v>70</v>
      </c>
      <c r="G412" s="50" t="b">
        <v>1</v>
      </c>
      <c r="H412" s="8" t="s">
        <v>16</v>
      </c>
      <c r="I412" s="86"/>
      <c r="J412" s="86"/>
      <c r="K412" s="87"/>
    </row>
    <row r="413">
      <c r="A413" s="88">
        <v>45688.0</v>
      </c>
      <c r="B413" s="89" t="s">
        <v>14</v>
      </c>
      <c r="C413" s="90" t="s">
        <v>13</v>
      </c>
      <c r="D413" s="91">
        <v>1.0</v>
      </c>
      <c r="E413" s="92">
        <v>100.0</v>
      </c>
      <c r="F413" s="93">
        <f t="shared" si="1"/>
        <v>100</v>
      </c>
      <c r="G413" s="91" t="b">
        <v>1</v>
      </c>
      <c r="H413" s="89" t="s">
        <v>11</v>
      </c>
      <c r="I413" s="94"/>
      <c r="J413" s="94"/>
      <c r="K413" s="95"/>
    </row>
    <row r="414">
      <c r="A414" s="84">
        <v>45688.0</v>
      </c>
      <c r="B414" s="8" t="s">
        <v>9</v>
      </c>
      <c r="C414" s="85" t="s">
        <v>1277</v>
      </c>
      <c r="D414" s="50">
        <v>4.0</v>
      </c>
      <c r="E414" s="9">
        <v>100.0</v>
      </c>
      <c r="F414" s="10">
        <f t="shared" si="1"/>
        <v>400</v>
      </c>
      <c r="G414" s="50" t="b">
        <v>1</v>
      </c>
      <c r="H414" s="8" t="s">
        <v>11</v>
      </c>
      <c r="I414" s="86"/>
      <c r="J414" s="86"/>
      <c r="K414" s="87"/>
    </row>
    <row r="415">
      <c r="A415" s="88">
        <v>45688.0</v>
      </c>
      <c r="B415" s="89" t="s">
        <v>31</v>
      </c>
      <c r="C415" s="90" t="s">
        <v>19</v>
      </c>
      <c r="D415" s="91">
        <v>2.0</v>
      </c>
      <c r="E415" s="92">
        <v>100.0</v>
      </c>
      <c r="F415" s="93">
        <f t="shared" si="1"/>
        <v>200</v>
      </c>
      <c r="G415" s="91" t="b">
        <v>1</v>
      </c>
      <c r="H415" s="89" t="s">
        <v>11</v>
      </c>
      <c r="I415" s="94"/>
      <c r="J415" s="94"/>
      <c r="K415" s="95"/>
    </row>
    <row r="416">
      <c r="A416" s="84">
        <v>45688.0</v>
      </c>
      <c r="B416" s="8" t="s">
        <v>45</v>
      </c>
      <c r="C416" s="85" t="s">
        <v>13</v>
      </c>
      <c r="D416" s="50">
        <v>1.0</v>
      </c>
      <c r="E416" s="9">
        <v>100.0</v>
      </c>
      <c r="F416" s="10">
        <f t="shared" si="1"/>
        <v>100</v>
      </c>
      <c r="G416" s="50" t="b">
        <v>1</v>
      </c>
      <c r="H416" s="8" t="s">
        <v>11</v>
      </c>
      <c r="I416" s="86"/>
      <c r="J416" s="86"/>
      <c r="K416" s="87"/>
    </row>
    <row r="417">
      <c r="A417" s="88">
        <v>45688.0</v>
      </c>
      <c r="B417" s="89" t="s">
        <v>45</v>
      </c>
      <c r="C417" s="90" t="s">
        <v>70</v>
      </c>
      <c r="D417" s="91">
        <v>0.5</v>
      </c>
      <c r="E417" s="92">
        <v>80.0</v>
      </c>
      <c r="F417" s="93">
        <f t="shared" si="1"/>
        <v>40</v>
      </c>
      <c r="G417" s="91" t="b">
        <v>1</v>
      </c>
      <c r="H417" s="89" t="s">
        <v>11</v>
      </c>
      <c r="I417" s="94"/>
      <c r="J417" s="94"/>
      <c r="K417" s="95"/>
    </row>
    <row r="418">
      <c r="A418" s="84">
        <v>45688.0</v>
      </c>
      <c r="B418" s="8" t="s">
        <v>53</v>
      </c>
      <c r="C418" s="85" t="s">
        <v>1309</v>
      </c>
      <c r="D418" s="50">
        <v>3.0</v>
      </c>
      <c r="E418" s="9">
        <v>100.0</v>
      </c>
      <c r="F418" s="10">
        <f t="shared" si="1"/>
        <v>300</v>
      </c>
      <c r="G418" s="50" t="b">
        <v>1</v>
      </c>
      <c r="H418" s="8" t="s">
        <v>30</v>
      </c>
      <c r="I418" s="86"/>
      <c r="J418" s="86"/>
      <c r="K418" s="87"/>
    </row>
    <row r="419">
      <c r="A419" s="88">
        <v>45688.0</v>
      </c>
      <c r="B419" s="89" t="s">
        <v>48</v>
      </c>
      <c r="C419" s="90" t="s">
        <v>1316</v>
      </c>
      <c r="D419" s="91">
        <v>15.0</v>
      </c>
      <c r="E419" s="92">
        <v>55.0</v>
      </c>
      <c r="F419" s="93">
        <f t="shared" si="1"/>
        <v>825</v>
      </c>
      <c r="G419" s="91" t="b">
        <v>1</v>
      </c>
      <c r="H419" s="89" t="s">
        <v>16</v>
      </c>
      <c r="I419" s="94"/>
      <c r="J419" s="94"/>
      <c r="K419" s="97"/>
    </row>
    <row r="420">
      <c r="A420" s="84">
        <v>45689.0</v>
      </c>
      <c r="B420" s="8" t="s">
        <v>14</v>
      </c>
      <c r="C420" s="85" t="s">
        <v>13</v>
      </c>
      <c r="D420" s="50">
        <v>1.0</v>
      </c>
      <c r="E420" s="9">
        <v>100.0</v>
      </c>
      <c r="F420" s="10">
        <f t="shared" si="1"/>
        <v>100</v>
      </c>
      <c r="G420" s="50" t="b">
        <v>1</v>
      </c>
      <c r="H420" s="8" t="s">
        <v>11</v>
      </c>
      <c r="I420" s="86"/>
      <c r="J420" s="86"/>
      <c r="K420" s="87"/>
    </row>
    <row r="421">
      <c r="A421" s="88">
        <v>45689.0</v>
      </c>
      <c r="B421" s="89" t="s">
        <v>26</v>
      </c>
      <c r="C421" s="90" t="s">
        <v>1281</v>
      </c>
      <c r="D421" s="91">
        <v>2.0</v>
      </c>
      <c r="E421" s="92">
        <v>100.0</v>
      </c>
      <c r="F421" s="93">
        <f t="shared" si="1"/>
        <v>200</v>
      </c>
      <c r="G421" s="91" t="b">
        <v>1</v>
      </c>
      <c r="H421" s="89" t="s">
        <v>16</v>
      </c>
      <c r="I421" s="94"/>
      <c r="J421" s="94"/>
      <c r="K421" s="95"/>
    </row>
    <row r="422">
      <c r="A422" s="84">
        <v>45689.0</v>
      </c>
      <c r="B422" s="8" t="s">
        <v>39</v>
      </c>
      <c r="C422" s="85" t="s">
        <v>13</v>
      </c>
      <c r="D422" s="50">
        <v>15.0</v>
      </c>
      <c r="E422" s="9">
        <v>100.0</v>
      </c>
      <c r="F422" s="10">
        <f t="shared" si="1"/>
        <v>1500</v>
      </c>
      <c r="G422" s="50" t="b">
        <v>1</v>
      </c>
      <c r="H422" s="8" t="s">
        <v>16</v>
      </c>
      <c r="I422" s="86"/>
      <c r="J422" s="86"/>
      <c r="K422" s="87"/>
    </row>
    <row r="423">
      <c r="A423" s="88">
        <v>45689.0</v>
      </c>
      <c r="B423" s="89" t="s">
        <v>1317</v>
      </c>
      <c r="C423" s="90" t="s">
        <v>10</v>
      </c>
      <c r="D423" s="91">
        <v>3.0</v>
      </c>
      <c r="E423" s="92">
        <v>85.0</v>
      </c>
      <c r="F423" s="93">
        <f t="shared" si="1"/>
        <v>255</v>
      </c>
      <c r="G423" s="91" t="b">
        <v>1</v>
      </c>
      <c r="H423" s="89" t="s">
        <v>16</v>
      </c>
      <c r="I423" s="94"/>
      <c r="J423" s="94"/>
      <c r="K423" s="95"/>
    </row>
    <row r="424">
      <c r="A424" s="84">
        <v>45689.0</v>
      </c>
      <c r="B424" s="8" t="s">
        <v>54</v>
      </c>
      <c r="C424" s="85" t="s">
        <v>1281</v>
      </c>
      <c r="D424" s="50">
        <v>2.0</v>
      </c>
      <c r="E424" s="9">
        <v>100.0</v>
      </c>
      <c r="F424" s="10">
        <f t="shared" si="1"/>
        <v>200</v>
      </c>
      <c r="G424" s="50" t="b">
        <v>1</v>
      </c>
      <c r="H424" s="8" t="s">
        <v>30</v>
      </c>
      <c r="I424" s="86"/>
      <c r="J424" s="86"/>
      <c r="K424" s="87"/>
    </row>
    <row r="425">
      <c r="A425" s="88">
        <v>45689.0</v>
      </c>
      <c r="B425" s="89" t="s">
        <v>27</v>
      </c>
      <c r="C425" s="90" t="s">
        <v>1286</v>
      </c>
      <c r="D425" s="91">
        <v>2.0</v>
      </c>
      <c r="E425" s="92">
        <v>100.0</v>
      </c>
      <c r="F425" s="93">
        <f t="shared" si="1"/>
        <v>200</v>
      </c>
      <c r="G425" s="91" t="b">
        <v>1</v>
      </c>
      <c r="H425" s="89" t="s">
        <v>16</v>
      </c>
      <c r="I425" s="94"/>
      <c r="J425" s="94"/>
      <c r="K425" s="95"/>
    </row>
    <row r="426">
      <c r="A426" s="84">
        <v>45689.0</v>
      </c>
      <c r="B426" s="8" t="s">
        <v>25</v>
      </c>
      <c r="C426" s="85" t="s">
        <v>13</v>
      </c>
      <c r="D426" s="50">
        <v>1.0</v>
      </c>
      <c r="E426" s="9">
        <v>100.0</v>
      </c>
      <c r="F426" s="10">
        <f t="shared" si="1"/>
        <v>100</v>
      </c>
      <c r="G426" s="50" t="b">
        <v>1</v>
      </c>
      <c r="H426" s="8" t="s">
        <v>30</v>
      </c>
      <c r="I426" s="86"/>
      <c r="J426" s="86"/>
      <c r="K426" s="87"/>
    </row>
    <row r="427">
      <c r="A427" s="88">
        <v>45689.0</v>
      </c>
      <c r="B427" s="89" t="s">
        <v>42</v>
      </c>
      <c r="C427" s="90" t="s">
        <v>19</v>
      </c>
      <c r="D427" s="91">
        <v>0.5</v>
      </c>
      <c r="E427" s="92">
        <v>100.0</v>
      </c>
      <c r="F427" s="93">
        <f t="shared" si="1"/>
        <v>50</v>
      </c>
      <c r="G427" s="91" t="b">
        <v>1</v>
      </c>
      <c r="H427" s="89" t="s">
        <v>30</v>
      </c>
      <c r="I427" s="94"/>
      <c r="J427" s="94"/>
      <c r="K427" s="95"/>
    </row>
    <row r="428">
      <c r="A428" s="84">
        <v>45689.0</v>
      </c>
      <c r="B428" s="8" t="s">
        <v>23</v>
      </c>
      <c r="C428" s="85" t="s">
        <v>1277</v>
      </c>
      <c r="D428" s="50">
        <v>1.0</v>
      </c>
      <c r="E428" s="9">
        <v>100.0</v>
      </c>
      <c r="F428" s="10">
        <f t="shared" si="1"/>
        <v>100</v>
      </c>
      <c r="G428" s="50" t="b">
        <v>1</v>
      </c>
      <c r="H428" s="8" t="s">
        <v>16</v>
      </c>
      <c r="I428" s="86"/>
      <c r="J428" s="86"/>
      <c r="K428" s="87"/>
    </row>
    <row r="429">
      <c r="A429" s="88">
        <v>45689.0</v>
      </c>
      <c r="B429" s="89" t="s">
        <v>23</v>
      </c>
      <c r="C429" s="90" t="s">
        <v>70</v>
      </c>
      <c r="D429" s="91">
        <v>1.0</v>
      </c>
      <c r="E429" s="92">
        <v>70.0</v>
      </c>
      <c r="F429" s="93">
        <f t="shared" si="1"/>
        <v>70</v>
      </c>
      <c r="G429" s="91" t="b">
        <v>1</v>
      </c>
      <c r="H429" s="89" t="s">
        <v>16</v>
      </c>
      <c r="I429" s="94"/>
      <c r="J429" s="94"/>
      <c r="K429" s="95"/>
    </row>
    <row r="430">
      <c r="A430" s="84">
        <v>45689.0</v>
      </c>
      <c r="B430" s="8" t="s">
        <v>47</v>
      </c>
      <c r="C430" s="85" t="s">
        <v>1277</v>
      </c>
      <c r="D430" s="50">
        <v>3.0</v>
      </c>
      <c r="E430" s="9">
        <v>100.0</v>
      </c>
      <c r="F430" s="10">
        <f t="shared" si="1"/>
        <v>300</v>
      </c>
      <c r="G430" s="50" t="b">
        <v>1</v>
      </c>
      <c r="H430" s="8" t="s">
        <v>11</v>
      </c>
      <c r="I430" s="86"/>
      <c r="J430" s="86"/>
      <c r="K430" s="87"/>
    </row>
    <row r="431">
      <c r="A431" s="88">
        <v>45690.0</v>
      </c>
      <c r="B431" s="89" t="s">
        <v>23</v>
      </c>
      <c r="C431" s="90" t="s">
        <v>1277</v>
      </c>
      <c r="D431" s="91">
        <v>1.0</v>
      </c>
      <c r="E431" s="92">
        <v>100.0</v>
      </c>
      <c r="F431" s="93">
        <f t="shared" si="1"/>
        <v>100</v>
      </c>
      <c r="G431" s="91" t="b">
        <v>1</v>
      </c>
      <c r="H431" s="89" t="s">
        <v>16</v>
      </c>
      <c r="I431" s="94"/>
      <c r="J431" s="94"/>
      <c r="K431" s="95"/>
    </row>
    <row r="432">
      <c r="A432" s="84">
        <v>45690.0</v>
      </c>
      <c r="B432" s="8" t="s">
        <v>31</v>
      </c>
      <c r="C432" s="85" t="s">
        <v>1280</v>
      </c>
      <c r="D432" s="50">
        <v>6.0</v>
      </c>
      <c r="E432" s="9">
        <v>100.0</v>
      </c>
      <c r="F432" s="10">
        <f t="shared" si="1"/>
        <v>600</v>
      </c>
      <c r="G432" s="50" t="b">
        <v>1</v>
      </c>
      <c r="H432" s="8" t="s">
        <v>11</v>
      </c>
      <c r="I432" s="86"/>
      <c r="J432" s="86"/>
      <c r="K432" s="87"/>
    </row>
    <row r="433">
      <c r="A433" s="88">
        <v>45690.0</v>
      </c>
      <c r="B433" s="89" t="s">
        <v>31</v>
      </c>
      <c r="C433" s="90" t="s">
        <v>70</v>
      </c>
      <c r="D433" s="91">
        <v>3.0</v>
      </c>
      <c r="E433" s="92">
        <v>80.0</v>
      </c>
      <c r="F433" s="93">
        <f t="shared" si="1"/>
        <v>240</v>
      </c>
      <c r="G433" s="91" t="b">
        <v>1</v>
      </c>
      <c r="H433" s="89" t="s">
        <v>11</v>
      </c>
      <c r="I433" s="94"/>
      <c r="J433" s="94"/>
      <c r="K433" s="95"/>
    </row>
    <row r="434">
      <c r="A434" s="84">
        <v>45690.0</v>
      </c>
      <c r="B434" s="8" t="s">
        <v>45</v>
      </c>
      <c r="C434" s="85" t="s">
        <v>13</v>
      </c>
      <c r="D434" s="50">
        <v>1.0</v>
      </c>
      <c r="E434" s="9">
        <v>100.0</v>
      </c>
      <c r="F434" s="10">
        <f t="shared" si="1"/>
        <v>100</v>
      </c>
      <c r="G434" s="50" t="b">
        <v>1</v>
      </c>
      <c r="H434" s="8" t="s">
        <v>11</v>
      </c>
      <c r="I434" s="86"/>
      <c r="J434" s="86"/>
      <c r="K434" s="87"/>
    </row>
    <row r="435">
      <c r="A435" s="88">
        <v>45690.0</v>
      </c>
      <c r="B435" s="89" t="s">
        <v>47</v>
      </c>
      <c r="C435" s="90" t="s">
        <v>1301</v>
      </c>
      <c r="D435" s="91">
        <v>3.0</v>
      </c>
      <c r="E435" s="92">
        <v>100.0</v>
      </c>
      <c r="F435" s="93">
        <f t="shared" si="1"/>
        <v>300</v>
      </c>
      <c r="G435" s="91" t="b">
        <v>1</v>
      </c>
      <c r="H435" s="89" t="s">
        <v>11</v>
      </c>
      <c r="I435" s="94"/>
      <c r="J435" s="94"/>
      <c r="K435" s="95"/>
    </row>
    <row r="436">
      <c r="A436" s="84">
        <v>45690.0</v>
      </c>
      <c r="B436" s="8" t="s">
        <v>58</v>
      </c>
      <c r="C436" s="85" t="s">
        <v>1301</v>
      </c>
      <c r="D436" s="50">
        <v>1.0</v>
      </c>
      <c r="E436" s="9">
        <v>100.0</v>
      </c>
      <c r="F436" s="10">
        <f t="shared" si="1"/>
        <v>100</v>
      </c>
      <c r="G436" s="50" t="b">
        <v>1</v>
      </c>
      <c r="H436" s="8" t="s">
        <v>16</v>
      </c>
      <c r="I436" s="86"/>
      <c r="J436" s="86"/>
      <c r="K436" s="87"/>
    </row>
    <row r="437">
      <c r="A437" s="88">
        <v>45690.0</v>
      </c>
      <c r="B437" s="89" t="s">
        <v>42</v>
      </c>
      <c r="C437" s="90" t="s">
        <v>19</v>
      </c>
      <c r="D437" s="91">
        <v>1.0</v>
      </c>
      <c r="E437" s="92">
        <v>100.0</v>
      </c>
      <c r="F437" s="93">
        <f t="shared" si="1"/>
        <v>100</v>
      </c>
      <c r="G437" s="91" t="b">
        <v>1</v>
      </c>
      <c r="H437" s="89" t="s">
        <v>30</v>
      </c>
      <c r="I437" s="94"/>
      <c r="J437" s="94"/>
      <c r="K437" s="95"/>
    </row>
    <row r="438">
      <c r="A438" s="84">
        <v>45690.0</v>
      </c>
      <c r="B438" s="8" t="s">
        <v>36</v>
      </c>
      <c r="C438" s="85" t="s">
        <v>1308</v>
      </c>
      <c r="D438" s="50">
        <v>4.0</v>
      </c>
      <c r="E438" s="9">
        <v>100.0</v>
      </c>
      <c r="F438" s="10">
        <f t="shared" si="1"/>
        <v>400</v>
      </c>
      <c r="G438" s="50" t="b">
        <v>1</v>
      </c>
      <c r="H438" s="8" t="s">
        <v>16</v>
      </c>
      <c r="I438" s="86"/>
      <c r="J438" s="86"/>
      <c r="K438" s="87"/>
    </row>
    <row r="439">
      <c r="A439" s="88">
        <v>45690.0</v>
      </c>
      <c r="B439" s="89" t="s">
        <v>36</v>
      </c>
      <c r="C439" s="90" t="s">
        <v>70</v>
      </c>
      <c r="D439" s="91">
        <v>2.0</v>
      </c>
      <c r="E439" s="92">
        <v>80.0</v>
      </c>
      <c r="F439" s="93">
        <f t="shared" si="1"/>
        <v>160</v>
      </c>
      <c r="G439" s="91" t="b">
        <v>1</v>
      </c>
      <c r="H439" s="89" t="s">
        <v>16</v>
      </c>
      <c r="I439" s="94"/>
      <c r="J439" s="94"/>
      <c r="K439" s="95"/>
    </row>
    <row r="440">
      <c r="A440" s="84">
        <v>45691.0</v>
      </c>
      <c r="B440" s="8" t="s">
        <v>14</v>
      </c>
      <c r="C440" s="85" t="s">
        <v>1281</v>
      </c>
      <c r="D440" s="50">
        <v>2.0</v>
      </c>
      <c r="E440" s="9">
        <v>100.0</v>
      </c>
      <c r="F440" s="10">
        <f t="shared" si="1"/>
        <v>200</v>
      </c>
      <c r="G440" s="50" t="b">
        <v>1</v>
      </c>
      <c r="H440" s="8" t="s">
        <v>11</v>
      </c>
      <c r="I440" s="86"/>
      <c r="J440" s="86"/>
      <c r="K440" s="87"/>
    </row>
    <row r="441">
      <c r="A441" s="88">
        <v>45691.0</v>
      </c>
      <c r="B441" s="89" t="s">
        <v>21</v>
      </c>
      <c r="C441" s="90" t="s">
        <v>13</v>
      </c>
      <c r="D441" s="91">
        <v>2.0</v>
      </c>
      <c r="E441" s="92">
        <v>100.0</v>
      </c>
      <c r="F441" s="93">
        <f t="shared" si="1"/>
        <v>200</v>
      </c>
      <c r="G441" s="91" t="b">
        <v>1</v>
      </c>
      <c r="H441" s="89" t="s">
        <v>11</v>
      </c>
      <c r="I441" s="94"/>
      <c r="J441" s="94"/>
      <c r="K441" s="95"/>
    </row>
    <row r="442">
      <c r="A442" s="84">
        <v>45691.0</v>
      </c>
      <c r="B442" s="8" t="s">
        <v>45</v>
      </c>
      <c r="C442" s="85" t="s">
        <v>1281</v>
      </c>
      <c r="D442" s="50">
        <v>2.0</v>
      </c>
      <c r="E442" s="9">
        <v>100.0</v>
      </c>
      <c r="F442" s="10">
        <f t="shared" si="1"/>
        <v>200</v>
      </c>
      <c r="G442" s="50" t="b">
        <v>1</v>
      </c>
      <c r="H442" s="8" t="s">
        <v>11</v>
      </c>
      <c r="I442" s="86"/>
      <c r="J442" s="86"/>
      <c r="K442" s="87"/>
    </row>
    <row r="443">
      <c r="A443" s="88">
        <v>45691.0</v>
      </c>
      <c r="B443" s="89" t="s">
        <v>31</v>
      </c>
      <c r="C443" s="90" t="s">
        <v>1318</v>
      </c>
      <c r="D443" s="91">
        <v>4.0</v>
      </c>
      <c r="E443" s="92">
        <v>100.0</v>
      </c>
      <c r="F443" s="93">
        <f t="shared" si="1"/>
        <v>400</v>
      </c>
      <c r="G443" s="91" t="b">
        <v>1</v>
      </c>
      <c r="H443" s="89" t="s">
        <v>11</v>
      </c>
      <c r="I443" s="94"/>
      <c r="J443" s="94"/>
      <c r="K443" s="95"/>
    </row>
    <row r="444">
      <c r="A444" s="84">
        <v>45691.0</v>
      </c>
      <c r="B444" s="8" t="s">
        <v>23</v>
      </c>
      <c r="C444" s="85" t="s">
        <v>1277</v>
      </c>
      <c r="D444" s="50">
        <v>2.0</v>
      </c>
      <c r="E444" s="9">
        <v>100.0</v>
      </c>
      <c r="F444" s="10">
        <f t="shared" si="1"/>
        <v>200</v>
      </c>
      <c r="G444" s="50" t="b">
        <v>1</v>
      </c>
      <c r="H444" s="8" t="s">
        <v>16</v>
      </c>
      <c r="I444" s="86"/>
      <c r="J444" s="86"/>
      <c r="K444" s="87"/>
    </row>
    <row r="445">
      <c r="A445" s="88">
        <v>45691.0</v>
      </c>
      <c r="B445" s="89" t="s">
        <v>23</v>
      </c>
      <c r="C445" s="90" t="s">
        <v>70</v>
      </c>
      <c r="D445" s="91">
        <v>0.5</v>
      </c>
      <c r="E445" s="92">
        <v>70.0</v>
      </c>
      <c r="F445" s="98">
        <v>80.0</v>
      </c>
      <c r="G445" s="91" t="b">
        <v>1</v>
      </c>
      <c r="H445" s="89" t="s">
        <v>16</v>
      </c>
      <c r="I445" s="94"/>
      <c r="J445" s="94"/>
      <c r="K445" s="95"/>
    </row>
    <row r="446">
      <c r="A446" s="84">
        <v>45691.0</v>
      </c>
      <c r="B446" s="8" t="s">
        <v>58</v>
      </c>
      <c r="C446" s="85" t="s">
        <v>1286</v>
      </c>
      <c r="D446" s="50">
        <v>2.0</v>
      </c>
      <c r="E446" s="9">
        <v>100.0</v>
      </c>
      <c r="F446" s="10">
        <f t="shared" ref="F446:F690" si="2">E446*D446</f>
        <v>200</v>
      </c>
      <c r="G446" s="50" t="b">
        <v>1</v>
      </c>
      <c r="H446" s="8" t="s">
        <v>16</v>
      </c>
      <c r="I446" s="86"/>
      <c r="J446" s="86"/>
      <c r="K446" s="87"/>
    </row>
    <row r="447">
      <c r="A447" s="88">
        <v>45691.0</v>
      </c>
      <c r="B447" s="89" t="s">
        <v>58</v>
      </c>
      <c r="C447" s="90" t="s">
        <v>70</v>
      </c>
      <c r="D447" s="91">
        <v>1.0</v>
      </c>
      <c r="E447" s="92">
        <v>80.0</v>
      </c>
      <c r="F447" s="93">
        <f t="shared" si="2"/>
        <v>80</v>
      </c>
      <c r="G447" s="91" t="b">
        <v>1</v>
      </c>
      <c r="H447" s="89" t="s">
        <v>16</v>
      </c>
      <c r="I447" s="94"/>
      <c r="J447" s="94"/>
      <c r="K447" s="95"/>
    </row>
    <row r="448">
      <c r="A448" s="84">
        <v>45691.0</v>
      </c>
      <c r="B448" s="8" t="s">
        <v>29</v>
      </c>
      <c r="C448" s="85" t="s">
        <v>1286</v>
      </c>
      <c r="D448" s="50">
        <v>1.0</v>
      </c>
      <c r="E448" s="9">
        <v>100.0</v>
      </c>
      <c r="F448" s="10">
        <f t="shared" si="2"/>
        <v>100</v>
      </c>
      <c r="G448" s="50" t="b">
        <v>1</v>
      </c>
      <c r="H448" s="8" t="s">
        <v>30</v>
      </c>
      <c r="I448" s="86"/>
      <c r="J448" s="86"/>
      <c r="K448" s="87"/>
    </row>
    <row r="449">
      <c r="A449" s="88">
        <v>45691.0</v>
      </c>
      <c r="B449" s="89" t="s">
        <v>56</v>
      </c>
      <c r="C449" s="90" t="s">
        <v>1319</v>
      </c>
      <c r="D449" s="91">
        <v>25.0</v>
      </c>
      <c r="E449" s="92">
        <v>65.0</v>
      </c>
      <c r="F449" s="93">
        <f t="shared" si="2"/>
        <v>1625</v>
      </c>
      <c r="G449" s="91" t="b">
        <v>1</v>
      </c>
      <c r="H449" s="89" t="s">
        <v>16</v>
      </c>
      <c r="I449" s="94"/>
      <c r="J449" s="94"/>
      <c r="K449" s="95"/>
    </row>
    <row r="450">
      <c r="A450" s="84">
        <v>45692.0</v>
      </c>
      <c r="B450" s="8" t="s">
        <v>52</v>
      </c>
      <c r="C450" s="85" t="s">
        <v>1313</v>
      </c>
      <c r="D450" s="50">
        <v>5.0</v>
      </c>
      <c r="E450" s="9">
        <v>100.0</v>
      </c>
      <c r="F450" s="10">
        <f t="shared" si="2"/>
        <v>500</v>
      </c>
      <c r="G450" s="50" t="b">
        <v>1</v>
      </c>
      <c r="H450" s="8" t="s">
        <v>11</v>
      </c>
      <c r="I450" s="86"/>
      <c r="J450" s="86"/>
      <c r="K450" s="87"/>
    </row>
    <row r="451">
      <c r="A451" s="88">
        <v>45692.0</v>
      </c>
      <c r="B451" s="89" t="s">
        <v>52</v>
      </c>
      <c r="C451" s="90" t="s">
        <v>70</v>
      </c>
      <c r="D451" s="91">
        <v>2.0</v>
      </c>
      <c r="E451" s="92">
        <v>80.0</v>
      </c>
      <c r="F451" s="93">
        <f t="shared" si="2"/>
        <v>160</v>
      </c>
      <c r="G451" s="91" t="b">
        <v>1</v>
      </c>
      <c r="H451" s="89" t="s">
        <v>11</v>
      </c>
      <c r="I451" s="94"/>
      <c r="J451" s="94"/>
      <c r="K451" s="95"/>
    </row>
    <row r="452">
      <c r="A452" s="84">
        <v>45692.0</v>
      </c>
      <c r="B452" s="8" t="s">
        <v>59</v>
      </c>
      <c r="C452" s="85" t="s">
        <v>1312</v>
      </c>
      <c r="D452" s="50">
        <v>0.5</v>
      </c>
      <c r="E452" s="9">
        <v>100.0</v>
      </c>
      <c r="F452" s="10">
        <f t="shared" si="2"/>
        <v>50</v>
      </c>
      <c r="G452" s="50" t="b">
        <v>1</v>
      </c>
      <c r="H452" s="8" t="s">
        <v>16</v>
      </c>
      <c r="I452" s="86"/>
      <c r="J452" s="86"/>
      <c r="K452" s="87"/>
    </row>
    <row r="453">
      <c r="A453" s="88">
        <v>45692.0</v>
      </c>
      <c r="B453" s="89" t="s">
        <v>59</v>
      </c>
      <c r="C453" s="90" t="s">
        <v>70</v>
      </c>
      <c r="D453" s="91">
        <v>0.5</v>
      </c>
      <c r="E453" s="92">
        <v>80.0</v>
      </c>
      <c r="F453" s="93">
        <f t="shared" si="2"/>
        <v>40</v>
      </c>
      <c r="G453" s="91" t="b">
        <v>1</v>
      </c>
      <c r="H453" s="89" t="s">
        <v>16</v>
      </c>
      <c r="I453" s="94"/>
      <c r="J453" s="94"/>
      <c r="K453" s="95"/>
    </row>
    <row r="454">
      <c r="A454" s="84">
        <v>45692.0</v>
      </c>
      <c r="B454" s="8" t="s">
        <v>42</v>
      </c>
      <c r="C454" s="85" t="s">
        <v>1293</v>
      </c>
      <c r="D454" s="50">
        <v>1.0</v>
      </c>
      <c r="E454" s="9">
        <v>100.0</v>
      </c>
      <c r="F454" s="10">
        <f t="shared" si="2"/>
        <v>100</v>
      </c>
      <c r="G454" s="50" t="b">
        <v>1</v>
      </c>
      <c r="H454" s="8" t="s">
        <v>30</v>
      </c>
      <c r="I454" s="86"/>
      <c r="J454" s="86"/>
      <c r="K454" s="87"/>
    </row>
    <row r="455">
      <c r="A455" s="88">
        <v>45692.0</v>
      </c>
      <c r="B455" s="89" t="s">
        <v>60</v>
      </c>
      <c r="C455" s="90" t="s">
        <v>1277</v>
      </c>
      <c r="D455" s="91">
        <v>1.0</v>
      </c>
      <c r="E455" s="92">
        <v>100.0</v>
      </c>
      <c r="F455" s="93">
        <f t="shared" si="2"/>
        <v>100</v>
      </c>
      <c r="G455" s="91" t="b">
        <v>1</v>
      </c>
      <c r="H455" s="89" t="s">
        <v>16</v>
      </c>
      <c r="I455" s="94"/>
      <c r="J455" s="94"/>
      <c r="K455" s="95"/>
    </row>
    <row r="456">
      <c r="A456" s="84">
        <v>45692.0</v>
      </c>
      <c r="B456" s="8" t="s">
        <v>18</v>
      </c>
      <c r="C456" s="85" t="s">
        <v>1310</v>
      </c>
      <c r="D456" s="50">
        <v>2.0</v>
      </c>
      <c r="E456" s="9">
        <v>90.0</v>
      </c>
      <c r="F456" s="10">
        <f t="shared" si="2"/>
        <v>180</v>
      </c>
      <c r="G456" s="50" t="b">
        <v>1</v>
      </c>
      <c r="H456" s="8" t="s">
        <v>16</v>
      </c>
      <c r="I456" s="86"/>
      <c r="J456" s="86"/>
      <c r="K456" s="87"/>
    </row>
    <row r="457">
      <c r="A457" s="88">
        <v>45692.0</v>
      </c>
      <c r="B457" s="89" t="s">
        <v>57</v>
      </c>
      <c r="C457" s="90" t="s">
        <v>19</v>
      </c>
      <c r="D457" s="91">
        <v>10.0</v>
      </c>
      <c r="E457" s="92">
        <v>100.0</v>
      </c>
      <c r="F457" s="93">
        <f t="shared" si="2"/>
        <v>1000</v>
      </c>
      <c r="G457" s="91" t="b">
        <v>1</v>
      </c>
      <c r="H457" s="89" t="s">
        <v>30</v>
      </c>
      <c r="I457" s="94"/>
      <c r="J457" s="94"/>
      <c r="K457" s="95"/>
    </row>
    <row r="458">
      <c r="A458" s="84">
        <v>45692.0</v>
      </c>
      <c r="B458" s="8" t="s">
        <v>21</v>
      </c>
      <c r="C458" s="85" t="s">
        <v>70</v>
      </c>
      <c r="D458" s="50">
        <v>2.0</v>
      </c>
      <c r="E458" s="9">
        <v>80.0</v>
      </c>
      <c r="F458" s="10">
        <f t="shared" si="2"/>
        <v>160</v>
      </c>
      <c r="G458" s="50" t="b">
        <v>1</v>
      </c>
      <c r="H458" s="8" t="s">
        <v>11</v>
      </c>
      <c r="I458" s="86"/>
      <c r="J458" s="86"/>
      <c r="K458" s="87"/>
    </row>
    <row r="459">
      <c r="A459" s="88">
        <v>45692.0</v>
      </c>
      <c r="B459" s="89" t="s">
        <v>31</v>
      </c>
      <c r="C459" s="90" t="s">
        <v>19</v>
      </c>
      <c r="D459" s="91">
        <v>2.0</v>
      </c>
      <c r="E459" s="92">
        <v>100.0</v>
      </c>
      <c r="F459" s="93">
        <f t="shared" si="2"/>
        <v>200</v>
      </c>
      <c r="G459" s="91" t="b">
        <v>1</v>
      </c>
      <c r="H459" s="89" t="s">
        <v>11</v>
      </c>
      <c r="I459" s="94"/>
      <c r="J459" s="94"/>
      <c r="K459" s="95"/>
    </row>
    <row r="460">
      <c r="A460" s="84">
        <v>45692.0</v>
      </c>
      <c r="B460" s="8" t="s">
        <v>45</v>
      </c>
      <c r="C460" s="85" t="s">
        <v>13</v>
      </c>
      <c r="D460" s="50">
        <v>1.0</v>
      </c>
      <c r="E460" s="9">
        <v>100.0</v>
      </c>
      <c r="F460" s="10">
        <f t="shared" si="2"/>
        <v>100</v>
      </c>
      <c r="G460" s="50" t="b">
        <v>1</v>
      </c>
      <c r="H460" s="8" t="s">
        <v>11</v>
      </c>
      <c r="I460" s="86"/>
      <c r="J460" s="86"/>
      <c r="K460" s="87"/>
    </row>
    <row r="461">
      <c r="A461" s="88">
        <v>45692.0</v>
      </c>
      <c r="B461" s="89" t="s">
        <v>36</v>
      </c>
      <c r="C461" s="90" t="s">
        <v>1281</v>
      </c>
      <c r="D461" s="91">
        <v>3.0</v>
      </c>
      <c r="E461" s="92">
        <v>100.0</v>
      </c>
      <c r="F461" s="93">
        <f t="shared" si="2"/>
        <v>300</v>
      </c>
      <c r="G461" s="91" t="b">
        <v>1</v>
      </c>
      <c r="H461" s="89" t="s">
        <v>16</v>
      </c>
      <c r="I461" s="94"/>
      <c r="J461" s="94"/>
      <c r="K461" s="95"/>
    </row>
    <row r="462">
      <c r="A462" s="84">
        <v>45692.0</v>
      </c>
      <c r="B462" s="8" t="s">
        <v>36</v>
      </c>
      <c r="C462" s="85" t="s">
        <v>70</v>
      </c>
      <c r="D462" s="50">
        <v>2.0</v>
      </c>
      <c r="E462" s="9">
        <v>80.0</v>
      </c>
      <c r="F462" s="10">
        <f t="shared" si="2"/>
        <v>160</v>
      </c>
      <c r="G462" s="50" t="b">
        <v>1</v>
      </c>
      <c r="H462" s="8" t="s">
        <v>16</v>
      </c>
      <c r="I462" s="86"/>
      <c r="J462" s="86"/>
      <c r="K462" s="87"/>
    </row>
    <row r="463">
      <c r="A463" s="88">
        <v>45693.0</v>
      </c>
      <c r="B463" s="89" t="s">
        <v>169</v>
      </c>
      <c r="C463" s="90" t="s">
        <v>10</v>
      </c>
      <c r="D463" s="91">
        <v>5.0</v>
      </c>
      <c r="E463" s="92">
        <v>85.0</v>
      </c>
      <c r="F463" s="93">
        <f t="shared" si="2"/>
        <v>425</v>
      </c>
      <c r="G463" s="91" t="b">
        <v>1</v>
      </c>
      <c r="H463" s="89" t="s">
        <v>16</v>
      </c>
      <c r="I463" s="94"/>
      <c r="J463" s="94"/>
      <c r="K463" s="95"/>
    </row>
    <row r="464">
      <c r="A464" s="84">
        <v>45693.0</v>
      </c>
      <c r="B464" s="8" t="s">
        <v>41</v>
      </c>
      <c r="C464" s="85" t="s">
        <v>1277</v>
      </c>
      <c r="D464" s="50">
        <v>1.0</v>
      </c>
      <c r="E464" s="9">
        <v>100.0</v>
      </c>
      <c r="F464" s="10">
        <f t="shared" si="2"/>
        <v>100</v>
      </c>
      <c r="G464" s="50" t="b">
        <v>1</v>
      </c>
      <c r="H464" s="8" t="s">
        <v>30</v>
      </c>
      <c r="I464" s="86"/>
      <c r="J464" s="86"/>
      <c r="K464" s="87"/>
    </row>
    <row r="465">
      <c r="A465" s="88">
        <v>45693.0</v>
      </c>
      <c r="B465" s="89" t="s">
        <v>23</v>
      </c>
      <c r="C465" s="90" t="s">
        <v>1277</v>
      </c>
      <c r="D465" s="91">
        <v>1.0</v>
      </c>
      <c r="E465" s="92">
        <v>100.0</v>
      </c>
      <c r="F465" s="93">
        <f t="shared" si="2"/>
        <v>100</v>
      </c>
      <c r="G465" s="91" t="b">
        <v>1</v>
      </c>
      <c r="H465" s="89" t="s">
        <v>16</v>
      </c>
      <c r="I465" s="94"/>
      <c r="J465" s="94"/>
      <c r="K465" s="95"/>
    </row>
    <row r="466">
      <c r="A466" s="84">
        <v>45693.0</v>
      </c>
      <c r="B466" s="8" t="s">
        <v>23</v>
      </c>
      <c r="C466" s="85" t="s">
        <v>70</v>
      </c>
      <c r="D466" s="50">
        <v>1.0</v>
      </c>
      <c r="E466" s="9">
        <v>70.0</v>
      </c>
      <c r="F466" s="10">
        <f t="shared" si="2"/>
        <v>70</v>
      </c>
      <c r="G466" s="50" t="b">
        <v>1</v>
      </c>
      <c r="H466" s="8" t="s">
        <v>16</v>
      </c>
      <c r="I466" s="86"/>
      <c r="J466" s="86"/>
      <c r="K466" s="87"/>
    </row>
    <row r="467">
      <c r="A467" s="88">
        <v>45693.0</v>
      </c>
      <c r="B467" s="89" t="s">
        <v>15</v>
      </c>
      <c r="C467" s="90" t="s">
        <v>70</v>
      </c>
      <c r="D467" s="91">
        <v>2.0</v>
      </c>
      <c r="E467" s="92">
        <v>80.0</v>
      </c>
      <c r="F467" s="93">
        <f t="shared" si="2"/>
        <v>160</v>
      </c>
      <c r="G467" s="91" t="b">
        <v>1</v>
      </c>
      <c r="H467" s="89" t="s">
        <v>16</v>
      </c>
      <c r="I467" s="94"/>
      <c r="J467" s="94"/>
      <c r="K467" s="95"/>
    </row>
    <row r="468">
      <c r="A468" s="84">
        <v>45693.0</v>
      </c>
      <c r="B468" s="8" t="s">
        <v>15</v>
      </c>
      <c r="C468" s="85" t="s">
        <v>32</v>
      </c>
      <c r="D468" s="50">
        <v>1.0</v>
      </c>
      <c r="E468" s="9">
        <v>100.0</v>
      </c>
      <c r="F468" s="10">
        <f t="shared" si="2"/>
        <v>100</v>
      </c>
      <c r="G468" s="50" t="b">
        <v>1</v>
      </c>
      <c r="H468" s="8" t="s">
        <v>16</v>
      </c>
      <c r="I468" s="86"/>
      <c r="J468" s="86"/>
      <c r="K468" s="87"/>
    </row>
    <row r="469">
      <c r="A469" s="88">
        <v>45693.0</v>
      </c>
      <c r="B469" s="89" t="s">
        <v>15</v>
      </c>
      <c r="C469" s="90" t="s">
        <v>13</v>
      </c>
      <c r="D469" s="91">
        <v>2.0</v>
      </c>
      <c r="E469" s="92">
        <v>120.0</v>
      </c>
      <c r="F469" s="93">
        <f t="shared" si="2"/>
        <v>240</v>
      </c>
      <c r="G469" s="91" t="b">
        <v>1</v>
      </c>
      <c r="H469" s="89" t="s">
        <v>16</v>
      </c>
      <c r="I469" s="94"/>
      <c r="J469" s="94"/>
      <c r="K469" s="95"/>
    </row>
    <row r="470">
      <c r="A470" s="84">
        <v>45693.0</v>
      </c>
      <c r="B470" s="8" t="s">
        <v>45</v>
      </c>
      <c r="C470" s="85" t="s">
        <v>13</v>
      </c>
      <c r="D470" s="50">
        <v>1.0</v>
      </c>
      <c r="E470" s="9">
        <v>100.0</v>
      </c>
      <c r="F470" s="10">
        <f t="shared" si="2"/>
        <v>100</v>
      </c>
      <c r="G470" s="50" t="b">
        <v>1</v>
      </c>
      <c r="H470" s="8" t="s">
        <v>11</v>
      </c>
      <c r="I470" s="86"/>
      <c r="J470" s="86"/>
      <c r="K470" s="87"/>
    </row>
    <row r="471">
      <c r="A471" s="88">
        <v>45693.0</v>
      </c>
      <c r="B471" s="89" t="s">
        <v>31</v>
      </c>
      <c r="C471" s="90" t="s">
        <v>19</v>
      </c>
      <c r="D471" s="91">
        <v>2.0</v>
      </c>
      <c r="E471" s="92">
        <v>100.0</v>
      </c>
      <c r="F471" s="93">
        <f t="shared" si="2"/>
        <v>200</v>
      </c>
      <c r="G471" s="91" t="b">
        <v>1</v>
      </c>
      <c r="H471" s="89" t="s">
        <v>11</v>
      </c>
      <c r="I471" s="94"/>
      <c r="J471" s="94"/>
      <c r="K471" s="95"/>
    </row>
    <row r="472">
      <c r="A472" s="84">
        <v>45693.0</v>
      </c>
      <c r="B472" s="8" t="s">
        <v>14</v>
      </c>
      <c r="C472" s="85" t="s">
        <v>13</v>
      </c>
      <c r="D472" s="50">
        <v>1.0</v>
      </c>
      <c r="E472" s="9">
        <v>100.0</v>
      </c>
      <c r="F472" s="10">
        <f t="shared" si="2"/>
        <v>100</v>
      </c>
      <c r="G472" s="50" t="b">
        <v>1</v>
      </c>
      <c r="H472" s="8" t="s">
        <v>11</v>
      </c>
      <c r="I472" s="86"/>
      <c r="J472" s="86"/>
      <c r="K472" s="87"/>
    </row>
    <row r="473">
      <c r="A473" s="88">
        <v>45693.0</v>
      </c>
      <c r="B473" s="89" t="s">
        <v>62</v>
      </c>
      <c r="C473" s="90" t="s">
        <v>1309</v>
      </c>
      <c r="D473" s="91">
        <v>3.0</v>
      </c>
      <c r="E473" s="92">
        <v>100.0</v>
      </c>
      <c r="F473" s="93">
        <f t="shared" si="2"/>
        <v>300</v>
      </c>
      <c r="G473" s="91" t="b">
        <v>1</v>
      </c>
      <c r="H473" s="89" t="s">
        <v>16</v>
      </c>
      <c r="I473" s="94"/>
      <c r="J473" s="94"/>
      <c r="K473" s="95"/>
    </row>
    <row r="474">
      <c r="A474" s="84">
        <v>45693.0</v>
      </c>
      <c r="B474" s="8" t="s">
        <v>62</v>
      </c>
      <c r="C474" s="85" t="s">
        <v>70</v>
      </c>
      <c r="D474" s="50">
        <v>0.5</v>
      </c>
      <c r="E474" s="9">
        <v>80.0</v>
      </c>
      <c r="F474" s="10">
        <f t="shared" si="2"/>
        <v>40</v>
      </c>
      <c r="G474" s="50" t="b">
        <v>1</v>
      </c>
      <c r="H474" s="8" t="s">
        <v>16</v>
      </c>
      <c r="I474" s="86"/>
      <c r="J474" s="86"/>
      <c r="K474" s="87"/>
    </row>
    <row r="475">
      <c r="A475" s="88">
        <v>45693.0</v>
      </c>
      <c r="B475" s="89" t="s">
        <v>61</v>
      </c>
      <c r="C475" s="90" t="s">
        <v>32</v>
      </c>
      <c r="D475" s="91">
        <v>3.0</v>
      </c>
      <c r="E475" s="92">
        <v>100.0</v>
      </c>
      <c r="F475" s="93">
        <f t="shared" si="2"/>
        <v>300</v>
      </c>
      <c r="G475" s="91" t="b">
        <v>1</v>
      </c>
      <c r="H475" s="89" t="s">
        <v>30</v>
      </c>
      <c r="I475" s="94"/>
      <c r="J475" s="94"/>
      <c r="K475" s="95"/>
    </row>
    <row r="476">
      <c r="A476" s="84">
        <v>45693.0</v>
      </c>
      <c r="B476" s="8" t="s">
        <v>50</v>
      </c>
      <c r="C476" s="85" t="s">
        <v>1277</v>
      </c>
      <c r="D476" s="50">
        <v>1.0</v>
      </c>
      <c r="E476" s="9">
        <v>100.0</v>
      </c>
      <c r="F476" s="10">
        <f t="shared" si="2"/>
        <v>100</v>
      </c>
      <c r="G476" s="50" t="b">
        <v>1</v>
      </c>
      <c r="H476" s="8" t="s">
        <v>30</v>
      </c>
      <c r="I476" s="86"/>
      <c r="J476" s="86"/>
      <c r="K476" s="87"/>
    </row>
    <row r="477">
      <c r="A477" s="88">
        <v>45694.0</v>
      </c>
      <c r="B477" s="89" t="s">
        <v>49</v>
      </c>
      <c r="C477" s="90" t="s">
        <v>32</v>
      </c>
      <c r="D477" s="91">
        <v>1.0</v>
      </c>
      <c r="E477" s="92">
        <v>100.0</v>
      </c>
      <c r="F477" s="93">
        <f t="shared" si="2"/>
        <v>100</v>
      </c>
      <c r="G477" s="91" t="b">
        <v>1</v>
      </c>
      <c r="H477" s="89" t="s">
        <v>11</v>
      </c>
      <c r="I477" s="94"/>
      <c r="J477" s="94"/>
      <c r="K477" s="95"/>
    </row>
    <row r="478">
      <c r="A478" s="84">
        <v>45694.0</v>
      </c>
      <c r="B478" s="8" t="s">
        <v>45</v>
      </c>
      <c r="C478" s="85" t="s">
        <v>1281</v>
      </c>
      <c r="D478" s="50">
        <v>2.0</v>
      </c>
      <c r="E478" s="9">
        <v>100.0</v>
      </c>
      <c r="F478" s="10">
        <f t="shared" si="2"/>
        <v>200</v>
      </c>
      <c r="G478" s="50" t="b">
        <v>1</v>
      </c>
      <c r="H478" s="8" t="s">
        <v>11</v>
      </c>
      <c r="I478" s="86"/>
      <c r="J478" s="86"/>
      <c r="K478" s="87"/>
    </row>
    <row r="479">
      <c r="A479" s="88">
        <v>45694.0</v>
      </c>
      <c r="B479" s="89" t="s">
        <v>47</v>
      </c>
      <c r="C479" s="90" t="s">
        <v>1281</v>
      </c>
      <c r="D479" s="91">
        <v>2.0</v>
      </c>
      <c r="E479" s="92">
        <v>100.0</v>
      </c>
      <c r="F479" s="93">
        <f t="shared" si="2"/>
        <v>200</v>
      </c>
      <c r="G479" s="91" t="b">
        <v>1</v>
      </c>
      <c r="H479" s="89" t="s">
        <v>11</v>
      </c>
      <c r="I479" s="94"/>
      <c r="J479" s="94"/>
      <c r="K479" s="95"/>
    </row>
    <row r="480">
      <c r="A480" s="84">
        <v>45694.0</v>
      </c>
      <c r="B480" s="8" t="s">
        <v>46</v>
      </c>
      <c r="C480" s="85" t="s">
        <v>1277</v>
      </c>
      <c r="D480" s="50">
        <v>3.0</v>
      </c>
      <c r="E480" s="9">
        <v>100.0</v>
      </c>
      <c r="F480" s="10">
        <f t="shared" si="2"/>
        <v>300</v>
      </c>
      <c r="G480" s="50" t="b">
        <v>1</v>
      </c>
      <c r="H480" s="8" t="s">
        <v>16</v>
      </c>
      <c r="I480" s="86"/>
      <c r="J480" s="86"/>
      <c r="K480" s="87"/>
    </row>
    <row r="481">
      <c r="A481" s="88">
        <v>45694.0</v>
      </c>
      <c r="B481" s="89" t="s">
        <v>54</v>
      </c>
      <c r="C481" s="90" t="s">
        <v>1295</v>
      </c>
      <c r="D481" s="91">
        <v>2.0</v>
      </c>
      <c r="E481" s="92">
        <v>100.0</v>
      </c>
      <c r="F481" s="93">
        <f t="shared" si="2"/>
        <v>200</v>
      </c>
      <c r="G481" s="91" t="b">
        <v>1</v>
      </c>
      <c r="H481" s="89" t="s">
        <v>30</v>
      </c>
      <c r="I481" s="94"/>
      <c r="J481" s="94"/>
      <c r="K481" s="95"/>
    </row>
    <row r="482">
      <c r="A482" s="84">
        <v>45694.0</v>
      </c>
      <c r="B482" s="8" t="s">
        <v>43</v>
      </c>
      <c r="C482" s="85" t="s">
        <v>1295</v>
      </c>
      <c r="D482" s="50">
        <v>4.0</v>
      </c>
      <c r="E482" s="9">
        <v>100.0</v>
      </c>
      <c r="F482" s="10">
        <f t="shared" si="2"/>
        <v>400</v>
      </c>
      <c r="G482" s="50" t="b">
        <v>1</v>
      </c>
      <c r="H482" s="8" t="s">
        <v>16</v>
      </c>
      <c r="I482" s="86"/>
      <c r="J482" s="86"/>
      <c r="K482" s="87"/>
    </row>
    <row r="483">
      <c r="A483" s="88">
        <v>45694.0</v>
      </c>
      <c r="B483" s="89" t="s">
        <v>23</v>
      </c>
      <c r="C483" s="90" t="s">
        <v>1277</v>
      </c>
      <c r="D483" s="91">
        <v>1.0</v>
      </c>
      <c r="E483" s="92">
        <v>100.0</v>
      </c>
      <c r="F483" s="93">
        <f t="shared" si="2"/>
        <v>100</v>
      </c>
      <c r="G483" s="91" t="b">
        <v>1</v>
      </c>
      <c r="H483" s="89" t="s">
        <v>16</v>
      </c>
      <c r="I483" s="94"/>
      <c r="J483" s="94"/>
      <c r="K483" s="95"/>
    </row>
    <row r="484">
      <c r="A484" s="84">
        <v>45694.0</v>
      </c>
      <c r="B484" s="8" t="s">
        <v>36</v>
      </c>
      <c r="C484" s="85" t="s">
        <v>1295</v>
      </c>
      <c r="D484" s="50">
        <v>3.0</v>
      </c>
      <c r="E484" s="9">
        <v>100.0</v>
      </c>
      <c r="F484" s="10">
        <f t="shared" si="2"/>
        <v>300</v>
      </c>
      <c r="G484" s="50" t="b">
        <v>1</v>
      </c>
      <c r="H484" s="8" t="s">
        <v>16</v>
      </c>
      <c r="I484" s="86"/>
      <c r="J484" s="86"/>
      <c r="K484" s="87"/>
    </row>
    <row r="485">
      <c r="A485" s="88">
        <v>45694.0</v>
      </c>
      <c r="B485" s="89" t="s">
        <v>58</v>
      </c>
      <c r="C485" s="90" t="s">
        <v>1286</v>
      </c>
      <c r="D485" s="91">
        <v>1.0</v>
      </c>
      <c r="E485" s="92">
        <v>100.0</v>
      </c>
      <c r="F485" s="93">
        <f t="shared" si="2"/>
        <v>100</v>
      </c>
      <c r="G485" s="91" t="b">
        <v>1</v>
      </c>
      <c r="H485" s="89" t="s">
        <v>16</v>
      </c>
      <c r="I485" s="94"/>
      <c r="J485" s="94"/>
      <c r="K485" s="95"/>
    </row>
    <row r="486">
      <c r="A486" s="84">
        <v>45694.0</v>
      </c>
      <c r="B486" s="8" t="s">
        <v>56</v>
      </c>
      <c r="C486" s="85" t="s">
        <v>1282</v>
      </c>
      <c r="D486" s="50">
        <v>3.5</v>
      </c>
      <c r="E486" s="9">
        <v>65.0</v>
      </c>
      <c r="F486" s="10">
        <f t="shared" si="2"/>
        <v>227.5</v>
      </c>
      <c r="G486" s="50" t="b">
        <v>1</v>
      </c>
      <c r="H486" s="8" t="s">
        <v>16</v>
      </c>
      <c r="I486" s="86"/>
      <c r="J486" s="86"/>
      <c r="K486" s="87"/>
    </row>
    <row r="487">
      <c r="A487" s="88">
        <v>45695.0</v>
      </c>
      <c r="B487" s="89" t="s">
        <v>17</v>
      </c>
      <c r="C487" s="90" t="s">
        <v>10</v>
      </c>
      <c r="D487" s="91">
        <v>3.0</v>
      </c>
      <c r="E487" s="92">
        <v>100.0</v>
      </c>
      <c r="F487" s="93">
        <f t="shared" si="2"/>
        <v>300</v>
      </c>
      <c r="G487" s="91" t="b">
        <v>1</v>
      </c>
      <c r="H487" s="89" t="s">
        <v>16</v>
      </c>
      <c r="I487" s="94"/>
      <c r="J487" s="94"/>
      <c r="K487" s="95"/>
    </row>
    <row r="488">
      <c r="A488" s="84">
        <v>45695.0</v>
      </c>
      <c r="B488" s="8" t="s">
        <v>40</v>
      </c>
      <c r="C488" s="85" t="s">
        <v>12</v>
      </c>
      <c r="D488" s="50">
        <v>1.0</v>
      </c>
      <c r="E488" s="9">
        <v>100.0</v>
      </c>
      <c r="F488" s="10">
        <f t="shared" si="2"/>
        <v>100</v>
      </c>
      <c r="G488" s="50" t="b">
        <v>1</v>
      </c>
      <c r="H488" s="8" t="s">
        <v>16</v>
      </c>
      <c r="I488" s="86"/>
      <c r="J488" s="86"/>
      <c r="K488" s="87"/>
    </row>
    <row r="489">
      <c r="A489" s="88">
        <v>45695.0</v>
      </c>
      <c r="B489" s="89" t="s">
        <v>35</v>
      </c>
      <c r="C489" s="90" t="s">
        <v>1277</v>
      </c>
      <c r="D489" s="91">
        <v>1.0</v>
      </c>
      <c r="E489" s="92">
        <v>100.0</v>
      </c>
      <c r="F489" s="93">
        <f t="shared" si="2"/>
        <v>100</v>
      </c>
      <c r="G489" s="91" t="b">
        <v>1</v>
      </c>
      <c r="H489" s="89" t="s">
        <v>30</v>
      </c>
      <c r="I489" s="94"/>
      <c r="J489" s="94"/>
      <c r="K489" s="95"/>
    </row>
    <row r="490">
      <c r="A490" s="84">
        <v>45695.0</v>
      </c>
      <c r="B490" s="8" t="s">
        <v>25</v>
      </c>
      <c r="C490" s="85" t="s">
        <v>13</v>
      </c>
      <c r="D490" s="50">
        <v>1.5</v>
      </c>
      <c r="E490" s="9">
        <v>100.0</v>
      </c>
      <c r="F490" s="10">
        <f t="shared" si="2"/>
        <v>150</v>
      </c>
      <c r="G490" s="50" t="b">
        <v>1</v>
      </c>
      <c r="H490" s="8" t="s">
        <v>30</v>
      </c>
      <c r="I490" s="86"/>
      <c r="J490" s="86"/>
      <c r="K490" s="87"/>
    </row>
    <row r="491">
      <c r="A491" s="88">
        <v>45695.0</v>
      </c>
      <c r="B491" s="89" t="s">
        <v>23</v>
      </c>
      <c r="C491" s="90" t="s">
        <v>1295</v>
      </c>
      <c r="D491" s="91">
        <v>1.0</v>
      </c>
      <c r="E491" s="92">
        <v>100.0</v>
      </c>
      <c r="F491" s="93">
        <f t="shared" si="2"/>
        <v>100</v>
      </c>
      <c r="G491" s="91" t="b">
        <v>1</v>
      </c>
      <c r="H491" s="89" t="s">
        <v>16</v>
      </c>
      <c r="I491" s="94"/>
      <c r="J491" s="94"/>
      <c r="K491" s="95"/>
    </row>
    <row r="492">
      <c r="A492" s="84">
        <v>45695.0</v>
      </c>
      <c r="B492" s="8" t="s">
        <v>23</v>
      </c>
      <c r="C492" s="85" t="s">
        <v>70</v>
      </c>
      <c r="D492" s="50">
        <v>1.0</v>
      </c>
      <c r="E492" s="9">
        <v>80.0</v>
      </c>
      <c r="F492" s="10">
        <f t="shared" si="2"/>
        <v>80</v>
      </c>
      <c r="G492" s="50" t="b">
        <v>1</v>
      </c>
      <c r="H492" s="8" t="s">
        <v>16</v>
      </c>
      <c r="I492" s="86"/>
      <c r="J492" s="86"/>
      <c r="K492" s="87"/>
    </row>
    <row r="493">
      <c r="A493" s="88">
        <v>45695.0</v>
      </c>
      <c r="B493" s="89" t="s">
        <v>55</v>
      </c>
      <c r="C493" s="90" t="s">
        <v>1280</v>
      </c>
      <c r="D493" s="91">
        <v>2.0</v>
      </c>
      <c r="E493" s="92">
        <v>100.0</v>
      </c>
      <c r="F493" s="93">
        <f t="shared" si="2"/>
        <v>200</v>
      </c>
      <c r="G493" s="91" t="b">
        <v>1</v>
      </c>
      <c r="H493" s="89" t="s">
        <v>30</v>
      </c>
      <c r="I493" s="94"/>
      <c r="J493" s="94"/>
      <c r="K493" s="95"/>
    </row>
    <row r="494">
      <c r="A494" s="84">
        <v>45695.0</v>
      </c>
      <c r="B494" s="8" t="s">
        <v>55</v>
      </c>
      <c r="C494" s="85" t="s">
        <v>63</v>
      </c>
      <c r="D494" s="50">
        <v>0.75</v>
      </c>
      <c r="E494" s="9">
        <v>200.0</v>
      </c>
      <c r="F494" s="10">
        <f t="shared" si="2"/>
        <v>150</v>
      </c>
      <c r="G494" s="50" t="b">
        <v>1</v>
      </c>
      <c r="H494" s="8" t="s">
        <v>30</v>
      </c>
      <c r="I494" s="86"/>
      <c r="J494" s="86"/>
      <c r="K494" s="87"/>
    </row>
    <row r="495">
      <c r="A495" s="88">
        <v>45695.0</v>
      </c>
      <c r="B495" s="89" t="s">
        <v>34</v>
      </c>
      <c r="C495" s="90" t="s">
        <v>10</v>
      </c>
      <c r="D495" s="91">
        <v>2.0</v>
      </c>
      <c r="E495" s="92">
        <v>100.0</v>
      </c>
      <c r="F495" s="93">
        <f t="shared" si="2"/>
        <v>200</v>
      </c>
      <c r="G495" s="91" t="b">
        <v>1</v>
      </c>
      <c r="H495" s="89" t="s">
        <v>30</v>
      </c>
      <c r="I495" s="94"/>
      <c r="J495" s="94"/>
      <c r="K495" s="95"/>
    </row>
    <row r="496">
      <c r="A496" s="84">
        <v>45695.0</v>
      </c>
      <c r="B496" s="8" t="s">
        <v>34</v>
      </c>
      <c r="C496" s="85" t="s">
        <v>70</v>
      </c>
      <c r="D496" s="50">
        <v>1.0</v>
      </c>
      <c r="E496" s="9">
        <v>80.0</v>
      </c>
      <c r="F496" s="10">
        <f t="shared" si="2"/>
        <v>80</v>
      </c>
      <c r="G496" s="50" t="b">
        <v>1</v>
      </c>
      <c r="H496" s="8" t="s">
        <v>30</v>
      </c>
      <c r="I496" s="86"/>
      <c r="J496" s="86"/>
      <c r="K496" s="87"/>
    </row>
    <row r="497">
      <c r="A497" s="88">
        <v>45695.0</v>
      </c>
      <c r="B497" s="89" t="s">
        <v>41</v>
      </c>
      <c r="C497" s="90" t="s">
        <v>1281</v>
      </c>
      <c r="D497" s="91">
        <v>1.0</v>
      </c>
      <c r="E497" s="92">
        <v>100.0</v>
      </c>
      <c r="F497" s="93">
        <f t="shared" si="2"/>
        <v>100</v>
      </c>
      <c r="G497" s="91" t="b">
        <v>1</v>
      </c>
      <c r="H497" s="89" t="s">
        <v>30</v>
      </c>
      <c r="I497" s="94"/>
      <c r="J497" s="94"/>
      <c r="K497" s="95"/>
    </row>
    <row r="498">
      <c r="A498" s="84">
        <v>45695.0</v>
      </c>
      <c r="B498" s="8" t="s">
        <v>31</v>
      </c>
      <c r="C498" s="85" t="s">
        <v>1280</v>
      </c>
      <c r="D498" s="50">
        <v>4.0</v>
      </c>
      <c r="E498" s="9">
        <v>100.0</v>
      </c>
      <c r="F498" s="10">
        <f t="shared" si="2"/>
        <v>400</v>
      </c>
      <c r="G498" s="50" t="b">
        <v>1</v>
      </c>
      <c r="H498" s="8" t="s">
        <v>11</v>
      </c>
      <c r="I498" s="86"/>
      <c r="J498" s="86"/>
      <c r="K498" s="87"/>
    </row>
    <row r="499">
      <c r="A499" s="88">
        <v>45695.0</v>
      </c>
      <c r="B499" s="89" t="s">
        <v>31</v>
      </c>
      <c r="C499" s="90" t="s">
        <v>70</v>
      </c>
      <c r="D499" s="91">
        <v>1.0</v>
      </c>
      <c r="E499" s="92">
        <v>100.0</v>
      </c>
      <c r="F499" s="93">
        <f t="shared" si="2"/>
        <v>100</v>
      </c>
      <c r="G499" s="91" t="b">
        <v>1</v>
      </c>
      <c r="H499" s="89" t="s">
        <v>11</v>
      </c>
      <c r="I499" s="94"/>
      <c r="J499" s="94"/>
      <c r="K499" s="95"/>
    </row>
    <row r="500">
      <c r="A500" s="84">
        <v>45695.0</v>
      </c>
      <c r="B500" s="8" t="s">
        <v>18</v>
      </c>
      <c r="C500" s="85" t="s">
        <v>1310</v>
      </c>
      <c r="D500" s="50">
        <v>2.0</v>
      </c>
      <c r="E500" s="9">
        <v>90.0</v>
      </c>
      <c r="F500" s="10">
        <f t="shared" si="2"/>
        <v>180</v>
      </c>
      <c r="G500" s="50" t="b">
        <v>1</v>
      </c>
      <c r="H500" s="8" t="s">
        <v>16</v>
      </c>
      <c r="I500" s="86"/>
      <c r="J500" s="86"/>
      <c r="K500" s="87"/>
    </row>
    <row r="501">
      <c r="A501" s="88">
        <v>45695.0</v>
      </c>
      <c r="B501" s="89" t="s">
        <v>57</v>
      </c>
      <c r="C501" s="90" t="s">
        <v>19</v>
      </c>
      <c r="D501" s="91">
        <v>10.0</v>
      </c>
      <c r="E501" s="92">
        <v>100.0</v>
      </c>
      <c r="F501" s="93">
        <f t="shared" si="2"/>
        <v>1000</v>
      </c>
      <c r="G501" s="91" t="b">
        <v>1</v>
      </c>
      <c r="H501" s="89" t="s">
        <v>16</v>
      </c>
      <c r="I501" s="94"/>
      <c r="J501" s="94"/>
      <c r="K501" s="95"/>
    </row>
    <row r="502">
      <c r="A502" s="84">
        <v>45695.0</v>
      </c>
      <c r="B502" s="8" t="s">
        <v>42</v>
      </c>
      <c r="C502" s="85" t="s">
        <v>1294</v>
      </c>
      <c r="D502" s="50">
        <v>0.8</v>
      </c>
      <c r="E502" s="9">
        <v>100.0</v>
      </c>
      <c r="F502" s="10">
        <f t="shared" si="2"/>
        <v>80</v>
      </c>
      <c r="G502" s="50" t="b">
        <v>1</v>
      </c>
      <c r="H502" s="8" t="s">
        <v>30</v>
      </c>
      <c r="I502" s="86"/>
      <c r="J502" s="86"/>
      <c r="K502" s="87"/>
    </row>
    <row r="503">
      <c r="A503" s="88">
        <v>45695.0</v>
      </c>
      <c r="B503" s="89" t="s">
        <v>48</v>
      </c>
      <c r="C503" s="90" t="s">
        <v>1320</v>
      </c>
      <c r="D503" s="91">
        <v>10.0</v>
      </c>
      <c r="E503" s="92">
        <v>65.0</v>
      </c>
      <c r="F503" s="93">
        <f t="shared" si="2"/>
        <v>650</v>
      </c>
      <c r="G503" s="91" t="b">
        <v>1</v>
      </c>
      <c r="H503" s="89" t="s">
        <v>16</v>
      </c>
      <c r="I503" s="94"/>
      <c r="J503" s="94"/>
      <c r="K503" s="95"/>
    </row>
    <row r="504">
      <c r="A504" s="84">
        <v>45695.0</v>
      </c>
      <c r="B504" s="8" t="s">
        <v>14</v>
      </c>
      <c r="C504" s="85" t="s">
        <v>13</v>
      </c>
      <c r="D504" s="50">
        <v>1.0</v>
      </c>
      <c r="E504" s="9">
        <v>100.0</v>
      </c>
      <c r="F504" s="10">
        <f t="shared" si="2"/>
        <v>100</v>
      </c>
      <c r="G504" s="50" t="b">
        <v>1</v>
      </c>
      <c r="H504" s="8" t="s">
        <v>11</v>
      </c>
      <c r="I504" s="86"/>
      <c r="J504" s="86"/>
      <c r="K504" s="87"/>
    </row>
    <row r="505">
      <c r="A505" s="88">
        <v>45696.0</v>
      </c>
      <c r="B505" s="89" t="s">
        <v>59</v>
      </c>
      <c r="C505" s="90" t="s">
        <v>1280</v>
      </c>
      <c r="D505" s="91">
        <v>0.5</v>
      </c>
      <c r="E505" s="92">
        <v>100.0</v>
      </c>
      <c r="F505" s="93">
        <f t="shared" si="2"/>
        <v>50</v>
      </c>
      <c r="G505" s="91" t="b">
        <v>1</v>
      </c>
      <c r="H505" s="89" t="s">
        <v>16</v>
      </c>
      <c r="I505" s="94"/>
      <c r="J505" s="94"/>
      <c r="K505" s="95"/>
    </row>
    <row r="506">
      <c r="A506" s="84">
        <v>45696.0</v>
      </c>
      <c r="B506" s="8" t="s">
        <v>60</v>
      </c>
      <c r="C506" s="85" t="s">
        <v>70</v>
      </c>
      <c r="D506" s="50">
        <v>1.0</v>
      </c>
      <c r="E506" s="9">
        <v>80.0</v>
      </c>
      <c r="F506" s="10">
        <f t="shared" si="2"/>
        <v>80</v>
      </c>
      <c r="G506" s="50" t="b">
        <v>1</v>
      </c>
      <c r="H506" s="8" t="s">
        <v>16</v>
      </c>
      <c r="I506" s="86"/>
      <c r="J506" s="86"/>
      <c r="K506" s="87"/>
    </row>
    <row r="507">
      <c r="A507" s="88">
        <v>45696.0</v>
      </c>
      <c r="B507" s="89" t="s">
        <v>29</v>
      </c>
      <c r="C507" s="90" t="s">
        <v>1286</v>
      </c>
      <c r="D507" s="91">
        <v>1.0</v>
      </c>
      <c r="E507" s="92">
        <v>100.0</v>
      </c>
      <c r="F507" s="93">
        <f t="shared" si="2"/>
        <v>100</v>
      </c>
      <c r="G507" s="91" t="b">
        <v>1</v>
      </c>
      <c r="H507" s="89" t="s">
        <v>30</v>
      </c>
      <c r="I507" s="94"/>
      <c r="J507" s="94"/>
      <c r="K507" s="95"/>
    </row>
    <row r="508">
      <c r="A508" s="84">
        <v>45696.0</v>
      </c>
      <c r="B508" s="8" t="s">
        <v>42</v>
      </c>
      <c r="C508" s="85" t="s">
        <v>1294</v>
      </c>
      <c r="D508" s="50">
        <v>2.0</v>
      </c>
      <c r="E508" s="9">
        <v>100.0</v>
      </c>
      <c r="F508" s="10">
        <f t="shared" si="2"/>
        <v>200</v>
      </c>
      <c r="G508" s="50" t="b">
        <v>1</v>
      </c>
      <c r="H508" s="8" t="s">
        <v>30</v>
      </c>
      <c r="I508" s="86"/>
      <c r="J508" s="86"/>
      <c r="K508" s="87"/>
    </row>
    <row r="509">
      <c r="A509" s="88">
        <v>45696.0</v>
      </c>
      <c r="B509" s="89" t="s">
        <v>71</v>
      </c>
      <c r="C509" s="90" t="s">
        <v>12</v>
      </c>
      <c r="D509" s="91">
        <v>1.0</v>
      </c>
      <c r="E509" s="92">
        <v>100.0</v>
      </c>
      <c r="F509" s="93">
        <f t="shared" si="2"/>
        <v>100</v>
      </c>
      <c r="G509" s="91" t="b">
        <v>1</v>
      </c>
      <c r="H509" s="89" t="s">
        <v>16</v>
      </c>
      <c r="I509" s="94"/>
      <c r="J509" s="94"/>
      <c r="K509" s="95"/>
    </row>
    <row r="510">
      <c r="A510" s="84">
        <v>45696.0</v>
      </c>
      <c r="B510" s="8" t="s">
        <v>18</v>
      </c>
      <c r="C510" s="85" t="s">
        <v>1310</v>
      </c>
      <c r="D510" s="50">
        <v>1.0</v>
      </c>
      <c r="E510" s="9">
        <v>90.0</v>
      </c>
      <c r="F510" s="10">
        <f t="shared" si="2"/>
        <v>90</v>
      </c>
      <c r="G510" s="50" t="b">
        <v>1</v>
      </c>
      <c r="H510" s="8" t="s">
        <v>16</v>
      </c>
      <c r="I510" s="86"/>
      <c r="J510" s="86"/>
      <c r="K510" s="87"/>
    </row>
    <row r="511">
      <c r="A511" s="88">
        <v>45696.0</v>
      </c>
      <c r="B511" s="89" t="s">
        <v>23</v>
      </c>
      <c r="C511" s="90" t="s">
        <v>1301</v>
      </c>
      <c r="D511" s="91">
        <v>2.0</v>
      </c>
      <c r="E511" s="92">
        <v>100.0</v>
      </c>
      <c r="F511" s="93">
        <f t="shared" si="2"/>
        <v>200</v>
      </c>
      <c r="G511" s="91" t="b">
        <v>1</v>
      </c>
      <c r="H511" s="89" t="s">
        <v>16</v>
      </c>
      <c r="I511" s="94"/>
      <c r="J511" s="94"/>
      <c r="K511" s="95"/>
    </row>
    <row r="512">
      <c r="A512" s="84">
        <v>45696.0</v>
      </c>
      <c r="B512" s="8" t="s">
        <v>23</v>
      </c>
      <c r="C512" s="85" t="s">
        <v>70</v>
      </c>
      <c r="D512" s="50">
        <v>1.0</v>
      </c>
      <c r="E512" s="9">
        <v>80.0</v>
      </c>
      <c r="F512" s="10">
        <f t="shared" si="2"/>
        <v>80</v>
      </c>
      <c r="G512" s="50" t="b">
        <v>1</v>
      </c>
      <c r="H512" s="8" t="s">
        <v>16</v>
      </c>
      <c r="I512" s="86"/>
      <c r="J512" s="86"/>
      <c r="K512" s="87"/>
    </row>
    <row r="513">
      <c r="A513" s="88">
        <v>45696.0</v>
      </c>
      <c r="B513" s="89" t="s">
        <v>14</v>
      </c>
      <c r="C513" s="90" t="s">
        <v>1284</v>
      </c>
      <c r="D513" s="91">
        <v>2.0</v>
      </c>
      <c r="E513" s="92">
        <v>100.0</v>
      </c>
      <c r="F513" s="93">
        <f t="shared" si="2"/>
        <v>200</v>
      </c>
      <c r="G513" s="91" t="b">
        <v>1</v>
      </c>
      <c r="H513" s="89" t="s">
        <v>11</v>
      </c>
      <c r="I513" s="94"/>
      <c r="J513" s="94"/>
      <c r="K513" s="95"/>
    </row>
    <row r="514">
      <c r="A514" s="84">
        <v>45696.0</v>
      </c>
      <c r="B514" s="8" t="s">
        <v>45</v>
      </c>
      <c r="C514" s="85" t="s">
        <v>1277</v>
      </c>
      <c r="D514" s="50">
        <v>3.0</v>
      </c>
      <c r="E514" s="9">
        <v>100.0</v>
      </c>
      <c r="F514" s="10">
        <f t="shared" si="2"/>
        <v>300</v>
      </c>
      <c r="G514" s="50" t="b">
        <v>1</v>
      </c>
      <c r="H514" s="8" t="s">
        <v>11</v>
      </c>
      <c r="I514" s="86"/>
      <c r="J514" s="86"/>
      <c r="K514" s="87"/>
    </row>
    <row r="515">
      <c r="A515" s="88">
        <v>45696.0</v>
      </c>
      <c r="B515" s="89" t="s">
        <v>31</v>
      </c>
      <c r="C515" s="90" t="s">
        <v>1312</v>
      </c>
      <c r="D515" s="91">
        <v>4.0</v>
      </c>
      <c r="E515" s="92">
        <v>100.0</v>
      </c>
      <c r="F515" s="93">
        <f t="shared" si="2"/>
        <v>400</v>
      </c>
      <c r="G515" s="91" t="b">
        <v>1</v>
      </c>
      <c r="H515" s="89" t="s">
        <v>11</v>
      </c>
      <c r="I515" s="94"/>
      <c r="J515" s="94"/>
      <c r="K515" s="95"/>
    </row>
    <row r="516">
      <c r="A516" s="84">
        <v>45696.0</v>
      </c>
      <c r="B516" s="8" t="s">
        <v>49</v>
      </c>
      <c r="C516" s="85" t="s">
        <v>12</v>
      </c>
      <c r="D516" s="50">
        <v>1.0</v>
      </c>
      <c r="E516" s="9">
        <v>100.0</v>
      </c>
      <c r="F516" s="10">
        <f t="shared" si="2"/>
        <v>100</v>
      </c>
      <c r="G516" s="50" t="b">
        <v>1</v>
      </c>
      <c r="H516" s="8" t="s">
        <v>11</v>
      </c>
      <c r="I516" s="86"/>
      <c r="J516" s="86"/>
      <c r="K516" s="87"/>
    </row>
    <row r="517">
      <c r="A517" s="88">
        <v>45696.0</v>
      </c>
      <c r="B517" s="89" t="s">
        <v>47</v>
      </c>
      <c r="C517" s="90" t="s">
        <v>1301</v>
      </c>
      <c r="D517" s="91">
        <v>6.0</v>
      </c>
      <c r="E517" s="92">
        <v>100.0</v>
      </c>
      <c r="F517" s="93">
        <f t="shared" si="2"/>
        <v>600</v>
      </c>
      <c r="G517" s="91" t="b">
        <v>1</v>
      </c>
      <c r="H517" s="89" t="s">
        <v>11</v>
      </c>
      <c r="I517" s="94"/>
      <c r="J517" s="94"/>
      <c r="K517" s="95"/>
    </row>
    <row r="518">
      <c r="A518" s="84">
        <v>45696.0</v>
      </c>
      <c r="B518" s="8" t="s">
        <v>36</v>
      </c>
      <c r="C518" s="85" t="s">
        <v>1321</v>
      </c>
      <c r="D518" s="50">
        <v>4.0</v>
      </c>
      <c r="E518" s="9">
        <v>100.0</v>
      </c>
      <c r="F518" s="10">
        <f t="shared" si="2"/>
        <v>400</v>
      </c>
      <c r="G518" s="50" t="b">
        <v>1</v>
      </c>
      <c r="H518" s="8" t="s">
        <v>16</v>
      </c>
      <c r="I518" s="86"/>
      <c r="J518" s="86"/>
      <c r="K518" s="87"/>
    </row>
    <row r="519">
      <c r="A519" s="88">
        <v>45696.0</v>
      </c>
      <c r="B519" s="89" t="s">
        <v>36</v>
      </c>
      <c r="C519" s="90" t="s">
        <v>70</v>
      </c>
      <c r="D519" s="91">
        <v>2.0</v>
      </c>
      <c r="E519" s="92">
        <v>80.0</v>
      </c>
      <c r="F519" s="93">
        <f t="shared" si="2"/>
        <v>160</v>
      </c>
      <c r="G519" s="91" t="b">
        <v>1</v>
      </c>
      <c r="H519" s="89" t="s">
        <v>16</v>
      </c>
      <c r="I519" s="94"/>
      <c r="J519" s="94"/>
      <c r="K519" s="95"/>
    </row>
    <row r="520">
      <c r="A520" s="84">
        <v>45696.0</v>
      </c>
      <c r="B520" s="8" t="s">
        <v>54</v>
      </c>
      <c r="C520" s="85" t="s">
        <v>1281</v>
      </c>
      <c r="D520" s="50">
        <v>3.0</v>
      </c>
      <c r="E520" s="9">
        <v>100.0</v>
      </c>
      <c r="F520" s="10">
        <f t="shared" si="2"/>
        <v>300</v>
      </c>
      <c r="G520" s="50" t="b">
        <v>1</v>
      </c>
      <c r="H520" s="8" t="s">
        <v>30</v>
      </c>
      <c r="I520" s="86"/>
      <c r="J520" s="86"/>
      <c r="K520" s="87"/>
    </row>
    <row r="521">
      <c r="A521" s="88">
        <v>45697.0</v>
      </c>
      <c r="B521" s="89" t="s">
        <v>57</v>
      </c>
      <c r="C521" s="90" t="s">
        <v>19</v>
      </c>
      <c r="D521" s="91">
        <v>5.0</v>
      </c>
      <c r="E521" s="92">
        <v>100.0</v>
      </c>
      <c r="F521" s="93">
        <f t="shared" si="2"/>
        <v>500</v>
      </c>
      <c r="G521" s="91" t="b">
        <v>1</v>
      </c>
      <c r="H521" s="89" t="s">
        <v>16</v>
      </c>
      <c r="I521" s="94"/>
      <c r="J521" s="94"/>
      <c r="K521" s="95"/>
    </row>
    <row r="522">
      <c r="A522" s="84">
        <v>45698.0</v>
      </c>
      <c r="B522" s="8" t="s">
        <v>52</v>
      </c>
      <c r="C522" s="85" t="s">
        <v>1322</v>
      </c>
      <c r="D522" s="50">
        <v>5.0</v>
      </c>
      <c r="E522" s="9">
        <v>100.0</v>
      </c>
      <c r="F522" s="10">
        <f t="shared" si="2"/>
        <v>500</v>
      </c>
      <c r="G522" s="50" t="b">
        <v>1</v>
      </c>
      <c r="H522" s="8" t="s">
        <v>11</v>
      </c>
      <c r="I522" s="86"/>
      <c r="J522" s="86"/>
      <c r="K522" s="87"/>
    </row>
    <row r="523">
      <c r="A523" s="88">
        <v>45698.0</v>
      </c>
      <c r="B523" s="89" t="s">
        <v>52</v>
      </c>
      <c r="C523" s="90" t="s">
        <v>70</v>
      </c>
      <c r="D523" s="91">
        <v>2.0</v>
      </c>
      <c r="E523" s="92">
        <v>80.0</v>
      </c>
      <c r="F523" s="93">
        <f t="shared" si="2"/>
        <v>160</v>
      </c>
      <c r="G523" s="91" t="b">
        <v>1</v>
      </c>
      <c r="H523" s="89" t="s">
        <v>11</v>
      </c>
      <c r="I523" s="94"/>
      <c r="J523" s="94"/>
      <c r="K523" s="95"/>
    </row>
    <row r="524">
      <c r="A524" s="84">
        <v>45698.0</v>
      </c>
      <c r="B524" s="8" t="s">
        <v>57</v>
      </c>
      <c r="C524" s="85" t="s">
        <v>19</v>
      </c>
      <c r="D524" s="50">
        <v>5.0</v>
      </c>
      <c r="E524" s="9">
        <v>100.0</v>
      </c>
      <c r="F524" s="10">
        <f t="shared" si="2"/>
        <v>500</v>
      </c>
      <c r="G524" s="50" t="b">
        <v>1</v>
      </c>
      <c r="H524" s="8" t="s">
        <v>16</v>
      </c>
      <c r="I524" s="86"/>
      <c r="J524" s="86"/>
      <c r="K524" s="87"/>
    </row>
    <row r="525">
      <c r="A525" s="88">
        <v>45698.0</v>
      </c>
      <c r="B525" s="89" t="s">
        <v>25</v>
      </c>
      <c r="C525" s="90" t="s">
        <v>13</v>
      </c>
      <c r="D525" s="91">
        <v>1.0</v>
      </c>
      <c r="E525" s="92">
        <v>100.0</v>
      </c>
      <c r="F525" s="93">
        <f t="shared" si="2"/>
        <v>100</v>
      </c>
      <c r="G525" s="91" t="b">
        <v>1</v>
      </c>
      <c r="H525" s="89" t="s">
        <v>30</v>
      </c>
      <c r="I525" s="94"/>
      <c r="J525" s="94"/>
      <c r="K525" s="95"/>
    </row>
    <row r="526">
      <c r="A526" s="84">
        <v>45698.0</v>
      </c>
      <c r="B526" s="8" t="s">
        <v>25</v>
      </c>
      <c r="C526" s="85" t="s">
        <v>70</v>
      </c>
      <c r="D526" s="50">
        <v>1.0</v>
      </c>
      <c r="E526" s="9">
        <v>80.0</v>
      </c>
      <c r="F526" s="10">
        <f t="shared" si="2"/>
        <v>80</v>
      </c>
      <c r="G526" s="50" t="b">
        <v>1</v>
      </c>
      <c r="H526" s="8" t="s">
        <v>30</v>
      </c>
      <c r="I526" s="86"/>
      <c r="J526" s="86"/>
      <c r="K526" s="87"/>
    </row>
    <row r="527">
      <c r="A527" s="88">
        <v>45698.0</v>
      </c>
      <c r="B527" s="89" t="s">
        <v>169</v>
      </c>
      <c r="C527" s="90" t="s">
        <v>10</v>
      </c>
      <c r="D527" s="91">
        <v>5.0</v>
      </c>
      <c r="E527" s="92">
        <v>85.0</v>
      </c>
      <c r="F527" s="93">
        <f t="shared" si="2"/>
        <v>425</v>
      </c>
      <c r="G527" s="91" t="b">
        <v>1</v>
      </c>
      <c r="H527" s="89" t="s">
        <v>11</v>
      </c>
      <c r="I527" s="94"/>
      <c r="J527" s="94"/>
      <c r="K527" s="95"/>
    </row>
    <row r="528">
      <c r="A528" s="84">
        <v>45698.0</v>
      </c>
      <c r="B528" s="8" t="s">
        <v>42</v>
      </c>
      <c r="C528" s="85" t="s">
        <v>1293</v>
      </c>
      <c r="D528" s="50">
        <v>1.3</v>
      </c>
      <c r="E528" s="9">
        <v>100.0</v>
      </c>
      <c r="F528" s="10">
        <f t="shared" si="2"/>
        <v>130</v>
      </c>
      <c r="G528" s="50" t="b">
        <v>1</v>
      </c>
      <c r="H528" s="8" t="s">
        <v>30</v>
      </c>
      <c r="I528" s="86"/>
      <c r="J528" s="86"/>
      <c r="K528" s="87"/>
    </row>
    <row r="529">
      <c r="A529" s="88">
        <v>45698.0</v>
      </c>
      <c r="B529" s="89" t="s">
        <v>14</v>
      </c>
      <c r="C529" s="90" t="s">
        <v>12</v>
      </c>
      <c r="D529" s="91">
        <v>1.0</v>
      </c>
      <c r="E529" s="92">
        <v>100.0</v>
      </c>
      <c r="F529" s="93">
        <f t="shared" si="2"/>
        <v>100</v>
      </c>
      <c r="G529" s="91" t="b">
        <v>1</v>
      </c>
      <c r="H529" s="89" t="s">
        <v>11</v>
      </c>
      <c r="I529" s="94"/>
      <c r="J529" s="94"/>
      <c r="K529" s="95"/>
    </row>
    <row r="530">
      <c r="A530" s="84">
        <v>45698.0</v>
      </c>
      <c r="B530" s="8" t="s">
        <v>9</v>
      </c>
      <c r="C530" s="85" t="s">
        <v>1281</v>
      </c>
      <c r="D530" s="50">
        <v>2.0</v>
      </c>
      <c r="E530" s="9">
        <v>100.0</v>
      </c>
      <c r="F530" s="10">
        <f t="shared" si="2"/>
        <v>200</v>
      </c>
      <c r="G530" s="50" t="b">
        <v>1</v>
      </c>
      <c r="H530" s="8" t="s">
        <v>11</v>
      </c>
      <c r="I530" s="86"/>
      <c r="J530" s="86"/>
      <c r="K530" s="87"/>
    </row>
    <row r="531">
      <c r="A531" s="88">
        <v>45698.0</v>
      </c>
      <c r="B531" s="89" t="s">
        <v>31</v>
      </c>
      <c r="C531" s="90" t="s">
        <v>19</v>
      </c>
      <c r="D531" s="91">
        <v>4.0</v>
      </c>
      <c r="E531" s="92">
        <v>100.0</v>
      </c>
      <c r="F531" s="93">
        <f t="shared" si="2"/>
        <v>400</v>
      </c>
      <c r="G531" s="91" t="b">
        <v>1</v>
      </c>
      <c r="H531" s="89" t="s">
        <v>11</v>
      </c>
      <c r="I531" s="94"/>
      <c r="J531" s="94"/>
      <c r="K531" s="95"/>
    </row>
    <row r="532">
      <c r="A532" s="84">
        <v>45698.0</v>
      </c>
      <c r="B532" s="8" t="s">
        <v>31</v>
      </c>
      <c r="C532" s="85" t="s">
        <v>70</v>
      </c>
      <c r="D532" s="50">
        <v>1.0</v>
      </c>
      <c r="E532" s="9">
        <v>80.0</v>
      </c>
      <c r="F532" s="10">
        <f t="shared" si="2"/>
        <v>80</v>
      </c>
      <c r="G532" s="50" t="b">
        <v>1</v>
      </c>
      <c r="H532" s="8" t="s">
        <v>11</v>
      </c>
      <c r="I532" s="86"/>
      <c r="J532" s="86"/>
      <c r="K532" s="87"/>
    </row>
    <row r="533">
      <c r="A533" s="88">
        <v>45698.0</v>
      </c>
      <c r="B533" s="89" t="s">
        <v>45</v>
      </c>
      <c r="C533" s="90" t="s">
        <v>13</v>
      </c>
      <c r="D533" s="91">
        <v>1.0</v>
      </c>
      <c r="E533" s="92">
        <v>100.0</v>
      </c>
      <c r="F533" s="93">
        <f t="shared" si="2"/>
        <v>100</v>
      </c>
      <c r="G533" s="91" t="b">
        <v>1</v>
      </c>
      <c r="H533" s="89" t="s">
        <v>11</v>
      </c>
      <c r="I533" s="94"/>
      <c r="J533" s="94"/>
      <c r="K533" s="95"/>
    </row>
    <row r="534">
      <c r="A534" s="84">
        <v>45698.0</v>
      </c>
      <c r="B534" s="8" t="s">
        <v>47</v>
      </c>
      <c r="C534" s="85" t="s">
        <v>1277</v>
      </c>
      <c r="D534" s="50">
        <v>3.0</v>
      </c>
      <c r="E534" s="9">
        <v>100.0</v>
      </c>
      <c r="F534" s="10">
        <f t="shared" si="2"/>
        <v>300</v>
      </c>
      <c r="G534" s="50" t="b">
        <v>1</v>
      </c>
      <c r="H534" s="8" t="s">
        <v>11</v>
      </c>
      <c r="I534" s="86"/>
      <c r="J534" s="86"/>
      <c r="K534" s="87"/>
    </row>
    <row r="535">
      <c r="A535" s="88">
        <v>45698.0</v>
      </c>
      <c r="B535" s="89" t="s">
        <v>64</v>
      </c>
      <c r="C535" s="90" t="s">
        <v>1277</v>
      </c>
      <c r="D535" s="91">
        <v>1.0</v>
      </c>
      <c r="E535" s="92">
        <v>100.0</v>
      </c>
      <c r="F535" s="93">
        <f t="shared" si="2"/>
        <v>100</v>
      </c>
      <c r="G535" s="91" t="b">
        <v>1</v>
      </c>
      <c r="H535" s="89" t="s">
        <v>16</v>
      </c>
      <c r="I535" s="94"/>
      <c r="J535" s="94"/>
      <c r="K535" s="95"/>
    </row>
    <row r="536">
      <c r="A536" s="84">
        <v>45698.0</v>
      </c>
      <c r="B536" s="8" t="s">
        <v>64</v>
      </c>
      <c r="C536" s="85" t="s">
        <v>70</v>
      </c>
      <c r="D536" s="50">
        <v>1.0</v>
      </c>
      <c r="E536" s="9">
        <v>80.0</v>
      </c>
      <c r="F536" s="10">
        <f t="shared" si="2"/>
        <v>80</v>
      </c>
      <c r="G536" s="50" t="b">
        <v>1</v>
      </c>
      <c r="H536" s="8" t="s">
        <v>16</v>
      </c>
      <c r="I536" s="86"/>
      <c r="J536" s="86"/>
      <c r="K536" s="87"/>
    </row>
    <row r="537">
      <c r="A537" s="88">
        <v>45699.0</v>
      </c>
      <c r="B537" s="89" t="s">
        <v>59</v>
      </c>
      <c r="C537" s="90" t="s">
        <v>10</v>
      </c>
      <c r="D537" s="91">
        <v>0.5</v>
      </c>
      <c r="E537" s="92">
        <v>100.0</v>
      </c>
      <c r="F537" s="93">
        <f t="shared" si="2"/>
        <v>50</v>
      </c>
      <c r="G537" s="91" t="b">
        <v>1</v>
      </c>
      <c r="H537" s="89" t="s">
        <v>16</v>
      </c>
      <c r="I537" s="94"/>
      <c r="J537" s="94"/>
      <c r="K537" s="95"/>
    </row>
    <row r="538">
      <c r="A538" s="84">
        <v>45699.0</v>
      </c>
      <c r="B538" s="8" t="s">
        <v>41</v>
      </c>
      <c r="C538" s="85" t="s">
        <v>1281</v>
      </c>
      <c r="D538" s="50">
        <v>1.0</v>
      </c>
      <c r="E538" s="9">
        <v>100.0</v>
      </c>
      <c r="F538" s="10">
        <f t="shared" si="2"/>
        <v>100</v>
      </c>
      <c r="G538" s="50" t="b">
        <v>1</v>
      </c>
      <c r="H538" s="8" t="s">
        <v>30</v>
      </c>
      <c r="I538" s="86"/>
      <c r="J538" s="86"/>
      <c r="K538" s="87"/>
    </row>
    <row r="539">
      <c r="A539" s="88">
        <v>45699.0</v>
      </c>
      <c r="B539" s="89" t="s">
        <v>34</v>
      </c>
      <c r="C539" s="90" t="s">
        <v>10</v>
      </c>
      <c r="D539" s="91">
        <v>2.0</v>
      </c>
      <c r="E539" s="92">
        <v>100.0</v>
      </c>
      <c r="F539" s="93">
        <f t="shared" si="2"/>
        <v>200</v>
      </c>
      <c r="G539" s="91" t="b">
        <v>1</v>
      </c>
      <c r="H539" s="89" t="s">
        <v>30</v>
      </c>
      <c r="I539" s="94"/>
      <c r="J539" s="94"/>
      <c r="K539" s="95"/>
    </row>
    <row r="540">
      <c r="A540" s="84">
        <v>45699.0</v>
      </c>
      <c r="B540" s="8" t="s">
        <v>34</v>
      </c>
      <c r="C540" s="85" t="s">
        <v>70</v>
      </c>
      <c r="D540" s="50">
        <v>1.0</v>
      </c>
      <c r="E540" s="9">
        <v>80.0</v>
      </c>
      <c r="F540" s="10">
        <f t="shared" si="2"/>
        <v>80</v>
      </c>
      <c r="G540" s="50" t="b">
        <v>1</v>
      </c>
      <c r="H540" s="8" t="s">
        <v>30</v>
      </c>
      <c r="I540" s="86"/>
      <c r="J540" s="86"/>
      <c r="K540" s="87"/>
    </row>
    <row r="541">
      <c r="A541" s="88">
        <v>45699.0</v>
      </c>
      <c r="B541" s="89" t="s">
        <v>39</v>
      </c>
      <c r="C541" s="90" t="s">
        <v>1277</v>
      </c>
      <c r="D541" s="91">
        <v>5.0</v>
      </c>
      <c r="E541" s="92">
        <v>100.0</v>
      </c>
      <c r="F541" s="93">
        <f t="shared" si="2"/>
        <v>500</v>
      </c>
      <c r="G541" s="91" t="b">
        <v>1</v>
      </c>
      <c r="H541" s="89" t="s">
        <v>16</v>
      </c>
      <c r="I541" s="94"/>
      <c r="J541" s="94"/>
      <c r="K541" s="95"/>
    </row>
    <row r="542">
      <c r="A542" s="84">
        <v>45699.0</v>
      </c>
      <c r="B542" s="8" t="s">
        <v>39</v>
      </c>
      <c r="C542" s="85" t="s">
        <v>32</v>
      </c>
      <c r="D542" s="50">
        <v>2.0</v>
      </c>
      <c r="E542" s="9">
        <v>120.0</v>
      </c>
      <c r="F542" s="10">
        <f t="shared" si="2"/>
        <v>240</v>
      </c>
      <c r="G542" s="50" t="b">
        <v>1</v>
      </c>
      <c r="H542" s="8" t="s">
        <v>16</v>
      </c>
      <c r="I542" s="86"/>
      <c r="J542" s="86"/>
      <c r="K542" s="87"/>
    </row>
    <row r="543">
      <c r="A543" s="88">
        <v>45699.0</v>
      </c>
      <c r="B543" s="89" t="s">
        <v>23</v>
      </c>
      <c r="C543" s="90" t="s">
        <v>1277</v>
      </c>
      <c r="D543" s="91">
        <v>2.0</v>
      </c>
      <c r="E543" s="92">
        <v>100.0</v>
      </c>
      <c r="F543" s="93">
        <f t="shared" si="2"/>
        <v>200</v>
      </c>
      <c r="G543" s="91" t="b">
        <v>1</v>
      </c>
      <c r="H543" s="89" t="s">
        <v>16</v>
      </c>
      <c r="I543" s="94"/>
      <c r="J543" s="94"/>
      <c r="K543" s="95"/>
    </row>
    <row r="544">
      <c r="A544" s="84">
        <v>45699.0</v>
      </c>
      <c r="B544" s="8" t="s">
        <v>25</v>
      </c>
      <c r="C544" s="85" t="s">
        <v>65</v>
      </c>
      <c r="D544" s="50">
        <v>0.5</v>
      </c>
      <c r="E544" s="9">
        <v>200.0</v>
      </c>
      <c r="F544" s="10">
        <f t="shared" si="2"/>
        <v>100</v>
      </c>
      <c r="G544" s="50" t="b">
        <v>1</v>
      </c>
      <c r="H544" s="8" t="s">
        <v>30</v>
      </c>
      <c r="I544" s="86"/>
      <c r="J544" s="86"/>
      <c r="K544" s="87"/>
    </row>
    <row r="545">
      <c r="A545" s="88">
        <v>45699.0</v>
      </c>
      <c r="B545" s="89" t="s">
        <v>49</v>
      </c>
      <c r="C545" s="90" t="s">
        <v>1286</v>
      </c>
      <c r="D545" s="91">
        <v>2.0</v>
      </c>
      <c r="E545" s="92">
        <v>100.0</v>
      </c>
      <c r="F545" s="93">
        <f t="shared" si="2"/>
        <v>200</v>
      </c>
      <c r="G545" s="91" t="b">
        <v>1</v>
      </c>
      <c r="H545" s="89" t="s">
        <v>11</v>
      </c>
      <c r="I545" s="94"/>
      <c r="J545" s="94"/>
      <c r="K545" s="95"/>
    </row>
    <row r="546">
      <c r="A546" s="84">
        <v>45699.0</v>
      </c>
      <c r="B546" s="8" t="s">
        <v>49</v>
      </c>
      <c r="C546" s="85" t="s">
        <v>32</v>
      </c>
      <c r="D546" s="50">
        <v>1.0</v>
      </c>
      <c r="E546" s="9">
        <v>120.0</v>
      </c>
      <c r="F546" s="10">
        <f t="shared" si="2"/>
        <v>120</v>
      </c>
      <c r="G546" s="50" t="b">
        <v>1</v>
      </c>
      <c r="H546" s="8" t="s">
        <v>11</v>
      </c>
      <c r="I546" s="86"/>
      <c r="J546" s="86"/>
      <c r="K546" s="87"/>
    </row>
    <row r="547">
      <c r="A547" s="88">
        <v>45699.0</v>
      </c>
      <c r="B547" s="89" t="s">
        <v>36</v>
      </c>
      <c r="C547" s="90" t="s">
        <v>1281</v>
      </c>
      <c r="D547" s="91">
        <v>3.0</v>
      </c>
      <c r="E547" s="92">
        <v>100.0</v>
      </c>
      <c r="F547" s="93">
        <f t="shared" si="2"/>
        <v>300</v>
      </c>
      <c r="G547" s="91" t="b">
        <v>1</v>
      </c>
      <c r="H547" s="89" t="s">
        <v>16</v>
      </c>
      <c r="I547" s="94"/>
      <c r="J547" s="94"/>
      <c r="K547" s="95"/>
    </row>
    <row r="548">
      <c r="A548" s="84">
        <v>45699.0</v>
      </c>
      <c r="B548" s="8" t="s">
        <v>36</v>
      </c>
      <c r="C548" s="85" t="s">
        <v>70</v>
      </c>
      <c r="D548" s="50">
        <v>2.0</v>
      </c>
      <c r="E548" s="9">
        <v>80.0</v>
      </c>
      <c r="F548" s="10">
        <f t="shared" si="2"/>
        <v>160</v>
      </c>
      <c r="G548" s="50" t="b">
        <v>1</v>
      </c>
      <c r="H548" s="8" t="s">
        <v>16</v>
      </c>
      <c r="I548" s="86"/>
      <c r="J548" s="86"/>
      <c r="K548" s="87"/>
    </row>
    <row r="549">
      <c r="A549" s="88">
        <v>45699.0</v>
      </c>
      <c r="B549" s="89" t="s">
        <v>40</v>
      </c>
      <c r="C549" s="90" t="s">
        <v>12</v>
      </c>
      <c r="D549" s="91">
        <v>2.0</v>
      </c>
      <c r="E549" s="92">
        <v>100.0</v>
      </c>
      <c r="F549" s="93">
        <f t="shared" si="2"/>
        <v>200</v>
      </c>
      <c r="G549" s="91" t="b">
        <v>1</v>
      </c>
      <c r="H549" s="89" t="s">
        <v>16</v>
      </c>
      <c r="I549" s="94"/>
      <c r="J549" s="94"/>
      <c r="K549" s="95"/>
    </row>
    <row r="550">
      <c r="A550" s="84">
        <v>45699.0</v>
      </c>
      <c r="B550" s="8" t="s">
        <v>66</v>
      </c>
      <c r="C550" s="85" t="s">
        <v>65</v>
      </c>
      <c r="D550" s="50">
        <v>0.5</v>
      </c>
      <c r="E550" s="9">
        <v>200.0</v>
      </c>
      <c r="F550" s="10">
        <f t="shared" si="2"/>
        <v>100</v>
      </c>
      <c r="G550" s="50" t="b">
        <v>1</v>
      </c>
      <c r="H550" s="8" t="s">
        <v>16</v>
      </c>
      <c r="I550" s="86"/>
      <c r="J550" s="86"/>
      <c r="K550" s="87"/>
    </row>
    <row r="551">
      <c r="A551" s="88">
        <v>45699.0</v>
      </c>
      <c r="B551" s="89" t="s">
        <v>66</v>
      </c>
      <c r="C551" s="90" t="s">
        <v>19</v>
      </c>
      <c r="D551" s="91">
        <v>0.5</v>
      </c>
      <c r="E551" s="92">
        <v>100.0</v>
      </c>
      <c r="F551" s="93">
        <f t="shared" si="2"/>
        <v>50</v>
      </c>
      <c r="G551" s="91" t="b">
        <v>1</v>
      </c>
      <c r="H551" s="89" t="s">
        <v>16</v>
      </c>
      <c r="I551" s="94"/>
      <c r="J551" s="94"/>
      <c r="K551" s="95"/>
    </row>
    <row r="552">
      <c r="A552" s="84">
        <v>45700.0</v>
      </c>
      <c r="B552" s="8" t="s">
        <v>26</v>
      </c>
      <c r="C552" s="85" t="s">
        <v>1281</v>
      </c>
      <c r="D552" s="50">
        <v>2.0</v>
      </c>
      <c r="E552" s="9">
        <v>100.0</v>
      </c>
      <c r="F552" s="10">
        <f t="shared" si="2"/>
        <v>200</v>
      </c>
      <c r="G552" s="50" t="b">
        <v>1</v>
      </c>
      <c r="H552" s="8" t="s">
        <v>16</v>
      </c>
      <c r="I552" s="86"/>
      <c r="J552" s="86"/>
      <c r="K552" s="87"/>
    </row>
    <row r="553">
      <c r="A553" s="88">
        <v>45700.0</v>
      </c>
      <c r="B553" s="89" t="s">
        <v>26</v>
      </c>
      <c r="C553" s="90" t="s">
        <v>32</v>
      </c>
      <c r="D553" s="91">
        <v>1.0</v>
      </c>
      <c r="E553" s="92">
        <v>120.0</v>
      </c>
      <c r="F553" s="93">
        <f t="shared" si="2"/>
        <v>120</v>
      </c>
      <c r="G553" s="91" t="b">
        <v>1</v>
      </c>
      <c r="H553" s="89" t="s">
        <v>16</v>
      </c>
      <c r="I553" s="94"/>
      <c r="J553" s="94"/>
      <c r="K553" s="95"/>
    </row>
    <row r="554">
      <c r="A554" s="84">
        <v>45700.0</v>
      </c>
      <c r="B554" s="8" t="s">
        <v>22</v>
      </c>
      <c r="C554" s="85" t="s">
        <v>1277</v>
      </c>
      <c r="D554" s="50">
        <v>2.0</v>
      </c>
      <c r="E554" s="9">
        <v>100.0</v>
      </c>
      <c r="F554" s="10">
        <f t="shared" si="2"/>
        <v>200</v>
      </c>
      <c r="G554" s="50" t="b">
        <v>1</v>
      </c>
      <c r="H554" s="8" t="s">
        <v>16</v>
      </c>
      <c r="I554" s="86"/>
      <c r="J554" s="86"/>
      <c r="K554" s="87"/>
    </row>
    <row r="555">
      <c r="A555" s="88">
        <v>45700.0</v>
      </c>
      <c r="B555" s="89" t="s">
        <v>54</v>
      </c>
      <c r="C555" s="90" t="s">
        <v>1281</v>
      </c>
      <c r="D555" s="91">
        <v>3.0</v>
      </c>
      <c r="E555" s="92">
        <v>100.0</v>
      </c>
      <c r="F555" s="93">
        <f t="shared" si="2"/>
        <v>300</v>
      </c>
      <c r="G555" s="91" t="b">
        <v>1</v>
      </c>
      <c r="H555" s="89" t="s">
        <v>30</v>
      </c>
      <c r="I555" s="94"/>
      <c r="J555" s="94"/>
      <c r="K555" s="95"/>
    </row>
    <row r="556">
      <c r="A556" s="84">
        <v>45700.0</v>
      </c>
      <c r="B556" s="8" t="s">
        <v>46</v>
      </c>
      <c r="C556" s="85" t="s">
        <v>1301</v>
      </c>
      <c r="D556" s="50">
        <v>3.0</v>
      </c>
      <c r="E556" s="9">
        <v>100.0</v>
      </c>
      <c r="F556" s="10">
        <f t="shared" si="2"/>
        <v>300</v>
      </c>
      <c r="G556" s="50" t="b">
        <v>1</v>
      </c>
      <c r="H556" s="8" t="s">
        <v>16</v>
      </c>
      <c r="I556" s="86"/>
      <c r="J556" s="86"/>
      <c r="K556" s="87"/>
    </row>
    <row r="557">
      <c r="A557" s="88">
        <v>45700.0</v>
      </c>
      <c r="B557" s="89" t="s">
        <v>61</v>
      </c>
      <c r="C557" s="90" t="s">
        <v>32</v>
      </c>
      <c r="D557" s="91">
        <v>3.0</v>
      </c>
      <c r="E557" s="92">
        <v>100.0</v>
      </c>
      <c r="F557" s="93">
        <f t="shared" si="2"/>
        <v>300</v>
      </c>
      <c r="G557" s="91" t="b">
        <v>1</v>
      </c>
      <c r="H557" s="89" t="s">
        <v>30</v>
      </c>
      <c r="I557" s="94"/>
      <c r="J557" s="94"/>
      <c r="K557" s="95"/>
    </row>
    <row r="558">
      <c r="A558" s="84">
        <v>45700.0</v>
      </c>
      <c r="B558" s="8" t="s">
        <v>61</v>
      </c>
      <c r="C558" s="85" t="s">
        <v>70</v>
      </c>
      <c r="D558" s="50">
        <v>0.5</v>
      </c>
      <c r="E558" s="9">
        <v>80.0</v>
      </c>
      <c r="F558" s="10">
        <f t="shared" si="2"/>
        <v>40</v>
      </c>
      <c r="G558" s="50" t="b">
        <v>1</v>
      </c>
      <c r="H558" s="8" t="s">
        <v>16</v>
      </c>
      <c r="I558" s="86"/>
      <c r="J558" s="86"/>
      <c r="K558" s="87"/>
    </row>
    <row r="559">
      <c r="A559" s="88">
        <v>45700.0</v>
      </c>
      <c r="B559" s="89" t="s">
        <v>61</v>
      </c>
      <c r="C559" s="90" t="s">
        <v>1286</v>
      </c>
      <c r="D559" s="91">
        <v>1.0</v>
      </c>
      <c r="E559" s="92">
        <v>100.0</v>
      </c>
      <c r="F559" s="93">
        <f t="shared" si="2"/>
        <v>100</v>
      </c>
      <c r="G559" s="91" t="b">
        <v>1</v>
      </c>
      <c r="H559" s="89" t="s">
        <v>16</v>
      </c>
      <c r="I559" s="94"/>
      <c r="J559" s="94"/>
      <c r="K559" s="95"/>
    </row>
    <row r="560">
      <c r="A560" s="84">
        <v>45700.0</v>
      </c>
      <c r="B560" s="8" t="s">
        <v>18</v>
      </c>
      <c r="C560" s="85" t="s">
        <v>13</v>
      </c>
      <c r="D560" s="50">
        <v>1.0</v>
      </c>
      <c r="E560" s="9">
        <v>100.0</v>
      </c>
      <c r="F560" s="10">
        <f t="shared" si="2"/>
        <v>100</v>
      </c>
      <c r="G560" s="50" t="b">
        <v>1</v>
      </c>
      <c r="H560" s="8" t="s">
        <v>16</v>
      </c>
      <c r="I560" s="86"/>
      <c r="J560" s="86"/>
      <c r="K560" s="87"/>
    </row>
    <row r="561">
      <c r="A561" s="88">
        <v>45700.0</v>
      </c>
      <c r="B561" s="89" t="s">
        <v>31</v>
      </c>
      <c r="C561" s="90" t="s">
        <v>19</v>
      </c>
      <c r="D561" s="91">
        <v>2.0</v>
      </c>
      <c r="E561" s="92">
        <v>100.0</v>
      </c>
      <c r="F561" s="93">
        <f t="shared" si="2"/>
        <v>200</v>
      </c>
      <c r="G561" s="91" t="b">
        <v>1</v>
      </c>
      <c r="H561" s="89" t="s">
        <v>11</v>
      </c>
      <c r="I561" s="94"/>
      <c r="J561" s="94"/>
      <c r="K561" s="95"/>
    </row>
    <row r="562">
      <c r="A562" s="84">
        <v>45700.0</v>
      </c>
      <c r="B562" s="8" t="s">
        <v>31</v>
      </c>
      <c r="C562" s="85" t="s">
        <v>70</v>
      </c>
      <c r="D562" s="50">
        <v>1.0</v>
      </c>
      <c r="E562" s="9">
        <v>100.0</v>
      </c>
      <c r="F562" s="10">
        <f t="shared" si="2"/>
        <v>100</v>
      </c>
      <c r="G562" s="50" t="b">
        <v>1</v>
      </c>
      <c r="H562" s="8" t="s">
        <v>11</v>
      </c>
      <c r="I562" s="86"/>
      <c r="J562" s="86"/>
      <c r="K562" s="87"/>
    </row>
    <row r="563">
      <c r="A563" s="88">
        <v>45700.0</v>
      </c>
      <c r="B563" s="89" t="s">
        <v>47</v>
      </c>
      <c r="C563" s="90" t="s">
        <v>1277</v>
      </c>
      <c r="D563" s="91">
        <v>3.0</v>
      </c>
      <c r="E563" s="92">
        <v>100.0</v>
      </c>
      <c r="F563" s="93">
        <f t="shared" si="2"/>
        <v>300</v>
      </c>
      <c r="G563" s="91" t="b">
        <v>1</v>
      </c>
      <c r="H563" s="89" t="s">
        <v>11</v>
      </c>
      <c r="I563" s="94"/>
      <c r="J563" s="94"/>
      <c r="K563" s="95"/>
    </row>
    <row r="564">
      <c r="A564" s="84">
        <v>45700.0</v>
      </c>
      <c r="B564" s="8" t="s">
        <v>45</v>
      </c>
      <c r="C564" s="85" t="s">
        <v>13</v>
      </c>
      <c r="D564" s="50">
        <v>1.0</v>
      </c>
      <c r="E564" s="9">
        <v>100.0</v>
      </c>
      <c r="F564" s="10">
        <f t="shared" si="2"/>
        <v>100</v>
      </c>
      <c r="G564" s="50" t="b">
        <v>1</v>
      </c>
      <c r="H564" s="8" t="s">
        <v>11</v>
      </c>
      <c r="I564" s="86"/>
      <c r="J564" s="86"/>
      <c r="K564" s="87"/>
    </row>
    <row r="565">
      <c r="A565" s="88">
        <v>45700.0</v>
      </c>
      <c r="B565" s="89" t="s">
        <v>42</v>
      </c>
      <c r="C565" s="90" t="s">
        <v>1293</v>
      </c>
      <c r="D565" s="91">
        <v>1.3</v>
      </c>
      <c r="E565" s="92">
        <v>100.0</v>
      </c>
      <c r="F565" s="93">
        <f t="shared" si="2"/>
        <v>130</v>
      </c>
      <c r="G565" s="91" t="b">
        <v>1</v>
      </c>
      <c r="H565" s="89" t="s">
        <v>30</v>
      </c>
      <c r="I565" s="94"/>
      <c r="J565" s="94"/>
      <c r="K565" s="95"/>
    </row>
    <row r="566">
      <c r="A566" s="84">
        <v>45700.0</v>
      </c>
      <c r="B566" s="8" t="s">
        <v>15</v>
      </c>
      <c r="C566" s="85" t="s">
        <v>13</v>
      </c>
      <c r="D566" s="50">
        <v>2.0</v>
      </c>
      <c r="E566" s="9">
        <v>100.0</v>
      </c>
      <c r="F566" s="10">
        <f t="shared" si="2"/>
        <v>200</v>
      </c>
      <c r="G566" s="50" t="b">
        <v>1</v>
      </c>
      <c r="H566" s="8" t="s">
        <v>16</v>
      </c>
      <c r="I566" s="86"/>
      <c r="J566" s="86"/>
      <c r="K566" s="87"/>
    </row>
    <row r="567">
      <c r="A567" s="88">
        <v>45700.0</v>
      </c>
      <c r="B567" s="89" t="s">
        <v>15</v>
      </c>
      <c r="C567" s="90" t="s">
        <v>70</v>
      </c>
      <c r="D567" s="91">
        <v>1.0</v>
      </c>
      <c r="E567" s="92">
        <v>80.0</v>
      </c>
      <c r="F567" s="93">
        <f t="shared" si="2"/>
        <v>80</v>
      </c>
      <c r="G567" s="91" t="b">
        <v>1</v>
      </c>
      <c r="H567" s="89" t="s">
        <v>16</v>
      </c>
      <c r="I567" s="94"/>
      <c r="J567" s="94"/>
      <c r="K567" s="95"/>
    </row>
    <row r="568">
      <c r="A568" s="84">
        <v>45700.0</v>
      </c>
      <c r="B568" s="8" t="s">
        <v>56</v>
      </c>
      <c r="C568" s="85" t="s">
        <v>1309</v>
      </c>
      <c r="D568" s="50">
        <v>20.0</v>
      </c>
      <c r="E568" s="9">
        <v>65.0</v>
      </c>
      <c r="F568" s="10">
        <f t="shared" si="2"/>
        <v>1300</v>
      </c>
      <c r="G568" s="50" t="b">
        <v>1</v>
      </c>
      <c r="H568" s="8" t="s">
        <v>16</v>
      </c>
      <c r="I568" s="86"/>
      <c r="J568" s="86"/>
      <c r="K568" s="87"/>
    </row>
    <row r="569">
      <c r="A569" s="88">
        <v>45701.0</v>
      </c>
      <c r="B569" s="89" t="s">
        <v>43</v>
      </c>
      <c r="C569" s="90" t="s">
        <v>1281</v>
      </c>
      <c r="D569" s="91">
        <v>2.0</v>
      </c>
      <c r="E569" s="92">
        <v>100.0</v>
      </c>
      <c r="F569" s="93">
        <f t="shared" si="2"/>
        <v>200</v>
      </c>
      <c r="G569" s="91" t="b">
        <v>1</v>
      </c>
      <c r="H569" s="89" t="s">
        <v>30</v>
      </c>
      <c r="I569" s="99"/>
      <c r="J569" s="94"/>
      <c r="K569" s="95"/>
    </row>
    <row r="570">
      <c r="A570" s="84">
        <v>45701.0</v>
      </c>
      <c r="B570" s="8" t="s">
        <v>29</v>
      </c>
      <c r="C570" s="85" t="s">
        <v>1286</v>
      </c>
      <c r="D570" s="50">
        <v>1.0</v>
      </c>
      <c r="E570" s="9">
        <v>100.0</v>
      </c>
      <c r="F570" s="10">
        <f t="shared" si="2"/>
        <v>100</v>
      </c>
      <c r="G570" s="50" t="b">
        <v>1</v>
      </c>
      <c r="H570" s="8" t="s">
        <v>30</v>
      </c>
      <c r="I570" s="86"/>
      <c r="J570" s="86"/>
      <c r="K570" s="87"/>
    </row>
    <row r="571">
      <c r="A571" s="88">
        <v>45701.0</v>
      </c>
      <c r="B571" s="89" t="s">
        <v>42</v>
      </c>
      <c r="C571" s="90" t="s">
        <v>1294</v>
      </c>
      <c r="D571" s="91">
        <v>1.8</v>
      </c>
      <c r="E571" s="92">
        <v>100.0</v>
      </c>
      <c r="F571" s="93">
        <f t="shared" si="2"/>
        <v>180</v>
      </c>
      <c r="G571" s="91" t="b">
        <v>1</v>
      </c>
      <c r="H571" s="89" t="s">
        <v>30</v>
      </c>
      <c r="I571" s="94"/>
      <c r="J571" s="94"/>
      <c r="K571" s="95"/>
    </row>
    <row r="572">
      <c r="A572" s="84">
        <v>45701.0</v>
      </c>
      <c r="B572" s="8" t="s">
        <v>23</v>
      </c>
      <c r="C572" s="85" t="s">
        <v>1277</v>
      </c>
      <c r="D572" s="50">
        <v>2.0</v>
      </c>
      <c r="E572" s="9">
        <v>100.0</v>
      </c>
      <c r="F572" s="10">
        <f t="shared" si="2"/>
        <v>200</v>
      </c>
      <c r="G572" s="50" t="b">
        <v>1</v>
      </c>
      <c r="H572" s="8" t="s">
        <v>16</v>
      </c>
      <c r="I572" s="86"/>
      <c r="J572" s="86"/>
      <c r="K572" s="87"/>
    </row>
    <row r="573">
      <c r="A573" s="88">
        <v>45701.0</v>
      </c>
      <c r="B573" s="89" t="s">
        <v>23</v>
      </c>
      <c r="C573" s="90" t="s">
        <v>70</v>
      </c>
      <c r="D573" s="91">
        <v>1.0</v>
      </c>
      <c r="E573" s="92">
        <v>80.0</v>
      </c>
      <c r="F573" s="93">
        <f t="shared" si="2"/>
        <v>80</v>
      </c>
      <c r="G573" s="91" t="b">
        <v>1</v>
      </c>
      <c r="H573" s="89" t="s">
        <v>16</v>
      </c>
      <c r="I573" s="94"/>
      <c r="J573" s="94"/>
      <c r="K573" s="95"/>
    </row>
    <row r="574">
      <c r="A574" s="84">
        <v>45701.0</v>
      </c>
      <c r="B574" s="8" t="s">
        <v>31</v>
      </c>
      <c r="C574" s="85" t="s">
        <v>1281</v>
      </c>
      <c r="D574" s="50">
        <v>2.0</v>
      </c>
      <c r="E574" s="9">
        <v>100.0</v>
      </c>
      <c r="F574" s="10">
        <f t="shared" si="2"/>
        <v>200</v>
      </c>
      <c r="G574" s="50" t="b">
        <v>1</v>
      </c>
      <c r="H574" s="8" t="s">
        <v>11</v>
      </c>
      <c r="I574" s="86"/>
      <c r="J574" s="86"/>
      <c r="K574" s="87"/>
    </row>
    <row r="575">
      <c r="A575" s="88">
        <v>45701.0</v>
      </c>
      <c r="B575" s="89" t="s">
        <v>48</v>
      </c>
      <c r="C575" s="90" t="s">
        <v>13</v>
      </c>
      <c r="D575" s="91">
        <v>10.0</v>
      </c>
      <c r="E575" s="92">
        <v>50.0</v>
      </c>
      <c r="F575" s="93">
        <f t="shared" si="2"/>
        <v>500</v>
      </c>
      <c r="G575" s="91" t="b">
        <v>1</v>
      </c>
      <c r="H575" s="89" t="s">
        <v>16</v>
      </c>
      <c r="I575" s="94"/>
      <c r="J575" s="94"/>
      <c r="K575" s="95"/>
    </row>
    <row r="576">
      <c r="A576" s="84">
        <v>45702.0</v>
      </c>
      <c r="B576" s="8" t="s">
        <v>43</v>
      </c>
      <c r="C576" s="85" t="s">
        <v>1281</v>
      </c>
      <c r="D576" s="50">
        <v>1.0</v>
      </c>
      <c r="E576" s="9">
        <v>100.0</v>
      </c>
      <c r="F576" s="10">
        <f t="shared" si="2"/>
        <v>100</v>
      </c>
      <c r="G576" s="50" t="b">
        <v>1</v>
      </c>
      <c r="H576" s="8" t="s">
        <v>30</v>
      </c>
      <c r="I576" s="86"/>
      <c r="J576" s="86"/>
      <c r="K576" s="87"/>
    </row>
    <row r="577">
      <c r="A577" s="88">
        <v>45702.0</v>
      </c>
      <c r="B577" s="89" t="s">
        <v>24</v>
      </c>
      <c r="C577" s="90" t="s">
        <v>1292</v>
      </c>
      <c r="D577" s="91">
        <v>2.0</v>
      </c>
      <c r="E577" s="92">
        <v>100.0</v>
      </c>
      <c r="F577" s="93">
        <f t="shared" si="2"/>
        <v>200</v>
      </c>
      <c r="G577" s="91" t="b">
        <v>1</v>
      </c>
      <c r="H577" s="89" t="s">
        <v>16</v>
      </c>
      <c r="I577" s="94"/>
      <c r="J577" s="94"/>
      <c r="K577" s="95"/>
    </row>
    <row r="578">
      <c r="A578" s="84">
        <v>45702.0</v>
      </c>
      <c r="B578" s="8" t="s">
        <v>24</v>
      </c>
      <c r="C578" s="85" t="s">
        <v>63</v>
      </c>
      <c r="D578" s="50">
        <v>0.5</v>
      </c>
      <c r="E578" s="9">
        <v>240.0</v>
      </c>
      <c r="F578" s="10">
        <f t="shared" si="2"/>
        <v>120</v>
      </c>
      <c r="G578" s="50" t="b">
        <v>1</v>
      </c>
      <c r="H578" s="8" t="s">
        <v>16</v>
      </c>
      <c r="I578" s="86"/>
      <c r="J578" s="86"/>
      <c r="K578" s="87"/>
    </row>
    <row r="579">
      <c r="A579" s="88">
        <v>45702.0</v>
      </c>
      <c r="B579" s="89" t="s">
        <v>24</v>
      </c>
      <c r="C579" s="90" t="s">
        <v>32</v>
      </c>
      <c r="D579" s="91">
        <v>1.0</v>
      </c>
      <c r="E579" s="92">
        <v>120.0</v>
      </c>
      <c r="F579" s="93">
        <f t="shared" si="2"/>
        <v>120</v>
      </c>
      <c r="G579" s="91" t="b">
        <v>1</v>
      </c>
      <c r="H579" s="89" t="s">
        <v>16</v>
      </c>
      <c r="I579" s="94"/>
      <c r="J579" s="94"/>
      <c r="K579" s="95"/>
    </row>
    <row r="580">
      <c r="A580" s="84">
        <v>45702.0</v>
      </c>
      <c r="B580" s="8" t="s">
        <v>18</v>
      </c>
      <c r="C580" s="85" t="s">
        <v>65</v>
      </c>
      <c r="D580" s="50">
        <v>0.5</v>
      </c>
      <c r="E580" s="9">
        <v>200.0</v>
      </c>
      <c r="F580" s="10">
        <f t="shared" si="2"/>
        <v>100</v>
      </c>
      <c r="G580" s="50" t="b">
        <v>1</v>
      </c>
      <c r="H580" s="8" t="s">
        <v>16</v>
      </c>
      <c r="I580" s="86"/>
      <c r="J580" s="86"/>
      <c r="K580" s="87"/>
    </row>
    <row r="581">
      <c r="A581" s="88">
        <v>45702.0</v>
      </c>
      <c r="B581" s="89" t="s">
        <v>55</v>
      </c>
      <c r="C581" s="90" t="s">
        <v>1280</v>
      </c>
      <c r="D581" s="91">
        <v>3.0</v>
      </c>
      <c r="E581" s="92">
        <v>100.0</v>
      </c>
      <c r="F581" s="93">
        <f t="shared" si="2"/>
        <v>300</v>
      </c>
      <c r="G581" s="91" t="b">
        <v>1</v>
      </c>
      <c r="H581" s="89" t="s">
        <v>30</v>
      </c>
      <c r="I581" s="94"/>
      <c r="J581" s="94"/>
      <c r="K581" s="95"/>
    </row>
    <row r="582">
      <c r="A582" s="84">
        <v>45702.0</v>
      </c>
      <c r="B582" s="8" t="s">
        <v>39</v>
      </c>
      <c r="C582" s="85" t="s">
        <v>1277</v>
      </c>
      <c r="D582" s="50">
        <v>6.0</v>
      </c>
      <c r="E582" s="9">
        <v>100.0</v>
      </c>
      <c r="F582" s="10">
        <f t="shared" si="2"/>
        <v>600</v>
      </c>
      <c r="G582" s="50" t="b">
        <v>1</v>
      </c>
      <c r="H582" s="8" t="s">
        <v>16</v>
      </c>
      <c r="I582" s="86"/>
      <c r="J582" s="86"/>
      <c r="K582" s="87"/>
    </row>
    <row r="583">
      <c r="A583" s="88">
        <v>45702.0</v>
      </c>
      <c r="B583" s="89" t="s">
        <v>39</v>
      </c>
      <c r="C583" s="90" t="s">
        <v>32</v>
      </c>
      <c r="D583" s="91">
        <v>2.0</v>
      </c>
      <c r="E583" s="92">
        <v>120.0</v>
      </c>
      <c r="F583" s="93">
        <f t="shared" si="2"/>
        <v>240</v>
      </c>
      <c r="G583" s="91" t="b">
        <v>1</v>
      </c>
      <c r="H583" s="89" t="s">
        <v>16</v>
      </c>
      <c r="I583" s="94"/>
      <c r="J583" s="94"/>
      <c r="K583" s="95"/>
    </row>
    <row r="584">
      <c r="A584" s="84">
        <v>45702.0</v>
      </c>
      <c r="B584" s="8" t="s">
        <v>57</v>
      </c>
      <c r="C584" s="85" t="s">
        <v>19</v>
      </c>
      <c r="D584" s="50">
        <v>4.0</v>
      </c>
      <c r="E584" s="9">
        <v>100.0</v>
      </c>
      <c r="F584" s="10">
        <f t="shared" si="2"/>
        <v>400</v>
      </c>
      <c r="G584" s="50" t="b">
        <v>1</v>
      </c>
      <c r="H584" s="8" t="s">
        <v>30</v>
      </c>
      <c r="I584" s="86"/>
      <c r="J584" s="86"/>
      <c r="K584" s="87"/>
    </row>
    <row r="585">
      <c r="A585" s="88">
        <v>45702.0</v>
      </c>
      <c r="B585" s="89" t="s">
        <v>23</v>
      </c>
      <c r="C585" s="90" t="s">
        <v>1277</v>
      </c>
      <c r="D585" s="91">
        <v>1.0</v>
      </c>
      <c r="E585" s="92">
        <v>100.0</v>
      </c>
      <c r="F585" s="93">
        <f t="shared" si="2"/>
        <v>100</v>
      </c>
      <c r="G585" s="91" t="b">
        <v>1</v>
      </c>
      <c r="H585" s="89" t="s">
        <v>16</v>
      </c>
      <c r="I585" s="94"/>
      <c r="J585" s="94"/>
      <c r="K585" s="95"/>
    </row>
    <row r="586">
      <c r="A586" s="84">
        <v>45702.0</v>
      </c>
      <c r="B586" s="8" t="s">
        <v>9</v>
      </c>
      <c r="C586" s="85" t="s">
        <v>13</v>
      </c>
      <c r="D586" s="50">
        <v>2.0</v>
      </c>
      <c r="E586" s="9">
        <v>100.0</v>
      </c>
      <c r="F586" s="10">
        <f t="shared" si="2"/>
        <v>200</v>
      </c>
      <c r="G586" s="50" t="b">
        <v>1</v>
      </c>
      <c r="H586" s="8" t="s">
        <v>11</v>
      </c>
      <c r="I586" s="86"/>
      <c r="J586" s="86"/>
      <c r="K586" s="87"/>
    </row>
    <row r="587">
      <c r="A587" s="88">
        <v>45702.0</v>
      </c>
      <c r="B587" s="89" t="s">
        <v>14</v>
      </c>
      <c r="C587" s="90" t="s">
        <v>13</v>
      </c>
      <c r="D587" s="91">
        <v>1.0</v>
      </c>
      <c r="E587" s="92">
        <v>100.0</v>
      </c>
      <c r="F587" s="93">
        <f t="shared" si="2"/>
        <v>100</v>
      </c>
      <c r="G587" s="91" t="b">
        <v>1</v>
      </c>
      <c r="H587" s="89" t="s">
        <v>11</v>
      </c>
      <c r="I587" s="94"/>
      <c r="J587" s="94"/>
      <c r="K587" s="95"/>
    </row>
    <row r="588">
      <c r="A588" s="84">
        <v>45702.0</v>
      </c>
      <c r="B588" s="8" t="s">
        <v>31</v>
      </c>
      <c r="C588" s="85" t="s">
        <v>19</v>
      </c>
      <c r="D588" s="50">
        <v>2.0</v>
      </c>
      <c r="E588" s="9">
        <v>100.0</v>
      </c>
      <c r="F588" s="10">
        <f t="shared" si="2"/>
        <v>200</v>
      </c>
      <c r="G588" s="50" t="b">
        <v>1</v>
      </c>
      <c r="H588" s="8" t="s">
        <v>11</v>
      </c>
      <c r="I588" s="86"/>
      <c r="J588" s="86"/>
      <c r="K588" s="87"/>
    </row>
    <row r="589">
      <c r="A589" s="88">
        <v>45702.0</v>
      </c>
      <c r="B589" s="89" t="s">
        <v>31</v>
      </c>
      <c r="C589" s="90" t="s">
        <v>70</v>
      </c>
      <c r="D589" s="91">
        <v>1.0</v>
      </c>
      <c r="E589" s="92">
        <v>80.0</v>
      </c>
      <c r="F589" s="93">
        <f t="shared" si="2"/>
        <v>80</v>
      </c>
      <c r="G589" s="91" t="b">
        <v>1</v>
      </c>
      <c r="H589" s="89" t="s">
        <v>11</v>
      </c>
      <c r="I589" s="94"/>
      <c r="J589" s="94"/>
      <c r="K589" s="95"/>
    </row>
    <row r="590">
      <c r="A590" s="84">
        <v>45702.0</v>
      </c>
      <c r="B590" s="8" t="s">
        <v>45</v>
      </c>
      <c r="C590" s="85" t="s">
        <v>1308</v>
      </c>
      <c r="D590" s="50">
        <v>4.0</v>
      </c>
      <c r="E590" s="9">
        <v>100.0</v>
      </c>
      <c r="F590" s="10">
        <f t="shared" si="2"/>
        <v>400</v>
      </c>
      <c r="G590" s="50" t="b">
        <v>1</v>
      </c>
      <c r="H590" s="8" t="s">
        <v>11</v>
      </c>
      <c r="I590" s="86"/>
      <c r="J590" s="86"/>
      <c r="K590" s="87"/>
    </row>
    <row r="591">
      <c r="A591" s="88">
        <v>45702.0</v>
      </c>
      <c r="B591" s="89" t="s">
        <v>47</v>
      </c>
      <c r="C591" s="90" t="s">
        <v>1300</v>
      </c>
      <c r="D591" s="91">
        <v>3.0</v>
      </c>
      <c r="E591" s="92">
        <v>100.0</v>
      </c>
      <c r="F591" s="93">
        <f t="shared" si="2"/>
        <v>300</v>
      </c>
      <c r="G591" s="91" t="b">
        <v>1</v>
      </c>
      <c r="H591" s="89" t="s">
        <v>11</v>
      </c>
      <c r="I591" s="94"/>
      <c r="J591" s="94"/>
      <c r="K591" s="95"/>
    </row>
    <row r="592">
      <c r="A592" s="84">
        <v>45702.0</v>
      </c>
      <c r="B592" s="8" t="s">
        <v>42</v>
      </c>
      <c r="C592" s="85" t="s">
        <v>1293</v>
      </c>
      <c r="D592" s="50">
        <v>1.5</v>
      </c>
      <c r="E592" s="9">
        <v>100.0</v>
      </c>
      <c r="F592" s="10">
        <f t="shared" si="2"/>
        <v>150</v>
      </c>
      <c r="G592" s="50" t="b">
        <v>1</v>
      </c>
      <c r="H592" s="8" t="s">
        <v>30</v>
      </c>
      <c r="I592" s="86"/>
      <c r="J592" s="86"/>
      <c r="K592" s="87"/>
    </row>
    <row r="593">
      <c r="A593" s="88">
        <v>45702.0</v>
      </c>
      <c r="B593" s="89" t="s">
        <v>21</v>
      </c>
      <c r="C593" s="90" t="s">
        <v>63</v>
      </c>
      <c r="D593" s="91">
        <v>0.2</v>
      </c>
      <c r="E593" s="92">
        <v>200.0</v>
      </c>
      <c r="F593" s="93">
        <f t="shared" si="2"/>
        <v>40</v>
      </c>
      <c r="G593" s="91" t="b">
        <v>1</v>
      </c>
      <c r="H593" s="89" t="s">
        <v>11</v>
      </c>
      <c r="I593" s="94"/>
      <c r="J593" s="94"/>
      <c r="K593" s="95"/>
    </row>
    <row r="594">
      <c r="A594" s="84">
        <v>45702.0</v>
      </c>
      <c r="B594" s="8" t="s">
        <v>173</v>
      </c>
      <c r="C594" s="85" t="s">
        <v>10</v>
      </c>
      <c r="D594" s="50">
        <v>2.0</v>
      </c>
      <c r="E594" s="9">
        <v>100.0</v>
      </c>
      <c r="F594" s="10">
        <f t="shared" si="2"/>
        <v>200</v>
      </c>
      <c r="G594" s="50" t="b">
        <v>1</v>
      </c>
      <c r="H594" s="8" t="s">
        <v>16</v>
      </c>
      <c r="I594" s="86"/>
      <c r="J594" s="86"/>
      <c r="K594" s="87"/>
    </row>
    <row r="595">
      <c r="A595" s="88">
        <v>45703.0</v>
      </c>
      <c r="B595" s="89" t="s">
        <v>67</v>
      </c>
      <c r="C595" s="90" t="s">
        <v>19</v>
      </c>
      <c r="D595" s="91">
        <v>0.35</v>
      </c>
      <c r="E595" s="92">
        <v>100.0</v>
      </c>
      <c r="F595" s="93">
        <f t="shared" si="2"/>
        <v>35</v>
      </c>
      <c r="G595" s="91" t="b">
        <v>1</v>
      </c>
      <c r="H595" s="89" t="s">
        <v>16</v>
      </c>
      <c r="I595" s="94"/>
      <c r="J595" s="94"/>
      <c r="K595" s="95"/>
    </row>
    <row r="596">
      <c r="A596" s="84">
        <v>45703.0</v>
      </c>
      <c r="B596" s="8" t="s">
        <v>67</v>
      </c>
      <c r="C596" s="85" t="s">
        <v>70</v>
      </c>
      <c r="D596" s="50">
        <v>1.5</v>
      </c>
      <c r="E596" s="9">
        <v>80.0</v>
      </c>
      <c r="F596" s="10">
        <f t="shared" si="2"/>
        <v>120</v>
      </c>
      <c r="G596" s="50" t="b">
        <v>1</v>
      </c>
      <c r="H596" s="8" t="s">
        <v>16</v>
      </c>
      <c r="I596" s="86"/>
      <c r="J596" s="86"/>
      <c r="K596" s="87"/>
    </row>
    <row r="597">
      <c r="A597" s="88">
        <v>45703.0</v>
      </c>
      <c r="B597" s="89" t="s">
        <v>25</v>
      </c>
      <c r="C597" s="90" t="s">
        <v>13</v>
      </c>
      <c r="D597" s="91">
        <v>1.0</v>
      </c>
      <c r="E597" s="92">
        <v>100.0</v>
      </c>
      <c r="F597" s="93">
        <f t="shared" si="2"/>
        <v>100</v>
      </c>
      <c r="G597" s="91" t="b">
        <v>1</v>
      </c>
      <c r="H597" s="89" t="s">
        <v>30</v>
      </c>
      <c r="I597" s="94"/>
      <c r="J597" s="94"/>
      <c r="K597" s="95"/>
    </row>
    <row r="598">
      <c r="A598" s="84">
        <v>45703.0</v>
      </c>
      <c r="B598" s="8" t="s">
        <v>57</v>
      </c>
      <c r="C598" s="85" t="s">
        <v>19</v>
      </c>
      <c r="D598" s="50">
        <v>6.0</v>
      </c>
      <c r="E598" s="9">
        <v>100.0</v>
      </c>
      <c r="F598" s="10">
        <f t="shared" si="2"/>
        <v>600</v>
      </c>
      <c r="G598" s="50" t="b">
        <v>1</v>
      </c>
      <c r="H598" s="8" t="s">
        <v>30</v>
      </c>
      <c r="I598" s="86"/>
      <c r="J598" s="86"/>
      <c r="K598" s="87"/>
    </row>
    <row r="599">
      <c r="A599" s="88">
        <v>45703.0</v>
      </c>
      <c r="B599" s="89" t="s">
        <v>64</v>
      </c>
      <c r="C599" s="90" t="s">
        <v>70</v>
      </c>
      <c r="D599" s="91">
        <v>1.0</v>
      </c>
      <c r="E599" s="92">
        <v>80.0</v>
      </c>
      <c r="F599" s="93">
        <f t="shared" si="2"/>
        <v>80</v>
      </c>
      <c r="G599" s="91" t="b">
        <v>1</v>
      </c>
      <c r="H599" s="89" t="s">
        <v>16</v>
      </c>
      <c r="I599" s="94"/>
      <c r="J599" s="94"/>
      <c r="K599" s="95"/>
    </row>
    <row r="600">
      <c r="A600" s="84">
        <v>45703.0</v>
      </c>
      <c r="B600" s="8" t="s">
        <v>64</v>
      </c>
      <c r="C600" s="85" t="s">
        <v>1323</v>
      </c>
      <c r="D600" s="50">
        <v>1.0</v>
      </c>
      <c r="E600" s="9">
        <v>100.0</v>
      </c>
      <c r="F600" s="10">
        <f t="shared" si="2"/>
        <v>100</v>
      </c>
      <c r="G600" s="50" t="b">
        <v>1</v>
      </c>
      <c r="H600" s="8" t="s">
        <v>16</v>
      </c>
      <c r="I600" s="86"/>
      <c r="J600" s="86"/>
      <c r="K600" s="87"/>
    </row>
    <row r="601">
      <c r="A601" s="88">
        <v>45703.0</v>
      </c>
      <c r="B601" s="89" t="s">
        <v>18</v>
      </c>
      <c r="C601" s="90" t="s">
        <v>32</v>
      </c>
      <c r="D601" s="91">
        <v>1.5</v>
      </c>
      <c r="E601" s="92">
        <v>90.0</v>
      </c>
      <c r="F601" s="93">
        <f t="shared" si="2"/>
        <v>135</v>
      </c>
      <c r="G601" s="91" t="b">
        <v>1</v>
      </c>
      <c r="H601" s="89" t="s">
        <v>16</v>
      </c>
      <c r="I601" s="94"/>
      <c r="J601" s="94"/>
      <c r="K601" s="95"/>
    </row>
    <row r="602">
      <c r="A602" s="84">
        <v>45703.0</v>
      </c>
      <c r="B602" s="8" t="s">
        <v>18</v>
      </c>
      <c r="C602" s="85" t="s">
        <v>13</v>
      </c>
      <c r="D602" s="50">
        <v>0.5</v>
      </c>
      <c r="E602" s="9">
        <v>90.0</v>
      </c>
      <c r="F602" s="10">
        <f t="shared" si="2"/>
        <v>45</v>
      </c>
      <c r="G602" s="50" t="b">
        <v>1</v>
      </c>
      <c r="H602" s="8" t="s">
        <v>16</v>
      </c>
      <c r="I602" s="86"/>
      <c r="J602" s="86"/>
      <c r="K602" s="87"/>
    </row>
    <row r="603">
      <c r="A603" s="88">
        <v>45703.0</v>
      </c>
      <c r="B603" s="89" t="s">
        <v>23</v>
      </c>
      <c r="C603" s="90" t="s">
        <v>1277</v>
      </c>
      <c r="D603" s="91">
        <v>2.0</v>
      </c>
      <c r="E603" s="92">
        <v>100.0</v>
      </c>
      <c r="F603" s="93">
        <f t="shared" si="2"/>
        <v>200</v>
      </c>
      <c r="G603" s="91" t="b">
        <v>1</v>
      </c>
      <c r="H603" s="89" t="s">
        <v>16</v>
      </c>
      <c r="I603" s="94"/>
      <c r="J603" s="94"/>
      <c r="K603" s="95"/>
    </row>
    <row r="604">
      <c r="A604" s="84">
        <v>45703.0</v>
      </c>
      <c r="B604" s="8" t="s">
        <v>23</v>
      </c>
      <c r="C604" s="85" t="s">
        <v>70</v>
      </c>
      <c r="D604" s="50">
        <v>1.0</v>
      </c>
      <c r="E604" s="9">
        <v>80.0</v>
      </c>
      <c r="F604" s="10">
        <f t="shared" si="2"/>
        <v>80</v>
      </c>
      <c r="G604" s="50" t="b">
        <v>1</v>
      </c>
      <c r="H604" s="8" t="s">
        <v>16</v>
      </c>
      <c r="I604" s="86"/>
      <c r="J604" s="86"/>
      <c r="K604" s="87"/>
    </row>
    <row r="605">
      <c r="A605" s="88">
        <v>45703.0</v>
      </c>
      <c r="B605" s="89" t="s">
        <v>31</v>
      </c>
      <c r="C605" s="90" t="s">
        <v>1280</v>
      </c>
      <c r="D605" s="91">
        <v>4.0</v>
      </c>
      <c r="E605" s="92">
        <v>100.0</v>
      </c>
      <c r="F605" s="93">
        <f t="shared" si="2"/>
        <v>400</v>
      </c>
      <c r="G605" s="91" t="b">
        <v>1</v>
      </c>
      <c r="H605" s="89" t="s">
        <v>11</v>
      </c>
      <c r="I605" s="94"/>
      <c r="J605" s="94"/>
      <c r="K605" s="95"/>
    </row>
    <row r="606">
      <c r="A606" s="84">
        <v>45703.0</v>
      </c>
      <c r="B606" s="8" t="s">
        <v>47</v>
      </c>
      <c r="C606" s="85" t="s">
        <v>13</v>
      </c>
      <c r="D606" s="50">
        <v>1.0</v>
      </c>
      <c r="E606" s="9">
        <v>100.0</v>
      </c>
      <c r="F606" s="10">
        <f t="shared" si="2"/>
        <v>100</v>
      </c>
      <c r="G606" s="50" t="b">
        <v>1</v>
      </c>
      <c r="H606" s="8" t="s">
        <v>11</v>
      </c>
      <c r="I606" s="86"/>
      <c r="J606" s="86"/>
      <c r="K606" s="87"/>
    </row>
    <row r="607">
      <c r="A607" s="88">
        <v>45703.0</v>
      </c>
      <c r="B607" s="89" t="s">
        <v>9</v>
      </c>
      <c r="C607" s="90" t="s">
        <v>1301</v>
      </c>
      <c r="D607" s="91">
        <v>3.0</v>
      </c>
      <c r="E607" s="92">
        <v>100.0</v>
      </c>
      <c r="F607" s="93">
        <f t="shared" si="2"/>
        <v>300</v>
      </c>
      <c r="G607" s="91" t="b">
        <v>1</v>
      </c>
      <c r="H607" s="89" t="s">
        <v>11</v>
      </c>
      <c r="I607" s="94"/>
      <c r="J607" s="94"/>
      <c r="K607" s="95"/>
    </row>
    <row r="608">
      <c r="A608" s="84">
        <v>45703.0</v>
      </c>
      <c r="B608" s="8" t="s">
        <v>14</v>
      </c>
      <c r="C608" s="85" t="s">
        <v>1324</v>
      </c>
      <c r="D608" s="50">
        <v>2.0</v>
      </c>
      <c r="E608" s="9">
        <v>100.0</v>
      </c>
      <c r="F608" s="10">
        <f t="shared" si="2"/>
        <v>200</v>
      </c>
      <c r="G608" s="50" t="b">
        <v>1</v>
      </c>
      <c r="H608" s="8" t="s">
        <v>11</v>
      </c>
      <c r="I608" s="86"/>
      <c r="J608" s="86"/>
      <c r="K608" s="87"/>
    </row>
    <row r="609">
      <c r="A609" s="88">
        <v>45703.0</v>
      </c>
      <c r="B609" s="89" t="s">
        <v>15</v>
      </c>
      <c r="C609" s="90" t="s">
        <v>1292</v>
      </c>
      <c r="D609" s="91">
        <v>2.0</v>
      </c>
      <c r="E609" s="92">
        <v>100.0</v>
      </c>
      <c r="F609" s="93">
        <f t="shared" si="2"/>
        <v>200</v>
      </c>
      <c r="G609" s="91" t="b">
        <v>1</v>
      </c>
      <c r="H609" s="89" t="s">
        <v>16</v>
      </c>
      <c r="I609" s="94"/>
      <c r="J609" s="94"/>
      <c r="K609" s="95"/>
    </row>
    <row r="610">
      <c r="A610" s="84">
        <v>45703.0</v>
      </c>
      <c r="B610" s="8" t="s">
        <v>15</v>
      </c>
      <c r="C610" s="85" t="s">
        <v>32</v>
      </c>
      <c r="D610" s="50">
        <v>1.0</v>
      </c>
      <c r="E610" s="9">
        <v>120.0</v>
      </c>
      <c r="F610" s="10">
        <f t="shared" si="2"/>
        <v>120</v>
      </c>
      <c r="G610" s="50" t="b">
        <v>1</v>
      </c>
      <c r="H610" s="8" t="s">
        <v>16</v>
      </c>
      <c r="I610" s="86"/>
      <c r="J610" s="86"/>
      <c r="K610" s="87"/>
    </row>
    <row r="611">
      <c r="A611" s="88">
        <v>45704.0</v>
      </c>
      <c r="B611" s="89" t="s">
        <v>52</v>
      </c>
      <c r="C611" s="90" t="s">
        <v>1322</v>
      </c>
      <c r="D611" s="91">
        <v>5.0</v>
      </c>
      <c r="E611" s="92">
        <v>100.0</v>
      </c>
      <c r="F611" s="93">
        <f t="shared" si="2"/>
        <v>500</v>
      </c>
      <c r="G611" s="91" t="b">
        <v>1</v>
      </c>
      <c r="H611" s="89" t="s">
        <v>11</v>
      </c>
      <c r="I611" s="94"/>
      <c r="J611" s="94"/>
      <c r="K611" s="95"/>
    </row>
    <row r="612">
      <c r="A612" s="84">
        <v>45704.0</v>
      </c>
      <c r="B612" s="8" t="s">
        <v>52</v>
      </c>
      <c r="C612" s="85" t="s">
        <v>70</v>
      </c>
      <c r="D612" s="50">
        <v>2.0</v>
      </c>
      <c r="E612" s="9">
        <v>80.0</v>
      </c>
      <c r="F612" s="10">
        <f t="shared" si="2"/>
        <v>160</v>
      </c>
      <c r="G612" s="50" t="b">
        <v>1</v>
      </c>
      <c r="H612" s="8" t="s">
        <v>11</v>
      </c>
      <c r="I612" s="86"/>
      <c r="J612" s="86"/>
      <c r="K612" s="87"/>
    </row>
    <row r="613">
      <c r="A613" s="88">
        <v>45704.0</v>
      </c>
      <c r="B613" s="89" t="s">
        <v>42</v>
      </c>
      <c r="C613" s="90" t="s">
        <v>1294</v>
      </c>
      <c r="D613" s="91">
        <v>1.5</v>
      </c>
      <c r="E613" s="92">
        <v>100.0</v>
      </c>
      <c r="F613" s="93">
        <f t="shared" si="2"/>
        <v>150</v>
      </c>
      <c r="G613" s="91" t="b">
        <v>1</v>
      </c>
      <c r="H613" s="89" t="s">
        <v>30</v>
      </c>
      <c r="I613" s="94"/>
      <c r="J613" s="94"/>
      <c r="K613" s="95"/>
    </row>
    <row r="614">
      <c r="A614" s="84">
        <v>45704.0</v>
      </c>
      <c r="B614" s="8" t="s">
        <v>47</v>
      </c>
      <c r="C614" s="85" t="s">
        <v>1281</v>
      </c>
      <c r="D614" s="50">
        <v>2.0</v>
      </c>
      <c r="E614" s="9">
        <v>100.0</v>
      </c>
      <c r="F614" s="10">
        <f t="shared" si="2"/>
        <v>200</v>
      </c>
      <c r="G614" s="50" t="b">
        <v>1</v>
      </c>
      <c r="H614" s="8" t="s">
        <v>11</v>
      </c>
      <c r="I614" s="86"/>
      <c r="J614" s="86"/>
      <c r="K614" s="87"/>
    </row>
    <row r="615">
      <c r="A615" s="88">
        <v>45704.0</v>
      </c>
      <c r="B615" s="89" t="s">
        <v>59</v>
      </c>
      <c r="C615" s="90" t="s">
        <v>1277</v>
      </c>
      <c r="D615" s="91">
        <v>1.0</v>
      </c>
      <c r="E615" s="92">
        <v>100.0</v>
      </c>
      <c r="F615" s="93">
        <f t="shared" si="2"/>
        <v>100</v>
      </c>
      <c r="G615" s="91" t="b">
        <v>1</v>
      </c>
      <c r="H615" s="89" t="s">
        <v>16</v>
      </c>
      <c r="I615" s="94"/>
      <c r="J615" s="94"/>
      <c r="K615" s="95"/>
    </row>
    <row r="616">
      <c r="A616" s="84">
        <v>45704.0</v>
      </c>
      <c r="B616" s="8" t="s">
        <v>71</v>
      </c>
      <c r="C616" s="85" t="s">
        <v>12</v>
      </c>
      <c r="D616" s="50">
        <v>1.0</v>
      </c>
      <c r="E616" s="9">
        <v>100.0</v>
      </c>
      <c r="F616" s="10">
        <f t="shared" si="2"/>
        <v>100</v>
      </c>
      <c r="G616" s="50" t="b">
        <v>1</v>
      </c>
      <c r="H616" s="8" t="s">
        <v>30</v>
      </c>
      <c r="I616" s="86"/>
      <c r="J616" s="86"/>
      <c r="K616" s="87"/>
    </row>
    <row r="617">
      <c r="A617" s="88">
        <v>45704.0</v>
      </c>
      <c r="B617" s="89" t="s">
        <v>23</v>
      </c>
      <c r="C617" s="90" t="s">
        <v>1277</v>
      </c>
      <c r="D617" s="91">
        <v>2.0</v>
      </c>
      <c r="E617" s="92">
        <v>100.0</v>
      </c>
      <c r="F617" s="93">
        <f t="shared" si="2"/>
        <v>200</v>
      </c>
      <c r="G617" s="91" t="b">
        <v>1</v>
      </c>
      <c r="H617" s="89" t="s">
        <v>16</v>
      </c>
      <c r="I617" s="94"/>
      <c r="J617" s="94"/>
      <c r="K617" s="95"/>
    </row>
    <row r="618">
      <c r="A618" s="84">
        <v>45704.0</v>
      </c>
      <c r="B618" s="8" t="s">
        <v>23</v>
      </c>
      <c r="C618" s="85" t="s">
        <v>70</v>
      </c>
      <c r="D618" s="50">
        <v>1.0</v>
      </c>
      <c r="E618" s="9">
        <v>80.0</v>
      </c>
      <c r="F618" s="10">
        <f t="shared" si="2"/>
        <v>80</v>
      </c>
      <c r="G618" s="50" t="b">
        <v>1</v>
      </c>
      <c r="H618" s="8" t="s">
        <v>16</v>
      </c>
      <c r="I618" s="86"/>
      <c r="J618" s="86"/>
      <c r="K618" s="87"/>
    </row>
    <row r="619">
      <c r="A619" s="88">
        <v>45704.0</v>
      </c>
      <c r="B619" s="89" t="s">
        <v>36</v>
      </c>
      <c r="C619" s="90" t="s">
        <v>1281</v>
      </c>
      <c r="D619" s="91">
        <v>3.0</v>
      </c>
      <c r="E619" s="92">
        <v>100.0</v>
      </c>
      <c r="F619" s="93">
        <f t="shared" si="2"/>
        <v>300</v>
      </c>
      <c r="G619" s="91" t="b">
        <v>1</v>
      </c>
      <c r="H619" s="89" t="s">
        <v>16</v>
      </c>
      <c r="I619" s="94"/>
      <c r="J619" s="94"/>
      <c r="K619" s="95"/>
    </row>
    <row r="620">
      <c r="A620" s="84">
        <v>45704.0</v>
      </c>
      <c r="B620" s="8" t="s">
        <v>36</v>
      </c>
      <c r="C620" s="85" t="s">
        <v>70</v>
      </c>
      <c r="D620" s="50">
        <v>2.0</v>
      </c>
      <c r="E620" s="9">
        <v>80.0</v>
      </c>
      <c r="F620" s="10">
        <f t="shared" si="2"/>
        <v>160</v>
      </c>
      <c r="G620" s="50" t="b">
        <v>1</v>
      </c>
      <c r="H620" s="8" t="s">
        <v>16</v>
      </c>
      <c r="I620" s="86"/>
      <c r="J620" s="86"/>
      <c r="K620" s="87"/>
    </row>
    <row r="621">
      <c r="A621" s="88">
        <v>45704.0</v>
      </c>
      <c r="B621" s="89" t="s">
        <v>36</v>
      </c>
      <c r="C621" s="90" t="s">
        <v>32</v>
      </c>
      <c r="D621" s="91">
        <v>1.0</v>
      </c>
      <c r="E621" s="92">
        <v>120.0</v>
      </c>
      <c r="F621" s="93">
        <f t="shared" si="2"/>
        <v>120</v>
      </c>
      <c r="G621" s="91" t="b">
        <v>1</v>
      </c>
      <c r="H621" s="89" t="s">
        <v>16</v>
      </c>
      <c r="I621" s="94"/>
      <c r="J621" s="94"/>
      <c r="K621" s="95"/>
    </row>
    <row r="622">
      <c r="A622" s="84">
        <v>45705.0</v>
      </c>
      <c r="B622" s="8" t="s">
        <v>29</v>
      </c>
      <c r="C622" s="85" t="s">
        <v>1287</v>
      </c>
      <c r="D622" s="50">
        <v>1.5</v>
      </c>
      <c r="E622" s="9">
        <v>100.0</v>
      </c>
      <c r="F622" s="10">
        <f t="shared" si="2"/>
        <v>150</v>
      </c>
      <c r="G622" s="50" t="b">
        <v>1</v>
      </c>
      <c r="H622" s="8" t="s">
        <v>30</v>
      </c>
      <c r="I622" s="86"/>
      <c r="J622" s="86"/>
      <c r="K622" s="87"/>
    </row>
    <row r="623">
      <c r="A623" s="88">
        <v>45705.0</v>
      </c>
      <c r="B623" s="89" t="s">
        <v>54</v>
      </c>
      <c r="C623" s="90" t="s">
        <v>1281</v>
      </c>
      <c r="D623" s="91">
        <v>3.0</v>
      </c>
      <c r="E623" s="92">
        <v>100.0</v>
      </c>
      <c r="F623" s="93">
        <f t="shared" si="2"/>
        <v>300</v>
      </c>
      <c r="G623" s="91" t="b">
        <v>1</v>
      </c>
      <c r="H623" s="89" t="s">
        <v>30</v>
      </c>
      <c r="I623" s="94"/>
      <c r="J623" s="94"/>
      <c r="K623" s="95"/>
    </row>
    <row r="624">
      <c r="A624" s="84">
        <v>45705.0</v>
      </c>
      <c r="B624" s="8" t="s">
        <v>67</v>
      </c>
      <c r="C624" s="85" t="s">
        <v>1325</v>
      </c>
      <c r="D624" s="50">
        <v>3.0</v>
      </c>
      <c r="E624" s="9">
        <v>100.0</v>
      </c>
      <c r="F624" s="10">
        <f t="shared" si="2"/>
        <v>300</v>
      </c>
      <c r="G624" s="50" t="b">
        <v>1</v>
      </c>
      <c r="H624" s="8" t="s">
        <v>16</v>
      </c>
      <c r="I624" s="86"/>
      <c r="J624" s="86"/>
      <c r="K624" s="87"/>
    </row>
    <row r="625">
      <c r="A625" s="88">
        <v>45705.0</v>
      </c>
      <c r="B625" s="89" t="s">
        <v>67</v>
      </c>
      <c r="C625" s="90" t="s">
        <v>70</v>
      </c>
      <c r="D625" s="91">
        <v>1.0</v>
      </c>
      <c r="E625" s="92">
        <v>80.0</v>
      </c>
      <c r="F625" s="93">
        <f t="shared" si="2"/>
        <v>80</v>
      </c>
      <c r="G625" s="91" t="b">
        <v>1</v>
      </c>
      <c r="H625" s="89" t="s">
        <v>16</v>
      </c>
      <c r="I625" s="94"/>
      <c r="J625" s="94"/>
      <c r="K625" s="95"/>
    </row>
    <row r="626">
      <c r="A626" s="84">
        <v>45705.0</v>
      </c>
      <c r="B626" s="8" t="s">
        <v>39</v>
      </c>
      <c r="C626" s="85" t="s">
        <v>1277</v>
      </c>
      <c r="D626" s="50">
        <v>6.0</v>
      </c>
      <c r="E626" s="9">
        <v>100.0</v>
      </c>
      <c r="F626" s="10">
        <f t="shared" si="2"/>
        <v>600</v>
      </c>
      <c r="G626" s="50" t="b">
        <v>1</v>
      </c>
      <c r="H626" s="8" t="s">
        <v>16</v>
      </c>
      <c r="I626" s="86"/>
      <c r="J626" s="86"/>
      <c r="K626" s="87"/>
    </row>
    <row r="627">
      <c r="A627" s="88">
        <v>45705.0</v>
      </c>
      <c r="B627" s="89" t="s">
        <v>39</v>
      </c>
      <c r="C627" s="90" t="s">
        <v>32</v>
      </c>
      <c r="D627" s="91">
        <v>2.0</v>
      </c>
      <c r="E627" s="92">
        <v>120.0</v>
      </c>
      <c r="F627" s="93">
        <f t="shared" si="2"/>
        <v>240</v>
      </c>
      <c r="G627" s="91" t="b">
        <v>1</v>
      </c>
      <c r="H627" s="89" t="s">
        <v>16</v>
      </c>
      <c r="I627" s="94"/>
      <c r="J627" s="94"/>
      <c r="K627" s="95"/>
    </row>
    <row r="628">
      <c r="A628" s="84">
        <v>45705.0</v>
      </c>
      <c r="B628" s="8" t="s">
        <v>42</v>
      </c>
      <c r="C628" s="85" t="s">
        <v>1294</v>
      </c>
      <c r="D628" s="50">
        <v>1.5</v>
      </c>
      <c r="E628" s="9">
        <v>100.0</v>
      </c>
      <c r="F628" s="10">
        <f t="shared" si="2"/>
        <v>150</v>
      </c>
      <c r="G628" s="50" t="b">
        <v>1</v>
      </c>
      <c r="H628" s="8" t="s">
        <v>30</v>
      </c>
      <c r="I628" s="86"/>
      <c r="J628" s="86"/>
      <c r="K628" s="87"/>
    </row>
    <row r="629">
      <c r="A629" s="88">
        <v>45705.0</v>
      </c>
      <c r="B629" s="89" t="s">
        <v>62</v>
      </c>
      <c r="C629" s="90" t="s">
        <v>1281</v>
      </c>
      <c r="D629" s="91">
        <v>2.0</v>
      </c>
      <c r="E629" s="92">
        <v>100.0</v>
      </c>
      <c r="F629" s="93">
        <f t="shared" si="2"/>
        <v>200</v>
      </c>
      <c r="G629" s="91" t="b">
        <v>1</v>
      </c>
      <c r="H629" s="89" t="s">
        <v>16</v>
      </c>
      <c r="I629" s="94"/>
      <c r="J629" s="94"/>
      <c r="K629" s="95"/>
    </row>
    <row r="630">
      <c r="A630" s="84">
        <v>45705.0</v>
      </c>
      <c r="B630" s="8" t="s">
        <v>62</v>
      </c>
      <c r="C630" s="85" t="s">
        <v>32</v>
      </c>
      <c r="D630" s="50">
        <v>1.0</v>
      </c>
      <c r="E630" s="9">
        <v>120.0</v>
      </c>
      <c r="F630" s="10">
        <f t="shared" si="2"/>
        <v>120</v>
      </c>
      <c r="G630" s="50" t="b">
        <v>1</v>
      </c>
      <c r="H630" s="8" t="s">
        <v>16</v>
      </c>
      <c r="I630" s="86"/>
      <c r="J630" s="86"/>
      <c r="K630" s="87"/>
    </row>
    <row r="631">
      <c r="A631" s="88">
        <v>45705.0</v>
      </c>
      <c r="B631" s="89" t="s">
        <v>23</v>
      </c>
      <c r="C631" s="90" t="s">
        <v>1277</v>
      </c>
      <c r="D631" s="91">
        <v>2.0</v>
      </c>
      <c r="E631" s="92">
        <v>100.0</v>
      </c>
      <c r="F631" s="93">
        <f t="shared" si="2"/>
        <v>200</v>
      </c>
      <c r="G631" s="91" t="b">
        <v>1</v>
      </c>
      <c r="H631" s="89" t="s">
        <v>16</v>
      </c>
      <c r="I631" s="94"/>
      <c r="J631" s="94"/>
      <c r="K631" s="95"/>
    </row>
    <row r="632">
      <c r="A632" s="84">
        <v>45705.0</v>
      </c>
      <c r="B632" s="8" t="s">
        <v>23</v>
      </c>
      <c r="C632" s="85" t="s">
        <v>70</v>
      </c>
      <c r="D632" s="50">
        <v>1.0</v>
      </c>
      <c r="E632" s="9">
        <v>80.0</v>
      </c>
      <c r="F632" s="10">
        <f t="shared" si="2"/>
        <v>80</v>
      </c>
      <c r="G632" s="50" t="b">
        <v>1</v>
      </c>
      <c r="H632" s="8" t="s">
        <v>16</v>
      </c>
      <c r="I632" s="86"/>
      <c r="J632" s="86"/>
      <c r="K632" s="87"/>
    </row>
    <row r="633">
      <c r="A633" s="88">
        <v>45705.0</v>
      </c>
      <c r="B633" s="89" t="s">
        <v>14</v>
      </c>
      <c r="C633" s="90" t="s">
        <v>1286</v>
      </c>
      <c r="D633" s="91">
        <v>2.0</v>
      </c>
      <c r="E633" s="92">
        <v>100.0</v>
      </c>
      <c r="F633" s="93">
        <f t="shared" si="2"/>
        <v>200</v>
      </c>
      <c r="G633" s="91" t="b">
        <v>1</v>
      </c>
      <c r="H633" s="89" t="s">
        <v>11</v>
      </c>
      <c r="I633" s="94"/>
      <c r="J633" s="94"/>
      <c r="K633" s="95"/>
    </row>
    <row r="634">
      <c r="A634" s="84">
        <v>45705.0</v>
      </c>
      <c r="B634" s="8" t="s">
        <v>14</v>
      </c>
      <c r="C634" s="85" t="s">
        <v>70</v>
      </c>
      <c r="D634" s="50">
        <v>1.0</v>
      </c>
      <c r="E634" s="9">
        <v>80.0</v>
      </c>
      <c r="F634" s="10">
        <f t="shared" si="2"/>
        <v>80</v>
      </c>
      <c r="G634" s="50" t="b">
        <v>1</v>
      </c>
      <c r="H634" s="8" t="s">
        <v>11</v>
      </c>
      <c r="I634" s="86"/>
      <c r="J634" s="86"/>
      <c r="K634" s="87"/>
    </row>
    <row r="635">
      <c r="A635" s="88">
        <v>45705.0</v>
      </c>
      <c r="B635" s="89" t="s">
        <v>45</v>
      </c>
      <c r="C635" s="90" t="s">
        <v>1281</v>
      </c>
      <c r="D635" s="91">
        <v>2.0</v>
      </c>
      <c r="E635" s="92">
        <v>100.0</v>
      </c>
      <c r="F635" s="93">
        <f t="shared" si="2"/>
        <v>200</v>
      </c>
      <c r="G635" s="91" t="b">
        <v>1</v>
      </c>
      <c r="H635" s="89" t="s">
        <v>11</v>
      </c>
      <c r="I635" s="94"/>
      <c r="J635" s="94"/>
      <c r="K635" s="95"/>
    </row>
    <row r="636">
      <c r="A636" s="84">
        <v>45705.0</v>
      </c>
      <c r="B636" s="8" t="s">
        <v>31</v>
      </c>
      <c r="C636" s="85" t="s">
        <v>19</v>
      </c>
      <c r="D636" s="50">
        <v>4.0</v>
      </c>
      <c r="E636" s="9">
        <v>100.0</v>
      </c>
      <c r="F636" s="10">
        <f t="shared" si="2"/>
        <v>400</v>
      </c>
      <c r="G636" s="50" t="b">
        <v>1</v>
      </c>
      <c r="H636" s="8" t="s">
        <v>11</v>
      </c>
      <c r="I636" s="86"/>
      <c r="J636" s="86"/>
      <c r="K636" s="87"/>
    </row>
    <row r="637">
      <c r="A637" s="88">
        <v>45705.0</v>
      </c>
      <c r="B637" s="89" t="s">
        <v>31</v>
      </c>
      <c r="C637" s="90" t="s">
        <v>70</v>
      </c>
      <c r="D637" s="91">
        <v>1.0</v>
      </c>
      <c r="E637" s="92">
        <v>80.0</v>
      </c>
      <c r="F637" s="93">
        <f t="shared" si="2"/>
        <v>80</v>
      </c>
      <c r="G637" s="91" t="b">
        <v>1</v>
      </c>
      <c r="H637" s="89" t="s">
        <v>11</v>
      </c>
      <c r="I637" s="94"/>
      <c r="J637" s="94"/>
      <c r="K637" s="95"/>
    </row>
    <row r="638">
      <c r="A638" s="84">
        <v>45705.0</v>
      </c>
      <c r="B638" s="8" t="s">
        <v>47</v>
      </c>
      <c r="C638" s="85" t="s">
        <v>13</v>
      </c>
      <c r="D638" s="50">
        <v>1.0</v>
      </c>
      <c r="E638" s="9">
        <v>100.0</v>
      </c>
      <c r="F638" s="10">
        <f t="shared" si="2"/>
        <v>100</v>
      </c>
      <c r="G638" s="50" t="b">
        <v>1</v>
      </c>
      <c r="H638" s="8" t="s">
        <v>11</v>
      </c>
      <c r="I638" s="86"/>
      <c r="J638" s="86"/>
      <c r="K638" s="87"/>
    </row>
    <row r="639">
      <c r="A639" s="88">
        <v>45706.0</v>
      </c>
      <c r="B639" s="89" t="s">
        <v>25</v>
      </c>
      <c r="C639" s="90" t="s">
        <v>13</v>
      </c>
      <c r="D639" s="91">
        <v>1.0</v>
      </c>
      <c r="E639" s="92">
        <v>100.0</v>
      </c>
      <c r="F639" s="93">
        <f t="shared" si="2"/>
        <v>100</v>
      </c>
      <c r="G639" s="91" t="b">
        <v>1</v>
      </c>
      <c r="H639" s="89" t="s">
        <v>30</v>
      </c>
      <c r="I639" s="94"/>
      <c r="J639" s="94"/>
      <c r="K639" s="95"/>
    </row>
    <row r="640">
      <c r="A640" s="84">
        <v>45706.0</v>
      </c>
      <c r="B640" s="8" t="s">
        <v>49</v>
      </c>
      <c r="C640" s="85" t="s">
        <v>1286</v>
      </c>
      <c r="D640" s="50">
        <v>2.0</v>
      </c>
      <c r="E640" s="9">
        <v>100.0</v>
      </c>
      <c r="F640" s="10">
        <f t="shared" si="2"/>
        <v>200</v>
      </c>
      <c r="G640" s="50" t="b">
        <v>1</v>
      </c>
      <c r="H640" s="8" t="s">
        <v>11</v>
      </c>
      <c r="I640" s="86"/>
      <c r="J640" s="86"/>
      <c r="K640" s="87"/>
    </row>
    <row r="641">
      <c r="A641" s="88">
        <v>45706.0</v>
      </c>
      <c r="B641" s="89" t="s">
        <v>41</v>
      </c>
      <c r="C641" s="90" t="s">
        <v>1281</v>
      </c>
      <c r="D641" s="91">
        <v>1.5</v>
      </c>
      <c r="E641" s="92">
        <v>100.0</v>
      </c>
      <c r="F641" s="93">
        <f t="shared" si="2"/>
        <v>150</v>
      </c>
      <c r="G641" s="91" t="b">
        <v>1</v>
      </c>
      <c r="H641" s="89" t="s">
        <v>30</v>
      </c>
      <c r="I641" s="94"/>
      <c r="J641" s="94"/>
      <c r="K641" s="95"/>
    </row>
    <row r="642">
      <c r="A642" s="84">
        <v>45706.0</v>
      </c>
      <c r="B642" s="8" t="s">
        <v>58</v>
      </c>
      <c r="C642" s="85" t="s">
        <v>1310</v>
      </c>
      <c r="D642" s="50">
        <v>1.0</v>
      </c>
      <c r="E642" s="9">
        <v>100.0</v>
      </c>
      <c r="F642" s="10">
        <f t="shared" si="2"/>
        <v>100</v>
      </c>
      <c r="G642" s="50" t="b">
        <v>1</v>
      </c>
      <c r="H642" s="8" t="s">
        <v>16</v>
      </c>
      <c r="I642" s="86"/>
      <c r="J642" s="86"/>
      <c r="K642" s="87"/>
    </row>
    <row r="643">
      <c r="A643" s="88">
        <v>45706.0</v>
      </c>
      <c r="B643" s="89" t="s">
        <v>58</v>
      </c>
      <c r="C643" s="90" t="s">
        <v>70</v>
      </c>
      <c r="D643" s="91">
        <v>0.5</v>
      </c>
      <c r="E643" s="92">
        <v>80.0</v>
      </c>
      <c r="F643" s="93">
        <f t="shared" si="2"/>
        <v>40</v>
      </c>
      <c r="G643" s="91" t="b">
        <v>1</v>
      </c>
      <c r="H643" s="89" t="s">
        <v>16</v>
      </c>
      <c r="I643" s="94"/>
      <c r="J643" s="94"/>
      <c r="K643" s="95"/>
    </row>
    <row r="644">
      <c r="A644" s="84">
        <v>45706.0</v>
      </c>
      <c r="B644" s="8" t="s">
        <v>42</v>
      </c>
      <c r="C644" s="85" t="s">
        <v>1293</v>
      </c>
      <c r="D644" s="50">
        <v>1.0</v>
      </c>
      <c r="E644" s="9">
        <v>100.0</v>
      </c>
      <c r="F644" s="10">
        <f t="shared" si="2"/>
        <v>100</v>
      </c>
      <c r="G644" s="50" t="b">
        <v>1</v>
      </c>
      <c r="H644" s="8" t="s">
        <v>30</v>
      </c>
      <c r="I644" s="86"/>
      <c r="J644" s="86"/>
      <c r="K644" s="87"/>
    </row>
    <row r="645">
      <c r="A645" s="88">
        <v>45706.0</v>
      </c>
      <c r="B645" s="89" t="s">
        <v>23</v>
      </c>
      <c r="C645" s="90" t="s">
        <v>1277</v>
      </c>
      <c r="D645" s="91">
        <v>1.0</v>
      </c>
      <c r="E645" s="92">
        <v>100.0</v>
      </c>
      <c r="F645" s="93">
        <f t="shared" si="2"/>
        <v>100</v>
      </c>
      <c r="G645" s="91" t="b">
        <v>1</v>
      </c>
      <c r="H645" s="89" t="s">
        <v>16</v>
      </c>
      <c r="I645" s="94"/>
      <c r="J645" s="94"/>
      <c r="K645" s="95"/>
    </row>
    <row r="646">
      <c r="A646" s="84">
        <v>45707.0</v>
      </c>
      <c r="B646" s="8" t="s">
        <v>169</v>
      </c>
      <c r="C646" s="85" t="s">
        <v>10</v>
      </c>
      <c r="D646" s="50">
        <v>5.0</v>
      </c>
      <c r="E646" s="9">
        <v>85.0</v>
      </c>
      <c r="F646" s="10">
        <f t="shared" si="2"/>
        <v>425</v>
      </c>
      <c r="G646" s="50" t="b">
        <v>1</v>
      </c>
      <c r="H646" s="8" t="s">
        <v>11</v>
      </c>
      <c r="I646" s="86"/>
      <c r="J646" s="86"/>
      <c r="K646" s="87"/>
    </row>
    <row r="647">
      <c r="A647" s="88">
        <v>45707.0</v>
      </c>
      <c r="B647" s="89" t="s">
        <v>18</v>
      </c>
      <c r="C647" s="90" t="s">
        <v>1310</v>
      </c>
      <c r="D647" s="91">
        <v>2.0</v>
      </c>
      <c r="E647" s="92">
        <v>90.0</v>
      </c>
      <c r="F647" s="93">
        <f t="shared" si="2"/>
        <v>180</v>
      </c>
      <c r="G647" s="91" t="b">
        <v>1</v>
      </c>
      <c r="H647" s="89" t="s">
        <v>16</v>
      </c>
      <c r="I647" s="94"/>
      <c r="J647" s="94"/>
      <c r="K647" s="95"/>
    </row>
    <row r="648">
      <c r="A648" s="84">
        <v>45707.0</v>
      </c>
      <c r="B648" s="8" t="s">
        <v>45</v>
      </c>
      <c r="C648" s="85" t="s">
        <v>13</v>
      </c>
      <c r="D648" s="50">
        <v>1.0</v>
      </c>
      <c r="E648" s="9">
        <v>100.0</v>
      </c>
      <c r="F648" s="10">
        <f t="shared" si="2"/>
        <v>100</v>
      </c>
      <c r="G648" s="50" t="b">
        <v>1</v>
      </c>
      <c r="H648" s="8" t="s">
        <v>11</v>
      </c>
      <c r="I648" s="86"/>
      <c r="J648" s="86"/>
      <c r="K648" s="87"/>
    </row>
    <row r="649">
      <c r="A649" s="88">
        <v>45707.0</v>
      </c>
      <c r="B649" s="89" t="s">
        <v>47</v>
      </c>
      <c r="C649" s="90" t="s">
        <v>1281</v>
      </c>
      <c r="D649" s="91">
        <v>2.0</v>
      </c>
      <c r="E649" s="92">
        <v>100.0</v>
      </c>
      <c r="F649" s="93">
        <f t="shared" si="2"/>
        <v>200</v>
      </c>
      <c r="G649" s="91" t="b">
        <v>1</v>
      </c>
      <c r="H649" s="89" t="s">
        <v>11</v>
      </c>
      <c r="I649" s="94"/>
      <c r="J649" s="94"/>
      <c r="K649" s="95"/>
    </row>
    <row r="650">
      <c r="A650" s="84">
        <v>45707.0</v>
      </c>
      <c r="B650" s="8" t="s">
        <v>31</v>
      </c>
      <c r="C650" s="85" t="s">
        <v>19</v>
      </c>
      <c r="D650" s="50">
        <v>2.0</v>
      </c>
      <c r="E650" s="9">
        <v>100.0</v>
      </c>
      <c r="F650" s="10">
        <f t="shared" si="2"/>
        <v>200</v>
      </c>
      <c r="G650" s="50" t="b">
        <v>1</v>
      </c>
      <c r="H650" s="8" t="s">
        <v>11</v>
      </c>
      <c r="I650" s="86"/>
      <c r="J650" s="86"/>
      <c r="K650" s="87"/>
    </row>
    <row r="651">
      <c r="A651" s="88">
        <v>45707.0</v>
      </c>
      <c r="B651" s="89" t="s">
        <v>31</v>
      </c>
      <c r="C651" s="90" t="s">
        <v>70</v>
      </c>
      <c r="D651" s="91">
        <v>1.0</v>
      </c>
      <c r="E651" s="92">
        <v>80.0</v>
      </c>
      <c r="F651" s="93">
        <f t="shared" si="2"/>
        <v>80</v>
      </c>
      <c r="G651" s="91" t="b">
        <v>1</v>
      </c>
      <c r="H651" s="89" t="s">
        <v>11</v>
      </c>
      <c r="I651" s="94"/>
      <c r="J651" s="94"/>
      <c r="K651" s="95"/>
    </row>
    <row r="652">
      <c r="A652" s="84">
        <v>45707.0</v>
      </c>
      <c r="B652" s="8" t="s">
        <v>42</v>
      </c>
      <c r="C652" s="85" t="s">
        <v>1294</v>
      </c>
      <c r="D652" s="50">
        <v>1.5</v>
      </c>
      <c r="E652" s="9">
        <v>100.0</v>
      </c>
      <c r="F652" s="10">
        <f t="shared" si="2"/>
        <v>150</v>
      </c>
      <c r="G652" s="50" t="b">
        <v>1</v>
      </c>
      <c r="H652" s="8" t="s">
        <v>30</v>
      </c>
      <c r="I652" s="86"/>
      <c r="J652" s="86"/>
      <c r="K652" s="87"/>
    </row>
    <row r="653">
      <c r="A653" s="88">
        <v>45707.0</v>
      </c>
      <c r="B653" s="89" t="s">
        <v>48</v>
      </c>
      <c r="C653" s="90" t="s">
        <v>1309</v>
      </c>
      <c r="D653" s="91">
        <v>20.0</v>
      </c>
      <c r="E653" s="92">
        <v>50.0</v>
      </c>
      <c r="F653" s="93">
        <f t="shared" si="2"/>
        <v>1000</v>
      </c>
      <c r="G653" s="91" t="b">
        <v>1</v>
      </c>
      <c r="H653" s="89" t="s">
        <v>16</v>
      </c>
      <c r="I653" s="94"/>
      <c r="J653" s="94"/>
      <c r="K653" s="95"/>
    </row>
    <row r="654">
      <c r="A654" s="84">
        <v>45708.0</v>
      </c>
      <c r="B654" s="8" t="s">
        <v>9</v>
      </c>
      <c r="C654" s="85" t="s">
        <v>13</v>
      </c>
      <c r="D654" s="50">
        <v>2.0</v>
      </c>
      <c r="E654" s="9">
        <v>100.0</v>
      </c>
      <c r="F654" s="10">
        <f t="shared" si="2"/>
        <v>200</v>
      </c>
      <c r="G654" s="50" t="b">
        <v>1</v>
      </c>
      <c r="H654" s="8" t="s">
        <v>11</v>
      </c>
      <c r="I654" s="86"/>
      <c r="J654" s="86"/>
      <c r="K654" s="87"/>
    </row>
    <row r="655">
      <c r="A655" s="88">
        <v>45708.0</v>
      </c>
      <c r="B655" s="89" t="s">
        <v>61</v>
      </c>
      <c r="C655" s="90" t="s">
        <v>32</v>
      </c>
      <c r="D655" s="91">
        <v>3.0</v>
      </c>
      <c r="E655" s="92">
        <v>100.0</v>
      </c>
      <c r="F655" s="93">
        <f t="shared" si="2"/>
        <v>300</v>
      </c>
      <c r="G655" s="91" t="b">
        <v>1</v>
      </c>
      <c r="H655" s="89" t="s">
        <v>30</v>
      </c>
      <c r="I655" s="94"/>
      <c r="J655" s="94"/>
      <c r="K655" s="95"/>
    </row>
    <row r="656">
      <c r="A656" s="84">
        <v>45708.0</v>
      </c>
      <c r="B656" s="8" t="s">
        <v>61</v>
      </c>
      <c r="C656" s="85" t="s">
        <v>12</v>
      </c>
      <c r="D656" s="50">
        <v>0.5</v>
      </c>
      <c r="E656" s="9">
        <v>100.0</v>
      </c>
      <c r="F656" s="10">
        <f t="shared" si="2"/>
        <v>50</v>
      </c>
      <c r="G656" s="50" t="b">
        <v>1</v>
      </c>
      <c r="H656" s="8" t="s">
        <v>16</v>
      </c>
      <c r="I656" s="86"/>
      <c r="J656" s="86"/>
      <c r="K656" s="87"/>
    </row>
    <row r="657">
      <c r="A657" s="88">
        <v>45708.0</v>
      </c>
      <c r="B657" s="89" t="s">
        <v>46</v>
      </c>
      <c r="C657" s="90" t="s">
        <v>1308</v>
      </c>
      <c r="D657" s="91">
        <v>3.0</v>
      </c>
      <c r="E657" s="92">
        <v>100.0</v>
      </c>
      <c r="F657" s="93">
        <f t="shared" si="2"/>
        <v>300</v>
      </c>
      <c r="G657" s="91" t="b">
        <v>1</v>
      </c>
      <c r="H657" s="89" t="s">
        <v>16</v>
      </c>
      <c r="I657" s="94"/>
      <c r="J657" s="94"/>
      <c r="K657" s="95"/>
    </row>
    <row r="658">
      <c r="A658" s="84">
        <v>45708.0</v>
      </c>
      <c r="B658" s="8" t="s">
        <v>31</v>
      </c>
      <c r="C658" s="85" t="s">
        <v>1312</v>
      </c>
      <c r="D658" s="50">
        <v>6.0</v>
      </c>
      <c r="E658" s="9">
        <v>100.0</v>
      </c>
      <c r="F658" s="10">
        <f t="shared" si="2"/>
        <v>600</v>
      </c>
      <c r="G658" s="50" t="b">
        <v>1</v>
      </c>
      <c r="H658" s="8" t="s">
        <v>11</v>
      </c>
      <c r="I658" s="86"/>
      <c r="J658" s="86"/>
      <c r="K658" s="87"/>
    </row>
    <row r="659">
      <c r="A659" s="88">
        <v>45708.0</v>
      </c>
      <c r="B659" s="89" t="s">
        <v>31</v>
      </c>
      <c r="C659" s="90" t="s">
        <v>70</v>
      </c>
      <c r="D659" s="91">
        <v>1.0</v>
      </c>
      <c r="E659" s="92">
        <v>80.0</v>
      </c>
      <c r="F659" s="93">
        <f t="shared" si="2"/>
        <v>80</v>
      </c>
      <c r="G659" s="91" t="b">
        <v>1</v>
      </c>
      <c r="H659" s="89" t="s">
        <v>11</v>
      </c>
      <c r="I659" s="94"/>
      <c r="J659" s="94"/>
      <c r="K659" s="95"/>
    </row>
    <row r="660">
      <c r="A660" s="84">
        <v>45708.0</v>
      </c>
      <c r="B660" s="8" t="s">
        <v>45</v>
      </c>
      <c r="C660" s="85" t="s">
        <v>13</v>
      </c>
      <c r="D660" s="50">
        <v>1.0</v>
      </c>
      <c r="E660" s="9">
        <v>100.0</v>
      </c>
      <c r="F660" s="10">
        <f t="shared" si="2"/>
        <v>100</v>
      </c>
      <c r="G660" s="50" t="b">
        <v>1</v>
      </c>
      <c r="H660" s="8" t="s">
        <v>11</v>
      </c>
      <c r="I660" s="86"/>
      <c r="J660" s="86"/>
      <c r="K660" s="87"/>
    </row>
    <row r="661">
      <c r="A661" s="88">
        <v>45708.0</v>
      </c>
      <c r="B661" s="89" t="s">
        <v>49</v>
      </c>
      <c r="C661" s="90" t="s">
        <v>32</v>
      </c>
      <c r="D661" s="91">
        <v>1.0</v>
      </c>
      <c r="E661" s="92">
        <v>120.0</v>
      </c>
      <c r="F661" s="93">
        <f t="shared" si="2"/>
        <v>120</v>
      </c>
      <c r="G661" s="91" t="b">
        <v>1</v>
      </c>
      <c r="H661" s="89" t="s">
        <v>11</v>
      </c>
      <c r="I661" s="94"/>
      <c r="J661" s="94"/>
      <c r="K661" s="95"/>
    </row>
    <row r="662">
      <c r="A662" s="84">
        <v>45708.0</v>
      </c>
      <c r="B662" s="8" t="s">
        <v>23</v>
      </c>
      <c r="C662" s="85" t="s">
        <v>1280</v>
      </c>
      <c r="D662" s="50">
        <v>1.0</v>
      </c>
      <c r="E662" s="9">
        <v>100.0</v>
      </c>
      <c r="F662" s="10">
        <f t="shared" si="2"/>
        <v>100</v>
      </c>
      <c r="G662" s="50" t="b">
        <v>1</v>
      </c>
      <c r="H662" s="8" t="s">
        <v>16</v>
      </c>
      <c r="I662" s="86"/>
      <c r="J662" s="86"/>
      <c r="K662" s="87"/>
    </row>
    <row r="663">
      <c r="A663" s="88">
        <v>45708.0</v>
      </c>
      <c r="B663" s="89" t="s">
        <v>23</v>
      </c>
      <c r="C663" s="90" t="s">
        <v>70</v>
      </c>
      <c r="D663" s="91">
        <v>1.0</v>
      </c>
      <c r="E663" s="92">
        <v>80.0</v>
      </c>
      <c r="F663" s="93">
        <f t="shared" si="2"/>
        <v>80</v>
      </c>
      <c r="G663" s="91" t="b">
        <v>1</v>
      </c>
      <c r="H663" s="89" t="s">
        <v>16</v>
      </c>
      <c r="I663" s="94"/>
      <c r="J663" s="94"/>
      <c r="K663" s="95"/>
    </row>
    <row r="664">
      <c r="A664" s="84">
        <v>45708.0</v>
      </c>
      <c r="B664" s="8" t="s">
        <v>35</v>
      </c>
      <c r="C664" s="85" t="s">
        <v>12</v>
      </c>
      <c r="D664" s="50">
        <v>1.0</v>
      </c>
      <c r="E664" s="9">
        <v>100.0</v>
      </c>
      <c r="F664" s="10">
        <f t="shared" si="2"/>
        <v>100</v>
      </c>
      <c r="G664" s="50" t="b">
        <v>1</v>
      </c>
      <c r="H664" s="8" t="s">
        <v>16</v>
      </c>
      <c r="I664" s="86"/>
      <c r="J664" s="86"/>
      <c r="K664" s="87"/>
    </row>
    <row r="665">
      <c r="A665" s="88">
        <v>45708.0</v>
      </c>
      <c r="B665" s="89" t="s">
        <v>36</v>
      </c>
      <c r="C665" s="90" t="s">
        <v>1321</v>
      </c>
      <c r="D665" s="91">
        <v>4.0</v>
      </c>
      <c r="E665" s="92">
        <v>100.0</v>
      </c>
      <c r="F665" s="93">
        <f t="shared" si="2"/>
        <v>400</v>
      </c>
      <c r="G665" s="91" t="b">
        <v>1</v>
      </c>
      <c r="H665" s="89" t="s">
        <v>16</v>
      </c>
      <c r="I665" s="94"/>
      <c r="J665" s="94"/>
      <c r="K665" s="95"/>
    </row>
    <row r="666">
      <c r="A666" s="84">
        <v>45708.0</v>
      </c>
      <c r="B666" s="8" t="s">
        <v>36</v>
      </c>
      <c r="C666" s="85" t="s">
        <v>70</v>
      </c>
      <c r="D666" s="50">
        <v>2.0</v>
      </c>
      <c r="E666" s="9">
        <v>80.0</v>
      </c>
      <c r="F666" s="10">
        <f t="shared" si="2"/>
        <v>160</v>
      </c>
      <c r="G666" s="50" t="b">
        <v>1</v>
      </c>
      <c r="H666" s="8" t="s">
        <v>16</v>
      </c>
      <c r="I666" s="86"/>
      <c r="J666" s="86"/>
      <c r="K666" s="87"/>
    </row>
    <row r="667">
      <c r="A667" s="88">
        <v>45709.0</v>
      </c>
      <c r="B667" s="89" t="s">
        <v>14</v>
      </c>
      <c r="C667" s="90" t="s">
        <v>13</v>
      </c>
      <c r="D667" s="91">
        <v>1.0</v>
      </c>
      <c r="E667" s="92">
        <v>100.0</v>
      </c>
      <c r="F667" s="93">
        <f t="shared" si="2"/>
        <v>100</v>
      </c>
      <c r="G667" s="91" t="b">
        <v>1</v>
      </c>
      <c r="H667" s="89" t="s">
        <v>11</v>
      </c>
      <c r="I667" s="94"/>
      <c r="J667" s="94"/>
      <c r="K667" s="95"/>
    </row>
    <row r="668">
      <c r="A668" s="84">
        <v>45709.0</v>
      </c>
      <c r="B668" s="8" t="s">
        <v>9</v>
      </c>
      <c r="C668" s="85" t="s">
        <v>1281</v>
      </c>
      <c r="D668" s="50">
        <v>3.0</v>
      </c>
      <c r="E668" s="9">
        <v>100.0</v>
      </c>
      <c r="F668" s="10">
        <f t="shared" si="2"/>
        <v>300</v>
      </c>
      <c r="G668" s="50" t="b">
        <v>1</v>
      </c>
      <c r="H668" s="8" t="s">
        <v>11</v>
      </c>
      <c r="I668" s="86"/>
      <c r="J668" s="86"/>
      <c r="K668" s="87"/>
    </row>
    <row r="669">
      <c r="A669" s="88">
        <v>45709.0</v>
      </c>
      <c r="B669" s="89" t="s">
        <v>43</v>
      </c>
      <c r="C669" s="90" t="s">
        <v>1281</v>
      </c>
      <c r="D669" s="91">
        <v>2.0</v>
      </c>
      <c r="E669" s="92">
        <v>100.0</v>
      </c>
      <c r="F669" s="93">
        <f t="shared" si="2"/>
        <v>200</v>
      </c>
      <c r="G669" s="91" t="b">
        <v>1</v>
      </c>
      <c r="H669" s="89" t="s">
        <v>30</v>
      </c>
      <c r="I669" s="94"/>
      <c r="J669" s="94"/>
      <c r="K669" s="95"/>
    </row>
    <row r="670">
      <c r="A670" s="84">
        <v>45709.0</v>
      </c>
      <c r="B670" s="8" t="s">
        <v>55</v>
      </c>
      <c r="C670" s="85" t="s">
        <v>1281</v>
      </c>
      <c r="D670" s="50">
        <v>2.0</v>
      </c>
      <c r="E670" s="9">
        <v>100.0</v>
      </c>
      <c r="F670" s="10">
        <f t="shared" si="2"/>
        <v>200</v>
      </c>
      <c r="G670" s="50" t="b">
        <v>1</v>
      </c>
      <c r="H670" s="8" t="s">
        <v>30</v>
      </c>
      <c r="I670" s="86"/>
      <c r="J670" s="86"/>
      <c r="K670" s="87"/>
    </row>
    <row r="671">
      <c r="A671" s="88">
        <v>45709.0</v>
      </c>
      <c r="B671" s="89" t="s">
        <v>55</v>
      </c>
      <c r="C671" s="90" t="s">
        <v>63</v>
      </c>
      <c r="D671" s="91">
        <v>0.85</v>
      </c>
      <c r="E671" s="92">
        <v>200.0</v>
      </c>
      <c r="F671" s="93">
        <f t="shared" si="2"/>
        <v>170</v>
      </c>
      <c r="G671" s="91" t="b">
        <v>1</v>
      </c>
      <c r="H671" s="89" t="s">
        <v>30</v>
      </c>
      <c r="I671" s="94"/>
      <c r="J671" s="94"/>
      <c r="K671" s="95"/>
    </row>
    <row r="672">
      <c r="A672" s="84">
        <v>45709.0</v>
      </c>
      <c r="B672" s="8" t="s">
        <v>39</v>
      </c>
      <c r="C672" s="85" t="s">
        <v>1301</v>
      </c>
      <c r="D672" s="50">
        <v>5.0</v>
      </c>
      <c r="E672" s="9">
        <v>100.0</v>
      </c>
      <c r="F672" s="10">
        <f t="shared" si="2"/>
        <v>500</v>
      </c>
      <c r="G672" s="50" t="b">
        <v>1</v>
      </c>
      <c r="H672" s="8" t="s">
        <v>16</v>
      </c>
      <c r="I672" s="86"/>
      <c r="J672" s="86"/>
      <c r="K672" s="87"/>
    </row>
    <row r="673">
      <c r="A673" s="88">
        <v>45709.0</v>
      </c>
      <c r="B673" s="89" t="s">
        <v>39</v>
      </c>
      <c r="C673" s="90" t="s">
        <v>32</v>
      </c>
      <c r="D673" s="91">
        <v>2.0</v>
      </c>
      <c r="E673" s="92">
        <v>120.0</v>
      </c>
      <c r="F673" s="93">
        <f t="shared" si="2"/>
        <v>240</v>
      </c>
      <c r="G673" s="91" t="b">
        <v>1</v>
      </c>
      <c r="H673" s="89" t="s">
        <v>16</v>
      </c>
      <c r="I673" s="94"/>
      <c r="J673" s="94"/>
      <c r="K673" s="95"/>
    </row>
    <row r="674">
      <c r="A674" s="84">
        <v>45709.0</v>
      </c>
      <c r="B674" s="8" t="s">
        <v>42</v>
      </c>
      <c r="C674" s="85" t="s">
        <v>1294</v>
      </c>
      <c r="D674" s="50">
        <v>1.3</v>
      </c>
      <c r="E674" s="9">
        <v>100.0</v>
      </c>
      <c r="F674" s="10">
        <f t="shared" si="2"/>
        <v>130</v>
      </c>
      <c r="G674" s="50" t="b">
        <v>1</v>
      </c>
      <c r="H674" s="8" t="s">
        <v>30</v>
      </c>
      <c r="I674" s="86"/>
      <c r="J674" s="86"/>
      <c r="K674" s="87"/>
    </row>
    <row r="675">
      <c r="A675" s="88">
        <v>45709.0</v>
      </c>
      <c r="B675" s="89" t="s">
        <v>45</v>
      </c>
      <c r="C675" s="90" t="s">
        <v>13</v>
      </c>
      <c r="D675" s="91">
        <v>1.0</v>
      </c>
      <c r="E675" s="92">
        <v>100.0</v>
      </c>
      <c r="F675" s="93">
        <f t="shared" si="2"/>
        <v>100</v>
      </c>
      <c r="G675" s="91" t="b">
        <v>1</v>
      </c>
      <c r="H675" s="89" t="s">
        <v>11</v>
      </c>
      <c r="I675" s="94"/>
      <c r="J675" s="94"/>
      <c r="K675" s="95"/>
    </row>
    <row r="676">
      <c r="A676" s="84">
        <v>45709.0</v>
      </c>
      <c r="B676" s="8" t="s">
        <v>45</v>
      </c>
      <c r="C676" s="85" t="s">
        <v>70</v>
      </c>
      <c r="D676" s="50">
        <v>0.5</v>
      </c>
      <c r="E676" s="9">
        <v>100.0</v>
      </c>
      <c r="F676" s="10">
        <f t="shared" si="2"/>
        <v>50</v>
      </c>
      <c r="G676" s="50" t="b">
        <v>1</v>
      </c>
      <c r="H676" s="8" t="s">
        <v>11</v>
      </c>
      <c r="I676" s="86"/>
      <c r="J676" s="86"/>
      <c r="K676" s="87"/>
    </row>
    <row r="677">
      <c r="A677" s="88">
        <v>45709.0</v>
      </c>
      <c r="B677" s="89" t="s">
        <v>47</v>
      </c>
      <c r="C677" s="90" t="s">
        <v>1277</v>
      </c>
      <c r="D677" s="91">
        <v>3.0</v>
      </c>
      <c r="E677" s="92">
        <v>100.0</v>
      </c>
      <c r="F677" s="93">
        <f t="shared" si="2"/>
        <v>300</v>
      </c>
      <c r="G677" s="91" t="b">
        <v>1</v>
      </c>
      <c r="H677" s="89" t="s">
        <v>11</v>
      </c>
      <c r="I677" s="94"/>
      <c r="J677" s="94"/>
      <c r="K677" s="95"/>
    </row>
    <row r="678">
      <c r="A678" s="84">
        <v>45709.0</v>
      </c>
      <c r="B678" s="8" t="s">
        <v>23</v>
      </c>
      <c r="C678" s="85" t="s">
        <v>1277</v>
      </c>
      <c r="D678" s="50">
        <v>1.0</v>
      </c>
      <c r="E678" s="9">
        <v>100.0</v>
      </c>
      <c r="F678" s="10">
        <f t="shared" si="2"/>
        <v>100</v>
      </c>
      <c r="G678" s="50" t="b">
        <v>1</v>
      </c>
      <c r="H678" s="8" t="s">
        <v>16</v>
      </c>
      <c r="I678" s="86"/>
      <c r="J678" s="86"/>
      <c r="K678" s="87"/>
    </row>
    <row r="679">
      <c r="A679" s="88">
        <v>45709.0</v>
      </c>
      <c r="B679" s="89" t="s">
        <v>60</v>
      </c>
      <c r="C679" s="90" t="s">
        <v>1277</v>
      </c>
      <c r="D679" s="91">
        <v>2.0</v>
      </c>
      <c r="E679" s="92">
        <v>100.0</v>
      </c>
      <c r="F679" s="93">
        <f t="shared" si="2"/>
        <v>200</v>
      </c>
      <c r="G679" s="91" t="b">
        <v>1</v>
      </c>
      <c r="H679" s="89" t="s">
        <v>16</v>
      </c>
      <c r="I679" s="94"/>
      <c r="J679" s="94"/>
      <c r="K679" s="95"/>
    </row>
    <row r="680">
      <c r="A680" s="84">
        <v>45710.0</v>
      </c>
      <c r="B680" s="8" t="s">
        <v>29</v>
      </c>
      <c r="C680" s="85" t="s">
        <v>13</v>
      </c>
      <c r="D680" s="50">
        <v>1.0</v>
      </c>
      <c r="E680" s="9">
        <v>100.0</v>
      </c>
      <c r="F680" s="10">
        <f t="shared" si="2"/>
        <v>100</v>
      </c>
      <c r="G680" s="50" t="b">
        <v>1</v>
      </c>
      <c r="H680" s="8" t="s">
        <v>30</v>
      </c>
      <c r="I680" s="86"/>
      <c r="J680" s="86"/>
      <c r="K680" s="87"/>
    </row>
    <row r="681">
      <c r="A681" s="88">
        <v>45710.0</v>
      </c>
      <c r="B681" s="89" t="s">
        <v>64</v>
      </c>
      <c r="C681" s="90" t="s">
        <v>1326</v>
      </c>
      <c r="D681" s="91">
        <v>1.0</v>
      </c>
      <c r="E681" s="92">
        <v>100.0</v>
      </c>
      <c r="F681" s="93">
        <f t="shared" si="2"/>
        <v>100</v>
      </c>
      <c r="G681" s="91" t="b">
        <v>1</v>
      </c>
      <c r="H681" s="89" t="s">
        <v>16</v>
      </c>
      <c r="I681" s="94"/>
      <c r="J681" s="94"/>
      <c r="K681" s="95"/>
    </row>
    <row r="682">
      <c r="A682" s="84">
        <v>45710.0</v>
      </c>
      <c r="B682" s="8" t="s">
        <v>64</v>
      </c>
      <c r="C682" s="85" t="s">
        <v>70</v>
      </c>
      <c r="D682" s="50">
        <v>1.0</v>
      </c>
      <c r="E682" s="9">
        <v>80.0</v>
      </c>
      <c r="F682" s="10">
        <f t="shared" si="2"/>
        <v>80</v>
      </c>
      <c r="G682" s="50" t="b">
        <v>1</v>
      </c>
      <c r="H682" s="8" t="s">
        <v>16</v>
      </c>
      <c r="I682" s="86"/>
      <c r="J682" s="86"/>
      <c r="K682" s="87"/>
    </row>
    <row r="683">
      <c r="A683" s="88">
        <v>45710.0</v>
      </c>
      <c r="B683" s="89" t="s">
        <v>68</v>
      </c>
      <c r="C683" s="90" t="s">
        <v>13</v>
      </c>
      <c r="D683" s="91">
        <v>2.0</v>
      </c>
      <c r="E683" s="92">
        <v>100.0</v>
      </c>
      <c r="F683" s="93">
        <f t="shared" si="2"/>
        <v>200</v>
      </c>
      <c r="G683" s="91" t="b">
        <v>1</v>
      </c>
      <c r="H683" s="89" t="s">
        <v>16</v>
      </c>
      <c r="I683" s="94"/>
      <c r="J683" s="94"/>
      <c r="K683" s="95"/>
    </row>
    <row r="684">
      <c r="A684" s="84">
        <v>45710.0</v>
      </c>
      <c r="B684" s="8" t="s">
        <v>68</v>
      </c>
      <c r="C684" s="85" t="s">
        <v>32</v>
      </c>
      <c r="D684" s="50">
        <v>2.0</v>
      </c>
      <c r="E684" s="9">
        <v>100.0</v>
      </c>
      <c r="F684" s="10">
        <f t="shared" si="2"/>
        <v>200</v>
      </c>
      <c r="G684" s="50" t="b">
        <v>1</v>
      </c>
      <c r="H684" s="8" t="s">
        <v>16</v>
      </c>
      <c r="I684" s="86"/>
      <c r="J684" s="86"/>
      <c r="K684" s="87"/>
    </row>
    <row r="685">
      <c r="A685" s="88">
        <v>45710.0</v>
      </c>
      <c r="B685" s="89" t="s">
        <v>68</v>
      </c>
      <c r="C685" s="90" t="s">
        <v>70</v>
      </c>
      <c r="D685" s="91">
        <v>2.0</v>
      </c>
      <c r="E685" s="92">
        <v>100.0</v>
      </c>
      <c r="F685" s="93">
        <f t="shared" si="2"/>
        <v>200</v>
      </c>
      <c r="G685" s="91" t="b">
        <v>1</v>
      </c>
      <c r="H685" s="89" t="s">
        <v>16</v>
      </c>
      <c r="I685" s="94"/>
      <c r="J685" s="94"/>
      <c r="K685" s="95"/>
    </row>
    <row r="686">
      <c r="A686" s="84">
        <v>45710.0</v>
      </c>
      <c r="B686" s="8" t="s">
        <v>23</v>
      </c>
      <c r="C686" s="85" t="s">
        <v>1309</v>
      </c>
      <c r="D686" s="50">
        <v>2.0</v>
      </c>
      <c r="E686" s="9">
        <v>100.0</v>
      </c>
      <c r="F686" s="10">
        <f t="shared" si="2"/>
        <v>200</v>
      </c>
      <c r="G686" s="50" t="b">
        <v>1</v>
      </c>
      <c r="H686" s="8" t="s">
        <v>16</v>
      </c>
      <c r="I686" s="86"/>
      <c r="J686" s="86"/>
      <c r="K686" s="87"/>
    </row>
    <row r="687">
      <c r="A687" s="88">
        <v>45710.0</v>
      </c>
      <c r="B687" s="89" t="s">
        <v>23</v>
      </c>
      <c r="C687" s="90" t="s">
        <v>70</v>
      </c>
      <c r="D687" s="91">
        <v>1.0</v>
      </c>
      <c r="E687" s="92">
        <v>70.0</v>
      </c>
      <c r="F687" s="93">
        <f t="shared" si="2"/>
        <v>70</v>
      </c>
      <c r="G687" s="91" t="b">
        <v>1</v>
      </c>
      <c r="H687" s="89" t="s">
        <v>16</v>
      </c>
      <c r="I687" s="94"/>
      <c r="J687" s="94"/>
      <c r="K687" s="95"/>
    </row>
    <row r="688">
      <c r="A688" s="84">
        <v>45710.0</v>
      </c>
      <c r="B688" s="8" t="s">
        <v>31</v>
      </c>
      <c r="C688" s="85" t="s">
        <v>19</v>
      </c>
      <c r="D688" s="50">
        <v>2.0</v>
      </c>
      <c r="E688" s="9">
        <v>100.0</v>
      </c>
      <c r="F688" s="10">
        <f t="shared" si="2"/>
        <v>200</v>
      </c>
      <c r="G688" s="50" t="b">
        <v>1</v>
      </c>
      <c r="H688" s="8" t="s">
        <v>11</v>
      </c>
      <c r="I688" s="86"/>
      <c r="J688" s="86"/>
      <c r="K688" s="87"/>
    </row>
    <row r="689">
      <c r="A689" s="88">
        <v>45710.0</v>
      </c>
      <c r="B689" s="89" t="s">
        <v>45</v>
      </c>
      <c r="C689" s="90" t="s">
        <v>1295</v>
      </c>
      <c r="D689" s="91">
        <v>2.0</v>
      </c>
      <c r="E689" s="92">
        <v>100.0</v>
      </c>
      <c r="F689" s="93">
        <f t="shared" si="2"/>
        <v>200</v>
      </c>
      <c r="G689" s="91" t="b">
        <v>1</v>
      </c>
      <c r="H689" s="89" t="s">
        <v>11</v>
      </c>
      <c r="I689" s="94"/>
      <c r="J689" s="94"/>
      <c r="K689" s="95"/>
    </row>
    <row r="690">
      <c r="A690" s="84">
        <v>45710.0</v>
      </c>
      <c r="B690" s="8" t="s">
        <v>41</v>
      </c>
      <c r="C690" s="85" t="s">
        <v>1327</v>
      </c>
      <c r="D690" s="50">
        <v>1.0</v>
      </c>
      <c r="E690" s="9">
        <v>100.0</v>
      </c>
      <c r="F690" s="10">
        <f t="shared" si="2"/>
        <v>100</v>
      </c>
      <c r="G690" s="50" t="b">
        <v>1</v>
      </c>
      <c r="H690" s="8" t="s">
        <v>30</v>
      </c>
      <c r="I690" s="86"/>
      <c r="J690" s="86"/>
      <c r="K690" s="87"/>
    </row>
    <row r="691">
      <c r="A691" s="88">
        <v>45710.0</v>
      </c>
      <c r="B691" s="89" t="s">
        <v>52</v>
      </c>
      <c r="C691" s="90" t="s">
        <v>1328</v>
      </c>
      <c r="D691" s="91">
        <v>7.0</v>
      </c>
      <c r="E691" s="92">
        <v>100.0</v>
      </c>
      <c r="F691" s="98">
        <v>680.0</v>
      </c>
      <c r="G691" s="91" t="b">
        <v>1</v>
      </c>
      <c r="H691" s="89" t="s">
        <v>11</v>
      </c>
      <c r="I691" s="94"/>
      <c r="J691" s="94"/>
      <c r="K691" s="95"/>
    </row>
    <row r="692">
      <c r="A692" s="84">
        <v>45710.0</v>
      </c>
      <c r="B692" s="8" t="s">
        <v>56</v>
      </c>
      <c r="C692" s="85" t="s">
        <v>1321</v>
      </c>
      <c r="D692" s="50">
        <v>12.0</v>
      </c>
      <c r="E692" s="9">
        <v>65.0</v>
      </c>
      <c r="F692" s="10">
        <f t="shared" ref="F692:F736" si="3">E692*D692</f>
        <v>780</v>
      </c>
      <c r="G692" s="50" t="b">
        <v>1</v>
      </c>
      <c r="H692" s="8" t="s">
        <v>16</v>
      </c>
      <c r="I692" s="86"/>
      <c r="J692" s="86"/>
      <c r="K692" s="87"/>
    </row>
    <row r="693">
      <c r="A693" s="88">
        <v>45710.0</v>
      </c>
      <c r="B693" s="89" t="s">
        <v>15</v>
      </c>
      <c r="C693" s="90" t="s">
        <v>13</v>
      </c>
      <c r="D693" s="91">
        <v>2.0</v>
      </c>
      <c r="E693" s="92">
        <v>100.0</v>
      </c>
      <c r="F693" s="93">
        <f t="shared" si="3"/>
        <v>200</v>
      </c>
      <c r="G693" s="91" t="b">
        <v>1</v>
      </c>
      <c r="H693" s="89" t="s">
        <v>16</v>
      </c>
      <c r="I693" s="94"/>
      <c r="J693" s="94"/>
      <c r="K693" s="95"/>
    </row>
    <row r="694">
      <c r="A694" s="84">
        <v>45711.0</v>
      </c>
      <c r="B694" s="8" t="s">
        <v>42</v>
      </c>
      <c r="C694" s="85" t="s">
        <v>1294</v>
      </c>
      <c r="D694" s="50">
        <v>1.3</v>
      </c>
      <c r="E694" s="9">
        <v>100.0</v>
      </c>
      <c r="F694" s="10">
        <f t="shared" si="3"/>
        <v>130</v>
      </c>
      <c r="G694" s="50" t="b">
        <v>1</v>
      </c>
      <c r="H694" s="8" t="s">
        <v>30</v>
      </c>
      <c r="I694" s="86"/>
      <c r="J694" s="86"/>
      <c r="K694" s="87"/>
    </row>
    <row r="695">
      <c r="A695" s="88">
        <v>45711.0</v>
      </c>
      <c r="B695" s="89" t="s">
        <v>15</v>
      </c>
      <c r="C695" s="90" t="s">
        <v>1292</v>
      </c>
      <c r="D695" s="91">
        <v>2.0</v>
      </c>
      <c r="E695" s="92">
        <v>100.0</v>
      </c>
      <c r="F695" s="93">
        <f t="shared" si="3"/>
        <v>200</v>
      </c>
      <c r="G695" s="91" t="b">
        <v>1</v>
      </c>
      <c r="H695" s="89" t="s">
        <v>16</v>
      </c>
      <c r="I695" s="94"/>
      <c r="J695" s="94"/>
      <c r="K695" s="95"/>
    </row>
    <row r="696">
      <c r="A696" s="84">
        <v>45711.0</v>
      </c>
      <c r="B696" s="8" t="s">
        <v>15</v>
      </c>
      <c r="C696" s="85" t="s">
        <v>32</v>
      </c>
      <c r="D696" s="50">
        <v>1.0</v>
      </c>
      <c r="E696" s="9">
        <v>120.0</v>
      </c>
      <c r="F696" s="10">
        <f t="shared" si="3"/>
        <v>120</v>
      </c>
      <c r="G696" s="50" t="b">
        <v>1</v>
      </c>
      <c r="H696" s="8" t="s">
        <v>16</v>
      </c>
      <c r="I696" s="86"/>
      <c r="J696" s="86"/>
      <c r="K696" s="87"/>
    </row>
    <row r="697">
      <c r="A697" s="88">
        <v>45711.0</v>
      </c>
      <c r="B697" s="89" t="s">
        <v>15</v>
      </c>
      <c r="C697" s="90" t="s">
        <v>70</v>
      </c>
      <c r="D697" s="91">
        <v>1.0</v>
      </c>
      <c r="E697" s="92">
        <v>80.0</v>
      </c>
      <c r="F697" s="93">
        <f t="shared" si="3"/>
        <v>80</v>
      </c>
      <c r="G697" s="91" t="b">
        <v>1</v>
      </c>
      <c r="H697" s="89" t="s">
        <v>16</v>
      </c>
      <c r="I697" s="94"/>
      <c r="J697" s="94"/>
      <c r="K697" s="95"/>
    </row>
    <row r="698">
      <c r="A698" s="84">
        <v>45711.0</v>
      </c>
      <c r="B698" s="8" t="s">
        <v>54</v>
      </c>
      <c r="C698" s="85" t="s">
        <v>1281</v>
      </c>
      <c r="D698" s="50">
        <v>2.0</v>
      </c>
      <c r="E698" s="9">
        <v>100.0</v>
      </c>
      <c r="F698" s="10">
        <f t="shared" si="3"/>
        <v>200</v>
      </c>
      <c r="G698" s="50" t="b">
        <v>1</v>
      </c>
      <c r="H698" s="8" t="s">
        <v>30</v>
      </c>
      <c r="I698" s="86"/>
      <c r="J698" s="86"/>
      <c r="K698" s="87"/>
    </row>
    <row r="699">
      <c r="A699" s="88">
        <v>45711.0</v>
      </c>
      <c r="B699" s="89" t="s">
        <v>31</v>
      </c>
      <c r="C699" s="90" t="s">
        <v>19</v>
      </c>
      <c r="D699" s="91">
        <v>4.0</v>
      </c>
      <c r="E699" s="92">
        <v>100.0</v>
      </c>
      <c r="F699" s="93">
        <f t="shared" si="3"/>
        <v>400</v>
      </c>
      <c r="G699" s="91" t="b">
        <v>1</v>
      </c>
      <c r="H699" s="89" t="s">
        <v>11</v>
      </c>
      <c r="I699" s="94"/>
      <c r="J699" s="94"/>
      <c r="K699" s="95"/>
    </row>
    <row r="700">
      <c r="A700" s="84">
        <v>45711.0</v>
      </c>
      <c r="B700" s="8" t="s">
        <v>31</v>
      </c>
      <c r="C700" s="85" t="s">
        <v>70</v>
      </c>
      <c r="D700" s="50">
        <v>1.0</v>
      </c>
      <c r="E700" s="9">
        <v>80.0</v>
      </c>
      <c r="F700" s="10">
        <f t="shared" si="3"/>
        <v>80</v>
      </c>
      <c r="G700" s="50" t="b">
        <v>1</v>
      </c>
      <c r="H700" s="8" t="s">
        <v>11</v>
      </c>
      <c r="I700" s="86"/>
      <c r="J700" s="86"/>
      <c r="K700" s="87"/>
    </row>
    <row r="701">
      <c r="A701" s="88">
        <v>45711.0</v>
      </c>
      <c r="B701" s="89" t="s">
        <v>45</v>
      </c>
      <c r="C701" s="90" t="s">
        <v>1277</v>
      </c>
      <c r="D701" s="91">
        <v>3.0</v>
      </c>
      <c r="E701" s="92">
        <v>100.0</v>
      </c>
      <c r="F701" s="93">
        <f t="shared" si="3"/>
        <v>300</v>
      </c>
      <c r="G701" s="91" t="b">
        <v>1</v>
      </c>
      <c r="H701" s="89" t="s">
        <v>11</v>
      </c>
      <c r="I701" s="94"/>
      <c r="J701" s="94"/>
      <c r="K701" s="95"/>
    </row>
    <row r="702">
      <c r="A702" s="84">
        <v>45711.0</v>
      </c>
      <c r="B702" s="8" t="s">
        <v>47</v>
      </c>
      <c r="C702" s="85" t="s">
        <v>1277</v>
      </c>
      <c r="D702" s="50">
        <v>3.0</v>
      </c>
      <c r="E702" s="9">
        <v>0.0</v>
      </c>
      <c r="F702" s="10">
        <f t="shared" si="3"/>
        <v>0</v>
      </c>
      <c r="G702" s="50" t="b">
        <v>1</v>
      </c>
      <c r="H702" s="8" t="s">
        <v>11</v>
      </c>
      <c r="I702" s="86"/>
      <c r="J702" s="86"/>
      <c r="K702" s="87"/>
    </row>
    <row r="703">
      <c r="A703" s="88">
        <v>45711.0</v>
      </c>
      <c r="B703" s="89" t="s">
        <v>23</v>
      </c>
      <c r="C703" s="90" t="s">
        <v>1309</v>
      </c>
      <c r="D703" s="91">
        <v>2.0</v>
      </c>
      <c r="E703" s="92">
        <v>100.0</v>
      </c>
      <c r="F703" s="93">
        <f t="shared" si="3"/>
        <v>200</v>
      </c>
      <c r="G703" s="91" t="b">
        <v>1</v>
      </c>
      <c r="H703" s="89" t="s">
        <v>16</v>
      </c>
      <c r="I703" s="94"/>
      <c r="J703" s="94"/>
      <c r="K703" s="95"/>
    </row>
    <row r="704">
      <c r="A704" s="84">
        <v>45711.0</v>
      </c>
      <c r="B704" s="8" t="s">
        <v>48</v>
      </c>
      <c r="C704" s="85" t="s">
        <v>1329</v>
      </c>
      <c r="D704" s="50">
        <v>20.0</v>
      </c>
      <c r="E704" s="9">
        <v>50.0</v>
      </c>
      <c r="F704" s="10">
        <f t="shared" si="3"/>
        <v>1000</v>
      </c>
      <c r="G704" s="50" t="b">
        <v>1</v>
      </c>
      <c r="H704" s="8" t="s">
        <v>16</v>
      </c>
      <c r="I704" s="86"/>
      <c r="J704" s="86"/>
      <c r="K704" s="87"/>
    </row>
    <row r="705">
      <c r="A705" s="88">
        <v>45712.0</v>
      </c>
      <c r="B705" s="89" t="s">
        <v>71</v>
      </c>
      <c r="C705" s="90" t="s">
        <v>12</v>
      </c>
      <c r="D705" s="91">
        <v>1.0</v>
      </c>
      <c r="E705" s="92">
        <v>100.0</v>
      </c>
      <c r="F705" s="93">
        <f t="shared" si="3"/>
        <v>100</v>
      </c>
      <c r="G705" s="91" t="b">
        <v>1</v>
      </c>
      <c r="H705" s="89" t="s">
        <v>30</v>
      </c>
      <c r="I705" s="94"/>
      <c r="J705" s="94"/>
      <c r="K705" s="95"/>
    </row>
    <row r="706">
      <c r="A706" s="84">
        <v>45712.0</v>
      </c>
      <c r="B706" s="8" t="s">
        <v>40</v>
      </c>
      <c r="C706" s="85" t="s">
        <v>1281</v>
      </c>
      <c r="D706" s="50">
        <v>2.0</v>
      </c>
      <c r="E706" s="9">
        <v>100.0</v>
      </c>
      <c r="F706" s="10">
        <f t="shared" si="3"/>
        <v>200</v>
      </c>
      <c r="G706" s="50" t="b">
        <v>1</v>
      </c>
      <c r="H706" s="8" t="s">
        <v>16</v>
      </c>
      <c r="I706" s="86"/>
      <c r="J706" s="86"/>
      <c r="K706" s="87"/>
    </row>
    <row r="707">
      <c r="A707" s="88">
        <v>45712.0</v>
      </c>
      <c r="B707" s="89" t="s">
        <v>24</v>
      </c>
      <c r="C707" s="90" t="s">
        <v>1292</v>
      </c>
      <c r="D707" s="91">
        <v>2.0</v>
      </c>
      <c r="E707" s="92">
        <v>100.0</v>
      </c>
      <c r="F707" s="93">
        <f t="shared" si="3"/>
        <v>200</v>
      </c>
      <c r="G707" s="91" t="b">
        <v>1</v>
      </c>
      <c r="H707" s="89" t="s">
        <v>30</v>
      </c>
      <c r="I707" s="94"/>
      <c r="J707" s="94"/>
      <c r="K707" s="95"/>
    </row>
    <row r="708">
      <c r="A708" s="84">
        <v>45712.0</v>
      </c>
      <c r="B708" s="8" t="s">
        <v>24</v>
      </c>
      <c r="C708" s="85" t="s">
        <v>32</v>
      </c>
      <c r="D708" s="50">
        <v>1.0</v>
      </c>
      <c r="E708" s="9">
        <v>120.0</v>
      </c>
      <c r="F708" s="10">
        <f t="shared" si="3"/>
        <v>120</v>
      </c>
      <c r="G708" s="50" t="b">
        <v>1</v>
      </c>
      <c r="H708" s="8" t="s">
        <v>30</v>
      </c>
      <c r="I708" s="86"/>
      <c r="J708" s="86"/>
      <c r="K708" s="87"/>
    </row>
    <row r="709">
      <c r="A709" s="88">
        <v>45712.0</v>
      </c>
      <c r="B709" s="89" t="s">
        <v>36</v>
      </c>
      <c r="C709" s="90" t="s">
        <v>1330</v>
      </c>
      <c r="D709" s="91">
        <v>4.0</v>
      </c>
      <c r="E709" s="92">
        <v>100.0</v>
      </c>
      <c r="F709" s="93">
        <f t="shared" si="3"/>
        <v>400</v>
      </c>
      <c r="G709" s="91" t="b">
        <v>1</v>
      </c>
      <c r="H709" s="89" t="s">
        <v>16</v>
      </c>
      <c r="I709" s="94"/>
      <c r="J709" s="94"/>
      <c r="K709" s="95"/>
    </row>
    <row r="710">
      <c r="A710" s="84">
        <v>45712.0</v>
      </c>
      <c r="B710" s="8" t="s">
        <v>36</v>
      </c>
      <c r="C710" s="85" t="s">
        <v>70</v>
      </c>
      <c r="D710" s="50">
        <v>2.0</v>
      </c>
      <c r="E710" s="9">
        <v>80.0</v>
      </c>
      <c r="F710" s="10">
        <f t="shared" si="3"/>
        <v>160</v>
      </c>
      <c r="G710" s="50" t="b">
        <v>1</v>
      </c>
      <c r="H710" s="8" t="s">
        <v>16</v>
      </c>
      <c r="I710" s="86"/>
      <c r="J710" s="86"/>
      <c r="K710" s="87"/>
    </row>
    <row r="711">
      <c r="A711" s="88">
        <v>45712.0</v>
      </c>
      <c r="B711" s="89" t="s">
        <v>42</v>
      </c>
      <c r="C711" s="90" t="s">
        <v>1294</v>
      </c>
      <c r="D711" s="91">
        <v>1.5</v>
      </c>
      <c r="E711" s="92">
        <v>100.0</v>
      </c>
      <c r="F711" s="93">
        <f t="shared" si="3"/>
        <v>150</v>
      </c>
      <c r="G711" s="91" t="b">
        <v>1</v>
      </c>
      <c r="H711" s="89" t="s">
        <v>30</v>
      </c>
      <c r="I711" s="94"/>
      <c r="J711" s="94"/>
      <c r="K711" s="95"/>
    </row>
    <row r="712">
      <c r="A712" s="84">
        <v>45712.0</v>
      </c>
      <c r="B712" s="8" t="s">
        <v>25</v>
      </c>
      <c r="C712" s="85" t="s">
        <v>13</v>
      </c>
      <c r="D712" s="50">
        <v>1.0</v>
      </c>
      <c r="E712" s="9">
        <v>100.0</v>
      </c>
      <c r="F712" s="10">
        <f t="shared" si="3"/>
        <v>100</v>
      </c>
      <c r="G712" s="50" t="b">
        <v>1</v>
      </c>
      <c r="H712" s="8" t="s">
        <v>30</v>
      </c>
      <c r="I712" s="86"/>
      <c r="J712" s="86"/>
      <c r="K712" s="87"/>
    </row>
    <row r="713">
      <c r="A713" s="88">
        <v>45712.0</v>
      </c>
      <c r="B713" s="89" t="s">
        <v>57</v>
      </c>
      <c r="C713" s="90" t="s">
        <v>19</v>
      </c>
      <c r="D713" s="91">
        <v>10.0</v>
      </c>
      <c r="E713" s="92">
        <v>100.0</v>
      </c>
      <c r="F713" s="93">
        <f t="shared" si="3"/>
        <v>1000</v>
      </c>
      <c r="G713" s="91" t="b">
        <v>1</v>
      </c>
      <c r="H713" s="89" t="s">
        <v>30</v>
      </c>
      <c r="I713" s="94"/>
      <c r="J713" s="94"/>
      <c r="K713" s="95"/>
    </row>
    <row r="714">
      <c r="A714" s="84">
        <v>45712.0</v>
      </c>
      <c r="B714" s="8" t="s">
        <v>49</v>
      </c>
      <c r="C714" s="85" t="s">
        <v>1286</v>
      </c>
      <c r="D714" s="50">
        <v>2.0</v>
      </c>
      <c r="E714" s="9">
        <v>100.0</v>
      </c>
      <c r="F714" s="10">
        <f t="shared" si="3"/>
        <v>200</v>
      </c>
      <c r="G714" s="50" t="b">
        <v>1</v>
      </c>
      <c r="H714" s="8" t="s">
        <v>11</v>
      </c>
      <c r="I714" s="86"/>
      <c r="J714" s="86"/>
      <c r="K714" s="87"/>
    </row>
    <row r="715">
      <c r="A715" s="88">
        <v>45712.0</v>
      </c>
      <c r="B715" s="89" t="s">
        <v>49</v>
      </c>
      <c r="C715" s="90" t="s">
        <v>32</v>
      </c>
      <c r="D715" s="91">
        <v>1.0</v>
      </c>
      <c r="E715" s="92">
        <v>120.0</v>
      </c>
      <c r="F715" s="93">
        <f t="shared" si="3"/>
        <v>120</v>
      </c>
      <c r="G715" s="91" t="b">
        <v>1</v>
      </c>
      <c r="H715" s="89" t="s">
        <v>11</v>
      </c>
      <c r="I715" s="94"/>
      <c r="J715" s="94"/>
      <c r="K715" s="95"/>
    </row>
    <row r="716">
      <c r="A716" s="84">
        <v>45713.0</v>
      </c>
      <c r="B716" s="8" t="s">
        <v>39</v>
      </c>
      <c r="C716" s="85" t="s">
        <v>1277</v>
      </c>
      <c r="D716" s="50">
        <v>6.0</v>
      </c>
      <c r="E716" s="9">
        <v>100.0</v>
      </c>
      <c r="F716" s="10">
        <f t="shared" si="3"/>
        <v>600</v>
      </c>
      <c r="G716" s="50" t="b">
        <v>1</v>
      </c>
      <c r="H716" s="8" t="s">
        <v>16</v>
      </c>
      <c r="I716" s="86"/>
      <c r="J716" s="86"/>
      <c r="K716" s="87"/>
    </row>
    <row r="717">
      <c r="A717" s="88">
        <v>45713.0</v>
      </c>
      <c r="B717" s="89" t="s">
        <v>39</v>
      </c>
      <c r="C717" s="90" t="s">
        <v>32</v>
      </c>
      <c r="D717" s="91">
        <v>2.0</v>
      </c>
      <c r="E717" s="92">
        <v>120.0</v>
      </c>
      <c r="F717" s="93">
        <f t="shared" si="3"/>
        <v>240</v>
      </c>
      <c r="G717" s="91" t="b">
        <v>1</v>
      </c>
      <c r="H717" s="89" t="s">
        <v>16</v>
      </c>
      <c r="I717" s="94"/>
      <c r="J717" s="94"/>
      <c r="K717" s="95"/>
    </row>
    <row r="718">
      <c r="A718" s="84">
        <v>45713.0</v>
      </c>
      <c r="B718" s="8" t="s">
        <v>41</v>
      </c>
      <c r="C718" s="85" t="s">
        <v>1281</v>
      </c>
      <c r="D718" s="50">
        <v>1.0</v>
      </c>
      <c r="E718" s="9">
        <v>100.0</v>
      </c>
      <c r="F718" s="10">
        <f t="shared" si="3"/>
        <v>100</v>
      </c>
      <c r="G718" s="50" t="b">
        <v>1</v>
      </c>
      <c r="H718" s="8" t="s">
        <v>30</v>
      </c>
      <c r="I718" s="86"/>
      <c r="J718" s="86"/>
      <c r="K718" s="87"/>
    </row>
    <row r="719">
      <c r="A719" s="88">
        <v>45713.0</v>
      </c>
      <c r="B719" s="89" t="s">
        <v>22</v>
      </c>
      <c r="C719" s="90" t="s">
        <v>1277</v>
      </c>
      <c r="D719" s="91">
        <v>2.0</v>
      </c>
      <c r="E719" s="92">
        <v>100.0</v>
      </c>
      <c r="F719" s="93">
        <f t="shared" si="3"/>
        <v>200</v>
      </c>
      <c r="G719" s="91" t="b">
        <v>1</v>
      </c>
      <c r="H719" s="89" t="s">
        <v>16</v>
      </c>
      <c r="I719" s="94"/>
      <c r="J719" s="94"/>
      <c r="K719" s="95"/>
    </row>
    <row r="720">
      <c r="A720" s="84">
        <v>45713.0</v>
      </c>
      <c r="B720" s="8" t="s">
        <v>61</v>
      </c>
      <c r="C720" s="85" t="s">
        <v>32</v>
      </c>
      <c r="D720" s="50">
        <v>6.0</v>
      </c>
      <c r="E720" s="9">
        <v>100.0</v>
      </c>
      <c r="F720" s="10">
        <f t="shared" si="3"/>
        <v>600</v>
      </c>
      <c r="G720" s="50" t="b">
        <v>1</v>
      </c>
      <c r="H720" s="8" t="s">
        <v>30</v>
      </c>
      <c r="I720" s="86"/>
      <c r="J720" s="86"/>
      <c r="K720" s="87"/>
    </row>
    <row r="721">
      <c r="A721" s="88">
        <v>45713.0</v>
      </c>
      <c r="B721" s="89" t="s">
        <v>18</v>
      </c>
      <c r="C721" s="90" t="s">
        <v>1310</v>
      </c>
      <c r="D721" s="91">
        <v>2.0</v>
      </c>
      <c r="E721" s="92">
        <v>100.0</v>
      </c>
      <c r="F721" s="93">
        <f t="shared" si="3"/>
        <v>200</v>
      </c>
      <c r="G721" s="91" t="b">
        <v>1</v>
      </c>
      <c r="H721" s="89" t="s">
        <v>16</v>
      </c>
      <c r="I721" s="94"/>
      <c r="J721" s="94"/>
      <c r="K721" s="95"/>
    </row>
    <row r="722">
      <c r="A722" s="84">
        <v>45713.0</v>
      </c>
      <c r="B722" s="8" t="s">
        <v>47</v>
      </c>
      <c r="C722" s="85" t="s">
        <v>13</v>
      </c>
      <c r="D722" s="50">
        <v>1.0</v>
      </c>
      <c r="E722" s="9">
        <v>100.0</v>
      </c>
      <c r="F722" s="10">
        <f t="shared" si="3"/>
        <v>100</v>
      </c>
      <c r="G722" s="50" t="b">
        <v>1</v>
      </c>
      <c r="H722" s="8" t="s">
        <v>11</v>
      </c>
      <c r="I722" s="86"/>
      <c r="J722" s="86"/>
      <c r="K722" s="87"/>
    </row>
    <row r="723">
      <c r="A723" s="88">
        <v>45713.0</v>
      </c>
      <c r="B723" s="89" t="s">
        <v>59</v>
      </c>
      <c r="C723" s="90" t="s">
        <v>1280</v>
      </c>
      <c r="D723" s="91">
        <v>1.0</v>
      </c>
      <c r="E723" s="92">
        <v>100.0</v>
      </c>
      <c r="F723" s="93">
        <f t="shared" si="3"/>
        <v>100</v>
      </c>
      <c r="G723" s="91" t="b">
        <v>1</v>
      </c>
      <c r="H723" s="89" t="s">
        <v>16</v>
      </c>
      <c r="I723" s="94"/>
      <c r="J723" s="94"/>
      <c r="K723" s="95"/>
    </row>
    <row r="724">
      <c r="A724" s="84">
        <v>45713.0</v>
      </c>
      <c r="B724" s="8" t="s">
        <v>59</v>
      </c>
      <c r="C724" s="85" t="s">
        <v>70</v>
      </c>
      <c r="D724" s="50">
        <v>0.4</v>
      </c>
      <c r="E724" s="9">
        <v>80.0</v>
      </c>
      <c r="F724" s="10">
        <f t="shared" si="3"/>
        <v>32</v>
      </c>
      <c r="G724" s="50" t="b">
        <v>1</v>
      </c>
      <c r="H724" s="8" t="s">
        <v>16</v>
      </c>
      <c r="I724" s="86"/>
      <c r="J724" s="86"/>
      <c r="K724" s="87"/>
    </row>
    <row r="725">
      <c r="A725" s="88">
        <v>45713.0</v>
      </c>
      <c r="B725" s="89" t="s">
        <v>21</v>
      </c>
      <c r="C725" s="90" t="s">
        <v>13</v>
      </c>
      <c r="D725" s="91">
        <v>1.0</v>
      </c>
      <c r="E725" s="92">
        <v>100.0</v>
      </c>
      <c r="F725" s="93">
        <f t="shared" si="3"/>
        <v>100</v>
      </c>
      <c r="G725" s="91" t="b">
        <v>1</v>
      </c>
      <c r="H725" s="89" t="s">
        <v>11</v>
      </c>
      <c r="I725" s="94"/>
      <c r="J725" s="94"/>
      <c r="K725" s="95"/>
    </row>
    <row r="726">
      <c r="A726" s="84">
        <v>45713.0</v>
      </c>
      <c r="B726" s="8" t="s">
        <v>21</v>
      </c>
      <c r="C726" s="85" t="s">
        <v>32</v>
      </c>
      <c r="D726" s="50">
        <v>1.0</v>
      </c>
      <c r="E726" s="9">
        <v>120.0</v>
      </c>
      <c r="F726" s="10">
        <f t="shared" si="3"/>
        <v>120</v>
      </c>
      <c r="G726" s="50" t="b">
        <v>1</v>
      </c>
      <c r="H726" s="8" t="s">
        <v>11</v>
      </c>
      <c r="I726" s="86"/>
      <c r="J726" s="86"/>
      <c r="K726" s="87"/>
    </row>
    <row r="727">
      <c r="A727" s="88">
        <v>45713.0</v>
      </c>
      <c r="B727" s="89" t="s">
        <v>54</v>
      </c>
      <c r="C727" s="90" t="s">
        <v>1281</v>
      </c>
      <c r="D727" s="91">
        <v>2.0</v>
      </c>
      <c r="E727" s="92">
        <v>100.0</v>
      </c>
      <c r="F727" s="93">
        <f t="shared" si="3"/>
        <v>200</v>
      </c>
      <c r="G727" s="91" t="b">
        <v>1</v>
      </c>
      <c r="H727" s="89" t="s">
        <v>30</v>
      </c>
      <c r="I727" s="94"/>
      <c r="J727" s="94"/>
      <c r="K727" s="95"/>
    </row>
    <row r="728">
      <c r="A728" s="84">
        <v>45714.0</v>
      </c>
      <c r="B728" s="8" t="s">
        <v>43</v>
      </c>
      <c r="C728" s="85" t="s">
        <v>1326</v>
      </c>
      <c r="D728" s="50">
        <v>4.0</v>
      </c>
      <c r="E728" s="9">
        <v>100.0</v>
      </c>
      <c r="F728" s="10">
        <f t="shared" si="3"/>
        <v>400</v>
      </c>
      <c r="G728" s="50" t="b">
        <v>1</v>
      </c>
      <c r="H728" s="8" t="s">
        <v>16</v>
      </c>
      <c r="I728" s="86"/>
      <c r="J728" s="86"/>
      <c r="K728" s="87"/>
    </row>
    <row r="729">
      <c r="A729" s="88">
        <v>45714.0</v>
      </c>
      <c r="B729" s="89" t="s">
        <v>46</v>
      </c>
      <c r="C729" s="90" t="s">
        <v>1277</v>
      </c>
      <c r="D729" s="91">
        <v>3.0</v>
      </c>
      <c r="E729" s="92">
        <v>100.0</v>
      </c>
      <c r="F729" s="93">
        <f t="shared" si="3"/>
        <v>300</v>
      </c>
      <c r="G729" s="91" t="b">
        <v>1</v>
      </c>
      <c r="H729" s="89" t="s">
        <v>16</v>
      </c>
      <c r="I729" s="94"/>
      <c r="J729" s="94"/>
      <c r="K729" s="95"/>
    </row>
    <row r="730">
      <c r="A730" s="84">
        <v>45714.0</v>
      </c>
      <c r="B730" s="8" t="s">
        <v>28</v>
      </c>
      <c r="C730" s="85" t="s">
        <v>19</v>
      </c>
      <c r="D730" s="50">
        <v>1.0</v>
      </c>
      <c r="E730" s="9">
        <v>100.0</v>
      </c>
      <c r="F730" s="10">
        <f t="shared" si="3"/>
        <v>100</v>
      </c>
      <c r="G730" s="50" t="b">
        <v>1</v>
      </c>
      <c r="H730" s="8" t="s">
        <v>30</v>
      </c>
      <c r="I730" s="86"/>
      <c r="J730" s="86"/>
      <c r="K730" s="87"/>
    </row>
    <row r="731">
      <c r="A731" s="88">
        <v>45714.0</v>
      </c>
      <c r="B731" s="89" t="s">
        <v>23</v>
      </c>
      <c r="C731" s="90" t="s">
        <v>1309</v>
      </c>
      <c r="D731" s="91">
        <v>2.0</v>
      </c>
      <c r="E731" s="92">
        <v>100.0</v>
      </c>
      <c r="F731" s="93">
        <f t="shared" si="3"/>
        <v>200</v>
      </c>
      <c r="G731" s="91" t="b">
        <v>1</v>
      </c>
      <c r="H731" s="89" t="s">
        <v>16</v>
      </c>
      <c r="I731" s="94"/>
      <c r="J731" s="94"/>
      <c r="K731" s="95"/>
    </row>
    <row r="732">
      <c r="A732" s="84">
        <v>45714.0</v>
      </c>
      <c r="B732" s="8" t="s">
        <v>23</v>
      </c>
      <c r="C732" s="85" t="s">
        <v>70</v>
      </c>
      <c r="D732" s="50">
        <v>1.0</v>
      </c>
      <c r="E732" s="9">
        <v>70.0</v>
      </c>
      <c r="F732" s="10">
        <f t="shared" si="3"/>
        <v>70</v>
      </c>
      <c r="G732" s="50" t="b">
        <v>1</v>
      </c>
      <c r="H732" s="8" t="s">
        <v>16</v>
      </c>
      <c r="I732" s="86"/>
      <c r="J732" s="86"/>
      <c r="K732" s="87"/>
    </row>
    <row r="733">
      <c r="A733" s="88">
        <v>45714.0</v>
      </c>
      <c r="B733" s="89" t="s">
        <v>47</v>
      </c>
      <c r="C733" s="90" t="s">
        <v>1277</v>
      </c>
      <c r="D733" s="91">
        <v>4.0</v>
      </c>
      <c r="E733" s="92">
        <v>100.0</v>
      </c>
      <c r="F733" s="93">
        <f t="shared" si="3"/>
        <v>400</v>
      </c>
      <c r="G733" s="91" t="b">
        <v>1</v>
      </c>
      <c r="H733" s="89" t="s">
        <v>11</v>
      </c>
      <c r="I733" s="94"/>
      <c r="J733" s="94"/>
      <c r="K733" s="95"/>
    </row>
    <row r="734">
      <c r="A734" s="84">
        <v>45714.0</v>
      </c>
      <c r="B734" s="8" t="s">
        <v>31</v>
      </c>
      <c r="C734" s="85" t="s">
        <v>19</v>
      </c>
      <c r="D734" s="50">
        <v>2.0</v>
      </c>
      <c r="E734" s="9">
        <v>100.0</v>
      </c>
      <c r="F734" s="10">
        <f t="shared" si="3"/>
        <v>200</v>
      </c>
      <c r="G734" s="50" t="b">
        <v>1</v>
      </c>
      <c r="H734" s="8" t="s">
        <v>11</v>
      </c>
      <c r="I734" s="86"/>
      <c r="J734" s="86"/>
      <c r="K734" s="87"/>
    </row>
    <row r="735">
      <c r="A735" s="88">
        <v>45714.0</v>
      </c>
      <c r="B735" s="89" t="s">
        <v>29</v>
      </c>
      <c r="C735" s="90" t="s">
        <v>1286</v>
      </c>
      <c r="D735" s="91">
        <v>1.0</v>
      </c>
      <c r="E735" s="92">
        <v>100.0</v>
      </c>
      <c r="F735" s="93">
        <f t="shared" si="3"/>
        <v>100</v>
      </c>
      <c r="G735" s="91" t="b">
        <v>1</v>
      </c>
      <c r="H735" s="89" t="s">
        <v>30</v>
      </c>
      <c r="I735" s="94"/>
      <c r="J735" s="94"/>
      <c r="K735" s="95"/>
    </row>
    <row r="736">
      <c r="A736" s="84">
        <v>45715.0</v>
      </c>
      <c r="B736" s="8" t="s">
        <v>36</v>
      </c>
      <c r="C736" s="85" t="s">
        <v>1281</v>
      </c>
      <c r="D736" s="50">
        <v>3.0</v>
      </c>
      <c r="E736" s="9">
        <v>100.0</v>
      </c>
      <c r="F736" s="10">
        <f t="shared" si="3"/>
        <v>300</v>
      </c>
      <c r="G736" s="50" t="b">
        <v>1</v>
      </c>
      <c r="H736" s="8" t="s">
        <v>16</v>
      </c>
      <c r="I736" s="86"/>
      <c r="J736" s="86"/>
      <c r="K736" s="87"/>
    </row>
    <row r="737">
      <c r="A737" s="88">
        <v>45715.0</v>
      </c>
      <c r="B737" s="89" t="s">
        <v>52</v>
      </c>
      <c r="C737" s="90" t="s">
        <v>1328</v>
      </c>
      <c r="D737" s="91">
        <v>7.0</v>
      </c>
      <c r="E737" s="92">
        <v>100.0</v>
      </c>
      <c r="F737" s="98">
        <v>680.0</v>
      </c>
      <c r="G737" s="91" t="b">
        <v>1</v>
      </c>
      <c r="H737" s="89" t="s">
        <v>11</v>
      </c>
      <c r="I737" s="94"/>
      <c r="J737" s="94"/>
      <c r="K737" s="95"/>
    </row>
    <row r="738">
      <c r="A738" s="84">
        <v>45715.0</v>
      </c>
      <c r="B738" s="8" t="s">
        <v>64</v>
      </c>
      <c r="C738" s="85" t="s">
        <v>12</v>
      </c>
      <c r="D738" s="50">
        <v>0.5</v>
      </c>
      <c r="E738" s="9">
        <v>100.0</v>
      </c>
      <c r="F738" s="10">
        <f t="shared" ref="F738:F763" si="4">E738*D738</f>
        <v>50</v>
      </c>
      <c r="G738" s="50" t="b">
        <v>1</v>
      </c>
      <c r="H738" s="8" t="s">
        <v>16</v>
      </c>
      <c r="I738" s="86"/>
      <c r="J738" s="86"/>
      <c r="K738" s="87"/>
    </row>
    <row r="739">
      <c r="A739" s="88">
        <v>45715.0</v>
      </c>
      <c r="B739" s="89" t="s">
        <v>18</v>
      </c>
      <c r="C739" s="90" t="s">
        <v>1307</v>
      </c>
      <c r="D739" s="91">
        <v>2.0</v>
      </c>
      <c r="E739" s="92">
        <v>90.0</v>
      </c>
      <c r="F739" s="93">
        <f t="shared" si="4"/>
        <v>180</v>
      </c>
      <c r="G739" s="91" t="b">
        <v>1</v>
      </c>
      <c r="H739" s="89" t="s">
        <v>16</v>
      </c>
      <c r="I739" s="94"/>
      <c r="J739" s="94"/>
      <c r="K739" s="95"/>
    </row>
    <row r="740">
      <c r="A740" s="84">
        <v>45715.0</v>
      </c>
      <c r="B740" s="8" t="s">
        <v>15</v>
      </c>
      <c r="C740" s="85" t="s">
        <v>1292</v>
      </c>
      <c r="D740" s="50">
        <v>2.0</v>
      </c>
      <c r="E740" s="9">
        <v>100.0</v>
      </c>
      <c r="F740" s="10">
        <f t="shared" si="4"/>
        <v>200</v>
      </c>
      <c r="G740" s="50" t="b">
        <v>1</v>
      </c>
      <c r="H740" s="8" t="s">
        <v>16</v>
      </c>
      <c r="I740" s="86"/>
      <c r="J740" s="86"/>
      <c r="K740" s="87"/>
    </row>
    <row r="741">
      <c r="A741" s="88">
        <v>45715.0</v>
      </c>
      <c r="B741" s="89" t="s">
        <v>15</v>
      </c>
      <c r="C741" s="90" t="s">
        <v>70</v>
      </c>
      <c r="D741" s="91">
        <v>1.0</v>
      </c>
      <c r="E741" s="92">
        <v>80.0</v>
      </c>
      <c r="F741" s="93">
        <f t="shared" si="4"/>
        <v>80</v>
      </c>
      <c r="G741" s="91" t="b">
        <v>1</v>
      </c>
      <c r="H741" s="89" t="s">
        <v>16</v>
      </c>
      <c r="I741" s="94"/>
      <c r="J741" s="94"/>
      <c r="K741" s="95"/>
    </row>
    <row r="742">
      <c r="A742" s="84">
        <v>45715.0</v>
      </c>
      <c r="B742" s="8" t="s">
        <v>45</v>
      </c>
      <c r="C742" s="85" t="s">
        <v>1277</v>
      </c>
      <c r="D742" s="50">
        <v>3.0</v>
      </c>
      <c r="E742" s="9">
        <v>100.0</v>
      </c>
      <c r="F742" s="10">
        <f t="shared" si="4"/>
        <v>300</v>
      </c>
      <c r="G742" s="50" t="b">
        <v>1</v>
      </c>
      <c r="H742" s="8" t="s">
        <v>11</v>
      </c>
      <c r="I742" s="86"/>
      <c r="J742" s="86"/>
      <c r="K742" s="87"/>
    </row>
    <row r="743">
      <c r="A743" s="88">
        <v>45715.0</v>
      </c>
      <c r="B743" s="89" t="s">
        <v>31</v>
      </c>
      <c r="C743" s="90" t="s">
        <v>19</v>
      </c>
      <c r="D743" s="91">
        <v>2.0</v>
      </c>
      <c r="E743" s="92">
        <v>100.0</v>
      </c>
      <c r="F743" s="93">
        <f t="shared" si="4"/>
        <v>200</v>
      </c>
      <c r="G743" s="91" t="b">
        <v>1</v>
      </c>
      <c r="H743" s="89" t="s">
        <v>11</v>
      </c>
      <c r="I743" s="94"/>
      <c r="J743" s="94"/>
      <c r="K743" s="95"/>
    </row>
    <row r="744">
      <c r="A744" s="84">
        <v>45715.0</v>
      </c>
      <c r="B744" s="8" t="s">
        <v>47</v>
      </c>
      <c r="C744" s="85" t="s">
        <v>1281</v>
      </c>
      <c r="D744" s="50">
        <v>4.0</v>
      </c>
      <c r="E744" s="9">
        <v>100.0</v>
      </c>
      <c r="F744" s="10">
        <f t="shared" si="4"/>
        <v>400</v>
      </c>
      <c r="G744" s="50" t="b">
        <v>1</v>
      </c>
      <c r="H744" s="8" t="s">
        <v>11</v>
      </c>
      <c r="I744" s="86"/>
      <c r="J744" s="86"/>
      <c r="K744" s="87"/>
    </row>
    <row r="745">
      <c r="A745" s="88">
        <v>45715.0</v>
      </c>
      <c r="B745" s="89" t="s">
        <v>47</v>
      </c>
      <c r="C745" s="90" t="s">
        <v>70</v>
      </c>
      <c r="D745" s="91">
        <v>0.5</v>
      </c>
      <c r="E745" s="92">
        <v>80.0</v>
      </c>
      <c r="F745" s="93">
        <f t="shared" si="4"/>
        <v>40</v>
      </c>
      <c r="G745" s="91" t="b">
        <v>1</v>
      </c>
      <c r="H745" s="89" t="s">
        <v>11</v>
      </c>
      <c r="I745" s="94"/>
      <c r="J745" s="94"/>
      <c r="K745" s="95"/>
    </row>
    <row r="746">
      <c r="A746" s="84">
        <v>45715.0</v>
      </c>
      <c r="B746" s="8" t="s">
        <v>18</v>
      </c>
      <c r="C746" s="85" t="s">
        <v>1310</v>
      </c>
      <c r="D746" s="50">
        <v>2.0</v>
      </c>
      <c r="E746" s="9">
        <v>90.0</v>
      </c>
      <c r="F746" s="10">
        <f t="shared" si="4"/>
        <v>180</v>
      </c>
      <c r="G746" s="50" t="b">
        <v>1</v>
      </c>
      <c r="H746" s="8" t="s">
        <v>16</v>
      </c>
      <c r="I746" s="86"/>
      <c r="J746" s="86"/>
      <c r="K746" s="87"/>
    </row>
    <row r="747">
      <c r="A747" s="88">
        <v>45715.0</v>
      </c>
      <c r="B747" s="89" t="s">
        <v>23</v>
      </c>
      <c r="C747" s="90" t="s">
        <v>1309</v>
      </c>
      <c r="D747" s="91">
        <v>1.0</v>
      </c>
      <c r="E747" s="92">
        <v>100.0</v>
      </c>
      <c r="F747" s="93">
        <f t="shared" si="4"/>
        <v>100</v>
      </c>
      <c r="G747" s="91" t="b">
        <v>1</v>
      </c>
      <c r="H747" s="89" t="s">
        <v>16</v>
      </c>
      <c r="I747" s="94"/>
      <c r="J747" s="94"/>
      <c r="K747" s="95"/>
    </row>
    <row r="748">
      <c r="A748" s="84">
        <v>45715.0</v>
      </c>
      <c r="B748" s="8" t="s">
        <v>42</v>
      </c>
      <c r="C748" s="85" t="s">
        <v>1294</v>
      </c>
      <c r="D748" s="50">
        <v>2.0</v>
      </c>
      <c r="E748" s="9">
        <v>100.0</v>
      </c>
      <c r="F748" s="10">
        <f t="shared" si="4"/>
        <v>200</v>
      </c>
      <c r="G748" s="50" t="b">
        <v>1</v>
      </c>
      <c r="H748" s="8" t="s">
        <v>30</v>
      </c>
      <c r="I748" s="86"/>
      <c r="J748" s="86"/>
      <c r="K748" s="87"/>
    </row>
    <row r="749">
      <c r="A749" s="88">
        <v>45716.0</v>
      </c>
      <c r="B749" s="89" t="s">
        <v>14</v>
      </c>
      <c r="C749" s="90" t="s">
        <v>1277</v>
      </c>
      <c r="D749" s="91">
        <v>1.5</v>
      </c>
      <c r="E749" s="92">
        <v>100.0</v>
      </c>
      <c r="F749" s="93">
        <f t="shared" si="4"/>
        <v>150</v>
      </c>
      <c r="G749" s="91" t="b">
        <v>1</v>
      </c>
      <c r="H749" s="89" t="s">
        <v>11</v>
      </c>
      <c r="I749" s="94"/>
      <c r="J749" s="94"/>
      <c r="K749" s="95"/>
    </row>
    <row r="750">
      <c r="A750" s="84">
        <v>45716.0</v>
      </c>
      <c r="B750" s="8" t="s">
        <v>60</v>
      </c>
      <c r="C750" s="85" t="s">
        <v>1309</v>
      </c>
      <c r="D750" s="50">
        <v>2.0</v>
      </c>
      <c r="E750" s="9">
        <v>100.0</v>
      </c>
      <c r="F750" s="10">
        <f t="shared" si="4"/>
        <v>200</v>
      </c>
      <c r="G750" s="50" t="b">
        <v>1</v>
      </c>
      <c r="H750" s="8" t="s">
        <v>16</v>
      </c>
      <c r="I750" s="86"/>
      <c r="J750" s="86"/>
      <c r="K750" s="87"/>
    </row>
    <row r="751">
      <c r="A751" s="88">
        <v>45716.0</v>
      </c>
      <c r="B751" s="89" t="s">
        <v>60</v>
      </c>
      <c r="C751" s="90" t="s">
        <v>70</v>
      </c>
      <c r="D751" s="91">
        <v>0.5</v>
      </c>
      <c r="E751" s="92">
        <v>80.0</v>
      </c>
      <c r="F751" s="93">
        <f t="shared" si="4"/>
        <v>40</v>
      </c>
      <c r="G751" s="91" t="b">
        <v>1</v>
      </c>
      <c r="H751" s="89" t="s">
        <v>16</v>
      </c>
      <c r="I751" s="94"/>
      <c r="J751" s="94"/>
      <c r="K751" s="95"/>
    </row>
    <row r="752">
      <c r="A752" s="84">
        <v>45716.0</v>
      </c>
      <c r="B752" s="8" t="s">
        <v>36</v>
      </c>
      <c r="C752" s="85" t="s">
        <v>70</v>
      </c>
      <c r="D752" s="50">
        <v>1.0</v>
      </c>
      <c r="E752" s="9">
        <v>80.0</v>
      </c>
      <c r="F752" s="10">
        <f t="shared" si="4"/>
        <v>80</v>
      </c>
      <c r="G752" s="50" t="b">
        <v>1</v>
      </c>
      <c r="H752" s="8" t="s">
        <v>16</v>
      </c>
      <c r="I752" s="86"/>
      <c r="J752" s="86"/>
      <c r="K752" s="87"/>
    </row>
    <row r="753">
      <c r="A753" s="88">
        <v>45716.0</v>
      </c>
      <c r="B753" s="89" t="s">
        <v>69</v>
      </c>
      <c r="C753" s="90" t="s">
        <v>1331</v>
      </c>
      <c r="D753" s="91">
        <v>30.0</v>
      </c>
      <c r="E753" s="92">
        <v>85.0</v>
      </c>
      <c r="F753" s="93">
        <f t="shared" si="4"/>
        <v>2550</v>
      </c>
      <c r="G753" s="91" t="b">
        <v>1</v>
      </c>
      <c r="H753" s="89" t="s">
        <v>16</v>
      </c>
      <c r="I753" s="94"/>
      <c r="J753" s="94"/>
      <c r="K753" s="95"/>
    </row>
    <row r="754">
      <c r="A754" s="84">
        <v>45716.0</v>
      </c>
      <c r="B754" s="8" t="s">
        <v>27</v>
      </c>
      <c r="C754" s="85" t="s">
        <v>1332</v>
      </c>
      <c r="D754" s="50">
        <v>2.0</v>
      </c>
      <c r="E754" s="9">
        <v>100.0</v>
      </c>
      <c r="F754" s="10">
        <f t="shared" si="4"/>
        <v>200</v>
      </c>
      <c r="G754" s="50" t="b">
        <v>1</v>
      </c>
      <c r="H754" s="8" t="s">
        <v>30</v>
      </c>
      <c r="I754" s="86"/>
      <c r="J754" s="86"/>
      <c r="K754" s="87"/>
    </row>
    <row r="755">
      <c r="A755" s="88">
        <v>45716.0</v>
      </c>
      <c r="B755" s="89" t="s">
        <v>39</v>
      </c>
      <c r="C755" s="90" t="s">
        <v>1280</v>
      </c>
      <c r="D755" s="91">
        <v>13.0</v>
      </c>
      <c r="E755" s="92">
        <v>100.0</v>
      </c>
      <c r="F755" s="93">
        <f t="shared" si="4"/>
        <v>1300</v>
      </c>
      <c r="G755" s="91" t="b">
        <v>1</v>
      </c>
      <c r="H755" s="89" t="s">
        <v>16</v>
      </c>
      <c r="I755" s="94"/>
      <c r="J755" s="94"/>
      <c r="K755" s="95"/>
    </row>
    <row r="756">
      <c r="A756" s="84">
        <v>45716.0</v>
      </c>
      <c r="B756" s="8" t="s">
        <v>39</v>
      </c>
      <c r="C756" s="85" t="s">
        <v>32</v>
      </c>
      <c r="D756" s="50">
        <v>3.0</v>
      </c>
      <c r="E756" s="9">
        <v>120.0</v>
      </c>
      <c r="F756" s="10">
        <f t="shared" si="4"/>
        <v>360</v>
      </c>
      <c r="G756" s="50" t="b">
        <v>1</v>
      </c>
      <c r="H756" s="8" t="s">
        <v>16</v>
      </c>
      <c r="I756" s="86"/>
      <c r="J756" s="86"/>
      <c r="K756" s="87"/>
    </row>
    <row r="757">
      <c r="A757" s="88">
        <v>45716.0</v>
      </c>
      <c r="B757" s="89" t="s">
        <v>47</v>
      </c>
      <c r="C757" s="90" t="s">
        <v>1277</v>
      </c>
      <c r="D757" s="91">
        <v>5.0</v>
      </c>
      <c r="E757" s="92">
        <v>100.0</v>
      </c>
      <c r="F757" s="93">
        <f t="shared" si="4"/>
        <v>500</v>
      </c>
      <c r="G757" s="91" t="b">
        <v>1</v>
      </c>
      <c r="H757" s="89" t="s">
        <v>11</v>
      </c>
      <c r="I757" s="94"/>
      <c r="J757" s="94"/>
      <c r="K757" s="95"/>
    </row>
    <row r="758">
      <c r="A758" s="84">
        <v>45716.0</v>
      </c>
      <c r="B758" s="8" t="s">
        <v>31</v>
      </c>
      <c r="C758" s="85" t="s">
        <v>1318</v>
      </c>
      <c r="D758" s="50">
        <v>7.0</v>
      </c>
      <c r="E758" s="9">
        <v>100.0</v>
      </c>
      <c r="F758" s="10">
        <f t="shared" si="4"/>
        <v>700</v>
      </c>
      <c r="G758" s="50" t="b">
        <v>1</v>
      </c>
      <c r="H758" s="8" t="s">
        <v>11</v>
      </c>
      <c r="I758" s="86"/>
      <c r="J758" s="86"/>
      <c r="K758" s="87"/>
    </row>
    <row r="759">
      <c r="A759" s="88">
        <v>45716.0</v>
      </c>
      <c r="B759" s="89" t="s">
        <v>31</v>
      </c>
      <c r="C759" s="90" t="s">
        <v>70</v>
      </c>
      <c r="D759" s="91">
        <v>1.0</v>
      </c>
      <c r="E759" s="92">
        <v>80.0</v>
      </c>
      <c r="F759" s="93">
        <f t="shared" si="4"/>
        <v>80</v>
      </c>
      <c r="G759" s="91" t="b">
        <v>1</v>
      </c>
      <c r="H759" s="89" t="s">
        <v>11</v>
      </c>
      <c r="I759" s="94"/>
      <c r="J759" s="94"/>
      <c r="K759" s="95"/>
    </row>
    <row r="760">
      <c r="A760" s="84">
        <v>45716.0</v>
      </c>
      <c r="B760" s="8" t="s">
        <v>45</v>
      </c>
      <c r="C760" s="85" t="s">
        <v>13</v>
      </c>
      <c r="D760" s="50">
        <v>1.0</v>
      </c>
      <c r="E760" s="9">
        <v>100.0</v>
      </c>
      <c r="F760" s="10">
        <f t="shared" si="4"/>
        <v>100</v>
      </c>
      <c r="G760" s="50" t="b">
        <v>1</v>
      </c>
      <c r="H760" s="8" t="s">
        <v>11</v>
      </c>
      <c r="I760" s="86"/>
      <c r="J760" s="86"/>
      <c r="K760" s="87"/>
    </row>
    <row r="761">
      <c r="A761" s="88">
        <v>45716.0</v>
      </c>
      <c r="B761" s="89" t="s">
        <v>45</v>
      </c>
      <c r="C761" s="90" t="s">
        <v>70</v>
      </c>
      <c r="D761" s="91">
        <v>0.5</v>
      </c>
      <c r="E761" s="92">
        <v>80.0</v>
      </c>
      <c r="F761" s="93">
        <f t="shared" si="4"/>
        <v>40</v>
      </c>
      <c r="G761" s="91" t="b">
        <v>1</v>
      </c>
      <c r="H761" s="89" t="s">
        <v>11</v>
      </c>
      <c r="I761" s="94"/>
      <c r="J761" s="94"/>
      <c r="K761" s="95"/>
    </row>
    <row r="762">
      <c r="A762" s="84">
        <v>45716.0</v>
      </c>
      <c r="B762" s="8" t="s">
        <v>55</v>
      </c>
      <c r="C762" s="85" t="s">
        <v>1280</v>
      </c>
      <c r="D762" s="50">
        <v>3.0</v>
      </c>
      <c r="E762" s="9">
        <v>100.0</v>
      </c>
      <c r="F762" s="10">
        <f t="shared" si="4"/>
        <v>300</v>
      </c>
      <c r="G762" s="50" t="b">
        <v>1</v>
      </c>
      <c r="H762" s="8" t="s">
        <v>30</v>
      </c>
      <c r="I762" s="86"/>
      <c r="J762" s="86"/>
      <c r="K762" s="87"/>
    </row>
    <row r="763">
      <c r="A763" s="88">
        <v>45716.0</v>
      </c>
      <c r="B763" s="89" t="s">
        <v>55</v>
      </c>
      <c r="C763" s="90" t="s">
        <v>63</v>
      </c>
      <c r="D763" s="91">
        <v>0.5</v>
      </c>
      <c r="E763" s="92">
        <v>200.0</v>
      </c>
      <c r="F763" s="93">
        <f t="shared" si="4"/>
        <v>100</v>
      </c>
      <c r="G763" s="91" t="b">
        <v>1</v>
      </c>
      <c r="H763" s="89" t="s">
        <v>30</v>
      </c>
      <c r="I763" s="94"/>
      <c r="J763" s="94"/>
      <c r="K763" s="95"/>
    </row>
    <row r="764">
      <c r="A764" s="84">
        <v>45717.0</v>
      </c>
      <c r="B764" s="8" t="s">
        <v>68</v>
      </c>
      <c r="C764" s="85" t="s">
        <v>13</v>
      </c>
      <c r="D764" s="50">
        <v>2.0</v>
      </c>
      <c r="E764" s="9">
        <v>100.0</v>
      </c>
      <c r="F764" s="10">
        <f t="shared" ref="F764:F793" si="5">D764*E764</f>
        <v>200</v>
      </c>
      <c r="G764" s="50" t="b">
        <v>1</v>
      </c>
      <c r="H764" s="8" t="s">
        <v>16</v>
      </c>
      <c r="I764" s="86"/>
      <c r="J764" s="86"/>
      <c r="K764" s="87"/>
    </row>
    <row r="765">
      <c r="A765" s="88">
        <v>45717.0</v>
      </c>
      <c r="B765" s="89" t="s">
        <v>68</v>
      </c>
      <c r="C765" s="90" t="s">
        <v>70</v>
      </c>
      <c r="D765" s="91">
        <v>1.0</v>
      </c>
      <c r="E765" s="92">
        <v>80.0</v>
      </c>
      <c r="F765" s="93">
        <f t="shared" si="5"/>
        <v>80</v>
      </c>
      <c r="G765" s="91" t="b">
        <v>1</v>
      </c>
      <c r="H765" s="89" t="s">
        <v>16</v>
      </c>
      <c r="I765" s="94"/>
      <c r="J765" s="94"/>
      <c r="K765" s="95"/>
    </row>
    <row r="766">
      <c r="A766" s="84">
        <v>45717.0</v>
      </c>
      <c r="B766" s="8" t="s">
        <v>23</v>
      </c>
      <c r="C766" s="85" t="s">
        <v>1309</v>
      </c>
      <c r="D766" s="50">
        <v>2.0</v>
      </c>
      <c r="E766" s="9">
        <v>100.0</v>
      </c>
      <c r="F766" s="10">
        <f t="shared" si="5"/>
        <v>200</v>
      </c>
      <c r="G766" s="50" t="b">
        <v>1</v>
      </c>
      <c r="H766" s="8" t="s">
        <v>16</v>
      </c>
      <c r="I766" s="86"/>
      <c r="J766" s="86"/>
      <c r="K766" s="87"/>
    </row>
    <row r="767">
      <c r="A767" s="88">
        <v>45717.0</v>
      </c>
      <c r="B767" s="89" t="s">
        <v>18</v>
      </c>
      <c r="C767" s="90" t="s">
        <v>1307</v>
      </c>
      <c r="D767" s="91">
        <v>2.0</v>
      </c>
      <c r="E767" s="92">
        <v>100.0</v>
      </c>
      <c r="F767" s="93">
        <f t="shared" si="5"/>
        <v>200</v>
      </c>
      <c r="G767" s="91" t="b">
        <v>1</v>
      </c>
      <c r="H767" s="89" t="s">
        <v>16</v>
      </c>
      <c r="I767" s="94"/>
      <c r="J767" s="94"/>
      <c r="K767" s="95"/>
    </row>
    <row r="768">
      <c r="A768" s="84">
        <v>45717.0</v>
      </c>
      <c r="B768" s="8" t="s">
        <v>45</v>
      </c>
      <c r="C768" s="85" t="s">
        <v>1277</v>
      </c>
      <c r="D768" s="50">
        <v>3.0</v>
      </c>
      <c r="E768" s="9">
        <v>100.0</v>
      </c>
      <c r="F768" s="10">
        <f t="shared" si="5"/>
        <v>300</v>
      </c>
      <c r="G768" s="50" t="b">
        <v>1</v>
      </c>
      <c r="H768" s="8" t="s">
        <v>11</v>
      </c>
      <c r="I768" s="86"/>
      <c r="J768" s="86"/>
      <c r="K768" s="87"/>
    </row>
    <row r="769">
      <c r="A769" s="88">
        <v>45717.0</v>
      </c>
      <c r="B769" s="89" t="s">
        <v>31</v>
      </c>
      <c r="C769" s="90" t="s">
        <v>10</v>
      </c>
      <c r="D769" s="91">
        <v>1.0</v>
      </c>
      <c r="E769" s="92">
        <v>100.0</v>
      </c>
      <c r="F769" s="93">
        <f t="shared" si="5"/>
        <v>100</v>
      </c>
      <c r="G769" s="91" t="b">
        <v>1</v>
      </c>
      <c r="H769" s="89" t="s">
        <v>11</v>
      </c>
      <c r="I769" s="94"/>
      <c r="J769" s="94"/>
      <c r="K769" s="95"/>
    </row>
    <row r="770">
      <c r="A770" s="84">
        <v>45717.0</v>
      </c>
      <c r="B770" s="8" t="s">
        <v>9</v>
      </c>
      <c r="C770" s="85" t="s">
        <v>13</v>
      </c>
      <c r="D770" s="50">
        <v>2.0</v>
      </c>
      <c r="E770" s="9">
        <v>100.0</v>
      </c>
      <c r="F770" s="10">
        <f t="shared" si="5"/>
        <v>200</v>
      </c>
      <c r="G770" s="50" t="b">
        <v>1</v>
      </c>
      <c r="H770" s="8" t="s">
        <v>11</v>
      </c>
      <c r="I770" s="86"/>
      <c r="J770" s="86"/>
      <c r="K770" s="87"/>
    </row>
    <row r="771">
      <c r="A771" s="88">
        <v>45717.0</v>
      </c>
      <c r="B771" s="89" t="s">
        <v>21</v>
      </c>
      <c r="C771" s="90" t="s">
        <v>13</v>
      </c>
      <c r="D771" s="91">
        <v>2.0</v>
      </c>
      <c r="E771" s="92">
        <v>100.0</v>
      </c>
      <c r="F771" s="93">
        <f t="shared" si="5"/>
        <v>200</v>
      </c>
      <c r="G771" s="91" t="b">
        <v>1</v>
      </c>
      <c r="H771" s="89" t="s">
        <v>11</v>
      </c>
      <c r="I771" s="94"/>
      <c r="J771" s="94"/>
      <c r="K771" s="95"/>
    </row>
    <row r="772">
      <c r="A772" s="84">
        <v>45717.0</v>
      </c>
      <c r="B772" s="8" t="s">
        <v>35</v>
      </c>
      <c r="C772" s="85" t="s">
        <v>1331</v>
      </c>
      <c r="D772" s="50">
        <v>1.0</v>
      </c>
      <c r="E772" s="9">
        <v>100.0</v>
      </c>
      <c r="F772" s="10">
        <f t="shared" si="5"/>
        <v>100</v>
      </c>
      <c r="G772" s="50" t="b">
        <v>1</v>
      </c>
      <c r="H772" s="8" t="s">
        <v>16</v>
      </c>
      <c r="I772" s="86"/>
      <c r="J772" s="86"/>
      <c r="K772" s="87"/>
    </row>
    <row r="773">
      <c r="A773" s="88">
        <v>45717.0</v>
      </c>
      <c r="B773" s="89" t="s">
        <v>62</v>
      </c>
      <c r="C773" s="90" t="s">
        <v>1309</v>
      </c>
      <c r="D773" s="91">
        <v>3.0</v>
      </c>
      <c r="E773" s="92">
        <v>100.0</v>
      </c>
      <c r="F773" s="93">
        <f t="shared" si="5"/>
        <v>300</v>
      </c>
      <c r="G773" s="91" t="b">
        <v>1</v>
      </c>
      <c r="H773" s="89" t="s">
        <v>16</v>
      </c>
      <c r="I773" s="94"/>
      <c r="J773" s="94"/>
      <c r="K773" s="95"/>
    </row>
    <row r="774">
      <c r="A774" s="84">
        <v>45718.0</v>
      </c>
      <c r="B774" s="8" t="s">
        <v>54</v>
      </c>
      <c r="C774" s="85" t="s">
        <v>1281</v>
      </c>
      <c r="D774" s="50">
        <v>2.0</v>
      </c>
      <c r="E774" s="9">
        <v>100.0</v>
      </c>
      <c r="F774" s="10">
        <f t="shared" si="5"/>
        <v>200</v>
      </c>
      <c r="G774" s="50" t="b">
        <v>1</v>
      </c>
      <c r="H774" s="8" t="s">
        <v>30</v>
      </c>
      <c r="I774" s="86"/>
      <c r="J774" s="86"/>
      <c r="K774" s="87"/>
    </row>
    <row r="775">
      <c r="A775" s="88">
        <v>45718.0</v>
      </c>
      <c r="B775" s="89" t="s">
        <v>36</v>
      </c>
      <c r="C775" s="90" t="s">
        <v>1333</v>
      </c>
      <c r="D775" s="91">
        <v>4.0</v>
      </c>
      <c r="E775" s="92">
        <v>100.0</v>
      </c>
      <c r="F775" s="93">
        <f t="shared" si="5"/>
        <v>400</v>
      </c>
      <c r="G775" s="91" t="b">
        <v>1</v>
      </c>
      <c r="H775" s="89" t="s">
        <v>16</v>
      </c>
      <c r="I775" s="94"/>
      <c r="J775" s="94"/>
      <c r="K775" s="95"/>
    </row>
    <row r="776">
      <c r="A776" s="84">
        <v>45718.0</v>
      </c>
      <c r="B776" s="8" t="s">
        <v>47</v>
      </c>
      <c r="C776" s="85" t="s">
        <v>13</v>
      </c>
      <c r="D776" s="50">
        <v>1.0</v>
      </c>
      <c r="E776" s="9">
        <v>100.0</v>
      </c>
      <c r="F776" s="10">
        <f t="shared" si="5"/>
        <v>100</v>
      </c>
      <c r="G776" s="50" t="b">
        <v>1</v>
      </c>
      <c r="H776" s="8" t="s">
        <v>11</v>
      </c>
      <c r="I776" s="86"/>
      <c r="J776" s="86"/>
      <c r="K776" s="87"/>
    </row>
    <row r="777">
      <c r="A777" s="88">
        <v>45718.0</v>
      </c>
      <c r="B777" s="89" t="s">
        <v>49</v>
      </c>
      <c r="C777" s="90" t="s">
        <v>12</v>
      </c>
      <c r="D777" s="91">
        <v>1.0</v>
      </c>
      <c r="E777" s="92">
        <v>100.0</v>
      </c>
      <c r="F777" s="93">
        <f t="shared" si="5"/>
        <v>100</v>
      </c>
      <c r="G777" s="91" t="b">
        <v>1</v>
      </c>
      <c r="H777" s="89" t="s">
        <v>11</v>
      </c>
      <c r="I777" s="94"/>
      <c r="J777" s="94"/>
      <c r="K777" s="95"/>
    </row>
    <row r="778">
      <c r="A778" s="84">
        <v>45718.0</v>
      </c>
      <c r="B778" s="8" t="s">
        <v>49</v>
      </c>
      <c r="C778" s="85" t="s">
        <v>32</v>
      </c>
      <c r="D778" s="50">
        <v>1.0</v>
      </c>
      <c r="E778" s="9">
        <v>120.0</v>
      </c>
      <c r="F778" s="10">
        <f t="shared" si="5"/>
        <v>120</v>
      </c>
      <c r="G778" s="50" t="b">
        <v>1</v>
      </c>
      <c r="H778" s="8" t="s">
        <v>11</v>
      </c>
      <c r="I778" s="86"/>
      <c r="J778" s="86"/>
      <c r="K778" s="87"/>
    </row>
    <row r="779">
      <c r="A779" s="88">
        <v>45718.0</v>
      </c>
      <c r="B779" s="89" t="s">
        <v>23</v>
      </c>
      <c r="C779" s="90" t="s">
        <v>1309</v>
      </c>
      <c r="D779" s="91">
        <v>2.0</v>
      </c>
      <c r="E779" s="92">
        <v>100.0</v>
      </c>
      <c r="F779" s="93">
        <f t="shared" si="5"/>
        <v>200</v>
      </c>
      <c r="G779" s="91" t="b">
        <v>1</v>
      </c>
      <c r="H779" s="89" t="s">
        <v>16</v>
      </c>
      <c r="I779" s="94"/>
      <c r="J779" s="94"/>
      <c r="K779" s="95"/>
    </row>
    <row r="780">
      <c r="A780" s="84">
        <v>45718.0</v>
      </c>
      <c r="B780" s="8" t="s">
        <v>23</v>
      </c>
      <c r="C780" s="85" t="s">
        <v>70</v>
      </c>
      <c r="D780" s="50">
        <v>1.0</v>
      </c>
      <c r="E780" s="9">
        <v>70.0</v>
      </c>
      <c r="F780" s="10">
        <f t="shared" si="5"/>
        <v>70</v>
      </c>
      <c r="G780" s="50" t="b">
        <v>1</v>
      </c>
      <c r="H780" s="8" t="s">
        <v>16</v>
      </c>
      <c r="I780" s="86"/>
      <c r="J780" s="86"/>
      <c r="K780" s="87"/>
    </row>
    <row r="781">
      <c r="A781" s="88">
        <v>45718.0</v>
      </c>
      <c r="B781" s="89" t="s">
        <v>59</v>
      </c>
      <c r="C781" s="90" t="s">
        <v>1280</v>
      </c>
      <c r="D781" s="91">
        <v>1.0</v>
      </c>
      <c r="E781" s="92">
        <v>100.0</v>
      </c>
      <c r="F781" s="93">
        <f t="shared" si="5"/>
        <v>100</v>
      </c>
      <c r="G781" s="91" t="b">
        <v>1</v>
      </c>
      <c r="H781" s="89" t="s">
        <v>16</v>
      </c>
      <c r="I781" s="94"/>
      <c r="J781" s="94"/>
      <c r="K781" s="95"/>
    </row>
    <row r="782">
      <c r="A782" s="84">
        <v>45718.0</v>
      </c>
      <c r="B782" s="8" t="s">
        <v>59</v>
      </c>
      <c r="C782" s="85" t="s">
        <v>70</v>
      </c>
      <c r="D782" s="50">
        <v>0.4</v>
      </c>
      <c r="E782" s="9">
        <v>80.0</v>
      </c>
      <c r="F782" s="10">
        <f t="shared" si="5"/>
        <v>32</v>
      </c>
      <c r="G782" s="50" t="b">
        <v>1</v>
      </c>
      <c r="H782" s="8" t="s">
        <v>16</v>
      </c>
      <c r="I782" s="86"/>
      <c r="J782" s="86"/>
      <c r="K782" s="87"/>
    </row>
    <row r="783">
      <c r="A783" s="88">
        <v>45718.0</v>
      </c>
      <c r="B783" s="89" t="s">
        <v>14</v>
      </c>
      <c r="C783" s="90" t="s">
        <v>1277</v>
      </c>
      <c r="D783" s="91">
        <v>2.0</v>
      </c>
      <c r="E783" s="92">
        <v>100.0</v>
      </c>
      <c r="F783" s="93">
        <f t="shared" si="5"/>
        <v>200</v>
      </c>
      <c r="G783" s="91" t="b">
        <v>1</v>
      </c>
      <c r="H783" s="89" t="s">
        <v>11</v>
      </c>
      <c r="I783" s="94"/>
      <c r="J783" s="94"/>
      <c r="K783" s="95"/>
    </row>
    <row r="784">
      <c r="A784" s="84">
        <v>45718.0</v>
      </c>
      <c r="B784" s="8" t="s">
        <v>21</v>
      </c>
      <c r="C784" s="85" t="s">
        <v>70</v>
      </c>
      <c r="D784" s="50">
        <v>2.0</v>
      </c>
      <c r="E784" s="9">
        <v>80.0</v>
      </c>
      <c r="F784" s="10">
        <f t="shared" si="5"/>
        <v>160</v>
      </c>
      <c r="G784" s="50" t="b">
        <v>1</v>
      </c>
      <c r="H784" s="8" t="s">
        <v>11</v>
      </c>
      <c r="I784" s="86"/>
      <c r="J784" s="86"/>
      <c r="K784" s="87"/>
    </row>
    <row r="785">
      <c r="A785" s="88">
        <v>45718.0</v>
      </c>
      <c r="B785" s="89" t="s">
        <v>42</v>
      </c>
      <c r="C785" s="90" t="s">
        <v>19</v>
      </c>
      <c r="D785" s="91">
        <v>1.5</v>
      </c>
      <c r="E785" s="92">
        <v>100.0</v>
      </c>
      <c r="F785" s="93">
        <f t="shared" si="5"/>
        <v>150</v>
      </c>
      <c r="G785" s="91" t="b">
        <v>1</v>
      </c>
      <c r="H785" s="89" t="s">
        <v>30</v>
      </c>
      <c r="I785" s="94"/>
      <c r="J785" s="94"/>
      <c r="K785" s="95"/>
    </row>
    <row r="786">
      <c r="A786" s="84">
        <v>45719.0</v>
      </c>
      <c r="B786" s="8" t="s">
        <v>173</v>
      </c>
      <c r="C786" s="85" t="s">
        <v>10</v>
      </c>
      <c r="D786" s="50">
        <v>1.0</v>
      </c>
      <c r="E786" s="9">
        <v>100.0</v>
      </c>
      <c r="F786" s="10">
        <f t="shared" si="5"/>
        <v>100</v>
      </c>
      <c r="G786" s="50" t="b">
        <v>1</v>
      </c>
      <c r="H786" s="8" t="s">
        <v>16</v>
      </c>
      <c r="I786" s="86"/>
      <c r="J786" s="86"/>
      <c r="K786" s="87"/>
    </row>
    <row r="787">
      <c r="A787" s="88">
        <v>45719.0</v>
      </c>
      <c r="B787" s="89" t="s">
        <v>47</v>
      </c>
      <c r="C787" s="90" t="s">
        <v>1277</v>
      </c>
      <c r="D787" s="91">
        <v>3.0</v>
      </c>
      <c r="E787" s="92">
        <v>100.0</v>
      </c>
      <c r="F787" s="93">
        <f t="shared" si="5"/>
        <v>300</v>
      </c>
      <c r="G787" s="91" t="b">
        <v>1</v>
      </c>
      <c r="H787" s="89" t="s">
        <v>11</v>
      </c>
      <c r="I787" s="94"/>
      <c r="J787" s="94"/>
      <c r="K787" s="95"/>
    </row>
    <row r="788">
      <c r="A788" s="84">
        <v>45719.0</v>
      </c>
      <c r="B788" s="8" t="s">
        <v>45</v>
      </c>
      <c r="C788" s="85" t="s">
        <v>13</v>
      </c>
      <c r="D788" s="50">
        <v>1.0</v>
      </c>
      <c r="E788" s="9">
        <v>100.0</v>
      </c>
      <c r="F788" s="10">
        <f t="shared" si="5"/>
        <v>100</v>
      </c>
      <c r="G788" s="50" t="b">
        <v>1</v>
      </c>
      <c r="H788" s="8" t="s">
        <v>11</v>
      </c>
      <c r="I788" s="86"/>
      <c r="J788" s="86"/>
      <c r="K788" s="87"/>
    </row>
    <row r="789">
      <c r="A789" s="88">
        <v>45719.0</v>
      </c>
      <c r="B789" s="89" t="s">
        <v>42</v>
      </c>
      <c r="C789" s="90" t="s">
        <v>1294</v>
      </c>
      <c r="D789" s="91">
        <v>2.0</v>
      </c>
      <c r="E789" s="92">
        <v>100.0</v>
      </c>
      <c r="F789" s="93">
        <f t="shared" si="5"/>
        <v>200</v>
      </c>
      <c r="G789" s="91" t="b">
        <v>1</v>
      </c>
      <c r="H789" s="89" t="s">
        <v>30</v>
      </c>
      <c r="I789" s="94"/>
      <c r="J789" s="94"/>
      <c r="K789" s="95"/>
    </row>
    <row r="790">
      <c r="A790" s="84">
        <v>45719.0</v>
      </c>
      <c r="B790" s="8" t="s">
        <v>57</v>
      </c>
      <c r="C790" s="85" t="s">
        <v>19</v>
      </c>
      <c r="D790" s="50">
        <v>10.0</v>
      </c>
      <c r="E790" s="9">
        <v>100.0</v>
      </c>
      <c r="F790" s="10">
        <f t="shared" si="5"/>
        <v>1000</v>
      </c>
      <c r="G790" s="50" t="b">
        <v>1</v>
      </c>
      <c r="H790" s="8" t="s">
        <v>16</v>
      </c>
      <c r="I790" s="86"/>
      <c r="J790" s="86"/>
      <c r="K790" s="87"/>
    </row>
    <row r="791">
      <c r="A791" s="88">
        <v>45719.0</v>
      </c>
      <c r="B791" s="89" t="s">
        <v>24</v>
      </c>
      <c r="C791" s="90" t="s">
        <v>32</v>
      </c>
      <c r="D791" s="91">
        <v>1.0</v>
      </c>
      <c r="E791" s="92">
        <v>120.0</v>
      </c>
      <c r="F791" s="98">
        <f t="shared" si="5"/>
        <v>120</v>
      </c>
      <c r="G791" s="91" t="b">
        <v>1</v>
      </c>
      <c r="H791" s="89" t="s">
        <v>30</v>
      </c>
      <c r="I791" s="94"/>
      <c r="J791" s="94"/>
      <c r="K791" s="95"/>
    </row>
    <row r="792">
      <c r="A792" s="84">
        <v>45719.0</v>
      </c>
      <c r="B792" s="8" t="s">
        <v>24</v>
      </c>
      <c r="C792" s="85" t="s">
        <v>13</v>
      </c>
      <c r="D792" s="50">
        <v>1.5</v>
      </c>
      <c r="E792" s="9">
        <v>100.0</v>
      </c>
      <c r="F792" s="10">
        <f t="shared" si="5"/>
        <v>150</v>
      </c>
      <c r="G792" s="50" t="b">
        <v>1</v>
      </c>
      <c r="H792" s="8" t="s">
        <v>30</v>
      </c>
      <c r="I792" s="86"/>
      <c r="J792" s="86"/>
      <c r="K792" s="87"/>
    </row>
    <row r="793">
      <c r="A793" s="88">
        <v>45719.0</v>
      </c>
      <c r="B793" s="89" t="s">
        <v>24</v>
      </c>
      <c r="C793" s="90" t="s">
        <v>63</v>
      </c>
      <c r="D793" s="91">
        <v>0.5</v>
      </c>
      <c r="E793" s="92">
        <v>240.0</v>
      </c>
      <c r="F793" s="93">
        <f t="shared" si="5"/>
        <v>120</v>
      </c>
      <c r="G793" s="91" t="b">
        <v>1</v>
      </c>
      <c r="H793" s="89" t="s">
        <v>30</v>
      </c>
      <c r="I793" s="94"/>
      <c r="J793" s="94"/>
      <c r="K793" s="95"/>
    </row>
    <row r="794">
      <c r="A794" s="84">
        <v>45720.0</v>
      </c>
      <c r="B794" s="8" t="s">
        <v>52</v>
      </c>
      <c r="C794" s="85" t="s">
        <v>1328</v>
      </c>
      <c r="D794" s="50">
        <v>7.0</v>
      </c>
      <c r="E794" s="9">
        <v>100.0</v>
      </c>
      <c r="F794" s="43">
        <v>680.0</v>
      </c>
      <c r="G794" s="50" t="b">
        <v>1</v>
      </c>
      <c r="H794" s="8" t="s">
        <v>11</v>
      </c>
      <c r="I794" s="86"/>
      <c r="J794" s="86"/>
      <c r="K794" s="87"/>
    </row>
    <row r="795">
      <c r="A795" s="88">
        <v>45720.0</v>
      </c>
      <c r="B795" s="89" t="s">
        <v>71</v>
      </c>
      <c r="C795" s="90" t="s">
        <v>12</v>
      </c>
      <c r="D795" s="91">
        <v>1.0</v>
      </c>
      <c r="E795" s="92">
        <v>100.0</v>
      </c>
      <c r="F795" s="93">
        <f t="shared" ref="F795:F860" si="6">D795*E795</f>
        <v>100</v>
      </c>
      <c r="G795" s="91" t="b">
        <v>1</v>
      </c>
      <c r="H795" s="89" t="s">
        <v>30</v>
      </c>
      <c r="I795" s="94"/>
      <c r="J795" s="94"/>
      <c r="K795" s="95"/>
    </row>
    <row r="796">
      <c r="A796" s="84">
        <v>45720.0</v>
      </c>
      <c r="B796" s="8" t="s">
        <v>31</v>
      </c>
      <c r="C796" s="85" t="s">
        <v>19</v>
      </c>
      <c r="D796" s="50">
        <v>2.0</v>
      </c>
      <c r="E796" s="9">
        <v>100.0</v>
      </c>
      <c r="F796" s="10">
        <f t="shared" si="6"/>
        <v>200</v>
      </c>
      <c r="G796" s="50" t="b">
        <v>1</v>
      </c>
      <c r="H796" s="8" t="s">
        <v>11</v>
      </c>
      <c r="I796" s="86"/>
      <c r="J796" s="86"/>
      <c r="K796" s="87"/>
    </row>
    <row r="797">
      <c r="A797" s="88">
        <v>45720.0</v>
      </c>
      <c r="B797" s="89" t="s">
        <v>31</v>
      </c>
      <c r="C797" s="90" t="s">
        <v>70</v>
      </c>
      <c r="D797" s="91">
        <v>1.0</v>
      </c>
      <c r="E797" s="92">
        <v>80.0</v>
      </c>
      <c r="F797" s="93">
        <f t="shared" si="6"/>
        <v>80</v>
      </c>
      <c r="G797" s="91" t="b">
        <v>1</v>
      </c>
      <c r="H797" s="89" t="s">
        <v>11</v>
      </c>
      <c r="I797" s="94"/>
      <c r="J797" s="94"/>
      <c r="K797" s="95"/>
    </row>
    <row r="798">
      <c r="A798" s="84">
        <v>45720.0</v>
      </c>
      <c r="B798" s="8" t="s">
        <v>23</v>
      </c>
      <c r="C798" s="85" t="s">
        <v>1309</v>
      </c>
      <c r="D798" s="50">
        <v>1.0</v>
      </c>
      <c r="E798" s="9">
        <v>100.0</v>
      </c>
      <c r="F798" s="10">
        <f t="shared" si="6"/>
        <v>100</v>
      </c>
      <c r="G798" s="50" t="b">
        <v>1</v>
      </c>
      <c r="H798" s="8" t="s">
        <v>16</v>
      </c>
      <c r="I798" s="86"/>
      <c r="J798" s="86"/>
      <c r="K798" s="87"/>
    </row>
    <row r="799">
      <c r="A799" s="88">
        <v>45720.0</v>
      </c>
      <c r="B799" s="89" t="s">
        <v>54</v>
      </c>
      <c r="C799" s="90" t="s">
        <v>1281</v>
      </c>
      <c r="D799" s="91">
        <v>2.0</v>
      </c>
      <c r="E799" s="92">
        <v>100.0</v>
      </c>
      <c r="F799" s="93">
        <f t="shared" si="6"/>
        <v>200</v>
      </c>
      <c r="G799" s="91" t="b">
        <v>1</v>
      </c>
      <c r="H799" s="89" t="s">
        <v>30</v>
      </c>
      <c r="I799" s="94"/>
      <c r="J799" s="94"/>
      <c r="K799" s="95"/>
    </row>
    <row r="800">
      <c r="A800" s="84">
        <v>45721.0</v>
      </c>
      <c r="B800" s="8" t="s">
        <v>59</v>
      </c>
      <c r="C800" s="85" t="s">
        <v>1280</v>
      </c>
      <c r="D800" s="50">
        <v>1.0</v>
      </c>
      <c r="E800" s="9">
        <v>100.0</v>
      </c>
      <c r="F800" s="10">
        <f t="shared" si="6"/>
        <v>100</v>
      </c>
      <c r="G800" s="50" t="b">
        <v>1</v>
      </c>
      <c r="H800" s="8" t="s">
        <v>16</v>
      </c>
      <c r="I800" s="86"/>
      <c r="J800" s="86"/>
      <c r="K800" s="87"/>
    </row>
    <row r="801">
      <c r="A801" s="88">
        <v>45721.0</v>
      </c>
      <c r="B801" s="89" t="s">
        <v>59</v>
      </c>
      <c r="C801" s="90" t="s">
        <v>70</v>
      </c>
      <c r="D801" s="91">
        <v>0.1</v>
      </c>
      <c r="E801" s="92">
        <v>80.0</v>
      </c>
      <c r="F801" s="93">
        <f t="shared" si="6"/>
        <v>8</v>
      </c>
      <c r="G801" s="91" t="b">
        <v>1</v>
      </c>
      <c r="H801" s="89" t="s">
        <v>16</v>
      </c>
      <c r="I801" s="94"/>
      <c r="J801" s="94"/>
      <c r="K801" s="95"/>
    </row>
    <row r="802">
      <c r="A802" s="84">
        <v>45721.0</v>
      </c>
      <c r="B802" s="8" t="s">
        <v>23</v>
      </c>
      <c r="C802" s="85" t="s">
        <v>1309</v>
      </c>
      <c r="D802" s="50">
        <v>1.0</v>
      </c>
      <c r="E802" s="9">
        <v>100.0</v>
      </c>
      <c r="F802" s="10">
        <f t="shared" si="6"/>
        <v>100</v>
      </c>
      <c r="G802" s="50" t="b">
        <v>1</v>
      </c>
      <c r="H802" s="8" t="s">
        <v>16</v>
      </c>
      <c r="I802" s="86"/>
      <c r="J802" s="86"/>
      <c r="K802" s="87"/>
    </row>
    <row r="803">
      <c r="A803" s="88">
        <v>45721.0</v>
      </c>
      <c r="B803" s="89" t="s">
        <v>29</v>
      </c>
      <c r="C803" s="90" t="s">
        <v>1321</v>
      </c>
      <c r="D803" s="91">
        <v>1.5</v>
      </c>
      <c r="E803" s="92">
        <v>100.0</v>
      </c>
      <c r="F803" s="93">
        <f t="shared" si="6"/>
        <v>150</v>
      </c>
      <c r="G803" s="91" t="b">
        <v>1</v>
      </c>
      <c r="H803" s="89" t="s">
        <v>30</v>
      </c>
      <c r="I803" s="94"/>
      <c r="J803" s="94"/>
      <c r="K803" s="95"/>
    </row>
    <row r="804">
      <c r="A804" s="84">
        <v>45721.0</v>
      </c>
      <c r="B804" s="8" t="s">
        <v>41</v>
      </c>
      <c r="C804" s="85" t="s">
        <v>1281</v>
      </c>
      <c r="D804" s="50">
        <v>1.0</v>
      </c>
      <c r="E804" s="9">
        <v>100.0</v>
      </c>
      <c r="F804" s="10">
        <f t="shared" si="6"/>
        <v>100</v>
      </c>
      <c r="G804" s="50" t="b">
        <v>1</v>
      </c>
      <c r="H804" s="8" t="s">
        <v>30</v>
      </c>
      <c r="I804" s="86"/>
      <c r="J804" s="86"/>
      <c r="K804" s="87"/>
    </row>
    <row r="805">
      <c r="A805" s="88">
        <v>45721.0</v>
      </c>
      <c r="B805" s="89" t="s">
        <v>68</v>
      </c>
      <c r="C805" s="90" t="s">
        <v>13</v>
      </c>
      <c r="D805" s="91">
        <v>2.0</v>
      </c>
      <c r="E805" s="92">
        <v>100.0</v>
      </c>
      <c r="F805" s="93">
        <f t="shared" si="6"/>
        <v>200</v>
      </c>
      <c r="G805" s="91" t="b">
        <v>1</v>
      </c>
      <c r="H805" s="89" t="s">
        <v>16</v>
      </c>
      <c r="I805" s="94"/>
      <c r="J805" s="94"/>
      <c r="K805" s="95"/>
    </row>
    <row r="806">
      <c r="A806" s="84">
        <v>45721.0</v>
      </c>
      <c r="B806" s="8" t="s">
        <v>68</v>
      </c>
      <c r="C806" s="85" t="s">
        <v>70</v>
      </c>
      <c r="D806" s="50">
        <v>1.0</v>
      </c>
      <c r="E806" s="9">
        <v>80.0</v>
      </c>
      <c r="F806" s="10">
        <f t="shared" si="6"/>
        <v>80</v>
      </c>
      <c r="G806" s="50" t="b">
        <v>1</v>
      </c>
      <c r="H806" s="8" t="s">
        <v>16</v>
      </c>
      <c r="I806" s="86"/>
      <c r="J806" s="86"/>
      <c r="K806" s="87"/>
    </row>
    <row r="807">
      <c r="A807" s="88">
        <v>45721.0</v>
      </c>
      <c r="B807" s="89" t="s">
        <v>46</v>
      </c>
      <c r="C807" s="90" t="s">
        <v>1277</v>
      </c>
      <c r="D807" s="91">
        <v>3.0</v>
      </c>
      <c r="E807" s="92">
        <v>100.0</v>
      </c>
      <c r="F807" s="93">
        <f t="shared" si="6"/>
        <v>300</v>
      </c>
      <c r="G807" s="91" t="b">
        <v>1</v>
      </c>
      <c r="H807" s="89" t="s">
        <v>16</v>
      </c>
      <c r="I807" s="94"/>
      <c r="J807" s="94"/>
      <c r="K807" s="95"/>
    </row>
    <row r="808">
      <c r="A808" s="84">
        <v>45721.0</v>
      </c>
      <c r="B808" s="8" t="s">
        <v>36</v>
      </c>
      <c r="C808" s="85" t="s">
        <v>1321</v>
      </c>
      <c r="D808" s="50">
        <v>3.0</v>
      </c>
      <c r="E808" s="9">
        <v>100.0</v>
      </c>
      <c r="F808" s="10">
        <f t="shared" si="6"/>
        <v>300</v>
      </c>
      <c r="G808" s="50" t="b">
        <v>1</v>
      </c>
      <c r="H808" s="8" t="s">
        <v>16</v>
      </c>
      <c r="I808" s="86"/>
      <c r="J808" s="86"/>
      <c r="K808" s="87"/>
    </row>
    <row r="809">
      <c r="A809" s="88">
        <v>45721.0</v>
      </c>
      <c r="B809" s="89" t="s">
        <v>36</v>
      </c>
      <c r="C809" s="90" t="s">
        <v>70</v>
      </c>
      <c r="D809" s="91">
        <v>2.0</v>
      </c>
      <c r="E809" s="92">
        <v>80.0</v>
      </c>
      <c r="F809" s="93">
        <f t="shared" si="6"/>
        <v>160</v>
      </c>
      <c r="G809" s="91" t="b">
        <v>1</v>
      </c>
      <c r="H809" s="89" t="s">
        <v>16</v>
      </c>
      <c r="I809" s="94"/>
      <c r="J809" s="94"/>
      <c r="K809" s="95"/>
    </row>
    <row r="810">
      <c r="A810" s="84">
        <v>45721.0</v>
      </c>
      <c r="B810" s="8" t="s">
        <v>9</v>
      </c>
      <c r="C810" s="85" t="s">
        <v>1277</v>
      </c>
      <c r="D810" s="50">
        <v>3.0</v>
      </c>
      <c r="E810" s="9">
        <v>100.0</v>
      </c>
      <c r="F810" s="10">
        <f t="shared" si="6"/>
        <v>300</v>
      </c>
      <c r="G810" s="50" t="b">
        <v>1</v>
      </c>
      <c r="H810" s="8" t="s">
        <v>11</v>
      </c>
      <c r="I810" s="86"/>
      <c r="J810" s="86"/>
      <c r="K810" s="87"/>
    </row>
    <row r="811">
      <c r="A811" s="88">
        <v>45721.0</v>
      </c>
      <c r="B811" s="89" t="s">
        <v>21</v>
      </c>
      <c r="C811" s="90" t="s">
        <v>13</v>
      </c>
      <c r="D811" s="91">
        <v>1.0</v>
      </c>
      <c r="E811" s="92">
        <v>100.0</v>
      </c>
      <c r="F811" s="93">
        <f t="shared" si="6"/>
        <v>100</v>
      </c>
      <c r="G811" s="91" t="b">
        <v>1</v>
      </c>
      <c r="H811" s="89" t="s">
        <v>11</v>
      </c>
      <c r="I811" s="94"/>
      <c r="J811" s="94"/>
      <c r="K811" s="95"/>
    </row>
    <row r="812">
      <c r="A812" s="84">
        <v>45721.0</v>
      </c>
      <c r="B812" s="8" t="s">
        <v>31</v>
      </c>
      <c r="C812" s="85" t="s">
        <v>1318</v>
      </c>
      <c r="D812" s="50">
        <v>4.0</v>
      </c>
      <c r="E812" s="9">
        <v>100.0</v>
      </c>
      <c r="F812" s="10">
        <f t="shared" si="6"/>
        <v>400</v>
      </c>
      <c r="G812" s="50" t="b">
        <v>1</v>
      </c>
      <c r="H812" s="8" t="s">
        <v>11</v>
      </c>
      <c r="I812" s="86"/>
      <c r="J812" s="86"/>
      <c r="K812" s="87"/>
    </row>
    <row r="813">
      <c r="A813" s="88">
        <v>45721.0</v>
      </c>
      <c r="B813" s="89" t="s">
        <v>31</v>
      </c>
      <c r="C813" s="90" t="s">
        <v>70</v>
      </c>
      <c r="D813" s="91">
        <v>1.0</v>
      </c>
      <c r="E813" s="92">
        <v>80.0</v>
      </c>
      <c r="F813" s="93">
        <f t="shared" si="6"/>
        <v>80</v>
      </c>
      <c r="G813" s="91" t="b">
        <v>1</v>
      </c>
      <c r="H813" s="89" t="s">
        <v>11</v>
      </c>
      <c r="I813" s="94"/>
      <c r="J813" s="94"/>
      <c r="K813" s="95"/>
    </row>
    <row r="814">
      <c r="A814" s="84">
        <v>45721.0</v>
      </c>
      <c r="B814" s="8" t="s">
        <v>45</v>
      </c>
      <c r="C814" s="85" t="s">
        <v>13</v>
      </c>
      <c r="D814" s="50">
        <v>1.0</v>
      </c>
      <c r="E814" s="9">
        <v>100.0</v>
      </c>
      <c r="F814" s="10">
        <f t="shared" si="6"/>
        <v>100</v>
      </c>
      <c r="G814" s="50" t="b">
        <v>1</v>
      </c>
      <c r="H814" s="8" t="s">
        <v>11</v>
      </c>
      <c r="I814" s="86"/>
      <c r="J814" s="86"/>
      <c r="K814" s="87"/>
    </row>
    <row r="815">
      <c r="A815" s="88">
        <v>45721.0</v>
      </c>
      <c r="B815" s="89" t="s">
        <v>45</v>
      </c>
      <c r="C815" s="90" t="s">
        <v>70</v>
      </c>
      <c r="D815" s="91">
        <v>0.5</v>
      </c>
      <c r="E815" s="92">
        <v>80.0</v>
      </c>
      <c r="F815" s="93">
        <f t="shared" si="6"/>
        <v>40</v>
      </c>
      <c r="G815" s="91" t="b">
        <v>1</v>
      </c>
      <c r="H815" s="89" t="s">
        <v>11</v>
      </c>
      <c r="I815" s="94"/>
      <c r="J815" s="94"/>
      <c r="K815" s="95"/>
    </row>
    <row r="816">
      <c r="A816" s="84">
        <v>45721.0</v>
      </c>
      <c r="B816" s="8" t="s">
        <v>47</v>
      </c>
      <c r="C816" s="85" t="s">
        <v>1277</v>
      </c>
      <c r="D816" s="50">
        <v>3.0</v>
      </c>
      <c r="E816" s="9">
        <v>100.0</v>
      </c>
      <c r="F816" s="10">
        <f t="shared" si="6"/>
        <v>300</v>
      </c>
      <c r="G816" s="50" t="b">
        <v>1</v>
      </c>
      <c r="H816" s="8" t="s">
        <v>11</v>
      </c>
      <c r="I816" s="86"/>
      <c r="J816" s="86"/>
      <c r="K816" s="87"/>
    </row>
    <row r="817">
      <c r="A817" s="88">
        <v>45721.0</v>
      </c>
      <c r="B817" s="89" t="s">
        <v>42</v>
      </c>
      <c r="C817" s="90" t="s">
        <v>1294</v>
      </c>
      <c r="D817" s="91">
        <v>2.0</v>
      </c>
      <c r="E817" s="92">
        <v>100.0</v>
      </c>
      <c r="F817" s="93">
        <f t="shared" si="6"/>
        <v>200</v>
      </c>
      <c r="G817" s="91" t="b">
        <v>1</v>
      </c>
      <c r="H817" s="89" t="s">
        <v>30</v>
      </c>
      <c r="I817" s="94"/>
      <c r="J817" s="94"/>
      <c r="K817" s="95"/>
    </row>
    <row r="818">
      <c r="A818" s="84">
        <v>45721.0</v>
      </c>
      <c r="B818" s="8" t="s">
        <v>39</v>
      </c>
      <c r="C818" s="85" t="s">
        <v>1281</v>
      </c>
      <c r="D818" s="50">
        <v>4.0</v>
      </c>
      <c r="E818" s="9">
        <v>100.0</v>
      </c>
      <c r="F818" s="10">
        <f t="shared" si="6"/>
        <v>400</v>
      </c>
      <c r="G818" s="50" t="b">
        <v>1</v>
      </c>
      <c r="H818" s="8" t="s">
        <v>16</v>
      </c>
      <c r="I818" s="86"/>
      <c r="J818" s="86"/>
      <c r="K818" s="87"/>
    </row>
    <row r="819">
      <c r="A819" s="88">
        <v>45721.0</v>
      </c>
      <c r="B819" s="89" t="s">
        <v>39</v>
      </c>
      <c r="C819" s="90" t="s">
        <v>32</v>
      </c>
      <c r="D819" s="91">
        <v>2.0</v>
      </c>
      <c r="E819" s="92">
        <v>120.0</v>
      </c>
      <c r="F819" s="93">
        <f t="shared" si="6"/>
        <v>240</v>
      </c>
      <c r="G819" s="91" t="b">
        <v>1</v>
      </c>
      <c r="H819" s="89" t="s">
        <v>16</v>
      </c>
      <c r="I819" s="94"/>
      <c r="J819" s="94"/>
      <c r="K819" s="95"/>
    </row>
    <row r="820">
      <c r="A820" s="84">
        <v>45721.0</v>
      </c>
      <c r="B820" s="8" t="s">
        <v>22</v>
      </c>
      <c r="C820" s="85" t="s">
        <v>1277</v>
      </c>
      <c r="D820" s="50">
        <v>2.0</v>
      </c>
      <c r="E820" s="9">
        <v>100.0</v>
      </c>
      <c r="F820" s="10">
        <f t="shared" si="6"/>
        <v>200</v>
      </c>
      <c r="G820" s="50" t="b">
        <v>1</v>
      </c>
      <c r="H820" s="8" t="s">
        <v>16</v>
      </c>
      <c r="I820" s="86"/>
      <c r="J820" s="86"/>
      <c r="K820" s="87"/>
    </row>
    <row r="821">
      <c r="A821" s="88">
        <v>45723.0</v>
      </c>
      <c r="B821" s="89" t="s">
        <v>9</v>
      </c>
      <c r="C821" s="90" t="s">
        <v>70</v>
      </c>
      <c r="D821" s="91">
        <v>2.0</v>
      </c>
      <c r="E821" s="92">
        <v>80.0</v>
      </c>
      <c r="F821" s="93">
        <f t="shared" si="6"/>
        <v>160</v>
      </c>
      <c r="G821" s="91" t="b">
        <v>1</v>
      </c>
      <c r="H821" s="89" t="s">
        <v>11</v>
      </c>
      <c r="I821" s="94"/>
      <c r="J821" s="94"/>
      <c r="K821" s="95"/>
    </row>
    <row r="822">
      <c r="A822" s="84">
        <v>45723.0</v>
      </c>
      <c r="B822" s="8" t="s">
        <v>21</v>
      </c>
      <c r="C822" s="85" t="s">
        <v>32</v>
      </c>
      <c r="D822" s="50">
        <v>1.0</v>
      </c>
      <c r="E822" s="9">
        <v>120.0</v>
      </c>
      <c r="F822" s="10">
        <f t="shared" si="6"/>
        <v>120</v>
      </c>
      <c r="G822" s="50" t="b">
        <v>1</v>
      </c>
      <c r="H822" s="8" t="s">
        <v>11</v>
      </c>
      <c r="I822" s="86"/>
      <c r="J822" s="86"/>
      <c r="K822" s="87"/>
    </row>
    <row r="823">
      <c r="A823" s="88">
        <v>45723.0</v>
      </c>
      <c r="B823" s="89" t="s">
        <v>14</v>
      </c>
      <c r="C823" s="90" t="s">
        <v>1308</v>
      </c>
      <c r="D823" s="91">
        <v>3.0</v>
      </c>
      <c r="E823" s="92">
        <v>100.0</v>
      </c>
      <c r="F823" s="93">
        <f t="shared" si="6"/>
        <v>300</v>
      </c>
      <c r="G823" s="91" t="b">
        <v>1</v>
      </c>
      <c r="H823" s="89" t="s">
        <v>11</v>
      </c>
      <c r="I823" s="94"/>
      <c r="J823" s="94"/>
      <c r="K823" s="95"/>
    </row>
    <row r="824">
      <c r="A824" s="84">
        <v>45723.0</v>
      </c>
      <c r="B824" s="8" t="s">
        <v>14</v>
      </c>
      <c r="C824" s="85" t="s">
        <v>70</v>
      </c>
      <c r="D824" s="50">
        <v>0.5</v>
      </c>
      <c r="E824" s="9">
        <v>80.0</v>
      </c>
      <c r="F824" s="10">
        <f t="shared" si="6"/>
        <v>40</v>
      </c>
      <c r="G824" s="50" t="b">
        <v>1</v>
      </c>
      <c r="H824" s="8" t="s">
        <v>11</v>
      </c>
      <c r="I824" s="86"/>
      <c r="J824" s="86"/>
      <c r="K824" s="87"/>
    </row>
    <row r="825">
      <c r="A825" s="88">
        <v>45723.0</v>
      </c>
      <c r="B825" s="89" t="s">
        <v>42</v>
      </c>
      <c r="C825" s="90" t="s">
        <v>19</v>
      </c>
      <c r="D825" s="91">
        <v>1.5</v>
      </c>
      <c r="E825" s="92">
        <v>100.0</v>
      </c>
      <c r="F825" s="93">
        <f t="shared" si="6"/>
        <v>150</v>
      </c>
      <c r="G825" s="91" t="b">
        <v>1</v>
      </c>
      <c r="H825" s="89" t="s">
        <v>30</v>
      </c>
      <c r="I825" s="94"/>
      <c r="J825" s="94"/>
      <c r="K825" s="95"/>
    </row>
    <row r="826">
      <c r="A826" s="84">
        <v>45723.0</v>
      </c>
      <c r="B826" s="8" t="s">
        <v>54</v>
      </c>
      <c r="C826" s="85" t="s">
        <v>1281</v>
      </c>
      <c r="D826" s="50">
        <v>2.0</v>
      </c>
      <c r="E826" s="9">
        <v>100.0</v>
      </c>
      <c r="F826" s="10">
        <f t="shared" si="6"/>
        <v>200</v>
      </c>
      <c r="G826" s="50" t="b">
        <v>1</v>
      </c>
      <c r="H826" s="8" t="s">
        <v>30</v>
      </c>
      <c r="I826" s="86"/>
      <c r="J826" s="86"/>
      <c r="K826" s="87"/>
    </row>
    <row r="827">
      <c r="A827" s="88">
        <v>45723.0</v>
      </c>
      <c r="B827" s="89" t="s">
        <v>39</v>
      </c>
      <c r="C827" s="90" t="s">
        <v>1277</v>
      </c>
      <c r="D827" s="91">
        <v>6.0</v>
      </c>
      <c r="E827" s="92">
        <v>100.0</v>
      </c>
      <c r="F827" s="93">
        <f t="shared" si="6"/>
        <v>600</v>
      </c>
      <c r="G827" s="91" t="b">
        <v>1</v>
      </c>
      <c r="H827" s="89" t="s">
        <v>16</v>
      </c>
      <c r="I827" s="94"/>
      <c r="J827" s="94"/>
      <c r="K827" s="95"/>
    </row>
    <row r="828">
      <c r="A828" s="84">
        <v>45723.0</v>
      </c>
      <c r="B828" s="8" t="s">
        <v>39</v>
      </c>
      <c r="C828" s="85" t="s">
        <v>32</v>
      </c>
      <c r="D828" s="50">
        <v>2.0</v>
      </c>
      <c r="E828" s="9">
        <v>120.0</v>
      </c>
      <c r="F828" s="10">
        <f t="shared" si="6"/>
        <v>240</v>
      </c>
      <c r="G828" s="50" t="b">
        <v>1</v>
      </c>
      <c r="H828" s="8" t="s">
        <v>16</v>
      </c>
      <c r="I828" s="86"/>
      <c r="J828" s="86"/>
      <c r="K828" s="87"/>
    </row>
    <row r="829">
      <c r="A829" s="88">
        <v>45723.0</v>
      </c>
      <c r="B829" s="89" t="s">
        <v>15</v>
      </c>
      <c r="C829" s="90" t="s">
        <v>13</v>
      </c>
      <c r="D829" s="91">
        <v>2.0</v>
      </c>
      <c r="E829" s="92">
        <v>100.0</v>
      </c>
      <c r="F829" s="93">
        <f t="shared" si="6"/>
        <v>200</v>
      </c>
      <c r="G829" s="91" t="b">
        <v>1</v>
      </c>
      <c r="H829" s="89" t="s">
        <v>16</v>
      </c>
      <c r="I829" s="94"/>
      <c r="J829" s="94"/>
      <c r="K829" s="95"/>
    </row>
    <row r="830">
      <c r="A830" s="84">
        <v>45723.0</v>
      </c>
      <c r="B830" s="8" t="s">
        <v>15</v>
      </c>
      <c r="C830" s="85" t="s">
        <v>32</v>
      </c>
      <c r="D830" s="50">
        <v>1.0</v>
      </c>
      <c r="E830" s="9">
        <v>120.0</v>
      </c>
      <c r="F830" s="10">
        <f t="shared" si="6"/>
        <v>120</v>
      </c>
      <c r="G830" s="50" t="b">
        <v>1</v>
      </c>
      <c r="H830" s="8" t="s">
        <v>16</v>
      </c>
      <c r="I830" s="86"/>
      <c r="J830" s="86"/>
      <c r="K830" s="87"/>
    </row>
    <row r="831">
      <c r="A831" s="88">
        <v>45723.0</v>
      </c>
      <c r="B831" s="89" t="s">
        <v>15</v>
      </c>
      <c r="C831" s="90" t="s">
        <v>70</v>
      </c>
      <c r="D831" s="91">
        <v>2.0</v>
      </c>
      <c r="E831" s="92">
        <v>80.0</v>
      </c>
      <c r="F831" s="93">
        <f t="shared" si="6"/>
        <v>160</v>
      </c>
      <c r="G831" s="91" t="b">
        <v>1</v>
      </c>
      <c r="H831" s="89" t="s">
        <v>16</v>
      </c>
      <c r="I831" s="94"/>
      <c r="J831" s="94"/>
      <c r="K831" s="95"/>
    </row>
    <row r="832">
      <c r="A832" s="84">
        <v>45723.0</v>
      </c>
      <c r="B832" s="8" t="s">
        <v>23</v>
      </c>
      <c r="C832" s="85" t="s">
        <v>1309</v>
      </c>
      <c r="D832" s="50">
        <v>2.0</v>
      </c>
      <c r="E832" s="9">
        <v>100.0</v>
      </c>
      <c r="F832" s="10">
        <f t="shared" si="6"/>
        <v>200</v>
      </c>
      <c r="G832" s="50" t="b">
        <v>1</v>
      </c>
      <c r="H832" s="8" t="s">
        <v>16</v>
      </c>
      <c r="I832" s="86"/>
      <c r="J832" s="86"/>
      <c r="K832" s="87"/>
    </row>
    <row r="833">
      <c r="A833" s="88">
        <v>45723.0</v>
      </c>
      <c r="B833" s="89" t="s">
        <v>64</v>
      </c>
      <c r="C833" s="90" t="s">
        <v>1280</v>
      </c>
      <c r="D833" s="91">
        <v>1.5</v>
      </c>
      <c r="E833" s="92">
        <v>100.0</v>
      </c>
      <c r="F833" s="93">
        <f t="shared" si="6"/>
        <v>150</v>
      </c>
      <c r="G833" s="91" t="b">
        <v>1</v>
      </c>
      <c r="H833" s="89" t="s">
        <v>16</v>
      </c>
      <c r="I833" s="94"/>
      <c r="J833" s="94"/>
      <c r="K833" s="95"/>
    </row>
    <row r="834">
      <c r="A834" s="84">
        <v>45723.0</v>
      </c>
      <c r="B834" s="8" t="s">
        <v>64</v>
      </c>
      <c r="C834" s="85" t="s">
        <v>70</v>
      </c>
      <c r="D834" s="50">
        <v>0.5</v>
      </c>
      <c r="E834" s="9">
        <v>80.0</v>
      </c>
      <c r="F834" s="10">
        <f t="shared" si="6"/>
        <v>40</v>
      </c>
      <c r="G834" s="50" t="b">
        <v>1</v>
      </c>
      <c r="H834" s="8" t="s">
        <v>16</v>
      </c>
      <c r="I834" s="86"/>
      <c r="J834" s="86"/>
      <c r="K834" s="87"/>
    </row>
    <row r="835">
      <c r="A835" s="88">
        <v>45723.0</v>
      </c>
      <c r="B835" s="89" t="s">
        <v>25</v>
      </c>
      <c r="C835" s="90" t="s">
        <v>13</v>
      </c>
      <c r="D835" s="91">
        <v>1.0</v>
      </c>
      <c r="E835" s="92">
        <v>100.0</v>
      </c>
      <c r="F835" s="93">
        <f t="shared" si="6"/>
        <v>100</v>
      </c>
      <c r="G835" s="91" t="b">
        <v>1</v>
      </c>
      <c r="H835" s="89" t="s">
        <v>30</v>
      </c>
      <c r="I835" s="94"/>
      <c r="J835" s="94"/>
      <c r="K835" s="95"/>
    </row>
    <row r="836">
      <c r="A836" s="84">
        <v>45723.0</v>
      </c>
      <c r="B836" s="8" t="s">
        <v>62</v>
      </c>
      <c r="C836" s="85" t="s">
        <v>32</v>
      </c>
      <c r="D836" s="50">
        <v>3.0</v>
      </c>
      <c r="E836" s="9">
        <v>100.0</v>
      </c>
      <c r="F836" s="10">
        <f t="shared" si="6"/>
        <v>300</v>
      </c>
      <c r="G836" s="50" t="b">
        <v>1</v>
      </c>
      <c r="H836" s="8" t="s">
        <v>30</v>
      </c>
      <c r="I836" s="86"/>
      <c r="J836" s="86"/>
      <c r="K836" s="87"/>
    </row>
    <row r="837">
      <c r="A837" s="88">
        <v>45723.0</v>
      </c>
      <c r="B837" s="89" t="s">
        <v>47</v>
      </c>
      <c r="C837" s="90" t="s">
        <v>1277</v>
      </c>
      <c r="D837" s="91">
        <v>3.0</v>
      </c>
      <c r="E837" s="92">
        <v>100.0</v>
      </c>
      <c r="F837" s="93">
        <f t="shared" si="6"/>
        <v>300</v>
      </c>
      <c r="G837" s="91" t="b">
        <v>1</v>
      </c>
      <c r="H837" s="89" t="s">
        <v>11</v>
      </c>
      <c r="I837" s="94"/>
      <c r="J837" s="94"/>
      <c r="K837" s="95"/>
    </row>
    <row r="838">
      <c r="A838" s="84">
        <v>45723.0</v>
      </c>
      <c r="B838" s="8" t="s">
        <v>31</v>
      </c>
      <c r="C838" s="85" t="s">
        <v>1280</v>
      </c>
      <c r="D838" s="50">
        <v>6.0</v>
      </c>
      <c r="E838" s="9">
        <v>100.0</v>
      </c>
      <c r="F838" s="10">
        <f t="shared" si="6"/>
        <v>600</v>
      </c>
      <c r="G838" s="50" t="b">
        <v>1</v>
      </c>
      <c r="H838" s="8" t="s">
        <v>11</v>
      </c>
      <c r="I838" s="86"/>
      <c r="J838" s="86"/>
      <c r="K838" s="87"/>
    </row>
    <row r="839">
      <c r="A839" s="88">
        <v>45723.0</v>
      </c>
      <c r="B839" s="89" t="s">
        <v>31</v>
      </c>
      <c r="C839" s="90" t="s">
        <v>70</v>
      </c>
      <c r="D839" s="91">
        <v>1.0</v>
      </c>
      <c r="E839" s="92">
        <v>80.0</v>
      </c>
      <c r="F839" s="93">
        <f t="shared" si="6"/>
        <v>80</v>
      </c>
      <c r="G839" s="91" t="b">
        <v>1</v>
      </c>
      <c r="H839" s="89" t="s">
        <v>11</v>
      </c>
      <c r="I839" s="94"/>
      <c r="J839" s="94"/>
      <c r="K839" s="95"/>
    </row>
    <row r="840">
      <c r="A840" s="84">
        <v>45723.0</v>
      </c>
      <c r="B840" s="8" t="s">
        <v>45</v>
      </c>
      <c r="C840" s="85" t="s">
        <v>1281</v>
      </c>
      <c r="D840" s="50">
        <v>2.0</v>
      </c>
      <c r="E840" s="9">
        <v>100.0</v>
      </c>
      <c r="F840" s="10">
        <f t="shared" si="6"/>
        <v>200</v>
      </c>
      <c r="G840" s="50" t="b">
        <v>1</v>
      </c>
      <c r="H840" s="8" t="s">
        <v>11</v>
      </c>
      <c r="I840" s="86"/>
      <c r="J840" s="86"/>
      <c r="K840" s="87"/>
    </row>
    <row r="841">
      <c r="A841" s="88">
        <v>45723.0</v>
      </c>
      <c r="B841" s="89" t="s">
        <v>49</v>
      </c>
      <c r="C841" s="90" t="s">
        <v>13</v>
      </c>
      <c r="D841" s="91">
        <v>1.0</v>
      </c>
      <c r="E841" s="92">
        <v>100.0</v>
      </c>
      <c r="F841" s="93">
        <f t="shared" si="6"/>
        <v>100</v>
      </c>
      <c r="G841" s="91" t="b">
        <v>1</v>
      </c>
      <c r="H841" s="89" t="s">
        <v>11</v>
      </c>
      <c r="I841" s="94"/>
      <c r="J841" s="94"/>
      <c r="K841" s="95"/>
    </row>
    <row r="842">
      <c r="A842" s="84">
        <v>45724.0</v>
      </c>
      <c r="B842" s="8" t="s">
        <v>47</v>
      </c>
      <c r="C842" s="85" t="s">
        <v>1277</v>
      </c>
      <c r="D842" s="50">
        <v>3.0</v>
      </c>
      <c r="E842" s="9">
        <v>100.0</v>
      </c>
      <c r="F842" s="10">
        <f t="shared" si="6"/>
        <v>300</v>
      </c>
      <c r="G842" s="50" t="b">
        <v>1</v>
      </c>
      <c r="H842" s="8" t="s">
        <v>11</v>
      </c>
      <c r="I842" s="86"/>
      <c r="J842" s="86"/>
      <c r="K842" s="87"/>
    </row>
    <row r="843">
      <c r="A843" s="88">
        <v>45724.0</v>
      </c>
      <c r="B843" s="89" t="s">
        <v>23</v>
      </c>
      <c r="C843" s="90" t="s">
        <v>1309</v>
      </c>
      <c r="D843" s="91">
        <v>1.0</v>
      </c>
      <c r="E843" s="92">
        <v>100.0</v>
      </c>
      <c r="F843" s="93">
        <f t="shared" si="6"/>
        <v>100</v>
      </c>
      <c r="G843" s="91" t="b">
        <v>1</v>
      </c>
      <c r="H843" s="89" t="s">
        <v>16</v>
      </c>
      <c r="I843" s="94"/>
      <c r="J843" s="94"/>
      <c r="K843" s="95"/>
    </row>
    <row r="844">
      <c r="A844" s="84">
        <v>45724.0</v>
      </c>
      <c r="B844" s="8" t="s">
        <v>42</v>
      </c>
      <c r="C844" s="85" t="s">
        <v>1294</v>
      </c>
      <c r="D844" s="50">
        <v>1.8</v>
      </c>
      <c r="E844" s="9">
        <v>100.0</v>
      </c>
      <c r="F844" s="10">
        <f t="shared" si="6"/>
        <v>180</v>
      </c>
      <c r="G844" s="50" t="b">
        <v>1</v>
      </c>
      <c r="H844" s="8" t="s">
        <v>30</v>
      </c>
      <c r="I844" s="86"/>
      <c r="J844" s="86"/>
      <c r="K844" s="87"/>
    </row>
    <row r="845">
      <c r="A845" s="88">
        <v>45724.0</v>
      </c>
      <c r="B845" s="89" t="s">
        <v>25</v>
      </c>
      <c r="C845" s="90" t="s">
        <v>13</v>
      </c>
      <c r="D845" s="91">
        <v>1.0</v>
      </c>
      <c r="E845" s="92">
        <v>100.0</v>
      </c>
      <c r="F845" s="93">
        <f t="shared" si="6"/>
        <v>100</v>
      </c>
      <c r="G845" s="91" t="b">
        <v>1</v>
      </c>
      <c r="H845" s="89" t="s">
        <v>30</v>
      </c>
      <c r="I845" s="94"/>
      <c r="J845" s="94"/>
      <c r="K845" s="95"/>
    </row>
    <row r="846">
      <c r="A846" s="84">
        <v>45724.0</v>
      </c>
      <c r="B846" s="8" t="s">
        <v>57</v>
      </c>
      <c r="C846" s="85" t="s">
        <v>19</v>
      </c>
      <c r="D846" s="50">
        <v>5.0</v>
      </c>
      <c r="E846" s="9">
        <v>100.0</v>
      </c>
      <c r="F846" s="10">
        <f t="shared" si="6"/>
        <v>500</v>
      </c>
      <c r="G846" s="50" t="b">
        <v>1</v>
      </c>
      <c r="H846" s="8" t="s">
        <v>30</v>
      </c>
      <c r="I846" s="86"/>
      <c r="J846" s="86"/>
      <c r="K846" s="87"/>
    </row>
    <row r="847">
      <c r="A847" s="88">
        <v>45724.0</v>
      </c>
      <c r="B847" s="89" t="s">
        <v>55</v>
      </c>
      <c r="C847" s="90" t="s">
        <v>1280</v>
      </c>
      <c r="D847" s="91">
        <v>3.0</v>
      </c>
      <c r="E847" s="92">
        <v>100.0</v>
      </c>
      <c r="F847" s="93">
        <f t="shared" si="6"/>
        <v>300</v>
      </c>
      <c r="G847" s="91" t="b">
        <v>1</v>
      </c>
      <c r="H847" s="89" t="s">
        <v>30</v>
      </c>
      <c r="I847" s="94"/>
      <c r="J847" s="94"/>
      <c r="K847" s="95"/>
    </row>
    <row r="848">
      <c r="A848" s="84">
        <v>45724.0</v>
      </c>
      <c r="B848" s="8" t="s">
        <v>55</v>
      </c>
      <c r="C848" s="85" t="s">
        <v>63</v>
      </c>
      <c r="D848" s="50">
        <v>0.5</v>
      </c>
      <c r="E848" s="9">
        <v>200.0</v>
      </c>
      <c r="F848" s="10">
        <f t="shared" si="6"/>
        <v>100</v>
      </c>
      <c r="G848" s="50" t="b">
        <v>1</v>
      </c>
      <c r="H848" s="8" t="s">
        <v>30</v>
      </c>
      <c r="I848" s="86"/>
      <c r="J848" s="86"/>
      <c r="K848" s="87"/>
    </row>
    <row r="849">
      <c r="A849" s="88">
        <v>45725.0</v>
      </c>
      <c r="B849" s="89" t="s">
        <v>31</v>
      </c>
      <c r="C849" s="90" t="s">
        <v>19</v>
      </c>
      <c r="D849" s="91">
        <v>2.0</v>
      </c>
      <c r="E849" s="92">
        <v>100.0</v>
      </c>
      <c r="F849" s="93">
        <f t="shared" si="6"/>
        <v>200</v>
      </c>
      <c r="G849" s="91" t="b">
        <v>1</v>
      </c>
      <c r="H849" s="89" t="s">
        <v>11</v>
      </c>
      <c r="I849" s="94"/>
      <c r="J849" s="94"/>
      <c r="K849" s="95"/>
    </row>
    <row r="850">
      <c r="A850" s="84">
        <v>45725.0</v>
      </c>
      <c r="B850" s="8" t="s">
        <v>31</v>
      </c>
      <c r="C850" s="85" t="s">
        <v>70</v>
      </c>
      <c r="D850" s="50">
        <v>1.0</v>
      </c>
      <c r="E850" s="9">
        <v>80.0</v>
      </c>
      <c r="F850" s="10">
        <f t="shared" si="6"/>
        <v>80</v>
      </c>
      <c r="G850" s="50" t="b">
        <v>1</v>
      </c>
      <c r="H850" s="8" t="s">
        <v>11</v>
      </c>
      <c r="I850" s="86"/>
      <c r="J850" s="86"/>
      <c r="K850" s="87"/>
    </row>
    <row r="851">
      <c r="A851" s="88">
        <v>45725.0</v>
      </c>
      <c r="B851" s="89" t="s">
        <v>42</v>
      </c>
      <c r="C851" s="90" t="s">
        <v>1294</v>
      </c>
      <c r="D851" s="91">
        <v>1.8</v>
      </c>
      <c r="E851" s="92">
        <v>100.0</v>
      </c>
      <c r="F851" s="93">
        <f t="shared" si="6"/>
        <v>180</v>
      </c>
      <c r="G851" s="91" t="b">
        <v>1</v>
      </c>
      <c r="H851" s="89" t="s">
        <v>30</v>
      </c>
      <c r="I851" s="94"/>
      <c r="J851" s="94"/>
      <c r="K851" s="95"/>
    </row>
    <row r="852">
      <c r="A852" s="84">
        <v>45725.0</v>
      </c>
      <c r="B852" s="8" t="s">
        <v>41</v>
      </c>
      <c r="C852" s="85" t="s">
        <v>1281</v>
      </c>
      <c r="D852" s="50">
        <v>1.0</v>
      </c>
      <c r="E852" s="9">
        <v>100.0</v>
      </c>
      <c r="F852" s="10">
        <f t="shared" si="6"/>
        <v>100</v>
      </c>
      <c r="G852" s="50" t="b">
        <v>1</v>
      </c>
      <c r="H852" s="8" t="s">
        <v>30</v>
      </c>
      <c r="I852" s="86"/>
      <c r="J852" s="86"/>
      <c r="K852" s="87"/>
    </row>
    <row r="853">
      <c r="A853" s="88">
        <v>45725.0</v>
      </c>
      <c r="B853" s="89" t="s">
        <v>18</v>
      </c>
      <c r="C853" s="90" t="s">
        <v>1310</v>
      </c>
      <c r="D853" s="91">
        <v>2.0</v>
      </c>
      <c r="E853" s="92">
        <v>100.0</v>
      </c>
      <c r="F853" s="93">
        <f t="shared" si="6"/>
        <v>200</v>
      </c>
      <c r="G853" s="91" t="b">
        <v>1</v>
      </c>
      <c r="H853" s="89" t="s">
        <v>16</v>
      </c>
      <c r="I853" s="94"/>
      <c r="J853" s="94"/>
      <c r="K853" s="95"/>
    </row>
    <row r="854">
      <c r="A854" s="84">
        <v>45725.0</v>
      </c>
      <c r="B854" s="8" t="s">
        <v>36</v>
      </c>
      <c r="C854" s="85" t="s">
        <v>1321</v>
      </c>
      <c r="D854" s="50">
        <v>4.0</v>
      </c>
      <c r="E854" s="9">
        <v>100.0</v>
      </c>
      <c r="F854" s="10">
        <f t="shared" si="6"/>
        <v>400</v>
      </c>
      <c r="G854" s="50" t="b">
        <v>1</v>
      </c>
      <c r="H854" s="8" t="s">
        <v>16</v>
      </c>
      <c r="I854" s="86"/>
      <c r="J854" s="86"/>
      <c r="K854" s="87"/>
    </row>
    <row r="855">
      <c r="A855" s="88">
        <v>45725.0</v>
      </c>
      <c r="B855" s="89" t="s">
        <v>36</v>
      </c>
      <c r="C855" s="90" t="s">
        <v>70</v>
      </c>
      <c r="D855" s="91">
        <v>2.0</v>
      </c>
      <c r="E855" s="92">
        <v>80.0</v>
      </c>
      <c r="F855" s="93">
        <f t="shared" si="6"/>
        <v>160</v>
      </c>
      <c r="G855" s="91" t="b">
        <v>1</v>
      </c>
      <c r="H855" s="89" t="s">
        <v>16</v>
      </c>
      <c r="I855" s="94"/>
      <c r="J855" s="94"/>
      <c r="K855" s="95"/>
    </row>
    <row r="856">
      <c r="A856" s="84">
        <v>45727.0</v>
      </c>
      <c r="B856" s="8" t="s">
        <v>24</v>
      </c>
      <c r="C856" s="85" t="s">
        <v>32</v>
      </c>
      <c r="D856" s="50">
        <v>1.0</v>
      </c>
      <c r="E856" s="9">
        <v>120.0</v>
      </c>
      <c r="F856" s="10">
        <f t="shared" si="6"/>
        <v>120</v>
      </c>
      <c r="G856" s="50" t="b">
        <v>1</v>
      </c>
      <c r="H856" s="8" t="s">
        <v>30</v>
      </c>
      <c r="I856" s="86"/>
      <c r="J856" s="86"/>
      <c r="K856" s="87"/>
    </row>
    <row r="857">
      <c r="A857" s="88">
        <v>45727.0</v>
      </c>
      <c r="B857" s="89" t="s">
        <v>24</v>
      </c>
      <c r="C857" s="90" t="s">
        <v>1292</v>
      </c>
      <c r="D857" s="91">
        <v>2.5</v>
      </c>
      <c r="E857" s="92">
        <v>100.0</v>
      </c>
      <c r="F857" s="93">
        <f t="shared" si="6"/>
        <v>250</v>
      </c>
      <c r="G857" s="91" t="b">
        <v>1</v>
      </c>
      <c r="H857" s="89" t="s">
        <v>30</v>
      </c>
      <c r="I857" s="94"/>
      <c r="J857" s="94"/>
      <c r="K857" s="95"/>
    </row>
    <row r="858">
      <c r="A858" s="84">
        <v>45727.0</v>
      </c>
      <c r="B858" s="8" t="s">
        <v>24</v>
      </c>
      <c r="C858" s="85" t="s">
        <v>63</v>
      </c>
      <c r="D858" s="50">
        <v>0.5</v>
      </c>
      <c r="E858" s="9">
        <v>240.0</v>
      </c>
      <c r="F858" s="10">
        <f t="shared" si="6"/>
        <v>120</v>
      </c>
      <c r="G858" s="50" t="b">
        <v>1</v>
      </c>
      <c r="H858" s="8" t="s">
        <v>30</v>
      </c>
      <c r="I858" s="86"/>
      <c r="J858" s="86"/>
      <c r="K858" s="87"/>
    </row>
    <row r="859">
      <c r="A859" s="88">
        <v>45727.0</v>
      </c>
      <c r="B859" s="89" t="s">
        <v>23</v>
      </c>
      <c r="C859" s="90" t="s">
        <v>1309</v>
      </c>
      <c r="D859" s="91">
        <v>2.0</v>
      </c>
      <c r="E859" s="92">
        <v>100.0</v>
      </c>
      <c r="F859" s="93">
        <f t="shared" si="6"/>
        <v>200</v>
      </c>
      <c r="G859" s="91" t="b">
        <v>1</v>
      </c>
      <c r="H859" s="89" t="s">
        <v>16</v>
      </c>
      <c r="I859" s="94"/>
      <c r="J859" s="94"/>
      <c r="K859" s="95"/>
    </row>
    <row r="860">
      <c r="A860" s="84">
        <v>45727.0</v>
      </c>
      <c r="B860" s="8" t="s">
        <v>23</v>
      </c>
      <c r="C860" s="85" t="s">
        <v>70</v>
      </c>
      <c r="D860" s="50">
        <v>1.0</v>
      </c>
      <c r="E860" s="9">
        <v>70.0</v>
      </c>
      <c r="F860" s="10">
        <f t="shared" si="6"/>
        <v>70</v>
      </c>
      <c r="G860" s="50" t="b">
        <v>1</v>
      </c>
      <c r="H860" s="8" t="s">
        <v>16</v>
      </c>
      <c r="I860" s="86"/>
      <c r="J860" s="86"/>
      <c r="K860" s="87"/>
    </row>
    <row r="861">
      <c r="A861" s="88">
        <v>45727.0</v>
      </c>
      <c r="B861" s="89" t="s">
        <v>52</v>
      </c>
      <c r="C861" s="90" t="s">
        <v>1313</v>
      </c>
      <c r="D861" s="91">
        <v>5.0</v>
      </c>
      <c r="E861" s="92">
        <v>100.0</v>
      </c>
      <c r="F861" s="98">
        <v>520.0</v>
      </c>
      <c r="G861" s="91" t="b">
        <v>1</v>
      </c>
      <c r="H861" s="89" t="s">
        <v>11</v>
      </c>
      <c r="I861" s="94"/>
      <c r="J861" s="94"/>
      <c r="K861" s="95"/>
    </row>
    <row r="862">
      <c r="A862" s="84">
        <v>45727.0</v>
      </c>
      <c r="B862" s="8" t="s">
        <v>60</v>
      </c>
      <c r="C862" s="85" t="s">
        <v>1334</v>
      </c>
      <c r="D862" s="50">
        <v>2.0</v>
      </c>
      <c r="E862" s="9">
        <v>100.0</v>
      </c>
      <c r="F862" s="10">
        <f t="shared" ref="F862:F872" si="7">D862*E862</f>
        <v>200</v>
      </c>
      <c r="G862" s="50" t="b">
        <v>1</v>
      </c>
      <c r="H862" s="8" t="s">
        <v>16</v>
      </c>
      <c r="I862" s="86"/>
      <c r="J862" s="86"/>
      <c r="K862" s="87"/>
    </row>
    <row r="863">
      <c r="A863" s="88">
        <v>45727.0</v>
      </c>
      <c r="B863" s="89" t="s">
        <v>60</v>
      </c>
      <c r="C863" s="90" t="s">
        <v>70</v>
      </c>
      <c r="D863" s="91">
        <v>1.0</v>
      </c>
      <c r="E863" s="92">
        <v>80.0</v>
      </c>
      <c r="F863" s="93">
        <f t="shared" si="7"/>
        <v>80</v>
      </c>
      <c r="G863" s="91" t="b">
        <v>1</v>
      </c>
      <c r="H863" s="89" t="s">
        <v>16</v>
      </c>
      <c r="I863" s="94"/>
      <c r="J863" s="94"/>
      <c r="K863" s="95"/>
    </row>
    <row r="864">
      <c r="A864" s="84">
        <v>45727.0</v>
      </c>
      <c r="B864" s="8" t="s">
        <v>68</v>
      </c>
      <c r="C864" s="85" t="s">
        <v>1307</v>
      </c>
      <c r="D864" s="50">
        <v>2.0</v>
      </c>
      <c r="E864" s="9">
        <v>100.0</v>
      </c>
      <c r="F864" s="10">
        <f t="shared" si="7"/>
        <v>200</v>
      </c>
      <c r="G864" s="50" t="b">
        <v>1</v>
      </c>
      <c r="H864" s="8" t="s">
        <v>16</v>
      </c>
      <c r="I864" s="86"/>
      <c r="J864" s="86"/>
      <c r="K864" s="87"/>
    </row>
    <row r="865">
      <c r="A865" s="88">
        <v>45727.0</v>
      </c>
      <c r="B865" s="89" t="s">
        <v>68</v>
      </c>
      <c r="C865" s="90" t="s">
        <v>70</v>
      </c>
      <c r="D865" s="91">
        <v>1.0</v>
      </c>
      <c r="E865" s="92">
        <v>80.0</v>
      </c>
      <c r="F865" s="93">
        <f t="shared" si="7"/>
        <v>80</v>
      </c>
      <c r="G865" s="91" t="b">
        <v>1</v>
      </c>
      <c r="H865" s="89" t="s">
        <v>16</v>
      </c>
      <c r="I865" s="94"/>
      <c r="J865" s="94"/>
      <c r="K865" s="95"/>
    </row>
    <row r="866">
      <c r="A866" s="84">
        <v>45727.0</v>
      </c>
      <c r="B866" s="8" t="s">
        <v>21</v>
      </c>
      <c r="C866" s="85" t="s">
        <v>70</v>
      </c>
      <c r="D866" s="50">
        <v>2.0</v>
      </c>
      <c r="E866" s="9">
        <v>80.0</v>
      </c>
      <c r="F866" s="10">
        <f t="shared" si="7"/>
        <v>160</v>
      </c>
      <c r="G866" s="50" t="b">
        <v>1</v>
      </c>
      <c r="H866" s="8" t="s">
        <v>11</v>
      </c>
      <c r="I866" s="86"/>
      <c r="J866" s="86"/>
      <c r="K866" s="87"/>
    </row>
    <row r="867">
      <c r="A867" s="88">
        <v>45727.0</v>
      </c>
      <c r="B867" s="89" t="s">
        <v>21</v>
      </c>
      <c r="C867" s="90" t="s">
        <v>63</v>
      </c>
      <c r="D867" s="91">
        <v>0.2</v>
      </c>
      <c r="E867" s="92">
        <v>240.0</v>
      </c>
      <c r="F867" s="93">
        <f t="shared" si="7"/>
        <v>48</v>
      </c>
      <c r="G867" s="91" t="b">
        <v>1</v>
      </c>
      <c r="H867" s="89" t="s">
        <v>11</v>
      </c>
      <c r="I867" s="94"/>
      <c r="J867" s="94"/>
      <c r="K867" s="95"/>
    </row>
    <row r="868">
      <c r="A868" s="84">
        <v>45727.0</v>
      </c>
      <c r="B868" s="8" t="s">
        <v>29</v>
      </c>
      <c r="C868" s="85" t="s">
        <v>70</v>
      </c>
      <c r="D868" s="50">
        <v>1.0</v>
      </c>
      <c r="E868" s="9">
        <v>80.0</v>
      </c>
      <c r="F868" s="10">
        <f t="shared" si="7"/>
        <v>80</v>
      </c>
      <c r="G868" s="50" t="b">
        <v>1</v>
      </c>
      <c r="H868" s="8" t="s">
        <v>30</v>
      </c>
      <c r="I868" s="86"/>
      <c r="J868" s="86"/>
      <c r="K868" s="87"/>
    </row>
    <row r="869">
      <c r="A869" s="88">
        <v>45727.0</v>
      </c>
      <c r="B869" s="89" t="s">
        <v>29</v>
      </c>
      <c r="C869" s="90" t="s">
        <v>13</v>
      </c>
      <c r="D869" s="91">
        <v>1.0</v>
      </c>
      <c r="E869" s="92">
        <v>100.0</v>
      </c>
      <c r="F869" s="93">
        <f t="shared" si="7"/>
        <v>100</v>
      </c>
      <c r="G869" s="91" t="b">
        <v>1</v>
      </c>
      <c r="H869" s="89" t="s">
        <v>30</v>
      </c>
      <c r="I869" s="94"/>
      <c r="J869" s="94"/>
      <c r="K869" s="95"/>
    </row>
    <row r="870">
      <c r="A870" s="84">
        <v>45727.0</v>
      </c>
      <c r="B870" s="8" t="s">
        <v>36</v>
      </c>
      <c r="C870" s="85" t="s">
        <v>1281</v>
      </c>
      <c r="D870" s="50">
        <v>3.0</v>
      </c>
      <c r="E870" s="9">
        <v>100.0</v>
      </c>
      <c r="F870" s="10">
        <f t="shared" si="7"/>
        <v>300</v>
      </c>
      <c r="G870" s="50" t="b">
        <v>1</v>
      </c>
      <c r="H870" s="8" t="s">
        <v>16</v>
      </c>
      <c r="I870" s="86"/>
      <c r="J870" s="86"/>
      <c r="K870" s="87"/>
    </row>
    <row r="871">
      <c r="A871" s="88">
        <v>45727.0</v>
      </c>
      <c r="B871" s="89" t="s">
        <v>14</v>
      </c>
      <c r="C871" s="90" t="s">
        <v>13</v>
      </c>
      <c r="D871" s="91">
        <v>1.0</v>
      </c>
      <c r="E871" s="92">
        <v>100.0</v>
      </c>
      <c r="F871" s="93">
        <f t="shared" si="7"/>
        <v>100</v>
      </c>
      <c r="G871" s="91" t="b">
        <v>1</v>
      </c>
      <c r="H871" s="89" t="s">
        <v>11</v>
      </c>
      <c r="I871" s="94"/>
      <c r="J871" s="94"/>
      <c r="K871" s="95"/>
    </row>
    <row r="872">
      <c r="A872" s="84">
        <v>45727.0</v>
      </c>
      <c r="B872" s="8" t="s">
        <v>9</v>
      </c>
      <c r="C872" s="85" t="s">
        <v>10</v>
      </c>
      <c r="D872" s="50">
        <v>2.0</v>
      </c>
      <c r="E872" s="9">
        <v>100.0</v>
      </c>
      <c r="F872" s="10">
        <f t="shared" si="7"/>
        <v>200</v>
      </c>
      <c r="G872" s="50" t="b">
        <v>1</v>
      </c>
      <c r="H872" s="8" t="s">
        <v>11</v>
      </c>
      <c r="I872" s="86"/>
      <c r="J872" s="86"/>
      <c r="K872" s="87"/>
    </row>
    <row r="873">
      <c r="A873" s="88">
        <v>45727.0</v>
      </c>
      <c r="B873" s="89" t="s">
        <v>9</v>
      </c>
      <c r="C873" s="90" t="s">
        <v>12</v>
      </c>
      <c r="D873" s="91">
        <v>2.0</v>
      </c>
      <c r="E873" s="92">
        <v>100.0</v>
      </c>
      <c r="F873" s="98">
        <v>200.0</v>
      </c>
      <c r="G873" s="91" t="b">
        <v>1</v>
      </c>
      <c r="H873" s="89" t="s">
        <v>11</v>
      </c>
      <c r="I873" s="94"/>
      <c r="J873" s="94"/>
      <c r="K873" s="95"/>
    </row>
    <row r="874">
      <c r="A874" s="84">
        <v>45727.0</v>
      </c>
      <c r="B874" s="8" t="s">
        <v>9</v>
      </c>
      <c r="C874" s="85" t="s">
        <v>13</v>
      </c>
      <c r="D874" s="50">
        <v>1.0</v>
      </c>
      <c r="E874" s="9">
        <v>100.0</v>
      </c>
      <c r="F874" s="43">
        <v>100.0</v>
      </c>
      <c r="G874" s="50" t="b">
        <v>1</v>
      </c>
      <c r="H874" s="8" t="s">
        <v>11</v>
      </c>
      <c r="I874" s="86"/>
      <c r="J874" s="86"/>
      <c r="K874" s="87"/>
    </row>
    <row r="875">
      <c r="A875" s="88">
        <v>45727.0</v>
      </c>
      <c r="B875" s="89" t="s">
        <v>47</v>
      </c>
      <c r="C875" s="90" t="s">
        <v>1281</v>
      </c>
      <c r="D875" s="91">
        <v>2.0</v>
      </c>
      <c r="E875" s="92">
        <v>100.0</v>
      </c>
      <c r="F875" s="93">
        <f t="shared" ref="F875:F907" si="8">D875*E875</f>
        <v>200</v>
      </c>
      <c r="G875" s="91" t="b">
        <v>1</v>
      </c>
      <c r="H875" s="89" t="s">
        <v>11</v>
      </c>
      <c r="I875" s="94"/>
      <c r="J875" s="94"/>
      <c r="K875" s="95"/>
    </row>
    <row r="876">
      <c r="A876" s="84">
        <v>45727.0</v>
      </c>
      <c r="B876" s="8" t="s">
        <v>47</v>
      </c>
      <c r="C876" s="85" t="s">
        <v>70</v>
      </c>
      <c r="D876" s="50">
        <v>0.5</v>
      </c>
      <c r="E876" s="9">
        <v>80.0</v>
      </c>
      <c r="F876" s="10">
        <f t="shared" si="8"/>
        <v>40</v>
      </c>
      <c r="G876" s="50" t="b">
        <v>1</v>
      </c>
      <c r="H876" s="8" t="s">
        <v>11</v>
      </c>
      <c r="I876" s="86"/>
      <c r="J876" s="86"/>
      <c r="K876" s="87"/>
    </row>
    <row r="877">
      <c r="A877" s="88">
        <v>45727.0</v>
      </c>
      <c r="B877" s="89" t="s">
        <v>45</v>
      </c>
      <c r="C877" s="90" t="s">
        <v>1279</v>
      </c>
      <c r="D877" s="91">
        <v>3.0</v>
      </c>
      <c r="E877" s="92">
        <v>100.0</v>
      </c>
      <c r="F877" s="93">
        <f t="shared" si="8"/>
        <v>300</v>
      </c>
      <c r="G877" s="91" t="b">
        <v>1</v>
      </c>
      <c r="H877" s="89" t="s">
        <v>11</v>
      </c>
      <c r="I877" s="94"/>
      <c r="J877" s="94"/>
      <c r="K877" s="95"/>
    </row>
    <row r="878">
      <c r="A878" s="84">
        <v>45727.0</v>
      </c>
      <c r="B878" s="8" t="s">
        <v>45</v>
      </c>
      <c r="C878" s="85" t="s">
        <v>70</v>
      </c>
      <c r="D878" s="50">
        <v>0.5</v>
      </c>
      <c r="E878" s="9">
        <v>80.0</v>
      </c>
      <c r="F878" s="10">
        <f t="shared" si="8"/>
        <v>40</v>
      </c>
      <c r="G878" s="50" t="b">
        <v>1</v>
      </c>
      <c r="H878" s="8" t="s">
        <v>11</v>
      </c>
      <c r="I878" s="86"/>
      <c r="J878" s="86"/>
      <c r="K878" s="87"/>
    </row>
    <row r="879">
      <c r="A879" s="88">
        <v>45727.0</v>
      </c>
      <c r="B879" s="89" t="s">
        <v>31</v>
      </c>
      <c r="C879" s="90" t="s">
        <v>1318</v>
      </c>
      <c r="D879" s="91">
        <v>8.0</v>
      </c>
      <c r="E879" s="92">
        <v>100.0</v>
      </c>
      <c r="F879" s="93">
        <f t="shared" si="8"/>
        <v>800</v>
      </c>
      <c r="G879" s="91" t="b">
        <v>1</v>
      </c>
      <c r="H879" s="89" t="s">
        <v>11</v>
      </c>
      <c r="I879" s="94"/>
      <c r="J879" s="94"/>
      <c r="K879" s="95"/>
    </row>
    <row r="880">
      <c r="A880" s="84">
        <v>45727.0</v>
      </c>
      <c r="B880" s="8" t="s">
        <v>49</v>
      </c>
      <c r="C880" s="85" t="s">
        <v>1292</v>
      </c>
      <c r="D880" s="50">
        <v>2.0</v>
      </c>
      <c r="E880" s="9">
        <v>100.0</v>
      </c>
      <c r="F880" s="10">
        <f t="shared" si="8"/>
        <v>200</v>
      </c>
      <c r="G880" s="50" t="b">
        <v>1</v>
      </c>
      <c r="H880" s="8" t="s">
        <v>11</v>
      </c>
      <c r="I880" s="86"/>
      <c r="J880" s="86"/>
      <c r="K880" s="87"/>
    </row>
    <row r="881">
      <c r="A881" s="88">
        <v>45727.0</v>
      </c>
      <c r="B881" s="89" t="s">
        <v>49</v>
      </c>
      <c r="C881" s="90" t="s">
        <v>32</v>
      </c>
      <c r="D881" s="91">
        <v>1.0</v>
      </c>
      <c r="E881" s="92">
        <v>120.0</v>
      </c>
      <c r="F881" s="93">
        <f t="shared" si="8"/>
        <v>120</v>
      </c>
      <c r="G881" s="91" t="b">
        <v>1</v>
      </c>
      <c r="H881" s="89" t="s">
        <v>11</v>
      </c>
      <c r="I881" s="94"/>
      <c r="J881" s="94"/>
      <c r="K881" s="95"/>
    </row>
    <row r="882">
      <c r="A882" s="84">
        <v>45728.0</v>
      </c>
      <c r="B882" s="8" t="s">
        <v>36</v>
      </c>
      <c r="C882" s="85" t="s">
        <v>1335</v>
      </c>
      <c r="D882" s="50">
        <v>4.0</v>
      </c>
      <c r="E882" s="9">
        <v>100.0</v>
      </c>
      <c r="F882" s="10">
        <f t="shared" si="8"/>
        <v>400</v>
      </c>
      <c r="G882" s="50" t="b">
        <v>1</v>
      </c>
      <c r="H882" s="8" t="s">
        <v>16</v>
      </c>
      <c r="I882" s="86"/>
      <c r="J882" s="86"/>
      <c r="K882" s="87"/>
    </row>
    <row r="883">
      <c r="A883" s="88">
        <v>45728.0</v>
      </c>
      <c r="B883" s="89" t="s">
        <v>39</v>
      </c>
      <c r="C883" s="90" t="s">
        <v>1277</v>
      </c>
      <c r="D883" s="91">
        <v>6.0</v>
      </c>
      <c r="E883" s="92">
        <v>100.0</v>
      </c>
      <c r="F883" s="93">
        <f t="shared" si="8"/>
        <v>600</v>
      </c>
      <c r="G883" s="91" t="b">
        <v>1</v>
      </c>
      <c r="H883" s="89" t="s">
        <v>16</v>
      </c>
      <c r="I883" s="94"/>
      <c r="J883" s="94"/>
      <c r="K883" s="95"/>
    </row>
    <row r="884">
      <c r="A884" s="84">
        <v>45728.0</v>
      </c>
      <c r="B884" s="8" t="s">
        <v>39</v>
      </c>
      <c r="C884" s="85" t="s">
        <v>32</v>
      </c>
      <c r="D884" s="50">
        <v>1.0</v>
      </c>
      <c r="E884" s="9">
        <v>120.0</v>
      </c>
      <c r="F884" s="10">
        <f t="shared" si="8"/>
        <v>120</v>
      </c>
      <c r="G884" s="50" t="b">
        <v>1</v>
      </c>
      <c r="H884" s="8" t="s">
        <v>16</v>
      </c>
      <c r="I884" s="86"/>
      <c r="J884" s="86"/>
      <c r="K884" s="87"/>
    </row>
    <row r="885">
      <c r="A885" s="88">
        <v>45728.0</v>
      </c>
      <c r="B885" s="89" t="s">
        <v>54</v>
      </c>
      <c r="C885" s="90" t="s">
        <v>1281</v>
      </c>
      <c r="D885" s="91">
        <v>2.0</v>
      </c>
      <c r="E885" s="92">
        <v>100.0</v>
      </c>
      <c r="F885" s="93">
        <f t="shared" si="8"/>
        <v>200</v>
      </c>
      <c r="G885" s="91" t="b">
        <v>1</v>
      </c>
      <c r="H885" s="89" t="s">
        <v>30</v>
      </c>
      <c r="I885" s="94"/>
      <c r="J885" s="94"/>
      <c r="K885" s="95"/>
    </row>
    <row r="886">
      <c r="A886" s="84">
        <v>45728.0</v>
      </c>
      <c r="B886" s="8" t="s">
        <v>61</v>
      </c>
      <c r="C886" s="85" t="s">
        <v>1304</v>
      </c>
      <c r="D886" s="50">
        <v>3.5</v>
      </c>
      <c r="E886" s="9">
        <v>100.0</v>
      </c>
      <c r="F886" s="10">
        <f t="shared" si="8"/>
        <v>350</v>
      </c>
      <c r="G886" s="50" t="b">
        <v>1</v>
      </c>
      <c r="H886" s="8" t="s">
        <v>30</v>
      </c>
      <c r="I886" s="86"/>
      <c r="J886" s="86"/>
      <c r="K886" s="87"/>
    </row>
    <row r="887">
      <c r="A887" s="88">
        <v>45728.0</v>
      </c>
      <c r="B887" s="89" t="s">
        <v>43</v>
      </c>
      <c r="C887" s="90" t="s">
        <v>1281</v>
      </c>
      <c r="D887" s="91">
        <v>3.0</v>
      </c>
      <c r="E887" s="92">
        <v>100.0</v>
      </c>
      <c r="F887" s="93">
        <f t="shared" si="8"/>
        <v>300</v>
      </c>
      <c r="G887" s="91" t="b">
        <v>1</v>
      </c>
      <c r="H887" s="89" t="s">
        <v>16</v>
      </c>
      <c r="I887" s="94"/>
      <c r="J887" s="94"/>
      <c r="K887" s="95"/>
    </row>
    <row r="888">
      <c r="A888" s="84">
        <v>45728.0</v>
      </c>
      <c r="B888" s="8" t="s">
        <v>43</v>
      </c>
      <c r="C888" s="85" t="s">
        <v>70</v>
      </c>
      <c r="D888" s="50">
        <v>0.5</v>
      </c>
      <c r="E888" s="9">
        <v>70.0</v>
      </c>
      <c r="F888" s="10">
        <f t="shared" si="8"/>
        <v>35</v>
      </c>
      <c r="G888" s="50" t="b">
        <v>1</v>
      </c>
      <c r="H888" s="8" t="s">
        <v>16</v>
      </c>
      <c r="I888" s="86"/>
      <c r="J888" s="86"/>
      <c r="K888" s="87"/>
    </row>
    <row r="889">
      <c r="A889" s="88">
        <v>45728.0</v>
      </c>
      <c r="B889" s="89" t="s">
        <v>57</v>
      </c>
      <c r="C889" s="90" t="s">
        <v>19</v>
      </c>
      <c r="D889" s="91">
        <v>5.0</v>
      </c>
      <c r="E889" s="92">
        <v>100.0</v>
      </c>
      <c r="F889" s="93">
        <f t="shared" si="8"/>
        <v>500</v>
      </c>
      <c r="G889" s="91" t="b">
        <v>1</v>
      </c>
      <c r="H889" s="89" t="s">
        <v>30</v>
      </c>
      <c r="I889" s="94"/>
      <c r="J889" s="94"/>
      <c r="K889" s="95"/>
    </row>
    <row r="890">
      <c r="A890" s="84">
        <v>45728.0</v>
      </c>
      <c r="B890" s="8" t="s">
        <v>59</v>
      </c>
      <c r="C890" s="85" t="s">
        <v>1280</v>
      </c>
      <c r="D890" s="50">
        <v>1.5</v>
      </c>
      <c r="E890" s="9">
        <v>100.0</v>
      </c>
      <c r="F890" s="10">
        <f t="shared" si="8"/>
        <v>150</v>
      </c>
      <c r="G890" s="50" t="b">
        <v>1</v>
      </c>
      <c r="H890" s="8" t="s">
        <v>16</v>
      </c>
      <c r="I890" s="86"/>
      <c r="J890" s="86"/>
      <c r="K890" s="87"/>
    </row>
    <row r="891">
      <c r="A891" s="88">
        <v>45728.0</v>
      </c>
      <c r="B891" s="89" t="s">
        <v>59</v>
      </c>
      <c r="C891" s="90" t="s">
        <v>70</v>
      </c>
      <c r="D891" s="91">
        <v>0.9</v>
      </c>
      <c r="E891" s="92">
        <v>80.0</v>
      </c>
      <c r="F891" s="93">
        <f t="shared" si="8"/>
        <v>72</v>
      </c>
      <c r="G891" s="91" t="b">
        <v>1</v>
      </c>
      <c r="H891" s="89" t="s">
        <v>16</v>
      </c>
      <c r="I891" s="94"/>
      <c r="J891" s="94"/>
      <c r="K891" s="95"/>
    </row>
    <row r="892">
      <c r="A892" s="84">
        <v>45728.0</v>
      </c>
      <c r="B892" s="8" t="s">
        <v>15</v>
      </c>
      <c r="C892" s="85" t="s">
        <v>1286</v>
      </c>
      <c r="D892" s="50">
        <v>3.0</v>
      </c>
      <c r="E892" s="9">
        <v>100.0</v>
      </c>
      <c r="F892" s="10">
        <f t="shared" si="8"/>
        <v>300</v>
      </c>
      <c r="G892" s="50" t="b">
        <v>1</v>
      </c>
      <c r="H892" s="8" t="s">
        <v>16</v>
      </c>
      <c r="I892" s="86"/>
      <c r="J892" s="86"/>
      <c r="K892" s="87"/>
    </row>
    <row r="893">
      <c r="A893" s="88">
        <v>45728.0</v>
      </c>
      <c r="B893" s="89" t="s">
        <v>15</v>
      </c>
      <c r="C893" s="90" t="s">
        <v>32</v>
      </c>
      <c r="D893" s="91">
        <v>0.5</v>
      </c>
      <c r="E893" s="92">
        <v>120.0</v>
      </c>
      <c r="F893" s="93">
        <f t="shared" si="8"/>
        <v>60</v>
      </c>
      <c r="G893" s="91" t="b">
        <v>1</v>
      </c>
      <c r="H893" s="89" t="s">
        <v>16</v>
      </c>
      <c r="I893" s="94"/>
      <c r="J893" s="94"/>
      <c r="K893" s="95"/>
    </row>
    <row r="894">
      <c r="A894" s="84">
        <v>45728.0</v>
      </c>
      <c r="B894" s="8" t="s">
        <v>15</v>
      </c>
      <c r="C894" s="85" t="s">
        <v>70</v>
      </c>
      <c r="D894" s="50">
        <v>1.0</v>
      </c>
      <c r="E894" s="9">
        <v>80.0</v>
      </c>
      <c r="F894" s="10">
        <f t="shared" si="8"/>
        <v>80</v>
      </c>
      <c r="G894" s="50" t="b">
        <v>1</v>
      </c>
      <c r="H894" s="8" t="s">
        <v>16</v>
      </c>
      <c r="I894" s="86"/>
      <c r="J894" s="86"/>
      <c r="K894" s="87"/>
    </row>
    <row r="895">
      <c r="A895" s="88">
        <v>45728.0</v>
      </c>
      <c r="B895" s="89" t="s">
        <v>21</v>
      </c>
      <c r="C895" s="90" t="s">
        <v>13</v>
      </c>
      <c r="D895" s="91">
        <v>2.0</v>
      </c>
      <c r="E895" s="92">
        <v>100.0</v>
      </c>
      <c r="F895" s="93">
        <f t="shared" si="8"/>
        <v>200</v>
      </c>
      <c r="G895" s="91" t="b">
        <v>1</v>
      </c>
      <c r="H895" s="89" t="s">
        <v>11</v>
      </c>
      <c r="I895" s="94"/>
      <c r="J895" s="94"/>
      <c r="K895" s="95"/>
    </row>
    <row r="896">
      <c r="A896" s="84">
        <v>45728.0</v>
      </c>
      <c r="B896" s="8" t="s">
        <v>31</v>
      </c>
      <c r="C896" s="85" t="s">
        <v>19</v>
      </c>
      <c r="D896" s="50">
        <v>4.0</v>
      </c>
      <c r="E896" s="9">
        <v>100.0</v>
      </c>
      <c r="F896" s="10">
        <f t="shared" si="8"/>
        <v>400</v>
      </c>
      <c r="G896" s="50" t="b">
        <v>1</v>
      </c>
      <c r="H896" s="8" t="s">
        <v>11</v>
      </c>
      <c r="I896" s="86"/>
      <c r="J896" s="86"/>
      <c r="K896" s="87"/>
    </row>
    <row r="897">
      <c r="A897" s="88">
        <v>45730.0</v>
      </c>
      <c r="B897" s="89" t="s">
        <v>69</v>
      </c>
      <c r="C897" s="90" t="s">
        <v>1281</v>
      </c>
      <c r="D897" s="91">
        <v>20.0</v>
      </c>
      <c r="E897" s="92">
        <v>85.0</v>
      </c>
      <c r="F897" s="93">
        <f t="shared" si="8"/>
        <v>1700</v>
      </c>
      <c r="G897" s="91" t="b">
        <v>1</v>
      </c>
      <c r="H897" s="89" t="s">
        <v>16</v>
      </c>
      <c r="I897" s="94"/>
      <c r="J897" s="94"/>
      <c r="K897" s="95"/>
    </row>
    <row r="898">
      <c r="A898" s="84">
        <v>45730.0</v>
      </c>
      <c r="B898" s="8" t="s">
        <v>14</v>
      </c>
      <c r="C898" s="85" t="s">
        <v>1277</v>
      </c>
      <c r="D898" s="50">
        <v>3.0</v>
      </c>
      <c r="E898" s="9">
        <v>100.0</v>
      </c>
      <c r="F898" s="10">
        <f t="shared" si="8"/>
        <v>300</v>
      </c>
      <c r="G898" s="50" t="b">
        <v>1</v>
      </c>
      <c r="H898" s="8" t="s">
        <v>11</v>
      </c>
      <c r="I898" s="86"/>
      <c r="J898" s="86"/>
      <c r="K898" s="87"/>
    </row>
    <row r="899">
      <c r="A899" s="88">
        <v>45730.0</v>
      </c>
      <c r="B899" s="89" t="s">
        <v>14</v>
      </c>
      <c r="C899" s="90" t="s">
        <v>70</v>
      </c>
      <c r="D899" s="91">
        <v>1.0</v>
      </c>
      <c r="E899" s="92">
        <v>80.0</v>
      </c>
      <c r="F899" s="93">
        <f t="shared" si="8"/>
        <v>80</v>
      </c>
      <c r="G899" s="91" t="b">
        <v>1</v>
      </c>
      <c r="H899" s="89" t="s">
        <v>11</v>
      </c>
      <c r="I899" s="94"/>
      <c r="J899" s="94"/>
      <c r="K899" s="95"/>
    </row>
    <row r="900">
      <c r="A900" s="84">
        <v>45730.0</v>
      </c>
      <c r="B900" s="8" t="s">
        <v>21</v>
      </c>
      <c r="C900" s="85" t="s">
        <v>32</v>
      </c>
      <c r="D900" s="50">
        <v>1.0</v>
      </c>
      <c r="E900" s="9">
        <v>120.0</v>
      </c>
      <c r="F900" s="10">
        <f t="shared" si="8"/>
        <v>120</v>
      </c>
      <c r="G900" s="50" t="b">
        <v>1</v>
      </c>
      <c r="H900" s="8" t="s">
        <v>11</v>
      </c>
      <c r="I900" s="86"/>
      <c r="J900" s="86"/>
      <c r="K900" s="87"/>
    </row>
    <row r="901">
      <c r="A901" s="88">
        <v>45730.0</v>
      </c>
      <c r="B901" s="89" t="s">
        <v>31</v>
      </c>
      <c r="C901" s="90" t="s">
        <v>70</v>
      </c>
      <c r="D901" s="91">
        <v>1.0</v>
      </c>
      <c r="E901" s="92">
        <v>80.0</v>
      </c>
      <c r="F901" s="93">
        <f t="shared" si="8"/>
        <v>80</v>
      </c>
      <c r="G901" s="91" t="b">
        <v>1</v>
      </c>
      <c r="H901" s="89" t="s">
        <v>11</v>
      </c>
      <c r="I901" s="94"/>
      <c r="J901" s="94"/>
      <c r="K901" s="95"/>
    </row>
    <row r="902">
      <c r="A902" s="84">
        <v>45730.0</v>
      </c>
      <c r="B902" s="8" t="s">
        <v>47</v>
      </c>
      <c r="C902" s="85" t="s">
        <v>1277</v>
      </c>
      <c r="D902" s="50">
        <v>6.0</v>
      </c>
      <c r="E902" s="9">
        <v>100.0</v>
      </c>
      <c r="F902" s="10">
        <f t="shared" si="8"/>
        <v>600</v>
      </c>
      <c r="G902" s="50" t="b">
        <v>1</v>
      </c>
      <c r="H902" s="8" t="s">
        <v>11</v>
      </c>
      <c r="I902" s="86"/>
      <c r="J902" s="86"/>
      <c r="K902" s="87"/>
    </row>
    <row r="903">
      <c r="A903" s="88">
        <v>45730.0</v>
      </c>
      <c r="B903" s="89" t="s">
        <v>45</v>
      </c>
      <c r="C903" s="90" t="s">
        <v>1277</v>
      </c>
      <c r="D903" s="91">
        <v>3.0</v>
      </c>
      <c r="E903" s="92">
        <v>100.0</v>
      </c>
      <c r="F903" s="93">
        <f t="shared" si="8"/>
        <v>300</v>
      </c>
      <c r="G903" s="91" t="b">
        <v>1</v>
      </c>
      <c r="H903" s="89" t="s">
        <v>11</v>
      </c>
      <c r="I903" s="94"/>
      <c r="J903" s="94"/>
      <c r="K903" s="95"/>
    </row>
    <row r="904">
      <c r="A904" s="84">
        <v>45730.0</v>
      </c>
      <c r="B904" s="8" t="s">
        <v>41</v>
      </c>
      <c r="C904" s="85" t="s">
        <v>1281</v>
      </c>
      <c r="D904" s="50">
        <v>0.5</v>
      </c>
      <c r="E904" s="9">
        <v>100.0</v>
      </c>
      <c r="F904" s="10">
        <f t="shared" si="8"/>
        <v>50</v>
      </c>
      <c r="G904" s="50" t="b">
        <v>1</v>
      </c>
      <c r="H904" s="8" t="s">
        <v>30</v>
      </c>
      <c r="I904" s="86"/>
      <c r="J904" s="86"/>
      <c r="K904" s="87"/>
    </row>
    <row r="905">
      <c r="A905" s="88">
        <v>45730.0</v>
      </c>
      <c r="B905" s="89" t="s">
        <v>23</v>
      </c>
      <c r="C905" s="90" t="s">
        <v>1309</v>
      </c>
      <c r="D905" s="91">
        <v>1.0</v>
      </c>
      <c r="E905" s="92">
        <v>100.0</v>
      </c>
      <c r="F905" s="93">
        <f t="shared" si="8"/>
        <v>100</v>
      </c>
      <c r="G905" s="91" t="b">
        <v>1</v>
      </c>
      <c r="H905" s="89" t="s">
        <v>16</v>
      </c>
      <c r="I905" s="94"/>
      <c r="J905" s="94"/>
      <c r="K905" s="95"/>
    </row>
    <row r="906">
      <c r="A906" s="84">
        <v>45730.0</v>
      </c>
      <c r="B906" s="8" t="s">
        <v>23</v>
      </c>
      <c r="C906" s="85" t="s">
        <v>70</v>
      </c>
      <c r="D906" s="50">
        <v>1.0</v>
      </c>
      <c r="E906" s="9">
        <v>70.0</v>
      </c>
      <c r="F906" s="10">
        <f t="shared" si="8"/>
        <v>70</v>
      </c>
      <c r="G906" s="50" t="b">
        <v>1</v>
      </c>
      <c r="H906" s="8" t="s">
        <v>16</v>
      </c>
      <c r="I906" s="86"/>
      <c r="J906" s="86"/>
      <c r="K906" s="87"/>
    </row>
    <row r="907">
      <c r="A907" s="88">
        <v>45730.0</v>
      </c>
      <c r="B907" s="89" t="s">
        <v>42</v>
      </c>
      <c r="C907" s="90" t="s">
        <v>1293</v>
      </c>
      <c r="D907" s="91">
        <v>1.0</v>
      </c>
      <c r="E907" s="92">
        <v>100.0</v>
      </c>
      <c r="F907" s="93">
        <f t="shared" si="8"/>
        <v>100</v>
      </c>
      <c r="G907" s="91" t="b">
        <v>1</v>
      </c>
      <c r="H907" s="89" t="s">
        <v>30</v>
      </c>
      <c r="I907" s="94"/>
      <c r="J907" s="94"/>
      <c r="K907" s="95"/>
    </row>
    <row r="908">
      <c r="A908" s="84">
        <v>45730.0</v>
      </c>
      <c r="B908" s="8" t="s">
        <v>46</v>
      </c>
      <c r="C908" s="85" t="s">
        <v>1277</v>
      </c>
      <c r="D908" s="50">
        <v>3.0</v>
      </c>
      <c r="E908" s="9">
        <v>100.0</v>
      </c>
      <c r="F908" s="43">
        <v>300.0</v>
      </c>
      <c r="G908" s="50" t="b">
        <v>1</v>
      </c>
      <c r="H908" s="8" t="s">
        <v>16</v>
      </c>
      <c r="I908" s="86"/>
      <c r="J908" s="86"/>
      <c r="K908" s="87"/>
    </row>
    <row r="909">
      <c r="A909" s="88">
        <v>45730.0</v>
      </c>
      <c r="B909" s="89" t="s">
        <v>46</v>
      </c>
      <c r="C909" s="90" t="s">
        <v>70</v>
      </c>
      <c r="D909" s="91">
        <v>1.0</v>
      </c>
      <c r="E909" s="92">
        <v>80.0</v>
      </c>
      <c r="F909" s="93">
        <f t="shared" ref="F909:F918" si="9">D909*E909</f>
        <v>80</v>
      </c>
      <c r="G909" s="91" t="b">
        <v>1</v>
      </c>
      <c r="H909" s="89" t="s">
        <v>16</v>
      </c>
      <c r="I909" s="94"/>
      <c r="J909" s="94"/>
      <c r="K909" s="95"/>
    </row>
    <row r="910">
      <c r="A910" s="84">
        <v>45730.0</v>
      </c>
      <c r="B910" s="8" t="s">
        <v>55</v>
      </c>
      <c r="C910" s="85" t="s">
        <v>1280</v>
      </c>
      <c r="D910" s="50">
        <v>3.0</v>
      </c>
      <c r="E910" s="9">
        <v>100.0</v>
      </c>
      <c r="F910" s="10">
        <f t="shared" si="9"/>
        <v>300</v>
      </c>
      <c r="G910" s="50" t="b">
        <v>1</v>
      </c>
      <c r="H910" s="8" t="s">
        <v>30</v>
      </c>
      <c r="I910" s="86"/>
      <c r="J910" s="86"/>
      <c r="K910" s="87"/>
    </row>
    <row r="911">
      <c r="A911" s="88">
        <v>45730.0</v>
      </c>
      <c r="B911" s="89" t="s">
        <v>48</v>
      </c>
      <c r="C911" s="90" t="s">
        <v>12</v>
      </c>
      <c r="D911" s="91">
        <v>5.0</v>
      </c>
      <c r="E911" s="92">
        <v>60.0</v>
      </c>
      <c r="F911" s="93">
        <f t="shared" si="9"/>
        <v>300</v>
      </c>
      <c r="G911" s="91" t="b">
        <v>1</v>
      </c>
      <c r="H911" s="89" t="s">
        <v>16</v>
      </c>
      <c r="I911" s="94"/>
      <c r="J911" s="94"/>
      <c r="K911" s="95"/>
    </row>
    <row r="912">
      <c r="A912" s="84">
        <v>45731.0</v>
      </c>
      <c r="B912" s="8" t="s">
        <v>39</v>
      </c>
      <c r="C912" s="85" t="s">
        <v>1277</v>
      </c>
      <c r="D912" s="50">
        <v>6.0</v>
      </c>
      <c r="E912" s="9">
        <v>100.0</v>
      </c>
      <c r="F912" s="10">
        <f t="shared" si="9"/>
        <v>600</v>
      </c>
      <c r="G912" s="50" t="b">
        <v>1</v>
      </c>
      <c r="H912" s="8" t="s">
        <v>16</v>
      </c>
      <c r="I912" s="86"/>
      <c r="J912" s="86"/>
      <c r="K912" s="87"/>
    </row>
    <row r="913">
      <c r="A913" s="88">
        <v>45731.0</v>
      </c>
      <c r="B913" s="89" t="s">
        <v>39</v>
      </c>
      <c r="C913" s="90" t="s">
        <v>32</v>
      </c>
      <c r="D913" s="91">
        <v>2.0</v>
      </c>
      <c r="E913" s="92">
        <v>120.0</v>
      </c>
      <c r="F913" s="93">
        <f t="shared" si="9"/>
        <v>240</v>
      </c>
      <c r="G913" s="91" t="b">
        <v>1</v>
      </c>
      <c r="H913" s="89" t="s">
        <v>16</v>
      </c>
      <c r="I913" s="94"/>
      <c r="J913" s="94"/>
      <c r="K913" s="95"/>
    </row>
    <row r="914">
      <c r="A914" s="84">
        <v>45731.0</v>
      </c>
      <c r="B914" s="8" t="s">
        <v>47</v>
      </c>
      <c r="C914" s="85" t="s">
        <v>1277</v>
      </c>
      <c r="D914" s="50">
        <v>3.0</v>
      </c>
      <c r="E914" s="9">
        <v>100.0</v>
      </c>
      <c r="F914" s="10">
        <f t="shared" si="9"/>
        <v>300</v>
      </c>
      <c r="G914" s="50" t="b">
        <v>1</v>
      </c>
      <c r="H914" s="8" t="s">
        <v>11</v>
      </c>
      <c r="I914" s="6"/>
      <c r="J914" s="86"/>
      <c r="K914" s="87"/>
    </row>
    <row r="915">
      <c r="A915" s="88">
        <v>45731.0</v>
      </c>
      <c r="B915" s="89" t="s">
        <v>49</v>
      </c>
      <c r="C915" s="90" t="s">
        <v>12</v>
      </c>
      <c r="D915" s="91">
        <v>1.0</v>
      </c>
      <c r="E915" s="92">
        <v>100.0</v>
      </c>
      <c r="F915" s="93">
        <f t="shared" si="9"/>
        <v>100</v>
      </c>
      <c r="G915" s="91" t="b">
        <v>1</v>
      </c>
      <c r="H915" s="89" t="s">
        <v>11</v>
      </c>
      <c r="I915" s="94"/>
      <c r="J915" s="94"/>
      <c r="K915" s="95"/>
    </row>
    <row r="916">
      <c r="A916" s="84">
        <v>45731.0</v>
      </c>
      <c r="B916" s="8" t="s">
        <v>9</v>
      </c>
      <c r="C916" s="85" t="s">
        <v>13</v>
      </c>
      <c r="D916" s="50">
        <v>2.0</v>
      </c>
      <c r="E916" s="9">
        <v>100.0</v>
      </c>
      <c r="F916" s="10">
        <f t="shared" si="9"/>
        <v>200</v>
      </c>
      <c r="G916" s="50" t="b">
        <v>1</v>
      </c>
      <c r="H916" s="8" t="s">
        <v>11</v>
      </c>
      <c r="I916" s="86"/>
      <c r="J916" s="86"/>
      <c r="K916" s="87"/>
    </row>
    <row r="917">
      <c r="A917" s="88">
        <v>45732.0</v>
      </c>
      <c r="B917" s="89" t="s">
        <v>68</v>
      </c>
      <c r="C917" s="90" t="s">
        <v>1307</v>
      </c>
      <c r="D917" s="91">
        <v>2.0</v>
      </c>
      <c r="E917" s="92">
        <v>100.0</v>
      </c>
      <c r="F917" s="93">
        <f t="shared" si="9"/>
        <v>200</v>
      </c>
      <c r="G917" s="91" t="b">
        <v>1</v>
      </c>
      <c r="H917" s="89" t="s">
        <v>16</v>
      </c>
      <c r="I917" s="94"/>
      <c r="J917" s="94"/>
      <c r="K917" s="95"/>
    </row>
    <row r="918">
      <c r="A918" s="84">
        <v>45732.0</v>
      </c>
      <c r="B918" s="8" t="s">
        <v>68</v>
      </c>
      <c r="C918" s="85" t="s">
        <v>70</v>
      </c>
      <c r="D918" s="50">
        <v>1.0</v>
      </c>
      <c r="E918" s="9">
        <v>80.0</v>
      </c>
      <c r="F918" s="10">
        <f t="shared" si="9"/>
        <v>80</v>
      </c>
      <c r="G918" s="50" t="b">
        <v>1</v>
      </c>
      <c r="H918" s="8" t="s">
        <v>16</v>
      </c>
      <c r="I918" s="86"/>
      <c r="J918" s="86"/>
      <c r="K918" s="87"/>
    </row>
    <row r="919">
      <c r="A919" s="88">
        <v>45732.0</v>
      </c>
      <c r="B919" s="89" t="s">
        <v>52</v>
      </c>
      <c r="C919" s="90" t="s">
        <v>1328</v>
      </c>
      <c r="D919" s="91">
        <v>7.0</v>
      </c>
      <c r="E919" s="92">
        <v>100.0</v>
      </c>
      <c r="F919" s="98">
        <v>680.0</v>
      </c>
      <c r="G919" s="91" t="b">
        <v>1</v>
      </c>
      <c r="H919" s="89" t="s">
        <v>11</v>
      </c>
      <c r="I919" s="94"/>
      <c r="J919" s="99"/>
      <c r="K919" s="95"/>
    </row>
    <row r="920">
      <c r="A920" s="84">
        <v>45732.0</v>
      </c>
      <c r="B920" s="8" t="s">
        <v>54</v>
      </c>
      <c r="C920" s="85" t="s">
        <v>1281</v>
      </c>
      <c r="D920" s="50">
        <v>2.0</v>
      </c>
      <c r="E920" s="9">
        <v>100.0</v>
      </c>
      <c r="F920" s="10">
        <f t="shared" ref="F920:F958" si="10">D920*E920</f>
        <v>200</v>
      </c>
      <c r="G920" s="50" t="b">
        <v>1</v>
      </c>
      <c r="H920" s="8" t="s">
        <v>30</v>
      </c>
      <c r="I920" s="86"/>
      <c r="J920" s="86"/>
      <c r="K920" s="87"/>
    </row>
    <row r="921">
      <c r="A921" s="88">
        <v>45732.0</v>
      </c>
      <c r="B921" s="89" t="s">
        <v>64</v>
      </c>
      <c r="C921" s="90" t="s">
        <v>1280</v>
      </c>
      <c r="D921" s="91">
        <v>1.5</v>
      </c>
      <c r="E921" s="92">
        <v>100.0</v>
      </c>
      <c r="F921" s="93">
        <f t="shared" si="10"/>
        <v>150</v>
      </c>
      <c r="G921" s="91" t="b">
        <v>1</v>
      </c>
      <c r="H921" s="89" t="s">
        <v>16</v>
      </c>
      <c r="I921" s="94"/>
      <c r="J921" s="94"/>
      <c r="K921" s="95"/>
    </row>
    <row r="922">
      <c r="A922" s="84">
        <v>45732.0</v>
      </c>
      <c r="B922" s="8" t="s">
        <v>64</v>
      </c>
      <c r="C922" s="85" t="s">
        <v>70</v>
      </c>
      <c r="D922" s="50">
        <v>0.5</v>
      </c>
      <c r="E922" s="9">
        <v>80.0</v>
      </c>
      <c r="F922" s="10">
        <f t="shared" si="10"/>
        <v>40</v>
      </c>
      <c r="G922" s="50" t="b">
        <v>1</v>
      </c>
      <c r="H922" s="8" t="s">
        <v>16</v>
      </c>
      <c r="I922" s="86"/>
      <c r="J922" s="86"/>
      <c r="K922" s="87"/>
    </row>
    <row r="923">
      <c r="A923" s="88">
        <v>45732.0</v>
      </c>
      <c r="B923" s="89" t="s">
        <v>36</v>
      </c>
      <c r="C923" s="90" t="s">
        <v>1314</v>
      </c>
      <c r="D923" s="91">
        <v>6.0</v>
      </c>
      <c r="E923" s="92">
        <v>100.0</v>
      </c>
      <c r="F923" s="93">
        <f t="shared" si="10"/>
        <v>600</v>
      </c>
      <c r="G923" s="91" t="b">
        <v>1</v>
      </c>
      <c r="H923" s="89" t="s">
        <v>16</v>
      </c>
      <c r="I923" s="94"/>
      <c r="J923" s="94"/>
      <c r="K923" s="95"/>
    </row>
    <row r="924">
      <c r="A924" s="84">
        <v>45732.0</v>
      </c>
      <c r="B924" s="8" t="s">
        <v>35</v>
      </c>
      <c r="C924" s="85" t="s">
        <v>1309</v>
      </c>
      <c r="D924" s="50">
        <v>1.0</v>
      </c>
      <c r="E924" s="9">
        <v>100.0</v>
      </c>
      <c r="F924" s="10">
        <f t="shared" si="10"/>
        <v>100</v>
      </c>
      <c r="G924" s="50" t="b">
        <v>1</v>
      </c>
      <c r="H924" s="8" t="s">
        <v>16</v>
      </c>
      <c r="I924" s="86"/>
      <c r="J924" s="86"/>
      <c r="K924" s="87"/>
    </row>
    <row r="925">
      <c r="A925" s="88">
        <v>45732.0</v>
      </c>
      <c r="B925" s="89" t="s">
        <v>57</v>
      </c>
      <c r="C925" s="90" t="s">
        <v>19</v>
      </c>
      <c r="D925" s="91">
        <v>5.0</v>
      </c>
      <c r="E925" s="92">
        <v>100.0</v>
      </c>
      <c r="F925" s="93">
        <f t="shared" si="10"/>
        <v>500</v>
      </c>
      <c r="G925" s="91" t="b">
        <v>1</v>
      </c>
      <c r="H925" s="89" t="s">
        <v>30</v>
      </c>
      <c r="I925" s="94"/>
      <c r="J925" s="94"/>
      <c r="K925" s="95"/>
    </row>
    <row r="926">
      <c r="A926" s="84">
        <v>45732.0</v>
      </c>
      <c r="B926" s="8" t="s">
        <v>47</v>
      </c>
      <c r="C926" s="85" t="s">
        <v>1277</v>
      </c>
      <c r="D926" s="50">
        <v>3.0</v>
      </c>
      <c r="E926" s="9">
        <v>100.0</v>
      </c>
      <c r="F926" s="10">
        <f t="shared" si="10"/>
        <v>300</v>
      </c>
      <c r="G926" s="50" t="b">
        <v>1</v>
      </c>
      <c r="H926" s="8" t="s">
        <v>11</v>
      </c>
      <c r="I926" s="86"/>
      <c r="J926" s="86"/>
      <c r="K926" s="87"/>
    </row>
    <row r="927">
      <c r="A927" s="88">
        <v>45732.0</v>
      </c>
      <c r="B927" s="89" t="s">
        <v>31</v>
      </c>
      <c r="C927" s="90" t="s">
        <v>1318</v>
      </c>
      <c r="D927" s="91">
        <v>5.0</v>
      </c>
      <c r="E927" s="92">
        <v>100.0</v>
      </c>
      <c r="F927" s="93">
        <f t="shared" si="10"/>
        <v>500</v>
      </c>
      <c r="G927" s="91" t="b">
        <v>1</v>
      </c>
      <c r="H927" s="89" t="s">
        <v>11</v>
      </c>
      <c r="I927" s="94"/>
      <c r="J927" s="94"/>
      <c r="K927" s="95"/>
    </row>
    <row r="928">
      <c r="A928" s="84">
        <v>45732.0</v>
      </c>
      <c r="B928" s="8" t="s">
        <v>45</v>
      </c>
      <c r="C928" s="85" t="s">
        <v>13</v>
      </c>
      <c r="D928" s="50">
        <v>1.0</v>
      </c>
      <c r="E928" s="9">
        <v>100.0</v>
      </c>
      <c r="F928" s="10">
        <f t="shared" si="10"/>
        <v>100</v>
      </c>
      <c r="G928" s="50" t="b">
        <v>1</v>
      </c>
      <c r="H928" s="8" t="s">
        <v>11</v>
      </c>
      <c r="I928" s="86"/>
      <c r="J928" s="86"/>
      <c r="K928" s="87"/>
    </row>
    <row r="929">
      <c r="A929" s="88">
        <v>45732.0</v>
      </c>
      <c r="B929" s="89" t="s">
        <v>23</v>
      </c>
      <c r="C929" s="90" t="s">
        <v>1309</v>
      </c>
      <c r="D929" s="91">
        <v>1.0</v>
      </c>
      <c r="E929" s="92">
        <v>100.0</v>
      </c>
      <c r="F929" s="93">
        <f t="shared" si="10"/>
        <v>100</v>
      </c>
      <c r="G929" s="91" t="b">
        <v>1</v>
      </c>
      <c r="H929" s="89" t="s">
        <v>16</v>
      </c>
      <c r="I929" s="94"/>
      <c r="J929" s="94"/>
      <c r="K929" s="95"/>
    </row>
    <row r="930">
      <c r="A930" s="84">
        <v>45732.0</v>
      </c>
      <c r="B930" s="8" t="s">
        <v>25</v>
      </c>
      <c r="C930" s="85" t="s">
        <v>13</v>
      </c>
      <c r="D930" s="50">
        <v>1.0</v>
      </c>
      <c r="E930" s="9">
        <v>100.0</v>
      </c>
      <c r="F930" s="10">
        <f t="shared" si="10"/>
        <v>100</v>
      </c>
      <c r="G930" s="50" t="b">
        <v>1</v>
      </c>
      <c r="H930" s="8" t="s">
        <v>30</v>
      </c>
      <c r="I930" s="86"/>
      <c r="J930" s="86"/>
      <c r="K930" s="87"/>
    </row>
    <row r="931">
      <c r="A931" s="88">
        <v>45734.0</v>
      </c>
      <c r="B931" s="89" t="s">
        <v>54</v>
      </c>
      <c r="C931" s="90" t="s">
        <v>1281</v>
      </c>
      <c r="D931" s="91">
        <v>2.0</v>
      </c>
      <c r="E931" s="92">
        <v>100.0</v>
      </c>
      <c r="F931" s="93">
        <f t="shared" si="10"/>
        <v>200</v>
      </c>
      <c r="G931" s="91" t="b">
        <v>1</v>
      </c>
      <c r="H931" s="89" t="s">
        <v>30</v>
      </c>
      <c r="I931" s="94"/>
      <c r="J931" s="94"/>
      <c r="K931" s="95"/>
    </row>
    <row r="932">
      <c r="A932" s="84">
        <v>45734.0</v>
      </c>
      <c r="B932" s="8" t="s">
        <v>59</v>
      </c>
      <c r="C932" s="85" t="s">
        <v>1280</v>
      </c>
      <c r="D932" s="50">
        <v>0.5</v>
      </c>
      <c r="E932" s="9">
        <v>100.0</v>
      </c>
      <c r="F932" s="10">
        <f t="shared" si="10"/>
        <v>50</v>
      </c>
      <c r="G932" s="50" t="b">
        <v>1</v>
      </c>
      <c r="H932" s="8" t="s">
        <v>30</v>
      </c>
      <c r="I932" s="86"/>
      <c r="J932" s="86"/>
      <c r="K932" s="87"/>
    </row>
    <row r="933">
      <c r="A933" s="88">
        <v>45734.0</v>
      </c>
      <c r="B933" s="89" t="s">
        <v>71</v>
      </c>
      <c r="C933" s="90" t="s">
        <v>12</v>
      </c>
      <c r="D933" s="91">
        <v>1.0</v>
      </c>
      <c r="E933" s="92">
        <v>100.0</v>
      </c>
      <c r="F933" s="93">
        <f t="shared" si="10"/>
        <v>100</v>
      </c>
      <c r="G933" s="91" t="b">
        <v>1</v>
      </c>
      <c r="H933" s="89" t="s">
        <v>16</v>
      </c>
      <c r="I933" s="94"/>
      <c r="J933" s="94"/>
      <c r="K933" s="95"/>
    </row>
    <row r="934">
      <c r="A934" s="84">
        <v>45734.0</v>
      </c>
      <c r="B934" s="8" t="s">
        <v>9</v>
      </c>
      <c r="C934" s="85" t="s">
        <v>1277</v>
      </c>
      <c r="D934" s="50">
        <v>3.0</v>
      </c>
      <c r="E934" s="9">
        <v>100.0</v>
      </c>
      <c r="F934" s="10">
        <f t="shared" si="10"/>
        <v>300</v>
      </c>
      <c r="G934" s="50" t="b">
        <v>1</v>
      </c>
      <c r="H934" s="8" t="s">
        <v>11</v>
      </c>
      <c r="I934" s="86"/>
      <c r="J934" s="86"/>
      <c r="K934" s="87"/>
    </row>
    <row r="935">
      <c r="A935" s="88">
        <v>45734.0</v>
      </c>
      <c r="B935" s="89" t="s">
        <v>21</v>
      </c>
      <c r="C935" s="90" t="s">
        <v>32</v>
      </c>
      <c r="D935" s="91">
        <v>1.0</v>
      </c>
      <c r="E935" s="92">
        <v>120.0</v>
      </c>
      <c r="F935" s="93">
        <f t="shared" si="10"/>
        <v>120</v>
      </c>
      <c r="G935" s="91" t="b">
        <v>1</v>
      </c>
      <c r="H935" s="89" t="s">
        <v>11</v>
      </c>
      <c r="I935" s="94"/>
      <c r="J935" s="94"/>
      <c r="K935" s="95"/>
    </row>
    <row r="936">
      <c r="A936" s="84">
        <v>45734.0</v>
      </c>
      <c r="B936" s="8" t="s">
        <v>14</v>
      </c>
      <c r="C936" s="85" t="s">
        <v>13</v>
      </c>
      <c r="D936" s="50">
        <v>1.0</v>
      </c>
      <c r="E936" s="9">
        <v>100.0</v>
      </c>
      <c r="F936" s="10">
        <f t="shared" si="10"/>
        <v>100</v>
      </c>
      <c r="G936" s="50" t="b">
        <v>1</v>
      </c>
      <c r="H936" s="8" t="s">
        <v>11</v>
      </c>
      <c r="I936" s="86"/>
      <c r="J936" s="86"/>
      <c r="K936" s="87"/>
    </row>
    <row r="937">
      <c r="A937" s="88">
        <v>45734.0</v>
      </c>
      <c r="B937" s="89" t="s">
        <v>31</v>
      </c>
      <c r="C937" s="90" t="s">
        <v>1281</v>
      </c>
      <c r="D937" s="91">
        <v>2.0</v>
      </c>
      <c r="E937" s="92">
        <v>100.0</v>
      </c>
      <c r="F937" s="93">
        <f t="shared" si="10"/>
        <v>200</v>
      </c>
      <c r="G937" s="91" t="b">
        <v>1</v>
      </c>
      <c r="H937" s="89" t="s">
        <v>11</v>
      </c>
      <c r="I937" s="94"/>
      <c r="J937" s="94"/>
      <c r="K937" s="95"/>
    </row>
    <row r="938">
      <c r="A938" s="84">
        <v>45734.0</v>
      </c>
      <c r="B938" s="8" t="s">
        <v>45</v>
      </c>
      <c r="C938" s="85" t="s">
        <v>1277</v>
      </c>
      <c r="D938" s="50">
        <v>3.0</v>
      </c>
      <c r="E938" s="9">
        <v>100.0</v>
      </c>
      <c r="F938" s="10">
        <f t="shared" si="10"/>
        <v>300</v>
      </c>
      <c r="G938" s="50" t="b">
        <v>1</v>
      </c>
      <c r="H938" s="8" t="s">
        <v>11</v>
      </c>
      <c r="I938" s="86"/>
      <c r="J938" s="86"/>
      <c r="K938" s="87"/>
    </row>
    <row r="939">
      <c r="A939" s="88">
        <v>45734.0</v>
      </c>
      <c r="B939" s="89" t="s">
        <v>49</v>
      </c>
      <c r="C939" s="90" t="s">
        <v>32</v>
      </c>
      <c r="D939" s="91">
        <v>1.0</v>
      </c>
      <c r="E939" s="92">
        <v>120.0</v>
      </c>
      <c r="F939" s="93">
        <f t="shared" si="10"/>
        <v>120</v>
      </c>
      <c r="G939" s="91" t="b">
        <v>1</v>
      </c>
      <c r="H939" s="89" t="s">
        <v>11</v>
      </c>
      <c r="I939" s="94"/>
      <c r="J939" s="94"/>
      <c r="K939" s="95"/>
    </row>
    <row r="940">
      <c r="A940" s="84">
        <v>45734.0</v>
      </c>
      <c r="B940" s="8" t="s">
        <v>41</v>
      </c>
      <c r="C940" s="85" t="s">
        <v>1281</v>
      </c>
      <c r="D940" s="50">
        <v>1.5</v>
      </c>
      <c r="E940" s="9">
        <v>100.0</v>
      </c>
      <c r="F940" s="10">
        <f t="shared" si="10"/>
        <v>150</v>
      </c>
      <c r="G940" s="50" t="b">
        <v>1</v>
      </c>
      <c r="H940" s="8" t="s">
        <v>30</v>
      </c>
      <c r="I940" s="86"/>
      <c r="J940" s="86"/>
      <c r="K940" s="87"/>
    </row>
    <row r="941">
      <c r="A941" s="88">
        <v>45734.0</v>
      </c>
      <c r="B941" s="89" t="s">
        <v>42</v>
      </c>
      <c r="C941" s="90" t="s">
        <v>1294</v>
      </c>
      <c r="D941" s="91">
        <v>1.3</v>
      </c>
      <c r="E941" s="92">
        <v>100.0</v>
      </c>
      <c r="F941" s="93">
        <f t="shared" si="10"/>
        <v>130</v>
      </c>
      <c r="G941" s="91" t="b">
        <v>1</v>
      </c>
      <c r="H941" s="89" t="s">
        <v>30</v>
      </c>
      <c r="I941" s="94"/>
      <c r="J941" s="94"/>
      <c r="K941" s="95"/>
    </row>
    <row r="942">
      <c r="A942" s="84">
        <v>45734.0</v>
      </c>
      <c r="B942" s="8" t="s">
        <v>27</v>
      </c>
      <c r="C942" s="85" t="s">
        <v>1305</v>
      </c>
      <c r="D942" s="50">
        <v>1.0</v>
      </c>
      <c r="E942" s="9">
        <v>100.0</v>
      </c>
      <c r="F942" s="10">
        <f t="shared" si="10"/>
        <v>100</v>
      </c>
      <c r="G942" s="50" t="b">
        <v>1</v>
      </c>
      <c r="H942" s="8" t="s">
        <v>16</v>
      </c>
      <c r="I942" s="86"/>
      <c r="J942" s="86"/>
      <c r="K942" s="87"/>
    </row>
    <row r="943">
      <c r="A943" s="88">
        <v>45734.0</v>
      </c>
      <c r="B943" s="89" t="s">
        <v>27</v>
      </c>
      <c r="C943" s="90" t="s">
        <v>63</v>
      </c>
      <c r="D943" s="91">
        <v>0.3</v>
      </c>
      <c r="E943" s="92">
        <v>240.0</v>
      </c>
      <c r="F943" s="93">
        <f t="shared" si="10"/>
        <v>72</v>
      </c>
      <c r="G943" s="91" t="b">
        <v>1</v>
      </c>
      <c r="H943" s="89" t="s">
        <v>16</v>
      </c>
      <c r="I943" s="94"/>
      <c r="J943" s="94"/>
      <c r="K943" s="95"/>
    </row>
    <row r="944">
      <c r="A944" s="84">
        <v>45734.0</v>
      </c>
      <c r="B944" s="8" t="s">
        <v>29</v>
      </c>
      <c r="C944" s="85" t="s">
        <v>1307</v>
      </c>
      <c r="D944" s="50">
        <v>1.0</v>
      </c>
      <c r="E944" s="9">
        <v>100.0</v>
      </c>
      <c r="F944" s="10">
        <f t="shared" si="10"/>
        <v>100</v>
      </c>
      <c r="G944" s="50" t="b">
        <v>1</v>
      </c>
      <c r="H944" s="8" t="s">
        <v>30</v>
      </c>
      <c r="I944" s="86"/>
      <c r="J944" s="86"/>
      <c r="K944" s="87"/>
    </row>
    <row r="945">
      <c r="A945" s="88">
        <v>45735.0</v>
      </c>
      <c r="B945" s="89" t="s">
        <v>39</v>
      </c>
      <c r="C945" s="90" t="s">
        <v>1277</v>
      </c>
      <c r="D945" s="91">
        <v>5.0</v>
      </c>
      <c r="E945" s="92">
        <v>100.0</v>
      </c>
      <c r="F945" s="93">
        <f t="shared" si="10"/>
        <v>500</v>
      </c>
      <c r="G945" s="91" t="b">
        <v>1</v>
      </c>
      <c r="H945" s="89" t="s">
        <v>16</v>
      </c>
      <c r="I945" s="94"/>
      <c r="J945" s="94"/>
      <c r="K945" s="95"/>
    </row>
    <row r="946">
      <c r="A946" s="84">
        <v>45735.0</v>
      </c>
      <c r="B946" s="8" t="s">
        <v>39</v>
      </c>
      <c r="C946" s="85" t="s">
        <v>32</v>
      </c>
      <c r="D946" s="50">
        <v>2.0</v>
      </c>
      <c r="E946" s="9">
        <v>120.0</v>
      </c>
      <c r="F946" s="10">
        <f t="shared" si="10"/>
        <v>240</v>
      </c>
      <c r="G946" s="50" t="b">
        <v>1</v>
      </c>
      <c r="H946" s="8" t="s">
        <v>16</v>
      </c>
      <c r="I946" s="86"/>
      <c r="J946" s="86"/>
      <c r="K946" s="87"/>
    </row>
    <row r="947">
      <c r="A947" s="88">
        <v>45735.0</v>
      </c>
      <c r="B947" s="89" t="s">
        <v>23</v>
      </c>
      <c r="C947" s="90" t="s">
        <v>1309</v>
      </c>
      <c r="D947" s="91">
        <v>4.5</v>
      </c>
      <c r="E947" s="92">
        <v>100.0</v>
      </c>
      <c r="F947" s="93">
        <f t="shared" si="10"/>
        <v>450</v>
      </c>
      <c r="G947" s="91" t="b">
        <v>1</v>
      </c>
      <c r="H947" s="89" t="s">
        <v>16</v>
      </c>
      <c r="I947" s="94"/>
      <c r="J947" s="94"/>
      <c r="K947" s="95"/>
    </row>
    <row r="948">
      <c r="A948" s="84">
        <v>45735.0</v>
      </c>
      <c r="B948" s="8" t="s">
        <v>23</v>
      </c>
      <c r="C948" s="85" t="s">
        <v>70</v>
      </c>
      <c r="D948" s="50">
        <v>3.0</v>
      </c>
      <c r="E948" s="9">
        <v>70.0</v>
      </c>
      <c r="F948" s="10">
        <f t="shared" si="10"/>
        <v>210</v>
      </c>
      <c r="G948" s="50" t="b">
        <v>1</v>
      </c>
      <c r="H948" s="8" t="s">
        <v>16</v>
      </c>
      <c r="I948" s="86"/>
      <c r="J948" s="86"/>
      <c r="K948" s="87"/>
    </row>
    <row r="949">
      <c r="A949" s="88">
        <v>45735.0</v>
      </c>
      <c r="B949" s="89" t="s">
        <v>47</v>
      </c>
      <c r="C949" s="90" t="s">
        <v>1277</v>
      </c>
      <c r="D949" s="91">
        <v>8.0</v>
      </c>
      <c r="E949" s="92">
        <v>100.0</v>
      </c>
      <c r="F949" s="93">
        <f t="shared" si="10"/>
        <v>800</v>
      </c>
      <c r="G949" s="91" t="b">
        <v>1</v>
      </c>
      <c r="H949" s="89" t="s">
        <v>11</v>
      </c>
      <c r="I949" s="94"/>
      <c r="J949" s="94"/>
      <c r="K949" s="95"/>
    </row>
    <row r="950">
      <c r="A950" s="84">
        <v>45735.0</v>
      </c>
      <c r="B950" s="8" t="s">
        <v>47</v>
      </c>
      <c r="C950" s="85" t="s">
        <v>70</v>
      </c>
      <c r="D950" s="50">
        <v>0.5</v>
      </c>
      <c r="E950" s="9">
        <v>80.0</v>
      </c>
      <c r="F950" s="10">
        <f t="shared" si="10"/>
        <v>40</v>
      </c>
      <c r="G950" s="50" t="b">
        <v>1</v>
      </c>
      <c r="H950" s="8" t="s">
        <v>11</v>
      </c>
      <c r="I950" s="86"/>
      <c r="J950" s="86"/>
      <c r="K950" s="87"/>
    </row>
    <row r="951">
      <c r="A951" s="88">
        <v>45735.0</v>
      </c>
      <c r="B951" s="89" t="s">
        <v>31</v>
      </c>
      <c r="C951" s="90" t="s">
        <v>1318</v>
      </c>
      <c r="D951" s="91">
        <v>5.0</v>
      </c>
      <c r="E951" s="92">
        <v>100.0</v>
      </c>
      <c r="F951" s="93">
        <f t="shared" si="10"/>
        <v>500</v>
      </c>
      <c r="G951" s="91" t="b">
        <v>1</v>
      </c>
      <c r="H951" s="89" t="s">
        <v>11</v>
      </c>
      <c r="I951" s="94"/>
      <c r="J951" s="94"/>
      <c r="K951" s="95"/>
    </row>
    <row r="952">
      <c r="A952" s="84">
        <v>45735.0</v>
      </c>
      <c r="B952" s="8" t="s">
        <v>42</v>
      </c>
      <c r="C952" s="85" t="s">
        <v>1294</v>
      </c>
      <c r="D952" s="50">
        <v>0.8</v>
      </c>
      <c r="E952" s="9">
        <v>100.0</v>
      </c>
      <c r="F952" s="10">
        <f t="shared" si="10"/>
        <v>80</v>
      </c>
      <c r="G952" s="50" t="b">
        <v>1</v>
      </c>
      <c r="H952" s="8" t="s">
        <v>30</v>
      </c>
      <c r="I952" s="86"/>
      <c r="J952" s="86"/>
      <c r="K952" s="87"/>
    </row>
    <row r="953">
      <c r="A953" s="88">
        <v>45735.0</v>
      </c>
      <c r="B953" s="89" t="s">
        <v>43</v>
      </c>
      <c r="C953" s="90" t="s">
        <v>1281</v>
      </c>
      <c r="D953" s="91">
        <v>2.0</v>
      </c>
      <c r="E953" s="92">
        <v>100.0</v>
      </c>
      <c r="F953" s="93">
        <f t="shared" si="10"/>
        <v>200</v>
      </c>
      <c r="G953" s="91" t="b">
        <v>1</v>
      </c>
      <c r="H953" s="89" t="s">
        <v>16</v>
      </c>
      <c r="I953" s="94"/>
      <c r="J953" s="94"/>
      <c r="K953" s="95"/>
    </row>
    <row r="954">
      <c r="A954" s="84">
        <v>45735.0</v>
      </c>
      <c r="B954" s="8" t="s">
        <v>15</v>
      </c>
      <c r="C954" s="85" t="s">
        <v>1286</v>
      </c>
      <c r="D954" s="50">
        <v>2.0</v>
      </c>
      <c r="E954" s="9">
        <v>100.0</v>
      </c>
      <c r="F954" s="10">
        <f t="shared" si="10"/>
        <v>200</v>
      </c>
      <c r="G954" s="50" t="b">
        <v>1</v>
      </c>
      <c r="H954" s="8" t="s">
        <v>16</v>
      </c>
      <c r="I954" s="86"/>
      <c r="J954" s="86"/>
      <c r="K954" s="87"/>
    </row>
    <row r="955">
      <c r="A955" s="88">
        <v>45735.0</v>
      </c>
      <c r="B955" s="89" t="s">
        <v>15</v>
      </c>
      <c r="C955" s="90" t="s">
        <v>32</v>
      </c>
      <c r="D955" s="91">
        <v>1.0</v>
      </c>
      <c r="E955" s="92">
        <v>120.0</v>
      </c>
      <c r="F955" s="93">
        <f t="shared" si="10"/>
        <v>120</v>
      </c>
      <c r="G955" s="91" t="b">
        <v>1</v>
      </c>
      <c r="H955" s="89" t="s">
        <v>16</v>
      </c>
      <c r="I955" s="94"/>
      <c r="J955" s="94"/>
      <c r="K955" s="95"/>
    </row>
    <row r="956">
      <c r="A956" s="84">
        <v>45735.0</v>
      </c>
      <c r="B956" s="8" t="s">
        <v>21</v>
      </c>
      <c r="C956" s="85" t="s">
        <v>32</v>
      </c>
      <c r="D956" s="50">
        <v>1.0</v>
      </c>
      <c r="E956" s="9">
        <v>120.0</v>
      </c>
      <c r="F956" s="10">
        <f t="shared" si="10"/>
        <v>120</v>
      </c>
      <c r="G956" s="50" t="b">
        <v>1</v>
      </c>
      <c r="H956" s="8" t="s">
        <v>11</v>
      </c>
      <c r="I956" s="86"/>
      <c r="J956" s="86"/>
      <c r="K956" s="87"/>
    </row>
    <row r="957">
      <c r="A957" s="88">
        <v>45735.0</v>
      </c>
      <c r="B957" s="89" t="s">
        <v>14</v>
      </c>
      <c r="C957" s="90" t="s">
        <v>70</v>
      </c>
      <c r="D957" s="91">
        <v>0.5</v>
      </c>
      <c r="E957" s="92">
        <v>80.0</v>
      </c>
      <c r="F957" s="93">
        <f t="shared" si="10"/>
        <v>40</v>
      </c>
      <c r="G957" s="91" t="b">
        <v>1</v>
      </c>
      <c r="H957" s="89" t="s">
        <v>11</v>
      </c>
      <c r="I957" s="94"/>
      <c r="J957" s="94"/>
      <c r="K957" s="95"/>
    </row>
    <row r="958">
      <c r="A958" s="84">
        <v>45735.0</v>
      </c>
      <c r="B958" s="8" t="s">
        <v>62</v>
      </c>
      <c r="C958" s="85" t="s">
        <v>1336</v>
      </c>
      <c r="D958" s="50">
        <v>3.0</v>
      </c>
      <c r="E958" s="9">
        <v>100.0</v>
      </c>
      <c r="F958" s="10">
        <f t="shared" si="10"/>
        <v>300</v>
      </c>
      <c r="G958" s="50" t="b">
        <v>1</v>
      </c>
      <c r="H958" s="8" t="s">
        <v>16</v>
      </c>
      <c r="I958" s="86"/>
      <c r="J958" s="86"/>
      <c r="K958" s="87"/>
    </row>
    <row r="959">
      <c r="A959" s="88">
        <v>45737.0</v>
      </c>
      <c r="B959" s="89" t="s">
        <v>64</v>
      </c>
      <c r="C959" s="90" t="s">
        <v>1337</v>
      </c>
      <c r="D959" s="91">
        <v>2.5</v>
      </c>
      <c r="E959" s="92">
        <v>0.0</v>
      </c>
      <c r="F959" s="98">
        <v>230.0</v>
      </c>
      <c r="G959" s="91" t="b">
        <v>1</v>
      </c>
      <c r="H959" s="89" t="s">
        <v>16</v>
      </c>
      <c r="I959" s="94"/>
      <c r="J959" s="94"/>
      <c r="K959" s="95"/>
    </row>
    <row r="960">
      <c r="A960" s="84">
        <v>45737.0</v>
      </c>
      <c r="B960" s="8" t="s">
        <v>68</v>
      </c>
      <c r="C960" s="85" t="s">
        <v>1307</v>
      </c>
      <c r="D960" s="50">
        <v>3.0</v>
      </c>
      <c r="E960" s="9">
        <v>100.0</v>
      </c>
      <c r="F960" s="10">
        <f t="shared" ref="F960:F976" si="11">D960*E960</f>
        <v>300</v>
      </c>
      <c r="G960" s="50" t="b">
        <v>1</v>
      </c>
      <c r="H960" s="8" t="s">
        <v>16</v>
      </c>
      <c r="I960" s="86"/>
      <c r="J960" s="86"/>
      <c r="K960" s="87"/>
    </row>
    <row r="961">
      <c r="A961" s="88">
        <v>45737.0</v>
      </c>
      <c r="B961" s="89" t="s">
        <v>68</v>
      </c>
      <c r="C961" s="90" t="s">
        <v>70</v>
      </c>
      <c r="D961" s="91">
        <v>1.0</v>
      </c>
      <c r="E961" s="92">
        <v>80.0</v>
      </c>
      <c r="F961" s="93">
        <f t="shared" si="11"/>
        <v>80</v>
      </c>
      <c r="G961" s="91" t="b">
        <v>1</v>
      </c>
      <c r="H961" s="89" t="s">
        <v>16</v>
      </c>
      <c r="I961" s="94"/>
      <c r="J961" s="94"/>
      <c r="K961" s="95"/>
    </row>
    <row r="962">
      <c r="A962" s="84">
        <v>45737.0</v>
      </c>
      <c r="B962" s="8" t="s">
        <v>21</v>
      </c>
      <c r="C962" s="85" t="s">
        <v>70</v>
      </c>
      <c r="D962" s="50">
        <v>1.0</v>
      </c>
      <c r="E962" s="9">
        <v>80.0</v>
      </c>
      <c r="F962" s="10">
        <f t="shared" si="11"/>
        <v>80</v>
      </c>
      <c r="G962" s="50" t="b">
        <v>1</v>
      </c>
      <c r="H962" s="8" t="s">
        <v>11</v>
      </c>
      <c r="I962" s="86"/>
      <c r="J962" s="86"/>
      <c r="K962" s="87"/>
    </row>
    <row r="963">
      <c r="A963" s="88">
        <v>45737.0</v>
      </c>
      <c r="B963" s="89" t="s">
        <v>9</v>
      </c>
      <c r="C963" s="90" t="s">
        <v>1281</v>
      </c>
      <c r="D963" s="91">
        <v>2.0</v>
      </c>
      <c r="E963" s="92">
        <v>100.0</v>
      </c>
      <c r="F963" s="93">
        <f t="shared" si="11"/>
        <v>200</v>
      </c>
      <c r="G963" s="91" t="b">
        <v>1</v>
      </c>
      <c r="H963" s="89" t="s">
        <v>11</v>
      </c>
      <c r="I963" s="94"/>
      <c r="J963" s="94"/>
      <c r="K963" s="95"/>
    </row>
    <row r="964">
      <c r="A964" s="84">
        <v>45737.0</v>
      </c>
      <c r="B964" s="8" t="s">
        <v>14</v>
      </c>
      <c r="C964" s="85" t="s">
        <v>13</v>
      </c>
      <c r="D964" s="50">
        <v>1.0</v>
      </c>
      <c r="E964" s="9">
        <v>100.0</v>
      </c>
      <c r="F964" s="10">
        <f t="shared" si="11"/>
        <v>100</v>
      </c>
      <c r="G964" s="50" t="b">
        <v>1</v>
      </c>
      <c r="H964" s="8" t="s">
        <v>11</v>
      </c>
      <c r="I964" s="86"/>
      <c r="J964" s="86"/>
      <c r="K964" s="87"/>
    </row>
    <row r="965">
      <c r="A965" s="88">
        <v>45737.0</v>
      </c>
      <c r="B965" s="89" t="s">
        <v>26</v>
      </c>
      <c r="C965" s="90" t="s">
        <v>1281</v>
      </c>
      <c r="D965" s="91">
        <v>2.0</v>
      </c>
      <c r="E965" s="92">
        <v>100.0</v>
      </c>
      <c r="F965" s="93">
        <f t="shared" si="11"/>
        <v>200</v>
      </c>
      <c r="G965" s="91" t="b">
        <v>1</v>
      </c>
      <c r="H965" s="89" t="s">
        <v>16</v>
      </c>
      <c r="I965" s="94"/>
      <c r="J965" s="94"/>
      <c r="K965" s="95"/>
    </row>
    <row r="966">
      <c r="A966" s="84">
        <v>45737.0</v>
      </c>
      <c r="B966" s="8" t="s">
        <v>26</v>
      </c>
      <c r="C966" s="85" t="s">
        <v>32</v>
      </c>
      <c r="D966" s="50">
        <v>1.0</v>
      </c>
      <c r="E966" s="9">
        <v>120.0</v>
      </c>
      <c r="F966" s="10">
        <f t="shared" si="11"/>
        <v>120</v>
      </c>
      <c r="G966" s="50" t="b">
        <v>1</v>
      </c>
      <c r="H966" s="8" t="s">
        <v>16</v>
      </c>
      <c r="I966" s="86"/>
      <c r="J966" s="86"/>
      <c r="K966" s="87"/>
    </row>
    <row r="967">
      <c r="A967" s="88">
        <v>45737.0</v>
      </c>
      <c r="B967" s="89" t="s">
        <v>26</v>
      </c>
      <c r="C967" s="90" t="s">
        <v>63</v>
      </c>
      <c r="D967" s="91">
        <v>0.5</v>
      </c>
      <c r="E967" s="92">
        <v>240.0</v>
      </c>
      <c r="F967" s="93">
        <f t="shared" si="11"/>
        <v>120</v>
      </c>
      <c r="G967" s="91" t="b">
        <v>1</v>
      </c>
      <c r="H967" s="89" t="s">
        <v>16</v>
      </c>
      <c r="I967" s="94"/>
      <c r="J967" s="94"/>
      <c r="K967" s="95"/>
    </row>
    <row r="968">
      <c r="A968" s="84">
        <v>45737.0</v>
      </c>
      <c r="B968" s="8" t="s">
        <v>42</v>
      </c>
      <c r="C968" s="85" t="s">
        <v>1293</v>
      </c>
      <c r="D968" s="50">
        <v>1.0</v>
      </c>
      <c r="E968" s="9">
        <v>100.0</v>
      </c>
      <c r="F968" s="10">
        <f t="shared" si="11"/>
        <v>100</v>
      </c>
      <c r="G968" s="50" t="b">
        <v>1</v>
      </c>
      <c r="H968" s="8" t="s">
        <v>30</v>
      </c>
      <c r="I968" s="86"/>
      <c r="J968" s="86"/>
      <c r="K968" s="87"/>
    </row>
    <row r="969">
      <c r="A969" s="88">
        <v>45737.0</v>
      </c>
      <c r="B969" s="89" t="s">
        <v>61</v>
      </c>
      <c r="C969" s="90" t="s">
        <v>32</v>
      </c>
      <c r="D969" s="91">
        <v>3.0</v>
      </c>
      <c r="E969" s="92">
        <v>100.0</v>
      </c>
      <c r="F969" s="93">
        <f t="shared" si="11"/>
        <v>300</v>
      </c>
      <c r="G969" s="91" t="b">
        <v>1</v>
      </c>
      <c r="H969" s="89" t="s">
        <v>30</v>
      </c>
      <c r="I969" s="94"/>
      <c r="J969" s="94"/>
      <c r="K969" s="95"/>
    </row>
    <row r="970">
      <c r="A970" s="84">
        <v>45737.0</v>
      </c>
      <c r="B970" s="8" t="s">
        <v>55</v>
      </c>
      <c r="C970" s="85" t="s">
        <v>1281</v>
      </c>
      <c r="D970" s="50">
        <v>2.0</v>
      </c>
      <c r="E970" s="9">
        <v>100.0</v>
      </c>
      <c r="F970" s="10">
        <f t="shared" si="11"/>
        <v>200</v>
      </c>
      <c r="G970" s="50" t="b">
        <v>1</v>
      </c>
      <c r="H970" s="8" t="s">
        <v>30</v>
      </c>
      <c r="I970" s="86"/>
      <c r="J970" s="86"/>
      <c r="K970" s="87"/>
    </row>
    <row r="971">
      <c r="A971" s="88">
        <v>45737.0</v>
      </c>
      <c r="B971" s="89" t="s">
        <v>55</v>
      </c>
      <c r="C971" s="90" t="s">
        <v>63</v>
      </c>
      <c r="D971" s="91">
        <v>1.0</v>
      </c>
      <c r="E971" s="92">
        <v>240.0</v>
      </c>
      <c r="F971" s="93">
        <f t="shared" si="11"/>
        <v>240</v>
      </c>
      <c r="G971" s="91" t="b">
        <v>1</v>
      </c>
      <c r="H971" s="89" t="s">
        <v>30</v>
      </c>
      <c r="I971" s="94"/>
      <c r="J971" s="94"/>
      <c r="K971" s="95"/>
    </row>
    <row r="972">
      <c r="A972" s="84">
        <v>45737.0</v>
      </c>
      <c r="B972" s="8" t="s">
        <v>57</v>
      </c>
      <c r="C972" s="85" t="s">
        <v>19</v>
      </c>
      <c r="D972" s="50">
        <v>5.0</v>
      </c>
      <c r="E972" s="9">
        <v>100.0</v>
      </c>
      <c r="F972" s="10">
        <f t="shared" si="11"/>
        <v>500</v>
      </c>
      <c r="G972" s="50" t="b">
        <v>1</v>
      </c>
      <c r="H972" s="8" t="s">
        <v>30</v>
      </c>
      <c r="I972" s="86"/>
      <c r="J972" s="86"/>
      <c r="K972" s="87"/>
    </row>
    <row r="973">
      <c r="A973" s="88">
        <v>45737.0</v>
      </c>
      <c r="B973" s="89" t="s">
        <v>41</v>
      </c>
      <c r="C973" s="90" t="s">
        <v>1281</v>
      </c>
      <c r="D973" s="91">
        <v>1.5</v>
      </c>
      <c r="E973" s="92">
        <v>100.0</v>
      </c>
      <c r="F973" s="93">
        <f t="shared" si="11"/>
        <v>150</v>
      </c>
      <c r="G973" s="91" t="b">
        <v>1</v>
      </c>
      <c r="H973" s="89" t="s">
        <v>30</v>
      </c>
      <c r="I973" s="94"/>
      <c r="J973" s="94"/>
      <c r="K973" s="95"/>
    </row>
    <row r="974">
      <c r="A974" s="84">
        <v>45737.0</v>
      </c>
      <c r="B974" s="8" t="s">
        <v>25</v>
      </c>
      <c r="C974" s="85" t="s">
        <v>13</v>
      </c>
      <c r="D974" s="50">
        <v>1.0</v>
      </c>
      <c r="E974" s="9">
        <v>100.0</v>
      </c>
      <c r="F974" s="10">
        <f t="shared" si="11"/>
        <v>100</v>
      </c>
      <c r="G974" s="50" t="b">
        <v>1</v>
      </c>
      <c r="H974" s="8" t="s">
        <v>30</v>
      </c>
      <c r="I974" s="86"/>
      <c r="J974" s="86"/>
      <c r="K974" s="87"/>
    </row>
    <row r="975">
      <c r="A975" s="88">
        <v>45737.0</v>
      </c>
      <c r="B975" s="89" t="s">
        <v>29</v>
      </c>
      <c r="C975" s="90" t="s">
        <v>1287</v>
      </c>
      <c r="D975" s="91">
        <v>2.0</v>
      </c>
      <c r="E975" s="92">
        <v>100.0</v>
      </c>
      <c r="F975" s="93">
        <f t="shared" si="11"/>
        <v>200</v>
      </c>
      <c r="G975" s="91" t="b">
        <v>1</v>
      </c>
      <c r="H975" s="89" t="s">
        <v>30</v>
      </c>
      <c r="I975" s="94"/>
      <c r="J975" s="94"/>
      <c r="K975" s="95"/>
    </row>
    <row r="976">
      <c r="A976" s="84">
        <v>45737.0</v>
      </c>
      <c r="B976" s="8" t="s">
        <v>22</v>
      </c>
      <c r="C976" s="85" t="s">
        <v>1277</v>
      </c>
      <c r="D976" s="50">
        <v>2.5</v>
      </c>
      <c r="E976" s="9">
        <v>100.0</v>
      </c>
      <c r="F976" s="10">
        <f t="shared" si="11"/>
        <v>250</v>
      </c>
      <c r="G976" s="50" t="b">
        <v>1</v>
      </c>
      <c r="H976" s="8" t="s">
        <v>16</v>
      </c>
      <c r="I976" s="86"/>
      <c r="J976" s="86"/>
      <c r="K976" s="87"/>
    </row>
    <row r="977">
      <c r="A977" s="88">
        <v>45737.0</v>
      </c>
      <c r="B977" s="89" t="s">
        <v>22</v>
      </c>
      <c r="C977" s="90" t="s">
        <v>70</v>
      </c>
      <c r="D977" s="91">
        <v>1.0</v>
      </c>
      <c r="E977" s="92">
        <v>80.0</v>
      </c>
      <c r="F977" s="98">
        <v>80.0</v>
      </c>
      <c r="G977" s="91" t="b">
        <v>1</v>
      </c>
      <c r="H977" s="89" t="s">
        <v>16</v>
      </c>
      <c r="I977" s="94"/>
      <c r="J977" s="94"/>
      <c r="K977" s="95"/>
    </row>
    <row r="978">
      <c r="A978" s="84">
        <v>45737.0</v>
      </c>
      <c r="B978" s="8" t="s">
        <v>52</v>
      </c>
      <c r="C978" s="85" t="s">
        <v>1328</v>
      </c>
      <c r="D978" s="50">
        <v>7.0</v>
      </c>
      <c r="E978" s="9">
        <v>100.0</v>
      </c>
      <c r="F978" s="43">
        <v>680.0</v>
      </c>
      <c r="G978" s="50" t="b">
        <v>1</v>
      </c>
      <c r="H978" s="8" t="s">
        <v>11</v>
      </c>
      <c r="I978" s="86"/>
      <c r="J978" s="6"/>
      <c r="K978" s="87"/>
    </row>
    <row r="979">
      <c r="A979" s="88">
        <v>45737.0</v>
      </c>
      <c r="B979" s="89" t="s">
        <v>15</v>
      </c>
      <c r="C979" s="90" t="s">
        <v>1292</v>
      </c>
      <c r="D979" s="91">
        <v>2.0</v>
      </c>
      <c r="E979" s="92">
        <v>100.0</v>
      </c>
      <c r="F979" s="93">
        <f t="shared" ref="F979:F1027" si="12">D979*E979</f>
        <v>200</v>
      </c>
      <c r="G979" s="91" t="b">
        <v>1</v>
      </c>
      <c r="H979" s="89" t="s">
        <v>16</v>
      </c>
      <c r="I979" s="94"/>
      <c r="J979" s="94"/>
      <c r="K979" s="95"/>
    </row>
    <row r="980">
      <c r="A980" s="84">
        <v>45737.0</v>
      </c>
      <c r="B980" s="8" t="s">
        <v>31</v>
      </c>
      <c r="C980" s="85" t="s">
        <v>70</v>
      </c>
      <c r="D980" s="50">
        <v>1.0</v>
      </c>
      <c r="E980" s="9">
        <v>80.0</v>
      </c>
      <c r="F980" s="10">
        <f t="shared" si="12"/>
        <v>80</v>
      </c>
      <c r="G980" s="50" t="b">
        <v>1</v>
      </c>
      <c r="H980" s="8" t="s">
        <v>11</v>
      </c>
      <c r="I980" s="86"/>
      <c r="J980" s="86"/>
      <c r="K980" s="87"/>
    </row>
    <row r="981">
      <c r="A981" s="88">
        <v>45737.0</v>
      </c>
      <c r="B981" s="89" t="s">
        <v>45</v>
      </c>
      <c r="C981" s="90" t="s">
        <v>1277</v>
      </c>
      <c r="D981" s="91">
        <v>3.0</v>
      </c>
      <c r="E981" s="92">
        <v>100.0</v>
      </c>
      <c r="F981" s="93">
        <f t="shared" si="12"/>
        <v>300</v>
      </c>
      <c r="G981" s="91" t="b">
        <v>1</v>
      </c>
      <c r="H981" s="89" t="s">
        <v>11</v>
      </c>
      <c r="I981" s="94"/>
      <c r="J981" s="94"/>
      <c r="K981" s="95"/>
    </row>
    <row r="982">
      <c r="A982" s="84">
        <v>45737.0</v>
      </c>
      <c r="B982" s="8" t="s">
        <v>45</v>
      </c>
      <c r="C982" s="85" t="s">
        <v>70</v>
      </c>
      <c r="D982" s="50">
        <v>0.5</v>
      </c>
      <c r="E982" s="9">
        <v>80.0</v>
      </c>
      <c r="F982" s="10">
        <f t="shared" si="12"/>
        <v>40</v>
      </c>
      <c r="G982" s="50" t="b">
        <v>1</v>
      </c>
      <c r="H982" s="8" t="s">
        <v>11</v>
      </c>
      <c r="I982" s="86"/>
      <c r="J982" s="86"/>
      <c r="K982" s="87"/>
    </row>
    <row r="983">
      <c r="A983" s="88">
        <v>45737.0</v>
      </c>
      <c r="B983" s="89" t="s">
        <v>49</v>
      </c>
      <c r="C983" s="90" t="s">
        <v>1286</v>
      </c>
      <c r="D983" s="91">
        <v>2.0</v>
      </c>
      <c r="E983" s="92">
        <v>100.0</v>
      </c>
      <c r="F983" s="93">
        <f t="shared" si="12"/>
        <v>200</v>
      </c>
      <c r="G983" s="91" t="b">
        <v>1</v>
      </c>
      <c r="H983" s="89" t="s">
        <v>11</v>
      </c>
      <c r="I983" s="94"/>
      <c r="J983" s="94"/>
      <c r="K983" s="95"/>
    </row>
    <row r="984">
      <c r="A984" s="84">
        <v>45737.0</v>
      </c>
      <c r="B984" s="8" t="s">
        <v>69</v>
      </c>
      <c r="C984" s="85" t="s">
        <v>1281</v>
      </c>
      <c r="D984" s="50">
        <v>20.0</v>
      </c>
      <c r="E984" s="9">
        <v>85.0</v>
      </c>
      <c r="F984" s="10">
        <f t="shared" si="12"/>
        <v>1700</v>
      </c>
      <c r="G984" s="50" t="b">
        <v>1</v>
      </c>
      <c r="H984" s="8" t="s">
        <v>16</v>
      </c>
      <c r="I984" s="86"/>
      <c r="J984" s="86"/>
      <c r="K984" s="87"/>
    </row>
    <row r="985">
      <c r="A985" s="88">
        <v>45737.0</v>
      </c>
      <c r="B985" s="89" t="s">
        <v>169</v>
      </c>
      <c r="C985" s="90" t="s">
        <v>10</v>
      </c>
      <c r="D985" s="91">
        <v>9.0</v>
      </c>
      <c r="E985" s="92">
        <v>85.0</v>
      </c>
      <c r="F985" s="93">
        <f t="shared" si="12"/>
        <v>765</v>
      </c>
      <c r="G985" s="91" t="b">
        <v>1</v>
      </c>
      <c r="H985" s="89" t="s">
        <v>16</v>
      </c>
      <c r="I985" s="94"/>
      <c r="J985" s="94"/>
      <c r="K985" s="95"/>
    </row>
    <row r="986">
      <c r="A986" s="84">
        <v>45738.0</v>
      </c>
      <c r="B986" s="8" t="s">
        <v>31</v>
      </c>
      <c r="C986" s="85" t="s">
        <v>19</v>
      </c>
      <c r="D986" s="50">
        <v>2.0</v>
      </c>
      <c r="E986" s="9">
        <v>100.0</v>
      </c>
      <c r="F986" s="10">
        <f t="shared" si="12"/>
        <v>200</v>
      </c>
      <c r="G986" s="50" t="b">
        <v>1</v>
      </c>
      <c r="H986" s="8" t="s">
        <v>11</v>
      </c>
      <c r="I986" s="86"/>
      <c r="J986" s="86"/>
      <c r="K986" s="87"/>
    </row>
    <row r="987">
      <c r="A987" s="88">
        <v>45738.0</v>
      </c>
      <c r="B987" s="89" t="s">
        <v>45</v>
      </c>
      <c r="C987" s="90" t="s">
        <v>13</v>
      </c>
      <c r="D987" s="91">
        <v>1.0</v>
      </c>
      <c r="E987" s="92">
        <v>100.0</v>
      </c>
      <c r="F987" s="93">
        <f t="shared" si="12"/>
        <v>100</v>
      </c>
      <c r="G987" s="91" t="b">
        <v>1</v>
      </c>
      <c r="H987" s="89" t="s">
        <v>11</v>
      </c>
      <c r="I987" s="94"/>
      <c r="J987" s="94"/>
      <c r="K987" s="95"/>
    </row>
    <row r="988">
      <c r="A988" s="84">
        <v>45738.0</v>
      </c>
      <c r="B988" s="8" t="s">
        <v>54</v>
      </c>
      <c r="C988" s="85" t="s">
        <v>1281</v>
      </c>
      <c r="D988" s="50">
        <v>4.0</v>
      </c>
      <c r="E988" s="9">
        <v>100.0</v>
      </c>
      <c r="F988" s="10">
        <f t="shared" si="12"/>
        <v>400</v>
      </c>
      <c r="G988" s="50" t="b">
        <v>1</v>
      </c>
      <c r="H988" s="8" t="s">
        <v>30</v>
      </c>
      <c r="I988" s="86"/>
      <c r="J988" s="86"/>
      <c r="K988" s="87"/>
    </row>
    <row r="989">
      <c r="A989" s="88">
        <v>45738.0</v>
      </c>
      <c r="B989" s="89" t="s">
        <v>39</v>
      </c>
      <c r="C989" s="90" t="s">
        <v>1277</v>
      </c>
      <c r="D989" s="91">
        <v>6.0</v>
      </c>
      <c r="E989" s="92">
        <v>100.0</v>
      </c>
      <c r="F989" s="93">
        <f t="shared" si="12"/>
        <v>600</v>
      </c>
      <c r="G989" s="91" t="b">
        <v>1</v>
      </c>
      <c r="H989" s="89" t="s">
        <v>16</v>
      </c>
      <c r="I989" s="94"/>
      <c r="J989" s="94"/>
      <c r="K989" s="95"/>
    </row>
    <row r="990">
      <c r="A990" s="84">
        <v>45738.0</v>
      </c>
      <c r="B990" s="8" t="s">
        <v>39</v>
      </c>
      <c r="C990" s="85" t="s">
        <v>32</v>
      </c>
      <c r="D990" s="50">
        <v>2.0</v>
      </c>
      <c r="E990" s="9">
        <v>120.0</v>
      </c>
      <c r="F990" s="10">
        <f t="shared" si="12"/>
        <v>240</v>
      </c>
      <c r="G990" s="50" t="b">
        <v>1</v>
      </c>
      <c r="H990" s="8" t="s">
        <v>16</v>
      </c>
      <c r="I990" s="86"/>
      <c r="J990" s="86"/>
      <c r="K990" s="87"/>
    </row>
    <row r="991">
      <c r="A991" s="88">
        <v>45738.0</v>
      </c>
      <c r="B991" s="89" t="s">
        <v>23</v>
      </c>
      <c r="C991" s="90" t="s">
        <v>1309</v>
      </c>
      <c r="D991" s="91">
        <v>2.0</v>
      </c>
      <c r="E991" s="92">
        <v>100.0</v>
      </c>
      <c r="F991" s="93">
        <f t="shared" si="12"/>
        <v>200</v>
      </c>
      <c r="G991" s="91" t="b">
        <v>1</v>
      </c>
      <c r="H991" s="89" t="s">
        <v>16</v>
      </c>
      <c r="I991" s="94"/>
      <c r="J991" s="94"/>
      <c r="K991" s="95"/>
    </row>
    <row r="992">
      <c r="A992" s="84">
        <v>45738.0</v>
      </c>
      <c r="B992" s="8" t="s">
        <v>24</v>
      </c>
      <c r="C992" s="85" t="s">
        <v>1292</v>
      </c>
      <c r="D992" s="50">
        <v>2.5</v>
      </c>
      <c r="E992" s="9">
        <v>100.0</v>
      </c>
      <c r="F992" s="10">
        <f t="shared" si="12"/>
        <v>250</v>
      </c>
      <c r="G992" s="50" t="b">
        <v>1</v>
      </c>
      <c r="H992" s="8" t="s">
        <v>30</v>
      </c>
      <c r="I992" s="86"/>
      <c r="J992" s="86"/>
      <c r="K992" s="87"/>
    </row>
    <row r="993">
      <c r="A993" s="88">
        <v>45738.0</v>
      </c>
      <c r="B993" s="89" t="s">
        <v>24</v>
      </c>
      <c r="C993" s="90" t="s">
        <v>32</v>
      </c>
      <c r="D993" s="91">
        <v>1.0</v>
      </c>
      <c r="E993" s="92">
        <v>120.0</v>
      </c>
      <c r="F993" s="93">
        <f t="shared" si="12"/>
        <v>120</v>
      </c>
      <c r="G993" s="91" t="b">
        <v>1</v>
      </c>
      <c r="H993" s="89" t="s">
        <v>30</v>
      </c>
      <c r="I993" s="94"/>
      <c r="J993" s="94"/>
      <c r="K993" s="95"/>
    </row>
    <row r="994">
      <c r="A994" s="84">
        <v>45738.0</v>
      </c>
      <c r="B994" s="8" t="s">
        <v>24</v>
      </c>
      <c r="C994" s="85" t="s">
        <v>63</v>
      </c>
      <c r="D994" s="50">
        <v>0.3</v>
      </c>
      <c r="E994" s="9">
        <v>240.0</v>
      </c>
      <c r="F994" s="10">
        <f t="shared" si="12"/>
        <v>72</v>
      </c>
      <c r="G994" s="50" t="b">
        <v>1</v>
      </c>
      <c r="H994" s="8" t="s">
        <v>30</v>
      </c>
      <c r="I994" s="86"/>
      <c r="J994" s="86"/>
      <c r="K994" s="87"/>
    </row>
    <row r="995">
      <c r="A995" s="88">
        <v>45738.0</v>
      </c>
      <c r="B995" s="89" t="s">
        <v>21</v>
      </c>
      <c r="C995" s="90" t="s">
        <v>63</v>
      </c>
      <c r="D995" s="91">
        <v>0.2</v>
      </c>
      <c r="E995" s="92">
        <v>240.0</v>
      </c>
      <c r="F995" s="93">
        <f t="shared" si="12"/>
        <v>48</v>
      </c>
      <c r="G995" s="91" t="b">
        <v>1</v>
      </c>
      <c r="H995" s="89" t="s">
        <v>11</v>
      </c>
      <c r="I995" s="94"/>
      <c r="J995" s="94"/>
      <c r="K995" s="95"/>
    </row>
    <row r="996">
      <c r="A996" s="84">
        <v>45738.0</v>
      </c>
      <c r="B996" s="8" t="s">
        <v>21</v>
      </c>
      <c r="C996" s="85" t="s">
        <v>70</v>
      </c>
      <c r="D996" s="50">
        <v>2.0</v>
      </c>
      <c r="E996" s="9">
        <v>80.0</v>
      </c>
      <c r="F996" s="10">
        <f t="shared" si="12"/>
        <v>160</v>
      </c>
      <c r="G996" s="50" t="b">
        <v>1</v>
      </c>
      <c r="H996" s="8" t="s">
        <v>11</v>
      </c>
      <c r="I996" s="86"/>
      <c r="J996" s="86"/>
      <c r="K996" s="87"/>
    </row>
    <row r="997">
      <c r="A997" s="88">
        <v>45738.0</v>
      </c>
      <c r="B997" s="89" t="s">
        <v>42</v>
      </c>
      <c r="C997" s="90" t="s">
        <v>19</v>
      </c>
      <c r="D997" s="91">
        <v>0.7</v>
      </c>
      <c r="E997" s="92">
        <v>100.0</v>
      </c>
      <c r="F997" s="93">
        <f t="shared" si="12"/>
        <v>70</v>
      </c>
      <c r="G997" s="91" t="b">
        <v>1</v>
      </c>
      <c r="H997" s="89" t="s">
        <v>30</v>
      </c>
      <c r="I997" s="94"/>
      <c r="J997" s="94"/>
      <c r="K997" s="95"/>
    </row>
    <row r="998">
      <c r="A998" s="84">
        <v>45739.0</v>
      </c>
      <c r="B998" s="8" t="s">
        <v>25</v>
      </c>
      <c r="C998" s="85" t="s">
        <v>13</v>
      </c>
      <c r="D998" s="50">
        <v>1.0</v>
      </c>
      <c r="E998" s="9">
        <v>100.0</v>
      </c>
      <c r="F998" s="10">
        <f t="shared" si="12"/>
        <v>100</v>
      </c>
      <c r="G998" s="50" t="b">
        <v>1</v>
      </c>
      <c r="H998" s="8" t="s">
        <v>30</v>
      </c>
      <c r="I998" s="86"/>
      <c r="J998" s="86"/>
      <c r="K998" s="87"/>
    </row>
    <row r="999">
      <c r="A999" s="88">
        <v>45739.0</v>
      </c>
      <c r="B999" s="89" t="s">
        <v>45</v>
      </c>
      <c r="C999" s="90" t="s">
        <v>1277</v>
      </c>
      <c r="D999" s="91">
        <v>3.0</v>
      </c>
      <c r="E999" s="92">
        <v>100.0</v>
      </c>
      <c r="F999" s="93">
        <f t="shared" si="12"/>
        <v>300</v>
      </c>
      <c r="G999" s="91" t="b">
        <v>1</v>
      </c>
      <c r="H999" s="89" t="s">
        <v>11</v>
      </c>
      <c r="I999" s="94"/>
      <c r="J999" s="94"/>
      <c r="K999" s="95"/>
    </row>
    <row r="1000">
      <c r="A1000" s="84">
        <v>45739.0</v>
      </c>
      <c r="B1000" s="8" t="s">
        <v>47</v>
      </c>
      <c r="C1000" s="85" t="s">
        <v>1277</v>
      </c>
      <c r="D1000" s="50">
        <v>6.0</v>
      </c>
      <c r="E1000" s="9">
        <v>100.0</v>
      </c>
      <c r="F1000" s="10">
        <f t="shared" si="12"/>
        <v>600</v>
      </c>
      <c r="G1000" s="50" t="b">
        <v>1</v>
      </c>
      <c r="H1000" s="8" t="s">
        <v>11</v>
      </c>
      <c r="I1000" s="86"/>
      <c r="J1000" s="86"/>
      <c r="K1000" s="87"/>
    </row>
    <row r="1001">
      <c r="A1001" s="88">
        <v>45739.0</v>
      </c>
      <c r="B1001" s="89" t="s">
        <v>47</v>
      </c>
      <c r="C1001" s="90" t="s">
        <v>70</v>
      </c>
      <c r="D1001" s="91">
        <v>0.5</v>
      </c>
      <c r="E1001" s="92">
        <v>80.0</v>
      </c>
      <c r="F1001" s="93">
        <f t="shared" si="12"/>
        <v>40</v>
      </c>
      <c r="G1001" s="91" t="b">
        <v>1</v>
      </c>
      <c r="H1001" s="89" t="s">
        <v>11</v>
      </c>
      <c r="I1001" s="94"/>
      <c r="J1001" s="94"/>
      <c r="K1001" s="95"/>
    </row>
    <row r="1002">
      <c r="A1002" s="84">
        <v>45739.0</v>
      </c>
      <c r="B1002" s="8" t="s">
        <v>31</v>
      </c>
      <c r="C1002" s="85" t="s">
        <v>19</v>
      </c>
      <c r="D1002" s="50">
        <v>4.0</v>
      </c>
      <c r="E1002" s="9">
        <v>100.0</v>
      </c>
      <c r="F1002" s="10">
        <f t="shared" si="12"/>
        <v>400</v>
      </c>
      <c r="G1002" s="50" t="b">
        <v>1</v>
      </c>
      <c r="H1002" s="8" t="s">
        <v>11</v>
      </c>
      <c r="I1002" s="86"/>
      <c r="J1002" s="86"/>
      <c r="K1002" s="87"/>
    </row>
    <row r="1003">
      <c r="A1003" s="88">
        <v>45739.0</v>
      </c>
      <c r="B1003" s="89" t="s">
        <v>31</v>
      </c>
      <c r="C1003" s="90" t="s">
        <v>70</v>
      </c>
      <c r="D1003" s="91">
        <v>1.0</v>
      </c>
      <c r="E1003" s="92">
        <v>80.0</v>
      </c>
      <c r="F1003" s="93">
        <f t="shared" si="12"/>
        <v>80</v>
      </c>
      <c r="G1003" s="91" t="b">
        <v>1</v>
      </c>
      <c r="H1003" s="89" t="s">
        <v>11</v>
      </c>
      <c r="I1003" s="94"/>
      <c r="J1003" s="94"/>
      <c r="K1003" s="95"/>
    </row>
    <row r="1004">
      <c r="A1004" s="84">
        <v>45739.0</v>
      </c>
      <c r="B1004" s="8" t="s">
        <v>23</v>
      </c>
      <c r="C1004" s="85" t="s">
        <v>1309</v>
      </c>
      <c r="D1004" s="50">
        <v>3.0</v>
      </c>
      <c r="E1004" s="9">
        <v>100.0</v>
      </c>
      <c r="F1004" s="10">
        <f t="shared" si="12"/>
        <v>300</v>
      </c>
      <c r="G1004" s="50" t="b">
        <v>1</v>
      </c>
      <c r="H1004" s="8" t="s">
        <v>16</v>
      </c>
      <c r="I1004" s="86"/>
      <c r="J1004" s="86"/>
      <c r="K1004" s="87"/>
    </row>
    <row r="1005">
      <c r="A1005" s="88">
        <v>45739.0</v>
      </c>
      <c r="B1005" s="89" t="s">
        <v>15</v>
      </c>
      <c r="C1005" s="90" t="s">
        <v>1292</v>
      </c>
      <c r="D1005" s="91">
        <v>4.0</v>
      </c>
      <c r="E1005" s="92">
        <v>100.0</v>
      </c>
      <c r="F1005" s="93">
        <f t="shared" si="12"/>
        <v>400</v>
      </c>
      <c r="G1005" s="91" t="b">
        <v>1</v>
      </c>
      <c r="H1005" s="89" t="s">
        <v>16</v>
      </c>
      <c r="I1005" s="94"/>
      <c r="J1005" s="94"/>
      <c r="K1005" s="95"/>
    </row>
    <row r="1006">
      <c r="A1006" s="84">
        <v>45739.0</v>
      </c>
      <c r="B1006" s="8" t="s">
        <v>15</v>
      </c>
      <c r="C1006" s="85" t="s">
        <v>32</v>
      </c>
      <c r="D1006" s="50">
        <v>1.0</v>
      </c>
      <c r="E1006" s="9">
        <v>120.0</v>
      </c>
      <c r="F1006" s="10">
        <f t="shared" si="12"/>
        <v>120</v>
      </c>
      <c r="G1006" s="50" t="b">
        <v>1</v>
      </c>
      <c r="H1006" s="8" t="s">
        <v>16</v>
      </c>
      <c r="I1006" s="86"/>
      <c r="J1006" s="86"/>
      <c r="K1006" s="87"/>
    </row>
    <row r="1007">
      <c r="A1007" s="88">
        <v>45739.0</v>
      </c>
      <c r="B1007" s="89" t="s">
        <v>18</v>
      </c>
      <c r="C1007" s="90" t="s">
        <v>1307</v>
      </c>
      <c r="D1007" s="91">
        <v>2.0</v>
      </c>
      <c r="E1007" s="92">
        <v>90.0</v>
      </c>
      <c r="F1007" s="93">
        <f t="shared" si="12"/>
        <v>180</v>
      </c>
      <c r="G1007" s="91" t="b">
        <v>1</v>
      </c>
      <c r="H1007" s="89" t="s">
        <v>16</v>
      </c>
      <c r="I1007" s="94"/>
      <c r="J1007" s="94"/>
      <c r="K1007" s="95"/>
    </row>
    <row r="1008">
      <c r="A1008" s="84">
        <v>45739.0</v>
      </c>
      <c r="B1008" s="8" t="s">
        <v>57</v>
      </c>
      <c r="C1008" s="85" t="s">
        <v>19</v>
      </c>
      <c r="D1008" s="50">
        <v>5.0</v>
      </c>
      <c r="E1008" s="9">
        <v>100.0</v>
      </c>
      <c r="F1008" s="10">
        <f t="shared" si="12"/>
        <v>500</v>
      </c>
      <c r="G1008" s="50" t="b">
        <v>1</v>
      </c>
      <c r="H1008" s="8" t="s">
        <v>30</v>
      </c>
      <c r="I1008" s="86"/>
      <c r="J1008" s="86"/>
      <c r="K1008" s="87"/>
    </row>
    <row r="1009">
      <c r="A1009" s="88">
        <v>45739.0</v>
      </c>
      <c r="B1009" s="89" t="s">
        <v>42</v>
      </c>
      <c r="C1009" s="90" t="s">
        <v>1294</v>
      </c>
      <c r="D1009" s="91">
        <v>1.5</v>
      </c>
      <c r="E1009" s="92">
        <v>100.0</v>
      </c>
      <c r="F1009" s="93">
        <f t="shared" si="12"/>
        <v>150</v>
      </c>
      <c r="G1009" s="91" t="b">
        <v>1</v>
      </c>
      <c r="H1009" s="89" t="s">
        <v>30</v>
      </c>
      <c r="I1009" s="94"/>
      <c r="J1009" s="94"/>
      <c r="K1009" s="95"/>
    </row>
    <row r="1010">
      <c r="A1010" s="84">
        <v>45739.0</v>
      </c>
      <c r="B1010" s="8" t="s">
        <v>36</v>
      </c>
      <c r="C1010" s="85" t="s">
        <v>1338</v>
      </c>
      <c r="D1010" s="50">
        <v>3.0</v>
      </c>
      <c r="E1010" s="9">
        <v>100.0</v>
      </c>
      <c r="F1010" s="10">
        <f t="shared" si="12"/>
        <v>300</v>
      </c>
      <c r="G1010" s="50" t="b">
        <v>1</v>
      </c>
      <c r="H1010" s="8" t="s">
        <v>16</v>
      </c>
      <c r="I1010" s="86"/>
      <c r="J1010" s="86"/>
      <c r="K1010" s="87"/>
    </row>
    <row r="1011">
      <c r="A1011" s="88">
        <v>45741.0</v>
      </c>
      <c r="B1011" s="89" t="s">
        <v>21</v>
      </c>
      <c r="C1011" s="90" t="s">
        <v>32</v>
      </c>
      <c r="D1011" s="91">
        <v>1.0</v>
      </c>
      <c r="E1011" s="92">
        <v>120.0</v>
      </c>
      <c r="F1011" s="93">
        <f t="shared" si="12"/>
        <v>120</v>
      </c>
      <c r="G1011" s="91" t="b">
        <v>1</v>
      </c>
      <c r="H1011" s="89" t="s">
        <v>11</v>
      </c>
      <c r="I1011" s="94"/>
      <c r="J1011" s="94"/>
      <c r="K1011" s="95"/>
    </row>
    <row r="1012">
      <c r="A1012" s="84">
        <v>45741.0</v>
      </c>
      <c r="B1012" s="8" t="s">
        <v>9</v>
      </c>
      <c r="C1012" s="85" t="s">
        <v>1277</v>
      </c>
      <c r="D1012" s="50">
        <v>4.0</v>
      </c>
      <c r="E1012" s="9">
        <v>100.0</v>
      </c>
      <c r="F1012" s="10">
        <f t="shared" si="12"/>
        <v>400</v>
      </c>
      <c r="G1012" s="50" t="b">
        <v>1</v>
      </c>
      <c r="H1012" s="8" t="s">
        <v>11</v>
      </c>
      <c r="I1012" s="86"/>
      <c r="J1012" s="86"/>
      <c r="K1012" s="87"/>
    </row>
    <row r="1013">
      <c r="A1013" s="88">
        <v>45741.0</v>
      </c>
      <c r="B1013" s="89" t="s">
        <v>14</v>
      </c>
      <c r="C1013" s="90" t="s">
        <v>1281</v>
      </c>
      <c r="D1013" s="91">
        <v>1.0</v>
      </c>
      <c r="E1013" s="92">
        <v>100.0</v>
      </c>
      <c r="F1013" s="93">
        <f t="shared" si="12"/>
        <v>100</v>
      </c>
      <c r="G1013" s="91" t="b">
        <v>1</v>
      </c>
      <c r="H1013" s="89" t="s">
        <v>11</v>
      </c>
      <c r="I1013" s="94"/>
      <c r="J1013" s="94"/>
      <c r="K1013" s="95"/>
    </row>
    <row r="1014">
      <c r="A1014" s="84">
        <v>45741.0</v>
      </c>
      <c r="B1014" s="8" t="s">
        <v>57</v>
      </c>
      <c r="C1014" s="85" t="s">
        <v>19</v>
      </c>
      <c r="D1014" s="50">
        <v>5.0</v>
      </c>
      <c r="E1014" s="9">
        <v>100.0</v>
      </c>
      <c r="F1014" s="10">
        <f t="shared" si="12"/>
        <v>500</v>
      </c>
      <c r="G1014" s="50" t="b">
        <v>1</v>
      </c>
      <c r="H1014" s="8" t="s">
        <v>30</v>
      </c>
      <c r="I1014" s="86"/>
      <c r="J1014" s="86"/>
      <c r="K1014" s="87"/>
    </row>
    <row r="1015">
      <c r="A1015" s="88">
        <v>45741.0</v>
      </c>
      <c r="B1015" s="89" t="s">
        <v>15</v>
      </c>
      <c r="C1015" s="90" t="s">
        <v>1292</v>
      </c>
      <c r="D1015" s="91">
        <v>3.0</v>
      </c>
      <c r="E1015" s="92">
        <v>100.0</v>
      </c>
      <c r="F1015" s="93">
        <f t="shared" si="12"/>
        <v>300</v>
      </c>
      <c r="G1015" s="91" t="b">
        <v>1</v>
      </c>
      <c r="H1015" s="89" t="s">
        <v>16</v>
      </c>
      <c r="I1015" s="94"/>
      <c r="J1015" s="94"/>
      <c r="K1015" s="95"/>
    </row>
    <row r="1016">
      <c r="A1016" s="84">
        <v>45741.0</v>
      </c>
      <c r="B1016" s="8" t="s">
        <v>39</v>
      </c>
      <c r="C1016" s="85" t="s">
        <v>1277</v>
      </c>
      <c r="D1016" s="50">
        <v>6.0</v>
      </c>
      <c r="E1016" s="9">
        <v>100.0</v>
      </c>
      <c r="F1016" s="10">
        <f t="shared" si="12"/>
        <v>600</v>
      </c>
      <c r="G1016" s="50" t="b">
        <v>1</v>
      </c>
      <c r="H1016" s="8" t="s">
        <v>16</v>
      </c>
      <c r="I1016" s="86"/>
      <c r="J1016" s="86"/>
      <c r="K1016" s="87"/>
    </row>
    <row r="1017">
      <c r="A1017" s="88">
        <v>45741.0</v>
      </c>
      <c r="B1017" s="89" t="s">
        <v>39</v>
      </c>
      <c r="C1017" s="90" t="s">
        <v>32</v>
      </c>
      <c r="D1017" s="91">
        <v>2.0</v>
      </c>
      <c r="E1017" s="92">
        <v>120.0</v>
      </c>
      <c r="F1017" s="93">
        <f t="shared" si="12"/>
        <v>240</v>
      </c>
      <c r="G1017" s="91" t="b">
        <v>1</v>
      </c>
      <c r="H1017" s="89" t="s">
        <v>16</v>
      </c>
      <c r="I1017" s="94"/>
      <c r="J1017" s="94"/>
      <c r="K1017" s="95"/>
    </row>
    <row r="1018">
      <c r="A1018" s="84">
        <v>45741.0</v>
      </c>
      <c r="B1018" s="8" t="s">
        <v>41</v>
      </c>
      <c r="C1018" s="85" t="s">
        <v>1281</v>
      </c>
      <c r="D1018" s="50">
        <v>1.0</v>
      </c>
      <c r="E1018" s="9">
        <v>100.0</v>
      </c>
      <c r="F1018" s="10">
        <f t="shared" si="12"/>
        <v>100</v>
      </c>
      <c r="G1018" s="50" t="b">
        <v>1</v>
      </c>
      <c r="H1018" s="8" t="s">
        <v>30</v>
      </c>
      <c r="I1018" s="86"/>
      <c r="J1018" s="86"/>
      <c r="K1018" s="87"/>
    </row>
    <row r="1019">
      <c r="A1019" s="88">
        <v>45741.0</v>
      </c>
      <c r="B1019" s="89" t="s">
        <v>43</v>
      </c>
      <c r="C1019" s="90" t="s">
        <v>1281</v>
      </c>
      <c r="D1019" s="91">
        <v>2.0</v>
      </c>
      <c r="E1019" s="92">
        <v>100.0</v>
      </c>
      <c r="F1019" s="93">
        <f t="shared" si="12"/>
        <v>200</v>
      </c>
      <c r="G1019" s="91" t="b">
        <v>1</v>
      </c>
      <c r="H1019" s="89" t="s">
        <v>16</v>
      </c>
      <c r="I1019" s="94"/>
      <c r="J1019" s="94"/>
      <c r="K1019" s="95"/>
    </row>
    <row r="1020">
      <c r="A1020" s="84">
        <v>45741.0</v>
      </c>
      <c r="B1020" s="8" t="s">
        <v>43</v>
      </c>
      <c r="C1020" s="85" t="s">
        <v>32</v>
      </c>
      <c r="D1020" s="50">
        <v>0.5</v>
      </c>
      <c r="E1020" s="9">
        <v>120.0</v>
      </c>
      <c r="F1020" s="10">
        <f t="shared" si="12"/>
        <v>60</v>
      </c>
      <c r="G1020" s="50" t="b">
        <v>1</v>
      </c>
      <c r="H1020" s="8" t="s">
        <v>16</v>
      </c>
      <c r="I1020" s="86"/>
      <c r="J1020" s="86"/>
      <c r="K1020" s="87"/>
    </row>
    <row r="1021">
      <c r="A1021" s="88">
        <v>45741.0</v>
      </c>
      <c r="B1021" s="89" t="s">
        <v>43</v>
      </c>
      <c r="C1021" s="90" t="s">
        <v>70</v>
      </c>
      <c r="D1021" s="91">
        <v>0.5</v>
      </c>
      <c r="E1021" s="92">
        <v>70.0</v>
      </c>
      <c r="F1021" s="93">
        <f t="shared" si="12"/>
        <v>35</v>
      </c>
      <c r="G1021" s="91" t="b">
        <v>1</v>
      </c>
      <c r="H1021" s="89" t="s">
        <v>16</v>
      </c>
      <c r="I1021" s="94"/>
      <c r="J1021" s="94"/>
      <c r="K1021" s="95"/>
    </row>
    <row r="1022">
      <c r="A1022" s="84">
        <v>45741.0</v>
      </c>
      <c r="B1022" s="8" t="s">
        <v>33</v>
      </c>
      <c r="C1022" s="85" t="s">
        <v>10</v>
      </c>
      <c r="D1022" s="50">
        <v>1.0</v>
      </c>
      <c r="E1022" s="9">
        <v>120.0</v>
      </c>
      <c r="F1022" s="10">
        <f t="shared" si="12"/>
        <v>120</v>
      </c>
      <c r="G1022" s="50" t="b">
        <v>1</v>
      </c>
      <c r="H1022" s="8" t="s">
        <v>16</v>
      </c>
      <c r="I1022" s="86"/>
      <c r="J1022" s="86"/>
      <c r="K1022" s="87"/>
    </row>
    <row r="1023">
      <c r="A1023" s="88">
        <v>45741.0</v>
      </c>
      <c r="B1023" s="89" t="s">
        <v>46</v>
      </c>
      <c r="C1023" s="90" t="s">
        <v>1277</v>
      </c>
      <c r="D1023" s="91">
        <v>3.0</v>
      </c>
      <c r="E1023" s="92">
        <v>100.0</v>
      </c>
      <c r="F1023" s="93">
        <f t="shared" si="12"/>
        <v>300</v>
      </c>
      <c r="G1023" s="91" t="b">
        <v>1</v>
      </c>
      <c r="H1023" s="89" t="s">
        <v>16</v>
      </c>
      <c r="I1023" s="94"/>
      <c r="J1023" s="94"/>
      <c r="K1023" s="95"/>
    </row>
    <row r="1024">
      <c r="A1024" s="84">
        <v>45741.0</v>
      </c>
      <c r="B1024" s="8" t="s">
        <v>29</v>
      </c>
      <c r="C1024" s="85" t="s">
        <v>1287</v>
      </c>
      <c r="D1024" s="50">
        <v>1.5</v>
      </c>
      <c r="E1024" s="9">
        <v>100.0</v>
      </c>
      <c r="F1024" s="10">
        <f t="shared" si="12"/>
        <v>150</v>
      </c>
      <c r="G1024" s="50" t="b">
        <v>1</v>
      </c>
      <c r="H1024" s="8" t="s">
        <v>30</v>
      </c>
      <c r="I1024" s="86"/>
      <c r="J1024" s="86"/>
      <c r="K1024" s="87"/>
    </row>
    <row r="1025">
      <c r="A1025" s="88">
        <v>45741.0</v>
      </c>
      <c r="B1025" s="89" t="s">
        <v>29</v>
      </c>
      <c r="C1025" s="90" t="s">
        <v>70</v>
      </c>
      <c r="D1025" s="91">
        <v>0.5</v>
      </c>
      <c r="E1025" s="92">
        <v>80.0</v>
      </c>
      <c r="F1025" s="93">
        <f t="shared" si="12"/>
        <v>40</v>
      </c>
      <c r="G1025" s="91" t="b">
        <v>1</v>
      </c>
      <c r="H1025" s="89" t="s">
        <v>30</v>
      </c>
      <c r="I1025" s="94"/>
      <c r="J1025" s="94"/>
      <c r="K1025" s="95"/>
    </row>
    <row r="1026">
      <c r="A1026" s="84">
        <v>45741.0</v>
      </c>
      <c r="B1026" s="8" t="s">
        <v>49</v>
      </c>
      <c r="C1026" s="85" t="s">
        <v>12</v>
      </c>
      <c r="D1026" s="50">
        <v>1.0</v>
      </c>
      <c r="E1026" s="9">
        <v>100.0</v>
      </c>
      <c r="F1026" s="10">
        <f t="shared" si="12"/>
        <v>100</v>
      </c>
      <c r="G1026" s="50" t="b">
        <v>1</v>
      </c>
      <c r="H1026" s="8" t="s">
        <v>11</v>
      </c>
      <c r="I1026" s="86"/>
      <c r="J1026" s="86"/>
      <c r="K1026" s="87"/>
    </row>
    <row r="1027">
      <c r="A1027" s="88">
        <v>45741.0</v>
      </c>
      <c r="B1027" s="89" t="s">
        <v>49</v>
      </c>
      <c r="C1027" s="90" t="s">
        <v>32</v>
      </c>
      <c r="D1027" s="91">
        <v>1.0</v>
      </c>
      <c r="E1027" s="92">
        <v>120.0</v>
      </c>
      <c r="F1027" s="93">
        <f t="shared" si="12"/>
        <v>120</v>
      </c>
      <c r="G1027" s="91" t="b">
        <v>1</v>
      </c>
      <c r="H1027" s="89" t="s">
        <v>11</v>
      </c>
      <c r="I1027" s="94"/>
      <c r="J1027" s="94"/>
      <c r="K1027" s="95"/>
    </row>
    <row r="1028">
      <c r="A1028" s="84">
        <v>45741.0</v>
      </c>
      <c r="B1028" s="8" t="s">
        <v>47</v>
      </c>
      <c r="C1028" s="85" t="s">
        <v>13</v>
      </c>
      <c r="D1028" s="50">
        <v>1.0</v>
      </c>
      <c r="E1028" s="9">
        <v>100.0</v>
      </c>
      <c r="F1028" s="43">
        <v>100.0</v>
      </c>
      <c r="G1028" s="50" t="b">
        <v>1</v>
      </c>
      <c r="H1028" s="8" t="s">
        <v>11</v>
      </c>
      <c r="I1028" s="86"/>
      <c r="J1028" s="86"/>
      <c r="K1028" s="87"/>
    </row>
    <row r="1029">
      <c r="A1029" s="88">
        <v>45741.0</v>
      </c>
      <c r="B1029" s="89" t="s">
        <v>47</v>
      </c>
      <c r="C1029" s="90" t="s">
        <v>70</v>
      </c>
      <c r="D1029" s="91">
        <v>0.5</v>
      </c>
      <c r="E1029" s="92">
        <v>80.0</v>
      </c>
      <c r="F1029" s="93">
        <f t="shared" ref="F1029:F1043" si="13">D1029*E1029</f>
        <v>40</v>
      </c>
      <c r="G1029" s="91" t="b">
        <v>1</v>
      </c>
      <c r="H1029" s="89" t="s">
        <v>11</v>
      </c>
      <c r="I1029" s="94"/>
      <c r="J1029" s="94"/>
      <c r="K1029" s="95"/>
    </row>
    <row r="1030">
      <c r="A1030" s="84">
        <v>45742.0</v>
      </c>
      <c r="B1030" s="8" t="s">
        <v>35</v>
      </c>
      <c r="C1030" s="85" t="s">
        <v>1309</v>
      </c>
      <c r="D1030" s="50">
        <v>1.0</v>
      </c>
      <c r="E1030" s="9">
        <v>100.0</v>
      </c>
      <c r="F1030" s="10">
        <f t="shared" si="13"/>
        <v>100</v>
      </c>
      <c r="G1030" s="50" t="b">
        <v>1</v>
      </c>
      <c r="H1030" s="8" t="s">
        <v>16</v>
      </c>
      <c r="I1030" s="86"/>
      <c r="J1030" s="86"/>
      <c r="K1030" s="87"/>
    </row>
    <row r="1031">
      <c r="A1031" s="88">
        <v>45742.0</v>
      </c>
      <c r="B1031" s="89" t="s">
        <v>59</v>
      </c>
      <c r="C1031" s="90" t="s">
        <v>1280</v>
      </c>
      <c r="D1031" s="91">
        <v>1.1</v>
      </c>
      <c r="E1031" s="92">
        <v>100.0</v>
      </c>
      <c r="F1031" s="93">
        <f t="shared" si="13"/>
        <v>110</v>
      </c>
      <c r="G1031" s="91" t="b">
        <v>1</v>
      </c>
      <c r="H1031" s="89" t="s">
        <v>16</v>
      </c>
      <c r="I1031" s="94"/>
      <c r="J1031" s="94"/>
      <c r="K1031" s="95"/>
    </row>
    <row r="1032">
      <c r="A1032" s="84">
        <v>45742.0</v>
      </c>
      <c r="B1032" s="8" t="s">
        <v>59</v>
      </c>
      <c r="C1032" s="85" t="s">
        <v>70</v>
      </c>
      <c r="D1032" s="50">
        <v>0.2</v>
      </c>
      <c r="E1032" s="9">
        <v>80.0</v>
      </c>
      <c r="F1032" s="10">
        <f t="shared" si="13"/>
        <v>16</v>
      </c>
      <c r="G1032" s="50" t="b">
        <v>1</v>
      </c>
      <c r="H1032" s="8" t="s">
        <v>16</v>
      </c>
      <c r="I1032" s="86"/>
      <c r="J1032" s="86"/>
      <c r="K1032" s="87"/>
    </row>
    <row r="1033">
      <c r="A1033" s="88">
        <v>45742.0</v>
      </c>
      <c r="B1033" s="89" t="s">
        <v>15</v>
      </c>
      <c r="C1033" s="90" t="s">
        <v>32</v>
      </c>
      <c r="D1033" s="91">
        <v>1.0</v>
      </c>
      <c r="E1033" s="92">
        <v>120.0</v>
      </c>
      <c r="F1033" s="93">
        <f t="shared" si="13"/>
        <v>120</v>
      </c>
      <c r="G1033" s="91" t="b">
        <v>1</v>
      </c>
      <c r="H1033" s="89" t="s">
        <v>16</v>
      </c>
      <c r="I1033" s="94"/>
      <c r="J1033" s="94"/>
      <c r="K1033" s="95"/>
    </row>
    <row r="1034">
      <c r="A1034" s="84">
        <v>45742.0</v>
      </c>
      <c r="B1034" s="8" t="s">
        <v>71</v>
      </c>
      <c r="C1034" s="85" t="s">
        <v>12</v>
      </c>
      <c r="D1034" s="50">
        <v>1.0</v>
      </c>
      <c r="E1034" s="9">
        <v>100.0</v>
      </c>
      <c r="F1034" s="10">
        <f t="shared" si="13"/>
        <v>100</v>
      </c>
      <c r="G1034" s="50" t="b">
        <v>1</v>
      </c>
      <c r="H1034" s="8" t="s">
        <v>30</v>
      </c>
      <c r="I1034" s="86"/>
      <c r="J1034" s="86"/>
      <c r="K1034" s="87"/>
    </row>
    <row r="1035">
      <c r="A1035" s="88">
        <v>45742.0</v>
      </c>
      <c r="B1035" s="89" t="s">
        <v>45</v>
      </c>
      <c r="C1035" s="90" t="s">
        <v>1277</v>
      </c>
      <c r="D1035" s="91">
        <v>3.0</v>
      </c>
      <c r="E1035" s="92">
        <v>100.0</v>
      </c>
      <c r="F1035" s="93">
        <f t="shared" si="13"/>
        <v>300</v>
      </c>
      <c r="G1035" s="91" t="b">
        <v>1</v>
      </c>
      <c r="H1035" s="89" t="s">
        <v>11</v>
      </c>
      <c r="I1035" s="94"/>
      <c r="J1035" s="94"/>
      <c r="K1035" s="95"/>
    </row>
    <row r="1036">
      <c r="A1036" s="84">
        <v>45742.0</v>
      </c>
      <c r="B1036" s="8" t="s">
        <v>45</v>
      </c>
      <c r="C1036" s="85" t="s">
        <v>70</v>
      </c>
      <c r="D1036" s="50">
        <v>0.5</v>
      </c>
      <c r="E1036" s="9">
        <v>80.0</v>
      </c>
      <c r="F1036" s="10">
        <f t="shared" si="13"/>
        <v>40</v>
      </c>
      <c r="G1036" s="50" t="b">
        <v>1</v>
      </c>
      <c r="H1036" s="8" t="s">
        <v>11</v>
      </c>
      <c r="I1036" s="86"/>
      <c r="J1036" s="86"/>
      <c r="K1036" s="87"/>
    </row>
    <row r="1037">
      <c r="A1037" s="88">
        <v>45742.0</v>
      </c>
      <c r="B1037" s="89" t="s">
        <v>14</v>
      </c>
      <c r="C1037" s="90" t="s">
        <v>13</v>
      </c>
      <c r="D1037" s="91">
        <v>1.0</v>
      </c>
      <c r="E1037" s="92">
        <v>100.0</v>
      </c>
      <c r="F1037" s="93">
        <f t="shared" si="13"/>
        <v>100</v>
      </c>
      <c r="G1037" s="91" t="b">
        <v>1</v>
      </c>
      <c r="H1037" s="89" t="s">
        <v>11</v>
      </c>
      <c r="I1037" s="94"/>
      <c r="J1037" s="94"/>
      <c r="K1037" s="95"/>
    </row>
    <row r="1038">
      <c r="A1038" s="84">
        <v>45742.0</v>
      </c>
      <c r="B1038" s="8" t="s">
        <v>21</v>
      </c>
      <c r="C1038" s="85" t="s">
        <v>63</v>
      </c>
      <c r="D1038" s="50">
        <v>0.2</v>
      </c>
      <c r="E1038" s="9">
        <v>240.0</v>
      </c>
      <c r="F1038" s="10">
        <f t="shared" si="13"/>
        <v>48</v>
      </c>
      <c r="G1038" s="50" t="b">
        <v>1</v>
      </c>
      <c r="H1038" s="8" t="s">
        <v>11</v>
      </c>
      <c r="I1038" s="86"/>
      <c r="J1038" s="86"/>
      <c r="K1038" s="87"/>
    </row>
    <row r="1039">
      <c r="A1039" s="88">
        <v>45742.0</v>
      </c>
      <c r="B1039" s="89" t="s">
        <v>31</v>
      </c>
      <c r="C1039" s="90" t="s">
        <v>1281</v>
      </c>
      <c r="D1039" s="91">
        <v>3.0</v>
      </c>
      <c r="E1039" s="92">
        <v>100.0</v>
      </c>
      <c r="F1039" s="98">
        <f t="shared" si="13"/>
        <v>300</v>
      </c>
      <c r="G1039" s="91" t="b">
        <v>1</v>
      </c>
      <c r="H1039" s="89" t="s">
        <v>11</v>
      </c>
      <c r="I1039" s="94"/>
      <c r="J1039" s="94"/>
      <c r="K1039" s="95"/>
    </row>
    <row r="1040">
      <c r="A1040" s="84">
        <v>45742.0</v>
      </c>
      <c r="B1040" s="8" t="s">
        <v>31</v>
      </c>
      <c r="C1040" s="85" t="s">
        <v>70</v>
      </c>
      <c r="D1040" s="50">
        <v>1.0</v>
      </c>
      <c r="E1040" s="9">
        <v>80.0</v>
      </c>
      <c r="F1040" s="10">
        <f t="shared" si="13"/>
        <v>80</v>
      </c>
      <c r="G1040" s="50" t="b">
        <v>1</v>
      </c>
      <c r="H1040" s="8" t="s">
        <v>11</v>
      </c>
      <c r="I1040" s="86"/>
      <c r="J1040" s="86"/>
      <c r="K1040" s="87"/>
    </row>
    <row r="1041">
      <c r="A1041" s="88">
        <v>45742.0</v>
      </c>
      <c r="B1041" s="89" t="s">
        <v>47</v>
      </c>
      <c r="C1041" s="90" t="s">
        <v>1277</v>
      </c>
      <c r="D1041" s="91">
        <v>3.0</v>
      </c>
      <c r="E1041" s="92">
        <v>100.0</v>
      </c>
      <c r="F1041" s="93">
        <f t="shared" si="13"/>
        <v>300</v>
      </c>
      <c r="G1041" s="91" t="b">
        <v>1</v>
      </c>
      <c r="H1041" s="89" t="s">
        <v>11</v>
      </c>
      <c r="I1041" s="94"/>
      <c r="J1041" s="94"/>
      <c r="K1041" s="95"/>
    </row>
    <row r="1042">
      <c r="A1042" s="84">
        <v>45742.0</v>
      </c>
      <c r="B1042" s="8" t="s">
        <v>54</v>
      </c>
      <c r="C1042" s="85" t="s">
        <v>1281</v>
      </c>
      <c r="D1042" s="50">
        <v>2.0</v>
      </c>
      <c r="E1042" s="9">
        <v>100.0</v>
      </c>
      <c r="F1042" s="10">
        <f t="shared" si="13"/>
        <v>200</v>
      </c>
      <c r="G1042" s="50" t="b">
        <v>1</v>
      </c>
      <c r="H1042" s="8" t="s">
        <v>30</v>
      </c>
      <c r="I1042" s="86"/>
      <c r="J1042" s="86"/>
      <c r="K1042" s="87"/>
    </row>
    <row r="1043">
      <c r="A1043" s="88">
        <v>45742.0</v>
      </c>
      <c r="B1043" s="89" t="s">
        <v>42</v>
      </c>
      <c r="C1043" s="90" t="s">
        <v>1294</v>
      </c>
      <c r="D1043" s="91">
        <v>1.5</v>
      </c>
      <c r="E1043" s="92">
        <v>100.0</v>
      </c>
      <c r="F1043" s="93">
        <f t="shared" si="13"/>
        <v>150</v>
      </c>
      <c r="G1043" s="91" t="b">
        <v>1</v>
      </c>
      <c r="H1043" s="89" t="s">
        <v>30</v>
      </c>
      <c r="I1043" s="94"/>
      <c r="J1043" s="94"/>
      <c r="K1043" s="95"/>
    </row>
    <row r="1044">
      <c r="A1044" s="84">
        <v>45742.0</v>
      </c>
      <c r="B1044" s="8" t="s">
        <v>52</v>
      </c>
      <c r="C1044" s="85" t="s">
        <v>1328</v>
      </c>
      <c r="D1044" s="50">
        <v>7.0</v>
      </c>
      <c r="E1044" s="9">
        <v>100.0</v>
      </c>
      <c r="F1044" s="43">
        <v>680.0</v>
      </c>
      <c r="G1044" s="50" t="b">
        <v>1</v>
      </c>
      <c r="H1044" s="8" t="s">
        <v>11</v>
      </c>
      <c r="I1044" s="86"/>
      <c r="J1044" s="6"/>
      <c r="K1044" s="87"/>
    </row>
    <row r="1045">
      <c r="A1045" s="88">
        <v>45742.0</v>
      </c>
      <c r="B1045" s="89" t="s">
        <v>36</v>
      </c>
      <c r="C1045" s="90" t="s">
        <v>1281</v>
      </c>
      <c r="D1045" s="91">
        <v>4.0</v>
      </c>
      <c r="E1045" s="92">
        <v>100.0</v>
      </c>
      <c r="F1045" s="93">
        <f t="shared" ref="F1045:F1067" si="14">D1045*E1045</f>
        <v>400</v>
      </c>
      <c r="G1045" s="91" t="b">
        <v>1</v>
      </c>
      <c r="H1045" s="89" t="s">
        <v>16</v>
      </c>
      <c r="I1045" s="94"/>
      <c r="J1045" s="94"/>
      <c r="K1045" s="95"/>
    </row>
    <row r="1046">
      <c r="A1046" s="84">
        <v>45744.0</v>
      </c>
      <c r="B1046" s="8" t="s">
        <v>69</v>
      </c>
      <c r="C1046" s="85" t="s">
        <v>1281</v>
      </c>
      <c r="D1046" s="50">
        <v>20.0</v>
      </c>
      <c r="E1046" s="9">
        <v>85.0</v>
      </c>
      <c r="F1046" s="10">
        <f t="shared" si="14"/>
        <v>1700</v>
      </c>
      <c r="G1046" s="50" t="b">
        <v>1</v>
      </c>
      <c r="H1046" s="8" t="s">
        <v>16</v>
      </c>
      <c r="I1046" s="86"/>
      <c r="J1046" s="86"/>
      <c r="K1046" s="87"/>
    </row>
    <row r="1047">
      <c r="A1047" s="88">
        <v>45744.0</v>
      </c>
      <c r="B1047" s="89" t="s">
        <v>14</v>
      </c>
      <c r="C1047" s="90" t="s">
        <v>1281</v>
      </c>
      <c r="D1047" s="91">
        <v>1.0</v>
      </c>
      <c r="E1047" s="92">
        <v>100.0</v>
      </c>
      <c r="F1047" s="93">
        <f t="shared" si="14"/>
        <v>100</v>
      </c>
      <c r="G1047" s="91" t="b">
        <v>1</v>
      </c>
      <c r="H1047" s="89" t="s">
        <v>11</v>
      </c>
      <c r="I1047" s="94"/>
      <c r="J1047" s="94"/>
      <c r="K1047" s="95"/>
    </row>
    <row r="1048">
      <c r="A1048" s="84">
        <v>45744.0</v>
      </c>
      <c r="B1048" s="8" t="s">
        <v>21</v>
      </c>
      <c r="C1048" s="85" t="s">
        <v>70</v>
      </c>
      <c r="D1048" s="50">
        <v>2.0</v>
      </c>
      <c r="E1048" s="9">
        <v>80.0</v>
      </c>
      <c r="F1048" s="10">
        <f t="shared" si="14"/>
        <v>160</v>
      </c>
      <c r="G1048" s="50" t="b">
        <v>1</v>
      </c>
      <c r="H1048" s="8" t="s">
        <v>11</v>
      </c>
      <c r="I1048" s="86"/>
      <c r="J1048" s="86"/>
      <c r="K1048" s="87"/>
    </row>
    <row r="1049">
      <c r="A1049" s="88">
        <v>45744.0</v>
      </c>
      <c r="B1049" s="89" t="s">
        <v>68</v>
      </c>
      <c r="C1049" s="90" t="s">
        <v>13</v>
      </c>
      <c r="D1049" s="91">
        <v>2.0</v>
      </c>
      <c r="E1049" s="92">
        <v>100.0</v>
      </c>
      <c r="F1049" s="93">
        <f t="shared" si="14"/>
        <v>200</v>
      </c>
      <c r="G1049" s="91" t="b">
        <v>1</v>
      </c>
      <c r="H1049" s="89" t="s">
        <v>16</v>
      </c>
      <c r="I1049" s="94"/>
      <c r="J1049" s="94"/>
      <c r="K1049" s="95"/>
    </row>
    <row r="1050">
      <c r="A1050" s="84">
        <v>45744.0</v>
      </c>
      <c r="B1050" s="8" t="s">
        <v>68</v>
      </c>
      <c r="C1050" s="85" t="s">
        <v>32</v>
      </c>
      <c r="D1050" s="50">
        <v>1.0</v>
      </c>
      <c r="E1050" s="9">
        <v>120.0</v>
      </c>
      <c r="F1050" s="10">
        <f t="shared" si="14"/>
        <v>120</v>
      </c>
      <c r="G1050" s="50" t="b">
        <v>1</v>
      </c>
      <c r="H1050" s="8" t="s">
        <v>16</v>
      </c>
      <c r="I1050" s="86"/>
      <c r="J1050" s="86"/>
      <c r="K1050" s="87"/>
    </row>
    <row r="1051">
      <c r="A1051" s="88">
        <v>45744.0</v>
      </c>
      <c r="B1051" s="89" t="s">
        <v>68</v>
      </c>
      <c r="C1051" s="90" t="s">
        <v>70</v>
      </c>
      <c r="D1051" s="91">
        <v>1.0</v>
      </c>
      <c r="E1051" s="92">
        <v>80.0</v>
      </c>
      <c r="F1051" s="93">
        <f t="shared" si="14"/>
        <v>80</v>
      </c>
      <c r="G1051" s="91" t="b">
        <v>1</v>
      </c>
      <c r="H1051" s="89" t="s">
        <v>16</v>
      </c>
      <c r="I1051" s="94"/>
      <c r="J1051" s="94"/>
      <c r="K1051" s="95"/>
    </row>
    <row r="1052">
      <c r="A1052" s="84">
        <v>45744.0</v>
      </c>
      <c r="B1052" s="8" t="s">
        <v>31</v>
      </c>
      <c r="C1052" s="85" t="s">
        <v>1281</v>
      </c>
      <c r="D1052" s="50">
        <v>2.0</v>
      </c>
      <c r="E1052" s="9">
        <v>100.0</v>
      </c>
      <c r="F1052" s="10">
        <f t="shared" si="14"/>
        <v>200</v>
      </c>
      <c r="G1052" s="50" t="b">
        <v>1</v>
      </c>
      <c r="H1052" s="8" t="s">
        <v>11</v>
      </c>
      <c r="I1052" s="86"/>
      <c r="J1052" s="86"/>
      <c r="K1052" s="87"/>
    </row>
    <row r="1053">
      <c r="A1053" s="88">
        <v>45744.0</v>
      </c>
      <c r="B1053" s="89" t="s">
        <v>31</v>
      </c>
      <c r="C1053" s="90" t="s">
        <v>70</v>
      </c>
      <c r="D1053" s="91">
        <v>1.0</v>
      </c>
      <c r="E1053" s="92">
        <v>80.0</v>
      </c>
      <c r="F1053" s="93">
        <f t="shared" si="14"/>
        <v>80</v>
      </c>
      <c r="G1053" s="91" t="b">
        <v>1</v>
      </c>
      <c r="H1053" s="89" t="s">
        <v>11</v>
      </c>
      <c r="I1053" s="94"/>
      <c r="J1053" s="94"/>
      <c r="K1053" s="95"/>
    </row>
    <row r="1054">
      <c r="A1054" s="84">
        <v>45744.0</v>
      </c>
      <c r="B1054" s="8" t="s">
        <v>47</v>
      </c>
      <c r="C1054" s="85" t="s">
        <v>1281</v>
      </c>
      <c r="D1054" s="50">
        <v>2.0</v>
      </c>
      <c r="E1054" s="9">
        <v>100.0</v>
      </c>
      <c r="F1054" s="10">
        <f t="shared" si="14"/>
        <v>200</v>
      </c>
      <c r="G1054" s="50" t="b">
        <v>1</v>
      </c>
      <c r="H1054" s="8" t="s">
        <v>11</v>
      </c>
      <c r="I1054" s="86"/>
      <c r="J1054" s="86"/>
      <c r="K1054" s="87"/>
    </row>
    <row r="1055">
      <c r="A1055" s="88">
        <v>45744.0</v>
      </c>
      <c r="B1055" s="89" t="s">
        <v>45</v>
      </c>
      <c r="C1055" s="90" t="s">
        <v>13</v>
      </c>
      <c r="D1055" s="91">
        <v>2.0</v>
      </c>
      <c r="E1055" s="92">
        <v>100.0</v>
      </c>
      <c r="F1055" s="93">
        <f t="shared" si="14"/>
        <v>200</v>
      </c>
      <c r="G1055" s="91" t="b">
        <v>1</v>
      </c>
      <c r="H1055" s="89" t="s">
        <v>11</v>
      </c>
      <c r="I1055" s="94"/>
      <c r="J1055" s="94"/>
      <c r="K1055" s="95"/>
    </row>
    <row r="1056">
      <c r="A1056" s="84">
        <v>45744.0</v>
      </c>
      <c r="B1056" s="8" t="s">
        <v>45</v>
      </c>
      <c r="C1056" s="85" t="s">
        <v>70</v>
      </c>
      <c r="D1056" s="50">
        <v>0.5</v>
      </c>
      <c r="E1056" s="9">
        <v>80.0</v>
      </c>
      <c r="F1056" s="10">
        <f t="shared" si="14"/>
        <v>40</v>
      </c>
      <c r="G1056" s="50" t="b">
        <v>1</v>
      </c>
      <c r="H1056" s="8" t="s">
        <v>11</v>
      </c>
      <c r="I1056" s="86"/>
      <c r="J1056" s="86"/>
      <c r="K1056" s="87"/>
    </row>
    <row r="1057">
      <c r="A1057" s="88">
        <v>45744.0</v>
      </c>
      <c r="B1057" s="89" t="s">
        <v>42</v>
      </c>
      <c r="C1057" s="90" t="s">
        <v>1294</v>
      </c>
      <c r="D1057" s="91">
        <v>1.5</v>
      </c>
      <c r="E1057" s="92">
        <v>100.0</v>
      </c>
      <c r="F1057" s="93">
        <f t="shared" si="14"/>
        <v>150</v>
      </c>
      <c r="G1057" s="91" t="b">
        <v>1</v>
      </c>
      <c r="H1057" s="89" t="s">
        <v>30</v>
      </c>
      <c r="I1057" s="94"/>
      <c r="J1057" s="94"/>
      <c r="K1057" s="95"/>
    </row>
    <row r="1058">
      <c r="A1058" s="84">
        <v>45744.0</v>
      </c>
      <c r="B1058" s="8" t="s">
        <v>173</v>
      </c>
      <c r="C1058" s="85" t="s">
        <v>10</v>
      </c>
      <c r="D1058" s="50">
        <v>1.0</v>
      </c>
      <c r="E1058" s="9">
        <v>100.0</v>
      </c>
      <c r="F1058" s="10">
        <f t="shared" si="14"/>
        <v>100</v>
      </c>
      <c r="G1058" s="50" t="b">
        <v>1</v>
      </c>
      <c r="H1058" s="8" t="s">
        <v>16</v>
      </c>
      <c r="I1058" s="86"/>
      <c r="J1058" s="86"/>
      <c r="K1058" s="87"/>
    </row>
    <row r="1059">
      <c r="A1059" s="88">
        <v>45744.0</v>
      </c>
      <c r="B1059" s="89" t="s">
        <v>24</v>
      </c>
      <c r="C1059" s="90" t="s">
        <v>1292</v>
      </c>
      <c r="D1059" s="91">
        <v>2.0</v>
      </c>
      <c r="E1059" s="92">
        <v>100.0</v>
      </c>
      <c r="F1059" s="93">
        <f t="shared" si="14"/>
        <v>200</v>
      </c>
      <c r="G1059" s="91" t="b">
        <v>1</v>
      </c>
      <c r="H1059" s="89" t="s">
        <v>30</v>
      </c>
      <c r="I1059" s="94"/>
      <c r="J1059" s="94"/>
      <c r="K1059" s="95"/>
    </row>
    <row r="1060">
      <c r="A1060" s="84">
        <v>45744.0</v>
      </c>
      <c r="B1060" s="8" t="s">
        <v>24</v>
      </c>
      <c r="C1060" s="85" t="s">
        <v>32</v>
      </c>
      <c r="D1060" s="50">
        <v>1.0</v>
      </c>
      <c r="E1060" s="9">
        <v>120.0</v>
      </c>
      <c r="F1060" s="10">
        <f t="shared" si="14"/>
        <v>120</v>
      </c>
      <c r="G1060" s="50" t="b">
        <v>1</v>
      </c>
      <c r="H1060" s="8" t="s">
        <v>30</v>
      </c>
      <c r="I1060" s="86"/>
      <c r="J1060" s="86"/>
      <c r="K1060" s="87"/>
    </row>
    <row r="1061">
      <c r="A1061" s="88">
        <v>45744.0</v>
      </c>
      <c r="B1061" s="89" t="s">
        <v>24</v>
      </c>
      <c r="C1061" s="90" t="s">
        <v>63</v>
      </c>
      <c r="D1061" s="91">
        <v>0.7</v>
      </c>
      <c r="E1061" s="92">
        <v>240.0</v>
      </c>
      <c r="F1061" s="93">
        <f t="shared" si="14"/>
        <v>168</v>
      </c>
      <c r="G1061" s="91" t="b">
        <v>1</v>
      </c>
      <c r="H1061" s="89" t="s">
        <v>30</v>
      </c>
      <c r="I1061" s="94"/>
      <c r="J1061" s="94"/>
      <c r="K1061" s="95"/>
    </row>
    <row r="1062">
      <c r="A1062" s="84">
        <v>45744.0</v>
      </c>
      <c r="B1062" s="8" t="s">
        <v>23</v>
      </c>
      <c r="C1062" s="85" t="s">
        <v>1277</v>
      </c>
      <c r="D1062" s="50">
        <v>4.0</v>
      </c>
      <c r="E1062" s="9">
        <v>100.0</v>
      </c>
      <c r="F1062" s="10">
        <f t="shared" si="14"/>
        <v>400</v>
      </c>
      <c r="G1062" s="50" t="b">
        <v>1</v>
      </c>
      <c r="H1062" s="8" t="s">
        <v>16</v>
      </c>
      <c r="I1062" s="86"/>
      <c r="J1062" s="86"/>
      <c r="K1062" s="87"/>
    </row>
    <row r="1063">
      <c r="A1063" s="88">
        <v>45744.0</v>
      </c>
      <c r="B1063" s="89" t="s">
        <v>26</v>
      </c>
      <c r="C1063" s="90" t="s">
        <v>1281</v>
      </c>
      <c r="D1063" s="91">
        <v>2.0</v>
      </c>
      <c r="E1063" s="92">
        <v>100.0</v>
      </c>
      <c r="F1063" s="93">
        <f t="shared" si="14"/>
        <v>200</v>
      </c>
      <c r="G1063" s="91" t="b">
        <v>1</v>
      </c>
      <c r="H1063" s="89" t="s">
        <v>16</v>
      </c>
      <c r="I1063" s="94"/>
      <c r="J1063" s="94"/>
      <c r="K1063" s="95"/>
    </row>
    <row r="1064">
      <c r="A1064" s="84">
        <v>45744.0</v>
      </c>
      <c r="B1064" s="8" t="s">
        <v>26</v>
      </c>
      <c r="C1064" s="85" t="s">
        <v>32</v>
      </c>
      <c r="D1064" s="50">
        <v>1.0</v>
      </c>
      <c r="E1064" s="9">
        <v>120.0</v>
      </c>
      <c r="F1064" s="10">
        <f t="shared" si="14"/>
        <v>120</v>
      </c>
      <c r="G1064" s="50" t="b">
        <v>1</v>
      </c>
      <c r="H1064" s="8" t="s">
        <v>16</v>
      </c>
      <c r="I1064" s="86"/>
      <c r="J1064" s="86"/>
      <c r="K1064" s="87"/>
    </row>
    <row r="1065">
      <c r="A1065" s="88">
        <v>45744.0</v>
      </c>
      <c r="B1065" s="89" t="s">
        <v>26</v>
      </c>
      <c r="C1065" s="90" t="s">
        <v>63</v>
      </c>
      <c r="D1065" s="91">
        <v>0.5</v>
      </c>
      <c r="E1065" s="92">
        <v>240.0</v>
      </c>
      <c r="F1065" s="93">
        <f t="shared" si="14"/>
        <v>120</v>
      </c>
      <c r="G1065" s="91" t="b">
        <v>1</v>
      </c>
      <c r="H1065" s="89" t="s">
        <v>16</v>
      </c>
      <c r="I1065" s="94"/>
      <c r="J1065" s="94"/>
      <c r="K1065" s="95"/>
    </row>
    <row r="1066">
      <c r="A1066" s="84">
        <v>45744.0</v>
      </c>
      <c r="B1066" s="8" t="s">
        <v>55</v>
      </c>
      <c r="C1066" s="85" t="s">
        <v>1280</v>
      </c>
      <c r="D1066" s="50">
        <v>3.0</v>
      </c>
      <c r="E1066" s="9">
        <v>100.0</v>
      </c>
      <c r="F1066" s="10">
        <f t="shared" si="14"/>
        <v>300</v>
      </c>
      <c r="G1066" s="50" t="b">
        <v>1</v>
      </c>
      <c r="H1066" s="8" t="s">
        <v>30</v>
      </c>
      <c r="I1066" s="86"/>
      <c r="J1066" s="86"/>
      <c r="K1066" s="87"/>
    </row>
    <row r="1067">
      <c r="A1067" s="88">
        <v>45744.0</v>
      </c>
      <c r="B1067" s="89" t="s">
        <v>55</v>
      </c>
      <c r="C1067" s="90" t="s">
        <v>63</v>
      </c>
      <c r="D1067" s="91">
        <v>0.75</v>
      </c>
      <c r="E1067" s="92">
        <v>240.0</v>
      </c>
      <c r="F1067" s="93">
        <f t="shared" si="14"/>
        <v>180</v>
      </c>
      <c r="G1067" s="91" t="b">
        <v>1</v>
      </c>
      <c r="H1067" s="89" t="s">
        <v>30</v>
      </c>
      <c r="I1067" s="94"/>
      <c r="J1067" s="94"/>
      <c r="K1067" s="95"/>
    </row>
    <row r="1068">
      <c r="A1068" s="84">
        <v>45744.0</v>
      </c>
      <c r="B1068" s="8" t="s">
        <v>64</v>
      </c>
      <c r="C1068" s="85" t="s">
        <v>1337</v>
      </c>
      <c r="D1068" s="50">
        <v>2.5</v>
      </c>
      <c r="E1068" s="9">
        <v>0.0</v>
      </c>
      <c r="F1068" s="43">
        <v>230.0</v>
      </c>
      <c r="G1068" s="50" t="b">
        <v>1</v>
      </c>
      <c r="H1068" s="8" t="s">
        <v>16</v>
      </c>
      <c r="I1068" s="86"/>
      <c r="J1068" s="86"/>
      <c r="K1068" s="87"/>
    </row>
    <row r="1069">
      <c r="A1069" s="88">
        <v>45745.0</v>
      </c>
      <c r="B1069" s="89" t="s">
        <v>39</v>
      </c>
      <c r="C1069" s="90" t="s">
        <v>1277</v>
      </c>
      <c r="D1069" s="91">
        <v>6.0</v>
      </c>
      <c r="E1069" s="92">
        <v>100.0</v>
      </c>
      <c r="F1069" s="93">
        <f t="shared" ref="F1069:F1083" si="15">D1069*E1069</f>
        <v>600</v>
      </c>
      <c r="G1069" s="91" t="b">
        <v>1</v>
      </c>
      <c r="H1069" s="89" t="s">
        <v>16</v>
      </c>
      <c r="I1069" s="94"/>
      <c r="J1069" s="94"/>
      <c r="K1069" s="95"/>
    </row>
    <row r="1070">
      <c r="A1070" s="84">
        <v>45745.0</v>
      </c>
      <c r="B1070" s="8" t="s">
        <v>39</v>
      </c>
      <c r="C1070" s="85" t="s">
        <v>32</v>
      </c>
      <c r="D1070" s="50">
        <v>2.0</v>
      </c>
      <c r="E1070" s="9">
        <v>120.0</v>
      </c>
      <c r="F1070" s="10">
        <f t="shared" si="15"/>
        <v>240</v>
      </c>
      <c r="G1070" s="50" t="b">
        <v>1</v>
      </c>
      <c r="H1070" s="8" t="s">
        <v>16</v>
      </c>
      <c r="I1070" s="86"/>
      <c r="J1070" s="86"/>
      <c r="K1070" s="87"/>
    </row>
    <row r="1071">
      <c r="A1071" s="88">
        <v>45745.0</v>
      </c>
      <c r="B1071" s="89" t="s">
        <v>31</v>
      </c>
      <c r="C1071" s="90" t="s">
        <v>19</v>
      </c>
      <c r="D1071" s="91">
        <v>2.0</v>
      </c>
      <c r="E1071" s="92">
        <v>100.0</v>
      </c>
      <c r="F1071" s="93">
        <f t="shared" si="15"/>
        <v>200</v>
      </c>
      <c r="G1071" s="91" t="b">
        <v>1</v>
      </c>
      <c r="H1071" s="89" t="s">
        <v>11</v>
      </c>
      <c r="I1071" s="94"/>
      <c r="J1071" s="94"/>
      <c r="K1071" s="95"/>
    </row>
    <row r="1072">
      <c r="A1072" s="84">
        <v>45745.0</v>
      </c>
      <c r="B1072" s="8" t="s">
        <v>45</v>
      </c>
      <c r="C1072" s="85" t="s">
        <v>1277</v>
      </c>
      <c r="D1072" s="50">
        <v>4.0</v>
      </c>
      <c r="E1072" s="9">
        <v>100.0</v>
      </c>
      <c r="F1072" s="10">
        <f t="shared" si="15"/>
        <v>400</v>
      </c>
      <c r="G1072" s="50" t="b">
        <v>1</v>
      </c>
      <c r="H1072" s="8" t="s">
        <v>11</v>
      </c>
      <c r="I1072" s="86"/>
      <c r="J1072" s="86"/>
      <c r="K1072" s="87"/>
    </row>
    <row r="1073">
      <c r="A1073" s="88">
        <v>45745.0</v>
      </c>
      <c r="B1073" s="89" t="s">
        <v>42</v>
      </c>
      <c r="C1073" s="90" t="s">
        <v>1294</v>
      </c>
      <c r="D1073" s="91">
        <v>0.8</v>
      </c>
      <c r="E1073" s="92">
        <v>100.0</v>
      </c>
      <c r="F1073" s="93">
        <f t="shared" si="15"/>
        <v>80</v>
      </c>
      <c r="G1073" s="91" t="b">
        <v>1</v>
      </c>
      <c r="H1073" s="89" t="s">
        <v>30</v>
      </c>
      <c r="I1073" s="94"/>
      <c r="J1073" s="94"/>
      <c r="K1073" s="95"/>
    </row>
    <row r="1074">
      <c r="A1074" s="84">
        <v>45745.0</v>
      </c>
      <c r="B1074" s="8" t="s">
        <v>54</v>
      </c>
      <c r="C1074" s="85" t="s">
        <v>1281</v>
      </c>
      <c r="D1074" s="50">
        <v>2.0</v>
      </c>
      <c r="E1074" s="9">
        <v>100.0</v>
      </c>
      <c r="F1074" s="10">
        <f t="shared" si="15"/>
        <v>200</v>
      </c>
      <c r="G1074" s="50" t="b">
        <v>1</v>
      </c>
      <c r="H1074" s="8" t="s">
        <v>30</v>
      </c>
      <c r="I1074" s="86"/>
      <c r="J1074" s="86"/>
      <c r="K1074" s="87"/>
    </row>
    <row r="1075">
      <c r="A1075" s="88">
        <v>45746.0</v>
      </c>
      <c r="B1075" s="89" t="s">
        <v>21</v>
      </c>
      <c r="C1075" s="90" t="s">
        <v>13</v>
      </c>
      <c r="D1075" s="91">
        <v>1.0</v>
      </c>
      <c r="E1075" s="92">
        <v>100.0</v>
      </c>
      <c r="F1075" s="93">
        <f t="shared" si="15"/>
        <v>100</v>
      </c>
      <c r="G1075" s="91" t="b">
        <v>1</v>
      </c>
      <c r="H1075" s="89" t="s">
        <v>11</v>
      </c>
      <c r="I1075" s="94"/>
      <c r="J1075" s="94"/>
      <c r="K1075" s="95"/>
    </row>
    <row r="1076">
      <c r="A1076" s="84">
        <v>45746.0</v>
      </c>
      <c r="B1076" s="8" t="s">
        <v>31</v>
      </c>
      <c r="C1076" s="85" t="s">
        <v>19</v>
      </c>
      <c r="D1076" s="50">
        <v>4.0</v>
      </c>
      <c r="E1076" s="9">
        <v>100.0</v>
      </c>
      <c r="F1076" s="10">
        <f t="shared" si="15"/>
        <v>400</v>
      </c>
      <c r="G1076" s="50" t="b">
        <v>1</v>
      </c>
      <c r="H1076" s="8" t="s">
        <v>11</v>
      </c>
      <c r="I1076" s="86"/>
      <c r="J1076" s="86"/>
      <c r="K1076" s="87"/>
    </row>
    <row r="1077">
      <c r="A1077" s="88">
        <v>45746.0</v>
      </c>
      <c r="B1077" s="89" t="s">
        <v>31</v>
      </c>
      <c r="C1077" s="90" t="s">
        <v>70</v>
      </c>
      <c r="D1077" s="91">
        <v>1.0</v>
      </c>
      <c r="E1077" s="92">
        <v>80.0</v>
      </c>
      <c r="F1077" s="93">
        <f t="shared" si="15"/>
        <v>80</v>
      </c>
      <c r="G1077" s="91" t="b">
        <v>1</v>
      </c>
      <c r="H1077" s="89" t="s">
        <v>11</v>
      </c>
      <c r="I1077" s="94"/>
      <c r="J1077" s="94"/>
      <c r="K1077" s="95"/>
    </row>
    <row r="1078">
      <c r="A1078" s="84">
        <v>45746.0</v>
      </c>
      <c r="B1078" s="8" t="s">
        <v>47</v>
      </c>
      <c r="C1078" s="85" t="s">
        <v>1277</v>
      </c>
      <c r="D1078" s="50">
        <v>3.0</v>
      </c>
      <c r="E1078" s="9">
        <v>100.0</v>
      </c>
      <c r="F1078" s="10">
        <f t="shared" si="15"/>
        <v>300</v>
      </c>
      <c r="G1078" s="50" t="b">
        <v>1</v>
      </c>
      <c r="H1078" s="8" t="s">
        <v>11</v>
      </c>
      <c r="I1078" s="86"/>
      <c r="J1078" s="86"/>
      <c r="K1078" s="87"/>
    </row>
    <row r="1079">
      <c r="A1079" s="88">
        <v>45746.0</v>
      </c>
      <c r="B1079" s="89" t="s">
        <v>49</v>
      </c>
      <c r="C1079" s="90" t="s">
        <v>1286</v>
      </c>
      <c r="D1079" s="91">
        <v>2.0</v>
      </c>
      <c r="E1079" s="92">
        <v>100.0</v>
      </c>
      <c r="F1079" s="93">
        <f t="shared" si="15"/>
        <v>200</v>
      </c>
      <c r="G1079" s="91" t="b">
        <v>1</v>
      </c>
      <c r="H1079" s="89" t="s">
        <v>11</v>
      </c>
      <c r="I1079" s="94"/>
      <c r="J1079" s="94"/>
      <c r="K1079" s="95"/>
    </row>
    <row r="1080">
      <c r="A1080" s="84">
        <v>45746.0</v>
      </c>
      <c r="B1080" s="8" t="s">
        <v>49</v>
      </c>
      <c r="C1080" s="85" t="s">
        <v>32</v>
      </c>
      <c r="D1080" s="50">
        <v>1.0</v>
      </c>
      <c r="E1080" s="9">
        <v>120.0</v>
      </c>
      <c r="F1080" s="10">
        <f t="shared" si="15"/>
        <v>120</v>
      </c>
      <c r="G1080" s="50" t="b">
        <v>1</v>
      </c>
      <c r="H1080" s="8" t="s">
        <v>11</v>
      </c>
      <c r="I1080" s="86"/>
      <c r="J1080" s="86"/>
      <c r="K1080" s="87"/>
    </row>
    <row r="1081">
      <c r="A1081" s="88">
        <v>45746.0</v>
      </c>
      <c r="B1081" s="89" t="s">
        <v>42</v>
      </c>
      <c r="C1081" s="90" t="s">
        <v>19</v>
      </c>
      <c r="D1081" s="91">
        <v>1.0</v>
      </c>
      <c r="E1081" s="92">
        <v>100.0</v>
      </c>
      <c r="F1081" s="93">
        <f t="shared" si="15"/>
        <v>100</v>
      </c>
      <c r="G1081" s="91" t="b">
        <v>1</v>
      </c>
      <c r="H1081" s="89" t="s">
        <v>30</v>
      </c>
      <c r="I1081" s="94"/>
      <c r="J1081" s="94"/>
      <c r="K1081" s="95"/>
    </row>
    <row r="1082">
      <c r="A1082" s="84">
        <v>45746.0</v>
      </c>
      <c r="B1082" s="8" t="s">
        <v>25</v>
      </c>
      <c r="C1082" s="85" t="s">
        <v>13</v>
      </c>
      <c r="D1082" s="50">
        <v>1.0</v>
      </c>
      <c r="E1082" s="9">
        <v>100.0</v>
      </c>
      <c r="F1082" s="10">
        <f t="shared" si="15"/>
        <v>100</v>
      </c>
      <c r="G1082" s="50" t="b">
        <v>1</v>
      </c>
      <c r="H1082" s="8" t="s">
        <v>30</v>
      </c>
      <c r="I1082" s="86"/>
      <c r="J1082" s="86"/>
      <c r="K1082" s="87"/>
    </row>
    <row r="1083">
      <c r="A1083" s="88">
        <v>45746.0</v>
      </c>
      <c r="B1083" s="89" t="s">
        <v>36</v>
      </c>
      <c r="C1083" s="90" t="s">
        <v>1281</v>
      </c>
      <c r="D1083" s="91">
        <v>4.0</v>
      </c>
      <c r="E1083" s="92">
        <v>100.0</v>
      </c>
      <c r="F1083" s="93">
        <f t="shared" si="15"/>
        <v>400</v>
      </c>
      <c r="G1083" s="91" t="b">
        <v>1</v>
      </c>
      <c r="H1083" s="89" t="s">
        <v>16</v>
      </c>
      <c r="I1083" s="94"/>
      <c r="J1083" s="94"/>
      <c r="K1083" s="95"/>
    </row>
    <row r="1084">
      <c r="A1084" s="84">
        <v>45746.0</v>
      </c>
      <c r="B1084" s="8" t="s">
        <v>52</v>
      </c>
      <c r="C1084" s="85" t="s">
        <v>1328</v>
      </c>
      <c r="D1084" s="50">
        <v>7.0</v>
      </c>
      <c r="E1084" s="9">
        <v>100.0</v>
      </c>
      <c r="F1084" s="43">
        <v>680.0</v>
      </c>
      <c r="G1084" s="50" t="b">
        <v>1</v>
      </c>
      <c r="H1084" s="8" t="s">
        <v>11</v>
      </c>
      <c r="I1084" s="86"/>
      <c r="J1084" s="6"/>
      <c r="K1084" s="87"/>
    </row>
    <row r="1085">
      <c r="A1085" s="88">
        <v>45747.0</v>
      </c>
      <c r="B1085" s="89" t="s">
        <v>47</v>
      </c>
      <c r="C1085" s="90" t="s">
        <v>1281</v>
      </c>
      <c r="D1085" s="91">
        <v>2.0</v>
      </c>
      <c r="E1085" s="92">
        <v>100.0</v>
      </c>
      <c r="F1085" s="93">
        <f t="shared" ref="F1085:F1108" si="16">D1085*E1085</f>
        <v>200</v>
      </c>
      <c r="G1085" s="91" t="b">
        <v>1</v>
      </c>
      <c r="H1085" s="89" t="s">
        <v>11</v>
      </c>
      <c r="I1085" s="94"/>
      <c r="J1085" s="94"/>
      <c r="K1085" s="95"/>
    </row>
    <row r="1086">
      <c r="A1086" s="84">
        <v>45747.0</v>
      </c>
      <c r="B1086" s="8" t="s">
        <v>23</v>
      </c>
      <c r="C1086" s="85" t="s">
        <v>1277</v>
      </c>
      <c r="D1086" s="50">
        <v>4.0</v>
      </c>
      <c r="E1086" s="9">
        <v>100.0</v>
      </c>
      <c r="F1086" s="10">
        <f t="shared" si="16"/>
        <v>400</v>
      </c>
      <c r="G1086" s="50" t="b">
        <v>1</v>
      </c>
      <c r="H1086" s="8" t="s">
        <v>16</v>
      </c>
      <c r="I1086" s="86"/>
      <c r="J1086" s="86"/>
      <c r="K1086" s="87"/>
    </row>
    <row r="1087">
      <c r="A1087" s="88">
        <v>45747.0</v>
      </c>
      <c r="B1087" s="89" t="s">
        <v>54</v>
      </c>
      <c r="C1087" s="90" t="s">
        <v>1281</v>
      </c>
      <c r="D1087" s="91">
        <v>2.0</v>
      </c>
      <c r="E1087" s="92">
        <v>100.0</v>
      </c>
      <c r="F1087" s="93">
        <f t="shared" si="16"/>
        <v>200</v>
      </c>
      <c r="G1087" s="91" t="b">
        <v>1</v>
      </c>
      <c r="H1087" s="89" t="s">
        <v>30</v>
      </c>
      <c r="I1087" s="94"/>
      <c r="J1087" s="94"/>
      <c r="K1087" s="95"/>
    </row>
    <row r="1088">
      <c r="A1088" s="84">
        <v>45747.0</v>
      </c>
      <c r="B1088" s="8" t="s">
        <v>57</v>
      </c>
      <c r="C1088" s="85" t="s">
        <v>19</v>
      </c>
      <c r="D1088" s="50">
        <v>5.0</v>
      </c>
      <c r="E1088" s="9">
        <v>100.0</v>
      </c>
      <c r="F1088" s="10">
        <f t="shared" si="16"/>
        <v>500</v>
      </c>
      <c r="G1088" s="50" t="b">
        <v>1</v>
      </c>
      <c r="H1088" s="8" t="s">
        <v>30</v>
      </c>
      <c r="I1088" s="86"/>
      <c r="J1088" s="86"/>
      <c r="K1088" s="87"/>
    </row>
    <row r="1089">
      <c r="A1089" s="88">
        <v>45747.0</v>
      </c>
      <c r="B1089" s="89" t="s">
        <v>15</v>
      </c>
      <c r="C1089" s="90" t="s">
        <v>13</v>
      </c>
      <c r="D1089" s="91">
        <v>2.0</v>
      </c>
      <c r="E1089" s="92">
        <v>100.0</v>
      </c>
      <c r="F1089" s="93">
        <f t="shared" si="16"/>
        <v>200</v>
      </c>
      <c r="G1089" s="91" t="b">
        <v>1</v>
      </c>
      <c r="H1089" s="89" t="s">
        <v>16</v>
      </c>
      <c r="I1089" s="94"/>
      <c r="J1089" s="94"/>
      <c r="K1089" s="95"/>
    </row>
    <row r="1090">
      <c r="A1090" s="84">
        <v>45747.0</v>
      </c>
      <c r="B1090" s="8" t="s">
        <v>43</v>
      </c>
      <c r="C1090" s="85" t="s">
        <v>1281</v>
      </c>
      <c r="D1090" s="50">
        <v>2.0</v>
      </c>
      <c r="E1090" s="9">
        <v>100.0</v>
      </c>
      <c r="F1090" s="10">
        <f t="shared" si="16"/>
        <v>200</v>
      </c>
      <c r="G1090" s="50" t="b">
        <v>1</v>
      </c>
      <c r="H1090" s="8" t="s">
        <v>16</v>
      </c>
      <c r="I1090" s="86"/>
      <c r="J1090" s="86"/>
      <c r="K1090" s="87"/>
    </row>
    <row r="1091">
      <c r="A1091" s="88">
        <v>45747.0</v>
      </c>
      <c r="B1091" s="89" t="s">
        <v>43</v>
      </c>
      <c r="C1091" s="90" t="s">
        <v>32</v>
      </c>
      <c r="D1091" s="91">
        <v>0.5</v>
      </c>
      <c r="E1091" s="92">
        <v>120.0</v>
      </c>
      <c r="F1091" s="93">
        <f t="shared" si="16"/>
        <v>60</v>
      </c>
      <c r="G1091" s="91" t="b">
        <v>1</v>
      </c>
      <c r="H1091" s="89" t="s">
        <v>16</v>
      </c>
      <c r="I1091" s="94"/>
      <c r="J1091" s="94"/>
      <c r="K1091" s="95"/>
    </row>
    <row r="1092">
      <c r="A1092" s="84">
        <v>45747.0</v>
      </c>
      <c r="B1092" s="8" t="s">
        <v>41</v>
      </c>
      <c r="C1092" s="85" t="s">
        <v>1281</v>
      </c>
      <c r="D1092" s="50">
        <v>1.0</v>
      </c>
      <c r="E1092" s="9">
        <v>100.0</v>
      </c>
      <c r="F1092" s="10">
        <f t="shared" si="16"/>
        <v>100</v>
      </c>
      <c r="G1092" s="50" t="b">
        <v>1</v>
      </c>
      <c r="H1092" s="8" t="s">
        <v>30</v>
      </c>
      <c r="I1092" s="86"/>
      <c r="J1092" s="86"/>
      <c r="K1092" s="87"/>
    </row>
    <row r="1093">
      <c r="A1093" s="88">
        <v>45747.0</v>
      </c>
      <c r="B1093" s="89" t="s">
        <v>42</v>
      </c>
      <c r="C1093" s="90" t="s">
        <v>19</v>
      </c>
      <c r="D1093" s="91">
        <v>1.0</v>
      </c>
      <c r="E1093" s="92">
        <v>100.0</v>
      </c>
      <c r="F1093" s="93">
        <f t="shared" si="16"/>
        <v>100</v>
      </c>
      <c r="G1093" s="91" t="b">
        <v>1</v>
      </c>
      <c r="H1093" s="89" t="s">
        <v>30</v>
      </c>
      <c r="I1093" s="94"/>
      <c r="J1093" s="94"/>
      <c r="K1093" s="95"/>
    </row>
    <row r="1094">
      <c r="A1094" s="84">
        <v>45747.0</v>
      </c>
      <c r="B1094" s="8" t="s">
        <v>14</v>
      </c>
      <c r="C1094" s="85" t="s">
        <v>1277</v>
      </c>
      <c r="D1094" s="50">
        <v>3.0</v>
      </c>
      <c r="E1094" s="9">
        <v>100.0</v>
      </c>
      <c r="F1094" s="10">
        <f t="shared" si="16"/>
        <v>300</v>
      </c>
      <c r="G1094" s="50" t="b">
        <v>1</v>
      </c>
      <c r="H1094" s="8" t="s">
        <v>11</v>
      </c>
      <c r="I1094" s="86"/>
      <c r="J1094" s="86"/>
      <c r="K1094" s="87"/>
    </row>
    <row r="1095">
      <c r="A1095" s="88">
        <v>45748.0</v>
      </c>
      <c r="B1095" s="89" t="s">
        <v>9</v>
      </c>
      <c r="C1095" s="90" t="s">
        <v>1279</v>
      </c>
      <c r="D1095" s="91">
        <v>3.0</v>
      </c>
      <c r="E1095" s="92">
        <v>100.0</v>
      </c>
      <c r="F1095" s="93">
        <f t="shared" si="16"/>
        <v>300</v>
      </c>
      <c r="G1095" s="91" t="b">
        <v>1</v>
      </c>
      <c r="H1095" s="89" t="s">
        <v>11</v>
      </c>
      <c r="I1095" s="94"/>
      <c r="J1095" s="99" t="s">
        <v>1339</v>
      </c>
      <c r="K1095" s="95"/>
    </row>
    <row r="1096">
      <c r="A1096" s="84">
        <v>45748.0</v>
      </c>
      <c r="B1096" s="8" t="s">
        <v>21</v>
      </c>
      <c r="C1096" s="85" t="s">
        <v>32</v>
      </c>
      <c r="D1096" s="50">
        <v>1.0</v>
      </c>
      <c r="E1096" s="9">
        <v>120.0</v>
      </c>
      <c r="F1096" s="10">
        <f t="shared" si="16"/>
        <v>120</v>
      </c>
      <c r="G1096" s="50" t="b">
        <v>1</v>
      </c>
      <c r="H1096" s="8" t="s">
        <v>11</v>
      </c>
      <c r="I1096" s="86"/>
      <c r="J1096" s="6" t="s">
        <v>1340</v>
      </c>
      <c r="K1096" s="87"/>
    </row>
    <row r="1097">
      <c r="A1097" s="88">
        <v>45748.0</v>
      </c>
      <c r="B1097" s="89" t="s">
        <v>62</v>
      </c>
      <c r="C1097" s="90" t="s">
        <v>1309</v>
      </c>
      <c r="D1097" s="91">
        <v>3.0</v>
      </c>
      <c r="E1097" s="92">
        <v>100.0</v>
      </c>
      <c r="F1097" s="93">
        <f t="shared" si="16"/>
        <v>300</v>
      </c>
      <c r="G1097" s="91" t="b">
        <v>1</v>
      </c>
      <c r="H1097" s="89" t="s">
        <v>30</v>
      </c>
      <c r="I1097" s="94"/>
      <c r="J1097" s="94"/>
      <c r="K1097" s="95"/>
    </row>
    <row r="1098">
      <c r="A1098" s="84">
        <v>45748.0</v>
      </c>
      <c r="B1098" s="8" t="s">
        <v>46</v>
      </c>
      <c r="C1098" s="85" t="s">
        <v>1277</v>
      </c>
      <c r="D1098" s="50">
        <v>3.0</v>
      </c>
      <c r="E1098" s="9">
        <v>100.0</v>
      </c>
      <c r="F1098" s="10">
        <f t="shared" si="16"/>
        <v>300</v>
      </c>
      <c r="G1098" s="50" t="b">
        <v>1</v>
      </c>
      <c r="H1098" s="8" t="s">
        <v>16</v>
      </c>
      <c r="I1098" s="86"/>
      <c r="J1098" s="86"/>
      <c r="K1098" s="87"/>
    </row>
    <row r="1099">
      <c r="A1099" s="88">
        <v>45750.0</v>
      </c>
      <c r="B1099" s="89" t="s">
        <v>14</v>
      </c>
      <c r="C1099" s="90" t="s">
        <v>13</v>
      </c>
      <c r="D1099" s="91">
        <v>1.0</v>
      </c>
      <c r="E1099" s="92">
        <v>100.0</v>
      </c>
      <c r="F1099" s="93">
        <f t="shared" si="16"/>
        <v>100</v>
      </c>
      <c r="G1099" s="91" t="b">
        <v>1</v>
      </c>
      <c r="H1099" s="89" t="s">
        <v>11</v>
      </c>
      <c r="I1099" s="94"/>
      <c r="J1099" s="94"/>
      <c r="K1099" s="95"/>
    </row>
    <row r="1100">
      <c r="A1100" s="84">
        <v>45750.0</v>
      </c>
      <c r="B1100" s="8" t="s">
        <v>14</v>
      </c>
      <c r="C1100" s="85" t="s">
        <v>70</v>
      </c>
      <c r="D1100" s="50">
        <v>1.0</v>
      </c>
      <c r="E1100" s="9">
        <v>80.0</v>
      </c>
      <c r="F1100" s="10">
        <f t="shared" si="16"/>
        <v>80</v>
      </c>
      <c r="G1100" s="50" t="b">
        <v>1</v>
      </c>
      <c r="H1100" s="8" t="s">
        <v>11</v>
      </c>
      <c r="I1100" s="86"/>
      <c r="J1100" s="86"/>
      <c r="K1100" s="87"/>
    </row>
    <row r="1101">
      <c r="A1101" s="88">
        <v>45750.0</v>
      </c>
      <c r="B1101" s="89" t="s">
        <v>21</v>
      </c>
      <c r="C1101" s="90" t="s">
        <v>13</v>
      </c>
      <c r="D1101" s="91">
        <v>2.0</v>
      </c>
      <c r="E1101" s="92">
        <v>100.0</v>
      </c>
      <c r="F1101" s="93">
        <f t="shared" si="16"/>
        <v>200</v>
      </c>
      <c r="G1101" s="91" t="b">
        <v>1</v>
      </c>
      <c r="H1101" s="89" t="s">
        <v>11</v>
      </c>
      <c r="I1101" s="94"/>
      <c r="J1101" s="99" t="s">
        <v>1341</v>
      </c>
      <c r="K1101" s="95"/>
    </row>
    <row r="1102">
      <c r="A1102" s="84">
        <v>45750.0</v>
      </c>
      <c r="B1102" s="8" t="s">
        <v>15</v>
      </c>
      <c r="C1102" s="85" t="s">
        <v>13</v>
      </c>
      <c r="D1102" s="50">
        <v>1.0</v>
      </c>
      <c r="E1102" s="9">
        <v>100.0</v>
      </c>
      <c r="F1102" s="10">
        <f t="shared" si="16"/>
        <v>100</v>
      </c>
      <c r="G1102" s="50" t="b">
        <v>1</v>
      </c>
      <c r="H1102" s="8" t="s">
        <v>16</v>
      </c>
      <c r="I1102" s="86"/>
      <c r="J1102" s="86"/>
      <c r="K1102" s="87"/>
    </row>
    <row r="1103">
      <c r="A1103" s="88">
        <v>45750.0</v>
      </c>
      <c r="B1103" s="89" t="s">
        <v>15</v>
      </c>
      <c r="C1103" s="90" t="s">
        <v>32</v>
      </c>
      <c r="D1103" s="91">
        <v>1.0</v>
      </c>
      <c r="E1103" s="92">
        <v>120.0</v>
      </c>
      <c r="F1103" s="93">
        <f t="shared" si="16"/>
        <v>120</v>
      </c>
      <c r="G1103" s="91" t="b">
        <v>1</v>
      </c>
      <c r="H1103" s="89" t="s">
        <v>16</v>
      </c>
      <c r="I1103" s="94"/>
      <c r="J1103" s="94"/>
      <c r="K1103" s="95"/>
    </row>
    <row r="1104">
      <c r="A1104" s="84">
        <v>45750.0</v>
      </c>
      <c r="B1104" s="8" t="s">
        <v>61</v>
      </c>
      <c r="C1104" s="85" t="s">
        <v>32</v>
      </c>
      <c r="D1104" s="50">
        <v>2.0</v>
      </c>
      <c r="E1104" s="9">
        <v>100.0</v>
      </c>
      <c r="F1104" s="10">
        <f t="shared" si="16"/>
        <v>200</v>
      </c>
      <c r="G1104" s="50" t="b">
        <v>1</v>
      </c>
      <c r="H1104" s="8" t="s">
        <v>30</v>
      </c>
      <c r="I1104" s="86"/>
      <c r="J1104" s="86"/>
      <c r="K1104" s="87"/>
    </row>
    <row r="1105">
      <c r="A1105" s="88">
        <v>45750.0</v>
      </c>
      <c r="B1105" s="89" t="s">
        <v>39</v>
      </c>
      <c r="C1105" s="90" t="s">
        <v>1281</v>
      </c>
      <c r="D1105" s="91">
        <v>4.0</v>
      </c>
      <c r="E1105" s="92">
        <v>100.0</v>
      </c>
      <c r="F1105" s="93">
        <f t="shared" si="16"/>
        <v>400</v>
      </c>
      <c r="G1105" s="91" t="b">
        <v>1</v>
      </c>
      <c r="H1105" s="89" t="s">
        <v>16</v>
      </c>
      <c r="I1105" s="94"/>
      <c r="J1105" s="94"/>
      <c r="K1105" s="95"/>
    </row>
    <row r="1106">
      <c r="A1106" s="84">
        <v>45750.0</v>
      </c>
      <c r="B1106" s="8" t="s">
        <v>39</v>
      </c>
      <c r="C1106" s="85" t="s">
        <v>32</v>
      </c>
      <c r="D1106" s="50">
        <v>1.0</v>
      </c>
      <c r="E1106" s="9">
        <v>120.0</v>
      </c>
      <c r="F1106" s="10">
        <f t="shared" si="16"/>
        <v>120</v>
      </c>
      <c r="G1106" s="50" t="b">
        <v>1</v>
      </c>
      <c r="H1106" s="8" t="s">
        <v>16</v>
      </c>
      <c r="I1106" s="86"/>
      <c r="J1106" s="86"/>
      <c r="K1106" s="87"/>
    </row>
    <row r="1107">
      <c r="A1107" s="88">
        <v>45750.0</v>
      </c>
      <c r="B1107" s="89" t="s">
        <v>29</v>
      </c>
      <c r="C1107" s="90" t="s">
        <v>1292</v>
      </c>
      <c r="D1107" s="91">
        <v>1.0</v>
      </c>
      <c r="E1107" s="92">
        <v>100.0</v>
      </c>
      <c r="F1107" s="93">
        <f t="shared" si="16"/>
        <v>100</v>
      </c>
      <c r="G1107" s="91" t="b">
        <v>1</v>
      </c>
      <c r="H1107" s="89" t="s">
        <v>30</v>
      </c>
      <c r="I1107" s="94"/>
      <c r="J1107" s="94"/>
      <c r="K1107" s="95"/>
    </row>
    <row r="1108">
      <c r="A1108" s="84">
        <v>45750.0</v>
      </c>
      <c r="B1108" s="8" t="s">
        <v>29</v>
      </c>
      <c r="C1108" s="85" t="s">
        <v>32</v>
      </c>
      <c r="D1108" s="50">
        <v>0.5</v>
      </c>
      <c r="E1108" s="9">
        <v>120.0</v>
      </c>
      <c r="F1108" s="10">
        <f t="shared" si="16"/>
        <v>60</v>
      </c>
      <c r="G1108" s="50" t="b">
        <v>1</v>
      </c>
      <c r="H1108" s="8" t="s">
        <v>30</v>
      </c>
      <c r="I1108" s="86"/>
      <c r="J1108" s="86"/>
      <c r="K1108" s="87"/>
    </row>
    <row r="1109">
      <c r="A1109" s="88">
        <v>45750.0</v>
      </c>
      <c r="B1109" s="89" t="s">
        <v>45</v>
      </c>
      <c r="C1109" s="90" t="s">
        <v>1342</v>
      </c>
      <c r="D1109" s="91">
        <v>3.5</v>
      </c>
      <c r="E1109" s="92">
        <v>100.0</v>
      </c>
      <c r="F1109" s="98">
        <v>340.0</v>
      </c>
      <c r="G1109" s="91" t="b">
        <v>1</v>
      </c>
      <c r="H1109" s="89" t="s">
        <v>11</v>
      </c>
      <c r="I1109" s="94"/>
      <c r="J1109" s="99" t="s">
        <v>1343</v>
      </c>
      <c r="K1109" s="95"/>
    </row>
    <row r="1110">
      <c r="A1110" s="84">
        <v>45750.0</v>
      </c>
      <c r="B1110" s="8" t="s">
        <v>31</v>
      </c>
      <c r="C1110" s="85" t="s">
        <v>1342</v>
      </c>
      <c r="D1110" s="50">
        <v>4.0</v>
      </c>
      <c r="E1110" s="9">
        <v>0.0</v>
      </c>
      <c r="F1110" s="43">
        <v>380.0</v>
      </c>
      <c r="G1110" s="50" t="b">
        <v>1</v>
      </c>
      <c r="H1110" s="8" t="s">
        <v>11</v>
      </c>
      <c r="I1110" s="86"/>
      <c r="J1110" s="6" t="s">
        <v>1343</v>
      </c>
      <c r="K1110" s="87"/>
    </row>
    <row r="1111">
      <c r="A1111" s="88">
        <v>45750.0</v>
      </c>
      <c r="B1111" s="89" t="s">
        <v>47</v>
      </c>
      <c r="C1111" s="90" t="s">
        <v>1277</v>
      </c>
      <c r="D1111" s="91">
        <v>6.0</v>
      </c>
      <c r="E1111" s="92">
        <v>100.0</v>
      </c>
      <c r="F1111" s="93">
        <f>D1111*E1111</f>
        <v>600</v>
      </c>
      <c r="G1111" s="91" t="b">
        <v>1</v>
      </c>
      <c r="H1111" s="89" t="s">
        <v>11</v>
      </c>
      <c r="I1111" s="94"/>
      <c r="J1111" s="99" t="s">
        <v>1344</v>
      </c>
      <c r="K1111" s="95"/>
    </row>
    <row r="1112">
      <c r="A1112" s="84">
        <v>45750.0</v>
      </c>
      <c r="B1112" s="8" t="s">
        <v>52</v>
      </c>
      <c r="C1112" s="85" t="s">
        <v>1328</v>
      </c>
      <c r="D1112" s="50">
        <v>8.0</v>
      </c>
      <c r="E1112" s="9">
        <v>100.0</v>
      </c>
      <c r="F1112" s="43">
        <v>780.0</v>
      </c>
      <c r="G1112" s="50" t="b">
        <v>1</v>
      </c>
      <c r="H1112" s="8" t="s">
        <v>11</v>
      </c>
      <c r="I1112" s="86"/>
      <c r="J1112" s="6"/>
      <c r="K1112" s="87"/>
    </row>
    <row r="1113">
      <c r="A1113" s="88">
        <v>45750.0</v>
      </c>
      <c r="B1113" s="89" t="s">
        <v>22</v>
      </c>
      <c r="C1113" s="90" t="s">
        <v>1277</v>
      </c>
      <c r="D1113" s="91">
        <v>2.0</v>
      </c>
      <c r="E1113" s="92">
        <v>100.0</v>
      </c>
      <c r="F1113" s="93">
        <f t="shared" ref="F1113:F1133" si="17">D1113*E1113</f>
        <v>200</v>
      </c>
      <c r="G1113" s="91" t="b">
        <v>1</v>
      </c>
      <c r="H1113" s="89" t="s">
        <v>16</v>
      </c>
      <c r="I1113" s="94"/>
      <c r="J1113" s="94"/>
      <c r="K1113" s="95"/>
    </row>
    <row r="1114">
      <c r="A1114" s="84">
        <v>45750.0</v>
      </c>
      <c r="B1114" s="8" t="s">
        <v>26</v>
      </c>
      <c r="C1114" s="85" t="s">
        <v>1281</v>
      </c>
      <c r="D1114" s="50">
        <v>1.5</v>
      </c>
      <c r="E1114" s="9">
        <v>100.0</v>
      </c>
      <c r="F1114" s="10">
        <f t="shared" si="17"/>
        <v>150</v>
      </c>
      <c r="G1114" s="50" t="b">
        <v>1</v>
      </c>
      <c r="H1114" s="8" t="s">
        <v>16</v>
      </c>
      <c r="I1114" s="86"/>
      <c r="J1114" s="86"/>
      <c r="K1114" s="87"/>
    </row>
    <row r="1115">
      <c r="A1115" s="88">
        <v>45750.0</v>
      </c>
      <c r="B1115" s="89" t="s">
        <v>26</v>
      </c>
      <c r="C1115" s="90" t="s">
        <v>32</v>
      </c>
      <c r="D1115" s="91">
        <v>0.5</v>
      </c>
      <c r="E1115" s="92">
        <v>120.0</v>
      </c>
      <c r="F1115" s="93">
        <f t="shared" si="17"/>
        <v>60</v>
      </c>
      <c r="G1115" s="91" t="b">
        <v>1</v>
      </c>
      <c r="H1115" s="89" t="s">
        <v>16</v>
      </c>
      <c r="I1115" s="94"/>
      <c r="J1115" s="94"/>
      <c r="K1115" s="95"/>
    </row>
    <row r="1116">
      <c r="A1116" s="84">
        <v>45751.0</v>
      </c>
      <c r="B1116" s="8" t="s">
        <v>71</v>
      </c>
      <c r="C1116" s="85" t="s">
        <v>1281</v>
      </c>
      <c r="D1116" s="50">
        <v>2.0</v>
      </c>
      <c r="E1116" s="9">
        <v>120.0</v>
      </c>
      <c r="F1116" s="10">
        <f t="shared" si="17"/>
        <v>240</v>
      </c>
      <c r="G1116" s="50" t="b">
        <v>1</v>
      </c>
      <c r="H1116" s="8" t="s">
        <v>16</v>
      </c>
      <c r="I1116" s="86"/>
      <c r="J1116" s="86"/>
      <c r="K1116" s="87"/>
    </row>
    <row r="1117">
      <c r="A1117" s="88">
        <v>45751.0</v>
      </c>
      <c r="B1117" s="89" t="s">
        <v>69</v>
      </c>
      <c r="C1117" s="90" t="s">
        <v>1281</v>
      </c>
      <c r="D1117" s="91">
        <v>20.0</v>
      </c>
      <c r="E1117" s="92">
        <v>85.0</v>
      </c>
      <c r="F1117" s="93">
        <f t="shared" si="17"/>
        <v>1700</v>
      </c>
      <c r="G1117" s="91" t="b">
        <v>1</v>
      </c>
      <c r="H1117" s="89" t="s">
        <v>16</v>
      </c>
      <c r="I1117" s="94"/>
      <c r="J1117" s="94"/>
      <c r="K1117" s="95"/>
    </row>
    <row r="1118">
      <c r="A1118" s="84">
        <v>45751.0</v>
      </c>
      <c r="B1118" s="8" t="s">
        <v>60</v>
      </c>
      <c r="C1118" s="85" t="s">
        <v>1345</v>
      </c>
      <c r="D1118" s="50">
        <v>2.0</v>
      </c>
      <c r="E1118" s="9">
        <v>100.0</v>
      </c>
      <c r="F1118" s="10">
        <f t="shared" si="17"/>
        <v>200</v>
      </c>
      <c r="G1118" s="50" t="b">
        <v>1</v>
      </c>
      <c r="H1118" s="8" t="s">
        <v>16</v>
      </c>
      <c r="I1118" s="86"/>
      <c r="J1118" s="86"/>
      <c r="K1118" s="87"/>
    </row>
    <row r="1119">
      <c r="A1119" s="88">
        <v>45751.0</v>
      </c>
      <c r="B1119" s="89" t="s">
        <v>23</v>
      </c>
      <c r="C1119" s="90" t="s">
        <v>1277</v>
      </c>
      <c r="D1119" s="91">
        <v>4.0</v>
      </c>
      <c r="E1119" s="92">
        <v>100.0</v>
      </c>
      <c r="F1119" s="93">
        <f t="shared" si="17"/>
        <v>400</v>
      </c>
      <c r="G1119" s="91" t="b">
        <v>1</v>
      </c>
      <c r="H1119" s="89" t="s">
        <v>16</v>
      </c>
      <c r="I1119" s="94"/>
      <c r="J1119" s="94"/>
      <c r="K1119" s="95"/>
    </row>
    <row r="1120">
      <c r="A1120" s="84">
        <v>45751.0</v>
      </c>
      <c r="B1120" s="8" t="s">
        <v>15</v>
      </c>
      <c r="C1120" s="85" t="s">
        <v>1292</v>
      </c>
      <c r="D1120" s="50">
        <v>2.0</v>
      </c>
      <c r="E1120" s="9">
        <v>100.0</v>
      </c>
      <c r="F1120" s="10">
        <f t="shared" si="17"/>
        <v>200</v>
      </c>
      <c r="G1120" s="50" t="b">
        <v>1</v>
      </c>
      <c r="H1120" s="8" t="s">
        <v>16</v>
      </c>
      <c r="I1120" s="86"/>
      <c r="J1120" s="86"/>
      <c r="K1120" s="87"/>
    </row>
    <row r="1121">
      <c r="A1121" s="88">
        <v>45751.0</v>
      </c>
      <c r="B1121" s="89" t="s">
        <v>43</v>
      </c>
      <c r="C1121" s="90" t="s">
        <v>1281</v>
      </c>
      <c r="D1121" s="91">
        <v>2.0</v>
      </c>
      <c r="E1121" s="92">
        <v>100.0</v>
      </c>
      <c r="F1121" s="93">
        <f t="shared" si="17"/>
        <v>200</v>
      </c>
      <c r="G1121" s="91" t="b">
        <v>1</v>
      </c>
      <c r="H1121" s="89" t="s">
        <v>16</v>
      </c>
      <c r="I1121" s="94"/>
      <c r="J1121" s="94"/>
      <c r="K1121" s="95"/>
    </row>
    <row r="1122">
      <c r="A1122" s="84">
        <v>45751.0</v>
      </c>
      <c r="B1122" s="8" t="s">
        <v>43</v>
      </c>
      <c r="C1122" s="85" t="s">
        <v>32</v>
      </c>
      <c r="D1122" s="50">
        <v>1.0</v>
      </c>
      <c r="E1122" s="9">
        <v>120.0</v>
      </c>
      <c r="F1122" s="10">
        <f t="shared" si="17"/>
        <v>120</v>
      </c>
      <c r="G1122" s="50" t="b">
        <v>1</v>
      </c>
      <c r="H1122" s="8" t="s">
        <v>16</v>
      </c>
      <c r="I1122" s="86"/>
      <c r="J1122" s="86"/>
      <c r="K1122" s="87"/>
    </row>
    <row r="1123">
      <c r="A1123" s="88">
        <v>45751.0</v>
      </c>
      <c r="B1123" s="89" t="s">
        <v>43</v>
      </c>
      <c r="C1123" s="90" t="s">
        <v>70</v>
      </c>
      <c r="D1123" s="91">
        <v>0.5</v>
      </c>
      <c r="E1123" s="92">
        <v>70.0</v>
      </c>
      <c r="F1123" s="93">
        <f t="shared" si="17"/>
        <v>35</v>
      </c>
      <c r="G1123" s="91" t="b">
        <v>1</v>
      </c>
      <c r="H1123" s="89" t="s">
        <v>16</v>
      </c>
      <c r="I1123" s="94"/>
      <c r="J1123" s="94"/>
      <c r="K1123" s="95"/>
    </row>
    <row r="1124">
      <c r="A1124" s="84">
        <v>45751.0</v>
      </c>
      <c r="B1124" s="8" t="s">
        <v>57</v>
      </c>
      <c r="C1124" s="85" t="s">
        <v>19</v>
      </c>
      <c r="D1124" s="50">
        <v>5.0</v>
      </c>
      <c r="E1124" s="9">
        <v>100.0</v>
      </c>
      <c r="F1124" s="10">
        <f t="shared" si="17"/>
        <v>500</v>
      </c>
      <c r="G1124" s="50" t="b">
        <v>1</v>
      </c>
      <c r="H1124" s="8" t="s">
        <v>16</v>
      </c>
      <c r="I1124" s="86"/>
      <c r="J1124" s="86"/>
      <c r="K1124" s="87"/>
    </row>
    <row r="1125">
      <c r="A1125" s="88">
        <v>45751.0</v>
      </c>
      <c r="B1125" s="89" t="s">
        <v>45</v>
      </c>
      <c r="C1125" s="90" t="s">
        <v>13</v>
      </c>
      <c r="D1125" s="91">
        <v>1.0</v>
      </c>
      <c r="E1125" s="92">
        <v>100.0</v>
      </c>
      <c r="F1125" s="93">
        <f t="shared" si="17"/>
        <v>100</v>
      </c>
      <c r="G1125" s="91" t="b">
        <v>1</v>
      </c>
      <c r="H1125" s="89" t="s">
        <v>11</v>
      </c>
      <c r="I1125" s="94"/>
      <c r="J1125" s="99" t="s">
        <v>1346</v>
      </c>
      <c r="K1125" s="95"/>
    </row>
    <row r="1126">
      <c r="A1126" s="84">
        <v>45751.0</v>
      </c>
      <c r="B1126" s="8" t="s">
        <v>54</v>
      </c>
      <c r="C1126" s="85" t="s">
        <v>1281</v>
      </c>
      <c r="D1126" s="50">
        <v>2.0</v>
      </c>
      <c r="E1126" s="9">
        <v>100.0</v>
      </c>
      <c r="F1126" s="10">
        <f t="shared" si="17"/>
        <v>200</v>
      </c>
      <c r="G1126" s="50" t="b">
        <v>1</v>
      </c>
      <c r="H1126" s="8" t="s">
        <v>30</v>
      </c>
      <c r="I1126" s="86"/>
      <c r="J1126" s="86"/>
      <c r="K1126" s="87"/>
    </row>
    <row r="1127">
      <c r="A1127" s="88">
        <v>45751.0</v>
      </c>
      <c r="B1127" s="89" t="s">
        <v>25</v>
      </c>
      <c r="C1127" s="90" t="s">
        <v>13</v>
      </c>
      <c r="D1127" s="91">
        <v>1.0</v>
      </c>
      <c r="E1127" s="92">
        <v>100.0</v>
      </c>
      <c r="F1127" s="93">
        <f t="shared" si="17"/>
        <v>100</v>
      </c>
      <c r="G1127" s="91" t="b">
        <v>1</v>
      </c>
      <c r="H1127" s="89" t="s">
        <v>30</v>
      </c>
      <c r="I1127" s="94"/>
      <c r="J1127" s="94"/>
      <c r="K1127" s="95"/>
    </row>
    <row r="1128">
      <c r="A1128" s="84">
        <v>45751.0</v>
      </c>
      <c r="B1128" s="8" t="s">
        <v>59</v>
      </c>
      <c r="C1128" s="85" t="s">
        <v>1280</v>
      </c>
      <c r="D1128" s="50">
        <v>0.95</v>
      </c>
      <c r="E1128" s="9">
        <v>100.0</v>
      </c>
      <c r="F1128" s="10">
        <f t="shared" si="17"/>
        <v>95</v>
      </c>
      <c r="G1128" s="50" t="b">
        <v>1</v>
      </c>
      <c r="H1128" s="8" t="s">
        <v>16</v>
      </c>
      <c r="I1128" s="86"/>
      <c r="J1128" s="86"/>
      <c r="K1128" s="87"/>
    </row>
    <row r="1129">
      <c r="A1129" s="88">
        <v>45751.0</v>
      </c>
      <c r="B1129" s="89" t="s">
        <v>59</v>
      </c>
      <c r="C1129" s="90" t="s">
        <v>70</v>
      </c>
      <c r="D1129" s="91">
        <v>0.2</v>
      </c>
      <c r="E1129" s="92">
        <v>80.0</v>
      </c>
      <c r="F1129" s="93">
        <f t="shared" si="17"/>
        <v>16</v>
      </c>
      <c r="G1129" s="91" t="b">
        <v>1</v>
      </c>
      <c r="H1129" s="89" t="s">
        <v>16</v>
      </c>
      <c r="I1129" s="94"/>
      <c r="J1129" s="94"/>
      <c r="K1129" s="95"/>
    </row>
    <row r="1130">
      <c r="A1130" s="84">
        <v>45751.0</v>
      </c>
      <c r="B1130" s="8" t="s">
        <v>25</v>
      </c>
      <c r="C1130" s="85" t="s">
        <v>13</v>
      </c>
      <c r="D1130" s="50">
        <v>1.0</v>
      </c>
      <c r="E1130" s="9">
        <v>100.0</v>
      </c>
      <c r="F1130" s="10">
        <f t="shared" si="17"/>
        <v>100</v>
      </c>
      <c r="G1130" s="50" t="b">
        <v>1</v>
      </c>
      <c r="H1130" s="8" t="s">
        <v>30</v>
      </c>
      <c r="I1130" s="86"/>
      <c r="J1130" s="86"/>
      <c r="K1130" s="87"/>
    </row>
    <row r="1131">
      <c r="A1131" s="88">
        <v>45753.0</v>
      </c>
      <c r="B1131" s="89" t="s">
        <v>36</v>
      </c>
      <c r="C1131" s="90" t="s">
        <v>1321</v>
      </c>
      <c r="D1131" s="91">
        <v>4.0</v>
      </c>
      <c r="E1131" s="92">
        <v>100.0</v>
      </c>
      <c r="F1131" s="93">
        <f t="shared" si="17"/>
        <v>400</v>
      </c>
      <c r="G1131" s="91" t="b">
        <v>1</v>
      </c>
      <c r="H1131" s="89" t="s">
        <v>16</v>
      </c>
      <c r="I1131" s="94"/>
      <c r="J1131" s="94"/>
      <c r="K1131" s="95"/>
    </row>
    <row r="1132">
      <c r="A1132" s="84">
        <v>45753.0</v>
      </c>
      <c r="B1132" s="8" t="s">
        <v>42</v>
      </c>
      <c r="C1132" s="85" t="s">
        <v>19</v>
      </c>
      <c r="D1132" s="50">
        <v>1.0</v>
      </c>
      <c r="E1132" s="9">
        <v>100.0</v>
      </c>
      <c r="F1132" s="10">
        <f t="shared" si="17"/>
        <v>100</v>
      </c>
      <c r="G1132" s="50" t="b">
        <v>1</v>
      </c>
      <c r="H1132" s="8" t="s">
        <v>30</v>
      </c>
      <c r="I1132" s="86"/>
      <c r="J1132" s="86"/>
      <c r="K1132" s="87"/>
    </row>
    <row r="1133">
      <c r="A1133" s="88">
        <v>45753.0</v>
      </c>
      <c r="B1133" s="89" t="s">
        <v>57</v>
      </c>
      <c r="C1133" s="90" t="s">
        <v>19</v>
      </c>
      <c r="D1133" s="91">
        <v>5.0</v>
      </c>
      <c r="E1133" s="92">
        <v>100.0</v>
      </c>
      <c r="F1133" s="93">
        <f t="shared" si="17"/>
        <v>500</v>
      </c>
      <c r="G1133" s="91" t="b">
        <v>1</v>
      </c>
      <c r="H1133" s="89" t="s">
        <v>30</v>
      </c>
      <c r="I1133" s="94"/>
      <c r="J1133" s="94"/>
      <c r="K1133" s="95"/>
    </row>
    <row r="1134">
      <c r="A1134" s="84">
        <v>45753.0</v>
      </c>
      <c r="B1134" s="8" t="s">
        <v>47</v>
      </c>
      <c r="C1134" s="85" t="s">
        <v>1342</v>
      </c>
      <c r="D1134" s="50">
        <v>4.5</v>
      </c>
      <c r="E1134" s="9">
        <v>100.0</v>
      </c>
      <c r="F1134" s="43">
        <v>440.0</v>
      </c>
      <c r="G1134" s="50" t="b">
        <v>1</v>
      </c>
      <c r="H1134" s="8" t="s">
        <v>11</v>
      </c>
      <c r="I1134" s="86"/>
      <c r="J1134" s="6" t="s">
        <v>1347</v>
      </c>
      <c r="K1134" s="87"/>
    </row>
    <row r="1135">
      <c r="A1135" s="88">
        <v>45753.0</v>
      </c>
      <c r="B1135" s="89" t="s">
        <v>31</v>
      </c>
      <c r="C1135" s="90" t="s">
        <v>1318</v>
      </c>
      <c r="D1135" s="91">
        <v>5.0</v>
      </c>
      <c r="E1135" s="92">
        <v>100.0</v>
      </c>
      <c r="F1135" s="93">
        <f t="shared" ref="F1135:F1139" si="18">D1135*E1135</f>
        <v>500</v>
      </c>
      <c r="G1135" s="91" t="b">
        <v>1</v>
      </c>
      <c r="H1135" s="89" t="s">
        <v>11</v>
      </c>
      <c r="I1135" s="94"/>
      <c r="J1135" s="99" t="s">
        <v>1348</v>
      </c>
      <c r="K1135" s="95"/>
    </row>
    <row r="1136">
      <c r="A1136" s="84">
        <v>45753.0</v>
      </c>
      <c r="B1136" s="8" t="s">
        <v>39</v>
      </c>
      <c r="C1136" s="85" t="s">
        <v>1286</v>
      </c>
      <c r="D1136" s="50">
        <v>4.0</v>
      </c>
      <c r="E1136" s="9">
        <v>100.0</v>
      </c>
      <c r="F1136" s="10">
        <f t="shared" si="18"/>
        <v>400</v>
      </c>
      <c r="G1136" s="50" t="b">
        <v>1</v>
      </c>
      <c r="H1136" s="8" t="s">
        <v>16</v>
      </c>
      <c r="I1136" s="86"/>
      <c r="J1136" s="86"/>
      <c r="K1136" s="87"/>
    </row>
    <row r="1137">
      <c r="A1137" s="88">
        <v>45753.0</v>
      </c>
      <c r="B1137" s="89" t="s">
        <v>39</v>
      </c>
      <c r="C1137" s="90" t="s">
        <v>32</v>
      </c>
      <c r="D1137" s="91">
        <v>1.0</v>
      </c>
      <c r="E1137" s="92">
        <v>120.0</v>
      </c>
      <c r="F1137" s="93">
        <f t="shared" si="18"/>
        <v>120</v>
      </c>
      <c r="G1137" s="91" t="b">
        <v>1</v>
      </c>
      <c r="H1137" s="89" t="s">
        <v>16</v>
      </c>
      <c r="I1137" s="94"/>
      <c r="J1137" s="94"/>
      <c r="K1137" s="95"/>
    </row>
    <row r="1138">
      <c r="A1138" s="84">
        <v>45753.0</v>
      </c>
      <c r="B1138" s="8" t="s">
        <v>24</v>
      </c>
      <c r="C1138" s="85" t="s">
        <v>13</v>
      </c>
      <c r="D1138" s="50">
        <v>1.5</v>
      </c>
      <c r="E1138" s="9">
        <v>100.0</v>
      </c>
      <c r="F1138" s="10">
        <f t="shared" si="18"/>
        <v>150</v>
      </c>
      <c r="G1138" s="50" t="b">
        <v>1</v>
      </c>
      <c r="H1138" s="8" t="s">
        <v>30</v>
      </c>
      <c r="I1138" s="86"/>
      <c r="J1138" s="86"/>
      <c r="K1138" s="87"/>
    </row>
    <row r="1139">
      <c r="A1139" s="88">
        <v>45753.0</v>
      </c>
      <c r="B1139" s="89" t="s">
        <v>24</v>
      </c>
      <c r="C1139" s="90" t="s">
        <v>32</v>
      </c>
      <c r="D1139" s="91">
        <v>1.0</v>
      </c>
      <c r="E1139" s="92">
        <v>120.0</v>
      </c>
      <c r="F1139" s="93">
        <f t="shared" si="18"/>
        <v>120</v>
      </c>
      <c r="G1139" s="91" t="b">
        <v>1</v>
      </c>
      <c r="H1139" s="89" t="s">
        <v>30</v>
      </c>
      <c r="I1139" s="94"/>
      <c r="J1139" s="94"/>
      <c r="K1139" s="95"/>
    </row>
    <row r="1140">
      <c r="A1140" s="84">
        <v>45755.0</v>
      </c>
      <c r="B1140" s="8" t="s">
        <v>21</v>
      </c>
      <c r="C1140" s="85" t="s">
        <v>13</v>
      </c>
      <c r="D1140" s="50">
        <v>6.0</v>
      </c>
      <c r="E1140" s="9">
        <v>0.0</v>
      </c>
      <c r="F1140" s="43">
        <v>600.0</v>
      </c>
      <c r="G1140" s="50" t="b">
        <v>1</v>
      </c>
      <c r="H1140" s="8" t="s">
        <v>11</v>
      </c>
      <c r="I1140" s="86"/>
      <c r="J1140" s="6" t="s">
        <v>1349</v>
      </c>
      <c r="K1140" s="87"/>
    </row>
    <row r="1141">
      <c r="A1141" s="88">
        <v>45755.0</v>
      </c>
      <c r="B1141" s="89" t="s">
        <v>9</v>
      </c>
      <c r="C1141" s="90" t="s">
        <v>1277</v>
      </c>
      <c r="D1141" s="91">
        <v>3.0</v>
      </c>
      <c r="E1141" s="92">
        <v>100.0</v>
      </c>
      <c r="F1141" s="93">
        <f t="shared" ref="F1141:F1149" si="19">D1141*E1141</f>
        <v>300</v>
      </c>
      <c r="G1141" s="91" t="b">
        <v>1</v>
      </c>
      <c r="H1141" s="89" t="s">
        <v>11</v>
      </c>
      <c r="I1141" s="94"/>
      <c r="J1141" s="99" t="s">
        <v>1350</v>
      </c>
      <c r="K1141" s="95"/>
    </row>
    <row r="1142">
      <c r="A1142" s="84">
        <v>45755.0</v>
      </c>
      <c r="B1142" s="8" t="s">
        <v>14</v>
      </c>
      <c r="C1142" s="85" t="s">
        <v>1277</v>
      </c>
      <c r="D1142" s="50">
        <v>3.0</v>
      </c>
      <c r="E1142" s="9">
        <v>100.0</v>
      </c>
      <c r="F1142" s="10">
        <f t="shared" si="19"/>
        <v>300</v>
      </c>
      <c r="G1142" s="50" t="b">
        <v>1</v>
      </c>
      <c r="H1142" s="8" t="s">
        <v>11</v>
      </c>
      <c r="I1142" s="86"/>
      <c r="J1142" s="86"/>
      <c r="K1142" s="87"/>
    </row>
    <row r="1143">
      <c r="A1143" s="88">
        <v>45755.0</v>
      </c>
      <c r="B1143" s="89" t="s">
        <v>25</v>
      </c>
      <c r="C1143" s="90" t="s">
        <v>13</v>
      </c>
      <c r="D1143" s="91">
        <v>2.0</v>
      </c>
      <c r="E1143" s="92">
        <v>100.0</v>
      </c>
      <c r="F1143" s="93">
        <f t="shared" si="19"/>
        <v>200</v>
      </c>
      <c r="G1143" s="91" t="b">
        <v>1</v>
      </c>
      <c r="H1143" s="89" t="s">
        <v>30</v>
      </c>
      <c r="I1143" s="94"/>
      <c r="J1143" s="94"/>
      <c r="K1143" s="95"/>
    </row>
    <row r="1144">
      <c r="A1144" s="84">
        <v>45755.0</v>
      </c>
      <c r="B1144" s="8" t="s">
        <v>42</v>
      </c>
      <c r="C1144" s="85" t="s">
        <v>1294</v>
      </c>
      <c r="D1144" s="50">
        <v>1.3</v>
      </c>
      <c r="E1144" s="9">
        <v>100.0</v>
      </c>
      <c r="F1144" s="10">
        <f t="shared" si="19"/>
        <v>130</v>
      </c>
      <c r="G1144" s="50" t="b">
        <v>1</v>
      </c>
      <c r="H1144" s="8" t="s">
        <v>30</v>
      </c>
      <c r="I1144" s="86"/>
      <c r="J1144" s="86"/>
      <c r="K1144" s="87"/>
    </row>
    <row r="1145">
      <c r="A1145" s="88">
        <v>45755.0</v>
      </c>
      <c r="B1145" s="89" t="s">
        <v>54</v>
      </c>
      <c r="C1145" s="90" t="s">
        <v>1281</v>
      </c>
      <c r="D1145" s="91">
        <v>2.0</v>
      </c>
      <c r="E1145" s="92">
        <v>100.0</v>
      </c>
      <c r="F1145" s="93">
        <f t="shared" si="19"/>
        <v>200</v>
      </c>
      <c r="G1145" s="91" t="b">
        <v>1</v>
      </c>
      <c r="H1145" s="89" t="s">
        <v>30</v>
      </c>
      <c r="I1145" s="94"/>
      <c r="J1145" s="94"/>
      <c r="K1145" s="95"/>
    </row>
    <row r="1146">
      <c r="A1146" s="84">
        <v>45755.0</v>
      </c>
      <c r="B1146" s="8" t="s">
        <v>41</v>
      </c>
      <c r="C1146" s="85" t="s">
        <v>1281</v>
      </c>
      <c r="D1146" s="50">
        <v>0.5</v>
      </c>
      <c r="E1146" s="9">
        <v>100.0</v>
      </c>
      <c r="F1146" s="10">
        <f t="shared" si="19"/>
        <v>50</v>
      </c>
      <c r="G1146" s="50" t="b">
        <v>1</v>
      </c>
      <c r="H1146" s="8" t="s">
        <v>30</v>
      </c>
      <c r="I1146" s="86"/>
      <c r="J1146" s="86"/>
      <c r="K1146" s="87"/>
    </row>
    <row r="1147">
      <c r="A1147" s="88">
        <v>45755.0</v>
      </c>
      <c r="B1147" s="89" t="s">
        <v>35</v>
      </c>
      <c r="C1147" s="90" t="s">
        <v>1309</v>
      </c>
      <c r="D1147" s="91">
        <v>1.0</v>
      </c>
      <c r="E1147" s="92">
        <v>100.0</v>
      </c>
      <c r="F1147" s="93">
        <f t="shared" si="19"/>
        <v>100</v>
      </c>
      <c r="G1147" s="91" t="b">
        <v>1</v>
      </c>
      <c r="H1147" s="89" t="s">
        <v>16</v>
      </c>
      <c r="I1147" s="94"/>
      <c r="J1147" s="94"/>
      <c r="K1147" s="95"/>
    </row>
    <row r="1148">
      <c r="A1148" s="84">
        <v>45755.0</v>
      </c>
      <c r="B1148" s="8" t="s">
        <v>55</v>
      </c>
      <c r="C1148" s="85" t="s">
        <v>1351</v>
      </c>
      <c r="D1148" s="50">
        <v>3.0</v>
      </c>
      <c r="E1148" s="9">
        <v>100.0</v>
      </c>
      <c r="F1148" s="10">
        <f t="shared" si="19"/>
        <v>300</v>
      </c>
      <c r="G1148" s="50" t="b">
        <v>1</v>
      </c>
      <c r="H1148" s="8" t="s">
        <v>30</v>
      </c>
      <c r="I1148" s="86"/>
      <c r="J1148" s="86"/>
      <c r="K1148" s="87"/>
    </row>
    <row r="1149">
      <c r="A1149" s="88">
        <v>45755.0</v>
      </c>
      <c r="B1149" s="89" t="s">
        <v>31</v>
      </c>
      <c r="C1149" s="90" t="s">
        <v>1280</v>
      </c>
      <c r="D1149" s="91">
        <v>4.0</v>
      </c>
      <c r="E1149" s="92">
        <v>100.0</v>
      </c>
      <c r="F1149" s="93">
        <f t="shared" si="19"/>
        <v>400</v>
      </c>
      <c r="G1149" s="91" t="b">
        <v>1</v>
      </c>
      <c r="H1149" s="89" t="s">
        <v>11</v>
      </c>
      <c r="I1149" s="94"/>
      <c r="J1149" s="99" t="s">
        <v>1352</v>
      </c>
      <c r="K1149" s="95"/>
    </row>
    <row r="1150">
      <c r="A1150" s="84">
        <v>45755.0</v>
      </c>
      <c r="B1150" s="8" t="s">
        <v>49</v>
      </c>
      <c r="C1150" s="85" t="s">
        <v>1296</v>
      </c>
      <c r="D1150" s="50">
        <v>2.0</v>
      </c>
      <c r="E1150" s="9">
        <v>0.0</v>
      </c>
      <c r="F1150" s="43">
        <v>220.0</v>
      </c>
      <c r="G1150" s="50" t="b">
        <v>1</v>
      </c>
      <c r="H1150" s="8" t="s">
        <v>11</v>
      </c>
      <c r="I1150" s="86"/>
      <c r="J1150" s="6" t="s">
        <v>1353</v>
      </c>
      <c r="K1150" s="87"/>
    </row>
    <row r="1151">
      <c r="A1151" s="88">
        <v>45755.0</v>
      </c>
      <c r="B1151" s="89" t="s">
        <v>52</v>
      </c>
      <c r="C1151" s="90" t="s">
        <v>1328</v>
      </c>
      <c r="D1151" s="91">
        <v>6.0</v>
      </c>
      <c r="E1151" s="92">
        <v>100.0</v>
      </c>
      <c r="F1151" s="98">
        <v>600.0</v>
      </c>
      <c r="G1151" s="91" t="b">
        <v>1</v>
      </c>
      <c r="H1151" s="89" t="s">
        <v>11</v>
      </c>
      <c r="I1151" s="94"/>
      <c r="J1151" s="99"/>
      <c r="K1151" s="95"/>
    </row>
    <row r="1152">
      <c r="A1152" s="84">
        <v>45755.0</v>
      </c>
      <c r="B1152" s="8" t="s">
        <v>61</v>
      </c>
      <c r="C1152" s="85" t="s">
        <v>10</v>
      </c>
      <c r="D1152" s="50">
        <v>2.5</v>
      </c>
      <c r="E1152" s="9">
        <v>100.0</v>
      </c>
      <c r="F1152" s="10">
        <f t="shared" ref="F1152:F1159" si="20">D1152*E1152</f>
        <v>250</v>
      </c>
      <c r="G1152" s="50" t="b">
        <v>1</v>
      </c>
      <c r="H1152" s="8" t="s">
        <v>30</v>
      </c>
      <c r="I1152" s="86"/>
      <c r="J1152" s="86"/>
      <c r="K1152" s="87"/>
    </row>
    <row r="1153">
      <c r="A1153" s="88">
        <v>45755.0</v>
      </c>
      <c r="B1153" s="89" t="s">
        <v>61</v>
      </c>
      <c r="C1153" s="90" t="s">
        <v>70</v>
      </c>
      <c r="D1153" s="91">
        <v>0.5</v>
      </c>
      <c r="E1153" s="92">
        <v>80.0</v>
      </c>
      <c r="F1153" s="93">
        <f t="shared" si="20"/>
        <v>40</v>
      </c>
      <c r="G1153" s="91" t="b">
        <v>1</v>
      </c>
      <c r="H1153" s="89" t="s">
        <v>30</v>
      </c>
      <c r="I1153" s="94"/>
      <c r="J1153" s="94"/>
      <c r="K1153" s="95"/>
    </row>
    <row r="1154">
      <c r="A1154" s="84">
        <v>45755.0</v>
      </c>
      <c r="B1154" s="8" t="s">
        <v>53</v>
      </c>
      <c r="C1154" s="85" t="s">
        <v>1309</v>
      </c>
      <c r="D1154" s="50">
        <v>3.0</v>
      </c>
      <c r="E1154" s="9">
        <v>100.0</v>
      </c>
      <c r="F1154" s="10">
        <f t="shared" si="20"/>
        <v>300</v>
      </c>
      <c r="G1154" s="50" t="b">
        <v>1</v>
      </c>
      <c r="H1154" s="8" t="s">
        <v>16</v>
      </c>
      <c r="I1154" s="86"/>
      <c r="J1154" s="86"/>
      <c r="K1154" s="87"/>
    </row>
    <row r="1155">
      <c r="A1155" s="88">
        <v>45756.0</v>
      </c>
      <c r="B1155" s="89" t="s">
        <v>23</v>
      </c>
      <c r="C1155" s="90" t="s">
        <v>1309</v>
      </c>
      <c r="D1155" s="91">
        <v>4.0</v>
      </c>
      <c r="E1155" s="92">
        <v>100.0</v>
      </c>
      <c r="F1155" s="93">
        <f t="shared" si="20"/>
        <v>400</v>
      </c>
      <c r="G1155" s="91" t="b">
        <v>1</v>
      </c>
      <c r="H1155" s="89" t="s">
        <v>16</v>
      </c>
      <c r="I1155" s="94"/>
      <c r="J1155" s="94"/>
      <c r="K1155" s="95"/>
    </row>
    <row r="1156">
      <c r="A1156" s="84">
        <v>45756.0</v>
      </c>
      <c r="B1156" s="8" t="s">
        <v>45</v>
      </c>
      <c r="C1156" s="85" t="s">
        <v>1281</v>
      </c>
      <c r="D1156" s="50">
        <v>2.0</v>
      </c>
      <c r="E1156" s="9">
        <v>100.0</v>
      </c>
      <c r="F1156" s="10">
        <f t="shared" si="20"/>
        <v>200</v>
      </c>
      <c r="G1156" s="50" t="b">
        <v>1</v>
      </c>
      <c r="H1156" s="8" t="s">
        <v>11</v>
      </c>
      <c r="I1156" s="86"/>
      <c r="J1156" s="6" t="s">
        <v>1354</v>
      </c>
      <c r="K1156" s="87"/>
    </row>
    <row r="1157">
      <c r="A1157" s="88">
        <v>45756.0</v>
      </c>
      <c r="B1157" s="89" t="s">
        <v>31</v>
      </c>
      <c r="C1157" s="90" t="s">
        <v>19</v>
      </c>
      <c r="D1157" s="91">
        <v>2.0</v>
      </c>
      <c r="E1157" s="92">
        <v>100.0</v>
      </c>
      <c r="F1157" s="93">
        <f t="shared" si="20"/>
        <v>200</v>
      </c>
      <c r="G1157" s="91" t="b">
        <v>1</v>
      </c>
      <c r="H1157" s="89" t="s">
        <v>11</v>
      </c>
      <c r="I1157" s="94"/>
      <c r="J1157" s="99" t="s">
        <v>1355</v>
      </c>
      <c r="K1157" s="95"/>
    </row>
    <row r="1158">
      <c r="A1158" s="84">
        <v>45756.0</v>
      </c>
      <c r="B1158" s="8" t="s">
        <v>47</v>
      </c>
      <c r="C1158" s="85" t="s">
        <v>1277</v>
      </c>
      <c r="D1158" s="50">
        <v>3.0</v>
      </c>
      <c r="E1158" s="9">
        <v>100.0</v>
      </c>
      <c r="F1158" s="10">
        <f t="shared" si="20"/>
        <v>300</v>
      </c>
      <c r="G1158" s="50" t="b">
        <v>1</v>
      </c>
      <c r="H1158" s="8" t="s">
        <v>11</v>
      </c>
      <c r="I1158" s="86"/>
      <c r="J1158" s="6" t="s">
        <v>1356</v>
      </c>
      <c r="K1158" s="87"/>
    </row>
    <row r="1159">
      <c r="A1159" s="88">
        <v>45756.0</v>
      </c>
      <c r="B1159" s="89" t="s">
        <v>21</v>
      </c>
      <c r="C1159" s="90" t="s">
        <v>70</v>
      </c>
      <c r="D1159" s="91">
        <v>2.0</v>
      </c>
      <c r="E1159" s="92">
        <v>80.0</v>
      </c>
      <c r="F1159" s="93">
        <f t="shared" si="20"/>
        <v>160</v>
      </c>
      <c r="G1159" s="91" t="b">
        <v>1</v>
      </c>
      <c r="H1159" s="89" t="s">
        <v>11</v>
      </c>
      <c r="I1159" s="94"/>
      <c r="J1159" s="99" t="s">
        <v>1357</v>
      </c>
      <c r="K1159" s="95"/>
    </row>
    <row r="1160">
      <c r="A1160" s="84">
        <v>45758.0</v>
      </c>
      <c r="B1160" s="8" t="s">
        <v>45</v>
      </c>
      <c r="C1160" s="85" t="s">
        <v>13</v>
      </c>
      <c r="D1160" s="50">
        <v>1.0</v>
      </c>
      <c r="E1160" s="9">
        <v>0.0</v>
      </c>
      <c r="F1160" s="43">
        <v>100.0</v>
      </c>
      <c r="G1160" s="50" t="b">
        <v>1</v>
      </c>
      <c r="H1160" s="8" t="s">
        <v>11</v>
      </c>
      <c r="I1160" s="86"/>
      <c r="J1160" s="6" t="s">
        <v>1358</v>
      </c>
      <c r="K1160" s="87"/>
    </row>
    <row r="1161">
      <c r="A1161" s="88">
        <v>45758.0</v>
      </c>
      <c r="B1161" s="89" t="s">
        <v>47</v>
      </c>
      <c r="C1161" s="90" t="s">
        <v>1277</v>
      </c>
      <c r="D1161" s="91">
        <v>3.0</v>
      </c>
      <c r="E1161" s="92">
        <v>0.0</v>
      </c>
      <c r="F1161" s="98">
        <v>300.0</v>
      </c>
      <c r="G1161" s="91" t="b">
        <v>1</v>
      </c>
      <c r="H1161" s="89" t="s">
        <v>11</v>
      </c>
      <c r="I1161" s="94"/>
      <c r="J1161" s="99" t="s">
        <v>1359</v>
      </c>
      <c r="K1161" s="95"/>
    </row>
    <row r="1162">
      <c r="A1162" s="84">
        <v>45758.0</v>
      </c>
      <c r="B1162" s="8" t="s">
        <v>39</v>
      </c>
      <c r="C1162" s="85" t="s">
        <v>1277</v>
      </c>
      <c r="D1162" s="50">
        <v>6.0</v>
      </c>
      <c r="E1162" s="9">
        <v>100.0</v>
      </c>
      <c r="F1162" s="10">
        <f t="shared" ref="F1162:F1164" si="21">D1162*E1162</f>
        <v>600</v>
      </c>
      <c r="G1162" s="50" t="b">
        <v>1</v>
      </c>
      <c r="H1162" s="8" t="s">
        <v>16</v>
      </c>
      <c r="I1162" s="86"/>
      <c r="J1162" s="86"/>
      <c r="K1162" s="87"/>
    </row>
    <row r="1163">
      <c r="A1163" s="88">
        <v>45758.0</v>
      </c>
      <c r="B1163" s="89" t="s">
        <v>39</v>
      </c>
      <c r="C1163" s="90" t="s">
        <v>32</v>
      </c>
      <c r="D1163" s="91">
        <v>2.0</v>
      </c>
      <c r="E1163" s="92">
        <v>120.0</v>
      </c>
      <c r="F1163" s="93">
        <f t="shared" si="21"/>
        <v>240</v>
      </c>
      <c r="G1163" s="91" t="b">
        <v>1</v>
      </c>
      <c r="H1163" s="89" t="s">
        <v>16</v>
      </c>
      <c r="I1163" s="94"/>
      <c r="J1163" s="94"/>
      <c r="K1163" s="95"/>
    </row>
    <row r="1164">
      <c r="A1164" s="84">
        <v>45758.0</v>
      </c>
      <c r="B1164" s="8" t="s">
        <v>25</v>
      </c>
      <c r="C1164" s="85" t="s">
        <v>13</v>
      </c>
      <c r="D1164" s="50">
        <v>1.0</v>
      </c>
      <c r="E1164" s="9">
        <v>100.0</v>
      </c>
      <c r="F1164" s="10">
        <f t="shared" si="21"/>
        <v>100</v>
      </c>
      <c r="G1164" s="50" t="b">
        <v>1</v>
      </c>
      <c r="H1164" s="8" t="s">
        <v>30</v>
      </c>
      <c r="I1164" s="86"/>
      <c r="J1164" s="86"/>
      <c r="K1164" s="87"/>
    </row>
    <row r="1165">
      <c r="A1165" s="88">
        <v>45758.0</v>
      </c>
      <c r="B1165" s="89" t="s">
        <v>173</v>
      </c>
      <c r="C1165" s="90" t="s">
        <v>10</v>
      </c>
      <c r="D1165" s="91">
        <v>1.0</v>
      </c>
      <c r="E1165" s="92">
        <v>100.0</v>
      </c>
      <c r="F1165" s="98">
        <v>100.0</v>
      </c>
      <c r="G1165" s="91" t="b">
        <v>1</v>
      </c>
      <c r="H1165" s="89" t="s">
        <v>16</v>
      </c>
      <c r="I1165" s="94"/>
      <c r="J1165" s="94"/>
      <c r="K1165" s="95"/>
    </row>
    <row r="1166">
      <c r="A1166" s="84">
        <v>45758.0</v>
      </c>
      <c r="B1166" s="8" t="s">
        <v>72</v>
      </c>
      <c r="C1166" s="85" t="s">
        <v>19</v>
      </c>
      <c r="D1166" s="50">
        <v>0.5</v>
      </c>
      <c r="E1166" s="9">
        <v>100.0</v>
      </c>
      <c r="F1166" s="10">
        <f t="shared" ref="F1166:F1174" si="22">D1166*E1166</f>
        <v>50</v>
      </c>
      <c r="G1166" s="50" t="b">
        <v>1</v>
      </c>
      <c r="H1166" s="8" t="s">
        <v>30</v>
      </c>
      <c r="I1166" s="86"/>
      <c r="J1166" s="86"/>
      <c r="K1166" s="87"/>
    </row>
    <row r="1167">
      <c r="A1167" s="88">
        <v>45758.0</v>
      </c>
      <c r="B1167" s="89" t="s">
        <v>72</v>
      </c>
      <c r="C1167" s="90" t="s">
        <v>65</v>
      </c>
      <c r="D1167" s="91">
        <v>0.5</v>
      </c>
      <c r="E1167" s="92">
        <v>100.0</v>
      </c>
      <c r="F1167" s="93">
        <f t="shared" si="22"/>
        <v>50</v>
      </c>
      <c r="G1167" s="91" t="b">
        <v>1</v>
      </c>
      <c r="H1167" s="89" t="s">
        <v>30</v>
      </c>
      <c r="I1167" s="94"/>
      <c r="J1167" s="94"/>
      <c r="K1167" s="95"/>
    </row>
    <row r="1168">
      <c r="A1168" s="84">
        <v>45758.0</v>
      </c>
      <c r="B1168" s="8" t="s">
        <v>54</v>
      </c>
      <c r="C1168" s="85" t="s">
        <v>1281</v>
      </c>
      <c r="D1168" s="50">
        <v>2.0</v>
      </c>
      <c r="E1168" s="9">
        <v>100.0</v>
      </c>
      <c r="F1168" s="10">
        <f t="shared" si="22"/>
        <v>200</v>
      </c>
      <c r="G1168" s="50" t="b">
        <v>1</v>
      </c>
      <c r="H1168" s="8" t="s">
        <v>30</v>
      </c>
      <c r="I1168" s="86"/>
      <c r="J1168" s="86"/>
      <c r="K1168" s="87"/>
    </row>
    <row r="1169">
      <c r="A1169" s="88">
        <v>45758.0</v>
      </c>
      <c r="B1169" s="89" t="s">
        <v>9</v>
      </c>
      <c r="C1169" s="90" t="s">
        <v>13</v>
      </c>
      <c r="D1169" s="91">
        <v>1.0</v>
      </c>
      <c r="E1169" s="92">
        <v>100.0</v>
      </c>
      <c r="F1169" s="93">
        <f t="shared" si="22"/>
        <v>100</v>
      </c>
      <c r="G1169" s="91" t="b">
        <v>1</v>
      </c>
      <c r="H1169" s="89" t="s">
        <v>11</v>
      </c>
      <c r="I1169" s="94"/>
      <c r="J1169" s="99" t="s">
        <v>1360</v>
      </c>
      <c r="K1169" s="95"/>
    </row>
    <row r="1170">
      <c r="A1170" s="84">
        <v>45758.0</v>
      </c>
      <c r="B1170" s="8" t="s">
        <v>21</v>
      </c>
      <c r="C1170" s="85" t="s">
        <v>13</v>
      </c>
      <c r="D1170" s="50">
        <v>2.0</v>
      </c>
      <c r="E1170" s="9">
        <v>100.0</v>
      </c>
      <c r="F1170" s="10">
        <f t="shared" si="22"/>
        <v>200</v>
      </c>
      <c r="G1170" s="50" t="b">
        <v>1</v>
      </c>
      <c r="H1170" s="8" t="s">
        <v>11</v>
      </c>
      <c r="I1170" s="86"/>
      <c r="J1170" s="6" t="s">
        <v>1361</v>
      </c>
      <c r="K1170" s="87"/>
    </row>
    <row r="1171">
      <c r="A1171" s="88">
        <v>45758.0</v>
      </c>
      <c r="B1171" s="89" t="s">
        <v>15</v>
      </c>
      <c r="C1171" s="90" t="s">
        <v>1292</v>
      </c>
      <c r="D1171" s="91">
        <v>3.0</v>
      </c>
      <c r="E1171" s="92">
        <v>100.0</v>
      </c>
      <c r="F1171" s="93">
        <f t="shared" si="22"/>
        <v>300</v>
      </c>
      <c r="G1171" s="91" t="b">
        <v>1</v>
      </c>
      <c r="H1171" s="89" t="s">
        <v>16</v>
      </c>
      <c r="I1171" s="94"/>
      <c r="J1171" s="94"/>
      <c r="K1171" s="95"/>
    </row>
    <row r="1172">
      <c r="A1172" s="84">
        <v>45758.0</v>
      </c>
      <c r="B1172" s="8" t="s">
        <v>15</v>
      </c>
      <c r="C1172" s="85" t="s">
        <v>32</v>
      </c>
      <c r="D1172" s="50">
        <v>1.0</v>
      </c>
      <c r="E1172" s="9">
        <v>120.0</v>
      </c>
      <c r="F1172" s="10">
        <f t="shared" si="22"/>
        <v>120</v>
      </c>
      <c r="G1172" s="50" t="b">
        <v>1</v>
      </c>
      <c r="H1172" s="8" t="s">
        <v>16</v>
      </c>
      <c r="I1172" s="86"/>
      <c r="J1172" s="86"/>
      <c r="K1172" s="87"/>
    </row>
    <row r="1173">
      <c r="A1173" s="88">
        <v>45758.0</v>
      </c>
      <c r="B1173" s="89" t="s">
        <v>14</v>
      </c>
      <c r="C1173" s="90" t="s">
        <v>13</v>
      </c>
      <c r="D1173" s="91">
        <v>1.0</v>
      </c>
      <c r="E1173" s="92">
        <v>100.0</v>
      </c>
      <c r="F1173" s="93">
        <f t="shared" si="22"/>
        <v>100</v>
      </c>
      <c r="G1173" s="91" t="b">
        <v>1</v>
      </c>
      <c r="H1173" s="89" t="s">
        <v>11</v>
      </c>
      <c r="I1173" s="94"/>
      <c r="J1173" s="94"/>
      <c r="K1173" s="95"/>
    </row>
    <row r="1174">
      <c r="A1174" s="84">
        <v>45758.0</v>
      </c>
      <c r="B1174" s="8" t="s">
        <v>69</v>
      </c>
      <c r="C1174" s="85" t="s">
        <v>1281</v>
      </c>
      <c r="D1174" s="50">
        <v>20.0</v>
      </c>
      <c r="E1174" s="9">
        <v>85.0</v>
      </c>
      <c r="F1174" s="10">
        <f t="shared" si="22"/>
        <v>1700</v>
      </c>
      <c r="G1174" s="50" t="b">
        <v>1</v>
      </c>
      <c r="H1174" s="8" t="s">
        <v>16</v>
      </c>
      <c r="I1174" s="86"/>
      <c r="J1174" s="86"/>
      <c r="K1174" s="87"/>
    </row>
    <row r="1175">
      <c r="A1175" s="88">
        <v>45758.0</v>
      </c>
      <c r="B1175" s="89" t="s">
        <v>31</v>
      </c>
      <c r="C1175" s="90" t="s">
        <v>1362</v>
      </c>
      <c r="D1175" s="91">
        <v>3.0</v>
      </c>
      <c r="E1175" s="92">
        <v>0.0</v>
      </c>
      <c r="F1175" s="98">
        <v>280.0</v>
      </c>
      <c r="G1175" s="91" t="b">
        <v>1</v>
      </c>
      <c r="H1175" s="89" t="s">
        <v>11</v>
      </c>
      <c r="I1175" s="94"/>
      <c r="J1175" s="99" t="s">
        <v>1363</v>
      </c>
      <c r="K1175" s="95"/>
    </row>
    <row r="1176">
      <c r="A1176" s="84">
        <v>45759.0</v>
      </c>
      <c r="B1176" s="8" t="s">
        <v>26</v>
      </c>
      <c r="C1176" s="85" t="s">
        <v>1281</v>
      </c>
      <c r="D1176" s="50">
        <v>2.0</v>
      </c>
      <c r="E1176" s="9">
        <v>100.0</v>
      </c>
      <c r="F1176" s="10">
        <f t="shared" ref="F1176:F1177" si="23">D1176*E1176</f>
        <v>200</v>
      </c>
      <c r="G1176" s="50" t="b">
        <v>1</v>
      </c>
      <c r="H1176" s="8" t="s">
        <v>16</v>
      </c>
      <c r="I1176" s="86"/>
      <c r="J1176" s="86"/>
      <c r="K1176" s="87"/>
    </row>
    <row r="1177">
      <c r="A1177" s="88">
        <v>45759.0</v>
      </c>
      <c r="B1177" s="89" t="s">
        <v>26</v>
      </c>
      <c r="C1177" s="90" t="s">
        <v>32</v>
      </c>
      <c r="D1177" s="91">
        <v>1.0</v>
      </c>
      <c r="E1177" s="92">
        <v>120.0</v>
      </c>
      <c r="F1177" s="93">
        <f t="shared" si="23"/>
        <v>120</v>
      </c>
      <c r="G1177" s="91" t="b">
        <v>1</v>
      </c>
      <c r="H1177" s="89" t="s">
        <v>16</v>
      </c>
      <c r="I1177" s="94"/>
      <c r="J1177" s="94"/>
      <c r="K1177" s="95"/>
    </row>
    <row r="1178">
      <c r="A1178" s="84">
        <v>45759.0</v>
      </c>
      <c r="B1178" s="8" t="s">
        <v>31</v>
      </c>
      <c r="C1178" s="85" t="s">
        <v>1364</v>
      </c>
      <c r="D1178" s="50">
        <v>2.0</v>
      </c>
      <c r="E1178" s="9">
        <v>100.0</v>
      </c>
      <c r="F1178" s="43">
        <v>180.0</v>
      </c>
      <c r="G1178" s="50" t="b">
        <v>1</v>
      </c>
      <c r="H1178" s="8" t="s">
        <v>11</v>
      </c>
      <c r="I1178" s="86"/>
      <c r="J1178" s="6" t="s">
        <v>1365</v>
      </c>
      <c r="K1178" s="87"/>
    </row>
    <row r="1179">
      <c r="A1179" s="88">
        <v>45759.0</v>
      </c>
      <c r="B1179" s="89" t="s">
        <v>45</v>
      </c>
      <c r="C1179" s="90" t="s">
        <v>1281</v>
      </c>
      <c r="D1179" s="91">
        <v>2.0</v>
      </c>
      <c r="E1179" s="92">
        <v>100.0</v>
      </c>
      <c r="F1179" s="93">
        <f t="shared" ref="F1179:F1181" si="24">D1179*E1179</f>
        <v>200</v>
      </c>
      <c r="G1179" s="91" t="b">
        <v>1</v>
      </c>
      <c r="H1179" s="89" t="s">
        <v>11</v>
      </c>
      <c r="I1179" s="94"/>
      <c r="J1179" s="99" t="s">
        <v>1366</v>
      </c>
      <c r="K1179" s="95"/>
    </row>
    <row r="1180">
      <c r="A1180" s="84">
        <v>45760.0</v>
      </c>
      <c r="B1180" s="8" t="s">
        <v>42</v>
      </c>
      <c r="C1180" s="85" t="s">
        <v>1294</v>
      </c>
      <c r="D1180" s="50">
        <v>3.0</v>
      </c>
      <c r="E1180" s="9">
        <v>120.0</v>
      </c>
      <c r="F1180" s="10">
        <f t="shared" si="24"/>
        <v>360</v>
      </c>
      <c r="G1180" s="50" t="b">
        <v>1</v>
      </c>
      <c r="H1180" s="8" t="s">
        <v>30</v>
      </c>
      <c r="I1180" s="86"/>
      <c r="J1180" s="86"/>
      <c r="K1180" s="87"/>
    </row>
    <row r="1181">
      <c r="A1181" s="88">
        <v>45760.0</v>
      </c>
      <c r="B1181" s="89" t="s">
        <v>36</v>
      </c>
      <c r="C1181" s="90" t="s">
        <v>1321</v>
      </c>
      <c r="D1181" s="91">
        <v>4.5</v>
      </c>
      <c r="E1181" s="92">
        <v>100.0</v>
      </c>
      <c r="F1181" s="93">
        <f t="shared" si="24"/>
        <v>450</v>
      </c>
      <c r="G1181" s="91" t="b">
        <v>1</v>
      </c>
      <c r="H1181" s="89" t="s">
        <v>16</v>
      </c>
      <c r="I1181" s="94"/>
      <c r="J1181" s="94"/>
      <c r="K1181" s="95"/>
    </row>
    <row r="1182">
      <c r="A1182" s="84">
        <v>45760.0</v>
      </c>
      <c r="B1182" s="8" t="s">
        <v>31</v>
      </c>
      <c r="C1182" s="85" t="s">
        <v>1362</v>
      </c>
      <c r="D1182" s="50">
        <v>6.0</v>
      </c>
      <c r="E1182" s="9">
        <v>120.0</v>
      </c>
      <c r="F1182" s="43">
        <v>700.0</v>
      </c>
      <c r="G1182" s="50" t="b">
        <v>1</v>
      </c>
      <c r="H1182" s="8" t="s">
        <v>11</v>
      </c>
      <c r="I1182" s="86"/>
      <c r="J1182" s="6" t="s">
        <v>1367</v>
      </c>
      <c r="K1182" s="87"/>
    </row>
    <row r="1183">
      <c r="A1183" s="88">
        <v>45760.0</v>
      </c>
      <c r="B1183" s="89" t="s">
        <v>47</v>
      </c>
      <c r="C1183" s="90" t="s">
        <v>1277</v>
      </c>
      <c r="D1183" s="91">
        <v>3.0</v>
      </c>
      <c r="E1183" s="92">
        <v>120.0</v>
      </c>
      <c r="F1183" s="93">
        <f t="shared" ref="F1183:F1186" si="25">D1183*E1183</f>
        <v>360</v>
      </c>
      <c r="G1183" s="91" t="b">
        <v>1</v>
      </c>
      <c r="H1183" s="89" t="s">
        <v>11</v>
      </c>
      <c r="I1183" s="94"/>
      <c r="J1183" s="99" t="s">
        <v>1368</v>
      </c>
      <c r="K1183" s="95"/>
    </row>
    <row r="1184">
      <c r="A1184" s="84">
        <v>45762.0</v>
      </c>
      <c r="B1184" s="8" t="s">
        <v>39</v>
      </c>
      <c r="C1184" s="85" t="s">
        <v>1277</v>
      </c>
      <c r="D1184" s="50">
        <v>5.0</v>
      </c>
      <c r="E1184" s="9">
        <v>120.0</v>
      </c>
      <c r="F1184" s="10">
        <f t="shared" si="25"/>
        <v>600</v>
      </c>
      <c r="G1184" s="50" t="b">
        <v>1</v>
      </c>
      <c r="H1184" s="8" t="s">
        <v>16</v>
      </c>
      <c r="I1184" s="86"/>
      <c r="J1184" s="86"/>
      <c r="K1184" s="87"/>
    </row>
    <row r="1185">
      <c r="A1185" s="88">
        <v>45762.0</v>
      </c>
      <c r="B1185" s="89" t="s">
        <v>39</v>
      </c>
      <c r="C1185" s="90" t="s">
        <v>32</v>
      </c>
      <c r="D1185" s="91">
        <v>1.0</v>
      </c>
      <c r="E1185" s="92">
        <v>140.0</v>
      </c>
      <c r="F1185" s="93">
        <f t="shared" si="25"/>
        <v>140</v>
      </c>
      <c r="G1185" s="91" t="b">
        <v>1</v>
      </c>
      <c r="H1185" s="89" t="s">
        <v>16</v>
      </c>
      <c r="I1185" s="94"/>
      <c r="J1185" s="94"/>
      <c r="K1185" s="95"/>
    </row>
    <row r="1186">
      <c r="A1186" s="84">
        <v>45762.0</v>
      </c>
      <c r="B1186" s="8" t="s">
        <v>42</v>
      </c>
      <c r="C1186" s="85" t="s">
        <v>1293</v>
      </c>
      <c r="D1186" s="50">
        <v>2.0</v>
      </c>
      <c r="E1186" s="9">
        <v>120.0</v>
      </c>
      <c r="F1186" s="10">
        <f t="shared" si="25"/>
        <v>240</v>
      </c>
      <c r="G1186" s="50" t="b">
        <v>1</v>
      </c>
      <c r="H1186" s="8" t="s">
        <v>30</v>
      </c>
      <c r="I1186" s="86"/>
      <c r="J1186" s="86"/>
      <c r="K1186" s="87"/>
    </row>
    <row r="1187">
      <c r="A1187" s="88">
        <v>45762.0</v>
      </c>
      <c r="B1187" s="89" t="s">
        <v>31</v>
      </c>
      <c r="C1187" s="90" t="s">
        <v>1369</v>
      </c>
      <c r="D1187" s="91">
        <v>7.0</v>
      </c>
      <c r="E1187" s="92">
        <v>120.0</v>
      </c>
      <c r="F1187" s="98">
        <v>820.0</v>
      </c>
      <c r="G1187" s="91" t="b">
        <v>1</v>
      </c>
      <c r="H1187" s="89" t="s">
        <v>11</v>
      </c>
      <c r="I1187" s="94"/>
      <c r="J1187" s="99" t="s">
        <v>1370</v>
      </c>
      <c r="K1187" s="95"/>
    </row>
    <row r="1188">
      <c r="A1188" s="84">
        <v>45762.0</v>
      </c>
      <c r="B1188" s="8" t="s">
        <v>71</v>
      </c>
      <c r="C1188" s="85" t="s">
        <v>12</v>
      </c>
      <c r="D1188" s="50">
        <v>1.0</v>
      </c>
      <c r="E1188" s="9">
        <v>120.0</v>
      </c>
      <c r="F1188" s="10">
        <f t="shared" ref="F1188:F1190" si="26">D1188*E1188</f>
        <v>120</v>
      </c>
      <c r="G1188" s="50" t="b">
        <v>1</v>
      </c>
      <c r="H1188" s="8" t="s">
        <v>16</v>
      </c>
      <c r="I1188" s="86"/>
      <c r="J1188" s="86"/>
      <c r="K1188" s="87"/>
    </row>
    <row r="1189">
      <c r="A1189" s="88">
        <v>45762.0</v>
      </c>
      <c r="B1189" s="89" t="s">
        <v>9</v>
      </c>
      <c r="C1189" s="90" t="s">
        <v>1277</v>
      </c>
      <c r="D1189" s="91">
        <v>6.0</v>
      </c>
      <c r="E1189" s="92">
        <v>120.0</v>
      </c>
      <c r="F1189" s="93">
        <f t="shared" si="26"/>
        <v>720</v>
      </c>
      <c r="G1189" s="91" t="b">
        <v>1</v>
      </c>
      <c r="H1189" s="89" t="s">
        <v>11</v>
      </c>
      <c r="I1189" s="94"/>
      <c r="J1189" s="99" t="s">
        <v>1371</v>
      </c>
      <c r="K1189" s="95"/>
    </row>
    <row r="1190">
      <c r="A1190" s="84">
        <v>45763.0</v>
      </c>
      <c r="B1190" s="8" t="s">
        <v>41</v>
      </c>
      <c r="C1190" s="85" t="s">
        <v>1281</v>
      </c>
      <c r="D1190" s="50">
        <v>1.0</v>
      </c>
      <c r="E1190" s="9">
        <v>120.0</v>
      </c>
      <c r="F1190" s="10">
        <f t="shared" si="26"/>
        <v>120</v>
      </c>
      <c r="G1190" s="50" t="b">
        <v>1</v>
      </c>
      <c r="H1190" s="8" t="s">
        <v>30</v>
      </c>
      <c r="I1190" s="86"/>
      <c r="J1190" s="86"/>
      <c r="K1190" s="87"/>
    </row>
    <row r="1191">
      <c r="A1191" s="88">
        <v>45763.0</v>
      </c>
      <c r="B1191" s="89" t="s">
        <v>64</v>
      </c>
      <c r="C1191" s="90" t="s">
        <v>1337</v>
      </c>
      <c r="D1191" s="91">
        <v>2.5</v>
      </c>
      <c r="E1191" s="92">
        <v>0.0</v>
      </c>
      <c r="F1191" s="98">
        <v>280.0</v>
      </c>
      <c r="G1191" s="91" t="b">
        <v>1</v>
      </c>
      <c r="H1191" s="89" t="s">
        <v>16</v>
      </c>
      <c r="I1191" s="94"/>
      <c r="J1191" s="94"/>
      <c r="K1191" s="95"/>
    </row>
    <row r="1192">
      <c r="A1192" s="84">
        <v>45763.0</v>
      </c>
      <c r="B1192" s="8" t="s">
        <v>60</v>
      </c>
      <c r="C1192" s="85" t="s">
        <v>13</v>
      </c>
      <c r="D1192" s="50">
        <v>1.0</v>
      </c>
      <c r="E1192" s="9">
        <v>120.0</v>
      </c>
      <c r="F1192" s="10">
        <f t="shared" ref="F1192:F1196" si="27">D1192*E1192</f>
        <v>120</v>
      </c>
      <c r="G1192" s="50" t="b">
        <v>1</v>
      </c>
      <c r="H1192" s="8" t="s">
        <v>16</v>
      </c>
      <c r="I1192" s="86"/>
      <c r="J1192" s="86"/>
      <c r="K1192" s="87"/>
    </row>
    <row r="1193">
      <c r="A1193" s="88">
        <v>45763.0</v>
      </c>
      <c r="B1193" s="89" t="s">
        <v>60</v>
      </c>
      <c r="C1193" s="90" t="s">
        <v>70</v>
      </c>
      <c r="D1193" s="91">
        <v>1.0</v>
      </c>
      <c r="E1193" s="92">
        <v>100.0</v>
      </c>
      <c r="F1193" s="93">
        <f t="shared" si="27"/>
        <v>100</v>
      </c>
      <c r="G1193" s="91" t="b">
        <v>1</v>
      </c>
      <c r="H1193" s="89" t="s">
        <v>16</v>
      </c>
      <c r="I1193" s="94"/>
      <c r="J1193" s="94"/>
      <c r="K1193" s="95"/>
    </row>
    <row r="1194">
      <c r="A1194" s="84">
        <v>45763.0</v>
      </c>
      <c r="B1194" s="8" t="s">
        <v>29</v>
      </c>
      <c r="C1194" s="85" t="s">
        <v>1286</v>
      </c>
      <c r="D1194" s="50">
        <v>1.0</v>
      </c>
      <c r="E1194" s="9">
        <v>120.0</v>
      </c>
      <c r="F1194" s="10">
        <f t="shared" si="27"/>
        <v>120</v>
      </c>
      <c r="G1194" s="50" t="b">
        <v>1</v>
      </c>
      <c r="H1194" s="8" t="s">
        <v>30</v>
      </c>
      <c r="I1194" s="86"/>
      <c r="J1194" s="86"/>
      <c r="K1194" s="87"/>
    </row>
    <row r="1195">
      <c r="A1195" s="88">
        <v>45763.0</v>
      </c>
      <c r="B1195" s="89" t="s">
        <v>29</v>
      </c>
      <c r="C1195" s="90" t="s">
        <v>32</v>
      </c>
      <c r="D1195" s="91">
        <v>0.5</v>
      </c>
      <c r="E1195" s="92">
        <v>140.0</v>
      </c>
      <c r="F1195" s="93">
        <f t="shared" si="27"/>
        <v>70</v>
      </c>
      <c r="G1195" s="91" t="b">
        <v>1</v>
      </c>
      <c r="H1195" s="89" t="s">
        <v>30</v>
      </c>
      <c r="I1195" s="94"/>
      <c r="J1195" s="94"/>
      <c r="K1195" s="95"/>
    </row>
    <row r="1196">
      <c r="A1196" s="84">
        <v>45763.0</v>
      </c>
      <c r="B1196" s="8" t="s">
        <v>29</v>
      </c>
      <c r="C1196" s="85" t="s">
        <v>70</v>
      </c>
      <c r="D1196" s="50">
        <v>0.5</v>
      </c>
      <c r="E1196" s="9">
        <v>100.0</v>
      </c>
      <c r="F1196" s="10">
        <f t="shared" si="27"/>
        <v>50</v>
      </c>
      <c r="G1196" s="50" t="b">
        <v>1</v>
      </c>
      <c r="H1196" s="8" t="s">
        <v>30</v>
      </c>
      <c r="I1196" s="86"/>
      <c r="J1196" s="86"/>
      <c r="K1196" s="87"/>
    </row>
    <row r="1197">
      <c r="A1197" s="88">
        <v>45763.0</v>
      </c>
      <c r="B1197" s="89" t="s">
        <v>31</v>
      </c>
      <c r="C1197" s="90" t="s">
        <v>1362</v>
      </c>
      <c r="D1197" s="91">
        <v>5.0</v>
      </c>
      <c r="E1197" s="92">
        <v>120.0</v>
      </c>
      <c r="F1197" s="98">
        <v>580.0</v>
      </c>
      <c r="G1197" s="91" t="b">
        <v>1</v>
      </c>
      <c r="H1197" s="89" t="s">
        <v>11</v>
      </c>
      <c r="I1197" s="94"/>
      <c r="J1197" s="99" t="s">
        <v>1372</v>
      </c>
      <c r="K1197" s="95"/>
    </row>
    <row r="1198">
      <c r="A1198" s="84">
        <v>45763.0</v>
      </c>
      <c r="B1198" s="8" t="s">
        <v>47</v>
      </c>
      <c r="C1198" s="85" t="s">
        <v>1277</v>
      </c>
      <c r="D1198" s="50">
        <v>3.0</v>
      </c>
      <c r="E1198" s="9">
        <v>120.0</v>
      </c>
      <c r="F1198" s="10">
        <f>D1198*E1198</f>
        <v>360</v>
      </c>
      <c r="G1198" s="50" t="b">
        <v>1</v>
      </c>
      <c r="H1198" s="8" t="s">
        <v>11</v>
      </c>
      <c r="I1198" s="86"/>
      <c r="J1198" s="6" t="s">
        <v>1373</v>
      </c>
      <c r="K1198" s="87"/>
    </row>
    <row r="1199">
      <c r="A1199" s="88">
        <v>45763.0</v>
      </c>
      <c r="B1199" s="89" t="s">
        <v>45</v>
      </c>
      <c r="C1199" s="90" t="s">
        <v>1374</v>
      </c>
      <c r="D1199" s="91">
        <v>1.5</v>
      </c>
      <c r="E1199" s="92">
        <v>120.0</v>
      </c>
      <c r="F1199" s="98">
        <v>170.0</v>
      </c>
      <c r="G1199" s="91" t="b">
        <v>1</v>
      </c>
      <c r="H1199" s="89" t="s">
        <v>11</v>
      </c>
      <c r="I1199" s="94"/>
      <c r="J1199" s="99" t="s">
        <v>1375</v>
      </c>
      <c r="K1199" s="95"/>
    </row>
    <row r="1200">
      <c r="A1200" s="84">
        <v>45763.0</v>
      </c>
      <c r="B1200" s="8" t="s">
        <v>57</v>
      </c>
      <c r="C1200" s="85" t="s">
        <v>19</v>
      </c>
      <c r="D1200" s="50">
        <v>5.0</v>
      </c>
      <c r="E1200" s="9">
        <v>120.0</v>
      </c>
      <c r="F1200" s="10">
        <f>D1200*E1200</f>
        <v>600</v>
      </c>
      <c r="G1200" s="50" t="b">
        <v>1</v>
      </c>
      <c r="H1200" s="8" t="s">
        <v>30</v>
      </c>
      <c r="I1200" s="86"/>
      <c r="J1200" s="86"/>
      <c r="K1200" s="87"/>
    </row>
    <row r="1201">
      <c r="A1201" s="88">
        <v>45763.0</v>
      </c>
      <c r="B1201" s="89" t="s">
        <v>52</v>
      </c>
      <c r="C1201" s="90" t="s">
        <v>1376</v>
      </c>
      <c r="D1201" s="91">
        <v>6.0</v>
      </c>
      <c r="E1201" s="92">
        <v>120.0</v>
      </c>
      <c r="F1201" s="98">
        <v>720.0</v>
      </c>
      <c r="G1201" s="91" t="b">
        <v>1</v>
      </c>
      <c r="H1201" s="89" t="s">
        <v>11</v>
      </c>
      <c r="I1201" s="94"/>
      <c r="J1201" s="99" t="s">
        <v>1377</v>
      </c>
      <c r="K1201" s="95"/>
    </row>
    <row r="1202">
      <c r="A1202" s="84">
        <v>45763.0</v>
      </c>
      <c r="B1202" s="8" t="s">
        <v>56</v>
      </c>
      <c r="C1202" s="85" t="s">
        <v>1378</v>
      </c>
      <c r="D1202" s="50">
        <v>7.0</v>
      </c>
      <c r="E1202" s="9">
        <v>80.0</v>
      </c>
      <c r="F1202" s="10">
        <f>D1202*E1202</f>
        <v>560</v>
      </c>
      <c r="G1202" s="50" t="b">
        <v>1</v>
      </c>
      <c r="H1202" s="8" t="s">
        <v>16</v>
      </c>
      <c r="I1202" s="86"/>
      <c r="J1202" s="86"/>
      <c r="K1202" s="87"/>
    </row>
    <row r="1203">
      <c r="A1203" s="88">
        <v>45765.0</v>
      </c>
      <c r="B1203" s="89" t="s">
        <v>15</v>
      </c>
      <c r="C1203" s="91" t="s">
        <v>1286</v>
      </c>
      <c r="D1203" s="91">
        <v>3.0</v>
      </c>
      <c r="E1203" s="92">
        <v>0.0</v>
      </c>
      <c r="F1203" s="98">
        <v>360.0</v>
      </c>
      <c r="G1203" s="91" t="b">
        <v>1</v>
      </c>
      <c r="H1203" s="89" t="s">
        <v>16</v>
      </c>
      <c r="I1203" s="99" t="s">
        <v>73</v>
      </c>
      <c r="J1203" s="94"/>
      <c r="K1203" s="95"/>
    </row>
    <row r="1204">
      <c r="A1204" s="84">
        <v>45765.0</v>
      </c>
      <c r="B1204" s="8" t="s">
        <v>26</v>
      </c>
      <c r="C1204" s="50" t="s">
        <v>1321</v>
      </c>
      <c r="D1204" s="50">
        <v>3.0</v>
      </c>
      <c r="E1204" s="9">
        <v>0.0</v>
      </c>
      <c r="F1204" s="43">
        <v>380.0</v>
      </c>
      <c r="G1204" s="50" t="b">
        <v>1</v>
      </c>
      <c r="H1204" s="8" t="s">
        <v>16</v>
      </c>
      <c r="I1204" s="6" t="s">
        <v>75</v>
      </c>
      <c r="J1204" s="86"/>
      <c r="K1204" s="87"/>
    </row>
    <row r="1205">
      <c r="A1205" s="88">
        <v>45765.0</v>
      </c>
      <c r="B1205" s="89" t="s">
        <v>55</v>
      </c>
      <c r="C1205" s="91" t="s">
        <v>1379</v>
      </c>
      <c r="D1205" s="91">
        <v>5.0</v>
      </c>
      <c r="E1205" s="92">
        <v>0.0</v>
      </c>
      <c r="F1205" s="98">
        <v>840.0</v>
      </c>
      <c r="G1205" s="91" t="b">
        <v>1</v>
      </c>
      <c r="H1205" s="89" t="s">
        <v>30</v>
      </c>
      <c r="I1205" s="99"/>
      <c r="K1205" s="100"/>
    </row>
    <row r="1206">
      <c r="A1206" s="84">
        <v>45765.0</v>
      </c>
      <c r="B1206" s="8" t="s">
        <v>43</v>
      </c>
      <c r="C1206" s="50" t="s">
        <v>1364</v>
      </c>
      <c r="D1206" s="50">
        <v>2.5</v>
      </c>
      <c r="E1206" s="9">
        <v>0.0</v>
      </c>
      <c r="F1206" s="43">
        <v>290.0</v>
      </c>
      <c r="G1206" s="50" t="b">
        <v>1</v>
      </c>
      <c r="H1206" s="8" t="s">
        <v>16</v>
      </c>
      <c r="I1206" s="6"/>
      <c r="J1206" s="86"/>
      <c r="K1206" s="87"/>
    </row>
    <row r="1207">
      <c r="A1207" s="88">
        <v>45765.0</v>
      </c>
      <c r="B1207" s="89" t="s">
        <v>47</v>
      </c>
      <c r="C1207" s="91" t="s">
        <v>1277</v>
      </c>
      <c r="D1207" s="91">
        <v>3.0</v>
      </c>
      <c r="E1207" s="92">
        <v>0.0</v>
      </c>
      <c r="F1207" s="98">
        <v>360.0</v>
      </c>
      <c r="G1207" s="91" t="b">
        <v>1</v>
      </c>
      <c r="H1207" s="89" t="s">
        <v>11</v>
      </c>
      <c r="I1207" s="99" t="s">
        <v>80</v>
      </c>
      <c r="J1207" s="99" t="s">
        <v>1380</v>
      </c>
      <c r="K1207" s="95"/>
    </row>
    <row r="1208">
      <c r="A1208" s="84">
        <v>45765.0</v>
      </c>
      <c r="B1208" s="8" t="s">
        <v>25</v>
      </c>
      <c r="C1208" s="50" t="s">
        <v>13</v>
      </c>
      <c r="D1208" s="50">
        <v>1.5</v>
      </c>
      <c r="E1208" s="9">
        <v>0.0</v>
      </c>
      <c r="F1208" s="43">
        <v>180.0</v>
      </c>
      <c r="G1208" s="50" t="b">
        <v>1</v>
      </c>
      <c r="H1208" s="8" t="s">
        <v>30</v>
      </c>
      <c r="I1208" s="50" t="s">
        <v>103</v>
      </c>
      <c r="J1208" s="86"/>
      <c r="K1208" s="87"/>
    </row>
    <row r="1209">
      <c r="A1209" s="88">
        <v>45765.0</v>
      </c>
      <c r="B1209" s="89" t="s">
        <v>42</v>
      </c>
      <c r="C1209" s="91" t="s">
        <v>1293</v>
      </c>
      <c r="D1209" s="91">
        <v>2.0</v>
      </c>
      <c r="E1209" s="92">
        <v>0.0</v>
      </c>
      <c r="F1209" s="98">
        <v>240.0</v>
      </c>
      <c r="G1209" s="91" t="b">
        <v>1</v>
      </c>
      <c r="H1209" s="89" t="s">
        <v>30</v>
      </c>
      <c r="I1209" s="99" t="s">
        <v>83</v>
      </c>
      <c r="J1209" s="94"/>
      <c r="K1209" s="95"/>
    </row>
    <row r="1210">
      <c r="A1210" s="84">
        <v>45765.0</v>
      </c>
      <c r="B1210" s="8" t="s">
        <v>39</v>
      </c>
      <c r="C1210" s="50" t="s">
        <v>1381</v>
      </c>
      <c r="D1210" s="50">
        <v>5.0</v>
      </c>
      <c r="E1210" s="9">
        <v>0.0</v>
      </c>
      <c r="F1210" s="43">
        <v>620.0</v>
      </c>
      <c r="G1210" s="50" t="b">
        <v>1</v>
      </c>
      <c r="H1210" s="8" t="s">
        <v>16</v>
      </c>
      <c r="I1210" s="6"/>
      <c r="J1210" s="86"/>
      <c r="K1210" s="87"/>
    </row>
    <row r="1211">
      <c r="A1211" s="88">
        <v>45765.0</v>
      </c>
      <c r="B1211" s="89" t="s">
        <v>24</v>
      </c>
      <c r="C1211" s="91" t="s">
        <v>1382</v>
      </c>
      <c r="D1211" s="91">
        <v>5.5</v>
      </c>
      <c r="E1211" s="92">
        <v>0.0</v>
      </c>
      <c r="F1211" s="98">
        <v>760.0</v>
      </c>
      <c r="G1211" s="91" t="b">
        <v>1</v>
      </c>
      <c r="H1211" s="89" t="s">
        <v>30</v>
      </c>
      <c r="I1211" s="99"/>
      <c r="J1211" s="94"/>
      <c r="K1211" s="95"/>
    </row>
    <row r="1212">
      <c r="A1212" s="84">
        <v>45765.0</v>
      </c>
      <c r="B1212" s="8" t="s">
        <v>22</v>
      </c>
      <c r="C1212" s="50" t="s">
        <v>1277</v>
      </c>
      <c r="D1212" s="50">
        <v>2.0</v>
      </c>
      <c r="E1212" s="9">
        <v>0.0</v>
      </c>
      <c r="F1212" s="43">
        <v>240.0</v>
      </c>
      <c r="G1212" s="50" t="b">
        <v>1</v>
      </c>
      <c r="H1212" s="8" t="s">
        <v>16</v>
      </c>
      <c r="I1212" s="6"/>
      <c r="J1212" s="86"/>
      <c r="K1212" s="87"/>
    </row>
    <row r="1213">
      <c r="A1213" s="88">
        <v>45765.0</v>
      </c>
      <c r="B1213" s="89" t="s">
        <v>59</v>
      </c>
      <c r="C1213" s="91" t="s">
        <v>1337</v>
      </c>
      <c r="D1213" s="91">
        <v>0.8</v>
      </c>
      <c r="E1213" s="92">
        <v>0.0</v>
      </c>
      <c r="F1213" s="98">
        <v>90.0</v>
      </c>
      <c r="G1213" s="91" t="b">
        <v>1</v>
      </c>
      <c r="H1213" s="89" t="s">
        <v>16</v>
      </c>
      <c r="I1213" s="99"/>
      <c r="J1213" s="94"/>
      <c r="K1213" s="95"/>
    </row>
    <row r="1214">
      <c r="A1214" s="84">
        <v>45765.0</v>
      </c>
      <c r="B1214" s="8" t="s">
        <v>61</v>
      </c>
      <c r="C1214" s="50" t="s">
        <v>32</v>
      </c>
      <c r="D1214" s="50">
        <v>2.0</v>
      </c>
      <c r="E1214" s="9">
        <v>0.0</v>
      </c>
      <c r="F1214" s="43">
        <v>280.0</v>
      </c>
      <c r="G1214" s="50" t="b">
        <v>1</v>
      </c>
      <c r="H1214" s="8" t="s">
        <v>30</v>
      </c>
      <c r="I1214" s="6" t="s">
        <v>90</v>
      </c>
      <c r="J1214" s="86"/>
      <c r="K1214" s="87"/>
    </row>
    <row r="1215">
      <c r="A1215" s="88">
        <v>45765.0</v>
      </c>
      <c r="B1215" s="89" t="s">
        <v>14</v>
      </c>
      <c r="C1215" s="91" t="s">
        <v>1364</v>
      </c>
      <c r="D1215" s="91">
        <v>1.5</v>
      </c>
      <c r="E1215" s="92">
        <v>0.0</v>
      </c>
      <c r="F1215" s="98">
        <v>170.0</v>
      </c>
      <c r="G1215" s="91" t="b">
        <v>1</v>
      </c>
      <c r="H1215" s="89" t="s">
        <v>11</v>
      </c>
      <c r="I1215" s="99"/>
      <c r="J1215" s="94"/>
      <c r="K1215" s="95"/>
    </row>
    <row r="1216">
      <c r="A1216" s="84">
        <v>45765.0</v>
      </c>
      <c r="B1216" s="8" t="s">
        <v>45</v>
      </c>
      <c r="C1216" s="50" t="s">
        <v>1281</v>
      </c>
      <c r="D1216" s="50">
        <v>2.0</v>
      </c>
      <c r="E1216" s="9">
        <v>0.0</v>
      </c>
      <c r="F1216" s="43">
        <v>240.0</v>
      </c>
      <c r="G1216" s="50" t="b">
        <v>1</v>
      </c>
      <c r="H1216" s="8" t="s">
        <v>11</v>
      </c>
      <c r="I1216" s="6" t="s">
        <v>80</v>
      </c>
      <c r="J1216" s="6" t="s">
        <v>1383</v>
      </c>
      <c r="K1216" s="87"/>
    </row>
    <row r="1217">
      <c r="A1217" s="88">
        <v>45765.0</v>
      </c>
      <c r="B1217" s="89" t="s">
        <v>31</v>
      </c>
      <c r="C1217" s="91" t="s">
        <v>19</v>
      </c>
      <c r="D1217" s="91">
        <v>2.0</v>
      </c>
      <c r="E1217" s="92">
        <v>0.0</v>
      </c>
      <c r="F1217" s="98">
        <v>240.0</v>
      </c>
      <c r="G1217" s="91" t="b">
        <v>1</v>
      </c>
      <c r="H1217" s="89" t="s">
        <v>11</v>
      </c>
      <c r="I1217" s="99" t="s">
        <v>80</v>
      </c>
      <c r="J1217" s="99" t="s">
        <v>1384</v>
      </c>
      <c r="K1217" s="95"/>
    </row>
    <row r="1218">
      <c r="A1218" s="84">
        <v>45765.0</v>
      </c>
      <c r="B1218" s="8" t="s">
        <v>68</v>
      </c>
      <c r="C1218" s="50" t="s">
        <v>1385</v>
      </c>
      <c r="D1218" s="50">
        <v>3.0</v>
      </c>
      <c r="E1218" s="9">
        <v>0.0</v>
      </c>
      <c r="F1218" s="43">
        <v>360.0</v>
      </c>
      <c r="G1218" s="50" t="b">
        <v>1</v>
      </c>
      <c r="H1218" s="8" t="s">
        <v>16</v>
      </c>
      <c r="I1218" s="6"/>
      <c r="J1218" s="86"/>
      <c r="K1218" s="87"/>
    </row>
    <row r="1219">
      <c r="A1219" s="88">
        <v>45766.0</v>
      </c>
      <c r="B1219" s="89" t="s">
        <v>27</v>
      </c>
      <c r="C1219" s="91" t="s">
        <v>1386</v>
      </c>
      <c r="D1219" s="91">
        <v>4.0</v>
      </c>
      <c r="E1219" s="92">
        <v>0.0</v>
      </c>
      <c r="F1219" s="98">
        <v>440.0</v>
      </c>
      <c r="G1219" s="91" t="b">
        <v>1</v>
      </c>
      <c r="H1219" s="89" t="s">
        <v>16</v>
      </c>
      <c r="I1219" s="99" t="s">
        <v>95</v>
      </c>
      <c r="J1219" s="94"/>
      <c r="K1219" s="95"/>
    </row>
    <row r="1220">
      <c r="A1220" s="84">
        <v>45766.0</v>
      </c>
      <c r="B1220" s="8" t="s">
        <v>42</v>
      </c>
      <c r="C1220" s="50" t="s">
        <v>1293</v>
      </c>
      <c r="D1220" s="50">
        <v>2.0</v>
      </c>
      <c r="E1220" s="9">
        <v>0.0</v>
      </c>
      <c r="F1220" s="43">
        <v>240.0</v>
      </c>
      <c r="G1220" s="50" t="b">
        <v>1</v>
      </c>
      <c r="H1220" s="8" t="s">
        <v>30</v>
      </c>
      <c r="I1220" s="6" t="s">
        <v>83</v>
      </c>
      <c r="J1220" s="86"/>
      <c r="K1220" s="87"/>
    </row>
    <row r="1221">
      <c r="A1221" s="88">
        <v>45766.0</v>
      </c>
      <c r="B1221" s="89" t="s">
        <v>39</v>
      </c>
      <c r="C1221" s="91" t="s">
        <v>1381</v>
      </c>
      <c r="D1221" s="91">
        <v>8.0</v>
      </c>
      <c r="E1221" s="92">
        <v>0.0</v>
      </c>
      <c r="F1221" s="98">
        <v>1000.0</v>
      </c>
      <c r="G1221" s="91" t="b">
        <v>1</v>
      </c>
      <c r="H1221" s="89" t="s">
        <v>16</v>
      </c>
      <c r="I1221" s="99" t="s">
        <v>99</v>
      </c>
      <c r="J1221" s="94"/>
      <c r="K1221" s="95"/>
    </row>
    <row r="1222">
      <c r="A1222" s="84">
        <v>45766.0</v>
      </c>
      <c r="B1222" s="8" t="s">
        <v>21</v>
      </c>
      <c r="C1222" s="50" t="s">
        <v>1374</v>
      </c>
      <c r="D1222" s="50">
        <v>3.0</v>
      </c>
      <c r="E1222" s="9">
        <v>0.0</v>
      </c>
      <c r="F1222" s="43">
        <v>320.0</v>
      </c>
      <c r="G1222" s="50" t="b">
        <v>1</v>
      </c>
      <c r="H1222" s="8" t="s">
        <v>11</v>
      </c>
      <c r="I1222" s="6"/>
      <c r="J1222" s="6" t="s">
        <v>1387</v>
      </c>
      <c r="K1222" s="87"/>
    </row>
    <row r="1223">
      <c r="A1223" s="88">
        <v>45766.0</v>
      </c>
      <c r="B1223" s="89" t="s">
        <v>31</v>
      </c>
      <c r="C1223" s="91" t="s">
        <v>19</v>
      </c>
      <c r="D1223" s="91">
        <v>5.0</v>
      </c>
      <c r="E1223" s="92">
        <v>0.0</v>
      </c>
      <c r="F1223" s="98">
        <v>600.0</v>
      </c>
      <c r="G1223" s="91" t="b">
        <v>1</v>
      </c>
      <c r="H1223" s="89" t="s">
        <v>11</v>
      </c>
      <c r="I1223" s="99" t="s">
        <v>80</v>
      </c>
      <c r="J1223" s="99" t="s">
        <v>1388</v>
      </c>
      <c r="K1223" s="95"/>
    </row>
    <row r="1224">
      <c r="A1224" s="84">
        <v>45767.0</v>
      </c>
      <c r="B1224" s="8" t="s">
        <v>25</v>
      </c>
      <c r="C1224" s="50" t="s">
        <v>13</v>
      </c>
      <c r="D1224" s="50">
        <v>1.0</v>
      </c>
      <c r="E1224" s="9">
        <v>0.0</v>
      </c>
      <c r="F1224" s="43">
        <v>120.0</v>
      </c>
      <c r="G1224" s="50" t="b">
        <v>1</v>
      </c>
      <c r="H1224" s="8" t="s">
        <v>30</v>
      </c>
      <c r="I1224" s="6" t="s">
        <v>103</v>
      </c>
      <c r="J1224" s="86"/>
      <c r="K1224" s="87"/>
    </row>
    <row r="1225">
      <c r="A1225" s="88">
        <v>45767.0</v>
      </c>
      <c r="B1225" s="89" t="s">
        <v>57</v>
      </c>
      <c r="C1225" s="91" t="s">
        <v>19</v>
      </c>
      <c r="D1225" s="91">
        <v>5.0</v>
      </c>
      <c r="E1225" s="92">
        <v>0.0</v>
      </c>
      <c r="F1225" s="98">
        <v>600.0</v>
      </c>
      <c r="G1225" s="91" t="b">
        <v>1</v>
      </c>
      <c r="H1225" s="89" t="s">
        <v>16</v>
      </c>
      <c r="I1225" s="99" t="s">
        <v>105</v>
      </c>
      <c r="J1225" s="94"/>
      <c r="K1225" s="95"/>
    </row>
    <row r="1226">
      <c r="A1226" s="84">
        <v>45767.0</v>
      </c>
      <c r="B1226" s="8" t="s">
        <v>14</v>
      </c>
      <c r="C1226" s="50" t="s">
        <v>13</v>
      </c>
      <c r="D1226" s="50">
        <v>1.0</v>
      </c>
      <c r="E1226" s="9">
        <v>0.0</v>
      </c>
      <c r="F1226" s="43">
        <v>120.0</v>
      </c>
      <c r="G1226" s="50" t="b">
        <v>1</v>
      </c>
      <c r="H1226" s="8" t="s">
        <v>11</v>
      </c>
      <c r="I1226" s="6" t="s">
        <v>107</v>
      </c>
      <c r="J1226" s="6" t="s">
        <v>1389</v>
      </c>
      <c r="K1226" s="87"/>
    </row>
    <row r="1227">
      <c r="A1227" s="88">
        <v>45767.0</v>
      </c>
      <c r="B1227" s="89" t="s">
        <v>31</v>
      </c>
      <c r="C1227" s="91" t="s">
        <v>1281</v>
      </c>
      <c r="D1227" s="91">
        <v>2.0</v>
      </c>
      <c r="E1227" s="92">
        <v>0.0</v>
      </c>
      <c r="F1227" s="98">
        <v>240.0</v>
      </c>
      <c r="G1227" s="91" t="b">
        <v>1</v>
      </c>
      <c r="H1227" s="89" t="s">
        <v>11</v>
      </c>
      <c r="I1227" s="99" t="s">
        <v>80</v>
      </c>
      <c r="J1227" s="99" t="s">
        <v>1390</v>
      </c>
      <c r="K1227" s="95"/>
    </row>
    <row r="1228">
      <c r="A1228" s="84">
        <v>45767.0</v>
      </c>
      <c r="B1228" s="8" t="s">
        <v>47</v>
      </c>
      <c r="C1228" s="50" t="s">
        <v>1342</v>
      </c>
      <c r="D1228" s="50">
        <v>3.5</v>
      </c>
      <c r="E1228" s="9">
        <v>0.0</v>
      </c>
      <c r="F1228" s="43">
        <v>410.0</v>
      </c>
      <c r="G1228" s="50" t="b">
        <v>1</v>
      </c>
      <c r="H1228" s="8" t="s">
        <v>11</v>
      </c>
      <c r="I1228" s="6" t="s">
        <v>80</v>
      </c>
      <c r="J1228" s="6" t="s">
        <v>1391</v>
      </c>
      <c r="K1228" s="87"/>
    </row>
    <row r="1229">
      <c r="A1229" s="88">
        <v>45767.0</v>
      </c>
      <c r="B1229" s="89" t="s">
        <v>36</v>
      </c>
      <c r="C1229" s="91" t="s">
        <v>1281</v>
      </c>
      <c r="D1229" s="91">
        <v>4.0</v>
      </c>
      <c r="E1229" s="92">
        <v>100.0</v>
      </c>
      <c r="F1229" s="98">
        <v>400.0</v>
      </c>
      <c r="G1229" s="91" t="b">
        <v>1</v>
      </c>
      <c r="H1229" s="89" t="s">
        <v>16</v>
      </c>
      <c r="I1229" s="99" t="s">
        <v>110</v>
      </c>
      <c r="J1229" s="94"/>
      <c r="K1229" s="95"/>
    </row>
    <row r="1230">
      <c r="A1230" s="84">
        <v>45769.0</v>
      </c>
      <c r="B1230" s="8" t="s">
        <v>41</v>
      </c>
      <c r="C1230" s="50" t="s">
        <v>1281</v>
      </c>
      <c r="D1230" s="50">
        <v>1.0</v>
      </c>
      <c r="E1230" s="9">
        <v>0.0</v>
      </c>
      <c r="F1230" s="43">
        <v>120.0</v>
      </c>
      <c r="G1230" s="50" t="b">
        <v>1</v>
      </c>
      <c r="H1230" s="8" t="s">
        <v>30</v>
      </c>
      <c r="I1230" s="6" t="s">
        <v>112</v>
      </c>
      <c r="J1230" s="86"/>
      <c r="K1230" s="87"/>
    </row>
    <row r="1231">
      <c r="A1231" s="88">
        <v>45769.0</v>
      </c>
      <c r="B1231" s="89" t="s">
        <v>29</v>
      </c>
      <c r="C1231" s="91" t="s">
        <v>1286</v>
      </c>
      <c r="D1231" s="91">
        <v>1.0</v>
      </c>
      <c r="E1231" s="92">
        <v>0.0</v>
      </c>
      <c r="F1231" s="98">
        <v>120.0</v>
      </c>
      <c r="G1231" s="91" t="b">
        <v>1</v>
      </c>
      <c r="H1231" s="89" t="s">
        <v>30</v>
      </c>
      <c r="I1231" s="99" t="s">
        <v>114</v>
      </c>
      <c r="J1231" s="94"/>
      <c r="K1231" s="95"/>
    </row>
    <row r="1232">
      <c r="A1232" s="84">
        <v>45769.0</v>
      </c>
      <c r="B1232" s="8" t="s">
        <v>46</v>
      </c>
      <c r="C1232" s="50" t="s">
        <v>1277</v>
      </c>
      <c r="D1232" s="50">
        <v>3.0</v>
      </c>
      <c r="E1232" s="9">
        <v>0.0</v>
      </c>
      <c r="F1232" s="43">
        <v>360.0</v>
      </c>
      <c r="G1232" s="50" t="b">
        <v>1</v>
      </c>
      <c r="H1232" s="8" t="s">
        <v>16</v>
      </c>
      <c r="I1232" s="6" t="s">
        <v>116</v>
      </c>
      <c r="K1232" s="101"/>
    </row>
    <row r="1233">
      <c r="A1233" s="88">
        <v>45769.0</v>
      </c>
      <c r="B1233" s="89" t="s">
        <v>21</v>
      </c>
      <c r="C1233" s="91" t="s">
        <v>32</v>
      </c>
      <c r="D1233" s="91">
        <v>1.0</v>
      </c>
      <c r="E1233" s="92">
        <v>0.0</v>
      </c>
      <c r="F1233" s="98">
        <v>140.0</v>
      </c>
      <c r="G1233" s="91" t="b">
        <v>1</v>
      </c>
      <c r="H1233" s="89" t="s">
        <v>11</v>
      </c>
      <c r="I1233" s="99" t="s">
        <v>107</v>
      </c>
      <c r="J1233" s="91" t="s">
        <v>1392</v>
      </c>
      <c r="K1233" s="95"/>
    </row>
    <row r="1234">
      <c r="A1234" s="84">
        <v>45769.0</v>
      </c>
      <c r="B1234" s="8" t="s">
        <v>71</v>
      </c>
      <c r="C1234" s="50" t="s">
        <v>12</v>
      </c>
      <c r="D1234" s="50">
        <v>1.0</v>
      </c>
      <c r="E1234" s="9">
        <v>0.0</v>
      </c>
      <c r="F1234" s="43">
        <v>120.0</v>
      </c>
      <c r="G1234" s="50" t="b">
        <v>1</v>
      </c>
      <c r="H1234" s="8" t="s">
        <v>16</v>
      </c>
      <c r="I1234" s="6" t="s">
        <v>119</v>
      </c>
      <c r="K1234" s="101"/>
    </row>
    <row r="1235">
      <c r="A1235" s="88">
        <v>45769.0</v>
      </c>
      <c r="B1235" s="89" t="s">
        <v>25</v>
      </c>
      <c r="C1235" s="91" t="s">
        <v>13</v>
      </c>
      <c r="D1235" s="91">
        <v>2.0</v>
      </c>
      <c r="E1235" s="92">
        <v>0.0</v>
      </c>
      <c r="F1235" s="98">
        <v>120.0</v>
      </c>
      <c r="G1235" s="91" t="b">
        <v>1</v>
      </c>
      <c r="H1235" s="89" t="s">
        <v>30</v>
      </c>
      <c r="I1235" s="99" t="s">
        <v>103</v>
      </c>
      <c r="K1235" s="100"/>
    </row>
    <row r="1236">
      <c r="A1236" s="84">
        <v>45769.0</v>
      </c>
      <c r="B1236" s="8" t="s">
        <v>47</v>
      </c>
      <c r="C1236" s="50" t="s">
        <v>1281</v>
      </c>
      <c r="D1236" s="50">
        <v>2.0</v>
      </c>
      <c r="E1236" s="9">
        <v>0.0</v>
      </c>
      <c r="F1236" s="43">
        <v>240.0</v>
      </c>
      <c r="G1236" s="50" t="b">
        <v>1</v>
      </c>
      <c r="H1236" s="8" t="s">
        <v>11</v>
      </c>
      <c r="I1236" s="6" t="s">
        <v>80</v>
      </c>
      <c r="J1236" s="50" t="s">
        <v>1393</v>
      </c>
      <c r="K1236" s="87"/>
    </row>
    <row r="1237">
      <c r="A1237" s="88">
        <v>45769.0</v>
      </c>
      <c r="B1237" s="89" t="s">
        <v>31</v>
      </c>
      <c r="C1237" s="91" t="s">
        <v>19</v>
      </c>
      <c r="D1237" s="91">
        <v>2.0</v>
      </c>
      <c r="E1237" s="92">
        <v>0.0</v>
      </c>
      <c r="F1237" s="98">
        <v>240.0</v>
      </c>
      <c r="G1237" s="91" t="b">
        <v>1</v>
      </c>
      <c r="H1237" s="89" t="s">
        <v>11</v>
      </c>
      <c r="I1237" s="99" t="s">
        <v>80</v>
      </c>
      <c r="J1237" s="91" t="s">
        <v>1394</v>
      </c>
      <c r="K1237" s="95"/>
    </row>
    <row r="1238">
      <c r="A1238" s="84">
        <v>45769.0</v>
      </c>
      <c r="B1238" s="8" t="s">
        <v>49</v>
      </c>
      <c r="C1238" s="50" t="s">
        <v>1310</v>
      </c>
      <c r="D1238" s="50">
        <v>2.0</v>
      </c>
      <c r="E1238" s="9">
        <v>0.0</v>
      </c>
      <c r="F1238" s="43">
        <v>260.0</v>
      </c>
      <c r="G1238" s="50" t="b">
        <v>1</v>
      </c>
      <c r="H1238" s="8" t="s">
        <v>11</v>
      </c>
      <c r="I1238" s="6" t="s">
        <v>80</v>
      </c>
      <c r="J1238" s="50" t="s">
        <v>1395</v>
      </c>
      <c r="K1238" s="87"/>
    </row>
    <row r="1239">
      <c r="A1239" s="88">
        <v>45769.0</v>
      </c>
      <c r="B1239" s="89" t="s">
        <v>45</v>
      </c>
      <c r="C1239" s="91" t="s">
        <v>13</v>
      </c>
      <c r="D1239" s="91">
        <v>1.0</v>
      </c>
      <c r="E1239" s="92">
        <v>0.0</v>
      </c>
      <c r="F1239" s="98">
        <v>120.0</v>
      </c>
      <c r="G1239" s="91" t="b">
        <v>1</v>
      </c>
      <c r="H1239" s="89" t="s">
        <v>11</v>
      </c>
      <c r="I1239" s="99" t="s">
        <v>80</v>
      </c>
      <c r="J1239" s="91" t="s">
        <v>1396</v>
      </c>
      <c r="K1239" s="95"/>
    </row>
    <row r="1240">
      <c r="A1240" s="84">
        <v>45769.0</v>
      </c>
      <c r="B1240" s="8" t="s">
        <v>68</v>
      </c>
      <c r="C1240" s="50" t="s">
        <v>1397</v>
      </c>
      <c r="D1240" s="50">
        <v>3.0</v>
      </c>
      <c r="E1240" s="9">
        <v>0.0</v>
      </c>
      <c r="F1240" s="43">
        <v>360.0</v>
      </c>
      <c r="G1240" s="50" t="b">
        <v>1</v>
      </c>
      <c r="H1240" s="8" t="s">
        <v>16</v>
      </c>
      <c r="I1240" s="6" t="s">
        <v>110</v>
      </c>
      <c r="J1240" s="50"/>
      <c r="K1240" s="87"/>
    </row>
    <row r="1241">
      <c r="A1241" s="88">
        <v>45770.0</v>
      </c>
      <c r="B1241" s="89" t="s">
        <v>61</v>
      </c>
      <c r="C1241" s="91" t="s">
        <v>32</v>
      </c>
      <c r="D1241" s="91">
        <v>2.0</v>
      </c>
      <c r="E1241" s="92">
        <v>0.0</v>
      </c>
      <c r="F1241" s="98">
        <v>280.0</v>
      </c>
      <c r="G1241" s="91" t="b">
        <v>1</v>
      </c>
      <c r="H1241" s="89" t="s">
        <v>30</v>
      </c>
      <c r="I1241" s="99" t="s">
        <v>90</v>
      </c>
      <c r="J1241" s="91"/>
      <c r="K1241" s="95"/>
    </row>
    <row r="1242">
      <c r="A1242" s="84">
        <v>45770.0</v>
      </c>
      <c r="B1242" s="8" t="s">
        <v>43</v>
      </c>
      <c r="C1242" s="50" t="s">
        <v>1281</v>
      </c>
      <c r="D1242" s="50">
        <v>2.0</v>
      </c>
      <c r="E1242" s="9">
        <v>0.0</v>
      </c>
      <c r="F1242" s="43">
        <v>240.0</v>
      </c>
      <c r="G1242" s="50" t="b">
        <v>1</v>
      </c>
      <c r="H1242" s="8" t="s">
        <v>30</v>
      </c>
      <c r="I1242" s="6" t="s">
        <v>128</v>
      </c>
      <c r="J1242" s="50"/>
      <c r="K1242" s="87"/>
    </row>
    <row r="1243">
      <c r="A1243" s="88">
        <v>45770.0</v>
      </c>
      <c r="B1243" s="89" t="s">
        <v>36</v>
      </c>
      <c r="C1243" s="91" t="s">
        <v>1321</v>
      </c>
      <c r="D1243" s="91">
        <v>4.0</v>
      </c>
      <c r="E1243" s="92">
        <v>100.0</v>
      </c>
      <c r="F1243" s="98">
        <v>400.0</v>
      </c>
      <c r="G1243" s="91" t="b">
        <v>1</v>
      </c>
      <c r="H1243" s="89" t="s">
        <v>16</v>
      </c>
      <c r="I1243" s="99" t="s">
        <v>110</v>
      </c>
      <c r="J1243" s="91"/>
      <c r="K1243" s="95"/>
    </row>
    <row r="1244">
      <c r="A1244" s="84">
        <v>45770.0</v>
      </c>
      <c r="B1244" s="8" t="s">
        <v>39</v>
      </c>
      <c r="C1244" s="50" t="s">
        <v>1381</v>
      </c>
      <c r="D1244" s="50">
        <v>7.0</v>
      </c>
      <c r="E1244" s="9">
        <v>0.0</v>
      </c>
      <c r="F1244" s="43">
        <v>860.0</v>
      </c>
      <c r="G1244" s="50" t="b">
        <v>1</v>
      </c>
      <c r="H1244" s="8" t="s">
        <v>16</v>
      </c>
      <c r="I1244" s="6" t="s">
        <v>99</v>
      </c>
      <c r="J1244" s="50"/>
      <c r="K1244" s="87"/>
    </row>
    <row r="1245">
      <c r="A1245" s="88">
        <v>45770.0</v>
      </c>
      <c r="B1245" s="89" t="s">
        <v>31</v>
      </c>
      <c r="C1245" s="91" t="s">
        <v>1362</v>
      </c>
      <c r="D1245" s="91">
        <v>3.0</v>
      </c>
      <c r="E1245" s="92">
        <v>0.0</v>
      </c>
      <c r="F1245" s="98">
        <v>340.0</v>
      </c>
      <c r="G1245" s="91" t="b">
        <v>1</v>
      </c>
      <c r="H1245" s="89" t="s">
        <v>11</v>
      </c>
      <c r="I1245" s="99" t="s">
        <v>110</v>
      </c>
      <c r="J1245" s="91" t="s">
        <v>1398</v>
      </c>
      <c r="K1245" s="95"/>
    </row>
    <row r="1246">
      <c r="A1246" s="84">
        <v>45770.0</v>
      </c>
      <c r="B1246" s="8" t="s">
        <v>45</v>
      </c>
      <c r="C1246" s="50" t="s">
        <v>1277</v>
      </c>
      <c r="D1246" s="50">
        <v>3.0</v>
      </c>
      <c r="E1246" s="9">
        <v>0.0</v>
      </c>
      <c r="F1246" s="43">
        <v>360.0</v>
      </c>
      <c r="G1246" s="50" t="b">
        <v>1</v>
      </c>
      <c r="H1246" s="8" t="s">
        <v>11</v>
      </c>
      <c r="I1246" s="6" t="s">
        <v>110</v>
      </c>
      <c r="J1246" s="50" t="s">
        <v>1399</v>
      </c>
      <c r="K1246" s="87"/>
    </row>
    <row r="1247">
      <c r="A1247" s="88">
        <v>45770.0</v>
      </c>
      <c r="B1247" s="89" t="s">
        <v>21</v>
      </c>
      <c r="C1247" s="91" t="s">
        <v>63</v>
      </c>
      <c r="D1247" s="91">
        <v>0.5</v>
      </c>
      <c r="E1247" s="92">
        <v>0.0</v>
      </c>
      <c r="F1247" s="98">
        <v>120.0</v>
      </c>
      <c r="G1247" s="91" t="b">
        <v>1</v>
      </c>
      <c r="H1247" s="89" t="s">
        <v>11</v>
      </c>
      <c r="I1247" s="99" t="s">
        <v>107</v>
      </c>
      <c r="J1247" s="91" t="s">
        <v>1400</v>
      </c>
      <c r="K1247" s="95"/>
    </row>
    <row r="1248">
      <c r="A1248" s="84">
        <v>45770.0</v>
      </c>
      <c r="B1248" s="8" t="s">
        <v>56</v>
      </c>
      <c r="C1248" s="50" t="s">
        <v>10</v>
      </c>
      <c r="D1248" s="50">
        <v>10.0</v>
      </c>
      <c r="E1248" s="9">
        <v>0.0</v>
      </c>
      <c r="F1248" s="43">
        <v>800.0</v>
      </c>
      <c r="G1248" s="50" t="b">
        <v>1</v>
      </c>
      <c r="H1248" s="8" t="s">
        <v>16</v>
      </c>
      <c r="I1248" s="6" t="s">
        <v>110</v>
      </c>
      <c r="K1248" s="101"/>
    </row>
    <row r="1249">
      <c r="A1249" s="88">
        <v>45772.0</v>
      </c>
      <c r="B1249" s="89" t="s">
        <v>52</v>
      </c>
      <c r="C1249" s="91" t="s">
        <v>1401</v>
      </c>
      <c r="D1249" s="91">
        <v>7.0</v>
      </c>
      <c r="E1249" s="92">
        <v>0.0</v>
      </c>
      <c r="F1249" s="98">
        <v>820.0</v>
      </c>
      <c r="G1249" s="91" t="b">
        <v>1</v>
      </c>
      <c r="H1249" s="89" t="s">
        <v>11</v>
      </c>
      <c r="I1249" s="99" t="s">
        <v>110</v>
      </c>
      <c r="J1249" s="91" t="s">
        <v>1402</v>
      </c>
      <c r="K1249" s="95"/>
    </row>
    <row r="1250">
      <c r="A1250" s="84">
        <v>45772.0</v>
      </c>
      <c r="B1250" s="8" t="s">
        <v>23</v>
      </c>
      <c r="C1250" s="50" t="s">
        <v>1403</v>
      </c>
      <c r="D1250" s="50">
        <v>3.0</v>
      </c>
      <c r="E1250" s="9">
        <v>0.0</v>
      </c>
      <c r="F1250" s="43">
        <v>300.0</v>
      </c>
      <c r="G1250" s="50" t="b">
        <v>1</v>
      </c>
      <c r="H1250" s="8" t="s">
        <v>16</v>
      </c>
      <c r="I1250" s="6" t="s">
        <v>110</v>
      </c>
      <c r="K1250" s="101"/>
    </row>
    <row r="1251">
      <c r="A1251" s="88">
        <v>45772.0</v>
      </c>
      <c r="B1251" s="89" t="s">
        <v>24</v>
      </c>
      <c r="C1251" s="91" t="s">
        <v>1404</v>
      </c>
      <c r="D1251" s="91">
        <v>4.0</v>
      </c>
      <c r="E1251" s="92">
        <v>0.0</v>
      </c>
      <c r="F1251" s="98">
        <v>480.0</v>
      </c>
      <c r="G1251" s="91" t="b">
        <v>1</v>
      </c>
      <c r="H1251" s="89" t="s">
        <v>30</v>
      </c>
      <c r="I1251" s="99" t="s">
        <v>138</v>
      </c>
      <c r="K1251" s="100"/>
    </row>
    <row r="1252">
      <c r="A1252" s="84">
        <v>45772.0</v>
      </c>
      <c r="B1252" s="8" t="s">
        <v>15</v>
      </c>
      <c r="C1252" s="50" t="s">
        <v>1285</v>
      </c>
      <c r="D1252" s="50">
        <v>4.0</v>
      </c>
      <c r="E1252" s="9">
        <v>0.0</v>
      </c>
      <c r="F1252" s="43">
        <v>500.0</v>
      </c>
      <c r="G1252" s="50" t="b">
        <v>1</v>
      </c>
      <c r="H1252" s="8" t="s">
        <v>16</v>
      </c>
      <c r="I1252" s="6" t="s">
        <v>73</v>
      </c>
      <c r="K1252" s="101"/>
    </row>
    <row r="1253">
      <c r="A1253" s="88">
        <v>45772.0</v>
      </c>
      <c r="B1253" s="89" t="s">
        <v>31</v>
      </c>
      <c r="C1253" s="91" t="s">
        <v>1337</v>
      </c>
      <c r="D1253" s="91">
        <v>5.0</v>
      </c>
      <c r="E1253" s="92">
        <v>0.0</v>
      </c>
      <c r="F1253" s="98">
        <v>580.0</v>
      </c>
      <c r="G1253" s="91" t="b">
        <v>1</v>
      </c>
      <c r="H1253" s="89" t="s">
        <v>11</v>
      </c>
      <c r="I1253" s="99" t="s">
        <v>80</v>
      </c>
      <c r="J1253" s="91" t="s">
        <v>1405</v>
      </c>
      <c r="K1253" s="95"/>
    </row>
    <row r="1254">
      <c r="A1254" s="84">
        <v>45772.0</v>
      </c>
      <c r="B1254" s="8" t="s">
        <v>47</v>
      </c>
      <c r="C1254" s="50" t="s">
        <v>1281</v>
      </c>
      <c r="D1254" s="50">
        <v>2.0</v>
      </c>
      <c r="E1254" s="9">
        <v>0.0</v>
      </c>
      <c r="F1254" s="43">
        <v>240.0</v>
      </c>
      <c r="G1254" s="50" t="b">
        <v>1</v>
      </c>
      <c r="H1254" s="8" t="s">
        <v>11</v>
      </c>
      <c r="I1254" s="6" t="s">
        <v>80</v>
      </c>
      <c r="J1254" s="50" t="s">
        <v>1406</v>
      </c>
      <c r="K1254" s="87"/>
    </row>
    <row r="1255">
      <c r="A1255" s="88">
        <v>45772.0</v>
      </c>
      <c r="B1255" s="89" t="s">
        <v>49</v>
      </c>
      <c r="C1255" s="91" t="s">
        <v>12</v>
      </c>
      <c r="D1255" s="91">
        <v>1.0</v>
      </c>
      <c r="E1255" s="92">
        <v>0.0</v>
      </c>
      <c r="F1255" s="98">
        <v>120.0</v>
      </c>
      <c r="G1255" s="91" t="b">
        <v>1</v>
      </c>
      <c r="H1255" s="89" t="s">
        <v>11</v>
      </c>
      <c r="I1255" s="99" t="s">
        <v>80</v>
      </c>
      <c r="J1255" s="91" t="s">
        <v>1407</v>
      </c>
      <c r="K1255" s="95"/>
    </row>
    <row r="1256">
      <c r="A1256" s="84">
        <v>45772.0</v>
      </c>
      <c r="B1256" s="8" t="s">
        <v>9</v>
      </c>
      <c r="C1256" s="50" t="s">
        <v>1280</v>
      </c>
      <c r="D1256" s="50">
        <v>4.0</v>
      </c>
      <c r="E1256" s="9">
        <v>0.0</v>
      </c>
      <c r="F1256" s="43">
        <v>480.0</v>
      </c>
      <c r="G1256" s="50" t="b">
        <v>1</v>
      </c>
      <c r="H1256" s="8" t="s">
        <v>11</v>
      </c>
      <c r="I1256" s="6" t="s">
        <v>107</v>
      </c>
      <c r="J1256" s="50" t="s">
        <v>1408</v>
      </c>
      <c r="K1256" s="87"/>
    </row>
    <row r="1257">
      <c r="A1257" s="88">
        <v>45772.0</v>
      </c>
      <c r="B1257" s="89" t="s">
        <v>14</v>
      </c>
      <c r="C1257" s="91" t="s">
        <v>1277</v>
      </c>
      <c r="D1257" s="91">
        <v>1.5</v>
      </c>
      <c r="E1257" s="92">
        <v>0.0</v>
      </c>
      <c r="F1257" s="98">
        <v>180.0</v>
      </c>
      <c r="G1257" s="91" t="b">
        <v>1</v>
      </c>
      <c r="H1257" s="89" t="s">
        <v>11</v>
      </c>
      <c r="I1257" s="99" t="s">
        <v>107</v>
      </c>
      <c r="J1257" s="91" t="s">
        <v>1409</v>
      </c>
      <c r="K1257" s="95"/>
    </row>
    <row r="1258">
      <c r="A1258" s="84">
        <v>45772.0</v>
      </c>
      <c r="B1258" s="8" t="s">
        <v>39</v>
      </c>
      <c r="C1258" s="50" t="s">
        <v>1381</v>
      </c>
      <c r="D1258" s="50">
        <v>6.0</v>
      </c>
      <c r="E1258" s="9">
        <v>0.0</v>
      </c>
      <c r="F1258" s="43">
        <v>740.0</v>
      </c>
      <c r="G1258" s="50" t="b">
        <v>1</v>
      </c>
      <c r="H1258" s="8" t="s">
        <v>16</v>
      </c>
      <c r="I1258" s="6" t="s">
        <v>99</v>
      </c>
      <c r="K1258" s="101"/>
    </row>
    <row r="1259">
      <c r="A1259" s="88">
        <v>45772.0</v>
      </c>
      <c r="B1259" s="89" t="s">
        <v>69</v>
      </c>
      <c r="C1259" s="91" t="s">
        <v>1281</v>
      </c>
      <c r="D1259" s="91">
        <v>20.0</v>
      </c>
      <c r="E1259" s="92">
        <v>0.0</v>
      </c>
      <c r="F1259" s="98">
        <v>1700.0</v>
      </c>
      <c r="G1259" s="91" t="b">
        <v>1</v>
      </c>
      <c r="H1259" s="89" t="s">
        <v>16</v>
      </c>
      <c r="I1259" s="99" t="s">
        <v>110</v>
      </c>
      <c r="K1259" s="100"/>
    </row>
    <row r="1260">
      <c r="A1260" s="84">
        <v>45772.0</v>
      </c>
      <c r="B1260" s="8" t="s">
        <v>68</v>
      </c>
      <c r="C1260" s="50" t="s">
        <v>1374</v>
      </c>
      <c r="D1260" s="50">
        <v>4.0</v>
      </c>
      <c r="E1260" s="9">
        <v>0.0</v>
      </c>
      <c r="F1260" s="43">
        <v>440.0</v>
      </c>
      <c r="G1260" s="50" t="b">
        <v>1</v>
      </c>
      <c r="H1260" s="8" t="s">
        <v>16</v>
      </c>
      <c r="I1260" s="6" t="s">
        <v>110</v>
      </c>
      <c r="K1260" s="101"/>
    </row>
    <row r="1261">
      <c r="A1261" s="88">
        <v>45773.0</v>
      </c>
      <c r="B1261" s="89" t="s">
        <v>42</v>
      </c>
      <c r="C1261" s="91" t="s">
        <v>12</v>
      </c>
      <c r="D1261" s="91">
        <v>1.0</v>
      </c>
      <c r="E1261" s="92">
        <v>0.0</v>
      </c>
      <c r="F1261" s="98">
        <v>120.0</v>
      </c>
      <c r="G1261" s="91" t="b">
        <v>1</v>
      </c>
      <c r="H1261" s="89" t="s">
        <v>30</v>
      </c>
      <c r="I1261" s="99" t="s">
        <v>83</v>
      </c>
      <c r="K1261" s="100"/>
    </row>
    <row r="1262">
      <c r="A1262" s="84">
        <v>45773.0</v>
      </c>
      <c r="B1262" s="8" t="s">
        <v>23</v>
      </c>
      <c r="C1262" s="50" t="s">
        <v>1410</v>
      </c>
      <c r="D1262" s="50">
        <v>4.0</v>
      </c>
      <c r="E1262" s="9">
        <v>0.0</v>
      </c>
      <c r="F1262" s="43">
        <v>400.0</v>
      </c>
      <c r="G1262" s="50" t="b">
        <v>1</v>
      </c>
      <c r="H1262" s="8" t="s">
        <v>16</v>
      </c>
      <c r="I1262" s="6" t="s">
        <v>110</v>
      </c>
      <c r="K1262" s="101"/>
    </row>
    <row r="1263">
      <c r="A1263" s="88">
        <v>45773.0</v>
      </c>
      <c r="B1263" s="89" t="s">
        <v>21</v>
      </c>
      <c r="C1263" s="91" t="s">
        <v>1411</v>
      </c>
      <c r="D1263" s="91">
        <v>2.0</v>
      </c>
      <c r="E1263" s="92">
        <v>0.0</v>
      </c>
      <c r="F1263" s="98">
        <v>240.0</v>
      </c>
      <c r="G1263" s="91" t="b">
        <v>1</v>
      </c>
      <c r="H1263" s="89" t="s">
        <v>11</v>
      </c>
      <c r="I1263" s="99" t="s">
        <v>150</v>
      </c>
      <c r="J1263" s="91" t="s">
        <v>1412</v>
      </c>
      <c r="K1263" s="95"/>
    </row>
    <row r="1264">
      <c r="A1264" s="84">
        <v>45773.0</v>
      </c>
      <c r="B1264" s="8" t="s">
        <v>14</v>
      </c>
      <c r="C1264" s="50" t="s">
        <v>1364</v>
      </c>
      <c r="D1264" s="50">
        <v>2.0</v>
      </c>
      <c r="E1264" s="9">
        <v>0.0</v>
      </c>
      <c r="F1264" s="43">
        <v>220.0</v>
      </c>
      <c r="G1264" s="50" t="b">
        <v>1</v>
      </c>
      <c r="H1264" s="8" t="s">
        <v>11</v>
      </c>
      <c r="I1264" s="6" t="s">
        <v>150</v>
      </c>
      <c r="J1264" s="50" t="s">
        <v>1413</v>
      </c>
      <c r="K1264" s="87"/>
    </row>
    <row r="1265">
      <c r="A1265" s="88">
        <v>45773.0</v>
      </c>
      <c r="B1265" s="89" t="s">
        <v>31</v>
      </c>
      <c r="C1265" s="91" t="s">
        <v>70</v>
      </c>
      <c r="D1265" s="91">
        <v>1.0</v>
      </c>
      <c r="E1265" s="92">
        <v>0.0</v>
      </c>
      <c r="F1265" s="98">
        <v>100.0</v>
      </c>
      <c r="G1265" s="91" t="b">
        <v>1</v>
      </c>
      <c r="H1265" s="89" t="s">
        <v>11</v>
      </c>
      <c r="I1265" s="99" t="s">
        <v>80</v>
      </c>
      <c r="J1265" s="91" t="s">
        <v>1414</v>
      </c>
      <c r="K1265" s="95"/>
    </row>
    <row r="1266">
      <c r="A1266" s="84">
        <v>45773.0</v>
      </c>
      <c r="B1266" s="8" t="s">
        <v>47</v>
      </c>
      <c r="C1266" s="85" t="s">
        <v>1280</v>
      </c>
      <c r="D1266" s="50">
        <v>6.0</v>
      </c>
      <c r="E1266" s="9">
        <v>0.0</v>
      </c>
      <c r="F1266" s="43">
        <v>720.0</v>
      </c>
      <c r="G1266" s="50" t="b">
        <v>1</v>
      </c>
      <c r="H1266" s="8" t="s">
        <v>11</v>
      </c>
      <c r="I1266" s="6" t="s">
        <v>80</v>
      </c>
      <c r="J1266" s="50" t="s">
        <v>1415</v>
      </c>
      <c r="K1266" s="87"/>
    </row>
    <row r="1267">
      <c r="A1267" s="88">
        <v>45774.0</v>
      </c>
      <c r="B1267" s="89" t="s">
        <v>64</v>
      </c>
      <c r="C1267" s="91" t="s">
        <v>1364</v>
      </c>
      <c r="D1267" s="91">
        <v>1.5</v>
      </c>
      <c r="E1267" s="92">
        <v>0.0</v>
      </c>
      <c r="F1267" s="98">
        <v>170.0</v>
      </c>
      <c r="G1267" s="91" t="b">
        <v>1</v>
      </c>
      <c r="H1267" s="89" t="s">
        <v>16</v>
      </c>
      <c r="I1267" s="99" t="s">
        <v>155</v>
      </c>
      <c r="K1267" s="100"/>
    </row>
    <row r="1268">
      <c r="A1268" s="84">
        <v>45774.0</v>
      </c>
      <c r="B1268" s="8" t="s">
        <v>61</v>
      </c>
      <c r="C1268" s="50" t="s">
        <v>32</v>
      </c>
      <c r="D1268" s="50">
        <v>2.0</v>
      </c>
      <c r="E1268" s="9">
        <v>0.0</v>
      </c>
      <c r="F1268" s="43">
        <v>280.0</v>
      </c>
      <c r="G1268" s="50" t="b">
        <v>1</v>
      </c>
      <c r="H1268" s="8" t="s">
        <v>30</v>
      </c>
      <c r="I1268" s="6" t="s">
        <v>90</v>
      </c>
      <c r="K1268" s="101"/>
    </row>
    <row r="1269">
      <c r="A1269" s="88">
        <v>45774.0</v>
      </c>
      <c r="B1269" s="89" t="s">
        <v>26</v>
      </c>
      <c r="C1269" s="91" t="s">
        <v>1416</v>
      </c>
      <c r="D1269" s="91">
        <v>5.0</v>
      </c>
      <c r="E1269" s="92">
        <v>0.0</v>
      </c>
      <c r="F1269" s="98">
        <v>580.0</v>
      </c>
      <c r="G1269" s="91" t="b">
        <v>1</v>
      </c>
      <c r="H1269" s="89" t="s">
        <v>16</v>
      </c>
      <c r="I1269" s="99" t="s">
        <v>75</v>
      </c>
      <c r="K1269" s="100"/>
    </row>
    <row r="1270">
      <c r="A1270" s="84">
        <v>45774.0</v>
      </c>
      <c r="B1270" s="8" t="s">
        <v>25</v>
      </c>
      <c r="C1270" s="50" t="s">
        <v>13</v>
      </c>
      <c r="D1270" s="50">
        <v>1.5</v>
      </c>
      <c r="E1270" s="9">
        <v>0.0</v>
      </c>
      <c r="F1270" s="43">
        <v>180.0</v>
      </c>
      <c r="G1270" s="50" t="b">
        <v>1</v>
      </c>
      <c r="H1270" s="8" t="s">
        <v>30</v>
      </c>
      <c r="I1270" s="6" t="s">
        <v>103</v>
      </c>
      <c r="K1270" s="101"/>
    </row>
    <row r="1271">
      <c r="A1271" s="88">
        <v>45774.0</v>
      </c>
      <c r="B1271" s="89" t="s">
        <v>42</v>
      </c>
      <c r="C1271" s="91" t="s">
        <v>1293</v>
      </c>
      <c r="D1271" s="91">
        <v>1.3</v>
      </c>
      <c r="E1271" s="92">
        <v>0.0</v>
      </c>
      <c r="F1271" s="98">
        <v>156.0</v>
      </c>
      <c r="G1271" s="91" t="b">
        <v>1</v>
      </c>
      <c r="H1271" s="89" t="s">
        <v>30</v>
      </c>
      <c r="I1271" s="99" t="s">
        <v>83</v>
      </c>
      <c r="K1271" s="100"/>
    </row>
    <row r="1272">
      <c r="A1272" s="84">
        <v>45774.0</v>
      </c>
      <c r="B1272" s="8" t="s">
        <v>57</v>
      </c>
      <c r="C1272" s="50" t="s">
        <v>19</v>
      </c>
      <c r="D1272" s="50">
        <v>5.0</v>
      </c>
      <c r="E1272" s="9">
        <v>0.0</v>
      </c>
      <c r="F1272" s="43">
        <v>600.0</v>
      </c>
      <c r="G1272" s="50" t="b">
        <v>1</v>
      </c>
      <c r="H1272" s="8" t="s">
        <v>16</v>
      </c>
      <c r="I1272" s="6" t="s">
        <v>105</v>
      </c>
      <c r="K1272" s="101"/>
    </row>
    <row r="1273">
      <c r="A1273" s="88">
        <v>45774.0</v>
      </c>
      <c r="B1273" s="89" t="s">
        <v>21</v>
      </c>
      <c r="C1273" s="91" t="s">
        <v>13</v>
      </c>
      <c r="D1273" s="91">
        <v>1.0</v>
      </c>
      <c r="E1273" s="92">
        <v>0.0</v>
      </c>
      <c r="F1273" s="98">
        <v>120.0</v>
      </c>
      <c r="G1273" s="91" t="b">
        <v>1</v>
      </c>
      <c r="H1273" s="89" t="s">
        <v>11</v>
      </c>
      <c r="I1273" s="99" t="s">
        <v>150</v>
      </c>
      <c r="J1273" s="91" t="s">
        <v>1417</v>
      </c>
      <c r="K1273" s="95"/>
    </row>
    <row r="1274">
      <c r="A1274" s="84">
        <v>45774.0</v>
      </c>
      <c r="B1274" s="8" t="s">
        <v>31</v>
      </c>
      <c r="C1274" s="50" t="s">
        <v>1337</v>
      </c>
      <c r="D1274" s="50">
        <v>7.0</v>
      </c>
      <c r="E1274" s="9">
        <v>0.0</v>
      </c>
      <c r="F1274" s="43">
        <v>820.0</v>
      </c>
      <c r="G1274" s="50" t="b">
        <v>1</v>
      </c>
      <c r="H1274" s="8" t="s">
        <v>11</v>
      </c>
      <c r="I1274" s="6" t="s">
        <v>80</v>
      </c>
      <c r="J1274" s="50" t="s">
        <v>1418</v>
      </c>
      <c r="K1274" s="87"/>
    </row>
    <row r="1275">
      <c r="A1275" s="88">
        <v>45774.0</v>
      </c>
      <c r="B1275" s="89" t="s">
        <v>45</v>
      </c>
      <c r="C1275" s="91" t="s">
        <v>1364</v>
      </c>
      <c r="D1275" s="91">
        <v>2.5</v>
      </c>
      <c r="E1275" s="92">
        <v>0.0</v>
      </c>
      <c r="F1275" s="98">
        <v>290.0</v>
      </c>
      <c r="G1275" s="91" t="b">
        <v>1</v>
      </c>
      <c r="H1275" s="89" t="s">
        <v>11</v>
      </c>
      <c r="I1275" s="99" t="s">
        <v>80</v>
      </c>
      <c r="J1275" s="91" t="s">
        <v>1419</v>
      </c>
      <c r="K1275" s="95"/>
    </row>
    <row r="1276">
      <c r="A1276" s="84">
        <v>45774.0</v>
      </c>
      <c r="B1276" s="8" t="s">
        <v>36</v>
      </c>
      <c r="C1276" s="50" t="s">
        <v>1321</v>
      </c>
      <c r="D1276" s="50">
        <v>4.0</v>
      </c>
      <c r="E1276" s="9">
        <v>100.0</v>
      </c>
      <c r="F1276" s="43">
        <v>400.0</v>
      </c>
      <c r="G1276" s="50" t="b">
        <v>1</v>
      </c>
      <c r="H1276" s="8" t="s">
        <v>16</v>
      </c>
      <c r="I1276" s="6" t="s">
        <v>110</v>
      </c>
      <c r="K1276" s="101"/>
    </row>
    <row r="1277">
      <c r="A1277" s="88">
        <v>45776.0</v>
      </c>
      <c r="B1277" s="89" t="s">
        <v>29</v>
      </c>
      <c r="C1277" s="91" t="s">
        <v>1286</v>
      </c>
      <c r="D1277" s="91">
        <v>2.5</v>
      </c>
      <c r="E1277" s="92">
        <v>0.0</v>
      </c>
      <c r="F1277" s="98">
        <v>300.0</v>
      </c>
      <c r="G1277" s="91" t="b">
        <v>1</v>
      </c>
      <c r="H1277" s="89" t="s">
        <v>30</v>
      </c>
      <c r="I1277" s="99" t="s">
        <v>114</v>
      </c>
      <c r="K1277" s="100"/>
    </row>
    <row r="1278">
      <c r="A1278" s="84">
        <v>45776.0</v>
      </c>
      <c r="B1278" s="8" t="s">
        <v>59</v>
      </c>
      <c r="C1278" s="50" t="s">
        <v>1337</v>
      </c>
      <c r="D1278" s="50">
        <v>0.8</v>
      </c>
      <c r="E1278" s="9">
        <v>0.0</v>
      </c>
      <c r="F1278" s="43">
        <v>90.0</v>
      </c>
      <c r="G1278" s="50" t="b">
        <v>1</v>
      </c>
      <c r="H1278" s="8" t="s">
        <v>16</v>
      </c>
      <c r="I1278" s="6" t="s">
        <v>1420</v>
      </c>
      <c r="K1278" s="101"/>
    </row>
    <row r="1279">
      <c r="A1279" s="88">
        <v>45776.0</v>
      </c>
      <c r="B1279" s="89" t="s">
        <v>169</v>
      </c>
      <c r="C1279" s="91" t="s">
        <v>10</v>
      </c>
      <c r="D1279" s="91">
        <v>3.0</v>
      </c>
      <c r="E1279" s="92">
        <v>0.0</v>
      </c>
      <c r="F1279" s="98">
        <v>255.0</v>
      </c>
      <c r="G1279" s="91" t="b">
        <v>1</v>
      </c>
      <c r="H1279" s="89" t="s">
        <v>30</v>
      </c>
      <c r="I1279" s="99" t="s">
        <v>110</v>
      </c>
      <c r="K1279" s="100"/>
    </row>
    <row r="1280">
      <c r="A1280" s="84">
        <v>45776.0</v>
      </c>
      <c r="B1280" s="8" t="s">
        <v>27</v>
      </c>
      <c r="C1280" s="50" t="s">
        <v>1421</v>
      </c>
      <c r="D1280" s="50">
        <v>2.3</v>
      </c>
      <c r="E1280" s="9">
        <v>0.0</v>
      </c>
      <c r="F1280" s="43">
        <v>292.0</v>
      </c>
      <c r="G1280" s="50" t="b">
        <v>1</v>
      </c>
      <c r="H1280" s="8" t="s">
        <v>16</v>
      </c>
      <c r="I1280" s="6" t="s">
        <v>95</v>
      </c>
      <c r="K1280" s="101"/>
    </row>
    <row r="1281">
      <c r="A1281" s="88">
        <v>45776.0</v>
      </c>
      <c r="B1281" s="89" t="s">
        <v>41</v>
      </c>
      <c r="C1281" s="91" t="s">
        <v>10</v>
      </c>
      <c r="D1281" s="91">
        <v>1.0</v>
      </c>
      <c r="E1281" s="92">
        <v>0.0</v>
      </c>
      <c r="F1281" s="98">
        <v>120.0</v>
      </c>
      <c r="G1281" s="91" t="b">
        <v>1</v>
      </c>
      <c r="H1281" s="89" t="s">
        <v>30</v>
      </c>
      <c r="I1281" s="99" t="s">
        <v>112</v>
      </c>
      <c r="K1281" s="100"/>
    </row>
    <row r="1282">
      <c r="A1282" s="84">
        <v>45776.0</v>
      </c>
      <c r="B1282" s="8" t="s">
        <v>173</v>
      </c>
      <c r="C1282" s="50" t="s">
        <v>10</v>
      </c>
      <c r="D1282" s="50">
        <v>2.0</v>
      </c>
      <c r="E1282" s="9">
        <v>0.0</v>
      </c>
      <c r="F1282" s="43">
        <v>240.0</v>
      </c>
      <c r="G1282" s="50" t="b">
        <v>1</v>
      </c>
      <c r="H1282" s="8" t="s">
        <v>16</v>
      </c>
      <c r="I1282" s="6" t="s">
        <v>110</v>
      </c>
      <c r="K1282" s="101"/>
    </row>
    <row r="1283">
      <c r="A1283" s="88">
        <v>45776.0</v>
      </c>
      <c r="B1283" s="89" t="s">
        <v>57</v>
      </c>
      <c r="C1283" s="91" t="s">
        <v>19</v>
      </c>
      <c r="D1283" s="91">
        <v>5.0</v>
      </c>
      <c r="E1283" s="92">
        <v>0.0</v>
      </c>
      <c r="F1283" s="98">
        <v>600.0</v>
      </c>
      <c r="G1283" s="91" t="b">
        <v>1</v>
      </c>
      <c r="H1283" s="89" t="s">
        <v>16</v>
      </c>
      <c r="I1283" s="99" t="s">
        <v>105</v>
      </c>
      <c r="K1283" s="100"/>
    </row>
    <row r="1284">
      <c r="A1284" s="84">
        <v>45776.0</v>
      </c>
      <c r="B1284" s="8" t="s">
        <v>25</v>
      </c>
      <c r="C1284" s="50" t="s">
        <v>13</v>
      </c>
      <c r="D1284" s="50">
        <v>1.0</v>
      </c>
      <c r="E1284" s="9">
        <v>0.0</v>
      </c>
      <c r="F1284" s="43">
        <v>120.0</v>
      </c>
      <c r="G1284" s="50" t="b">
        <v>1</v>
      </c>
      <c r="H1284" s="8" t="s">
        <v>30</v>
      </c>
      <c r="I1284" s="6" t="s">
        <v>103</v>
      </c>
      <c r="K1284" s="101"/>
    </row>
    <row r="1285">
      <c r="A1285" s="88">
        <v>45776.0</v>
      </c>
      <c r="B1285" s="89" t="s">
        <v>21</v>
      </c>
      <c r="C1285" s="91" t="s">
        <v>19</v>
      </c>
      <c r="D1285" s="91">
        <v>2.0</v>
      </c>
      <c r="E1285" s="92">
        <v>0.0</v>
      </c>
      <c r="F1285" s="98">
        <v>240.0</v>
      </c>
      <c r="G1285" s="91" t="b">
        <v>1</v>
      </c>
      <c r="H1285" s="89" t="s">
        <v>11</v>
      </c>
      <c r="I1285" s="99" t="s">
        <v>150</v>
      </c>
      <c r="J1285" s="91" t="s">
        <v>1422</v>
      </c>
      <c r="K1285" s="95"/>
    </row>
    <row r="1286">
      <c r="A1286" s="84">
        <v>45776.0</v>
      </c>
      <c r="B1286" s="8" t="s">
        <v>47</v>
      </c>
      <c r="C1286" s="50" t="s">
        <v>1277</v>
      </c>
      <c r="D1286" s="50">
        <v>3.0</v>
      </c>
      <c r="E1286" s="9">
        <v>0.0</v>
      </c>
      <c r="F1286" s="43">
        <v>360.0</v>
      </c>
      <c r="G1286" s="50" t="b">
        <v>1</v>
      </c>
      <c r="H1286" s="8" t="s">
        <v>11</v>
      </c>
      <c r="I1286" s="6" t="s">
        <v>80</v>
      </c>
      <c r="J1286" s="50" t="s">
        <v>1423</v>
      </c>
      <c r="K1286" s="87"/>
    </row>
    <row r="1287">
      <c r="A1287" s="88">
        <v>45776.0</v>
      </c>
      <c r="B1287" s="89" t="s">
        <v>31</v>
      </c>
      <c r="C1287" s="91" t="s">
        <v>1280</v>
      </c>
      <c r="D1287" s="91">
        <v>4.0</v>
      </c>
      <c r="E1287" s="92">
        <v>0.0</v>
      </c>
      <c r="F1287" s="98">
        <v>480.0</v>
      </c>
      <c r="G1287" s="91" t="b">
        <v>1</v>
      </c>
      <c r="H1287" s="89" t="s">
        <v>11</v>
      </c>
      <c r="I1287" s="99" t="s">
        <v>80</v>
      </c>
      <c r="J1287" s="91" t="s">
        <v>1424</v>
      </c>
      <c r="K1287" s="95"/>
    </row>
    <row r="1288">
      <c r="A1288" s="84">
        <v>45776.0</v>
      </c>
      <c r="B1288" s="8" t="s">
        <v>52</v>
      </c>
      <c r="C1288" s="50" t="s">
        <v>1425</v>
      </c>
      <c r="D1288" s="50">
        <v>5.0</v>
      </c>
      <c r="E1288" s="9">
        <v>0.0</v>
      </c>
      <c r="F1288" s="43">
        <v>620.0</v>
      </c>
      <c r="G1288" s="50" t="b">
        <v>1</v>
      </c>
      <c r="H1288" s="8" t="s">
        <v>11</v>
      </c>
      <c r="I1288" s="6" t="s">
        <v>110</v>
      </c>
      <c r="J1288" s="50" t="s">
        <v>1426</v>
      </c>
      <c r="K1288" s="87"/>
    </row>
    <row r="1289">
      <c r="A1289" s="88">
        <v>45776.0</v>
      </c>
      <c r="B1289" s="89" t="s">
        <v>55</v>
      </c>
      <c r="C1289" s="91" t="s">
        <v>1280</v>
      </c>
      <c r="D1289" s="91">
        <v>3.0</v>
      </c>
      <c r="E1289" s="92">
        <v>0.0</v>
      </c>
      <c r="F1289" s="98">
        <v>360.0</v>
      </c>
      <c r="G1289" s="91" t="b">
        <v>1</v>
      </c>
      <c r="H1289" s="89" t="s">
        <v>30</v>
      </c>
      <c r="I1289" s="99" t="s">
        <v>110</v>
      </c>
      <c r="K1289" s="100"/>
    </row>
    <row r="1290">
      <c r="A1290" s="84">
        <v>45777.0</v>
      </c>
      <c r="B1290" s="8" t="s">
        <v>46</v>
      </c>
      <c r="C1290" s="50" t="s">
        <v>1277</v>
      </c>
      <c r="D1290" s="50">
        <v>3.0</v>
      </c>
      <c r="E1290" s="9">
        <v>0.0</v>
      </c>
      <c r="F1290" s="43">
        <v>360.0</v>
      </c>
      <c r="G1290" s="50" t="b">
        <v>1</v>
      </c>
      <c r="H1290" s="8" t="s">
        <v>16</v>
      </c>
      <c r="I1290" s="6" t="s">
        <v>116</v>
      </c>
      <c r="K1290" s="101"/>
    </row>
    <row r="1291">
      <c r="A1291" s="88">
        <v>45777.0</v>
      </c>
      <c r="B1291" s="89" t="s">
        <v>39</v>
      </c>
      <c r="C1291" s="91" t="s">
        <v>1381</v>
      </c>
      <c r="D1291" s="91">
        <v>6.0</v>
      </c>
      <c r="E1291" s="92">
        <v>0.0</v>
      </c>
      <c r="F1291" s="98">
        <v>760.0</v>
      </c>
      <c r="G1291" s="91" t="b">
        <v>1</v>
      </c>
      <c r="H1291" s="89" t="s">
        <v>16</v>
      </c>
      <c r="I1291" s="99" t="s">
        <v>99</v>
      </c>
      <c r="K1291" s="100"/>
    </row>
    <row r="1292">
      <c r="A1292" s="84">
        <v>45777.0</v>
      </c>
      <c r="B1292" s="8" t="s">
        <v>22</v>
      </c>
      <c r="C1292" s="50" t="s">
        <v>1277</v>
      </c>
      <c r="D1292" s="50">
        <v>1.5</v>
      </c>
      <c r="E1292" s="9">
        <v>0.0</v>
      </c>
      <c r="F1292" s="43">
        <v>180.0</v>
      </c>
      <c r="G1292" s="50" t="b">
        <v>1</v>
      </c>
      <c r="H1292" s="8" t="s">
        <v>16</v>
      </c>
      <c r="I1292" s="6" t="s">
        <v>1427</v>
      </c>
      <c r="K1292" s="101"/>
    </row>
    <row r="1293">
      <c r="A1293" s="88">
        <v>45777.0</v>
      </c>
      <c r="B1293" s="89" t="s">
        <v>42</v>
      </c>
      <c r="C1293" s="91" t="s">
        <v>1293</v>
      </c>
      <c r="D1293" s="91">
        <v>1.5</v>
      </c>
      <c r="E1293" s="92">
        <v>0.0</v>
      </c>
      <c r="F1293" s="98">
        <v>180.0</v>
      </c>
      <c r="G1293" s="91" t="b">
        <v>1</v>
      </c>
      <c r="H1293" s="89" t="s">
        <v>30</v>
      </c>
      <c r="I1293" s="99" t="s">
        <v>83</v>
      </c>
      <c r="K1293" s="100"/>
    </row>
    <row r="1294">
      <c r="A1294" s="84">
        <v>45777.0</v>
      </c>
      <c r="B1294" s="8" t="s">
        <v>43</v>
      </c>
      <c r="C1294" s="50" t="s">
        <v>10</v>
      </c>
      <c r="D1294" s="50">
        <v>2.0</v>
      </c>
      <c r="E1294" s="9">
        <v>0.0</v>
      </c>
      <c r="F1294" s="43">
        <v>240.0</v>
      </c>
      <c r="G1294" s="50" t="b">
        <v>1</v>
      </c>
      <c r="H1294" s="8" t="s">
        <v>30</v>
      </c>
      <c r="I1294" s="6" t="s">
        <v>128</v>
      </c>
      <c r="K1294" s="101"/>
    </row>
    <row r="1295">
      <c r="A1295" s="88">
        <v>45777.0</v>
      </c>
      <c r="B1295" s="89" t="s">
        <v>15</v>
      </c>
      <c r="C1295" s="91" t="s">
        <v>13</v>
      </c>
      <c r="D1295" s="91">
        <v>1.0</v>
      </c>
      <c r="E1295" s="92">
        <v>0.0</v>
      </c>
      <c r="F1295" s="98">
        <v>120.0</v>
      </c>
      <c r="G1295" s="91" t="b">
        <v>1</v>
      </c>
      <c r="H1295" s="89" t="s">
        <v>16</v>
      </c>
      <c r="I1295" s="99" t="s">
        <v>73</v>
      </c>
      <c r="K1295" s="100"/>
    </row>
    <row r="1296">
      <c r="A1296" s="84">
        <v>45777.0</v>
      </c>
      <c r="B1296" s="8" t="s">
        <v>14</v>
      </c>
      <c r="C1296" s="50" t="s">
        <v>1284</v>
      </c>
      <c r="D1296" s="50">
        <v>1.5</v>
      </c>
      <c r="E1296" s="9">
        <v>0.0</v>
      </c>
      <c r="F1296" s="43">
        <v>180.0</v>
      </c>
      <c r="G1296" s="50" t="b">
        <v>1</v>
      </c>
      <c r="H1296" s="8" t="s">
        <v>11</v>
      </c>
      <c r="I1296" s="6" t="s">
        <v>150</v>
      </c>
      <c r="J1296" s="50" t="s">
        <v>1428</v>
      </c>
      <c r="K1296" s="87"/>
    </row>
    <row r="1297">
      <c r="A1297" s="88">
        <v>45777.0</v>
      </c>
      <c r="B1297" s="89" t="s">
        <v>45</v>
      </c>
      <c r="C1297" s="91" t="s">
        <v>13</v>
      </c>
      <c r="D1297" s="91">
        <v>1.0</v>
      </c>
      <c r="E1297" s="92">
        <v>0.0</v>
      </c>
      <c r="F1297" s="98">
        <v>120.0</v>
      </c>
      <c r="G1297" s="91" t="b">
        <v>1</v>
      </c>
      <c r="H1297" s="89" t="s">
        <v>11</v>
      </c>
      <c r="I1297" s="99" t="s">
        <v>80</v>
      </c>
      <c r="J1297" s="91" t="s">
        <v>1429</v>
      </c>
      <c r="K1297" s="95"/>
    </row>
    <row r="1298">
      <c r="A1298" s="84">
        <v>45777.0</v>
      </c>
      <c r="B1298" s="8" t="s">
        <v>31</v>
      </c>
      <c r="C1298" s="50" t="s">
        <v>19</v>
      </c>
      <c r="D1298" s="50">
        <v>4.0</v>
      </c>
      <c r="E1298" s="9">
        <v>0.0</v>
      </c>
      <c r="F1298" s="43">
        <v>480.0</v>
      </c>
      <c r="G1298" s="50" t="b">
        <v>1</v>
      </c>
      <c r="H1298" s="8" t="s">
        <v>11</v>
      </c>
      <c r="I1298" s="6" t="s">
        <v>80</v>
      </c>
      <c r="J1298" s="50" t="s">
        <v>1430</v>
      </c>
      <c r="K1298" s="87"/>
    </row>
    <row r="1299">
      <c r="A1299" s="88">
        <v>45777.0</v>
      </c>
      <c r="B1299" s="89" t="s">
        <v>68</v>
      </c>
      <c r="C1299" s="91" t="s">
        <v>1397</v>
      </c>
      <c r="D1299" s="91">
        <v>3.0</v>
      </c>
      <c r="E1299" s="92">
        <v>0.0</v>
      </c>
      <c r="F1299" s="98">
        <v>360.0</v>
      </c>
      <c r="G1299" s="91" t="b">
        <v>1</v>
      </c>
      <c r="H1299" s="89" t="s">
        <v>16</v>
      </c>
      <c r="I1299" s="99" t="s">
        <v>110</v>
      </c>
      <c r="K1299" s="100"/>
    </row>
    <row r="1300">
      <c r="A1300" s="84">
        <v>45777.0</v>
      </c>
      <c r="B1300" s="8" t="s">
        <v>36</v>
      </c>
      <c r="C1300" s="50" t="s">
        <v>1281</v>
      </c>
      <c r="D1300" s="50">
        <v>4.0</v>
      </c>
      <c r="E1300" s="9">
        <v>100.0</v>
      </c>
      <c r="F1300" s="43">
        <v>400.0</v>
      </c>
      <c r="G1300" s="50" t="b">
        <v>1</v>
      </c>
      <c r="H1300" s="8" t="s">
        <v>16</v>
      </c>
      <c r="I1300" s="6" t="s">
        <v>110</v>
      </c>
      <c r="K1300" s="101"/>
    </row>
    <row r="1301">
      <c r="A1301" s="88">
        <v>45777.0</v>
      </c>
      <c r="B1301" s="89" t="s">
        <v>23</v>
      </c>
      <c r="C1301" s="91" t="s">
        <v>1293</v>
      </c>
      <c r="D1301" s="91">
        <v>3.0</v>
      </c>
      <c r="E1301" s="92">
        <v>0.0</v>
      </c>
      <c r="F1301" s="98">
        <v>300.0</v>
      </c>
      <c r="G1301" s="91" t="b">
        <v>1</v>
      </c>
      <c r="H1301" s="89" t="s">
        <v>16</v>
      </c>
      <c r="I1301" s="99" t="s">
        <v>110</v>
      </c>
      <c r="K1301" s="100"/>
    </row>
    <row r="1302">
      <c r="A1302" s="84">
        <v>45779.0</v>
      </c>
      <c r="B1302" s="8" t="s">
        <v>35</v>
      </c>
      <c r="C1302" s="50" t="s">
        <v>1277</v>
      </c>
      <c r="D1302" s="50">
        <v>1.0</v>
      </c>
      <c r="E1302" s="9">
        <v>0.0</v>
      </c>
      <c r="F1302" s="43">
        <v>120.0</v>
      </c>
      <c r="G1302" s="50" t="b">
        <v>1</v>
      </c>
      <c r="H1302" s="8" t="s">
        <v>16</v>
      </c>
      <c r="I1302" s="6" t="s">
        <v>1431</v>
      </c>
      <c r="K1302" s="101"/>
    </row>
    <row r="1303">
      <c r="A1303" s="88">
        <v>45779.0</v>
      </c>
      <c r="B1303" s="89" t="s">
        <v>69</v>
      </c>
      <c r="C1303" s="91" t="s">
        <v>1281</v>
      </c>
      <c r="D1303" s="91">
        <v>10.0</v>
      </c>
      <c r="E1303" s="92">
        <v>0.0</v>
      </c>
      <c r="F1303" s="98">
        <v>850.0</v>
      </c>
      <c r="G1303" s="91" t="b">
        <v>1</v>
      </c>
      <c r="H1303" s="89" t="s">
        <v>16</v>
      </c>
      <c r="I1303" s="99" t="s">
        <v>110</v>
      </c>
      <c r="K1303" s="100"/>
    </row>
    <row r="1304">
      <c r="A1304" s="84">
        <v>45779.0</v>
      </c>
      <c r="B1304" s="8" t="s">
        <v>42</v>
      </c>
      <c r="C1304" s="50" t="s">
        <v>19</v>
      </c>
      <c r="D1304" s="50">
        <v>2.0</v>
      </c>
      <c r="E1304" s="9">
        <v>0.0</v>
      </c>
      <c r="F1304" s="43">
        <v>240.0</v>
      </c>
      <c r="G1304" s="50" t="b">
        <v>1</v>
      </c>
      <c r="H1304" s="8" t="s">
        <v>30</v>
      </c>
      <c r="I1304" s="6" t="s">
        <v>83</v>
      </c>
      <c r="K1304" s="101"/>
    </row>
    <row r="1305">
      <c r="A1305" s="88">
        <v>45779.0</v>
      </c>
      <c r="B1305" s="89" t="s">
        <v>21</v>
      </c>
      <c r="C1305" s="91" t="s">
        <v>32</v>
      </c>
      <c r="D1305" s="91">
        <v>1.0</v>
      </c>
      <c r="E1305" s="92">
        <v>0.0</v>
      </c>
      <c r="F1305" s="98">
        <v>140.0</v>
      </c>
      <c r="G1305" s="91" t="b">
        <v>1</v>
      </c>
      <c r="H1305" s="89" t="s">
        <v>11</v>
      </c>
      <c r="I1305" s="99" t="s">
        <v>150</v>
      </c>
      <c r="J1305" s="91" t="s">
        <v>1432</v>
      </c>
      <c r="K1305" s="95"/>
    </row>
    <row r="1306">
      <c r="A1306" s="84">
        <v>45779.0</v>
      </c>
      <c r="B1306" s="8" t="s">
        <v>199</v>
      </c>
      <c r="C1306" s="50" t="s">
        <v>1277</v>
      </c>
      <c r="D1306" s="50">
        <v>3.0</v>
      </c>
      <c r="E1306" s="9">
        <v>0.0</v>
      </c>
      <c r="F1306" s="43">
        <v>360.0</v>
      </c>
      <c r="G1306" s="50" t="b">
        <v>1</v>
      </c>
      <c r="H1306" s="8" t="s">
        <v>16</v>
      </c>
      <c r="I1306" s="6" t="s">
        <v>110</v>
      </c>
      <c r="K1306" s="101"/>
    </row>
    <row r="1307">
      <c r="A1307" s="88">
        <v>45779.0</v>
      </c>
      <c r="B1307" s="89" t="s">
        <v>39</v>
      </c>
      <c r="C1307" s="91" t="s">
        <v>1381</v>
      </c>
      <c r="D1307" s="91">
        <v>6.0</v>
      </c>
      <c r="E1307" s="92">
        <v>0.0</v>
      </c>
      <c r="F1307" s="98">
        <v>740.0</v>
      </c>
      <c r="G1307" s="91" t="b">
        <v>1</v>
      </c>
      <c r="H1307" s="89" t="s">
        <v>16</v>
      </c>
      <c r="I1307" s="99" t="s">
        <v>99</v>
      </c>
      <c r="K1307" s="100"/>
    </row>
    <row r="1308">
      <c r="A1308" s="84">
        <v>45779.0</v>
      </c>
      <c r="B1308" s="8" t="s">
        <v>47</v>
      </c>
      <c r="C1308" s="50" t="s">
        <v>1281</v>
      </c>
      <c r="D1308" s="50">
        <v>2.0</v>
      </c>
      <c r="E1308" s="9">
        <v>0.0</v>
      </c>
      <c r="F1308" s="43">
        <v>240.0</v>
      </c>
      <c r="G1308" s="50" t="b">
        <v>1</v>
      </c>
      <c r="H1308" s="8" t="s">
        <v>11</v>
      </c>
      <c r="I1308" s="6" t="s">
        <v>80</v>
      </c>
      <c r="J1308" s="50" t="s">
        <v>1433</v>
      </c>
      <c r="K1308" s="87"/>
    </row>
    <row r="1309">
      <c r="A1309" s="88">
        <v>45779.0</v>
      </c>
      <c r="B1309" s="89" t="s">
        <v>31</v>
      </c>
      <c r="C1309" s="91" t="s">
        <v>1280</v>
      </c>
      <c r="D1309" s="91">
        <v>3.5</v>
      </c>
      <c r="E1309" s="92">
        <v>0.0</v>
      </c>
      <c r="F1309" s="98">
        <v>420.0</v>
      </c>
      <c r="G1309" s="91" t="b">
        <v>1</v>
      </c>
      <c r="H1309" s="89" t="s">
        <v>11</v>
      </c>
      <c r="I1309" s="99" t="s">
        <v>80</v>
      </c>
      <c r="J1309" s="91" t="s">
        <v>1434</v>
      </c>
      <c r="K1309" s="95"/>
    </row>
    <row r="1310">
      <c r="A1310" s="84">
        <v>45779.0</v>
      </c>
      <c r="B1310" s="8" t="s">
        <v>45</v>
      </c>
      <c r="C1310" s="50" t="s">
        <v>1277</v>
      </c>
      <c r="D1310" s="50">
        <v>3.0</v>
      </c>
      <c r="E1310" s="9">
        <v>0.0</v>
      </c>
      <c r="F1310" s="43">
        <v>360.0</v>
      </c>
      <c r="G1310" s="50" t="b">
        <v>1</v>
      </c>
      <c r="H1310" s="8" t="s">
        <v>11</v>
      </c>
      <c r="I1310" s="6" t="s">
        <v>80</v>
      </c>
      <c r="J1310" s="50" t="s">
        <v>1435</v>
      </c>
      <c r="K1310" s="87"/>
    </row>
    <row r="1311">
      <c r="A1311" s="88">
        <v>45780.0</v>
      </c>
      <c r="B1311" s="89" t="s">
        <v>57</v>
      </c>
      <c r="C1311" s="91" t="s">
        <v>19</v>
      </c>
      <c r="D1311" s="91">
        <v>5.0</v>
      </c>
      <c r="E1311" s="92">
        <v>0.0</v>
      </c>
      <c r="F1311" s="98">
        <v>600.0</v>
      </c>
      <c r="G1311" s="91" t="b">
        <v>1</v>
      </c>
      <c r="H1311" s="89" t="s">
        <v>16</v>
      </c>
      <c r="I1311" s="99" t="s">
        <v>105</v>
      </c>
      <c r="K1311" s="100"/>
    </row>
    <row r="1312">
      <c r="A1312" s="84">
        <v>45780.0</v>
      </c>
      <c r="B1312" s="8" t="s">
        <v>24</v>
      </c>
      <c r="C1312" s="50" t="s">
        <v>1285</v>
      </c>
      <c r="D1312" s="50">
        <v>3.0</v>
      </c>
      <c r="E1312" s="9">
        <v>0.0</v>
      </c>
      <c r="F1312" s="43">
        <v>380.0</v>
      </c>
      <c r="G1312" s="50" t="b">
        <v>1</v>
      </c>
      <c r="H1312" s="8" t="s">
        <v>30</v>
      </c>
      <c r="I1312" s="6" t="s">
        <v>138</v>
      </c>
      <c r="K1312" s="101"/>
    </row>
    <row r="1313">
      <c r="A1313" s="88">
        <v>45780.0</v>
      </c>
      <c r="B1313" s="89" t="s">
        <v>68</v>
      </c>
      <c r="C1313" s="91" t="s">
        <v>1310</v>
      </c>
      <c r="D1313" s="91">
        <v>2.0</v>
      </c>
      <c r="E1313" s="92">
        <v>0.0</v>
      </c>
      <c r="F1313" s="98">
        <v>260.0</v>
      </c>
      <c r="G1313" s="91" t="b">
        <v>1</v>
      </c>
      <c r="H1313" s="89" t="s">
        <v>16</v>
      </c>
      <c r="I1313" s="99" t="s">
        <v>110</v>
      </c>
      <c r="K1313" s="100"/>
    </row>
    <row r="1314">
      <c r="A1314" s="84">
        <v>45780.0</v>
      </c>
      <c r="B1314" s="8" t="s">
        <v>26</v>
      </c>
      <c r="C1314" s="50" t="s">
        <v>1280</v>
      </c>
      <c r="D1314" s="50">
        <v>3.0</v>
      </c>
      <c r="E1314" s="9">
        <v>0.0</v>
      </c>
      <c r="F1314" s="43">
        <v>360.0</v>
      </c>
      <c r="G1314" s="50" t="b">
        <v>1</v>
      </c>
      <c r="H1314" s="8" t="s">
        <v>16</v>
      </c>
      <c r="I1314" s="6" t="s">
        <v>75</v>
      </c>
      <c r="K1314" s="101"/>
    </row>
    <row r="1315">
      <c r="A1315" s="88">
        <v>45780.0</v>
      </c>
      <c r="B1315" s="89" t="s">
        <v>21</v>
      </c>
      <c r="C1315" s="91" t="s">
        <v>13</v>
      </c>
      <c r="D1315" s="91">
        <v>1.0</v>
      </c>
      <c r="E1315" s="92">
        <v>0.0</v>
      </c>
      <c r="F1315" s="98">
        <v>120.0</v>
      </c>
      <c r="G1315" s="91" t="b">
        <v>1</v>
      </c>
      <c r="H1315" s="89" t="s">
        <v>11</v>
      </c>
      <c r="I1315" s="99" t="s">
        <v>150</v>
      </c>
      <c r="J1315" s="91" t="s">
        <v>1436</v>
      </c>
      <c r="K1315" s="95"/>
    </row>
    <row r="1316">
      <c r="A1316" s="84">
        <v>45780.0</v>
      </c>
      <c r="B1316" s="8" t="s">
        <v>9</v>
      </c>
      <c r="C1316" s="50" t="s">
        <v>13</v>
      </c>
      <c r="D1316" s="50">
        <v>2.0</v>
      </c>
      <c r="E1316" s="9">
        <v>0.0</v>
      </c>
      <c r="F1316" s="43">
        <v>240.0</v>
      </c>
      <c r="G1316" s="50" t="b">
        <v>1</v>
      </c>
      <c r="H1316" s="8" t="s">
        <v>11</v>
      </c>
      <c r="I1316" s="6" t="s">
        <v>150</v>
      </c>
      <c r="J1316" s="50" t="s">
        <v>1437</v>
      </c>
      <c r="K1316" s="87"/>
    </row>
    <row r="1317">
      <c r="A1317" s="88">
        <v>45780.0</v>
      </c>
      <c r="B1317" s="89" t="s">
        <v>31</v>
      </c>
      <c r="C1317" s="91" t="s">
        <v>19</v>
      </c>
      <c r="D1317" s="91">
        <v>2.0</v>
      </c>
      <c r="E1317" s="92">
        <v>0.0</v>
      </c>
      <c r="F1317" s="98">
        <v>240.0</v>
      </c>
      <c r="G1317" s="91" t="b">
        <v>1</v>
      </c>
      <c r="H1317" s="89" t="s">
        <v>11</v>
      </c>
      <c r="I1317" s="99" t="s">
        <v>80</v>
      </c>
      <c r="J1317" s="91" t="s">
        <v>1438</v>
      </c>
      <c r="K1317" s="95"/>
    </row>
    <row r="1318">
      <c r="A1318" s="84">
        <v>45780.0</v>
      </c>
      <c r="B1318" s="8" t="s">
        <v>47</v>
      </c>
      <c r="C1318" s="50" t="s">
        <v>1277</v>
      </c>
      <c r="D1318" s="50">
        <v>3.0</v>
      </c>
      <c r="E1318" s="9">
        <v>0.0</v>
      </c>
      <c r="F1318" s="43">
        <v>360.0</v>
      </c>
      <c r="G1318" s="50" t="b">
        <v>1</v>
      </c>
      <c r="H1318" s="8" t="s">
        <v>11</v>
      </c>
      <c r="I1318" s="6" t="s">
        <v>80</v>
      </c>
      <c r="J1318" s="50" t="s">
        <v>1439</v>
      </c>
      <c r="K1318" s="102"/>
    </row>
    <row r="1319">
      <c r="A1319" s="88">
        <v>45780.0</v>
      </c>
      <c r="B1319" s="89" t="s">
        <v>49</v>
      </c>
      <c r="C1319" s="91" t="s">
        <v>1285</v>
      </c>
      <c r="D1319" s="91">
        <v>3.0</v>
      </c>
      <c r="E1319" s="92">
        <v>0.0</v>
      </c>
      <c r="F1319" s="98">
        <v>380.0</v>
      </c>
      <c r="G1319" s="91" t="b">
        <v>1</v>
      </c>
      <c r="H1319" s="89" t="s">
        <v>11</v>
      </c>
      <c r="I1319" s="99" t="s">
        <v>80</v>
      </c>
      <c r="J1319" s="91" t="s">
        <v>1440</v>
      </c>
      <c r="K1319" s="97"/>
    </row>
    <row r="1320">
      <c r="A1320" s="84">
        <v>45780.0</v>
      </c>
      <c r="B1320" s="8" t="s">
        <v>23</v>
      </c>
      <c r="C1320" s="50" t="s">
        <v>1410</v>
      </c>
      <c r="D1320" s="50">
        <v>4.0</v>
      </c>
      <c r="E1320" s="9">
        <v>0.0</v>
      </c>
      <c r="F1320" s="43">
        <v>400.0</v>
      </c>
      <c r="G1320" s="50" t="b">
        <v>1</v>
      </c>
      <c r="H1320" s="8" t="s">
        <v>16</v>
      </c>
      <c r="I1320" s="6" t="s">
        <v>110</v>
      </c>
      <c r="K1320" s="103"/>
    </row>
    <row r="1321">
      <c r="A1321" s="88">
        <v>45781.0</v>
      </c>
      <c r="B1321" s="89" t="s">
        <v>41</v>
      </c>
      <c r="C1321" s="91" t="s">
        <v>10</v>
      </c>
      <c r="D1321" s="91">
        <v>0.5</v>
      </c>
      <c r="E1321" s="92">
        <v>0.0</v>
      </c>
      <c r="F1321" s="98">
        <v>60.0</v>
      </c>
      <c r="G1321" s="91" t="b">
        <v>1</v>
      </c>
      <c r="H1321" s="89" t="s">
        <v>30</v>
      </c>
      <c r="I1321" s="99" t="s">
        <v>112</v>
      </c>
      <c r="K1321" s="100"/>
    </row>
    <row r="1322">
      <c r="A1322" s="84">
        <v>45781.0</v>
      </c>
      <c r="B1322" s="8" t="s">
        <v>55</v>
      </c>
      <c r="C1322" s="50" t="s">
        <v>63</v>
      </c>
      <c r="D1322" s="50">
        <v>0.8</v>
      </c>
      <c r="E1322" s="9">
        <v>0.0</v>
      </c>
      <c r="F1322" s="43">
        <v>192.0</v>
      </c>
      <c r="G1322" s="50" t="b">
        <v>1</v>
      </c>
      <c r="H1322" s="8" t="s">
        <v>30</v>
      </c>
      <c r="I1322" s="6" t="s">
        <v>1441</v>
      </c>
      <c r="K1322" s="103"/>
    </row>
    <row r="1323">
      <c r="A1323" s="88">
        <v>45781.0</v>
      </c>
      <c r="B1323" s="89" t="s">
        <v>25</v>
      </c>
      <c r="C1323" s="91" t="s">
        <v>13</v>
      </c>
      <c r="D1323" s="91">
        <v>1.0</v>
      </c>
      <c r="E1323" s="92">
        <v>0.0</v>
      </c>
      <c r="F1323" s="98">
        <v>120.0</v>
      </c>
      <c r="G1323" s="91" t="b">
        <v>1</v>
      </c>
      <c r="H1323" s="89" t="s">
        <v>30</v>
      </c>
      <c r="I1323" s="99" t="s">
        <v>103</v>
      </c>
      <c r="K1323" s="104"/>
    </row>
    <row r="1324">
      <c r="A1324" s="84">
        <v>45781.0</v>
      </c>
      <c r="B1324" s="8" t="s">
        <v>42</v>
      </c>
      <c r="C1324" s="50" t="s">
        <v>19</v>
      </c>
      <c r="D1324" s="50">
        <v>0.5</v>
      </c>
      <c r="E1324" s="9">
        <v>0.0</v>
      </c>
      <c r="F1324" s="43">
        <v>60.0</v>
      </c>
      <c r="G1324" s="50" t="b">
        <v>1</v>
      </c>
      <c r="H1324" s="8" t="s">
        <v>30</v>
      </c>
      <c r="I1324" s="6" t="s">
        <v>83</v>
      </c>
      <c r="K1324" s="103"/>
    </row>
    <row r="1325">
      <c r="A1325" s="88">
        <v>45781.0</v>
      </c>
      <c r="B1325" s="89" t="s">
        <v>14</v>
      </c>
      <c r="C1325" s="91" t="s">
        <v>1284</v>
      </c>
      <c r="D1325" s="91">
        <v>1.5</v>
      </c>
      <c r="E1325" s="92">
        <v>0.0</v>
      </c>
      <c r="F1325" s="98">
        <v>180.0</v>
      </c>
      <c r="G1325" s="91" t="b">
        <v>1</v>
      </c>
      <c r="H1325" s="89" t="s">
        <v>11</v>
      </c>
      <c r="I1325" s="99" t="s">
        <v>150</v>
      </c>
      <c r="J1325" s="91" t="s">
        <v>1442</v>
      </c>
      <c r="K1325" s="97"/>
    </row>
    <row r="1326">
      <c r="A1326" s="84">
        <v>45781.0</v>
      </c>
      <c r="B1326" s="8" t="s">
        <v>21</v>
      </c>
      <c r="C1326" s="50" t="s">
        <v>13</v>
      </c>
      <c r="D1326" s="50">
        <v>2.0</v>
      </c>
      <c r="E1326" s="9">
        <v>0.0</v>
      </c>
      <c r="F1326" s="43">
        <v>240.0</v>
      </c>
      <c r="G1326" s="50" t="b">
        <v>1</v>
      </c>
      <c r="H1326" s="8" t="s">
        <v>11</v>
      </c>
      <c r="I1326" s="6" t="s">
        <v>150</v>
      </c>
      <c r="J1326" s="50" t="s">
        <v>1443</v>
      </c>
      <c r="K1326" s="102"/>
    </row>
    <row r="1327">
      <c r="A1327" s="88">
        <v>45781.0</v>
      </c>
      <c r="B1327" s="89" t="s">
        <v>15</v>
      </c>
      <c r="C1327" s="91" t="s">
        <v>1285</v>
      </c>
      <c r="D1327" s="91">
        <v>3.5</v>
      </c>
      <c r="E1327" s="92">
        <v>0.0</v>
      </c>
      <c r="F1327" s="98">
        <v>430.0</v>
      </c>
      <c r="G1327" s="91" t="b">
        <v>1</v>
      </c>
      <c r="H1327" s="89" t="s">
        <v>16</v>
      </c>
      <c r="I1327" s="99" t="s">
        <v>73</v>
      </c>
      <c r="K1327" s="104"/>
    </row>
    <row r="1328">
      <c r="A1328" s="84">
        <v>45781.0</v>
      </c>
      <c r="B1328" s="8" t="s">
        <v>45</v>
      </c>
      <c r="C1328" s="50" t="s">
        <v>13</v>
      </c>
      <c r="D1328" s="50">
        <v>1.0</v>
      </c>
      <c r="E1328" s="9">
        <v>0.0</v>
      </c>
      <c r="F1328" s="43">
        <v>120.0</v>
      </c>
      <c r="G1328" s="50" t="b">
        <v>1</v>
      </c>
      <c r="H1328" s="8" t="s">
        <v>11</v>
      </c>
      <c r="I1328" s="6" t="s">
        <v>80</v>
      </c>
      <c r="J1328" s="50" t="s">
        <v>1444</v>
      </c>
      <c r="K1328" s="102"/>
    </row>
    <row r="1329">
      <c r="A1329" s="88">
        <v>45781.0</v>
      </c>
      <c r="B1329" s="89" t="s">
        <v>31</v>
      </c>
      <c r="C1329" s="91" t="s">
        <v>1280</v>
      </c>
      <c r="D1329" s="91">
        <v>6.0</v>
      </c>
      <c r="E1329" s="92">
        <v>0.0</v>
      </c>
      <c r="F1329" s="98">
        <v>720.0</v>
      </c>
      <c r="G1329" s="91" t="b">
        <v>1</v>
      </c>
      <c r="H1329" s="89" t="s">
        <v>11</v>
      </c>
      <c r="I1329" s="99" t="s">
        <v>80</v>
      </c>
      <c r="J1329" s="91" t="s">
        <v>1445</v>
      </c>
      <c r="K1329" s="97"/>
    </row>
    <row r="1330">
      <c r="A1330" s="84">
        <v>45781.0</v>
      </c>
      <c r="B1330" s="8" t="s">
        <v>36</v>
      </c>
      <c r="C1330" s="50" t="s">
        <v>1281</v>
      </c>
      <c r="D1330" s="50">
        <v>4.0</v>
      </c>
      <c r="E1330" s="9">
        <v>100.0</v>
      </c>
      <c r="F1330" s="43">
        <v>400.0</v>
      </c>
      <c r="G1330" s="50" t="b">
        <v>1</v>
      </c>
      <c r="H1330" s="8" t="s">
        <v>16</v>
      </c>
      <c r="I1330" s="6" t="s">
        <v>110</v>
      </c>
      <c r="K1330" s="103"/>
    </row>
    <row r="1331">
      <c r="A1331" s="105">
        <v>45782.0</v>
      </c>
      <c r="B1331" s="106" t="s">
        <v>52</v>
      </c>
      <c r="C1331" s="107" t="s">
        <v>1425</v>
      </c>
      <c r="D1331" s="99">
        <v>10.0</v>
      </c>
      <c r="E1331" s="108">
        <v>0.0</v>
      </c>
      <c r="F1331" s="109">
        <v>1240.0</v>
      </c>
      <c r="G1331" s="99" t="b">
        <v>1</v>
      </c>
      <c r="H1331" s="106" t="s">
        <v>11</v>
      </c>
      <c r="I1331" s="110" t="s">
        <v>110</v>
      </c>
      <c r="J1331" s="99"/>
      <c r="K1331" s="97">
        <v>669.0</v>
      </c>
    </row>
    <row r="1332">
      <c r="A1332" s="111">
        <v>45782.0</v>
      </c>
      <c r="B1332" s="27" t="s">
        <v>18</v>
      </c>
      <c r="C1332" s="112" t="s">
        <v>1286</v>
      </c>
      <c r="D1332" s="6">
        <v>2.0</v>
      </c>
      <c r="E1332" s="28">
        <v>0.0</v>
      </c>
      <c r="F1332" s="113">
        <v>240.0</v>
      </c>
      <c r="G1332" s="6" t="b">
        <v>1</v>
      </c>
      <c r="H1332" s="27" t="s">
        <v>16</v>
      </c>
      <c r="I1332" s="114" t="s">
        <v>1446</v>
      </c>
      <c r="J1332" s="6"/>
      <c r="K1332" s="102">
        <v>670.0</v>
      </c>
    </row>
    <row r="1333">
      <c r="A1333" s="105">
        <v>45782.0</v>
      </c>
      <c r="B1333" s="106" t="s">
        <v>49</v>
      </c>
      <c r="C1333" s="107" t="s">
        <v>1447</v>
      </c>
      <c r="D1333" s="99">
        <v>2.0</v>
      </c>
      <c r="E1333" s="108">
        <v>0.0</v>
      </c>
      <c r="F1333" s="109">
        <v>280.0</v>
      </c>
      <c r="G1333" s="99" t="b">
        <v>1</v>
      </c>
      <c r="H1333" s="106" t="s">
        <v>11</v>
      </c>
      <c r="I1333" s="110" t="s">
        <v>110</v>
      </c>
      <c r="J1333" s="99"/>
      <c r="K1333" s="97">
        <v>671.0</v>
      </c>
    </row>
    <row r="1334">
      <c r="A1334" s="111">
        <v>45782.0</v>
      </c>
      <c r="B1334" s="27" t="s">
        <v>784</v>
      </c>
      <c r="C1334" s="112" t="s">
        <v>13</v>
      </c>
      <c r="D1334" s="6">
        <v>1.0</v>
      </c>
      <c r="E1334" s="28">
        <v>0.0</v>
      </c>
      <c r="F1334" s="113">
        <v>120.0</v>
      </c>
      <c r="G1334" s="6" t="b">
        <v>1</v>
      </c>
      <c r="H1334" s="27" t="s">
        <v>16</v>
      </c>
      <c r="I1334" s="114" t="s">
        <v>110</v>
      </c>
      <c r="J1334" s="6"/>
      <c r="K1334" s="102">
        <v>672.0</v>
      </c>
    </row>
    <row r="1335">
      <c r="A1335" s="105">
        <v>45782.0</v>
      </c>
      <c r="B1335" s="106" t="s">
        <v>14</v>
      </c>
      <c r="C1335" s="107" t="s">
        <v>1277</v>
      </c>
      <c r="D1335" s="99">
        <v>2.0</v>
      </c>
      <c r="E1335" s="108">
        <v>0.0</v>
      </c>
      <c r="F1335" s="109">
        <v>240.0</v>
      </c>
      <c r="G1335" s="99" t="b">
        <v>1</v>
      </c>
      <c r="H1335" s="106" t="s">
        <v>11</v>
      </c>
      <c r="I1335" s="110" t="s">
        <v>150</v>
      </c>
      <c r="J1335" s="99"/>
      <c r="K1335" s="97">
        <v>674.0</v>
      </c>
    </row>
    <row r="1336">
      <c r="A1336" s="111">
        <v>45782.0</v>
      </c>
      <c r="B1336" s="27" t="s">
        <v>787</v>
      </c>
      <c r="C1336" s="112" t="s">
        <v>1284</v>
      </c>
      <c r="D1336" s="6">
        <v>3.0</v>
      </c>
      <c r="E1336" s="28">
        <v>0.0</v>
      </c>
      <c r="F1336" s="113">
        <v>360.0</v>
      </c>
      <c r="G1336" s="6" t="b">
        <v>1</v>
      </c>
      <c r="H1336" s="27" t="s">
        <v>16</v>
      </c>
      <c r="I1336" s="114" t="s">
        <v>110</v>
      </c>
      <c r="J1336" s="6"/>
      <c r="K1336" s="102">
        <v>675.0</v>
      </c>
    </row>
    <row r="1337">
      <c r="A1337" s="88">
        <v>45783.0</v>
      </c>
      <c r="B1337" s="89" t="s">
        <v>41</v>
      </c>
      <c r="C1337" s="115" t="s">
        <v>1281</v>
      </c>
      <c r="D1337" s="91">
        <v>1.0</v>
      </c>
      <c r="E1337" s="92">
        <v>0.0</v>
      </c>
      <c r="F1337" s="98">
        <v>120.0</v>
      </c>
      <c r="G1337" s="91" t="b">
        <v>1</v>
      </c>
      <c r="H1337" s="89" t="s">
        <v>30</v>
      </c>
      <c r="I1337" s="99" t="s">
        <v>112</v>
      </c>
      <c r="K1337" s="104"/>
    </row>
    <row r="1338">
      <c r="A1338" s="84">
        <v>45783.0</v>
      </c>
      <c r="B1338" s="8" t="s">
        <v>223</v>
      </c>
      <c r="C1338" s="116" t="s">
        <v>1342</v>
      </c>
      <c r="D1338" s="50">
        <v>2.0</v>
      </c>
      <c r="E1338" s="9">
        <v>0.0</v>
      </c>
      <c r="F1338" s="43">
        <v>230.0</v>
      </c>
      <c r="G1338" s="50" t="b">
        <v>1</v>
      </c>
      <c r="H1338" s="8" t="s">
        <v>16</v>
      </c>
      <c r="I1338" s="117" t="s">
        <v>1448</v>
      </c>
      <c r="K1338" s="103"/>
    </row>
    <row r="1339">
      <c r="A1339" s="88">
        <v>45783.0</v>
      </c>
      <c r="B1339" s="89" t="s">
        <v>43</v>
      </c>
      <c r="C1339" s="115" t="s">
        <v>1281</v>
      </c>
      <c r="D1339" s="91">
        <v>2.0</v>
      </c>
      <c r="E1339" s="92">
        <v>0.0</v>
      </c>
      <c r="F1339" s="98">
        <v>240.0</v>
      </c>
      <c r="G1339" s="91" t="b">
        <v>1</v>
      </c>
      <c r="H1339" s="89" t="s">
        <v>30</v>
      </c>
      <c r="I1339" s="118" t="s">
        <v>128</v>
      </c>
      <c r="K1339" s="104"/>
    </row>
    <row r="1340">
      <c r="A1340" s="84">
        <v>45783.0</v>
      </c>
      <c r="B1340" s="8" t="s">
        <v>14</v>
      </c>
      <c r="C1340" s="116" t="s">
        <v>1286</v>
      </c>
      <c r="D1340" s="50">
        <v>2.0</v>
      </c>
      <c r="E1340" s="9">
        <v>0.0</v>
      </c>
      <c r="F1340" s="43">
        <v>240.0</v>
      </c>
      <c r="G1340" s="50" t="b">
        <v>1</v>
      </c>
      <c r="H1340" s="8" t="s">
        <v>11</v>
      </c>
      <c r="I1340" s="119" t="s">
        <v>150</v>
      </c>
      <c r="J1340" s="50" t="s">
        <v>1449</v>
      </c>
      <c r="K1340" s="102"/>
    </row>
    <row r="1341">
      <c r="A1341" s="88">
        <v>45783.0</v>
      </c>
      <c r="B1341" s="89" t="s">
        <v>27</v>
      </c>
      <c r="C1341" s="115" t="s">
        <v>13</v>
      </c>
      <c r="D1341" s="91">
        <v>1.0</v>
      </c>
      <c r="E1341" s="92">
        <v>0.0</v>
      </c>
      <c r="F1341" s="98">
        <v>120.0</v>
      </c>
      <c r="G1341" s="91" t="b">
        <v>1</v>
      </c>
      <c r="H1341" s="89" t="s">
        <v>16</v>
      </c>
      <c r="I1341" s="118" t="s">
        <v>95</v>
      </c>
      <c r="K1341" s="104"/>
    </row>
    <row r="1342">
      <c r="A1342" s="84">
        <v>45783.0</v>
      </c>
      <c r="B1342" s="8" t="s">
        <v>24</v>
      </c>
      <c r="C1342" s="116" t="s">
        <v>1285</v>
      </c>
      <c r="D1342" s="50">
        <v>2.5</v>
      </c>
      <c r="E1342" s="9">
        <v>0.0</v>
      </c>
      <c r="F1342" s="43">
        <v>310.0</v>
      </c>
      <c r="G1342" s="50" t="b">
        <v>1</v>
      </c>
      <c r="H1342" s="8" t="s">
        <v>30</v>
      </c>
      <c r="I1342" s="119" t="s">
        <v>138</v>
      </c>
      <c r="K1342" s="103"/>
    </row>
    <row r="1343">
      <c r="A1343" s="88">
        <v>45783.0</v>
      </c>
      <c r="B1343" s="89" t="s">
        <v>229</v>
      </c>
      <c r="C1343" s="115" t="s">
        <v>12</v>
      </c>
      <c r="D1343" s="91">
        <v>0.5</v>
      </c>
      <c r="E1343" s="92">
        <v>0.0</v>
      </c>
      <c r="F1343" s="98">
        <v>60.0</v>
      </c>
      <c r="G1343" s="91" t="b">
        <v>1</v>
      </c>
      <c r="H1343" s="89" t="s">
        <v>30</v>
      </c>
      <c r="I1343" s="118" t="s">
        <v>83</v>
      </c>
      <c r="K1343" s="104"/>
    </row>
    <row r="1344">
      <c r="A1344" s="84">
        <v>45783.0</v>
      </c>
      <c r="B1344" s="8" t="s">
        <v>42</v>
      </c>
      <c r="C1344" s="116" t="s">
        <v>1293</v>
      </c>
      <c r="D1344" s="50">
        <v>0.8</v>
      </c>
      <c r="E1344" s="9">
        <v>0.0</v>
      </c>
      <c r="F1344" s="43">
        <v>96.0</v>
      </c>
      <c r="G1344" s="50" t="b">
        <v>1</v>
      </c>
      <c r="H1344" s="8" t="s">
        <v>30</v>
      </c>
      <c r="I1344" s="119" t="s">
        <v>83</v>
      </c>
      <c r="K1344" s="103"/>
    </row>
    <row r="1345">
      <c r="A1345" s="88">
        <v>45783.0</v>
      </c>
      <c r="B1345" s="89" t="s">
        <v>55</v>
      </c>
      <c r="C1345" s="115" t="s">
        <v>1280</v>
      </c>
      <c r="D1345" s="91">
        <v>2.0</v>
      </c>
      <c r="E1345" s="92">
        <v>0.0</v>
      </c>
      <c r="F1345" s="98">
        <v>240.0</v>
      </c>
      <c r="G1345" s="91" t="b">
        <v>1</v>
      </c>
      <c r="H1345" s="89" t="s">
        <v>30</v>
      </c>
      <c r="I1345" s="118" t="s">
        <v>1441</v>
      </c>
      <c r="K1345" s="104"/>
    </row>
    <row r="1346">
      <c r="A1346" s="84">
        <v>45783.0</v>
      </c>
      <c r="B1346" s="8" t="s">
        <v>52</v>
      </c>
      <c r="C1346" s="116" t="s">
        <v>1425</v>
      </c>
      <c r="D1346" s="50">
        <v>5.0</v>
      </c>
      <c r="E1346" s="9">
        <v>0.0</v>
      </c>
      <c r="F1346" s="43">
        <v>620.0</v>
      </c>
      <c r="G1346" s="50" t="b">
        <v>1</v>
      </c>
      <c r="H1346" s="8" t="s">
        <v>11</v>
      </c>
      <c r="I1346" s="119" t="s">
        <v>110</v>
      </c>
      <c r="J1346" s="50" t="s">
        <v>1450</v>
      </c>
      <c r="K1346" s="102"/>
    </row>
    <row r="1347">
      <c r="A1347" s="88">
        <v>45783.0</v>
      </c>
      <c r="B1347" s="89" t="s">
        <v>59</v>
      </c>
      <c r="C1347" s="115" t="s">
        <v>1280</v>
      </c>
      <c r="D1347" s="91">
        <v>0.5</v>
      </c>
      <c r="E1347" s="92">
        <v>0.0</v>
      </c>
      <c r="F1347" s="98">
        <v>60.0</v>
      </c>
      <c r="G1347" s="91" t="b">
        <v>1</v>
      </c>
      <c r="H1347" s="89" t="s">
        <v>16</v>
      </c>
      <c r="I1347" s="118" t="s">
        <v>1420</v>
      </c>
      <c r="K1347" s="104"/>
    </row>
    <row r="1348">
      <c r="A1348" s="84">
        <v>45783.0</v>
      </c>
      <c r="B1348" s="8" t="s">
        <v>45</v>
      </c>
      <c r="C1348" s="116" t="s">
        <v>1277</v>
      </c>
      <c r="D1348" s="50">
        <v>3.0</v>
      </c>
      <c r="E1348" s="9">
        <v>0.0</v>
      </c>
      <c r="F1348" s="43">
        <v>360.0</v>
      </c>
      <c r="G1348" s="50" t="b">
        <v>1</v>
      </c>
      <c r="H1348" s="8" t="s">
        <v>11</v>
      </c>
      <c r="I1348" s="119" t="s">
        <v>110</v>
      </c>
      <c r="J1348" s="50" t="s">
        <v>1451</v>
      </c>
      <c r="K1348" s="102"/>
    </row>
    <row r="1349">
      <c r="A1349" s="88">
        <v>45783.0</v>
      </c>
      <c r="B1349" s="89" t="s">
        <v>47</v>
      </c>
      <c r="C1349" s="115" t="s">
        <v>1277</v>
      </c>
      <c r="D1349" s="91">
        <v>3.0</v>
      </c>
      <c r="E1349" s="92">
        <v>0.0</v>
      </c>
      <c r="F1349" s="98">
        <v>360.0</v>
      </c>
      <c r="G1349" s="91" t="b">
        <v>1</v>
      </c>
      <c r="H1349" s="89" t="s">
        <v>11</v>
      </c>
      <c r="I1349" s="118" t="s">
        <v>80</v>
      </c>
      <c r="J1349" s="91" t="s">
        <v>1452</v>
      </c>
      <c r="K1349" s="97"/>
    </row>
    <row r="1350">
      <c r="A1350" s="84">
        <v>45784.0</v>
      </c>
      <c r="B1350" s="8" t="s">
        <v>61</v>
      </c>
      <c r="C1350" s="116" t="s">
        <v>32</v>
      </c>
      <c r="D1350" s="50">
        <v>2.0</v>
      </c>
      <c r="E1350" s="9">
        <v>0.0</v>
      </c>
      <c r="F1350" s="43">
        <v>280.0</v>
      </c>
      <c r="G1350" s="50" t="b">
        <v>1</v>
      </c>
      <c r="H1350" s="8" t="s">
        <v>30</v>
      </c>
      <c r="I1350" s="119" t="s">
        <v>90</v>
      </c>
      <c r="K1350" s="103"/>
    </row>
    <row r="1351">
      <c r="A1351" s="88">
        <v>45784.0</v>
      </c>
      <c r="B1351" s="89" t="s">
        <v>46</v>
      </c>
      <c r="C1351" s="115" t="s">
        <v>1277</v>
      </c>
      <c r="D1351" s="91">
        <v>3.0</v>
      </c>
      <c r="E1351" s="92">
        <v>0.0</v>
      </c>
      <c r="F1351" s="98">
        <v>360.0</v>
      </c>
      <c r="G1351" s="91" t="b">
        <v>1</v>
      </c>
      <c r="H1351" s="89" t="s">
        <v>16</v>
      </c>
      <c r="I1351" s="118" t="s">
        <v>116</v>
      </c>
      <c r="K1351" s="104"/>
    </row>
    <row r="1352">
      <c r="A1352" s="84">
        <v>45784.0</v>
      </c>
      <c r="B1352" s="8" t="s">
        <v>42</v>
      </c>
      <c r="C1352" s="116" t="s">
        <v>1293</v>
      </c>
      <c r="D1352" s="50">
        <v>1.0</v>
      </c>
      <c r="E1352" s="9">
        <v>0.0</v>
      </c>
      <c r="F1352" s="43">
        <v>120.0</v>
      </c>
      <c r="G1352" s="50" t="b">
        <v>1</v>
      </c>
      <c r="H1352" s="8" t="s">
        <v>30</v>
      </c>
      <c r="I1352" s="119" t="s">
        <v>83</v>
      </c>
      <c r="K1352" s="103"/>
    </row>
    <row r="1353">
      <c r="A1353" s="88">
        <v>45784.0</v>
      </c>
      <c r="B1353" s="89" t="s">
        <v>68</v>
      </c>
      <c r="C1353" s="115" t="s">
        <v>1397</v>
      </c>
      <c r="D1353" s="91">
        <v>3.0</v>
      </c>
      <c r="E1353" s="92">
        <v>0.0</v>
      </c>
      <c r="F1353" s="98">
        <v>360.0</v>
      </c>
      <c r="G1353" s="91" t="b">
        <v>1</v>
      </c>
      <c r="H1353" s="89" t="s">
        <v>16</v>
      </c>
      <c r="I1353" s="118" t="s">
        <v>110</v>
      </c>
      <c r="K1353" s="104"/>
    </row>
    <row r="1354">
      <c r="A1354" s="84">
        <v>45784.0</v>
      </c>
      <c r="B1354" s="8" t="s">
        <v>71</v>
      </c>
      <c r="C1354" s="116" t="s">
        <v>12</v>
      </c>
      <c r="D1354" s="50">
        <v>1.0</v>
      </c>
      <c r="E1354" s="9">
        <v>0.0</v>
      </c>
      <c r="F1354" s="43">
        <v>120.0</v>
      </c>
      <c r="G1354" s="50" t="b">
        <v>1</v>
      </c>
      <c r="H1354" s="8" t="s">
        <v>16</v>
      </c>
      <c r="I1354" s="119" t="s">
        <v>119</v>
      </c>
      <c r="K1354" s="103"/>
    </row>
    <row r="1355">
      <c r="A1355" s="88">
        <v>45784.0</v>
      </c>
      <c r="B1355" s="89" t="s">
        <v>57</v>
      </c>
      <c r="C1355" s="115" t="s">
        <v>19</v>
      </c>
      <c r="D1355" s="91">
        <v>5.0</v>
      </c>
      <c r="E1355" s="92">
        <v>0.0</v>
      </c>
      <c r="F1355" s="98">
        <v>600.0</v>
      </c>
      <c r="G1355" s="91" t="b">
        <v>1</v>
      </c>
      <c r="H1355" s="89" t="s">
        <v>16</v>
      </c>
      <c r="I1355" s="118" t="s">
        <v>105</v>
      </c>
      <c r="K1355" s="104"/>
    </row>
    <row r="1356">
      <c r="A1356" s="84">
        <v>45784.0</v>
      </c>
      <c r="B1356" s="8" t="s">
        <v>45</v>
      </c>
      <c r="C1356" s="116" t="s">
        <v>13</v>
      </c>
      <c r="D1356" s="50">
        <v>1.0</v>
      </c>
      <c r="E1356" s="9">
        <v>0.0</v>
      </c>
      <c r="F1356" s="43">
        <v>120.0</v>
      </c>
      <c r="G1356" s="50" t="b">
        <v>1</v>
      </c>
      <c r="H1356" s="8" t="s">
        <v>11</v>
      </c>
      <c r="I1356" s="119" t="s">
        <v>80</v>
      </c>
      <c r="J1356" s="50" t="s">
        <v>1453</v>
      </c>
      <c r="K1356" s="102"/>
    </row>
    <row r="1357">
      <c r="A1357" s="88">
        <v>45784.0</v>
      </c>
      <c r="B1357" s="89" t="s">
        <v>31</v>
      </c>
      <c r="C1357" s="115" t="s">
        <v>19</v>
      </c>
      <c r="D1357" s="91">
        <v>2.0</v>
      </c>
      <c r="E1357" s="92">
        <v>0.0</v>
      </c>
      <c r="F1357" s="98">
        <v>240.0</v>
      </c>
      <c r="G1357" s="91" t="b">
        <v>1</v>
      </c>
      <c r="H1357" s="89" t="s">
        <v>11</v>
      </c>
      <c r="I1357" s="118" t="s">
        <v>80</v>
      </c>
      <c r="J1357" s="91" t="s">
        <v>1454</v>
      </c>
      <c r="K1357" s="97"/>
    </row>
    <row r="1358">
      <c r="A1358" s="84">
        <v>45784.0</v>
      </c>
      <c r="B1358" s="8" t="s">
        <v>39</v>
      </c>
      <c r="C1358" s="116" t="s">
        <v>1381</v>
      </c>
      <c r="D1358" s="50">
        <v>4.0</v>
      </c>
      <c r="E1358" s="9">
        <v>0.0</v>
      </c>
      <c r="F1358" s="43">
        <v>500.0</v>
      </c>
      <c r="G1358" s="50" t="b">
        <v>1</v>
      </c>
      <c r="H1358" s="8" t="s">
        <v>16</v>
      </c>
      <c r="I1358" s="119" t="s">
        <v>99</v>
      </c>
      <c r="K1358" s="103"/>
    </row>
    <row r="1359">
      <c r="A1359" s="88">
        <v>45784.0</v>
      </c>
      <c r="B1359" s="89" t="s">
        <v>36</v>
      </c>
      <c r="C1359" s="115" t="s">
        <v>1281</v>
      </c>
      <c r="D1359" s="91">
        <v>4.0</v>
      </c>
      <c r="E1359" s="92">
        <v>100.0</v>
      </c>
      <c r="F1359" s="98">
        <v>400.0</v>
      </c>
      <c r="G1359" s="91" t="b">
        <v>1</v>
      </c>
      <c r="H1359" s="89" t="s">
        <v>16</v>
      </c>
      <c r="I1359" s="118" t="s">
        <v>110</v>
      </c>
      <c r="K1359" s="104"/>
    </row>
    <row r="1360">
      <c r="A1360" s="84">
        <v>45786.0</v>
      </c>
      <c r="B1360" s="8" t="s">
        <v>22</v>
      </c>
      <c r="C1360" s="116" t="s">
        <v>1277</v>
      </c>
      <c r="D1360" s="50">
        <v>2.0</v>
      </c>
      <c r="E1360" s="9">
        <v>0.0</v>
      </c>
      <c r="F1360" s="43">
        <v>240.0</v>
      </c>
      <c r="G1360" s="50" t="b">
        <v>1</v>
      </c>
      <c r="H1360" s="8" t="s">
        <v>16</v>
      </c>
      <c r="I1360" s="119" t="s">
        <v>1427</v>
      </c>
      <c r="K1360" s="103"/>
    </row>
    <row r="1361">
      <c r="A1361" s="88">
        <v>45786.0</v>
      </c>
      <c r="B1361" s="89" t="s">
        <v>9</v>
      </c>
      <c r="C1361" s="115" t="s">
        <v>1277</v>
      </c>
      <c r="D1361" s="91">
        <v>3.0</v>
      </c>
      <c r="E1361" s="92">
        <v>0.0</v>
      </c>
      <c r="F1361" s="98">
        <v>360.0</v>
      </c>
      <c r="G1361" s="91" t="b">
        <v>1</v>
      </c>
      <c r="H1361" s="89" t="s">
        <v>11</v>
      </c>
      <c r="I1361" s="118" t="s">
        <v>150</v>
      </c>
      <c r="J1361" s="91" t="s">
        <v>1455</v>
      </c>
      <c r="K1361" s="97"/>
    </row>
    <row r="1362">
      <c r="A1362" s="84">
        <v>45786.0</v>
      </c>
      <c r="B1362" s="8" t="s">
        <v>21</v>
      </c>
      <c r="C1362" s="116" t="s">
        <v>32</v>
      </c>
      <c r="D1362" s="50">
        <v>1.0</v>
      </c>
      <c r="E1362" s="9">
        <v>0.0</v>
      </c>
      <c r="F1362" s="43">
        <v>140.0</v>
      </c>
      <c r="G1362" s="50" t="b">
        <v>1</v>
      </c>
      <c r="H1362" s="8" t="s">
        <v>11</v>
      </c>
      <c r="I1362" s="119" t="s">
        <v>150</v>
      </c>
      <c r="J1362" s="50" t="s">
        <v>1456</v>
      </c>
      <c r="K1362" s="102"/>
    </row>
    <row r="1363">
      <c r="A1363" s="88">
        <v>45786.0</v>
      </c>
      <c r="B1363" s="89" t="s">
        <v>254</v>
      </c>
      <c r="C1363" s="115" t="s">
        <v>12</v>
      </c>
      <c r="D1363" s="91">
        <v>1.0</v>
      </c>
      <c r="E1363" s="92">
        <v>0.0</v>
      </c>
      <c r="F1363" s="98">
        <v>120.0</v>
      </c>
      <c r="G1363" s="91" t="b">
        <v>1</v>
      </c>
      <c r="H1363" s="89" t="s">
        <v>16</v>
      </c>
      <c r="I1363" s="118" t="s">
        <v>110</v>
      </c>
      <c r="K1363" s="104"/>
    </row>
    <row r="1364">
      <c r="A1364" s="84">
        <v>45786.0</v>
      </c>
      <c r="B1364" s="8" t="s">
        <v>29</v>
      </c>
      <c r="C1364" s="116" t="s">
        <v>1286</v>
      </c>
      <c r="D1364" s="50">
        <v>2.0</v>
      </c>
      <c r="E1364" s="9">
        <v>0.0</v>
      </c>
      <c r="F1364" s="43">
        <v>240.0</v>
      </c>
      <c r="G1364" s="50" t="b">
        <v>1</v>
      </c>
      <c r="H1364" s="8" t="s">
        <v>30</v>
      </c>
      <c r="I1364" s="119" t="s">
        <v>114</v>
      </c>
      <c r="K1364" s="103"/>
    </row>
    <row r="1365">
      <c r="A1365" s="88">
        <v>45786.0</v>
      </c>
      <c r="B1365" s="89" t="s">
        <v>46</v>
      </c>
      <c r="C1365" s="115" t="s">
        <v>1293</v>
      </c>
      <c r="D1365" s="91">
        <v>2.0</v>
      </c>
      <c r="E1365" s="92">
        <v>0.0</v>
      </c>
      <c r="F1365" s="98">
        <v>240.0</v>
      </c>
      <c r="G1365" s="91" t="b">
        <v>1</v>
      </c>
      <c r="H1365" s="89" t="s">
        <v>16</v>
      </c>
      <c r="I1365" s="118" t="s">
        <v>116</v>
      </c>
      <c r="K1365" s="104"/>
    </row>
    <row r="1366">
      <c r="A1366" s="84">
        <v>45786.0</v>
      </c>
      <c r="B1366" s="8" t="s">
        <v>69</v>
      </c>
      <c r="C1366" s="116" t="s">
        <v>1281</v>
      </c>
      <c r="D1366" s="50">
        <v>10.0</v>
      </c>
      <c r="E1366" s="9">
        <v>0.0</v>
      </c>
      <c r="F1366" s="43">
        <v>850.0</v>
      </c>
      <c r="G1366" s="50" t="b">
        <v>1</v>
      </c>
      <c r="H1366" s="8" t="s">
        <v>16</v>
      </c>
      <c r="I1366" s="119" t="s">
        <v>110</v>
      </c>
      <c r="K1366" s="103"/>
    </row>
    <row r="1367">
      <c r="A1367" s="88">
        <v>45786.0</v>
      </c>
      <c r="B1367" s="89" t="s">
        <v>42</v>
      </c>
      <c r="C1367" s="115" t="s">
        <v>19</v>
      </c>
      <c r="D1367" s="91">
        <v>0.5</v>
      </c>
      <c r="E1367" s="92">
        <v>0.0</v>
      </c>
      <c r="F1367" s="98">
        <v>60.0</v>
      </c>
      <c r="G1367" s="91" t="b">
        <v>1</v>
      </c>
      <c r="H1367" s="89" t="s">
        <v>30</v>
      </c>
      <c r="I1367" s="118" t="s">
        <v>83</v>
      </c>
      <c r="K1367" s="104"/>
    </row>
    <row r="1368">
      <c r="A1368" s="84">
        <v>45786.0</v>
      </c>
      <c r="B1368" s="8" t="s">
        <v>72</v>
      </c>
      <c r="C1368" s="116" t="s">
        <v>1457</v>
      </c>
      <c r="D1368" s="50">
        <v>2.0</v>
      </c>
      <c r="E1368" s="9">
        <v>0.0</v>
      </c>
      <c r="F1368" s="43">
        <v>320.0</v>
      </c>
      <c r="G1368" s="50" t="b">
        <v>1</v>
      </c>
      <c r="H1368" s="8" t="s">
        <v>30</v>
      </c>
      <c r="I1368" s="119" t="s">
        <v>110</v>
      </c>
      <c r="K1368" s="103"/>
    </row>
    <row r="1369">
      <c r="A1369" s="88">
        <v>45786.0</v>
      </c>
      <c r="B1369" s="89" t="s">
        <v>15</v>
      </c>
      <c r="C1369" s="115" t="s">
        <v>1286</v>
      </c>
      <c r="D1369" s="91">
        <v>3.0</v>
      </c>
      <c r="E1369" s="92">
        <v>0.0</v>
      </c>
      <c r="F1369" s="98">
        <v>360.0</v>
      </c>
      <c r="G1369" s="91" t="b">
        <v>1</v>
      </c>
      <c r="H1369" s="89" t="s">
        <v>16</v>
      </c>
      <c r="I1369" s="118" t="s">
        <v>73</v>
      </c>
      <c r="K1369" s="104"/>
    </row>
    <row r="1370">
      <c r="A1370" s="84">
        <v>45786.0</v>
      </c>
      <c r="B1370" s="8" t="s">
        <v>23</v>
      </c>
      <c r="C1370" s="116" t="s">
        <v>1410</v>
      </c>
      <c r="D1370" s="50">
        <v>4.0</v>
      </c>
      <c r="E1370" s="9">
        <v>0.0</v>
      </c>
      <c r="F1370" s="43">
        <v>400.0</v>
      </c>
      <c r="G1370" s="50" t="b">
        <v>1</v>
      </c>
      <c r="H1370" s="8" t="s">
        <v>16</v>
      </c>
      <c r="I1370" s="119" t="s">
        <v>110</v>
      </c>
      <c r="K1370" s="103"/>
    </row>
    <row r="1371">
      <c r="A1371" s="88">
        <v>45786.0</v>
      </c>
      <c r="B1371" s="89" t="s">
        <v>31</v>
      </c>
      <c r="C1371" s="115" t="s">
        <v>1281</v>
      </c>
      <c r="D1371" s="91">
        <v>2.0</v>
      </c>
      <c r="E1371" s="92">
        <v>0.0</v>
      </c>
      <c r="F1371" s="98">
        <v>240.0</v>
      </c>
      <c r="G1371" s="91" t="b">
        <v>1</v>
      </c>
      <c r="H1371" s="89" t="s">
        <v>11</v>
      </c>
      <c r="I1371" s="118" t="s">
        <v>80</v>
      </c>
      <c r="J1371" s="91" t="s">
        <v>1458</v>
      </c>
      <c r="K1371" s="97"/>
    </row>
    <row r="1372">
      <c r="A1372" s="84">
        <v>45786.0</v>
      </c>
      <c r="B1372" s="8" t="s">
        <v>47</v>
      </c>
      <c r="C1372" s="116" t="s">
        <v>1277</v>
      </c>
      <c r="D1372" s="50">
        <v>3.0</v>
      </c>
      <c r="E1372" s="9">
        <v>0.0</v>
      </c>
      <c r="F1372" s="43">
        <v>360.0</v>
      </c>
      <c r="G1372" s="50" t="b">
        <v>1</v>
      </c>
      <c r="H1372" s="8" t="s">
        <v>11</v>
      </c>
      <c r="I1372" s="119" t="s">
        <v>80</v>
      </c>
      <c r="J1372" s="50" t="s">
        <v>1459</v>
      </c>
      <c r="K1372" s="102"/>
    </row>
    <row r="1373">
      <c r="A1373" s="88">
        <v>45787.0</v>
      </c>
      <c r="B1373" s="89" t="s">
        <v>43</v>
      </c>
      <c r="C1373" s="115" t="s">
        <v>1281</v>
      </c>
      <c r="D1373" s="91">
        <v>2.0</v>
      </c>
      <c r="E1373" s="92">
        <v>0.0</v>
      </c>
      <c r="F1373" s="98">
        <v>240.0</v>
      </c>
      <c r="G1373" s="91" t="b">
        <v>1</v>
      </c>
      <c r="H1373" s="89" t="s">
        <v>30</v>
      </c>
      <c r="I1373" s="118" t="s">
        <v>128</v>
      </c>
      <c r="J1373" s="91"/>
      <c r="K1373" s="97"/>
    </row>
    <row r="1374">
      <c r="A1374" s="84">
        <v>45787.0</v>
      </c>
      <c r="B1374" s="8" t="s">
        <v>25</v>
      </c>
      <c r="C1374" s="116" t="s">
        <v>13</v>
      </c>
      <c r="D1374" s="50">
        <v>1.5</v>
      </c>
      <c r="E1374" s="9">
        <v>0.0</v>
      </c>
      <c r="F1374" s="43">
        <v>180.0</v>
      </c>
      <c r="G1374" s="50" t="b">
        <v>1</v>
      </c>
      <c r="H1374" s="8" t="s">
        <v>30</v>
      </c>
      <c r="I1374" s="119" t="s">
        <v>103</v>
      </c>
      <c r="J1374" s="50"/>
      <c r="K1374" s="102"/>
    </row>
    <row r="1375">
      <c r="A1375" s="88">
        <v>45787.0</v>
      </c>
      <c r="B1375" s="89" t="s">
        <v>39</v>
      </c>
      <c r="C1375" s="115" t="s">
        <v>1381</v>
      </c>
      <c r="D1375" s="91">
        <v>8.0</v>
      </c>
      <c r="E1375" s="92">
        <v>0.0</v>
      </c>
      <c r="F1375" s="98">
        <v>1000.0</v>
      </c>
      <c r="G1375" s="91" t="b">
        <v>1</v>
      </c>
      <c r="H1375" s="89" t="s">
        <v>16</v>
      </c>
      <c r="I1375" s="118" t="s">
        <v>99</v>
      </c>
      <c r="J1375" s="91"/>
      <c r="K1375" s="97"/>
    </row>
    <row r="1376">
      <c r="A1376" s="84">
        <v>45787.0</v>
      </c>
      <c r="B1376" s="8" t="s">
        <v>55</v>
      </c>
      <c r="C1376" s="116" t="s">
        <v>1281</v>
      </c>
      <c r="D1376" s="50">
        <v>2.0</v>
      </c>
      <c r="E1376" s="9">
        <v>0.0</v>
      </c>
      <c r="F1376" s="43">
        <v>240.0</v>
      </c>
      <c r="G1376" s="50" t="b">
        <v>1</v>
      </c>
      <c r="H1376" s="8" t="s">
        <v>30</v>
      </c>
      <c r="I1376" s="119" t="s">
        <v>1441</v>
      </c>
      <c r="J1376" s="50"/>
      <c r="K1376" s="102"/>
    </row>
    <row r="1377">
      <c r="A1377" s="88">
        <v>45787.0</v>
      </c>
      <c r="B1377" s="89" t="s">
        <v>57</v>
      </c>
      <c r="C1377" s="115" t="s">
        <v>19</v>
      </c>
      <c r="D1377" s="91">
        <v>5.0</v>
      </c>
      <c r="E1377" s="92">
        <v>0.0</v>
      </c>
      <c r="F1377" s="98">
        <v>600.0</v>
      </c>
      <c r="G1377" s="91" t="b">
        <v>1</v>
      </c>
      <c r="H1377" s="89" t="s">
        <v>30</v>
      </c>
      <c r="I1377" s="118" t="s">
        <v>105</v>
      </c>
      <c r="J1377" s="91"/>
      <c r="K1377" s="97"/>
    </row>
    <row r="1378">
      <c r="A1378" s="84">
        <v>45787.0</v>
      </c>
      <c r="B1378" s="8" t="s">
        <v>31</v>
      </c>
      <c r="C1378" s="116" t="s">
        <v>19</v>
      </c>
      <c r="D1378" s="50">
        <v>2.0</v>
      </c>
      <c r="E1378" s="9">
        <v>0.0</v>
      </c>
      <c r="F1378" s="43">
        <v>240.0</v>
      </c>
      <c r="G1378" s="50" t="b">
        <v>1</v>
      </c>
      <c r="H1378" s="8" t="s">
        <v>11</v>
      </c>
      <c r="I1378" s="119" t="s">
        <v>80</v>
      </c>
      <c r="J1378" s="50" t="s">
        <v>1460</v>
      </c>
      <c r="K1378" s="102"/>
    </row>
    <row r="1379">
      <c r="A1379" s="88">
        <v>45788.0</v>
      </c>
      <c r="B1379" s="89" t="s">
        <v>59</v>
      </c>
      <c r="C1379" s="115" t="s">
        <v>1461</v>
      </c>
      <c r="D1379" s="91">
        <v>0.6000000000000001</v>
      </c>
      <c r="E1379" s="92">
        <v>0.0</v>
      </c>
      <c r="F1379" s="98">
        <v>72.0</v>
      </c>
      <c r="G1379" s="91" t="b">
        <v>1</v>
      </c>
      <c r="H1379" s="89" t="s">
        <v>16</v>
      </c>
      <c r="I1379" s="118" t="s">
        <v>1420</v>
      </c>
      <c r="J1379" s="91"/>
      <c r="K1379" s="97"/>
    </row>
    <row r="1380">
      <c r="A1380" s="84">
        <v>45788.0</v>
      </c>
      <c r="B1380" s="8" t="s">
        <v>24</v>
      </c>
      <c r="C1380" s="116" t="s">
        <v>1285</v>
      </c>
      <c r="D1380" s="50">
        <v>3.0</v>
      </c>
      <c r="E1380" s="9">
        <v>0.0</v>
      </c>
      <c r="F1380" s="43">
        <v>370.0</v>
      </c>
      <c r="G1380" s="50" t="b">
        <v>1</v>
      </c>
      <c r="H1380" s="8" t="s">
        <v>30</v>
      </c>
      <c r="I1380" s="119" t="s">
        <v>138</v>
      </c>
      <c r="J1380" s="50"/>
      <c r="K1380" s="102"/>
    </row>
    <row r="1381">
      <c r="A1381" s="88">
        <v>45788.0</v>
      </c>
      <c r="B1381" s="89" t="s">
        <v>57</v>
      </c>
      <c r="C1381" s="115" t="s">
        <v>19</v>
      </c>
      <c r="D1381" s="91">
        <v>3.5</v>
      </c>
      <c r="E1381" s="92">
        <v>0.0</v>
      </c>
      <c r="F1381" s="98">
        <v>420.0</v>
      </c>
      <c r="G1381" s="91" t="b">
        <v>1</v>
      </c>
      <c r="H1381" s="89" t="s">
        <v>16</v>
      </c>
      <c r="I1381" s="118" t="s">
        <v>105</v>
      </c>
      <c r="J1381" s="91"/>
      <c r="K1381" s="97"/>
    </row>
    <row r="1382">
      <c r="A1382" s="84">
        <v>45788.0</v>
      </c>
      <c r="B1382" s="8" t="s">
        <v>42</v>
      </c>
      <c r="C1382" s="116" t="s">
        <v>1293</v>
      </c>
      <c r="D1382" s="50">
        <v>2.0</v>
      </c>
      <c r="E1382" s="9">
        <v>0.0</v>
      </c>
      <c r="F1382" s="43">
        <v>240.0</v>
      </c>
      <c r="G1382" s="50" t="b">
        <v>1</v>
      </c>
      <c r="H1382" s="8" t="s">
        <v>30</v>
      </c>
      <c r="I1382" s="119" t="s">
        <v>83</v>
      </c>
      <c r="J1382" s="50"/>
      <c r="K1382" s="102"/>
    </row>
    <row r="1383">
      <c r="A1383" s="88">
        <v>45788.0</v>
      </c>
      <c r="B1383" s="89" t="s">
        <v>23</v>
      </c>
      <c r="C1383" s="115" t="s">
        <v>1410</v>
      </c>
      <c r="D1383" s="91">
        <v>3.0</v>
      </c>
      <c r="E1383" s="92">
        <v>0.0</v>
      </c>
      <c r="F1383" s="98">
        <v>300.0</v>
      </c>
      <c r="G1383" s="91" t="b">
        <v>1</v>
      </c>
      <c r="H1383" s="89" t="s">
        <v>16</v>
      </c>
      <c r="I1383" s="118" t="s">
        <v>110</v>
      </c>
      <c r="J1383" s="91"/>
      <c r="K1383" s="97"/>
    </row>
    <row r="1384">
      <c r="A1384" s="84">
        <v>45788.0</v>
      </c>
      <c r="B1384" s="8" t="s">
        <v>47</v>
      </c>
      <c r="C1384" s="116" t="s">
        <v>1277</v>
      </c>
      <c r="D1384" s="50">
        <v>3.0</v>
      </c>
      <c r="E1384" s="9">
        <v>0.0</v>
      </c>
      <c r="F1384" s="43">
        <v>360.0</v>
      </c>
      <c r="G1384" s="50" t="b">
        <v>1</v>
      </c>
      <c r="H1384" s="8" t="s">
        <v>11</v>
      </c>
      <c r="I1384" s="119" t="s">
        <v>80</v>
      </c>
      <c r="J1384" s="50" t="s">
        <v>1462</v>
      </c>
      <c r="K1384" s="102"/>
    </row>
    <row r="1385">
      <c r="A1385" s="88">
        <v>45788.0</v>
      </c>
      <c r="B1385" s="89" t="s">
        <v>31</v>
      </c>
      <c r="C1385" s="115" t="s">
        <v>19</v>
      </c>
      <c r="D1385" s="91">
        <v>4.0</v>
      </c>
      <c r="E1385" s="92">
        <v>0.0</v>
      </c>
      <c r="F1385" s="98">
        <v>480.0</v>
      </c>
      <c r="G1385" s="91" t="b">
        <v>1</v>
      </c>
      <c r="H1385" s="89" t="s">
        <v>11</v>
      </c>
      <c r="I1385" s="118" t="s">
        <v>80</v>
      </c>
      <c r="J1385" s="91" t="s">
        <v>1463</v>
      </c>
      <c r="K1385" s="97"/>
    </row>
    <row r="1386">
      <c r="A1386" s="84">
        <v>45788.0</v>
      </c>
      <c r="B1386" s="8" t="s">
        <v>49</v>
      </c>
      <c r="C1386" s="116" t="s">
        <v>1286</v>
      </c>
      <c r="D1386" s="50">
        <v>2.0</v>
      </c>
      <c r="E1386" s="9">
        <v>0.0</v>
      </c>
      <c r="F1386" s="43">
        <v>240.0</v>
      </c>
      <c r="G1386" s="50" t="b">
        <v>1</v>
      </c>
      <c r="H1386" s="8" t="s">
        <v>11</v>
      </c>
      <c r="I1386" s="119" t="s">
        <v>80</v>
      </c>
      <c r="J1386" s="50" t="s">
        <v>1464</v>
      </c>
      <c r="K1386" s="102"/>
    </row>
    <row r="1387">
      <c r="A1387" s="88">
        <v>45790.0</v>
      </c>
      <c r="B1387" s="89" t="s">
        <v>41</v>
      </c>
      <c r="C1387" s="115" t="s">
        <v>10</v>
      </c>
      <c r="D1387" s="91">
        <v>1.0</v>
      </c>
      <c r="E1387" s="92">
        <v>0.0</v>
      </c>
      <c r="F1387" s="98">
        <v>120.0</v>
      </c>
      <c r="G1387" s="91" t="b">
        <v>1</v>
      </c>
      <c r="H1387" s="89" t="s">
        <v>30</v>
      </c>
      <c r="I1387" s="118" t="s">
        <v>112</v>
      </c>
      <c r="J1387" s="91"/>
      <c r="K1387" s="97"/>
    </row>
    <row r="1388">
      <c r="A1388" s="84">
        <v>45790.0</v>
      </c>
      <c r="B1388" s="8" t="s">
        <v>68</v>
      </c>
      <c r="C1388" s="116" t="s">
        <v>13</v>
      </c>
      <c r="D1388" s="50">
        <v>2.0</v>
      </c>
      <c r="E1388" s="9">
        <v>0.0</v>
      </c>
      <c r="F1388" s="43">
        <v>240.0</v>
      </c>
      <c r="G1388" s="50" t="b">
        <v>1</v>
      </c>
      <c r="H1388" s="8" t="s">
        <v>16</v>
      </c>
      <c r="I1388" s="119" t="s">
        <v>110</v>
      </c>
      <c r="J1388" s="50"/>
      <c r="K1388" s="102"/>
    </row>
    <row r="1389">
      <c r="A1389" s="88">
        <v>45790.0</v>
      </c>
      <c r="B1389" s="89" t="s">
        <v>64</v>
      </c>
      <c r="C1389" s="115" t="s">
        <v>1461</v>
      </c>
      <c r="D1389" s="91">
        <v>2.0</v>
      </c>
      <c r="E1389" s="92">
        <v>0.0</v>
      </c>
      <c r="F1389" s="98">
        <v>240.0</v>
      </c>
      <c r="G1389" s="91" t="b">
        <v>1</v>
      </c>
      <c r="H1389" s="89" t="s">
        <v>16</v>
      </c>
      <c r="I1389" s="118" t="s">
        <v>1465</v>
      </c>
      <c r="J1389" s="91"/>
      <c r="K1389" s="97"/>
    </row>
    <row r="1390">
      <c r="A1390" s="84">
        <v>45790.0</v>
      </c>
      <c r="B1390" s="8" t="s">
        <v>229</v>
      </c>
      <c r="C1390" s="116" t="s">
        <v>12</v>
      </c>
      <c r="D1390" s="50">
        <v>0.5</v>
      </c>
      <c r="E1390" s="9">
        <v>0.0</v>
      </c>
      <c r="F1390" s="43">
        <v>60.0</v>
      </c>
      <c r="G1390" s="50" t="b">
        <v>1</v>
      </c>
      <c r="H1390" s="8" t="s">
        <v>30</v>
      </c>
      <c r="I1390" s="119" t="s">
        <v>1466</v>
      </c>
      <c r="J1390" s="50"/>
      <c r="K1390" s="102"/>
    </row>
    <row r="1391">
      <c r="A1391" s="88">
        <v>45790.0</v>
      </c>
      <c r="B1391" s="89" t="s">
        <v>25</v>
      </c>
      <c r="C1391" s="115" t="s">
        <v>13</v>
      </c>
      <c r="D1391" s="91">
        <v>1.0</v>
      </c>
      <c r="E1391" s="92">
        <v>0.0</v>
      </c>
      <c r="F1391" s="98">
        <v>120.0</v>
      </c>
      <c r="G1391" s="91" t="b">
        <v>1</v>
      </c>
      <c r="H1391" s="89" t="s">
        <v>30</v>
      </c>
      <c r="I1391" s="118" t="s">
        <v>103</v>
      </c>
      <c r="J1391" s="91"/>
      <c r="K1391" s="97"/>
    </row>
    <row r="1392">
      <c r="A1392" s="84">
        <v>45790.0</v>
      </c>
      <c r="B1392" s="8" t="s">
        <v>42</v>
      </c>
      <c r="C1392" s="116" t="s">
        <v>19</v>
      </c>
      <c r="D1392" s="50">
        <v>0.5</v>
      </c>
      <c r="E1392" s="9">
        <v>0.0</v>
      </c>
      <c r="F1392" s="43">
        <v>60.0</v>
      </c>
      <c r="G1392" s="50" t="b">
        <v>1</v>
      </c>
      <c r="H1392" s="8" t="s">
        <v>30</v>
      </c>
      <c r="I1392" s="119" t="s">
        <v>83</v>
      </c>
      <c r="J1392" s="50"/>
      <c r="K1392" s="102"/>
    </row>
    <row r="1393">
      <c r="A1393" s="88">
        <v>45790.0</v>
      </c>
      <c r="B1393" s="89" t="s">
        <v>61</v>
      </c>
      <c r="C1393" s="115" t="s">
        <v>10</v>
      </c>
      <c r="D1393" s="91">
        <v>2.0</v>
      </c>
      <c r="E1393" s="92">
        <v>0.0</v>
      </c>
      <c r="F1393" s="98">
        <v>240.0</v>
      </c>
      <c r="G1393" s="91" t="b">
        <v>1</v>
      </c>
      <c r="H1393" s="89" t="s">
        <v>30</v>
      </c>
      <c r="I1393" s="118" t="s">
        <v>90</v>
      </c>
      <c r="J1393" s="91"/>
      <c r="K1393" s="97"/>
    </row>
    <row r="1394">
      <c r="A1394" s="84">
        <v>45790.0</v>
      </c>
      <c r="B1394" s="8" t="s">
        <v>14</v>
      </c>
      <c r="C1394" s="116" t="s">
        <v>13</v>
      </c>
      <c r="D1394" s="50">
        <v>1.0</v>
      </c>
      <c r="E1394" s="9">
        <v>0.0</v>
      </c>
      <c r="F1394" s="43">
        <v>120.0</v>
      </c>
      <c r="G1394" s="50" t="b">
        <v>1</v>
      </c>
      <c r="H1394" s="8" t="s">
        <v>11</v>
      </c>
      <c r="I1394" s="119" t="s">
        <v>150</v>
      </c>
      <c r="J1394" s="50" t="s">
        <v>1467</v>
      </c>
      <c r="K1394" s="102"/>
    </row>
    <row r="1395">
      <c r="A1395" s="88">
        <v>45790.0</v>
      </c>
      <c r="B1395" s="89" t="s">
        <v>21</v>
      </c>
      <c r="C1395" s="115" t="s">
        <v>13</v>
      </c>
      <c r="D1395" s="91">
        <v>2.0</v>
      </c>
      <c r="E1395" s="92">
        <v>0.0</v>
      </c>
      <c r="F1395" s="98">
        <v>240.0</v>
      </c>
      <c r="G1395" s="91" t="b">
        <v>1</v>
      </c>
      <c r="H1395" s="89" t="s">
        <v>11</v>
      </c>
      <c r="I1395" s="118" t="s">
        <v>150</v>
      </c>
      <c r="J1395" s="91" t="s">
        <v>1468</v>
      </c>
      <c r="K1395" s="97"/>
    </row>
    <row r="1396">
      <c r="A1396" s="84">
        <v>45790.0</v>
      </c>
      <c r="B1396" s="8" t="s">
        <v>39</v>
      </c>
      <c r="C1396" s="116" t="s">
        <v>1277</v>
      </c>
      <c r="D1396" s="50">
        <v>6.0</v>
      </c>
      <c r="E1396" s="9">
        <v>0.0</v>
      </c>
      <c r="F1396" s="43">
        <v>720.0</v>
      </c>
      <c r="G1396" s="50" t="b">
        <v>1</v>
      </c>
      <c r="H1396" s="8" t="s">
        <v>16</v>
      </c>
      <c r="I1396" s="119" t="s">
        <v>99</v>
      </c>
      <c r="J1396" s="50"/>
      <c r="K1396" s="102"/>
    </row>
    <row r="1397">
      <c r="A1397" s="88">
        <v>45790.0</v>
      </c>
      <c r="B1397" s="89" t="s">
        <v>31</v>
      </c>
      <c r="C1397" s="115" t="s">
        <v>1281</v>
      </c>
      <c r="D1397" s="91">
        <v>4.0</v>
      </c>
      <c r="E1397" s="92">
        <v>0.0</v>
      </c>
      <c r="F1397" s="98">
        <v>480.0</v>
      </c>
      <c r="G1397" s="91" t="b">
        <v>1</v>
      </c>
      <c r="H1397" s="89" t="s">
        <v>11</v>
      </c>
      <c r="I1397" s="118" t="s">
        <v>80</v>
      </c>
      <c r="J1397" s="91" t="s">
        <v>1469</v>
      </c>
      <c r="K1397" s="97"/>
    </row>
    <row r="1398">
      <c r="A1398" s="84">
        <v>45790.0</v>
      </c>
      <c r="B1398" s="8" t="s">
        <v>52</v>
      </c>
      <c r="C1398" s="116" t="s">
        <v>1277</v>
      </c>
      <c r="D1398" s="50">
        <v>3.0</v>
      </c>
      <c r="E1398" s="9">
        <v>0.0</v>
      </c>
      <c r="F1398" s="43">
        <v>360.0</v>
      </c>
      <c r="G1398" s="50" t="b">
        <v>1</v>
      </c>
      <c r="H1398" s="8" t="s">
        <v>11</v>
      </c>
      <c r="I1398" s="119" t="s">
        <v>110</v>
      </c>
      <c r="J1398" s="50" t="s">
        <v>1470</v>
      </c>
      <c r="K1398" s="102"/>
    </row>
    <row r="1399">
      <c r="A1399" s="88">
        <v>45790.0</v>
      </c>
      <c r="B1399" s="89" t="s">
        <v>57</v>
      </c>
      <c r="C1399" s="115" t="s">
        <v>19</v>
      </c>
      <c r="D1399" s="91">
        <v>1.5</v>
      </c>
      <c r="E1399" s="92">
        <v>0.0</v>
      </c>
      <c r="F1399" s="98">
        <v>180.0</v>
      </c>
      <c r="G1399" s="91" t="b">
        <v>1</v>
      </c>
      <c r="H1399" s="89" t="s">
        <v>30</v>
      </c>
      <c r="I1399" s="118" t="s">
        <v>110</v>
      </c>
      <c r="J1399" s="91"/>
      <c r="K1399" s="97"/>
    </row>
    <row r="1400">
      <c r="A1400" s="84">
        <v>45790.0</v>
      </c>
      <c r="B1400" s="8" t="s">
        <v>23</v>
      </c>
      <c r="C1400" s="116" t="s">
        <v>1471</v>
      </c>
      <c r="D1400" s="50">
        <v>3.0</v>
      </c>
      <c r="E1400" s="9">
        <v>0.0</v>
      </c>
      <c r="F1400" s="43">
        <v>300.0</v>
      </c>
      <c r="G1400" s="50" t="b">
        <v>1</v>
      </c>
      <c r="H1400" s="8" t="s">
        <v>16</v>
      </c>
      <c r="I1400" s="119" t="s">
        <v>110</v>
      </c>
      <c r="J1400" s="50"/>
      <c r="K1400" s="102"/>
    </row>
    <row r="1401">
      <c r="A1401" s="88">
        <v>45791.0</v>
      </c>
      <c r="B1401" s="89" t="s">
        <v>59</v>
      </c>
      <c r="C1401" s="115" t="s">
        <v>1280</v>
      </c>
      <c r="D1401" s="91">
        <v>1.0</v>
      </c>
      <c r="E1401" s="92">
        <v>0.0</v>
      </c>
      <c r="F1401" s="98">
        <v>120.0</v>
      </c>
      <c r="G1401" s="91" t="b">
        <v>1</v>
      </c>
      <c r="H1401" s="89" t="s">
        <v>16</v>
      </c>
      <c r="I1401" s="118" t="s">
        <v>1420</v>
      </c>
      <c r="J1401" s="91"/>
      <c r="K1401" s="97"/>
    </row>
    <row r="1402">
      <c r="A1402" s="84">
        <v>45791.0</v>
      </c>
      <c r="B1402" s="8" t="s">
        <v>35</v>
      </c>
      <c r="C1402" s="116" t="s">
        <v>1277</v>
      </c>
      <c r="D1402" s="50">
        <v>1.0</v>
      </c>
      <c r="E1402" s="9">
        <v>0.0</v>
      </c>
      <c r="F1402" s="43">
        <v>120.0</v>
      </c>
      <c r="G1402" s="50" t="b">
        <v>1</v>
      </c>
      <c r="H1402" s="8" t="s">
        <v>16</v>
      </c>
      <c r="I1402" s="119" t="s">
        <v>1431</v>
      </c>
      <c r="J1402" s="50"/>
      <c r="K1402" s="102"/>
    </row>
    <row r="1403">
      <c r="A1403" s="88">
        <v>45791.0</v>
      </c>
      <c r="B1403" s="89" t="s">
        <v>46</v>
      </c>
      <c r="C1403" s="115" t="s">
        <v>1277</v>
      </c>
      <c r="D1403" s="91">
        <v>3.0</v>
      </c>
      <c r="E1403" s="92">
        <v>0.0</v>
      </c>
      <c r="F1403" s="98">
        <v>360.0</v>
      </c>
      <c r="G1403" s="91" t="b">
        <v>1</v>
      </c>
      <c r="H1403" s="89" t="s">
        <v>16</v>
      </c>
      <c r="I1403" s="118" t="s">
        <v>116</v>
      </c>
      <c r="J1403" s="91"/>
      <c r="K1403" s="97"/>
    </row>
    <row r="1404">
      <c r="A1404" s="84">
        <v>45791.0</v>
      </c>
      <c r="B1404" s="8" t="s">
        <v>47</v>
      </c>
      <c r="C1404" s="116" t="s">
        <v>1300</v>
      </c>
      <c r="D1404" s="50">
        <v>3.0</v>
      </c>
      <c r="E1404" s="9">
        <v>0.0</v>
      </c>
      <c r="F1404" s="43">
        <v>360.0</v>
      </c>
      <c r="G1404" s="50" t="b">
        <v>1</v>
      </c>
      <c r="H1404" s="8" t="s">
        <v>11</v>
      </c>
      <c r="I1404" s="119" t="s">
        <v>80</v>
      </c>
      <c r="J1404" s="50" t="s">
        <v>1472</v>
      </c>
      <c r="K1404" s="102"/>
    </row>
    <row r="1405">
      <c r="A1405" s="88">
        <v>45791.0</v>
      </c>
      <c r="B1405" s="89" t="s">
        <v>45</v>
      </c>
      <c r="C1405" s="115" t="s">
        <v>13</v>
      </c>
      <c r="D1405" s="91">
        <v>1.0</v>
      </c>
      <c r="E1405" s="92">
        <v>0.0</v>
      </c>
      <c r="F1405" s="98">
        <v>120.0</v>
      </c>
      <c r="G1405" s="91" t="b">
        <v>1</v>
      </c>
      <c r="H1405" s="89" t="s">
        <v>11</v>
      </c>
      <c r="I1405" s="118" t="s">
        <v>80</v>
      </c>
      <c r="J1405" s="91" t="s">
        <v>1473</v>
      </c>
      <c r="K1405" s="97"/>
    </row>
    <row r="1406">
      <c r="A1406" s="84">
        <v>45791.0</v>
      </c>
      <c r="B1406" s="8" t="s">
        <v>31</v>
      </c>
      <c r="C1406" s="116" t="s">
        <v>19</v>
      </c>
      <c r="D1406" s="50">
        <v>4.0</v>
      </c>
      <c r="E1406" s="9">
        <v>0.0</v>
      </c>
      <c r="F1406" s="43">
        <v>480.0</v>
      </c>
      <c r="G1406" s="50" t="b">
        <v>1</v>
      </c>
      <c r="H1406" s="8" t="s">
        <v>11</v>
      </c>
      <c r="I1406" s="119" t="s">
        <v>80</v>
      </c>
      <c r="J1406" s="50" t="s">
        <v>1474</v>
      </c>
      <c r="K1406" s="102"/>
    </row>
    <row r="1407">
      <c r="A1407" s="88">
        <v>45791.0</v>
      </c>
      <c r="B1407" s="89" t="s">
        <v>36</v>
      </c>
      <c r="C1407" s="115" t="s">
        <v>1281</v>
      </c>
      <c r="D1407" s="91">
        <v>4.0</v>
      </c>
      <c r="E1407" s="92">
        <v>0.0</v>
      </c>
      <c r="F1407" s="98">
        <v>400.0</v>
      </c>
      <c r="G1407" s="91" t="b">
        <v>1</v>
      </c>
      <c r="H1407" s="89" t="s">
        <v>16</v>
      </c>
      <c r="I1407" s="118" t="s">
        <v>110</v>
      </c>
      <c r="J1407" s="91"/>
      <c r="K1407" s="97"/>
    </row>
    <row r="1408">
      <c r="A1408" s="84">
        <v>45793.0</v>
      </c>
      <c r="B1408" s="8" t="s">
        <v>43</v>
      </c>
      <c r="C1408" s="116" t="s">
        <v>12</v>
      </c>
      <c r="D1408" s="50">
        <v>2.0</v>
      </c>
      <c r="E1408" s="9">
        <v>0.0</v>
      </c>
      <c r="F1408" s="43">
        <v>240.0</v>
      </c>
      <c r="G1408" s="50" t="b">
        <v>1</v>
      </c>
      <c r="H1408" s="8" t="s">
        <v>30</v>
      </c>
      <c r="I1408" s="119" t="s">
        <v>128</v>
      </c>
      <c r="J1408" s="50"/>
      <c r="K1408" s="102"/>
    </row>
    <row r="1409">
      <c r="A1409" s="88">
        <v>45793.0</v>
      </c>
      <c r="B1409" s="89" t="s">
        <v>52</v>
      </c>
      <c r="C1409" s="115" t="s">
        <v>1425</v>
      </c>
      <c r="D1409" s="91">
        <v>5.0</v>
      </c>
      <c r="E1409" s="92">
        <v>0.0</v>
      </c>
      <c r="F1409" s="98">
        <v>620.0</v>
      </c>
      <c r="G1409" s="91" t="b">
        <v>1</v>
      </c>
      <c r="H1409" s="89" t="s">
        <v>11</v>
      </c>
      <c r="I1409" s="118" t="s">
        <v>110</v>
      </c>
      <c r="J1409" s="91" t="s">
        <v>1475</v>
      </c>
      <c r="K1409" s="97"/>
    </row>
    <row r="1410">
      <c r="A1410" s="84">
        <v>45793.0</v>
      </c>
      <c r="B1410" s="8" t="s">
        <v>294</v>
      </c>
      <c r="C1410" s="116" t="s">
        <v>12</v>
      </c>
      <c r="D1410" s="50">
        <v>5.0</v>
      </c>
      <c r="E1410" s="9">
        <v>0.0</v>
      </c>
      <c r="F1410" s="43">
        <v>425.0</v>
      </c>
      <c r="G1410" s="50" t="b">
        <v>1</v>
      </c>
      <c r="H1410" s="8" t="s">
        <v>16</v>
      </c>
      <c r="I1410" s="119" t="s">
        <v>110</v>
      </c>
      <c r="J1410" s="50"/>
      <c r="K1410" s="102"/>
    </row>
    <row r="1411">
      <c r="A1411" s="88">
        <v>45793.0</v>
      </c>
      <c r="B1411" s="89" t="s">
        <v>295</v>
      </c>
      <c r="C1411" s="115" t="s">
        <v>1293</v>
      </c>
      <c r="D1411" s="91">
        <v>6.0</v>
      </c>
      <c r="E1411" s="92">
        <v>0.0</v>
      </c>
      <c r="F1411" s="98">
        <v>510.0</v>
      </c>
      <c r="G1411" s="91" t="b">
        <v>1</v>
      </c>
      <c r="H1411" s="89" t="s">
        <v>16</v>
      </c>
      <c r="I1411" s="118" t="s">
        <v>110</v>
      </c>
      <c r="J1411" s="91"/>
      <c r="K1411" s="97"/>
    </row>
    <row r="1412">
      <c r="A1412" s="84">
        <v>45793.0</v>
      </c>
      <c r="B1412" s="8" t="s">
        <v>71</v>
      </c>
      <c r="C1412" s="116" t="s">
        <v>12</v>
      </c>
      <c r="D1412" s="50">
        <v>1.0</v>
      </c>
      <c r="E1412" s="9">
        <v>0.0</v>
      </c>
      <c r="F1412" s="43">
        <v>120.0</v>
      </c>
      <c r="G1412" s="50" t="b">
        <v>1</v>
      </c>
      <c r="H1412" s="8" t="s">
        <v>16</v>
      </c>
      <c r="I1412" s="119" t="s">
        <v>119</v>
      </c>
      <c r="J1412" s="50"/>
      <c r="K1412" s="102"/>
    </row>
    <row r="1413">
      <c r="A1413" s="88">
        <v>45793.0</v>
      </c>
      <c r="B1413" s="89" t="s">
        <v>24</v>
      </c>
      <c r="C1413" s="115" t="s">
        <v>1286</v>
      </c>
      <c r="D1413" s="91">
        <v>1.5</v>
      </c>
      <c r="E1413" s="92">
        <v>0.0</v>
      </c>
      <c r="F1413" s="98">
        <v>180.0</v>
      </c>
      <c r="G1413" s="91" t="b">
        <v>1</v>
      </c>
      <c r="H1413" s="89" t="s">
        <v>30</v>
      </c>
      <c r="I1413" s="118" t="s">
        <v>138</v>
      </c>
      <c r="J1413" s="91"/>
      <c r="K1413" s="97"/>
    </row>
    <row r="1414">
      <c r="A1414" s="84">
        <v>45793.0</v>
      </c>
      <c r="B1414" s="8" t="s">
        <v>23</v>
      </c>
      <c r="C1414" s="116" t="s">
        <v>1410</v>
      </c>
      <c r="D1414" s="50">
        <v>3.0</v>
      </c>
      <c r="E1414" s="9">
        <v>0.0</v>
      </c>
      <c r="F1414" s="43">
        <v>300.0</v>
      </c>
      <c r="G1414" s="50" t="b">
        <v>1</v>
      </c>
      <c r="H1414" s="8" t="s">
        <v>16</v>
      </c>
      <c r="I1414" s="119" t="s">
        <v>110</v>
      </c>
      <c r="J1414" s="50"/>
      <c r="K1414" s="102">
        <v>147.0</v>
      </c>
    </row>
    <row r="1415">
      <c r="A1415" s="88">
        <v>45793.0</v>
      </c>
      <c r="B1415" s="89" t="s">
        <v>42</v>
      </c>
      <c r="C1415" s="115" t="s">
        <v>19</v>
      </c>
      <c r="D1415" s="91">
        <v>0.5</v>
      </c>
      <c r="E1415" s="92">
        <v>0.0</v>
      </c>
      <c r="F1415" s="98">
        <v>60.0</v>
      </c>
      <c r="G1415" s="91" t="b">
        <v>1</v>
      </c>
      <c r="H1415" s="89" t="s">
        <v>30</v>
      </c>
      <c r="I1415" s="118" t="s">
        <v>83</v>
      </c>
      <c r="J1415" s="91"/>
      <c r="K1415" s="97">
        <v>148.0</v>
      </c>
    </row>
    <row r="1416">
      <c r="A1416" s="84">
        <v>45793.0</v>
      </c>
      <c r="B1416" s="8" t="s">
        <v>57</v>
      </c>
      <c r="C1416" s="116" t="s">
        <v>19</v>
      </c>
      <c r="D1416" s="50">
        <v>5.0</v>
      </c>
      <c r="E1416" s="9">
        <v>0.0</v>
      </c>
      <c r="F1416" s="43">
        <v>600.0</v>
      </c>
      <c r="G1416" s="50" t="b">
        <v>1</v>
      </c>
      <c r="H1416" s="8" t="s">
        <v>16</v>
      </c>
      <c r="I1416" s="119" t="s">
        <v>105</v>
      </c>
      <c r="J1416" s="50"/>
      <c r="K1416" s="102">
        <v>149.0</v>
      </c>
    </row>
    <row r="1417">
      <c r="A1417" s="88">
        <v>45793.0</v>
      </c>
      <c r="B1417" s="89" t="s">
        <v>9</v>
      </c>
      <c r="C1417" s="115" t="s">
        <v>1286</v>
      </c>
      <c r="D1417" s="91">
        <v>2.0</v>
      </c>
      <c r="E1417" s="92">
        <v>0.0</v>
      </c>
      <c r="F1417" s="98">
        <v>240.0</v>
      </c>
      <c r="G1417" s="91" t="b">
        <v>1</v>
      </c>
      <c r="H1417" s="89" t="s">
        <v>11</v>
      </c>
      <c r="I1417" s="118" t="s">
        <v>150</v>
      </c>
      <c r="J1417" s="91" t="s">
        <v>1476</v>
      </c>
      <c r="K1417" s="97">
        <v>150.0</v>
      </c>
    </row>
    <row r="1418">
      <c r="A1418" s="84">
        <v>45793.0</v>
      </c>
      <c r="B1418" s="8" t="s">
        <v>39</v>
      </c>
      <c r="C1418" s="116" t="s">
        <v>1321</v>
      </c>
      <c r="D1418" s="50">
        <v>4.0</v>
      </c>
      <c r="E1418" s="9">
        <v>0.0</v>
      </c>
      <c r="F1418" s="43">
        <v>500.0</v>
      </c>
      <c r="G1418" s="50" t="b">
        <v>1</v>
      </c>
      <c r="H1418" s="8" t="s">
        <v>16</v>
      </c>
      <c r="I1418" s="119" t="s">
        <v>110</v>
      </c>
      <c r="J1418" s="50"/>
      <c r="K1418" s="102">
        <v>151.0</v>
      </c>
    </row>
    <row r="1419">
      <c r="A1419" s="88">
        <v>45793.0</v>
      </c>
      <c r="B1419" s="89" t="s">
        <v>49</v>
      </c>
      <c r="C1419" s="115" t="s">
        <v>12</v>
      </c>
      <c r="D1419" s="91">
        <v>1.0</v>
      </c>
      <c r="E1419" s="92">
        <v>0.0</v>
      </c>
      <c r="F1419" s="98">
        <v>120.0</v>
      </c>
      <c r="G1419" s="91" t="b">
        <v>1</v>
      </c>
      <c r="H1419" s="89" t="s">
        <v>11</v>
      </c>
      <c r="I1419" s="118" t="s">
        <v>80</v>
      </c>
      <c r="J1419" s="91" t="s">
        <v>1477</v>
      </c>
      <c r="K1419" s="97">
        <v>152.0</v>
      </c>
    </row>
    <row r="1420">
      <c r="A1420" s="84">
        <v>45793.0</v>
      </c>
      <c r="B1420" s="8" t="s">
        <v>31</v>
      </c>
      <c r="C1420" s="116" t="s">
        <v>19</v>
      </c>
      <c r="D1420" s="50">
        <v>2.0</v>
      </c>
      <c r="E1420" s="9">
        <v>0.0</v>
      </c>
      <c r="F1420" s="43">
        <v>240.0</v>
      </c>
      <c r="G1420" s="50" t="b">
        <v>1</v>
      </c>
      <c r="H1420" s="8" t="s">
        <v>11</v>
      </c>
      <c r="I1420" s="119" t="s">
        <v>80</v>
      </c>
      <c r="J1420" s="50" t="s">
        <v>1478</v>
      </c>
      <c r="K1420" s="102">
        <v>153.0</v>
      </c>
    </row>
    <row r="1421">
      <c r="A1421" s="88">
        <v>45793.0</v>
      </c>
      <c r="B1421" s="89" t="s">
        <v>47</v>
      </c>
      <c r="C1421" s="115" t="s">
        <v>1286</v>
      </c>
      <c r="D1421" s="91">
        <v>2.0</v>
      </c>
      <c r="E1421" s="92">
        <v>0.0</v>
      </c>
      <c r="F1421" s="98">
        <v>240.0</v>
      </c>
      <c r="G1421" s="91" t="b">
        <v>1</v>
      </c>
      <c r="H1421" s="89" t="s">
        <v>11</v>
      </c>
      <c r="I1421" s="118" t="s">
        <v>80</v>
      </c>
      <c r="J1421" s="91" t="s">
        <v>1479</v>
      </c>
      <c r="K1421" s="97">
        <v>154.0</v>
      </c>
    </row>
    <row r="1422">
      <c r="A1422" s="84">
        <v>45794.0</v>
      </c>
      <c r="B1422" s="8" t="s">
        <v>42</v>
      </c>
      <c r="C1422" s="116" t="s">
        <v>1293</v>
      </c>
      <c r="D1422" s="50">
        <v>1.5</v>
      </c>
      <c r="E1422" s="9">
        <v>0.0</v>
      </c>
      <c r="F1422" s="43">
        <v>180.0</v>
      </c>
      <c r="G1422" s="50" t="b">
        <v>1</v>
      </c>
      <c r="H1422" s="8" t="s">
        <v>30</v>
      </c>
      <c r="I1422" s="119" t="s">
        <v>83</v>
      </c>
      <c r="J1422" s="50"/>
      <c r="K1422" s="102">
        <v>155.0</v>
      </c>
    </row>
    <row r="1423">
      <c r="A1423" s="88">
        <v>45794.0</v>
      </c>
      <c r="B1423" s="89" t="s">
        <v>21</v>
      </c>
      <c r="C1423" s="115" t="s">
        <v>1286</v>
      </c>
      <c r="D1423" s="91">
        <v>2.0</v>
      </c>
      <c r="E1423" s="92">
        <v>0.0</v>
      </c>
      <c r="F1423" s="98">
        <v>240.0</v>
      </c>
      <c r="G1423" s="91" t="b">
        <v>1</v>
      </c>
      <c r="H1423" s="89" t="s">
        <v>11</v>
      </c>
      <c r="I1423" s="118" t="s">
        <v>150</v>
      </c>
      <c r="J1423" s="91" t="s">
        <v>1480</v>
      </c>
      <c r="K1423" s="97">
        <v>156.0</v>
      </c>
    </row>
    <row r="1424">
      <c r="A1424" s="84">
        <v>45794.0</v>
      </c>
      <c r="B1424" s="8" t="s">
        <v>15</v>
      </c>
      <c r="C1424" s="116" t="s">
        <v>1286</v>
      </c>
      <c r="D1424" s="50">
        <v>2.0</v>
      </c>
      <c r="E1424" s="9">
        <v>0.0</v>
      </c>
      <c r="F1424" s="43">
        <v>240.0</v>
      </c>
      <c r="G1424" s="50" t="b">
        <v>1</v>
      </c>
      <c r="H1424" s="8" t="s">
        <v>16</v>
      </c>
      <c r="I1424" s="119" t="s">
        <v>73</v>
      </c>
      <c r="J1424" s="50"/>
      <c r="K1424" s="102">
        <v>157.0</v>
      </c>
    </row>
    <row r="1425">
      <c r="A1425" s="88">
        <v>45794.0</v>
      </c>
      <c r="B1425" s="89" t="s">
        <v>31</v>
      </c>
      <c r="C1425" s="115" t="s">
        <v>19</v>
      </c>
      <c r="D1425" s="91">
        <v>2.0</v>
      </c>
      <c r="E1425" s="92">
        <v>0.0</v>
      </c>
      <c r="F1425" s="98">
        <v>240.0</v>
      </c>
      <c r="G1425" s="91" t="b">
        <v>1</v>
      </c>
      <c r="H1425" s="89" t="s">
        <v>11</v>
      </c>
      <c r="I1425" s="118" t="s">
        <v>110</v>
      </c>
      <c r="J1425" s="91" t="s">
        <v>1481</v>
      </c>
      <c r="K1425" s="97">
        <v>158.0</v>
      </c>
    </row>
    <row r="1426">
      <c r="A1426" s="84">
        <v>45794.0</v>
      </c>
      <c r="B1426" s="8" t="s">
        <v>47</v>
      </c>
      <c r="C1426" s="116" t="s">
        <v>1281</v>
      </c>
      <c r="D1426" s="50">
        <v>1.5</v>
      </c>
      <c r="E1426" s="9">
        <v>0.0</v>
      </c>
      <c r="F1426" s="43">
        <v>180.0</v>
      </c>
      <c r="G1426" s="50" t="b">
        <v>1</v>
      </c>
      <c r="H1426" s="8" t="s">
        <v>11</v>
      </c>
      <c r="I1426" s="119" t="s">
        <v>110</v>
      </c>
      <c r="J1426" s="50" t="s">
        <v>1482</v>
      </c>
      <c r="K1426" s="102">
        <v>159.0</v>
      </c>
    </row>
    <row r="1427">
      <c r="A1427" s="88">
        <v>45795.0</v>
      </c>
      <c r="B1427" s="89" t="s">
        <v>36</v>
      </c>
      <c r="C1427" s="120" t="s">
        <v>10</v>
      </c>
      <c r="D1427" s="91">
        <v>2.0</v>
      </c>
      <c r="E1427" s="92">
        <v>0.0</v>
      </c>
      <c r="F1427" s="98">
        <v>100.0</v>
      </c>
      <c r="G1427" s="91" t="b">
        <v>1</v>
      </c>
      <c r="H1427" s="89" t="s">
        <v>16</v>
      </c>
      <c r="I1427" s="118"/>
      <c r="J1427" s="91"/>
      <c r="K1427" s="97"/>
    </row>
    <row r="1428">
      <c r="A1428" s="84">
        <v>45797.0</v>
      </c>
      <c r="B1428" s="8" t="s">
        <v>41</v>
      </c>
      <c r="C1428" s="116" t="s">
        <v>12</v>
      </c>
      <c r="D1428" s="50">
        <v>1.0</v>
      </c>
      <c r="E1428" s="9">
        <v>0.0</v>
      </c>
      <c r="F1428" s="43">
        <v>120.0</v>
      </c>
      <c r="G1428" s="50" t="b">
        <v>1</v>
      </c>
      <c r="H1428" s="8" t="s">
        <v>30</v>
      </c>
      <c r="I1428" s="119" t="s">
        <v>112</v>
      </c>
      <c r="J1428" s="50"/>
      <c r="K1428" s="102">
        <v>160.0</v>
      </c>
    </row>
    <row r="1429">
      <c r="A1429" s="88">
        <v>45800.0</v>
      </c>
      <c r="B1429" s="89" t="s">
        <v>47</v>
      </c>
      <c r="C1429" s="115" t="s">
        <v>1277</v>
      </c>
      <c r="D1429" s="91">
        <v>3.0</v>
      </c>
      <c r="E1429" s="92">
        <v>0.0</v>
      </c>
      <c r="F1429" s="98">
        <v>360.0</v>
      </c>
      <c r="G1429" s="91" t="b">
        <v>1</v>
      </c>
      <c r="H1429" s="89" t="s">
        <v>11</v>
      </c>
      <c r="I1429" s="118" t="s">
        <v>110</v>
      </c>
      <c r="J1429" s="91" t="s">
        <v>1483</v>
      </c>
      <c r="K1429" s="97">
        <v>161.0</v>
      </c>
    </row>
    <row r="1430">
      <c r="A1430" s="84">
        <v>45800.0</v>
      </c>
      <c r="B1430" s="8" t="s">
        <v>39</v>
      </c>
      <c r="C1430" s="116" t="s">
        <v>1321</v>
      </c>
      <c r="D1430" s="50">
        <v>4.0</v>
      </c>
      <c r="E1430" s="9">
        <v>0.0</v>
      </c>
      <c r="F1430" s="43">
        <v>520.0</v>
      </c>
      <c r="G1430" s="50" t="b">
        <v>1</v>
      </c>
      <c r="H1430" s="8" t="s">
        <v>16</v>
      </c>
      <c r="I1430" s="119" t="s">
        <v>110</v>
      </c>
      <c r="J1430" s="50"/>
      <c r="K1430" s="102">
        <v>162.0</v>
      </c>
    </row>
    <row r="1431">
      <c r="A1431" s="88">
        <v>45800.0</v>
      </c>
      <c r="B1431" s="89" t="s">
        <v>31</v>
      </c>
      <c r="C1431" s="115" t="s">
        <v>1280</v>
      </c>
      <c r="D1431" s="91">
        <v>4.0</v>
      </c>
      <c r="E1431" s="92">
        <v>0.0</v>
      </c>
      <c r="F1431" s="98">
        <v>480.0</v>
      </c>
      <c r="G1431" s="91" t="b">
        <v>1</v>
      </c>
      <c r="H1431" s="89" t="s">
        <v>11</v>
      </c>
      <c r="I1431" s="118" t="s">
        <v>110</v>
      </c>
      <c r="J1431" s="91" t="s">
        <v>1484</v>
      </c>
      <c r="K1431" s="97">
        <v>163.0</v>
      </c>
    </row>
    <row r="1432">
      <c r="A1432" s="84">
        <v>45800.0</v>
      </c>
      <c r="B1432" s="8" t="s">
        <v>55</v>
      </c>
      <c r="C1432" s="116" t="s">
        <v>1379</v>
      </c>
      <c r="D1432" s="50">
        <v>3.2</v>
      </c>
      <c r="E1432" s="9">
        <v>0.0</v>
      </c>
      <c r="F1432" s="43">
        <v>408.0</v>
      </c>
      <c r="G1432" s="50" t="b">
        <v>1</v>
      </c>
      <c r="H1432" s="8" t="s">
        <v>30</v>
      </c>
      <c r="I1432" s="119" t="s">
        <v>110</v>
      </c>
      <c r="J1432" s="50"/>
      <c r="K1432" s="102">
        <v>164.0</v>
      </c>
    </row>
    <row r="1433">
      <c r="A1433" s="88">
        <v>45800.0</v>
      </c>
      <c r="B1433" s="89" t="s">
        <v>25</v>
      </c>
      <c r="C1433" s="115" t="s">
        <v>13</v>
      </c>
      <c r="D1433" s="91">
        <v>1.0</v>
      </c>
      <c r="E1433" s="92">
        <v>0.0</v>
      </c>
      <c r="F1433" s="98">
        <v>120.0</v>
      </c>
      <c r="G1433" s="91" t="b">
        <v>1</v>
      </c>
      <c r="H1433" s="89" t="s">
        <v>30</v>
      </c>
      <c r="I1433" s="118" t="s">
        <v>110</v>
      </c>
      <c r="J1433" s="91"/>
      <c r="K1433" s="97">
        <v>165.0</v>
      </c>
    </row>
    <row r="1434">
      <c r="A1434" s="84">
        <v>45800.0</v>
      </c>
      <c r="B1434" s="8" t="s">
        <v>36</v>
      </c>
      <c r="C1434" s="121" t="s">
        <v>1281</v>
      </c>
      <c r="D1434" s="50">
        <v>4.0</v>
      </c>
      <c r="E1434" s="9">
        <v>100.0</v>
      </c>
      <c r="F1434" s="43">
        <v>400.0</v>
      </c>
      <c r="G1434" s="50" t="b">
        <v>1</v>
      </c>
      <c r="H1434" s="8" t="s">
        <v>16</v>
      </c>
      <c r="I1434" s="119"/>
      <c r="J1434" s="50"/>
      <c r="K1434" s="102"/>
    </row>
    <row r="1435">
      <c r="A1435" s="88">
        <v>45801.0</v>
      </c>
      <c r="B1435" s="89" t="s">
        <v>229</v>
      </c>
      <c r="C1435" s="115" t="s">
        <v>12</v>
      </c>
      <c r="D1435" s="91">
        <v>0.5</v>
      </c>
      <c r="E1435" s="92">
        <v>0.0</v>
      </c>
      <c r="F1435" s="98">
        <v>60.0</v>
      </c>
      <c r="G1435" s="91" t="b">
        <v>1</v>
      </c>
      <c r="H1435" s="89" t="s">
        <v>30</v>
      </c>
      <c r="I1435" s="118" t="s">
        <v>110</v>
      </c>
      <c r="J1435" s="91"/>
      <c r="K1435" s="97">
        <v>166.0</v>
      </c>
    </row>
    <row r="1436">
      <c r="A1436" s="84">
        <v>45801.0</v>
      </c>
      <c r="B1436" s="8" t="s">
        <v>52</v>
      </c>
      <c r="C1436" s="116" t="s">
        <v>1485</v>
      </c>
      <c r="D1436" s="50">
        <v>6.0</v>
      </c>
      <c r="E1436" s="9">
        <v>0.0</v>
      </c>
      <c r="F1436" s="43">
        <v>730.0</v>
      </c>
      <c r="G1436" s="50" t="b">
        <v>1</v>
      </c>
      <c r="H1436" s="8" t="s">
        <v>11</v>
      </c>
      <c r="I1436" s="119" t="s">
        <v>110</v>
      </c>
      <c r="J1436" s="50" t="s">
        <v>1486</v>
      </c>
      <c r="K1436" s="102">
        <v>167.0</v>
      </c>
    </row>
    <row r="1437">
      <c r="A1437" s="88">
        <v>45801.0</v>
      </c>
      <c r="B1437" s="89" t="s">
        <v>43</v>
      </c>
      <c r="C1437" s="115" t="s">
        <v>1281</v>
      </c>
      <c r="D1437" s="91">
        <v>2.0</v>
      </c>
      <c r="E1437" s="92">
        <v>0.0</v>
      </c>
      <c r="F1437" s="98">
        <v>240.0</v>
      </c>
      <c r="G1437" s="91" t="b">
        <v>1</v>
      </c>
      <c r="H1437" s="89" t="s">
        <v>30</v>
      </c>
      <c r="I1437" s="118" t="s">
        <v>110</v>
      </c>
      <c r="J1437" s="91"/>
      <c r="K1437" s="97">
        <v>168.0</v>
      </c>
    </row>
    <row r="1438">
      <c r="A1438" s="84">
        <v>45801.0</v>
      </c>
      <c r="B1438" s="8" t="s">
        <v>42</v>
      </c>
      <c r="C1438" s="116" t="s">
        <v>19</v>
      </c>
      <c r="D1438" s="50">
        <v>0.5</v>
      </c>
      <c r="E1438" s="9">
        <v>0.0</v>
      </c>
      <c r="F1438" s="43">
        <v>60.0</v>
      </c>
      <c r="G1438" s="50" t="b">
        <v>1</v>
      </c>
      <c r="H1438" s="8" t="s">
        <v>30</v>
      </c>
      <c r="I1438" s="119" t="s">
        <v>110</v>
      </c>
      <c r="J1438" s="50"/>
      <c r="K1438" s="102">
        <v>169.0</v>
      </c>
    </row>
    <row r="1439">
      <c r="A1439" s="88">
        <v>45801.0</v>
      </c>
      <c r="B1439" s="89" t="s">
        <v>14</v>
      </c>
      <c r="C1439" s="115" t="s">
        <v>1487</v>
      </c>
      <c r="D1439" s="91">
        <v>1.5</v>
      </c>
      <c r="E1439" s="92">
        <v>0.0</v>
      </c>
      <c r="F1439" s="98">
        <v>180.0</v>
      </c>
      <c r="G1439" s="91" t="b">
        <v>1</v>
      </c>
      <c r="H1439" s="89" t="s">
        <v>11</v>
      </c>
      <c r="I1439" s="118" t="s">
        <v>150</v>
      </c>
      <c r="J1439" s="91" t="s">
        <v>1488</v>
      </c>
      <c r="K1439" s="97">
        <v>170.0</v>
      </c>
    </row>
    <row r="1440">
      <c r="A1440" s="84">
        <v>45801.0</v>
      </c>
      <c r="B1440" s="8" t="s">
        <v>45</v>
      </c>
      <c r="C1440" s="116" t="s">
        <v>1277</v>
      </c>
      <c r="D1440" s="50">
        <v>3.0</v>
      </c>
      <c r="E1440" s="9">
        <v>0.0</v>
      </c>
      <c r="F1440" s="43">
        <v>360.0</v>
      </c>
      <c r="G1440" s="50" t="b">
        <v>1</v>
      </c>
      <c r="H1440" s="8" t="s">
        <v>11</v>
      </c>
      <c r="I1440" s="119" t="s">
        <v>110</v>
      </c>
      <c r="J1440" s="50" t="s">
        <v>1489</v>
      </c>
      <c r="K1440" s="102">
        <v>171.0</v>
      </c>
    </row>
    <row r="1441">
      <c r="A1441" s="88">
        <v>45801.0</v>
      </c>
      <c r="B1441" s="89" t="s">
        <v>31</v>
      </c>
      <c r="C1441" s="115" t="s">
        <v>19</v>
      </c>
      <c r="D1441" s="91">
        <v>2.0</v>
      </c>
      <c r="E1441" s="92">
        <v>0.0</v>
      </c>
      <c r="F1441" s="98">
        <v>240.0</v>
      </c>
      <c r="G1441" s="91" t="b">
        <v>1</v>
      </c>
      <c r="H1441" s="89" t="s">
        <v>11</v>
      </c>
      <c r="I1441" s="118" t="s">
        <v>110</v>
      </c>
      <c r="J1441" s="91" t="s">
        <v>1490</v>
      </c>
      <c r="K1441" s="97">
        <v>172.0</v>
      </c>
    </row>
    <row r="1442">
      <c r="A1442" s="84">
        <v>45801.0</v>
      </c>
      <c r="B1442" s="8" t="s">
        <v>47</v>
      </c>
      <c r="C1442" s="116" t="s">
        <v>1281</v>
      </c>
      <c r="D1442" s="50">
        <v>2.0</v>
      </c>
      <c r="E1442" s="9">
        <v>0.0</v>
      </c>
      <c r="F1442" s="43">
        <v>240.0</v>
      </c>
      <c r="G1442" s="50" t="b">
        <v>1</v>
      </c>
      <c r="H1442" s="8" t="s">
        <v>11</v>
      </c>
      <c r="I1442" s="119" t="s">
        <v>110</v>
      </c>
      <c r="J1442" s="50" t="s">
        <v>1491</v>
      </c>
      <c r="K1442" s="102">
        <v>173.0</v>
      </c>
    </row>
    <row r="1443">
      <c r="A1443" s="88">
        <v>45802.0</v>
      </c>
      <c r="B1443" s="89" t="s">
        <v>39</v>
      </c>
      <c r="C1443" s="115" t="s">
        <v>1277</v>
      </c>
      <c r="D1443" s="91">
        <v>5.0</v>
      </c>
      <c r="E1443" s="92">
        <v>0.0</v>
      </c>
      <c r="F1443" s="98">
        <v>600.0</v>
      </c>
      <c r="G1443" s="91" t="b">
        <v>1</v>
      </c>
      <c r="H1443" s="89" t="s">
        <v>16</v>
      </c>
      <c r="I1443" s="118" t="s">
        <v>110</v>
      </c>
      <c r="J1443" s="91"/>
      <c r="K1443" s="97">
        <v>175.0</v>
      </c>
    </row>
    <row r="1444">
      <c r="A1444" s="84">
        <v>45802.0</v>
      </c>
      <c r="B1444" s="8" t="s">
        <v>42</v>
      </c>
      <c r="C1444" s="116" t="s">
        <v>19</v>
      </c>
      <c r="D1444" s="50">
        <v>0.7</v>
      </c>
      <c r="E1444" s="9">
        <v>0.0</v>
      </c>
      <c r="F1444" s="43">
        <v>84.0</v>
      </c>
      <c r="G1444" s="50" t="b">
        <v>1</v>
      </c>
      <c r="H1444" s="8" t="s">
        <v>30</v>
      </c>
      <c r="I1444" s="119" t="s">
        <v>83</v>
      </c>
      <c r="J1444" s="50"/>
      <c r="K1444" s="102">
        <v>176.0</v>
      </c>
    </row>
    <row r="1445">
      <c r="A1445" s="88">
        <v>45802.0</v>
      </c>
      <c r="B1445" s="89" t="s">
        <v>25</v>
      </c>
      <c r="C1445" s="115" t="s">
        <v>19</v>
      </c>
      <c r="D1445" s="91">
        <v>1.0</v>
      </c>
      <c r="E1445" s="92">
        <v>0.0</v>
      </c>
      <c r="F1445" s="98">
        <v>120.0</v>
      </c>
      <c r="G1445" s="91" t="b">
        <v>1</v>
      </c>
      <c r="H1445" s="89" t="s">
        <v>30</v>
      </c>
      <c r="I1445" s="118" t="s">
        <v>103</v>
      </c>
      <c r="J1445" s="91"/>
      <c r="K1445" s="97">
        <v>177.0</v>
      </c>
    </row>
    <row r="1446">
      <c r="A1446" s="84">
        <v>45802.0</v>
      </c>
      <c r="B1446" s="8" t="s">
        <v>21</v>
      </c>
      <c r="C1446" s="116" t="s">
        <v>19</v>
      </c>
      <c r="D1446" s="50">
        <v>2.0</v>
      </c>
      <c r="E1446" s="9">
        <v>0.0</v>
      </c>
      <c r="F1446" s="43">
        <v>240.0</v>
      </c>
      <c r="G1446" s="50" t="b">
        <v>1</v>
      </c>
      <c r="H1446" s="8" t="s">
        <v>11</v>
      </c>
      <c r="I1446" s="119" t="s">
        <v>150</v>
      </c>
      <c r="J1446" s="50" t="s">
        <v>1492</v>
      </c>
      <c r="K1446" s="102">
        <v>178.0</v>
      </c>
    </row>
    <row r="1447">
      <c r="A1447" s="88">
        <v>45802.0</v>
      </c>
      <c r="B1447" s="89" t="s">
        <v>14</v>
      </c>
      <c r="C1447" s="115" t="s">
        <v>19</v>
      </c>
      <c r="D1447" s="91">
        <v>1.0</v>
      </c>
      <c r="E1447" s="92">
        <v>0.0</v>
      </c>
      <c r="F1447" s="98">
        <v>120.0</v>
      </c>
      <c r="G1447" s="91" t="b">
        <v>1</v>
      </c>
      <c r="H1447" s="89" t="s">
        <v>11</v>
      </c>
      <c r="I1447" s="118" t="s">
        <v>150</v>
      </c>
      <c r="J1447" s="91" t="s">
        <v>1493</v>
      </c>
      <c r="K1447" s="97">
        <v>179.0</v>
      </c>
    </row>
    <row r="1448">
      <c r="A1448" s="84">
        <v>45802.0</v>
      </c>
      <c r="B1448" s="8" t="s">
        <v>22</v>
      </c>
      <c r="C1448" s="116" t="s">
        <v>1351</v>
      </c>
      <c r="D1448" s="50">
        <v>1.5</v>
      </c>
      <c r="E1448" s="9">
        <v>0.0</v>
      </c>
      <c r="F1448" s="43">
        <v>180.0</v>
      </c>
      <c r="G1448" s="50" t="b">
        <v>1</v>
      </c>
      <c r="H1448" s="8" t="s">
        <v>16</v>
      </c>
      <c r="I1448" s="119" t="s">
        <v>1427</v>
      </c>
      <c r="J1448" s="50"/>
      <c r="K1448" s="102">
        <v>180.0</v>
      </c>
    </row>
    <row r="1449">
      <c r="A1449" s="88">
        <v>45802.0</v>
      </c>
      <c r="B1449" s="89" t="s">
        <v>31</v>
      </c>
      <c r="C1449" s="115" t="s">
        <v>19</v>
      </c>
      <c r="D1449" s="91">
        <v>2.0</v>
      </c>
      <c r="E1449" s="92">
        <v>0.0</v>
      </c>
      <c r="F1449" s="98">
        <v>240.0</v>
      </c>
      <c r="G1449" s="91" t="b">
        <v>1</v>
      </c>
      <c r="H1449" s="89" t="s">
        <v>11</v>
      </c>
      <c r="I1449" s="118" t="s">
        <v>110</v>
      </c>
      <c r="J1449" s="91" t="s">
        <v>1494</v>
      </c>
      <c r="K1449" s="97">
        <v>181.0</v>
      </c>
    </row>
    <row r="1450">
      <c r="A1450" s="84">
        <v>45802.0</v>
      </c>
      <c r="B1450" s="8" t="s">
        <v>45</v>
      </c>
      <c r="C1450" s="116" t="s">
        <v>13</v>
      </c>
      <c r="D1450" s="50">
        <v>1.0</v>
      </c>
      <c r="E1450" s="9">
        <v>0.0</v>
      </c>
      <c r="F1450" s="43">
        <v>120.0</v>
      </c>
      <c r="G1450" s="50" t="b">
        <v>1</v>
      </c>
      <c r="H1450" s="8" t="s">
        <v>11</v>
      </c>
      <c r="I1450" s="119" t="s">
        <v>110</v>
      </c>
      <c r="J1450" s="50" t="s">
        <v>1495</v>
      </c>
      <c r="K1450" s="102">
        <v>182.0</v>
      </c>
    </row>
    <row r="1451">
      <c r="A1451" s="88">
        <v>45802.0</v>
      </c>
      <c r="B1451" s="89" t="s">
        <v>47</v>
      </c>
      <c r="C1451" s="115" t="s">
        <v>1277</v>
      </c>
      <c r="D1451" s="91">
        <v>3.0</v>
      </c>
      <c r="E1451" s="92">
        <v>0.0</v>
      </c>
      <c r="F1451" s="98">
        <v>360.0</v>
      </c>
      <c r="G1451" s="91" t="b">
        <v>1</v>
      </c>
      <c r="H1451" s="89" t="s">
        <v>11</v>
      </c>
      <c r="I1451" s="118" t="s">
        <v>110</v>
      </c>
      <c r="J1451" s="91" t="s">
        <v>1496</v>
      </c>
      <c r="K1451" s="97">
        <v>183.0</v>
      </c>
    </row>
    <row r="1452">
      <c r="A1452" s="84">
        <v>45804.0</v>
      </c>
      <c r="B1452" s="8" t="s">
        <v>57</v>
      </c>
      <c r="C1452" s="116" t="s">
        <v>19</v>
      </c>
      <c r="D1452" s="50">
        <v>5.0</v>
      </c>
      <c r="E1452" s="9">
        <v>0.0</v>
      </c>
      <c r="F1452" s="43">
        <v>600.0</v>
      </c>
      <c r="G1452" s="50" t="b">
        <v>1</v>
      </c>
      <c r="H1452" s="8" t="s">
        <v>16</v>
      </c>
      <c r="I1452" s="119" t="s">
        <v>105</v>
      </c>
      <c r="J1452" s="50"/>
      <c r="K1452" s="102">
        <v>174.0</v>
      </c>
    </row>
    <row r="1453">
      <c r="A1453" s="88">
        <v>45804.0</v>
      </c>
      <c r="B1453" s="89" t="s">
        <v>41</v>
      </c>
      <c r="C1453" s="115" t="s">
        <v>10</v>
      </c>
      <c r="D1453" s="91">
        <v>1.0</v>
      </c>
      <c r="E1453" s="92">
        <v>0.0</v>
      </c>
      <c r="F1453" s="98">
        <v>120.0</v>
      </c>
      <c r="G1453" s="91" t="b">
        <v>1</v>
      </c>
      <c r="H1453" s="89" t="s">
        <v>30</v>
      </c>
      <c r="I1453" s="118" t="s">
        <v>112</v>
      </c>
      <c r="J1453" s="91"/>
      <c r="K1453" s="97">
        <v>184.0</v>
      </c>
    </row>
    <row r="1454">
      <c r="A1454" s="84">
        <v>45804.0</v>
      </c>
      <c r="B1454" s="8" t="s">
        <v>61</v>
      </c>
      <c r="C1454" s="116" t="s">
        <v>10</v>
      </c>
      <c r="D1454" s="50">
        <v>2.0</v>
      </c>
      <c r="E1454" s="9">
        <v>0.0</v>
      </c>
      <c r="F1454" s="43">
        <v>240.0</v>
      </c>
      <c r="G1454" s="50" t="b">
        <v>1</v>
      </c>
      <c r="H1454" s="8" t="s">
        <v>30</v>
      </c>
      <c r="I1454" s="119" t="s">
        <v>110</v>
      </c>
      <c r="J1454" s="50"/>
      <c r="K1454" s="102">
        <v>185.0</v>
      </c>
    </row>
    <row r="1455">
      <c r="A1455" s="88">
        <v>45804.0</v>
      </c>
      <c r="B1455" s="89" t="s">
        <v>27</v>
      </c>
      <c r="C1455" s="115" t="s">
        <v>1293</v>
      </c>
      <c r="D1455" s="91">
        <v>2.0</v>
      </c>
      <c r="E1455" s="92">
        <v>0.0</v>
      </c>
      <c r="F1455" s="98">
        <v>240.0</v>
      </c>
      <c r="G1455" s="91" t="b">
        <v>1</v>
      </c>
      <c r="H1455" s="89" t="s">
        <v>16</v>
      </c>
      <c r="I1455" s="118" t="s">
        <v>95</v>
      </c>
      <c r="J1455" s="91"/>
      <c r="K1455" s="97">
        <v>186.0</v>
      </c>
    </row>
    <row r="1456">
      <c r="A1456" s="84">
        <v>45804.0</v>
      </c>
      <c r="B1456" s="8" t="s">
        <v>42</v>
      </c>
      <c r="C1456" s="116" t="s">
        <v>1293</v>
      </c>
      <c r="D1456" s="50">
        <v>0.8</v>
      </c>
      <c r="E1456" s="9">
        <v>0.0</v>
      </c>
      <c r="F1456" s="43">
        <v>96.0</v>
      </c>
      <c r="G1456" s="50" t="b">
        <v>1</v>
      </c>
      <c r="H1456" s="8" t="s">
        <v>30</v>
      </c>
      <c r="I1456" s="119" t="s">
        <v>83</v>
      </c>
      <c r="J1456" s="50"/>
      <c r="K1456" s="102">
        <v>187.0</v>
      </c>
    </row>
    <row r="1457">
      <c r="A1457" s="88">
        <v>45804.0</v>
      </c>
      <c r="B1457" s="89" t="s">
        <v>9</v>
      </c>
      <c r="C1457" s="115" t="s">
        <v>13</v>
      </c>
      <c r="D1457" s="91">
        <v>2.0</v>
      </c>
      <c r="E1457" s="92">
        <v>0.0</v>
      </c>
      <c r="F1457" s="98">
        <v>240.0</v>
      </c>
      <c r="G1457" s="91" t="b">
        <v>1</v>
      </c>
      <c r="H1457" s="89" t="s">
        <v>11</v>
      </c>
      <c r="I1457" s="118" t="s">
        <v>150</v>
      </c>
      <c r="J1457" s="91" t="s">
        <v>1497</v>
      </c>
      <c r="K1457" s="97">
        <v>188.0</v>
      </c>
    </row>
    <row r="1458">
      <c r="A1458" s="84">
        <v>45804.0</v>
      </c>
      <c r="B1458" s="8" t="s">
        <v>31</v>
      </c>
      <c r="C1458" s="116" t="s">
        <v>19</v>
      </c>
      <c r="D1458" s="50">
        <v>2.0</v>
      </c>
      <c r="E1458" s="9">
        <v>0.0</v>
      </c>
      <c r="F1458" s="43">
        <v>240.0</v>
      </c>
      <c r="G1458" s="50" t="b">
        <v>1</v>
      </c>
      <c r="H1458" s="8" t="s">
        <v>11</v>
      </c>
      <c r="I1458" s="119" t="s">
        <v>110</v>
      </c>
      <c r="J1458" s="50" t="s">
        <v>1498</v>
      </c>
      <c r="K1458" s="102">
        <v>189.0</v>
      </c>
    </row>
    <row r="1459">
      <c r="A1459" s="88">
        <v>45804.0</v>
      </c>
      <c r="B1459" s="89" t="s">
        <v>23</v>
      </c>
      <c r="C1459" s="115" t="s">
        <v>1280</v>
      </c>
      <c r="D1459" s="91">
        <v>3.0</v>
      </c>
      <c r="E1459" s="92">
        <v>0.0</v>
      </c>
      <c r="F1459" s="98">
        <v>300.0</v>
      </c>
      <c r="G1459" s="91" t="b">
        <v>1</v>
      </c>
      <c r="H1459" s="89" t="s">
        <v>16</v>
      </c>
      <c r="I1459" s="118" t="s">
        <v>110</v>
      </c>
      <c r="J1459" s="91"/>
      <c r="K1459" s="97">
        <v>190.0</v>
      </c>
    </row>
    <row r="1460">
      <c r="A1460" s="84">
        <v>45804.0</v>
      </c>
      <c r="B1460" s="8" t="s">
        <v>52</v>
      </c>
      <c r="C1460" s="116" t="s">
        <v>1277</v>
      </c>
      <c r="D1460" s="50">
        <v>6.0</v>
      </c>
      <c r="E1460" s="9">
        <v>0.0</v>
      </c>
      <c r="F1460" s="43">
        <v>720.0</v>
      </c>
      <c r="G1460" s="50" t="b">
        <v>1</v>
      </c>
      <c r="H1460" s="8" t="s">
        <v>11</v>
      </c>
      <c r="I1460" s="119" t="s">
        <v>110</v>
      </c>
      <c r="J1460" s="50" t="s">
        <v>1499</v>
      </c>
      <c r="K1460" s="102">
        <v>194.0</v>
      </c>
    </row>
    <row r="1461">
      <c r="A1461" s="88">
        <v>45805.0</v>
      </c>
      <c r="B1461" s="89" t="s">
        <v>23</v>
      </c>
      <c r="C1461" s="115" t="s">
        <v>1281</v>
      </c>
      <c r="D1461" s="91">
        <v>2.0</v>
      </c>
      <c r="E1461" s="92">
        <v>0.0</v>
      </c>
      <c r="F1461" s="98">
        <v>200.0</v>
      </c>
      <c r="G1461" s="91" t="b">
        <v>1</v>
      </c>
      <c r="H1461" s="89" t="s">
        <v>16</v>
      </c>
      <c r="I1461" s="118" t="s">
        <v>110</v>
      </c>
      <c r="J1461" s="91"/>
      <c r="K1461" s="97">
        <v>191.0</v>
      </c>
    </row>
    <row r="1462">
      <c r="A1462" s="84">
        <v>45805.0</v>
      </c>
      <c r="B1462" s="8" t="s">
        <v>15</v>
      </c>
      <c r="C1462" s="116" t="s">
        <v>1287</v>
      </c>
      <c r="D1462" s="50">
        <v>2.6</v>
      </c>
      <c r="E1462" s="9">
        <v>0.0</v>
      </c>
      <c r="F1462" s="43">
        <v>324.0</v>
      </c>
      <c r="G1462" s="50" t="b">
        <v>1</v>
      </c>
      <c r="H1462" s="8" t="s">
        <v>16</v>
      </c>
      <c r="I1462" s="119" t="s">
        <v>73</v>
      </c>
      <c r="J1462" s="50"/>
      <c r="K1462" s="102">
        <v>195.0</v>
      </c>
    </row>
    <row r="1463">
      <c r="A1463" s="88">
        <v>45805.0</v>
      </c>
      <c r="B1463" s="89" t="s">
        <v>36</v>
      </c>
      <c r="C1463" s="115" t="s">
        <v>1281</v>
      </c>
      <c r="D1463" s="91">
        <v>4.0</v>
      </c>
      <c r="E1463" s="92">
        <v>0.0</v>
      </c>
      <c r="F1463" s="98">
        <v>400.0</v>
      </c>
      <c r="G1463" s="91" t="b">
        <v>1</v>
      </c>
      <c r="H1463" s="89" t="s">
        <v>16</v>
      </c>
      <c r="I1463" s="118" t="s">
        <v>110</v>
      </c>
      <c r="J1463" s="91"/>
      <c r="K1463" s="97">
        <v>196.0</v>
      </c>
    </row>
    <row r="1464">
      <c r="A1464" s="84">
        <v>45805.0</v>
      </c>
      <c r="B1464" s="8" t="s">
        <v>42</v>
      </c>
      <c r="C1464" s="116" t="s">
        <v>1293</v>
      </c>
      <c r="D1464" s="50">
        <v>1.3</v>
      </c>
      <c r="E1464" s="9">
        <v>0.0</v>
      </c>
      <c r="F1464" s="43">
        <v>156.0</v>
      </c>
      <c r="G1464" s="50" t="b">
        <v>1</v>
      </c>
      <c r="H1464" s="8" t="s">
        <v>30</v>
      </c>
      <c r="I1464" s="119" t="s">
        <v>83</v>
      </c>
      <c r="J1464" s="50"/>
      <c r="K1464" s="102">
        <v>197.0</v>
      </c>
    </row>
    <row r="1465">
      <c r="A1465" s="88">
        <v>45805.0</v>
      </c>
      <c r="B1465" s="89" t="s">
        <v>14</v>
      </c>
      <c r="C1465" s="115" t="s">
        <v>19</v>
      </c>
      <c r="D1465" s="91">
        <v>1.0</v>
      </c>
      <c r="E1465" s="92">
        <v>0.0</v>
      </c>
      <c r="F1465" s="98">
        <v>120.0</v>
      </c>
      <c r="G1465" s="91" t="b">
        <v>1</v>
      </c>
      <c r="H1465" s="89" t="s">
        <v>11</v>
      </c>
      <c r="I1465" s="118" t="s">
        <v>150</v>
      </c>
      <c r="J1465" s="91" t="s">
        <v>1500</v>
      </c>
      <c r="K1465" s="97">
        <v>198.0</v>
      </c>
    </row>
    <row r="1466">
      <c r="A1466" s="84">
        <v>45805.0</v>
      </c>
      <c r="B1466" s="8" t="s">
        <v>9</v>
      </c>
      <c r="C1466" s="116" t="s">
        <v>1281</v>
      </c>
      <c r="D1466" s="50">
        <v>2.0</v>
      </c>
      <c r="E1466" s="9">
        <v>0.0</v>
      </c>
      <c r="F1466" s="43">
        <v>240.0</v>
      </c>
      <c r="G1466" s="50" t="b">
        <v>1</v>
      </c>
      <c r="H1466" s="8" t="s">
        <v>11</v>
      </c>
      <c r="I1466" s="119" t="s">
        <v>150</v>
      </c>
      <c r="J1466" s="50" t="s">
        <v>1501</v>
      </c>
      <c r="K1466" s="102">
        <v>199.0</v>
      </c>
    </row>
    <row r="1467">
      <c r="A1467" s="88">
        <v>45805.0</v>
      </c>
      <c r="B1467" s="89" t="s">
        <v>21</v>
      </c>
      <c r="C1467" s="115" t="s">
        <v>13</v>
      </c>
      <c r="D1467" s="91">
        <v>2.0</v>
      </c>
      <c r="E1467" s="92">
        <v>0.0</v>
      </c>
      <c r="F1467" s="98">
        <v>240.0</v>
      </c>
      <c r="G1467" s="91" t="b">
        <v>1</v>
      </c>
      <c r="H1467" s="89" t="s">
        <v>11</v>
      </c>
      <c r="I1467" s="118" t="s">
        <v>150</v>
      </c>
      <c r="J1467" s="91" t="s">
        <v>1502</v>
      </c>
      <c r="K1467" s="97">
        <v>200.0</v>
      </c>
    </row>
    <row r="1468">
      <c r="A1468" s="84">
        <v>45805.0</v>
      </c>
      <c r="B1468" s="8" t="s">
        <v>64</v>
      </c>
      <c r="C1468" s="116" t="s">
        <v>1277</v>
      </c>
      <c r="D1468" s="50">
        <v>1.5</v>
      </c>
      <c r="E1468" s="9">
        <v>0.0</v>
      </c>
      <c r="F1468" s="43">
        <v>180.0</v>
      </c>
      <c r="G1468" s="50" t="b">
        <v>1</v>
      </c>
      <c r="H1468" s="8" t="s">
        <v>16</v>
      </c>
      <c r="I1468" s="119" t="s">
        <v>1465</v>
      </c>
      <c r="J1468" s="50"/>
      <c r="K1468" s="102">
        <v>201.0</v>
      </c>
    </row>
    <row r="1469">
      <c r="A1469" s="88">
        <v>45805.0</v>
      </c>
      <c r="B1469" s="89" t="s">
        <v>173</v>
      </c>
      <c r="C1469" s="115" t="s">
        <v>10</v>
      </c>
      <c r="D1469" s="91">
        <v>2.0</v>
      </c>
      <c r="E1469" s="92">
        <v>0.0</v>
      </c>
      <c r="F1469" s="98">
        <v>200.0</v>
      </c>
      <c r="G1469" s="91" t="b">
        <v>1</v>
      </c>
      <c r="H1469" s="89" t="s">
        <v>16</v>
      </c>
      <c r="I1469" s="118" t="s">
        <v>110</v>
      </c>
      <c r="J1469" s="91"/>
      <c r="K1469" s="97">
        <v>202.0</v>
      </c>
    </row>
    <row r="1470">
      <c r="A1470" s="84">
        <v>45805.0</v>
      </c>
      <c r="B1470" s="8" t="s">
        <v>39</v>
      </c>
      <c r="C1470" s="116" t="s">
        <v>1277</v>
      </c>
      <c r="D1470" s="50">
        <v>3.0</v>
      </c>
      <c r="E1470" s="9">
        <v>0.0</v>
      </c>
      <c r="F1470" s="43">
        <v>360.0</v>
      </c>
      <c r="G1470" s="50" t="b">
        <v>1</v>
      </c>
      <c r="H1470" s="8" t="s">
        <v>16</v>
      </c>
      <c r="I1470" s="119" t="s">
        <v>110</v>
      </c>
      <c r="J1470" s="50"/>
      <c r="K1470" s="102">
        <v>203.0</v>
      </c>
    </row>
    <row r="1471">
      <c r="A1471" s="88">
        <v>45805.0</v>
      </c>
      <c r="B1471" s="89" t="s">
        <v>59</v>
      </c>
      <c r="C1471" s="115" t="s">
        <v>1280</v>
      </c>
      <c r="D1471" s="91">
        <v>1.0</v>
      </c>
      <c r="E1471" s="92">
        <v>0.0</v>
      </c>
      <c r="F1471" s="98">
        <v>120.0</v>
      </c>
      <c r="G1471" s="91" t="b">
        <v>1</v>
      </c>
      <c r="H1471" s="89" t="s">
        <v>16</v>
      </c>
      <c r="I1471" s="118" t="s">
        <v>1420</v>
      </c>
      <c r="J1471" s="91"/>
      <c r="K1471" s="97">
        <v>204.0</v>
      </c>
    </row>
    <row r="1472">
      <c r="A1472" s="84">
        <v>45805.0</v>
      </c>
      <c r="B1472" s="8" t="s">
        <v>31</v>
      </c>
      <c r="C1472" s="116" t="s">
        <v>19</v>
      </c>
      <c r="D1472" s="50">
        <v>2.0</v>
      </c>
      <c r="E1472" s="9">
        <v>0.0</v>
      </c>
      <c r="F1472" s="43">
        <v>240.0</v>
      </c>
      <c r="G1472" s="50" t="b">
        <v>1</v>
      </c>
      <c r="H1472" s="8" t="s">
        <v>11</v>
      </c>
      <c r="I1472" s="119" t="s">
        <v>110</v>
      </c>
      <c r="J1472" s="50" t="s">
        <v>1503</v>
      </c>
      <c r="K1472" s="102">
        <v>205.0</v>
      </c>
    </row>
    <row r="1473">
      <c r="A1473" s="88">
        <v>45805.0</v>
      </c>
      <c r="B1473" s="89" t="s">
        <v>47</v>
      </c>
      <c r="C1473" s="115" t="s">
        <v>1281</v>
      </c>
      <c r="D1473" s="91">
        <v>2.0</v>
      </c>
      <c r="E1473" s="92">
        <v>0.0</v>
      </c>
      <c r="F1473" s="98">
        <v>240.0</v>
      </c>
      <c r="G1473" s="91" t="b">
        <v>1</v>
      </c>
      <c r="H1473" s="89" t="s">
        <v>11</v>
      </c>
      <c r="I1473" s="118" t="s">
        <v>110</v>
      </c>
      <c r="J1473" s="91" t="s">
        <v>1504</v>
      </c>
      <c r="K1473" s="97">
        <v>206.0</v>
      </c>
    </row>
    <row r="1474">
      <c r="A1474" s="84">
        <v>45805.0</v>
      </c>
      <c r="B1474" s="8" t="s">
        <v>49</v>
      </c>
      <c r="C1474" s="116" t="s">
        <v>1296</v>
      </c>
      <c r="D1474" s="50">
        <v>2.0</v>
      </c>
      <c r="E1474" s="9">
        <v>0.0</v>
      </c>
      <c r="F1474" s="43">
        <v>260.0</v>
      </c>
      <c r="G1474" s="50" t="b">
        <v>1</v>
      </c>
      <c r="H1474" s="8" t="s">
        <v>11</v>
      </c>
      <c r="I1474" s="119" t="s">
        <v>110</v>
      </c>
      <c r="J1474" s="50" t="s">
        <v>1505</v>
      </c>
      <c r="K1474" s="102">
        <v>207.0</v>
      </c>
    </row>
    <row r="1475">
      <c r="A1475" s="88">
        <v>45807.0</v>
      </c>
      <c r="B1475" s="89" t="s">
        <v>23</v>
      </c>
      <c r="C1475" s="115" t="s">
        <v>1280</v>
      </c>
      <c r="D1475" s="91">
        <v>3.0</v>
      </c>
      <c r="E1475" s="92">
        <v>0.0</v>
      </c>
      <c r="F1475" s="98">
        <v>300.0</v>
      </c>
      <c r="G1475" s="91" t="b">
        <v>1</v>
      </c>
      <c r="H1475" s="89" t="s">
        <v>16</v>
      </c>
      <c r="I1475" s="118" t="s">
        <v>110</v>
      </c>
      <c r="J1475" s="91"/>
      <c r="K1475" s="97">
        <v>192.0</v>
      </c>
    </row>
    <row r="1476">
      <c r="A1476" s="84">
        <v>45807.0</v>
      </c>
      <c r="B1476" s="8" t="s">
        <v>43</v>
      </c>
      <c r="C1476" s="116" t="s">
        <v>1281</v>
      </c>
      <c r="D1476" s="50">
        <v>2.0</v>
      </c>
      <c r="E1476" s="9">
        <v>0.0</v>
      </c>
      <c r="F1476" s="43">
        <v>240.0</v>
      </c>
      <c r="G1476" s="50" t="b">
        <v>1</v>
      </c>
      <c r="H1476" s="8" t="s">
        <v>30</v>
      </c>
      <c r="I1476" s="119" t="s">
        <v>128</v>
      </c>
      <c r="J1476" s="50"/>
      <c r="K1476" s="102">
        <v>208.0</v>
      </c>
    </row>
    <row r="1477">
      <c r="A1477" s="88">
        <v>45807.0</v>
      </c>
      <c r="B1477" s="89" t="s">
        <v>229</v>
      </c>
      <c r="C1477" s="115" t="s">
        <v>12</v>
      </c>
      <c r="D1477" s="91">
        <v>0.5</v>
      </c>
      <c r="E1477" s="92">
        <v>0.0</v>
      </c>
      <c r="F1477" s="98">
        <v>60.0</v>
      </c>
      <c r="G1477" s="91" t="b">
        <v>1</v>
      </c>
      <c r="H1477" s="89" t="s">
        <v>30</v>
      </c>
      <c r="I1477" s="118" t="s">
        <v>1466</v>
      </c>
      <c r="J1477" s="91"/>
      <c r="K1477" s="97">
        <v>209.0</v>
      </c>
    </row>
    <row r="1478">
      <c r="A1478" s="84">
        <v>45807.0</v>
      </c>
      <c r="B1478" s="8" t="s">
        <v>42</v>
      </c>
      <c r="C1478" s="116" t="s">
        <v>1293</v>
      </c>
      <c r="D1478" s="50">
        <v>0.8</v>
      </c>
      <c r="E1478" s="9">
        <v>0.0</v>
      </c>
      <c r="F1478" s="43">
        <v>96.0</v>
      </c>
      <c r="G1478" s="50" t="b">
        <v>1</v>
      </c>
      <c r="H1478" s="8" t="s">
        <v>30</v>
      </c>
      <c r="I1478" s="119" t="s">
        <v>83</v>
      </c>
      <c r="J1478" s="50"/>
      <c r="K1478" s="102">
        <v>211.0</v>
      </c>
    </row>
    <row r="1479">
      <c r="A1479" s="88">
        <v>45807.0</v>
      </c>
      <c r="B1479" s="89" t="s">
        <v>25</v>
      </c>
      <c r="C1479" s="115" t="s">
        <v>19</v>
      </c>
      <c r="D1479" s="91">
        <v>1.0</v>
      </c>
      <c r="E1479" s="92">
        <v>0.0</v>
      </c>
      <c r="F1479" s="98">
        <v>120.0</v>
      </c>
      <c r="G1479" s="91" t="b">
        <v>1</v>
      </c>
      <c r="H1479" s="89" t="s">
        <v>30</v>
      </c>
      <c r="I1479" s="118" t="s">
        <v>103</v>
      </c>
      <c r="J1479" s="91"/>
      <c r="K1479" s="97">
        <v>212.0</v>
      </c>
    </row>
    <row r="1480">
      <c r="A1480" s="84">
        <v>45807.0</v>
      </c>
      <c r="B1480" s="8" t="s">
        <v>31</v>
      </c>
      <c r="C1480" s="116" t="s">
        <v>19</v>
      </c>
      <c r="D1480" s="50">
        <v>2.0</v>
      </c>
      <c r="E1480" s="9">
        <v>0.0</v>
      </c>
      <c r="F1480" s="43">
        <v>240.0</v>
      </c>
      <c r="G1480" s="50" t="b">
        <v>1</v>
      </c>
      <c r="H1480" s="8" t="s">
        <v>11</v>
      </c>
      <c r="I1480" s="119" t="s">
        <v>110</v>
      </c>
      <c r="J1480" s="50" t="s">
        <v>1506</v>
      </c>
      <c r="K1480" s="102">
        <v>213.0</v>
      </c>
    </row>
    <row r="1481">
      <c r="A1481" s="88">
        <v>45807.0</v>
      </c>
      <c r="B1481" s="89" t="s">
        <v>294</v>
      </c>
      <c r="C1481" s="115" t="s">
        <v>1281</v>
      </c>
      <c r="D1481" s="91">
        <v>5.0</v>
      </c>
      <c r="E1481" s="92">
        <v>0.0</v>
      </c>
      <c r="F1481" s="98">
        <v>425.0</v>
      </c>
      <c r="G1481" s="91" t="b">
        <v>1</v>
      </c>
      <c r="H1481" s="89" t="s">
        <v>16</v>
      </c>
      <c r="I1481" s="118" t="s">
        <v>110</v>
      </c>
      <c r="J1481" s="91"/>
      <c r="K1481" s="97">
        <v>214.0</v>
      </c>
    </row>
    <row r="1482">
      <c r="A1482" s="84">
        <v>45807.0</v>
      </c>
      <c r="B1482" s="8" t="s">
        <v>295</v>
      </c>
      <c r="C1482" s="116" t="s">
        <v>1281</v>
      </c>
      <c r="D1482" s="50">
        <v>5.0</v>
      </c>
      <c r="E1482" s="9">
        <v>0.0</v>
      </c>
      <c r="F1482" s="43">
        <v>425.0</v>
      </c>
      <c r="G1482" s="50" t="b">
        <v>1</v>
      </c>
      <c r="H1482" s="8" t="s">
        <v>16</v>
      </c>
      <c r="I1482" s="119" t="s">
        <v>110</v>
      </c>
      <c r="J1482" s="50"/>
      <c r="K1482" s="102">
        <v>215.0</v>
      </c>
    </row>
    <row r="1483">
      <c r="A1483" s="88">
        <v>45808.0</v>
      </c>
      <c r="B1483" s="89" t="s">
        <v>23</v>
      </c>
      <c r="C1483" s="115" t="s">
        <v>1280</v>
      </c>
      <c r="D1483" s="91">
        <v>4.0</v>
      </c>
      <c r="E1483" s="92">
        <v>0.0</v>
      </c>
      <c r="F1483" s="98">
        <v>400.0</v>
      </c>
      <c r="G1483" s="91" t="b">
        <v>1</v>
      </c>
      <c r="H1483" s="89" t="s">
        <v>16</v>
      </c>
      <c r="I1483" s="118" t="s">
        <v>110</v>
      </c>
      <c r="J1483" s="91"/>
      <c r="K1483" s="97">
        <v>193.0</v>
      </c>
    </row>
    <row r="1484">
      <c r="A1484" s="84">
        <v>45808.0</v>
      </c>
      <c r="B1484" s="8" t="s">
        <v>39</v>
      </c>
      <c r="C1484" s="116" t="s">
        <v>1277</v>
      </c>
      <c r="D1484" s="50">
        <v>5.0</v>
      </c>
      <c r="E1484" s="9">
        <v>0.0</v>
      </c>
      <c r="F1484" s="43">
        <v>600.0</v>
      </c>
      <c r="G1484" s="50" t="b">
        <v>1</v>
      </c>
      <c r="H1484" s="8" t="s">
        <v>16</v>
      </c>
      <c r="I1484" s="119" t="s">
        <v>99</v>
      </c>
      <c r="J1484" s="50"/>
      <c r="K1484" s="102">
        <v>216.0</v>
      </c>
    </row>
    <row r="1485">
      <c r="A1485" s="88">
        <v>45808.0</v>
      </c>
      <c r="B1485" s="89" t="s">
        <v>42</v>
      </c>
      <c r="C1485" s="115" t="s">
        <v>1293</v>
      </c>
      <c r="D1485" s="91">
        <v>1.5</v>
      </c>
      <c r="E1485" s="92">
        <v>0.0</v>
      </c>
      <c r="F1485" s="98">
        <v>180.0</v>
      </c>
      <c r="G1485" s="91" t="b">
        <v>1</v>
      </c>
      <c r="H1485" s="89" t="s">
        <v>30</v>
      </c>
      <c r="I1485" s="118" t="s">
        <v>83</v>
      </c>
      <c r="J1485" s="91"/>
      <c r="K1485" s="97">
        <v>217.0</v>
      </c>
    </row>
    <row r="1486">
      <c r="A1486" s="84">
        <v>45808.0</v>
      </c>
      <c r="B1486" s="8" t="s">
        <v>9</v>
      </c>
      <c r="C1486" s="116" t="s">
        <v>19</v>
      </c>
      <c r="D1486" s="50">
        <v>2.0</v>
      </c>
      <c r="E1486" s="9">
        <v>0.0</v>
      </c>
      <c r="F1486" s="43">
        <v>240.0</v>
      </c>
      <c r="G1486" s="50" t="b">
        <v>1</v>
      </c>
      <c r="H1486" s="8" t="s">
        <v>11</v>
      </c>
      <c r="I1486" s="119" t="s">
        <v>150</v>
      </c>
      <c r="J1486" s="50" t="s">
        <v>1507</v>
      </c>
      <c r="K1486" s="102">
        <v>218.0</v>
      </c>
    </row>
    <row r="1487">
      <c r="A1487" s="88">
        <v>45808.0</v>
      </c>
      <c r="B1487" s="89" t="s">
        <v>55</v>
      </c>
      <c r="C1487" s="115" t="s">
        <v>1280</v>
      </c>
      <c r="D1487" s="91">
        <v>3.0</v>
      </c>
      <c r="E1487" s="92">
        <v>0.0</v>
      </c>
      <c r="F1487" s="98">
        <v>360.0</v>
      </c>
      <c r="G1487" s="91" t="b">
        <v>1</v>
      </c>
      <c r="H1487" s="89" t="s">
        <v>30</v>
      </c>
      <c r="I1487" s="118" t="s">
        <v>110</v>
      </c>
      <c r="J1487" s="91"/>
      <c r="K1487" s="97">
        <v>219.0</v>
      </c>
    </row>
    <row r="1488">
      <c r="A1488" s="84">
        <v>45808.0</v>
      </c>
      <c r="B1488" s="8" t="s">
        <v>31</v>
      </c>
      <c r="C1488" s="116" t="s">
        <v>19</v>
      </c>
      <c r="D1488" s="50">
        <v>2.0</v>
      </c>
      <c r="E1488" s="9">
        <v>0.0</v>
      </c>
      <c r="F1488" s="43">
        <v>240.0</v>
      </c>
      <c r="G1488" s="50" t="b">
        <v>1</v>
      </c>
      <c r="H1488" s="8" t="s">
        <v>11</v>
      </c>
      <c r="I1488" s="119" t="s">
        <v>110</v>
      </c>
      <c r="J1488" s="50" t="s">
        <v>1508</v>
      </c>
      <c r="K1488" s="102">
        <v>220.0</v>
      </c>
    </row>
    <row r="1489">
      <c r="A1489" s="88">
        <v>45809.0</v>
      </c>
      <c r="B1489" s="89" t="s">
        <v>25</v>
      </c>
      <c r="C1489" s="115" t="s">
        <v>1293</v>
      </c>
      <c r="D1489" s="91">
        <v>1.5</v>
      </c>
      <c r="E1489" s="92">
        <v>0.0</v>
      </c>
      <c r="F1489" s="98">
        <v>180.0</v>
      </c>
      <c r="G1489" s="91" t="b">
        <v>1</v>
      </c>
      <c r="H1489" s="89" t="s">
        <v>30</v>
      </c>
      <c r="I1489" s="118" t="s">
        <v>103</v>
      </c>
      <c r="J1489" s="91"/>
      <c r="K1489" s="97">
        <v>221.0</v>
      </c>
    </row>
    <row r="1490">
      <c r="A1490" s="84">
        <v>45809.0</v>
      </c>
      <c r="B1490" s="8" t="s">
        <v>31</v>
      </c>
      <c r="C1490" s="116" t="s">
        <v>1280</v>
      </c>
      <c r="D1490" s="50">
        <v>7.0</v>
      </c>
      <c r="E1490" s="9">
        <v>0.0</v>
      </c>
      <c r="F1490" s="43">
        <v>840.0</v>
      </c>
      <c r="G1490" s="50" t="b">
        <v>1</v>
      </c>
      <c r="H1490" s="8" t="s">
        <v>11</v>
      </c>
      <c r="I1490" s="119" t="s">
        <v>110</v>
      </c>
      <c r="J1490" s="50" t="s">
        <v>1509</v>
      </c>
      <c r="K1490" s="102">
        <v>222.0</v>
      </c>
    </row>
    <row r="1491">
      <c r="A1491" s="88">
        <v>45809.0</v>
      </c>
      <c r="B1491" s="89" t="s">
        <v>45</v>
      </c>
      <c r="C1491" s="115" t="s">
        <v>13</v>
      </c>
      <c r="D1491" s="91">
        <v>1.0</v>
      </c>
      <c r="E1491" s="92">
        <v>0.0</v>
      </c>
      <c r="F1491" s="98">
        <v>120.0</v>
      </c>
      <c r="G1491" s="91" t="b">
        <v>1</v>
      </c>
      <c r="H1491" s="89" t="s">
        <v>11</v>
      </c>
      <c r="I1491" s="118" t="s">
        <v>110</v>
      </c>
      <c r="J1491" s="91" t="s">
        <v>1510</v>
      </c>
      <c r="K1491" s="97">
        <v>223.0</v>
      </c>
    </row>
    <row r="1492">
      <c r="A1492" s="84">
        <v>45809.0</v>
      </c>
      <c r="B1492" s="8" t="s">
        <v>14</v>
      </c>
      <c r="C1492" s="116" t="s">
        <v>19</v>
      </c>
      <c r="D1492" s="50">
        <v>1.0</v>
      </c>
      <c r="E1492" s="9">
        <v>0.0</v>
      </c>
      <c r="F1492" s="43">
        <v>120.0</v>
      </c>
      <c r="G1492" s="50" t="b">
        <v>1</v>
      </c>
      <c r="H1492" s="8" t="s">
        <v>11</v>
      </c>
      <c r="I1492" s="119" t="s">
        <v>150</v>
      </c>
      <c r="J1492" s="50" t="s">
        <v>1511</v>
      </c>
      <c r="K1492" s="102">
        <v>224.0</v>
      </c>
    </row>
    <row r="1493">
      <c r="A1493" s="88">
        <v>45809.0</v>
      </c>
      <c r="B1493" s="89" t="s">
        <v>36</v>
      </c>
      <c r="C1493" s="115" t="s">
        <v>1281</v>
      </c>
      <c r="D1493" s="91">
        <v>4.8</v>
      </c>
      <c r="E1493" s="92">
        <v>0.0</v>
      </c>
      <c r="F1493" s="98">
        <v>576.0</v>
      </c>
      <c r="G1493" s="91" t="b">
        <v>1</v>
      </c>
      <c r="H1493" s="89" t="s">
        <v>16</v>
      </c>
      <c r="I1493" s="118" t="s">
        <v>110</v>
      </c>
      <c r="J1493" s="91"/>
      <c r="K1493" s="97">
        <v>225.0</v>
      </c>
    </row>
    <row r="1494">
      <c r="A1494" s="84">
        <v>45811.0</v>
      </c>
      <c r="B1494" s="8" t="s">
        <v>52</v>
      </c>
      <c r="C1494" s="116" t="s">
        <v>1281</v>
      </c>
      <c r="D1494" s="50">
        <v>6.0</v>
      </c>
      <c r="E1494" s="9">
        <v>0.0</v>
      </c>
      <c r="F1494" s="43">
        <v>720.0</v>
      </c>
      <c r="G1494" s="50" t="b">
        <v>1</v>
      </c>
      <c r="H1494" s="8" t="s">
        <v>11</v>
      </c>
      <c r="I1494" s="119" t="s">
        <v>110</v>
      </c>
      <c r="J1494" s="50" t="s">
        <v>1512</v>
      </c>
      <c r="K1494" s="102">
        <v>210.0</v>
      </c>
    </row>
    <row r="1495">
      <c r="A1495" s="88">
        <v>45811.0</v>
      </c>
      <c r="B1495" s="89" t="s">
        <v>41</v>
      </c>
      <c r="C1495" s="115" t="s">
        <v>10</v>
      </c>
      <c r="D1495" s="91">
        <v>1.5</v>
      </c>
      <c r="E1495" s="92">
        <v>0.0</v>
      </c>
      <c r="F1495" s="98">
        <v>180.0</v>
      </c>
      <c r="G1495" s="91" t="b">
        <v>1</v>
      </c>
      <c r="H1495" s="89" t="s">
        <v>30</v>
      </c>
      <c r="I1495" s="118" t="s">
        <v>112</v>
      </c>
      <c r="J1495" s="91"/>
      <c r="K1495" s="97">
        <v>226.0</v>
      </c>
    </row>
    <row r="1496">
      <c r="A1496" s="84">
        <v>45811.0</v>
      </c>
      <c r="B1496" s="8" t="s">
        <v>22</v>
      </c>
      <c r="C1496" s="116" t="s">
        <v>1487</v>
      </c>
      <c r="D1496" s="50">
        <v>1.0</v>
      </c>
      <c r="E1496" s="9">
        <v>0.0</v>
      </c>
      <c r="F1496" s="43">
        <v>120.0</v>
      </c>
      <c r="G1496" s="50" t="b">
        <v>1</v>
      </c>
      <c r="H1496" s="8" t="s">
        <v>16</v>
      </c>
      <c r="I1496" s="119" t="s">
        <v>1427</v>
      </c>
      <c r="J1496" s="50"/>
      <c r="K1496" s="102">
        <v>227.0</v>
      </c>
    </row>
    <row r="1497">
      <c r="A1497" s="88">
        <v>45811.0</v>
      </c>
      <c r="B1497" s="89" t="s">
        <v>39</v>
      </c>
      <c r="C1497" s="115" t="s">
        <v>1277</v>
      </c>
      <c r="D1497" s="91">
        <v>6.0</v>
      </c>
      <c r="E1497" s="92">
        <v>0.0</v>
      </c>
      <c r="F1497" s="98">
        <v>720.0</v>
      </c>
      <c r="G1497" s="91" t="b">
        <v>1</v>
      </c>
      <c r="H1497" s="89" t="s">
        <v>16</v>
      </c>
      <c r="I1497" s="118" t="s">
        <v>110</v>
      </c>
      <c r="J1497" s="91"/>
      <c r="K1497" s="97">
        <v>228.0</v>
      </c>
    </row>
    <row r="1498">
      <c r="A1498" s="84">
        <v>45811.0</v>
      </c>
      <c r="B1498" s="8" t="s">
        <v>31</v>
      </c>
      <c r="C1498" s="116" t="s">
        <v>19</v>
      </c>
      <c r="D1498" s="50">
        <v>4.0</v>
      </c>
      <c r="E1498" s="9">
        <v>0.0</v>
      </c>
      <c r="F1498" s="43">
        <v>480.0</v>
      </c>
      <c r="G1498" s="50" t="b">
        <v>1</v>
      </c>
      <c r="H1498" s="8" t="s">
        <v>11</v>
      </c>
      <c r="I1498" s="119" t="s">
        <v>110</v>
      </c>
      <c r="J1498" s="50" t="s">
        <v>1513</v>
      </c>
      <c r="K1498" s="102">
        <v>229.0</v>
      </c>
    </row>
    <row r="1499">
      <c r="A1499" s="88">
        <v>45812.0</v>
      </c>
      <c r="B1499" s="89" t="s">
        <v>23</v>
      </c>
      <c r="C1499" s="115" t="s">
        <v>1487</v>
      </c>
      <c r="D1499" s="91">
        <v>3.0</v>
      </c>
      <c r="E1499" s="92">
        <v>0.0</v>
      </c>
      <c r="F1499" s="98">
        <v>300.0</v>
      </c>
      <c r="G1499" s="91" t="b">
        <v>1</v>
      </c>
      <c r="H1499" s="89" t="s">
        <v>16</v>
      </c>
      <c r="I1499" s="118" t="s">
        <v>110</v>
      </c>
      <c r="J1499" s="91"/>
      <c r="K1499" s="97">
        <v>230.0</v>
      </c>
    </row>
    <row r="1500">
      <c r="A1500" s="84">
        <v>45812.0</v>
      </c>
      <c r="B1500" s="8" t="s">
        <v>43</v>
      </c>
      <c r="C1500" s="116" t="s">
        <v>10</v>
      </c>
      <c r="D1500" s="50">
        <v>2.0</v>
      </c>
      <c r="E1500" s="9">
        <v>0.0</v>
      </c>
      <c r="F1500" s="43">
        <v>240.0</v>
      </c>
      <c r="G1500" s="50" t="b">
        <v>1</v>
      </c>
      <c r="H1500" s="8" t="s">
        <v>30</v>
      </c>
      <c r="I1500" s="119" t="s">
        <v>128</v>
      </c>
      <c r="J1500" s="50"/>
      <c r="K1500" s="102">
        <v>231.0</v>
      </c>
    </row>
    <row r="1501">
      <c r="A1501" s="88">
        <v>45812.0</v>
      </c>
      <c r="B1501" s="89" t="s">
        <v>31</v>
      </c>
      <c r="C1501" s="115" t="s">
        <v>1351</v>
      </c>
      <c r="D1501" s="91">
        <v>4.0</v>
      </c>
      <c r="E1501" s="92">
        <v>0.0</v>
      </c>
      <c r="F1501" s="98">
        <v>480.0</v>
      </c>
      <c r="G1501" s="91" t="b">
        <v>1</v>
      </c>
      <c r="H1501" s="89" t="s">
        <v>11</v>
      </c>
      <c r="I1501" s="118" t="s">
        <v>110</v>
      </c>
      <c r="J1501" s="91" t="s">
        <v>1514</v>
      </c>
      <c r="K1501" s="97">
        <v>232.0</v>
      </c>
    </row>
    <row r="1502">
      <c r="A1502" s="84">
        <v>45812.0</v>
      </c>
      <c r="B1502" s="8" t="s">
        <v>15</v>
      </c>
      <c r="C1502" s="116" t="s">
        <v>1292</v>
      </c>
      <c r="D1502" s="50">
        <v>3.0</v>
      </c>
      <c r="E1502" s="9">
        <v>0.0</v>
      </c>
      <c r="F1502" s="43">
        <v>360.0</v>
      </c>
      <c r="G1502" s="50" t="b">
        <v>1</v>
      </c>
      <c r="H1502" s="8" t="s">
        <v>16</v>
      </c>
      <c r="I1502" s="119" t="s">
        <v>110</v>
      </c>
      <c r="J1502" s="50"/>
      <c r="K1502" s="102">
        <v>233.0</v>
      </c>
    </row>
    <row r="1503">
      <c r="A1503" s="88">
        <v>45812.0</v>
      </c>
      <c r="B1503" s="89" t="s">
        <v>36</v>
      </c>
      <c r="C1503" s="115" t="s">
        <v>10</v>
      </c>
      <c r="D1503" s="91">
        <v>4.0</v>
      </c>
      <c r="E1503" s="92">
        <v>0.0</v>
      </c>
      <c r="F1503" s="98">
        <v>480.0</v>
      </c>
      <c r="G1503" s="91" t="b">
        <v>1</v>
      </c>
      <c r="H1503" s="89" t="s">
        <v>16</v>
      </c>
      <c r="I1503" s="118" t="s">
        <v>110</v>
      </c>
      <c r="J1503" s="91"/>
      <c r="K1503" s="97">
        <v>234.0</v>
      </c>
    </row>
    <row r="1504">
      <c r="A1504" s="84">
        <v>45812.0</v>
      </c>
      <c r="B1504" s="8" t="s">
        <v>49</v>
      </c>
      <c r="C1504" s="116" t="s">
        <v>1296</v>
      </c>
      <c r="D1504" s="50">
        <v>2.0</v>
      </c>
      <c r="E1504" s="9">
        <v>0.0</v>
      </c>
      <c r="F1504" s="43">
        <v>260.0</v>
      </c>
      <c r="G1504" s="50" t="b">
        <v>1</v>
      </c>
      <c r="H1504" s="8" t="s">
        <v>11</v>
      </c>
      <c r="I1504" s="119" t="s">
        <v>110</v>
      </c>
      <c r="J1504" s="50" t="s">
        <v>1515</v>
      </c>
      <c r="K1504" s="102">
        <v>235.0</v>
      </c>
    </row>
    <row r="1505">
      <c r="A1505" s="88">
        <v>45814.0</v>
      </c>
      <c r="B1505" s="89" t="s">
        <v>23</v>
      </c>
      <c r="C1505" s="115" t="s">
        <v>1487</v>
      </c>
      <c r="D1505" s="91">
        <v>3.0</v>
      </c>
      <c r="E1505" s="92">
        <v>0.0</v>
      </c>
      <c r="F1505" s="98">
        <v>300.0</v>
      </c>
      <c r="G1505" s="91" t="b">
        <v>1</v>
      </c>
      <c r="H1505" s="89" t="s">
        <v>16</v>
      </c>
      <c r="I1505" s="118" t="s">
        <v>110</v>
      </c>
      <c r="J1505" s="91"/>
      <c r="K1505" s="97">
        <v>236.0</v>
      </c>
    </row>
    <row r="1506">
      <c r="A1506" s="84">
        <v>45814.0</v>
      </c>
      <c r="B1506" s="8" t="s">
        <v>22</v>
      </c>
      <c r="C1506" s="116" t="s">
        <v>1487</v>
      </c>
      <c r="D1506" s="50">
        <v>1.5</v>
      </c>
      <c r="E1506" s="9">
        <v>0.0</v>
      </c>
      <c r="F1506" s="43">
        <v>180.0</v>
      </c>
      <c r="G1506" s="50" t="b">
        <v>1</v>
      </c>
      <c r="H1506" s="8" t="s">
        <v>16</v>
      </c>
      <c r="I1506" s="119" t="s">
        <v>1427</v>
      </c>
      <c r="J1506" s="50"/>
      <c r="K1506" s="102">
        <v>239.0</v>
      </c>
    </row>
    <row r="1507">
      <c r="A1507" s="88">
        <v>45814.0</v>
      </c>
      <c r="B1507" s="89" t="s">
        <v>47</v>
      </c>
      <c r="C1507" s="115" t="s">
        <v>13</v>
      </c>
      <c r="D1507" s="91">
        <v>1.0</v>
      </c>
      <c r="E1507" s="92">
        <v>0.0</v>
      </c>
      <c r="F1507" s="98">
        <v>120.0</v>
      </c>
      <c r="G1507" s="91" t="b">
        <v>1</v>
      </c>
      <c r="H1507" s="89" t="s">
        <v>11</v>
      </c>
      <c r="I1507" s="118" t="s">
        <v>110</v>
      </c>
      <c r="J1507" s="91" t="s">
        <v>1516</v>
      </c>
      <c r="K1507" s="97">
        <v>240.0</v>
      </c>
    </row>
    <row r="1508">
      <c r="A1508" s="84">
        <v>45814.0</v>
      </c>
      <c r="B1508" s="8" t="s">
        <v>45</v>
      </c>
      <c r="C1508" s="116" t="s">
        <v>13</v>
      </c>
      <c r="D1508" s="50">
        <v>1.0</v>
      </c>
      <c r="E1508" s="9">
        <v>0.0</v>
      </c>
      <c r="F1508" s="43">
        <v>120.0</v>
      </c>
      <c r="G1508" s="50" t="b">
        <v>1</v>
      </c>
      <c r="H1508" s="8" t="s">
        <v>11</v>
      </c>
      <c r="I1508" s="119" t="s">
        <v>110</v>
      </c>
      <c r="J1508" s="50" t="s">
        <v>1517</v>
      </c>
      <c r="K1508" s="102">
        <v>241.0</v>
      </c>
    </row>
    <row r="1509">
      <c r="A1509" s="88">
        <v>45815.0</v>
      </c>
      <c r="B1509" s="89" t="s">
        <v>71</v>
      </c>
      <c r="C1509" s="115" t="s">
        <v>12</v>
      </c>
      <c r="D1509" s="91">
        <v>1.0</v>
      </c>
      <c r="E1509" s="92">
        <v>0.0</v>
      </c>
      <c r="F1509" s="98">
        <v>120.0</v>
      </c>
      <c r="G1509" s="91" t="b">
        <v>1</v>
      </c>
      <c r="H1509" s="89" t="s">
        <v>16</v>
      </c>
      <c r="I1509" s="118" t="s">
        <v>119</v>
      </c>
      <c r="J1509" s="91"/>
      <c r="K1509" s="97">
        <v>244.0</v>
      </c>
    </row>
    <row r="1510">
      <c r="A1510" s="84">
        <v>45815.0</v>
      </c>
      <c r="B1510" s="8" t="s">
        <v>25</v>
      </c>
      <c r="C1510" s="116" t="s">
        <v>1286</v>
      </c>
      <c r="D1510" s="50">
        <v>1.0</v>
      </c>
      <c r="E1510" s="9">
        <v>0.0</v>
      </c>
      <c r="F1510" s="43">
        <v>120.0</v>
      </c>
      <c r="G1510" s="50" t="b">
        <v>1</v>
      </c>
      <c r="H1510" s="8" t="s">
        <v>30</v>
      </c>
      <c r="I1510" s="119" t="s">
        <v>103</v>
      </c>
      <c r="J1510" s="50"/>
      <c r="K1510" s="102">
        <v>245.0</v>
      </c>
    </row>
    <row r="1511">
      <c r="A1511" s="88">
        <v>45815.0</v>
      </c>
      <c r="B1511" s="89" t="s">
        <v>42</v>
      </c>
      <c r="C1511" s="115" t="s">
        <v>19</v>
      </c>
      <c r="D1511" s="91">
        <v>0.5</v>
      </c>
      <c r="E1511" s="92">
        <v>0.0</v>
      </c>
      <c r="F1511" s="98">
        <v>60.0</v>
      </c>
      <c r="G1511" s="91" t="b">
        <v>1</v>
      </c>
      <c r="H1511" s="89" t="s">
        <v>30</v>
      </c>
      <c r="I1511" s="118" t="s">
        <v>83</v>
      </c>
      <c r="J1511" s="91"/>
      <c r="K1511" s="97">
        <v>246.0</v>
      </c>
    </row>
    <row r="1512">
      <c r="A1512" s="84">
        <v>45815.0</v>
      </c>
      <c r="B1512" s="8" t="s">
        <v>23</v>
      </c>
      <c r="C1512" s="116" t="s">
        <v>1280</v>
      </c>
      <c r="D1512" s="50">
        <v>3.0</v>
      </c>
      <c r="E1512" s="9">
        <v>0.0</v>
      </c>
      <c r="F1512" s="43">
        <v>300.0</v>
      </c>
      <c r="G1512" s="50" t="b">
        <v>1</v>
      </c>
      <c r="H1512" s="8" t="s">
        <v>16</v>
      </c>
      <c r="I1512" s="119" t="s">
        <v>110</v>
      </c>
      <c r="J1512" s="50"/>
      <c r="K1512" s="102">
        <v>247.0</v>
      </c>
    </row>
    <row r="1513">
      <c r="A1513" s="88">
        <v>45815.0</v>
      </c>
      <c r="B1513" s="89" t="s">
        <v>39</v>
      </c>
      <c r="C1513" s="115" t="s">
        <v>1381</v>
      </c>
      <c r="D1513" s="91">
        <v>7.0</v>
      </c>
      <c r="E1513" s="92">
        <v>0.0</v>
      </c>
      <c r="F1513" s="98">
        <v>860.0</v>
      </c>
      <c r="G1513" s="91" t="b">
        <v>1</v>
      </c>
      <c r="H1513" s="89" t="s">
        <v>16</v>
      </c>
      <c r="I1513" s="118" t="s">
        <v>110</v>
      </c>
      <c r="J1513" s="91"/>
      <c r="K1513" s="97">
        <v>248.0</v>
      </c>
    </row>
    <row r="1514">
      <c r="A1514" s="84">
        <v>45815.0</v>
      </c>
      <c r="B1514" s="8" t="s">
        <v>9</v>
      </c>
      <c r="C1514" s="116" t="s">
        <v>1281</v>
      </c>
      <c r="D1514" s="50">
        <v>2.0</v>
      </c>
      <c r="E1514" s="9">
        <v>0.0</v>
      </c>
      <c r="F1514" s="43">
        <v>240.0</v>
      </c>
      <c r="G1514" s="50" t="b">
        <v>1</v>
      </c>
      <c r="H1514" s="8" t="s">
        <v>11</v>
      </c>
      <c r="I1514" s="119" t="s">
        <v>150</v>
      </c>
      <c r="J1514" s="50" t="s">
        <v>1518</v>
      </c>
      <c r="K1514" s="102">
        <v>249.0</v>
      </c>
    </row>
    <row r="1515">
      <c r="A1515" s="88">
        <v>45815.0</v>
      </c>
      <c r="B1515" s="89" t="s">
        <v>15</v>
      </c>
      <c r="C1515" s="115" t="s">
        <v>32</v>
      </c>
      <c r="D1515" s="91">
        <v>1.0</v>
      </c>
      <c r="E1515" s="92">
        <v>0.0</v>
      </c>
      <c r="F1515" s="98">
        <v>140.0</v>
      </c>
      <c r="G1515" s="91" t="b">
        <v>1</v>
      </c>
      <c r="H1515" s="89" t="s">
        <v>16</v>
      </c>
      <c r="I1515" s="118" t="s">
        <v>110</v>
      </c>
      <c r="J1515" s="91"/>
      <c r="K1515" s="97">
        <v>250.0</v>
      </c>
    </row>
    <row r="1516">
      <c r="A1516" s="84">
        <v>45815.0</v>
      </c>
      <c r="B1516" s="8" t="s">
        <v>31</v>
      </c>
      <c r="C1516" s="116" t="s">
        <v>19</v>
      </c>
      <c r="D1516" s="50">
        <v>2.0</v>
      </c>
      <c r="E1516" s="9">
        <v>0.0</v>
      </c>
      <c r="F1516" s="43">
        <v>240.0</v>
      </c>
      <c r="G1516" s="50" t="b">
        <v>1</v>
      </c>
      <c r="H1516" s="8" t="s">
        <v>11</v>
      </c>
      <c r="I1516" s="119" t="s">
        <v>110</v>
      </c>
      <c r="J1516" s="50" t="s">
        <v>1519</v>
      </c>
      <c r="K1516" s="102">
        <v>251.0</v>
      </c>
    </row>
    <row r="1517">
      <c r="A1517" s="88">
        <v>45815.0</v>
      </c>
      <c r="B1517" s="89" t="s">
        <v>45</v>
      </c>
      <c r="C1517" s="115" t="s">
        <v>1310</v>
      </c>
      <c r="D1517" s="91">
        <v>2.0</v>
      </c>
      <c r="E1517" s="92">
        <v>0.0</v>
      </c>
      <c r="F1517" s="98">
        <v>260.0</v>
      </c>
      <c r="G1517" s="91" t="b">
        <v>1</v>
      </c>
      <c r="H1517" s="89" t="s">
        <v>11</v>
      </c>
      <c r="I1517" s="118" t="s">
        <v>110</v>
      </c>
      <c r="J1517" s="91" t="s">
        <v>1520</v>
      </c>
      <c r="K1517" s="97">
        <v>252.0</v>
      </c>
    </row>
    <row r="1518">
      <c r="A1518" s="84">
        <v>45816.0</v>
      </c>
      <c r="B1518" s="8" t="s">
        <v>23</v>
      </c>
      <c r="C1518" s="116" t="s">
        <v>1280</v>
      </c>
      <c r="D1518" s="50">
        <v>3.0</v>
      </c>
      <c r="E1518" s="9">
        <v>0.0</v>
      </c>
      <c r="F1518" s="43">
        <v>300.0</v>
      </c>
      <c r="G1518" s="50" t="b">
        <v>1</v>
      </c>
      <c r="H1518" s="8" t="s">
        <v>16</v>
      </c>
      <c r="I1518" s="119" t="s">
        <v>110</v>
      </c>
      <c r="J1518" s="50"/>
      <c r="K1518" s="102">
        <v>253.0</v>
      </c>
    </row>
    <row r="1519">
      <c r="A1519" s="88">
        <v>45816.0</v>
      </c>
      <c r="B1519" s="89" t="s">
        <v>21</v>
      </c>
      <c r="C1519" s="115" t="s">
        <v>19</v>
      </c>
      <c r="D1519" s="91">
        <v>2.0</v>
      </c>
      <c r="E1519" s="92">
        <v>0.0</v>
      </c>
      <c r="F1519" s="98">
        <v>240.0</v>
      </c>
      <c r="G1519" s="91" t="b">
        <v>1</v>
      </c>
      <c r="H1519" s="89" t="s">
        <v>11</v>
      </c>
      <c r="I1519" s="118" t="s">
        <v>150</v>
      </c>
      <c r="J1519" s="91" t="s">
        <v>1521</v>
      </c>
      <c r="K1519" s="97">
        <v>254.0</v>
      </c>
    </row>
    <row r="1520">
      <c r="A1520" s="84">
        <v>45816.0</v>
      </c>
      <c r="B1520" s="8" t="s">
        <v>47</v>
      </c>
      <c r="C1520" s="116" t="s">
        <v>1310</v>
      </c>
      <c r="D1520" s="50">
        <v>2.0</v>
      </c>
      <c r="E1520" s="9">
        <v>0.0</v>
      </c>
      <c r="F1520" s="43">
        <v>260.0</v>
      </c>
      <c r="G1520" s="50" t="b">
        <v>1</v>
      </c>
      <c r="H1520" s="8" t="s">
        <v>11</v>
      </c>
      <c r="I1520" s="119" t="s">
        <v>110</v>
      </c>
      <c r="J1520" s="50" t="s">
        <v>1522</v>
      </c>
      <c r="K1520" s="102">
        <v>255.0</v>
      </c>
    </row>
    <row r="1521">
      <c r="A1521" s="88">
        <v>45816.0</v>
      </c>
      <c r="B1521" s="89" t="s">
        <v>31</v>
      </c>
      <c r="C1521" s="115" t="s">
        <v>1280</v>
      </c>
      <c r="D1521" s="91">
        <v>4.0</v>
      </c>
      <c r="E1521" s="92">
        <v>0.0</v>
      </c>
      <c r="F1521" s="98">
        <v>480.0</v>
      </c>
      <c r="G1521" s="91" t="b">
        <v>1</v>
      </c>
      <c r="H1521" s="89" t="s">
        <v>11</v>
      </c>
      <c r="I1521" s="118" t="s">
        <v>110</v>
      </c>
      <c r="J1521" s="91" t="s">
        <v>1523</v>
      </c>
      <c r="K1521" s="97">
        <v>256.0</v>
      </c>
    </row>
    <row r="1522">
      <c r="A1522" s="84">
        <v>45816.0</v>
      </c>
      <c r="B1522" s="8" t="s">
        <v>36</v>
      </c>
      <c r="C1522" s="116" t="s">
        <v>10</v>
      </c>
      <c r="D1522" s="50">
        <v>4.0</v>
      </c>
      <c r="E1522" s="9">
        <v>0.0</v>
      </c>
      <c r="F1522" s="43">
        <v>480.0</v>
      </c>
      <c r="G1522" s="50" t="b">
        <v>1</v>
      </c>
      <c r="H1522" s="8" t="s">
        <v>16</v>
      </c>
      <c r="I1522" s="119" t="s">
        <v>110</v>
      </c>
      <c r="J1522" s="50"/>
      <c r="K1522" s="102">
        <v>257.0</v>
      </c>
    </row>
    <row r="1523">
      <c r="A1523" s="88">
        <v>45816.0</v>
      </c>
      <c r="B1523" s="89" t="s">
        <v>392</v>
      </c>
      <c r="C1523" s="115" t="s">
        <v>1305</v>
      </c>
      <c r="D1523" s="91">
        <v>1.0</v>
      </c>
      <c r="E1523" s="92">
        <v>0.0</v>
      </c>
      <c r="F1523" s="98">
        <v>120.0</v>
      </c>
      <c r="G1523" s="91" t="b">
        <v>1</v>
      </c>
      <c r="H1523" s="89" t="s">
        <v>16</v>
      </c>
      <c r="I1523" s="118" t="s">
        <v>110</v>
      </c>
      <c r="J1523" s="91"/>
      <c r="K1523" s="97">
        <v>258.0</v>
      </c>
    </row>
    <row r="1524">
      <c r="A1524" s="84">
        <v>45818.0</v>
      </c>
      <c r="B1524" s="8" t="s">
        <v>41</v>
      </c>
      <c r="C1524" s="116" t="s">
        <v>10</v>
      </c>
      <c r="D1524" s="50">
        <v>1.0</v>
      </c>
      <c r="E1524" s="9">
        <v>0.0</v>
      </c>
      <c r="F1524" s="43">
        <v>120.0</v>
      </c>
      <c r="G1524" s="50" t="b">
        <v>1</v>
      </c>
      <c r="H1524" s="8" t="s">
        <v>30</v>
      </c>
      <c r="I1524" s="119" t="s">
        <v>112</v>
      </c>
      <c r="J1524" s="50"/>
      <c r="K1524" s="102">
        <v>242.0</v>
      </c>
    </row>
    <row r="1525">
      <c r="A1525" s="88">
        <v>45818.0</v>
      </c>
      <c r="B1525" s="89" t="s">
        <v>59</v>
      </c>
      <c r="C1525" s="115" t="s">
        <v>1280</v>
      </c>
      <c r="D1525" s="91">
        <v>1.0</v>
      </c>
      <c r="E1525" s="92">
        <v>0.0</v>
      </c>
      <c r="F1525" s="98">
        <v>120.0</v>
      </c>
      <c r="G1525" s="91" t="b">
        <v>1</v>
      </c>
      <c r="H1525" s="89" t="s">
        <v>16</v>
      </c>
      <c r="I1525" s="118" t="s">
        <v>1420</v>
      </c>
      <c r="J1525" s="91"/>
      <c r="K1525" s="97">
        <v>243.0</v>
      </c>
    </row>
    <row r="1526">
      <c r="A1526" s="84">
        <v>45818.0</v>
      </c>
      <c r="B1526" s="8" t="s">
        <v>25</v>
      </c>
      <c r="C1526" s="116" t="s">
        <v>1284</v>
      </c>
      <c r="D1526" s="50">
        <v>1.5</v>
      </c>
      <c r="E1526" s="9">
        <v>0.0</v>
      </c>
      <c r="F1526" s="43">
        <v>180.0</v>
      </c>
      <c r="G1526" s="50" t="b">
        <v>1</v>
      </c>
      <c r="H1526" s="8" t="s">
        <v>30</v>
      </c>
      <c r="I1526" s="119" t="s">
        <v>103</v>
      </c>
      <c r="J1526" s="50"/>
      <c r="K1526" s="102">
        <v>259.0</v>
      </c>
    </row>
    <row r="1527">
      <c r="A1527" s="88">
        <v>45818.0</v>
      </c>
      <c r="B1527" s="89" t="s">
        <v>21</v>
      </c>
      <c r="C1527" s="115" t="s">
        <v>13</v>
      </c>
      <c r="D1527" s="91">
        <v>1.0</v>
      </c>
      <c r="E1527" s="92">
        <v>0.0</v>
      </c>
      <c r="F1527" s="98">
        <v>120.0</v>
      </c>
      <c r="G1527" s="91" t="b">
        <v>1</v>
      </c>
      <c r="H1527" s="89" t="s">
        <v>11</v>
      </c>
      <c r="I1527" s="118" t="s">
        <v>150</v>
      </c>
      <c r="J1527" s="91" t="s">
        <v>1524</v>
      </c>
      <c r="K1527" s="97">
        <v>260.0</v>
      </c>
    </row>
    <row r="1528">
      <c r="A1528" s="84">
        <v>45818.0</v>
      </c>
      <c r="B1528" s="8" t="s">
        <v>24</v>
      </c>
      <c r="C1528" s="116" t="s">
        <v>1297</v>
      </c>
      <c r="D1528" s="50">
        <v>2.0</v>
      </c>
      <c r="E1528" s="9">
        <v>0.0</v>
      </c>
      <c r="F1528" s="43">
        <v>260.0</v>
      </c>
      <c r="G1528" s="50" t="b">
        <v>1</v>
      </c>
      <c r="H1528" s="8" t="s">
        <v>30</v>
      </c>
      <c r="I1528" s="119" t="s">
        <v>1525</v>
      </c>
      <c r="J1528" s="50"/>
      <c r="K1528" s="102">
        <v>261.0</v>
      </c>
    </row>
    <row r="1529">
      <c r="A1529" s="88">
        <v>45818.0</v>
      </c>
      <c r="B1529" s="89" t="s">
        <v>42</v>
      </c>
      <c r="C1529" s="115" t="s">
        <v>1294</v>
      </c>
      <c r="D1529" s="91">
        <v>1.5</v>
      </c>
      <c r="E1529" s="92">
        <v>0.0</v>
      </c>
      <c r="F1529" s="98">
        <v>300.0</v>
      </c>
      <c r="G1529" s="91" t="b">
        <v>1</v>
      </c>
      <c r="H1529" s="89" t="s">
        <v>30</v>
      </c>
      <c r="I1529" s="118" t="s">
        <v>83</v>
      </c>
      <c r="J1529" s="91"/>
      <c r="K1529" s="97">
        <v>262.0</v>
      </c>
    </row>
    <row r="1530">
      <c r="A1530" s="84">
        <v>45818.0</v>
      </c>
      <c r="B1530" s="8" t="s">
        <v>14</v>
      </c>
      <c r="C1530" s="116" t="s">
        <v>13</v>
      </c>
      <c r="D1530" s="50">
        <v>1.0</v>
      </c>
      <c r="E1530" s="9">
        <v>0.0</v>
      </c>
      <c r="F1530" s="43">
        <v>120.0</v>
      </c>
      <c r="G1530" s="50" t="b">
        <v>1</v>
      </c>
      <c r="H1530" s="8" t="s">
        <v>11</v>
      </c>
      <c r="I1530" s="119" t="s">
        <v>150</v>
      </c>
      <c r="J1530" s="50" t="s">
        <v>1526</v>
      </c>
      <c r="K1530" s="102">
        <v>263.0</v>
      </c>
    </row>
    <row r="1531">
      <c r="A1531" s="88">
        <v>45818.0</v>
      </c>
      <c r="B1531" s="89" t="s">
        <v>23</v>
      </c>
      <c r="C1531" s="115" t="s">
        <v>1280</v>
      </c>
      <c r="D1531" s="91">
        <v>3.0</v>
      </c>
      <c r="E1531" s="92">
        <v>0.0</v>
      </c>
      <c r="F1531" s="98">
        <v>300.0</v>
      </c>
      <c r="G1531" s="91" t="b">
        <v>1</v>
      </c>
      <c r="H1531" s="89" t="s">
        <v>16</v>
      </c>
      <c r="I1531" s="118" t="s">
        <v>110</v>
      </c>
      <c r="J1531" s="91"/>
      <c r="K1531" s="97">
        <v>264.0</v>
      </c>
    </row>
    <row r="1532">
      <c r="A1532" s="84">
        <v>45818.0</v>
      </c>
      <c r="B1532" s="8" t="s">
        <v>52</v>
      </c>
      <c r="C1532" s="116" t="s">
        <v>1277</v>
      </c>
      <c r="D1532" s="50">
        <v>6.0</v>
      </c>
      <c r="E1532" s="9">
        <v>0.0</v>
      </c>
      <c r="F1532" s="43">
        <v>720.0</v>
      </c>
      <c r="G1532" s="50" t="b">
        <v>1</v>
      </c>
      <c r="H1532" s="8" t="s">
        <v>11</v>
      </c>
      <c r="I1532" s="119" t="s">
        <v>110</v>
      </c>
      <c r="J1532" s="50" t="s">
        <v>1527</v>
      </c>
      <c r="K1532" s="102">
        <v>265.0</v>
      </c>
    </row>
    <row r="1533">
      <c r="A1533" s="88">
        <v>45818.0</v>
      </c>
      <c r="B1533" s="89" t="s">
        <v>60</v>
      </c>
      <c r="C1533" s="115" t="s">
        <v>1283</v>
      </c>
      <c r="D1533" s="91">
        <v>2.0</v>
      </c>
      <c r="E1533" s="92">
        <v>0.0</v>
      </c>
      <c r="F1533" s="98">
        <v>240.0</v>
      </c>
      <c r="G1533" s="91" t="b">
        <v>1</v>
      </c>
      <c r="H1533" s="89" t="s">
        <v>16</v>
      </c>
      <c r="I1533" s="118" t="s">
        <v>110</v>
      </c>
      <c r="J1533" s="91"/>
      <c r="K1533" s="97">
        <v>266.0</v>
      </c>
    </row>
    <row r="1534">
      <c r="A1534" s="84">
        <v>45818.0</v>
      </c>
      <c r="B1534" s="8" t="s">
        <v>39</v>
      </c>
      <c r="C1534" s="116" t="s">
        <v>1277</v>
      </c>
      <c r="D1534" s="50">
        <v>5.0</v>
      </c>
      <c r="E1534" s="9">
        <v>0.0</v>
      </c>
      <c r="F1534" s="43">
        <v>600.0</v>
      </c>
      <c r="G1534" s="50" t="b">
        <v>1</v>
      </c>
      <c r="H1534" s="8" t="s">
        <v>16</v>
      </c>
      <c r="I1534" s="119" t="s">
        <v>110</v>
      </c>
      <c r="J1534" s="50"/>
      <c r="K1534" s="102">
        <v>267.0</v>
      </c>
    </row>
    <row r="1535">
      <c r="A1535" s="88">
        <v>45818.0</v>
      </c>
      <c r="B1535" s="89" t="s">
        <v>404</v>
      </c>
      <c r="C1535" s="115" t="s">
        <v>1281</v>
      </c>
      <c r="D1535" s="91">
        <v>1.0</v>
      </c>
      <c r="E1535" s="92">
        <v>0.0</v>
      </c>
      <c r="F1535" s="98">
        <v>120.0</v>
      </c>
      <c r="G1535" s="91" t="b">
        <v>1</v>
      </c>
      <c r="H1535" s="89" t="s">
        <v>16</v>
      </c>
      <c r="I1535" s="118" t="s">
        <v>110</v>
      </c>
      <c r="J1535" s="91"/>
      <c r="K1535" s="97">
        <v>269.0</v>
      </c>
    </row>
    <row r="1536">
      <c r="A1536" s="84">
        <v>45819.0</v>
      </c>
      <c r="B1536" s="8" t="s">
        <v>407</v>
      </c>
      <c r="C1536" s="116" t="s">
        <v>10</v>
      </c>
      <c r="D1536" s="50">
        <v>2.0</v>
      </c>
      <c r="E1536" s="9">
        <v>0.0</v>
      </c>
      <c r="F1536" s="43">
        <v>240.0</v>
      </c>
      <c r="G1536" s="50" t="b">
        <v>1</v>
      </c>
      <c r="H1536" s="8" t="s">
        <v>30</v>
      </c>
      <c r="I1536" s="119" t="s">
        <v>1528</v>
      </c>
      <c r="J1536" s="50"/>
      <c r="K1536" s="102">
        <v>270.0</v>
      </c>
    </row>
    <row r="1537">
      <c r="A1537" s="88">
        <v>45819.0</v>
      </c>
      <c r="B1537" s="89" t="s">
        <v>15</v>
      </c>
      <c r="C1537" s="115" t="s">
        <v>1284</v>
      </c>
      <c r="D1537" s="91">
        <v>2.0</v>
      </c>
      <c r="E1537" s="92">
        <v>0.0</v>
      </c>
      <c r="F1537" s="98">
        <v>240.0</v>
      </c>
      <c r="G1537" s="91" t="b">
        <v>1</v>
      </c>
      <c r="H1537" s="89" t="s">
        <v>16</v>
      </c>
      <c r="I1537" s="118" t="s">
        <v>73</v>
      </c>
      <c r="J1537" s="91"/>
      <c r="K1537" s="97">
        <v>271.0</v>
      </c>
    </row>
    <row r="1538">
      <c r="A1538" s="84">
        <v>45819.0</v>
      </c>
      <c r="B1538" s="8" t="s">
        <v>42</v>
      </c>
      <c r="C1538" s="116" t="s">
        <v>1293</v>
      </c>
      <c r="D1538" s="50">
        <v>1.5</v>
      </c>
      <c r="E1538" s="9">
        <v>0.0</v>
      </c>
      <c r="F1538" s="43">
        <v>180.0</v>
      </c>
      <c r="G1538" s="50" t="b">
        <v>1</v>
      </c>
      <c r="H1538" s="8" t="s">
        <v>30</v>
      </c>
      <c r="I1538" s="119" t="s">
        <v>110</v>
      </c>
      <c r="J1538" s="50"/>
      <c r="K1538" s="102">
        <v>272.0</v>
      </c>
    </row>
    <row r="1539">
      <c r="A1539" s="88">
        <v>45819.0</v>
      </c>
      <c r="B1539" s="89" t="s">
        <v>23</v>
      </c>
      <c r="C1539" s="115" t="s">
        <v>1487</v>
      </c>
      <c r="D1539" s="91">
        <v>2.0</v>
      </c>
      <c r="E1539" s="92">
        <v>0.0</v>
      </c>
      <c r="F1539" s="98">
        <v>200.0</v>
      </c>
      <c r="G1539" s="91" t="b">
        <v>1</v>
      </c>
      <c r="H1539" s="89" t="s">
        <v>16</v>
      </c>
      <c r="I1539" s="118" t="s">
        <v>110</v>
      </c>
      <c r="J1539" s="91"/>
      <c r="K1539" s="97">
        <v>273.0</v>
      </c>
    </row>
    <row r="1540">
      <c r="A1540" s="84">
        <v>45819.0</v>
      </c>
      <c r="B1540" s="8" t="s">
        <v>55</v>
      </c>
      <c r="C1540" s="116" t="s">
        <v>10</v>
      </c>
      <c r="D1540" s="50">
        <v>1.0</v>
      </c>
      <c r="E1540" s="9">
        <v>0.0</v>
      </c>
      <c r="F1540" s="43">
        <v>240.0</v>
      </c>
      <c r="G1540" s="50" t="b">
        <v>1</v>
      </c>
      <c r="H1540" s="8" t="s">
        <v>30</v>
      </c>
      <c r="I1540" s="119" t="s">
        <v>110</v>
      </c>
      <c r="J1540" s="50"/>
      <c r="K1540" s="102">
        <v>274.0</v>
      </c>
    </row>
    <row r="1541">
      <c r="A1541" s="88">
        <v>45819.0</v>
      </c>
      <c r="B1541" s="89" t="s">
        <v>68</v>
      </c>
      <c r="C1541" s="115" t="s">
        <v>13</v>
      </c>
      <c r="D1541" s="91">
        <v>2.0</v>
      </c>
      <c r="E1541" s="92">
        <v>0.0</v>
      </c>
      <c r="F1541" s="98">
        <v>240.0</v>
      </c>
      <c r="G1541" s="91" t="b">
        <v>1</v>
      </c>
      <c r="H1541" s="89" t="s">
        <v>16</v>
      </c>
      <c r="I1541" s="118" t="s">
        <v>110</v>
      </c>
      <c r="J1541" s="91"/>
      <c r="K1541" s="97">
        <v>275.0</v>
      </c>
    </row>
    <row r="1542">
      <c r="A1542" s="84">
        <v>45819.0</v>
      </c>
      <c r="B1542" s="8" t="s">
        <v>36</v>
      </c>
      <c r="C1542" s="116" t="s">
        <v>10</v>
      </c>
      <c r="D1542" s="50">
        <v>3.5</v>
      </c>
      <c r="E1542" s="9">
        <v>0.0</v>
      </c>
      <c r="F1542" s="43">
        <v>420.0</v>
      </c>
      <c r="G1542" s="50" t="b">
        <v>1</v>
      </c>
      <c r="H1542" s="8" t="s">
        <v>16</v>
      </c>
      <c r="I1542" s="119" t="s">
        <v>110</v>
      </c>
      <c r="J1542" s="50"/>
      <c r="K1542" s="102">
        <v>276.0</v>
      </c>
    </row>
    <row r="1543">
      <c r="A1543" s="88">
        <v>45819.0</v>
      </c>
      <c r="B1543" s="89" t="s">
        <v>31</v>
      </c>
      <c r="C1543" s="115" t="s">
        <v>1487</v>
      </c>
      <c r="D1543" s="91">
        <v>5.0</v>
      </c>
      <c r="E1543" s="92">
        <v>0.0</v>
      </c>
      <c r="F1543" s="98">
        <v>600.0</v>
      </c>
      <c r="G1543" s="91" t="b">
        <v>1</v>
      </c>
      <c r="H1543" s="89" t="s">
        <v>11</v>
      </c>
      <c r="I1543" s="118" t="s">
        <v>110</v>
      </c>
      <c r="J1543" s="91" t="s">
        <v>1529</v>
      </c>
      <c r="K1543" s="97">
        <v>277.0</v>
      </c>
    </row>
    <row r="1544">
      <c r="A1544" s="84">
        <v>45819.0</v>
      </c>
      <c r="B1544" s="8" t="s">
        <v>49</v>
      </c>
      <c r="C1544" s="116" t="s">
        <v>13</v>
      </c>
      <c r="D1544" s="50">
        <v>1.0</v>
      </c>
      <c r="E1544" s="9">
        <v>0.0</v>
      </c>
      <c r="F1544" s="43">
        <v>120.0</v>
      </c>
      <c r="G1544" s="50" t="b">
        <v>1</v>
      </c>
      <c r="H1544" s="8" t="s">
        <v>11</v>
      </c>
      <c r="I1544" s="119" t="s">
        <v>110</v>
      </c>
      <c r="J1544" s="50" t="s">
        <v>1530</v>
      </c>
      <c r="K1544" s="102">
        <v>278.0</v>
      </c>
    </row>
    <row r="1545">
      <c r="A1545" s="88">
        <v>45819.0</v>
      </c>
      <c r="B1545" s="89" t="s">
        <v>47</v>
      </c>
      <c r="C1545" s="115" t="s">
        <v>13</v>
      </c>
      <c r="D1545" s="91">
        <v>1.0</v>
      </c>
      <c r="E1545" s="92">
        <v>0.0</v>
      </c>
      <c r="F1545" s="98">
        <v>120.0</v>
      </c>
      <c r="G1545" s="91" t="b">
        <v>1</v>
      </c>
      <c r="H1545" s="89" t="s">
        <v>11</v>
      </c>
      <c r="I1545" s="118" t="s">
        <v>110</v>
      </c>
      <c r="J1545" s="91" t="s">
        <v>1531</v>
      </c>
      <c r="K1545" s="97">
        <v>279.0</v>
      </c>
    </row>
    <row r="1546">
      <c r="A1546" s="84">
        <v>45821.0</v>
      </c>
      <c r="B1546" s="8" t="s">
        <v>43</v>
      </c>
      <c r="C1546" s="116" t="s">
        <v>10</v>
      </c>
      <c r="D1546" s="50">
        <v>2.0</v>
      </c>
      <c r="E1546" s="9">
        <v>0.0</v>
      </c>
      <c r="F1546" s="43">
        <v>240.0</v>
      </c>
      <c r="G1546" s="50" t="b">
        <v>1</v>
      </c>
      <c r="H1546" s="8" t="s">
        <v>30</v>
      </c>
      <c r="I1546" s="119" t="s">
        <v>128</v>
      </c>
      <c r="J1546" s="50"/>
      <c r="K1546" s="102">
        <v>280.0</v>
      </c>
    </row>
    <row r="1547">
      <c r="A1547" s="88">
        <v>45821.0</v>
      </c>
      <c r="B1547" s="89" t="s">
        <v>9</v>
      </c>
      <c r="C1547" s="115" t="s">
        <v>1283</v>
      </c>
      <c r="D1547" s="91">
        <v>3.0</v>
      </c>
      <c r="E1547" s="92">
        <v>0.0</v>
      </c>
      <c r="F1547" s="98">
        <v>360.0</v>
      </c>
      <c r="G1547" s="91" t="b">
        <v>1</v>
      </c>
      <c r="H1547" s="89" t="s">
        <v>11</v>
      </c>
      <c r="I1547" s="118" t="s">
        <v>150</v>
      </c>
      <c r="J1547" s="91" t="s">
        <v>1532</v>
      </c>
      <c r="K1547" s="97">
        <v>281.0</v>
      </c>
    </row>
    <row r="1548">
      <c r="A1548" s="84">
        <v>45821.0</v>
      </c>
      <c r="B1548" s="8" t="s">
        <v>42</v>
      </c>
      <c r="C1548" s="116" t="s">
        <v>19</v>
      </c>
      <c r="D1548" s="50">
        <v>1.0</v>
      </c>
      <c r="E1548" s="9">
        <v>0.0</v>
      </c>
      <c r="F1548" s="43">
        <v>120.0</v>
      </c>
      <c r="G1548" s="50" t="b">
        <v>1</v>
      </c>
      <c r="H1548" s="8" t="s">
        <v>30</v>
      </c>
      <c r="I1548" s="119" t="s">
        <v>83</v>
      </c>
      <c r="J1548" s="50"/>
      <c r="K1548" s="102">
        <v>283.0</v>
      </c>
    </row>
    <row r="1549">
      <c r="A1549" s="88">
        <v>45821.0</v>
      </c>
      <c r="B1549" s="89" t="s">
        <v>57</v>
      </c>
      <c r="C1549" s="115" t="s">
        <v>19</v>
      </c>
      <c r="D1549" s="91">
        <v>5.0</v>
      </c>
      <c r="E1549" s="92">
        <v>0.0</v>
      </c>
      <c r="F1549" s="98">
        <v>600.0</v>
      </c>
      <c r="G1549" s="91" t="b">
        <v>1</v>
      </c>
      <c r="H1549" s="89" t="s">
        <v>16</v>
      </c>
      <c r="I1549" s="118" t="s">
        <v>105</v>
      </c>
      <c r="J1549" s="91"/>
      <c r="K1549" s="97">
        <v>284.0</v>
      </c>
    </row>
    <row r="1550">
      <c r="A1550" s="84">
        <v>45821.0</v>
      </c>
      <c r="B1550" s="8" t="s">
        <v>14</v>
      </c>
      <c r="C1550" s="116" t="s">
        <v>1283</v>
      </c>
      <c r="D1550" s="50">
        <v>1.5</v>
      </c>
      <c r="E1550" s="9">
        <v>0.0</v>
      </c>
      <c r="F1550" s="43">
        <v>180.0</v>
      </c>
      <c r="G1550" s="50" t="b">
        <v>1</v>
      </c>
      <c r="H1550" s="8" t="s">
        <v>11</v>
      </c>
      <c r="I1550" s="119" t="s">
        <v>150</v>
      </c>
      <c r="J1550" s="50" t="s">
        <v>1533</v>
      </c>
      <c r="K1550" s="102">
        <v>285.0</v>
      </c>
    </row>
    <row r="1551">
      <c r="A1551" s="88">
        <v>45821.0</v>
      </c>
      <c r="B1551" s="89" t="s">
        <v>47</v>
      </c>
      <c r="C1551" s="115" t="s">
        <v>1534</v>
      </c>
      <c r="D1551" s="91">
        <v>2.0</v>
      </c>
      <c r="E1551" s="92">
        <v>0.0</v>
      </c>
      <c r="F1551" s="98">
        <v>260.0</v>
      </c>
      <c r="G1551" s="91" t="b">
        <v>1</v>
      </c>
      <c r="H1551" s="89" t="s">
        <v>11</v>
      </c>
      <c r="I1551" s="118" t="s">
        <v>110</v>
      </c>
      <c r="J1551" s="91" t="s">
        <v>1535</v>
      </c>
      <c r="K1551" s="97">
        <v>286.0</v>
      </c>
    </row>
    <row r="1552">
      <c r="A1552" s="84">
        <v>45821.0</v>
      </c>
      <c r="B1552" s="8" t="s">
        <v>31</v>
      </c>
      <c r="C1552" s="116" t="s">
        <v>19</v>
      </c>
      <c r="D1552" s="50">
        <v>2.0</v>
      </c>
      <c r="E1552" s="9">
        <v>0.0</v>
      </c>
      <c r="F1552" s="43">
        <v>240.0</v>
      </c>
      <c r="G1552" s="50" t="b">
        <v>1</v>
      </c>
      <c r="H1552" s="8" t="s">
        <v>11</v>
      </c>
      <c r="I1552" s="119" t="s">
        <v>110</v>
      </c>
      <c r="J1552" s="50" t="s">
        <v>1536</v>
      </c>
      <c r="K1552" s="102">
        <v>287.0</v>
      </c>
    </row>
    <row r="1553">
      <c r="A1553" s="88">
        <v>45822.0</v>
      </c>
      <c r="B1553" s="89" t="s">
        <v>23</v>
      </c>
      <c r="C1553" s="115" t="s">
        <v>1280</v>
      </c>
      <c r="D1553" s="91">
        <v>3.0</v>
      </c>
      <c r="E1553" s="92">
        <v>0.0</v>
      </c>
      <c r="F1553" s="98">
        <v>300.0</v>
      </c>
      <c r="G1553" s="91" t="b">
        <v>1</v>
      </c>
      <c r="H1553" s="89" t="s">
        <v>16</v>
      </c>
      <c r="I1553" s="118" t="s">
        <v>110</v>
      </c>
      <c r="J1553" s="91"/>
      <c r="K1553" s="97">
        <v>282.0</v>
      </c>
    </row>
    <row r="1554">
      <c r="A1554" s="84">
        <v>45822.0</v>
      </c>
      <c r="B1554" s="8" t="s">
        <v>25</v>
      </c>
      <c r="C1554" s="116" t="s">
        <v>1284</v>
      </c>
      <c r="D1554" s="50">
        <v>1.5</v>
      </c>
      <c r="E1554" s="9">
        <v>0.0</v>
      </c>
      <c r="F1554" s="43">
        <v>180.0</v>
      </c>
      <c r="G1554" s="50" t="b">
        <v>1</v>
      </c>
      <c r="H1554" s="8" t="s">
        <v>30</v>
      </c>
      <c r="I1554" s="119" t="s">
        <v>103</v>
      </c>
      <c r="J1554" s="50"/>
      <c r="K1554" s="102">
        <v>288.0</v>
      </c>
    </row>
    <row r="1555">
      <c r="A1555" s="88">
        <v>45822.0</v>
      </c>
      <c r="B1555" s="89" t="s">
        <v>27</v>
      </c>
      <c r="C1555" s="115" t="s">
        <v>1537</v>
      </c>
      <c r="D1555" s="91">
        <v>3.0</v>
      </c>
      <c r="E1555" s="92">
        <v>0.0</v>
      </c>
      <c r="F1555" s="98">
        <v>380.0</v>
      </c>
      <c r="G1555" s="91" t="b">
        <v>1</v>
      </c>
      <c r="H1555" s="89" t="s">
        <v>16</v>
      </c>
      <c r="I1555" s="118" t="s">
        <v>95</v>
      </c>
      <c r="J1555" s="91"/>
      <c r="K1555" s="97">
        <v>289.0</v>
      </c>
    </row>
    <row r="1556">
      <c r="A1556" s="84">
        <v>45822.0</v>
      </c>
      <c r="B1556" s="8" t="s">
        <v>42</v>
      </c>
      <c r="C1556" s="116" t="s">
        <v>19</v>
      </c>
      <c r="D1556" s="50">
        <v>0.5</v>
      </c>
      <c r="E1556" s="9">
        <v>0.0</v>
      </c>
      <c r="F1556" s="43">
        <v>60.0</v>
      </c>
      <c r="G1556" s="50" t="b">
        <v>1</v>
      </c>
      <c r="H1556" s="8" t="s">
        <v>30</v>
      </c>
      <c r="I1556" s="119" t="s">
        <v>83</v>
      </c>
      <c r="J1556" s="50"/>
      <c r="K1556" s="102">
        <v>290.0</v>
      </c>
    </row>
    <row r="1557">
      <c r="A1557" s="88">
        <v>45822.0</v>
      </c>
      <c r="B1557" s="89" t="s">
        <v>15</v>
      </c>
      <c r="C1557" s="115" t="s">
        <v>10</v>
      </c>
      <c r="D1557" s="91">
        <v>1.0</v>
      </c>
      <c r="E1557" s="92">
        <v>0.0</v>
      </c>
      <c r="F1557" s="98">
        <v>120.0</v>
      </c>
      <c r="G1557" s="91" t="b">
        <v>1</v>
      </c>
      <c r="H1557" s="89" t="s">
        <v>16</v>
      </c>
      <c r="I1557" s="118" t="s">
        <v>73</v>
      </c>
      <c r="J1557" s="91"/>
      <c r="K1557" s="97">
        <v>291.0</v>
      </c>
    </row>
    <row r="1558">
      <c r="A1558" s="84">
        <v>45822.0</v>
      </c>
      <c r="B1558" s="8" t="s">
        <v>21</v>
      </c>
      <c r="C1558" s="116" t="s">
        <v>13</v>
      </c>
      <c r="D1558" s="50">
        <v>2.0</v>
      </c>
      <c r="E1558" s="9">
        <v>0.0</v>
      </c>
      <c r="F1558" s="43">
        <v>240.0</v>
      </c>
      <c r="G1558" s="50" t="b">
        <v>1</v>
      </c>
      <c r="H1558" s="8" t="s">
        <v>11</v>
      </c>
      <c r="I1558" s="119" t="s">
        <v>150</v>
      </c>
      <c r="J1558" s="50" t="s">
        <v>1538</v>
      </c>
      <c r="K1558" s="102">
        <v>292.0</v>
      </c>
    </row>
    <row r="1559">
      <c r="A1559" s="88">
        <v>45822.0</v>
      </c>
      <c r="B1559" s="89" t="s">
        <v>39</v>
      </c>
      <c r="C1559" s="115" t="s">
        <v>1277</v>
      </c>
      <c r="D1559" s="91">
        <v>4.0</v>
      </c>
      <c r="E1559" s="92">
        <v>0.0</v>
      </c>
      <c r="F1559" s="98">
        <v>480.0</v>
      </c>
      <c r="G1559" s="91" t="b">
        <v>1</v>
      </c>
      <c r="H1559" s="89" t="s">
        <v>16</v>
      </c>
      <c r="I1559" s="118" t="s">
        <v>110</v>
      </c>
      <c r="J1559" s="91"/>
      <c r="K1559" s="97">
        <v>293.0</v>
      </c>
    </row>
    <row r="1560">
      <c r="A1560" s="84">
        <v>45822.0</v>
      </c>
      <c r="B1560" s="8" t="s">
        <v>72</v>
      </c>
      <c r="C1560" s="116" t="s">
        <v>1539</v>
      </c>
      <c r="D1560" s="50">
        <v>2.0</v>
      </c>
      <c r="E1560" s="9">
        <v>0.0</v>
      </c>
      <c r="F1560" s="43">
        <v>330.0</v>
      </c>
      <c r="G1560" s="50" t="b">
        <v>1</v>
      </c>
      <c r="H1560" s="8" t="s">
        <v>30</v>
      </c>
      <c r="I1560" s="119" t="s">
        <v>110</v>
      </c>
      <c r="J1560" s="50"/>
      <c r="K1560" s="102">
        <v>295.0</v>
      </c>
    </row>
    <row r="1561">
      <c r="A1561" s="105">
        <v>45822.0</v>
      </c>
      <c r="B1561" s="106" t="s">
        <v>55</v>
      </c>
      <c r="C1561" s="107" t="s">
        <v>1293</v>
      </c>
      <c r="D1561" s="99">
        <v>2.0</v>
      </c>
      <c r="E1561" s="108">
        <v>0.0</v>
      </c>
      <c r="F1561" s="109">
        <v>240.0</v>
      </c>
      <c r="G1561" s="99" t="b">
        <v>1</v>
      </c>
      <c r="H1561" s="106" t="s">
        <v>30</v>
      </c>
      <c r="I1561" s="110" t="s">
        <v>110</v>
      </c>
      <c r="J1561" s="99"/>
      <c r="K1561" s="97">
        <v>296.0</v>
      </c>
    </row>
    <row r="1562">
      <c r="A1562" s="111">
        <v>45823.0</v>
      </c>
      <c r="B1562" s="27" t="s">
        <v>407</v>
      </c>
      <c r="C1562" s="112" t="s">
        <v>10</v>
      </c>
      <c r="D1562" s="6">
        <v>2.0</v>
      </c>
      <c r="E1562" s="28">
        <v>0.0</v>
      </c>
      <c r="F1562" s="113">
        <v>240.0</v>
      </c>
      <c r="G1562" s="6" t="b">
        <v>1</v>
      </c>
      <c r="H1562" s="27" t="s">
        <v>30</v>
      </c>
      <c r="I1562" s="114" t="s">
        <v>1528</v>
      </c>
      <c r="J1562" s="6"/>
      <c r="K1562" s="102">
        <v>297.0</v>
      </c>
    </row>
    <row r="1563">
      <c r="A1563" s="105">
        <v>45823.0</v>
      </c>
      <c r="B1563" s="106" t="s">
        <v>57</v>
      </c>
      <c r="C1563" s="107" t="s">
        <v>19</v>
      </c>
      <c r="D1563" s="99">
        <v>5.0</v>
      </c>
      <c r="E1563" s="108">
        <v>0.0</v>
      </c>
      <c r="F1563" s="109">
        <v>600.0</v>
      </c>
      <c r="G1563" s="99" t="b">
        <v>1</v>
      </c>
      <c r="H1563" s="106" t="s">
        <v>16</v>
      </c>
      <c r="I1563" s="110" t="s">
        <v>105</v>
      </c>
      <c r="J1563" s="99"/>
      <c r="K1563" s="97">
        <v>298.0</v>
      </c>
    </row>
    <row r="1564">
      <c r="A1564" s="111">
        <v>45823.0</v>
      </c>
      <c r="B1564" s="27" t="s">
        <v>31</v>
      </c>
      <c r="C1564" s="112" t="s">
        <v>1280</v>
      </c>
      <c r="D1564" s="6">
        <v>6.0</v>
      </c>
      <c r="E1564" s="28">
        <v>0.0</v>
      </c>
      <c r="F1564" s="113">
        <v>720.0</v>
      </c>
      <c r="G1564" s="6" t="b">
        <v>1</v>
      </c>
      <c r="H1564" s="27" t="s">
        <v>11</v>
      </c>
      <c r="I1564" s="114" t="s">
        <v>110</v>
      </c>
      <c r="J1564" s="6" t="s">
        <v>1540</v>
      </c>
      <c r="K1564" s="102">
        <v>299.0</v>
      </c>
    </row>
    <row r="1565">
      <c r="A1565" s="105">
        <v>45823.0</v>
      </c>
      <c r="B1565" s="106" t="s">
        <v>39</v>
      </c>
      <c r="C1565" s="107" t="s">
        <v>1277</v>
      </c>
      <c r="D1565" s="99">
        <v>6.0</v>
      </c>
      <c r="E1565" s="108">
        <v>0.0</v>
      </c>
      <c r="F1565" s="109">
        <v>720.0</v>
      </c>
      <c r="G1565" s="99" t="b">
        <v>1</v>
      </c>
      <c r="H1565" s="106" t="s">
        <v>16</v>
      </c>
      <c r="I1565" s="110" t="s">
        <v>110</v>
      </c>
      <c r="J1565" s="99"/>
      <c r="K1565" s="97">
        <v>300.0</v>
      </c>
    </row>
    <row r="1566">
      <c r="A1566" s="111">
        <v>45823.0</v>
      </c>
      <c r="B1566" s="27" t="s">
        <v>45</v>
      </c>
      <c r="C1566" s="112" t="s">
        <v>1307</v>
      </c>
      <c r="D1566" s="6">
        <v>2.0</v>
      </c>
      <c r="E1566" s="28">
        <v>0.0</v>
      </c>
      <c r="F1566" s="113">
        <v>260.0</v>
      </c>
      <c r="G1566" s="6" t="b">
        <v>1</v>
      </c>
      <c r="H1566" s="27" t="s">
        <v>11</v>
      </c>
      <c r="I1566" s="114" t="s">
        <v>110</v>
      </c>
      <c r="J1566" s="6" t="s">
        <v>1541</v>
      </c>
      <c r="K1566" s="102">
        <v>301.0</v>
      </c>
    </row>
    <row r="1567">
      <c r="A1567" s="105">
        <v>45823.0</v>
      </c>
      <c r="B1567" s="106" t="s">
        <v>47</v>
      </c>
      <c r="C1567" s="107" t="s">
        <v>1307</v>
      </c>
      <c r="D1567" s="99">
        <v>2.0</v>
      </c>
      <c r="E1567" s="108">
        <v>0.0</v>
      </c>
      <c r="F1567" s="109">
        <v>260.0</v>
      </c>
      <c r="G1567" s="99" t="b">
        <v>1</v>
      </c>
      <c r="H1567" s="106" t="s">
        <v>11</v>
      </c>
      <c r="I1567" s="110" t="s">
        <v>110</v>
      </c>
      <c r="J1567" s="99" t="s">
        <v>1542</v>
      </c>
      <c r="K1567" s="97">
        <v>302.0</v>
      </c>
    </row>
    <row r="1568">
      <c r="A1568" s="111">
        <v>45823.0</v>
      </c>
      <c r="B1568" s="27" t="s">
        <v>49</v>
      </c>
      <c r="C1568" s="112" t="s">
        <v>32</v>
      </c>
      <c r="D1568" s="6">
        <v>1.0</v>
      </c>
      <c r="E1568" s="28">
        <v>0.0</v>
      </c>
      <c r="F1568" s="113">
        <v>120.0</v>
      </c>
      <c r="G1568" s="6" t="b">
        <v>1</v>
      </c>
      <c r="H1568" s="27" t="s">
        <v>11</v>
      </c>
      <c r="I1568" s="114" t="s">
        <v>110</v>
      </c>
      <c r="J1568" s="6" t="s">
        <v>1543</v>
      </c>
      <c r="K1568" s="102">
        <v>303.0</v>
      </c>
    </row>
    <row r="1569">
      <c r="A1569" s="105">
        <v>45823.0</v>
      </c>
      <c r="B1569" s="106" t="s">
        <v>36</v>
      </c>
      <c r="C1569" s="107" t="s">
        <v>12</v>
      </c>
      <c r="D1569" s="99">
        <v>4.0</v>
      </c>
      <c r="E1569" s="108">
        <v>0.0</v>
      </c>
      <c r="F1569" s="109">
        <v>480.0</v>
      </c>
      <c r="G1569" s="99" t="b">
        <v>1</v>
      </c>
      <c r="H1569" s="106" t="s">
        <v>16</v>
      </c>
      <c r="I1569" s="110" t="s">
        <v>110</v>
      </c>
      <c r="J1569" s="99"/>
      <c r="K1569" s="97">
        <v>334.0</v>
      </c>
    </row>
    <row r="1570">
      <c r="A1570" s="111">
        <v>45825.0</v>
      </c>
      <c r="B1570" s="27" t="s">
        <v>41</v>
      </c>
      <c r="C1570" s="112" t="s">
        <v>10</v>
      </c>
      <c r="D1570" s="6">
        <v>1.0</v>
      </c>
      <c r="E1570" s="28">
        <v>0.0</v>
      </c>
      <c r="F1570" s="113">
        <v>120.0</v>
      </c>
      <c r="G1570" s="6" t="b">
        <v>1</v>
      </c>
      <c r="H1570" s="27" t="s">
        <v>30</v>
      </c>
      <c r="I1570" s="114" t="s">
        <v>112</v>
      </c>
      <c r="J1570" s="6"/>
      <c r="K1570" s="102">
        <v>304.0</v>
      </c>
    </row>
    <row r="1571">
      <c r="A1571" s="105">
        <v>45825.0</v>
      </c>
      <c r="B1571" s="106" t="s">
        <v>25</v>
      </c>
      <c r="C1571" s="107" t="s">
        <v>1286</v>
      </c>
      <c r="D1571" s="99">
        <v>1.5</v>
      </c>
      <c r="E1571" s="108">
        <v>0.0</v>
      </c>
      <c r="F1571" s="109">
        <v>180.0</v>
      </c>
      <c r="G1571" s="99" t="b">
        <v>1</v>
      </c>
      <c r="H1571" s="106" t="s">
        <v>30</v>
      </c>
      <c r="I1571" s="110" t="s">
        <v>103</v>
      </c>
      <c r="J1571" s="99"/>
      <c r="K1571" s="97">
        <v>305.0</v>
      </c>
    </row>
    <row r="1572">
      <c r="A1572" s="111">
        <v>45825.0</v>
      </c>
      <c r="B1572" s="27" t="s">
        <v>23</v>
      </c>
      <c r="C1572" s="112" t="s">
        <v>1280</v>
      </c>
      <c r="D1572" s="6">
        <v>3.0</v>
      </c>
      <c r="E1572" s="28">
        <v>0.0</v>
      </c>
      <c r="F1572" s="113">
        <v>300.0</v>
      </c>
      <c r="G1572" s="6" t="b">
        <v>1</v>
      </c>
      <c r="H1572" s="27" t="s">
        <v>16</v>
      </c>
      <c r="I1572" s="114" t="s">
        <v>110</v>
      </c>
      <c r="J1572" s="6"/>
      <c r="K1572" s="102">
        <v>306.0</v>
      </c>
    </row>
    <row r="1573">
      <c r="A1573" s="105">
        <v>45825.0</v>
      </c>
      <c r="B1573" s="106" t="s">
        <v>14</v>
      </c>
      <c r="C1573" s="107" t="s">
        <v>1277</v>
      </c>
      <c r="D1573" s="99">
        <v>2.0</v>
      </c>
      <c r="E1573" s="108">
        <v>0.0</v>
      </c>
      <c r="F1573" s="109">
        <v>240.0</v>
      </c>
      <c r="G1573" s="99" t="b">
        <v>1</v>
      </c>
      <c r="H1573" s="106" t="s">
        <v>11</v>
      </c>
      <c r="I1573" s="110" t="s">
        <v>150</v>
      </c>
      <c r="J1573" s="99" t="s">
        <v>1544</v>
      </c>
      <c r="K1573" s="97">
        <v>307.0</v>
      </c>
    </row>
    <row r="1574">
      <c r="A1574" s="111">
        <v>45825.0</v>
      </c>
      <c r="B1574" s="27" t="s">
        <v>52</v>
      </c>
      <c r="C1574" s="112" t="s">
        <v>1306</v>
      </c>
      <c r="D1574" s="6">
        <v>8.0</v>
      </c>
      <c r="E1574" s="28">
        <v>0.0</v>
      </c>
      <c r="F1574" s="113">
        <v>960.0</v>
      </c>
      <c r="G1574" s="6" t="b">
        <v>1</v>
      </c>
      <c r="H1574" s="27" t="s">
        <v>11</v>
      </c>
      <c r="I1574" s="114" t="s">
        <v>110</v>
      </c>
      <c r="J1574" s="6" t="s">
        <v>1545</v>
      </c>
      <c r="K1574" s="102">
        <v>308.0</v>
      </c>
    </row>
    <row r="1575">
      <c r="A1575" s="105">
        <v>45825.0</v>
      </c>
      <c r="B1575" s="106" t="s">
        <v>47</v>
      </c>
      <c r="C1575" s="107" t="s">
        <v>1546</v>
      </c>
      <c r="D1575" s="99">
        <v>2.5</v>
      </c>
      <c r="E1575" s="108">
        <v>0.0</v>
      </c>
      <c r="F1575" s="109">
        <v>380.0</v>
      </c>
      <c r="G1575" s="99" t="b">
        <v>1</v>
      </c>
      <c r="H1575" s="106" t="s">
        <v>11</v>
      </c>
      <c r="I1575" s="110" t="s">
        <v>110</v>
      </c>
      <c r="J1575" s="99" t="s">
        <v>1547</v>
      </c>
      <c r="K1575" s="97">
        <v>309.0</v>
      </c>
    </row>
    <row r="1576">
      <c r="A1576" s="111">
        <v>45825.0</v>
      </c>
      <c r="B1576" s="27" t="s">
        <v>31</v>
      </c>
      <c r="C1576" s="112" t="s">
        <v>1281</v>
      </c>
      <c r="D1576" s="6">
        <v>2.0</v>
      </c>
      <c r="E1576" s="28">
        <v>0.0</v>
      </c>
      <c r="F1576" s="113">
        <v>240.0</v>
      </c>
      <c r="G1576" s="6" t="b">
        <v>1</v>
      </c>
      <c r="H1576" s="27" t="s">
        <v>11</v>
      </c>
      <c r="I1576" s="114" t="s">
        <v>110</v>
      </c>
      <c r="J1576" s="6" t="s">
        <v>1548</v>
      </c>
      <c r="K1576" s="102">
        <v>310.0</v>
      </c>
    </row>
    <row r="1577">
      <c r="A1577" s="105">
        <v>45826.0</v>
      </c>
      <c r="B1577" s="106" t="s">
        <v>407</v>
      </c>
      <c r="C1577" s="107" t="s">
        <v>1281</v>
      </c>
      <c r="D1577" s="99">
        <v>2.0</v>
      </c>
      <c r="E1577" s="108">
        <v>0.0</v>
      </c>
      <c r="F1577" s="109">
        <v>240.0</v>
      </c>
      <c r="G1577" s="99" t="b">
        <v>1</v>
      </c>
      <c r="H1577" s="106" t="s">
        <v>30</v>
      </c>
      <c r="I1577" s="110" t="s">
        <v>1528</v>
      </c>
      <c r="J1577" s="99"/>
      <c r="K1577" s="97">
        <v>311.0</v>
      </c>
    </row>
    <row r="1578">
      <c r="A1578" s="111">
        <v>45826.0</v>
      </c>
      <c r="B1578" s="27" t="s">
        <v>15</v>
      </c>
      <c r="C1578" s="112" t="s">
        <v>1309</v>
      </c>
      <c r="D1578" s="6">
        <v>6.0</v>
      </c>
      <c r="E1578" s="28">
        <v>0.0</v>
      </c>
      <c r="F1578" s="113">
        <v>740.0</v>
      </c>
      <c r="G1578" s="6" t="b">
        <v>1</v>
      </c>
      <c r="H1578" s="27" t="s">
        <v>16</v>
      </c>
      <c r="I1578" s="114" t="s">
        <v>73</v>
      </c>
      <c r="J1578" s="6"/>
      <c r="K1578" s="102">
        <v>312.0</v>
      </c>
    </row>
    <row r="1579">
      <c r="A1579" s="105">
        <v>45826.0</v>
      </c>
      <c r="B1579" s="106" t="s">
        <v>229</v>
      </c>
      <c r="C1579" s="107" t="s">
        <v>12</v>
      </c>
      <c r="D1579" s="99">
        <v>0.3</v>
      </c>
      <c r="E1579" s="108">
        <v>0.0</v>
      </c>
      <c r="F1579" s="109">
        <v>36.0</v>
      </c>
      <c r="G1579" s="99" t="b">
        <v>1</v>
      </c>
      <c r="H1579" s="106" t="s">
        <v>30</v>
      </c>
      <c r="I1579" s="110" t="s">
        <v>1466</v>
      </c>
      <c r="J1579" s="99"/>
      <c r="K1579" s="97">
        <v>313.0</v>
      </c>
    </row>
    <row r="1580">
      <c r="A1580" s="111">
        <v>45826.0</v>
      </c>
      <c r="B1580" s="27" t="s">
        <v>448</v>
      </c>
      <c r="C1580" s="112" t="s">
        <v>1281</v>
      </c>
      <c r="D1580" s="6">
        <v>2.0</v>
      </c>
      <c r="E1580" s="28">
        <v>0.0</v>
      </c>
      <c r="F1580" s="113">
        <v>240.0</v>
      </c>
      <c r="G1580" s="6" t="b">
        <v>1</v>
      </c>
      <c r="H1580" s="27" t="s">
        <v>30</v>
      </c>
      <c r="I1580" s="114" t="s">
        <v>1549</v>
      </c>
      <c r="J1580" s="6"/>
      <c r="K1580" s="102">
        <v>314.0</v>
      </c>
    </row>
    <row r="1581">
      <c r="A1581" s="105">
        <v>45826.0</v>
      </c>
      <c r="B1581" s="106" t="s">
        <v>21</v>
      </c>
      <c r="C1581" s="107" t="s">
        <v>13</v>
      </c>
      <c r="D1581" s="99">
        <v>2.0</v>
      </c>
      <c r="E1581" s="108">
        <v>0.0</v>
      </c>
      <c r="F1581" s="109">
        <v>240.0</v>
      </c>
      <c r="G1581" s="99" t="b">
        <v>1</v>
      </c>
      <c r="H1581" s="106" t="s">
        <v>11</v>
      </c>
      <c r="I1581" s="110" t="s">
        <v>150</v>
      </c>
      <c r="J1581" s="99" t="s">
        <v>1550</v>
      </c>
      <c r="K1581" s="97">
        <v>315.0</v>
      </c>
    </row>
    <row r="1582">
      <c r="A1582" s="111">
        <v>45826.0</v>
      </c>
      <c r="B1582" s="27" t="s">
        <v>9</v>
      </c>
      <c r="C1582" s="112" t="s">
        <v>1277</v>
      </c>
      <c r="D1582" s="6">
        <v>3.0</v>
      </c>
      <c r="E1582" s="28">
        <v>0.0</v>
      </c>
      <c r="F1582" s="113">
        <v>360.0</v>
      </c>
      <c r="G1582" s="6" t="b">
        <v>1</v>
      </c>
      <c r="H1582" s="27" t="s">
        <v>11</v>
      </c>
      <c r="I1582" s="114" t="s">
        <v>150</v>
      </c>
      <c r="J1582" s="6" t="s">
        <v>1551</v>
      </c>
      <c r="K1582" s="102">
        <v>316.0</v>
      </c>
    </row>
    <row r="1583">
      <c r="A1583" s="105">
        <v>45826.0</v>
      </c>
      <c r="B1583" s="106" t="s">
        <v>22</v>
      </c>
      <c r="C1583" s="107" t="s">
        <v>1277</v>
      </c>
      <c r="D1583" s="99">
        <v>1.5</v>
      </c>
      <c r="E1583" s="108">
        <v>0.0</v>
      </c>
      <c r="F1583" s="109">
        <v>180.0</v>
      </c>
      <c r="G1583" s="99" t="b">
        <v>1</v>
      </c>
      <c r="H1583" s="106" t="s">
        <v>16</v>
      </c>
      <c r="I1583" s="110" t="s">
        <v>1427</v>
      </c>
      <c r="J1583" s="99"/>
      <c r="K1583" s="97">
        <v>317.0</v>
      </c>
    </row>
    <row r="1584">
      <c r="A1584" s="111">
        <v>45826.0</v>
      </c>
      <c r="B1584" s="27" t="s">
        <v>47</v>
      </c>
      <c r="C1584" s="112" t="s">
        <v>420</v>
      </c>
      <c r="D1584" s="6">
        <v>1.0</v>
      </c>
      <c r="E1584" s="28">
        <v>0.0</v>
      </c>
      <c r="F1584" s="113">
        <v>140.0</v>
      </c>
      <c r="G1584" s="6" t="b">
        <v>1</v>
      </c>
      <c r="H1584" s="27" t="s">
        <v>11</v>
      </c>
      <c r="I1584" s="114" t="s">
        <v>110</v>
      </c>
      <c r="J1584" s="6" t="s">
        <v>1552</v>
      </c>
      <c r="K1584" s="102">
        <v>318.0</v>
      </c>
    </row>
    <row r="1585">
      <c r="A1585" s="105">
        <v>45826.0</v>
      </c>
      <c r="B1585" s="106" t="s">
        <v>31</v>
      </c>
      <c r="C1585" s="107" t="s">
        <v>19</v>
      </c>
      <c r="D1585" s="99">
        <v>4.0</v>
      </c>
      <c r="E1585" s="108">
        <v>0.0</v>
      </c>
      <c r="F1585" s="109">
        <v>480.0</v>
      </c>
      <c r="G1585" s="99" t="b">
        <v>1</v>
      </c>
      <c r="H1585" s="106" t="s">
        <v>11</v>
      </c>
      <c r="I1585" s="110" t="s">
        <v>110</v>
      </c>
      <c r="J1585" s="99" t="s">
        <v>1553</v>
      </c>
      <c r="K1585" s="97">
        <v>319.0</v>
      </c>
    </row>
    <row r="1586">
      <c r="A1586" s="111">
        <v>45826.0</v>
      </c>
      <c r="B1586" s="27" t="s">
        <v>59</v>
      </c>
      <c r="C1586" s="112" t="s">
        <v>1280</v>
      </c>
      <c r="D1586" s="6">
        <v>1.0</v>
      </c>
      <c r="E1586" s="28">
        <v>0.0</v>
      </c>
      <c r="F1586" s="113">
        <v>120.0</v>
      </c>
      <c r="G1586" s="6" t="b">
        <v>1</v>
      </c>
      <c r="H1586" s="27" t="s">
        <v>16</v>
      </c>
      <c r="I1586" s="114" t="s">
        <v>110</v>
      </c>
      <c r="J1586" s="6"/>
      <c r="K1586" s="102">
        <v>320.0</v>
      </c>
    </row>
    <row r="1587">
      <c r="A1587" s="105">
        <v>45826.0</v>
      </c>
      <c r="B1587" s="106" t="s">
        <v>36</v>
      </c>
      <c r="C1587" s="107" t="s">
        <v>1321</v>
      </c>
      <c r="D1587" s="99">
        <v>4.0</v>
      </c>
      <c r="E1587" s="108">
        <v>0.0</v>
      </c>
      <c r="F1587" s="109">
        <v>480.0</v>
      </c>
      <c r="G1587" s="99" t="b">
        <v>1</v>
      </c>
      <c r="H1587" s="106" t="s">
        <v>16</v>
      </c>
      <c r="I1587" s="110" t="s">
        <v>110</v>
      </c>
      <c r="J1587" s="99"/>
      <c r="K1587" s="97">
        <v>321.0</v>
      </c>
    </row>
    <row r="1588">
      <c r="A1588" s="111">
        <v>45828.0</v>
      </c>
      <c r="B1588" s="27" t="s">
        <v>21</v>
      </c>
      <c r="C1588" s="112" t="s">
        <v>13</v>
      </c>
      <c r="D1588" s="6">
        <v>1.0</v>
      </c>
      <c r="E1588" s="28">
        <v>0.0</v>
      </c>
      <c r="F1588" s="113">
        <v>120.0</v>
      </c>
      <c r="G1588" s="6" t="b">
        <v>1</v>
      </c>
      <c r="H1588" s="27" t="s">
        <v>11</v>
      </c>
      <c r="I1588" s="114" t="s">
        <v>150</v>
      </c>
      <c r="J1588" s="6" t="s">
        <v>1554</v>
      </c>
      <c r="K1588" s="102">
        <v>322.0</v>
      </c>
    </row>
    <row r="1589">
      <c r="A1589" s="105">
        <v>45828.0</v>
      </c>
      <c r="B1589" s="106" t="s">
        <v>24</v>
      </c>
      <c r="C1589" s="107" t="s">
        <v>63</v>
      </c>
      <c r="D1589" s="99">
        <v>0.5</v>
      </c>
      <c r="E1589" s="108">
        <v>0.0</v>
      </c>
      <c r="F1589" s="109">
        <v>120.0</v>
      </c>
      <c r="G1589" s="99" t="b">
        <v>1</v>
      </c>
      <c r="H1589" s="106" t="s">
        <v>30</v>
      </c>
      <c r="I1589" s="110" t="s">
        <v>1525</v>
      </c>
      <c r="J1589" s="99"/>
      <c r="K1589" s="97">
        <v>323.0</v>
      </c>
    </row>
    <row r="1590">
      <c r="A1590" s="111">
        <v>45828.0</v>
      </c>
      <c r="B1590" s="27" t="s">
        <v>64</v>
      </c>
      <c r="C1590" s="112" t="s">
        <v>1461</v>
      </c>
      <c r="D1590" s="6">
        <v>2.0</v>
      </c>
      <c r="E1590" s="28">
        <v>0.0</v>
      </c>
      <c r="F1590" s="113">
        <v>240.0</v>
      </c>
      <c r="G1590" s="6" t="b">
        <v>0</v>
      </c>
      <c r="H1590" s="27" t="s">
        <v>16</v>
      </c>
      <c r="I1590" s="114" t="s">
        <v>1465</v>
      </c>
      <c r="J1590" s="6"/>
      <c r="K1590" s="102">
        <v>324.0</v>
      </c>
    </row>
    <row r="1591">
      <c r="A1591" s="105">
        <v>45828.0</v>
      </c>
      <c r="B1591" s="106" t="s">
        <v>42</v>
      </c>
      <c r="C1591" s="107" t="s">
        <v>1293</v>
      </c>
      <c r="D1591" s="99">
        <v>1.3</v>
      </c>
      <c r="E1591" s="108">
        <v>0.0</v>
      </c>
      <c r="F1591" s="109">
        <v>156.0</v>
      </c>
      <c r="G1591" s="99" t="b">
        <v>1</v>
      </c>
      <c r="H1591" s="106" t="s">
        <v>30</v>
      </c>
      <c r="I1591" s="110" t="s">
        <v>83</v>
      </c>
      <c r="J1591" s="99"/>
      <c r="K1591" s="97">
        <v>325.0</v>
      </c>
    </row>
    <row r="1592">
      <c r="A1592" s="111">
        <v>45828.0</v>
      </c>
      <c r="B1592" s="27" t="s">
        <v>23</v>
      </c>
      <c r="C1592" s="112" t="s">
        <v>1280</v>
      </c>
      <c r="D1592" s="6">
        <v>3.0</v>
      </c>
      <c r="E1592" s="28">
        <v>0.0</v>
      </c>
      <c r="F1592" s="113">
        <v>300.0</v>
      </c>
      <c r="G1592" s="6" t="b">
        <v>1</v>
      </c>
      <c r="H1592" s="27" t="s">
        <v>16</v>
      </c>
      <c r="I1592" s="114" t="s">
        <v>110</v>
      </c>
      <c r="J1592" s="6"/>
      <c r="K1592" s="102">
        <v>326.0</v>
      </c>
    </row>
    <row r="1593">
      <c r="A1593" s="105">
        <v>45828.0</v>
      </c>
      <c r="B1593" s="106" t="s">
        <v>18</v>
      </c>
      <c r="C1593" s="107" t="s">
        <v>1286</v>
      </c>
      <c r="D1593" s="99">
        <v>2.0</v>
      </c>
      <c r="E1593" s="108">
        <v>0.0</v>
      </c>
      <c r="F1593" s="109">
        <v>240.0</v>
      </c>
      <c r="G1593" s="99" t="b">
        <v>1</v>
      </c>
      <c r="H1593" s="106" t="s">
        <v>16</v>
      </c>
      <c r="I1593" s="110" t="s">
        <v>1446</v>
      </c>
      <c r="J1593" s="99"/>
      <c r="K1593" s="97">
        <v>327.0</v>
      </c>
    </row>
    <row r="1594">
      <c r="A1594" s="111">
        <v>45828.0</v>
      </c>
      <c r="B1594" s="27" t="s">
        <v>68</v>
      </c>
      <c r="C1594" s="112" t="s">
        <v>13</v>
      </c>
      <c r="D1594" s="6">
        <v>2.0</v>
      </c>
      <c r="E1594" s="28">
        <v>0.0</v>
      </c>
      <c r="F1594" s="113">
        <v>240.0</v>
      </c>
      <c r="G1594" s="6" t="b">
        <v>1</v>
      </c>
      <c r="H1594" s="27" t="s">
        <v>16</v>
      </c>
      <c r="I1594" s="114" t="s">
        <v>110</v>
      </c>
      <c r="J1594" s="6"/>
      <c r="K1594" s="102">
        <v>328.0</v>
      </c>
    </row>
    <row r="1595">
      <c r="A1595" s="105">
        <v>45828.0</v>
      </c>
      <c r="B1595" s="106" t="s">
        <v>47</v>
      </c>
      <c r="C1595" s="107" t="s">
        <v>1555</v>
      </c>
      <c r="D1595" s="99">
        <v>3.0</v>
      </c>
      <c r="E1595" s="108">
        <v>0.0</v>
      </c>
      <c r="F1595" s="109">
        <v>400.0</v>
      </c>
      <c r="G1595" s="99" t="b">
        <v>1</v>
      </c>
      <c r="H1595" s="106" t="s">
        <v>11</v>
      </c>
      <c r="I1595" s="110" t="s">
        <v>110</v>
      </c>
      <c r="J1595" s="99" t="s">
        <v>1556</v>
      </c>
      <c r="K1595" s="97">
        <v>329.0</v>
      </c>
    </row>
    <row r="1596">
      <c r="A1596" s="111">
        <v>45828.0</v>
      </c>
      <c r="B1596" s="27" t="s">
        <v>294</v>
      </c>
      <c r="C1596" s="112" t="s">
        <v>1281</v>
      </c>
      <c r="D1596" s="6">
        <v>5.0</v>
      </c>
      <c r="E1596" s="28">
        <v>0.0</v>
      </c>
      <c r="F1596" s="113">
        <v>425.0</v>
      </c>
      <c r="G1596" s="6" t="b">
        <v>1</v>
      </c>
      <c r="H1596" s="27" t="s">
        <v>16</v>
      </c>
      <c r="I1596" s="114" t="s">
        <v>110</v>
      </c>
      <c r="J1596" s="6"/>
      <c r="K1596" s="102">
        <v>331.0</v>
      </c>
    </row>
    <row r="1597">
      <c r="A1597" s="105">
        <v>45828.0</v>
      </c>
      <c r="B1597" s="106" t="s">
        <v>295</v>
      </c>
      <c r="C1597" s="107" t="s">
        <v>1281</v>
      </c>
      <c r="D1597" s="99">
        <v>5.0</v>
      </c>
      <c r="E1597" s="108">
        <v>0.0</v>
      </c>
      <c r="F1597" s="109">
        <v>425.0</v>
      </c>
      <c r="G1597" s="99" t="b">
        <v>1</v>
      </c>
      <c r="H1597" s="106" t="s">
        <v>16</v>
      </c>
      <c r="I1597" s="110" t="s">
        <v>110</v>
      </c>
      <c r="J1597" s="99"/>
      <c r="K1597" s="97">
        <v>333.0</v>
      </c>
    </row>
    <row r="1598">
      <c r="A1598" s="111">
        <v>45829.0</v>
      </c>
      <c r="B1598" s="27" t="s">
        <v>407</v>
      </c>
      <c r="C1598" s="112" t="s">
        <v>1281</v>
      </c>
      <c r="D1598" s="6">
        <v>2.0</v>
      </c>
      <c r="E1598" s="28">
        <v>0.0</v>
      </c>
      <c r="F1598" s="113">
        <v>240.0</v>
      </c>
      <c r="G1598" s="6" t="b">
        <v>1</v>
      </c>
      <c r="H1598" s="27" t="s">
        <v>30</v>
      </c>
      <c r="I1598" s="114" t="s">
        <v>1528</v>
      </c>
      <c r="J1598" s="6"/>
      <c r="K1598" s="102">
        <v>330.0</v>
      </c>
    </row>
    <row r="1599">
      <c r="A1599" s="105">
        <v>45829.0</v>
      </c>
      <c r="B1599" s="106" t="s">
        <v>57</v>
      </c>
      <c r="C1599" s="107" t="s">
        <v>19</v>
      </c>
      <c r="D1599" s="99">
        <v>5.0</v>
      </c>
      <c r="E1599" s="108">
        <v>0.0</v>
      </c>
      <c r="F1599" s="109">
        <v>600.0</v>
      </c>
      <c r="G1599" s="99" t="b">
        <v>1</v>
      </c>
      <c r="H1599" s="106" t="s">
        <v>16</v>
      </c>
      <c r="I1599" s="110" t="s">
        <v>105</v>
      </c>
      <c r="J1599" s="99"/>
      <c r="K1599" s="97">
        <v>336.0</v>
      </c>
    </row>
    <row r="1600">
      <c r="A1600" s="111">
        <v>45829.0</v>
      </c>
      <c r="B1600" s="27" t="s">
        <v>21</v>
      </c>
      <c r="C1600" s="112" t="s">
        <v>1557</v>
      </c>
      <c r="D1600" s="6">
        <v>2.5</v>
      </c>
      <c r="E1600" s="28">
        <v>0.0</v>
      </c>
      <c r="F1600" s="113">
        <v>360.0</v>
      </c>
      <c r="G1600" s="6" t="b">
        <v>1</v>
      </c>
      <c r="H1600" s="27" t="s">
        <v>11</v>
      </c>
      <c r="I1600" s="114" t="s">
        <v>150</v>
      </c>
      <c r="J1600" s="6" t="s">
        <v>1558</v>
      </c>
      <c r="K1600" s="102">
        <v>337.0</v>
      </c>
    </row>
    <row r="1601">
      <c r="A1601" s="105">
        <v>45829.0</v>
      </c>
      <c r="B1601" s="106" t="s">
        <v>15</v>
      </c>
      <c r="C1601" s="107" t="s">
        <v>1559</v>
      </c>
      <c r="D1601" s="99">
        <v>5.0</v>
      </c>
      <c r="E1601" s="108">
        <v>0.0</v>
      </c>
      <c r="F1601" s="109">
        <v>620.0</v>
      </c>
      <c r="G1601" s="99" t="b">
        <v>1</v>
      </c>
      <c r="H1601" s="106" t="s">
        <v>16</v>
      </c>
      <c r="I1601" s="110" t="s">
        <v>110</v>
      </c>
      <c r="J1601" s="99"/>
      <c r="K1601" s="97">
        <v>338.0</v>
      </c>
    </row>
    <row r="1602">
      <c r="A1602" s="111">
        <v>45829.0</v>
      </c>
      <c r="B1602" s="27" t="s">
        <v>47</v>
      </c>
      <c r="C1602" s="112" t="s">
        <v>1560</v>
      </c>
      <c r="D1602" s="6">
        <v>4.0</v>
      </c>
      <c r="E1602" s="28">
        <v>0.0</v>
      </c>
      <c r="F1602" s="113">
        <v>640.0</v>
      </c>
      <c r="G1602" s="6" t="b">
        <v>1</v>
      </c>
      <c r="H1602" s="27" t="s">
        <v>11</v>
      </c>
      <c r="I1602" s="114" t="s">
        <v>110</v>
      </c>
      <c r="J1602" s="6" t="s">
        <v>1561</v>
      </c>
      <c r="K1602" s="102">
        <v>339.0</v>
      </c>
    </row>
    <row r="1603">
      <c r="A1603" s="105">
        <v>45829.0</v>
      </c>
      <c r="B1603" s="106" t="s">
        <v>31</v>
      </c>
      <c r="C1603" s="107" t="s">
        <v>19</v>
      </c>
      <c r="D1603" s="99">
        <v>2.0</v>
      </c>
      <c r="E1603" s="108">
        <v>0.0</v>
      </c>
      <c r="F1603" s="109">
        <v>240.0</v>
      </c>
      <c r="G1603" s="99" t="b">
        <v>1</v>
      </c>
      <c r="H1603" s="106" t="s">
        <v>11</v>
      </c>
      <c r="I1603" s="110" t="s">
        <v>110</v>
      </c>
      <c r="J1603" s="99" t="s">
        <v>1562</v>
      </c>
      <c r="K1603" s="97">
        <v>340.0</v>
      </c>
    </row>
    <row r="1604">
      <c r="A1604" s="111">
        <v>45829.0</v>
      </c>
      <c r="B1604" s="27" t="s">
        <v>39</v>
      </c>
      <c r="C1604" s="112" t="s">
        <v>1381</v>
      </c>
      <c r="D1604" s="6">
        <v>6.0</v>
      </c>
      <c r="E1604" s="28">
        <v>0.0</v>
      </c>
      <c r="F1604" s="113">
        <v>740.0</v>
      </c>
      <c r="G1604" s="6" t="b">
        <v>1</v>
      </c>
      <c r="H1604" s="27" t="s">
        <v>16</v>
      </c>
      <c r="I1604" s="114" t="s">
        <v>110</v>
      </c>
      <c r="J1604" s="6"/>
      <c r="K1604" s="102">
        <v>341.0</v>
      </c>
    </row>
    <row r="1605">
      <c r="A1605" s="105">
        <v>45829.0</v>
      </c>
      <c r="B1605" s="106" t="s">
        <v>45</v>
      </c>
      <c r="C1605" s="107" t="s">
        <v>1310</v>
      </c>
      <c r="D1605" s="99">
        <v>2.0</v>
      </c>
      <c r="E1605" s="108">
        <v>0.0</v>
      </c>
      <c r="F1605" s="109">
        <v>260.0</v>
      </c>
      <c r="G1605" s="99" t="b">
        <v>1</v>
      </c>
      <c r="H1605" s="106" t="s">
        <v>11</v>
      </c>
      <c r="I1605" s="110" t="s">
        <v>110</v>
      </c>
      <c r="J1605" s="99" t="s">
        <v>1563</v>
      </c>
      <c r="K1605" s="97">
        <v>342.0</v>
      </c>
    </row>
    <row r="1606">
      <c r="A1606" s="111">
        <v>45829.0</v>
      </c>
      <c r="B1606" s="27" t="s">
        <v>49</v>
      </c>
      <c r="C1606" s="112" t="s">
        <v>1447</v>
      </c>
      <c r="D1606" s="6">
        <v>2.0</v>
      </c>
      <c r="E1606" s="28">
        <v>0.0</v>
      </c>
      <c r="F1606" s="113">
        <v>280.0</v>
      </c>
      <c r="G1606" s="6" t="b">
        <v>1</v>
      </c>
      <c r="H1606" s="27" t="s">
        <v>11</v>
      </c>
      <c r="I1606" s="114" t="s">
        <v>110</v>
      </c>
      <c r="J1606" s="6" t="s">
        <v>1564</v>
      </c>
      <c r="K1606" s="102">
        <v>343.0</v>
      </c>
    </row>
    <row r="1607">
      <c r="A1607" s="105">
        <v>45830.0</v>
      </c>
      <c r="B1607" s="106" t="s">
        <v>42</v>
      </c>
      <c r="C1607" s="107" t="s">
        <v>1293</v>
      </c>
      <c r="D1607" s="99">
        <v>1.3</v>
      </c>
      <c r="E1607" s="108">
        <v>0.0</v>
      </c>
      <c r="F1607" s="109">
        <v>156.0</v>
      </c>
      <c r="G1607" s="99" t="b">
        <v>1</v>
      </c>
      <c r="H1607" s="106" t="s">
        <v>30</v>
      </c>
      <c r="I1607" s="110" t="s">
        <v>83</v>
      </c>
      <c r="J1607" s="99"/>
      <c r="K1607" s="97">
        <v>344.0</v>
      </c>
    </row>
    <row r="1608">
      <c r="A1608" s="111">
        <v>45830.0</v>
      </c>
      <c r="B1608" s="27" t="s">
        <v>23</v>
      </c>
      <c r="C1608" s="112" t="s">
        <v>1487</v>
      </c>
      <c r="D1608" s="6">
        <v>2.0</v>
      </c>
      <c r="E1608" s="28">
        <v>0.0</v>
      </c>
      <c r="F1608" s="113">
        <v>200.0</v>
      </c>
      <c r="G1608" s="6" t="b">
        <v>1</v>
      </c>
      <c r="H1608" s="27" t="s">
        <v>16</v>
      </c>
      <c r="I1608" s="114" t="s">
        <v>110</v>
      </c>
      <c r="J1608" s="6"/>
      <c r="K1608" s="102">
        <v>345.0</v>
      </c>
    </row>
    <row r="1609">
      <c r="A1609" s="105">
        <v>45830.0</v>
      </c>
      <c r="B1609" s="106" t="s">
        <v>18</v>
      </c>
      <c r="C1609" s="107" t="s">
        <v>12</v>
      </c>
      <c r="D1609" s="99">
        <v>1.0</v>
      </c>
      <c r="E1609" s="108">
        <v>0.0</v>
      </c>
      <c r="F1609" s="109">
        <v>120.0</v>
      </c>
      <c r="G1609" s="99" t="b">
        <v>1</v>
      </c>
      <c r="H1609" s="106" t="s">
        <v>16</v>
      </c>
      <c r="I1609" s="110" t="s">
        <v>1446</v>
      </c>
      <c r="J1609" s="99"/>
      <c r="K1609" s="97">
        <v>346.0</v>
      </c>
    </row>
    <row r="1610">
      <c r="A1610" s="111">
        <v>45830.0</v>
      </c>
      <c r="B1610" s="27" t="s">
        <v>61</v>
      </c>
      <c r="C1610" s="112" t="s">
        <v>32</v>
      </c>
      <c r="D1610" s="6">
        <v>2.0</v>
      </c>
      <c r="E1610" s="28">
        <v>0.0</v>
      </c>
      <c r="F1610" s="113">
        <v>280.0</v>
      </c>
      <c r="G1610" s="6" t="b">
        <v>1</v>
      </c>
      <c r="H1610" s="27" t="s">
        <v>30</v>
      </c>
      <c r="I1610" s="114" t="s">
        <v>110</v>
      </c>
      <c r="J1610" s="6"/>
      <c r="K1610" s="102">
        <v>347.0</v>
      </c>
    </row>
    <row r="1611">
      <c r="A1611" s="105">
        <v>45830.0</v>
      </c>
      <c r="B1611" s="106" t="s">
        <v>477</v>
      </c>
      <c r="C1611" s="107" t="s">
        <v>1284</v>
      </c>
      <c r="D1611" s="99">
        <v>2.0</v>
      </c>
      <c r="E1611" s="108">
        <v>0.0</v>
      </c>
      <c r="F1611" s="109">
        <v>240.0</v>
      </c>
      <c r="G1611" s="99" t="b">
        <v>1</v>
      </c>
      <c r="H1611" s="106" t="s">
        <v>16</v>
      </c>
      <c r="I1611" s="110" t="s">
        <v>110</v>
      </c>
      <c r="J1611" s="99"/>
      <c r="K1611" s="97">
        <v>348.0</v>
      </c>
    </row>
    <row r="1612">
      <c r="A1612" s="111">
        <v>45830.0</v>
      </c>
      <c r="B1612" s="27" t="s">
        <v>31</v>
      </c>
      <c r="C1612" s="112" t="s">
        <v>1280</v>
      </c>
      <c r="D1612" s="6">
        <v>6.0</v>
      </c>
      <c r="E1612" s="28">
        <v>0.0</v>
      </c>
      <c r="F1612" s="113">
        <v>720.0</v>
      </c>
      <c r="G1612" s="6" t="b">
        <v>1</v>
      </c>
      <c r="H1612" s="27" t="s">
        <v>11</v>
      </c>
      <c r="I1612" s="114" t="s">
        <v>110</v>
      </c>
      <c r="J1612" s="6" t="s">
        <v>1565</v>
      </c>
      <c r="K1612" s="102">
        <v>350.0</v>
      </c>
    </row>
    <row r="1613">
      <c r="A1613" s="105">
        <v>45830.0</v>
      </c>
      <c r="B1613" s="106" t="s">
        <v>36</v>
      </c>
      <c r="C1613" s="107" t="s">
        <v>1338</v>
      </c>
      <c r="D1613" s="99">
        <v>4.0</v>
      </c>
      <c r="E1613" s="108">
        <v>0.0</v>
      </c>
      <c r="F1613" s="109">
        <v>480.0</v>
      </c>
      <c r="G1613" s="99" t="b">
        <v>1</v>
      </c>
      <c r="H1613" s="106" t="s">
        <v>16</v>
      </c>
      <c r="I1613" s="110" t="s">
        <v>110</v>
      </c>
      <c r="J1613" s="99"/>
      <c r="K1613" s="97">
        <v>351.0</v>
      </c>
    </row>
    <row r="1614">
      <c r="A1614" s="111">
        <v>45832.0</v>
      </c>
      <c r="B1614" s="27" t="s">
        <v>41</v>
      </c>
      <c r="C1614" s="112" t="s">
        <v>10</v>
      </c>
      <c r="D1614" s="6">
        <v>1.0</v>
      </c>
      <c r="E1614" s="28">
        <v>0.0</v>
      </c>
      <c r="F1614" s="113">
        <v>120.0</v>
      </c>
      <c r="G1614" s="6" t="b">
        <v>1</v>
      </c>
      <c r="H1614" s="27" t="s">
        <v>30</v>
      </c>
      <c r="I1614" s="114" t="s">
        <v>112</v>
      </c>
      <c r="J1614" s="6"/>
      <c r="K1614" s="102">
        <v>335.0</v>
      </c>
    </row>
    <row r="1615">
      <c r="A1615" s="105">
        <v>45832.0</v>
      </c>
      <c r="B1615" s="106" t="s">
        <v>25</v>
      </c>
      <c r="C1615" s="107" t="s">
        <v>1286</v>
      </c>
      <c r="D1615" s="99">
        <v>1.0</v>
      </c>
      <c r="E1615" s="108">
        <v>0.0</v>
      </c>
      <c r="F1615" s="109">
        <v>120.0</v>
      </c>
      <c r="G1615" s="99" t="b">
        <v>1</v>
      </c>
      <c r="H1615" s="106" t="s">
        <v>30</v>
      </c>
      <c r="I1615" s="110" t="s">
        <v>103</v>
      </c>
      <c r="J1615" s="99"/>
      <c r="K1615" s="97">
        <v>349.0</v>
      </c>
    </row>
    <row r="1616">
      <c r="A1616" s="111">
        <v>45832.0</v>
      </c>
      <c r="B1616" s="27" t="s">
        <v>448</v>
      </c>
      <c r="C1616" s="112" t="s">
        <v>10</v>
      </c>
      <c r="D1616" s="6">
        <v>2.0</v>
      </c>
      <c r="E1616" s="28">
        <v>0.0</v>
      </c>
      <c r="F1616" s="113">
        <v>240.0</v>
      </c>
      <c r="G1616" s="6" t="b">
        <v>1</v>
      </c>
      <c r="H1616" s="27" t="s">
        <v>30</v>
      </c>
      <c r="I1616" s="114" t="s">
        <v>1549</v>
      </c>
      <c r="J1616" s="6"/>
      <c r="K1616" s="102">
        <v>352.0</v>
      </c>
    </row>
    <row r="1617">
      <c r="A1617" s="105">
        <v>45832.0</v>
      </c>
      <c r="B1617" s="106" t="s">
        <v>14</v>
      </c>
      <c r="C1617" s="107" t="s">
        <v>1277</v>
      </c>
      <c r="D1617" s="99">
        <v>3.0</v>
      </c>
      <c r="E1617" s="108">
        <v>0.0</v>
      </c>
      <c r="F1617" s="109">
        <v>360.0</v>
      </c>
      <c r="G1617" s="99" t="b">
        <v>1</v>
      </c>
      <c r="H1617" s="106" t="s">
        <v>11</v>
      </c>
      <c r="I1617" s="110" t="s">
        <v>150</v>
      </c>
      <c r="J1617" s="99" t="s">
        <v>1566</v>
      </c>
      <c r="K1617" s="97">
        <v>353.0</v>
      </c>
    </row>
    <row r="1618">
      <c r="A1618" s="111">
        <v>45832.0</v>
      </c>
      <c r="B1618" s="27" t="s">
        <v>9</v>
      </c>
      <c r="C1618" s="112" t="s">
        <v>1277</v>
      </c>
      <c r="D1618" s="6">
        <v>3.0</v>
      </c>
      <c r="E1618" s="28">
        <v>0.0</v>
      </c>
      <c r="F1618" s="113">
        <v>360.0</v>
      </c>
      <c r="G1618" s="6" t="b">
        <v>1</v>
      </c>
      <c r="H1618" s="27" t="s">
        <v>11</v>
      </c>
      <c r="I1618" s="114" t="s">
        <v>150</v>
      </c>
      <c r="J1618" s="6" t="s">
        <v>1567</v>
      </c>
      <c r="K1618" s="102">
        <v>354.0</v>
      </c>
    </row>
    <row r="1619">
      <c r="A1619" s="105">
        <v>45832.0</v>
      </c>
      <c r="B1619" s="106" t="s">
        <v>24</v>
      </c>
      <c r="C1619" s="107" t="s">
        <v>63</v>
      </c>
      <c r="D1619" s="99">
        <v>0.5</v>
      </c>
      <c r="E1619" s="108">
        <v>0.0</v>
      </c>
      <c r="F1619" s="109">
        <v>120.0</v>
      </c>
      <c r="G1619" s="99" t="b">
        <v>1</v>
      </c>
      <c r="H1619" s="106" t="s">
        <v>30</v>
      </c>
      <c r="I1619" s="110" t="s">
        <v>1525</v>
      </c>
      <c r="J1619" s="99"/>
      <c r="K1619" s="97">
        <v>355.0</v>
      </c>
    </row>
    <row r="1620">
      <c r="A1620" s="111">
        <v>45832.0</v>
      </c>
      <c r="B1620" s="27" t="s">
        <v>23</v>
      </c>
      <c r="C1620" s="112" t="s">
        <v>1280</v>
      </c>
      <c r="D1620" s="6">
        <v>3.0</v>
      </c>
      <c r="E1620" s="28">
        <v>0.0</v>
      </c>
      <c r="F1620" s="113">
        <v>300.0</v>
      </c>
      <c r="G1620" s="6" t="b">
        <v>1</v>
      </c>
      <c r="H1620" s="27" t="s">
        <v>16</v>
      </c>
      <c r="I1620" s="114" t="s">
        <v>110</v>
      </c>
      <c r="J1620" s="6"/>
      <c r="K1620" s="102">
        <v>356.0</v>
      </c>
    </row>
    <row r="1621">
      <c r="A1621" s="105">
        <v>45832.0</v>
      </c>
      <c r="B1621" s="122" t="s">
        <v>18</v>
      </c>
      <c r="C1621" s="107" t="s">
        <v>1286</v>
      </c>
      <c r="D1621" s="99">
        <v>2.0</v>
      </c>
      <c r="E1621" s="108">
        <v>0.0</v>
      </c>
      <c r="F1621" s="109">
        <v>240.0</v>
      </c>
      <c r="G1621" s="99" t="b">
        <v>1</v>
      </c>
      <c r="H1621" s="106" t="s">
        <v>16</v>
      </c>
      <c r="I1621" s="110" t="s">
        <v>1446</v>
      </c>
      <c r="J1621" s="99"/>
      <c r="K1621" s="97">
        <v>357.0</v>
      </c>
    </row>
    <row r="1622">
      <c r="A1622" s="111">
        <v>45832.0</v>
      </c>
      <c r="B1622" s="27" t="s">
        <v>57</v>
      </c>
      <c r="C1622" s="112" t="s">
        <v>19</v>
      </c>
      <c r="D1622" s="6">
        <v>5.0</v>
      </c>
      <c r="E1622" s="28">
        <v>0.0</v>
      </c>
      <c r="F1622" s="113">
        <v>600.0</v>
      </c>
      <c r="G1622" s="6" t="b">
        <v>1</v>
      </c>
      <c r="H1622" s="27" t="s">
        <v>16</v>
      </c>
      <c r="I1622" s="114" t="s">
        <v>105</v>
      </c>
      <c r="J1622" s="6"/>
      <c r="K1622" s="102">
        <v>358.0</v>
      </c>
    </row>
    <row r="1623">
      <c r="A1623" s="105">
        <v>45832.0</v>
      </c>
      <c r="B1623" s="106" t="s">
        <v>71</v>
      </c>
      <c r="C1623" s="107" t="s">
        <v>1281</v>
      </c>
      <c r="D1623" s="99">
        <v>1.0</v>
      </c>
      <c r="E1623" s="108">
        <v>0.0</v>
      </c>
      <c r="F1623" s="109">
        <v>120.0</v>
      </c>
      <c r="G1623" s="99" t="b">
        <v>1</v>
      </c>
      <c r="H1623" s="106" t="s">
        <v>16</v>
      </c>
      <c r="I1623" s="110" t="s">
        <v>119</v>
      </c>
      <c r="J1623" s="99"/>
      <c r="K1623" s="97">
        <v>359.0</v>
      </c>
    </row>
    <row r="1624">
      <c r="A1624" s="111">
        <v>45832.0</v>
      </c>
      <c r="B1624" s="27" t="s">
        <v>39</v>
      </c>
      <c r="C1624" s="112" t="s">
        <v>1381</v>
      </c>
      <c r="D1624" s="6">
        <v>19.0</v>
      </c>
      <c r="E1624" s="28">
        <v>0.0</v>
      </c>
      <c r="F1624" s="113">
        <v>1700.0</v>
      </c>
      <c r="G1624" s="6" t="b">
        <v>1</v>
      </c>
      <c r="H1624" s="27" t="s">
        <v>16</v>
      </c>
      <c r="I1624" s="114" t="s">
        <v>99</v>
      </c>
      <c r="J1624" s="6"/>
      <c r="K1624" s="102">
        <v>360.0</v>
      </c>
    </row>
    <row r="1625">
      <c r="A1625" s="105">
        <v>45832.0</v>
      </c>
      <c r="B1625" s="106" t="s">
        <v>21</v>
      </c>
      <c r="C1625" s="107" t="s">
        <v>32</v>
      </c>
      <c r="D1625" s="99">
        <v>1.0</v>
      </c>
      <c r="E1625" s="108">
        <v>0.0</v>
      </c>
      <c r="F1625" s="109">
        <v>140.0</v>
      </c>
      <c r="G1625" s="99" t="b">
        <v>1</v>
      </c>
      <c r="H1625" s="106" t="s">
        <v>11</v>
      </c>
      <c r="I1625" s="110" t="s">
        <v>150</v>
      </c>
      <c r="J1625" s="99" t="s">
        <v>1568</v>
      </c>
      <c r="K1625" s="97">
        <v>361.0</v>
      </c>
    </row>
    <row r="1626">
      <c r="A1626" s="111">
        <v>45832.0</v>
      </c>
      <c r="B1626" s="27" t="s">
        <v>52</v>
      </c>
      <c r="C1626" s="112" t="s">
        <v>1425</v>
      </c>
      <c r="D1626" s="6">
        <v>9.0</v>
      </c>
      <c r="E1626" s="28">
        <v>0.0</v>
      </c>
      <c r="F1626" s="113">
        <v>1120.0</v>
      </c>
      <c r="G1626" s="6" t="b">
        <v>1</v>
      </c>
      <c r="H1626" s="27" t="s">
        <v>11</v>
      </c>
      <c r="I1626" s="114" t="s">
        <v>110</v>
      </c>
      <c r="J1626" s="6" t="s">
        <v>1569</v>
      </c>
      <c r="K1626" s="102">
        <v>362.0</v>
      </c>
    </row>
    <row r="1627">
      <c r="A1627" s="105">
        <v>45832.0</v>
      </c>
      <c r="B1627" s="106" t="s">
        <v>60</v>
      </c>
      <c r="C1627" s="107" t="s">
        <v>13</v>
      </c>
      <c r="D1627" s="99">
        <v>1.0</v>
      </c>
      <c r="E1627" s="108">
        <v>0.0</v>
      </c>
      <c r="F1627" s="109">
        <v>120.0</v>
      </c>
      <c r="G1627" s="99" t="b">
        <v>1</v>
      </c>
      <c r="H1627" s="106" t="s">
        <v>16</v>
      </c>
      <c r="I1627" s="110" t="s">
        <v>110</v>
      </c>
      <c r="J1627" s="99"/>
      <c r="K1627" s="97">
        <v>363.0</v>
      </c>
    </row>
    <row r="1628">
      <c r="A1628" s="111">
        <v>45832.0</v>
      </c>
      <c r="B1628" s="27" t="s">
        <v>49</v>
      </c>
      <c r="C1628" s="112" t="s">
        <v>420</v>
      </c>
      <c r="D1628" s="6">
        <v>1.0</v>
      </c>
      <c r="E1628" s="28">
        <v>0.0</v>
      </c>
      <c r="F1628" s="113">
        <v>140.0</v>
      </c>
      <c r="G1628" s="6" t="b">
        <v>1</v>
      </c>
      <c r="H1628" s="27" t="s">
        <v>11</v>
      </c>
      <c r="I1628" s="114" t="s">
        <v>110</v>
      </c>
      <c r="J1628" s="6" t="s">
        <v>1570</v>
      </c>
      <c r="K1628" s="102">
        <v>364.0</v>
      </c>
    </row>
    <row r="1629">
      <c r="A1629" s="105">
        <v>45832.0</v>
      </c>
      <c r="B1629" s="106" t="s">
        <v>47</v>
      </c>
      <c r="C1629" s="107" t="s">
        <v>1555</v>
      </c>
      <c r="D1629" s="99">
        <v>3.0</v>
      </c>
      <c r="E1629" s="108">
        <v>0.0</v>
      </c>
      <c r="F1629" s="109">
        <v>400.0</v>
      </c>
      <c r="G1629" s="99" t="b">
        <v>1</v>
      </c>
      <c r="H1629" s="106" t="s">
        <v>11</v>
      </c>
      <c r="I1629" s="110" t="s">
        <v>110</v>
      </c>
      <c r="J1629" s="99" t="s">
        <v>1571</v>
      </c>
      <c r="K1629" s="97">
        <v>365.0</v>
      </c>
    </row>
    <row r="1630">
      <c r="A1630" s="111">
        <v>45833.0</v>
      </c>
      <c r="B1630" s="27" t="s">
        <v>229</v>
      </c>
      <c r="C1630" s="112" t="s">
        <v>12</v>
      </c>
      <c r="D1630" s="6">
        <v>0.5</v>
      </c>
      <c r="E1630" s="28">
        <v>0.0</v>
      </c>
      <c r="F1630" s="113">
        <v>60.0</v>
      </c>
      <c r="G1630" s="6" t="b">
        <v>1</v>
      </c>
      <c r="H1630" s="27" t="s">
        <v>30</v>
      </c>
      <c r="I1630" s="114" t="s">
        <v>1466</v>
      </c>
      <c r="J1630" s="6"/>
      <c r="K1630" s="102">
        <v>366.0</v>
      </c>
    </row>
    <row r="1631">
      <c r="A1631" s="105">
        <v>45833.0</v>
      </c>
      <c r="B1631" s="106" t="s">
        <v>27</v>
      </c>
      <c r="C1631" s="107" t="s">
        <v>1286</v>
      </c>
      <c r="D1631" s="99">
        <v>2.0</v>
      </c>
      <c r="E1631" s="108">
        <v>0.0</v>
      </c>
      <c r="F1631" s="109">
        <v>240.0</v>
      </c>
      <c r="G1631" s="99" t="b">
        <v>1</v>
      </c>
      <c r="H1631" s="106" t="s">
        <v>16</v>
      </c>
      <c r="I1631" s="110" t="s">
        <v>95</v>
      </c>
      <c r="J1631" s="99"/>
      <c r="K1631" s="97">
        <v>367.0</v>
      </c>
    </row>
    <row r="1632">
      <c r="A1632" s="111">
        <v>45833.0</v>
      </c>
      <c r="B1632" s="27" t="s">
        <v>15</v>
      </c>
      <c r="C1632" s="112" t="s">
        <v>1284</v>
      </c>
      <c r="D1632" s="6">
        <v>5.0</v>
      </c>
      <c r="E1632" s="28">
        <v>0.0</v>
      </c>
      <c r="F1632" s="113">
        <v>600.0</v>
      </c>
      <c r="G1632" s="6" t="b">
        <v>1</v>
      </c>
      <c r="H1632" s="27" t="s">
        <v>16</v>
      </c>
      <c r="I1632" s="114" t="s">
        <v>110</v>
      </c>
      <c r="J1632" s="6"/>
      <c r="K1632" s="102">
        <v>368.0</v>
      </c>
    </row>
    <row r="1633">
      <c r="A1633" s="105">
        <v>45833.0</v>
      </c>
      <c r="B1633" s="106" t="s">
        <v>173</v>
      </c>
      <c r="C1633" s="107" t="s">
        <v>10</v>
      </c>
      <c r="D1633" s="99">
        <v>2.0</v>
      </c>
      <c r="E1633" s="108">
        <v>0.0</v>
      </c>
      <c r="F1633" s="109">
        <v>200.0</v>
      </c>
      <c r="G1633" s="99" t="b">
        <v>1</v>
      </c>
      <c r="H1633" s="106" t="s">
        <v>16</v>
      </c>
      <c r="I1633" s="110" t="s">
        <v>110</v>
      </c>
      <c r="J1633" s="99"/>
      <c r="K1633" s="97">
        <v>369.0</v>
      </c>
    </row>
    <row r="1634">
      <c r="A1634" s="111">
        <v>45833.0</v>
      </c>
      <c r="B1634" s="27" t="s">
        <v>31</v>
      </c>
      <c r="C1634" s="112" t="s">
        <v>1280</v>
      </c>
      <c r="D1634" s="6">
        <v>4.0</v>
      </c>
      <c r="E1634" s="28">
        <v>0.0</v>
      </c>
      <c r="F1634" s="113">
        <v>480.0</v>
      </c>
      <c r="G1634" s="6" t="b">
        <v>1</v>
      </c>
      <c r="H1634" s="27" t="s">
        <v>11</v>
      </c>
      <c r="I1634" s="114" t="s">
        <v>110</v>
      </c>
      <c r="J1634" s="6" t="s">
        <v>1572</v>
      </c>
      <c r="K1634" s="102">
        <v>370.0</v>
      </c>
    </row>
    <row r="1635">
      <c r="A1635" s="105">
        <v>45833.0</v>
      </c>
      <c r="B1635" s="106" t="s">
        <v>47</v>
      </c>
      <c r="C1635" s="107" t="s">
        <v>1560</v>
      </c>
      <c r="D1635" s="99">
        <v>3.2</v>
      </c>
      <c r="E1635" s="108">
        <v>0.0</v>
      </c>
      <c r="F1635" s="109">
        <v>448.0</v>
      </c>
      <c r="G1635" s="99" t="b">
        <v>1</v>
      </c>
      <c r="H1635" s="106" t="s">
        <v>11</v>
      </c>
      <c r="I1635" s="110" t="s">
        <v>110</v>
      </c>
      <c r="J1635" s="99" t="s">
        <v>1573</v>
      </c>
      <c r="K1635" s="97">
        <v>371.0</v>
      </c>
    </row>
    <row r="1636">
      <c r="A1636" s="111">
        <v>45833.0</v>
      </c>
      <c r="B1636" s="27" t="s">
        <v>36</v>
      </c>
      <c r="C1636" s="112" t="s">
        <v>1281</v>
      </c>
      <c r="D1636" s="6">
        <v>4.0</v>
      </c>
      <c r="E1636" s="28">
        <v>0.0</v>
      </c>
      <c r="F1636" s="113">
        <v>480.0</v>
      </c>
      <c r="G1636" s="6" t="b">
        <v>1</v>
      </c>
      <c r="H1636" s="27" t="s">
        <v>16</v>
      </c>
      <c r="I1636" s="114" t="s">
        <v>110</v>
      </c>
      <c r="J1636" s="6"/>
      <c r="K1636" s="102">
        <v>372.0</v>
      </c>
    </row>
    <row r="1637">
      <c r="A1637" s="105">
        <v>45833.0</v>
      </c>
      <c r="B1637" s="106" t="s">
        <v>55</v>
      </c>
      <c r="C1637" s="107" t="s">
        <v>1280</v>
      </c>
      <c r="D1637" s="99">
        <v>3.0</v>
      </c>
      <c r="E1637" s="108">
        <v>0.0</v>
      </c>
      <c r="F1637" s="109">
        <v>360.0</v>
      </c>
      <c r="G1637" s="99" t="b">
        <v>1</v>
      </c>
      <c r="H1637" s="106" t="s">
        <v>30</v>
      </c>
      <c r="I1637" s="110" t="s">
        <v>110</v>
      </c>
      <c r="J1637" s="99"/>
      <c r="K1637" s="97">
        <v>373.0</v>
      </c>
    </row>
    <row r="1638">
      <c r="A1638" s="111">
        <v>45833.0</v>
      </c>
      <c r="B1638" s="27" t="s">
        <v>26</v>
      </c>
      <c r="C1638" s="112" t="s">
        <v>1281</v>
      </c>
      <c r="D1638" s="6">
        <v>2.0</v>
      </c>
      <c r="E1638" s="28">
        <v>0.0</v>
      </c>
      <c r="F1638" s="113">
        <v>240.0</v>
      </c>
      <c r="G1638" s="6" t="b">
        <v>1</v>
      </c>
      <c r="H1638" s="27" t="s">
        <v>16</v>
      </c>
      <c r="I1638" s="114" t="s">
        <v>110</v>
      </c>
      <c r="J1638" s="6"/>
      <c r="K1638" s="102">
        <v>374.0</v>
      </c>
    </row>
    <row r="1639">
      <c r="A1639" s="105">
        <v>45833.0</v>
      </c>
      <c r="B1639" s="106" t="s">
        <v>49</v>
      </c>
      <c r="C1639" s="107" t="s">
        <v>13</v>
      </c>
      <c r="D1639" s="99">
        <v>1.0</v>
      </c>
      <c r="E1639" s="108">
        <v>0.0</v>
      </c>
      <c r="F1639" s="109">
        <v>120.0</v>
      </c>
      <c r="G1639" s="99" t="b">
        <v>1</v>
      </c>
      <c r="H1639" s="106" t="s">
        <v>11</v>
      </c>
      <c r="I1639" s="110" t="s">
        <v>110</v>
      </c>
      <c r="J1639" s="99" t="s">
        <v>1574</v>
      </c>
      <c r="K1639" s="97">
        <v>375.0</v>
      </c>
    </row>
    <row r="1640">
      <c r="A1640" s="111">
        <v>45835.0</v>
      </c>
      <c r="B1640" s="27" t="s">
        <v>21</v>
      </c>
      <c r="C1640" s="112" t="s">
        <v>13</v>
      </c>
      <c r="D1640" s="6">
        <v>2.0</v>
      </c>
      <c r="E1640" s="28">
        <v>0.0</v>
      </c>
      <c r="F1640" s="113">
        <v>240.0</v>
      </c>
      <c r="G1640" s="6" t="b">
        <v>1</v>
      </c>
      <c r="H1640" s="27" t="s">
        <v>11</v>
      </c>
      <c r="I1640" s="114" t="s">
        <v>150</v>
      </c>
      <c r="J1640" s="6" t="s">
        <v>1575</v>
      </c>
      <c r="K1640" s="102">
        <v>376.0</v>
      </c>
    </row>
    <row r="1641">
      <c r="A1641" s="105">
        <v>45835.0</v>
      </c>
      <c r="B1641" s="106" t="s">
        <v>9</v>
      </c>
      <c r="C1641" s="107" t="s">
        <v>1281</v>
      </c>
      <c r="D1641" s="99">
        <v>2.0</v>
      </c>
      <c r="E1641" s="108">
        <v>0.0</v>
      </c>
      <c r="F1641" s="109">
        <v>240.0</v>
      </c>
      <c r="G1641" s="99" t="b">
        <v>1</v>
      </c>
      <c r="H1641" s="106" t="s">
        <v>11</v>
      </c>
      <c r="I1641" s="110" t="s">
        <v>150</v>
      </c>
      <c r="J1641" s="99" t="s">
        <v>1576</v>
      </c>
      <c r="K1641" s="97">
        <v>377.0</v>
      </c>
    </row>
    <row r="1642">
      <c r="A1642" s="111">
        <v>45835.0</v>
      </c>
      <c r="B1642" s="27" t="s">
        <v>14</v>
      </c>
      <c r="C1642" s="112" t="s">
        <v>13</v>
      </c>
      <c r="D1642" s="6">
        <v>0.5</v>
      </c>
      <c r="E1642" s="28">
        <v>0.0</v>
      </c>
      <c r="F1642" s="113">
        <v>60.0</v>
      </c>
      <c r="G1642" s="6" t="b">
        <v>1</v>
      </c>
      <c r="H1642" s="27" t="s">
        <v>11</v>
      </c>
      <c r="I1642" s="114" t="s">
        <v>150</v>
      </c>
      <c r="J1642" s="6" t="s">
        <v>1577</v>
      </c>
      <c r="K1642" s="102">
        <v>378.0</v>
      </c>
    </row>
    <row r="1643">
      <c r="A1643" s="105">
        <v>45835.0</v>
      </c>
      <c r="B1643" s="106" t="s">
        <v>407</v>
      </c>
      <c r="C1643" s="107" t="s">
        <v>1281</v>
      </c>
      <c r="D1643" s="99">
        <v>2.0</v>
      </c>
      <c r="E1643" s="108">
        <v>0.0</v>
      </c>
      <c r="F1643" s="109">
        <v>240.0</v>
      </c>
      <c r="G1643" s="99" t="b">
        <v>1</v>
      </c>
      <c r="H1643" s="106" t="s">
        <v>30</v>
      </c>
      <c r="I1643" s="110" t="s">
        <v>1528</v>
      </c>
      <c r="J1643" s="99"/>
      <c r="K1643" s="97">
        <v>379.0</v>
      </c>
    </row>
    <row r="1644">
      <c r="A1644" s="111">
        <v>45835.0</v>
      </c>
      <c r="B1644" s="27" t="s">
        <v>18</v>
      </c>
      <c r="C1644" s="112" t="s">
        <v>12</v>
      </c>
      <c r="D1644" s="6">
        <v>1.0</v>
      </c>
      <c r="E1644" s="28">
        <v>0.0</v>
      </c>
      <c r="F1644" s="113">
        <v>120.0</v>
      </c>
      <c r="G1644" s="6" t="b">
        <v>1</v>
      </c>
      <c r="H1644" s="27" t="s">
        <v>16</v>
      </c>
      <c r="I1644" s="114" t="s">
        <v>1446</v>
      </c>
      <c r="J1644" s="6"/>
      <c r="K1644" s="102">
        <v>380.0</v>
      </c>
    </row>
    <row r="1645">
      <c r="A1645" s="105">
        <v>45835.0</v>
      </c>
      <c r="B1645" s="106" t="s">
        <v>39</v>
      </c>
      <c r="C1645" s="107" t="s">
        <v>1321</v>
      </c>
      <c r="D1645" s="99">
        <v>5.0</v>
      </c>
      <c r="E1645" s="108">
        <v>0.0</v>
      </c>
      <c r="F1645" s="109">
        <v>640.0</v>
      </c>
      <c r="G1645" s="99" t="b">
        <v>1</v>
      </c>
      <c r="H1645" s="106" t="s">
        <v>16</v>
      </c>
      <c r="I1645" s="110" t="s">
        <v>110</v>
      </c>
      <c r="J1645" s="99"/>
      <c r="K1645" s="97">
        <v>381.0</v>
      </c>
    </row>
    <row r="1646">
      <c r="A1646" s="111">
        <v>45835.0</v>
      </c>
      <c r="B1646" s="27" t="s">
        <v>294</v>
      </c>
      <c r="C1646" s="112" t="s">
        <v>1281</v>
      </c>
      <c r="D1646" s="6">
        <v>5.0</v>
      </c>
      <c r="E1646" s="28">
        <v>0.0</v>
      </c>
      <c r="F1646" s="113">
        <v>425.0</v>
      </c>
      <c r="G1646" s="6" t="b">
        <v>1</v>
      </c>
      <c r="H1646" s="27" t="s">
        <v>16</v>
      </c>
      <c r="I1646" s="114" t="s">
        <v>110</v>
      </c>
      <c r="J1646" s="6"/>
      <c r="K1646" s="102">
        <v>382.0</v>
      </c>
    </row>
    <row r="1647">
      <c r="A1647" s="105">
        <v>45835.0</v>
      </c>
      <c r="B1647" s="106" t="s">
        <v>295</v>
      </c>
      <c r="C1647" s="107" t="s">
        <v>1281</v>
      </c>
      <c r="D1647" s="99">
        <v>5.0</v>
      </c>
      <c r="E1647" s="108">
        <v>0.0</v>
      </c>
      <c r="F1647" s="109">
        <v>425.0</v>
      </c>
      <c r="G1647" s="99" t="b">
        <v>1</v>
      </c>
      <c r="H1647" s="106" t="s">
        <v>16</v>
      </c>
      <c r="I1647" s="110" t="s">
        <v>110</v>
      </c>
      <c r="J1647" s="99"/>
      <c r="K1647" s="97">
        <v>383.0</v>
      </c>
    </row>
    <row r="1648">
      <c r="A1648" s="111">
        <v>45835.0</v>
      </c>
      <c r="B1648" s="27" t="s">
        <v>55</v>
      </c>
      <c r="C1648" s="112" t="s">
        <v>511</v>
      </c>
      <c r="D1648" s="6">
        <v>2.0</v>
      </c>
      <c r="E1648" s="28">
        <v>0.0</v>
      </c>
      <c r="F1648" s="113">
        <v>800.0</v>
      </c>
      <c r="G1648" s="6" t="b">
        <v>1</v>
      </c>
      <c r="H1648" s="27" t="s">
        <v>30</v>
      </c>
      <c r="I1648" s="114" t="s">
        <v>110</v>
      </c>
      <c r="J1648" s="6"/>
      <c r="K1648" s="102">
        <v>384.0</v>
      </c>
    </row>
    <row r="1649">
      <c r="A1649" s="105">
        <v>45835.0</v>
      </c>
      <c r="B1649" s="106" t="s">
        <v>47</v>
      </c>
      <c r="C1649" s="107" t="s">
        <v>1555</v>
      </c>
      <c r="D1649" s="99">
        <v>3.0</v>
      </c>
      <c r="E1649" s="108">
        <v>0.0</v>
      </c>
      <c r="F1649" s="109">
        <v>400.0</v>
      </c>
      <c r="G1649" s="99" t="b">
        <v>1</v>
      </c>
      <c r="H1649" s="106" t="s">
        <v>11</v>
      </c>
      <c r="I1649" s="110" t="s">
        <v>110</v>
      </c>
      <c r="J1649" s="99" t="s">
        <v>1578</v>
      </c>
      <c r="K1649" s="97">
        <v>386.0</v>
      </c>
    </row>
    <row r="1650">
      <c r="A1650" s="111">
        <v>45835.0</v>
      </c>
      <c r="B1650" s="27" t="s">
        <v>31</v>
      </c>
      <c r="C1650" s="112" t="s">
        <v>19</v>
      </c>
      <c r="D1650" s="6">
        <v>2.0</v>
      </c>
      <c r="E1650" s="28">
        <v>0.0</v>
      </c>
      <c r="F1650" s="113">
        <v>240.0</v>
      </c>
      <c r="G1650" s="6" t="b">
        <v>1</v>
      </c>
      <c r="H1650" s="27" t="s">
        <v>11</v>
      </c>
      <c r="I1650" s="114" t="s">
        <v>110</v>
      </c>
      <c r="J1650" s="6" t="s">
        <v>1579</v>
      </c>
      <c r="K1650" s="102">
        <v>387.0</v>
      </c>
    </row>
    <row r="1651">
      <c r="A1651" s="105">
        <v>45836.0</v>
      </c>
      <c r="B1651" s="106" t="s">
        <v>25</v>
      </c>
      <c r="C1651" s="107" t="s">
        <v>1286</v>
      </c>
      <c r="D1651" s="99">
        <v>1.5</v>
      </c>
      <c r="E1651" s="108">
        <v>0.0</v>
      </c>
      <c r="F1651" s="109">
        <v>180.0</v>
      </c>
      <c r="G1651" s="99" t="b">
        <v>1</v>
      </c>
      <c r="H1651" s="106" t="s">
        <v>30</v>
      </c>
      <c r="I1651" s="110" t="s">
        <v>103</v>
      </c>
      <c r="J1651" s="99"/>
      <c r="K1651" s="97">
        <v>385.0</v>
      </c>
    </row>
    <row r="1652">
      <c r="A1652" s="111">
        <v>45836.0</v>
      </c>
      <c r="B1652" s="27" t="s">
        <v>23</v>
      </c>
      <c r="C1652" s="112" t="s">
        <v>1280</v>
      </c>
      <c r="D1652" s="6">
        <v>3.0</v>
      </c>
      <c r="E1652" s="28">
        <v>0.0</v>
      </c>
      <c r="F1652" s="113">
        <v>360.0</v>
      </c>
      <c r="G1652" s="6" t="b">
        <v>1</v>
      </c>
      <c r="H1652" s="27" t="s">
        <v>16</v>
      </c>
      <c r="I1652" s="114" t="s">
        <v>107</v>
      </c>
      <c r="J1652" s="6"/>
      <c r="K1652" s="102">
        <v>388.0</v>
      </c>
    </row>
    <row r="1653">
      <c r="A1653" s="105">
        <v>45836.0</v>
      </c>
      <c r="B1653" s="106" t="s">
        <v>24</v>
      </c>
      <c r="C1653" s="107" t="s">
        <v>1534</v>
      </c>
      <c r="D1653" s="99">
        <v>2.0</v>
      </c>
      <c r="E1653" s="108">
        <v>0.0</v>
      </c>
      <c r="F1653" s="109">
        <v>260.0</v>
      </c>
      <c r="G1653" s="99" t="b">
        <v>1</v>
      </c>
      <c r="H1653" s="106" t="s">
        <v>30</v>
      </c>
      <c r="I1653" s="110" t="s">
        <v>1525</v>
      </c>
      <c r="J1653" s="99"/>
      <c r="K1653" s="97">
        <v>389.0</v>
      </c>
    </row>
    <row r="1654">
      <c r="A1654" s="111">
        <v>45836.0</v>
      </c>
      <c r="B1654" s="27" t="s">
        <v>57</v>
      </c>
      <c r="C1654" s="112" t="s">
        <v>19</v>
      </c>
      <c r="D1654" s="6">
        <v>5.0</v>
      </c>
      <c r="E1654" s="28">
        <v>0.0</v>
      </c>
      <c r="F1654" s="113">
        <v>600.0</v>
      </c>
      <c r="G1654" s="6" t="b">
        <v>1</v>
      </c>
      <c r="H1654" s="27" t="s">
        <v>16</v>
      </c>
      <c r="I1654" s="114" t="s">
        <v>105</v>
      </c>
      <c r="J1654" s="6"/>
      <c r="K1654" s="102">
        <v>390.0</v>
      </c>
    </row>
    <row r="1655">
      <c r="A1655" s="105">
        <v>45836.0</v>
      </c>
      <c r="B1655" s="106" t="s">
        <v>14</v>
      </c>
      <c r="C1655" s="107" t="s">
        <v>13</v>
      </c>
      <c r="D1655" s="99">
        <v>1.0</v>
      </c>
      <c r="E1655" s="108">
        <v>0.0</v>
      </c>
      <c r="F1655" s="109">
        <v>120.0</v>
      </c>
      <c r="G1655" s="99" t="b">
        <v>1</v>
      </c>
      <c r="H1655" s="106" t="s">
        <v>11</v>
      </c>
      <c r="I1655" s="110" t="s">
        <v>150</v>
      </c>
      <c r="J1655" s="99" t="s">
        <v>1580</v>
      </c>
      <c r="K1655" s="97">
        <v>391.0</v>
      </c>
    </row>
    <row r="1656">
      <c r="A1656" s="111">
        <v>45836.0</v>
      </c>
      <c r="B1656" s="27" t="s">
        <v>9</v>
      </c>
      <c r="C1656" s="112" t="s">
        <v>13</v>
      </c>
      <c r="D1656" s="6">
        <v>1.0</v>
      </c>
      <c r="E1656" s="28">
        <v>0.0</v>
      </c>
      <c r="F1656" s="113">
        <v>120.0</v>
      </c>
      <c r="G1656" s="6" t="b">
        <v>1</v>
      </c>
      <c r="H1656" s="27" t="s">
        <v>11</v>
      </c>
      <c r="I1656" s="114" t="s">
        <v>150</v>
      </c>
      <c r="J1656" s="6" t="s">
        <v>1581</v>
      </c>
      <c r="K1656" s="102">
        <v>392.0</v>
      </c>
    </row>
    <row r="1657">
      <c r="A1657" s="105">
        <v>45836.0</v>
      </c>
      <c r="B1657" s="106" t="s">
        <v>15</v>
      </c>
      <c r="C1657" s="107" t="s">
        <v>1284</v>
      </c>
      <c r="D1657" s="99">
        <v>3.0</v>
      </c>
      <c r="E1657" s="108">
        <v>0.0</v>
      </c>
      <c r="F1657" s="109">
        <v>360.0</v>
      </c>
      <c r="G1657" s="99" t="b">
        <v>1</v>
      </c>
      <c r="H1657" s="106" t="s">
        <v>16</v>
      </c>
      <c r="I1657" s="110" t="s">
        <v>110</v>
      </c>
      <c r="J1657" s="99"/>
      <c r="K1657" s="97">
        <v>393.0</v>
      </c>
    </row>
    <row r="1658">
      <c r="A1658" s="111">
        <v>45836.0</v>
      </c>
      <c r="B1658" s="27" t="s">
        <v>31</v>
      </c>
      <c r="C1658" s="112" t="s">
        <v>19</v>
      </c>
      <c r="D1658" s="6">
        <v>2.0</v>
      </c>
      <c r="E1658" s="28">
        <v>0.0</v>
      </c>
      <c r="F1658" s="113">
        <v>240.0</v>
      </c>
      <c r="G1658" s="6" t="b">
        <v>1</v>
      </c>
      <c r="H1658" s="27" t="s">
        <v>11</v>
      </c>
      <c r="I1658" s="114" t="s">
        <v>110</v>
      </c>
      <c r="J1658" s="6" t="s">
        <v>1582</v>
      </c>
      <c r="K1658" s="102">
        <v>394.0</v>
      </c>
    </row>
    <row r="1659">
      <c r="A1659" s="105">
        <v>45837.0</v>
      </c>
      <c r="B1659" s="106" t="s">
        <v>22</v>
      </c>
      <c r="C1659" s="107" t="s">
        <v>1277</v>
      </c>
      <c r="D1659" s="99">
        <v>1.5</v>
      </c>
      <c r="E1659" s="108">
        <v>0.0</v>
      </c>
      <c r="F1659" s="109">
        <v>180.0</v>
      </c>
      <c r="G1659" s="99" t="b">
        <v>1</v>
      </c>
      <c r="H1659" s="106" t="s">
        <v>16</v>
      </c>
      <c r="I1659" s="110" t="s">
        <v>1427</v>
      </c>
      <c r="J1659" s="99"/>
      <c r="K1659" s="97">
        <v>395.0</v>
      </c>
    </row>
    <row r="1660">
      <c r="A1660" s="111">
        <v>45837.0</v>
      </c>
      <c r="B1660" s="27" t="s">
        <v>18</v>
      </c>
      <c r="C1660" s="112" t="s">
        <v>1286</v>
      </c>
      <c r="D1660" s="6">
        <v>2.0</v>
      </c>
      <c r="E1660" s="28">
        <v>0.0</v>
      </c>
      <c r="F1660" s="113">
        <v>240.0</v>
      </c>
      <c r="G1660" s="6" t="b">
        <v>1</v>
      </c>
      <c r="H1660" s="27" t="s">
        <v>16</v>
      </c>
      <c r="I1660" s="114" t="s">
        <v>110</v>
      </c>
      <c r="J1660" s="6"/>
      <c r="K1660" s="102">
        <v>397.0</v>
      </c>
    </row>
    <row r="1661">
      <c r="A1661" s="105">
        <v>45837.0</v>
      </c>
      <c r="B1661" s="106" t="s">
        <v>23</v>
      </c>
      <c r="C1661" s="107" t="s">
        <v>1487</v>
      </c>
      <c r="D1661" s="99">
        <v>2.0</v>
      </c>
      <c r="E1661" s="108">
        <v>0.0</v>
      </c>
      <c r="F1661" s="109">
        <v>240.0</v>
      </c>
      <c r="G1661" s="99" t="b">
        <v>1</v>
      </c>
      <c r="H1661" s="106" t="s">
        <v>16</v>
      </c>
      <c r="I1661" s="110" t="s">
        <v>107</v>
      </c>
      <c r="J1661" s="99"/>
      <c r="K1661" s="97">
        <v>398.0</v>
      </c>
    </row>
    <row r="1662">
      <c r="A1662" s="111">
        <v>45837.0</v>
      </c>
      <c r="B1662" s="27" t="s">
        <v>43</v>
      </c>
      <c r="C1662" s="112" t="s">
        <v>10</v>
      </c>
      <c r="D1662" s="6">
        <v>2.0</v>
      </c>
      <c r="E1662" s="28">
        <v>0.0</v>
      </c>
      <c r="F1662" s="113">
        <v>240.0</v>
      </c>
      <c r="G1662" s="6" t="b">
        <v>1</v>
      </c>
      <c r="H1662" s="27" t="s">
        <v>30</v>
      </c>
      <c r="I1662" s="114" t="s">
        <v>128</v>
      </c>
      <c r="J1662" s="6"/>
      <c r="K1662" s="102">
        <v>399.0</v>
      </c>
    </row>
    <row r="1663">
      <c r="A1663" s="105">
        <v>45837.0</v>
      </c>
      <c r="B1663" s="106" t="s">
        <v>21</v>
      </c>
      <c r="C1663" s="107" t="s">
        <v>1447</v>
      </c>
      <c r="D1663" s="99">
        <v>3.0</v>
      </c>
      <c r="E1663" s="108">
        <v>0.0</v>
      </c>
      <c r="F1663" s="109">
        <v>420.0</v>
      </c>
      <c r="G1663" s="99" t="b">
        <v>1</v>
      </c>
      <c r="H1663" s="106" t="s">
        <v>11</v>
      </c>
      <c r="I1663" s="110" t="s">
        <v>150</v>
      </c>
      <c r="J1663" s="99" t="s">
        <v>1583</v>
      </c>
      <c r="K1663" s="97">
        <v>400.0</v>
      </c>
    </row>
    <row r="1664">
      <c r="A1664" s="111">
        <v>45837.0</v>
      </c>
      <c r="B1664" s="27" t="s">
        <v>68</v>
      </c>
      <c r="C1664" s="112" t="s">
        <v>1310</v>
      </c>
      <c r="D1664" s="6">
        <v>2.0</v>
      </c>
      <c r="E1664" s="28">
        <v>0.0</v>
      </c>
      <c r="F1664" s="113">
        <v>260.0</v>
      </c>
      <c r="G1664" s="6" t="b">
        <v>1</v>
      </c>
      <c r="H1664" s="27" t="s">
        <v>16</v>
      </c>
      <c r="I1664" s="114" t="s">
        <v>110</v>
      </c>
      <c r="J1664" s="6"/>
      <c r="K1664" s="102">
        <v>401.0</v>
      </c>
    </row>
    <row r="1665">
      <c r="A1665" s="105">
        <v>45837.0</v>
      </c>
      <c r="B1665" s="106" t="s">
        <v>477</v>
      </c>
      <c r="C1665" s="107" t="s">
        <v>1283</v>
      </c>
      <c r="D1665" s="99">
        <v>4.0</v>
      </c>
      <c r="E1665" s="108">
        <v>0.0</v>
      </c>
      <c r="F1665" s="109">
        <v>480.0</v>
      </c>
      <c r="G1665" s="99" t="b">
        <v>1</v>
      </c>
      <c r="H1665" s="106" t="s">
        <v>16</v>
      </c>
      <c r="I1665" s="110" t="s">
        <v>110</v>
      </c>
      <c r="J1665" s="99"/>
      <c r="K1665" s="97">
        <v>402.0</v>
      </c>
    </row>
    <row r="1666">
      <c r="A1666" s="111">
        <v>45837.0</v>
      </c>
      <c r="B1666" s="27" t="s">
        <v>61</v>
      </c>
      <c r="C1666" s="112" t="s">
        <v>32</v>
      </c>
      <c r="D1666" s="6">
        <v>2.0</v>
      </c>
      <c r="E1666" s="28">
        <v>0.0</v>
      </c>
      <c r="F1666" s="113">
        <v>280.0</v>
      </c>
      <c r="G1666" s="6" t="b">
        <v>1</v>
      </c>
      <c r="H1666" s="27" t="s">
        <v>30</v>
      </c>
      <c r="I1666" s="114" t="s">
        <v>110</v>
      </c>
      <c r="J1666" s="6"/>
      <c r="K1666" s="102">
        <v>403.0</v>
      </c>
    </row>
    <row r="1667">
      <c r="A1667" s="105">
        <v>45837.0</v>
      </c>
      <c r="B1667" s="106" t="s">
        <v>42</v>
      </c>
      <c r="C1667" s="107" t="s">
        <v>1293</v>
      </c>
      <c r="D1667" s="99">
        <v>1.3</v>
      </c>
      <c r="E1667" s="108">
        <v>0.0</v>
      </c>
      <c r="F1667" s="109">
        <v>156.0</v>
      </c>
      <c r="G1667" s="99" t="b">
        <v>1</v>
      </c>
      <c r="H1667" s="106" t="s">
        <v>30</v>
      </c>
      <c r="I1667" s="110" t="s">
        <v>110</v>
      </c>
      <c r="J1667" s="99"/>
      <c r="K1667" s="97">
        <v>404.0</v>
      </c>
    </row>
    <row r="1668">
      <c r="A1668" s="111">
        <v>45837.0</v>
      </c>
      <c r="B1668" s="27" t="s">
        <v>31</v>
      </c>
      <c r="C1668" s="112" t="s">
        <v>1280</v>
      </c>
      <c r="D1668" s="6">
        <v>8.0</v>
      </c>
      <c r="E1668" s="28">
        <v>0.0</v>
      </c>
      <c r="F1668" s="113">
        <v>960.0</v>
      </c>
      <c r="G1668" s="6" t="b">
        <v>1</v>
      </c>
      <c r="H1668" s="27" t="s">
        <v>11</v>
      </c>
      <c r="I1668" s="114" t="s">
        <v>110</v>
      </c>
      <c r="J1668" s="6" t="s">
        <v>1584</v>
      </c>
      <c r="K1668" s="102">
        <v>405.0</v>
      </c>
    </row>
    <row r="1669">
      <c r="A1669" s="105">
        <v>45837.0</v>
      </c>
      <c r="B1669" s="106" t="s">
        <v>47</v>
      </c>
      <c r="C1669" s="107" t="s">
        <v>1555</v>
      </c>
      <c r="D1669" s="99">
        <v>3.0</v>
      </c>
      <c r="E1669" s="108">
        <v>0.0</v>
      </c>
      <c r="F1669" s="109">
        <v>400.0</v>
      </c>
      <c r="G1669" s="99" t="b">
        <v>1</v>
      </c>
      <c r="H1669" s="106" t="s">
        <v>11</v>
      </c>
      <c r="I1669" s="110" t="s">
        <v>110</v>
      </c>
      <c r="J1669" s="99" t="s">
        <v>1585</v>
      </c>
      <c r="K1669" s="97">
        <v>406.0</v>
      </c>
    </row>
    <row r="1670">
      <c r="A1670" s="111">
        <v>45837.0</v>
      </c>
      <c r="B1670" s="27" t="s">
        <v>36</v>
      </c>
      <c r="C1670" s="112" t="s">
        <v>1277</v>
      </c>
      <c r="D1670" s="6">
        <v>5.0</v>
      </c>
      <c r="E1670" s="28">
        <v>0.0</v>
      </c>
      <c r="F1670" s="113">
        <v>600.0</v>
      </c>
      <c r="G1670" s="6" t="b">
        <v>1</v>
      </c>
      <c r="H1670" s="27" t="s">
        <v>16</v>
      </c>
      <c r="I1670" s="114" t="s">
        <v>110</v>
      </c>
      <c r="J1670" s="6"/>
      <c r="K1670" s="102">
        <v>407.0</v>
      </c>
    </row>
    <row r="1671">
      <c r="A1671" s="105">
        <v>45839.0</v>
      </c>
      <c r="B1671" s="106" t="s">
        <v>41</v>
      </c>
      <c r="C1671" s="107" t="s">
        <v>10</v>
      </c>
      <c r="D1671" s="99">
        <v>1.0</v>
      </c>
      <c r="E1671" s="108">
        <v>0.0</v>
      </c>
      <c r="F1671" s="109">
        <v>120.0</v>
      </c>
      <c r="G1671" s="99" t="b">
        <v>1</v>
      </c>
      <c r="H1671" s="106" t="s">
        <v>30</v>
      </c>
      <c r="I1671" s="110" t="s">
        <v>112</v>
      </c>
      <c r="J1671" s="99"/>
      <c r="K1671" s="97">
        <v>396.0</v>
      </c>
    </row>
    <row r="1672">
      <c r="A1672" s="111">
        <v>45839.0</v>
      </c>
      <c r="B1672" s="27" t="s">
        <v>59</v>
      </c>
      <c r="C1672" s="112" t="s">
        <v>1277</v>
      </c>
      <c r="D1672" s="6">
        <v>1.0</v>
      </c>
      <c r="E1672" s="28">
        <v>0.0</v>
      </c>
      <c r="F1672" s="113">
        <v>120.0</v>
      </c>
      <c r="G1672" s="6" t="b">
        <v>1</v>
      </c>
      <c r="H1672" s="27" t="s">
        <v>16</v>
      </c>
      <c r="I1672" s="114" t="s">
        <v>1420</v>
      </c>
      <c r="J1672" s="6"/>
      <c r="K1672" s="102">
        <v>408.0</v>
      </c>
    </row>
    <row r="1673">
      <c r="A1673" s="105">
        <v>45839.0</v>
      </c>
      <c r="B1673" s="106" t="s">
        <v>25</v>
      </c>
      <c r="C1673" s="107" t="s">
        <v>1286</v>
      </c>
      <c r="D1673" s="99">
        <v>1.0</v>
      </c>
      <c r="E1673" s="108">
        <v>0.0</v>
      </c>
      <c r="F1673" s="109">
        <v>120.0</v>
      </c>
      <c r="G1673" s="99" t="b">
        <v>1</v>
      </c>
      <c r="H1673" s="106" t="s">
        <v>30</v>
      </c>
      <c r="I1673" s="110" t="s">
        <v>103</v>
      </c>
      <c r="J1673" s="99"/>
      <c r="K1673" s="97">
        <v>409.0</v>
      </c>
    </row>
    <row r="1674">
      <c r="A1674" s="111">
        <v>45839.0</v>
      </c>
      <c r="B1674" s="27" t="s">
        <v>57</v>
      </c>
      <c r="C1674" s="112" t="s">
        <v>19</v>
      </c>
      <c r="D1674" s="6">
        <v>5.0</v>
      </c>
      <c r="E1674" s="28">
        <v>0.0</v>
      </c>
      <c r="F1674" s="113">
        <v>600.0</v>
      </c>
      <c r="G1674" s="6" t="b">
        <v>1</v>
      </c>
      <c r="H1674" s="27" t="s">
        <v>16</v>
      </c>
      <c r="I1674" s="114" t="s">
        <v>105</v>
      </c>
      <c r="J1674" s="6"/>
      <c r="K1674" s="102">
        <v>410.0</v>
      </c>
    </row>
    <row r="1675">
      <c r="A1675" s="105">
        <v>45839.0</v>
      </c>
      <c r="B1675" s="106" t="s">
        <v>9</v>
      </c>
      <c r="C1675" s="107" t="s">
        <v>1277</v>
      </c>
      <c r="D1675" s="99">
        <v>3.0</v>
      </c>
      <c r="E1675" s="108">
        <v>0.0</v>
      </c>
      <c r="F1675" s="109">
        <v>360.0</v>
      </c>
      <c r="G1675" s="99" t="b">
        <v>1</v>
      </c>
      <c r="H1675" s="106" t="s">
        <v>11</v>
      </c>
      <c r="I1675" s="110" t="s">
        <v>150</v>
      </c>
      <c r="J1675" s="99" t="s">
        <v>1586</v>
      </c>
      <c r="K1675" s="97">
        <v>411.0</v>
      </c>
    </row>
    <row r="1676">
      <c r="A1676" s="111">
        <v>45839.0</v>
      </c>
      <c r="B1676" s="27" t="s">
        <v>42</v>
      </c>
      <c r="C1676" s="112" t="s">
        <v>1293</v>
      </c>
      <c r="D1676" s="6">
        <v>1.0</v>
      </c>
      <c r="E1676" s="28">
        <v>0.0</v>
      </c>
      <c r="F1676" s="113">
        <v>120.0</v>
      </c>
      <c r="G1676" s="6" t="b">
        <v>1</v>
      </c>
      <c r="H1676" s="27" t="s">
        <v>30</v>
      </c>
      <c r="I1676" s="114" t="s">
        <v>83</v>
      </c>
      <c r="J1676" s="6"/>
      <c r="K1676" s="102">
        <v>412.0</v>
      </c>
    </row>
    <row r="1677">
      <c r="A1677" s="105">
        <v>45839.0</v>
      </c>
      <c r="B1677" s="106" t="s">
        <v>47</v>
      </c>
      <c r="C1677" s="107" t="s">
        <v>1560</v>
      </c>
      <c r="D1677" s="99">
        <v>3.5</v>
      </c>
      <c r="E1677" s="108">
        <v>0.0</v>
      </c>
      <c r="F1677" s="109">
        <v>625.0</v>
      </c>
      <c r="G1677" s="99" t="b">
        <v>1</v>
      </c>
      <c r="H1677" s="106" t="s">
        <v>11</v>
      </c>
      <c r="I1677" s="110" t="s">
        <v>110</v>
      </c>
      <c r="J1677" s="99" t="s">
        <v>1587</v>
      </c>
      <c r="K1677" s="97">
        <v>413.0</v>
      </c>
    </row>
    <row r="1678">
      <c r="A1678" s="111">
        <v>45839.0</v>
      </c>
      <c r="B1678" s="27" t="s">
        <v>39</v>
      </c>
      <c r="C1678" s="112" t="s">
        <v>1321</v>
      </c>
      <c r="D1678" s="6">
        <v>4.0</v>
      </c>
      <c r="E1678" s="28">
        <v>0.0</v>
      </c>
      <c r="F1678" s="113">
        <v>500.0</v>
      </c>
      <c r="G1678" s="6" t="b">
        <v>1</v>
      </c>
      <c r="H1678" s="27" t="s">
        <v>16</v>
      </c>
      <c r="I1678" s="114" t="s">
        <v>107</v>
      </c>
      <c r="J1678" s="6"/>
      <c r="K1678" s="102">
        <v>414.0</v>
      </c>
    </row>
    <row r="1679">
      <c r="A1679" s="105">
        <v>45839.0</v>
      </c>
      <c r="B1679" s="106" t="s">
        <v>541</v>
      </c>
      <c r="C1679" s="107" t="s">
        <v>1281</v>
      </c>
      <c r="D1679" s="99">
        <v>2.0</v>
      </c>
      <c r="E1679" s="108">
        <v>0.0</v>
      </c>
      <c r="F1679" s="109">
        <v>240.0</v>
      </c>
      <c r="G1679" s="99" t="b">
        <v>1</v>
      </c>
      <c r="H1679" s="106" t="s">
        <v>16</v>
      </c>
      <c r="I1679" s="110" t="s">
        <v>107</v>
      </c>
      <c r="J1679" s="99"/>
      <c r="K1679" s="97">
        <v>415.0</v>
      </c>
    </row>
    <row r="1680">
      <c r="A1680" s="111">
        <v>45839.0</v>
      </c>
      <c r="B1680" s="27" t="s">
        <v>52</v>
      </c>
      <c r="C1680" s="112" t="s">
        <v>1425</v>
      </c>
      <c r="D1680" s="6">
        <v>10.0</v>
      </c>
      <c r="E1680" s="28">
        <v>0.0</v>
      </c>
      <c r="F1680" s="113">
        <v>1240.0</v>
      </c>
      <c r="G1680" s="6" t="b">
        <v>1</v>
      </c>
      <c r="H1680" s="27" t="s">
        <v>11</v>
      </c>
      <c r="I1680" s="114" t="s">
        <v>107</v>
      </c>
      <c r="J1680" s="6" t="s">
        <v>1588</v>
      </c>
      <c r="K1680" s="102">
        <v>416.0</v>
      </c>
    </row>
    <row r="1681">
      <c r="A1681" s="105">
        <v>45839.0</v>
      </c>
      <c r="B1681" s="106" t="s">
        <v>18</v>
      </c>
      <c r="C1681" s="107" t="s">
        <v>1286</v>
      </c>
      <c r="D1681" s="99">
        <v>2.0</v>
      </c>
      <c r="E1681" s="108">
        <v>0.0</v>
      </c>
      <c r="F1681" s="109">
        <v>240.0</v>
      </c>
      <c r="G1681" s="99" t="b">
        <v>1</v>
      </c>
      <c r="H1681" s="106" t="s">
        <v>16</v>
      </c>
      <c r="I1681" s="110" t="s">
        <v>1446</v>
      </c>
      <c r="J1681" s="99"/>
      <c r="K1681" s="97">
        <v>417.0</v>
      </c>
    </row>
    <row r="1682">
      <c r="A1682" s="111">
        <v>45839.0</v>
      </c>
      <c r="B1682" s="27" t="s">
        <v>31</v>
      </c>
      <c r="C1682" s="112" t="s">
        <v>19</v>
      </c>
      <c r="D1682" s="6">
        <v>2.0</v>
      </c>
      <c r="E1682" s="28">
        <v>0.0</v>
      </c>
      <c r="F1682" s="113">
        <v>240.0</v>
      </c>
      <c r="G1682" s="6" t="b">
        <v>1</v>
      </c>
      <c r="H1682" s="27" t="s">
        <v>11</v>
      </c>
      <c r="I1682" s="114" t="s">
        <v>110</v>
      </c>
      <c r="J1682" s="6" t="s">
        <v>1589</v>
      </c>
      <c r="K1682" s="102">
        <v>418.0</v>
      </c>
    </row>
    <row r="1683">
      <c r="A1683" s="105">
        <v>45839.0</v>
      </c>
      <c r="B1683" s="106" t="s">
        <v>23</v>
      </c>
      <c r="C1683" s="107" t="s">
        <v>1280</v>
      </c>
      <c r="D1683" s="99">
        <v>3.0</v>
      </c>
      <c r="E1683" s="108">
        <v>0.0</v>
      </c>
      <c r="F1683" s="109">
        <v>360.0</v>
      </c>
      <c r="G1683" s="99" t="b">
        <v>1</v>
      </c>
      <c r="H1683" s="106" t="s">
        <v>16</v>
      </c>
      <c r="I1683" s="110" t="s">
        <v>110</v>
      </c>
      <c r="J1683" s="99"/>
      <c r="K1683" s="97">
        <v>419.0</v>
      </c>
    </row>
    <row r="1684">
      <c r="A1684" s="111">
        <v>45839.0</v>
      </c>
      <c r="B1684" s="27" t="s">
        <v>407</v>
      </c>
      <c r="C1684" s="112" t="s">
        <v>1281</v>
      </c>
      <c r="D1684" s="6">
        <v>2.0</v>
      </c>
      <c r="E1684" s="28">
        <v>0.0</v>
      </c>
      <c r="F1684" s="113">
        <v>240.0</v>
      </c>
      <c r="G1684" s="6" t="b">
        <v>1</v>
      </c>
      <c r="H1684" s="27" t="s">
        <v>30</v>
      </c>
      <c r="I1684" s="114" t="s">
        <v>1528</v>
      </c>
      <c r="J1684" s="6"/>
      <c r="K1684" s="102">
        <v>420.0</v>
      </c>
    </row>
    <row r="1685">
      <c r="A1685" s="105">
        <v>45840.0</v>
      </c>
      <c r="B1685" s="106" t="s">
        <v>42</v>
      </c>
      <c r="C1685" s="107" t="s">
        <v>1293</v>
      </c>
      <c r="D1685" s="99">
        <v>0.8</v>
      </c>
      <c r="E1685" s="108">
        <v>0.0</v>
      </c>
      <c r="F1685" s="109">
        <v>96.0</v>
      </c>
      <c r="G1685" s="99" t="b">
        <v>1</v>
      </c>
      <c r="H1685" s="106" t="s">
        <v>30</v>
      </c>
      <c r="I1685" s="110" t="s">
        <v>83</v>
      </c>
      <c r="J1685" s="99"/>
      <c r="K1685" s="97">
        <v>421.0</v>
      </c>
    </row>
    <row r="1686">
      <c r="A1686" s="111">
        <v>45840.0</v>
      </c>
      <c r="B1686" s="27" t="s">
        <v>9</v>
      </c>
      <c r="C1686" s="112" t="s">
        <v>1277</v>
      </c>
      <c r="D1686" s="6">
        <v>3.0</v>
      </c>
      <c r="E1686" s="28">
        <v>0.0</v>
      </c>
      <c r="F1686" s="113">
        <v>360.0</v>
      </c>
      <c r="G1686" s="6" t="b">
        <v>1</v>
      </c>
      <c r="H1686" s="27" t="s">
        <v>11</v>
      </c>
      <c r="I1686" s="114" t="s">
        <v>110</v>
      </c>
      <c r="J1686" s="6" t="s">
        <v>1590</v>
      </c>
      <c r="K1686" s="102">
        <v>422.0</v>
      </c>
    </row>
    <row r="1687">
      <c r="A1687" s="105">
        <v>45840.0</v>
      </c>
      <c r="B1687" s="106" t="s">
        <v>21</v>
      </c>
      <c r="C1687" s="107" t="s">
        <v>1591</v>
      </c>
      <c r="D1687" s="99">
        <v>2.2</v>
      </c>
      <c r="E1687" s="108">
        <v>0.0</v>
      </c>
      <c r="F1687" s="109">
        <v>330.0</v>
      </c>
      <c r="G1687" s="99" t="b">
        <v>1</v>
      </c>
      <c r="H1687" s="106" t="s">
        <v>11</v>
      </c>
      <c r="I1687" s="110" t="s">
        <v>110</v>
      </c>
      <c r="J1687" s="99" t="s">
        <v>1592</v>
      </c>
      <c r="K1687" s="97">
        <v>423.0</v>
      </c>
    </row>
    <row r="1688">
      <c r="A1688" s="111">
        <v>45840.0</v>
      </c>
      <c r="B1688" s="27" t="s">
        <v>31</v>
      </c>
      <c r="C1688" s="112" t="s">
        <v>19</v>
      </c>
      <c r="D1688" s="6">
        <v>4.0</v>
      </c>
      <c r="E1688" s="28">
        <v>0.0</v>
      </c>
      <c r="F1688" s="113">
        <v>480.0</v>
      </c>
      <c r="G1688" s="6" t="b">
        <v>1</v>
      </c>
      <c r="H1688" s="27" t="s">
        <v>11</v>
      </c>
      <c r="I1688" s="114" t="s">
        <v>110</v>
      </c>
      <c r="J1688" s="6" t="s">
        <v>1593</v>
      </c>
      <c r="K1688" s="102">
        <v>424.0</v>
      </c>
    </row>
    <row r="1689">
      <c r="A1689" s="105">
        <v>45840.0</v>
      </c>
      <c r="B1689" s="106" t="s">
        <v>45</v>
      </c>
      <c r="C1689" s="107" t="s">
        <v>13</v>
      </c>
      <c r="D1689" s="99">
        <v>1.0</v>
      </c>
      <c r="E1689" s="108">
        <v>0.0</v>
      </c>
      <c r="F1689" s="109">
        <v>120.0</v>
      </c>
      <c r="G1689" s="99" t="b">
        <v>1</v>
      </c>
      <c r="H1689" s="106" t="s">
        <v>11</v>
      </c>
      <c r="I1689" s="110" t="s">
        <v>110</v>
      </c>
      <c r="J1689" s="99" t="s">
        <v>1594</v>
      </c>
      <c r="K1689" s="97">
        <v>425.0</v>
      </c>
    </row>
    <row r="1690">
      <c r="A1690" s="111">
        <v>45840.0</v>
      </c>
      <c r="B1690" s="27" t="s">
        <v>15</v>
      </c>
      <c r="C1690" s="112" t="s">
        <v>1285</v>
      </c>
      <c r="D1690" s="6">
        <v>3.5</v>
      </c>
      <c r="E1690" s="28">
        <v>0.0</v>
      </c>
      <c r="F1690" s="113">
        <v>440.0</v>
      </c>
      <c r="G1690" s="6" t="b">
        <v>1</v>
      </c>
      <c r="H1690" s="27" t="s">
        <v>16</v>
      </c>
      <c r="I1690" s="114" t="s">
        <v>110</v>
      </c>
      <c r="J1690" s="6"/>
      <c r="K1690" s="102">
        <v>426.0</v>
      </c>
    </row>
    <row r="1691">
      <c r="A1691" s="105">
        <v>45840.0</v>
      </c>
      <c r="B1691" s="106" t="s">
        <v>36</v>
      </c>
      <c r="C1691" s="107" t="s">
        <v>1281</v>
      </c>
      <c r="D1691" s="99">
        <v>4.0</v>
      </c>
      <c r="E1691" s="108">
        <v>0.0</v>
      </c>
      <c r="F1691" s="109">
        <v>480.0</v>
      </c>
      <c r="G1691" s="99" t="b">
        <v>1</v>
      </c>
      <c r="H1691" s="106" t="s">
        <v>16</v>
      </c>
      <c r="I1691" s="110" t="s">
        <v>110</v>
      </c>
      <c r="J1691" s="99"/>
      <c r="K1691" s="97">
        <v>427.0</v>
      </c>
    </row>
    <row r="1692">
      <c r="A1692" s="111">
        <v>45842.0</v>
      </c>
      <c r="B1692" s="27" t="s">
        <v>21</v>
      </c>
      <c r="C1692" s="112" t="s">
        <v>63</v>
      </c>
      <c r="D1692" s="6">
        <v>0.5</v>
      </c>
      <c r="E1692" s="28">
        <v>0.0</v>
      </c>
      <c r="F1692" s="113">
        <v>225.0</v>
      </c>
      <c r="G1692" s="6" t="b">
        <v>1</v>
      </c>
      <c r="H1692" s="27" t="s">
        <v>11</v>
      </c>
      <c r="I1692" s="114" t="s">
        <v>150</v>
      </c>
      <c r="J1692" s="6" t="s">
        <v>1595</v>
      </c>
      <c r="K1692" s="102">
        <v>428.0</v>
      </c>
    </row>
    <row r="1693">
      <c r="A1693" s="105">
        <v>45842.0</v>
      </c>
      <c r="B1693" s="106" t="s">
        <v>556</v>
      </c>
      <c r="C1693" s="107" t="s">
        <v>1293</v>
      </c>
      <c r="D1693" s="99">
        <v>2.0</v>
      </c>
      <c r="E1693" s="108">
        <v>0.0</v>
      </c>
      <c r="F1693" s="109">
        <v>240.0</v>
      </c>
      <c r="G1693" s="99" t="b">
        <v>1</v>
      </c>
      <c r="H1693" s="106" t="s">
        <v>16</v>
      </c>
      <c r="I1693" s="110" t="s">
        <v>1596</v>
      </c>
      <c r="J1693" s="99"/>
      <c r="K1693" s="97">
        <v>429.0</v>
      </c>
    </row>
    <row r="1694">
      <c r="A1694" s="111">
        <v>45842.0</v>
      </c>
      <c r="B1694" s="27" t="s">
        <v>42</v>
      </c>
      <c r="C1694" s="112" t="s">
        <v>1293</v>
      </c>
      <c r="D1694" s="6">
        <v>0.6</v>
      </c>
      <c r="E1694" s="28">
        <v>0.0</v>
      </c>
      <c r="F1694" s="113">
        <v>72.0</v>
      </c>
      <c r="G1694" s="6" t="b">
        <v>1</v>
      </c>
      <c r="H1694" s="27" t="s">
        <v>30</v>
      </c>
      <c r="I1694" s="114" t="s">
        <v>83</v>
      </c>
      <c r="J1694" s="6"/>
      <c r="K1694" s="102">
        <v>430.0</v>
      </c>
    </row>
    <row r="1695">
      <c r="A1695" s="105">
        <v>45842.0</v>
      </c>
      <c r="B1695" s="106" t="s">
        <v>23</v>
      </c>
      <c r="C1695" s="107" t="s">
        <v>1293</v>
      </c>
      <c r="D1695" s="99">
        <v>2.0</v>
      </c>
      <c r="E1695" s="108">
        <v>0.0</v>
      </c>
      <c r="F1695" s="109">
        <v>240.0</v>
      </c>
      <c r="G1695" s="99" t="b">
        <v>1</v>
      </c>
      <c r="H1695" s="106" t="s">
        <v>16</v>
      </c>
      <c r="I1695" s="110" t="s">
        <v>110</v>
      </c>
      <c r="J1695" s="99"/>
      <c r="K1695" s="97">
        <v>431.0</v>
      </c>
    </row>
    <row r="1696">
      <c r="A1696" s="111">
        <v>45842.0</v>
      </c>
      <c r="B1696" s="27" t="s">
        <v>560</v>
      </c>
      <c r="C1696" s="112" t="s">
        <v>13</v>
      </c>
      <c r="D1696" s="6">
        <v>1.0</v>
      </c>
      <c r="E1696" s="28">
        <v>0.0</v>
      </c>
      <c r="F1696" s="113">
        <v>120.0</v>
      </c>
      <c r="G1696" s="6" t="b">
        <v>1</v>
      </c>
      <c r="H1696" s="27" t="s">
        <v>30</v>
      </c>
      <c r="I1696" s="114" t="s">
        <v>1597</v>
      </c>
      <c r="J1696" s="6"/>
      <c r="K1696" s="102">
        <v>433.0</v>
      </c>
    </row>
    <row r="1697">
      <c r="A1697" s="105">
        <v>45842.0</v>
      </c>
      <c r="B1697" s="106" t="s">
        <v>14</v>
      </c>
      <c r="C1697" s="107" t="s">
        <v>1277</v>
      </c>
      <c r="D1697" s="99">
        <v>3.0</v>
      </c>
      <c r="E1697" s="108">
        <v>0.0</v>
      </c>
      <c r="F1697" s="109">
        <v>360.0</v>
      </c>
      <c r="G1697" s="99" t="b">
        <v>1</v>
      </c>
      <c r="H1697" s="106" t="s">
        <v>11</v>
      </c>
      <c r="I1697" s="110" t="s">
        <v>150</v>
      </c>
      <c r="J1697" s="99" t="s">
        <v>1598</v>
      </c>
      <c r="K1697" s="97">
        <v>434.0</v>
      </c>
    </row>
    <row r="1698">
      <c r="A1698" s="111">
        <v>45842.0</v>
      </c>
      <c r="B1698" s="27" t="s">
        <v>31</v>
      </c>
      <c r="C1698" s="112" t="s">
        <v>1280</v>
      </c>
      <c r="D1698" s="6">
        <v>4.0</v>
      </c>
      <c r="E1698" s="28">
        <v>0.0</v>
      </c>
      <c r="F1698" s="113">
        <v>480.0</v>
      </c>
      <c r="G1698" s="6" t="b">
        <v>1</v>
      </c>
      <c r="H1698" s="27" t="s">
        <v>11</v>
      </c>
      <c r="I1698" s="114" t="s">
        <v>110</v>
      </c>
      <c r="J1698" s="6" t="s">
        <v>1599</v>
      </c>
      <c r="K1698" s="102">
        <v>435.0</v>
      </c>
    </row>
    <row r="1699">
      <c r="A1699" s="105">
        <v>45842.0</v>
      </c>
      <c r="B1699" s="106" t="s">
        <v>47</v>
      </c>
      <c r="C1699" s="107" t="s">
        <v>32</v>
      </c>
      <c r="D1699" s="99">
        <v>1.0</v>
      </c>
      <c r="E1699" s="108">
        <v>0.0</v>
      </c>
      <c r="F1699" s="109">
        <v>140.0</v>
      </c>
      <c r="G1699" s="99" t="b">
        <v>1</v>
      </c>
      <c r="H1699" s="106" t="s">
        <v>11</v>
      </c>
      <c r="I1699" s="110" t="s">
        <v>110</v>
      </c>
      <c r="J1699" s="99" t="s">
        <v>1600</v>
      </c>
      <c r="K1699" s="97">
        <v>436.0</v>
      </c>
    </row>
    <row r="1700">
      <c r="A1700" s="111">
        <v>45842.0</v>
      </c>
      <c r="B1700" s="27" t="s">
        <v>294</v>
      </c>
      <c r="C1700" s="112" t="s">
        <v>12</v>
      </c>
      <c r="D1700" s="6">
        <v>5.0</v>
      </c>
      <c r="E1700" s="28">
        <v>0.0</v>
      </c>
      <c r="F1700" s="113">
        <v>425.0</v>
      </c>
      <c r="G1700" s="6" t="b">
        <v>1</v>
      </c>
      <c r="H1700" s="27" t="s">
        <v>16</v>
      </c>
      <c r="I1700" s="114" t="s">
        <v>110</v>
      </c>
      <c r="J1700" s="6"/>
      <c r="K1700" s="102">
        <v>437.0</v>
      </c>
    </row>
    <row r="1701">
      <c r="A1701" s="105">
        <v>45842.0</v>
      </c>
      <c r="B1701" s="106" t="s">
        <v>295</v>
      </c>
      <c r="C1701" s="107" t="s">
        <v>12</v>
      </c>
      <c r="D1701" s="99">
        <v>5.0</v>
      </c>
      <c r="E1701" s="108">
        <v>0.0</v>
      </c>
      <c r="F1701" s="109">
        <v>425.0</v>
      </c>
      <c r="G1701" s="99" t="b">
        <v>1</v>
      </c>
      <c r="H1701" s="106" t="s">
        <v>16</v>
      </c>
      <c r="I1701" s="110" t="s">
        <v>110</v>
      </c>
      <c r="J1701" s="99"/>
      <c r="K1701" s="97">
        <v>438.0</v>
      </c>
    </row>
    <row r="1702">
      <c r="A1702" s="111">
        <v>45842.0</v>
      </c>
      <c r="B1702" s="27" t="s">
        <v>566</v>
      </c>
      <c r="C1702" s="112" t="s">
        <v>13</v>
      </c>
      <c r="D1702" s="6">
        <v>5.0</v>
      </c>
      <c r="E1702" s="28">
        <v>0.0</v>
      </c>
      <c r="F1702" s="113">
        <v>400.0</v>
      </c>
      <c r="G1702" s="6" t="b">
        <v>1</v>
      </c>
      <c r="H1702" s="27" t="s">
        <v>16</v>
      </c>
      <c r="I1702" s="114" t="s">
        <v>110</v>
      </c>
      <c r="J1702" s="6"/>
      <c r="K1702" s="102">
        <v>439.0</v>
      </c>
    </row>
    <row r="1703">
      <c r="A1703" s="105">
        <v>45842.0</v>
      </c>
      <c r="B1703" s="106" t="s">
        <v>39</v>
      </c>
      <c r="C1703" s="107" t="s">
        <v>1321</v>
      </c>
      <c r="D1703" s="99">
        <v>3.4</v>
      </c>
      <c r="E1703" s="108">
        <v>0.0</v>
      </c>
      <c r="F1703" s="109">
        <v>416.0</v>
      </c>
      <c r="G1703" s="99" t="b">
        <v>1</v>
      </c>
      <c r="H1703" s="106" t="s">
        <v>16</v>
      </c>
      <c r="I1703" s="110" t="s">
        <v>110</v>
      </c>
      <c r="J1703" s="99"/>
      <c r="K1703" s="97">
        <v>440.0</v>
      </c>
    </row>
    <row r="1704">
      <c r="A1704" s="111">
        <v>45842.0</v>
      </c>
      <c r="B1704" s="27" t="s">
        <v>569</v>
      </c>
      <c r="C1704" s="112" t="s">
        <v>1305</v>
      </c>
      <c r="D1704" s="6">
        <v>30.0</v>
      </c>
      <c r="E1704" s="28">
        <v>0.0</v>
      </c>
      <c r="F1704" s="113">
        <v>2100.0</v>
      </c>
      <c r="G1704" s="6" t="b">
        <v>1</v>
      </c>
      <c r="H1704" s="27" t="s">
        <v>16</v>
      </c>
      <c r="I1704" s="114" t="s">
        <v>110</v>
      </c>
      <c r="J1704" s="6"/>
      <c r="K1704" s="102">
        <v>441.0</v>
      </c>
    </row>
    <row r="1705">
      <c r="A1705" s="105">
        <v>45842.0</v>
      </c>
      <c r="B1705" s="106" t="s">
        <v>49</v>
      </c>
      <c r="C1705" s="107" t="s">
        <v>420</v>
      </c>
      <c r="D1705" s="99">
        <v>0.4</v>
      </c>
      <c r="E1705" s="108">
        <v>0.0</v>
      </c>
      <c r="F1705" s="109">
        <v>56.0</v>
      </c>
      <c r="G1705" s="99" t="b">
        <v>1</v>
      </c>
      <c r="H1705" s="106" t="s">
        <v>11</v>
      </c>
      <c r="I1705" s="110" t="s">
        <v>110</v>
      </c>
      <c r="J1705" s="99" t="s">
        <v>1601</v>
      </c>
      <c r="K1705" s="97">
        <v>442.0</v>
      </c>
    </row>
    <row r="1706">
      <c r="A1706" s="111">
        <v>45843.0</v>
      </c>
      <c r="B1706" s="27" t="s">
        <v>448</v>
      </c>
      <c r="C1706" s="112" t="s">
        <v>1281</v>
      </c>
      <c r="D1706" s="6">
        <v>2.0</v>
      </c>
      <c r="E1706" s="28">
        <v>0.0</v>
      </c>
      <c r="F1706" s="113">
        <v>240.0</v>
      </c>
      <c r="G1706" s="6" t="b">
        <v>1</v>
      </c>
      <c r="H1706" s="27" t="s">
        <v>30</v>
      </c>
      <c r="I1706" s="114" t="s">
        <v>1549</v>
      </c>
      <c r="J1706" s="6"/>
      <c r="K1706" s="102">
        <v>432.0</v>
      </c>
    </row>
    <row r="1707">
      <c r="A1707" s="105">
        <v>45843.0</v>
      </c>
      <c r="B1707" s="106" t="s">
        <v>25</v>
      </c>
      <c r="C1707" s="107" t="s">
        <v>1286</v>
      </c>
      <c r="D1707" s="99">
        <v>1.5</v>
      </c>
      <c r="E1707" s="108">
        <v>0.0</v>
      </c>
      <c r="F1707" s="109">
        <v>180.0</v>
      </c>
      <c r="G1707" s="99" t="b">
        <v>1</v>
      </c>
      <c r="H1707" s="106" t="s">
        <v>30</v>
      </c>
      <c r="I1707" s="110" t="s">
        <v>103</v>
      </c>
      <c r="J1707" s="99"/>
      <c r="K1707" s="97">
        <v>443.0</v>
      </c>
    </row>
    <row r="1708">
      <c r="A1708" s="111">
        <v>45843.0</v>
      </c>
      <c r="B1708" s="27" t="s">
        <v>42</v>
      </c>
      <c r="C1708" s="112" t="s">
        <v>19</v>
      </c>
      <c r="D1708" s="6">
        <v>0.5</v>
      </c>
      <c r="E1708" s="28">
        <v>0.0</v>
      </c>
      <c r="F1708" s="113">
        <v>60.0</v>
      </c>
      <c r="G1708" s="6" t="b">
        <v>1</v>
      </c>
      <c r="H1708" s="27" t="s">
        <v>30</v>
      </c>
      <c r="I1708" s="114" t="s">
        <v>83</v>
      </c>
      <c r="J1708" s="6"/>
      <c r="K1708" s="102">
        <v>444.0</v>
      </c>
    </row>
    <row r="1709">
      <c r="A1709" s="105">
        <v>45843.0</v>
      </c>
      <c r="B1709" s="106" t="s">
        <v>18</v>
      </c>
      <c r="C1709" s="107" t="s">
        <v>13</v>
      </c>
      <c r="D1709" s="99">
        <v>1.0</v>
      </c>
      <c r="E1709" s="108">
        <v>0.0</v>
      </c>
      <c r="F1709" s="109">
        <v>120.0</v>
      </c>
      <c r="G1709" s="99" t="b">
        <v>1</v>
      </c>
      <c r="H1709" s="106" t="s">
        <v>16</v>
      </c>
      <c r="I1709" s="110" t="s">
        <v>1446</v>
      </c>
      <c r="J1709" s="99"/>
      <c r="K1709" s="97">
        <v>445.0</v>
      </c>
    </row>
    <row r="1710">
      <c r="A1710" s="111">
        <v>45843.0</v>
      </c>
      <c r="B1710" s="27" t="s">
        <v>9</v>
      </c>
      <c r="C1710" s="112" t="s">
        <v>13</v>
      </c>
      <c r="D1710" s="6">
        <v>1.0</v>
      </c>
      <c r="E1710" s="28">
        <v>0.0</v>
      </c>
      <c r="F1710" s="113">
        <v>120.0</v>
      </c>
      <c r="G1710" s="6" t="b">
        <v>1</v>
      </c>
      <c r="H1710" s="27" t="s">
        <v>11</v>
      </c>
      <c r="I1710" s="114" t="s">
        <v>150</v>
      </c>
      <c r="J1710" s="6" t="s">
        <v>1602</v>
      </c>
      <c r="K1710" s="102">
        <v>446.0</v>
      </c>
    </row>
    <row r="1711">
      <c r="A1711" s="105">
        <v>45843.0</v>
      </c>
      <c r="B1711" s="106" t="s">
        <v>21</v>
      </c>
      <c r="C1711" s="107" t="s">
        <v>1591</v>
      </c>
      <c r="D1711" s="99">
        <v>1.5</v>
      </c>
      <c r="E1711" s="108">
        <v>0.0</v>
      </c>
      <c r="F1711" s="109">
        <v>345.0</v>
      </c>
      <c r="G1711" s="99" t="b">
        <v>1</v>
      </c>
      <c r="H1711" s="106" t="s">
        <v>11</v>
      </c>
      <c r="I1711" s="110" t="s">
        <v>150</v>
      </c>
      <c r="J1711" s="99" t="s">
        <v>1603</v>
      </c>
      <c r="K1711" s="97">
        <v>447.0</v>
      </c>
    </row>
    <row r="1712">
      <c r="A1712" s="111">
        <v>45843.0</v>
      </c>
      <c r="B1712" s="27" t="s">
        <v>55</v>
      </c>
      <c r="C1712" s="112" t="s">
        <v>1280</v>
      </c>
      <c r="D1712" s="6">
        <v>2.5</v>
      </c>
      <c r="E1712" s="28">
        <v>0.0</v>
      </c>
      <c r="F1712" s="113">
        <v>300.0</v>
      </c>
      <c r="G1712" s="6" t="b">
        <v>1</v>
      </c>
      <c r="H1712" s="27" t="s">
        <v>30</v>
      </c>
      <c r="I1712" s="114" t="s">
        <v>110</v>
      </c>
      <c r="J1712" s="6"/>
      <c r="K1712" s="102">
        <v>448.0</v>
      </c>
    </row>
    <row r="1713">
      <c r="A1713" s="105">
        <v>45843.0</v>
      </c>
      <c r="B1713" s="106" t="s">
        <v>68</v>
      </c>
      <c r="C1713" s="107" t="s">
        <v>13</v>
      </c>
      <c r="D1713" s="99">
        <v>1.0</v>
      </c>
      <c r="E1713" s="108">
        <v>0.0</v>
      </c>
      <c r="F1713" s="109">
        <v>120.0</v>
      </c>
      <c r="G1713" s="99" t="b">
        <v>1</v>
      </c>
      <c r="H1713" s="106" t="s">
        <v>16</v>
      </c>
      <c r="I1713" s="110" t="s">
        <v>110</v>
      </c>
      <c r="J1713" s="99"/>
      <c r="K1713" s="97">
        <v>449.0</v>
      </c>
    </row>
    <row r="1714">
      <c r="A1714" s="111">
        <v>45843.0</v>
      </c>
      <c r="B1714" s="27" t="s">
        <v>31</v>
      </c>
      <c r="C1714" s="112" t="s">
        <v>1280</v>
      </c>
      <c r="D1714" s="6">
        <v>4.0</v>
      </c>
      <c r="E1714" s="28">
        <v>0.0</v>
      </c>
      <c r="F1714" s="113">
        <v>480.0</v>
      </c>
      <c r="G1714" s="6" t="b">
        <v>1</v>
      </c>
      <c r="H1714" s="27" t="s">
        <v>11</v>
      </c>
      <c r="I1714" s="114" t="s">
        <v>110</v>
      </c>
      <c r="J1714" s="6" t="s">
        <v>1604</v>
      </c>
      <c r="K1714" s="102">
        <v>450.0</v>
      </c>
    </row>
    <row r="1715">
      <c r="A1715" s="105">
        <v>45843.0</v>
      </c>
      <c r="B1715" s="106" t="s">
        <v>57</v>
      </c>
      <c r="C1715" s="107" t="s">
        <v>19</v>
      </c>
      <c r="D1715" s="99">
        <v>5.0</v>
      </c>
      <c r="E1715" s="108">
        <v>0.0</v>
      </c>
      <c r="F1715" s="109">
        <v>600.0</v>
      </c>
      <c r="G1715" s="99" t="b">
        <v>1</v>
      </c>
      <c r="H1715" s="106" t="s">
        <v>16</v>
      </c>
      <c r="I1715" s="110" t="s">
        <v>110</v>
      </c>
      <c r="J1715" s="99"/>
      <c r="K1715" s="97">
        <v>451.0</v>
      </c>
    </row>
    <row r="1716">
      <c r="A1716" s="111">
        <v>45843.0</v>
      </c>
      <c r="B1716" s="27" t="s">
        <v>45</v>
      </c>
      <c r="C1716" s="112" t="s">
        <v>32</v>
      </c>
      <c r="D1716" s="6">
        <v>0.5</v>
      </c>
      <c r="E1716" s="28">
        <v>0.0</v>
      </c>
      <c r="F1716" s="113">
        <v>70.0</v>
      </c>
      <c r="G1716" s="6" t="b">
        <v>1</v>
      </c>
      <c r="H1716" s="27" t="s">
        <v>11</v>
      </c>
      <c r="I1716" s="114" t="s">
        <v>110</v>
      </c>
      <c r="J1716" s="6" t="s">
        <v>1605</v>
      </c>
      <c r="K1716" s="102">
        <v>452.0</v>
      </c>
    </row>
    <row r="1717">
      <c r="A1717" s="105">
        <v>45844.0</v>
      </c>
      <c r="B1717" s="106" t="s">
        <v>407</v>
      </c>
      <c r="C1717" s="107" t="s">
        <v>1281</v>
      </c>
      <c r="D1717" s="99">
        <v>2.0</v>
      </c>
      <c r="E1717" s="108">
        <v>0.0</v>
      </c>
      <c r="F1717" s="109">
        <v>240.0</v>
      </c>
      <c r="G1717" s="99" t="b">
        <v>1</v>
      </c>
      <c r="H1717" s="106" t="s">
        <v>30</v>
      </c>
      <c r="I1717" s="110" t="s">
        <v>1528</v>
      </c>
      <c r="J1717" s="99"/>
      <c r="K1717" s="97">
        <v>453.0</v>
      </c>
    </row>
    <row r="1718">
      <c r="A1718" s="111">
        <v>45844.0</v>
      </c>
      <c r="B1718" s="27" t="s">
        <v>39</v>
      </c>
      <c r="C1718" s="112" t="s">
        <v>1381</v>
      </c>
      <c r="D1718" s="6">
        <v>32.0</v>
      </c>
      <c r="E1718" s="28">
        <v>0.0</v>
      </c>
      <c r="F1718" s="113">
        <v>4040.0</v>
      </c>
      <c r="G1718" s="6" t="b">
        <v>1</v>
      </c>
      <c r="H1718" s="27" t="s">
        <v>16</v>
      </c>
      <c r="I1718" s="114" t="s">
        <v>110</v>
      </c>
      <c r="J1718" s="6"/>
      <c r="K1718" s="102">
        <v>454.0</v>
      </c>
    </row>
    <row r="1719">
      <c r="A1719" s="105">
        <v>45844.0</v>
      </c>
      <c r="B1719" s="106" t="s">
        <v>23</v>
      </c>
      <c r="C1719" s="107" t="s">
        <v>1281</v>
      </c>
      <c r="D1719" s="99">
        <v>2.0</v>
      </c>
      <c r="E1719" s="108">
        <v>0.0</v>
      </c>
      <c r="F1719" s="109">
        <v>240.0</v>
      </c>
      <c r="G1719" s="99" t="b">
        <v>1</v>
      </c>
      <c r="H1719" s="106" t="s">
        <v>16</v>
      </c>
      <c r="I1719" s="110" t="s">
        <v>110</v>
      </c>
      <c r="J1719" s="99"/>
      <c r="K1719" s="97">
        <v>456.0</v>
      </c>
    </row>
    <row r="1720">
      <c r="A1720" s="111">
        <v>45844.0</v>
      </c>
      <c r="B1720" s="27" t="s">
        <v>42</v>
      </c>
      <c r="C1720" s="112" t="s">
        <v>1293</v>
      </c>
      <c r="D1720" s="6">
        <v>1.0</v>
      </c>
      <c r="E1720" s="28">
        <v>0.0</v>
      </c>
      <c r="F1720" s="113">
        <v>120.0</v>
      </c>
      <c r="G1720" s="6" t="b">
        <v>1</v>
      </c>
      <c r="H1720" s="27" t="s">
        <v>30</v>
      </c>
      <c r="I1720" s="114" t="s">
        <v>83</v>
      </c>
      <c r="J1720" s="6"/>
      <c r="K1720" s="102">
        <v>457.0</v>
      </c>
    </row>
    <row r="1721">
      <c r="A1721" s="105">
        <v>45844.0</v>
      </c>
      <c r="B1721" s="106" t="s">
        <v>14</v>
      </c>
      <c r="C1721" s="107" t="s">
        <v>13</v>
      </c>
      <c r="D1721" s="99">
        <v>1.0</v>
      </c>
      <c r="E1721" s="108">
        <v>0.0</v>
      </c>
      <c r="F1721" s="109">
        <v>120.0</v>
      </c>
      <c r="G1721" s="99" t="b">
        <v>1</v>
      </c>
      <c r="H1721" s="106" t="s">
        <v>11</v>
      </c>
      <c r="I1721" s="110" t="s">
        <v>150</v>
      </c>
      <c r="J1721" s="99" t="s">
        <v>1606</v>
      </c>
      <c r="K1721" s="97">
        <v>458.0</v>
      </c>
    </row>
    <row r="1722">
      <c r="A1722" s="111">
        <v>45844.0</v>
      </c>
      <c r="B1722" s="27" t="s">
        <v>31</v>
      </c>
      <c r="C1722" s="112" t="s">
        <v>1280</v>
      </c>
      <c r="D1722" s="6">
        <v>6.0</v>
      </c>
      <c r="E1722" s="28">
        <v>0.0</v>
      </c>
      <c r="F1722" s="113">
        <v>720.0</v>
      </c>
      <c r="G1722" s="6" t="b">
        <v>1</v>
      </c>
      <c r="H1722" s="27" t="s">
        <v>11</v>
      </c>
      <c r="I1722" s="114" t="s">
        <v>110</v>
      </c>
      <c r="J1722" s="6" t="s">
        <v>1607</v>
      </c>
      <c r="K1722" s="102">
        <v>459.0</v>
      </c>
    </row>
    <row r="1723">
      <c r="A1723" s="105">
        <v>45844.0</v>
      </c>
      <c r="B1723" s="106" t="s">
        <v>47</v>
      </c>
      <c r="C1723" s="107" t="s">
        <v>32</v>
      </c>
      <c r="D1723" s="99">
        <v>1.0</v>
      </c>
      <c r="E1723" s="108">
        <v>0.0</v>
      </c>
      <c r="F1723" s="109">
        <v>140.0</v>
      </c>
      <c r="G1723" s="99" t="b">
        <v>1</v>
      </c>
      <c r="H1723" s="106" t="s">
        <v>11</v>
      </c>
      <c r="I1723" s="110" t="s">
        <v>110</v>
      </c>
      <c r="J1723" s="99" t="s">
        <v>1608</v>
      </c>
      <c r="K1723" s="97">
        <v>460.0</v>
      </c>
    </row>
    <row r="1724">
      <c r="A1724" s="111">
        <v>45844.0</v>
      </c>
      <c r="B1724" s="27" t="s">
        <v>49</v>
      </c>
      <c r="C1724" s="112" t="s">
        <v>1609</v>
      </c>
      <c r="D1724" s="6">
        <v>2.8</v>
      </c>
      <c r="E1724" s="28">
        <v>0.0</v>
      </c>
      <c r="F1724" s="113">
        <v>444.0</v>
      </c>
      <c r="G1724" s="6" t="b">
        <v>1</v>
      </c>
      <c r="H1724" s="27" t="s">
        <v>11</v>
      </c>
      <c r="I1724" s="114" t="s">
        <v>110</v>
      </c>
      <c r="J1724" s="6" t="s">
        <v>1610</v>
      </c>
      <c r="K1724" s="102">
        <v>461.0</v>
      </c>
    </row>
    <row r="1725">
      <c r="A1725" s="105">
        <v>45844.0</v>
      </c>
      <c r="B1725" s="106" t="s">
        <v>36</v>
      </c>
      <c r="C1725" s="107" t="s">
        <v>1281</v>
      </c>
      <c r="D1725" s="99">
        <v>4.0</v>
      </c>
      <c r="E1725" s="108">
        <v>0.0</v>
      </c>
      <c r="F1725" s="109">
        <v>480.0</v>
      </c>
      <c r="G1725" s="99" t="b">
        <v>1</v>
      </c>
      <c r="H1725" s="106" t="s">
        <v>16</v>
      </c>
      <c r="I1725" s="110" t="s">
        <v>110</v>
      </c>
      <c r="J1725" s="99"/>
      <c r="K1725" s="97">
        <v>462.0</v>
      </c>
    </row>
    <row r="1726">
      <c r="A1726" s="111">
        <v>45846.0</v>
      </c>
      <c r="B1726" s="27" t="s">
        <v>24</v>
      </c>
      <c r="C1726" s="112" t="s">
        <v>13</v>
      </c>
      <c r="D1726" s="6">
        <v>1.0</v>
      </c>
      <c r="E1726" s="28">
        <v>0.0</v>
      </c>
      <c r="F1726" s="113">
        <v>120.0</v>
      </c>
      <c r="G1726" s="6" t="b">
        <v>1</v>
      </c>
      <c r="H1726" s="27" t="s">
        <v>30</v>
      </c>
      <c r="I1726" s="114" t="s">
        <v>1525</v>
      </c>
      <c r="J1726" s="6"/>
      <c r="K1726" s="102">
        <v>463.0</v>
      </c>
    </row>
    <row r="1727">
      <c r="A1727" s="105">
        <v>45846.0</v>
      </c>
      <c r="B1727" s="106" t="s">
        <v>41</v>
      </c>
      <c r="C1727" s="107" t="s">
        <v>10</v>
      </c>
      <c r="D1727" s="99">
        <v>1.0</v>
      </c>
      <c r="E1727" s="108">
        <v>0.0</v>
      </c>
      <c r="F1727" s="109">
        <v>120.0</v>
      </c>
      <c r="G1727" s="99" t="b">
        <v>1</v>
      </c>
      <c r="H1727" s="106" t="s">
        <v>30</v>
      </c>
      <c r="I1727" s="110" t="s">
        <v>112</v>
      </c>
      <c r="J1727" s="99"/>
      <c r="K1727" s="97">
        <v>464.0</v>
      </c>
    </row>
    <row r="1728">
      <c r="A1728" s="111">
        <v>45846.0</v>
      </c>
      <c r="B1728" s="27" t="s">
        <v>25</v>
      </c>
      <c r="C1728" s="112" t="s">
        <v>13</v>
      </c>
      <c r="D1728" s="6">
        <v>1.0</v>
      </c>
      <c r="E1728" s="28">
        <v>0.0</v>
      </c>
      <c r="F1728" s="113">
        <v>120.0</v>
      </c>
      <c r="G1728" s="6" t="b">
        <v>1</v>
      </c>
      <c r="H1728" s="27" t="s">
        <v>30</v>
      </c>
      <c r="I1728" s="114" t="s">
        <v>103</v>
      </c>
      <c r="J1728" s="6"/>
      <c r="K1728" s="102">
        <v>465.0</v>
      </c>
    </row>
    <row r="1729">
      <c r="A1729" s="105">
        <v>45846.0</v>
      </c>
      <c r="B1729" s="106" t="s">
        <v>9</v>
      </c>
      <c r="C1729" s="107" t="s">
        <v>1286</v>
      </c>
      <c r="D1729" s="99">
        <v>2.0</v>
      </c>
      <c r="E1729" s="108">
        <v>0.0</v>
      </c>
      <c r="F1729" s="109">
        <v>240.0</v>
      </c>
      <c r="G1729" s="99" t="b">
        <v>1</v>
      </c>
      <c r="H1729" s="106" t="s">
        <v>11</v>
      </c>
      <c r="I1729" s="110" t="s">
        <v>150</v>
      </c>
      <c r="J1729" s="99" t="s">
        <v>1611</v>
      </c>
      <c r="K1729" s="97">
        <v>466.0</v>
      </c>
    </row>
    <row r="1730">
      <c r="A1730" s="111">
        <v>45846.0</v>
      </c>
      <c r="B1730" s="27" t="s">
        <v>42</v>
      </c>
      <c r="C1730" s="112" t="s">
        <v>1293</v>
      </c>
      <c r="D1730" s="6">
        <v>0.7</v>
      </c>
      <c r="E1730" s="28">
        <v>0.0</v>
      </c>
      <c r="F1730" s="113">
        <v>84.0</v>
      </c>
      <c r="G1730" s="6" t="b">
        <v>1</v>
      </c>
      <c r="H1730" s="27" t="s">
        <v>30</v>
      </c>
      <c r="I1730" s="114" t="s">
        <v>83</v>
      </c>
      <c r="J1730" s="6"/>
      <c r="K1730" s="102">
        <v>467.0</v>
      </c>
    </row>
    <row r="1731">
      <c r="A1731" s="105">
        <v>45846.0</v>
      </c>
      <c r="B1731" s="106" t="s">
        <v>23</v>
      </c>
      <c r="C1731" s="107" t="s">
        <v>1293</v>
      </c>
      <c r="D1731" s="99">
        <v>2.0</v>
      </c>
      <c r="E1731" s="108">
        <v>0.0</v>
      </c>
      <c r="F1731" s="109">
        <v>240.0</v>
      </c>
      <c r="G1731" s="99" t="b">
        <v>1</v>
      </c>
      <c r="H1731" s="106" t="s">
        <v>16</v>
      </c>
      <c r="I1731" s="110" t="s">
        <v>110</v>
      </c>
      <c r="J1731" s="99"/>
      <c r="K1731" s="97">
        <v>468.0</v>
      </c>
    </row>
    <row r="1732">
      <c r="A1732" s="111">
        <v>45846.0</v>
      </c>
      <c r="B1732" s="27" t="s">
        <v>18</v>
      </c>
      <c r="C1732" s="112" t="s">
        <v>13</v>
      </c>
      <c r="D1732" s="6">
        <v>1.0</v>
      </c>
      <c r="E1732" s="28">
        <v>0.0</v>
      </c>
      <c r="F1732" s="113">
        <v>120.0</v>
      </c>
      <c r="G1732" s="6" t="b">
        <v>1</v>
      </c>
      <c r="H1732" s="27" t="s">
        <v>16</v>
      </c>
      <c r="I1732" s="114" t="s">
        <v>1446</v>
      </c>
      <c r="J1732" s="6"/>
      <c r="K1732" s="102">
        <v>469.0</v>
      </c>
    </row>
    <row r="1733">
      <c r="A1733" s="105">
        <v>45846.0</v>
      </c>
      <c r="B1733" s="106" t="s">
        <v>14</v>
      </c>
      <c r="C1733" s="107" t="s">
        <v>13</v>
      </c>
      <c r="D1733" s="99">
        <v>1.0</v>
      </c>
      <c r="E1733" s="108">
        <v>0.0</v>
      </c>
      <c r="F1733" s="109">
        <v>120.0</v>
      </c>
      <c r="G1733" s="99" t="b">
        <v>1</v>
      </c>
      <c r="H1733" s="106" t="s">
        <v>11</v>
      </c>
      <c r="I1733" s="110" t="s">
        <v>150</v>
      </c>
      <c r="J1733" s="99" t="s">
        <v>1612</v>
      </c>
      <c r="K1733" s="97">
        <v>470.0</v>
      </c>
    </row>
    <row r="1734">
      <c r="A1734" s="111">
        <v>45846.0</v>
      </c>
      <c r="B1734" s="27" t="s">
        <v>21</v>
      </c>
      <c r="C1734" s="112" t="s">
        <v>13</v>
      </c>
      <c r="D1734" s="6">
        <v>2.0</v>
      </c>
      <c r="E1734" s="28">
        <v>0.0</v>
      </c>
      <c r="F1734" s="113">
        <v>240.0</v>
      </c>
      <c r="G1734" s="6" t="b">
        <v>1</v>
      </c>
      <c r="H1734" s="27" t="s">
        <v>11</v>
      </c>
      <c r="I1734" s="114" t="s">
        <v>150</v>
      </c>
      <c r="J1734" s="6" t="s">
        <v>1613</v>
      </c>
      <c r="K1734" s="102">
        <v>471.0</v>
      </c>
    </row>
    <row r="1735">
      <c r="A1735" s="105">
        <v>45846.0</v>
      </c>
      <c r="B1735" s="106" t="s">
        <v>22</v>
      </c>
      <c r="C1735" s="107" t="s">
        <v>1286</v>
      </c>
      <c r="D1735" s="99">
        <v>1.5</v>
      </c>
      <c r="E1735" s="108">
        <v>0.0</v>
      </c>
      <c r="F1735" s="109">
        <v>180.0</v>
      </c>
      <c r="G1735" s="99" t="b">
        <v>1</v>
      </c>
      <c r="H1735" s="106" t="s">
        <v>16</v>
      </c>
      <c r="I1735" s="110" t="s">
        <v>1427</v>
      </c>
      <c r="J1735" s="99"/>
      <c r="K1735" s="97">
        <v>472.0</v>
      </c>
    </row>
    <row r="1736">
      <c r="A1736" s="111">
        <v>45846.0</v>
      </c>
      <c r="B1736" s="27" t="s">
        <v>52</v>
      </c>
      <c r="C1736" s="112" t="s">
        <v>1425</v>
      </c>
      <c r="D1736" s="6">
        <v>10.0</v>
      </c>
      <c r="E1736" s="28">
        <v>0.0</v>
      </c>
      <c r="F1736" s="113">
        <v>1240.0</v>
      </c>
      <c r="G1736" s="6" t="b">
        <v>1</v>
      </c>
      <c r="H1736" s="27" t="s">
        <v>11</v>
      </c>
      <c r="I1736" s="114" t="s">
        <v>110</v>
      </c>
      <c r="J1736" s="6" t="s">
        <v>1614</v>
      </c>
      <c r="K1736" s="102">
        <v>473.0</v>
      </c>
    </row>
    <row r="1737">
      <c r="A1737" s="105">
        <v>45846.0</v>
      </c>
      <c r="B1737" s="106" t="s">
        <v>31</v>
      </c>
      <c r="C1737" s="107" t="s">
        <v>19</v>
      </c>
      <c r="D1737" s="99">
        <v>2.0</v>
      </c>
      <c r="E1737" s="108">
        <v>0.0</v>
      </c>
      <c r="F1737" s="109">
        <v>240.0</v>
      </c>
      <c r="G1737" s="99" t="b">
        <v>1</v>
      </c>
      <c r="H1737" s="106" t="s">
        <v>11</v>
      </c>
      <c r="I1737" s="110" t="s">
        <v>110</v>
      </c>
      <c r="J1737" s="99" t="s">
        <v>1615</v>
      </c>
      <c r="K1737" s="97">
        <v>474.0</v>
      </c>
    </row>
    <row r="1738">
      <c r="A1738" s="111">
        <v>45846.0</v>
      </c>
      <c r="B1738" s="27" t="s">
        <v>45</v>
      </c>
      <c r="C1738" s="112" t="s">
        <v>1447</v>
      </c>
      <c r="D1738" s="6">
        <v>1.0</v>
      </c>
      <c r="E1738" s="28">
        <v>0.0</v>
      </c>
      <c r="F1738" s="113">
        <v>140.0</v>
      </c>
      <c r="G1738" s="6" t="b">
        <v>1</v>
      </c>
      <c r="H1738" s="27" t="s">
        <v>11</v>
      </c>
      <c r="I1738" s="114" t="s">
        <v>110</v>
      </c>
      <c r="J1738" s="6" t="s">
        <v>1616</v>
      </c>
      <c r="K1738" s="102">
        <v>475.0</v>
      </c>
    </row>
    <row r="1739">
      <c r="A1739" s="105">
        <v>45846.0</v>
      </c>
      <c r="B1739" s="106" t="s">
        <v>477</v>
      </c>
      <c r="C1739" s="107" t="s">
        <v>1305</v>
      </c>
      <c r="D1739" s="99">
        <v>2.0</v>
      </c>
      <c r="E1739" s="108">
        <v>0.0</v>
      </c>
      <c r="F1739" s="109">
        <v>240.0</v>
      </c>
      <c r="G1739" s="99" t="b">
        <v>1</v>
      </c>
      <c r="H1739" s="106" t="s">
        <v>16</v>
      </c>
      <c r="I1739" s="110" t="s">
        <v>110</v>
      </c>
      <c r="J1739" s="99"/>
      <c r="K1739" s="97">
        <v>476.0</v>
      </c>
    </row>
    <row r="1740">
      <c r="A1740" s="111">
        <v>45846.0</v>
      </c>
      <c r="B1740" s="27" t="s">
        <v>60</v>
      </c>
      <c r="C1740" s="112" t="s">
        <v>1277</v>
      </c>
      <c r="D1740" s="6">
        <v>2.0</v>
      </c>
      <c r="E1740" s="28">
        <v>0.0</v>
      </c>
      <c r="F1740" s="113">
        <v>240.0</v>
      </c>
      <c r="G1740" s="6" t="b">
        <v>1</v>
      </c>
      <c r="H1740" s="27" t="s">
        <v>16</v>
      </c>
      <c r="I1740" s="114" t="s">
        <v>110</v>
      </c>
      <c r="J1740" s="6"/>
      <c r="K1740" s="102">
        <v>477.0</v>
      </c>
    </row>
    <row r="1741">
      <c r="A1741" s="105">
        <v>45847.0</v>
      </c>
      <c r="B1741" s="106" t="s">
        <v>59</v>
      </c>
      <c r="C1741" s="107" t="s">
        <v>1286</v>
      </c>
      <c r="D1741" s="99">
        <v>1.0</v>
      </c>
      <c r="E1741" s="108">
        <v>0.0</v>
      </c>
      <c r="F1741" s="109">
        <v>120.0</v>
      </c>
      <c r="G1741" s="99" t="b">
        <v>1</v>
      </c>
      <c r="H1741" s="106" t="s">
        <v>16</v>
      </c>
      <c r="I1741" s="110" t="s">
        <v>1420</v>
      </c>
      <c r="J1741" s="99"/>
      <c r="K1741" s="97">
        <v>478.0</v>
      </c>
    </row>
    <row r="1742">
      <c r="A1742" s="111">
        <v>45847.0</v>
      </c>
      <c r="B1742" s="27" t="s">
        <v>15</v>
      </c>
      <c r="C1742" s="112" t="s">
        <v>1285</v>
      </c>
      <c r="D1742" s="6">
        <v>6.0</v>
      </c>
      <c r="E1742" s="28">
        <v>0.0</v>
      </c>
      <c r="F1742" s="113">
        <v>740.0</v>
      </c>
      <c r="G1742" s="6" t="b">
        <v>1</v>
      </c>
      <c r="H1742" s="27" t="s">
        <v>16</v>
      </c>
      <c r="I1742" s="114" t="s">
        <v>73</v>
      </c>
      <c r="J1742" s="6"/>
      <c r="K1742" s="102">
        <v>479.0</v>
      </c>
    </row>
    <row r="1743">
      <c r="A1743" s="105">
        <v>45847.0</v>
      </c>
      <c r="B1743" s="106" t="s">
        <v>39</v>
      </c>
      <c r="C1743" s="107" t="s">
        <v>1381</v>
      </c>
      <c r="D1743" s="99">
        <v>8.0</v>
      </c>
      <c r="E1743" s="108">
        <v>0.0</v>
      </c>
      <c r="F1743" s="109">
        <v>1000.0</v>
      </c>
      <c r="G1743" s="99" t="b">
        <v>1</v>
      </c>
      <c r="H1743" s="106" t="s">
        <v>16</v>
      </c>
      <c r="I1743" s="110" t="s">
        <v>99</v>
      </c>
      <c r="J1743" s="99"/>
      <c r="K1743" s="97">
        <v>480.0</v>
      </c>
    </row>
    <row r="1744">
      <c r="A1744" s="111">
        <v>45847.0</v>
      </c>
      <c r="B1744" s="27" t="s">
        <v>448</v>
      </c>
      <c r="C1744" s="112" t="s">
        <v>1281</v>
      </c>
      <c r="D1744" s="6">
        <v>2.0</v>
      </c>
      <c r="E1744" s="28">
        <v>0.0</v>
      </c>
      <c r="F1744" s="113">
        <v>240.0</v>
      </c>
      <c r="G1744" s="6" t="b">
        <v>1</v>
      </c>
      <c r="H1744" s="27" t="s">
        <v>30</v>
      </c>
      <c r="I1744" s="114" t="s">
        <v>1549</v>
      </c>
      <c r="J1744" s="6"/>
      <c r="K1744" s="102">
        <v>481.0</v>
      </c>
    </row>
    <row r="1745">
      <c r="A1745" s="105">
        <v>45847.0</v>
      </c>
      <c r="B1745" s="106" t="s">
        <v>57</v>
      </c>
      <c r="C1745" s="107" t="s">
        <v>19</v>
      </c>
      <c r="D1745" s="99">
        <v>5.0</v>
      </c>
      <c r="E1745" s="108">
        <v>0.0</v>
      </c>
      <c r="F1745" s="109">
        <v>600.0</v>
      </c>
      <c r="G1745" s="99" t="b">
        <v>1</v>
      </c>
      <c r="H1745" s="106" t="s">
        <v>16</v>
      </c>
      <c r="I1745" s="110" t="s">
        <v>105</v>
      </c>
      <c r="J1745" s="99"/>
      <c r="K1745" s="97">
        <v>482.0</v>
      </c>
    </row>
    <row r="1746">
      <c r="A1746" s="111">
        <v>45847.0</v>
      </c>
      <c r="B1746" s="27" t="s">
        <v>254</v>
      </c>
      <c r="C1746" s="112" t="s">
        <v>12</v>
      </c>
      <c r="D1746" s="6">
        <v>1.0</v>
      </c>
      <c r="E1746" s="28">
        <v>0.0</v>
      </c>
      <c r="F1746" s="113">
        <v>120.0</v>
      </c>
      <c r="G1746" s="6" t="b">
        <v>1</v>
      </c>
      <c r="H1746" s="27" t="s">
        <v>16</v>
      </c>
      <c r="I1746" s="114" t="s">
        <v>110</v>
      </c>
      <c r="J1746" s="6"/>
      <c r="K1746" s="102">
        <v>483.0</v>
      </c>
    </row>
    <row r="1747">
      <c r="A1747" s="105">
        <v>45847.0</v>
      </c>
      <c r="B1747" s="106" t="s">
        <v>45</v>
      </c>
      <c r="C1747" s="107" t="s">
        <v>13</v>
      </c>
      <c r="D1747" s="99">
        <v>0.5</v>
      </c>
      <c r="E1747" s="108">
        <v>0.0</v>
      </c>
      <c r="F1747" s="109">
        <v>60.0</v>
      </c>
      <c r="G1747" s="99" t="b">
        <v>1</v>
      </c>
      <c r="H1747" s="106" t="s">
        <v>11</v>
      </c>
      <c r="I1747" s="110" t="s">
        <v>110</v>
      </c>
      <c r="J1747" s="99" t="s">
        <v>1617</v>
      </c>
      <c r="K1747" s="97">
        <v>484.0</v>
      </c>
    </row>
    <row r="1748">
      <c r="A1748" s="111">
        <v>45847.0</v>
      </c>
      <c r="B1748" s="27" t="s">
        <v>31</v>
      </c>
      <c r="C1748" s="112" t="s">
        <v>1280</v>
      </c>
      <c r="D1748" s="6">
        <v>6.0</v>
      </c>
      <c r="E1748" s="28">
        <v>0.0</v>
      </c>
      <c r="F1748" s="113">
        <v>720.0</v>
      </c>
      <c r="G1748" s="6" t="b">
        <v>1</v>
      </c>
      <c r="H1748" s="27" t="s">
        <v>11</v>
      </c>
      <c r="I1748" s="114" t="s">
        <v>110</v>
      </c>
      <c r="J1748" s="6" t="s">
        <v>1618</v>
      </c>
      <c r="K1748" s="102">
        <v>485.0</v>
      </c>
    </row>
    <row r="1749">
      <c r="A1749" s="105">
        <v>45847.0</v>
      </c>
      <c r="B1749" s="106" t="s">
        <v>61</v>
      </c>
      <c r="C1749" s="107" t="s">
        <v>32</v>
      </c>
      <c r="D1749" s="99">
        <v>2.0</v>
      </c>
      <c r="E1749" s="108">
        <v>0.0</v>
      </c>
      <c r="F1749" s="109">
        <v>280.0</v>
      </c>
      <c r="G1749" s="99" t="b">
        <v>1</v>
      </c>
      <c r="H1749" s="106" t="s">
        <v>30</v>
      </c>
      <c r="I1749" s="110" t="s">
        <v>110</v>
      </c>
      <c r="J1749" s="99"/>
      <c r="K1749" s="97">
        <v>486.0</v>
      </c>
    </row>
    <row r="1750">
      <c r="A1750" s="111">
        <v>45847.0</v>
      </c>
      <c r="B1750" s="27" t="s">
        <v>36</v>
      </c>
      <c r="C1750" s="112" t="s">
        <v>1281</v>
      </c>
      <c r="D1750" s="6">
        <v>4.0</v>
      </c>
      <c r="E1750" s="28">
        <v>0.0</v>
      </c>
      <c r="F1750" s="113">
        <v>480.0</v>
      </c>
      <c r="G1750" s="6" t="b">
        <v>1</v>
      </c>
      <c r="H1750" s="27" t="s">
        <v>16</v>
      </c>
      <c r="I1750" s="114" t="s">
        <v>110</v>
      </c>
      <c r="J1750" s="6"/>
      <c r="K1750" s="102">
        <v>488.0</v>
      </c>
    </row>
    <row r="1751">
      <c r="A1751" s="105">
        <v>45848.0</v>
      </c>
      <c r="B1751" s="106" t="s">
        <v>55</v>
      </c>
      <c r="C1751" s="107" t="s">
        <v>511</v>
      </c>
      <c r="D1751" s="99">
        <v>0.5</v>
      </c>
      <c r="E1751" s="108">
        <v>0.0</v>
      </c>
      <c r="F1751" s="109">
        <v>200.0</v>
      </c>
      <c r="G1751" s="99" t="b">
        <v>1</v>
      </c>
      <c r="H1751" s="106" t="s">
        <v>30</v>
      </c>
      <c r="I1751" s="110" t="s">
        <v>110</v>
      </c>
      <c r="J1751" s="99"/>
      <c r="K1751" s="97">
        <v>506.0</v>
      </c>
    </row>
    <row r="1752">
      <c r="A1752" s="111">
        <v>45849.0</v>
      </c>
      <c r="B1752" s="27" t="s">
        <v>41</v>
      </c>
      <c r="C1752" s="112" t="s">
        <v>10</v>
      </c>
      <c r="D1752" s="6">
        <v>0.5</v>
      </c>
      <c r="E1752" s="28">
        <v>0.0</v>
      </c>
      <c r="F1752" s="113">
        <v>60.0</v>
      </c>
      <c r="G1752" s="6" t="b">
        <v>1</v>
      </c>
      <c r="H1752" s="27" t="s">
        <v>30</v>
      </c>
      <c r="I1752" s="114" t="s">
        <v>112</v>
      </c>
      <c r="J1752" s="6"/>
      <c r="K1752" s="102">
        <v>489.0</v>
      </c>
    </row>
    <row r="1753">
      <c r="A1753" s="105">
        <v>45849.0</v>
      </c>
      <c r="B1753" s="106" t="s">
        <v>407</v>
      </c>
      <c r="C1753" s="107" t="s">
        <v>1281</v>
      </c>
      <c r="D1753" s="99">
        <v>2.0</v>
      </c>
      <c r="E1753" s="108">
        <v>0.0</v>
      </c>
      <c r="F1753" s="109">
        <v>240.0</v>
      </c>
      <c r="G1753" s="99" t="b">
        <v>1</v>
      </c>
      <c r="H1753" s="106" t="s">
        <v>30</v>
      </c>
      <c r="I1753" s="110" t="s">
        <v>1528</v>
      </c>
      <c r="J1753" s="99"/>
      <c r="K1753" s="97">
        <v>490.0</v>
      </c>
    </row>
    <row r="1754">
      <c r="A1754" s="111">
        <v>45849.0</v>
      </c>
      <c r="B1754" s="27" t="s">
        <v>25</v>
      </c>
      <c r="C1754" s="112" t="s">
        <v>1286</v>
      </c>
      <c r="D1754" s="6">
        <v>1.5</v>
      </c>
      <c r="E1754" s="28">
        <v>0.0</v>
      </c>
      <c r="F1754" s="113">
        <v>180.0</v>
      </c>
      <c r="G1754" s="6" t="b">
        <v>1</v>
      </c>
      <c r="H1754" s="27" t="s">
        <v>30</v>
      </c>
      <c r="I1754" s="114" t="s">
        <v>103</v>
      </c>
      <c r="J1754" s="6"/>
      <c r="K1754" s="102">
        <v>491.0</v>
      </c>
    </row>
    <row r="1755">
      <c r="A1755" s="105">
        <v>45849.0</v>
      </c>
      <c r="B1755" s="106" t="s">
        <v>42</v>
      </c>
      <c r="C1755" s="107" t="s">
        <v>1293</v>
      </c>
      <c r="D1755" s="99">
        <v>1.5</v>
      </c>
      <c r="E1755" s="108">
        <v>0.0</v>
      </c>
      <c r="F1755" s="109">
        <v>180.0</v>
      </c>
      <c r="G1755" s="99" t="b">
        <v>1</v>
      </c>
      <c r="H1755" s="106" t="s">
        <v>30</v>
      </c>
      <c r="I1755" s="110" t="s">
        <v>83</v>
      </c>
      <c r="J1755" s="99"/>
      <c r="K1755" s="97">
        <v>492.0</v>
      </c>
    </row>
    <row r="1756">
      <c r="A1756" s="111">
        <v>45849.0</v>
      </c>
      <c r="B1756" s="27" t="s">
        <v>15</v>
      </c>
      <c r="C1756" s="112" t="s">
        <v>1285</v>
      </c>
      <c r="D1756" s="6">
        <v>5.0</v>
      </c>
      <c r="E1756" s="28">
        <v>0.0</v>
      </c>
      <c r="F1756" s="113">
        <v>620.0</v>
      </c>
      <c r="G1756" s="6" t="b">
        <v>1</v>
      </c>
      <c r="H1756" s="27" t="s">
        <v>16</v>
      </c>
      <c r="I1756" s="114" t="s">
        <v>73</v>
      </c>
      <c r="J1756" s="6"/>
      <c r="K1756" s="102">
        <v>493.0</v>
      </c>
    </row>
    <row r="1757">
      <c r="A1757" s="105">
        <v>45849.0</v>
      </c>
      <c r="B1757" s="106" t="s">
        <v>294</v>
      </c>
      <c r="C1757" s="107" t="s">
        <v>12</v>
      </c>
      <c r="D1757" s="99">
        <v>5.0</v>
      </c>
      <c r="E1757" s="108">
        <v>0.0</v>
      </c>
      <c r="F1757" s="109">
        <v>425.0</v>
      </c>
      <c r="G1757" s="99" t="b">
        <v>1</v>
      </c>
      <c r="H1757" s="106" t="s">
        <v>16</v>
      </c>
      <c r="I1757" s="110" t="s">
        <v>110</v>
      </c>
      <c r="J1757" s="99"/>
      <c r="K1757" s="97">
        <v>494.0</v>
      </c>
    </row>
    <row r="1758">
      <c r="A1758" s="111">
        <v>45849.0</v>
      </c>
      <c r="B1758" s="27" t="s">
        <v>295</v>
      </c>
      <c r="C1758" s="112" t="s">
        <v>12</v>
      </c>
      <c r="D1758" s="6">
        <v>5.0</v>
      </c>
      <c r="E1758" s="28">
        <v>0.0</v>
      </c>
      <c r="F1758" s="113">
        <v>425.0</v>
      </c>
      <c r="G1758" s="6" t="b">
        <v>1</v>
      </c>
      <c r="H1758" s="27" t="s">
        <v>16</v>
      </c>
      <c r="I1758" s="114" t="s">
        <v>110</v>
      </c>
      <c r="J1758" s="6"/>
      <c r="K1758" s="102">
        <v>495.0</v>
      </c>
    </row>
    <row r="1759">
      <c r="A1759" s="105">
        <v>45849.0</v>
      </c>
      <c r="B1759" s="106" t="s">
        <v>68</v>
      </c>
      <c r="C1759" s="107" t="s">
        <v>1310</v>
      </c>
      <c r="D1759" s="99">
        <v>3.0</v>
      </c>
      <c r="E1759" s="108">
        <v>0.0</v>
      </c>
      <c r="F1759" s="109">
        <v>380.0</v>
      </c>
      <c r="G1759" s="99" t="b">
        <v>1</v>
      </c>
      <c r="H1759" s="106" t="s">
        <v>16</v>
      </c>
      <c r="I1759" s="110" t="s">
        <v>110</v>
      </c>
      <c r="J1759" s="99"/>
      <c r="K1759" s="97">
        <v>496.0</v>
      </c>
    </row>
    <row r="1760">
      <c r="A1760" s="111">
        <v>45850.0</v>
      </c>
      <c r="B1760" s="27" t="s">
        <v>57</v>
      </c>
      <c r="C1760" s="112" t="s">
        <v>19</v>
      </c>
      <c r="D1760" s="6">
        <v>5.0</v>
      </c>
      <c r="E1760" s="28">
        <v>0.0</v>
      </c>
      <c r="F1760" s="113">
        <v>600.0</v>
      </c>
      <c r="G1760" s="6" t="b">
        <v>1</v>
      </c>
      <c r="H1760" s="27" t="s">
        <v>16</v>
      </c>
      <c r="I1760" s="114" t="s">
        <v>105</v>
      </c>
      <c r="J1760" s="6"/>
      <c r="K1760" s="102">
        <v>497.0</v>
      </c>
    </row>
    <row r="1761">
      <c r="A1761" s="105">
        <v>45850.0</v>
      </c>
      <c r="B1761" s="106" t="s">
        <v>23</v>
      </c>
      <c r="C1761" s="107" t="s">
        <v>1280</v>
      </c>
      <c r="D1761" s="99">
        <v>3.0</v>
      </c>
      <c r="E1761" s="108">
        <v>0.0</v>
      </c>
      <c r="F1761" s="109">
        <v>360.0</v>
      </c>
      <c r="G1761" s="99" t="b">
        <v>1</v>
      </c>
      <c r="H1761" s="106" t="s">
        <v>16</v>
      </c>
      <c r="I1761" s="110" t="s">
        <v>110</v>
      </c>
      <c r="J1761" s="99"/>
      <c r="K1761" s="97">
        <v>498.0</v>
      </c>
    </row>
    <row r="1762">
      <c r="A1762" s="111">
        <v>45850.0</v>
      </c>
      <c r="B1762" s="27" t="s">
        <v>18</v>
      </c>
      <c r="C1762" s="112" t="s">
        <v>13</v>
      </c>
      <c r="D1762" s="6">
        <v>1.0</v>
      </c>
      <c r="E1762" s="28">
        <v>0.0</v>
      </c>
      <c r="F1762" s="113">
        <v>120.0</v>
      </c>
      <c r="G1762" s="6" t="b">
        <v>1</v>
      </c>
      <c r="H1762" s="27" t="s">
        <v>16</v>
      </c>
      <c r="I1762" s="114" t="s">
        <v>1446</v>
      </c>
      <c r="J1762" s="6"/>
      <c r="K1762" s="102">
        <v>499.0</v>
      </c>
    </row>
    <row r="1763">
      <c r="A1763" s="105">
        <v>45850.0</v>
      </c>
      <c r="B1763" s="106" t="s">
        <v>42</v>
      </c>
      <c r="C1763" s="107" t="s">
        <v>1293</v>
      </c>
      <c r="D1763" s="99">
        <v>1.3</v>
      </c>
      <c r="E1763" s="108">
        <v>0.0</v>
      </c>
      <c r="F1763" s="109">
        <v>156.0</v>
      </c>
      <c r="G1763" s="99" t="b">
        <v>1</v>
      </c>
      <c r="H1763" s="106" t="s">
        <v>30</v>
      </c>
      <c r="I1763" s="110" t="s">
        <v>83</v>
      </c>
      <c r="J1763" s="99"/>
      <c r="K1763" s="97">
        <v>500.0</v>
      </c>
    </row>
    <row r="1764">
      <c r="A1764" s="111">
        <v>45850.0</v>
      </c>
      <c r="B1764" s="27" t="s">
        <v>39</v>
      </c>
      <c r="C1764" s="112" t="s">
        <v>1381</v>
      </c>
      <c r="D1764" s="6">
        <v>4.0</v>
      </c>
      <c r="E1764" s="28">
        <v>0.0</v>
      </c>
      <c r="F1764" s="113">
        <v>500.0</v>
      </c>
      <c r="G1764" s="6" t="b">
        <v>1</v>
      </c>
      <c r="H1764" s="27" t="s">
        <v>16</v>
      </c>
      <c r="I1764" s="114" t="s">
        <v>110</v>
      </c>
      <c r="J1764" s="6"/>
      <c r="K1764" s="102">
        <v>501.0</v>
      </c>
    </row>
    <row r="1765">
      <c r="A1765" s="105">
        <v>45850.0</v>
      </c>
      <c r="B1765" s="106" t="s">
        <v>31</v>
      </c>
      <c r="C1765" s="107" t="s">
        <v>19</v>
      </c>
      <c r="D1765" s="99">
        <v>4.0</v>
      </c>
      <c r="E1765" s="108">
        <v>0.0</v>
      </c>
      <c r="F1765" s="109">
        <v>480.0</v>
      </c>
      <c r="G1765" s="99" t="b">
        <v>1</v>
      </c>
      <c r="H1765" s="106" t="s">
        <v>11</v>
      </c>
      <c r="I1765" s="110" t="s">
        <v>110</v>
      </c>
      <c r="J1765" s="99" t="s">
        <v>1619</v>
      </c>
      <c r="K1765" s="97">
        <v>502.0</v>
      </c>
    </row>
    <row r="1766">
      <c r="A1766" s="111">
        <v>45850.0</v>
      </c>
      <c r="B1766" s="27" t="s">
        <v>47</v>
      </c>
      <c r="C1766" s="112" t="s">
        <v>1555</v>
      </c>
      <c r="D1766" s="6">
        <v>3.0</v>
      </c>
      <c r="E1766" s="28">
        <v>0.0</v>
      </c>
      <c r="F1766" s="113">
        <v>400.0</v>
      </c>
      <c r="G1766" s="6" t="b">
        <v>1</v>
      </c>
      <c r="H1766" s="27" t="s">
        <v>11</v>
      </c>
      <c r="I1766" s="114" t="s">
        <v>110</v>
      </c>
      <c r="J1766" s="6" t="s">
        <v>1620</v>
      </c>
      <c r="K1766" s="102">
        <v>503.0</v>
      </c>
    </row>
    <row r="1767">
      <c r="A1767" s="105">
        <v>45850.0</v>
      </c>
      <c r="B1767" s="106" t="s">
        <v>49</v>
      </c>
      <c r="C1767" s="107" t="s">
        <v>420</v>
      </c>
      <c r="D1767" s="99">
        <v>1.0</v>
      </c>
      <c r="E1767" s="108">
        <v>0.0</v>
      </c>
      <c r="F1767" s="109">
        <v>140.0</v>
      </c>
      <c r="G1767" s="99" t="b">
        <v>1</v>
      </c>
      <c r="H1767" s="106" t="s">
        <v>11</v>
      </c>
      <c r="I1767" s="110" t="s">
        <v>110</v>
      </c>
      <c r="J1767" s="99" t="s">
        <v>1621</v>
      </c>
      <c r="K1767" s="97">
        <v>504.0</v>
      </c>
    </row>
    <row r="1768">
      <c r="A1768" s="111">
        <v>45850.0</v>
      </c>
      <c r="B1768" s="27" t="s">
        <v>45</v>
      </c>
      <c r="C1768" s="112" t="s">
        <v>32</v>
      </c>
      <c r="D1768" s="6">
        <v>0.5</v>
      </c>
      <c r="E1768" s="28">
        <v>0.0</v>
      </c>
      <c r="F1768" s="113">
        <v>70.0</v>
      </c>
      <c r="G1768" s="6" t="b">
        <v>1</v>
      </c>
      <c r="H1768" s="27" t="s">
        <v>11</v>
      </c>
      <c r="I1768" s="114" t="s">
        <v>110</v>
      </c>
      <c r="J1768" s="6" t="s">
        <v>1622</v>
      </c>
      <c r="K1768" s="102">
        <v>505.0</v>
      </c>
    </row>
    <row r="1769">
      <c r="A1769" s="105">
        <v>45851.0</v>
      </c>
      <c r="B1769" s="106" t="s">
        <v>407</v>
      </c>
      <c r="C1769" s="107" t="s">
        <v>1281</v>
      </c>
      <c r="D1769" s="99">
        <v>2.0</v>
      </c>
      <c r="E1769" s="108">
        <v>0.0</v>
      </c>
      <c r="F1769" s="109">
        <v>240.0</v>
      </c>
      <c r="G1769" s="99" t="b">
        <v>1</v>
      </c>
      <c r="H1769" s="106" t="s">
        <v>30</v>
      </c>
      <c r="I1769" s="110" t="s">
        <v>1528</v>
      </c>
      <c r="J1769" s="99"/>
      <c r="K1769" s="97">
        <v>507.0</v>
      </c>
    </row>
    <row r="1770">
      <c r="A1770" s="111">
        <v>45851.0</v>
      </c>
      <c r="B1770" s="27" t="s">
        <v>560</v>
      </c>
      <c r="C1770" s="112" t="s">
        <v>1560</v>
      </c>
      <c r="D1770" s="6">
        <v>2.8</v>
      </c>
      <c r="E1770" s="28">
        <v>0.0</v>
      </c>
      <c r="F1770" s="113">
        <v>420.0</v>
      </c>
      <c r="G1770" s="6" t="b">
        <v>1</v>
      </c>
      <c r="H1770" s="27" t="s">
        <v>30</v>
      </c>
      <c r="I1770" s="114" t="s">
        <v>1597</v>
      </c>
      <c r="J1770" s="6"/>
      <c r="K1770" s="102">
        <v>508.0</v>
      </c>
    </row>
    <row r="1771">
      <c r="A1771" s="105">
        <v>45851.0</v>
      </c>
      <c r="B1771" s="106" t="s">
        <v>25</v>
      </c>
      <c r="C1771" s="107" t="s">
        <v>1277</v>
      </c>
      <c r="D1771" s="99">
        <v>1.6</v>
      </c>
      <c r="E1771" s="108">
        <v>0.0</v>
      </c>
      <c r="F1771" s="109">
        <v>192.0</v>
      </c>
      <c r="G1771" s="99" t="b">
        <v>1</v>
      </c>
      <c r="H1771" s="106" t="s">
        <v>30</v>
      </c>
      <c r="I1771" s="110" t="s">
        <v>103</v>
      </c>
      <c r="J1771" s="99"/>
      <c r="K1771" s="97">
        <v>509.0</v>
      </c>
    </row>
    <row r="1772">
      <c r="A1772" s="111">
        <v>45851.0</v>
      </c>
      <c r="B1772" s="27" t="s">
        <v>57</v>
      </c>
      <c r="C1772" s="112" t="s">
        <v>19</v>
      </c>
      <c r="D1772" s="6">
        <v>5.0</v>
      </c>
      <c r="E1772" s="28">
        <v>0.0</v>
      </c>
      <c r="F1772" s="113">
        <v>600.0</v>
      </c>
      <c r="G1772" s="6" t="b">
        <v>1</v>
      </c>
      <c r="H1772" s="27" t="s">
        <v>16</v>
      </c>
      <c r="I1772" s="114" t="s">
        <v>105</v>
      </c>
      <c r="J1772" s="6"/>
      <c r="K1772" s="102">
        <v>510.0</v>
      </c>
    </row>
    <row r="1773">
      <c r="A1773" s="105">
        <v>45851.0</v>
      </c>
      <c r="B1773" s="106" t="s">
        <v>23</v>
      </c>
      <c r="C1773" s="107" t="s">
        <v>1281</v>
      </c>
      <c r="D1773" s="99">
        <v>2.0</v>
      </c>
      <c r="E1773" s="108">
        <v>0.0</v>
      </c>
      <c r="F1773" s="109">
        <v>240.0</v>
      </c>
      <c r="G1773" s="99" t="b">
        <v>1</v>
      </c>
      <c r="H1773" s="106" t="s">
        <v>16</v>
      </c>
      <c r="I1773" s="110" t="s">
        <v>110</v>
      </c>
      <c r="J1773" s="99"/>
      <c r="K1773" s="97">
        <v>511.0</v>
      </c>
    </row>
    <row r="1774">
      <c r="A1774" s="111">
        <v>45851.0</v>
      </c>
      <c r="B1774" s="27" t="s">
        <v>21</v>
      </c>
      <c r="C1774" s="112" t="s">
        <v>1555</v>
      </c>
      <c r="D1774" s="6">
        <v>4.0</v>
      </c>
      <c r="E1774" s="28">
        <v>0.0</v>
      </c>
      <c r="F1774" s="113">
        <v>520.0</v>
      </c>
      <c r="G1774" s="6" t="b">
        <v>1</v>
      </c>
      <c r="H1774" s="27" t="s">
        <v>11</v>
      </c>
      <c r="I1774" s="114" t="s">
        <v>150</v>
      </c>
      <c r="J1774" s="6" t="s">
        <v>1623</v>
      </c>
      <c r="K1774" s="102">
        <v>512.0</v>
      </c>
    </row>
    <row r="1775">
      <c r="A1775" s="105">
        <v>45851.0</v>
      </c>
      <c r="B1775" s="106" t="s">
        <v>9</v>
      </c>
      <c r="C1775" s="107" t="s">
        <v>1277</v>
      </c>
      <c r="D1775" s="99">
        <v>3.0</v>
      </c>
      <c r="E1775" s="108">
        <v>0.0</v>
      </c>
      <c r="F1775" s="109">
        <v>360.0</v>
      </c>
      <c r="G1775" s="99" t="b">
        <v>1</v>
      </c>
      <c r="H1775" s="106" t="s">
        <v>11</v>
      </c>
      <c r="I1775" s="110" t="s">
        <v>150</v>
      </c>
      <c r="J1775" s="99" t="s">
        <v>1624</v>
      </c>
      <c r="K1775" s="97">
        <v>513.0</v>
      </c>
    </row>
    <row r="1776">
      <c r="A1776" s="111">
        <v>45851.0</v>
      </c>
      <c r="B1776" s="27" t="s">
        <v>36</v>
      </c>
      <c r="C1776" s="112" t="s">
        <v>12</v>
      </c>
      <c r="D1776" s="6">
        <v>4.0</v>
      </c>
      <c r="E1776" s="28">
        <v>0.0</v>
      </c>
      <c r="F1776" s="113">
        <v>480.0</v>
      </c>
      <c r="G1776" s="6" t="b">
        <v>1</v>
      </c>
      <c r="H1776" s="27" t="s">
        <v>16</v>
      </c>
      <c r="I1776" s="114" t="s">
        <v>110</v>
      </c>
      <c r="J1776" s="6"/>
      <c r="K1776" s="102">
        <v>514.0</v>
      </c>
    </row>
    <row r="1777">
      <c r="A1777" s="105">
        <v>45851.0</v>
      </c>
      <c r="B1777" s="106" t="s">
        <v>31</v>
      </c>
      <c r="C1777" s="107" t="s">
        <v>1280</v>
      </c>
      <c r="D1777" s="99">
        <v>4.0</v>
      </c>
      <c r="E1777" s="108">
        <v>0.0</v>
      </c>
      <c r="F1777" s="109">
        <v>480.0</v>
      </c>
      <c r="G1777" s="99" t="b">
        <v>1</v>
      </c>
      <c r="H1777" s="106" t="s">
        <v>11</v>
      </c>
      <c r="I1777" s="110" t="s">
        <v>110</v>
      </c>
      <c r="J1777" s="99" t="s">
        <v>1625</v>
      </c>
      <c r="K1777" s="97">
        <v>515.0</v>
      </c>
    </row>
    <row r="1778">
      <c r="A1778" s="111">
        <v>45851.0</v>
      </c>
      <c r="B1778" s="27" t="s">
        <v>556</v>
      </c>
      <c r="C1778" s="112" t="s">
        <v>1293</v>
      </c>
      <c r="D1778" s="6">
        <v>2.5</v>
      </c>
      <c r="E1778" s="28">
        <v>0.0</v>
      </c>
      <c r="F1778" s="113">
        <v>300.0</v>
      </c>
      <c r="G1778" s="6" t="b">
        <v>1</v>
      </c>
      <c r="H1778" s="27" t="s">
        <v>16</v>
      </c>
      <c r="I1778" s="114" t="s">
        <v>110</v>
      </c>
      <c r="J1778" s="6"/>
      <c r="K1778" s="102">
        <v>516.0</v>
      </c>
    </row>
    <row r="1779">
      <c r="A1779" s="105">
        <v>45851.0</v>
      </c>
      <c r="B1779" s="106" t="s">
        <v>45</v>
      </c>
      <c r="C1779" s="107" t="s">
        <v>1310</v>
      </c>
      <c r="D1779" s="99">
        <v>2.0</v>
      </c>
      <c r="E1779" s="108">
        <v>0.0</v>
      </c>
      <c r="F1779" s="109">
        <v>260.0</v>
      </c>
      <c r="G1779" s="99" t="b">
        <v>1</v>
      </c>
      <c r="H1779" s="106" t="s">
        <v>11</v>
      </c>
      <c r="I1779" s="110" t="s">
        <v>110</v>
      </c>
      <c r="J1779" s="99" t="s">
        <v>1626</v>
      </c>
      <c r="K1779" s="97">
        <v>517.0</v>
      </c>
    </row>
    <row r="1780">
      <c r="A1780" s="111">
        <v>45851.0</v>
      </c>
      <c r="B1780" s="27" t="s">
        <v>47</v>
      </c>
      <c r="C1780" s="112" t="s">
        <v>1310</v>
      </c>
      <c r="D1780" s="6">
        <v>4.0</v>
      </c>
      <c r="E1780" s="28">
        <v>0.0</v>
      </c>
      <c r="F1780" s="113">
        <v>520.0</v>
      </c>
      <c r="G1780" s="6" t="b">
        <v>1</v>
      </c>
      <c r="H1780" s="27" t="s">
        <v>11</v>
      </c>
      <c r="I1780" s="114" t="s">
        <v>110</v>
      </c>
      <c r="J1780" s="6" t="s">
        <v>1627</v>
      </c>
      <c r="K1780" s="102">
        <v>518.0</v>
      </c>
    </row>
    <row r="1781">
      <c r="A1781" s="105">
        <v>45853.0</v>
      </c>
      <c r="B1781" s="106" t="s">
        <v>448</v>
      </c>
      <c r="C1781" s="107" t="s">
        <v>1281</v>
      </c>
      <c r="D1781" s="99">
        <v>2.0</v>
      </c>
      <c r="E1781" s="108">
        <v>0.0</v>
      </c>
      <c r="F1781" s="109">
        <v>240.0</v>
      </c>
      <c r="G1781" s="99" t="b">
        <v>1</v>
      </c>
      <c r="H1781" s="106" t="s">
        <v>30</v>
      </c>
      <c r="I1781" s="110" t="s">
        <v>1549</v>
      </c>
      <c r="J1781" s="99"/>
      <c r="K1781" s="97">
        <v>519.0</v>
      </c>
    </row>
    <row r="1782">
      <c r="A1782" s="111">
        <v>45853.0</v>
      </c>
      <c r="B1782" s="27" t="s">
        <v>52</v>
      </c>
      <c r="C1782" s="112" t="s">
        <v>1628</v>
      </c>
      <c r="D1782" s="6">
        <v>7.0</v>
      </c>
      <c r="E1782" s="28">
        <v>0.0</v>
      </c>
      <c r="F1782" s="113">
        <v>880.0</v>
      </c>
      <c r="G1782" s="6" t="b">
        <v>1</v>
      </c>
      <c r="H1782" s="27" t="s">
        <v>11</v>
      </c>
      <c r="I1782" s="114" t="s">
        <v>110</v>
      </c>
      <c r="J1782" s="6" t="s">
        <v>1629</v>
      </c>
      <c r="K1782" s="102">
        <v>520.0</v>
      </c>
    </row>
    <row r="1783">
      <c r="A1783" s="105">
        <v>45853.0</v>
      </c>
      <c r="B1783" s="106" t="s">
        <v>27</v>
      </c>
      <c r="C1783" s="107" t="s">
        <v>12</v>
      </c>
      <c r="D1783" s="99">
        <v>2.0</v>
      </c>
      <c r="E1783" s="108">
        <v>0.0</v>
      </c>
      <c r="F1783" s="109">
        <v>240.0</v>
      </c>
      <c r="G1783" s="99" t="b">
        <v>1</v>
      </c>
      <c r="H1783" s="106" t="s">
        <v>16</v>
      </c>
      <c r="I1783" s="110" t="s">
        <v>95</v>
      </c>
      <c r="J1783" s="99"/>
      <c r="K1783" s="97">
        <v>521.0</v>
      </c>
    </row>
    <row r="1784">
      <c r="A1784" s="111">
        <v>45853.0</v>
      </c>
      <c r="B1784" s="27" t="s">
        <v>26</v>
      </c>
      <c r="C1784" s="112" t="s">
        <v>1630</v>
      </c>
      <c r="D1784" s="6">
        <v>2.5</v>
      </c>
      <c r="E1784" s="28">
        <v>0.0</v>
      </c>
      <c r="F1784" s="113">
        <v>390.0</v>
      </c>
      <c r="G1784" s="6" t="b">
        <v>1</v>
      </c>
      <c r="H1784" s="27" t="s">
        <v>16</v>
      </c>
      <c r="I1784" s="114" t="s">
        <v>75</v>
      </c>
      <c r="J1784" s="6"/>
      <c r="K1784" s="102">
        <v>522.0</v>
      </c>
    </row>
    <row r="1785">
      <c r="A1785" s="105">
        <v>45853.0</v>
      </c>
      <c r="B1785" s="106" t="s">
        <v>42</v>
      </c>
      <c r="C1785" s="107" t="s">
        <v>1293</v>
      </c>
      <c r="D1785" s="99">
        <v>1.5</v>
      </c>
      <c r="E1785" s="108">
        <v>0.0</v>
      </c>
      <c r="F1785" s="109">
        <v>180.0</v>
      </c>
      <c r="G1785" s="99" t="b">
        <v>1</v>
      </c>
      <c r="H1785" s="106" t="s">
        <v>30</v>
      </c>
      <c r="I1785" s="110" t="s">
        <v>83</v>
      </c>
      <c r="J1785" s="99"/>
      <c r="K1785" s="97">
        <v>523.0</v>
      </c>
    </row>
    <row r="1786">
      <c r="A1786" s="111">
        <v>45853.0</v>
      </c>
      <c r="B1786" s="27" t="s">
        <v>15</v>
      </c>
      <c r="C1786" s="112" t="s">
        <v>1286</v>
      </c>
      <c r="D1786" s="6">
        <v>4.0</v>
      </c>
      <c r="E1786" s="28">
        <v>0.0</v>
      </c>
      <c r="F1786" s="113">
        <v>480.0</v>
      </c>
      <c r="G1786" s="6" t="b">
        <v>1</v>
      </c>
      <c r="H1786" s="27" t="s">
        <v>16</v>
      </c>
      <c r="I1786" s="114" t="s">
        <v>73</v>
      </c>
      <c r="J1786" s="6"/>
      <c r="K1786" s="102">
        <v>524.0</v>
      </c>
    </row>
    <row r="1787">
      <c r="A1787" s="105">
        <v>45853.0</v>
      </c>
      <c r="B1787" s="106" t="s">
        <v>21</v>
      </c>
      <c r="C1787" s="107" t="s">
        <v>13</v>
      </c>
      <c r="D1787" s="99">
        <v>2.0</v>
      </c>
      <c r="E1787" s="108">
        <v>0.0</v>
      </c>
      <c r="F1787" s="109">
        <v>240.0</v>
      </c>
      <c r="G1787" s="99" t="b">
        <v>1</v>
      </c>
      <c r="H1787" s="106" t="s">
        <v>11</v>
      </c>
      <c r="I1787" s="110" t="s">
        <v>150</v>
      </c>
      <c r="J1787" s="99" t="s">
        <v>1631</v>
      </c>
      <c r="K1787" s="97">
        <v>525.0</v>
      </c>
    </row>
    <row r="1788">
      <c r="A1788" s="111">
        <v>45853.0</v>
      </c>
      <c r="B1788" s="27" t="s">
        <v>39</v>
      </c>
      <c r="C1788" s="112" t="s">
        <v>1381</v>
      </c>
      <c r="D1788" s="6">
        <v>8.0</v>
      </c>
      <c r="E1788" s="28">
        <v>0.0</v>
      </c>
      <c r="F1788" s="113">
        <v>1000.0</v>
      </c>
      <c r="G1788" s="6" t="b">
        <v>1</v>
      </c>
      <c r="H1788" s="27" t="s">
        <v>16</v>
      </c>
      <c r="I1788" s="114" t="s">
        <v>110</v>
      </c>
      <c r="J1788" s="6"/>
      <c r="K1788" s="102">
        <v>526.0</v>
      </c>
    </row>
    <row r="1789">
      <c r="A1789" s="105">
        <v>45853.0</v>
      </c>
      <c r="B1789" s="106" t="s">
        <v>45</v>
      </c>
      <c r="C1789" s="107" t="s">
        <v>1560</v>
      </c>
      <c r="D1789" s="99">
        <v>2.0</v>
      </c>
      <c r="E1789" s="108">
        <v>0.0</v>
      </c>
      <c r="F1789" s="109">
        <v>350.0</v>
      </c>
      <c r="G1789" s="99" t="b">
        <v>1</v>
      </c>
      <c r="H1789" s="106" t="s">
        <v>11</v>
      </c>
      <c r="I1789" s="110" t="s">
        <v>110</v>
      </c>
      <c r="J1789" s="99" t="s">
        <v>1632</v>
      </c>
      <c r="K1789" s="97">
        <v>527.0</v>
      </c>
    </row>
    <row r="1790">
      <c r="A1790" s="111">
        <v>45853.0</v>
      </c>
      <c r="B1790" s="27" t="s">
        <v>31</v>
      </c>
      <c r="C1790" s="112" t="s">
        <v>19</v>
      </c>
      <c r="D1790" s="6">
        <v>2.0</v>
      </c>
      <c r="E1790" s="28">
        <v>0.0</v>
      </c>
      <c r="F1790" s="113">
        <v>240.0</v>
      </c>
      <c r="G1790" s="6" t="b">
        <v>1</v>
      </c>
      <c r="H1790" s="27" t="s">
        <v>11</v>
      </c>
      <c r="I1790" s="114" t="s">
        <v>110</v>
      </c>
      <c r="J1790" s="6" t="s">
        <v>1633</v>
      </c>
      <c r="K1790" s="102">
        <v>528.0</v>
      </c>
    </row>
    <row r="1791">
      <c r="A1791" s="105">
        <v>45853.0</v>
      </c>
      <c r="B1791" s="106" t="s">
        <v>47</v>
      </c>
      <c r="C1791" s="107" t="s">
        <v>1447</v>
      </c>
      <c r="D1791" s="99">
        <v>1.7</v>
      </c>
      <c r="E1791" s="108">
        <v>0.0</v>
      </c>
      <c r="F1791" s="109">
        <v>238.0</v>
      </c>
      <c r="G1791" s="99" t="b">
        <v>1</v>
      </c>
      <c r="H1791" s="106" t="s">
        <v>11</v>
      </c>
      <c r="I1791" s="110" t="s">
        <v>110</v>
      </c>
      <c r="J1791" s="99" t="s">
        <v>1633</v>
      </c>
      <c r="K1791" s="97">
        <v>529.0</v>
      </c>
    </row>
    <row r="1792">
      <c r="A1792" s="111">
        <v>45854.0</v>
      </c>
      <c r="B1792" s="27" t="s">
        <v>41</v>
      </c>
      <c r="C1792" s="112" t="s">
        <v>10</v>
      </c>
      <c r="D1792" s="6">
        <v>1.0</v>
      </c>
      <c r="E1792" s="28">
        <v>0.0</v>
      </c>
      <c r="F1792" s="113">
        <v>120.0</v>
      </c>
      <c r="G1792" s="6" t="b">
        <v>1</v>
      </c>
      <c r="H1792" s="27" t="s">
        <v>30</v>
      </c>
      <c r="I1792" s="114" t="s">
        <v>112</v>
      </c>
      <c r="J1792" s="6"/>
      <c r="K1792" s="102">
        <v>530.0</v>
      </c>
    </row>
    <row r="1793">
      <c r="A1793" s="105">
        <v>45854.0</v>
      </c>
      <c r="B1793" s="106" t="s">
        <v>14</v>
      </c>
      <c r="C1793" s="107" t="s">
        <v>1286</v>
      </c>
      <c r="D1793" s="99">
        <v>1.5</v>
      </c>
      <c r="E1793" s="108">
        <v>0.0</v>
      </c>
      <c r="F1793" s="109">
        <v>180.0</v>
      </c>
      <c r="G1793" s="99" t="b">
        <v>1</v>
      </c>
      <c r="H1793" s="106" t="s">
        <v>11</v>
      </c>
      <c r="I1793" s="110" t="s">
        <v>150</v>
      </c>
      <c r="J1793" s="99" t="s">
        <v>1634</v>
      </c>
      <c r="K1793" s="97">
        <v>531.0</v>
      </c>
    </row>
    <row r="1794">
      <c r="A1794" s="111">
        <v>45854.0</v>
      </c>
      <c r="B1794" s="27" t="s">
        <v>21</v>
      </c>
      <c r="C1794" s="112" t="s">
        <v>511</v>
      </c>
      <c r="D1794" s="6">
        <v>0.2</v>
      </c>
      <c r="E1794" s="28">
        <v>0.0</v>
      </c>
      <c r="F1794" s="113">
        <v>80.0</v>
      </c>
      <c r="G1794" s="6" t="b">
        <v>1</v>
      </c>
      <c r="H1794" s="27" t="s">
        <v>11</v>
      </c>
      <c r="I1794" s="114" t="s">
        <v>150</v>
      </c>
      <c r="J1794" s="6" t="s">
        <v>1635</v>
      </c>
      <c r="K1794" s="102">
        <v>532.0</v>
      </c>
    </row>
    <row r="1795">
      <c r="A1795" s="105">
        <v>45854.0</v>
      </c>
      <c r="B1795" s="106" t="s">
        <v>55</v>
      </c>
      <c r="C1795" s="107" t="s">
        <v>1636</v>
      </c>
      <c r="D1795" s="99">
        <v>3.3</v>
      </c>
      <c r="E1795" s="108">
        <v>0.0</v>
      </c>
      <c r="F1795" s="109">
        <v>480.0</v>
      </c>
      <c r="G1795" s="99" t="b">
        <v>1</v>
      </c>
      <c r="H1795" s="106" t="s">
        <v>30</v>
      </c>
      <c r="I1795" s="110" t="s">
        <v>110</v>
      </c>
      <c r="J1795" s="99"/>
      <c r="K1795" s="97">
        <v>533.0</v>
      </c>
    </row>
    <row r="1796">
      <c r="A1796" s="111">
        <v>45854.0</v>
      </c>
      <c r="B1796" s="27" t="s">
        <v>31</v>
      </c>
      <c r="C1796" s="112" t="s">
        <v>19</v>
      </c>
      <c r="D1796" s="6">
        <v>4.0</v>
      </c>
      <c r="E1796" s="28">
        <v>0.0</v>
      </c>
      <c r="F1796" s="113">
        <v>480.0</v>
      </c>
      <c r="G1796" s="6" t="b">
        <v>1</v>
      </c>
      <c r="H1796" s="27" t="s">
        <v>11</v>
      </c>
      <c r="I1796" s="114" t="s">
        <v>110</v>
      </c>
      <c r="J1796" s="6" t="s">
        <v>1637</v>
      </c>
      <c r="K1796" s="102">
        <v>534.0</v>
      </c>
    </row>
    <row r="1797">
      <c r="A1797" s="105">
        <v>45854.0</v>
      </c>
      <c r="B1797" s="106" t="s">
        <v>36</v>
      </c>
      <c r="C1797" s="107" t="s">
        <v>10</v>
      </c>
      <c r="D1797" s="99">
        <v>4.0</v>
      </c>
      <c r="E1797" s="108">
        <v>0.0</v>
      </c>
      <c r="F1797" s="109">
        <v>480.0</v>
      </c>
      <c r="G1797" s="99" t="b">
        <v>1</v>
      </c>
      <c r="H1797" s="106" t="s">
        <v>16</v>
      </c>
      <c r="I1797" s="110" t="s">
        <v>110</v>
      </c>
      <c r="J1797" s="99"/>
      <c r="K1797" s="97">
        <v>535.0</v>
      </c>
    </row>
    <row r="1798">
      <c r="A1798" s="111">
        <v>45854.0</v>
      </c>
      <c r="B1798" s="27" t="s">
        <v>61</v>
      </c>
      <c r="C1798" s="112" t="s">
        <v>32</v>
      </c>
      <c r="D1798" s="6">
        <v>2.0</v>
      </c>
      <c r="E1798" s="28">
        <v>0.0</v>
      </c>
      <c r="F1798" s="113">
        <v>280.0</v>
      </c>
      <c r="G1798" s="6" t="b">
        <v>1</v>
      </c>
      <c r="H1798" s="27" t="s">
        <v>30</v>
      </c>
      <c r="I1798" s="114" t="s">
        <v>110</v>
      </c>
      <c r="J1798" s="6"/>
      <c r="K1798" s="102">
        <v>536.0</v>
      </c>
    </row>
    <row r="1799">
      <c r="A1799" s="105">
        <v>45854.0</v>
      </c>
      <c r="B1799" s="106" t="s">
        <v>68</v>
      </c>
      <c r="C1799" s="107" t="s">
        <v>1310</v>
      </c>
      <c r="D1799" s="99">
        <v>5.5</v>
      </c>
      <c r="E1799" s="108">
        <v>0.0</v>
      </c>
      <c r="F1799" s="109">
        <v>710.0</v>
      </c>
      <c r="G1799" s="99" t="b">
        <v>1</v>
      </c>
      <c r="H1799" s="106" t="s">
        <v>16</v>
      </c>
      <c r="I1799" s="110" t="s">
        <v>110</v>
      </c>
      <c r="J1799" s="99"/>
      <c r="K1799" s="97">
        <v>537.0</v>
      </c>
    </row>
    <row r="1800">
      <c r="A1800" s="111">
        <v>45854.0</v>
      </c>
      <c r="B1800" s="27" t="s">
        <v>15</v>
      </c>
      <c r="C1800" s="112" t="s">
        <v>1638</v>
      </c>
      <c r="D1800" s="6">
        <v>2.0</v>
      </c>
      <c r="E1800" s="28">
        <v>0.0</v>
      </c>
      <c r="F1800" s="113">
        <v>260.0</v>
      </c>
      <c r="G1800" s="6" t="b">
        <v>1</v>
      </c>
      <c r="H1800" s="27" t="s">
        <v>16</v>
      </c>
      <c r="I1800" s="114" t="s">
        <v>110</v>
      </c>
      <c r="J1800" s="6"/>
      <c r="K1800" s="102">
        <v>538.0</v>
      </c>
    </row>
    <row r="1801">
      <c r="A1801" s="105">
        <v>45856.0</v>
      </c>
      <c r="B1801" s="106" t="s">
        <v>59</v>
      </c>
      <c r="C1801" s="107" t="s">
        <v>1280</v>
      </c>
      <c r="D1801" s="99">
        <v>1.0</v>
      </c>
      <c r="E1801" s="108">
        <v>0.0</v>
      </c>
      <c r="F1801" s="109">
        <v>120.0</v>
      </c>
      <c r="G1801" s="99" t="b">
        <v>1</v>
      </c>
      <c r="H1801" s="106" t="s">
        <v>16</v>
      </c>
      <c r="I1801" s="110" t="s">
        <v>1420</v>
      </c>
      <c r="J1801" s="99"/>
      <c r="K1801" s="97">
        <v>539.0</v>
      </c>
    </row>
    <row r="1802">
      <c r="A1802" s="111">
        <v>45856.0</v>
      </c>
      <c r="B1802" s="27" t="s">
        <v>556</v>
      </c>
      <c r="C1802" s="112" t="s">
        <v>1293</v>
      </c>
      <c r="D1802" s="6">
        <v>2.5</v>
      </c>
      <c r="E1802" s="28">
        <v>0.0</v>
      </c>
      <c r="F1802" s="113">
        <v>300.0</v>
      </c>
      <c r="G1802" s="6" t="b">
        <v>1</v>
      </c>
      <c r="H1802" s="27" t="s">
        <v>16</v>
      </c>
      <c r="I1802" s="114" t="s">
        <v>1596</v>
      </c>
      <c r="J1802" s="6"/>
      <c r="K1802" s="102">
        <v>540.0</v>
      </c>
    </row>
    <row r="1803">
      <c r="A1803" s="105">
        <v>45856.0</v>
      </c>
      <c r="B1803" s="106" t="s">
        <v>21</v>
      </c>
      <c r="C1803" s="107" t="s">
        <v>1310</v>
      </c>
      <c r="D1803" s="99">
        <v>2.0</v>
      </c>
      <c r="E1803" s="108">
        <v>0.0</v>
      </c>
      <c r="F1803" s="109">
        <v>260.0</v>
      </c>
      <c r="G1803" s="99" t="b">
        <v>1</v>
      </c>
      <c r="H1803" s="106" t="s">
        <v>11</v>
      </c>
      <c r="I1803" s="110" t="s">
        <v>150</v>
      </c>
      <c r="J1803" s="99" t="s">
        <v>1639</v>
      </c>
      <c r="K1803" s="97">
        <v>541.0</v>
      </c>
    </row>
    <row r="1804">
      <c r="A1804" s="111">
        <v>45856.0</v>
      </c>
      <c r="B1804" s="27" t="s">
        <v>25</v>
      </c>
      <c r="C1804" s="112" t="s">
        <v>1277</v>
      </c>
      <c r="D1804" s="6">
        <v>1.6</v>
      </c>
      <c r="E1804" s="28">
        <v>0.0</v>
      </c>
      <c r="F1804" s="113">
        <v>192.0</v>
      </c>
      <c r="G1804" s="6" t="b">
        <v>1</v>
      </c>
      <c r="H1804" s="27" t="s">
        <v>30</v>
      </c>
      <c r="I1804" s="114" t="s">
        <v>103</v>
      </c>
      <c r="J1804" s="6"/>
      <c r="K1804" s="102">
        <v>542.0</v>
      </c>
    </row>
    <row r="1805">
      <c r="A1805" s="105">
        <v>45856.0</v>
      </c>
      <c r="B1805" s="106" t="s">
        <v>560</v>
      </c>
      <c r="C1805" s="107" t="s">
        <v>1310</v>
      </c>
      <c r="D1805" s="99">
        <v>2.0</v>
      </c>
      <c r="E1805" s="108">
        <v>0.0</v>
      </c>
      <c r="F1805" s="109">
        <v>260.0</v>
      </c>
      <c r="G1805" s="99" t="b">
        <v>1</v>
      </c>
      <c r="H1805" s="106" t="s">
        <v>30</v>
      </c>
      <c r="I1805" s="110" t="s">
        <v>1597</v>
      </c>
      <c r="J1805" s="99"/>
      <c r="K1805" s="97">
        <v>543.0</v>
      </c>
    </row>
    <row r="1806">
      <c r="A1806" s="111">
        <v>45856.0</v>
      </c>
      <c r="B1806" s="27" t="s">
        <v>23</v>
      </c>
      <c r="C1806" s="112" t="s">
        <v>1280</v>
      </c>
      <c r="D1806" s="6">
        <v>3.0</v>
      </c>
      <c r="E1806" s="28">
        <v>0.0</v>
      </c>
      <c r="F1806" s="113">
        <v>360.0</v>
      </c>
      <c r="G1806" s="6" t="b">
        <v>1</v>
      </c>
      <c r="H1806" s="27" t="s">
        <v>16</v>
      </c>
      <c r="I1806" s="114" t="s">
        <v>110</v>
      </c>
      <c r="J1806" s="6"/>
      <c r="K1806" s="102">
        <v>544.0</v>
      </c>
    </row>
    <row r="1807">
      <c r="A1807" s="105">
        <v>45856.0</v>
      </c>
      <c r="B1807" s="106" t="s">
        <v>42</v>
      </c>
      <c r="C1807" s="107" t="s">
        <v>19</v>
      </c>
      <c r="D1807" s="99">
        <v>1.0</v>
      </c>
      <c r="E1807" s="108">
        <v>0.0</v>
      </c>
      <c r="F1807" s="109">
        <v>120.0</v>
      </c>
      <c r="G1807" s="99" t="b">
        <v>1</v>
      </c>
      <c r="H1807" s="106" t="s">
        <v>30</v>
      </c>
      <c r="I1807" s="110" t="s">
        <v>83</v>
      </c>
      <c r="J1807" s="99"/>
      <c r="K1807" s="97">
        <v>545.0</v>
      </c>
    </row>
    <row r="1808">
      <c r="A1808" s="111">
        <v>45856.0</v>
      </c>
      <c r="B1808" s="27" t="s">
        <v>9</v>
      </c>
      <c r="C1808" s="112" t="s">
        <v>1277</v>
      </c>
      <c r="D1808" s="6">
        <v>3.0</v>
      </c>
      <c r="E1808" s="28">
        <v>0.0</v>
      </c>
      <c r="F1808" s="113">
        <v>360.0</v>
      </c>
      <c r="G1808" s="6" t="b">
        <v>1</v>
      </c>
      <c r="H1808" s="27" t="s">
        <v>11</v>
      </c>
      <c r="I1808" s="114" t="s">
        <v>150</v>
      </c>
      <c r="J1808" s="6" t="s">
        <v>1640</v>
      </c>
      <c r="K1808" s="102">
        <v>546.0</v>
      </c>
    </row>
    <row r="1809">
      <c r="A1809" s="105">
        <v>45856.0</v>
      </c>
      <c r="B1809" s="106" t="s">
        <v>45</v>
      </c>
      <c r="C1809" s="107" t="s">
        <v>1310</v>
      </c>
      <c r="D1809" s="99">
        <v>2.0</v>
      </c>
      <c r="E1809" s="108">
        <v>0.0</v>
      </c>
      <c r="F1809" s="109">
        <v>260.0</v>
      </c>
      <c r="G1809" s="99" t="b">
        <v>1</v>
      </c>
      <c r="H1809" s="106" t="s">
        <v>11</v>
      </c>
      <c r="I1809" s="110" t="s">
        <v>110</v>
      </c>
      <c r="J1809" s="99" t="s">
        <v>1641</v>
      </c>
      <c r="K1809" s="97">
        <v>547.0</v>
      </c>
    </row>
    <row r="1810">
      <c r="A1810" s="111">
        <v>45856.0</v>
      </c>
      <c r="B1810" s="27" t="s">
        <v>47</v>
      </c>
      <c r="C1810" s="112" t="s">
        <v>32</v>
      </c>
      <c r="D1810" s="6">
        <v>1.0</v>
      </c>
      <c r="E1810" s="28">
        <v>0.0</v>
      </c>
      <c r="F1810" s="113">
        <v>140.0</v>
      </c>
      <c r="G1810" s="6" t="b">
        <v>1</v>
      </c>
      <c r="H1810" s="27" t="s">
        <v>11</v>
      </c>
      <c r="I1810" s="114" t="s">
        <v>110</v>
      </c>
      <c r="J1810" s="6" t="s">
        <v>1642</v>
      </c>
      <c r="K1810" s="102">
        <v>548.0</v>
      </c>
    </row>
    <row r="1811">
      <c r="A1811" s="105">
        <v>45856.0</v>
      </c>
      <c r="B1811" s="106" t="s">
        <v>49</v>
      </c>
      <c r="C1811" s="107" t="s">
        <v>1296</v>
      </c>
      <c r="D1811" s="99">
        <v>1.5</v>
      </c>
      <c r="E1811" s="108">
        <v>0.0</v>
      </c>
      <c r="F1811" s="109">
        <v>190.0</v>
      </c>
      <c r="G1811" s="99" t="b">
        <v>1</v>
      </c>
      <c r="H1811" s="106" t="s">
        <v>11</v>
      </c>
      <c r="I1811" s="110" t="s">
        <v>110</v>
      </c>
      <c r="J1811" s="99" t="s">
        <v>1643</v>
      </c>
      <c r="K1811" s="97">
        <v>549.0</v>
      </c>
    </row>
    <row r="1812">
      <c r="A1812" s="111">
        <v>45856.0</v>
      </c>
      <c r="B1812" s="27" t="s">
        <v>68</v>
      </c>
      <c r="C1812" s="112" t="s">
        <v>32</v>
      </c>
      <c r="D1812" s="6">
        <v>0.5</v>
      </c>
      <c r="E1812" s="28">
        <v>0.0</v>
      </c>
      <c r="F1812" s="113">
        <v>70.0</v>
      </c>
      <c r="G1812" s="6" t="b">
        <v>1</v>
      </c>
      <c r="H1812" s="27" t="s">
        <v>16</v>
      </c>
      <c r="I1812" s="114" t="s">
        <v>110</v>
      </c>
      <c r="J1812" s="6"/>
      <c r="K1812" s="102">
        <v>550.0</v>
      </c>
    </row>
    <row r="1813">
      <c r="A1813" s="105">
        <v>45856.0</v>
      </c>
      <c r="B1813" s="106" t="s">
        <v>72</v>
      </c>
      <c r="C1813" s="107" t="s">
        <v>1410</v>
      </c>
      <c r="D1813" s="99">
        <v>2.5</v>
      </c>
      <c r="E1813" s="108">
        <v>0.0</v>
      </c>
      <c r="F1813" s="109">
        <v>310.0</v>
      </c>
      <c r="G1813" s="99" t="b">
        <v>1</v>
      </c>
      <c r="H1813" s="106" t="s">
        <v>16</v>
      </c>
      <c r="I1813" s="110" t="s">
        <v>110</v>
      </c>
      <c r="J1813" s="99"/>
      <c r="K1813" s="97">
        <v>561.0</v>
      </c>
    </row>
    <row r="1814">
      <c r="A1814" s="111">
        <v>45857.0</v>
      </c>
      <c r="B1814" s="27" t="s">
        <v>448</v>
      </c>
      <c r="C1814" s="112" t="s">
        <v>1281</v>
      </c>
      <c r="D1814" s="6">
        <v>2.0</v>
      </c>
      <c r="E1814" s="28">
        <v>0.0</v>
      </c>
      <c r="F1814" s="113">
        <v>240.0</v>
      </c>
      <c r="G1814" s="6" t="b">
        <v>1</v>
      </c>
      <c r="H1814" s="27" t="s">
        <v>30</v>
      </c>
      <c r="I1814" s="114" t="s">
        <v>1549</v>
      </c>
      <c r="J1814" s="6"/>
      <c r="K1814" s="102">
        <v>551.0</v>
      </c>
    </row>
    <row r="1815">
      <c r="A1815" s="105">
        <v>45857.0</v>
      </c>
      <c r="B1815" s="106" t="s">
        <v>39</v>
      </c>
      <c r="C1815" s="107" t="s">
        <v>1381</v>
      </c>
      <c r="D1815" s="99">
        <v>4.0</v>
      </c>
      <c r="E1815" s="108">
        <v>0.0</v>
      </c>
      <c r="F1815" s="109">
        <v>500.0</v>
      </c>
      <c r="G1815" s="99" t="b">
        <v>1</v>
      </c>
      <c r="H1815" s="106" t="s">
        <v>16</v>
      </c>
      <c r="I1815" s="110" t="s">
        <v>110</v>
      </c>
      <c r="J1815" s="99"/>
      <c r="K1815" s="97">
        <v>552.0</v>
      </c>
    </row>
    <row r="1816">
      <c r="A1816" s="111">
        <v>45857.0</v>
      </c>
      <c r="B1816" s="27" t="s">
        <v>57</v>
      </c>
      <c r="C1816" s="112" t="s">
        <v>19</v>
      </c>
      <c r="D1816" s="6">
        <v>5.0</v>
      </c>
      <c r="E1816" s="28">
        <v>0.0</v>
      </c>
      <c r="F1816" s="113">
        <v>600.0</v>
      </c>
      <c r="G1816" s="6" t="b">
        <v>1</v>
      </c>
      <c r="H1816" s="27" t="s">
        <v>16</v>
      </c>
      <c r="I1816" s="114" t="s">
        <v>105</v>
      </c>
      <c r="J1816" s="6"/>
      <c r="K1816" s="102">
        <v>553.0</v>
      </c>
    </row>
    <row r="1817">
      <c r="A1817" s="105">
        <v>45857.0</v>
      </c>
      <c r="B1817" s="106" t="s">
        <v>21</v>
      </c>
      <c r="C1817" s="107" t="s">
        <v>1591</v>
      </c>
      <c r="D1817" s="99">
        <v>2.5</v>
      </c>
      <c r="E1817" s="108">
        <v>0.0</v>
      </c>
      <c r="F1817" s="109">
        <v>390.0</v>
      </c>
      <c r="G1817" s="99" t="b">
        <v>1</v>
      </c>
      <c r="H1817" s="106" t="s">
        <v>11</v>
      </c>
      <c r="I1817" s="110" t="s">
        <v>150</v>
      </c>
      <c r="J1817" s="99" t="s">
        <v>1644</v>
      </c>
      <c r="K1817" s="97">
        <v>554.0</v>
      </c>
    </row>
    <row r="1818">
      <c r="A1818" s="111">
        <v>45857.0</v>
      </c>
      <c r="B1818" s="27" t="s">
        <v>14</v>
      </c>
      <c r="C1818" s="112" t="s">
        <v>1284</v>
      </c>
      <c r="D1818" s="6">
        <v>1.0</v>
      </c>
      <c r="E1818" s="28">
        <v>0.0</v>
      </c>
      <c r="F1818" s="113">
        <v>120.0</v>
      </c>
      <c r="G1818" s="6" t="b">
        <v>1</v>
      </c>
      <c r="H1818" s="27" t="s">
        <v>11</v>
      </c>
      <c r="I1818" s="114" t="s">
        <v>150</v>
      </c>
      <c r="J1818" s="6" t="s">
        <v>1645</v>
      </c>
      <c r="K1818" s="102">
        <v>555.0</v>
      </c>
    </row>
    <row r="1819">
      <c r="A1819" s="105">
        <v>45857.0</v>
      </c>
      <c r="B1819" s="106" t="s">
        <v>31</v>
      </c>
      <c r="C1819" s="107" t="s">
        <v>1281</v>
      </c>
      <c r="D1819" s="99">
        <v>4.0</v>
      </c>
      <c r="E1819" s="108">
        <v>0.0</v>
      </c>
      <c r="F1819" s="109">
        <v>480.0</v>
      </c>
      <c r="G1819" s="99" t="b">
        <v>1</v>
      </c>
      <c r="H1819" s="106" t="s">
        <v>11</v>
      </c>
      <c r="I1819" s="110" t="s">
        <v>110</v>
      </c>
      <c r="J1819" s="99" t="s">
        <v>1646</v>
      </c>
      <c r="K1819" s="97">
        <v>556.0</v>
      </c>
    </row>
    <row r="1820">
      <c r="A1820" s="111">
        <v>45857.0</v>
      </c>
      <c r="B1820" s="27" t="s">
        <v>47</v>
      </c>
      <c r="C1820" s="112" t="s">
        <v>1310</v>
      </c>
      <c r="D1820" s="6">
        <v>4.0</v>
      </c>
      <c r="E1820" s="28">
        <v>0.0</v>
      </c>
      <c r="F1820" s="113">
        <v>520.0</v>
      </c>
      <c r="G1820" s="6" t="b">
        <v>1</v>
      </c>
      <c r="H1820" s="27" t="s">
        <v>11</v>
      </c>
      <c r="I1820" s="114" t="s">
        <v>110</v>
      </c>
      <c r="J1820" s="6" t="s">
        <v>1647</v>
      </c>
      <c r="K1820" s="102">
        <v>557.0</v>
      </c>
    </row>
    <row r="1821">
      <c r="A1821" s="105">
        <v>45857.0</v>
      </c>
      <c r="B1821" s="106" t="s">
        <v>49</v>
      </c>
      <c r="C1821" s="107" t="s">
        <v>586</v>
      </c>
      <c r="D1821" s="99">
        <v>1.0</v>
      </c>
      <c r="E1821" s="108">
        <v>0.0</v>
      </c>
      <c r="F1821" s="109">
        <v>230.0</v>
      </c>
      <c r="G1821" s="99" t="b">
        <v>1</v>
      </c>
      <c r="H1821" s="106" t="s">
        <v>11</v>
      </c>
      <c r="I1821" s="110" t="s">
        <v>110</v>
      </c>
      <c r="J1821" s="99" t="s">
        <v>1648</v>
      </c>
      <c r="K1821" s="97">
        <v>558.0</v>
      </c>
    </row>
    <row r="1822">
      <c r="A1822" s="111">
        <v>45857.0</v>
      </c>
      <c r="B1822" s="27" t="s">
        <v>681</v>
      </c>
      <c r="C1822" s="112" t="s">
        <v>1649</v>
      </c>
      <c r="D1822" s="6">
        <v>1.0</v>
      </c>
      <c r="E1822" s="28">
        <v>0.0</v>
      </c>
      <c r="F1822" s="113">
        <v>120.0</v>
      </c>
      <c r="G1822" s="6" t="b">
        <v>1</v>
      </c>
      <c r="H1822" s="27" t="s">
        <v>30</v>
      </c>
      <c r="I1822" s="114" t="s">
        <v>110</v>
      </c>
      <c r="J1822" s="6"/>
      <c r="K1822" s="102">
        <v>559.0</v>
      </c>
    </row>
    <row r="1823">
      <c r="A1823" s="105">
        <v>45858.0</v>
      </c>
      <c r="B1823" s="106" t="s">
        <v>25</v>
      </c>
      <c r="C1823" s="107" t="s">
        <v>13</v>
      </c>
      <c r="D1823" s="99">
        <v>1.0</v>
      </c>
      <c r="E1823" s="108">
        <v>0.0</v>
      </c>
      <c r="F1823" s="109">
        <v>120.0</v>
      </c>
      <c r="G1823" s="99" t="b">
        <v>1</v>
      </c>
      <c r="H1823" s="106" t="s">
        <v>30</v>
      </c>
      <c r="I1823" s="110" t="s">
        <v>103</v>
      </c>
      <c r="J1823" s="99"/>
      <c r="K1823" s="97">
        <v>562.0</v>
      </c>
    </row>
    <row r="1824">
      <c r="A1824" s="111">
        <v>45858.0</v>
      </c>
      <c r="B1824" s="27" t="s">
        <v>42</v>
      </c>
      <c r="C1824" s="112" t="s">
        <v>1293</v>
      </c>
      <c r="D1824" s="6">
        <v>1.3</v>
      </c>
      <c r="E1824" s="28">
        <v>0.0</v>
      </c>
      <c r="F1824" s="113">
        <v>156.0</v>
      </c>
      <c r="G1824" s="6" t="b">
        <v>1</v>
      </c>
      <c r="H1824" s="27" t="s">
        <v>30</v>
      </c>
      <c r="I1824" s="114" t="s">
        <v>83</v>
      </c>
      <c r="J1824" s="6"/>
      <c r="K1824" s="102">
        <v>563.0</v>
      </c>
    </row>
    <row r="1825">
      <c r="A1825" s="105">
        <v>45858.0</v>
      </c>
      <c r="B1825" s="106" t="s">
        <v>14</v>
      </c>
      <c r="C1825" s="107" t="s">
        <v>13</v>
      </c>
      <c r="D1825" s="99">
        <v>1.0</v>
      </c>
      <c r="E1825" s="108">
        <v>0.0</v>
      </c>
      <c r="F1825" s="109">
        <v>120.0</v>
      </c>
      <c r="G1825" s="99" t="b">
        <v>1</v>
      </c>
      <c r="H1825" s="106" t="s">
        <v>11</v>
      </c>
      <c r="I1825" s="110" t="s">
        <v>150</v>
      </c>
      <c r="J1825" s="99" t="s">
        <v>1650</v>
      </c>
      <c r="K1825" s="97">
        <v>564.0</v>
      </c>
    </row>
    <row r="1826">
      <c r="A1826" s="111">
        <v>45858.0</v>
      </c>
      <c r="B1826" s="27" t="s">
        <v>23</v>
      </c>
      <c r="C1826" s="112" t="s">
        <v>1487</v>
      </c>
      <c r="D1826" s="6">
        <v>2.0</v>
      </c>
      <c r="E1826" s="28">
        <v>0.0</v>
      </c>
      <c r="F1826" s="113">
        <v>240.0</v>
      </c>
      <c r="G1826" s="6" t="b">
        <v>1</v>
      </c>
      <c r="H1826" s="27" t="s">
        <v>16</v>
      </c>
      <c r="I1826" s="114" t="s">
        <v>110</v>
      </c>
      <c r="J1826" s="6"/>
      <c r="K1826" s="102">
        <v>565.0</v>
      </c>
    </row>
    <row r="1827">
      <c r="A1827" s="105">
        <v>45858.0</v>
      </c>
      <c r="B1827" s="106" t="s">
        <v>39</v>
      </c>
      <c r="C1827" s="107" t="s">
        <v>1381</v>
      </c>
      <c r="D1827" s="99">
        <v>4.0</v>
      </c>
      <c r="E1827" s="108">
        <v>0.0</v>
      </c>
      <c r="F1827" s="109">
        <v>500.0</v>
      </c>
      <c r="G1827" s="99" t="b">
        <v>1</v>
      </c>
      <c r="H1827" s="106" t="s">
        <v>16</v>
      </c>
      <c r="I1827" s="110" t="s">
        <v>110</v>
      </c>
      <c r="J1827" s="99"/>
      <c r="K1827" s="97">
        <v>566.0</v>
      </c>
    </row>
    <row r="1828">
      <c r="A1828" s="111">
        <v>45858.0</v>
      </c>
      <c r="B1828" s="27" t="s">
        <v>22</v>
      </c>
      <c r="C1828" s="112" t="s">
        <v>1277</v>
      </c>
      <c r="D1828" s="6">
        <v>1.5</v>
      </c>
      <c r="E1828" s="28">
        <v>0.0</v>
      </c>
      <c r="F1828" s="113">
        <v>180.0</v>
      </c>
      <c r="G1828" s="6" t="b">
        <v>1</v>
      </c>
      <c r="H1828" s="27" t="s">
        <v>16</v>
      </c>
      <c r="I1828" s="114" t="s">
        <v>1427</v>
      </c>
      <c r="J1828" s="6"/>
      <c r="K1828" s="102">
        <v>567.0</v>
      </c>
    </row>
    <row r="1829">
      <c r="A1829" s="105">
        <v>45858.0</v>
      </c>
      <c r="B1829" s="106" t="s">
        <v>407</v>
      </c>
      <c r="C1829" s="107" t="s">
        <v>1281</v>
      </c>
      <c r="D1829" s="99">
        <v>2.0</v>
      </c>
      <c r="E1829" s="108">
        <v>0.0</v>
      </c>
      <c r="F1829" s="109">
        <v>240.0</v>
      </c>
      <c r="G1829" s="99" t="b">
        <v>1</v>
      </c>
      <c r="H1829" s="106" t="s">
        <v>30</v>
      </c>
      <c r="I1829" s="110" t="s">
        <v>1528</v>
      </c>
      <c r="J1829" s="99"/>
      <c r="K1829" s="97">
        <v>568.0</v>
      </c>
    </row>
    <row r="1830">
      <c r="A1830" s="111">
        <v>45858.0</v>
      </c>
      <c r="B1830" s="27" t="s">
        <v>31</v>
      </c>
      <c r="C1830" s="112" t="s">
        <v>19</v>
      </c>
      <c r="D1830" s="6">
        <v>4.0</v>
      </c>
      <c r="E1830" s="28">
        <v>0.0</v>
      </c>
      <c r="F1830" s="113">
        <v>480.0</v>
      </c>
      <c r="G1830" s="6" t="b">
        <v>1</v>
      </c>
      <c r="H1830" s="27" t="s">
        <v>11</v>
      </c>
      <c r="I1830" s="114" t="s">
        <v>110</v>
      </c>
      <c r="J1830" s="6" t="s">
        <v>1651</v>
      </c>
      <c r="K1830" s="102">
        <v>569.0</v>
      </c>
    </row>
    <row r="1831">
      <c r="A1831" s="105">
        <v>45860.0</v>
      </c>
      <c r="B1831" s="106" t="s">
        <v>41</v>
      </c>
      <c r="C1831" s="107" t="s">
        <v>10</v>
      </c>
      <c r="D1831" s="99">
        <v>1.0</v>
      </c>
      <c r="E1831" s="108">
        <v>0.0</v>
      </c>
      <c r="F1831" s="109">
        <v>120.0</v>
      </c>
      <c r="G1831" s="99" t="b">
        <v>1</v>
      </c>
      <c r="H1831" s="106" t="s">
        <v>30</v>
      </c>
      <c r="I1831" s="110" t="s">
        <v>112</v>
      </c>
      <c r="J1831" s="99"/>
      <c r="K1831" s="97">
        <v>570.0</v>
      </c>
    </row>
    <row r="1832">
      <c r="A1832" s="111">
        <v>45860.0</v>
      </c>
      <c r="B1832" s="27" t="s">
        <v>24</v>
      </c>
      <c r="C1832" s="112" t="s">
        <v>1591</v>
      </c>
      <c r="D1832" s="6">
        <v>1.3</v>
      </c>
      <c r="E1832" s="28">
        <v>0.0</v>
      </c>
      <c r="F1832" s="113">
        <v>210.0</v>
      </c>
      <c r="G1832" s="6" t="b">
        <v>1</v>
      </c>
      <c r="H1832" s="27" t="s">
        <v>30</v>
      </c>
      <c r="I1832" s="114" t="s">
        <v>1525</v>
      </c>
      <c r="J1832" s="6"/>
      <c r="K1832" s="102">
        <v>571.0</v>
      </c>
    </row>
    <row r="1833">
      <c r="A1833" s="105">
        <v>45860.0</v>
      </c>
      <c r="B1833" s="106" t="s">
        <v>9</v>
      </c>
      <c r="C1833" s="107" t="s">
        <v>13</v>
      </c>
      <c r="D1833" s="99">
        <v>2.0</v>
      </c>
      <c r="E1833" s="108">
        <v>0.0</v>
      </c>
      <c r="F1833" s="109">
        <v>240.0</v>
      </c>
      <c r="G1833" s="99" t="b">
        <v>1</v>
      </c>
      <c r="H1833" s="106" t="s">
        <v>11</v>
      </c>
      <c r="I1833" s="110" t="s">
        <v>150</v>
      </c>
      <c r="J1833" s="99" t="s">
        <v>1652</v>
      </c>
      <c r="K1833" s="97">
        <v>572.0</v>
      </c>
    </row>
    <row r="1834">
      <c r="A1834" s="111">
        <v>45860.0</v>
      </c>
      <c r="B1834" s="27" t="s">
        <v>21</v>
      </c>
      <c r="C1834" s="112" t="s">
        <v>32</v>
      </c>
      <c r="D1834" s="6">
        <v>1.0</v>
      </c>
      <c r="E1834" s="28">
        <v>0.0</v>
      </c>
      <c r="F1834" s="113">
        <v>140.0</v>
      </c>
      <c r="G1834" s="6" t="b">
        <v>1</v>
      </c>
      <c r="H1834" s="27" t="s">
        <v>11</v>
      </c>
      <c r="I1834" s="114" t="s">
        <v>150</v>
      </c>
      <c r="J1834" s="6" t="s">
        <v>1653</v>
      </c>
      <c r="K1834" s="102">
        <v>573.0</v>
      </c>
    </row>
    <row r="1835">
      <c r="A1835" s="105">
        <v>45860.0</v>
      </c>
      <c r="B1835" s="106" t="s">
        <v>23</v>
      </c>
      <c r="C1835" s="107" t="s">
        <v>1293</v>
      </c>
      <c r="D1835" s="99">
        <v>2.0</v>
      </c>
      <c r="E1835" s="108">
        <v>0.0</v>
      </c>
      <c r="F1835" s="109">
        <v>240.0</v>
      </c>
      <c r="G1835" s="99" t="b">
        <v>1</v>
      </c>
      <c r="H1835" s="106" t="s">
        <v>16</v>
      </c>
      <c r="I1835" s="110" t="s">
        <v>110</v>
      </c>
      <c r="J1835" s="99"/>
      <c r="K1835" s="97">
        <v>574.0</v>
      </c>
    </row>
    <row r="1836">
      <c r="A1836" s="111">
        <v>45860.0</v>
      </c>
      <c r="B1836" s="27" t="s">
        <v>25</v>
      </c>
      <c r="C1836" s="112" t="s">
        <v>1286</v>
      </c>
      <c r="D1836" s="6">
        <v>1.5</v>
      </c>
      <c r="E1836" s="28">
        <v>0.0</v>
      </c>
      <c r="F1836" s="113">
        <v>180.0</v>
      </c>
      <c r="G1836" s="6" t="b">
        <v>1</v>
      </c>
      <c r="H1836" s="27" t="s">
        <v>30</v>
      </c>
      <c r="I1836" s="114" t="s">
        <v>103</v>
      </c>
      <c r="J1836" s="6"/>
      <c r="K1836" s="102">
        <v>575.0</v>
      </c>
    </row>
    <row r="1837">
      <c r="A1837" s="105">
        <v>45860.0</v>
      </c>
      <c r="B1837" s="106" t="s">
        <v>52</v>
      </c>
      <c r="C1837" s="107" t="s">
        <v>1425</v>
      </c>
      <c r="D1837" s="99">
        <v>10.0</v>
      </c>
      <c r="E1837" s="108">
        <v>0.0</v>
      </c>
      <c r="F1837" s="109">
        <v>1240.0</v>
      </c>
      <c r="G1837" s="99" t="b">
        <v>1</v>
      </c>
      <c r="H1837" s="106" t="s">
        <v>11</v>
      </c>
      <c r="I1837" s="110" t="s">
        <v>110</v>
      </c>
      <c r="J1837" s="99" t="s">
        <v>1654</v>
      </c>
      <c r="K1837" s="97">
        <v>576.0</v>
      </c>
    </row>
    <row r="1838">
      <c r="A1838" s="111">
        <v>45860.0</v>
      </c>
      <c r="B1838" s="27" t="s">
        <v>47</v>
      </c>
      <c r="C1838" s="112" t="s">
        <v>13</v>
      </c>
      <c r="D1838" s="6">
        <v>2.0</v>
      </c>
      <c r="E1838" s="28">
        <v>0.0</v>
      </c>
      <c r="F1838" s="113">
        <v>240.0</v>
      </c>
      <c r="G1838" s="6" t="b">
        <v>1</v>
      </c>
      <c r="H1838" s="27" t="s">
        <v>11</v>
      </c>
      <c r="I1838" s="114" t="s">
        <v>110</v>
      </c>
      <c r="J1838" s="6" t="s">
        <v>1655</v>
      </c>
      <c r="K1838" s="102">
        <v>577.0</v>
      </c>
    </row>
    <row r="1839">
      <c r="A1839" s="105">
        <v>45860.0</v>
      </c>
      <c r="B1839" s="106" t="s">
        <v>68</v>
      </c>
      <c r="C1839" s="107" t="s">
        <v>1310</v>
      </c>
      <c r="D1839" s="99">
        <v>3.0</v>
      </c>
      <c r="E1839" s="108">
        <v>0.0</v>
      </c>
      <c r="F1839" s="109">
        <v>380.0</v>
      </c>
      <c r="G1839" s="99" t="b">
        <v>1</v>
      </c>
      <c r="H1839" s="106" t="s">
        <v>16</v>
      </c>
      <c r="I1839" s="110" t="s">
        <v>110</v>
      </c>
      <c r="J1839" s="99"/>
      <c r="K1839" s="97">
        <v>578.0</v>
      </c>
    </row>
    <row r="1840">
      <c r="A1840" s="111">
        <v>45860.0</v>
      </c>
      <c r="B1840" s="27" t="s">
        <v>45</v>
      </c>
      <c r="C1840" s="112" t="s">
        <v>1447</v>
      </c>
      <c r="D1840" s="6">
        <v>2.0</v>
      </c>
      <c r="E1840" s="28">
        <v>0.0</v>
      </c>
      <c r="F1840" s="113">
        <v>280.0</v>
      </c>
      <c r="G1840" s="6" t="b">
        <v>1</v>
      </c>
      <c r="H1840" s="27" t="s">
        <v>11</v>
      </c>
      <c r="I1840" s="114" t="s">
        <v>110</v>
      </c>
      <c r="J1840" s="6" t="s">
        <v>1656</v>
      </c>
      <c r="K1840" s="102">
        <v>579.0</v>
      </c>
    </row>
    <row r="1841">
      <c r="A1841" s="105">
        <v>45860.0</v>
      </c>
      <c r="B1841" s="106" t="s">
        <v>49</v>
      </c>
      <c r="C1841" s="107" t="s">
        <v>1657</v>
      </c>
      <c r="D1841" s="99">
        <v>4.0</v>
      </c>
      <c r="E1841" s="108">
        <v>0.0</v>
      </c>
      <c r="F1841" s="109">
        <v>630.0</v>
      </c>
      <c r="G1841" s="99" t="b">
        <v>1</v>
      </c>
      <c r="H1841" s="106" t="s">
        <v>11</v>
      </c>
      <c r="I1841" s="110" t="s">
        <v>110</v>
      </c>
      <c r="J1841" s="99" t="s">
        <v>1658</v>
      </c>
      <c r="K1841" s="97">
        <v>580.0</v>
      </c>
    </row>
    <row r="1842">
      <c r="A1842" s="111">
        <v>45861.0</v>
      </c>
      <c r="B1842" s="27" t="s">
        <v>15</v>
      </c>
      <c r="C1842" s="112" t="s">
        <v>1285</v>
      </c>
      <c r="D1842" s="6">
        <v>5.0</v>
      </c>
      <c r="E1842" s="28">
        <v>0.0</v>
      </c>
      <c r="F1842" s="113">
        <v>620.0</v>
      </c>
      <c r="G1842" s="6" t="b">
        <v>1</v>
      </c>
      <c r="H1842" s="27" t="s">
        <v>16</v>
      </c>
      <c r="I1842" s="114" t="s">
        <v>73</v>
      </c>
      <c r="J1842" s="6"/>
      <c r="K1842" s="102">
        <v>581.0</v>
      </c>
    </row>
    <row r="1843">
      <c r="A1843" s="105">
        <v>45861.0</v>
      </c>
      <c r="B1843" s="106" t="s">
        <v>23</v>
      </c>
      <c r="C1843" s="107" t="s">
        <v>1281</v>
      </c>
      <c r="D1843" s="99">
        <v>2.0</v>
      </c>
      <c r="E1843" s="108">
        <v>0.0</v>
      </c>
      <c r="F1843" s="109">
        <v>240.0</v>
      </c>
      <c r="G1843" s="99" t="b">
        <v>1</v>
      </c>
      <c r="H1843" s="106" t="s">
        <v>16</v>
      </c>
      <c r="I1843" s="110" t="s">
        <v>110</v>
      </c>
      <c r="J1843" s="99"/>
      <c r="K1843" s="97">
        <v>582.0</v>
      </c>
    </row>
    <row r="1844">
      <c r="A1844" s="111">
        <v>45861.0</v>
      </c>
      <c r="B1844" s="27" t="s">
        <v>21</v>
      </c>
      <c r="C1844" s="112" t="s">
        <v>511</v>
      </c>
      <c r="D1844" s="6">
        <v>0.2</v>
      </c>
      <c r="E1844" s="28">
        <v>0.0</v>
      </c>
      <c r="F1844" s="113">
        <v>80.0</v>
      </c>
      <c r="G1844" s="6" t="b">
        <v>1</v>
      </c>
      <c r="H1844" s="27" t="s">
        <v>11</v>
      </c>
      <c r="I1844" s="114" t="s">
        <v>150</v>
      </c>
      <c r="J1844" s="6" t="s">
        <v>1659</v>
      </c>
      <c r="K1844" s="102">
        <v>583.0</v>
      </c>
    </row>
    <row r="1845">
      <c r="A1845" s="105">
        <v>45861.0</v>
      </c>
      <c r="B1845" s="106" t="s">
        <v>9</v>
      </c>
      <c r="C1845" s="107" t="s">
        <v>1281</v>
      </c>
      <c r="D1845" s="99">
        <v>4.0</v>
      </c>
      <c r="E1845" s="108">
        <v>0.0</v>
      </c>
      <c r="F1845" s="109">
        <v>480.0</v>
      </c>
      <c r="G1845" s="99" t="b">
        <v>1</v>
      </c>
      <c r="H1845" s="106" t="s">
        <v>11</v>
      </c>
      <c r="I1845" s="110" t="s">
        <v>150</v>
      </c>
      <c r="J1845" s="99" t="s">
        <v>1660</v>
      </c>
      <c r="K1845" s="97">
        <v>584.0</v>
      </c>
    </row>
    <row r="1846">
      <c r="A1846" s="111">
        <v>45861.0</v>
      </c>
      <c r="B1846" s="27" t="s">
        <v>31</v>
      </c>
      <c r="C1846" s="112" t="s">
        <v>19</v>
      </c>
      <c r="D1846" s="6">
        <v>2.0</v>
      </c>
      <c r="E1846" s="28">
        <v>0.0</v>
      </c>
      <c r="F1846" s="113">
        <v>240.0</v>
      </c>
      <c r="G1846" s="6" t="b">
        <v>1</v>
      </c>
      <c r="H1846" s="27" t="s">
        <v>11</v>
      </c>
      <c r="I1846" s="114" t="s">
        <v>110</v>
      </c>
      <c r="J1846" s="6" t="s">
        <v>1661</v>
      </c>
      <c r="K1846" s="102">
        <v>585.0</v>
      </c>
    </row>
    <row r="1847">
      <c r="A1847" s="105">
        <v>45861.0</v>
      </c>
      <c r="B1847" s="106" t="s">
        <v>47</v>
      </c>
      <c r="C1847" s="107" t="s">
        <v>13</v>
      </c>
      <c r="D1847" s="99">
        <v>3.0</v>
      </c>
      <c r="E1847" s="108">
        <v>0.0</v>
      </c>
      <c r="F1847" s="109">
        <v>360.0</v>
      </c>
      <c r="G1847" s="99" t="b">
        <v>1</v>
      </c>
      <c r="H1847" s="106" t="s">
        <v>11</v>
      </c>
      <c r="I1847" s="110" t="s">
        <v>110</v>
      </c>
      <c r="J1847" s="99" t="s">
        <v>1662</v>
      </c>
      <c r="K1847" s="97">
        <v>586.0</v>
      </c>
    </row>
    <row r="1848">
      <c r="A1848" s="111">
        <v>45861.0</v>
      </c>
      <c r="B1848" s="27" t="s">
        <v>45</v>
      </c>
      <c r="C1848" s="112" t="s">
        <v>13</v>
      </c>
      <c r="D1848" s="6">
        <v>1.0</v>
      </c>
      <c r="E1848" s="28">
        <v>0.0</v>
      </c>
      <c r="F1848" s="113">
        <v>120.0</v>
      </c>
      <c r="G1848" s="6" t="b">
        <v>1</v>
      </c>
      <c r="H1848" s="27" t="s">
        <v>11</v>
      </c>
      <c r="I1848" s="114" t="s">
        <v>110</v>
      </c>
      <c r="J1848" s="6" t="s">
        <v>1663</v>
      </c>
      <c r="K1848" s="102">
        <v>587.0</v>
      </c>
    </row>
    <row r="1849">
      <c r="A1849" s="105">
        <v>45861.0</v>
      </c>
      <c r="B1849" s="106" t="s">
        <v>55</v>
      </c>
      <c r="C1849" s="107" t="s">
        <v>63</v>
      </c>
      <c r="D1849" s="99">
        <v>1.0</v>
      </c>
      <c r="E1849" s="108">
        <v>0.0</v>
      </c>
      <c r="F1849" s="109">
        <v>300.0</v>
      </c>
      <c r="G1849" s="99" t="b">
        <v>1</v>
      </c>
      <c r="H1849" s="106" t="s">
        <v>30</v>
      </c>
      <c r="I1849" s="110" t="s">
        <v>110</v>
      </c>
      <c r="J1849" s="99"/>
      <c r="K1849" s="97">
        <v>588.0</v>
      </c>
    </row>
    <row r="1850">
      <c r="A1850" s="111">
        <v>45861.0</v>
      </c>
      <c r="B1850" s="27" t="s">
        <v>39</v>
      </c>
      <c r="C1850" s="112" t="s">
        <v>1381</v>
      </c>
      <c r="D1850" s="6">
        <v>7.0</v>
      </c>
      <c r="E1850" s="28">
        <v>0.0</v>
      </c>
      <c r="F1850" s="113">
        <v>880.0</v>
      </c>
      <c r="G1850" s="6" t="b">
        <v>1</v>
      </c>
      <c r="H1850" s="27" t="s">
        <v>16</v>
      </c>
      <c r="I1850" s="114" t="s">
        <v>110</v>
      </c>
      <c r="J1850" s="6"/>
      <c r="K1850" s="102">
        <v>589.0</v>
      </c>
    </row>
    <row r="1851">
      <c r="A1851" s="105">
        <v>45861.0</v>
      </c>
      <c r="B1851" s="106" t="s">
        <v>26</v>
      </c>
      <c r="C1851" s="107" t="s">
        <v>1664</v>
      </c>
      <c r="D1851" s="99">
        <v>3.5</v>
      </c>
      <c r="E1851" s="108">
        <v>0.0</v>
      </c>
      <c r="F1851" s="109">
        <v>495.0</v>
      </c>
      <c r="G1851" s="99" t="b">
        <v>1</v>
      </c>
      <c r="H1851" s="106" t="s">
        <v>16</v>
      </c>
      <c r="I1851" s="110" t="s">
        <v>75</v>
      </c>
      <c r="J1851" s="99"/>
      <c r="K1851" s="97">
        <v>590.0</v>
      </c>
    </row>
    <row r="1852">
      <c r="A1852" s="111">
        <v>45863.0</v>
      </c>
      <c r="B1852" s="27" t="s">
        <v>448</v>
      </c>
      <c r="C1852" s="112" t="s">
        <v>1281</v>
      </c>
      <c r="D1852" s="6">
        <v>2.0</v>
      </c>
      <c r="E1852" s="28">
        <v>0.0</v>
      </c>
      <c r="F1852" s="113">
        <v>240.0</v>
      </c>
      <c r="G1852" s="6" t="b">
        <v>1</v>
      </c>
      <c r="H1852" s="27" t="s">
        <v>30</v>
      </c>
      <c r="I1852" s="114" t="s">
        <v>1549</v>
      </c>
      <c r="J1852" s="6"/>
      <c r="K1852" s="102">
        <v>591.0</v>
      </c>
    </row>
    <row r="1853">
      <c r="A1853" s="105">
        <v>45863.0</v>
      </c>
      <c r="B1853" s="106" t="s">
        <v>407</v>
      </c>
      <c r="C1853" s="107" t="s">
        <v>1281</v>
      </c>
      <c r="D1853" s="99">
        <v>2.0</v>
      </c>
      <c r="E1853" s="108">
        <v>0.0</v>
      </c>
      <c r="F1853" s="109">
        <v>240.0</v>
      </c>
      <c r="G1853" s="99" t="b">
        <v>1</v>
      </c>
      <c r="H1853" s="106" t="s">
        <v>30</v>
      </c>
      <c r="I1853" s="110" t="s">
        <v>1528</v>
      </c>
      <c r="J1853" s="99"/>
      <c r="K1853" s="97">
        <v>592.0</v>
      </c>
    </row>
    <row r="1854">
      <c r="A1854" s="111">
        <v>45863.0</v>
      </c>
      <c r="B1854" s="27" t="s">
        <v>43</v>
      </c>
      <c r="C1854" s="112" t="s">
        <v>1281</v>
      </c>
      <c r="D1854" s="6">
        <v>2.0</v>
      </c>
      <c r="E1854" s="28">
        <v>0.0</v>
      </c>
      <c r="F1854" s="113">
        <v>240.0</v>
      </c>
      <c r="G1854" s="6" t="b">
        <v>1</v>
      </c>
      <c r="H1854" s="27" t="s">
        <v>30</v>
      </c>
      <c r="I1854" s="114" t="s">
        <v>128</v>
      </c>
      <c r="J1854" s="6"/>
      <c r="K1854" s="102">
        <v>593.0</v>
      </c>
    </row>
    <row r="1855">
      <c r="A1855" s="105">
        <v>45863.0</v>
      </c>
      <c r="B1855" s="106" t="s">
        <v>57</v>
      </c>
      <c r="C1855" s="107" t="s">
        <v>19</v>
      </c>
      <c r="D1855" s="99">
        <v>5.0</v>
      </c>
      <c r="E1855" s="108">
        <v>0.0</v>
      </c>
      <c r="F1855" s="109">
        <v>600.0</v>
      </c>
      <c r="G1855" s="99" t="b">
        <v>1</v>
      </c>
      <c r="H1855" s="106" t="s">
        <v>16</v>
      </c>
      <c r="I1855" s="110" t="s">
        <v>105</v>
      </c>
      <c r="J1855" s="99"/>
      <c r="K1855" s="97">
        <v>594.0</v>
      </c>
    </row>
    <row r="1856">
      <c r="A1856" s="111">
        <v>45863.0</v>
      </c>
      <c r="B1856" s="27" t="s">
        <v>55</v>
      </c>
      <c r="C1856" s="112" t="s">
        <v>1636</v>
      </c>
      <c r="D1856" s="6">
        <v>1.8</v>
      </c>
      <c r="E1856" s="28">
        <v>0.0</v>
      </c>
      <c r="F1856" s="113">
        <v>300.0</v>
      </c>
      <c r="G1856" s="6" t="b">
        <v>1</v>
      </c>
      <c r="H1856" s="27" t="s">
        <v>30</v>
      </c>
      <c r="I1856" s="114" t="s">
        <v>110</v>
      </c>
      <c r="J1856" s="6"/>
      <c r="K1856" s="102">
        <v>595.0</v>
      </c>
    </row>
    <row r="1857">
      <c r="A1857" s="105">
        <v>45863.0</v>
      </c>
      <c r="B1857" s="106" t="s">
        <v>45</v>
      </c>
      <c r="C1857" s="107" t="s">
        <v>420</v>
      </c>
      <c r="D1857" s="99">
        <v>1.0</v>
      </c>
      <c r="E1857" s="108">
        <v>0.0</v>
      </c>
      <c r="F1857" s="109">
        <v>140.0</v>
      </c>
      <c r="G1857" s="99" t="b">
        <v>1</v>
      </c>
      <c r="H1857" s="106" t="s">
        <v>11</v>
      </c>
      <c r="I1857" s="110" t="s">
        <v>110</v>
      </c>
      <c r="J1857" s="99" t="s">
        <v>1665</v>
      </c>
      <c r="K1857" s="97">
        <v>596.0</v>
      </c>
    </row>
    <row r="1858">
      <c r="A1858" s="111">
        <v>45863.0</v>
      </c>
      <c r="B1858" s="27" t="s">
        <v>47</v>
      </c>
      <c r="C1858" s="112" t="s">
        <v>1447</v>
      </c>
      <c r="D1858" s="6">
        <v>2.0</v>
      </c>
      <c r="E1858" s="28">
        <v>0.0</v>
      </c>
      <c r="F1858" s="113">
        <v>280.0</v>
      </c>
      <c r="G1858" s="6" t="b">
        <v>1</v>
      </c>
      <c r="H1858" s="27" t="s">
        <v>11</v>
      </c>
      <c r="I1858" s="114" t="s">
        <v>110</v>
      </c>
      <c r="J1858" s="6" t="s">
        <v>1666</v>
      </c>
      <c r="K1858" s="102">
        <v>597.0</v>
      </c>
    </row>
    <row r="1859">
      <c r="A1859" s="105">
        <v>45863.0</v>
      </c>
      <c r="B1859" s="106" t="s">
        <v>49</v>
      </c>
      <c r="C1859" s="107" t="s">
        <v>420</v>
      </c>
      <c r="D1859" s="99">
        <v>0.5</v>
      </c>
      <c r="E1859" s="108">
        <v>0.0</v>
      </c>
      <c r="F1859" s="109">
        <v>70.0</v>
      </c>
      <c r="G1859" s="99" t="b">
        <v>1</v>
      </c>
      <c r="H1859" s="106" t="s">
        <v>11</v>
      </c>
      <c r="I1859" s="110" t="s">
        <v>110</v>
      </c>
      <c r="J1859" s="99" t="s">
        <v>1667</v>
      </c>
      <c r="K1859" s="97">
        <v>598.0</v>
      </c>
    </row>
    <row r="1860">
      <c r="A1860" s="111">
        <v>45863.0</v>
      </c>
      <c r="B1860" s="27" t="s">
        <v>31</v>
      </c>
      <c r="C1860" s="112" t="s">
        <v>1281</v>
      </c>
      <c r="D1860" s="6">
        <v>4.0</v>
      </c>
      <c r="E1860" s="28">
        <v>0.0</v>
      </c>
      <c r="F1860" s="113">
        <v>480.0</v>
      </c>
      <c r="G1860" s="6" t="b">
        <v>1</v>
      </c>
      <c r="H1860" s="27" t="s">
        <v>11</v>
      </c>
      <c r="I1860" s="114" t="s">
        <v>110</v>
      </c>
      <c r="J1860" s="6" t="s">
        <v>1668</v>
      </c>
      <c r="K1860" s="102">
        <v>599.0</v>
      </c>
    </row>
    <row r="1861">
      <c r="A1861" s="105">
        <v>45864.0</v>
      </c>
      <c r="B1861" s="106" t="s">
        <v>61</v>
      </c>
      <c r="C1861" s="107" t="s">
        <v>32</v>
      </c>
      <c r="D1861" s="99">
        <v>2.0</v>
      </c>
      <c r="E1861" s="108">
        <v>0.0</v>
      </c>
      <c r="F1861" s="109">
        <v>280.0</v>
      </c>
      <c r="G1861" s="99" t="b">
        <v>1</v>
      </c>
      <c r="H1861" s="106" t="s">
        <v>30</v>
      </c>
      <c r="I1861" s="110" t="s">
        <v>90</v>
      </c>
      <c r="J1861" s="99"/>
      <c r="K1861" s="97">
        <v>600.0</v>
      </c>
    </row>
    <row r="1862">
      <c r="A1862" s="111">
        <v>45864.0</v>
      </c>
      <c r="B1862" s="27" t="s">
        <v>25</v>
      </c>
      <c r="C1862" s="112" t="s">
        <v>13</v>
      </c>
      <c r="D1862" s="6">
        <v>1.0</v>
      </c>
      <c r="E1862" s="28">
        <v>0.0</v>
      </c>
      <c r="F1862" s="113">
        <v>120.0</v>
      </c>
      <c r="G1862" s="6" t="b">
        <v>1</v>
      </c>
      <c r="H1862" s="27" t="s">
        <v>30</v>
      </c>
      <c r="I1862" s="114" t="s">
        <v>103</v>
      </c>
      <c r="J1862" s="6"/>
      <c r="K1862" s="102">
        <v>602.0</v>
      </c>
    </row>
    <row r="1863">
      <c r="A1863" s="105">
        <v>45864.0</v>
      </c>
      <c r="B1863" s="106" t="s">
        <v>14</v>
      </c>
      <c r="C1863" s="107" t="s">
        <v>13</v>
      </c>
      <c r="D1863" s="99">
        <v>1.0</v>
      </c>
      <c r="E1863" s="108">
        <v>0.0</v>
      </c>
      <c r="F1863" s="109">
        <v>120.0</v>
      </c>
      <c r="G1863" s="99" t="b">
        <v>1</v>
      </c>
      <c r="H1863" s="106" t="s">
        <v>11</v>
      </c>
      <c r="I1863" s="110" t="s">
        <v>150</v>
      </c>
      <c r="J1863" s="99" t="s">
        <v>1669</v>
      </c>
      <c r="K1863" s="97">
        <v>603.0</v>
      </c>
    </row>
    <row r="1864">
      <c r="A1864" s="111">
        <v>45864.0</v>
      </c>
      <c r="B1864" s="27" t="s">
        <v>21</v>
      </c>
      <c r="C1864" s="112" t="s">
        <v>63</v>
      </c>
      <c r="D1864" s="6">
        <v>0.5</v>
      </c>
      <c r="E1864" s="28">
        <v>0.0</v>
      </c>
      <c r="F1864" s="113">
        <v>150.0</v>
      </c>
      <c r="G1864" s="6" t="b">
        <v>1</v>
      </c>
      <c r="H1864" s="27" t="s">
        <v>11</v>
      </c>
      <c r="I1864" s="114" t="s">
        <v>150</v>
      </c>
      <c r="J1864" s="6" t="s">
        <v>1670</v>
      </c>
      <c r="K1864" s="102">
        <v>604.0</v>
      </c>
    </row>
    <row r="1865">
      <c r="A1865" s="105">
        <v>45864.0</v>
      </c>
      <c r="B1865" s="106" t="s">
        <v>31</v>
      </c>
      <c r="C1865" s="107" t="s">
        <v>19</v>
      </c>
      <c r="D1865" s="99">
        <v>2.0</v>
      </c>
      <c r="E1865" s="108">
        <v>0.0</v>
      </c>
      <c r="F1865" s="109">
        <v>240.0</v>
      </c>
      <c r="G1865" s="99" t="b">
        <v>1</v>
      </c>
      <c r="H1865" s="106" t="s">
        <v>11</v>
      </c>
      <c r="I1865" s="110" t="s">
        <v>110</v>
      </c>
      <c r="J1865" s="99" t="s">
        <v>1671</v>
      </c>
      <c r="K1865" s="97">
        <v>605.0</v>
      </c>
    </row>
    <row r="1866">
      <c r="A1866" s="111">
        <v>45864.0</v>
      </c>
      <c r="B1866" s="27" t="s">
        <v>47</v>
      </c>
      <c r="C1866" s="112" t="s">
        <v>1447</v>
      </c>
      <c r="D1866" s="6">
        <v>2.0</v>
      </c>
      <c r="E1866" s="28">
        <v>0.0</v>
      </c>
      <c r="F1866" s="113">
        <v>280.0</v>
      </c>
      <c r="G1866" s="6" t="b">
        <v>1</v>
      </c>
      <c r="H1866" s="27" t="s">
        <v>11</v>
      </c>
      <c r="I1866" s="114" t="s">
        <v>110</v>
      </c>
      <c r="J1866" s="6" t="s">
        <v>1672</v>
      </c>
      <c r="K1866" s="102">
        <v>606.0</v>
      </c>
    </row>
    <row r="1867">
      <c r="A1867" s="105">
        <v>45865.0</v>
      </c>
      <c r="B1867" s="106" t="s">
        <v>59</v>
      </c>
      <c r="C1867" s="107" t="s">
        <v>1277</v>
      </c>
      <c r="D1867" s="99">
        <v>1.0</v>
      </c>
      <c r="E1867" s="108">
        <v>0.0</v>
      </c>
      <c r="F1867" s="109">
        <v>120.0</v>
      </c>
      <c r="G1867" s="99" t="b">
        <v>1</v>
      </c>
      <c r="H1867" s="106" t="s">
        <v>16</v>
      </c>
      <c r="I1867" s="110" t="s">
        <v>1420</v>
      </c>
      <c r="J1867" s="99"/>
      <c r="K1867" s="97">
        <v>601.0</v>
      </c>
    </row>
    <row r="1868">
      <c r="A1868" s="111">
        <v>45865.0</v>
      </c>
      <c r="B1868" s="27" t="s">
        <v>25</v>
      </c>
      <c r="C1868" s="112" t="s">
        <v>13</v>
      </c>
      <c r="D1868" s="6">
        <v>1.0</v>
      </c>
      <c r="E1868" s="28">
        <v>0.0</v>
      </c>
      <c r="F1868" s="113">
        <v>120.0</v>
      </c>
      <c r="G1868" s="6" t="b">
        <v>1</v>
      </c>
      <c r="H1868" s="27" t="s">
        <v>30</v>
      </c>
      <c r="I1868" s="114" t="s">
        <v>103</v>
      </c>
      <c r="J1868" s="6"/>
      <c r="K1868" s="102">
        <v>607.0</v>
      </c>
    </row>
    <row r="1869">
      <c r="A1869" s="105">
        <v>45865.0</v>
      </c>
      <c r="B1869" s="106" t="s">
        <v>23</v>
      </c>
      <c r="C1869" s="107" t="s">
        <v>1280</v>
      </c>
      <c r="D1869" s="99">
        <v>4.0</v>
      </c>
      <c r="E1869" s="108">
        <v>0.0</v>
      </c>
      <c r="F1869" s="109">
        <v>480.0</v>
      </c>
      <c r="G1869" s="99" t="b">
        <v>1</v>
      </c>
      <c r="H1869" s="106" t="s">
        <v>16</v>
      </c>
      <c r="I1869" s="110" t="s">
        <v>110</v>
      </c>
      <c r="J1869" s="99"/>
      <c r="K1869" s="97">
        <v>608.0</v>
      </c>
    </row>
    <row r="1870">
      <c r="A1870" s="111">
        <v>45865.0</v>
      </c>
      <c r="B1870" s="27" t="s">
        <v>15</v>
      </c>
      <c r="C1870" s="112" t="s">
        <v>1277</v>
      </c>
      <c r="D1870" s="6">
        <v>3.0</v>
      </c>
      <c r="E1870" s="28">
        <v>0.0</v>
      </c>
      <c r="F1870" s="113">
        <v>360.0</v>
      </c>
      <c r="G1870" s="6" t="b">
        <v>1</v>
      </c>
      <c r="H1870" s="27" t="s">
        <v>16</v>
      </c>
      <c r="I1870" s="114" t="s">
        <v>73</v>
      </c>
      <c r="J1870" s="6"/>
      <c r="K1870" s="102">
        <v>609.0</v>
      </c>
    </row>
    <row r="1871">
      <c r="A1871" s="105">
        <v>45865.0</v>
      </c>
      <c r="B1871" s="106" t="s">
        <v>21</v>
      </c>
      <c r="C1871" s="107" t="s">
        <v>1555</v>
      </c>
      <c r="D1871" s="99">
        <v>4.0</v>
      </c>
      <c r="E1871" s="108">
        <v>0.0</v>
      </c>
      <c r="F1871" s="109">
        <v>520.0</v>
      </c>
      <c r="G1871" s="99" t="b">
        <v>1</v>
      </c>
      <c r="H1871" s="106" t="s">
        <v>11</v>
      </c>
      <c r="I1871" s="110" t="s">
        <v>150</v>
      </c>
      <c r="J1871" s="99" t="s">
        <v>1673</v>
      </c>
      <c r="K1871" s="97">
        <v>610.0</v>
      </c>
    </row>
    <row r="1872">
      <c r="A1872" s="111">
        <v>45865.0</v>
      </c>
      <c r="B1872" s="27" t="s">
        <v>39</v>
      </c>
      <c r="C1872" s="112" t="s">
        <v>1381</v>
      </c>
      <c r="D1872" s="6">
        <v>8.0</v>
      </c>
      <c r="E1872" s="28">
        <v>0.0</v>
      </c>
      <c r="F1872" s="113">
        <v>1000.0</v>
      </c>
      <c r="G1872" s="6" t="b">
        <v>1</v>
      </c>
      <c r="H1872" s="27" t="s">
        <v>16</v>
      </c>
      <c r="I1872" s="114" t="s">
        <v>110</v>
      </c>
      <c r="J1872" s="6"/>
      <c r="K1872" s="102">
        <v>612.0</v>
      </c>
    </row>
    <row r="1873">
      <c r="A1873" s="105">
        <v>45865.0</v>
      </c>
      <c r="B1873" s="106" t="s">
        <v>47</v>
      </c>
      <c r="C1873" s="107" t="s">
        <v>1447</v>
      </c>
      <c r="D1873" s="99">
        <v>2.0</v>
      </c>
      <c r="E1873" s="108">
        <v>0.0</v>
      </c>
      <c r="F1873" s="109">
        <v>280.0</v>
      </c>
      <c r="G1873" s="99" t="b">
        <v>1</v>
      </c>
      <c r="H1873" s="106" t="s">
        <v>11</v>
      </c>
      <c r="I1873" s="110" t="s">
        <v>110</v>
      </c>
      <c r="J1873" s="99" t="s">
        <v>1674</v>
      </c>
      <c r="K1873" s="97">
        <v>613.0</v>
      </c>
    </row>
    <row r="1874">
      <c r="A1874" s="111">
        <v>45865.0</v>
      </c>
      <c r="B1874" s="27" t="s">
        <v>31</v>
      </c>
      <c r="C1874" s="112" t="s">
        <v>19</v>
      </c>
      <c r="D1874" s="6">
        <v>4.0</v>
      </c>
      <c r="E1874" s="28">
        <v>0.0</v>
      </c>
      <c r="F1874" s="113">
        <v>480.0</v>
      </c>
      <c r="G1874" s="6" t="b">
        <v>1</v>
      </c>
      <c r="H1874" s="27" t="s">
        <v>11</v>
      </c>
      <c r="I1874" s="114" t="s">
        <v>110</v>
      </c>
      <c r="J1874" s="6" t="s">
        <v>1675</v>
      </c>
      <c r="K1874" s="102">
        <v>614.0</v>
      </c>
    </row>
    <row r="1875">
      <c r="A1875" s="105">
        <v>45865.0</v>
      </c>
      <c r="B1875" s="106" t="s">
        <v>45</v>
      </c>
      <c r="C1875" s="107" t="s">
        <v>1310</v>
      </c>
      <c r="D1875" s="99">
        <v>2.0</v>
      </c>
      <c r="E1875" s="108">
        <v>0.0</v>
      </c>
      <c r="F1875" s="109">
        <v>260.0</v>
      </c>
      <c r="G1875" s="99" t="b">
        <v>1</v>
      </c>
      <c r="H1875" s="106" t="s">
        <v>11</v>
      </c>
      <c r="I1875" s="110" t="s">
        <v>110</v>
      </c>
      <c r="J1875" s="99" t="s">
        <v>1676</v>
      </c>
      <c r="K1875" s="97">
        <v>615.0</v>
      </c>
    </row>
    <row r="1876">
      <c r="A1876" s="111">
        <v>45865.0</v>
      </c>
      <c r="B1876" s="27" t="s">
        <v>49</v>
      </c>
      <c r="C1876" s="112" t="s">
        <v>586</v>
      </c>
      <c r="D1876" s="6">
        <v>1.0</v>
      </c>
      <c r="E1876" s="28">
        <v>0.0</v>
      </c>
      <c r="F1876" s="113">
        <v>230.0</v>
      </c>
      <c r="G1876" s="6" t="b">
        <v>1</v>
      </c>
      <c r="H1876" s="27" t="s">
        <v>11</v>
      </c>
      <c r="I1876" s="114" t="s">
        <v>110</v>
      </c>
      <c r="J1876" s="6" t="s">
        <v>1677</v>
      </c>
      <c r="K1876" s="102">
        <v>616.0</v>
      </c>
    </row>
    <row r="1877">
      <c r="A1877" s="105">
        <v>45866.0</v>
      </c>
      <c r="B1877" s="106" t="s">
        <v>47</v>
      </c>
      <c r="C1877" s="107" t="s">
        <v>63</v>
      </c>
      <c r="D1877" s="99">
        <v>1.0</v>
      </c>
      <c r="E1877" s="108">
        <v>0.0</v>
      </c>
      <c r="F1877" s="109">
        <v>300.0</v>
      </c>
      <c r="G1877" s="99" t="b">
        <v>1</v>
      </c>
      <c r="H1877" s="106" t="s">
        <v>11</v>
      </c>
      <c r="I1877" s="110" t="s">
        <v>110</v>
      </c>
      <c r="J1877" s="99" t="s">
        <v>1678</v>
      </c>
      <c r="K1877" s="97">
        <v>624.0</v>
      </c>
    </row>
    <row r="1878">
      <c r="A1878" s="111">
        <v>45866.0</v>
      </c>
      <c r="B1878" s="27" t="s">
        <v>49</v>
      </c>
      <c r="C1878" s="112" t="s">
        <v>32</v>
      </c>
      <c r="D1878" s="6">
        <v>0.5</v>
      </c>
      <c r="E1878" s="28">
        <v>0.0</v>
      </c>
      <c r="F1878" s="113">
        <v>70.0</v>
      </c>
      <c r="G1878" s="6" t="b">
        <v>1</v>
      </c>
      <c r="H1878" s="27" t="s">
        <v>11</v>
      </c>
      <c r="I1878" s="114" t="s">
        <v>110</v>
      </c>
      <c r="J1878" s="6" t="s">
        <v>1679</v>
      </c>
      <c r="K1878" s="102">
        <v>625.0</v>
      </c>
    </row>
    <row r="1879">
      <c r="A1879" s="105">
        <v>45867.0</v>
      </c>
      <c r="B1879" s="106" t="s">
        <v>41</v>
      </c>
      <c r="C1879" s="107" t="s">
        <v>10</v>
      </c>
      <c r="D1879" s="99">
        <v>1.0</v>
      </c>
      <c r="E1879" s="108">
        <v>0.0</v>
      </c>
      <c r="F1879" s="109">
        <v>120.0</v>
      </c>
      <c r="G1879" s="99" t="b">
        <v>1</v>
      </c>
      <c r="H1879" s="106" t="s">
        <v>30</v>
      </c>
      <c r="I1879" s="110" t="s">
        <v>112</v>
      </c>
      <c r="J1879" s="99"/>
      <c r="K1879" s="97">
        <v>617.0</v>
      </c>
    </row>
    <row r="1880">
      <c r="A1880" s="111">
        <v>45867.0</v>
      </c>
      <c r="B1880" s="27" t="s">
        <v>407</v>
      </c>
      <c r="C1880" s="112" t="s">
        <v>1281</v>
      </c>
      <c r="D1880" s="6">
        <v>2.0</v>
      </c>
      <c r="E1880" s="28">
        <v>0.0</v>
      </c>
      <c r="F1880" s="113">
        <v>240.0</v>
      </c>
      <c r="G1880" s="6" t="b">
        <v>1</v>
      </c>
      <c r="H1880" s="27" t="s">
        <v>30</v>
      </c>
      <c r="I1880" s="114" t="s">
        <v>1528</v>
      </c>
      <c r="J1880" s="6"/>
      <c r="K1880" s="102">
        <v>618.0</v>
      </c>
    </row>
    <row r="1881">
      <c r="A1881" s="105">
        <v>45867.0</v>
      </c>
      <c r="B1881" s="106" t="s">
        <v>24</v>
      </c>
      <c r="C1881" s="107" t="s">
        <v>1555</v>
      </c>
      <c r="D1881" s="99">
        <v>3.0</v>
      </c>
      <c r="E1881" s="108">
        <v>0.0</v>
      </c>
      <c r="F1881" s="109">
        <v>400.0</v>
      </c>
      <c r="G1881" s="99" t="b">
        <v>1</v>
      </c>
      <c r="H1881" s="106" t="s">
        <v>30</v>
      </c>
      <c r="I1881" s="110" t="s">
        <v>1525</v>
      </c>
      <c r="J1881" s="99"/>
      <c r="K1881" s="97">
        <v>619.0</v>
      </c>
    </row>
    <row r="1882">
      <c r="A1882" s="111">
        <v>45867.0</v>
      </c>
      <c r="B1882" s="27" t="s">
        <v>57</v>
      </c>
      <c r="C1882" s="112" t="s">
        <v>19</v>
      </c>
      <c r="D1882" s="6">
        <v>5.0</v>
      </c>
      <c r="E1882" s="28">
        <v>0.0</v>
      </c>
      <c r="F1882" s="113">
        <v>600.0</v>
      </c>
      <c r="G1882" s="6" t="b">
        <v>1</v>
      </c>
      <c r="H1882" s="27" t="s">
        <v>16</v>
      </c>
      <c r="I1882" s="114" t="s">
        <v>105</v>
      </c>
      <c r="J1882" s="6"/>
      <c r="K1882" s="102">
        <v>620.0</v>
      </c>
    </row>
    <row r="1883">
      <c r="A1883" s="105">
        <v>45867.0</v>
      </c>
      <c r="B1883" s="106" t="s">
        <v>448</v>
      </c>
      <c r="C1883" s="107" t="s">
        <v>1281</v>
      </c>
      <c r="D1883" s="99">
        <v>2.0</v>
      </c>
      <c r="E1883" s="108">
        <v>0.0</v>
      </c>
      <c r="F1883" s="109">
        <v>240.0</v>
      </c>
      <c r="G1883" s="99" t="b">
        <v>1</v>
      </c>
      <c r="H1883" s="106" t="s">
        <v>30</v>
      </c>
      <c r="I1883" s="110" t="s">
        <v>1549</v>
      </c>
      <c r="J1883" s="99"/>
      <c r="K1883" s="97">
        <v>621.0</v>
      </c>
    </row>
    <row r="1884">
      <c r="A1884" s="111">
        <v>45867.0</v>
      </c>
      <c r="B1884" s="27" t="s">
        <v>21</v>
      </c>
      <c r="C1884" s="112" t="s">
        <v>511</v>
      </c>
      <c r="D1884" s="6">
        <v>0.3</v>
      </c>
      <c r="E1884" s="28">
        <v>0.0</v>
      </c>
      <c r="F1884" s="113">
        <v>120.0</v>
      </c>
      <c r="G1884" s="6" t="b">
        <v>1</v>
      </c>
      <c r="H1884" s="27" t="s">
        <v>11</v>
      </c>
      <c r="I1884" s="114" t="s">
        <v>150</v>
      </c>
      <c r="J1884" s="6" t="s">
        <v>1680</v>
      </c>
      <c r="K1884" s="102">
        <v>622.0</v>
      </c>
    </row>
    <row r="1885">
      <c r="A1885" s="105">
        <v>45867.0</v>
      </c>
      <c r="B1885" s="106" t="s">
        <v>556</v>
      </c>
      <c r="C1885" s="107" t="s">
        <v>1293</v>
      </c>
      <c r="D1885" s="99">
        <v>2.5</v>
      </c>
      <c r="E1885" s="108">
        <v>0.0</v>
      </c>
      <c r="F1885" s="109">
        <v>300.0</v>
      </c>
      <c r="G1885" s="99" t="b">
        <v>1</v>
      </c>
      <c r="H1885" s="106" t="s">
        <v>16</v>
      </c>
      <c r="I1885" s="110" t="s">
        <v>1596</v>
      </c>
      <c r="J1885" s="99"/>
      <c r="K1885" s="97">
        <v>623.0</v>
      </c>
    </row>
    <row r="1886">
      <c r="A1886" s="111">
        <v>45867.0</v>
      </c>
      <c r="B1886" s="27" t="s">
        <v>25</v>
      </c>
      <c r="C1886" s="112" t="s">
        <v>1277</v>
      </c>
      <c r="D1886" s="6">
        <v>1.6</v>
      </c>
      <c r="E1886" s="28">
        <v>0.0</v>
      </c>
      <c r="F1886" s="113">
        <v>192.0</v>
      </c>
      <c r="G1886" s="6" t="b">
        <v>1</v>
      </c>
      <c r="H1886" s="27" t="s">
        <v>30</v>
      </c>
      <c r="I1886" s="114" t="s">
        <v>103</v>
      </c>
      <c r="J1886" s="6"/>
      <c r="K1886" s="102">
        <v>626.0</v>
      </c>
    </row>
    <row r="1887">
      <c r="A1887" s="105">
        <v>45867.0</v>
      </c>
      <c r="B1887" s="106" t="s">
        <v>68</v>
      </c>
      <c r="C1887" s="107" t="s">
        <v>1310</v>
      </c>
      <c r="D1887" s="99">
        <v>2.0</v>
      </c>
      <c r="E1887" s="108">
        <v>0.0</v>
      </c>
      <c r="F1887" s="109">
        <v>260.0</v>
      </c>
      <c r="G1887" s="99" t="b">
        <v>1</v>
      </c>
      <c r="H1887" s="106" t="s">
        <v>16</v>
      </c>
      <c r="I1887" s="110" t="s">
        <v>110</v>
      </c>
      <c r="J1887" s="99"/>
      <c r="K1887" s="97">
        <v>627.0</v>
      </c>
    </row>
    <row r="1888">
      <c r="A1888" s="111">
        <v>45867.0</v>
      </c>
      <c r="B1888" s="27" t="s">
        <v>47</v>
      </c>
      <c r="C1888" s="112" t="s">
        <v>13</v>
      </c>
      <c r="D1888" s="6">
        <v>1.0</v>
      </c>
      <c r="E1888" s="28">
        <v>0.0</v>
      </c>
      <c r="F1888" s="113">
        <v>120.0</v>
      </c>
      <c r="G1888" s="6" t="b">
        <v>1</v>
      </c>
      <c r="H1888" s="27" t="s">
        <v>11</v>
      </c>
      <c r="I1888" s="114" t="s">
        <v>110</v>
      </c>
      <c r="J1888" s="6" t="s">
        <v>1681</v>
      </c>
      <c r="K1888" s="102">
        <v>628.0</v>
      </c>
    </row>
    <row r="1889">
      <c r="A1889" s="105">
        <v>45867.0</v>
      </c>
      <c r="B1889" s="106" t="s">
        <v>31</v>
      </c>
      <c r="C1889" s="107" t="s">
        <v>19</v>
      </c>
      <c r="D1889" s="99">
        <v>2.0</v>
      </c>
      <c r="E1889" s="108">
        <v>0.0</v>
      </c>
      <c r="F1889" s="109">
        <v>240.0</v>
      </c>
      <c r="G1889" s="99" t="b">
        <v>1</v>
      </c>
      <c r="H1889" s="106" t="s">
        <v>11</v>
      </c>
      <c r="I1889" s="110" t="s">
        <v>110</v>
      </c>
      <c r="J1889" s="99" t="s">
        <v>1682</v>
      </c>
      <c r="K1889" s="97">
        <v>629.0</v>
      </c>
    </row>
    <row r="1890">
      <c r="A1890" s="111">
        <v>45867.0</v>
      </c>
      <c r="B1890" s="27" t="s">
        <v>560</v>
      </c>
      <c r="C1890" s="112" t="s">
        <v>63</v>
      </c>
      <c r="D1890" s="6">
        <v>0.3</v>
      </c>
      <c r="E1890" s="28">
        <v>0.0</v>
      </c>
      <c r="F1890" s="113">
        <v>90.0</v>
      </c>
      <c r="G1890" s="6" t="b">
        <v>1</v>
      </c>
      <c r="H1890" s="27" t="s">
        <v>30</v>
      </c>
      <c r="I1890" s="114" t="s">
        <v>110</v>
      </c>
      <c r="J1890" s="6"/>
      <c r="K1890" s="102">
        <v>630.0</v>
      </c>
    </row>
    <row r="1891">
      <c r="A1891" s="105">
        <v>45868.0</v>
      </c>
      <c r="B1891" s="106" t="s">
        <v>61</v>
      </c>
      <c r="C1891" s="107" t="s">
        <v>32</v>
      </c>
      <c r="D1891" s="99">
        <v>2.0</v>
      </c>
      <c r="E1891" s="108">
        <v>0.0</v>
      </c>
      <c r="F1891" s="109">
        <v>280.0</v>
      </c>
      <c r="G1891" s="99" t="b">
        <v>1</v>
      </c>
      <c r="H1891" s="106" t="s">
        <v>30</v>
      </c>
      <c r="I1891" s="110" t="s">
        <v>90</v>
      </c>
      <c r="J1891" s="99"/>
      <c r="K1891" s="97">
        <v>631.0</v>
      </c>
    </row>
    <row r="1892">
      <c r="A1892" s="111">
        <v>45868.0</v>
      </c>
      <c r="B1892" s="27" t="s">
        <v>15</v>
      </c>
      <c r="C1892" s="112" t="s">
        <v>10</v>
      </c>
      <c r="D1892" s="6">
        <v>1.0</v>
      </c>
      <c r="E1892" s="28">
        <v>0.0</v>
      </c>
      <c r="F1892" s="113">
        <v>120.0</v>
      </c>
      <c r="G1892" s="6" t="b">
        <v>1</v>
      </c>
      <c r="H1892" s="27" t="s">
        <v>16</v>
      </c>
      <c r="I1892" s="114" t="s">
        <v>73</v>
      </c>
      <c r="J1892" s="6"/>
      <c r="K1892" s="102">
        <v>632.0</v>
      </c>
    </row>
    <row r="1893">
      <c r="A1893" s="105">
        <v>45868.0</v>
      </c>
      <c r="B1893" s="106" t="s">
        <v>14</v>
      </c>
      <c r="C1893" s="107" t="s">
        <v>1277</v>
      </c>
      <c r="D1893" s="99">
        <v>1.5</v>
      </c>
      <c r="E1893" s="108">
        <v>0.0</v>
      </c>
      <c r="F1893" s="109">
        <v>180.0</v>
      </c>
      <c r="G1893" s="99" t="b">
        <v>1</v>
      </c>
      <c r="H1893" s="106" t="s">
        <v>11</v>
      </c>
      <c r="I1893" s="110" t="s">
        <v>150</v>
      </c>
      <c r="J1893" s="99" t="s">
        <v>1683</v>
      </c>
      <c r="K1893" s="97">
        <v>633.0</v>
      </c>
    </row>
    <row r="1894">
      <c r="A1894" s="111">
        <v>45868.0</v>
      </c>
      <c r="B1894" s="27" t="s">
        <v>9</v>
      </c>
      <c r="C1894" s="112" t="s">
        <v>1277</v>
      </c>
      <c r="D1894" s="6">
        <v>3.0</v>
      </c>
      <c r="E1894" s="28">
        <v>0.0</v>
      </c>
      <c r="F1894" s="113">
        <v>360.0</v>
      </c>
      <c r="G1894" s="6" t="b">
        <v>1</v>
      </c>
      <c r="H1894" s="27" t="s">
        <v>11</v>
      </c>
      <c r="I1894" s="114" t="s">
        <v>150</v>
      </c>
      <c r="J1894" s="6" t="s">
        <v>1684</v>
      </c>
      <c r="K1894" s="102">
        <v>634.0</v>
      </c>
    </row>
    <row r="1895">
      <c r="A1895" s="105">
        <v>45868.0</v>
      </c>
      <c r="B1895" s="106" t="s">
        <v>21</v>
      </c>
      <c r="C1895" s="107" t="s">
        <v>32</v>
      </c>
      <c r="D1895" s="99">
        <v>1.0</v>
      </c>
      <c r="E1895" s="108">
        <v>0.0</v>
      </c>
      <c r="F1895" s="109">
        <v>140.0</v>
      </c>
      <c r="G1895" s="99" t="b">
        <v>1</v>
      </c>
      <c r="H1895" s="106" t="s">
        <v>11</v>
      </c>
      <c r="I1895" s="110" t="s">
        <v>150</v>
      </c>
      <c r="J1895" s="99" t="s">
        <v>1685</v>
      </c>
      <c r="K1895" s="97">
        <v>635.0</v>
      </c>
    </row>
    <row r="1896">
      <c r="A1896" s="111">
        <v>45868.0</v>
      </c>
      <c r="B1896" s="27" t="s">
        <v>55</v>
      </c>
      <c r="C1896" s="112" t="s">
        <v>1686</v>
      </c>
      <c r="D1896" s="6">
        <v>2.8</v>
      </c>
      <c r="E1896" s="28">
        <v>0.0</v>
      </c>
      <c r="F1896" s="113">
        <v>600.0</v>
      </c>
      <c r="G1896" s="6" t="b">
        <v>1</v>
      </c>
      <c r="H1896" s="27" t="s">
        <v>30</v>
      </c>
      <c r="I1896" s="114" t="s">
        <v>110</v>
      </c>
      <c r="J1896" s="6"/>
      <c r="K1896" s="102">
        <v>636.0</v>
      </c>
    </row>
    <row r="1897">
      <c r="A1897" s="105">
        <v>45868.0</v>
      </c>
      <c r="B1897" s="106" t="s">
        <v>26</v>
      </c>
      <c r="C1897" s="107" t="s">
        <v>1664</v>
      </c>
      <c r="D1897" s="99">
        <v>3.5</v>
      </c>
      <c r="E1897" s="108">
        <v>0.0</v>
      </c>
      <c r="F1897" s="109">
        <v>495.0</v>
      </c>
      <c r="G1897" s="99" t="b">
        <v>1</v>
      </c>
      <c r="H1897" s="106" t="s">
        <v>16</v>
      </c>
      <c r="I1897" s="110" t="s">
        <v>75</v>
      </c>
      <c r="J1897" s="99"/>
      <c r="K1897" s="97">
        <v>637.0</v>
      </c>
    </row>
    <row r="1898">
      <c r="A1898" s="111">
        <v>45868.0</v>
      </c>
      <c r="B1898" s="27" t="s">
        <v>31</v>
      </c>
      <c r="C1898" s="112" t="s">
        <v>1280</v>
      </c>
      <c r="D1898" s="6">
        <v>6.0</v>
      </c>
      <c r="E1898" s="28">
        <v>0.0</v>
      </c>
      <c r="F1898" s="113">
        <v>720.0</v>
      </c>
      <c r="G1898" s="6" t="b">
        <v>1</v>
      </c>
      <c r="H1898" s="27" t="s">
        <v>11</v>
      </c>
      <c r="I1898" s="114" t="s">
        <v>110</v>
      </c>
      <c r="J1898" s="6" t="s">
        <v>1687</v>
      </c>
      <c r="K1898" s="102">
        <v>638.0</v>
      </c>
    </row>
    <row r="1899">
      <c r="A1899" s="105">
        <v>45868.0</v>
      </c>
      <c r="B1899" s="106" t="s">
        <v>45</v>
      </c>
      <c r="C1899" s="107" t="s">
        <v>1688</v>
      </c>
      <c r="D1899" s="99">
        <v>1.5</v>
      </c>
      <c r="E1899" s="108">
        <v>0.0</v>
      </c>
      <c r="F1899" s="109">
        <v>290.0</v>
      </c>
      <c r="G1899" s="99" t="b">
        <v>1</v>
      </c>
      <c r="H1899" s="106" t="s">
        <v>11</v>
      </c>
      <c r="I1899" s="110" t="s">
        <v>110</v>
      </c>
      <c r="J1899" s="99" t="s">
        <v>1689</v>
      </c>
      <c r="K1899" s="97">
        <v>639.0</v>
      </c>
    </row>
    <row r="1900">
      <c r="A1900" s="111">
        <v>45868.0</v>
      </c>
      <c r="B1900" s="27" t="s">
        <v>47</v>
      </c>
      <c r="C1900" s="112" t="s">
        <v>1447</v>
      </c>
      <c r="D1900" s="6">
        <v>2.0</v>
      </c>
      <c r="E1900" s="28">
        <v>0.0</v>
      </c>
      <c r="F1900" s="113">
        <v>280.0</v>
      </c>
      <c r="G1900" s="6" t="b">
        <v>1</v>
      </c>
      <c r="H1900" s="27" t="s">
        <v>11</v>
      </c>
      <c r="I1900" s="114" t="s">
        <v>110</v>
      </c>
      <c r="J1900" s="6" t="s">
        <v>1690</v>
      </c>
      <c r="K1900" s="102">
        <v>640.0</v>
      </c>
    </row>
    <row r="1901">
      <c r="A1901" s="105">
        <v>45870.0</v>
      </c>
      <c r="B1901" s="106" t="s">
        <v>23</v>
      </c>
      <c r="C1901" s="107" t="s">
        <v>1487</v>
      </c>
      <c r="D1901" s="99">
        <v>2.0</v>
      </c>
      <c r="E1901" s="108">
        <v>0.0</v>
      </c>
      <c r="F1901" s="109">
        <v>240.0</v>
      </c>
      <c r="G1901" s="99" t="b">
        <v>1</v>
      </c>
      <c r="H1901" s="106" t="s">
        <v>16</v>
      </c>
      <c r="I1901" s="110" t="s">
        <v>110</v>
      </c>
      <c r="J1901" s="99"/>
      <c r="K1901" s="97">
        <v>641.0</v>
      </c>
    </row>
    <row r="1902">
      <c r="A1902" s="111">
        <v>45870.0</v>
      </c>
      <c r="B1902" s="27" t="s">
        <v>39</v>
      </c>
      <c r="C1902" s="112" t="s">
        <v>1381</v>
      </c>
      <c r="D1902" s="6">
        <v>8.0</v>
      </c>
      <c r="E1902" s="28">
        <v>0.0</v>
      </c>
      <c r="F1902" s="113">
        <v>1000.0</v>
      </c>
      <c r="G1902" s="6" t="b">
        <v>1</v>
      </c>
      <c r="H1902" s="27" t="s">
        <v>16</v>
      </c>
      <c r="I1902" s="114" t="s">
        <v>110</v>
      </c>
      <c r="J1902" s="6"/>
      <c r="K1902" s="102">
        <v>642.0</v>
      </c>
    </row>
    <row r="1903">
      <c r="A1903" s="105">
        <v>45870.0</v>
      </c>
      <c r="B1903" s="106" t="s">
        <v>43</v>
      </c>
      <c r="C1903" s="107" t="s">
        <v>1281</v>
      </c>
      <c r="D1903" s="99">
        <v>2.0</v>
      </c>
      <c r="E1903" s="108">
        <v>0.0</v>
      </c>
      <c r="F1903" s="109">
        <v>240.0</v>
      </c>
      <c r="G1903" s="99" t="b">
        <v>1</v>
      </c>
      <c r="H1903" s="106" t="s">
        <v>30</v>
      </c>
      <c r="I1903" s="110" t="s">
        <v>128</v>
      </c>
      <c r="J1903" s="99"/>
      <c r="K1903" s="97">
        <v>643.0</v>
      </c>
    </row>
    <row r="1904">
      <c r="A1904" s="111">
        <v>45870.0</v>
      </c>
      <c r="B1904" s="27" t="s">
        <v>21</v>
      </c>
      <c r="C1904" s="112" t="s">
        <v>1691</v>
      </c>
      <c r="D1904" s="6">
        <v>1.0</v>
      </c>
      <c r="E1904" s="28">
        <v>0.0</v>
      </c>
      <c r="F1904" s="113">
        <v>350.0</v>
      </c>
      <c r="G1904" s="6" t="b">
        <v>1</v>
      </c>
      <c r="H1904" s="27" t="s">
        <v>11</v>
      </c>
      <c r="I1904" s="114" t="s">
        <v>150</v>
      </c>
      <c r="J1904" s="6" t="s">
        <v>1692</v>
      </c>
      <c r="K1904" s="102">
        <v>644.0</v>
      </c>
    </row>
    <row r="1905">
      <c r="A1905" s="105">
        <v>45870.0</v>
      </c>
      <c r="B1905" s="106" t="s">
        <v>14</v>
      </c>
      <c r="C1905" s="107" t="s">
        <v>13</v>
      </c>
      <c r="D1905" s="99">
        <v>1.0</v>
      </c>
      <c r="E1905" s="108">
        <v>0.0</v>
      </c>
      <c r="F1905" s="109">
        <v>120.0</v>
      </c>
      <c r="G1905" s="99" t="b">
        <v>1</v>
      </c>
      <c r="H1905" s="106" t="s">
        <v>11</v>
      </c>
      <c r="I1905" s="110" t="s">
        <v>150</v>
      </c>
      <c r="J1905" s="99" t="s">
        <v>1693</v>
      </c>
      <c r="K1905" s="97">
        <v>645.0</v>
      </c>
    </row>
    <row r="1906">
      <c r="A1906" s="111">
        <v>45870.0</v>
      </c>
      <c r="B1906" s="27" t="s">
        <v>47</v>
      </c>
      <c r="C1906" s="112" t="s">
        <v>1555</v>
      </c>
      <c r="D1906" s="6">
        <v>3.0</v>
      </c>
      <c r="E1906" s="28">
        <v>0.0</v>
      </c>
      <c r="F1906" s="113">
        <v>400.0</v>
      </c>
      <c r="G1906" s="6" t="b">
        <v>1</v>
      </c>
      <c r="H1906" s="27" t="s">
        <v>11</v>
      </c>
      <c r="I1906" s="114" t="s">
        <v>110</v>
      </c>
      <c r="J1906" s="6" t="s">
        <v>1694</v>
      </c>
      <c r="K1906" s="102">
        <v>646.0</v>
      </c>
    </row>
    <row r="1907">
      <c r="A1907" s="105">
        <v>45870.0</v>
      </c>
      <c r="B1907" s="106" t="s">
        <v>173</v>
      </c>
      <c r="C1907" s="107" t="s">
        <v>10</v>
      </c>
      <c r="D1907" s="99">
        <v>2.0</v>
      </c>
      <c r="E1907" s="108">
        <v>0.0</v>
      </c>
      <c r="F1907" s="109">
        <v>240.0</v>
      </c>
      <c r="G1907" s="99" t="b">
        <v>1</v>
      </c>
      <c r="H1907" s="106" t="s">
        <v>16</v>
      </c>
      <c r="I1907" s="110" t="s">
        <v>110</v>
      </c>
      <c r="J1907" s="99"/>
      <c r="K1907" s="97">
        <v>647.0</v>
      </c>
    </row>
    <row r="1908">
      <c r="A1908" s="111">
        <v>45871.0</v>
      </c>
      <c r="B1908" s="27" t="s">
        <v>560</v>
      </c>
      <c r="C1908" s="112" t="s">
        <v>1695</v>
      </c>
      <c r="D1908" s="6">
        <v>2.8</v>
      </c>
      <c r="E1908" s="28">
        <v>0.0</v>
      </c>
      <c r="F1908" s="113">
        <v>410.0</v>
      </c>
      <c r="G1908" s="6" t="b">
        <v>1</v>
      </c>
      <c r="H1908" s="27" t="s">
        <v>30</v>
      </c>
      <c r="I1908" s="114" t="s">
        <v>1597</v>
      </c>
      <c r="J1908" s="6"/>
      <c r="K1908" s="102">
        <v>649.0</v>
      </c>
    </row>
    <row r="1909">
      <c r="A1909" s="105">
        <v>45871.0</v>
      </c>
      <c r="B1909" s="106" t="s">
        <v>23</v>
      </c>
      <c r="C1909" s="107" t="s">
        <v>1280</v>
      </c>
      <c r="D1909" s="99">
        <v>3.0</v>
      </c>
      <c r="E1909" s="108">
        <v>0.0</v>
      </c>
      <c r="F1909" s="109">
        <v>360.0</v>
      </c>
      <c r="G1909" s="99" t="b">
        <v>1</v>
      </c>
      <c r="H1909" s="106" t="s">
        <v>16</v>
      </c>
      <c r="I1909" s="110" t="s">
        <v>110</v>
      </c>
      <c r="J1909" s="99"/>
      <c r="K1909" s="97">
        <v>650.0</v>
      </c>
    </row>
    <row r="1910">
      <c r="A1910" s="111">
        <v>45871.0</v>
      </c>
      <c r="B1910" s="27" t="s">
        <v>57</v>
      </c>
      <c r="C1910" s="112" t="s">
        <v>19</v>
      </c>
      <c r="D1910" s="6">
        <v>5.0</v>
      </c>
      <c r="E1910" s="28">
        <v>0.0</v>
      </c>
      <c r="F1910" s="113">
        <v>600.0</v>
      </c>
      <c r="G1910" s="6" t="b">
        <v>1</v>
      </c>
      <c r="H1910" s="27" t="s">
        <v>30</v>
      </c>
      <c r="I1910" s="114" t="s">
        <v>105</v>
      </c>
      <c r="J1910" s="6"/>
      <c r="K1910" s="102">
        <v>651.0</v>
      </c>
    </row>
    <row r="1911">
      <c r="A1911" s="105">
        <v>45871.0</v>
      </c>
      <c r="B1911" s="106" t="s">
        <v>9</v>
      </c>
      <c r="C1911" s="107" t="s">
        <v>1277</v>
      </c>
      <c r="D1911" s="99">
        <v>4.0</v>
      </c>
      <c r="E1911" s="108">
        <v>0.0</v>
      </c>
      <c r="F1911" s="109">
        <v>480.0</v>
      </c>
      <c r="G1911" s="99" t="b">
        <v>1</v>
      </c>
      <c r="H1911" s="106" t="s">
        <v>11</v>
      </c>
      <c r="I1911" s="110" t="s">
        <v>150</v>
      </c>
      <c r="J1911" s="99" t="s">
        <v>1696</v>
      </c>
      <c r="K1911" s="97">
        <v>652.0</v>
      </c>
    </row>
    <row r="1912">
      <c r="A1912" s="111">
        <v>45871.0</v>
      </c>
      <c r="B1912" s="27" t="s">
        <v>22</v>
      </c>
      <c r="C1912" s="112" t="s">
        <v>1277</v>
      </c>
      <c r="D1912" s="6">
        <v>1.5</v>
      </c>
      <c r="E1912" s="28">
        <v>0.0</v>
      </c>
      <c r="F1912" s="113">
        <v>180.0</v>
      </c>
      <c r="G1912" s="6" t="b">
        <v>1</v>
      </c>
      <c r="H1912" s="27" t="s">
        <v>16</v>
      </c>
      <c r="I1912" s="114" t="s">
        <v>1427</v>
      </c>
      <c r="J1912" s="6"/>
      <c r="K1912" s="102">
        <v>653.0</v>
      </c>
    </row>
    <row r="1913">
      <c r="A1913" s="105">
        <v>45871.0</v>
      </c>
      <c r="B1913" s="106" t="s">
        <v>31</v>
      </c>
      <c r="C1913" s="107" t="s">
        <v>19</v>
      </c>
      <c r="D1913" s="99">
        <v>2.0</v>
      </c>
      <c r="E1913" s="108">
        <v>0.0</v>
      </c>
      <c r="F1913" s="109">
        <v>240.0</v>
      </c>
      <c r="G1913" s="99" t="b">
        <v>1</v>
      </c>
      <c r="H1913" s="106" t="s">
        <v>11</v>
      </c>
      <c r="I1913" s="110" t="s">
        <v>110</v>
      </c>
      <c r="J1913" s="99" t="s">
        <v>1697</v>
      </c>
      <c r="K1913" s="97">
        <v>654.0</v>
      </c>
    </row>
    <row r="1914">
      <c r="A1914" s="111">
        <v>45871.0</v>
      </c>
      <c r="B1914" s="27" t="s">
        <v>68</v>
      </c>
      <c r="C1914" s="112" t="s">
        <v>1310</v>
      </c>
      <c r="D1914" s="6">
        <v>3.0</v>
      </c>
      <c r="E1914" s="28">
        <v>0.0</v>
      </c>
      <c r="F1914" s="113">
        <v>380.0</v>
      </c>
      <c r="G1914" s="6" t="b">
        <v>1</v>
      </c>
      <c r="H1914" s="27" t="s">
        <v>16</v>
      </c>
      <c r="I1914" s="114" t="s">
        <v>110</v>
      </c>
      <c r="J1914" s="6"/>
      <c r="K1914" s="102">
        <v>655.0</v>
      </c>
    </row>
    <row r="1915">
      <c r="A1915" s="105">
        <v>45871.0</v>
      </c>
      <c r="B1915" s="106" t="s">
        <v>45</v>
      </c>
      <c r="C1915" s="107" t="s">
        <v>13</v>
      </c>
      <c r="D1915" s="99">
        <v>1.0</v>
      </c>
      <c r="E1915" s="108">
        <v>0.0</v>
      </c>
      <c r="F1915" s="109">
        <v>120.0</v>
      </c>
      <c r="G1915" s="99" t="b">
        <v>1</v>
      </c>
      <c r="H1915" s="106" t="s">
        <v>11</v>
      </c>
      <c r="I1915" s="110" t="s">
        <v>110</v>
      </c>
      <c r="J1915" s="99" t="s">
        <v>1698</v>
      </c>
      <c r="K1915" s="97">
        <v>656.0</v>
      </c>
    </row>
    <row r="1916">
      <c r="A1916" s="111">
        <v>45872.0</v>
      </c>
      <c r="B1916" s="27" t="s">
        <v>59</v>
      </c>
      <c r="C1916" s="112" t="s">
        <v>1277</v>
      </c>
      <c r="D1916" s="6">
        <v>1.0</v>
      </c>
      <c r="E1916" s="28">
        <v>0.0</v>
      </c>
      <c r="F1916" s="113">
        <v>120.0</v>
      </c>
      <c r="G1916" s="6" t="b">
        <v>1</v>
      </c>
      <c r="H1916" s="27" t="s">
        <v>16</v>
      </c>
      <c r="I1916" s="114" t="s">
        <v>1420</v>
      </c>
      <c r="J1916" s="6"/>
      <c r="K1916" s="102">
        <v>648.0</v>
      </c>
    </row>
    <row r="1917">
      <c r="A1917" s="105">
        <v>45872.0</v>
      </c>
      <c r="B1917" s="106" t="s">
        <v>556</v>
      </c>
      <c r="C1917" s="107" t="s">
        <v>1293</v>
      </c>
      <c r="D1917" s="99">
        <v>2.0</v>
      </c>
      <c r="E1917" s="108">
        <v>0.0</v>
      </c>
      <c r="F1917" s="109">
        <v>240.0</v>
      </c>
      <c r="G1917" s="99" t="b">
        <v>1</v>
      </c>
      <c r="H1917" s="106" t="s">
        <v>16</v>
      </c>
      <c r="I1917" s="110" t="s">
        <v>1596</v>
      </c>
      <c r="J1917" s="99"/>
      <c r="K1917" s="97">
        <v>657.0</v>
      </c>
    </row>
    <row r="1918">
      <c r="A1918" s="111">
        <v>45872.0</v>
      </c>
      <c r="B1918" s="27" t="s">
        <v>42</v>
      </c>
      <c r="C1918" s="112" t="s">
        <v>1293</v>
      </c>
      <c r="D1918" s="6">
        <v>1.5</v>
      </c>
      <c r="E1918" s="28">
        <v>0.0</v>
      </c>
      <c r="F1918" s="113">
        <v>180.0</v>
      </c>
      <c r="G1918" s="6" t="b">
        <v>1</v>
      </c>
      <c r="H1918" s="27" t="s">
        <v>30</v>
      </c>
      <c r="I1918" s="114" t="s">
        <v>83</v>
      </c>
      <c r="J1918" s="6"/>
      <c r="K1918" s="102">
        <v>658.0</v>
      </c>
    </row>
    <row r="1919">
      <c r="A1919" s="105">
        <v>45872.0</v>
      </c>
      <c r="B1919" s="106" t="s">
        <v>39</v>
      </c>
      <c r="C1919" s="107" t="s">
        <v>1381</v>
      </c>
      <c r="D1919" s="99">
        <v>5.0</v>
      </c>
      <c r="E1919" s="108">
        <v>0.0</v>
      </c>
      <c r="F1919" s="109">
        <v>620.0</v>
      </c>
      <c r="G1919" s="99" t="b">
        <v>1</v>
      </c>
      <c r="H1919" s="106" t="s">
        <v>16</v>
      </c>
      <c r="I1919" s="110" t="s">
        <v>110</v>
      </c>
      <c r="J1919" s="99"/>
      <c r="K1919" s="97">
        <v>659.0</v>
      </c>
    </row>
    <row r="1920">
      <c r="A1920" s="111">
        <v>45872.0</v>
      </c>
      <c r="B1920" s="27" t="s">
        <v>21</v>
      </c>
      <c r="C1920" s="112" t="s">
        <v>1555</v>
      </c>
      <c r="D1920" s="6">
        <v>4.0</v>
      </c>
      <c r="E1920" s="28">
        <v>0.0</v>
      </c>
      <c r="F1920" s="113">
        <v>520.0</v>
      </c>
      <c r="G1920" s="6" t="b">
        <v>1</v>
      </c>
      <c r="H1920" s="27" t="s">
        <v>11</v>
      </c>
      <c r="I1920" s="114" t="s">
        <v>110</v>
      </c>
      <c r="J1920" s="6" t="s">
        <v>1699</v>
      </c>
      <c r="K1920" s="102">
        <v>660.0</v>
      </c>
    </row>
    <row r="1921">
      <c r="A1921" s="105">
        <v>45872.0</v>
      </c>
      <c r="B1921" s="106" t="s">
        <v>47</v>
      </c>
      <c r="C1921" s="107" t="s">
        <v>1560</v>
      </c>
      <c r="D1921" s="99">
        <v>6.5</v>
      </c>
      <c r="E1921" s="108">
        <v>0.0</v>
      </c>
      <c r="F1921" s="109">
        <v>950.0</v>
      </c>
      <c r="G1921" s="99" t="b">
        <v>1</v>
      </c>
      <c r="H1921" s="106" t="s">
        <v>11</v>
      </c>
      <c r="I1921" s="110" t="s">
        <v>110</v>
      </c>
      <c r="J1921" s="99" t="s">
        <v>1700</v>
      </c>
      <c r="K1921" s="97">
        <v>661.0</v>
      </c>
    </row>
    <row r="1922">
      <c r="A1922" s="111">
        <v>45872.0</v>
      </c>
      <c r="B1922" s="27" t="s">
        <v>31</v>
      </c>
      <c r="C1922" s="112" t="s">
        <v>1280</v>
      </c>
      <c r="D1922" s="6">
        <v>4.0</v>
      </c>
      <c r="E1922" s="28">
        <v>0.0</v>
      </c>
      <c r="F1922" s="113">
        <v>480.0</v>
      </c>
      <c r="G1922" s="6" t="b">
        <v>1</v>
      </c>
      <c r="H1922" s="27" t="s">
        <v>11</v>
      </c>
      <c r="I1922" s="114" t="s">
        <v>110</v>
      </c>
      <c r="J1922" s="6" t="s">
        <v>1701</v>
      </c>
      <c r="K1922" s="102">
        <v>662.0</v>
      </c>
    </row>
    <row r="1923">
      <c r="A1923" s="105">
        <v>45872.0</v>
      </c>
      <c r="B1923" s="106" t="s">
        <v>45</v>
      </c>
      <c r="C1923" s="107" t="s">
        <v>1447</v>
      </c>
      <c r="D1923" s="99">
        <v>2.0</v>
      </c>
      <c r="E1923" s="108">
        <v>0.0</v>
      </c>
      <c r="F1923" s="109">
        <v>280.0</v>
      </c>
      <c r="G1923" s="99" t="b">
        <v>1</v>
      </c>
      <c r="H1923" s="106" t="s">
        <v>11</v>
      </c>
      <c r="I1923" s="110" t="s">
        <v>110</v>
      </c>
      <c r="J1923" s="99" t="s">
        <v>1702</v>
      </c>
      <c r="K1923" s="97">
        <v>663.0</v>
      </c>
    </row>
    <row r="1924">
      <c r="A1924" s="111">
        <v>45872.0</v>
      </c>
      <c r="B1924" s="27" t="s">
        <v>49</v>
      </c>
      <c r="C1924" s="112" t="s">
        <v>420</v>
      </c>
      <c r="D1924" s="6">
        <v>0.5</v>
      </c>
      <c r="E1924" s="28">
        <v>0.0</v>
      </c>
      <c r="F1924" s="113">
        <v>70.0</v>
      </c>
      <c r="G1924" s="6" t="b">
        <v>1</v>
      </c>
      <c r="H1924" s="27" t="s">
        <v>11</v>
      </c>
      <c r="I1924" s="114" t="s">
        <v>110</v>
      </c>
      <c r="J1924" s="6" t="s">
        <v>1703</v>
      </c>
      <c r="K1924" s="102">
        <v>664.0</v>
      </c>
    </row>
    <row r="1925">
      <c r="A1925" s="105">
        <v>45873.0</v>
      </c>
      <c r="B1925" s="106" t="s">
        <v>57</v>
      </c>
      <c r="C1925" s="107" t="s">
        <v>19</v>
      </c>
      <c r="D1925" s="99">
        <v>5.0</v>
      </c>
      <c r="E1925" s="108">
        <v>0.0</v>
      </c>
      <c r="F1925" s="109">
        <v>600.0</v>
      </c>
      <c r="G1925" s="99" t="b">
        <v>1</v>
      </c>
      <c r="H1925" s="106" t="s">
        <v>16</v>
      </c>
      <c r="I1925" s="110" t="s">
        <v>105</v>
      </c>
      <c r="J1925" s="99"/>
      <c r="K1925" s="97">
        <v>666.0</v>
      </c>
    </row>
    <row r="1926">
      <c r="A1926" s="111">
        <v>45874.0</v>
      </c>
      <c r="B1926" s="27" t="s">
        <v>41</v>
      </c>
      <c r="C1926" s="112" t="s">
        <v>10</v>
      </c>
      <c r="D1926" s="6">
        <v>1.0</v>
      </c>
      <c r="E1926" s="28">
        <v>0.0</v>
      </c>
      <c r="F1926" s="113">
        <v>120.0</v>
      </c>
      <c r="G1926" s="6" t="b">
        <v>1</v>
      </c>
      <c r="H1926" s="27" t="s">
        <v>30</v>
      </c>
      <c r="I1926" s="114" t="s">
        <v>112</v>
      </c>
      <c r="J1926" s="6"/>
      <c r="K1926" s="102">
        <v>665.0</v>
      </c>
    </row>
    <row r="1927">
      <c r="A1927" s="105">
        <v>45874.0</v>
      </c>
      <c r="B1927" s="106" t="s">
        <v>407</v>
      </c>
      <c r="C1927" s="107" t="s">
        <v>1281</v>
      </c>
      <c r="D1927" s="99">
        <v>2.0</v>
      </c>
      <c r="E1927" s="108">
        <v>0.0</v>
      </c>
      <c r="F1927" s="109">
        <v>240.0</v>
      </c>
      <c r="G1927" s="99" t="b">
        <v>1</v>
      </c>
      <c r="H1927" s="106" t="s">
        <v>30</v>
      </c>
      <c r="I1927" s="110" t="s">
        <v>1528</v>
      </c>
      <c r="J1927" s="99"/>
      <c r="K1927" s="97">
        <v>667.0</v>
      </c>
    </row>
    <row r="1928">
      <c r="A1928" s="111">
        <v>45874.0</v>
      </c>
      <c r="B1928" s="27" t="s">
        <v>25</v>
      </c>
      <c r="C1928" s="112" t="s">
        <v>13</v>
      </c>
      <c r="D1928" s="6">
        <v>1.0</v>
      </c>
      <c r="E1928" s="28">
        <v>0.0</v>
      </c>
      <c r="F1928" s="113">
        <v>120.0</v>
      </c>
      <c r="G1928" s="6" t="b">
        <v>1</v>
      </c>
      <c r="H1928" s="27" t="s">
        <v>30</v>
      </c>
      <c r="I1928" s="114" t="s">
        <v>103</v>
      </c>
      <c r="J1928" s="6"/>
      <c r="K1928" s="102">
        <v>668.0</v>
      </c>
    </row>
    <row r="1929">
      <c r="A1929" s="105">
        <v>45874.0</v>
      </c>
      <c r="B1929" s="106" t="s">
        <v>52</v>
      </c>
      <c r="C1929" s="107" t="s">
        <v>1425</v>
      </c>
      <c r="D1929" s="99">
        <v>10.0</v>
      </c>
      <c r="E1929" s="108">
        <v>0.0</v>
      </c>
      <c r="F1929" s="109">
        <v>1240.0</v>
      </c>
      <c r="G1929" s="99" t="b">
        <v>1</v>
      </c>
      <c r="H1929" s="106" t="s">
        <v>11</v>
      </c>
      <c r="I1929" s="110"/>
      <c r="J1929" s="99" t="s">
        <v>1704</v>
      </c>
      <c r="K1929" s="123">
        <v>669.0</v>
      </c>
    </row>
    <row r="1930">
      <c r="A1930" s="111">
        <v>45874.0</v>
      </c>
      <c r="B1930" s="27" t="s">
        <v>18</v>
      </c>
      <c r="C1930" s="112" t="s">
        <v>1286</v>
      </c>
      <c r="D1930" s="6">
        <v>2.0</v>
      </c>
      <c r="E1930" s="28">
        <v>0.0</v>
      </c>
      <c r="F1930" s="113">
        <v>240.0</v>
      </c>
      <c r="G1930" s="6" t="b">
        <v>1</v>
      </c>
      <c r="H1930" s="27" t="s">
        <v>16</v>
      </c>
      <c r="I1930" s="114"/>
      <c r="J1930" s="6"/>
      <c r="K1930" s="124">
        <v>670.0</v>
      </c>
    </row>
    <row r="1931">
      <c r="A1931" s="105">
        <v>45874.0</v>
      </c>
      <c r="B1931" s="106" t="s">
        <v>49</v>
      </c>
      <c r="C1931" s="107" t="s">
        <v>1447</v>
      </c>
      <c r="D1931" s="99">
        <v>2.0</v>
      </c>
      <c r="E1931" s="108">
        <v>0.0</v>
      </c>
      <c r="F1931" s="109">
        <v>280.0</v>
      </c>
      <c r="G1931" s="99" t="b">
        <v>1</v>
      </c>
      <c r="H1931" s="106" t="s">
        <v>11</v>
      </c>
      <c r="I1931" s="110"/>
      <c r="J1931" s="99" t="s">
        <v>1705</v>
      </c>
      <c r="K1931" s="123">
        <v>671.0</v>
      </c>
    </row>
    <row r="1932">
      <c r="A1932" s="111">
        <v>45874.0</v>
      </c>
      <c r="B1932" s="27" t="s">
        <v>14</v>
      </c>
      <c r="C1932" s="112" t="s">
        <v>1277</v>
      </c>
      <c r="D1932" s="6">
        <v>2.0</v>
      </c>
      <c r="E1932" s="28">
        <v>0.0</v>
      </c>
      <c r="F1932" s="113">
        <v>240.0</v>
      </c>
      <c r="G1932" s="6" t="b">
        <v>1</v>
      </c>
      <c r="H1932" s="27" t="s">
        <v>11</v>
      </c>
      <c r="I1932" s="114"/>
      <c r="J1932" s="6" t="s">
        <v>1706</v>
      </c>
      <c r="K1932" s="124">
        <v>674.0</v>
      </c>
    </row>
    <row r="1933">
      <c r="A1933" s="105">
        <v>45874.0</v>
      </c>
      <c r="B1933" s="125" t="s">
        <v>787</v>
      </c>
      <c r="C1933" s="107" t="s">
        <v>1284</v>
      </c>
      <c r="D1933" s="99">
        <v>3.0</v>
      </c>
      <c r="E1933" s="108">
        <v>0.0</v>
      </c>
      <c r="F1933" s="109">
        <v>360.0</v>
      </c>
      <c r="G1933" s="99" t="b">
        <v>1</v>
      </c>
      <c r="H1933" s="106" t="s">
        <v>16</v>
      </c>
      <c r="I1933" s="110"/>
      <c r="J1933" s="99"/>
      <c r="K1933" s="123">
        <v>676.0</v>
      </c>
    </row>
    <row r="1934">
      <c r="A1934" s="111">
        <v>45874.0</v>
      </c>
      <c r="B1934" s="68" t="s">
        <v>784</v>
      </c>
      <c r="C1934" s="112" t="s">
        <v>13</v>
      </c>
      <c r="D1934" s="6">
        <v>1.0</v>
      </c>
      <c r="E1934" s="28">
        <v>0.0</v>
      </c>
      <c r="F1934" s="113">
        <v>120.0</v>
      </c>
      <c r="G1934" s="6" t="b">
        <v>1</v>
      </c>
      <c r="H1934" s="27" t="s">
        <v>16</v>
      </c>
      <c r="I1934" s="114"/>
      <c r="J1934" s="6"/>
      <c r="K1934" s="124">
        <v>672.0</v>
      </c>
    </row>
    <row r="1935">
      <c r="A1935" s="105">
        <v>45875.0</v>
      </c>
      <c r="B1935" s="125" t="s">
        <v>57</v>
      </c>
      <c r="C1935" s="107" t="s">
        <v>19</v>
      </c>
      <c r="D1935" s="99">
        <v>5.0</v>
      </c>
      <c r="E1935" s="108">
        <v>0.0</v>
      </c>
      <c r="F1935" s="109">
        <v>600.0</v>
      </c>
      <c r="G1935" s="99" t="b">
        <v>1</v>
      </c>
      <c r="H1935" s="106" t="s">
        <v>16</v>
      </c>
      <c r="I1935" s="110" t="s">
        <v>105</v>
      </c>
      <c r="J1935" s="99"/>
      <c r="K1935" s="123">
        <v>679.0</v>
      </c>
    </row>
    <row r="1936">
      <c r="A1936" s="111">
        <v>45875.0</v>
      </c>
      <c r="B1936" s="68" t="s">
        <v>31</v>
      </c>
      <c r="C1936" s="112" t="s">
        <v>1280</v>
      </c>
      <c r="D1936" s="6">
        <v>6.0</v>
      </c>
      <c r="E1936" s="28">
        <v>0.0</v>
      </c>
      <c r="F1936" s="113">
        <v>720.0</v>
      </c>
      <c r="G1936" s="6" t="b">
        <v>1</v>
      </c>
      <c r="H1936" s="27" t="s">
        <v>11</v>
      </c>
      <c r="I1936" s="114" t="s">
        <v>110</v>
      </c>
      <c r="J1936" s="6" t="s">
        <v>1707</v>
      </c>
      <c r="K1936" s="124">
        <v>680.0</v>
      </c>
    </row>
    <row r="1937">
      <c r="A1937" s="105">
        <v>45875.0</v>
      </c>
      <c r="B1937" s="125" t="s">
        <v>39</v>
      </c>
      <c r="C1937" s="107" t="s">
        <v>1281</v>
      </c>
      <c r="D1937" s="99">
        <v>4.0</v>
      </c>
      <c r="E1937" s="108">
        <v>0.0</v>
      </c>
      <c r="F1937" s="109">
        <v>480.0</v>
      </c>
      <c r="G1937" s="99" t="b">
        <v>1</v>
      </c>
      <c r="H1937" s="106" t="s">
        <v>16</v>
      </c>
      <c r="I1937" s="110" t="s">
        <v>110</v>
      </c>
      <c r="J1937" s="99"/>
      <c r="K1937" s="123">
        <v>681.0</v>
      </c>
    </row>
    <row r="1938">
      <c r="A1938" s="111">
        <v>45875.0</v>
      </c>
      <c r="B1938" s="68" t="s">
        <v>61</v>
      </c>
      <c r="C1938" s="112" t="s">
        <v>32</v>
      </c>
      <c r="D1938" s="6">
        <v>2.0</v>
      </c>
      <c r="E1938" s="28">
        <v>0.0</v>
      </c>
      <c r="F1938" s="113">
        <v>280.0</v>
      </c>
      <c r="G1938" s="6" t="b">
        <v>1</v>
      </c>
      <c r="H1938" s="27" t="s">
        <v>30</v>
      </c>
      <c r="I1938" s="114" t="s">
        <v>110</v>
      </c>
      <c r="J1938" s="6"/>
      <c r="K1938" s="124">
        <v>682.0</v>
      </c>
    </row>
    <row r="1939">
      <c r="A1939" s="105">
        <v>45875.0</v>
      </c>
      <c r="B1939" s="125" t="s">
        <v>26</v>
      </c>
      <c r="C1939" s="107" t="s">
        <v>1664</v>
      </c>
      <c r="D1939" s="99">
        <v>4.0</v>
      </c>
      <c r="E1939" s="108">
        <v>0.0</v>
      </c>
      <c r="F1939" s="109">
        <v>610.0</v>
      </c>
      <c r="G1939" s="99" t="b">
        <v>1</v>
      </c>
      <c r="H1939" s="106" t="s">
        <v>16</v>
      </c>
      <c r="I1939" s="110" t="s">
        <v>110</v>
      </c>
      <c r="J1939" s="99"/>
      <c r="K1939" s="123">
        <v>683.0</v>
      </c>
    </row>
    <row r="1940">
      <c r="A1940" s="111">
        <v>45877.0</v>
      </c>
      <c r="B1940" s="68" t="s">
        <v>41</v>
      </c>
      <c r="C1940" s="112" t="s">
        <v>10</v>
      </c>
      <c r="D1940" s="6">
        <v>0.5</v>
      </c>
      <c r="E1940" s="28">
        <v>0.0</v>
      </c>
      <c r="F1940" s="113">
        <v>60.0</v>
      </c>
      <c r="G1940" s="6" t="b">
        <v>1</v>
      </c>
      <c r="H1940" s="27" t="s">
        <v>30</v>
      </c>
      <c r="I1940" s="114" t="s">
        <v>112</v>
      </c>
      <c r="J1940" s="6"/>
      <c r="K1940" s="124">
        <v>684.0</v>
      </c>
    </row>
    <row r="1941">
      <c r="A1941" s="105">
        <v>45877.0</v>
      </c>
      <c r="B1941" s="125" t="s">
        <v>556</v>
      </c>
      <c r="C1941" s="107" t="s">
        <v>1293</v>
      </c>
      <c r="D1941" s="99">
        <v>2.5</v>
      </c>
      <c r="E1941" s="108">
        <v>0.0</v>
      </c>
      <c r="F1941" s="109">
        <v>300.0</v>
      </c>
      <c r="G1941" s="99" t="b">
        <v>1</v>
      </c>
      <c r="H1941" s="106" t="s">
        <v>16</v>
      </c>
      <c r="I1941" s="110" t="s">
        <v>1596</v>
      </c>
      <c r="J1941" s="99"/>
      <c r="K1941" s="123">
        <v>685.0</v>
      </c>
    </row>
    <row r="1942">
      <c r="A1942" s="111">
        <v>45877.0</v>
      </c>
      <c r="B1942" s="68" t="s">
        <v>42</v>
      </c>
      <c r="C1942" s="112" t="s">
        <v>19</v>
      </c>
      <c r="D1942" s="6">
        <v>1.0</v>
      </c>
      <c r="E1942" s="28">
        <v>0.0</v>
      </c>
      <c r="F1942" s="113">
        <v>120.0</v>
      </c>
      <c r="G1942" s="6" t="b">
        <v>1</v>
      </c>
      <c r="H1942" s="27" t="s">
        <v>30</v>
      </c>
      <c r="I1942" s="114" t="s">
        <v>83</v>
      </c>
      <c r="J1942" s="6"/>
      <c r="K1942" s="124">
        <v>686.0</v>
      </c>
    </row>
    <row r="1943">
      <c r="A1943" s="105">
        <v>45877.0</v>
      </c>
      <c r="B1943" s="125" t="s">
        <v>21</v>
      </c>
      <c r="C1943" s="107" t="s">
        <v>32</v>
      </c>
      <c r="D1943" s="99">
        <v>1.0</v>
      </c>
      <c r="E1943" s="108">
        <v>0.0</v>
      </c>
      <c r="F1943" s="109">
        <v>140.0</v>
      </c>
      <c r="G1943" s="99" t="b">
        <v>1</v>
      </c>
      <c r="H1943" s="106" t="s">
        <v>11</v>
      </c>
      <c r="I1943" s="110" t="s">
        <v>150</v>
      </c>
      <c r="J1943" s="99" t="s">
        <v>1708</v>
      </c>
      <c r="K1943" s="123">
        <v>687.0</v>
      </c>
    </row>
    <row r="1944">
      <c r="A1944" s="111">
        <v>45877.0</v>
      </c>
      <c r="B1944" s="68" t="s">
        <v>14</v>
      </c>
      <c r="C1944" s="112" t="s">
        <v>13</v>
      </c>
      <c r="D1944" s="6">
        <v>1.0</v>
      </c>
      <c r="E1944" s="28">
        <v>0.0</v>
      </c>
      <c r="F1944" s="113">
        <v>120.0</v>
      </c>
      <c r="G1944" s="6" t="b">
        <v>1</v>
      </c>
      <c r="H1944" s="27" t="s">
        <v>11</v>
      </c>
      <c r="I1944" s="114" t="s">
        <v>150</v>
      </c>
      <c r="J1944" s="6" t="s">
        <v>1709</v>
      </c>
      <c r="K1944" s="124">
        <v>688.0</v>
      </c>
    </row>
    <row r="1945">
      <c r="A1945" s="105">
        <v>45877.0</v>
      </c>
      <c r="B1945" s="125" t="s">
        <v>9</v>
      </c>
      <c r="C1945" s="107" t="s">
        <v>1277</v>
      </c>
      <c r="D1945" s="99">
        <v>3.0</v>
      </c>
      <c r="E1945" s="108">
        <v>0.0</v>
      </c>
      <c r="F1945" s="109">
        <v>360.0</v>
      </c>
      <c r="G1945" s="99" t="b">
        <v>1</v>
      </c>
      <c r="H1945" s="106" t="s">
        <v>11</v>
      </c>
      <c r="I1945" s="110" t="s">
        <v>150</v>
      </c>
      <c r="J1945" s="99" t="s">
        <v>1710</v>
      </c>
      <c r="K1945" s="123">
        <v>689.0</v>
      </c>
    </row>
    <row r="1946">
      <c r="A1946" s="111">
        <v>45877.0</v>
      </c>
      <c r="B1946" s="68" t="s">
        <v>55</v>
      </c>
      <c r="C1946" s="112" t="s">
        <v>1636</v>
      </c>
      <c r="D1946" s="6">
        <v>2.5</v>
      </c>
      <c r="E1946" s="28">
        <v>0.0</v>
      </c>
      <c r="F1946" s="113">
        <v>580.0</v>
      </c>
      <c r="G1946" s="6" t="b">
        <v>1</v>
      </c>
      <c r="H1946" s="27" t="s">
        <v>30</v>
      </c>
      <c r="I1946" s="114" t="s">
        <v>110</v>
      </c>
      <c r="J1946" s="6"/>
      <c r="K1946" s="124">
        <v>690.0</v>
      </c>
    </row>
    <row r="1947">
      <c r="A1947" s="105">
        <v>45877.0</v>
      </c>
      <c r="B1947" s="125" t="s">
        <v>787</v>
      </c>
      <c r="C1947" s="107" t="s">
        <v>10</v>
      </c>
      <c r="D1947" s="99">
        <v>3.0</v>
      </c>
      <c r="E1947" s="108">
        <v>0.0</v>
      </c>
      <c r="F1947" s="109">
        <v>360.0</v>
      </c>
      <c r="G1947" s="99" t="b">
        <v>1</v>
      </c>
      <c r="H1947" s="106" t="s">
        <v>16</v>
      </c>
      <c r="I1947" s="110" t="s">
        <v>110</v>
      </c>
      <c r="J1947" s="99"/>
      <c r="K1947" s="123">
        <v>691.0</v>
      </c>
    </row>
    <row r="1948">
      <c r="A1948" s="111">
        <v>45877.0</v>
      </c>
      <c r="B1948" s="68" t="s">
        <v>47</v>
      </c>
      <c r="C1948" s="112" t="s">
        <v>1447</v>
      </c>
      <c r="D1948" s="6">
        <v>2.0</v>
      </c>
      <c r="E1948" s="28">
        <v>0.0</v>
      </c>
      <c r="F1948" s="113">
        <v>280.0</v>
      </c>
      <c r="G1948" s="6" t="b">
        <v>1</v>
      </c>
      <c r="H1948" s="27" t="s">
        <v>11</v>
      </c>
      <c r="I1948" s="114" t="s">
        <v>110</v>
      </c>
      <c r="J1948" s="6" t="s">
        <v>1711</v>
      </c>
      <c r="K1948" s="124">
        <v>692.0</v>
      </c>
    </row>
    <row r="1949">
      <c r="A1949" s="105">
        <v>45877.0</v>
      </c>
      <c r="B1949" s="125" t="s">
        <v>45</v>
      </c>
      <c r="C1949" s="107" t="s">
        <v>1555</v>
      </c>
      <c r="D1949" s="99">
        <v>3.0</v>
      </c>
      <c r="E1949" s="108">
        <v>0.0</v>
      </c>
      <c r="F1949" s="109">
        <v>400.0</v>
      </c>
      <c r="G1949" s="99" t="b">
        <v>1</v>
      </c>
      <c r="H1949" s="106" t="s">
        <v>11</v>
      </c>
      <c r="I1949" s="110" t="s">
        <v>110</v>
      </c>
      <c r="J1949" s="99" t="s">
        <v>1712</v>
      </c>
      <c r="K1949" s="123">
        <v>693.0</v>
      </c>
    </row>
    <row r="1950">
      <c r="A1950" s="111">
        <v>45877.0</v>
      </c>
      <c r="B1950" s="68" t="s">
        <v>49</v>
      </c>
      <c r="C1950" s="112" t="s">
        <v>1713</v>
      </c>
      <c r="D1950" s="6">
        <v>1.5</v>
      </c>
      <c r="E1950" s="28">
        <v>0.0</v>
      </c>
      <c r="F1950" s="113">
        <v>300.0</v>
      </c>
      <c r="G1950" s="6" t="b">
        <v>1</v>
      </c>
      <c r="H1950" s="27" t="s">
        <v>11</v>
      </c>
      <c r="I1950" s="114" t="s">
        <v>110</v>
      </c>
      <c r="J1950" s="6" t="s">
        <v>1714</v>
      </c>
      <c r="K1950" s="124">
        <v>694.0</v>
      </c>
    </row>
    <row r="1951">
      <c r="A1951" s="105">
        <v>45878.0</v>
      </c>
      <c r="B1951" s="125" t="s">
        <v>407</v>
      </c>
      <c r="C1951" s="107" t="s">
        <v>1281</v>
      </c>
      <c r="D1951" s="99">
        <v>2.0</v>
      </c>
      <c r="E1951" s="108">
        <v>0.0</v>
      </c>
      <c r="F1951" s="109">
        <v>240.0</v>
      </c>
      <c r="G1951" s="99" t="b">
        <v>1</v>
      </c>
      <c r="H1951" s="106" t="s">
        <v>30</v>
      </c>
      <c r="I1951" s="110" t="s">
        <v>1528</v>
      </c>
      <c r="J1951" s="99"/>
      <c r="K1951" s="123">
        <v>695.0</v>
      </c>
    </row>
    <row r="1952">
      <c r="A1952" s="111">
        <v>45878.0</v>
      </c>
      <c r="B1952" s="68" t="s">
        <v>68</v>
      </c>
      <c r="C1952" s="112" t="s">
        <v>1310</v>
      </c>
      <c r="D1952" s="6">
        <v>3.0</v>
      </c>
      <c r="E1952" s="28">
        <v>0.0</v>
      </c>
      <c r="F1952" s="113">
        <v>380.0</v>
      </c>
      <c r="G1952" s="6" t="b">
        <v>1</v>
      </c>
      <c r="H1952" s="27" t="s">
        <v>16</v>
      </c>
      <c r="I1952" s="114" t="s">
        <v>110</v>
      </c>
      <c r="J1952" s="6"/>
      <c r="K1952" s="124">
        <v>696.0</v>
      </c>
    </row>
    <row r="1953">
      <c r="A1953" s="105">
        <v>45878.0</v>
      </c>
      <c r="B1953" s="125" t="s">
        <v>60</v>
      </c>
      <c r="C1953" s="107" t="s">
        <v>1461</v>
      </c>
      <c r="D1953" s="99">
        <v>2.0</v>
      </c>
      <c r="E1953" s="108">
        <v>0.0</v>
      </c>
      <c r="F1953" s="109">
        <v>240.0</v>
      </c>
      <c r="G1953" s="99" t="b">
        <v>1</v>
      </c>
      <c r="H1953" s="106" t="s">
        <v>16</v>
      </c>
      <c r="I1953" s="110" t="s">
        <v>110</v>
      </c>
      <c r="J1953" s="99"/>
      <c r="K1953" s="123">
        <v>698.0</v>
      </c>
    </row>
    <row r="1954">
      <c r="A1954" s="111">
        <v>45878.0</v>
      </c>
      <c r="B1954" s="68" t="s">
        <v>25</v>
      </c>
      <c r="C1954" s="112" t="s">
        <v>1286</v>
      </c>
      <c r="D1954" s="6">
        <v>1.5</v>
      </c>
      <c r="E1954" s="28">
        <v>0.0</v>
      </c>
      <c r="F1954" s="113">
        <v>180.0</v>
      </c>
      <c r="G1954" s="6" t="b">
        <v>1</v>
      </c>
      <c r="H1954" s="27" t="s">
        <v>30</v>
      </c>
      <c r="I1954" s="114" t="s">
        <v>103</v>
      </c>
      <c r="J1954" s="6"/>
      <c r="K1954" s="124">
        <v>699.0</v>
      </c>
    </row>
    <row r="1955">
      <c r="A1955" s="105">
        <v>45878.0</v>
      </c>
      <c r="B1955" s="125" t="s">
        <v>39</v>
      </c>
      <c r="C1955" s="107" t="s">
        <v>1381</v>
      </c>
      <c r="D1955" s="99">
        <v>5.0</v>
      </c>
      <c r="E1955" s="108">
        <v>0.0</v>
      </c>
      <c r="F1955" s="109">
        <v>620.0</v>
      </c>
      <c r="G1955" s="99" t="b">
        <v>1</v>
      </c>
      <c r="H1955" s="106" t="s">
        <v>16</v>
      </c>
      <c r="I1955" s="110" t="s">
        <v>99</v>
      </c>
      <c r="J1955" s="99"/>
      <c r="K1955" s="123">
        <v>700.0</v>
      </c>
    </row>
    <row r="1956">
      <c r="A1956" s="111">
        <v>45878.0</v>
      </c>
      <c r="B1956" s="68" t="s">
        <v>566</v>
      </c>
      <c r="C1956" s="112" t="s">
        <v>1305</v>
      </c>
      <c r="D1956" s="6">
        <v>10.0</v>
      </c>
      <c r="E1956" s="28">
        <v>0.0</v>
      </c>
      <c r="F1956" s="113">
        <v>800.0</v>
      </c>
      <c r="G1956" s="6" t="b">
        <v>1</v>
      </c>
      <c r="H1956" s="27" t="s">
        <v>16</v>
      </c>
      <c r="I1956" s="114" t="s">
        <v>110</v>
      </c>
      <c r="J1956" s="6"/>
      <c r="K1956" s="124">
        <v>701.0</v>
      </c>
    </row>
    <row r="1957">
      <c r="A1957" s="105">
        <v>45878.0</v>
      </c>
      <c r="B1957" s="125" t="s">
        <v>18</v>
      </c>
      <c r="C1957" s="107" t="s">
        <v>1286</v>
      </c>
      <c r="D1957" s="99">
        <v>2.0</v>
      </c>
      <c r="E1957" s="108">
        <v>0.0</v>
      </c>
      <c r="F1957" s="109">
        <v>240.0</v>
      </c>
      <c r="G1957" s="99" t="b">
        <v>1</v>
      </c>
      <c r="H1957" s="106" t="s">
        <v>16</v>
      </c>
      <c r="I1957" s="110" t="s">
        <v>1446</v>
      </c>
      <c r="J1957" s="99"/>
      <c r="K1957" s="123">
        <v>702.0</v>
      </c>
    </row>
    <row r="1958">
      <c r="A1958" s="111">
        <v>45878.0</v>
      </c>
      <c r="B1958" s="68" t="s">
        <v>23</v>
      </c>
      <c r="C1958" s="112" t="s">
        <v>1281</v>
      </c>
      <c r="D1958" s="6">
        <v>2.0</v>
      </c>
      <c r="E1958" s="28">
        <v>0.0</v>
      </c>
      <c r="F1958" s="113">
        <v>240.0</v>
      </c>
      <c r="G1958" s="6" t="b">
        <v>1</v>
      </c>
      <c r="H1958" s="27" t="s">
        <v>16</v>
      </c>
      <c r="I1958" s="114" t="s">
        <v>110</v>
      </c>
      <c r="J1958" s="6"/>
      <c r="K1958" s="124">
        <v>703.0</v>
      </c>
    </row>
    <row r="1959">
      <c r="A1959" s="105">
        <v>45878.0</v>
      </c>
      <c r="B1959" s="125" t="s">
        <v>14</v>
      </c>
      <c r="C1959" s="107" t="s">
        <v>13</v>
      </c>
      <c r="D1959" s="99">
        <v>1.0</v>
      </c>
      <c r="E1959" s="108">
        <v>0.0</v>
      </c>
      <c r="F1959" s="109">
        <v>120.0</v>
      </c>
      <c r="G1959" s="99" t="b">
        <v>1</v>
      </c>
      <c r="H1959" s="106" t="s">
        <v>11</v>
      </c>
      <c r="I1959" s="110" t="s">
        <v>150</v>
      </c>
      <c r="J1959" s="99" t="s">
        <v>1715</v>
      </c>
      <c r="K1959" s="123">
        <v>704.0</v>
      </c>
    </row>
    <row r="1960">
      <c r="A1960" s="111">
        <v>45878.0</v>
      </c>
      <c r="B1960" s="68" t="s">
        <v>21</v>
      </c>
      <c r="C1960" s="112" t="s">
        <v>1716</v>
      </c>
      <c r="D1960" s="6">
        <v>2.4</v>
      </c>
      <c r="E1960" s="28">
        <v>0.0</v>
      </c>
      <c r="F1960" s="113">
        <v>420.0</v>
      </c>
      <c r="G1960" s="6" t="b">
        <v>1</v>
      </c>
      <c r="H1960" s="27" t="s">
        <v>11</v>
      </c>
      <c r="I1960" s="114" t="s">
        <v>150</v>
      </c>
      <c r="J1960" s="6" t="s">
        <v>1717</v>
      </c>
      <c r="K1960" s="124">
        <v>705.0</v>
      </c>
    </row>
    <row r="1961">
      <c r="A1961" s="105">
        <v>45878.0</v>
      </c>
      <c r="B1961" s="125" t="s">
        <v>45</v>
      </c>
      <c r="C1961" s="107" t="s">
        <v>13</v>
      </c>
      <c r="D1961" s="99">
        <v>1.0</v>
      </c>
      <c r="E1961" s="108">
        <v>0.0</v>
      </c>
      <c r="F1961" s="109">
        <v>120.0</v>
      </c>
      <c r="G1961" s="99" t="b">
        <v>1</v>
      </c>
      <c r="H1961" s="106" t="s">
        <v>11</v>
      </c>
      <c r="I1961" s="110" t="s">
        <v>110</v>
      </c>
      <c r="J1961" s="99" t="s">
        <v>1718</v>
      </c>
      <c r="K1961" s="123">
        <v>706.0</v>
      </c>
    </row>
    <row r="1962">
      <c r="A1962" s="111">
        <v>45878.0</v>
      </c>
      <c r="B1962" s="68" t="s">
        <v>31</v>
      </c>
      <c r="C1962" s="112" t="s">
        <v>19</v>
      </c>
      <c r="D1962" s="6">
        <v>2.0</v>
      </c>
      <c r="E1962" s="28">
        <v>0.0</v>
      </c>
      <c r="F1962" s="113">
        <v>240.0</v>
      </c>
      <c r="G1962" s="6" t="b">
        <v>1</v>
      </c>
      <c r="H1962" s="27" t="s">
        <v>11</v>
      </c>
      <c r="I1962" s="114" t="s">
        <v>110</v>
      </c>
      <c r="J1962" s="6" t="s">
        <v>1719</v>
      </c>
      <c r="K1962" s="124">
        <v>707.0</v>
      </c>
    </row>
    <row r="1963">
      <c r="A1963" s="105">
        <v>45879.0</v>
      </c>
      <c r="B1963" s="125" t="s">
        <v>42</v>
      </c>
      <c r="C1963" s="107" t="s">
        <v>19</v>
      </c>
      <c r="D1963" s="99">
        <v>1.5</v>
      </c>
      <c r="E1963" s="108">
        <v>0.0</v>
      </c>
      <c r="F1963" s="109">
        <v>180.0</v>
      </c>
      <c r="G1963" s="99" t="b">
        <v>1</v>
      </c>
      <c r="H1963" s="106" t="s">
        <v>30</v>
      </c>
      <c r="I1963" s="110" t="s">
        <v>83</v>
      </c>
      <c r="J1963" s="99"/>
      <c r="K1963" s="123">
        <v>708.0</v>
      </c>
    </row>
    <row r="1964">
      <c r="A1964" s="111">
        <v>45879.0</v>
      </c>
      <c r="B1964" s="68" t="s">
        <v>57</v>
      </c>
      <c r="C1964" s="112" t="s">
        <v>19</v>
      </c>
      <c r="D1964" s="6">
        <v>5.0</v>
      </c>
      <c r="E1964" s="28">
        <v>0.0</v>
      </c>
      <c r="F1964" s="113">
        <v>600.0</v>
      </c>
      <c r="G1964" s="6" t="b">
        <v>0</v>
      </c>
      <c r="H1964" s="27" t="s">
        <v>16</v>
      </c>
      <c r="I1964" s="114" t="s">
        <v>105</v>
      </c>
      <c r="J1964" s="6"/>
      <c r="K1964" s="124">
        <v>709.0</v>
      </c>
    </row>
    <row r="1965">
      <c r="A1965" s="105">
        <v>45879.0</v>
      </c>
      <c r="B1965" s="125" t="s">
        <v>23</v>
      </c>
      <c r="C1965" s="107" t="s">
        <v>1487</v>
      </c>
      <c r="D1965" s="99">
        <v>2.0</v>
      </c>
      <c r="E1965" s="108">
        <v>0.0</v>
      </c>
      <c r="F1965" s="109">
        <v>240.0</v>
      </c>
      <c r="G1965" s="99" t="b">
        <v>1</v>
      </c>
      <c r="H1965" s="106" t="s">
        <v>16</v>
      </c>
      <c r="I1965" s="110" t="s">
        <v>110</v>
      </c>
      <c r="J1965" s="99"/>
      <c r="K1965" s="123">
        <v>710.0</v>
      </c>
    </row>
    <row r="1966">
      <c r="A1966" s="111">
        <v>45879.0</v>
      </c>
      <c r="B1966" s="68" t="s">
        <v>39</v>
      </c>
      <c r="C1966" s="112" t="s">
        <v>1381</v>
      </c>
      <c r="D1966" s="6">
        <v>4.0</v>
      </c>
      <c r="E1966" s="28">
        <v>0.0</v>
      </c>
      <c r="F1966" s="113">
        <v>500.0</v>
      </c>
      <c r="G1966" s="6" t="b">
        <v>1</v>
      </c>
      <c r="H1966" s="27" t="s">
        <v>16</v>
      </c>
      <c r="I1966" s="114" t="s">
        <v>110</v>
      </c>
      <c r="J1966" s="6"/>
      <c r="K1966" s="124">
        <v>711.0</v>
      </c>
    </row>
    <row r="1967">
      <c r="A1967" s="105">
        <v>45879.0</v>
      </c>
      <c r="B1967" s="125" t="s">
        <v>22</v>
      </c>
      <c r="C1967" s="107" t="s">
        <v>1277</v>
      </c>
      <c r="D1967" s="99">
        <v>1.5</v>
      </c>
      <c r="E1967" s="108">
        <v>0.0</v>
      </c>
      <c r="F1967" s="109">
        <v>180.0</v>
      </c>
      <c r="G1967" s="99" t="b">
        <v>1</v>
      </c>
      <c r="H1967" s="106" t="s">
        <v>16</v>
      </c>
      <c r="I1967" s="110" t="s">
        <v>1427</v>
      </c>
      <c r="J1967" s="99"/>
      <c r="K1967" s="123">
        <v>712.0</v>
      </c>
    </row>
    <row r="1968">
      <c r="A1968" s="111">
        <v>45879.0</v>
      </c>
      <c r="B1968" s="68" t="s">
        <v>31</v>
      </c>
      <c r="C1968" s="112" t="s">
        <v>1280</v>
      </c>
      <c r="D1968" s="6">
        <v>6.0</v>
      </c>
      <c r="E1968" s="28">
        <v>0.0</v>
      </c>
      <c r="F1968" s="113">
        <v>720.0</v>
      </c>
      <c r="G1968" s="6" t="b">
        <v>1</v>
      </c>
      <c r="H1968" s="27" t="s">
        <v>11</v>
      </c>
      <c r="I1968" s="114" t="s">
        <v>110</v>
      </c>
      <c r="J1968" s="6" t="s">
        <v>1720</v>
      </c>
      <c r="K1968" s="124">
        <v>714.0</v>
      </c>
    </row>
    <row r="1969">
      <c r="A1969" s="105">
        <v>45879.0</v>
      </c>
      <c r="B1969" s="125" t="s">
        <v>49</v>
      </c>
      <c r="C1969" s="107" t="s">
        <v>420</v>
      </c>
      <c r="D1969" s="99">
        <v>0.5</v>
      </c>
      <c r="E1969" s="108">
        <v>0.0</v>
      </c>
      <c r="F1969" s="109">
        <v>70.0</v>
      </c>
      <c r="G1969" s="99" t="b">
        <v>1</v>
      </c>
      <c r="H1969" s="106" t="s">
        <v>11</v>
      </c>
      <c r="I1969" s="110" t="s">
        <v>110</v>
      </c>
      <c r="J1969" s="99" t="s">
        <v>1720</v>
      </c>
      <c r="K1969" s="123">
        <v>715.0</v>
      </c>
    </row>
    <row r="1970">
      <c r="A1970" s="111">
        <v>45879.0</v>
      </c>
      <c r="B1970" s="68" t="s">
        <v>45</v>
      </c>
      <c r="C1970" s="112" t="s">
        <v>13</v>
      </c>
      <c r="D1970" s="6">
        <v>1.0</v>
      </c>
      <c r="E1970" s="28">
        <v>0.0</v>
      </c>
      <c r="F1970" s="113">
        <v>120.0</v>
      </c>
      <c r="G1970" s="6" t="b">
        <v>1</v>
      </c>
      <c r="H1970" s="27" t="s">
        <v>11</v>
      </c>
      <c r="I1970" s="114" t="s">
        <v>110</v>
      </c>
      <c r="J1970" s="6" t="s">
        <v>1721</v>
      </c>
      <c r="K1970" s="124">
        <v>716.0</v>
      </c>
    </row>
    <row r="1971">
      <c r="A1971" s="105">
        <v>45879.0</v>
      </c>
      <c r="B1971" s="125" t="s">
        <v>47</v>
      </c>
      <c r="C1971" s="107" t="s">
        <v>1560</v>
      </c>
      <c r="D1971" s="99">
        <v>3.5</v>
      </c>
      <c r="E1971" s="108">
        <v>0.0</v>
      </c>
      <c r="F1971" s="109">
        <v>550.0</v>
      </c>
      <c r="G1971" s="99" t="b">
        <v>1</v>
      </c>
      <c r="H1971" s="106" t="s">
        <v>11</v>
      </c>
      <c r="I1971" s="110" t="s">
        <v>110</v>
      </c>
      <c r="J1971" s="99" t="s">
        <v>1722</v>
      </c>
      <c r="K1971" s="123">
        <v>717.0</v>
      </c>
    </row>
    <row r="1972">
      <c r="A1972" s="111">
        <v>45881.0</v>
      </c>
      <c r="B1972" s="68" t="s">
        <v>24</v>
      </c>
      <c r="C1972" s="112" t="s">
        <v>1555</v>
      </c>
      <c r="D1972" s="6">
        <v>2.5</v>
      </c>
      <c r="E1972" s="28">
        <v>0.0</v>
      </c>
      <c r="F1972" s="113">
        <v>330.0</v>
      </c>
      <c r="G1972" s="6" t="b">
        <v>1</v>
      </c>
      <c r="H1972" s="27" t="s">
        <v>30</v>
      </c>
      <c r="I1972" s="114" t="s">
        <v>1525</v>
      </c>
      <c r="J1972" s="6"/>
      <c r="K1972" s="124">
        <v>713.0</v>
      </c>
    </row>
    <row r="1973">
      <c r="A1973" s="105">
        <v>45881.0</v>
      </c>
      <c r="B1973" s="125" t="s">
        <v>59</v>
      </c>
      <c r="C1973" s="107" t="s">
        <v>1280</v>
      </c>
      <c r="D1973" s="99">
        <v>1.0</v>
      </c>
      <c r="E1973" s="108">
        <v>0.0</v>
      </c>
      <c r="F1973" s="109">
        <v>120.0</v>
      </c>
      <c r="G1973" s="99" t="b">
        <v>1</v>
      </c>
      <c r="H1973" s="106" t="s">
        <v>16</v>
      </c>
      <c r="I1973" s="110" t="s">
        <v>1420</v>
      </c>
      <c r="J1973" s="99"/>
      <c r="K1973" s="123">
        <v>718.0</v>
      </c>
    </row>
    <row r="1974">
      <c r="A1974" s="111">
        <v>45881.0</v>
      </c>
      <c r="B1974" s="68" t="s">
        <v>18</v>
      </c>
      <c r="C1974" s="112" t="s">
        <v>1286</v>
      </c>
      <c r="D1974" s="6">
        <v>2.0</v>
      </c>
      <c r="E1974" s="28">
        <v>0.0</v>
      </c>
      <c r="F1974" s="113">
        <v>240.0</v>
      </c>
      <c r="G1974" s="6" t="b">
        <v>1</v>
      </c>
      <c r="H1974" s="27" t="s">
        <v>16</v>
      </c>
      <c r="I1974" s="114" t="s">
        <v>1446</v>
      </c>
      <c r="J1974" s="6"/>
      <c r="K1974" s="124">
        <v>719.0</v>
      </c>
    </row>
    <row r="1975">
      <c r="A1975" s="105">
        <v>45881.0</v>
      </c>
      <c r="B1975" s="125" t="s">
        <v>556</v>
      </c>
      <c r="C1975" s="107" t="s">
        <v>1293</v>
      </c>
      <c r="D1975" s="99">
        <v>2.0</v>
      </c>
      <c r="E1975" s="108">
        <v>0.0</v>
      </c>
      <c r="F1975" s="109">
        <v>240.0</v>
      </c>
      <c r="G1975" s="99" t="b">
        <v>1</v>
      </c>
      <c r="H1975" s="106" t="s">
        <v>16</v>
      </c>
      <c r="I1975" s="110" t="s">
        <v>1596</v>
      </c>
      <c r="J1975" s="99"/>
      <c r="K1975" s="123">
        <v>720.0</v>
      </c>
    </row>
    <row r="1976">
      <c r="A1976" s="111">
        <v>45881.0</v>
      </c>
      <c r="B1976" s="68" t="s">
        <v>25</v>
      </c>
      <c r="C1976" s="112" t="s">
        <v>1286</v>
      </c>
      <c r="D1976" s="6">
        <v>1.5</v>
      </c>
      <c r="E1976" s="28">
        <v>0.0</v>
      </c>
      <c r="F1976" s="113">
        <v>180.0</v>
      </c>
      <c r="G1976" s="6" t="b">
        <v>1</v>
      </c>
      <c r="H1976" s="27" t="s">
        <v>30</v>
      </c>
      <c r="I1976" s="114" t="s">
        <v>103</v>
      </c>
      <c r="J1976" s="6"/>
      <c r="K1976" s="124">
        <v>721.0</v>
      </c>
    </row>
    <row r="1977">
      <c r="A1977" s="105">
        <v>45881.0</v>
      </c>
      <c r="B1977" s="125" t="s">
        <v>42</v>
      </c>
      <c r="C1977" s="107" t="s">
        <v>1293</v>
      </c>
      <c r="D1977" s="99">
        <v>2.0</v>
      </c>
      <c r="E1977" s="108">
        <v>0.0</v>
      </c>
      <c r="F1977" s="109">
        <v>240.0</v>
      </c>
      <c r="G1977" s="99" t="b">
        <v>1</v>
      </c>
      <c r="H1977" s="106" t="s">
        <v>30</v>
      </c>
      <c r="I1977" s="110" t="s">
        <v>83</v>
      </c>
      <c r="J1977" s="99"/>
      <c r="K1977" s="123">
        <v>722.0</v>
      </c>
    </row>
    <row r="1978">
      <c r="A1978" s="111">
        <v>45881.0</v>
      </c>
      <c r="B1978" s="68" t="s">
        <v>57</v>
      </c>
      <c r="C1978" s="112" t="s">
        <v>19</v>
      </c>
      <c r="D1978" s="6">
        <v>5.0</v>
      </c>
      <c r="E1978" s="28">
        <v>0.0</v>
      </c>
      <c r="F1978" s="113">
        <v>600.0</v>
      </c>
      <c r="G1978" s="6" t="b">
        <v>0</v>
      </c>
      <c r="H1978" s="27" t="s">
        <v>16</v>
      </c>
      <c r="I1978" s="114" t="s">
        <v>105</v>
      </c>
      <c r="J1978" s="6"/>
      <c r="K1978" s="124">
        <v>723.0</v>
      </c>
    </row>
    <row r="1979">
      <c r="A1979" s="105">
        <v>45881.0</v>
      </c>
      <c r="B1979" s="125" t="s">
        <v>23</v>
      </c>
      <c r="C1979" s="107" t="s">
        <v>1280</v>
      </c>
      <c r="D1979" s="99">
        <v>3.0</v>
      </c>
      <c r="E1979" s="108">
        <v>0.0</v>
      </c>
      <c r="F1979" s="109">
        <v>360.0</v>
      </c>
      <c r="G1979" s="99" t="b">
        <v>1</v>
      </c>
      <c r="H1979" s="106" t="s">
        <v>16</v>
      </c>
      <c r="I1979" s="110" t="s">
        <v>110</v>
      </c>
      <c r="J1979" s="99"/>
      <c r="K1979" s="123">
        <v>724.0</v>
      </c>
    </row>
    <row r="1980">
      <c r="A1980" s="111">
        <v>45881.0</v>
      </c>
      <c r="B1980" s="68" t="s">
        <v>52</v>
      </c>
      <c r="C1980" s="112" t="s">
        <v>1425</v>
      </c>
      <c r="D1980" s="6">
        <v>10.0</v>
      </c>
      <c r="E1980" s="28">
        <v>0.0</v>
      </c>
      <c r="F1980" s="113">
        <v>1240.0</v>
      </c>
      <c r="G1980" s="6" t="b">
        <v>1</v>
      </c>
      <c r="H1980" s="27" t="s">
        <v>11</v>
      </c>
      <c r="I1980" s="114" t="s">
        <v>110</v>
      </c>
      <c r="J1980" s="6" t="s">
        <v>1723</v>
      </c>
      <c r="K1980" s="124">
        <v>726.0</v>
      </c>
    </row>
    <row r="1981">
      <c r="A1981" s="105">
        <v>45881.0</v>
      </c>
      <c r="B1981" s="125" t="s">
        <v>39</v>
      </c>
      <c r="C1981" s="107" t="s">
        <v>1381</v>
      </c>
      <c r="D1981" s="99">
        <v>4.0</v>
      </c>
      <c r="E1981" s="108">
        <v>0.0</v>
      </c>
      <c r="F1981" s="109">
        <v>500.0</v>
      </c>
      <c r="G1981" s="99" t="b">
        <v>1</v>
      </c>
      <c r="H1981" s="106" t="s">
        <v>16</v>
      </c>
      <c r="I1981" s="110" t="s">
        <v>110</v>
      </c>
      <c r="J1981" s="99"/>
      <c r="K1981" s="123">
        <v>725.0</v>
      </c>
    </row>
    <row r="1982">
      <c r="A1982" s="111">
        <v>45881.0</v>
      </c>
      <c r="B1982" s="68" t="s">
        <v>787</v>
      </c>
      <c r="C1982" s="112" t="s">
        <v>10</v>
      </c>
      <c r="D1982" s="6">
        <v>3.0</v>
      </c>
      <c r="E1982" s="28">
        <v>0.0</v>
      </c>
      <c r="F1982" s="113">
        <v>360.0</v>
      </c>
      <c r="G1982" s="6" t="b">
        <v>1</v>
      </c>
      <c r="H1982" s="27" t="s">
        <v>16</v>
      </c>
      <c r="I1982" s="114" t="s">
        <v>110</v>
      </c>
      <c r="J1982" s="6"/>
      <c r="K1982" s="124">
        <v>727.0</v>
      </c>
    </row>
    <row r="1983">
      <c r="A1983" s="105">
        <v>45881.0</v>
      </c>
      <c r="B1983" s="125" t="s">
        <v>47</v>
      </c>
      <c r="C1983" s="107" t="s">
        <v>1555</v>
      </c>
      <c r="D1983" s="99">
        <v>6.0</v>
      </c>
      <c r="E1983" s="108">
        <v>0.0</v>
      </c>
      <c r="F1983" s="109">
        <v>800.0</v>
      </c>
      <c r="G1983" s="99" t="b">
        <v>1</v>
      </c>
      <c r="H1983" s="106" t="s">
        <v>11</v>
      </c>
      <c r="I1983" s="110" t="s">
        <v>110</v>
      </c>
      <c r="J1983" s="99" t="s">
        <v>1724</v>
      </c>
      <c r="K1983" s="123">
        <v>728.0</v>
      </c>
    </row>
    <row r="1984">
      <c r="A1984" s="111">
        <v>45881.0</v>
      </c>
      <c r="B1984" s="68" t="s">
        <v>31</v>
      </c>
      <c r="C1984" s="112" t="s">
        <v>1280</v>
      </c>
      <c r="D1984" s="6">
        <v>6.0</v>
      </c>
      <c r="E1984" s="28">
        <v>0.0</v>
      </c>
      <c r="F1984" s="113">
        <v>720.0</v>
      </c>
      <c r="G1984" s="6" t="b">
        <v>1</v>
      </c>
      <c r="H1984" s="27" t="s">
        <v>11</v>
      </c>
      <c r="I1984" s="114" t="s">
        <v>110</v>
      </c>
      <c r="J1984" s="6" t="s">
        <v>1725</v>
      </c>
      <c r="K1984" s="124">
        <v>729.0</v>
      </c>
    </row>
    <row r="1985">
      <c r="A1985" s="105">
        <v>45881.0</v>
      </c>
      <c r="B1985" s="125" t="s">
        <v>45</v>
      </c>
      <c r="C1985" s="107" t="s">
        <v>1447</v>
      </c>
      <c r="D1985" s="99">
        <v>2.0</v>
      </c>
      <c r="E1985" s="108">
        <v>0.0</v>
      </c>
      <c r="F1985" s="109">
        <v>280.0</v>
      </c>
      <c r="G1985" s="99" t="b">
        <v>1</v>
      </c>
      <c r="H1985" s="106" t="s">
        <v>11</v>
      </c>
      <c r="I1985" s="110" t="s">
        <v>110</v>
      </c>
      <c r="J1985" s="99" t="s">
        <v>1726</v>
      </c>
      <c r="K1985" s="123">
        <v>730.0</v>
      </c>
    </row>
    <row r="1986">
      <c r="A1986" s="111">
        <v>45881.0</v>
      </c>
      <c r="B1986" s="68" t="s">
        <v>49</v>
      </c>
      <c r="C1986" s="112" t="s">
        <v>420</v>
      </c>
      <c r="D1986" s="6">
        <v>1.0</v>
      </c>
      <c r="E1986" s="28">
        <v>0.0</v>
      </c>
      <c r="F1986" s="113">
        <v>140.0</v>
      </c>
      <c r="G1986" s="6" t="b">
        <v>1</v>
      </c>
      <c r="H1986" s="27" t="s">
        <v>11</v>
      </c>
      <c r="I1986" s="114" t="s">
        <v>110</v>
      </c>
      <c r="J1986" s="6" t="s">
        <v>1727</v>
      </c>
      <c r="K1986" s="124">
        <v>731.0</v>
      </c>
    </row>
    <row r="1987">
      <c r="A1987" s="105">
        <v>45882.0</v>
      </c>
      <c r="B1987" s="125" t="s">
        <v>41</v>
      </c>
      <c r="C1987" s="107" t="s">
        <v>10</v>
      </c>
      <c r="D1987" s="99">
        <v>1.0</v>
      </c>
      <c r="E1987" s="108">
        <v>0.0</v>
      </c>
      <c r="F1987" s="109">
        <v>120.0</v>
      </c>
      <c r="G1987" s="99" t="b">
        <v>1</v>
      </c>
      <c r="H1987" s="106" t="s">
        <v>30</v>
      </c>
      <c r="I1987" s="110" t="s">
        <v>112</v>
      </c>
      <c r="J1987" s="99"/>
      <c r="K1987" s="123">
        <v>732.0</v>
      </c>
    </row>
    <row r="1988">
      <c r="A1988" s="111">
        <v>45882.0</v>
      </c>
      <c r="B1988" s="68" t="s">
        <v>556</v>
      </c>
      <c r="C1988" s="112" t="s">
        <v>1410</v>
      </c>
      <c r="D1988" s="6">
        <v>3.0</v>
      </c>
      <c r="E1988" s="28">
        <v>0.0</v>
      </c>
      <c r="F1988" s="113">
        <v>380.0</v>
      </c>
      <c r="G1988" s="6" t="b">
        <v>1</v>
      </c>
      <c r="H1988" s="27" t="s">
        <v>16</v>
      </c>
      <c r="I1988" s="114" t="s">
        <v>1596</v>
      </c>
      <c r="J1988" s="6"/>
      <c r="K1988" s="124">
        <v>733.0</v>
      </c>
    </row>
    <row r="1989">
      <c r="A1989" s="105">
        <v>45882.0</v>
      </c>
      <c r="B1989" s="125" t="s">
        <v>57</v>
      </c>
      <c r="C1989" s="107" t="s">
        <v>19</v>
      </c>
      <c r="D1989" s="99">
        <v>5.0</v>
      </c>
      <c r="E1989" s="108">
        <v>0.0</v>
      </c>
      <c r="F1989" s="109">
        <v>600.0</v>
      </c>
      <c r="G1989" s="99" t="b">
        <v>1</v>
      </c>
      <c r="H1989" s="106" t="s">
        <v>16</v>
      </c>
      <c r="I1989" s="110" t="s">
        <v>105</v>
      </c>
      <c r="J1989" s="99"/>
      <c r="K1989" s="123">
        <v>734.0</v>
      </c>
    </row>
    <row r="1990">
      <c r="A1990" s="111">
        <v>45882.0</v>
      </c>
      <c r="B1990" s="68" t="s">
        <v>18</v>
      </c>
      <c r="C1990" s="112" t="s">
        <v>1286</v>
      </c>
      <c r="D1990" s="6">
        <v>2.0</v>
      </c>
      <c r="E1990" s="28">
        <v>0.0</v>
      </c>
      <c r="F1990" s="113">
        <v>240.0</v>
      </c>
      <c r="G1990" s="6" t="b">
        <v>1</v>
      </c>
      <c r="H1990" s="27" t="s">
        <v>16</v>
      </c>
      <c r="I1990" s="114" t="s">
        <v>1446</v>
      </c>
      <c r="J1990" s="6"/>
      <c r="K1990" s="124">
        <v>735.0</v>
      </c>
    </row>
    <row r="1991">
      <c r="A1991" s="105">
        <v>45882.0</v>
      </c>
      <c r="B1991" s="125" t="s">
        <v>21</v>
      </c>
      <c r="C1991" s="107" t="s">
        <v>1728</v>
      </c>
      <c r="D1991" s="99">
        <v>1.2</v>
      </c>
      <c r="E1991" s="108">
        <v>0.0</v>
      </c>
      <c r="F1991" s="109">
        <v>200.0</v>
      </c>
      <c r="G1991" s="99" t="b">
        <v>1</v>
      </c>
      <c r="H1991" s="106" t="s">
        <v>11</v>
      </c>
      <c r="I1991" s="110" t="s">
        <v>110</v>
      </c>
      <c r="J1991" s="99" t="s">
        <v>1729</v>
      </c>
      <c r="K1991" s="123">
        <v>736.0</v>
      </c>
    </row>
    <row r="1992">
      <c r="A1992" s="111">
        <v>45882.0</v>
      </c>
      <c r="B1992" s="68" t="s">
        <v>39</v>
      </c>
      <c r="C1992" s="112" t="s">
        <v>1381</v>
      </c>
      <c r="D1992" s="6">
        <v>4.0</v>
      </c>
      <c r="E1992" s="28">
        <v>0.0</v>
      </c>
      <c r="F1992" s="113">
        <v>500.0</v>
      </c>
      <c r="G1992" s="6" t="b">
        <v>1</v>
      </c>
      <c r="H1992" s="27" t="s">
        <v>16</v>
      </c>
      <c r="I1992" s="114" t="s">
        <v>110</v>
      </c>
      <c r="J1992" s="6"/>
      <c r="K1992" s="124">
        <v>737.0</v>
      </c>
    </row>
    <row r="1993">
      <c r="A1993" s="105">
        <v>45882.0</v>
      </c>
      <c r="B1993" s="125" t="s">
        <v>31</v>
      </c>
      <c r="C1993" s="107" t="s">
        <v>1280</v>
      </c>
      <c r="D1993" s="99">
        <v>8.0</v>
      </c>
      <c r="E1993" s="108">
        <v>0.0</v>
      </c>
      <c r="F1993" s="109">
        <v>960.0</v>
      </c>
      <c r="G1993" s="99" t="b">
        <v>1</v>
      </c>
      <c r="H1993" s="106" t="s">
        <v>11</v>
      </c>
      <c r="I1993" s="110" t="s">
        <v>110</v>
      </c>
      <c r="J1993" s="99" t="s">
        <v>1730</v>
      </c>
      <c r="K1993" s="123">
        <v>738.0</v>
      </c>
    </row>
    <row r="1994">
      <c r="A1994" s="111">
        <v>45882.0</v>
      </c>
      <c r="B1994" s="68" t="s">
        <v>47</v>
      </c>
      <c r="C1994" s="112" t="s">
        <v>63</v>
      </c>
      <c r="D1994" s="6">
        <v>0.2</v>
      </c>
      <c r="E1994" s="28">
        <v>0.0</v>
      </c>
      <c r="F1994" s="113">
        <v>60.0</v>
      </c>
      <c r="G1994" s="6" t="b">
        <v>1</v>
      </c>
      <c r="H1994" s="27" t="s">
        <v>11</v>
      </c>
      <c r="I1994" s="114" t="s">
        <v>110</v>
      </c>
      <c r="J1994" s="6" t="s">
        <v>1731</v>
      </c>
      <c r="K1994" s="124">
        <v>739.0</v>
      </c>
    </row>
    <row r="1995">
      <c r="A1995" s="105">
        <v>45882.0</v>
      </c>
      <c r="B1995" s="125" t="s">
        <v>45</v>
      </c>
      <c r="C1995" s="107" t="s">
        <v>63</v>
      </c>
      <c r="D1995" s="99">
        <v>0.2</v>
      </c>
      <c r="E1995" s="108">
        <v>0.0</v>
      </c>
      <c r="F1995" s="109">
        <v>60.0</v>
      </c>
      <c r="G1995" s="99" t="b">
        <v>1</v>
      </c>
      <c r="H1995" s="106" t="s">
        <v>11</v>
      </c>
      <c r="I1995" s="110" t="s">
        <v>110</v>
      </c>
      <c r="J1995" s="99" t="s">
        <v>1732</v>
      </c>
      <c r="K1995" s="123">
        <v>740.0</v>
      </c>
    </row>
    <row r="1996">
      <c r="A1996" s="111">
        <v>45882.0</v>
      </c>
      <c r="B1996" s="68" t="s">
        <v>844</v>
      </c>
      <c r="C1996" s="112" t="s">
        <v>1649</v>
      </c>
      <c r="D1996" s="6">
        <v>10.0</v>
      </c>
      <c r="E1996" s="28">
        <v>0.0</v>
      </c>
      <c r="F1996" s="113">
        <v>1000.0</v>
      </c>
      <c r="G1996" s="6" t="b">
        <v>1</v>
      </c>
      <c r="H1996" s="27" t="s">
        <v>16</v>
      </c>
      <c r="I1996" s="114" t="s">
        <v>110</v>
      </c>
      <c r="J1996" s="6"/>
      <c r="K1996" s="124">
        <v>741.0</v>
      </c>
    </row>
    <row r="1997">
      <c r="A1997" s="105">
        <v>45883.0</v>
      </c>
      <c r="B1997" s="125" t="s">
        <v>21</v>
      </c>
      <c r="C1997" s="107" t="s">
        <v>1733</v>
      </c>
      <c r="D1997" s="99">
        <v>3.4</v>
      </c>
      <c r="E1997" s="108">
        <v>0.0</v>
      </c>
      <c r="F1997" s="109">
        <v>540.0</v>
      </c>
      <c r="G1997" s="99" t="b">
        <v>1</v>
      </c>
      <c r="H1997" s="106" t="s">
        <v>11</v>
      </c>
      <c r="I1997" s="110" t="s">
        <v>110</v>
      </c>
      <c r="J1997" s="99" t="s">
        <v>1734</v>
      </c>
      <c r="K1997" s="123">
        <v>742.0</v>
      </c>
    </row>
    <row r="1998">
      <c r="A1998" s="111">
        <v>45883.0</v>
      </c>
      <c r="B1998" s="68" t="s">
        <v>14</v>
      </c>
      <c r="C1998" s="112" t="s">
        <v>13</v>
      </c>
      <c r="D1998" s="6">
        <v>1.0</v>
      </c>
      <c r="E1998" s="28">
        <v>0.0</v>
      </c>
      <c r="F1998" s="113">
        <v>120.0</v>
      </c>
      <c r="G1998" s="6" t="b">
        <v>1</v>
      </c>
      <c r="H1998" s="27" t="s">
        <v>11</v>
      </c>
      <c r="I1998" s="114" t="s">
        <v>110</v>
      </c>
      <c r="J1998" s="6" t="s">
        <v>1735</v>
      </c>
      <c r="K1998" s="124">
        <v>744.0</v>
      </c>
    </row>
    <row r="1999">
      <c r="A1999" s="105">
        <v>45883.0</v>
      </c>
      <c r="B1999" s="125" t="s">
        <v>569</v>
      </c>
      <c r="C1999" s="107" t="s">
        <v>13</v>
      </c>
      <c r="D1999" s="99">
        <v>10.0</v>
      </c>
      <c r="E1999" s="108">
        <v>0.0</v>
      </c>
      <c r="F1999" s="109">
        <v>700.0</v>
      </c>
      <c r="G1999" s="99" t="b">
        <v>1</v>
      </c>
      <c r="H1999" s="106" t="s">
        <v>16</v>
      </c>
      <c r="I1999" s="110" t="s">
        <v>110</v>
      </c>
      <c r="J1999" s="99"/>
      <c r="K1999" s="123">
        <v>788.0</v>
      </c>
    </row>
    <row r="2000">
      <c r="A2000" s="111">
        <v>45884.0</v>
      </c>
      <c r="B2000" s="68" t="s">
        <v>9</v>
      </c>
      <c r="C2000" s="112" t="s">
        <v>1281</v>
      </c>
      <c r="D2000" s="6">
        <v>2.0</v>
      </c>
      <c r="E2000" s="28">
        <v>0.0</v>
      </c>
      <c r="F2000" s="113">
        <v>240.0</v>
      </c>
      <c r="G2000" s="6" t="b">
        <v>1</v>
      </c>
      <c r="H2000" s="27" t="s">
        <v>11</v>
      </c>
      <c r="I2000" s="114" t="s">
        <v>150</v>
      </c>
      <c r="J2000" s="6" t="s">
        <v>1736</v>
      </c>
      <c r="K2000" s="124">
        <v>745.0</v>
      </c>
    </row>
    <row r="2001">
      <c r="A2001" s="105">
        <v>45884.0</v>
      </c>
      <c r="B2001" s="125" t="s">
        <v>47</v>
      </c>
      <c r="C2001" s="107" t="s">
        <v>1447</v>
      </c>
      <c r="D2001" s="99">
        <v>2.0</v>
      </c>
      <c r="E2001" s="108">
        <v>0.0</v>
      </c>
      <c r="F2001" s="109">
        <v>280.0</v>
      </c>
      <c r="G2001" s="99" t="b">
        <v>1</v>
      </c>
      <c r="H2001" s="106" t="s">
        <v>11</v>
      </c>
      <c r="I2001" s="110" t="s">
        <v>110</v>
      </c>
      <c r="J2001" s="99" t="s">
        <v>1737</v>
      </c>
      <c r="K2001" s="123">
        <v>746.0</v>
      </c>
    </row>
    <row r="2002">
      <c r="A2002" s="111">
        <v>45884.0</v>
      </c>
      <c r="B2002" s="68" t="s">
        <v>49</v>
      </c>
      <c r="C2002" s="112" t="s">
        <v>1609</v>
      </c>
      <c r="D2002" s="6">
        <v>2.5</v>
      </c>
      <c r="E2002" s="28">
        <v>0.0</v>
      </c>
      <c r="F2002" s="113">
        <v>430.0</v>
      </c>
      <c r="G2002" s="6" t="b">
        <v>1</v>
      </c>
      <c r="H2002" s="27" t="s">
        <v>11</v>
      </c>
      <c r="I2002" s="114" t="s">
        <v>110</v>
      </c>
      <c r="J2002" s="6" t="s">
        <v>1738</v>
      </c>
      <c r="K2002" s="124">
        <v>747.0</v>
      </c>
    </row>
    <row r="2003">
      <c r="A2003" s="105">
        <v>45884.0</v>
      </c>
      <c r="B2003" s="125" t="s">
        <v>55</v>
      </c>
      <c r="C2003" s="107" t="s">
        <v>1686</v>
      </c>
      <c r="D2003" s="99">
        <v>2.0</v>
      </c>
      <c r="E2003" s="108">
        <v>0.0</v>
      </c>
      <c r="F2003" s="109">
        <v>360.0</v>
      </c>
      <c r="G2003" s="99" t="b">
        <v>1</v>
      </c>
      <c r="H2003" s="106" t="s">
        <v>30</v>
      </c>
      <c r="I2003" s="110" t="s">
        <v>110</v>
      </c>
      <c r="J2003" s="99"/>
      <c r="K2003" s="123">
        <v>748.0</v>
      </c>
    </row>
    <row r="2004">
      <c r="A2004" s="111">
        <v>45885.0</v>
      </c>
      <c r="B2004" s="68" t="s">
        <v>407</v>
      </c>
      <c r="C2004" s="112" t="s">
        <v>1281</v>
      </c>
      <c r="D2004" s="6">
        <v>2.0</v>
      </c>
      <c r="E2004" s="28">
        <v>0.0</v>
      </c>
      <c r="F2004" s="113">
        <v>240.0</v>
      </c>
      <c r="G2004" s="6" t="b">
        <v>1</v>
      </c>
      <c r="H2004" s="27" t="s">
        <v>30</v>
      </c>
      <c r="I2004" s="114" t="s">
        <v>1528</v>
      </c>
      <c r="J2004" s="6"/>
      <c r="K2004" s="124">
        <v>749.0</v>
      </c>
    </row>
    <row r="2005">
      <c r="A2005" s="105">
        <v>45885.0</v>
      </c>
      <c r="B2005" s="125" t="s">
        <v>43</v>
      </c>
      <c r="C2005" s="107" t="s">
        <v>1281</v>
      </c>
      <c r="D2005" s="99">
        <v>2.0</v>
      </c>
      <c r="E2005" s="108">
        <v>0.0</v>
      </c>
      <c r="F2005" s="109">
        <v>240.0</v>
      </c>
      <c r="G2005" s="99" t="b">
        <v>1</v>
      </c>
      <c r="H2005" s="106" t="s">
        <v>30</v>
      </c>
      <c r="I2005" s="110" t="s">
        <v>128</v>
      </c>
      <c r="J2005" s="99"/>
      <c r="K2005" s="123">
        <v>750.0</v>
      </c>
    </row>
    <row r="2006">
      <c r="A2006" s="111">
        <v>45885.0</v>
      </c>
      <c r="B2006" s="68" t="s">
        <v>68</v>
      </c>
      <c r="C2006" s="112" t="s">
        <v>1310</v>
      </c>
      <c r="D2006" s="6">
        <v>2.0</v>
      </c>
      <c r="E2006" s="28">
        <v>0.0</v>
      </c>
      <c r="F2006" s="113">
        <v>260.0</v>
      </c>
      <c r="G2006" s="6" t="b">
        <v>1</v>
      </c>
      <c r="H2006" s="27" t="s">
        <v>16</v>
      </c>
      <c r="I2006" s="114" t="s">
        <v>110</v>
      </c>
      <c r="J2006" s="6"/>
      <c r="K2006" s="124">
        <v>751.0</v>
      </c>
    </row>
    <row r="2007">
      <c r="A2007" s="105">
        <v>45885.0</v>
      </c>
      <c r="B2007" s="125" t="s">
        <v>23</v>
      </c>
      <c r="C2007" s="107" t="s">
        <v>1281</v>
      </c>
      <c r="D2007" s="99">
        <v>2.0</v>
      </c>
      <c r="E2007" s="108">
        <v>0.0</v>
      </c>
      <c r="F2007" s="109">
        <v>240.0</v>
      </c>
      <c r="G2007" s="99" t="b">
        <v>1</v>
      </c>
      <c r="H2007" s="106" t="s">
        <v>16</v>
      </c>
      <c r="I2007" s="110" t="s">
        <v>110</v>
      </c>
      <c r="J2007" s="99"/>
      <c r="K2007" s="123">
        <v>752.0</v>
      </c>
    </row>
    <row r="2008">
      <c r="A2008" s="111">
        <v>45885.0</v>
      </c>
      <c r="B2008" s="68" t="s">
        <v>14</v>
      </c>
      <c r="C2008" s="112" t="s">
        <v>13</v>
      </c>
      <c r="D2008" s="6">
        <v>1.0</v>
      </c>
      <c r="E2008" s="28">
        <v>0.0</v>
      </c>
      <c r="F2008" s="113">
        <v>120.0</v>
      </c>
      <c r="G2008" s="6" t="b">
        <v>1</v>
      </c>
      <c r="H2008" s="27" t="s">
        <v>11</v>
      </c>
      <c r="I2008" s="114" t="s">
        <v>150</v>
      </c>
      <c r="J2008" s="6" t="s">
        <v>1739</v>
      </c>
      <c r="K2008" s="124">
        <v>753.0</v>
      </c>
    </row>
    <row r="2009">
      <c r="A2009" s="105">
        <v>45885.0</v>
      </c>
      <c r="B2009" s="125" t="s">
        <v>21</v>
      </c>
      <c r="C2009" s="107" t="s">
        <v>63</v>
      </c>
      <c r="D2009" s="99">
        <v>0.5</v>
      </c>
      <c r="E2009" s="108">
        <v>0.0</v>
      </c>
      <c r="F2009" s="109">
        <v>150.0</v>
      </c>
      <c r="G2009" s="99" t="b">
        <v>1</v>
      </c>
      <c r="H2009" s="106" t="s">
        <v>11</v>
      </c>
      <c r="I2009" s="110" t="s">
        <v>150</v>
      </c>
      <c r="J2009" s="99" t="s">
        <v>1740</v>
      </c>
      <c r="K2009" s="123">
        <v>754.0</v>
      </c>
    </row>
    <row r="2010">
      <c r="A2010" s="111">
        <v>45885.0</v>
      </c>
      <c r="B2010" s="68" t="s">
        <v>61</v>
      </c>
      <c r="C2010" s="112" t="s">
        <v>32</v>
      </c>
      <c r="D2010" s="6">
        <v>2.0</v>
      </c>
      <c r="E2010" s="28">
        <v>0.0</v>
      </c>
      <c r="F2010" s="113">
        <v>280.0</v>
      </c>
      <c r="G2010" s="6" t="b">
        <v>1</v>
      </c>
      <c r="H2010" s="27" t="s">
        <v>30</v>
      </c>
      <c r="I2010" s="114" t="s">
        <v>90</v>
      </c>
      <c r="J2010" s="6"/>
      <c r="K2010" s="124">
        <v>755.0</v>
      </c>
    </row>
    <row r="2011">
      <c r="A2011" s="105">
        <v>45885.0</v>
      </c>
      <c r="B2011" s="125" t="s">
        <v>45</v>
      </c>
      <c r="C2011" s="107" t="s">
        <v>1555</v>
      </c>
      <c r="D2011" s="99">
        <v>2.5</v>
      </c>
      <c r="E2011" s="108">
        <v>0.0</v>
      </c>
      <c r="F2011" s="109">
        <v>330.0</v>
      </c>
      <c r="G2011" s="99" t="b">
        <v>1</v>
      </c>
      <c r="H2011" s="106" t="s">
        <v>11</v>
      </c>
      <c r="I2011" s="110" t="s">
        <v>110</v>
      </c>
      <c r="J2011" s="99" t="s">
        <v>1741</v>
      </c>
      <c r="K2011" s="123">
        <v>756.0</v>
      </c>
    </row>
    <row r="2012">
      <c r="A2012" s="111">
        <v>45885.0</v>
      </c>
      <c r="B2012" s="68" t="s">
        <v>47</v>
      </c>
      <c r="C2012" s="112" t="s">
        <v>1560</v>
      </c>
      <c r="D2012" s="6">
        <v>3.5</v>
      </c>
      <c r="E2012" s="28">
        <v>0.0</v>
      </c>
      <c r="F2012" s="113">
        <v>630.0</v>
      </c>
      <c r="G2012" s="6" t="b">
        <v>1</v>
      </c>
      <c r="H2012" s="27" t="s">
        <v>11</v>
      </c>
      <c r="I2012" s="114" t="s">
        <v>110</v>
      </c>
      <c r="J2012" s="6" t="s">
        <v>1742</v>
      </c>
      <c r="K2012" s="124">
        <v>757.0</v>
      </c>
    </row>
    <row r="2013">
      <c r="A2013" s="105">
        <v>45886.0</v>
      </c>
      <c r="B2013" s="125" t="s">
        <v>560</v>
      </c>
      <c r="C2013" s="107" t="s">
        <v>63</v>
      </c>
      <c r="D2013" s="99">
        <v>0.4</v>
      </c>
      <c r="E2013" s="108">
        <v>0.0</v>
      </c>
      <c r="F2013" s="109">
        <v>120.0</v>
      </c>
      <c r="G2013" s="99" t="b">
        <v>1</v>
      </c>
      <c r="H2013" s="106" t="s">
        <v>30</v>
      </c>
      <c r="I2013" s="110" t="s">
        <v>110</v>
      </c>
      <c r="J2013" s="99"/>
      <c r="K2013" s="123">
        <v>758.0</v>
      </c>
    </row>
    <row r="2014">
      <c r="A2014" s="111">
        <v>45886.0</v>
      </c>
      <c r="B2014" s="68" t="s">
        <v>27</v>
      </c>
      <c r="C2014" s="112" t="s">
        <v>1743</v>
      </c>
      <c r="D2014" s="6">
        <v>2.3000000000000003</v>
      </c>
      <c r="E2014" s="28">
        <v>0.0</v>
      </c>
      <c r="F2014" s="113">
        <v>370.0</v>
      </c>
      <c r="G2014" s="6" t="b">
        <v>1</v>
      </c>
      <c r="H2014" s="27" t="s">
        <v>16</v>
      </c>
      <c r="I2014" s="114" t="s">
        <v>110</v>
      </c>
      <c r="J2014" s="6"/>
      <c r="K2014" s="124">
        <v>759.0</v>
      </c>
    </row>
    <row r="2015">
      <c r="A2015" s="105">
        <v>45886.0</v>
      </c>
      <c r="B2015" s="125" t="s">
        <v>42</v>
      </c>
      <c r="C2015" s="107" t="s">
        <v>1293</v>
      </c>
      <c r="D2015" s="99">
        <v>1.3</v>
      </c>
      <c r="E2015" s="108">
        <v>0.0</v>
      </c>
      <c r="F2015" s="109">
        <v>156.0</v>
      </c>
      <c r="G2015" s="99" t="b">
        <v>1</v>
      </c>
      <c r="H2015" s="106" t="s">
        <v>30</v>
      </c>
      <c r="I2015" s="110" t="s">
        <v>83</v>
      </c>
      <c r="J2015" s="99"/>
      <c r="K2015" s="123">
        <v>760.0</v>
      </c>
    </row>
    <row r="2016">
      <c r="A2016" s="111">
        <v>45886.0</v>
      </c>
      <c r="B2016" s="68" t="s">
        <v>57</v>
      </c>
      <c r="C2016" s="112" t="s">
        <v>19</v>
      </c>
      <c r="D2016" s="6">
        <v>5.0</v>
      </c>
      <c r="E2016" s="28">
        <v>0.0</v>
      </c>
      <c r="F2016" s="113">
        <v>600.0</v>
      </c>
      <c r="G2016" s="6" t="b">
        <v>0</v>
      </c>
      <c r="H2016" s="27" t="s">
        <v>16</v>
      </c>
      <c r="I2016" s="114" t="s">
        <v>105</v>
      </c>
      <c r="J2016" s="6"/>
      <c r="K2016" s="124">
        <v>761.0</v>
      </c>
    </row>
    <row r="2017">
      <c r="A2017" s="105">
        <v>45886.0</v>
      </c>
      <c r="B2017" s="125" t="s">
        <v>21</v>
      </c>
      <c r="C2017" s="107" t="s">
        <v>32</v>
      </c>
      <c r="D2017" s="99">
        <v>1.0</v>
      </c>
      <c r="E2017" s="108">
        <v>0.0</v>
      </c>
      <c r="F2017" s="109">
        <v>140.0</v>
      </c>
      <c r="G2017" s="99" t="b">
        <v>1</v>
      </c>
      <c r="H2017" s="106" t="s">
        <v>11</v>
      </c>
      <c r="I2017" s="110" t="s">
        <v>150</v>
      </c>
      <c r="J2017" s="99" t="s">
        <v>1744</v>
      </c>
      <c r="K2017" s="123">
        <v>762.0</v>
      </c>
    </row>
    <row r="2018">
      <c r="A2018" s="111">
        <v>45886.0</v>
      </c>
      <c r="B2018" s="68" t="s">
        <v>39</v>
      </c>
      <c r="C2018" s="112" t="s">
        <v>1381</v>
      </c>
      <c r="D2018" s="6">
        <v>4.0</v>
      </c>
      <c r="E2018" s="28">
        <v>0.0</v>
      </c>
      <c r="F2018" s="113">
        <v>500.0</v>
      </c>
      <c r="G2018" s="6" t="b">
        <v>1</v>
      </c>
      <c r="H2018" s="27" t="s">
        <v>16</v>
      </c>
      <c r="I2018" s="114" t="s">
        <v>110</v>
      </c>
      <c r="J2018" s="6"/>
      <c r="K2018" s="124">
        <v>763.0</v>
      </c>
    </row>
    <row r="2019">
      <c r="A2019" s="105">
        <v>45886.0</v>
      </c>
      <c r="B2019" s="125" t="s">
        <v>31</v>
      </c>
      <c r="C2019" s="107" t="s">
        <v>19</v>
      </c>
      <c r="D2019" s="99">
        <v>4.0</v>
      </c>
      <c r="E2019" s="108">
        <v>0.0</v>
      </c>
      <c r="F2019" s="109">
        <v>480.0</v>
      </c>
      <c r="G2019" s="99" t="b">
        <v>1</v>
      </c>
      <c r="H2019" s="106" t="s">
        <v>11</v>
      </c>
      <c r="I2019" s="110" t="s">
        <v>110</v>
      </c>
      <c r="J2019" s="99" t="s">
        <v>1745</v>
      </c>
      <c r="K2019" s="123">
        <v>764.0</v>
      </c>
    </row>
    <row r="2020">
      <c r="A2020" s="111">
        <v>45886.0</v>
      </c>
      <c r="B2020" s="68" t="s">
        <v>787</v>
      </c>
      <c r="C2020" s="112" t="s">
        <v>1281</v>
      </c>
      <c r="D2020" s="6">
        <v>3.0</v>
      </c>
      <c r="E2020" s="28">
        <v>0.0</v>
      </c>
      <c r="F2020" s="113">
        <v>360.0</v>
      </c>
      <c r="G2020" s="6" t="b">
        <v>1</v>
      </c>
      <c r="H2020" s="27" t="s">
        <v>16</v>
      </c>
      <c r="I2020" s="114" t="s">
        <v>110</v>
      </c>
      <c r="J2020" s="6"/>
      <c r="K2020" s="124">
        <v>765.0</v>
      </c>
    </row>
    <row r="2021">
      <c r="A2021" s="105">
        <v>45886.0</v>
      </c>
      <c r="B2021" s="125" t="s">
        <v>569</v>
      </c>
      <c r="C2021" s="107" t="s">
        <v>13</v>
      </c>
      <c r="D2021" s="99">
        <v>15.0</v>
      </c>
      <c r="E2021" s="108">
        <v>0.0</v>
      </c>
      <c r="F2021" s="109">
        <v>1050.0</v>
      </c>
      <c r="G2021" s="99" t="b">
        <v>1</v>
      </c>
      <c r="H2021" s="106" t="s">
        <v>16</v>
      </c>
      <c r="I2021" s="110" t="s">
        <v>110</v>
      </c>
      <c r="J2021" s="99"/>
      <c r="K2021" s="123">
        <v>789.0</v>
      </c>
    </row>
    <row r="2022">
      <c r="A2022" s="111">
        <v>45888.0</v>
      </c>
      <c r="B2022" s="68" t="s">
        <v>556</v>
      </c>
      <c r="C2022" s="112" t="s">
        <v>1410</v>
      </c>
      <c r="D2022" s="6">
        <v>4.0</v>
      </c>
      <c r="E2022" s="28">
        <v>0.0</v>
      </c>
      <c r="F2022" s="113">
        <v>500.0</v>
      </c>
      <c r="G2022" s="6" t="b">
        <v>1</v>
      </c>
      <c r="H2022" s="27" t="s">
        <v>16</v>
      </c>
      <c r="I2022" s="114" t="s">
        <v>1596</v>
      </c>
      <c r="J2022" s="6"/>
      <c r="K2022" s="124">
        <v>766.0</v>
      </c>
    </row>
    <row r="2023">
      <c r="A2023" s="105">
        <v>45888.0</v>
      </c>
      <c r="B2023" s="125" t="s">
        <v>41</v>
      </c>
      <c r="C2023" s="107" t="s">
        <v>10</v>
      </c>
      <c r="D2023" s="99">
        <v>1.0</v>
      </c>
      <c r="E2023" s="108">
        <v>0.0</v>
      </c>
      <c r="F2023" s="109">
        <v>120.0</v>
      </c>
      <c r="G2023" s="99" t="b">
        <v>1</v>
      </c>
      <c r="H2023" s="106" t="s">
        <v>30</v>
      </c>
      <c r="I2023" s="110" t="s">
        <v>112</v>
      </c>
      <c r="J2023" s="99"/>
      <c r="K2023" s="123">
        <v>767.0</v>
      </c>
    </row>
    <row r="2024">
      <c r="A2024" s="111">
        <v>45888.0</v>
      </c>
      <c r="B2024" s="68" t="s">
        <v>21</v>
      </c>
      <c r="C2024" s="112" t="s">
        <v>1746</v>
      </c>
      <c r="D2024" s="6">
        <v>1.5</v>
      </c>
      <c r="E2024" s="28">
        <v>0.0</v>
      </c>
      <c r="F2024" s="113">
        <v>320.0</v>
      </c>
      <c r="G2024" s="6" t="b">
        <v>1</v>
      </c>
      <c r="H2024" s="27" t="s">
        <v>11</v>
      </c>
      <c r="I2024" s="114" t="s">
        <v>110</v>
      </c>
      <c r="J2024" s="6" t="s">
        <v>1747</v>
      </c>
      <c r="K2024" s="124">
        <v>768.0</v>
      </c>
    </row>
    <row r="2025">
      <c r="A2025" s="105">
        <v>45888.0</v>
      </c>
      <c r="B2025" s="125" t="s">
        <v>14</v>
      </c>
      <c r="C2025" s="107" t="s">
        <v>13</v>
      </c>
      <c r="D2025" s="99">
        <v>1.0</v>
      </c>
      <c r="E2025" s="108">
        <v>0.0</v>
      </c>
      <c r="F2025" s="109">
        <v>120.0</v>
      </c>
      <c r="G2025" s="99" t="b">
        <v>1</v>
      </c>
      <c r="H2025" s="106" t="s">
        <v>11</v>
      </c>
      <c r="I2025" s="110" t="s">
        <v>150</v>
      </c>
      <c r="J2025" s="99" t="s">
        <v>1748</v>
      </c>
      <c r="K2025" s="123">
        <v>769.0</v>
      </c>
    </row>
    <row r="2026">
      <c r="A2026" s="111">
        <v>45888.0</v>
      </c>
      <c r="B2026" s="68" t="s">
        <v>25</v>
      </c>
      <c r="C2026" s="112" t="s">
        <v>1286</v>
      </c>
      <c r="D2026" s="6">
        <v>1.5</v>
      </c>
      <c r="E2026" s="28">
        <v>0.0</v>
      </c>
      <c r="F2026" s="113">
        <v>180.0</v>
      </c>
      <c r="G2026" s="6" t="b">
        <v>1</v>
      </c>
      <c r="H2026" s="27" t="s">
        <v>30</v>
      </c>
      <c r="I2026" s="114" t="s">
        <v>103</v>
      </c>
      <c r="J2026" s="6"/>
      <c r="K2026" s="124">
        <v>770.0</v>
      </c>
    </row>
    <row r="2027">
      <c r="A2027" s="105">
        <v>45888.0</v>
      </c>
      <c r="B2027" s="125" t="s">
        <v>18</v>
      </c>
      <c r="C2027" s="107" t="s">
        <v>1286</v>
      </c>
      <c r="D2027" s="99">
        <v>2.0</v>
      </c>
      <c r="E2027" s="108">
        <v>0.0</v>
      </c>
      <c r="F2027" s="109">
        <v>240.0</v>
      </c>
      <c r="G2027" s="99" t="b">
        <v>1</v>
      </c>
      <c r="H2027" s="106" t="s">
        <v>16</v>
      </c>
      <c r="I2027" s="110" t="s">
        <v>1446</v>
      </c>
      <c r="J2027" s="99"/>
      <c r="K2027" s="123">
        <v>771.0</v>
      </c>
    </row>
    <row r="2028">
      <c r="A2028" s="111">
        <v>45888.0</v>
      </c>
      <c r="B2028" s="68" t="s">
        <v>9</v>
      </c>
      <c r="C2028" s="112" t="s">
        <v>13</v>
      </c>
      <c r="D2028" s="6">
        <v>2.0</v>
      </c>
      <c r="E2028" s="28">
        <v>0.0</v>
      </c>
      <c r="F2028" s="113">
        <v>240.0</v>
      </c>
      <c r="G2028" s="6" t="b">
        <v>1</v>
      </c>
      <c r="H2028" s="27" t="s">
        <v>11</v>
      </c>
      <c r="I2028" s="114" t="s">
        <v>150</v>
      </c>
      <c r="J2028" s="6" t="s">
        <v>1749</v>
      </c>
      <c r="K2028" s="124">
        <v>772.0</v>
      </c>
    </row>
    <row r="2029">
      <c r="A2029" s="105">
        <v>45888.0</v>
      </c>
      <c r="B2029" s="125" t="s">
        <v>52</v>
      </c>
      <c r="C2029" s="107" t="s">
        <v>1425</v>
      </c>
      <c r="D2029" s="99">
        <v>10.0</v>
      </c>
      <c r="E2029" s="108">
        <v>0.0</v>
      </c>
      <c r="F2029" s="109">
        <v>1240.0</v>
      </c>
      <c r="G2029" s="99" t="b">
        <v>1</v>
      </c>
      <c r="H2029" s="106" t="s">
        <v>11</v>
      </c>
      <c r="I2029" s="110" t="s">
        <v>110</v>
      </c>
      <c r="J2029" s="99" t="s">
        <v>1750</v>
      </c>
      <c r="K2029" s="123">
        <v>773.0</v>
      </c>
    </row>
    <row r="2030">
      <c r="A2030" s="111">
        <v>45888.0</v>
      </c>
      <c r="B2030" s="68" t="s">
        <v>31</v>
      </c>
      <c r="C2030" s="112" t="s">
        <v>19</v>
      </c>
      <c r="D2030" s="6">
        <v>2.0</v>
      </c>
      <c r="E2030" s="28">
        <v>0.0</v>
      </c>
      <c r="F2030" s="113">
        <v>240.0</v>
      </c>
      <c r="G2030" s="6" t="b">
        <v>1</v>
      </c>
      <c r="H2030" s="27" t="s">
        <v>11</v>
      </c>
      <c r="I2030" s="114" t="s">
        <v>110</v>
      </c>
      <c r="J2030" s="6" t="s">
        <v>1751</v>
      </c>
      <c r="K2030" s="124">
        <v>774.0</v>
      </c>
    </row>
    <row r="2031">
      <c r="A2031" s="105">
        <v>45888.0</v>
      </c>
      <c r="B2031" s="125" t="s">
        <v>47</v>
      </c>
      <c r="C2031" s="107" t="s">
        <v>1310</v>
      </c>
      <c r="D2031" s="99">
        <v>2.0</v>
      </c>
      <c r="E2031" s="108">
        <v>0.0</v>
      </c>
      <c r="F2031" s="109">
        <v>260.0</v>
      </c>
      <c r="G2031" s="99" t="b">
        <v>1</v>
      </c>
      <c r="H2031" s="106" t="s">
        <v>11</v>
      </c>
      <c r="I2031" s="110" t="s">
        <v>110</v>
      </c>
      <c r="J2031" s="99" t="s">
        <v>1752</v>
      </c>
      <c r="K2031" s="123">
        <v>775.0</v>
      </c>
    </row>
    <row r="2032">
      <c r="A2032" s="111">
        <v>45889.0</v>
      </c>
      <c r="B2032" s="68" t="s">
        <v>43</v>
      </c>
      <c r="C2032" s="112" t="s">
        <v>1281</v>
      </c>
      <c r="D2032" s="6">
        <v>2.0</v>
      </c>
      <c r="E2032" s="28">
        <v>0.0</v>
      </c>
      <c r="F2032" s="113">
        <v>240.0</v>
      </c>
      <c r="G2032" s="6" t="b">
        <v>1</v>
      </c>
      <c r="H2032" s="27" t="s">
        <v>30</v>
      </c>
      <c r="I2032" s="114" t="s">
        <v>128</v>
      </c>
      <c r="J2032" s="6"/>
      <c r="K2032" s="124">
        <v>776.0</v>
      </c>
    </row>
    <row r="2033">
      <c r="A2033" s="105">
        <v>45889.0</v>
      </c>
      <c r="B2033" s="125" t="s">
        <v>68</v>
      </c>
      <c r="C2033" s="107" t="s">
        <v>1310</v>
      </c>
      <c r="D2033" s="99">
        <v>2.0</v>
      </c>
      <c r="E2033" s="108">
        <v>0.0</v>
      </c>
      <c r="F2033" s="109">
        <v>260.0</v>
      </c>
      <c r="G2033" s="99" t="b">
        <v>1</v>
      </c>
      <c r="H2033" s="106" t="s">
        <v>16</v>
      </c>
      <c r="I2033" s="110" t="s">
        <v>110</v>
      </c>
      <c r="J2033" s="99"/>
      <c r="K2033" s="123">
        <v>777.0</v>
      </c>
    </row>
    <row r="2034">
      <c r="A2034" s="111">
        <v>45889.0</v>
      </c>
      <c r="B2034" s="68" t="s">
        <v>26</v>
      </c>
      <c r="C2034" s="112" t="s">
        <v>1664</v>
      </c>
      <c r="D2034" s="6">
        <v>4.0</v>
      </c>
      <c r="E2034" s="28">
        <v>0.0</v>
      </c>
      <c r="F2034" s="113">
        <v>610.0</v>
      </c>
      <c r="G2034" s="6" t="b">
        <v>1</v>
      </c>
      <c r="H2034" s="27" t="s">
        <v>16</v>
      </c>
      <c r="I2034" s="114" t="s">
        <v>110</v>
      </c>
      <c r="J2034" s="6"/>
      <c r="K2034" s="124">
        <v>778.0</v>
      </c>
    </row>
    <row r="2035">
      <c r="A2035" s="105">
        <v>45889.0</v>
      </c>
      <c r="B2035" s="125" t="s">
        <v>14</v>
      </c>
      <c r="C2035" s="107" t="s">
        <v>13</v>
      </c>
      <c r="D2035" s="99">
        <v>1.0</v>
      </c>
      <c r="E2035" s="108">
        <v>0.0</v>
      </c>
      <c r="F2035" s="109">
        <v>120.0</v>
      </c>
      <c r="G2035" s="99" t="b">
        <v>1</v>
      </c>
      <c r="H2035" s="106" t="s">
        <v>11</v>
      </c>
      <c r="I2035" s="110" t="s">
        <v>150</v>
      </c>
      <c r="J2035" s="99" t="s">
        <v>1753</v>
      </c>
      <c r="K2035" s="123">
        <v>779.0</v>
      </c>
    </row>
    <row r="2036">
      <c r="A2036" s="111">
        <v>45889.0</v>
      </c>
      <c r="B2036" s="68" t="s">
        <v>39</v>
      </c>
      <c r="C2036" s="112" t="s">
        <v>1381</v>
      </c>
      <c r="D2036" s="6">
        <v>4.0</v>
      </c>
      <c r="E2036" s="28">
        <v>0.0</v>
      </c>
      <c r="F2036" s="113">
        <v>500.0</v>
      </c>
      <c r="G2036" s="6" t="b">
        <v>1</v>
      </c>
      <c r="H2036" s="27" t="s">
        <v>16</v>
      </c>
      <c r="I2036" s="114" t="s">
        <v>110</v>
      </c>
      <c r="J2036" s="6"/>
      <c r="K2036" s="124">
        <v>780.0</v>
      </c>
    </row>
    <row r="2037">
      <c r="A2037" s="105">
        <v>45889.0</v>
      </c>
      <c r="B2037" s="125" t="s">
        <v>9</v>
      </c>
      <c r="C2037" s="107" t="s">
        <v>1281</v>
      </c>
      <c r="D2037" s="99">
        <v>2.0</v>
      </c>
      <c r="E2037" s="108">
        <v>0.0</v>
      </c>
      <c r="F2037" s="109">
        <v>240.0</v>
      </c>
      <c r="G2037" s="99" t="b">
        <v>1</v>
      </c>
      <c r="H2037" s="106" t="s">
        <v>11</v>
      </c>
      <c r="I2037" s="110" t="s">
        <v>110</v>
      </c>
      <c r="J2037" s="99" t="s">
        <v>1754</v>
      </c>
      <c r="K2037" s="123">
        <v>781.0</v>
      </c>
    </row>
    <row r="2038">
      <c r="A2038" s="111">
        <v>45889.0</v>
      </c>
      <c r="B2038" s="68" t="s">
        <v>31</v>
      </c>
      <c r="C2038" s="112" t="s">
        <v>19</v>
      </c>
      <c r="D2038" s="6">
        <v>2.0</v>
      </c>
      <c r="E2038" s="28">
        <v>0.0</v>
      </c>
      <c r="F2038" s="113">
        <v>240.0</v>
      </c>
      <c r="G2038" s="6" t="b">
        <v>1</v>
      </c>
      <c r="H2038" s="27" t="s">
        <v>11</v>
      </c>
      <c r="I2038" s="114" t="s">
        <v>110</v>
      </c>
      <c r="J2038" s="6" t="s">
        <v>1755</v>
      </c>
      <c r="K2038" s="124">
        <v>783.0</v>
      </c>
    </row>
    <row r="2039">
      <c r="A2039" s="105">
        <v>45889.0</v>
      </c>
      <c r="B2039" s="125" t="s">
        <v>47</v>
      </c>
      <c r="C2039" s="107" t="s">
        <v>63</v>
      </c>
      <c r="D2039" s="99">
        <v>0.1</v>
      </c>
      <c r="E2039" s="108">
        <v>0.0</v>
      </c>
      <c r="F2039" s="109">
        <v>30.0</v>
      </c>
      <c r="G2039" s="99" t="b">
        <v>1</v>
      </c>
      <c r="H2039" s="106" t="s">
        <v>11</v>
      </c>
      <c r="I2039" s="110" t="s">
        <v>110</v>
      </c>
      <c r="J2039" s="99" t="s">
        <v>1756</v>
      </c>
      <c r="K2039" s="123">
        <v>784.0</v>
      </c>
    </row>
    <row r="2040">
      <c r="A2040" s="111">
        <v>45889.0</v>
      </c>
      <c r="B2040" s="68" t="s">
        <v>45</v>
      </c>
      <c r="C2040" s="112" t="s">
        <v>1555</v>
      </c>
      <c r="D2040" s="6">
        <v>3.0</v>
      </c>
      <c r="E2040" s="28">
        <v>0.0</v>
      </c>
      <c r="F2040" s="113">
        <v>400.0</v>
      </c>
      <c r="G2040" s="6" t="b">
        <v>1</v>
      </c>
      <c r="H2040" s="27" t="s">
        <v>11</v>
      </c>
      <c r="I2040" s="114" t="s">
        <v>110</v>
      </c>
      <c r="J2040" s="6" t="s">
        <v>1757</v>
      </c>
      <c r="K2040" s="124">
        <v>785.0</v>
      </c>
    </row>
    <row r="2041">
      <c r="A2041" s="105">
        <v>45889.0</v>
      </c>
      <c r="B2041" s="125" t="s">
        <v>22</v>
      </c>
      <c r="C2041" s="107" t="s">
        <v>1277</v>
      </c>
      <c r="D2041" s="99">
        <v>1.5</v>
      </c>
      <c r="E2041" s="108">
        <v>0.0</v>
      </c>
      <c r="F2041" s="109">
        <v>180.0</v>
      </c>
      <c r="G2041" s="99" t="b">
        <v>1</v>
      </c>
      <c r="H2041" s="106" t="s">
        <v>16</v>
      </c>
      <c r="I2041" s="110" t="s">
        <v>110</v>
      </c>
      <c r="J2041" s="99"/>
      <c r="K2041" s="123">
        <v>786.0</v>
      </c>
    </row>
    <row r="2042">
      <c r="A2042" s="111">
        <v>45889.0</v>
      </c>
      <c r="B2042" s="68" t="s">
        <v>569</v>
      </c>
      <c r="C2042" s="112" t="s">
        <v>1758</v>
      </c>
      <c r="D2042" s="6">
        <v>12.0</v>
      </c>
      <c r="E2042" s="28">
        <v>0.0</v>
      </c>
      <c r="F2042" s="113">
        <v>900.0</v>
      </c>
      <c r="G2042" s="6" t="b">
        <v>1</v>
      </c>
      <c r="H2042" s="27" t="s">
        <v>16</v>
      </c>
      <c r="I2042" s="114" t="s">
        <v>110</v>
      </c>
      <c r="J2042" s="6"/>
      <c r="K2042" s="124">
        <v>787.0</v>
      </c>
    </row>
    <row r="2043">
      <c r="A2043" s="105">
        <v>45891.0</v>
      </c>
      <c r="B2043" s="125" t="s">
        <v>21</v>
      </c>
      <c r="C2043" s="107" t="s">
        <v>1310</v>
      </c>
      <c r="D2043" s="99">
        <v>2.0</v>
      </c>
      <c r="E2043" s="108">
        <v>0.0</v>
      </c>
      <c r="F2043" s="109">
        <v>260.0</v>
      </c>
      <c r="G2043" s="99" t="b">
        <v>1</v>
      </c>
      <c r="H2043" s="106" t="s">
        <v>11</v>
      </c>
      <c r="I2043" s="110" t="s">
        <v>150</v>
      </c>
      <c r="J2043" s="99" t="s">
        <v>1759</v>
      </c>
      <c r="K2043" s="123">
        <v>790.0</v>
      </c>
    </row>
    <row r="2044">
      <c r="A2044" s="111">
        <v>45891.0</v>
      </c>
      <c r="B2044" s="68" t="s">
        <v>14</v>
      </c>
      <c r="C2044" s="112" t="s">
        <v>1277</v>
      </c>
      <c r="D2044" s="6">
        <v>3.0</v>
      </c>
      <c r="E2044" s="28">
        <v>0.0</v>
      </c>
      <c r="F2044" s="113">
        <v>360.0</v>
      </c>
      <c r="G2044" s="6" t="b">
        <v>1</v>
      </c>
      <c r="H2044" s="27" t="s">
        <v>11</v>
      </c>
      <c r="I2044" s="114" t="s">
        <v>110</v>
      </c>
      <c r="J2044" s="6" t="s">
        <v>1760</v>
      </c>
      <c r="K2044" s="124">
        <v>792.0</v>
      </c>
    </row>
    <row r="2045">
      <c r="A2045" s="105">
        <v>45891.0</v>
      </c>
      <c r="B2045" s="125" t="s">
        <v>31</v>
      </c>
      <c r="C2045" s="107" t="s">
        <v>1281</v>
      </c>
      <c r="D2045" s="99">
        <v>2.0</v>
      </c>
      <c r="E2045" s="108">
        <v>0.0</v>
      </c>
      <c r="F2045" s="109">
        <v>240.0</v>
      </c>
      <c r="G2045" s="99" t="b">
        <v>1</v>
      </c>
      <c r="H2045" s="106" t="s">
        <v>11</v>
      </c>
      <c r="I2045" s="110" t="s">
        <v>110</v>
      </c>
      <c r="J2045" s="99" t="s">
        <v>1761</v>
      </c>
      <c r="K2045" s="123">
        <v>793.0</v>
      </c>
    </row>
    <row r="2046">
      <c r="A2046" s="111">
        <v>45891.0</v>
      </c>
      <c r="B2046" s="68" t="s">
        <v>47</v>
      </c>
      <c r="C2046" s="112" t="s">
        <v>1555</v>
      </c>
      <c r="D2046" s="6">
        <v>3.0</v>
      </c>
      <c r="E2046" s="28">
        <v>0.0</v>
      </c>
      <c r="F2046" s="113">
        <v>400.0</v>
      </c>
      <c r="G2046" s="6" t="b">
        <v>1</v>
      </c>
      <c r="H2046" s="27" t="s">
        <v>11</v>
      </c>
      <c r="I2046" s="114" t="s">
        <v>110</v>
      </c>
      <c r="J2046" s="6" t="s">
        <v>1762</v>
      </c>
      <c r="K2046" s="124">
        <v>794.0</v>
      </c>
    </row>
    <row r="2047">
      <c r="A2047" s="105">
        <v>45891.0</v>
      </c>
      <c r="B2047" s="125" t="s">
        <v>45</v>
      </c>
      <c r="C2047" s="107" t="s">
        <v>1560</v>
      </c>
      <c r="D2047" s="99">
        <v>3.2</v>
      </c>
      <c r="E2047" s="108">
        <v>0.0</v>
      </c>
      <c r="F2047" s="109">
        <v>460.0</v>
      </c>
      <c r="G2047" s="99" t="b">
        <v>1</v>
      </c>
      <c r="H2047" s="106" t="s">
        <v>11</v>
      </c>
      <c r="I2047" s="110" t="s">
        <v>110</v>
      </c>
      <c r="J2047" s="99" t="s">
        <v>1763</v>
      </c>
      <c r="K2047" s="123">
        <v>795.0</v>
      </c>
    </row>
    <row r="2048">
      <c r="A2048" s="111">
        <v>45891.0</v>
      </c>
      <c r="B2048" s="68" t="s">
        <v>55</v>
      </c>
      <c r="C2048" s="112" t="s">
        <v>1686</v>
      </c>
      <c r="D2048" s="6">
        <v>2.1</v>
      </c>
      <c r="E2048" s="28">
        <v>0.0</v>
      </c>
      <c r="F2048" s="113">
        <v>390.0</v>
      </c>
      <c r="G2048" s="6" t="b">
        <v>1</v>
      </c>
      <c r="H2048" s="27" t="s">
        <v>30</v>
      </c>
      <c r="I2048" s="114" t="s">
        <v>110</v>
      </c>
      <c r="J2048" s="6"/>
      <c r="K2048" s="124">
        <v>796.0</v>
      </c>
    </row>
    <row r="2049">
      <c r="A2049" s="105">
        <v>45891.0</v>
      </c>
      <c r="B2049" s="125" t="s">
        <v>787</v>
      </c>
      <c r="C2049" s="107" t="s">
        <v>10</v>
      </c>
      <c r="D2049" s="99">
        <v>3.0</v>
      </c>
      <c r="E2049" s="108">
        <v>0.0</v>
      </c>
      <c r="F2049" s="109">
        <v>360.0</v>
      </c>
      <c r="G2049" s="99" t="b">
        <v>1</v>
      </c>
      <c r="H2049" s="106" t="s">
        <v>16</v>
      </c>
      <c r="I2049" s="110" t="s">
        <v>110</v>
      </c>
      <c r="J2049" s="99"/>
      <c r="K2049" s="123">
        <v>797.0</v>
      </c>
    </row>
    <row r="2050">
      <c r="A2050" s="111">
        <v>45891.0</v>
      </c>
      <c r="B2050" s="68" t="s">
        <v>41</v>
      </c>
      <c r="C2050" s="112" t="s">
        <v>10</v>
      </c>
      <c r="D2050" s="6">
        <v>1.0</v>
      </c>
      <c r="E2050" s="28">
        <v>0.0</v>
      </c>
      <c r="F2050" s="113">
        <v>120.0</v>
      </c>
      <c r="G2050" s="6" t="b">
        <v>1</v>
      </c>
      <c r="H2050" s="27" t="s">
        <v>30</v>
      </c>
      <c r="I2050" s="114" t="s">
        <v>110</v>
      </c>
      <c r="J2050" s="6"/>
      <c r="K2050" s="124">
        <v>799.0</v>
      </c>
    </row>
    <row r="2051">
      <c r="A2051" s="105">
        <v>45892.0</v>
      </c>
      <c r="B2051" s="125" t="s">
        <v>407</v>
      </c>
      <c r="C2051" s="107" t="s">
        <v>1281</v>
      </c>
      <c r="D2051" s="99">
        <v>2.0</v>
      </c>
      <c r="E2051" s="108">
        <v>0.0</v>
      </c>
      <c r="F2051" s="109">
        <v>240.0</v>
      </c>
      <c r="G2051" s="99" t="b">
        <v>1</v>
      </c>
      <c r="H2051" s="106" t="s">
        <v>30</v>
      </c>
      <c r="I2051" s="110" t="s">
        <v>110</v>
      </c>
      <c r="J2051" s="99"/>
      <c r="K2051" s="123">
        <v>800.0</v>
      </c>
    </row>
    <row r="2052">
      <c r="A2052" s="111">
        <v>45892.0</v>
      </c>
      <c r="B2052" s="68" t="s">
        <v>57</v>
      </c>
      <c r="C2052" s="112" t="s">
        <v>19</v>
      </c>
      <c r="D2052" s="6">
        <v>5.0</v>
      </c>
      <c r="E2052" s="28">
        <v>0.0</v>
      </c>
      <c r="F2052" s="113">
        <v>600.0</v>
      </c>
      <c r="G2052" s="6" t="b">
        <v>0</v>
      </c>
      <c r="H2052" s="27" t="s">
        <v>16</v>
      </c>
      <c r="I2052" s="114" t="s">
        <v>105</v>
      </c>
      <c r="J2052" s="6"/>
      <c r="K2052" s="124">
        <v>801.0</v>
      </c>
    </row>
    <row r="2053">
      <c r="A2053" s="105">
        <v>45892.0</v>
      </c>
      <c r="B2053" s="125" t="s">
        <v>61</v>
      </c>
      <c r="C2053" s="107" t="s">
        <v>32</v>
      </c>
      <c r="D2053" s="99">
        <v>2.0</v>
      </c>
      <c r="E2053" s="108">
        <v>0.0</v>
      </c>
      <c r="F2053" s="109">
        <v>280.0</v>
      </c>
      <c r="G2053" s="99" t="b">
        <v>1</v>
      </c>
      <c r="H2053" s="106" t="s">
        <v>30</v>
      </c>
      <c r="I2053" s="110" t="s">
        <v>90</v>
      </c>
      <c r="J2053" s="99"/>
      <c r="K2053" s="123">
        <v>802.0</v>
      </c>
    </row>
    <row r="2054">
      <c r="A2054" s="111">
        <v>45892.0</v>
      </c>
      <c r="B2054" s="68" t="s">
        <v>21</v>
      </c>
      <c r="C2054" s="112" t="s">
        <v>1534</v>
      </c>
      <c r="D2054" s="6">
        <v>3.0</v>
      </c>
      <c r="E2054" s="28">
        <v>0.0</v>
      </c>
      <c r="F2054" s="113">
        <v>380.0</v>
      </c>
      <c r="G2054" s="6" t="b">
        <v>1</v>
      </c>
      <c r="H2054" s="27" t="s">
        <v>11</v>
      </c>
      <c r="I2054" s="114" t="s">
        <v>110</v>
      </c>
      <c r="J2054" s="6" t="s">
        <v>1764</v>
      </c>
      <c r="K2054" s="124">
        <v>803.0</v>
      </c>
    </row>
    <row r="2055">
      <c r="A2055" s="105">
        <v>45892.0</v>
      </c>
      <c r="B2055" s="125" t="s">
        <v>49</v>
      </c>
      <c r="C2055" s="107" t="s">
        <v>1657</v>
      </c>
      <c r="D2055" s="99">
        <v>3.5</v>
      </c>
      <c r="E2055" s="108">
        <v>0.0</v>
      </c>
      <c r="F2055" s="109">
        <v>570.0</v>
      </c>
      <c r="G2055" s="99" t="b">
        <v>1</v>
      </c>
      <c r="H2055" s="106" t="s">
        <v>11</v>
      </c>
      <c r="I2055" s="110" t="s">
        <v>110</v>
      </c>
      <c r="J2055" s="99" t="s">
        <v>1765</v>
      </c>
      <c r="K2055" s="123">
        <v>805.0</v>
      </c>
    </row>
    <row r="2056">
      <c r="A2056" s="111">
        <v>45892.0</v>
      </c>
      <c r="B2056" s="68" t="s">
        <v>47</v>
      </c>
      <c r="C2056" s="112" t="s">
        <v>1447</v>
      </c>
      <c r="D2056" s="6">
        <v>2.0</v>
      </c>
      <c r="E2056" s="28">
        <v>0.0</v>
      </c>
      <c r="F2056" s="113">
        <v>280.0</v>
      </c>
      <c r="G2056" s="6" t="b">
        <v>1</v>
      </c>
      <c r="H2056" s="27" t="s">
        <v>11</v>
      </c>
      <c r="I2056" s="114" t="s">
        <v>110</v>
      </c>
      <c r="J2056" s="6" t="s">
        <v>1766</v>
      </c>
      <c r="K2056" s="124">
        <v>806.0</v>
      </c>
    </row>
    <row r="2057">
      <c r="A2057" s="105">
        <v>45893.0</v>
      </c>
      <c r="B2057" s="125" t="s">
        <v>59</v>
      </c>
      <c r="C2057" s="107" t="s">
        <v>1277</v>
      </c>
      <c r="D2057" s="99">
        <v>1.0</v>
      </c>
      <c r="E2057" s="108">
        <v>0.0</v>
      </c>
      <c r="F2057" s="109">
        <v>120.0</v>
      </c>
      <c r="G2057" s="99" t="b">
        <v>1</v>
      </c>
      <c r="H2057" s="106" t="s">
        <v>16</v>
      </c>
      <c r="I2057" s="110" t="s">
        <v>1420</v>
      </c>
      <c r="J2057" s="99"/>
      <c r="K2057" s="123">
        <v>804.0</v>
      </c>
    </row>
    <row r="2058">
      <c r="A2058" s="111">
        <v>45893.0</v>
      </c>
      <c r="B2058" s="68" t="s">
        <v>15</v>
      </c>
      <c r="C2058" s="112" t="s">
        <v>1280</v>
      </c>
      <c r="D2058" s="6">
        <v>2.5</v>
      </c>
      <c r="E2058" s="28">
        <v>0.0</v>
      </c>
      <c r="F2058" s="113">
        <v>300.0</v>
      </c>
      <c r="G2058" s="6" t="b">
        <v>1</v>
      </c>
      <c r="H2058" s="27" t="s">
        <v>16</v>
      </c>
      <c r="I2058" s="114" t="s">
        <v>110</v>
      </c>
      <c r="J2058" s="6"/>
      <c r="K2058" s="124">
        <v>807.0</v>
      </c>
    </row>
    <row r="2059">
      <c r="A2059" s="105">
        <v>45893.0</v>
      </c>
      <c r="B2059" s="125" t="s">
        <v>560</v>
      </c>
      <c r="C2059" s="107" t="s">
        <v>1310</v>
      </c>
      <c r="D2059" s="99">
        <v>2.0</v>
      </c>
      <c r="E2059" s="108">
        <v>0.0</v>
      </c>
      <c r="F2059" s="109">
        <v>260.0</v>
      </c>
      <c r="G2059" s="99" t="b">
        <v>1</v>
      </c>
      <c r="H2059" s="106" t="s">
        <v>30</v>
      </c>
      <c r="I2059" s="110" t="s">
        <v>1597</v>
      </c>
      <c r="J2059" s="99"/>
      <c r="K2059" s="123">
        <v>808.0</v>
      </c>
    </row>
    <row r="2060">
      <c r="A2060" s="111">
        <v>45893.0</v>
      </c>
      <c r="B2060" s="68" t="s">
        <v>556</v>
      </c>
      <c r="C2060" s="112" t="s">
        <v>1293</v>
      </c>
      <c r="D2060" s="6">
        <v>2.5</v>
      </c>
      <c r="E2060" s="28">
        <v>0.0</v>
      </c>
      <c r="F2060" s="113">
        <v>300.0</v>
      </c>
      <c r="G2060" s="6" t="b">
        <v>1</v>
      </c>
      <c r="H2060" s="27" t="s">
        <v>16</v>
      </c>
      <c r="I2060" s="114" t="s">
        <v>1596</v>
      </c>
      <c r="J2060" s="6"/>
      <c r="K2060" s="124">
        <v>809.0</v>
      </c>
    </row>
    <row r="2061">
      <c r="A2061" s="105">
        <v>45893.0</v>
      </c>
      <c r="B2061" s="125" t="s">
        <v>25</v>
      </c>
      <c r="C2061" s="107" t="s">
        <v>13</v>
      </c>
      <c r="D2061" s="99">
        <v>1.0</v>
      </c>
      <c r="E2061" s="108">
        <v>0.0</v>
      </c>
      <c r="F2061" s="109">
        <v>120.0</v>
      </c>
      <c r="G2061" s="99" t="b">
        <v>1</v>
      </c>
      <c r="H2061" s="106" t="s">
        <v>30</v>
      </c>
      <c r="I2061" s="110" t="s">
        <v>103</v>
      </c>
      <c r="J2061" s="99"/>
      <c r="K2061" s="123">
        <v>810.0</v>
      </c>
    </row>
    <row r="2062">
      <c r="A2062" s="111">
        <v>45893.0</v>
      </c>
      <c r="B2062" s="68" t="s">
        <v>14</v>
      </c>
      <c r="C2062" s="112" t="s">
        <v>13</v>
      </c>
      <c r="D2062" s="6">
        <v>1.0</v>
      </c>
      <c r="E2062" s="28">
        <v>0.0</v>
      </c>
      <c r="F2062" s="113">
        <v>120.0</v>
      </c>
      <c r="G2062" s="6" t="b">
        <v>1</v>
      </c>
      <c r="H2062" s="27" t="s">
        <v>11</v>
      </c>
      <c r="I2062" s="114" t="s">
        <v>150</v>
      </c>
      <c r="J2062" s="6" t="s">
        <v>1767</v>
      </c>
      <c r="K2062" s="124">
        <v>811.0</v>
      </c>
    </row>
    <row r="2063">
      <c r="A2063" s="105">
        <v>45893.0</v>
      </c>
      <c r="B2063" s="125" t="s">
        <v>39</v>
      </c>
      <c r="C2063" s="107" t="s">
        <v>1381</v>
      </c>
      <c r="D2063" s="99">
        <v>5.0</v>
      </c>
      <c r="E2063" s="108">
        <v>0.0</v>
      </c>
      <c r="F2063" s="109">
        <v>620.0</v>
      </c>
      <c r="G2063" s="99" t="b">
        <v>1</v>
      </c>
      <c r="H2063" s="106" t="s">
        <v>16</v>
      </c>
      <c r="I2063" s="110" t="s">
        <v>110</v>
      </c>
      <c r="J2063" s="99"/>
      <c r="K2063" s="123">
        <v>812.0</v>
      </c>
    </row>
    <row r="2064">
      <c r="A2064" s="111">
        <v>45893.0</v>
      </c>
      <c r="B2064" s="68" t="s">
        <v>31</v>
      </c>
      <c r="C2064" s="112" t="s">
        <v>1280</v>
      </c>
      <c r="D2064" s="6">
        <v>6.0</v>
      </c>
      <c r="E2064" s="28">
        <v>0.0</v>
      </c>
      <c r="F2064" s="113">
        <v>720.0</v>
      </c>
      <c r="G2064" s="6" t="b">
        <v>1</v>
      </c>
      <c r="H2064" s="27" t="s">
        <v>11</v>
      </c>
      <c r="I2064" s="114" t="s">
        <v>110</v>
      </c>
      <c r="J2064" s="6" t="s">
        <v>1768</v>
      </c>
      <c r="K2064" s="124">
        <v>813.0</v>
      </c>
    </row>
    <row r="2065">
      <c r="A2065" s="105">
        <v>45893.0</v>
      </c>
      <c r="B2065" s="125" t="s">
        <v>45</v>
      </c>
      <c r="C2065" s="107" t="s">
        <v>13</v>
      </c>
      <c r="D2065" s="99">
        <v>1.0</v>
      </c>
      <c r="E2065" s="108">
        <v>0.0</v>
      </c>
      <c r="F2065" s="109">
        <v>120.0</v>
      </c>
      <c r="G2065" s="99" t="b">
        <v>1</v>
      </c>
      <c r="H2065" s="106" t="s">
        <v>11</v>
      </c>
      <c r="I2065" s="110" t="s">
        <v>110</v>
      </c>
      <c r="J2065" s="99" t="s">
        <v>1769</v>
      </c>
      <c r="K2065" s="123">
        <v>814.0</v>
      </c>
    </row>
    <row r="2066">
      <c r="A2066" s="111">
        <v>45893.0</v>
      </c>
      <c r="B2066" s="68" t="s">
        <v>47</v>
      </c>
      <c r="C2066" s="112" t="s">
        <v>1555</v>
      </c>
      <c r="D2066" s="6">
        <v>3.0</v>
      </c>
      <c r="E2066" s="28">
        <v>0.0</v>
      </c>
      <c r="F2066" s="113">
        <v>400.0</v>
      </c>
      <c r="G2066" s="6" t="b">
        <v>1</v>
      </c>
      <c r="H2066" s="27" t="s">
        <v>11</v>
      </c>
      <c r="I2066" s="114" t="s">
        <v>110</v>
      </c>
      <c r="J2066" s="6" t="s">
        <v>1770</v>
      </c>
      <c r="K2066" s="124">
        <v>815.0</v>
      </c>
    </row>
    <row r="2067">
      <c r="A2067" s="105">
        <v>45893.0</v>
      </c>
      <c r="B2067" s="125" t="s">
        <v>23</v>
      </c>
      <c r="C2067" s="107" t="s">
        <v>1293</v>
      </c>
      <c r="D2067" s="99">
        <v>2.0</v>
      </c>
      <c r="E2067" s="108">
        <v>0.0</v>
      </c>
      <c r="F2067" s="109">
        <v>240.0</v>
      </c>
      <c r="G2067" s="99" t="b">
        <v>1</v>
      </c>
      <c r="H2067" s="106" t="s">
        <v>16</v>
      </c>
      <c r="I2067" s="110" t="s">
        <v>110</v>
      </c>
      <c r="J2067" s="99"/>
      <c r="K2067" s="123">
        <v>816.0</v>
      </c>
    </row>
    <row r="2068">
      <c r="A2068" s="111">
        <v>45895.0</v>
      </c>
      <c r="B2068" s="68" t="s">
        <v>43</v>
      </c>
      <c r="C2068" s="112" t="s">
        <v>1281</v>
      </c>
      <c r="D2068" s="6">
        <v>2.0</v>
      </c>
      <c r="E2068" s="28">
        <v>0.0</v>
      </c>
      <c r="F2068" s="113">
        <v>240.0</v>
      </c>
      <c r="G2068" s="6" t="b">
        <v>1</v>
      </c>
      <c r="H2068" s="27" t="s">
        <v>30</v>
      </c>
      <c r="I2068" s="114" t="s">
        <v>128</v>
      </c>
      <c r="J2068" s="6"/>
      <c r="K2068" s="124">
        <v>817.0</v>
      </c>
    </row>
    <row r="2069">
      <c r="A2069" s="105">
        <v>45895.0</v>
      </c>
      <c r="B2069" s="125" t="s">
        <v>9</v>
      </c>
      <c r="C2069" s="107" t="s">
        <v>1277</v>
      </c>
      <c r="D2069" s="99">
        <v>3.0</v>
      </c>
      <c r="E2069" s="108">
        <v>0.0</v>
      </c>
      <c r="F2069" s="109">
        <v>360.0</v>
      </c>
      <c r="G2069" s="99" t="b">
        <v>1</v>
      </c>
      <c r="H2069" s="106" t="s">
        <v>11</v>
      </c>
      <c r="I2069" s="110" t="s">
        <v>150</v>
      </c>
      <c r="J2069" s="99" t="s">
        <v>1771</v>
      </c>
      <c r="K2069" s="123">
        <v>818.0</v>
      </c>
    </row>
    <row r="2070">
      <c r="A2070" s="111">
        <v>45895.0</v>
      </c>
      <c r="B2070" s="68" t="s">
        <v>21</v>
      </c>
      <c r="C2070" s="112" t="s">
        <v>1772</v>
      </c>
      <c r="D2070" s="6">
        <v>2.5</v>
      </c>
      <c r="E2070" s="28">
        <v>0.0</v>
      </c>
      <c r="F2070" s="113">
        <v>440.0</v>
      </c>
      <c r="G2070" s="6" t="b">
        <v>1</v>
      </c>
      <c r="H2070" s="27" t="s">
        <v>11</v>
      </c>
      <c r="I2070" s="114" t="s">
        <v>110</v>
      </c>
      <c r="J2070" s="6" t="s">
        <v>1773</v>
      </c>
      <c r="K2070" s="124">
        <v>819.0</v>
      </c>
    </row>
    <row r="2071">
      <c r="A2071" s="105">
        <v>45895.0</v>
      </c>
      <c r="B2071" s="125" t="s">
        <v>560</v>
      </c>
      <c r="C2071" s="107" t="s">
        <v>1285</v>
      </c>
      <c r="D2071" s="99">
        <v>3.0</v>
      </c>
      <c r="E2071" s="108">
        <v>0.0</v>
      </c>
      <c r="F2071" s="109">
        <v>380.0</v>
      </c>
      <c r="G2071" s="99" t="b">
        <v>1</v>
      </c>
      <c r="H2071" s="106" t="s">
        <v>30</v>
      </c>
      <c r="I2071" s="110" t="s">
        <v>1597</v>
      </c>
      <c r="J2071" s="99"/>
      <c r="K2071" s="123">
        <v>820.0</v>
      </c>
    </row>
    <row r="2072">
      <c r="A2072" s="111">
        <v>45895.0</v>
      </c>
      <c r="B2072" s="68" t="s">
        <v>556</v>
      </c>
      <c r="C2072" s="112" t="s">
        <v>1410</v>
      </c>
      <c r="D2072" s="6">
        <v>3.0</v>
      </c>
      <c r="E2072" s="28">
        <v>0.0</v>
      </c>
      <c r="F2072" s="113">
        <v>380.0</v>
      </c>
      <c r="G2072" s="6" t="b">
        <v>1</v>
      </c>
      <c r="H2072" s="27" t="s">
        <v>16</v>
      </c>
      <c r="I2072" s="114" t="s">
        <v>1596</v>
      </c>
      <c r="J2072" s="6"/>
      <c r="K2072" s="124">
        <v>821.0</v>
      </c>
    </row>
    <row r="2073">
      <c r="A2073" s="105">
        <v>45895.0</v>
      </c>
      <c r="B2073" s="125" t="s">
        <v>14</v>
      </c>
      <c r="C2073" s="107" t="s">
        <v>13</v>
      </c>
      <c r="D2073" s="99">
        <v>1.0</v>
      </c>
      <c r="E2073" s="108">
        <v>0.0</v>
      </c>
      <c r="F2073" s="109">
        <v>120.0</v>
      </c>
      <c r="G2073" s="99" t="b">
        <v>1</v>
      </c>
      <c r="H2073" s="106" t="s">
        <v>11</v>
      </c>
      <c r="I2073" s="110" t="s">
        <v>150</v>
      </c>
      <c r="J2073" s="99" t="s">
        <v>1774</v>
      </c>
      <c r="K2073" s="123">
        <v>822.0</v>
      </c>
    </row>
    <row r="2074">
      <c r="A2074" s="111">
        <v>45895.0</v>
      </c>
      <c r="B2074" s="68" t="s">
        <v>45</v>
      </c>
      <c r="C2074" s="112" t="s">
        <v>1310</v>
      </c>
      <c r="D2074" s="6">
        <v>2.0</v>
      </c>
      <c r="E2074" s="28">
        <v>0.0</v>
      </c>
      <c r="F2074" s="113">
        <v>260.0</v>
      </c>
      <c r="G2074" s="6" t="b">
        <v>1</v>
      </c>
      <c r="H2074" s="27" t="s">
        <v>11</v>
      </c>
      <c r="I2074" s="114" t="s">
        <v>110</v>
      </c>
      <c r="J2074" s="6" t="s">
        <v>1775</v>
      </c>
      <c r="K2074" s="124">
        <v>823.0</v>
      </c>
    </row>
    <row r="2075">
      <c r="A2075" s="105">
        <v>45895.0</v>
      </c>
      <c r="B2075" s="125" t="s">
        <v>52</v>
      </c>
      <c r="C2075" s="107" t="s">
        <v>1425</v>
      </c>
      <c r="D2075" s="99">
        <v>10.0</v>
      </c>
      <c r="E2075" s="108">
        <v>0.0</v>
      </c>
      <c r="F2075" s="109">
        <v>1240.0</v>
      </c>
      <c r="G2075" s="99" t="b">
        <v>1</v>
      </c>
      <c r="H2075" s="106" t="s">
        <v>11</v>
      </c>
      <c r="I2075" s="110" t="s">
        <v>110</v>
      </c>
      <c r="J2075" s="99" t="s">
        <v>1776</v>
      </c>
      <c r="K2075" s="123">
        <v>824.0</v>
      </c>
    </row>
    <row r="2076">
      <c r="A2076" s="111">
        <v>45895.0</v>
      </c>
      <c r="B2076" s="68" t="s">
        <v>47</v>
      </c>
      <c r="C2076" s="112" t="s">
        <v>1560</v>
      </c>
      <c r="D2076" s="6">
        <v>3.5</v>
      </c>
      <c r="E2076" s="28">
        <v>0.0</v>
      </c>
      <c r="F2076" s="113">
        <v>550.0</v>
      </c>
      <c r="G2076" s="6" t="b">
        <v>1</v>
      </c>
      <c r="H2076" s="27" t="s">
        <v>11</v>
      </c>
      <c r="I2076" s="114" t="s">
        <v>110</v>
      </c>
      <c r="J2076" s="6" t="s">
        <v>1777</v>
      </c>
      <c r="K2076" s="124">
        <v>825.0</v>
      </c>
    </row>
    <row r="2077">
      <c r="A2077" s="105">
        <v>45895.0</v>
      </c>
      <c r="B2077" s="125" t="s">
        <v>919</v>
      </c>
      <c r="C2077" s="107" t="s">
        <v>1280</v>
      </c>
      <c r="D2077" s="99">
        <v>8.0</v>
      </c>
      <c r="E2077" s="108">
        <v>0.0</v>
      </c>
      <c r="F2077" s="109">
        <v>960.0</v>
      </c>
      <c r="G2077" s="99" t="b">
        <v>1</v>
      </c>
      <c r="H2077" s="106" t="s">
        <v>11</v>
      </c>
      <c r="I2077" s="110" t="s">
        <v>110</v>
      </c>
      <c r="J2077" s="99" t="s">
        <v>1778</v>
      </c>
      <c r="K2077" s="123">
        <v>826.0</v>
      </c>
    </row>
    <row r="2078">
      <c r="A2078" s="111">
        <v>45895.0</v>
      </c>
      <c r="B2078" s="68" t="s">
        <v>569</v>
      </c>
      <c r="C2078" s="112" t="s">
        <v>19</v>
      </c>
      <c r="D2078" s="6">
        <v>5.0</v>
      </c>
      <c r="E2078" s="28">
        <v>0.0</v>
      </c>
      <c r="F2078" s="113">
        <v>350.0</v>
      </c>
      <c r="G2078" s="6" t="b">
        <v>1</v>
      </c>
      <c r="H2078" s="27" t="s">
        <v>16</v>
      </c>
      <c r="I2078" s="114" t="s">
        <v>110</v>
      </c>
      <c r="J2078" s="6"/>
      <c r="K2078" s="124">
        <v>827.0</v>
      </c>
    </row>
    <row r="2079">
      <c r="A2079" s="105">
        <v>45895.0</v>
      </c>
      <c r="B2079" s="125" t="s">
        <v>787</v>
      </c>
      <c r="C2079" s="107" t="s">
        <v>10</v>
      </c>
      <c r="D2079" s="99">
        <v>3.0</v>
      </c>
      <c r="E2079" s="108">
        <v>0.0</v>
      </c>
      <c r="F2079" s="109">
        <v>360.0</v>
      </c>
      <c r="G2079" s="99" t="b">
        <v>1</v>
      </c>
      <c r="H2079" s="106" t="s">
        <v>16</v>
      </c>
      <c r="I2079" s="110" t="s">
        <v>110</v>
      </c>
      <c r="J2079" s="99"/>
      <c r="K2079" s="123">
        <v>828.0</v>
      </c>
    </row>
    <row r="2080">
      <c r="A2080" s="111">
        <v>45896.0</v>
      </c>
      <c r="B2080" s="68" t="s">
        <v>41</v>
      </c>
      <c r="C2080" s="112" t="s">
        <v>10</v>
      </c>
      <c r="D2080" s="6">
        <v>1.0</v>
      </c>
      <c r="E2080" s="28">
        <v>0.0</v>
      </c>
      <c r="F2080" s="113">
        <v>120.0</v>
      </c>
      <c r="G2080" s="6" t="b">
        <v>1</v>
      </c>
      <c r="H2080" s="27" t="s">
        <v>30</v>
      </c>
      <c r="I2080" s="114" t="s">
        <v>112</v>
      </c>
      <c r="J2080" s="6"/>
      <c r="K2080" s="124">
        <v>829.0</v>
      </c>
    </row>
    <row r="2081">
      <c r="A2081" s="105">
        <v>45896.0</v>
      </c>
      <c r="B2081" s="125" t="s">
        <v>42</v>
      </c>
      <c r="C2081" s="107" t="s">
        <v>1293</v>
      </c>
      <c r="D2081" s="99">
        <v>1.3</v>
      </c>
      <c r="E2081" s="108">
        <v>0.0</v>
      </c>
      <c r="F2081" s="109">
        <v>156.0</v>
      </c>
      <c r="G2081" s="99" t="b">
        <v>1</v>
      </c>
      <c r="H2081" s="106" t="s">
        <v>30</v>
      </c>
      <c r="I2081" s="110" t="s">
        <v>83</v>
      </c>
      <c r="J2081" s="99"/>
      <c r="K2081" s="123">
        <v>830.0</v>
      </c>
    </row>
    <row r="2082">
      <c r="A2082" s="111">
        <v>45896.0</v>
      </c>
      <c r="B2082" s="68" t="s">
        <v>57</v>
      </c>
      <c r="C2082" s="112" t="s">
        <v>19</v>
      </c>
      <c r="D2082" s="6">
        <v>5.0</v>
      </c>
      <c r="E2082" s="28">
        <v>0.0</v>
      </c>
      <c r="F2082" s="113">
        <v>600.0</v>
      </c>
      <c r="G2082" s="6" t="b">
        <v>1</v>
      </c>
      <c r="H2082" s="27" t="s">
        <v>16</v>
      </c>
      <c r="I2082" s="114" t="s">
        <v>105</v>
      </c>
      <c r="J2082" s="6"/>
      <c r="K2082" s="124">
        <v>831.0</v>
      </c>
    </row>
    <row r="2083">
      <c r="A2083" s="105">
        <v>45896.0</v>
      </c>
      <c r="B2083" s="125" t="s">
        <v>21</v>
      </c>
      <c r="C2083" s="107" t="s">
        <v>1688</v>
      </c>
      <c r="D2083" s="99">
        <v>1.5</v>
      </c>
      <c r="E2083" s="108">
        <v>0.0</v>
      </c>
      <c r="F2083" s="109">
        <v>290.0</v>
      </c>
      <c r="G2083" s="99" t="b">
        <v>1</v>
      </c>
      <c r="H2083" s="106" t="s">
        <v>11</v>
      </c>
      <c r="I2083" s="110" t="s">
        <v>110</v>
      </c>
      <c r="J2083" s="99" t="s">
        <v>1779</v>
      </c>
      <c r="K2083" s="123">
        <v>832.0</v>
      </c>
    </row>
    <row r="2084">
      <c r="A2084" s="111">
        <v>45896.0</v>
      </c>
      <c r="B2084" s="68" t="s">
        <v>39</v>
      </c>
      <c r="C2084" s="112" t="s">
        <v>1381</v>
      </c>
      <c r="D2084" s="6">
        <v>4.0</v>
      </c>
      <c r="E2084" s="28">
        <v>0.0</v>
      </c>
      <c r="F2084" s="113">
        <v>500.0</v>
      </c>
      <c r="G2084" s="6" t="b">
        <v>1</v>
      </c>
      <c r="H2084" s="27" t="s">
        <v>16</v>
      </c>
      <c r="I2084" s="114" t="s">
        <v>110</v>
      </c>
      <c r="J2084" s="6"/>
      <c r="K2084" s="124">
        <v>833.0</v>
      </c>
    </row>
    <row r="2085">
      <c r="A2085" s="105">
        <v>45896.0</v>
      </c>
      <c r="B2085" s="125" t="s">
        <v>26</v>
      </c>
      <c r="C2085" s="107" t="s">
        <v>1780</v>
      </c>
      <c r="D2085" s="99">
        <v>3.6</v>
      </c>
      <c r="E2085" s="108">
        <v>0.0</v>
      </c>
      <c r="F2085" s="109">
        <v>525.0</v>
      </c>
      <c r="G2085" s="99" t="b">
        <v>1</v>
      </c>
      <c r="H2085" s="106" t="s">
        <v>16</v>
      </c>
      <c r="I2085" s="110" t="s">
        <v>110</v>
      </c>
      <c r="J2085" s="99"/>
      <c r="K2085" s="123">
        <v>834.0</v>
      </c>
    </row>
    <row r="2086">
      <c r="A2086" s="111">
        <v>45896.0</v>
      </c>
      <c r="B2086" s="68" t="s">
        <v>15</v>
      </c>
      <c r="C2086" s="112" t="s">
        <v>1280</v>
      </c>
      <c r="D2086" s="6">
        <v>2.0</v>
      </c>
      <c r="E2086" s="28">
        <v>0.0</v>
      </c>
      <c r="F2086" s="113">
        <v>240.0</v>
      </c>
      <c r="G2086" s="6" t="b">
        <v>1</v>
      </c>
      <c r="H2086" s="27" t="s">
        <v>16</v>
      </c>
      <c r="I2086" s="114" t="s">
        <v>110</v>
      </c>
      <c r="J2086" s="6"/>
      <c r="K2086" s="124">
        <v>835.0</v>
      </c>
    </row>
    <row r="2087">
      <c r="A2087" s="105">
        <v>45896.0</v>
      </c>
      <c r="B2087" s="125" t="s">
        <v>49</v>
      </c>
      <c r="C2087" s="107" t="s">
        <v>586</v>
      </c>
      <c r="D2087" s="99">
        <v>1.0</v>
      </c>
      <c r="E2087" s="108">
        <v>0.0</v>
      </c>
      <c r="F2087" s="109">
        <v>230.0</v>
      </c>
      <c r="G2087" s="99" t="b">
        <v>1</v>
      </c>
      <c r="H2087" s="106" t="s">
        <v>11</v>
      </c>
      <c r="I2087" s="110" t="s">
        <v>110</v>
      </c>
      <c r="J2087" s="99" t="s">
        <v>1781</v>
      </c>
      <c r="K2087" s="123">
        <v>836.0</v>
      </c>
    </row>
    <row r="2088">
      <c r="A2088" s="111">
        <v>45898.0</v>
      </c>
      <c r="B2088" s="68" t="s">
        <v>14</v>
      </c>
      <c r="C2088" s="112" t="s">
        <v>13</v>
      </c>
      <c r="D2088" s="6">
        <v>1.0</v>
      </c>
      <c r="E2088" s="28">
        <v>0.0</v>
      </c>
      <c r="F2088" s="113">
        <v>120.0</v>
      </c>
      <c r="G2088" s="6" t="b">
        <v>1</v>
      </c>
      <c r="H2088" s="27" t="s">
        <v>11</v>
      </c>
      <c r="I2088" s="114" t="s">
        <v>150</v>
      </c>
      <c r="J2088" s="6" t="s">
        <v>1782</v>
      </c>
      <c r="K2088" s="124">
        <v>837.0</v>
      </c>
    </row>
    <row r="2089">
      <c r="A2089" s="105">
        <v>45898.0</v>
      </c>
      <c r="B2089" s="125" t="s">
        <v>556</v>
      </c>
      <c r="C2089" s="107" t="s">
        <v>1293</v>
      </c>
      <c r="D2089" s="99">
        <v>2.0</v>
      </c>
      <c r="E2089" s="108">
        <v>0.0</v>
      </c>
      <c r="F2089" s="109">
        <v>240.0</v>
      </c>
      <c r="G2089" s="99" t="b">
        <v>1</v>
      </c>
      <c r="H2089" s="106" t="s">
        <v>16</v>
      </c>
      <c r="I2089" s="110" t="s">
        <v>1596</v>
      </c>
      <c r="J2089" s="99"/>
      <c r="K2089" s="123">
        <v>838.0</v>
      </c>
    </row>
    <row r="2090">
      <c r="A2090" s="111">
        <v>45898.0</v>
      </c>
      <c r="B2090" s="68" t="s">
        <v>68</v>
      </c>
      <c r="C2090" s="112" t="s">
        <v>13</v>
      </c>
      <c r="D2090" s="6">
        <v>2.0</v>
      </c>
      <c r="E2090" s="28">
        <v>0.0</v>
      </c>
      <c r="F2090" s="113">
        <v>240.0</v>
      </c>
      <c r="G2090" s="6" t="b">
        <v>1</v>
      </c>
      <c r="H2090" s="27" t="s">
        <v>16</v>
      </c>
      <c r="I2090" s="114" t="s">
        <v>110</v>
      </c>
      <c r="J2090" s="6"/>
      <c r="K2090" s="124">
        <v>839.0</v>
      </c>
    </row>
    <row r="2091">
      <c r="A2091" s="105">
        <v>45898.0</v>
      </c>
      <c r="B2091" s="125" t="s">
        <v>42</v>
      </c>
      <c r="C2091" s="107" t="s">
        <v>1293</v>
      </c>
      <c r="D2091" s="99">
        <v>1.0</v>
      </c>
      <c r="E2091" s="108">
        <v>0.0</v>
      </c>
      <c r="F2091" s="109">
        <v>120.0</v>
      </c>
      <c r="G2091" s="99" t="b">
        <v>1</v>
      </c>
      <c r="H2091" s="106" t="s">
        <v>30</v>
      </c>
      <c r="I2091" s="110" t="s">
        <v>83</v>
      </c>
      <c r="J2091" s="99"/>
      <c r="K2091" s="123">
        <v>840.0</v>
      </c>
    </row>
    <row r="2092">
      <c r="A2092" s="111">
        <v>45898.0</v>
      </c>
      <c r="B2092" s="68" t="s">
        <v>39</v>
      </c>
      <c r="C2092" s="112" t="s">
        <v>1321</v>
      </c>
      <c r="D2092" s="6">
        <v>3.0</v>
      </c>
      <c r="E2092" s="28">
        <v>0.0</v>
      </c>
      <c r="F2092" s="113">
        <v>380.0</v>
      </c>
      <c r="G2092" s="6" t="b">
        <v>1</v>
      </c>
      <c r="H2092" s="27" t="s">
        <v>16</v>
      </c>
      <c r="I2092" s="114" t="s">
        <v>110</v>
      </c>
      <c r="J2092" s="6"/>
      <c r="K2092" s="124">
        <v>841.0</v>
      </c>
    </row>
    <row r="2093">
      <c r="A2093" s="105">
        <v>45898.0</v>
      </c>
      <c r="B2093" s="125" t="s">
        <v>27</v>
      </c>
      <c r="C2093" s="107" t="s">
        <v>511</v>
      </c>
      <c r="D2093" s="99">
        <v>0.3</v>
      </c>
      <c r="E2093" s="108">
        <v>0.0</v>
      </c>
      <c r="F2093" s="109">
        <v>120.0</v>
      </c>
      <c r="G2093" s="99" t="b">
        <v>1</v>
      </c>
      <c r="H2093" s="106" t="s">
        <v>16</v>
      </c>
      <c r="I2093" s="110" t="s">
        <v>95</v>
      </c>
      <c r="J2093" s="99"/>
      <c r="K2093" s="123">
        <v>842.0</v>
      </c>
    </row>
    <row r="2094">
      <c r="A2094" s="111">
        <v>45898.0</v>
      </c>
      <c r="B2094" s="68" t="s">
        <v>21</v>
      </c>
      <c r="C2094" s="112" t="s">
        <v>1534</v>
      </c>
      <c r="D2094" s="6">
        <v>2.0</v>
      </c>
      <c r="E2094" s="28">
        <v>0.0</v>
      </c>
      <c r="F2094" s="113">
        <v>260.0</v>
      </c>
      <c r="G2094" s="6" t="b">
        <v>1</v>
      </c>
      <c r="H2094" s="27" t="s">
        <v>11</v>
      </c>
      <c r="I2094" s="114" t="s">
        <v>110</v>
      </c>
      <c r="J2094" s="6" t="s">
        <v>1783</v>
      </c>
      <c r="K2094" s="124">
        <v>843.0</v>
      </c>
    </row>
    <row r="2095">
      <c r="A2095" s="105">
        <v>45898.0</v>
      </c>
      <c r="B2095" s="125" t="s">
        <v>31</v>
      </c>
      <c r="C2095" s="107" t="s">
        <v>19</v>
      </c>
      <c r="D2095" s="99">
        <v>2.0</v>
      </c>
      <c r="E2095" s="108">
        <v>0.0</v>
      </c>
      <c r="F2095" s="109">
        <v>240.0</v>
      </c>
      <c r="G2095" s="99" t="b">
        <v>1</v>
      </c>
      <c r="H2095" s="106" t="s">
        <v>11</v>
      </c>
      <c r="I2095" s="110" t="s">
        <v>110</v>
      </c>
      <c r="J2095" s="99" t="s">
        <v>1784</v>
      </c>
      <c r="K2095" s="123">
        <v>844.0</v>
      </c>
    </row>
    <row r="2096">
      <c r="A2096" s="111">
        <v>45898.0</v>
      </c>
      <c r="B2096" s="68" t="s">
        <v>919</v>
      </c>
      <c r="C2096" s="112" t="s">
        <v>19</v>
      </c>
      <c r="D2096" s="6">
        <v>4.0</v>
      </c>
      <c r="E2096" s="28">
        <v>0.0</v>
      </c>
      <c r="F2096" s="113">
        <v>480.0</v>
      </c>
      <c r="G2096" s="6" t="b">
        <v>1</v>
      </c>
      <c r="H2096" s="27" t="s">
        <v>11</v>
      </c>
      <c r="I2096" s="114" t="s">
        <v>110</v>
      </c>
      <c r="J2096" s="6" t="s">
        <v>1785</v>
      </c>
      <c r="K2096" s="124">
        <v>845.0</v>
      </c>
    </row>
    <row r="2097">
      <c r="A2097" s="105">
        <v>45898.0</v>
      </c>
      <c r="B2097" s="125" t="s">
        <v>61</v>
      </c>
      <c r="C2097" s="107" t="s">
        <v>32</v>
      </c>
      <c r="D2097" s="99">
        <v>2.0</v>
      </c>
      <c r="E2097" s="108">
        <v>0.0</v>
      </c>
      <c r="F2097" s="109">
        <v>280.0</v>
      </c>
      <c r="G2097" s="99" t="b">
        <v>1</v>
      </c>
      <c r="H2097" s="106" t="s">
        <v>30</v>
      </c>
      <c r="I2097" s="110" t="s">
        <v>110</v>
      </c>
      <c r="J2097" s="99"/>
      <c r="K2097" s="123">
        <v>846.0</v>
      </c>
    </row>
    <row r="2098">
      <c r="A2098" s="111">
        <v>45898.0</v>
      </c>
      <c r="B2098" s="68" t="s">
        <v>49</v>
      </c>
      <c r="C2098" s="112" t="s">
        <v>1447</v>
      </c>
      <c r="D2098" s="6">
        <v>1.0</v>
      </c>
      <c r="E2098" s="28">
        <v>0.0</v>
      </c>
      <c r="F2098" s="113">
        <v>140.0</v>
      </c>
      <c r="G2098" s="6" t="b">
        <v>1</v>
      </c>
      <c r="H2098" s="27" t="s">
        <v>11</v>
      </c>
      <c r="I2098" s="114" t="s">
        <v>110</v>
      </c>
      <c r="J2098" s="6" t="s">
        <v>1786</v>
      </c>
      <c r="K2098" s="124">
        <v>847.0</v>
      </c>
    </row>
    <row r="2099">
      <c r="A2099" s="105">
        <v>45898.0</v>
      </c>
      <c r="B2099" s="125" t="s">
        <v>47</v>
      </c>
      <c r="C2099" s="107" t="s">
        <v>1560</v>
      </c>
      <c r="D2099" s="99">
        <v>3.1</v>
      </c>
      <c r="E2099" s="108">
        <v>0.0</v>
      </c>
      <c r="F2099" s="109">
        <v>430.0</v>
      </c>
      <c r="G2099" s="99" t="b">
        <v>1</v>
      </c>
      <c r="H2099" s="106" t="s">
        <v>11</v>
      </c>
      <c r="I2099" s="110" t="s">
        <v>110</v>
      </c>
      <c r="J2099" s="99" t="s">
        <v>1787</v>
      </c>
      <c r="K2099" s="123">
        <v>848.0</v>
      </c>
    </row>
    <row r="2100">
      <c r="A2100" s="111">
        <v>45898.0</v>
      </c>
      <c r="B2100" s="68" t="s">
        <v>45</v>
      </c>
      <c r="C2100" s="112" t="s">
        <v>63</v>
      </c>
      <c r="D2100" s="6">
        <v>0.1</v>
      </c>
      <c r="E2100" s="28">
        <v>0.0</v>
      </c>
      <c r="F2100" s="113">
        <v>30.0</v>
      </c>
      <c r="G2100" s="6" t="b">
        <v>1</v>
      </c>
      <c r="H2100" s="27" t="s">
        <v>11</v>
      </c>
      <c r="I2100" s="114" t="s">
        <v>110</v>
      </c>
      <c r="J2100" s="6" t="s">
        <v>1788</v>
      </c>
      <c r="K2100" s="124">
        <v>849.0</v>
      </c>
    </row>
    <row r="2101">
      <c r="A2101" s="105">
        <v>45899.0</v>
      </c>
      <c r="B2101" s="125" t="s">
        <v>407</v>
      </c>
      <c r="C2101" s="107" t="s">
        <v>1281</v>
      </c>
      <c r="D2101" s="99">
        <v>2.0</v>
      </c>
      <c r="E2101" s="108">
        <v>0.0</v>
      </c>
      <c r="F2101" s="109">
        <v>240.0</v>
      </c>
      <c r="G2101" s="99" t="b">
        <v>1</v>
      </c>
      <c r="H2101" s="106" t="s">
        <v>30</v>
      </c>
      <c r="I2101" s="110" t="s">
        <v>1528</v>
      </c>
      <c r="J2101" s="99"/>
      <c r="K2101" s="123">
        <v>850.0</v>
      </c>
    </row>
    <row r="2102">
      <c r="A2102" s="111">
        <v>45899.0</v>
      </c>
      <c r="B2102" s="68" t="s">
        <v>25</v>
      </c>
      <c r="C2102" s="112" t="s">
        <v>1284</v>
      </c>
      <c r="D2102" s="6">
        <v>1.0</v>
      </c>
      <c r="E2102" s="28">
        <v>0.0</v>
      </c>
      <c r="F2102" s="113">
        <v>120.0</v>
      </c>
      <c r="G2102" s="6" t="b">
        <v>1</v>
      </c>
      <c r="H2102" s="27" t="s">
        <v>30</v>
      </c>
      <c r="I2102" s="114" t="s">
        <v>103</v>
      </c>
      <c r="J2102" s="6"/>
      <c r="K2102" s="124">
        <v>851.0</v>
      </c>
    </row>
    <row r="2103">
      <c r="A2103" s="105">
        <v>45899.0</v>
      </c>
      <c r="B2103" s="125" t="s">
        <v>43</v>
      </c>
      <c r="C2103" s="107" t="s">
        <v>1281</v>
      </c>
      <c r="D2103" s="99">
        <v>2.0</v>
      </c>
      <c r="E2103" s="108">
        <v>0.0</v>
      </c>
      <c r="F2103" s="109">
        <v>240.0</v>
      </c>
      <c r="G2103" s="99" t="b">
        <v>1</v>
      </c>
      <c r="H2103" s="106" t="s">
        <v>30</v>
      </c>
      <c r="I2103" s="110" t="s">
        <v>128</v>
      </c>
      <c r="J2103" s="99"/>
      <c r="K2103" s="123">
        <v>852.0</v>
      </c>
    </row>
    <row r="2104">
      <c r="A2104" s="111">
        <v>45899.0</v>
      </c>
      <c r="B2104" s="68" t="s">
        <v>55</v>
      </c>
      <c r="C2104" s="112" t="s">
        <v>1686</v>
      </c>
      <c r="D2104" s="6">
        <v>1.8</v>
      </c>
      <c r="E2104" s="28">
        <v>0.0</v>
      </c>
      <c r="F2104" s="113">
        <v>290.0</v>
      </c>
      <c r="G2104" s="6" t="b">
        <v>1</v>
      </c>
      <c r="H2104" s="27" t="s">
        <v>30</v>
      </c>
      <c r="I2104" s="114" t="s">
        <v>110</v>
      </c>
      <c r="J2104" s="6"/>
      <c r="K2104" s="124">
        <v>853.0</v>
      </c>
    </row>
    <row r="2105">
      <c r="A2105" s="105">
        <v>45899.0</v>
      </c>
      <c r="B2105" s="125" t="s">
        <v>49</v>
      </c>
      <c r="C2105" s="107" t="s">
        <v>586</v>
      </c>
      <c r="D2105" s="99">
        <v>1.0</v>
      </c>
      <c r="E2105" s="108">
        <v>0.0</v>
      </c>
      <c r="F2105" s="109">
        <v>230.0</v>
      </c>
      <c r="G2105" s="99" t="b">
        <v>1</v>
      </c>
      <c r="H2105" s="106" t="s">
        <v>11</v>
      </c>
      <c r="I2105" s="110" t="s">
        <v>110</v>
      </c>
      <c r="J2105" s="99" t="s">
        <v>1789</v>
      </c>
      <c r="K2105" s="123">
        <v>854.0</v>
      </c>
    </row>
    <row r="2106">
      <c r="A2106" s="111">
        <v>45899.0</v>
      </c>
      <c r="B2106" s="68" t="s">
        <v>47</v>
      </c>
      <c r="C2106" s="112" t="s">
        <v>1555</v>
      </c>
      <c r="D2106" s="6">
        <v>3.0</v>
      </c>
      <c r="E2106" s="28">
        <v>0.0</v>
      </c>
      <c r="F2106" s="113">
        <v>400.0</v>
      </c>
      <c r="G2106" s="6" t="b">
        <v>1</v>
      </c>
      <c r="H2106" s="27" t="s">
        <v>11</v>
      </c>
      <c r="I2106" s="114" t="s">
        <v>110</v>
      </c>
      <c r="J2106" s="6" t="s">
        <v>1790</v>
      </c>
      <c r="K2106" s="124">
        <v>855.0</v>
      </c>
    </row>
    <row r="2107">
      <c r="A2107" s="105">
        <v>45899.0</v>
      </c>
      <c r="B2107" s="125" t="s">
        <v>31</v>
      </c>
      <c r="C2107" s="107" t="s">
        <v>19</v>
      </c>
      <c r="D2107" s="99">
        <v>4.0</v>
      </c>
      <c r="E2107" s="108">
        <v>0.0</v>
      </c>
      <c r="F2107" s="109">
        <v>480.0</v>
      </c>
      <c r="G2107" s="99" t="b">
        <v>1</v>
      </c>
      <c r="H2107" s="106" t="s">
        <v>11</v>
      </c>
      <c r="I2107" s="110" t="s">
        <v>110</v>
      </c>
      <c r="J2107" s="99" t="s">
        <v>1791</v>
      </c>
      <c r="K2107" s="123">
        <v>856.0</v>
      </c>
    </row>
    <row r="2108">
      <c r="A2108" s="111">
        <v>45899.0</v>
      </c>
      <c r="B2108" s="68" t="s">
        <v>45</v>
      </c>
      <c r="C2108" s="112" t="s">
        <v>1447</v>
      </c>
      <c r="D2108" s="6">
        <v>2.0</v>
      </c>
      <c r="E2108" s="28">
        <v>0.0</v>
      </c>
      <c r="F2108" s="113">
        <v>280.0</v>
      </c>
      <c r="G2108" s="6" t="b">
        <v>1</v>
      </c>
      <c r="H2108" s="27" t="s">
        <v>11</v>
      </c>
      <c r="I2108" s="114" t="s">
        <v>110</v>
      </c>
      <c r="J2108" s="6" t="s">
        <v>1792</v>
      </c>
      <c r="K2108" s="124">
        <v>857.0</v>
      </c>
    </row>
    <row r="2109">
      <c r="A2109" s="105">
        <v>45900.0</v>
      </c>
      <c r="B2109" s="125" t="s">
        <v>31</v>
      </c>
      <c r="C2109" s="107" t="s">
        <v>1280</v>
      </c>
      <c r="D2109" s="99">
        <v>12.0</v>
      </c>
      <c r="E2109" s="108">
        <v>0.0</v>
      </c>
      <c r="F2109" s="109">
        <v>1440.0</v>
      </c>
      <c r="G2109" s="99" t="b">
        <v>1</v>
      </c>
      <c r="H2109" s="106" t="s">
        <v>11</v>
      </c>
      <c r="I2109" s="110" t="s">
        <v>110</v>
      </c>
      <c r="J2109" s="99" t="s">
        <v>1793</v>
      </c>
      <c r="K2109" s="123">
        <v>858.0</v>
      </c>
    </row>
    <row r="2110">
      <c r="A2110" s="111">
        <v>45900.0</v>
      </c>
      <c r="B2110" s="68" t="s">
        <v>919</v>
      </c>
      <c r="C2110" s="112" t="s">
        <v>19</v>
      </c>
      <c r="D2110" s="6">
        <v>4.0</v>
      </c>
      <c r="E2110" s="28">
        <v>0.0</v>
      </c>
      <c r="F2110" s="113">
        <v>480.0</v>
      </c>
      <c r="G2110" s="6" t="b">
        <v>1</v>
      </c>
      <c r="H2110" s="27" t="s">
        <v>11</v>
      </c>
      <c r="I2110" s="114" t="s">
        <v>110</v>
      </c>
      <c r="J2110" s="6" t="s">
        <v>1794</v>
      </c>
      <c r="K2110" s="124">
        <v>859.0</v>
      </c>
    </row>
    <row r="2111">
      <c r="A2111" s="105">
        <v>45900.0</v>
      </c>
      <c r="B2111" s="125" t="s">
        <v>45</v>
      </c>
      <c r="C2111" s="107" t="s">
        <v>13</v>
      </c>
      <c r="D2111" s="99">
        <v>1.0</v>
      </c>
      <c r="E2111" s="108">
        <v>0.0</v>
      </c>
      <c r="F2111" s="109">
        <v>120.0</v>
      </c>
      <c r="G2111" s="99" t="b">
        <v>1</v>
      </c>
      <c r="H2111" s="106" t="s">
        <v>11</v>
      </c>
      <c r="I2111" s="110" t="s">
        <v>110</v>
      </c>
      <c r="J2111" s="99" t="s">
        <v>1795</v>
      </c>
      <c r="K2111" s="123">
        <v>860.0</v>
      </c>
    </row>
    <row r="2112">
      <c r="A2112" s="111">
        <v>45900.0</v>
      </c>
      <c r="B2112" s="68" t="s">
        <v>556</v>
      </c>
      <c r="C2112" s="112" t="s">
        <v>1293</v>
      </c>
      <c r="D2112" s="6">
        <v>2.0</v>
      </c>
      <c r="E2112" s="28">
        <v>0.0</v>
      </c>
      <c r="F2112" s="113">
        <v>240.0</v>
      </c>
      <c r="G2112" s="6" t="b">
        <v>1</v>
      </c>
      <c r="H2112" s="27" t="s">
        <v>16</v>
      </c>
      <c r="I2112" s="114" t="s">
        <v>1596</v>
      </c>
      <c r="J2112" s="6"/>
      <c r="K2112" s="124">
        <v>861.0</v>
      </c>
    </row>
    <row r="2113">
      <c r="A2113" s="105">
        <v>45900.0</v>
      </c>
      <c r="B2113" s="125" t="s">
        <v>15</v>
      </c>
      <c r="C2113" s="107" t="s">
        <v>1280</v>
      </c>
      <c r="D2113" s="99">
        <v>3.0</v>
      </c>
      <c r="E2113" s="108">
        <v>0.0</v>
      </c>
      <c r="F2113" s="109">
        <v>360.0</v>
      </c>
      <c r="G2113" s="99" t="b">
        <v>1</v>
      </c>
      <c r="H2113" s="106" t="s">
        <v>16</v>
      </c>
      <c r="I2113" s="110" t="s">
        <v>110</v>
      </c>
      <c r="J2113" s="99"/>
      <c r="K2113" s="123">
        <v>862.0</v>
      </c>
    </row>
    <row r="2114">
      <c r="A2114" s="111">
        <v>45900.0</v>
      </c>
      <c r="B2114" s="68" t="s">
        <v>25</v>
      </c>
      <c r="C2114" s="112" t="s">
        <v>1284</v>
      </c>
      <c r="D2114" s="6">
        <v>1.0</v>
      </c>
      <c r="E2114" s="28">
        <v>0.0</v>
      </c>
      <c r="F2114" s="113">
        <v>120.0</v>
      </c>
      <c r="G2114" s="6" t="b">
        <v>1</v>
      </c>
      <c r="H2114" s="27" t="s">
        <v>30</v>
      </c>
      <c r="I2114" s="114" t="s">
        <v>110</v>
      </c>
      <c r="J2114" s="6"/>
      <c r="K2114" s="124">
        <v>863.0</v>
      </c>
    </row>
    <row r="2115">
      <c r="A2115" s="105">
        <v>45900.0</v>
      </c>
      <c r="B2115" s="125" t="s">
        <v>14</v>
      </c>
      <c r="C2115" s="107" t="s">
        <v>13</v>
      </c>
      <c r="D2115" s="99">
        <v>1.0</v>
      </c>
      <c r="E2115" s="108">
        <v>0.0</v>
      </c>
      <c r="F2115" s="109">
        <v>120.0</v>
      </c>
      <c r="G2115" s="99" t="b">
        <v>1</v>
      </c>
      <c r="H2115" s="106" t="s">
        <v>11</v>
      </c>
      <c r="I2115" s="110" t="s">
        <v>150</v>
      </c>
      <c r="J2115" s="99" t="s">
        <v>1796</v>
      </c>
      <c r="K2115" s="123">
        <v>864.0</v>
      </c>
    </row>
    <row r="2116">
      <c r="A2116" s="111">
        <v>45900.0</v>
      </c>
      <c r="B2116" s="68" t="s">
        <v>21</v>
      </c>
      <c r="C2116" s="112" t="s">
        <v>1746</v>
      </c>
      <c r="D2116" s="6">
        <v>2.3</v>
      </c>
      <c r="E2116" s="28">
        <v>0.0</v>
      </c>
      <c r="F2116" s="113">
        <v>360.0</v>
      </c>
      <c r="G2116" s="6" t="b">
        <v>1</v>
      </c>
      <c r="H2116" s="27" t="s">
        <v>11</v>
      </c>
      <c r="I2116" s="114" t="s">
        <v>150</v>
      </c>
      <c r="J2116" s="6" t="s">
        <v>1797</v>
      </c>
      <c r="K2116" s="124">
        <v>865.0</v>
      </c>
    </row>
    <row r="2117">
      <c r="A2117" s="105">
        <v>45900.0</v>
      </c>
      <c r="B2117" s="125" t="s">
        <v>57</v>
      </c>
      <c r="C2117" s="107" t="s">
        <v>19</v>
      </c>
      <c r="D2117" s="99">
        <v>5.0</v>
      </c>
      <c r="E2117" s="108">
        <v>0.0</v>
      </c>
      <c r="F2117" s="109">
        <v>600.0</v>
      </c>
      <c r="G2117" s="99" t="b">
        <v>0</v>
      </c>
      <c r="H2117" s="106" t="s">
        <v>16</v>
      </c>
      <c r="I2117" s="110" t="s">
        <v>105</v>
      </c>
      <c r="J2117" s="99"/>
      <c r="K2117" s="123">
        <v>866.0</v>
      </c>
    </row>
    <row r="2118">
      <c r="A2118" s="111">
        <v>45900.0</v>
      </c>
      <c r="B2118" s="68" t="s">
        <v>39</v>
      </c>
      <c r="C2118" s="112" t="s">
        <v>1381</v>
      </c>
      <c r="D2118" s="6">
        <v>4.0</v>
      </c>
      <c r="E2118" s="28">
        <v>0.0</v>
      </c>
      <c r="F2118" s="113">
        <v>500.0</v>
      </c>
      <c r="G2118" s="6" t="b">
        <v>1</v>
      </c>
      <c r="H2118" s="27" t="s">
        <v>16</v>
      </c>
      <c r="I2118" s="114" t="s">
        <v>110</v>
      </c>
      <c r="J2118" s="6"/>
      <c r="K2118" s="124">
        <v>867.0</v>
      </c>
    </row>
    <row r="2119">
      <c r="A2119" s="105">
        <v>45900.0</v>
      </c>
      <c r="B2119" s="125" t="s">
        <v>47</v>
      </c>
      <c r="C2119" s="107" t="s">
        <v>1591</v>
      </c>
      <c r="D2119" s="99">
        <v>1.2</v>
      </c>
      <c r="E2119" s="108">
        <v>0.0</v>
      </c>
      <c r="F2119" s="109">
        <v>180.0</v>
      </c>
      <c r="G2119" s="99" t="b">
        <v>1</v>
      </c>
      <c r="H2119" s="106" t="s">
        <v>11</v>
      </c>
      <c r="I2119" s="110" t="s">
        <v>110</v>
      </c>
      <c r="J2119" s="99" t="s">
        <v>1798</v>
      </c>
      <c r="K2119" s="123">
        <v>868.0</v>
      </c>
    </row>
    <row r="2120">
      <c r="A2120" s="111">
        <v>45900.0</v>
      </c>
      <c r="B2120" s="68" t="s">
        <v>569</v>
      </c>
      <c r="C2120" s="112" t="s">
        <v>13</v>
      </c>
      <c r="D2120" s="6">
        <v>15.0</v>
      </c>
      <c r="E2120" s="28">
        <v>0.0</v>
      </c>
      <c r="F2120" s="113">
        <v>1800.0</v>
      </c>
      <c r="G2120" s="6" t="b">
        <v>1</v>
      </c>
      <c r="H2120" s="27" t="s">
        <v>16</v>
      </c>
      <c r="I2120" s="114" t="s">
        <v>110</v>
      </c>
      <c r="J2120" s="6"/>
      <c r="K2120" s="124">
        <v>869.0</v>
      </c>
    </row>
    <row r="2121">
      <c r="A2121" s="105">
        <v>45900.0</v>
      </c>
      <c r="B2121" s="125" t="s">
        <v>787</v>
      </c>
      <c r="C2121" s="107" t="s">
        <v>1286</v>
      </c>
      <c r="D2121" s="99">
        <v>3.5</v>
      </c>
      <c r="E2121" s="108">
        <v>0.0</v>
      </c>
      <c r="F2121" s="109">
        <v>420.0</v>
      </c>
      <c r="G2121" s="99" t="b">
        <v>1</v>
      </c>
      <c r="H2121" s="106" t="s">
        <v>16</v>
      </c>
      <c r="I2121" s="110" t="s">
        <v>110</v>
      </c>
      <c r="J2121" s="99"/>
      <c r="K2121" s="123">
        <v>870.0</v>
      </c>
    </row>
    <row r="2122">
      <c r="A2122" s="111">
        <v>45902.0</v>
      </c>
      <c r="B2122" s="68" t="s">
        <v>41</v>
      </c>
      <c r="C2122" s="112" t="s">
        <v>10</v>
      </c>
      <c r="D2122" s="6">
        <v>1.0</v>
      </c>
      <c r="E2122" s="28">
        <v>0.0</v>
      </c>
      <c r="F2122" s="113">
        <v>120.0</v>
      </c>
      <c r="G2122" s="6" t="b">
        <v>1</v>
      </c>
      <c r="H2122" s="27" t="s">
        <v>30</v>
      </c>
      <c r="I2122" s="114" t="s">
        <v>112</v>
      </c>
      <c r="J2122" s="6"/>
      <c r="K2122" s="124">
        <v>871.0</v>
      </c>
    </row>
    <row r="2123">
      <c r="A2123" s="105">
        <v>45902.0</v>
      </c>
      <c r="B2123" s="125" t="s">
        <v>25</v>
      </c>
      <c r="C2123" s="107" t="s">
        <v>13</v>
      </c>
      <c r="D2123" s="99">
        <v>1.0</v>
      </c>
      <c r="E2123" s="108">
        <v>0.0</v>
      </c>
      <c r="F2123" s="109">
        <v>120.0</v>
      </c>
      <c r="G2123" s="99" t="b">
        <v>1</v>
      </c>
      <c r="H2123" s="106" t="s">
        <v>30</v>
      </c>
      <c r="I2123" s="110" t="s">
        <v>103</v>
      </c>
      <c r="J2123" s="99"/>
      <c r="K2123" s="123">
        <v>872.0</v>
      </c>
    </row>
    <row r="2124">
      <c r="A2124" s="111">
        <v>45902.0</v>
      </c>
      <c r="B2124" s="68" t="s">
        <v>14</v>
      </c>
      <c r="C2124" s="112" t="s">
        <v>13</v>
      </c>
      <c r="D2124" s="6">
        <v>1.0</v>
      </c>
      <c r="E2124" s="28">
        <v>0.0</v>
      </c>
      <c r="F2124" s="113">
        <v>120.0</v>
      </c>
      <c r="G2124" s="6" t="b">
        <v>1</v>
      </c>
      <c r="H2124" s="27" t="s">
        <v>11</v>
      </c>
      <c r="I2124" s="114" t="s">
        <v>150</v>
      </c>
      <c r="J2124" s="6" t="s">
        <v>1799</v>
      </c>
      <c r="K2124" s="124">
        <v>873.0</v>
      </c>
    </row>
    <row r="2125">
      <c r="A2125" s="105">
        <v>45902.0</v>
      </c>
      <c r="B2125" s="125" t="s">
        <v>9</v>
      </c>
      <c r="C2125" s="107" t="s">
        <v>1277</v>
      </c>
      <c r="D2125" s="99">
        <v>3.0</v>
      </c>
      <c r="E2125" s="108">
        <v>0.0</v>
      </c>
      <c r="F2125" s="109">
        <v>360.0</v>
      </c>
      <c r="G2125" s="99" t="b">
        <v>1</v>
      </c>
      <c r="H2125" s="106" t="s">
        <v>11</v>
      </c>
      <c r="I2125" s="110" t="s">
        <v>150</v>
      </c>
      <c r="J2125" s="99" t="s">
        <v>1800</v>
      </c>
      <c r="K2125" s="123">
        <v>874.0</v>
      </c>
    </row>
    <row r="2126">
      <c r="A2126" s="111">
        <v>45902.0</v>
      </c>
      <c r="B2126" s="68" t="s">
        <v>22</v>
      </c>
      <c r="C2126" s="112" t="s">
        <v>1277</v>
      </c>
      <c r="D2126" s="6">
        <v>1.5</v>
      </c>
      <c r="E2126" s="28">
        <v>0.0</v>
      </c>
      <c r="F2126" s="113">
        <v>180.0</v>
      </c>
      <c r="G2126" s="6" t="b">
        <v>1</v>
      </c>
      <c r="H2126" s="27" t="s">
        <v>16</v>
      </c>
      <c r="I2126" s="114" t="s">
        <v>1427</v>
      </c>
      <c r="J2126" s="6"/>
      <c r="K2126" s="124">
        <v>875.0</v>
      </c>
    </row>
    <row r="2127">
      <c r="A2127" s="105">
        <v>45902.0</v>
      </c>
      <c r="B2127" s="125" t="s">
        <v>36</v>
      </c>
      <c r="C2127" s="107" t="s">
        <v>1281</v>
      </c>
      <c r="D2127" s="99">
        <v>4.0</v>
      </c>
      <c r="E2127" s="108">
        <v>0.0</v>
      </c>
      <c r="F2127" s="109">
        <v>480.0</v>
      </c>
      <c r="G2127" s="99" t="b">
        <v>0</v>
      </c>
      <c r="H2127" s="106" t="s">
        <v>16</v>
      </c>
      <c r="I2127" s="110" t="s">
        <v>110</v>
      </c>
      <c r="J2127" s="99"/>
      <c r="K2127" s="123">
        <v>876.0</v>
      </c>
    </row>
    <row r="2128">
      <c r="A2128" s="111">
        <v>45902.0</v>
      </c>
      <c r="B2128" s="68" t="s">
        <v>52</v>
      </c>
      <c r="C2128" s="112" t="s">
        <v>1425</v>
      </c>
      <c r="D2128" s="6">
        <v>10.0</v>
      </c>
      <c r="E2128" s="28">
        <v>0.0</v>
      </c>
      <c r="F2128" s="113">
        <v>1240.0</v>
      </c>
      <c r="G2128" s="6" t="b">
        <v>1</v>
      </c>
      <c r="H2128" s="27" t="s">
        <v>11</v>
      </c>
      <c r="I2128" s="114" t="s">
        <v>110</v>
      </c>
      <c r="J2128" s="6" t="s">
        <v>1801</v>
      </c>
      <c r="K2128" s="124">
        <v>877.0</v>
      </c>
    </row>
    <row r="2129">
      <c r="A2129" s="105">
        <v>45902.0</v>
      </c>
      <c r="B2129" s="125" t="s">
        <v>919</v>
      </c>
      <c r="C2129" s="107" t="s">
        <v>1280</v>
      </c>
      <c r="D2129" s="99">
        <v>6.0</v>
      </c>
      <c r="E2129" s="108">
        <v>0.0</v>
      </c>
      <c r="F2129" s="109">
        <v>720.0</v>
      </c>
      <c r="G2129" s="99" t="b">
        <v>1</v>
      </c>
      <c r="H2129" s="106" t="s">
        <v>11</v>
      </c>
      <c r="I2129" s="110" t="s">
        <v>110</v>
      </c>
      <c r="J2129" s="99" t="s">
        <v>1802</v>
      </c>
      <c r="K2129" s="123">
        <v>878.0</v>
      </c>
    </row>
    <row r="2130">
      <c r="A2130" s="111">
        <v>45902.0</v>
      </c>
      <c r="B2130" s="68" t="s">
        <v>49</v>
      </c>
      <c r="C2130" s="112" t="s">
        <v>32</v>
      </c>
      <c r="D2130" s="6">
        <v>1.0</v>
      </c>
      <c r="E2130" s="28">
        <v>0.0</v>
      </c>
      <c r="F2130" s="113">
        <v>140.0</v>
      </c>
      <c r="G2130" s="6" t="b">
        <v>1</v>
      </c>
      <c r="H2130" s="27" t="s">
        <v>11</v>
      </c>
      <c r="I2130" s="114" t="s">
        <v>110</v>
      </c>
      <c r="J2130" s="6" t="s">
        <v>1803</v>
      </c>
      <c r="K2130" s="124">
        <v>879.0</v>
      </c>
    </row>
    <row r="2131">
      <c r="A2131" s="105">
        <v>45903.0</v>
      </c>
      <c r="B2131" s="125" t="s">
        <v>24</v>
      </c>
      <c r="C2131" s="107" t="s">
        <v>1560</v>
      </c>
      <c r="D2131" s="99">
        <v>2.8</v>
      </c>
      <c r="E2131" s="108">
        <v>0.0</v>
      </c>
      <c r="F2131" s="109">
        <v>420.0</v>
      </c>
      <c r="G2131" s="99" t="b">
        <v>1</v>
      </c>
      <c r="H2131" s="106" t="s">
        <v>30</v>
      </c>
      <c r="I2131" s="110" t="s">
        <v>110</v>
      </c>
      <c r="J2131" s="99"/>
      <c r="K2131" s="123">
        <v>880.0</v>
      </c>
    </row>
    <row r="2132">
      <c r="A2132" s="111">
        <v>45903.0</v>
      </c>
      <c r="B2132" s="68" t="s">
        <v>43</v>
      </c>
      <c r="C2132" s="112" t="s">
        <v>1281</v>
      </c>
      <c r="D2132" s="6">
        <v>2.0</v>
      </c>
      <c r="E2132" s="28">
        <v>0.0</v>
      </c>
      <c r="F2132" s="113">
        <v>240.0</v>
      </c>
      <c r="G2132" s="6" t="b">
        <v>1</v>
      </c>
      <c r="H2132" s="27" t="s">
        <v>30</v>
      </c>
      <c r="I2132" s="114" t="s">
        <v>128</v>
      </c>
      <c r="J2132" s="6"/>
      <c r="K2132" s="124">
        <v>882.0</v>
      </c>
    </row>
    <row r="2133">
      <c r="A2133" s="105">
        <v>45903.0</v>
      </c>
      <c r="B2133" s="125" t="s">
        <v>556</v>
      </c>
      <c r="C2133" s="107" t="s">
        <v>1410</v>
      </c>
      <c r="D2133" s="99">
        <v>3.5</v>
      </c>
      <c r="E2133" s="108">
        <v>0.0</v>
      </c>
      <c r="F2133" s="109">
        <v>440.0</v>
      </c>
      <c r="G2133" s="99" t="b">
        <v>1</v>
      </c>
      <c r="H2133" s="106" t="s">
        <v>16</v>
      </c>
      <c r="I2133" s="110" t="s">
        <v>1596</v>
      </c>
      <c r="J2133" s="99"/>
      <c r="K2133" s="123">
        <v>883.0</v>
      </c>
    </row>
    <row r="2134">
      <c r="A2134" s="111">
        <v>45903.0</v>
      </c>
      <c r="B2134" s="68" t="s">
        <v>39</v>
      </c>
      <c r="C2134" s="112" t="s">
        <v>1381</v>
      </c>
      <c r="D2134" s="6">
        <v>4.0</v>
      </c>
      <c r="E2134" s="28">
        <v>0.0</v>
      </c>
      <c r="F2134" s="113">
        <v>500.0</v>
      </c>
      <c r="G2134" s="6" t="b">
        <v>1</v>
      </c>
      <c r="H2134" s="27" t="s">
        <v>16</v>
      </c>
      <c r="I2134" s="114" t="s">
        <v>110</v>
      </c>
      <c r="J2134" s="6"/>
      <c r="K2134" s="124">
        <v>884.0</v>
      </c>
    </row>
    <row r="2135">
      <c r="A2135" s="105">
        <v>45903.0</v>
      </c>
      <c r="B2135" s="125" t="s">
        <v>14</v>
      </c>
      <c r="C2135" s="107" t="s">
        <v>1281</v>
      </c>
      <c r="D2135" s="99">
        <v>2.0</v>
      </c>
      <c r="E2135" s="108">
        <v>0.0</v>
      </c>
      <c r="F2135" s="109">
        <v>240.0</v>
      </c>
      <c r="G2135" s="99" t="b">
        <v>1</v>
      </c>
      <c r="H2135" s="106" t="s">
        <v>11</v>
      </c>
      <c r="I2135" s="110" t="s">
        <v>150</v>
      </c>
      <c r="J2135" s="99" t="s">
        <v>1804</v>
      </c>
      <c r="K2135" s="123">
        <v>885.0</v>
      </c>
    </row>
    <row r="2136">
      <c r="A2136" s="111">
        <v>45903.0</v>
      </c>
      <c r="B2136" s="68" t="s">
        <v>21</v>
      </c>
      <c r="C2136" s="112" t="s">
        <v>1555</v>
      </c>
      <c r="D2136" s="6">
        <v>3.0</v>
      </c>
      <c r="E2136" s="28">
        <v>0.0</v>
      </c>
      <c r="F2136" s="113">
        <v>400.0</v>
      </c>
      <c r="G2136" s="6" t="b">
        <v>1</v>
      </c>
      <c r="H2136" s="27" t="s">
        <v>11</v>
      </c>
      <c r="I2136" s="114" t="s">
        <v>150</v>
      </c>
      <c r="J2136" s="6" t="s">
        <v>1805</v>
      </c>
      <c r="K2136" s="124">
        <v>886.0</v>
      </c>
    </row>
    <row r="2137">
      <c r="A2137" s="105">
        <v>45903.0</v>
      </c>
      <c r="B2137" s="125" t="s">
        <v>68</v>
      </c>
      <c r="C2137" s="107" t="s">
        <v>1310</v>
      </c>
      <c r="D2137" s="99">
        <v>2.0</v>
      </c>
      <c r="E2137" s="108">
        <v>0.0</v>
      </c>
      <c r="F2137" s="109">
        <v>260.0</v>
      </c>
      <c r="G2137" s="99" t="b">
        <v>1</v>
      </c>
      <c r="H2137" s="106" t="s">
        <v>16</v>
      </c>
      <c r="I2137" s="110" t="s">
        <v>110</v>
      </c>
      <c r="J2137" s="99"/>
      <c r="K2137" s="123">
        <v>887.0</v>
      </c>
    </row>
    <row r="2138">
      <c r="A2138" s="111">
        <v>45903.0</v>
      </c>
      <c r="B2138" s="68" t="s">
        <v>57</v>
      </c>
      <c r="C2138" s="112" t="s">
        <v>19</v>
      </c>
      <c r="D2138" s="6">
        <v>5.0</v>
      </c>
      <c r="E2138" s="28">
        <v>0.0</v>
      </c>
      <c r="F2138" s="113">
        <v>600.0</v>
      </c>
      <c r="G2138" s="6" t="b">
        <v>1</v>
      </c>
      <c r="H2138" s="27" t="s">
        <v>16</v>
      </c>
      <c r="I2138" s="114" t="s">
        <v>105</v>
      </c>
      <c r="J2138" s="6"/>
      <c r="K2138" s="124">
        <v>888.0</v>
      </c>
    </row>
    <row r="2139">
      <c r="A2139" s="105">
        <v>45903.0</v>
      </c>
      <c r="B2139" s="125" t="s">
        <v>45</v>
      </c>
      <c r="C2139" s="107" t="s">
        <v>1806</v>
      </c>
      <c r="D2139" s="99">
        <v>2.2</v>
      </c>
      <c r="E2139" s="108">
        <v>0.0</v>
      </c>
      <c r="F2139" s="109">
        <v>320.0</v>
      </c>
      <c r="G2139" s="99" t="b">
        <v>1</v>
      </c>
      <c r="H2139" s="106" t="s">
        <v>11</v>
      </c>
      <c r="I2139" s="110" t="s">
        <v>110</v>
      </c>
      <c r="J2139" s="99" t="s">
        <v>1807</v>
      </c>
      <c r="K2139" s="123">
        <v>889.0</v>
      </c>
    </row>
    <row r="2140">
      <c r="A2140" s="111">
        <v>45903.0</v>
      </c>
      <c r="B2140" s="68" t="s">
        <v>47</v>
      </c>
      <c r="C2140" s="112" t="s">
        <v>1808</v>
      </c>
      <c r="D2140" s="6">
        <v>2.25</v>
      </c>
      <c r="E2140" s="28">
        <v>0.0</v>
      </c>
      <c r="F2140" s="113">
        <v>355.0</v>
      </c>
      <c r="G2140" s="6" t="b">
        <v>1</v>
      </c>
      <c r="H2140" s="27" t="s">
        <v>11</v>
      </c>
      <c r="I2140" s="114" t="s">
        <v>110</v>
      </c>
      <c r="J2140" s="6" t="s">
        <v>1809</v>
      </c>
      <c r="K2140" s="124">
        <v>890.0</v>
      </c>
    </row>
    <row r="2141">
      <c r="A2141" s="105">
        <v>45905.0</v>
      </c>
      <c r="B2141" s="125" t="s">
        <v>407</v>
      </c>
      <c r="C2141" s="107" t="s">
        <v>1281</v>
      </c>
      <c r="D2141" s="99">
        <v>2.0</v>
      </c>
      <c r="E2141" s="108">
        <v>0.0</v>
      </c>
      <c r="F2141" s="109">
        <v>240.0</v>
      </c>
      <c r="G2141" s="99" t="b">
        <v>1</v>
      </c>
      <c r="H2141" s="106" t="s">
        <v>30</v>
      </c>
      <c r="I2141" s="110" t="s">
        <v>1528</v>
      </c>
      <c r="J2141" s="99"/>
      <c r="K2141" s="123">
        <v>891.0</v>
      </c>
    </row>
    <row r="2142">
      <c r="A2142" s="111">
        <v>45905.0</v>
      </c>
      <c r="B2142" s="68" t="s">
        <v>59</v>
      </c>
      <c r="C2142" s="112" t="s">
        <v>1277</v>
      </c>
      <c r="D2142" s="6">
        <v>1.0</v>
      </c>
      <c r="E2142" s="28">
        <v>0.0</v>
      </c>
      <c r="F2142" s="113">
        <v>120.0</v>
      </c>
      <c r="G2142" s="6" t="b">
        <v>1</v>
      </c>
      <c r="H2142" s="27" t="s">
        <v>16</v>
      </c>
      <c r="I2142" s="114" t="s">
        <v>1420</v>
      </c>
      <c r="J2142" s="6"/>
      <c r="K2142" s="124">
        <v>892.0</v>
      </c>
    </row>
    <row r="2143">
      <c r="A2143" s="105">
        <v>45905.0</v>
      </c>
      <c r="B2143" s="125" t="s">
        <v>14</v>
      </c>
      <c r="C2143" s="107" t="s">
        <v>13</v>
      </c>
      <c r="D2143" s="99">
        <v>1.0</v>
      </c>
      <c r="E2143" s="108">
        <v>0.0</v>
      </c>
      <c r="F2143" s="109">
        <v>120.0</v>
      </c>
      <c r="G2143" s="99" t="b">
        <v>1</v>
      </c>
      <c r="H2143" s="106" t="s">
        <v>11</v>
      </c>
      <c r="I2143" s="110" t="s">
        <v>150</v>
      </c>
      <c r="J2143" s="99" t="s">
        <v>1810</v>
      </c>
      <c r="K2143" s="123">
        <v>893.0</v>
      </c>
    </row>
    <row r="2144">
      <c r="A2144" s="111">
        <v>45905.0</v>
      </c>
      <c r="B2144" s="68" t="s">
        <v>21</v>
      </c>
      <c r="C2144" s="112" t="s">
        <v>511</v>
      </c>
      <c r="D2144" s="6">
        <v>0.3</v>
      </c>
      <c r="E2144" s="28">
        <v>0.0</v>
      </c>
      <c r="F2144" s="113">
        <v>120.0</v>
      </c>
      <c r="G2144" s="6" t="b">
        <v>1</v>
      </c>
      <c r="H2144" s="27" t="s">
        <v>11</v>
      </c>
      <c r="I2144" s="114" t="s">
        <v>110</v>
      </c>
      <c r="J2144" s="6" t="s">
        <v>1811</v>
      </c>
      <c r="K2144" s="124">
        <v>894.0</v>
      </c>
    </row>
    <row r="2145">
      <c r="A2145" s="105">
        <v>45905.0</v>
      </c>
      <c r="B2145" s="125" t="s">
        <v>45</v>
      </c>
      <c r="C2145" s="107" t="s">
        <v>1310</v>
      </c>
      <c r="D2145" s="99">
        <v>2.0</v>
      </c>
      <c r="E2145" s="108">
        <v>0.0</v>
      </c>
      <c r="F2145" s="109">
        <v>260.0</v>
      </c>
      <c r="G2145" s="99" t="b">
        <v>1</v>
      </c>
      <c r="H2145" s="106" t="s">
        <v>11</v>
      </c>
      <c r="I2145" s="110" t="s">
        <v>110</v>
      </c>
      <c r="J2145" s="99" t="s">
        <v>1812</v>
      </c>
      <c r="K2145" s="123">
        <v>895.0</v>
      </c>
    </row>
    <row r="2146">
      <c r="A2146" s="111">
        <v>45905.0</v>
      </c>
      <c r="B2146" s="68" t="s">
        <v>31</v>
      </c>
      <c r="C2146" s="112" t="s">
        <v>1280</v>
      </c>
      <c r="D2146" s="6">
        <v>5.0</v>
      </c>
      <c r="E2146" s="28">
        <v>0.0</v>
      </c>
      <c r="F2146" s="113">
        <v>600.0</v>
      </c>
      <c r="G2146" s="6" t="b">
        <v>1</v>
      </c>
      <c r="H2146" s="27" t="s">
        <v>11</v>
      </c>
      <c r="I2146" s="114" t="s">
        <v>110</v>
      </c>
      <c r="J2146" s="6" t="s">
        <v>1813</v>
      </c>
      <c r="K2146" s="124">
        <v>896.0</v>
      </c>
    </row>
    <row r="2147">
      <c r="A2147" s="105">
        <v>45905.0</v>
      </c>
      <c r="B2147" s="125" t="s">
        <v>919</v>
      </c>
      <c r="C2147" s="107" t="s">
        <v>1280</v>
      </c>
      <c r="D2147" s="99">
        <v>4.0</v>
      </c>
      <c r="E2147" s="108">
        <v>0.0</v>
      </c>
      <c r="F2147" s="109">
        <v>480.0</v>
      </c>
      <c r="G2147" s="99" t="b">
        <v>1</v>
      </c>
      <c r="H2147" s="106" t="s">
        <v>11</v>
      </c>
      <c r="I2147" s="110" t="s">
        <v>110</v>
      </c>
      <c r="J2147" s="99" t="s">
        <v>1814</v>
      </c>
      <c r="K2147" s="123">
        <v>897.0</v>
      </c>
    </row>
    <row r="2148">
      <c r="A2148" s="111">
        <v>45905.0</v>
      </c>
      <c r="B2148" s="68" t="s">
        <v>49</v>
      </c>
      <c r="C2148" s="112" t="s">
        <v>1447</v>
      </c>
      <c r="D2148" s="6">
        <v>1.0</v>
      </c>
      <c r="E2148" s="28">
        <v>0.0</v>
      </c>
      <c r="F2148" s="113">
        <v>140.0</v>
      </c>
      <c r="G2148" s="6" t="b">
        <v>1</v>
      </c>
      <c r="H2148" s="27" t="s">
        <v>11</v>
      </c>
      <c r="I2148" s="114" t="s">
        <v>110</v>
      </c>
      <c r="J2148" s="6" t="s">
        <v>1815</v>
      </c>
      <c r="K2148" s="124">
        <v>898.0</v>
      </c>
    </row>
    <row r="2149">
      <c r="A2149" s="105">
        <v>45905.0</v>
      </c>
      <c r="B2149" s="125" t="s">
        <v>47</v>
      </c>
      <c r="C2149" s="107" t="s">
        <v>1447</v>
      </c>
      <c r="D2149" s="99">
        <v>2.0</v>
      </c>
      <c r="E2149" s="108">
        <v>0.0</v>
      </c>
      <c r="F2149" s="109">
        <v>280.0</v>
      </c>
      <c r="G2149" s="99" t="b">
        <v>1</v>
      </c>
      <c r="H2149" s="106" t="s">
        <v>11</v>
      </c>
      <c r="I2149" s="110" t="s">
        <v>110</v>
      </c>
      <c r="J2149" s="99" t="s">
        <v>1816</v>
      </c>
      <c r="K2149" s="123">
        <v>899.0</v>
      </c>
    </row>
    <row r="2150">
      <c r="A2150" s="111">
        <v>45905.0</v>
      </c>
      <c r="B2150" s="68" t="s">
        <v>787</v>
      </c>
      <c r="C2150" s="112" t="s">
        <v>10</v>
      </c>
      <c r="D2150" s="6">
        <v>3.0</v>
      </c>
      <c r="E2150" s="28">
        <v>0.0</v>
      </c>
      <c r="F2150" s="113">
        <v>360.0</v>
      </c>
      <c r="G2150" s="6" t="b">
        <v>1</v>
      </c>
      <c r="H2150" s="27" t="s">
        <v>16</v>
      </c>
      <c r="I2150" s="114" t="s">
        <v>110</v>
      </c>
      <c r="J2150" s="6"/>
      <c r="K2150" s="124">
        <v>900.0</v>
      </c>
    </row>
    <row r="2151">
      <c r="A2151" s="105">
        <v>45906.0</v>
      </c>
      <c r="B2151" s="125" t="s">
        <v>42</v>
      </c>
      <c r="C2151" s="107" t="s">
        <v>1293</v>
      </c>
      <c r="D2151" s="99">
        <v>1.2</v>
      </c>
      <c r="E2151" s="108">
        <v>0.0</v>
      </c>
      <c r="F2151" s="109">
        <v>144.0</v>
      </c>
      <c r="G2151" s="99" t="b">
        <v>1</v>
      </c>
      <c r="H2151" s="106" t="s">
        <v>30</v>
      </c>
      <c r="I2151" s="110" t="s">
        <v>83</v>
      </c>
      <c r="J2151" s="99"/>
      <c r="K2151" s="123">
        <v>901.0</v>
      </c>
    </row>
    <row r="2152">
      <c r="A2152" s="111">
        <v>45906.0</v>
      </c>
      <c r="B2152" s="68" t="s">
        <v>39</v>
      </c>
      <c r="C2152" s="112" t="s">
        <v>1381</v>
      </c>
      <c r="D2152" s="6">
        <v>4.0</v>
      </c>
      <c r="E2152" s="28">
        <v>0.0</v>
      </c>
      <c r="F2152" s="113">
        <v>500.0</v>
      </c>
      <c r="G2152" s="6" t="b">
        <v>1</v>
      </c>
      <c r="H2152" s="27" t="s">
        <v>16</v>
      </c>
      <c r="I2152" s="114" t="s">
        <v>110</v>
      </c>
      <c r="J2152" s="6"/>
      <c r="K2152" s="124">
        <v>902.0</v>
      </c>
    </row>
    <row r="2153">
      <c r="A2153" s="105">
        <v>45906.0</v>
      </c>
      <c r="B2153" s="125" t="s">
        <v>31</v>
      </c>
      <c r="C2153" s="107" t="s">
        <v>19</v>
      </c>
      <c r="D2153" s="99">
        <v>4.0</v>
      </c>
      <c r="E2153" s="108">
        <v>0.0</v>
      </c>
      <c r="F2153" s="109">
        <v>480.0</v>
      </c>
      <c r="G2153" s="99" t="b">
        <v>1</v>
      </c>
      <c r="H2153" s="106" t="s">
        <v>11</v>
      </c>
      <c r="I2153" s="110" t="s">
        <v>110</v>
      </c>
      <c r="J2153" s="99" t="s">
        <v>1817</v>
      </c>
      <c r="K2153" s="123">
        <v>903.0</v>
      </c>
    </row>
    <row r="2154">
      <c r="A2154" s="111">
        <v>45906.0</v>
      </c>
      <c r="B2154" s="68" t="s">
        <v>47</v>
      </c>
      <c r="C2154" s="112" t="s">
        <v>13</v>
      </c>
      <c r="D2154" s="6">
        <v>1.0</v>
      </c>
      <c r="E2154" s="28">
        <v>0.0</v>
      </c>
      <c r="F2154" s="113">
        <v>120.0</v>
      </c>
      <c r="G2154" s="6" t="b">
        <v>1</v>
      </c>
      <c r="H2154" s="27" t="s">
        <v>11</v>
      </c>
      <c r="I2154" s="114" t="s">
        <v>110</v>
      </c>
      <c r="J2154" s="6" t="s">
        <v>1818</v>
      </c>
      <c r="K2154" s="124">
        <v>904.0</v>
      </c>
    </row>
    <row r="2155">
      <c r="A2155" s="105">
        <v>45906.0</v>
      </c>
      <c r="B2155" s="125" t="s">
        <v>57</v>
      </c>
      <c r="C2155" s="107" t="s">
        <v>19</v>
      </c>
      <c r="D2155" s="99">
        <v>5.0</v>
      </c>
      <c r="E2155" s="108">
        <v>0.0</v>
      </c>
      <c r="F2155" s="109">
        <v>600.0</v>
      </c>
      <c r="G2155" s="99" t="b">
        <v>1</v>
      </c>
      <c r="H2155" s="106" t="s">
        <v>16</v>
      </c>
      <c r="I2155" s="110" t="s">
        <v>105</v>
      </c>
      <c r="J2155" s="99"/>
      <c r="K2155" s="123">
        <v>905.0</v>
      </c>
    </row>
    <row r="2156">
      <c r="A2156" s="111">
        <v>45906.0</v>
      </c>
      <c r="B2156" s="68" t="s">
        <v>21</v>
      </c>
      <c r="C2156" s="112" t="s">
        <v>1310</v>
      </c>
      <c r="D2156" s="6">
        <v>3.0</v>
      </c>
      <c r="E2156" s="28">
        <v>0.0</v>
      </c>
      <c r="F2156" s="113">
        <v>380.0</v>
      </c>
      <c r="G2156" s="6" t="b">
        <v>1</v>
      </c>
      <c r="H2156" s="27" t="s">
        <v>11</v>
      </c>
      <c r="I2156" s="114" t="s">
        <v>150</v>
      </c>
      <c r="J2156" s="6" t="s">
        <v>1819</v>
      </c>
      <c r="K2156" s="124">
        <v>906.0</v>
      </c>
    </row>
    <row r="2157">
      <c r="A2157" s="105">
        <v>45907.0</v>
      </c>
      <c r="B2157" s="125" t="s">
        <v>25</v>
      </c>
      <c r="C2157" s="107" t="s">
        <v>1286</v>
      </c>
      <c r="D2157" s="99">
        <v>1.0</v>
      </c>
      <c r="E2157" s="108">
        <v>0.0</v>
      </c>
      <c r="F2157" s="109">
        <v>120.0</v>
      </c>
      <c r="G2157" s="99" t="b">
        <v>1</v>
      </c>
      <c r="H2157" s="106" t="s">
        <v>30</v>
      </c>
      <c r="I2157" s="110" t="s">
        <v>103</v>
      </c>
      <c r="J2157" s="99"/>
      <c r="K2157" s="123">
        <v>907.0</v>
      </c>
    </row>
    <row r="2158">
      <c r="A2158" s="111">
        <v>45907.0</v>
      </c>
      <c r="B2158" s="68" t="s">
        <v>42</v>
      </c>
      <c r="C2158" s="112" t="s">
        <v>1293</v>
      </c>
      <c r="D2158" s="6">
        <v>1.5</v>
      </c>
      <c r="E2158" s="28">
        <v>0.0</v>
      </c>
      <c r="F2158" s="113">
        <v>180.0</v>
      </c>
      <c r="G2158" s="6" t="b">
        <v>1</v>
      </c>
      <c r="H2158" s="27" t="s">
        <v>30</v>
      </c>
      <c r="I2158" s="114" t="s">
        <v>83</v>
      </c>
      <c r="J2158" s="6"/>
      <c r="K2158" s="124">
        <v>908.0</v>
      </c>
    </row>
    <row r="2159">
      <c r="A2159" s="105">
        <v>45907.0</v>
      </c>
      <c r="B2159" s="125" t="s">
        <v>68</v>
      </c>
      <c r="C2159" s="107" t="s">
        <v>1310</v>
      </c>
      <c r="D2159" s="99">
        <v>2.0</v>
      </c>
      <c r="E2159" s="108">
        <v>0.0</v>
      </c>
      <c r="F2159" s="109">
        <v>260.0</v>
      </c>
      <c r="G2159" s="99" t="b">
        <v>1</v>
      </c>
      <c r="H2159" s="106" t="s">
        <v>16</v>
      </c>
      <c r="I2159" s="110" t="s">
        <v>110</v>
      </c>
      <c r="J2159" s="99"/>
      <c r="K2159" s="123">
        <v>909.0</v>
      </c>
    </row>
    <row r="2160">
      <c r="A2160" s="111">
        <v>45907.0</v>
      </c>
      <c r="B2160" s="68" t="s">
        <v>21</v>
      </c>
      <c r="C2160" s="112" t="s">
        <v>420</v>
      </c>
      <c r="D2160" s="6">
        <v>1.0</v>
      </c>
      <c r="E2160" s="28">
        <v>0.0</v>
      </c>
      <c r="F2160" s="113">
        <v>140.0</v>
      </c>
      <c r="G2160" s="6" t="b">
        <v>1</v>
      </c>
      <c r="H2160" s="27" t="s">
        <v>11</v>
      </c>
      <c r="I2160" s="114" t="s">
        <v>150</v>
      </c>
      <c r="J2160" s="6" t="s">
        <v>1820</v>
      </c>
      <c r="K2160" s="124">
        <v>910.0</v>
      </c>
    </row>
    <row r="2161">
      <c r="A2161" s="105">
        <v>45907.0</v>
      </c>
      <c r="B2161" s="125" t="s">
        <v>9</v>
      </c>
      <c r="C2161" s="107" t="s">
        <v>1277</v>
      </c>
      <c r="D2161" s="99">
        <v>3.0</v>
      </c>
      <c r="E2161" s="108">
        <v>0.0</v>
      </c>
      <c r="F2161" s="109">
        <v>360.0</v>
      </c>
      <c r="G2161" s="99" t="b">
        <v>1</v>
      </c>
      <c r="H2161" s="106" t="s">
        <v>11</v>
      </c>
      <c r="I2161" s="110" t="s">
        <v>150</v>
      </c>
      <c r="J2161" s="99" t="s">
        <v>1821</v>
      </c>
      <c r="K2161" s="123">
        <v>911.0</v>
      </c>
    </row>
    <row r="2162">
      <c r="A2162" s="111">
        <v>45907.0</v>
      </c>
      <c r="B2162" s="68" t="s">
        <v>14</v>
      </c>
      <c r="C2162" s="112" t="s">
        <v>13</v>
      </c>
      <c r="D2162" s="6">
        <v>2.0</v>
      </c>
      <c r="E2162" s="28">
        <v>0.0</v>
      </c>
      <c r="F2162" s="113">
        <v>240.0</v>
      </c>
      <c r="G2162" s="6" t="b">
        <v>1</v>
      </c>
      <c r="H2162" s="27" t="s">
        <v>11</v>
      </c>
      <c r="I2162" s="114" t="s">
        <v>150</v>
      </c>
      <c r="J2162" s="6" t="s">
        <v>1822</v>
      </c>
      <c r="K2162" s="124">
        <v>912.0</v>
      </c>
    </row>
    <row r="2163">
      <c r="A2163" s="105">
        <v>45907.0</v>
      </c>
      <c r="B2163" s="125" t="s">
        <v>61</v>
      </c>
      <c r="C2163" s="107" t="s">
        <v>32</v>
      </c>
      <c r="D2163" s="99">
        <v>2.0</v>
      </c>
      <c r="E2163" s="108">
        <v>0.0</v>
      </c>
      <c r="F2163" s="109">
        <v>280.0</v>
      </c>
      <c r="G2163" s="99" t="b">
        <v>1</v>
      </c>
      <c r="H2163" s="106" t="s">
        <v>30</v>
      </c>
      <c r="I2163" s="110" t="s">
        <v>90</v>
      </c>
      <c r="J2163" s="99"/>
      <c r="K2163" s="123">
        <v>913.0</v>
      </c>
    </row>
    <row r="2164">
      <c r="A2164" s="111">
        <v>45907.0</v>
      </c>
      <c r="B2164" s="68" t="s">
        <v>22</v>
      </c>
      <c r="C2164" s="112" t="s">
        <v>1277</v>
      </c>
      <c r="D2164" s="6">
        <v>1.5</v>
      </c>
      <c r="E2164" s="28">
        <v>0.0</v>
      </c>
      <c r="F2164" s="113">
        <v>180.0</v>
      </c>
      <c r="G2164" s="6" t="b">
        <v>1</v>
      </c>
      <c r="H2164" s="27" t="s">
        <v>16</v>
      </c>
      <c r="I2164" s="114" t="s">
        <v>1427</v>
      </c>
      <c r="J2164" s="6"/>
      <c r="K2164" s="124">
        <v>914.0</v>
      </c>
    </row>
    <row r="2165">
      <c r="A2165" s="105">
        <v>45907.0</v>
      </c>
      <c r="B2165" s="125" t="s">
        <v>31</v>
      </c>
      <c r="C2165" s="107" t="s">
        <v>1280</v>
      </c>
      <c r="D2165" s="99">
        <v>6.0</v>
      </c>
      <c r="E2165" s="108">
        <v>0.0</v>
      </c>
      <c r="F2165" s="109">
        <v>720.0</v>
      </c>
      <c r="G2165" s="99" t="b">
        <v>1</v>
      </c>
      <c r="H2165" s="106" t="s">
        <v>11</v>
      </c>
      <c r="I2165" s="110" t="s">
        <v>110</v>
      </c>
      <c r="J2165" s="99" t="s">
        <v>1823</v>
      </c>
      <c r="K2165" s="123">
        <v>915.0</v>
      </c>
    </row>
    <row r="2166">
      <c r="A2166" s="111">
        <v>45907.0</v>
      </c>
      <c r="B2166" s="68" t="s">
        <v>556</v>
      </c>
      <c r="C2166" s="112" t="s">
        <v>19</v>
      </c>
      <c r="D2166" s="6">
        <v>2.0</v>
      </c>
      <c r="E2166" s="28">
        <v>0.0</v>
      </c>
      <c r="F2166" s="113">
        <v>240.0</v>
      </c>
      <c r="G2166" s="6" t="b">
        <v>1</v>
      </c>
      <c r="H2166" s="27" t="s">
        <v>16</v>
      </c>
      <c r="I2166" s="114" t="s">
        <v>110</v>
      </c>
      <c r="J2166" s="6"/>
      <c r="K2166" s="124">
        <v>916.0</v>
      </c>
    </row>
    <row r="2167">
      <c r="A2167" s="105">
        <v>45907.0</v>
      </c>
      <c r="B2167" s="125" t="s">
        <v>45</v>
      </c>
      <c r="C2167" s="107" t="s">
        <v>1555</v>
      </c>
      <c r="D2167" s="99">
        <v>3.0</v>
      </c>
      <c r="E2167" s="108">
        <v>0.0</v>
      </c>
      <c r="F2167" s="109">
        <v>400.0</v>
      </c>
      <c r="G2167" s="99" t="b">
        <v>1</v>
      </c>
      <c r="H2167" s="106" t="s">
        <v>11</v>
      </c>
      <c r="I2167" s="110" t="s">
        <v>110</v>
      </c>
      <c r="J2167" s="99" t="s">
        <v>1824</v>
      </c>
      <c r="K2167" s="123">
        <v>917.0</v>
      </c>
    </row>
    <row r="2168">
      <c r="A2168" s="111">
        <v>45907.0</v>
      </c>
      <c r="B2168" s="68" t="s">
        <v>919</v>
      </c>
      <c r="C2168" s="112" t="s">
        <v>1280</v>
      </c>
      <c r="D2168" s="6">
        <v>6.0</v>
      </c>
      <c r="E2168" s="28">
        <v>0.0</v>
      </c>
      <c r="F2168" s="113">
        <v>720.0</v>
      </c>
      <c r="G2168" s="6" t="b">
        <v>1</v>
      </c>
      <c r="H2168" s="27" t="s">
        <v>11</v>
      </c>
      <c r="I2168" s="114" t="s">
        <v>110</v>
      </c>
      <c r="J2168" s="6" t="s">
        <v>1825</v>
      </c>
      <c r="K2168" s="124">
        <v>918.0</v>
      </c>
    </row>
    <row r="2169">
      <c r="A2169" s="105">
        <v>45909.0</v>
      </c>
      <c r="B2169" s="125" t="s">
        <v>41</v>
      </c>
      <c r="C2169" s="107" t="s">
        <v>10</v>
      </c>
      <c r="D2169" s="99">
        <v>1.0</v>
      </c>
      <c r="E2169" s="108">
        <v>0.0</v>
      </c>
      <c r="F2169" s="109">
        <v>120.0</v>
      </c>
      <c r="G2169" s="99" t="b">
        <v>1</v>
      </c>
      <c r="H2169" s="106" t="s">
        <v>30</v>
      </c>
      <c r="I2169" s="110" t="s">
        <v>112</v>
      </c>
      <c r="J2169" s="99"/>
      <c r="K2169" s="123">
        <v>919.0</v>
      </c>
    </row>
    <row r="2170">
      <c r="A2170" s="111">
        <v>45909.0</v>
      </c>
      <c r="B2170" s="68" t="s">
        <v>27</v>
      </c>
      <c r="C2170" s="112" t="s">
        <v>1826</v>
      </c>
      <c r="D2170" s="6">
        <v>2.2</v>
      </c>
      <c r="E2170" s="28">
        <v>0.0</v>
      </c>
      <c r="F2170" s="113">
        <v>286.0</v>
      </c>
      <c r="G2170" s="6" t="b">
        <v>1</v>
      </c>
      <c r="H2170" s="27" t="s">
        <v>16</v>
      </c>
      <c r="I2170" s="114" t="s">
        <v>95</v>
      </c>
      <c r="J2170" s="6"/>
      <c r="K2170" s="124">
        <v>920.0</v>
      </c>
    </row>
    <row r="2171">
      <c r="A2171" s="105">
        <v>45909.0</v>
      </c>
      <c r="B2171" s="125" t="s">
        <v>24</v>
      </c>
      <c r="C2171" s="107" t="s">
        <v>1555</v>
      </c>
      <c r="D2171" s="99">
        <v>3.0</v>
      </c>
      <c r="E2171" s="108">
        <v>0.0</v>
      </c>
      <c r="F2171" s="109">
        <v>400.0</v>
      </c>
      <c r="G2171" s="99" t="b">
        <v>1</v>
      </c>
      <c r="H2171" s="106" t="s">
        <v>30</v>
      </c>
      <c r="I2171" s="110" t="s">
        <v>110</v>
      </c>
      <c r="J2171" s="99"/>
      <c r="K2171" s="123">
        <v>921.0</v>
      </c>
    </row>
    <row r="2172">
      <c r="A2172" s="111">
        <v>45909.0</v>
      </c>
      <c r="B2172" s="68" t="s">
        <v>407</v>
      </c>
      <c r="C2172" s="112" t="s">
        <v>1281</v>
      </c>
      <c r="D2172" s="6">
        <v>2.0</v>
      </c>
      <c r="E2172" s="28">
        <v>0.0</v>
      </c>
      <c r="F2172" s="113">
        <v>240.0</v>
      </c>
      <c r="G2172" s="6" t="b">
        <v>1</v>
      </c>
      <c r="H2172" s="27" t="s">
        <v>30</v>
      </c>
      <c r="I2172" s="114" t="s">
        <v>1528</v>
      </c>
      <c r="J2172" s="6"/>
      <c r="K2172" s="124">
        <v>922.0</v>
      </c>
    </row>
    <row r="2173">
      <c r="A2173" s="105">
        <v>45909.0</v>
      </c>
      <c r="B2173" s="125" t="s">
        <v>18</v>
      </c>
      <c r="C2173" s="107" t="s">
        <v>1286</v>
      </c>
      <c r="D2173" s="99">
        <v>2.0</v>
      </c>
      <c r="E2173" s="108">
        <v>0.0</v>
      </c>
      <c r="F2173" s="109">
        <v>240.0</v>
      </c>
      <c r="G2173" s="99" t="b">
        <v>1</v>
      </c>
      <c r="H2173" s="106" t="s">
        <v>16</v>
      </c>
      <c r="I2173" s="110" t="s">
        <v>1446</v>
      </c>
      <c r="J2173" s="99"/>
      <c r="K2173" s="123">
        <v>923.0</v>
      </c>
    </row>
    <row r="2174">
      <c r="A2174" s="111">
        <v>45909.0</v>
      </c>
      <c r="B2174" s="68" t="s">
        <v>57</v>
      </c>
      <c r="C2174" s="112" t="s">
        <v>19</v>
      </c>
      <c r="D2174" s="6">
        <v>5.0</v>
      </c>
      <c r="E2174" s="28">
        <v>0.0</v>
      </c>
      <c r="F2174" s="113">
        <v>600.0</v>
      </c>
      <c r="G2174" s="6" t="b">
        <v>1</v>
      </c>
      <c r="H2174" s="27" t="s">
        <v>16</v>
      </c>
      <c r="I2174" s="114" t="s">
        <v>105</v>
      </c>
      <c r="J2174" s="6"/>
      <c r="K2174" s="124">
        <v>924.0</v>
      </c>
    </row>
    <row r="2175">
      <c r="A2175" s="105">
        <v>45909.0</v>
      </c>
      <c r="B2175" s="125" t="s">
        <v>49</v>
      </c>
      <c r="C2175" s="107" t="s">
        <v>1827</v>
      </c>
      <c r="D2175" s="99">
        <v>2.0</v>
      </c>
      <c r="E2175" s="108">
        <v>0.0</v>
      </c>
      <c r="F2175" s="109">
        <v>350.0</v>
      </c>
      <c r="G2175" s="99" t="b">
        <v>1</v>
      </c>
      <c r="H2175" s="106" t="s">
        <v>11</v>
      </c>
      <c r="I2175" s="110" t="s">
        <v>110</v>
      </c>
      <c r="J2175" s="99" t="s">
        <v>1828</v>
      </c>
      <c r="K2175" s="123">
        <v>925.0</v>
      </c>
    </row>
    <row r="2176">
      <c r="A2176" s="111">
        <v>45909.0</v>
      </c>
      <c r="B2176" s="68" t="s">
        <v>31</v>
      </c>
      <c r="C2176" s="112" t="s">
        <v>19</v>
      </c>
      <c r="D2176" s="6">
        <v>2.0</v>
      </c>
      <c r="E2176" s="28">
        <v>0.0</v>
      </c>
      <c r="F2176" s="113">
        <v>240.0</v>
      </c>
      <c r="G2176" s="6" t="b">
        <v>1</v>
      </c>
      <c r="H2176" s="27" t="s">
        <v>11</v>
      </c>
      <c r="I2176" s="114" t="s">
        <v>110</v>
      </c>
      <c r="J2176" s="6" t="s">
        <v>1829</v>
      </c>
      <c r="K2176" s="124">
        <v>926.0</v>
      </c>
    </row>
    <row r="2177">
      <c r="A2177" s="105">
        <v>45909.0</v>
      </c>
      <c r="B2177" s="125" t="s">
        <v>47</v>
      </c>
      <c r="C2177" s="107" t="s">
        <v>1560</v>
      </c>
      <c r="D2177" s="99">
        <v>3.5</v>
      </c>
      <c r="E2177" s="108">
        <v>0.0</v>
      </c>
      <c r="F2177" s="109">
        <v>550.0</v>
      </c>
      <c r="G2177" s="99" t="b">
        <v>1</v>
      </c>
      <c r="H2177" s="106" t="s">
        <v>11</v>
      </c>
      <c r="I2177" s="110" t="s">
        <v>110</v>
      </c>
      <c r="J2177" s="99" t="s">
        <v>1830</v>
      </c>
      <c r="K2177" s="123">
        <v>927.0</v>
      </c>
    </row>
    <row r="2178">
      <c r="A2178" s="111">
        <v>45909.0</v>
      </c>
      <c r="B2178" s="68" t="s">
        <v>25</v>
      </c>
      <c r="C2178" s="112" t="s">
        <v>1286</v>
      </c>
      <c r="D2178" s="6">
        <v>1.0</v>
      </c>
      <c r="E2178" s="28">
        <v>0.0</v>
      </c>
      <c r="F2178" s="113">
        <v>120.0</v>
      </c>
      <c r="G2178" s="6" t="b">
        <v>1</v>
      </c>
      <c r="H2178" s="27" t="s">
        <v>30</v>
      </c>
      <c r="I2178" s="114" t="s">
        <v>103</v>
      </c>
      <c r="J2178" s="6"/>
      <c r="K2178" s="124">
        <v>928.0</v>
      </c>
    </row>
    <row r="2179">
      <c r="A2179" s="105">
        <v>45909.0</v>
      </c>
      <c r="B2179" s="125" t="s">
        <v>787</v>
      </c>
      <c r="C2179" s="107" t="s">
        <v>10</v>
      </c>
      <c r="D2179" s="99">
        <v>4.0</v>
      </c>
      <c r="E2179" s="108">
        <v>0.0</v>
      </c>
      <c r="F2179" s="109">
        <v>480.0</v>
      </c>
      <c r="G2179" s="99" t="b">
        <v>1</v>
      </c>
      <c r="H2179" s="106" t="s">
        <v>16</v>
      </c>
      <c r="I2179" s="110" t="s">
        <v>110</v>
      </c>
      <c r="J2179" s="99"/>
      <c r="K2179" s="123">
        <v>929.0</v>
      </c>
    </row>
    <row r="2180">
      <c r="A2180" s="111">
        <v>45910.0</v>
      </c>
      <c r="B2180" s="68" t="s">
        <v>26</v>
      </c>
      <c r="C2180" s="112" t="s">
        <v>1664</v>
      </c>
      <c r="D2180" s="6">
        <v>4.0</v>
      </c>
      <c r="E2180" s="28">
        <v>0.0</v>
      </c>
      <c r="F2180" s="113">
        <v>610.0</v>
      </c>
      <c r="G2180" s="6" t="b">
        <v>1</v>
      </c>
      <c r="H2180" s="27" t="s">
        <v>16</v>
      </c>
      <c r="I2180" s="114" t="s">
        <v>75</v>
      </c>
      <c r="J2180" s="6"/>
      <c r="K2180" s="124">
        <v>930.0</v>
      </c>
    </row>
    <row r="2181">
      <c r="A2181" s="105">
        <v>45910.0</v>
      </c>
      <c r="B2181" s="125" t="s">
        <v>43</v>
      </c>
      <c r="C2181" s="107" t="s">
        <v>1281</v>
      </c>
      <c r="D2181" s="99">
        <v>2.0</v>
      </c>
      <c r="E2181" s="108">
        <v>0.0</v>
      </c>
      <c r="F2181" s="109">
        <v>240.0</v>
      </c>
      <c r="G2181" s="99" t="b">
        <v>1</v>
      </c>
      <c r="H2181" s="106" t="s">
        <v>30</v>
      </c>
      <c r="I2181" s="110" t="s">
        <v>128</v>
      </c>
      <c r="J2181" s="99"/>
      <c r="K2181" s="123">
        <v>931.0</v>
      </c>
    </row>
    <row r="2182">
      <c r="A2182" s="111">
        <v>45910.0</v>
      </c>
      <c r="B2182" s="68" t="s">
        <v>21</v>
      </c>
      <c r="C2182" s="112" t="s">
        <v>1555</v>
      </c>
      <c r="D2182" s="6">
        <v>3.0</v>
      </c>
      <c r="E2182" s="28">
        <v>0.0</v>
      </c>
      <c r="F2182" s="113">
        <v>400.0</v>
      </c>
      <c r="G2182" s="6" t="b">
        <v>1</v>
      </c>
      <c r="H2182" s="27" t="s">
        <v>11</v>
      </c>
      <c r="I2182" s="114" t="s">
        <v>150</v>
      </c>
      <c r="J2182" s="6" t="s">
        <v>1831</v>
      </c>
      <c r="K2182" s="124">
        <v>932.0</v>
      </c>
    </row>
    <row r="2183">
      <c r="A2183" s="105">
        <v>45910.0</v>
      </c>
      <c r="B2183" s="125" t="s">
        <v>31</v>
      </c>
      <c r="C2183" s="107" t="s">
        <v>1280</v>
      </c>
      <c r="D2183" s="99">
        <v>6.0</v>
      </c>
      <c r="E2183" s="108">
        <v>0.0</v>
      </c>
      <c r="F2183" s="109">
        <v>720.0</v>
      </c>
      <c r="G2183" s="99" t="b">
        <v>1</v>
      </c>
      <c r="H2183" s="106" t="s">
        <v>11</v>
      </c>
      <c r="I2183" s="110" t="s">
        <v>110</v>
      </c>
      <c r="J2183" s="99" t="s">
        <v>1832</v>
      </c>
      <c r="K2183" s="123">
        <v>933.0</v>
      </c>
    </row>
    <row r="2184">
      <c r="A2184" s="111">
        <v>45910.0</v>
      </c>
      <c r="B2184" s="68" t="s">
        <v>15</v>
      </c>
      <c r="C2184" s="112" t="s">
        <v>1280</v>
      </c>
      <c r="D2184" s="6">
        <v>1.5</v>
      </c>
      <c r="E2184" s="28">
        <v>0.0</v>
      </c>
      <c r="F2184" s="113">
        <v>180.0</v>
      </c>
      <c r="G2184" s="6" t="b">
        <v>1</v>
      </c>
      <c r="H2184" s="27" t="s">
        <v>16</v>
      </c>
      <c r="I2184" s="114" t="s">
        <v>110</v>
      </c>
      <c r="J2184" s="6"/>
      <c r="K2184" s="124">
        <v>934.0</v>
      </c>
    </row>
    <row r="2185">
      <c r="A2185" s="105">
        <v>45910.0</v>
      </c>
      <c r="B2185" s="125" t="s">
        <v>45</v>
      </c>
      <c r="C2185" s="107" t="s">
        <v>63</v>
      </c>
      <c r="D2185" s="99">
        <v>0.5</v>
      </c>
      <c r="E2185" s="108">
        <v>0.0</v>
      </c>
      <c r="F2185" s="109">
        <v>150.0</v>
      </c>
      <c r="G2185" s="99" t="b">
        <v>1</v>
      </c>
      <c r="H2185" s="106" t="s">
        <v>11</v>
      </c>
      <c r="I2185" s="110" t="s">
        <v>110</v>
      </c>
      <c r="J2185" s="99" t="s">
        <v>1833</v>
      </c>
      <c r="K2185" s="123">
        <v>936.0</v>
      </c>
    </row>
    <row r="2186">
      <c r="A2186" s="111">
        <v>45910.0</v>
      </c>
      <c r="B2186" s="68" t="s">
        <v>919</v>
      </c>
      <c r="C2186" s="112" t="s">
        <v>1280</v>
      </c>
      <c r="D2186" s="6">
        <v>6.0</v>
      </c>
      <c r="E2186" s="28">
        <v>0.0</v>
      </c>
      <c r="F2186" s="113">
        <v>720.0</v>
      </c>
      <c r="G2186" s="6" t="b">
        <v>1</v>
      </c>
      <c r="H2186" s="27" t="s">
        <v>11</v>
      </c>
      <c r="I2186" s="114" t="s">
        <v>110</v>
      </c>
      <c r="J2186" s="6" t="s">
        <v>1834</v>
      </c>
      <c r="K2186" s="124">
        <v>935.0</v>
      </c>
    </row>
    <row r="2187">
      <c r="A2187" s="105">
        <v>45910.0</v>
      </c>
      <c r="B2187" s="125" t="s">
        <v>49</v>
      </c>
      <c r="C2187" s="107" t="s">
        <v>1657</v>
      </c>
      <c r="D2187" s="99">
        <v>2.5</v>
      </c>
      <c r="E2187" s="108">
        <v>0.0</v>
      </c>
      <c r="F2187" s="109">
        <v>430.0</v>
      </c>
      <c r="G2187" s="99" t="b">
        <v>1</v>
      </c>
      <c r="H2187" s="106" t="s">
        <v>11</v>
      </c>
      <c r="I2187" s="110" t="s">
        <v>110</v>
      </c>
      <c r="J2187" s="99" t="s">
        <v>1835</v>
      </c>
      <c r="K2187" s="123">
        <v>937.0</v>
      </c>
    </row>
    <row r="2188">
      <c r="A2188" s="111">
        <v>45910.0</v>
      </c>
      <c r="B2188" s="68" t="s">
        <v>39</v>
      </c>
      <c r="C2188" s="112" t="s">
        <v>1381</v>
      </c>
      <c r="D2188" s="6">
        <v>4.0</v>
      </c>
      <c r="E2188" s="28">
        <v>0.0</v>
      </c>
      <c r="F2188" s="113">
        <v>500.0</v>
      </c>
      <c r="G2188" s="6" t="b">
        <v>1</v>
      </c>
      <c r="H2188" s="27" t="s">
        <v>16</v>
      </c>
      <c r="I2188" s="114" t="s">
        <v>110</v>
      </c>
      <c r="J2188" s="6"/>
      <c r="K2188" s="124">
        <v>938.0</v>
      </c>
    </row>
    <row r="2189">
      <c r="A2189" s="105">
        <v>45910.0</v>
      </c>
      <c r="B2189" s="125" t="s">
        <v>173</v>
      </c>
      <c r="C2189" s="107" t="s">
        <v>10</v>
      </c>
      <c r="D2189" s="99">
        <v>1.0</v>
      </c>
      <c r="E2189" s="108">
        <v>0.0</v>
      </c>
      <c r="F2189" s="109">
        <v>120.0</v>
      </c>
      <c r="G2189" s="99" t="b">
        <v>0</v>
      </c>
      <c r="H2189" s="106" t="s">
        <v>16</v>
      </c>
      <c r="I2189" s="110" t="s">
        <v>110</v>
      </c>
      <c r="J2189" s="99"/>
      <c r="K2189" s="123">
        <v>939.0</v>
      </c>
    </row>
    <row r="2190">
      <c r="A2190" s="111">
        <v>45912.0</v>
      </c>
      <c r="B2190" s="68" t="s">
        <v>21</v>
      </c>
      <c r="C2190" s="112" t="s">
        <v>19</v>
      </c>
      <c r="D2190" s="6">
        <v>2.0</v>
      </c>
      <c r="E2190" s="28">
        <v>0.0</v>
      </c>
      <c r="F2190" s="113">
        <v>240.0</v>
      </c>
      <c r="G2190" s="6" t="b">
        <v>1</v>
      </c>
      <c r="H2190" s="27" t="s">
        <v>11</v>
      </c>
      <c r="I2190" s="114" t="s">
        <v>110</v>
      </c>
      <c r="J2190" s="6" t="s">
        <v>1836</v>
      </c>
      <c r="K2190" s="124">
        <v>940.0</v>
      </c>
    </row>
    <row r="2191">
      <c r="A2191" s="105">
        <v>45912.0</v>
      </c>
      <c r="B2191" s="125" t="s">
        <v>14</v>
      </c>
      <c r="C2191" s="107" t="s">
        <v>13</v>
      </c>
      <c r="D2191" s="99">
        <v>1.0</v>
      </c>
      <c r="E2191" s="108">
        <v>0.0</v>
      </c>
      <c r="F2191" s="109">
        <v>120.0</v>
      </c>
      <c r="G2191" s="99" t="b">
        <v>1</v>
      </c>
      <c r="H2191" s="106" t="s">
        <v>11</v>
      </c>
      <c r="I2191" s="110" t="s">
        <v>150</v>
      </c>
      <c r="J2191" s="99" t="s">
        <v>1837</v>
      </c>
      <c r="K2191" s="123">
        <v>941.0</v>
      </c>
    </row>
    <row r="2192">
      <c r="A2192" s="111">
        <v>45912.0</v>
      </c>
      <c r="B2192" s="68" t="s">
        <v>24</v>
      </c>
      <c r="C2192" s="112" t="s">
        <v>1555</v>
      </c>
      <c r="D2192" s="6">
        <v>3.0</v>
      </c>
      <c r="E2192" s="28">
        <v>0.0</v>
      </c>
      <c r="F2192" s="113">
        <v>400.0</v>
      </c>
      <c r="G2192" s="6" t="b">
        <v>1</v>
      </c>
      <c r="H2192" s="27" t="s">
        <v>30</v>
      </c>
      <c r="I2192" s="114" t="s">
        <v>1525</v>
      </c>
      <c r="J2192" s="6"/>
      <c r="K2192" s="124">
        <v>942.0</v>
      </c>
    </row>
    <row r="2193">
      <c r="A2193" s="105">
        <v>45912.0</v>
      </c>
      <c r="B2193" s="125" t="s">
        <v>556</v>
      </c>
      <c r="C2193" s="107" t="s">
        <v>1285</v>
      </c>
      <c r="D2193" s="99">
        <v>3.0</v>
      </c>
      <c r="E2193" s="108">
        <v>0.0</v>
      </c>
      <c r="F2193" s="109">
        <v>380.0</v>
      </c>
      <c r="G2193" s="99" t="b">
        <v>1</v>
      </c>
      <c r="H2193" s="106" t="s">
        <v>16</v>
      </c>
      <c r="I2193" s="110" t="s">
        <v>1596</v>
      </c>
      <c r="J2193" s="99"/>
      <c r="K2193" s="123">
        <v>943.0</v>
      </c>
    </row>
    <row r="2194">
      <c r="A2194" s="111">
        <v>45912.0</v>
      </c>
      <c r="B2194" s="68" t="s">
        <v>31</v>
      </c>
      <c r="C2194" s="112" t="s">
        <v>19</v>
      </c>
      <c r="D2194" s="6">
        <v>2.0</v>
      </c>
      <c r="E2194" s="28">
        <v>0.0</v>
      </c>
      <c r="F2194" s="113">
        <v>240.0</v>
      </c>
      <c r="G2194" s="6" t="b">
        <v>1</v>
      </c>
      <c r="H2194" s="27" t="s">
        <v>11</v>
      </c>
      <c r="I2194" s="114" t="s">
        <v>110</v>
      </c>
      <c r="J2194" s="6" t="s">
        <v>1838</v>
      </c>
      <c r="K2194" s="124">
        <v>944.0</v>
      </c>
    </row>
    <row r="2195">
      <c r="A2195" s="105">
        <v>45912.0</v>
      </c>
      <c r="B2195" s="125" t="s">
        <v>45</v>
      </c>
      <c r="C2195" s="107" t="s">
        <v>13</v>
      </c>
      <c r="D2195" s="99">
        <v>1.0</v>
      </c>
      <c r="E2195" s="108">
        <v>0.0</v>
      </c>
      <c r="F2195" s="109">
        <v>120.0</v>
      </c>
      <c r="G2195" s="99" t="b">
        <v>1</v>
      </c>
      <c r="H2195" s="106" t="s">
        <v>11</v>
      </c>
      <c r="I2195" s="110" t="s">
        <v>110</v>
      </c>
      <c r="J2195" s="99" t="s">
        <v>1839</v>
      </c>
      <c r="K2195" s="123">
        <v>945.0</v>
      </c>
    </row>
    <row r="2196">
      <c r="A2196" s="111">
        <v>45912.0</v>
      </c>
      <c r="B2196" s="68" t="s">
        <v>47</v>
      </c>
      <c r="C2196" s="112" t="s">
        <v>1560</v>
      </c>
      <c r="D2196" s="6">
        <v>3.3</v>
      </c>
      <c r="E2196" s="28">
        <v>0.0</v>
      </c>
      <c r="F2196" s="113">
        <v>490.0</v>
      </c>
      <c r="G2196" s="6" t="b">
        <v>1</v>
      </c>
      <c r="H2196" s="27" t="s">
        <v>11</v>
      </c>
      <c r="I2196" s="114" t="s">
        <v>110</v>
      </c>
      <c r="J2196" s="6" t="s">
        <v>1840</v>
      </c>
      <c r="K2196" s="124">
        <v>946.0</v>
      </c>
    </row>
    <row r="2197">
      <c r="A2197" s="105">
        <v>45912.0</v>
      </c>
      <c r="B2197" s="125" t="s">
        <v>68</v>
      </c>
      <c r="C2197" s="107" t="s">
        <v>1310</v>
      </c>
      <c r="D2197" s="99">
        <v>3.0</v>
      </c>
      <c r="E2197" s="108">
        <v>0.0</v>
      </c>
      <c r="F2197" s="109">
        <v>380.0</v>
      </c>
      <c r="G2197" s="99" t="b">
        <v>1</v>
      </c>
      <c r="H2197" s="106" t="s">
        <v>16</v>
      </c>
      <c r="I2197" s="110" t="s">
        <v>110</v>
      </c>
      <c r="J2197" s="99"/>
      <c r="K2197" s="123">
        <v>947.0</v>
      </c>
    </row>
    <row r="2198">
      <c r="A2198" s="111">
        <v>45913.0</v>
      </c>
      <c r="B2198" s="68" t="s">
        <v>25</v>
      </c>
      <c r="C2198" s="112" t="s">
        <v>1286</v>
      </c>
      <c r="D2198" s="6">
        <v>1.5</v>
      </c>
      <c r="E2198" s="28">
        <v>0.0</v>
      </c>
      <c r="F2198" s="113">
        <v>180.0</v>
      </c>
      <c r="G2198" s="6" t="b">
        <v>1</v>
      </c>
      <c r="H2198" s="27" t="s">
        <v>30</v>
      </c>
      <c r="I2198" s="114" t="s">
        <v>103</v>
      </c>
      <c r="J2198" s="6"/>
      <c r="K2198" s="124">
        <v>948.0</v>
      </c>
    </row>
    <row r="2199">
      <c r="A2199" s="105">
        <v>45913.0</v>
      </c>
      <c r="B2199" s="125" t="s">
        <v>43</v>
      </c>
      <c r="C2199" s="107" t="s">
        <v>1281</v>
      </c>
      <c r="D2199" s="99">
        <v>2.0</v>
      </c>
      <c r="E2199" s="108">
        <v>0.0</v>
      </c>
      <c r="F2199" s="109">
        <v>240.0</v>
      </c>
      <c r="G2199" s="99" t="b">
        <v>1</v>
      </c>
      <c r="H2199" s="106" t="s">
        <v>30</v>
      </c>
      <c r="I2199" s="110" t="s">
        <v>128</v>
      </c>
      <c r="J2199" s="99"/>
      <c r="K2199" s="123">
        <v>949.0</v>
      </c>
    </row>
    <row r="2200">
      <c r="A2200" s="111">
        <v>45913.0</v>
      </c>
      <c r="B2200" s="68" t="s">
        <v>9</v>
      </c>
      <c r="C2200" s="112" t="s">
        <v>1281</v>
      </c>
      <c r="D2200" s="6">
        <v>2.0</v>
      </c>
      <c r="E2200" s="28">
        <v>0.0</v>
      </c>
      <c r="F2200" s="113">
        <v>240.0</v>
      </c>
      <c r="G2200" s="6" t="b">
        <v>1</v>
      </c>
      <c r="H2200" s="27" t="s">
        <v>11</v>
      </c>
      <c r="I2200" s="114" t="s">
        <v>150</v>
      </c>
      <c r="J2200" s="6" t="s">
        <v>1841</v>
      </c>
      <c r="K2200" s="124">
        <v>950.0</v>
      </c>
    </row>
    <row r="2201">
      <c r="A2201" s="105">
        <v>45913.0</v>
      </c>
      <c r="B2201" s="125" t="s">
        <v>31</v>
      </c>
      <c r="C2201" s="107" t="s">
        <v>19</v>
      </c>
      <c r="D2201" s="99">
        <v>2.0</v>
      </c>
      <c r="E2201" s="108">
        <v>0.0</v>
      </c>
      <c r="F2201" s="109">
        <v>240.0</v>
      </c>
      <c r="G2201" s="99" t="b">
        <v>1</v>
      </c>
      <c r="H2201" s="106" t="s">
        <v>11</v>
      </c>
      <c r="I2201" s="110" t="s">
        <v>110</v>
      </c>
      <c r="J2201" s="99" t="s">
        <v>1842</v>
      </c>
      <c r="K2201" s="123">
        <v>951.0</v>
      </c>
    </row>
    <row r="2202">
      <c r="A2202" s="111">
        <v>45913.0</v>
      </c>
      <c r="B2202" s="68" t="s">
        <v>47</v>
      </c>
      <c r="C2202" s="112" t="s">
        <v>420</v>
      </c>
      <c r="D2202" s="6">
        <v>1.0</v>
      </c>
      <c r="E2202" s="28">
        <v>0.0</v>
      </c>
      <c r="F2202" s="113">
        <v>140.0</v>
      </c>
      <c r="G2202" s="6" t="b">
        <v>1</v>
      </c>
      <c r="H2202" s="27" t="s">
        <v>11</v>
      </c>
      <c r="I2202" s="114" t="s">
        <v>110</v>
      </c>
      <c r="J2202" s="6" t="s">
        <v>1843</v>
      </c>
      <c r="K2202" s="124">
        <v>952.0</v>
      </c>
    </row>
    <row r="2203">
      <c r="A2203" s="105">
        <v>45913.0</v>
      </c>
      <c r="B2203" s="125" t="s">
        <v>45</v>
      </c>
      <c r="C2203" s="107" t="s">
        <v>420</v>
      </c>
      <c r="D2203" s="99">
        <v>1.0</v>
      </c>
      <c r="E2203" s="108">
        <v>0.0</v>
      </c>
      <c r="F2203" s="109">
        <v>140.0</v>
      </c>
      <c r="G2203" s="99" t="b">
        <v>1</v>
      </c>
      <c r="H2203" s="106" t="s">
        <v>11</v>
      </c>
      <c r="I2203" s="110" t="s">
        <v>110</v>
      </c>
      <c r="J2203" s="99" t="s">
        <v>1844</v>
      </c>
      <c r="K2203" s="123">
        <v>953.0</v>
      </c>
    </row>
    <row r="2204">
      <c r="A2204" s="111">
        <v>45913.0</v>
      </c>
      <c r="B2204" s="68" t="s">
        <v>39</v>
      </c>
      <c r="C2204" s="112" t="s">
        <v>1281</v>
      </c>
      <c r="D2204" s="6">
        <v>2.0</v>
      </c>
      <c r="E2204" s="28">
        <v>0.0</v>
      </c>
      <c r="F2204" s="113">
        <v>240.0</v>
      </c>
      <c r="G2204" s="6" t="b">
        <v>1</v>
      </c>
      <c r="H2204" s="27" t="s">
        <v>16</v>
      </c>
      <c r="I2204" s="114" t="s">
        <v>110</v>
      </c>
      <c r="J2204" s="6"/>
      <c r="K2204" s="124">
        <v>954.0</v>
      </c>
    </row>
    <row r="2205">
      <c r="A2205" s="105">
        <v>45913.0</v>
      </c>
      <c r="B2205" s="125" t="s">
        <v>49</v>
      </c>
      <c r="C2205" s="107" t="s">
        <v>420</v>
      </c>
      <c r="D2205" s="99">
        <v>1.0</v>
      </c>
      <c r="E2205" s="108">
        <v>0.0</v>
      </c>
      <c r="F2205" s="109">
        <v>140.0</v>
      </c>
      <c r="G2205" s="99" t="b">
        <v>1</v>
      </c>
      <c r="H2205" s="106" t="s">
        <v>11</v>
      </c>
      <c r="I2205" s="110" t="s">
        <v>110</v>
      </c>
      <c r="J2205" s="99" t="s">
        <v>1845</v>
      </c>
      <c r="K2205" s="123">
        <v>955.0</v>
      </c>
    </row>
    <row r="2206">
      <c r="A2206" s="111">
        <v>45914.0</v>
      </c>
      <c r="B2206" s="68" t="s">
        <v>556</v>
      </c>
      <c r="C2206" s="112" t="s">
        <v>1293</v>
      </c>
      <c r="D2206" s="6">
        <v>2.0</v>
      </c>
      <c r="E2206" s="28">
        <v>0.0</v>
      </c>
      <c r="F2206" s="113">
        <v>240.0</v>
      </c>
      <c r="G2206" s="6" t="b">
        <v>1</v>
      </c>
      <c r="H2206" s="27" t="s">
        <v>16</v>
      </c>
      <c r="I2206" s="114" t="s">
        <v>1596</v>
      </c>
      <c r="J2206" s="6"/>
      <c r="K2206" s="124">
        <v>957.0</v>
      </c>
    </row>
    <row r="2207">
      <c r="A2207" s="105">
        <v>45914.0</v>
      </c>
      <c r="B2207" s="125" t="s">
        <v>57</v>
      </c>
      <c r="C2207" s="107" t="s">
        <v>19</v>
      </c>
      <c r="D2207" s="99">
        <v>10.0</v>
      </c>
      <c r="E2207" s="108">
        <v>0.0</v>
      </c>
      <c r="F2207" s="109">
        <v>1200.0</v>
      </c>
      <c r="G2207" s="99" t="b">
        <v>1</v>
      </c>
      <c r="H2207" s="106" t="s">
        <v>16</v>
      </c>
      <c r="I2207" s="110" t="s">
        <v>105</v>
      </c>
      <c r="J2207" s="99"/>
      <c r="K2207" s="123">
        <v>958.0</v>
      </c>
    </row>
    <row r="2208">
      <c r="A2208" s="111">
        <v>45916.0</v>
      </c>
      <c r="B2208" s="68" t="s">
        <v>41</v>
      </c>
      <c r="C2208" s="112" t="s">
        <v>10</v>
      </c>
      <c r="D2208" s="6">
        <v>1.0</v>
      </c>
      <c r="E2208" s="28">
        <v>0.0</v>
      </c>
      <c r="F2208" s="113">
        <v>120.0</v>
      </c>
      <c r="G2208" s="6" t="b">
        <v>1</v>
      </c>
      <c r="H2208" s="27" t="s">
        <v>30</v>
      </c>
      <c r="I2208" s="114" t="s">
        <v>112</v>
      </c>
      <c r="J2208" s="6"/>
      <c r="K2208" s="124">
        <v>956.0</v>
      </c>
    </row>
    <row r="2209">
      <c r="A2209" s="105">
        <v>45916.0</v>
      </c>
      <c r="B2209" s="125" t="s">
        <v>18</v>
      </c>
      <c r="C2209" s="107" t="s">
        <v>420</v>
      </c>
      <c r="D2209" s="99">
        <v>2.0</v>
      </c>
      <c r="E2209" s="108">
        <v>0.0</v>
      </c>
      <c r="F2209" s="109">
        <v>280.0</v>
      </c>
      <c r="G2209" s="99" t="b">
        <v>1</v>
      </c>
      <c r="H2209" s="106" t="s">
        <v>16</v>
      </c>
      <c r="I2209" s="110" t="s">
        <v>1446</v>
      </c>
      <c r="J2209" s="99"/>
      <c r="K2209" s="123">
        <v>959.0</v>
      </c>
    </row>
    <row r="2210">
      <c r="A2210" s="111">
        <v>45916.0</v>
      </c>
      <c r="B2210" s="68" t="s">
        <v>21</v>
      </c>
      <c r="C2210" s="112" t="s">
        <v>420</v>
      </c>
      <c r="D2210" s="6">
        <v>1.0</v>
      </c>
      <c r="E2210" s="28">
        <v>0.0</v>
      </c>
      <c r="F2210" s="113">
        <v>140.0</v>
      </c>
      <c r="G2210" s="6" t="b">
        <v>0</v>
      </c>
      <c r="H2210" s="27" t="s">
        <v>11</v>
      </c>
      <c r="I2210" s="114" t="s">
        <v>150</v>
      </c>
      <c r="J2210" s="6"/>
      <c r="K2210" s="124">
        <v>960.0</v>
      </c>
    </row>
    <row r="2211">
      <c r="A2211" s="105">
        <v>45917.0</v>
      </c>
      <c r="B2211" s="125" t="s">
        <v>407</v>
      </c>
      <c r="C2211" s="107" t="s">
        <v>1281</v>
      </c>
      <c r="D2211" s="99">
        <v>2.0</v>
      </c>
      <c r="E2211" s="108">
        <v>0.0</v>
      </c>
      <c r="F2211" s="109">
        <v>240.0</v>
      </c>
      <c r="G2211" s="99" t="b">
        <v>1</v>
      </c>
      <c r="H2211" s="106" t="s">
        <v>30</v>
      </c>
      <c r="I2211" s="110" t="s">
        <v>1528</v>
      </c>
      <c r="J2211" s="99"/>
      <c r="K2211" s="123">
        <v>961.0</v>
      </c>
    </row>
    <row r="2212">
      <c r="A2212" s="111">
        <v>45917.0</v>
      </c>
      <c r="B2212" s="68" t="s">
        <v>24</v>
      </c>
      <c r="C2212" s="112" t="s">
        <v>1297</v>
      </c>
      <c r="D2212" s="6">
        <v>1.5</v>
      </c>
      <c r="E2212" s="28">
        <v>0.0</v>
      </c>
      <c r="F2212" s="113">
        <v>190.0</v>
      </c>
      <c r="G2212" s="6" t="b">
        <v>1</v>
      </c>
      <c r="H2212" s="27" t="s">
        <v>30</v>
      </c>
      <c r="I2212" s="114" t="s">
        <v>1525</v>
      </c>
      <c r="J2212" s="6"/>
      <c r="K2212" s="124">
        <v>962.0</v>
      </c>
    </row>
    <row r="2213">
      <c r="A2213" s="105">
        <v>45917.0</v>
      </c>
      <c r="B2213" s="125" t="s">
        <v>43</v>
      </c>
      <c r="C2213" s="107" t="s">
        <v>1281</v>
      </c>
      <c r="D2213" s="99">
        <v>2.0</v>
      </c>
      <c r="E2213" s="108">
        <v>0.0</v>
      </c>
      <c r="F2213" s="109">
        <v>240.0</v>
      </c>
      <c r="G2213" s="99" t="b">
        <v>1</v>
      </c>
      <c r="H2213" s="106" t="s">
        <v>30</v>
      </c>
      <c r="I2213" s="110" t="s">
        <v>128</v>
      </c>
      <c r="J2213" s="99"/>
      <c r="K2213" s="123">
        <v>963.0</v>
      </c>
    </row>
    <row r="2214">
      <c r="A2214" s="111">
        <v>45917.0</v>
      </c>
      <c r="B2214" s="68" t="s">
        <v>18</v>
      </c>
      <c r="C2214" s="112" t="s">
        <v>1293</v>
      </c>
      <c r="D2214" s="6">
        <v>2.0</v>
      </c>
      <c r="E2214" s="28">
        <v>0.0</v>
      </c>
      <c r="F2214" s="113">
        <v>240.0</v>
      </c>
      <c r="G2214" s="6" t="b">
        <v>1</v>
      </c>
      <c r="H2214" s="27" t="s">
        <v>16</v>
      </c>
      <c r="I2214" s="114" t="s">
        <v>1446</v>
      </c>
      <c r="J2214" s="6"/>
      <c r="K2214" s="124">
        <v>964.0</v>
      </c>
    </row>
    <row r="2215">
      <c r="A2215" s="105">
        <v>45917.0</v>
      </c>
      <c r="B2215" s="125" t="s">
        <v>57</v>
      </c>
      <c r="C2215" s="107" t="s">
        <v>19</v>
      </c>
      <c r="D2215" s="99">
        <v>5.0</v>
      </c>
      <c r="E2215" s="108">
        <v>0.0</v>
      </c>
      <c r="F2215" s="109">
        <v>600.0</v>
      </c>
      <c r="G2215" s="99" t="b">
        <v>1</v>
      </c>
      <c r="H2215" s="106" t="s">
        <v>16</v>
      </c>
      <c r="I2215" s="110" t="s">
        <v>105</v>
      </c>
      <c r="J2215" s="99"/>
      <c r="K2215" s="123">
        <v>965.0</v>
      </c>
    </row>
    <row r="2216">
      <c r="A2216" s="111">
        <v>45917.0</v>
      </c>
      <c r="B2216" s="68" t="s">
        <v>21</v>
      </c>
      <c r="C2216" s="112" t="s">
        <v>1447</v>
      </c>
      <c r="D2216" s="6">
        <v>2.0</v>
      </c>
      <c r="E2216" s="28">
        <v>0.0</v>
      </c>
      <c r="F2216" s="113">
        <v>280.0</v>
      </c>
      <c r="G2216" s="6" t="b">
        <v>0</v>
      </c>
      <c r="H2216" s="27" t="s">
        <v>11</v>
      </c>
      <c r="I2216" s="114" t="s">
        <v>150</v>
      </c>
      <c r="J2216" s="6" t="s">
        <v>1846</v>
      </c>
      <c r="K2216" s="124">
        <v>966.0</v>
      </c>
    </row>
    <row r="2217">
      <c r="A2217" s="105">
        <v>45917.0</v>
      </c>
      <c r="B2217" s="125" t="s">
        <v>14</v>
      </c>
      <c r="C2217" s="107" t="s">
        <v>19</v>
      </c>
      <c r="D2217" s="99">
        <v>1.0</v>
      </c>
      <c r="E2217" s="108">
        <v>0.0</v>
      </c>
      <c r="F2217" s="109">
        <v>120.0</v>
      </c>
      <c r="G2217" s="99" t="b">
        <v>0</v>
      </c>
      <c r="H2217" s="106" t="s">
        <v>11</v>
      </c>
      <c r="I2217" s="110" t="s">
        <v>150</v>
      </c>
      <c r="J2217" s="99" t="s">
        <v>1847</v>
      </c>
      <c r="K2217" s="123">
        <v>967.0</v>
      </c>
    </row>
    <row r="2218">
      <c r="A2218" s="111">
        <v>45917.0</v>
      </c>
      <c r="B2218" s="68" t="s">
        <v>9</v>
      </c>
      <c r="C2218" s="112" t="s">
        <v>1280</v>
      </c>
      <c r="D2218" s="6">
        <v>3.0</v>
      </c>
      <c r="E2218" s="28">
        <v>0.0</v>
      </c>
      <c r="F2218" s="113">
        <v>360.0</v>
      </c>
      <c r="G2218" s="6" t="b">
        <v>0</v>
      </c>
      <c r="H2218" s="27" t="s">
        <v>11</v>
      </c>
      <c r="I2218" s="114" t="s">
        <v>150</v>
      </c>
      <c r="J2218" s="6" t="s">
        <v>1848</v>
      </c>
      <c r="K2218" s="124">
        <v>968.0</v>
      </c>
    </row>
    <row r="2219">
      <c r="A2219" s="105">
        <v>45917.0</v>
      </c>
      <c r="B2219" s="125" t="s">
        <v>39</v>
      </c>
      <c r="C2219" s="107" t="s">
        <v>1381</v>
      </c>
      <c r="D2219" s="99">
        <v>4.0</v>
      </c>
      <c r="E2219" s="108">
        <v>0.0</v>
      </c>
      <c r="F2219" s="109">
        <v>500.0</v>
      </c>
      <c r="G2219" s="99" t="b">
        <v>1</v>
      </c>
      <c r="H2219" s="106" t="s">
        <v>16</v>
      </c>
      <c r="I2219" s="110" t="s">
        <v>110</v>
      </c>
      <c r="J2219" s="99"/>
      <c r="K2219" s="123">
        <v>969.0</v>
      </c>
    </row>
    <row r="2220">
      <c r="A2220" s="111">
        <v>45917.0</v>
      </c>
      <c r="B2220" s="68" t="s">
        <v>15</v>
      </c>
      <c r="C2220" s="112" t="s">
        <v>1280</v>
      </c>
      <c r="D2220" s="6">
        <v>3.0</v>
      </c>
      <c r="E2220" s="28">
        <v>0.0</v>
      </c>
      <c r="F2220" s="113">
        <v>360.0</v>
      </c>
      <c r="G2220" s="6" t="b">
        <v>1</v>
      </c>
      <c r="H2220" s="27" t="s">
        <v>16</v>
      </c>
      <c r="I2220" s="114" t="s">
        <v>110</v>
      </c>
      <c r="J2220" s="6"/>
      <c r="K2220" s="124">
        <v>970.0</v>
      </c>
    </row>
    <row r="2221">
      <c r="A2221" s="105">
        <v>45917.0</v>
      </c>
      <c r="B2221" s="125" t="s">
        <v>31</v>
      </c>
      <c r="C2221" s="107" t="s">
        <v>19</v>
      </c>
      <c r="D2221" s="99">
        <v>2.0</v>
      </c>
      <c r="E2221" s="108">
        <v>0.0</v>
      </c>
      <c r="F2221" s="109">
        <v>240.0</v>
      </c>
      <c r="G2221" s="99" t="b">
        <v>0</v>
      </c>
      <c r="H2221" s="106" t="s">
        <v>11</v>
      </c>
      <c r="I2221" s="110" t="s">
        <v>110</v>
      </c>
      <c r="J2221" s="99" t="s">
        <v>1849</v>
      </c>
      <c r="K2221" s="123">
        <v>971.0</v>
      </c>
    </row>
    <row r="2222">
      <c r="A2222" s="111">
        <v>45917.0</v>
      </c>
      <c r="B2222" s="68" t="s">
        <v>45</v>
      </c>
      <c r="C2222" s="112" t="s">
        <v>13</v>
      </c>
      <c r="D2222" s="6">
        <v>1.0</v>
      </c>
      <c r="E2222" s="28">
        <v>0.0</v>
      </c>
      <c r="F2222" s="113">
        <v>120.0</v>
      </c>
      <c r="G2222" s="6" t="b">
        <v>0</v>
      </c>
      <c r="H2222" s="27" t="s">
        <v>11</v>
      </c>
      <c r="I2222" s="114" t="s">
        <v>110</v>
      </c>
      <c r="J2222" s="6" t="s">
        <v>1850</v>
      </c>
      <c r="K2222" s="124">
        <v>972.0</v>
      </c>
    </row>
    <row r="2223">
      <c r="A2223" s="105">
        <v>45917.0</v>
      </c>
      <c r="B2223" s="125" t="s">
        <v>47</v>
      </c>
      <c r="C2223" s="107" t="s">
        <v>1808</v>
      </c>
      <c r="D2223" s="99">
        <v>3.0</v>
      </c>
      <c r="E2223" s="108">
        <v>0.0</v>
      </c>
      <c r="F2223" s="109">
        <v>580.0</v>
      </c>
      <c r="G2223" s="99" t="b">
        <v>0</v>
      </c>
      <c r="H2223" s="106" t="s">
        <v>11</v>
      </c>
      <c r="I2223" s="110" t="s">
        <v>110</v>
      </c>
      <c r="J2223" s="99" t="s">
        <v>1851</v>
      </c>
      <c r="K2223" s="123">
        <v>973.0</v>
      </c>
    </row>
    <row r="2224">
      <c r="A2224" s="111">
        <v>45917.0</v>
      </c>
      <c r="B2224" s="68" t="s">
        <v>22</v>
      </c>
      <c r="C2224" s="112" t="s">
        <v>1852</v>
      </c>
      <c r="D2224" s="6">
        <v>1.5</v>
      </c>
      <c r="E2224" s="28">
        <v>0.0</v>
      </c>
      <c r="F2224" s="113">
        <v>190.0</v>
      </c>
      <c r="G2224" s="6" t="b">
        <v>0</v>
      </c>
      <c r="H2224" s="27" t="s">
        <v>16</v>
      </c>
      <c r="I2224" s="114" t="s">
        <v>1427</v>
      </c>
      <c r="J2224" s="6"/>
      <c r="K2224" s="124">
        <v>974.0</v>
      </c>
    </row>
    <row r="2225">
      <c r="A2225" s="105">
        <v>45917.0</v>
      </c>
      <c r="B2225" s="125" t="s">
        <v>68</v>
      </c>
      <c r="C2225" s="107" t="s">
        <v>1310</v>
      </c>
      <c r="D2225" s="99">
        <v>2.0</v>
      </c>
      <c r="E2225" s="108">
        <v>0.0</v>
      </c>
      <c r="F2225" s="109">
        <v>260.0</v>
      </c>
      <c r="G2225" s="99" t="b">
        <v>1</v>
      </c>
      <c r="H2225" s="106" t="s">
        <v>16</v>
      </c>
      <c r="I2225" s="110" t="s">
        <v>110</v>
      </c>
      <c r="J2225" s="99"/>
      <c r="K2225" s="123">
        <v>975.0</v>
      </c>
    </row>
    <row r="2226">
      <c r="A2226" s="111">
        <v>45917.0</v>
      </c>
      <c r="B2226" s="68" t="s">
        <v>41</v>
      </c>
      <c r="C2226" s="112" t="s">
        <v>1281</v>
      </c>
      <c r="D2226" s="6">
        <v>1.0</v>
      </c>
      <c r="E2226" s="28">
        <v>0.0</v>
      </c>
      <c r="F2226" s="113">
        <v>120.0</v>
      </c>
      <c r="G2226" s="6" t="b">
        <v>1</v>
      </c>
      <c r="H2226" s="27" t="s">
        <v>30</v>
      </c>
      <c r="I2226" s="114" t="s">
        <v>110</v>
      </c>
      <c r="J2226" s="6"/>
      <c r="K2226" s="124">
        <v>976.0</v>
      </c>
    </row>
    <row r="2227">
      <c r="A2227" s="105">
        <v>45919.0</v>
      </c>
      <c r="B2227" s="125" t="s">
        <v>26</v>
      </c>
      <c r="C2227" s="107" t="s">
        <v>1853</v>
      </c>
      <c r="D2227" s="99">
        <v>3.5</v>
      </c>
      <c r="E2227" s="108">
        <v>0.0</v>
      </c>
      <c r="F2227" s="109">
        <v>640.0</v>
      </c>
      <c r="G2227" s="99" t="b">
        <v>1</v>
      </c>
      <c r="H2227" s="106" t="s">
        <v>16</v>
      </c>
      <c r="I2227" s="110" t="s">
        <v>75</v>
      </c>
      <c r="J2227" s="99"/>
      <c r="K2227" s="123">
        <v>979.0</v>
      </c>
    </row>
    <row r="2228">
      <c r="A2228" s="111">
        <v>45919.0</v>
      </c>
      <c r="B2228" s="68" t="s">
        <v>42</v>
      </c>
      <c r="C2228" s="112" t="s">
        <v>1293</v>
      </c>
      <c r="D2228" s="6">
        <v>1.5</v>
      </c>
      <c r="E2228" s="28">
        <v>0.0</v>
      </c>
      <c r="F2228" s="113">
        <v>180.0</v>
      </c>
      <c r="G2228" s="6" t="b">
        <v>1</v>
      </c>
      <c r="H2228" s="27" t="s">
        <v>30</v>
      </c>
      <c r="I2228" s="114" t="s">
        <v>83</v>
      </c>
      <c r="J2228" s="6"/>
      <c r="K2228" s="124">
        <v>980.0</v>
      </c>
    </row>
    <row r="2229">
      <c r="A2229" s="105">
        <v>45919.0</v>
      </c>
      <c r="B2229" s="125" t="s">
        <v>57</v>
      </c>
      <c r="C2229" s="107" t="s">
        <v>19</v>
      </c>
      <c r="D2229" s="99">
        <v>5.0</v>
      </c>
      <c r="E2229" s="108">
        <v>0.0</v>
      </c>
      <c r="F2229" s="109">
        <v>600.0</v>
      </c>
      <c r="G2229" s="99" t="b">
        <v>1</v>
      </c>
      <c r="H2229" s="106" t="s">
        <v>16</v>
      </c>
      <c r="I2229" s="110" t="s">
        <v>105</v>
      </c>
      <c r="J2229" s="99"/>
      <c r="K2229" s="123">
        <v>981.0</v>
      </c>
    </row>
    <row r="2230">
      <c r="A2230" s="111">
        <v>45919.0</v>
      </c>
      <c r="B2230" s="68" t="s">
        <v>14</v>
      </c>
      <c r="C2230" s="112" t="s">
        <v>1280</v>
      </c>
      <c r="D2230" s="6">
        <v>2.5</v>
      </c>
      <c r="E2230" s="28">
        <v>0.0</v>
      </c>
      <c r="F2230" s="113">
        <v>300.0</v>
      </c>
      <c r="G2230" s="6" t="b">
        <v>0</v>
      </c>
      <c r="H2230" s="27" t="s">
        <v>11</v>
      </c>
      <c r="I2230" s="114" t="s">
        <v>150</v>
      </c>
      <c r="J2230" s="6" t="s">
        <v>1854</v>
      </c>
      <c r="K2230" s="124">
        <v>982.0</v>
      </c>
    </row>
    <row r="2231">
      <c r="A2231" s="105">
        <v>45919.0</v>
      </c>
      <c r="B2231" s="125" t="s">
        <v>39</v>
      </c>
      <c r="C2231" s="107" t="s">
        <v>1281</v>
      </c>
      <c r="D2231" s="99">
        <v>2.0</v>
      </c>
      <c r="E2231" s="108">
        <v>0.0</v>
      </c>
      <c r="F2231" s="109">
        <v>240.0</v>
      </c>
      <c r="G2231" s="99" t="b">
        <v>1</v>
      </c>
      <c r="H2231" s="106" t="s">
        <v>16</v>
      </c>
      <c r="I2231" s="110" t="s">
        <v>110</v>
      </c>
      <c r="J2231" s="99"/>
      <c r="K2231" s="123">
        <v>983.0</v>
      </c>
    </row>
    <row r="2232">
      <c r="A2232" s="111">
        <v>45919.0</v>
      </c>
      <c r="B2232" s="68" t="s">
        <v>31</v>
      </c>
      <c r="C2232" s="112" t="s">
        <v>19</v>
      </c>
      <c r="D2232" s="6">
        <v>2.0</v>
      </c>
      <c r="E2232" s="28">
        <v>0.0</v>
      </c>
      <c r="F2232" s="113">
        <v>240.0</v>
      </c>
      <c r="G2232" s="6" t="b">
        <v>0</v>
      </c>
      <c r="H2232" s="27" t="s">
        <v>11</v>
      </c>
      <c r="I2232" s="114" t="s">
        <v>110</v>
      </c>
      <c r="J2232" s="6" t="s">
        <v>1855</v>
      </c>
      <c r="K2232" s="124">
        <v>984.0</v>
      </c>
    </row>
    <row r="2233">
      <c r="A2233" s="105">
        <v>45919.0</v>
      </c>
      <c r="B2233" s="125" t="s">
        <v>919</v>
      </c>
      <c r="C2233" s="107" t="s">
        <v>1280</v>
      </c>
      <c r="D2233" s="99">
        <v>4.0</v>
      </c>
      <c r="E2233" s="108">
        <v>0.0</v>
      </c>
      <c r="F2233" s="109">
        <v>480.0</v>
      </c>
      <c r="G2233" s="99" t="b">
        <v>0</v>
      </c>
      <c r="H2233" s="106" t="s">
        <v>11</v>
      </c>
      <c r="I2233" s="110" t="s">
        <v>110</v>
      </c>
      <c r="J2233" s="99" t="s">
        <v>1855</v>
      </c>
      <c r="K2233" s="123">
        <v>985.0</v>
      </c>
    </row>
    <row r="2234">
      <c r="A2234" s="111">
        <v>45919.0</v>
      </c>
      <c r="B2234" s="68" t="s">
        <v>47</v>
      </c>
      <c r="C2234" s="112" t="s">
        <v>1555</v>
      </c>
      <c r="D2234" s="6">
        <v>4.5</v>
      </c>
      <c r="E2234" s="28">
        <v>0.0</v>
      </c>
      <c r="F2234" s="113">
        <v>610.0</v>
      </c>
      <c r="G2234" s="6" t="b">
        <v>0</v>
      </c>
      <c r="H2234" s="27" t="s">
        <v>11</v>
      </c>
      <c r="I2234" s="114" t="s">
        <v>110</v>
      </c>
      <c r="J2234" s="6" t="s">
        <v>1856</v>
      </c>
      <c r="K2234" s="124">
        <v>986.0</v>
      </c>
    </row>
    <row r="2235">
      <c r="A2235" s="105">
        <v>45919.0</v>
      </c>
      <c r="B2235" s="125" t="s">
        <v>55</v>
      </c>
      <c r="C2235" s="107" t="s">
        <v>1280</v>
      </c>
      <c r="D2235" s="99">
        <v>1.5</v>
      </c>
      <c r="E2235" s="108">
        <v>0.0</v>
      </c>
      <c r="F2235" s="109">
        <v>180.0</v>
      </c>
      <c r="G2235" s="99" t="b">
        <v>1</v>
      </c>
      <c r="H2235" s="106" t="s">
        <v>30</v>
      </c>
      <c r="I2235" s="110" t="s">
        <v>110</v>
      </c>
      <c r="J2235" s="99"/>
      <c r="K2235" s="123">
        <v>987.0</v>
      </c>
    </row>
    <row r="2236">
      <c r="A2236" s="111">
        <v>45917.0</v>
      </c>
      <c r="B2236" s="68" t="s">
        <v>52</v>
      </c>
      <c r="C2236" s="112" t="s">
        <v>1285</v>
      </c>
      <c r="D2236" s="6">
        <v>8.0</v>
      </c>
      <c r="E2236" s="28">
        <v>0.0</v>
      </c>
      <c r="F2236" s="113">
        <v>1020.0</v>
      </c>
      <c r="G2236" s="6" t="b">
        <v>0</v>
      </c>
      <c r="H2236" s="27" t="s">
        <v>11</v>
      </c>
      <c r="I2236" s="114" t="s">
        <v>110</v>
      </c>
      <c r="J2236" s="6" t="s">
        <v>1857</v>
      </c>
      <c r="K2236" s="124">
        <v>988.0</v>
      </c>
    </row>
    <row r="2237">
      <c r="A2237" s="105">
        <v>45917.0</v>
      </c>
      <c r="B2237" s="125" t="s">
        <v>36</v>
      </c>
      <c r="C2237" s="107" t="s">
        <v>1338</v>
      </c>
      <c r="D2237" s="99">
        <v>3.0</v>
      </c>
      <c r="E2237" s="108">
        <v>0.0</v>
      </c>
      <c r="F2237" s="109">
        <v>360.0</v>
      </c>
      <c r="G2237" s="99" t="b">
        <v>0</v>
      </c>
      <c r="H2237" s="106" t="s">
        <v>16</v>
      </c>
      <c r="I2237" s="110" t="s">
        <v>110</v>
      </c>
      <c r="J2237" s="99"/>
      <c r="K2237" s="123">
        <v>989.0</v>
      </c>
    </row>
    <row r="2238">
      <c r="A2238" s="111">
        <v>45920.0</v>
      </c>
      <c r="B2238" s="68" t="s">
        <v>25</v>
      </c>
      <c r="C2238" s="112" t="s">
        <v>1293</v>
      </c>
      <c r="D2238" s="6">
        <v>1.0</v>
      </c>
      <c r="E2238" s="28">
        <v>0.0</v>
      </c>
      <c r="F2238" s="113">
        <v>120.0</v>
      </c>
      <c r="G2238" s="6" t="b">
        <v>1</v>
      </c>
      <c r="H2238" s="27" t="s">
        <v>30</v>
      </c>
      <c r="I2238" s="114" t="s">
        <v>103</v>
      </c>
      <c r="J2238" s="6"/>
      <c r="K2238" s="124">
        <v>990.0</v>
      </c>
    </row>
    <row r="2239">
      <c r="A2239" s="105">
        <v>45920.0</v>
      </c>
      <c r="B2239" s="125" t="s">
        <v>14</v>
      </c>
      <c r="C2239" s="107" t="s">
        <v>13</v>
      </c>
      <c r="D2239" s="99">
        <v>1.0</v>
      </c>
      <c r="E2239" s="108">
        <v>0.0</v>
      </c>
      <c r="F2239" s="109">
        <v>120.0</v>
      </c>
      <c r="G2239" s="99" t="b">
        <v>0</v>
      </c>
      <c r="H2239" s="106" t="s">
        <v>11</v>
      </c>
      <c r="I2239" s="110" t="s">
        <v>150</v>
      </c>
      <c r="J2239" s="99" t="s">
        <v>1858</v>
      </c>
      <c r="K2239" s="123">
        <v>991.0</v>
      </c>
    </row>
    <row r="2240">
      <c r="A2240" s="111">
        <v>45920.0</v>
      </c>
      <c r="B2240" s="68" t="s">
        <v>21</v>
      </c>
      <c r="C2240" s="112" t="s">
        <v>1859</v>
      </c>
      <c r="D2240" s="6">
        <v>3.0</v>
      </c>
      <c r="E2240" s="28">
        <v>0.0</v>
      </c>
      <c r="F2240" s="113">
        <v>400.0</v>
      </c>
      <c r="G2240" s="6" t="b">
        <v>0</v>
      </c>
      <c r="H2240" s="27" t="s">
        <v>11</v>
      </c>
      <c r="I2240" s="114" t="s">
        <v>150</v>
      </c>
      <c r="J2240" s="6" t="s">
        <v>1860</v>
      </c>
      <c r="K2240" s="124">
        <v>992.0</v>
      </c>
    </row>
    <row r="2241">
      <c r="A2241" s="105">
        <v>45920.0</v>
      </c>
      <c r="B2241" s="125" t="s">
        <v>68</v>
      </c>
      <c r="C2241" s="107" t="s">
        <v>1310</v>
      </c>
      <c r="D2241" s="99">
        <v>3.0</v>
      </c>
      <c r="E2241" s="108">
        <v>0.0</v>
      </c>
      <c r="F2241" s="109">
        <v>380.0</v>
      </c>
      <c r="G2241" s="99" t="b">
        <v>1</v>
      </c>
      <c r="H2241" s="106" t="s">
        <v>16</v>
      </c>
      <c r="I2241" s="110" t="s">
        <v>110</v>
      </c>
      <c r="J2241" s="99"/>
      <c r="K2241" s="123">
        <v>993.0</v>
      </c>
    </row>
    <row r="2242">
      <c r="A2242" s="111">
        <v>45920.0</v>
      </c>
      <c r="B2242" s="68" t="s">
        <v>31</v>
      </c>
      <c r="C2242" s="112" t="s">
        <v>1280</v>
      </c>
      <c r="D2242" s="6">
        <v>4.0</v>
      </c>
      <c r="E2242" s="28">
        <v>0.0</v>
      </c>
      <c r="F2242" s="113">
        <v>480.0</v>
      </c>
      <c r="G2242" s="6" t="b">
        <v>0</v>
      </c>
      <c r="H2242" s="27" t="s">
        <v>11</v>
      </c>
      <c r="I2242" s="114" t="s">
        <v>110</v>
      </c>
      <c r="J2242" s="6" t="s">
        <v>1861</v>
      </c>
      <c r="K2242" s="124">
        <v>994.0</v>
      </c>
    </row>
    <row r="2243">
      <c r="A2243" s="105">
        <v>45920.0</v>
      </c>
      <c r="B2243" s="125" t="s">
        <v>47</v>
      </c>
      <c r="C2243" s="107" t="s">
        <v>1808</v>
      </c>
      <c r="D2243" s="99">
        <v>2.5</v>
      </c>
      <c r="E2243" s="108">
        <v>0.0</v>
      </c>
      <c r="F2243" s="109">
        <v>430.0</v>
      </c>
      <c r="G2243" s="99" t="b">
        <v>0</v>
      </c>
      <c r="H2243" s="106" t="s">
        <v>11</v>
      </c>
      <c r="I2243" s="110" t="s">
        <v>110</v>
      </c>
      <c r="J2243" s="99" t="s">
        <v>1862</v>
      </c>
      <c r="K2243" s="123">
        <v>995.0</v>
      </c>
    </row>
    <row r="2244">
      <c r="A2244" s="111">
        <v>45920.0</v>
      </c>
      <c r="B2244" s="68" t="s">
        <v>919</v>
      </c>
      <c r="C2244" s="112" t="s">
        <v>19</v>
      </c>
      <c r="D2244" s="6">
        <v>2.0</v>
      </c>
      <c r="E2244" s="28">
        <v>0.0</v>
      </c>
      <c r="F2244" s="113">
        <v>240.0</v>
      </c>
      <c r="G2244" s="6" t="b">
        <v>0</v>
      </c>
      <c r="H2244" s="27" t="s">
        <v>11</v>
      </c>
      <c r="I2244" s="114" t="s">
        <v>110</v>
      </c>
      <c r="J2244" s="6" t="s">
        <v>1863</v>
      </c>
      <c r="K2244" s="124">
        <v>996.0</v>
      </c>
    </row>
    <row r="2245">
      <c r="A2245" s="105">
        <v>45921.0</v>
      </c>
      <c r="B2245" s="125" t="s">
        <v>59</v>
      </c>
      <c r="C2245" s="107" t="s">
        <v>1864</v>
      </c>
      <c r="D2245" s="99">
        <v>1.3</v>
      </c>
      <c r="E2245" s="108">
        <v>0.0</v>
      </c>
      <c r="F2245" s="109">
        <v>167.0</v>
      </c>
      <c r="G2245" s="99" t="b">
        <v>0</v>
      </c>
      <c r="H2245" s="106" t="s">
        <v>16</v>
      </c>
      <c r="I2245" s="110" t="s">
        <v>1420</v>
      </c>
      <c r="J2245" s="99"/>
      <c r="K2245" s="123">
        <v>997.0</v>
      </c>
    </row>
    <row r="2246">
      <c r="A2246" s="111">
        <v>45921.0</v>
      </c>
      <c r="B2246" s="68" t="s">
        <v>57</v>
      </c>
      <c r="C2246" s="112" t="s">
        <v>19</v>
      </c>
      <c r="D2246" s="6">
        <v>5.0</v>
      </c>
      <c r="E2246" s="28">
        <v>0.0</v>
      </c>
      <c r="F2246" s="113">
        <v>600.0</v>
      </c>
      <c r="G2246" s="6" t="b">
        <v>1</v>
      </c>
      <c r="H2246" s="27" t="s">
        <v>16</v>
      </c>
      <c r="I2246" s="114" t="s">
        <v>105</v>
      </c>
      <c r="J2246" s="6"/>
      <c r="K2246" s="124">
        <v>999.0</v>
      </c>
    </row>
    <row r="2247">
      <c r="A2247" s="105">
        <v>45921.0</v>
      </c>
      <c r="B2247" s="125" t="s">
        <v>21</v>
      </c>
      <c r="C2247" s="107" t="s">
        <v>13</v>
      </c>
      <c r="D2247" s="99">
        <v>1.0</v>
      </c>
      <c r="E2247" s="108">
        <v>0.0</v>
      </c>
      <c r="F2247" s="109">
        <v>120.0</v>
      </c>
      <c r="G2247" s="99" t="b">
        <v>0</v>
      </c>
      <c r="H2247" s="106" t="s">
        <v>11</v>
      </c>
      <c r="I2247" s="110" t="s">
        <v>150</v>
      </c>
      <c r="J2247" s="99" t="s">
        <v>1865</v>
      </c>
      <c r="K2247" s="123">
        <v>1000.0</v>
      </c>
    </row>
    <row r="2248">
      <c r="A2248" s="111">
        <v>45921.0</v>
      </c>
      <c r="B2248" s="68" t="s">
        <v>9</v>
      </c>
      <c r="C2248" s="112" t="s">
        <v>13</v>
      </c>
      <c r="D2248" s="6">
        <v>1.0</v>
      </c>
      <c r="E2248" s="28">
        <v>0.0</v>
      </c>
      <c r="F2248" s="113">
        <v>120.0</v>
      </c>
      <c r="G2248" s="6" t="b">
        <v>0</v>
      </c>
      <c r="H2248" s="27" t="s">
        <v>11</v>
      </c>
      <c r="I2248" s="114" t="s">
        <v>150</v>
      </c>
      <c r="J2248" s="6" t="s">
        <v>1866</v>
      </c>
      <c r="K2248" s="124">
        <v>1001.0</v>
      </c>
    </row>
    <row r="2249">
      <c r="A2249" s="105">
        <v>45921.0</v>
      </c>
      <c r="B2249" s="125" t="s">
        <v>14</v>
      </c>
      <c r="C2249" s="107" t="s">
        <v>13</v>
      </c>
      <c r="D2249" s="99">
        <v>1.0</v>
      </c>
      <c r="E2249" s="108">
        <v>0.0</v>
      </c>
      <c r="F2249" s="109">
        <v>120.0</v>
      </c>
      <c r="G2249" s="99" t="b">
        <v>0</v>
      </c>
      <c r="H2249" s="106" t="s">
        <v>11</v>
      </c>
      <c r="I2249" s="110" t="s">
        <v>150</v>
      </c>
      <c r="J2249" s="99" t="s">
        <v>1867</v>
      </c>
      <c r="K2249" s="123">
        <v>1002.0</v>
      </c>
    </row>
    <row r="2250">
      <c r="A2250" s="111">
        <v>45921.0</v>
      </c>
      <c r="B2250" s="68" t="s">
        <v>39</v>
      </c>
      <c r="C2250" s="112" t="s">
        <v>1321</v>
      </c>
      <c r="D2250" s="6">
        <v>3.0</v>
      </c>
      <c r="E2250" s="28">
        <v>0.0</v>
      </c>
      <c r="F2250" s="113">
        <v>380.0</v>
      </c>
      <c r="G2250" s="6" t="b">
        <v>1</v>
      </c>
      <c r="H2250" s="27" t="s">
        <v>16</v>
      </c>
      <c r="I2250" s="114" t="s">
        <v>110</v>
      </c>
      <c r="J2250" s="6"/>
      <c r="K2250" s="124">
        <v>1003.0</v>
      </c>
    </row>
    <row r="2251">
      <c r="A2251" s="105">
        <v>45921.0</v>
      </c>
      <c r="B2251" s="125" t="s">
        <v>919</v>
      </c>
      <c r="C2251" s="107" t="s">
        <v>19</v>
      </c>
      <c r="D2251" s="99">
        <v>2.0</v>
      </c>
      <c r="E2251" s="108">
        <v>0.0</v>
      </c>
      <c r="F2251" s="109">
        <v>240.0</v>
      </c>
      <c r="G2251" s="99" t="b">
        <v>0</v>
      </c>
      <c r="H2251" s="106" t="s">
        <v>11</v>
      </c>
      <c r="I2251" s="110" t="s">
        <v>110</v>
      </c>
      <c r="J2251" s="99" t="s">
        <v>1868</v>
      </c>
      <c r="K2251" s="123">
        <v>1004.0</v>
      </c>
    </row>
    <row r="2252">
      <c r="A2252" s="111">
        <v>45921.0</v>
      </c>
      <c r="B2252" s="68" t="s">
        <v>31</v>
      </c>
      <c r="C2252" s="112" t="s">
        <v>19</v>
      </c>
      <c r="D2252" s="6">
        <v>6.0</v>
      </c>
      <c r="E2252" s="28">
        <v>0.0</v>
      </c>
      <c r="F2252" s="113">
        <v>720.0</v>
      </c>
      <c r="G2252" s="6" t="b">
        <v>0</v>
      </c>
      <c r="H2252" s="27" t="s">
        <v>11</v>
      </c>
      <c r="I2252" s="114" t="s">
        <v>110</v>
      </c>
      <c r="J2252" s="6" t="s">
        <v>1869</v>
      </c>
      <c r="K2252" s="124">
        <v>1005.0</v>
      </c>
    </row>
    <row r="2253">
      <c r="A2253" s="105">
        <v>45923.0</v>
      </c>
      <c r="B2253" s="125" t="s">
        <v>407</v>
      </c>
      <c r="C2253" s="107" t="s">
        <v>1281</v>
      </c>
      <c r="D2253" s="99">
        <v>2.0</v>
      </c>
      <c r="E2253" s="108">
        <v>0.0</v>
      </c>
      <c r="F2253" s="109">
        <v>240.0</v>
      </c>
      <c r="G2253" s="99" t="b">
        <v>1</v>
      </c>
      <c r="H2253" s="106" t="s">
        <v>30</v>
      </c>
      <c r="I2253" s="110" t="s">
        <v>1528</v>
      </c>
      <c r="J2253" s="99"/>
      <c r="K2253" s="123">
        <v>1006.0</v>
      </c>
    </row>
    <row r="2254">
      <c r="A2254" s="111">
        <v>45923.0</v>
      </c>
      <c r="B2254" s="68" t="s">
        <v>24</v>
      </c>
      <c r="C2254" s="112" t="s">
        <v>1870</v>
      </c>
      <c r="D2254" s="6">
        <v>2.7</v>
      </c>
      <c r="E2254" s="28">
        <v>0.0</v>
      </c>
      <c r="F2254" s="113">
        <v>380.0</v>
      </c>
      <c r="G2254" s="6" t="b">
        <v>1</v>
      </c>
      <c r="H2254" s="27" t="s">
        <v>30</v>
      </c>
      <c r="I2254" s="114" t="s">
        <v>110</v>
      </c>
      <c r="J2254" s="6"/>
      <c r="K2254" s="124">
        <v>1007.0</v>
      </c>
    </row>
    <row r="2255">
      <c r="A2255" s="105">
        <v>45923.0</v>
      </c>
      <c r="B2255" s="125" t="s">
        <v>42</v>
      </c>
      <c r="C2255" s="107" t="s">
        <v>1293</v>
      </c>
      <c r="D2255" s="99">
        <v>1.3</v>
      </c>
      <c r="E2255" s="108">
        <v>0.0</v>
      </c>
      <c r="F2255" s="109">
        <v>156.0</v>
      </c>
      <c r="G2255" s="99" t="b">
        <v>1</v>
      </c>
      <c r="H2255" s="106" t="s">
        <v>30</v>
      </c>
      <c r="I2255" s="110" t="s">
        <v>83</v>
      </c>
      <c r="J2255" s="99"/>
      <c r="K2255" s="123">
        <v>1008.0</v>
      </c>
    </row>
    <row r="2256">
      <c r="A2256" s="111">
        <v>45923.0</v>
      </c>
      <c r="B2256" s="68" t="s">
        <v>21</v>
      </c>
      <c r="C2256" s="112" t="s">
        <v>63</v>
      </c>
      <c r="D2256" s="6">
        <v>0.3</v>
      </c>
      <c r="E2256" s="28">
        <v>0.0</v>
      </c>
      <c r="F2256" s="113">
        <v>90.0</v>
      </c>
      <c r="G2256" s="6" t="b">
        <v>0</v>
      </c>
      <c r="H2256" s="27" t="s">
        <v>11</v>
      </c>
      <c r="I2256" s="114" t="s">
        <v>110</v>
      </c>
      <c r="J2256" s="6" t="s">
        <v>1871</v>
      </c>
      <c r="K2256" s="124">
        <v>1009.0</v>
      </c>
    </row>
    <row r="2257">
      <c r="A2257" s="105">
        <v>45923.0</v>
      </c>
      <c r="B2257" s="125" t="s">
        <v>14</v>
      </c>
      <c r="C2257" s="107" t="s">
        <v>13</v>
      </c>
      <c r="D2257" s="99">
        <v>1.0</v>
      </c>
      <c r="E2257" s="108">
        <v>0.0</v>
      </c>
      <c r="F2257" s="109">
        <v>120.0</v>
      </c>
      <c r="G2257" s="99" t="b">
        <v>0</v>
      </c>
      <c r="H2257" s="106" t="s">
        <v>11</v>
      </c>
      <c r="I2257" s="110" t="s">
        <v>150</v>
      </c>
      <c r="J2257" s="99" t="s">
        <v>1872</v>
      </c>
      <c r="K2257" s="123">
        <v>1010.0</v>
      </c>
    </row>
    <row r="2258">
      <c r="A2258" s="111">
        <v>45923.0</v>
      </c>
      <c r="B2258" s="68" t="s">
        <v>9</v>
      </c>
      <c r="C2258" s="112" t="s">
        <v>1277</v>
      </c>
      <c r="D2258" s="6">
        <v>3.0</v>
      </c>
      <c r="E2258" s="28">
        <v>0.0</v>
      </c>
      <c r="F2258" s="113">
        <v>360.0</v>
      </c>
      <c r="G2258" s="6" t="b">
        <v>0</v>
      </c>
      <c r="H2258" s="27" t="s">
        <v>11</v>
      </c>
      <c r="I2258" s="114" t="s">
        <v>150</v>
      </c>
      <c r="J2258" s="6" t="s">
        <v>1873</v>
      </c>
      <c r="K2258" s="124">
        <v>1011.0</v>
      </c>
    </row>
    <row r="2259">
      <c r="A2259" s="105">
        <v>45923.0</v>
      </c>
      <c r="B2259" s="125" t="s">
        <v>22</v>
      </c>
      <c r="C2259" s="107" t="s">
        <v>1852</v>
      </c>
      <c r="D2259" s="99">
        <v>1.5</v>
      </c>
      <c r="E2259" s="108">
        <v>0.0</v>
      </c>
      <c r="F2259" s="109">
        <v>190.0</v>
      </c>
      <c r="G2259" s="99" t="b">
        <v>0</v>
      </c>
      <c r="H2259" s="106" t="s">
        <v>16</v>
      </c>
      <c r="I2259" s="110" t="s">
        <v>110</v>
      </c>
      <c r="J2259" s="99"/>
      <c r="K2259" s="123">
        <v>1012.0</v>
      </c>
    </row>
    <row r="2260">
      <c r="A2260" s="111">
        <v>45924.0</v>
      </c>
      <c r="B2260" s="68" t="s">
        <v>41</v>
      </c>
      <c r="C2260" s="112" t="s">
        <v>10</v>
      </c>
      <c r="D2260" s="6">
        <v>1.0</v>
      </c>
      <c r="E2260" s="28">
        <v>0.0</v>
      </c>
      <c r="F2260" s="113">
        <v>120.0</v>
      </c>
      <c r="G2260" s="6" t="b">
        <v>1</v>
      </c>
      <c r="H2260" s="27" t="s">
        <v>30</v>
      </c>
      <c r="I2260" s="114" t="s">
        <v>112</v>
      </c>
      <c r="J2260" s="6"/>
      <c r="K2260" s="124">
        <v>1013.0</v>
      </c>
    </row>
    <row r="2261">
      <c r="A2261" s="105">
        <v>45923.0</v>
      </c>
      <c r="B2261" s="125" t="s">
        <v>919</v>
      </c>
      <c r="C2261" s="107" t="s">
        <v>19</v>
      </c>
      <c r="D2261" s="99">
        <v>2.0</v>
      </c>
      <c r="E2261" s="108">
        <v>0.0</v>
      </c>
      <c r="F2261" s="109">
        <v>240.0</v>
      </c>
      <c r="G2261" s="99" t="b">
        <v>0</v>
      </c>
      <c r="H2261" s="106" t="s">
        <v>11</v>
      </c>
      <c r="I2261" s="110" t="s">
        <v>110</v>
      </c>
      <c r="J2261" s="99" t="s">
        <v>1874</v>
      </c>
      <c r="K2261" s="123">
        <v>1014.0</v>
      </c>
    </row>
    <row r="2262">
      <c r="A2262" s="111">
        <v>45923.0</v>
      </c>
      <c r="B2262" s="68" t="s">
        <v>47</v>
      </c>
      <c r="C2262" s="112" t="s">
        <v>1555</v>
      </c>
      <c r="D2262" s="6">
        <v>3.0</v>
      </c>
      <c r="E2262" s="28">
        <v>0.0</v>
      </c>
      <c r="F2262" s="113">
        <v>400.0</v>
      </c>
      <c r="G2262" s="6" t="b">
        <v>0</v>
      </c>
      <c r="H2262" s="27" t="s">
        <v>11</v>
      </c>
      <c r="I2262" s="114" t="s">
        <v>110</v>
      </c>
      <c r="J2262" s="6" t="s">
        <v>1875</v>
      </c>
      <c r="K2262" s="124">
        <v>1015.0</v>
      </c>
    </row>
    <row r="2263">
      <c r="A2263" s="105">
        <v>45923.0</v>
      </c>
      <c r="B2263" s="125" t="s">
        <v>49</v>
      </c>
      <c r="C2263" s="107" t="s">
        <v>1876</v>
      </c>
      <c r="D2263" s="99">
        <v>1.4</v>
      </c>
      <c r="E2263" s="108">
        <v>0.0</v>
      </c>
      <c r="F2263" s="109">
        <v>232.0</v>
      </c>
      <c r="G2263" s="99" t="b">
        <v>0</v>
      </c>
      <c r="H2263" s="106" t="s">
        <v>11</v>
      </c>
      <c r="I2263" s="110" t="s">
        <v>110</v>
      </c>
      <c r="J2263" s="99" t="s">
        <v>1877</v>
      </c>
      <c r="K2263" s="123">
        <v>1016.0</v>
      </c>
    </row>
    <row r="2264">
      <c r="A2264" s="111">
        <v>45923.0</v>
      </c>
      <c r="B2264" s="68" t="s">
        <v>1095</v>
      </c>
      <c r="C2264" s="112" t="s">
        <v>1281</v>
      </c>
      <c r="D2264" s="6">
        <v>2.0</v>
      </c>
      <c r="E2264" s="28">
        <v>0.0</v>
      </c>
      <c r="F2264" s="113">
        <v>240.0</v>
      </c>
      <c r="G2264" s="6" t="b">
        <v>0</v>
      </c>
      <c r="H2264" s="27"/>
      <c r="I2264" s="114" t="s">
        <v>110</v>
      </c>
      <c r="J2264" s="6"/>
      <c r="K2264" s="124">
        <v>1017.0</v>
      </c>
    </row>
    <row r="2265">
      <c r="A2265" s="105">
        <v>45923.0</v>
      </c>
      <c r="B2265" s="125" t="s">
        <v>60</v>
      </c>
      <c r="C2265" s="107" t="s">
        <v>1878</v>
      </c>
      <c r="D2265" s="99">
        <v>1.5</v>
      </c>
      <c r="E2265" s="108">
        <v>0.0</v>
      </c>
      <c r="F2265" s="109">
        <v>180.0</v>
      </c>
      <c r="G2265" s="99" t="b">
        <v>0</v>
      </c>
      <c r="H2265" s="106" t="s">
        <v>16</v>
      </c>
      <c r="I2265" s="110" t="s">
        <v>110</v>
      </c>
      <c r="J2265" s="99"/>
      <c r="K2265" s="123">
        <v>1018.0</v>
      </c>
    </row>
    <row r="2266">
      <c r="A2266" s="111">
        <v>45923.0</v>
      </c>
      <c r="B2266" s="68" t="s">
        <v>45</v>
      </c>
      <c r="C2266" s="112" t="s">
        <v>1806</v>
      </c>
      <c r="D2266" s="6">
        <v>2.3</v>
      </c>
      <c r="E2266" s="28">
        <v>0.0</v>
      </c>
      <c r="F2266" s="113">
        <v>350.0</v>
      </c>
      <c r="G2266" s="6" t="b">
        <v>0</v>
      </c>
      <c r="H2266" s="27" t="s">
        <v>11</v>
      </c>
      <c r="I2266" s="114" t="s">
        <v>110</v>
      </c>
      <c r="J2266" s="6" t="s">
        <v>1879</v>
      </c>
      <c r="K2266" s="124">
        <v>1019.0</v>
      </c>
    </row>
    <row r="2267">
      <c r="A2267" s="105">
        <v>45924.0</v>
      </c>
      <c r="B2267" s="125" t="s">
        <v>61</v>
      </c>
      <c r="C2267" s="107" t="s">
        <v>10</v>
      </c>
      <c r="D2267" s="99">
        <v>2.0</v>
      </c>
      <c r="E2267" s="108">
        <v>0.0</v>
      </c>
      <c r="F2267" s="109">
        <v>240.0</v>
      </c>
      <c r="G2267" s="99" t="b">
        <v>1</v>
      </c>
      <c r="H2267" s="106" t="s">
        <v>30</v>
      </c>
      <c r="I2267" s="110" t="s">
        <v>90</v>
      </c>
      <c r="J2267" s="99"/>
      <c r="K2267" s="123">
        <v>1020.0</v>
      </c>
    </row>
    <row r="2268">
      <c r="A2268" s="111">
        <v>45923.0</v>
      </c>
      <c r="B2268" s="68" t="s">
        <v>52</v>
      </c>
      <c r="C2268" s="112" t="s">
        <v>1321</v>
      </c>
      <c r="D2268" s="6">
        <v>8.0</v>
      </c>
      <c r="E2268" s="28">
        <v>0.0</v>
      </c>
      <c r="F2268" s="113">
        <v>1000.0</v>
      </c>
      <c r="G2268" s="6" t="b">
        <v>0</v>
      </c>
      <c r="H2268" s="27" t="s">
        <v>11</v>
      </c>
      <c r="I2268" s="114" t="s">
        <v>110</v>
      </c>
      <c r="J2268" s="6" t="s">
        <v>1880</v>
      </c>
      <c r="K2268" s="124">
        <v>1021.0</v>
      </c>
    </row>
    <row r="2269">
      <c r="A2269" s="105">
        <v>45924.0</v>
      </c>
      <c r="B2269" s="125" t="s">
        <v>43</v>
      </c>
      <c r="C2269" s="107" t="s">
        <v>1281</v>
      </c>
      <c r="D2269" s="99">
        <v>2.0</v>
      </c>
      <c r="E2269" s="108">
        <v>0.0</v>
      </c>
      <c r="F2269" s="109">
        <v>240.0</v>
      </c>
      <c r="G2269" s="99" t="b">
        <v>1</v>
      </c>
      <c r="H2269" s="106" t="s">
        <v>30</v>
      </c>
      <c r="I2269" s="110" t="s">
        <v>128</v>
      </c>
      <c r="J2269" s="99"/>
      <c r="K2269" s="123">
        <v>1022.0</v>
      </c>
    </row>
    <row r="2270">
      <c r="A2270" s="111">
        <v>45926.0</v>
      </c>
      <c r="B2270" s="68" t="s">
        <v>25</v>
      </c>
      <c r="C2270" s="112" t="s">
        <v>420</v>
      </c>
      <c r="D2270" s="6">
        <v>0.5</v>
      </c>
      <c r="E2270" s="28">
        <v>0.0</v>
      </c>
      <c r="F2270" s="113">
        <v>70.0</v>
      </c>
      <c r="G2270" s="6" t="b">
        <v>1</v>
      </c>
      <c r="H2270" s="27" t="s">
        <v>30</v>
      </c>
      <c r="I2270" s="114" t="s">
        <v>103</v>
      </c>
      <c r="J2270" s="6"/>
      <c r="K2270" s="124">
        <v>1023.0</v>
      </c>
    </row>
    <row r="2271">
      <c r="A2271" s="105">
        <v>45924.0</v>
      </c>
      <c r="B2271" s="125" t="s">
        <v>68</v>
      </c>
      <c r="C2271" s="107" t="s">
        <v>13</v>
      </c>
      <c r="D2271" s="99">
        <v>2.0</v>
      </c>
      <c r="E2271" s="108">
        <v>0.0</v>
      </c>
      <c r="F2271" s="109">
        <v>240.0</v>
      </c>
      <c r="G2271" s="99" t="b">
        <v>1</v>
      </c>
      <c r="H2271" s="106" t="s">
        <v>16</v>
      </c>
      <c r="I2271" s="110" t="s">
        <v>110</v>
      </c>
      <c r="J2271" s="99"/>
      <c r="K2271" s="123">
        <v>1024.0</v>
      </c>
    </row>
    <row r="2272">
      <c r="A2272" s="111">
        <v>45924.0</v>
      </c>
      <c r="B2272" s="68" t="s">
        <v>31</v>
      </c>
      <c r="C2272" s="112" t="s">
        <v>1280</v>
      </c>
      <c r="D2272" s="6">
        <v>6.0</v>
      </c>
      <c r="E2272" s="28">
        <v>0.0</v>
      </c>
      <c r="F2272" s="113">
        <v>720.0</v>
      </c>
      <c r="G2272" s="6" t="b">
        <v>0</v>
      </c>
      <c r="H2272" s="27" t="s">
        <v>11</v>
      </c>
      <c r="I2272" s="114" t="s">
        <v>110</v>
      </c>
      <c r="J2272" s="6" t="s">
        <v>1881</v>
      </c>
      <c r="K2272" s="124">
        <v>1025.0</v>
      </c>
    </row>
    <row r="2273">
      <c r="A2273" s="105">
        <v>45924.0</v>
      </c>
      <c r="B2273" s="125" t="s">
        <v>45</v>
      </c>
      <c r="C2273" s="107" t="s">
        <v>13</v>
      </c>
      <c r="D2273" s="99">
        <v>1.0</v>
      </c>
      <c r="E2273" s="108">
        <v>0.0</v>
      </c>
      <c r="F2273" s="109">
        <v>120.0</v>
      </c>
      <c r="G2273" s="99" t="b">
        <v>0</v>
      </c>
      <c r="H2273" s="106" t="s">
        <v>11</v>
      </c>
      <c r="I2273" s="110" t="s">
        <v>110</v>
      </c>
      <c r="J2273" s="99" t="s">
        <v>1882</v>
      </c>
      <c r="K2273" s="123">
        <v>1026.0</v>
      </c>
    </row>
    <row r="2274">
      <c r="A2274" s="111">
        <v>45924.0</v>
      </c>
      <c r="B2274" s="68" t="s">
        <v>919</v>
      </c>
      <c r="C2274" s="112" t="s">
        <v>19</v>
      </c>
      <c r="D2274" s="6">
        <v>2.0</v>
      </c>
      <c r="E2274" s="28">
        <v>0.0</v>
      </c>
      <c r="F2274" s="113">
        <v>240.0</v>
      </c>
      <c r="G2274" s="6" t="b">
        <v>0</v>
      </c>
      <c r="H2274" s="27" t="s">
        <v>11</v>
      </c>
      <c r="I2274" s="114" t="s">
        <v>110</v>
      </c>
      <c r="J2274" s="6" t="s">
        <v>1881</v>
      </c>
      <c r="K2274" s="124">
        <v>1027.0</v>
      </c>
    </row>
    <row r="2275">
      <c r="A2275" s="105">
        <v>45924.0</v>
      </c>
      <c r="B2275" s="125" t="s">
        <v>49</v>
      </c>
      <c r="C2275" s="107" t="s">
        <v>1713</v>
      </c>
      <c r="D2275" s="99">
        <v>2.0</v>
      </c>
      <c r="E2275" s="108">
        <v>0.0</v>
      </c>
      <c r="F2275" s="109">
        <v>370.0</v>
      </c>
      <c r="G2275" s="99" t="b">
        <v>0</v>
      </c>
      <c r="H2275" s="106" t="s">
        <v>11</v>
      </c>
      <c r="I2275" s="110" t="s">
        <v>110</v>
      </c>
      <c r="J2275" s="99" t="s">
        <v>1883</v>
      </c>
      <c r="K2275" s="123">
        <v>1028.0</v>
      </c>
    </row>
    <row r="2276">
      <c r="A2276" s="111">
        <v>45924.0</v>
      </c>
      <c r="B2276" s="68" t="s">
        <v>15</v>
      </c>
      <c r="C2276" s="112" t="s">
        <v>1281</v>
      </c>
      <c r="D2276" s="6">
        <v>1.0</v>
      </c>
      <c r="E2276" s="28">
        <v>0.0</v>
      </c>
      <c r="F2276" s="113">
        <v>120.0</v>
      </c>
      <c r="G2276" s="6" t="b">
        <v>1</v>
      </c>
      <c r="H2276" s="27" t="s">
        <v>16</v>
      </c>
      <c r="I2276" s="114" t="s">
        <v>110</v>
      </c>
      <c r="J2276" s="6"/>
      <c r="K2276" s="124">
        <v>1029.0</v>
      </c>
    </row>
    <row r="2277">
      <c r="A2277" s="105">
        <v>45924.0</v>
      </c>
      <c r="B2277" s="125" t="s">
        <v>18</v>
      </c>
      <c r="C2277" s="107" t="s">
        <v>1884</v>
      </c>
      <c r="D2277" s="99">
        <v>3.0</v>
      </c>
      <c r="E2277" s="108">
        <v>0.0</v>
      </c>
      <c r="F2277" s="109">
        <v>380.0</v>
      </c>
      <c r="G2277" s="99" t="b">
        <v>0</v>
      </c>
      <c r="H2277" s="106" t="s">
        <v>16</v>
      </c>
      <c r="I2277" s="110" t="s">
        <v>110</v>
      </c>
      <c r="J2277" s="99"/>
      <c r="K2277" s="123">
        <v>1030.0</v>
      </c>
    </row>
    <row r="2278">
      <c r="A2278" s="111">
        <v>45926.0</v>
      </c>
      <c r="B2278" s="68" t="s">
        <v>24</v>
      </c>
      <c r="C2278" s="112" t="s">
        <v>1559</v>
      </c>
      <c r="D2278" s="6">
        <v>4.0</v>
      </c>
      <c r="E2278" s="28">
        <v>0.0</v>
      </c>
      <c r="F2278" s="113">
        <v>520.0</v>
      </c>
      <c r="G2278" s="6" t="b">
        <v>1</v>
      </c>
      <c r="H2278" s="27" t="s">
        <v>30</v>
      </c>
      <c r="I2278" s="114" t="s">
        <v>110</v>
      </c>
      <c r="J2278" s="6"/>
      <c r="K2278" s="124">
        <v>1031.0</v>
      </c>
    </row>
    <row r="2279">
      <c r="A2279" s="105">
        <v>45926.0</v>
      </c>
      <c r="B2279" s="125" t="s">
        <v>39</v>
      </c>
      <c r="C2279" s="107" t="s">
        <v>1381</v>
      </c>
      <c r="D2279" s="99">
        <v>4.0</v>
      </c>
      <c r="E2279" s="108">
        <v>0.0</v>
      </c>
      <c r="F2279" s="109">
        <v>500.0</v>
      </c>
      <c r="G2279" s="99" t="b">
        <v>1</v>
      </c>
      <c r="H2279" s="106" t="s">
        <v>16</v>
      </c>
      <c r="I2279" s="110" t="s">
        <v>110</v>
      </c>
      <c r="J2279" s="99"/>
      <c r="K2279" s="123">
        <v>1032.0</v>
      </c>
    </row>
    <row r="2280">
      <c r="A2280" s="111">
        <v>45926.0</v>
      </c>
      <c r="B2280" s="68" t="s">
        <v>31</v>
      </c>
      <c r="C2280" s="112" t="s">
        <v>19</v>
      </c>
      <c r="D2280" s="6">
        <v>2.0</v>
      </c>
      <c r="E2280" s="28">
        <v>0.0</v>
      </c>
      <c r="F2280" s="113">
        <v>240.0</v>
      </c>
      <c r="G2280" s="6" t="b">
        <v>0</v>
      </c>
      <c r="H2280" s="27" t="s">
        <v>11</v>
      </c>
      <c r="I2280" s="114" t="s">
        <v>110</v>
      </c>
      <c r="J2280" s="6" t="s">
        <v>1885</v>
      </c>
      <c r="K2280" s="124">
        <v>1033.0</v>
      </c>
    </row>
    <row r="2281">
      <c r="A2281" s="105">
        <v>45926.0</v>
      </c>
      <c r="B2281" s="125" t="s">
        <v>919</v>
      </c>
      <c r="C2281" s="107" t="s">
        <v>1281</v>
      </c>
      <c r="D2281" s="99">
        <v>2.0</v>
      </c>
      <c r="E2281" s="108">
        <v>0.0</v>
      </c>
      <c r="F2281" s="109">
        <v>240.0</v>
      </c>
      <c r="G2281" s="99" t="b">
        <v>0</v>
      </c>
      <c r="H2281" s="106" t="s">
        <v>11</v>
      </c>
      <c r="I2281" s="110" t="s">
        <v>110</v>
      </c>
      <c r="J2281" s="99" t="s">
        <v>1886</v>
      </c>
      <c r="K2281" s="123">
        <v>1034.0</v>
      </c>
    </row>
    <row r="2282">
      <c r="A2282" s="111">
        <v>45926.0</v>
      </c>
      <c r="B2282" s="68" t="s">
        <v>45</v>
      </c>
      <c r="C2282" s="112" t="s">
        <v>1310</v>
      </c>
      <c r="D2282" s="6">
        <v>1.5</v>
      </c>
      <c r="E2282" s="28">
        <v>0.0</v>
      </c>
      <c r="F2282" s="113">
        <v>200.0</v>
      </c>
      <c r="G2282" s="6" t="b">
        <v>0</v>
      </c>
      <c r="H2282" s="27" t="s">
        <v>11</v>
      </c>
      <c r="I2282" s="114" t="s">
        <v>110</v>
      </c>
      <c r="J2282" s="6" t="s">
        <v>1887</v>
      </c>
      <c r="K2282" s="124">
        <v>1035.0</v>
      </c>
    </row>
    <row r="2283">
      <c r="A2283" s="105">
        <v>45926.0</v>
      </c>
      <c r="B2283" s="125" t="s">
        <v>47</v>
      </c>
      <c r="C2283" s="107" t="s">
        <v>1560</v>
      </c>
      <c r="D2283" s="99">
        <v>3.0</v>
      </c>
      <c r="E2283" s="108">
        <v>0.0</v>
      </c>
      <c r="F2283" s="109">
        <v>490.0</v>
      </c>
      <c r="G2283" s="99" t="b">
        <v>0</v>
      </c>
      <c r="H2283" s="106" t="s">
        <v>11</v>
      </c>
      <c r="I2283" s="110" t="s">
        <v>110</v>
      </c>
      <c r="J2283" s="99" t="s">
        <v>1888</v>
      </c>
      <c r="K2283" s="123">
        <v>1036.0</v>
      </c>
    </row>
    <row r="2284">
      <c r="A2284" s="111">
        <v>45926.0</v>
      </c>
      <c r="B2284" s="68" t="s">
        <v>36</v>
      </c>
      <c r="C2284" s="112" t="s">
        <v>1889</v>
      </c>
      <c r="D2284" s="6">
        <v>2.0</v>
      </c>
      <c r="E2284" s="28">
        <v>0.0</v>
      </c>
      <c r="F2284" s="113">
        <v>240.0</v>
      </c>
      <c r="G2284" s="6" t="b">
        <v>0</v>
      </c>
      <c r="H2284" s="27" t="s">
        <v>16</v>
      </c>
      <c r="I2284" s="114" t="s">
        <v>110</v>
      </c>
      <c r="J2284" s="6"/>
      <c r="K2284" s="124">
        <v>1037.0</v>
      </c>
    </row>
    <row r="2285">
      <c r="A2285" s="105">
        <v>45926.0</v>
      </c>
      <c r="B2285" s="125" t="s">
        <v>49</v>
      </c>
      <c r="C2285" s="107" t="s">
        <v>13</v>
      </c>
      <c r="D2285" s="99">
        <v>0.5</v>
      </c>
      <c r="E2285" s="108">
        <v>0.0</v>
      </c>
      <c r="F2285" s="109">
        <v>60.0</v>
      </c>
      <c r="G2285" s="99" t="b">
        <v>0</v>
      </c>
      <c r="H2285" s="106" t="s">
        <v>11</v>
      </c>
      <c r="I2285" s="110" t="s">
        <v>110</v>
      </c>
      <c r="J2285" s="99" t="s">
        <v>1890</v>
      </c>
      <c r="K2285" s="123">
        <v>1038.0</v>
      </c>
    </row>
    <row r="2286">
      <c r="A2286" s="111">
        <v>45926.0</v>
      </c>
      <c r="B2286" s="68" t="s">
        <v>42</v>
      </c>
      <c r="C2286" s="112" t="s">
        <v>1293</v>
      </c>
      <c r="D2286" s="6">
        <v>1.5</v>
      </c>
      <c r="E2286" s="28">
        <v>0.0</v>
      </c>
      <c r="F2286" s="113">
        <v>180.0</v>
      </c>
      <c r="G2286" s="6" t="b">
        <v>1</v>
      </c>
      <c r="H2286" s="27" t="s">
        <v>30</v>
      </c>
      <c r="I2286" s="114" t="s">
        <v>110</v>
      </c>
      <c r="J2286" s="6"/>
      <c r="K2286" s="124">
        <v>1040.0</v>
      </c>
    </row>
    <row r="2287">
      <c r="A2287" s="105">
        <v>45927.0</v>
      </c>
      <c r="B2287" s="125" t="s">
        <v>57</v>
      </c>
      <c r="C2287" s="107" t="s">
        <v>19</v>
      </c>
      <c r="D2287" s="99">
        <v>5.0</v>
      </c>
      <c r="E2287" s="108">
        <v>0.0</v>
      </c>
      <c r="F2287" s="109">
        <v>600.0</v>
      </c>
      <c r="G2287" s="99" t="b">
        <v>1</v>
      </c>
      <c r="H2287" s="106" t="s">
        <v>16</v>
      </c>
      <c r="I2287" s="110" t="s">
        <v>105</v>
      </c>
      <c r="J2287" s="99"/>
      <c r="K2287" s="123">
        <v>1041.0</v>
      </c>
    </row>
    <row r="2288">
      <c r="A2288" s="111">
        <v>45927.0</v>
      </c>
      <c r="B2288" s="68" t="s">
        <v>42</v>
      </c>
      <c r="C2288" s="112" t="s">
        <v>19</v>
      </c>
      <c r="D2288" s="6">
        <v>1.0</v>
      </c>
      <c r="E2288" s="28">
        <v>0.0</v>
      </c>
      <c r="F2288" s="113">
        <v>120.0</v>
      </c>
      <c r="G2288" s="6" t="b">
        <v>1</v>
      </c>
      <c r="H2288" s="27" t="s">
        <v>30</v>
      </c>
      <c r="I2288" s="114" t="s">
        <v>83</v>
      </c>
      <c r="J2288" s="6"/>
      <c r="K2288" s="124">
        <v>1042.0</v>
      </c>
    </row>
    <row r="2289">
      <c r="A2289" s="105">
        <v>45927.0</v>
      </c>
      <c r="B2289" s="125" t="s">
        <v>14</v>
      </c>
      <c r="C2289" s="107" t="s">
        <v>1280</v>
      </c>
      <c r="D2289" s="99">
        <v>3.0</v>
      </c>
      <c r="E2289" s="108">
        <v>0.0</v>
      </c>
      <c r="F2289" s="109">
        <v>360.0</v>
      </c>
      <c r="G2289" s="99" t="b">
        <v>0</v>
      </c>
      <c r="H2289" s="106" t="s">
        <v>11</v>
      </c>
      <c r="I2289" s="110" t="s">
        <v>150</v>
      </c>
      <c r="J2289" s="99" t="s">
        <v>1891</v>
      </c>
      <c r="K2289" s="123">
        <v>1043.0</v>
      </c>
    </row>
    <row r="2290">
      <c r="A2290" s="111">
        <v>45927.0</v>
      </c>
      <c r="B2290" s="68" t="s">
        <v>21</v>
      </c>
      <c r="C2290" s="112" t="s">
        <v>1728</v>
      </c>
      <c r="D2290" s="6">
        <v>1.5</v>
      </c>
      <c r="E2290" s="28">
        <v>0.0</v>
      </c>
      <c r="F2290" s="113">
        <v>290.0</v>
      </c>
      <c r="G2290" s="6" t="b">
        <v>0</v>
      </c>
      <c r="H2290" s="27" t="s">
        <v>11</v>
      </c>
      <c r="I2290" s="114" t="s">
        <v>150</v>
      </c>
      <c r="J2290" s="6" t="s">
        <v>1892</v>
      </c>
      <c r="K2290" s="124">
        <v>1044.0</v>
      </c>
    </row>
    <row r="2291">
      <c r="A2291" s="105">
        <v>45927.0</v>
      </c>
      <c r="B2291" s="125" t="s">
        <v>31</v>
      </c>
      <c r="C2291" s="107" t="s">
        <v>1281</v>
      </c>
      <c r="D2291" s="99">
        <v>2.0</v>
      </c>
      <c r="E2291" s="108">
        <v>0.0</v>
      </c>
      <c r="F2291" s="109">
        <v>240.0</v>
      </c>
      <c r="G2291" s="99" t="b">
        <v>0</v>
      </c>
      <c r="H2291" s="106" t="s">
        <v>11</v>
      </c>
      <c r="I2291" s="110" t="s">
        <v>110</v>
      </c>
      <c r="J2291" s="99" t="s">
        <v>1893</v>
      </c>
      <c r="K2291" s="123">
        <v>1045.0</v>
      </c>
    </row>
    <row r="2292">
      <c r="A2292" s="111">
        <v>45927.0</v>
      </c>
      <c r="B2292" s="68" t="s">
        <v>47</v>
      </c>
      <c r="C2292" s="112" t="s">
        <v>1447</v>
      </c>
      <c r="D2292" s="6">
        <v>2.0</v>
      </c>
      <c r="E2292" s="28">
        <v>0.0</v>
      </c>
      <c r="F2292" s="113">
        <v>280.0</v>
      </c>
      <c r="G2292" s="6" t="b">
        <v>0</v>
      </c>
      <c r="H2292" s="27" t="s">
        <v>11</v>
      </c>
      <c r="I2292" s="114" t="s">
        <v>110</v>
      </c>
      <c r="J2292" s="6" t="s">
        <v>1894</v>
      </c>
      <c r="K2292" s="124">
        <v>1046.0</v>
      </c>
    </row>
    <row r="2293">
      <c r="A2293" s="105">
        <v>45928.0</v>
      </c>
      <c r="B2293" s="125" t="s">
        <v>407</v>
      </c>
      <c r="C2293" s="107" t="s">
        <v>1281</v>
      </c>
      <c r="D2293" s="99">
        <v>2.0</v>
      </c>
      <c r="E2293" s="108">
        <v>0.0</v>
      </c>
      <c r="F2293" s="109">
        <v>240.0</v>
      </c>
      <c r="G2293" s="99" t="b">
        <v>1</v>
      </c>
      <c r="H2293" s="106" t="s">
        <v>30</v>
      </c>
      <c r="I2293" s="110" t="s">
        <v>1528</v>
      </c>
      <c r="J2293" s="99"/>
      <c r="K2293" s="123">
        <v>1047.0</v>
      </c>
    </row>
    <row r="2294">
      <c r="A2294" s="111">
        <v>45928.0</v>
      </c>
      <c r="B2294" s="68" t="s">
        <v>43</v>
      </c>
      <c r="C2294" s="112" t="s">
        <v>1281</v>
      </c>
      <c r="D2294" s="6">
        <v>2.0</v>
      </c>
      <c r="E2294" s="28">
        <v>0.0</v>
      </c>
      <c r="F2294" s="113">
        <v>240.0</v>
      </c>
      <c r="G2294" s="6" t="b">
        <v>1</v>
      </c>
      <c r="H2294" s="27" t="s">
        <v>30</v>
      </c>
      <c r="I2294" s="114" t="s">
        <v>128</v>
      </c>
      <c r="J2294" s="6"/>
      <c r="K2294" s="124">
        <v>1048.0</v>
      </c>
    </row>
    <row r="2295">
      <c r="A2295" s="105">
        <v>45928.0</v>
      </c>
      <c r="B2295" s="125" t="s">
        <v>42</v>
      </c>
      <c r="C2295" s="107" t="s">
        <v>1293</v>
      </c>
      <c r="D2295" s="99">
        <v>1.5</v>
      </c>
      <c r="E2295" s="108">
        <v>0.0</v>
      </c>
      <c r="F2295" s="109">
        <v>180.0</v>
      </c>
      <c r="G2295" s="99" t="b">
        <v>1</v>
      </c>
      <c r="H2295" s="106" t="s">
        <v>30</v>
      </c>
      <c r="I2295" s="110" t="s">
        <v>83</v>
      </c>
      <c r="J2295" s="99"/>
      <c r="K2295" s="123">
        <v>1049.0</v>
      </c>
    </row>
    <row r="2296">
      <c r="A2296" s="111">
        <v>45928.0</v>
      </c>
      <c r="B2296" s="68" t="s">
        <v>57</v>
      </c>
      <c r="C2296" s="112" t="s">
        <v>19</v>
      </c>
      <c r="D2296" s="6">
        <v>5.0</v>
      </c>
      <c r="E2296" s="28">
        <v>0.0</v>
      </c>
      <c r="F2296" s="113">
        <v>600.0</v>
      </c>
      <c r="G2296" s="6" t="b">
        <v>1</v>
      </c>
      <c r="H2296" s="27" t="s">
        <v>16</v>
      </c>
      <c r="I2296" s="114" t="s">
        <v>105</v>
      </c>
      <c r="J2296" s="6"/>
      <c r="K2296" s="124">
        <v>1050.0</v>
      </c>
    </row>
    <row r="2297">
      <c r="A2297" s="105">
        <v>45928.0</v>
      </c>
      <c r="B2297" s="125" t="s">
        <v>14</v>
      </c>
      <c r="C2297" s="107" t="s">
        <v>19</v>
      </c>
      <c r="D2297" s="99">
        <v>1.0</v>
      </c>
      <c r="E2297" s="108">
        <v>0.0</v>
      </c>
      <c r="F2297" s="109">
        <v>120.0</v>
      </c>
      <c r="G2297" s="99" t="b">
        <v>0</v>
      </c>
      <c r="H2297" s="106" t="s">
        <v>11</v>
      </c>
      <c r="I2297" s="110" t="s">
        <v>150</v>
      </c>
      <c r="J2297" s="99" t="s">
        <v>1895</v>
      </c>
      <c r="K2297" s="123">
        <v>1051.0</v>
      </c>
    </row>
    <row r="2298">
      <c r="A2298" s="111">
        <v>45928.0</v>
      </c>
      <c r="B2298" s="68" t="s">
        <v>9</v>
      </c>
      <c r="C2298" s="112" t="s">
        <v>1280</v>
      </c>
      <c r="D2298" s="6">
        <v>3.0</v>
      </c>
      <c r="E2298" s="28">
        <v>0.0</v>
      </c>
      <c r="F2298" s="113">
        <v>360.0</v>
      </c>
      <c r="G2298" s="6" t="b">
        <v>0</v>
      </c>
      <c r="H2298" s="27" t="s">
        <v>11</v>
      </c>
      <c r="I2298" s="114" t="s">
        <v>150</v>
      </c>
      <c r="J2298" s="6" t="s">
        <v>1896</v>
      </c>
      <c r="K2298" s="124">
        <v>1052.0</v>
      </c>
    </row>
    <row r="2299">
      <c r="A2299" s="105">
        <v>45928.0</v>
      </c>
      <c r="B2299" s="125" t="s">
        <v>39</v>
      </c>
      <c r="C2299" s="107" t="s">
        <v>1321</v>
      </c>
      <c r="D2299" s="99">
        <v>6.0</v>
      </c>
      <c r="E2299" s="108">
        <v>0.0</v>
      </c>
      <c r="F2299" s="109">
        <v>760.0</v>
      </c>
      <c r="G2299" s="99" t="b">
        <v>1</v>
      </c>
      <c r="H2299" s="106" t="s">
        <v>16</v>
      </c>
      <c r="I2299" s="110" t="s">
        <v>110</v>
      </c>
      <c r="J2299" s="99"/>
      <c r="K2299" s="123">
        <v>1053.0</v>
      </c>
    </row>
    <row r="2300">
      <c r="A2300" s="111">
        <v>45928.0</v>
      </c>
      <c r="B2300" s="68" t="s">
        <v>31</v>
      </c>
      <c r="C2300" s="112" t="s">
        <v>19</v>
      </c>
      <c r="D2300" s="6">
        <v>6.0</v>
      </c>
      <c r="E2300" s="28">
        <v>0.0</v>
      </c>
      <c r="F2300" s="113">
        <v>720.0</v>
      </c>
      <c r="G2300" s="6" t="b">
        <v>0</v>
      </c>
      <c r="H2300" s="27" t="s">
        <v>11</v>
      </c>
      <c r="I2300" s="114" t="s">
        <v>110</v>
      </c>
      <c r="J2300" s="6" t="s">
        <v>1897</v>
      </c>
      <c r="K2300" s="124">
        <v>1054.0</v>
      </c>
    </row>
    <row r="2301">
      <c r="A2301" s="105">
        <v>45928.0</v>
      </c>
      <c r="B2301" s="125" t="s">
        <v>919</v>
      </c>
      <c r="C2301" s="107" t="s">
        <v>19</v>
      </c>
      <c r="D2301" s="99">
        <v>2.0</v>
      </c>
      <c r="E2301" s="108">
        <v>0.0</v>
      </c>
      <c r="F2301" s="109">
        <v>240.0</v>
      </c>
      <c r="G2301" s="99" t="b">
        <v>0</v>
      </c>
      <c r="H2301" s="106" t="s">
        <v>11</v>
      </c>
      <c r="I2301" s="110" t="s">
        <v>110</v>
      </c>
      <c r="J2301" s="99" t="s">
        <v>1898</v>
      </c>
      <c r="K2301" s="123">
        <v>1055.0</v>
      </c>
    </row>
    <row r="2302">
      <c r="A2302" s="111">
        <v>45928.0</v>
      </c>
      <c r="B2302" s="68" t="s">
        <v>45</v>
      </c>
      <c r="C2302" s="112" t="s">
        <v>1555</v>
      </c>
      <c r="D2302" s="6">
        <v>3.0</v>
      </c>
      <c r="E2302" s="28">
        <v>0.0</v>
      </c>
      <c r="F2302" s="113">
        <v>400.0</v>
      </c>
      <c r="G2302" s="6" t="b">
        <v>0</v>
      </c>
      <c r="H2302" s="27" t="s">
        <v>11</v>
      </c>
      <c r="I2302" s="114" t="s">
        <v>110</v>
      </c>
      <c r="J2302" s="6" t="s">
        <v>1899</v>
      </c>
      <c r="K2302" s="124">
        <v>1056.0</v>
      </c>
    </row>
    <row r="2303">
      <c r="A2303" s="105">
        <v>45928.0</v>
      </c>
      <c r="B2303" s="125" t="s">
        <v>47</v>
      </c>
      <c r="C2303" s="107" t="s">
        <v>1555</v>
      </c>
      <c r="D2303" s="99">
        <v>3.0</v>
      </c>
      <c r="E2303" s="108">
        <v>0.0</v>
      </c>
      <c r="F2303" s="109">
        <v>400.0</v>
      </c>
      <c r="G2303" s="99" t="b">
        <v>0</v>
      </c>
      <c r="H2303" s="106" t="s">
        <v>11</v>
      </c>
      <c r="I2303" s="110" t="s">
        <v>110</v>
      </c>
      <c r="J2303" s="99" t="s">
        <v>1900</v>
      </c>
      <c r="K2303" s="123">
        <v>1057.0</v>
      </c>
    </row>
    <row r="2304">
      <c r="A2304" s="111">
        <v>45928.0</v>
      </c>
      <c r="B2304" s="68" t="s">
        <v>24</v>
      </c>
      <c r="C2304" s="112" t="s">
        <v>1901</v>
      </c>
      <c r="D2304" s="6">
        <v>12.0</v>
      </c>
      <c r="E2304" s="28">
        <v>0.0</v>
      </c>
      <c r="F2304" s="113">
        <v>1520.0</v>
      </c>
      <c r="G2304" s="6" t="b">
        <v>1</v>
      </c>
      <c r="H2304" s="27" t="s">
        <v>30</v>
      </c>
      <c r="I2304" s="114" t="s">
        <v>110</v>
      </c>
      <c r="J2304" s="6"/>
      <c r="K2304" s="124">
        <v>1058.0</v>
      </c>
    </row>
    <row r="2305">
      <c r="A2305" s="105">
        <v>45928.0</v>
      </c>
      <c r="B2305" s="125" t="s">
        <v>556</v>
      </c>
      <c r="C2305" s="107" t="s">
        <v>1293</v>
      </c>
      <c r="D2305" s="99">
        <v>2.0</v>
      </c>
      <c r="E2305" s="108">
        <v>0.0</v>
      </c>
      <c r="F2305" s="109">
        <v>240.0</v>
      </c>
      <c r="G2305" s="99" t="b">
        <v>0</v>
      </c>
      <c r="H2305" s="106" t="s">
        <v>16</v>
      </c>
      <c r="I2305" s="110" t="s">
        <v>1596</v>
      </c>
      <c r="J2305" s="99"/>
      <c r="K2305" s="123">
        <v>1059.0</v>
      </c>
    </row>
    <row r="2306">
      <c r="A2306" s="111">
        <v>45930.0</v>
      </c>
      <c r="B2306" s="68" t="s">
        <v>41</v>
      </c>
      <c r="C2306" s="112" t="s">
        <v>10</v>
      </c>
      <c r="D2306" s="6">
        <v>1.0</v>
      </c>
      <c r="E2306" s="28">
        <v>0.0</v>
      </c>
      <c r="F2306" s="113">
        <v>120.0</v>
      </c>
      <c r="G2306" s="6" t="b">
        <v>1</v>
      </c>
      <c r="H2306" s="27" t="s">
        <v>30</v>
      </c>
      <c r="I2306" s="114" t="s">
        <v>112</v>
      </c>
      <c r="J2306" s="6"/>
      <c r="K2306" s="124">
        <v>1060.0</v>
      </c>
    </row>
    <row r="2307">
      <c r="A2307" s="105">
        <v>45930.0</v>
      </c>
      <c r="B2307" s="125" t="s">
        <v>18</v>
      </c>
      <c r="C2307" s="107" t="s">
        <v>1293</v>
      </c>
      <c r="D2307" s="99">
        <v>2.0</v>
      </c>
      <c r="E2307" s="108">
        <v>0.0</v>
      </c>
      <c r="F2307" s="109">
        <v>240.0</v>
      </c>
      <c r="G2307" s="99" t="b">
        <v>0</v>
      </c>
      <c r="H2307" s="106" t="s">
        <v>16</v>
      </c>
      <c r="I2307" s="110" t="s">
        <v>1446</v>
      </c>
      <c r="J2307" s="99"/>
      <c r="K2307" s="123">
        <v>1061.0</v>
      </c>
    </row>
    <row r="2308">
      <c r="A2308" s="111">
        <v>45930.0</v>
      </c>
      <c r="B2308" s="68" t="s">
        <v>47</v>
      </c>
      <c r="C2308" s="112" t="s">
        <v>1808</v>
      </c>
      <c r="D2308" s="6">
        <v>2.5</v>
      </c>
      <c r="E2308" s="28">
        <v>0.0</v>
      </c>
      <c r="F2308" s="113">
        <v>430.0</v>
      </c>
      <c r="G2308" s="6" t="b">
        <v>0</v>
      </c>
      <c r="H2308" s="27" t="s">
        <v>11</v>
      </c>
      <c r="I2308" s="114" t="s">
        <v>110</v>
      </c>
      <c r="J2308" s="6" t="s">
        <v>1902</v>
      </c>
      <c r="K2308" s="124">
        <v>1062.0</v>
      </c>
    </row>
    <row r="2309">
      <c r="A2309" s="105">
        <v>45930.0</v>
      </c>
      <c r="B2309" s="125" t="s">
        <v>919</v>
      </c>
      <c r="C2309" s="107" t="s">
        <v>1281</v>
      </c>
      <c r="D2309" s="99">
        <v>2.0</v>
      </c>
      <c r="E2309" s="108">
        <v>0.0</v>
      </c>
      <c r="F2309" s="109">
        <v>240.0</v>
      </c>
      <c r="G2309" s="99" t="b">
        <v>0</v>
      </c>
      <c r="H2309" s="106" t="s">
        <v>11</v>
      </c>
      <c r="I2309" s="110" t="s">
        <v>110</v>
      </c>
      <c r="J2309" s="99" t="s">
        <v>1903</v>
      </c>
      <c r="K2309" s="123">
        <v>1063.0</v>
      </c>
    </row>
    <row r="2310">
      <c r="A2310" s="111">
        <v>45930.0</v>
      </c>
      <c r="B2310" s="68" t="s">
        <v>15</v>
      </c>
      <c r="C2310" s="112" t="s">
        <v>1280</v>
      </c>
      <c r="D2310" s="6">
        <v>1.5</v>
      </c>
      <c r="E2310" s="28">
        <v>0.0</v>
      </c>
      <c r="F2310" s="113">
        <v>180.0</v>
      </c>
      <c r="G2310" s="6" t="b">
        <v>1</v>
      </c>
      <c r="H2310" s="27" t="s">
        <v>16</v>
      </c>
      <c r="I2310" s="114" t="s">
        <v>110</v>
      </c>
      <c r="J2310" s="6"/>
      <c r="K2310" s="124">
        <v>1064.0</v>
      </c>
    </row>
    <row r="2311">
      <c r="A2311" s="105">
        <v>45930.0</v>
      </c>
      <c r="B2311" s="125" t="s">
        <v>49</v>
      </c>
      <c r="C2311" s="107" t="s">
        <v>586</v>
      </c>
      <c r="D2311" s="99">
        <v>1.0</v>
      </c>
      <c r="E2311" s="108">
        <v>0.0</v>
      </c>
      <c r="F2311" s="109">
        <v>230.0</v>
      </c>
      <c r="G2311" s="99" t="b">
        <v>0</v>
      </c>
      <c r="H2311" s="106" t="s">
        <v>11</v>
      </c>
      <c r="I2311" s="110" t="s">
        <v>110</v>
      </c>
      <c r="J2311" s="99" t="s">
        <v>1904</v>
      </c>
      <c r="K2311" s="123">
        <v>1065.0</v>
      </c>
    </row>
    <row r="2312">
      <c r="A2312" s="111">
        <v>45930.0</v>
      </c>
      <c r="B2312" s="68" t="s">
        <v>52</v>
      </c>
      <c r="C2312" s="112" t="s">
        <v>1306</v>
      </c>
      <c r="D2312" s="6">
        <v>9.0</v>
      </c>
      <c r="E2312" s="28">
        <v>0.0</v>
      </c>
      <c r="F2312" s="113">
        <v>1080.0</v>
      </c>
      <c r="G2312" s="6" t="b">
        <v>0</v>
      </c>
      <c r="H2312" s="27" t="s">
        <v>11</v>
      </c>
      <c r="I2312" s="114" t="s">
        <v>110</v>
      </c>
      <c r="J2312" s="6" t="s">
        <v>1905</v>
      </c>
      <c r="K2312" s="124">
        <v>1066.0</v>
      </c>
    </row>
    <row r="2313">
      <c r="A2313" s="105">
        <v>45930.0</v>
      </c>
      <c r="B2313" s="125" t="s">
        <v>68</v>
      </c>
      <c r="C2313" s="107" t="s">
        <v>1310</v>
      </c>
      <c r="D2313" s="99">
        <v>1.3</v>
      </c>
      <c r="E2313" s="108">
        <v>0.0</v>
      </c>
      <c r="F2313" s="109">
        <v>162.0</v>
      </c>
      <c r="G2313" s="99" t="b">
        <v>0</v>
      </c>
      <c r="H2313" s="106" t="s">
        <v>16</v>
      </c>
      <c r="I2313" s="110" t="s">
        <v>110</v>
      </c>
      <c r="J2313" s="99"/>
      <c r="K2313" s="123">
        <v>1067.0</v>
      </c>
    </row>
    <row r="2314">
      <c r="A2314" s="111">
        <v>45931.0</v>
      </c>
      <c r="B2314" s="68" t="s">
        <v>39</v>
      </c>
      <c r="C2314" s="112" t="s">
        <v>1277</v>
      </c>
      <c r="D2314" s="6">
        <v>2.8</v>
      </c>
      <c r="E2314" s="28">
        <v>0.0</v>
      </c>
      <c r="F2314" s="113">
        <v>336.0</v>
      </c>
      <c r="G2314" s="6" t="b">
        <v>1</v>
      </c>
      <c r="H2314" s="27" t="s">
        <v>16</v>
      </c>
      <c r="I2314" s="114" t="s">
        <v>110</v>
      </c>
      <c r="J2314" s="6"/>
      <c r="K2314" s="124">
        <v>1068.0</v>
      </c>
    </row>
    <row r="2315">
      <c r="A2315" s="105">
        <v>45931.0</v>
      </c>
      <c r="B2315" s="125" t="s">
        <v>31</v>
      </c>
      <c r="C2315" s="107" t="s">
        <v>1280</v>
      </c>
      <c r="D2315" s="99">
        <v>6.0</v>
      </c>
      <c r="E2315" s="108">
        <v>0.0</v>
      </c>
      <c r="F2315" s="109">
        <v>720.0</v>
      </c>
      <c r="G2315" s="99" t="b">
        <v>0</v>
      </c>
      <c r="H2315" s="106" t="s">
        <v>11</v>
      </c>
      <c r="I2315" s="110" t="s">
        <v>110</v>
      </c>
      <c r="J2315" s="99" t="s">
        <v>1906</v>
      </c>
      <c r="K2315" s="123">
        <v>1069.0</v>
      </c>
    </row>
    <row r="2316">
      <c r="A2316" s="111">
        <v>45931.0</v>
      </c>
      <c r="B2316" s="68" t="s">
        <v>45</v>
      </c>
      <c r="C2316" s="112" t="s">
        <v>1808</v>
      </c>
      <c r="D2316" s="6">
        <v>1.7</v>
      </c>
      <c r="E2316" s="28">
        <v>0.0</v>
      </c>
      <c r="F2316" s="113">
        <v>270.0</v>
      </c>
      <c r="G2316" s="6" t="b">
        <v>0</v>
      </c>
      <c r="H2316" s="27" t="s">
        <v>11</v>
      </c>
      <c r="I2316" s="114" t="s">
        <v>110</v>
      </c>
      <c r="J2316" s="6" t="s">
        <v>1907</v>
      </c>
      <c r="K2316" s="124">
        <v>1070.0</v>
      </c>
    </row>
    <row r="2317">
      <c r="A2317" s="105">
        <v>45931.0</v>
      </c>
      <c r="B2317" s="125" t="s">
        <v>49</v>
      </c>
      <c r="C2317" s="107" t="s">
        <v>1447</v>
      </c>
      <c r="D2317" s="99">
        <v>1.5</v>
      </c>
      <c r="E2317" s="108">
        <v>0.0</v>
      </c>
      <c r="F2317" s="109">
        <v>210.0</v>
      </c>
      <c r="G2317" s="99" t="b">
        <v>0</v>
      </c>
      <c r="H2317" s="106" t="s">
        <v>11</v>
      </c>
      <c r="I2317" s="110" t="s">
        <v>110</v>
      </c>
      <c r="J2317" s="99" t="s">
        <v>1908</v>
      </c>
      <c r="K2317" s="123">
        <v>1071.0</v>
      </c>
    </row>
    <row r="2318">
      <c r="A2318" s="111">
        <v>45933.0</v>
      </c>
      <c r="B2318" s="68" t="s">
        <v>59</v>
      </c>
      <c r="C2318" s="112" t="s">
        <v>1280</v>
      </c>
      <c r="D2318" s="6">
        <v>1.0</v>
      </c>
      <c r="E2318" s="28">
        <v>0.0</v>
      </c>
      <c r="F2318" s="113">
        <v>120.0</v>
      </c>
      <c r="G2318" s="6" t="b">
        <v>0</v>
      </c>
      <c r="H2318" s="27" t="s">
        <v>16</v>
      </c>
      <c r="I2318" s="114" t="s">
        <v>1420</v>
      </c>
      <c r="J2318" s="6"/>
      <c r="K2318" s="124">
        <v>1072.0</v>
      </c>
    </row>
    <row r="2319">
      <c r="A2319" s="105">
        <v>45933.0</v>
      </c>
      <c r="B2319" s="125" t="s">
        <v>43</v>
      </c>
      <c r="C2319" s="107" t="s">
        <v>1281</v>
      </c>
      <c r="D2319" s="99">
        <v>2.0</v>
      </c>
      <c r="E2319" s="108">
        <v>0.0</v>
      </c>
      <c r="F2319" s="109">
        <v>240.0</v>
      </c>
      <c r="G2319" s="99" t="b">
        <v>1</v>
      </c>
      <c r="H2319" s="106" t="s">
        <v>30</v>
      </c>
      <c r="I2319" s="110" t="s">
        <v>128</v>
      </c>
      <c r="J2319" s="99"/>
      <c r="K2319" s="123">
        <v>1073.0</v>
      </c>
    </row>
    <row r="2320">
      <c r="A2320" s="111">
        <v>45933.0</v>
      </c>
      <c r="B2320" s="68" t="s">
        <v>57</v>
      </c>
      <c r="C2320" s="112" t="s">
        <v>19</v>
      </c>
      <c r="D2320" s="6">
        <v>5.0</v>
      </c>
      <c r="E2320" s="28">
        <v>0.0</v>
      </c>
      <c r="F2320" s="113">
        <v>600.0</v>
      </c>
      <c r="G2320" s="6" t="b">
        <v>0</v>
      </c>
      <c r="H2320" s="27" t="s">
        <v>16</v>
      </c>
      <c r="I2320" s="114" t="s">
        <v>105</v>
      </c>
      <c r="J2320" s="6"/>
      <c r="K2320" s="124">
        <v>1074.0</v>
      </c>
    </row>
    <row r="2321">
      <c r="A2321" s="105">
        <v>45933.0</v>
      </c>
      <c r="B2321" s="125" t="s">
        <v>61</v>
      </c>
      <c r="C2321" s="107" t="s">
        <v>10</v>
      </c>
      <c r="D2321" s="99">
        <v>2.0</v>
      </c>
      <c r="E2321" s="108">
        <v>0.0</v>
      </c>
      <c r="F2321" s="109">
        <v>240.0</v>
      </c>
      <c r="G2321" s="99" t="b">
        <v>1</v>
      </c>
      <c r="H2321" s="106" t="s">
        <v>30</v>
      </c>
      <c r="I2321" s="110" t="s">
        <v>90</v>
      </c>
      <c r="J2321" s="99"/>
      <c r="K2321" s="123">
        <v>1075.0</v>
      </c>
    </row>
    <row r="2322">
      <c r="A2322" s="111">
        <v>45933.0</v>
      </c>
      <c r="B2322" s="68" t="s">
        <v>42</v>
      </c>
      <c r="C2322" s="112" t="s">
        <v>19</v>
      </c>
      <c r="D2322" s="6">
        <v>1.0</v>
      </c>
      <c r="E2322" s="28">
        <v>0.0</v>
      </c>
      <c r="F2322" s="113">
        <v>120.0</v>
      </c>
      <c r="G2322" s="6" t="b">
        <v>1</v>
      </c>
      <c r="H2322" s="27" t="s">
        <v>30</v>
      </c>
      <c r="I2322" s="114" t="s">
        <v>83</v>
      </c>
      <c r="J2322" s="6"/>
      <c r="K2322" s="124">
        <v>1076.0</v>
      </c>
    </row>
    <row r="2323">
      <c r="A2323" s="105">
        <v>45933.0</v>
      </c>
      <c r="B2323" s="125" t="s">
        <v>25</v>
      </c>
      <c r="C2323" s="107" t="s">
        <v>1487</v>
      </c>
      <c r="D2323" s="99">
        <v>1.0</v>
      </c>
      <c r="E2323" s="108">
        <v>0.0</v>
      </c>
      <c r="F2323" s="109">
        <v>120.0</v>
      </c>
      <c r="G2323" s="99" t="b">
        <v>1</v>
      </c>
      <c r="H2323" s="106" t="s">
        <v>30</v>
      </c>
      <c r="I2323" s="110" t="s">
        <v>103</v>
      </c>
      <c r="J2323" s="99"/>
      <c r="K2323" s="123">
        <v>1077.0</v>
      </c>
    </row>
    <row r="2324">
      <c r="A2324" s="111">
        <v>45933.0</v>
      </c>
      <c r="B2324" s="68" t="s">
        <v>23</v>
      </c>
      <c r="C2324" s="112" t="s">
        <v>1280</v>
      </c>
      <c r="D2324" s="6">
        <v>3.0</v>
      </c>
      <c r="E2324" s="28">
        <v>0.0</v>
      </c>
      <c r="F2324" s="113">
        <v>360.0</v>
      </c>
      <c r="G2324" s="6" t="b">
        <v>1</v>
      </c>
      <c r="H2324" s="27" t="s">
        <v>16</v>
      </c>
      <c r="I2324" s="114" t="s">
        <v>110</v>
      </c>
      <c r="J2324" s="6"/>
      <c r="K2324" s="124">
        <v>1078.0</v>
      </c>
    </row>
    <row r="2325">
      <c r="A2325" s="105">
        <v>45933.0</v>
      </c>
      <c r="B2325" s="125" t="s">
        <v>14</v>
      </c>
      <c r="C2325" s="107" t="s">
        <v>1281</v>
      </c>
      <c r="D2325" s="99">
        <v>2.0</v>
      </c>
      <c r="E2325" s="108">
        <v>0.0</v>
      </c>
      <c r="F2325" s="109">
        <v>240.0</v>
      </c>
      <c r="G2325" s="99" t="b">
        <v>0</v>
      </c>
      <c r="H2325" s="106" t="s">
        <v>11</v>
      </c>
      <c r="I2325" s="110" t="s">
        <v>150</v>
      </c>
      <c r="J2325" s="99" t="s">
        <v>1909</v>
      </c>
      <c r="K2325" s="123">
        <v>1079.0</v>
      </c>
    </row>
    <row r="2326">
      <c r="A2326" s="111">
        <v>45933.0</v>
      </c>
      <c r="B2326" s="68" t="s">
        <v>9</v>
      </c>
      <c r="C2326" s="112" t="s">
        <v>1281</v>
      </c>
      <c r="D2326" s="6">
        <v>2.0</v>
      </c>
      <c r="E2326" s="28">
        <v>0.0</v>
      </c>
      <c r="F2326" s="113">
        <v>240.0</v>
      </c>
      <c r="G2326" s="6" t="b">
        <v>0</v>
      </c>
      <c r="H2326" s="27" t="s">
        <v>11</v>
      </c>
      <c r="I2326" s="114" t="s">
        <v>150</v>
      </c>
      <c r="J2326" s="6" t="s">
        <v>1910</v>
      </c>
      <c r="K2326" s="124">
        <v>1080.0</v>
      </c>
    </row>
    <row r="2327">
      <c r="A2327" s="105">
        <v>45933.0</v>
      </c>
      <c r="B2327" s="125" t="s">
        <v>68</v>
      </c>
      <c r="C2327" s="107" t="s">
        <v>1310</v>
      </c>
      <c r="D2327" s="99">
        <v>2.0</v>
      </c>
      <c r="E2327" s="108">
        <v>0.0</v>
      </c>
      <c r="F2327" s="109">
        <v>260.0</v>
      </c>
      <c r="G2327" s="99" t="b">
        <v>0</v>
      </c>
      <c r="H2327" s="106" t="s">
        <v>16</v>
      </c>
      <c r="I2327" s="110" t="s">
        <v>110</v>
      </c>
      <c r="J2327" s="99"/>
      <c r="K2327" s="123">
        <v>1081.0</v>
      </c>
    </row>
    <row r="2328">
      <c r="A2328" s="111">
        <v>45933.0</v>
      </c>
      <c r="B2328" s="68" t="s">
        <v>47</v>
      </c>
      <c r="C2328" s="112" t="s">
        <v>1560</v>
      </c>
      <c r="D2328" s="6">
        <v>4.5</v>
      </c>
      <c r="E2328" s="28">
        <v>0.0</v>
      </c>
      <c r="F2328" s="113">
        <v>670.0</v>
      </c>
      <c r="G2328" s="6" t="b">
        <v>0</v>
      </c>
      <c r="H2328" s="27" t="s">
        <v>11</v>
      </c>
      <c r="I2328" s="114" t="s">
        <v>110</v>
      </c>
      <c r="J2328" s="6" t="s">
        <v>1911</v>
      </c>
      <c r="K2328" s="124">
        <v>1082.0</v>
      </c>
    </row>
    <row r="2329">
      <c r="A2329" s="105">
        <v>45933.0</v>
      </c>
      <c r="B2329" s="125" t="s">
        <v>919</v>
      </c>
      <c r="C2329" s="107" t="s">
        <v>1281</v>
      </c>
      <c r="D2329" s="99">
        <v>2.0</v>
      </c>
      <c r="E2329" s="108">
        <v>0.0</v>
      </c>
      <c r="F2329" s="109">
        <v>240.0</v>
      </c>
      <c r="G2329" s="99" t="b">
        <v>0</v>
      </c>
      <c r="H2329" s="106" t="s">
        <v>11</v>
      </c>
      <c r="I2329" s="110" t="s">
        <v>110</v>
      </c>
      <c r="J2329" s="99" t="s">
        <v>1912</v>
      </c>
      <c r="K2329" s="123">
        <v>1083.0</v>
      </c>
    </row>
    <row r="2330">
      <c r="A2330" s="111">
        <v>45933.0</v>
      </c>
      <c r="B2330" s="68" t="s">
        <v>31</v>
      </c>
      <c r="C2330" s="112" t="s">
        <v>19</v>
      </c>
      <c r="D2330" s="6">
        <v>4.0</v>
      </c>
      <c r="E2330" s="28">
        <v>0.0</v>
      </c>
      <c r="F2330" s="113">
        <v>480.0</v>
      </c>
      <c r="G2330" s="6" t="b">
        <v>0</v>
      </c>
      <c r="H2330" s="27" t="s">
        <v>11</v>
      </c>
      <c r="I2330" s="114" t="s">
        <v>110</v>
      </c>
      <c r="J2330" s="6" t="s">
        <v>1913</v>
      </c>
      <c r="K2330" s="124">
        <v>1084.0</v>
      </c>
    </row>
    <row r="2331">
      <c r="A2331" s="105">
        <v>45934.0</v>
      </c>
      <c r="B2331" s="125" t="s">
        <v>42</v>
      </c>
      <c r="C2331" s="107" t="s">
        <v>1293</v>
      </c>
      <c r="D2331" s="99">
        <v>1.3</v>
      </c>
      <c r="E2331" s="108">
        <v>0.0</v>
      </c>
      <c r="F2331" s="109">
        <v>156.0</v>
      </c>
      <c r="G2331" s="99" t="b">
        <v>1</v>
      </c>
      <c r="H2331" s="106" t="s">
        <v>30</v>
      </c>
      <c r="I2331" s="110" t="s">
        <v>83</v>
      </c>
      <c r="J2331" s="99"/>
      <c r="K2331" s="123">
        <v>1085.0</v>
      </c>
    </row>
    <row r="2332">
      <c r="A2332" s="111">
        <v>45934.0</v>
      </c>
      <c r="B2332" s="68" t="s">
        <v>23</v>
      </c>
      <c r="C2332" s="112" t="s">
        <v>1280</v>
      </c>
      <c r="D2332" s="6">
        <v>3.0</v>
      </c>
      <c r="E2332" s="28">
        <v>0.0</v>
      </c>
      <c r="F2332" s="113">
        <v>360.0</v>
      </c>
      <c r="G2332" s="6" t="b">
        <v>1</v>
      </c>
      <c r="H2332" s="27" t="s">
        <v>16</v>
      </c>
      <c r="I2332" s="114" t="s">
        <v>110</v>
      </c>
      <c r="J2332" s="6"/>
      <c r="K2332" s="124">
        <v>1086.0</v>
      </c>
    </row>
    <row r="2333">
      <c r="A2333" s="105">
        <v>45934.0</v>
      </c>
      <c r="B2333" s="125" t="s">
        <v>14</v>
      </c>
      <c r="C2333" s="107" t="s">
        <v>19</v>
      </c>
      <c r="D2333" s="99">
        <v>1.0</v>
      </c>
      <c r="E2333" s="108">
        <v>0.0</v>
      </c>
      <c r="F2333" s="109">
        <v>120.0</v>
      </c>
      <c r="G2333" s="99" t="b">
        <v>0</v>
      </c>
      <c r="H2333" s="106" t="s">
        <v>11</v>
      </c>
      <c r="I2333" s="110" t="s">
        <v>150</v>
      </c>
      <c r="J2333" s="99" t="s">
        <v>1914</v>
      </c>
      <c r="K2333" s="123">
        <v>1087.0</v>
      </c>
    </row>
    <row r="2334">
      <c r="A2334" s="111">
        <v>45934.0</v>
      </c>
      <c r="B2334" s="68" t="s">
        <v>21</v>
      </c>
      <c r="C2334" s="112" t="s">
        <v>1859</v>
      </c>
      <c r="D2334" s="6">
        <v>3.0</v>
      </c>
      <c r="E2334" s="28">
        <v>0.0</v>
      </c>
      <c r="F2334" s="113">
        <v>380.0</v>
      </c>
      <c r="G2334" s="6" t="b">
        <v>0</v>
      </c>
      <c r="H2334" s="27" t="s">
        <v>11</v>
      </c>
      <c r="I2334" s="114" t="s">
        <v>110</v>
      </c>
      <c r="J2334" s="6" t="s">
        <v>1915</v>
      </c>
      <c r="K2334" s="124">
        <v>1088.0</v>
      </c>
    </row>
    <row r="2335">
      <c r="A2335" s="105">
        <v>45934.0</v>
      </c>
      <c r="B2335" s="125" t="s">
        <v>39</v>
      </c>
      <c r="C2335" s="107" t="s">
        <v>1321</v>
      </c>
      <c r="D2335" s="99">
        <v>3.0</v>
      </c>
      <c r="E2335" s="108">
        <v>0.0</v>
      </c>
      <c r="F2335" s="109">
        <v>380.0</v>
      </c>
      <c r="G2335" s="99" t="b">
        <v>0</v>
      </c>
      <c r="H2335" s="106" t="s">
        <v>16</v>
      </c>
      <c r="I2335" s="110" t="s">
        <v>110</v>
      </c>
      <c r="J2335" s="99"/>
      <c r="K2335" s="123">
        <v>1089.0</v>
      </c>
    </row>
    <row r="2336">
      <c r="A2336" s="111">
        <v>45934.0</v>
      </c>
      <c r="B2336" s="68" t="s">
        <v>919</v>
      </c>
      <c r="C2336" s="112" t="s">
        <v>19</v>
      </c>
      <c r="D2336" s="6">
        <v>2.0</v>
      </c>
      <c r="E2336" s="28">
        <v>0.0</v>
      </c>
      <c r="F2336" s="113">
        <v>240.0</v>
      </c>
      <c r="G2336" s="6" t="b">
        <v>0</v>
      </c>
      <c r="H2336" s="27" t="s">
        <v>11</v>
      </c>
      <c r="I2336" s="114" t="s">
        <v>110</v>
      </c>
      <c r="J2336" s="6" t="s">
        <v>1916</v>
      </c>
      <c r="K2336" s="124">
        <v>1090.0</v>
      </c>
    </row>
    <row r="2337">
      <c r="A2337" s="105">
        <v>45934.0</v>
      </c>
      <c r="B2337" s="125" t="s">
        <v>45</v>
      </c>
      <c r="C2337" s="107" t="s">
        <v>13</v>
      </c>
      <c r="D2337" s="99">
        <v>1.0</v>
      </c>
      <c r="E2337" s="108">
        <v>0.0</v>
      </c>
      <c r="F2337" s="109">
        <v>120.0</v>
      </c>
      <c r="G2337" s="99" t="b">
        <v>0</v>
      </c>
      <c r="H2337" s="106" t="s">
        <v>11</v>
      </c>
      <c r="I2337" s="110" t="s">
        <v>110</v>
      </c>
      <c r="J2337" s="99" t="s">
        <v>1917</v>
      </c>
      <c r="K2337" s="123">
        <v>1091.0</v>
      </c>
    </row>
    <row r="2338">
      <c r="A2338" s="111">
        <v>45934.0</v>
      </c>
      <c r="B2338" s="68" t="s">
        <v>47</v>
      </c>
      <c r="C2338" s="112" t="s">
        <v>1447</v>
      </c>
      <c r="D2338" s="6">
        <v>3.0</v>
      </c>
      <c r="E2338" s="28">
        <v>0.0</v>
      </c>
      <c r="F2338" s="113">
        <v>420.0</v>
      </c>
      <c r="G2338" s="6" t="b">
        <v>0</v>
      </c>
      <c r="H2338" s="27" t="s">
        <v>11</v>
      </c>
      <c r="I2338" s="114" t="s">
        <v>110</v>
      </c>
      <c r="J2338" s="6" t="s">
        <v>1918</v>
      </c>
      <c r="K2338" s="124">
        <v>1092.0</v>
      </c>
    </row>
    <row r="2339">
      <c r="A2339" s="105">
        <v>45934.0</v>
      </c>
      <c r="B2339" s="125" t="s">
        <v>26</v>
      </c>
      <c r="C2339" s="107" t="s">
        <v>1780</v>
      </c>
      <c r="D2339" s="99">
        <v>4.0</v>
      </c>
      <c r="E2339" s="108">
        <v>0.0</v>
      </c>
      <c r="F2339" s="109">
        <v>645.0</v>
      </c>
      <c r="G2339" s="99" t="b">
        <v>0</v>
      </c>
      <c r="H2339" s="106" t="s">
        <v>16</v>
      </c>
      <c r="I2339" s="110" t="s">
        <v>110</v>
      </c>
      <c r="J2339" s="99"/>
      <c r="K2339" s="123">
        <v>1093.0</v>
      </c>
    </row>
    <row r="2340">
      <c r="A2340" s="111">
        <v>45935.0</v>
      </c>
      <c r="B2340" s="68" t="s">
        <v>407</v>
      </c>
      <c r="C2340" s="112" t="s">
        <v>1281</v>
      </c>
      <c r="D2340" s="6">
        <v>2.0</v>
      </c>
      <c r="E2340" s="28">
        <v>0.0</v>
      </c>
      <c r="F2340" s="113">
        <v>240.0</v>
      </c>
      <c r="G2340" s="6" t="b">
        <v>1</v>
      </c>
      <c r="H2340" s="27" t="s">
        <v>30</v>
      </c>
      <c r="I2340" s="114" t="s">
        <v>1528</v>
      </c>
      <c r="J2340" s="6"/>
      <c r="K2340" s="124">
        <v>1094.0</v>
      </c>
    </row>
    <row r="2341">
      <c r="A2341" s="105">
        <v>45935.0</v>
      </c>
      <c r="B2341" s="125" t="s">
        <v>24</v>
      </c>
      <c r="C2341" s="107" t="s">
        <v>1919</v>
      </c>
      <c r="D2341" s="99">
        <v>2.3</v>
      </c>
      <c r="E2341" s="108">
        <v>0.0</v>
      </c>
      <c r="F2341" s="109">
        <v>350.0</v>
      </c>
      <c r="G2341" s="99" t="b">
        <v>1</v>
      </c>
      <c r="H2341" s="106" t="s">
        <v>30</v>
      </c>
      <c r="I2341" s="110" t="s">
        <v>1525</v>
      </c>
      <c r="J2341" s="99"/>
      <c r="K2341" s="123">
        <v>1095.0</v>
      </c>
    </row>
    <row r="2342">
      <c r="A2342" s="111">
        <v>45935.0</v>
      </c>
      <c r="B2342" s="68" t="s">
        <v>556</v>
      </c>
      <c r="C2342" s="112" t="s">
        <v>1293</v>
      </c>
      <c r="D2342" s="6">
        <v>2.5</v>
      </c>
      <c r="E2342" s="28">
        <v>0.0</v>
      </c>
      <c r="F2342" s="113">
        <v>300.0</v>
      </c>
      <c r="G2342" s="6" t="b">
        <v>0</v>
      </c>
      <c r="H2342" s="27" t="s">
        <v>16</v>
      </c>
      <c r="I2342" s="114" t="s">
        <v>1596</v>
      </c>
      <c r="J2342" s="6"/>
      <c r="K2342" s="124">
        <v>1096.0</v>
      </c>
    </row>
    <row r="2343">
      <c r="A2343" s="105">
        <v>45935.0</v>
      </c>
      <c r="B2343" s="125" t="s">
        <v>49</v>
      </c>
      <c r="C2343" s="107" t="s">
        <v>420</v>
      </c>
      <c r="D2343" s="99">
        <v>1.0</v>
      </c>
      <c r="E2343" s="108">
        <v>0.0</v>
      </c>
      <c r="F2343" s="109">
        <v>140.0</v>
      </c>
      <c r="G2343" s="99" t="b">
        <v>0</v>
      </c>
      <c r="H2343" s="106" t="s">
        <v>11</v>
      </c>
      <c r="I2343" s="110" t="s">
        <v>110</v>
      </c>
      <c r="J2343" s="99" t="s">
        <v>1920</v>
      </c>
      <c r="K2343" s="123">
        <v>1097.0</v>
      </c>
    </row>
    <row r="2344">
      <c r="A2344" s="111">
        <v>45935.0</v>
      </c>
      <c r="B2344" s="68" t="s">
        <v>31</v>
      </c>
      <c r="C2344" s="112" t="s">
        <v>19</v>
      </c>
      <c r="D2344" s="6">
        <v>4.0</v>
      </c>
      <c r="E2344" s="28">
        <v>0.0</v>
      </c>
      <c r="F2344" s="113">
        <v>480.0</v>
      </c>
      <c r="G2344" s="6" t="b">
        <v>0</v>
      </c>
      <c r="H2344" s="27" t="s">
        <v>11</v>
      </c>
      <c r="I2344" s="114" t="s">
        <v>110</v>
      </c>
      <c r="J2344" s="6" t="s">
        <v>1921</v>
      </c>
      <c r="K2344" s="124">
        <v>1098.0</v>
      </c>
    </row>
    <row r="2345">
      <c r="A2345" s="105">
        <v>45935.0</v>
      </c>
      <c r="B2345" s="125" t="s">
        <v>919</v>
      </c>
      <c r="C2345" s="107" t="s">
        <v>19</v>
      </c>
      <c r="D2345" s="99">
        <v>2.0</v>
      </c>
      <c r="E2345" s="108">
        <v>0.0</v>
      </c>
      <c r="F2345" s="109">
        <v>240.0</v>
      </c>
      <c r="G2345" s="99" t="b">
        <v>0</v>
      </c>
      <c r="H2345" s="106" t="s">
        <v>11</v>
      </c>
      <c r="I2345" s="110" t="s">
        <v>110</v>
      </c>
      <c r="J2345" s="99" t="s">
        <v>1922</v>
      </c>
      <c r="K2345" s="123">
        <v>1099.0</v>
      </c>
    </row>
    <row r="2346">
      <c r="A2346" s="111">
        <v>45935.0</v>
      </c>
      <c r="B2346" s="68" t="s">
        <v>15</v>
      </c>
      <c r="C2346" s="112" t="s">
        <v>1280</v>
      </c>
      <c r="D2346" s="6">
        <v>1.5</v>
      </c>
      <c r="E2346" s="28">
        <v>0.0</v>
      </c>
      <c r="F2346" s="113">
        <v>180.0</v>
      </c>
      <c r="G2346" s="6" t="b">
        <v>0</v>
      </c>
      <c r="H2346" s="27" t="s">
        <v>16</v>
      </c>
      <c r="I2346" s="114" t="s">
        <v>110</v>
      </c>
      <c r="J2346" s="6"/>
      <c r="K2346" s="124">
        <v>1100.0</v>
      </c>
    </row>
    <row r="2347">
      <c r="A2347" s="105">
        <v>45937.0</v>
      </c>
      <c r="B2347" s="125" t="s">
        <v>41</v>
      </c>
      <c r="C2347" s="107" t="s">
        <v>12</v>
      </c>
      <c r="D2347" s="99">
        <v>1.0</v>
      </c>
      <c r="E2347" s="108">
        <v>0.0</v>
      </c>
      <c r="F2347" s="109">
        <v>120.0</v>
      </c>
      <c r="G2347" s="99" t="b">
        <v>1</v>
      </c>
      <c r="H2347" s="106" t="s">
        <v>30</v>
      </c>
      <c r="I2347" s="110" t="s">
        <v>112</v>
      </c>
      <c r="J2347" s="99"/>
      <c r="K2347" s="123">
        <v>1101.0</v>
      </c>
    </row>
    <row r="2348">
      <c r="A2348" s="111">
        <v>45937.0</v>
      </c>
      <c r="B2348" s="68" t="s">
        <v>43</v>
      </c>
      <c r="C2348" s="112" t="s">
        <v>1889</v>
      </c>
      <c r="D2348" s="6">
        <v>2.0</v>
      </c>
      <c r="E2348" s="28">
        <v>0.0</v>
      </c>
      <c r="F2348" s="113">
        <v>240.0</v>
      </c>
      <c r="G2348" s="6" t="b">
        <v>1</v>
      </c>
      <c r="H2348" s="27" t="s">
        <v>30</v>
      </c>
      <c r="I2348" s="114" t="s">
        <v>110</v>
      </c>
      <c r="J2348" s="6"/>
      <c r="K2348" s="124">
        <v>1102.0</v>
      </c>
    </row>
    <row r="2349">
      <c r="A2349" s="105">
        <v>45937.0</v>
      </c>
      <c r="B2349" s="125" t="s">
        <v>57</v>
      </c>
      <c r="C2349" s="107" t="s">
        <v>19</v>
      </c>
      <c r="D2349" s="99">
        <v>5.0</v>
      </c>
      <c r="E2349" s="108">
        <v>0.0</v>
      </c>
      <c r="F2349" s="109">
        <v>600.0</v>
      </c>
      <c r="G2349" s="99" t="b">
        <v>0</v>
      </c>
      <c r="H2349" s="106" t="s">
        <v>16</v>
      </c>
      <c r="I2349" s="110" t="s">
        <v>105</v>
      </c>
      <c r="J2349" s="99"/>
      <c r="K2349" s="123">
        <v>1104.0</v>
      </c>
    </row>
    <row r="2350">
      <c r="A2350" s="111">
        <v>45937.0</v>
      </c>
      <c r="B2350" s="68" t="s">
        <v>42</v>
      </c>
      <c r="C2350" s="112" t="s">
        <v>1293</v>
      </c>
      <c r="D2350" s="6">
        <v>2.0</v>
      </c>
      <c r="E2350" s="28">
        <v>0.0</v>
      </c>
      <c r="F2350" s="113">
        <v>240.0</v>
      </c>
      <c r="G2350" s="6" t="b">
        <v>1</v>
      </c>
      <c r="H2350" s="27" t="s">
        <v>30</v>
      </c>
      <c r="I2350" s="114" t="s">
        <v>83</v>
      </c>
      <c r="J2350" s="6"/>
      <c r="K2350" s="124">
        <v>1105.0</v>
      </c>
    </row>
    <row r="2351">
      <c r="A2351" s="105">
        <v>45937.0</v>
      </c>
      <c r="B2351" s="125" t="s">
        <v>18</v>
      </c>
      <c r="C2351" s="107" t="s">
        <v>420</v>
      </c>
      <c r="D2351" s="99">
        <v>1.0</v>
      </c>
      <c r="E2351" s="108">
        <v>0.0</v>
      </c>
      <c r="F2351" s="109">
        <v>120.0</v>
      </c>
      <c r="G2351" s="99" t="b">
        <v>0</v>
      </c>
      <c r="H2351" s="106" t="s">
        <v>16</v>
      </c>
      <c r="I2351" s="110" t="s">
        <v>110</v>
      </c>
      <c r="J2351" s="99"/>
      <c r="K2351" s="123">
        <v>1106.0</v>
      </c>
    </row>
    <row r="2352">
      <c r="A2352" s="111">
        <v>45937.0</v>
      </c>
      <c r="B2352" s="68" t="s">
        <v>919</v>
      </c>
      <c r="C2352" s="112" t="s">
        <v>19</v>
      </c>
      <c r="D2352" s="6">
        <v>2.0</v>
      </c>
      <c r="E2352" s="28">
        <v>0.0</v>
      </c>
      <c r="F2352" s="113">
        <v>240.0</v>
      </c>
      <c r="G2352" s="6" t="b">
        <v>0</v>
      </c>
      <c r="H2352" s="27" t="s">
        <v>11</v>
      </c>
      <c r="I2352" s="114" t="s">
        <v>110</v>
      </c>
      <c r="J2352" s="6" t="s">
        <v>1923</v>
      </c>
      <c r="K2352" s="124">
        <v>1107.0</v>
      </c>
    </row>
    <row r="2353">
      <c r="A2353" s="105">
        <v>45937.0</v>
      </c>
      <c r="B2353" s="125" t="s">
        <v>31</v>
      </c>
      <c r="C2353" s="107" t="s">
        <v>1281</v>
      </c>
      <c r="D2353" s="99">
        <v>2.0</v>
      </c>
      <c r="E2353" s="108">
        <v>0.0</v>
      </c>
      <c r="F2353" s="109">
        <v>240.0</v>
      </c>
      <c r="G2353" s="99" t="b">
        <v>0</v>
      </c>
      <c r="H2353" s="106" t="s">
        <v>11</v>
      </c>
      <c r="I2353" s="110" t="s">
        <v>110</v>
      </c>
      <c r="J2353" s="99" t="s">
        <v>1924</v>
      </c>
      <c r="K2353" s="123">
        <v>1108.0</v>
      </c>
    </row>
    <row r="2354">
      <c r="A2354" s="111">
        <v>45938.0</v>
      </c>
      <c r="B2354" s="68" t="s">
        <v>22</v>
      </c>
      <c r="C2354" s="112" t="s">
        <v>1852</v>
      </c>
      <c r="D2354" s="6">
        <v>1.5</v>
      </c>
      <c r="E2354" s="28">
        <v>0.0</v>
      </c>
      <c r="F2354" s="113">
        <v>190.0</v>
      </c>
      <c r="G2354" s="6" t="b">
        <v>0</v>
      </c>
      <c r="H2354" s="27" t="s">
        <v>16</v>
      </c>
      <c r="I2354" s="114" t="s">
        <v>1427</v>
      </c>
      <c r="J2354" s="6"/>
      <c r="K2354" s="124">
        <v>1109.0</v>
      </c>
    </row>
    <row r="2355">
      <c r="A2355" s="105">
        <v>45937.0</v>
      </c>
      <c r="B2355" s="125" t="s">
        <v>22</v>
      </c>
      <c r="C2355" s="107" t="s">
        <v>1901</v>
      </c>
      <c r="D2355" s="99">
        <v>1.5</v>
      </c>
      <c r="E2355" s="108">
        <v>0.0</v>
      </c>
      <c r="F2355" s="109">
        <v>190.0</v>
      </c>
      <c r="G2355" s="99" t="b">
        <v>0</v>
      </c>
      <c r="H2355" s="106" t="s">
        <v>16</v>
      </c>
      <c r="I2355" s="110" t="s">
        <v>110</v>
      </c>
      <c r="J2355" s="99"/>
      <c r="K2355" s="123">
        <v>1110.0</v>
      </c>
    </row>
    <row r="2356">
      <c r="A2356" s="111">
        <v>45938.0</v>
      </c>
      <c r="B2356" s="68" t="s">
        <v>61</v>
      </c>
      <c r="C2356" s="112" t="s">
        <v>32</v>
      </c>
      <c r="D2356" s="6">
        <v>2.0</v>
      </c>
      <c r="E2356" s="28">
        <v>0.0</v>
      </c>
      <c r="F2356" s="113">
        <v>280.0</v>
      </c>
      <c r="G2356" s="6" t="b">
        <v>1</v>
      </c>
      <c r="H2356" s="27" t="s">
        <v>30</v>
      </c>
      <c r="I2356" s="114" t="s">
        <v>90</v>
      </c>
      <c r="J2356" s="6"/>
      <c r="K2356" s="124">
        <v>1111.0</v>
      </c>
    </row>
    <row r="2357">
      <c r="A2357" s="105">
        <v>45938.0</v>
      </c>
      <c r="B2357" s="125" t="s">
        <v>407</v>
      </c>
      <c r="C2357" s="107" t="s">
        <v>1281</v>
      </c>
      <c r="D2357" s="99">
        <v>2.0</v>
      </c>
      <c r="E2357" s="108">
        <v>0.0</v>
      </c>
      <c r="F2357" s="109">
        <v>240.0</v>
      </c>
      <c r="G2357" s="99" t="b">
        <v>1</v>
      </c>
      <c r="H2357" s="106" t="s">
        <v>30</v>
      </c>
      <c r="I2357" s="110" t="s">
        <v>1528</v>
      </c>
      <c r="J2357" s="99"/>
      <c r="K2357" s="123">
        <v>1112.0</v>
      </c>
    </row>
    <row r="2358">
      <c r="A2358" s="111">
        <v>45938.0</v>
      </c>
      <c r="B2358" s="68" t="s">
        <v>14</v>
      </c>
      <c r="C2358" s="112" t="s">
        <v>19</v>
      </c>
      <c r="D2358" s="6">
        <v>1.0</v>
      </c>
      <c r="E2358" s="28">
        <v>0.0</v>
      </c>
      <c r="F2358" s="113">
        <v>120.0</v>
      </c>
      <c r="G2358" s="6" t="b">
        <v>0</v>
      </c>
      <c r="H2358" s="27" t="s">
        <v>11</v>
      </c>
      <c r="I2358" s="114" t="s">
        <v>150</v>
      </c>
      <c r="J2358" s="6" t="s">
        <v>1925</v>
      </c>
      <c r="K2358" s="124">
        <v>1113.0</v>
      </c>
    </row>
    <row r="2359">
      <c r="A2359" s="105">
        <v>45938.0</v>
      </c>
      <c r="B2359" s="125" t="s">
        <v>68</v>
      </c>
      <c r="C2359" s="107" t="s">
        <v>1310</v>
      </c>
      <c r="D2359" s="99">
        <v>3.0</v>
      </c>
      <c r="E2359" s="108">
        <v>0.0</v>
      </c>
      <c r="F2359" s="109">
        <v>380.0</v>
      </c>
      <c r="G2359" s="99" t="b">
        <v>0</v>
      </c>
      <c r="H2359" s="106" t="s">
        <v>16</v>
      </c>
      <c r="I2359" s="110" t="s">
        <v>110</v>
      </c>
      <c r="J2359" s="99"/>
      <c r="K2359" s="123">
        <v>1114.0</v>
      </c>
    </row>
    <row r="2360">
      <c r="A2360" s="111">
        <v>45938.0</v>
      </c>
      <c r="B2360" s="68" t="s">
        <v>47</v>
      </c>
      <c r="C2360" s="112" t="s">
        <v>1534</v>
      </c>
      <c r="D2360" s="6">
        <v>2.0</v>
      </c>
      <c r="E2360" s="28">
        <v>0.0</v>
      </c>
      <c r="F2360" s="113">
        <v>260.0</v>
      </c>
      <c r="G2360" s="6" t="b">
        <v>0</v>
      </c>
      <c r="H2360" s="27" t="s">
        <v>11</v>
      </c>
      <c r="I2360" s="114" t="s">
        <v>110</v>
      </c>
      <c r="J2360" s="6" t="s">
        <v>1926</v>
      </c>
      <c r="K2360" s="124">
        <v>1115.0</v>
      </c>
    </row>
    <row r="2361">
      <c r="A2361" s="105">
        <v>45938.0</v>
      </c>
      <c r="B2361" s="125" t="s">
        <v>31</v>
      </c>
      <c r="C2361" s="107" t="s">
        <v>1280</v>
      </c>
      <c r="D2361" s="99">
        <v>6.0</v>
      </c>
      <c r="E2361" s="108">
        <v>0.0</v>
      </c>
      <c r="F2361" s="109">
        <v>720.0</v>
      </c>
      <c r="G2361" s="99" t="b">
        <v>0</v>
      </c>
      <c r="H2361" s="106" t="s">
        <v>11</v>
      </c>
      <c r="I2361" s="110" t="s">
        <v>110</v>
      </c>
      <c r="J2361" s="99" t="s">
        <v>1927</v>
      </c>
      <c r="K2361" s="123">
        <v>1116.0</v>
      </c>
    </row>
    <row r="2362">
      <c r="A2362" s="111">
        <v>45938.0</v>
      </c>
      <c r="B2362" s="68" t="s">
        <v>919</v>
      </c>
      <c r="C2362" s="112" t="s">
        <v>1281</v>
      </c>
      <c r="D2362" s="6">
        <v>2.0</v>
      </c>
      <c r="E2362" s="28">
        <v>0.0</v>
      </c>
      <c r="F2362" s="113">
        <v>240.0</v>
      </c>
      <c r="G2362" s="6" t="b">
        <v>0</v>
      </c>
      <c r="H2362" s="27" t="s">
        <v>11</v>
      </c>
      <c r="I2362" s="114" t="s">
        <v>110</v>
      </c>
      <c r="J2362" s="6" t="s">
        <v>1928</v>
      </c>
      <c r="K2362" s="124">
        <v>1117.0</v>
      </c>
    </row>
    <row r="2363">
      <c r="A2363" s="105">
        <v>45938.0</v>
      </c>
      <c r="B2363" s="125" t="s">
        <v>45</v>
      </c>
      <c r="C2363" s="107" t="s">
        <v>1560</v>
      </c>
      <c r="D2363" s="99">
        <v>3.5</v>
      </c>
      <c r="E2363" s="108">
        <v>0.0</v>
      </c>
      <c r="F2363" s="109">
        <v>550.0</v>
      </c>
      <c r="G2363" s="99" t="b">
        <v>0</v>
      </c>
      <c r="H2363" s="106" t="s">
        <v>11</v>
      </c>
      <c r="I2363" s="110" t="s">
        <v>110</v>
      </c>
      <c r="J2363" s="99" t="s">
        <v>1929</v>
      </c>
      <c r="K2363" s="123">
        <v>1118.0</v>
      </c>
    </row>
    <row r="2364">
      <c r="A2364" s="111">
        <v>45938.0</v>
      </c>
      <c r="B2364" s="68" t="s">
        <v>49</v>
      </c>
      <c r="C2364" s="112" t="s">
        <v>1876</v>
      </c>
      <c r="D2364" s="6">
        <v>1.85</v>
      </c>
      <c r="E2364" s="28">
        <v>0.0</v>
      </c>
      <c r="F2364" s="113">
        <v>335.5</v>
      </c>
      <c r="G2364" s="6" t="b">
        <v>0</v>
      </c>
      <c r="H2364" s="27" t="s">
        <v>11</v>
      </c>
      <c r="I2364" s="114" t="s">
        <v>110</v>
      </c>
      <c r="J2364" s="6" t="s">
        <v>1930</v>
      </c>
      <c r="K2364" s="124">
        <v>1119.0</v>
      </c>
    </row>
    <row r="2365">
      <c r="A2365" s="105">
        <v>45938.0</v>
      </c>
      <c r="B2365" s="125" t="s">
        <v>52</v>
      </c>
      <c r="C2365" s="107" t="s">
        <v>1931</v>
      </c>
      <c r="D2365" s="99">
        <v>8.0</v>
      </c>
      <c r="E2365" s="108">
        <v>0.0</v>
      </c>
      <c r="F2365" s="109">
        <v>1000.0</v>
      </c>
      <c r="G2365" s="99" t="b">
        <v>0</v>
      </c>
      <c r="H2365" s="106" t="s">
        <v>11</v>
      </c>
      <c r="I2365" s="110" t="s">
        <v>110</v>
      </c>
      <c r="J2365" s="99" t="s">
        <v>1932</v>
      </c>
      <c r="K2365" s="123">
        <v>1120.0</v>
      </c>
    </row>
    <row r="2366">
      <c r="A2366" s="111">
        <v>45938.0</v>
      </c>
      <c r="B2366" s="68" t="s">
        <v>39</v>
      </c>
      <c r="C2366" s="112" t="s">
        <v>1321</v>
      </c>
      <c r="D2366" s="6">
        <v>3.0</v>
      </c>
      <c r="E2366" s="28">
        <v>0.0</v>
      </c>
      <c r="F2366" s="113">
        <v>380.0</v>
      </c>
      <c r="G2366" s="6" t="b">
        <v>0</v>
      </c>
      <c r="H2366" s="27" t="s">
        <v>16</v>
      </c>
      <c r="I2366" s="114" t="s">
        <v>110</v>
      </c>
      <c r="J2366" s="6"/>
      <c r="K2366" s="124">
        <v>1121.0</v>
      </c>
    </row>
    <row r="2367">
      <c r="A2367" s="105">
        <v>45940.0</v>
      </c>
      <c r="B2367" s="125" t="s">
        <v>57</v>
      </c>
      <c r="C2367" s="107" t="s">
        <v>19</v>
      </c>
      <c r="D2367" s="99">
        <v>5.0</v>
      </c>
      <c r="E2367" s="108">
        <v>0.0</v>
      </c>
      <c r="F2367" s="109">
        <v>600.0</v>
      </c>
      <c r="G2367" s="99" t="b">
        <v>0</v>
      </c>
      <c r="H2367" s="106" t="s">
        <v>16</v>
      </c>
      <c r="I2367" s="110" t="s">
        <v>105</v>
      </c>
      <c r="J2367" s="99"/>
      <c r="K2367" s="123">
        <v>1122.0</v>
      </c>
    </row>
    <row r="2368">
      <c r="A2368" s="111">
        <v>45940.0</v>
      </c>
      <c r="B2368" s="68" t="s">
        <v>21</v>
      </c>
      <c r="C2368" s="112" t="s">
        <v>1560</v>
      </c>
      <c r="D2368" s="6">
        <v>3.5</v>
      </c>
      <c r="E2368" s="28">
        <v>0.0</v>
      </c>
      <c r="F2368" s="113">
        <v>550.0</v>
      </c>
      <c r="G2368" s="6" t="b">
        <v>0</v>
      </c>
      <c r="H2368" s="27" t="s">
        <v>11</v>
      </c>
      <c r="I2368" s="114" t="s">
        <v>110</v>
      </c>
      <c r="J2368" s="6" t="s">
        <v>1933</v>
      </c>
      <c r="K2368" s="124">
        <v>1123.0</v>
      </c>
    </row>
    <row r="2369">
      <c r="A2369" s="105">
        <v>45940.0</v>
      </c>
      <c r="B2369" s="125" t="s">
        <v>9</v>
      </c>
      <c r="C2369" s="107" t="s">
        <v>1277</v>
      </c>
      <c r="D2369" s="99">
        <v>3.0</v>
      </c>
      <c r="E2369" s="108">
        <v>0.0</v>
      </c>
      <c r="F2369" s="109">
        <v>360.0</v>
      </c>
      <c r="G2369" s="99" t="b">
        <v>0</v>
      </c>
      <c r="H2369" s="106" t="s">
        <v>11</v>
      </c>
      <c r="I2369" s="110" t="s">
        <v>110</v>
      </c>
      <c r="J2369" s="99" t="s">
        <v>1934</v>
      </c>
      <c r="K2369" s="123">
        <v>1124.0</v>
      </c>
    </row>
    <row r="2370">
      <c r="A2370" s="111">
        <v>45940.0</v>
      </c>
      <c r="B2370" s="68" t="s">
        <v>14</v>
      </c>
      <c r="C2370" s="112" t="s">
        <v>13</v>
      </c>
      <c r="D2370" s="6">
        <v>1.0</v>
      </c>
      <c r="E2370" s="28">
        <v>0.0</v>
      </c>
      <c r="F2370" s="113">
        <v>120.0</v>
      </c>
      <c r="G2370" s="6" t="b">
        <v>0</v>
      </c>
      <c r="H2370" s="27" t="s">
        <v>11</v>
      </c>
      <c r="I2370" s="114" t="s">
        <v>110</v>
      </c>
      <c r="J2370" s="6" t="s">
        <v>1935</v>
      </c>
      <c r="K2370" s="124">
        <v>1125.0</v>
      </c>
    </row>
    <row r="2371">
      <c r="A2371" s="105">
        <v>45940.0</v>
      </c>
      <c r="B2371" s="125" t="s">
        <v>43</v>
      </c>
      <c r="C2371" s="107" t="s">
        <v>10</v>
      </c>
      <c r="D2371" s="99">
        <v>0.5</v>
      </c>
      <c r="E2371" s="108">
        <v>0.0</v>
      </c>
      <c r="F2371" s="109">
        <v>60.0</v>
      </c>
      <c r="G2371" s="99" t="b">
        <v>1</v>
      </c>
      <c r="H2371" s="106" t="s">
        <v>30</v>
      </c>
      <c r="I2371" s="110" t="s">
        <v>128</v>
      </c>
      <c r="J2371" s="99"/>
      <c r="K2371" s="123">
        <v>1127.0</v>
      </c>
    </row>
    <row r="2372">
      <c r="A2372" s="111">
        <v>45940.0</v>
      </c>
      <c r="B2372" s="68" t="s">
        <v>47</v>
      </c>
      <c r="C2372" s="112" t="s">
        <v>1555</v>
      </c>
      <c r="D2372" s="6">
        <v>3.0</v>
      </c>
      <c r="E2372" s="28">
        <v>0.0</v>
      </c>
      <c r="F2372" s="113">
        <v>400.0</v>
      </c>
      <c r="G2372" s="6" t="b">
        <v>0</v>
      </c>
      <c r="H2372" s="27" t="s">
        <v>11</v>
      </c>
      <c r="I2372" s="114" t="s">
        <v>110</v>
      </c>
      <c r="J2372" s="6" t="s">
        <v>1936</v>
      </c>
      <c r="K2372" s="124">
        <v>1128.0</v>
      </c>
    </row>
    <row r="2373">
      <c r="A2373" s="105">
        <v>45940.0</v>
      </c>
      <c r="B2373" s="125" t="s">
        <v>919</v>
      </c>
      <c r="C2373" s="107" t="s">
        <v>19</v>
      </c>
      <c r="D2373" s="99">
        <v>2.0</v>
      </c>
      <c r="E2373" s="108">
        <v>0.0</v>
      </c>
      <c r="F2373" s="109">
        <v>240.0</v>
      </c>
      <c r="G2373" s="99" t="b">
        <v>0</v>
      </c>
      <c r="H2373" s="106" t="s">
        <v>11</v>
      </c>
      <c r="I2373" s="110" t="s">
        <v>110</v>
      </c>
      <c r="J2373" s="99" t="s">
        <v>1937</v>
      </c>
      <c r="K2373" s="123">
        <v>1129.0</v>
      </c>
    </row>
    <row r="2374">
      <c r="A2374" s="111">
        <v>45941.0</v>
      </c>
      <c r="B2374" s="68" t="s">
        <v>59</v>
      </c>
      <c r="C2374" s="112" t="s">
        <v>1280</v>
      </c>
      <c r="D2374" s="6">
        <v>1.0</v>
      </c>
      <c r="E2374" s="28">
        <v>0.0</v>
      </c>
      <c r="F2374" s="113">
        <v>120.0</v>
      </c>
      <c r="G2374" s="6" t="b">
        <v>0</v>
      </c>
      <c r="H2374" s="27" t="s">
        <v>16</v>
      </c>
      <c r="I2374" s="114" t="s">
        <v>1420</v>
      </c>
      <c r="J2374" s="6"/>
      <c r="K2374" s="124">
        <v>1130.0</v>
      </c>
    </row>
    <row r="2375">
      <c r="A2375" s="105">
        <v>45941.0</v>
      </c>
      <c r="B2375" s="125" t="s">
        <v>25</v>
      </c>
      <c r="C2375" s="107" t="s">
        <v>1293</v>
      </c>
      <c r="D2375" s="99">
        <v>1.0</v>
      </c>
      <c r="E2375" s="108">
        <v>0.0</v>
      </c>
      <c r="F2375" s="109">
        <v>120.0</v>
      </c>
      <c r="G2375" s="99" t="b">
        <v>1</v>
      </c>
      <c r="H2375" s="106" t="s">
        <v>30</v>
      </c>
      <c r="I2375" s="110" t="s">
        <v>103</v>
      </c>
      <c r="J2375" s="99"/>
      <c r="K2375" s="123">
        <v>1131.0</v>
      </c>
    </row>
    <row r="2376">
      <c r="A2376" s="111">
        <v>45941.0</v>
      </c>
      <c r="B2376" s="68" t="s">
        <v>42</v>
      </c>
      <c r="C2376" s="112" t="s">
        <v>1293</v>
      </c>
      <c r="D2376" s="6">
        <v>2.0</v>
      </c>
      <c r="E2376" s="28">
        <v>0.0</v>
      </c>
      <c r="F2376" s="113">
        <v>240.0</v>
      </c>
      <c r="G2376" s="6" t="b">
        <v>1</v>
      </c>
      <c r="H2376" s="27" t="s">
        <v>30</v>
      </c>
      <c r="I2376" s="114" t="s">
        <v>83</v>
      </c>
      <c r="J2376" s="6"/>
      <c r="K2376" s="124">
        <v>1132.0</v>
      </c>
    </row>
    <row r="2377">
      <c r="A2377" s="105">
        <v>45941.0</v>
      </c>
      <c r="B2377" s="125" t="s">
        <v>26</v>
      </c>
      <c r="C2377" s="107" t="s">
        <v>1321</v>
      </c>
      <c r="D2377" s="99">
        <v>3.0</v>
      </c>
      <c r="E2377" s="108">
        <v>0.0</v>
      </c>
      <c r="F2377" s="109">
        <v>380.0</v>
      </c>
      <c r="G2377" s="99" t="b">
        <v>0</v>
      </c>
      <c r="H2377" s="106" t="s">
        <v>16</v>
      </c>
      <c r="I2377" s="110" t="s">
        <v>75</v>
      </c>
      <c r="J2377" s="99"/>
      <c r="K2377" s="123">
        <v>1133.0</v>
      </c>
    </row>
    <row r="2378">
      <c r="A2378" s="111">
        <v>45941.0</v>
      </c>
      <c r="B2378" s="68" t="s">
        <v>14</v>
      </c>
      <c r="C2378" s="112" t="s">
        <v>13</v>
      </c>
      <c r="D2378" s="6">
        <v>1.0</v>
      </c>
      <c r="E2378" s="28">
        <v>0.0</v>
      </c>
      <c r="F2378" s="113">
        <v>120.0</v>
      </c>
      <c r="G2378" s="6" t="b">
        <v>0</v>
      </c>
      <c r="H2378" s="27" t="s">
        <v>11</v>
      </c>
      <c r="I2378" s="114" t="s">
        <v>110</v>
      </c>
      <c r="J2378" s="6" t="s">
        <v>1938</v>
      </c>
      <c r="K2378" s="124">
        <v>1134.0</v>
      </c>
    </row>
    <row r="2379">
      <c r="A2379" s="105">
        <v>45941.0</v>
      </c>
      <c r="B2379" s="125" t="s">
        <v>21</v>
      </c>
      <c r="C2379" s="107" t="s">
        <v>1305</v>
      </c>
      <c r="D2379" s="99">
        <v>2.0</v>
      </c>
      <c r="E2379" s="108">
        <v>0.0</v>
      </c>
      <c r="F2379" s="109">
        <v>240.0</v>
      </c>
      <c r="G2379" s="99" t="b">
        <v>0</v>
      </c>
      <c r="H2379" s="106" t="s">
        <v>11</v>
      </c>
      <c r="I2379" s="110" t="s">
        <v>110</v>
      </c>
      <c r="J2379" s="99" t="s">
        <v>1939</v>
      </c>
      <c r="K2379" s="123">
        <v>1135.0</v>
      </c>
    </row>
    <row r="2380">
      <c r="A2380" s="111">
        <v>45941.0</v>
      </c>
      <c r="B2380" s="68" t="s">
        <v>39</v>
      </c>
      <c r="C2380" s="112" t="s">
        <v>1381</v>
      </c>
      <c r="D2380" s="6">
        <v>4.0</v>
      </c>
      <c r="E2380" s="28">
        <v>0.0</v>
      </c>
      <c r="F2380" s="113">
        <v>500.0</v>
      </c>
      <c r="G2380" s="6" t="b">
        <v>0</v>
      </c>
      <c r="H2380" s="27" t="s">
        <v>16</v>
      </c>
      <c r="I2380" s="114" t="s">
        <v>110</v>
      </c>
      <c r="J2380" s="6"/>
      <c r="K2380" s="124">
        <v>1136.0</v>
      </c>
    </row>
    <row r="2381">
      <c r="A2381" s="105">
        <v>45941.0</v>
      </c>
      <c r="B2381" s="125" t="s">
        <v>45</v>
      </c>
      <c r="C2381" s="107" t="s">
        <v>1555</v>
      </c>
      <c r="D2381" s="99">
        <v>3.0</v>
      </c>
      <c r="E2381" s="108">
        <v>0.0</v>
      </c>
      <c r="F2381" s="109">
        <v>400.0</v>
      </c>
      <c r="G2381" s="99" t="b">
        <v>0</v>
      </c>
      <c r="H2381" s="106" t="s">
        <v>11</v>
      </c>
      <c r="I2381" s="110" t="s">
        <v>110</v>
      </c>
      <c r="J2381" s="99" t="s">
        <v>1940</v>
      </c>
      <c r="K2381" s="123">
        <v>1137.0</v>
      </c>
    </row>
    <row r="2382">
      <c r="A2382" s="111">
        <v>45941.0</v>
      </c>
      <c r="B2382" s="68" t="s">
        <v>47</v>
      </c>
      <c r="C2382" s="112" t="s">
        <v>1808</v>
      </c>
      <c r="D2382" s="6">
        <v>2.5</v>
      </c>
      <c r="E2382" s="28">
        <v>0.0</v>
      </c>
      <c r="F2382" s="113">
        <v>430.0</v>
      </c>
      <c r="G2382" s="6" t="b">
        <v>0</v>
      </c>
      <c r="H2382" s="27" t="s">
        <v>11</v>
      </c>
      <c r="I2382" s="114" t="s">
        <v>110</v>
      </c>
      <c r="J2382" s="6" t="s">
        <v>1941</v>
      </c>
      <c r="K2382" s="124">
        <v>1138.0</v>
      </c>
    </row>
    <row r="2383">
      <c r="A2383" s="105">
        <v>45942.0</v>
      </c>
      <c r="B2383" s="125" t="s">
        <v>556</v>
      </c>
      <c r="C2383" s="107" t="s">
        <v>1410</v>
      </c>
      <c r="D2383" s="99">
        <v>3.0</v>
      </c>
      <c r="E2383" s="108">
        <v>0.0</v>
      </c>
      <c r="F2383" s="109">
        <v>380.0</v>
      </c>
      <c r="G2383" s="99" t="b">
        <v>0</v>
      </c>
      <c r="H2383" s="106" t="s">
        <v>16</v>
      </c>
      <c r="I2383" s="110" t="s">
        <v>1596</v>
      </c>
      <c r="J2383" s="99"/>
      <c r="K2383" s="123">
        <v>1139.0</v>
      </c>
    </row>
    <row r="2384">
      <c r="A2384" s="111">
        <v>45942.0</v>
      </c>
      <c r="B2384" s="68" t="s">
        <v>42</v>
      </c>
      <c r="C2384" s="112" t="s">
        <v>1293</v>
      </c>
      <c r="D2384" s="6">
        <v>1.5</v>
      </c>
      <c r="E2384" s="28">
        <v>0.0</v>
      </c>
      <c r="F2384" s="113">
        <v>180.0</v>
      </c>
      <c r="G2384" s="6" t="b">
        <v>1</v>
      </c>
      <c r="H2384" s="27" t="s">
        <v>30</v>
      </c>
      <c r="I2384" s="114" t="s">
        <v>110</v>
      </c>
      <c r="J2384" s="6"/>
      <c r="K2384" s="124">
        <v>1140.0</v>
      </c>
    </row>
    <row r="2385">
      <c r="A2385" s="105">
        <v>45942.0</v>
      </c>
      <c r="B2385" s="125" t="s">
        <v>23</v>
      </c>
      <c r="C2385" s="107" t="s">
        <v>1487</v>
      </c>
      <c r="D2385" s="99">
        <v>2.0</v>
      </c>
      <c r="E2385" s="108">
        <v>0.0</v>
      </c>
      <c r="F2385" s="109">
        <v>240.0</v>
      </c>
      <c r="G2385" s="99" t="b">
        <v>1</v>
      </c>
      <c r="H2385" s="106" t="s">
        <v>16</v>
      </c>
      <c r="I2385" s="110" t="s">
        <v>110</v>
      </c>
      <c r="J2385" s="99"/>
      <c r="K2385" s="123">
        <v>1141.0</v>
      </c>
    </row>
    <row r="2386">
      <c r="A2386" s="111">
        <v>45942.0</v>
      </c>
      <c r="B2386" s="68" t="s">
        <v>21</v>
      </c>
      <c r="C2386" s="112" t="s">
        <v>1297</v>
      </c>
      <c r="D2386" s="6">
        <v>4.0</v>
      </c>
      <c r="E2386" s="28">
        <v>0.0</v>
      </c>
      <c r="F2386" s="113">
        <v>500.0</v>
      </c>
      <c r="G2386" s="6" t="b">
        <v>0</v>
      </c>
      <c r="H2386" s="27" t="s">
        <v>11</v>
      </c>
      <c r="I2386" s="114" t="s">
        <v>150</v>
      </c>
      <c r="J2386" s="6" t="s">
        <v>1942</v>
      </c>
      <c r="K2386" s="124">
        <v>1142.0</v>
      </c>
    </row>
    <row r="2387">
      <c r="A2387" s="105">
        <v>45942.0</v>
      </c>
      <c r="B2387" s="125" t="s">
        <v>31</v>
      </c>
      <c r="C2387" s="107" t="s">
        <v>1280</v>
      </c>
      <c r="D2387" s="99">
        <v>7.0</v>
      </c>
      <c r="E2387" s="108">
        <v>0.0</v>
      </c>
      <c r="F2387" s="109">
        <v>840.0</v>
      </c>
      <c r="G2387" s="99" t="b">
        <v>0</v>
      </c>
      <c r="H2387" s="106" t="s">
        <v>11</v>
      </c>
      <c r="I2387" s="110" t="s">
        <v>110</v>
      </c>
      <c r="J2387" s="99" t="s">
        <v>1943</v>
      </c>
      <c r="K2387" s="123">
        <v>1143.0</v>
      </c>
    </row>
    <row r="2388">
      <c r="A2388" s="111">
        <v>45942.0</v>
      </c>
      <c r="B2388" s="68" t="s">
        <v>45</v>
      </c>
      <c r="C2388" s="112" t="s">
        <v>13</v>
      </c>
      <c r="D2388" s="6">
        <v>1.0</v>
      </c>
      <c r="E2388" s="28">
        <v>0.0</v>
      </c>
      <c r="F2388" s="113">
        <v>120.0</v>
      </c>
      <c r="G2388" s="6" t="b">
        <v>0</v>
      </c>
      <c r="H2388" s="27" t="s">
        <v>11</v>
      </c>
      <c r="I2388" s="114" t="s">
        <v>110</v>
      </c>
      <c r="J2388" s="6" t="s">
        <v>1944</v>
      </c>
      <c r="K2388" s="124">
        <v>1144.0</v>
      </c>
    </row>
    <row r="2389">
      <c r="A2389" s="105">
        <v>45942.0</v>
      </c>
      <c r="B2389" s="125" t="s">
        <v>47</v>
      </c>
      <c r="C2389" s="107" t="s">
        <v>1447</v>
      </c>
      <c r="D2389" s="99">
        <v>2.0</v>
      </c>
      <c r="E2389" s="108">
        <v>0.0</v>
      </c>
      <c r="F2389" s="109">
        <v>280.0</v>
      </c>
      <c r="G2389" s="99" t="b">
        <v>0</v>
      </c>
      <c r="H2389" s="106" t="s">
        <v>11</v>
      </c>
      <c r="I2389" s="110" t="s">
        <v>110</v>
      </c>
      <c r="J2389" s="99" t="s">
        <v>1945</v>
      </c>
      <c r="K2389" s="123">
        <v>1145.0</v>
      </c>
    </row>
    <row r="2390">
      <c r="A2390" s="111">
        <v>45942.0</v>
      </c>
      <c r="B2390" s="68" t="s">
        <v>49</v>
      </c>
      <c r="C2390" s="112" t="s">
        <v>420</v>
      </c>
      <c r="D2390" s="6">
        <v>1.0</v>
      </c>
      <c r="E2390" s="28">
        <v>0.0</v>
      </c>
      <c r="F2390" s="113">
        <v>140.0</v>
      </c>
      <c r="G2390" s="6" t="b">
        <v>0</v>
      </c>
      <c r="H2390" s="27" t="s">
        <v>11</v>
      </c>
      <c r="I2390" s="114" t="s">
        <v>110</v>
      </c>
      <c r="J2390" s="6" t="s">
        <v>1946</v>
      </c>
      <c r="K2390" s="124">
        <v>1146.0</v>
      </c>
    </row>
    <row r="2391">
      <c r="A2391" s="105">
        <v>45942.0</v>
      </c>
      <c r="B2391" s="125" t="s">
        <v>39</v>
      </c>
      <c r="C2391" s="107" t="s">
        <v>1310</v>
      </c>
      <c r="D2391" s="99">
        <v>2.0</v>
      </c>
      <c r="E2391" s="108">
        <v>0.0</v>
      </c>
      <c r="F2391" s="109">
        <v>260.0</v>
      </c>
      <c r="G2391" s="99" t="b">
        <v>0</v>
      </c>
      <c r="H2391" s="106" t="s">
        <v>16</v>
      </c>
      <c r="I2391" s="110" t="s">
        <v>110</v>
      </c>
      <c r="J2391" s="99"/>
      <c r="K2391" s="123">
        <v>1147.0</v>
      </c>
    </row>
    <row r="2392">
      <c r="A2392" s="111">
        <v>45944.0</v>
      </c>
      <c r="B2392" s="68" t="s">
        <v>407</v>
      </c>
      <c r="C2392" s="112" t="s">
        <v>1281</v>
      </c>
      <c r="D2392" s="6">
        <v>2.0</v>
      </c>
      <c r="E2392" s="28">
        <v>0.0</v>
      </c>
      <c r="F2392" s="113">
        <v>240.0</v>
      </c>
      <c r="G2392" s="6" t="b">
        <v>1</v>
      </c>
      <c r="H2392" s="27" t="s">
        <v>30</v>
      </c>
      <c r="I2392" s="114" t="s">
        <v>1528</v>
      </c>
      <c r="J2392" s="6"/>
      <c r="K2392" s="124">
        <v>1148.0</v>
      </c>
    </row>
    <row r="2393">
      <c r="A2393" s="105">
        <v>45944.0</v>
      </c>
      <c r="B2393" s="125" t="s">
        <v>173</v>
      </c>
      <c r="C2393" s="107" t="s">
        <v>10</v>
      </c>
      <c r="D2393" s="99">
        <v>1.0</v>
      </c>
      <c r="E2393" s="108">
        <v>0.0</v>
      </c>
      <c r="F2393" s="109">
        <v>120.0</v>
      </c>
      <c r="G2393" s="99" t="b">
        <v>0</v>
      </c>
      <c r="H2393" s="106" t="s">
        <v>16</v>
      </c>
      <c r="I2393" s="110" t="s">
        <v>1947</v>
      </c>
      <c r="J2393" s="99"/>
      <c r="K2393" s="123">
        <v>1149.0</v>
      </c>
    </row>
    <row r="2394">
      <c r="A2394" s="111">
        <v>45944.0</v>
      </c>
      <c r="B2394" s="68" t="s">
        <v>41</v>
      </c>
      <c r="C2394" s="112" t="s">
        <v>10</v>
      </c>
      <c r="D2394" s="6">
        <v>1.0</v>
      </c>
      <c r="E2394" s="28">
        <v>0.0</v>
      </c>
      <c r="F2394" s="113">
        <v>120.0</v>
      </c>
      <c r="G2394" s="6" t="b">
        <v>1</v>
      </c>
      <c r="H2394" s="27" t="s">
        <v>30</v>
      </c>
      <c r="I2394" s="114" t="s">
        <v>112</v>
      </c>
      <c r="J2394" s="6"/>
      <c r="K2394" s="124">
        <v>1150.0</v>
      </c>
    </row>
    <row r="2395">
      <c r="A2395" s="105">
        <v>45944.0</v>
      </c>
      <c r="B2395" s="125" t="s">
        <v>57</v>
      </c>
      <c r="C2395" s="107" t="s">
        <v>19</v>
      </c>
      <c r="D2395" s="99">
        <v>5.0</v>
      </c>
      <c r="E2395" s="108">
        <v>0.0</v>
      </c>
      <c r="F2395" s="109">
        <v>600.0</v>
      </c>
      <c r="G2395" s="99" t="b">
        <v>0</v>
      </c>
      <c r="H2395" s="106" t="s">
        <v>16</v>
      </c>
      <c r="I2395" s="110" t="s">
        <v>105</v>
      </c>
      <c r="J2395" s="99"/>
      <c r="K2395" s="123">
        <v>1151.0</v>
      </c>
    </row>
    <row r="2396">
      <c r="A2396" s="111">
        <v>45944.0</v>
      </c>
      <c r="B2396" s="68" t="s">
        <v>61</v>
      </c>
      <c r="C2396" s="112" t="s">
        <v>32</v>
      </c>
      <c r="D2396" s="6">
        <v>2.0</v>
      </c>
      <c r="E2396" s="28">
        <v>0.0</v>
      </c>
      <c r="F2396" s="113">
        <v>280.0</v>
      </c>
      <c r="G2396" s="6" t="b">
        <v>1</v>
      </c>
      <c r="H2396" s="27" t="s">
        <v>30</v>
      </c>
      <c r="I2396" s="114" t="s">
        <v>90</v>
      </c>
      <c r="J2396" s="6"/>
      <c r="K2396" s="124">
        <v>1152.0</v>
      </c>
    </row>
    <row r="2397">
      <c r="A2397" s="105">
        <v>45944.0</v>
      </c>
      <c r="B2397" s="125" t="s">
        <v>24</v>
      </c>
      <c r="C2397" s="107" t="s">
        <v>1948</v>
      </c>
      <c r="D2397" s="99">
        <v>2.3</v>
      </c>
      <c r="E2397" s="108">
        <v>0.0</v>
      </c>
      <c r="F2397" s="109">
        <v>350.0</v>
      </c>
      <c r="G2397" s="99" t="b">
        <v>1</v>
      </c>
      <c r="H2397" s="106" t="s">
        <v>30</v>
      </c>
      <c r="I2397" s="110" t="s">
        <v>1525</v>
      </c>
      <c r="J2397" s="99"/>
      <c r="K2397" s="123">
        <v>1153.0</v>
      </c>
    </row>
    <row r="2398">
      <c r="A2398" s="111">
        <v>45944.0</v>
      </c>
      <c r="B2398" s="68" t="s">
        <v>23</v>
      </c>
      <c r="C2398" s="112" t="s">
        <v>1280</v>
      </c>
      <c r="D2398" s="6">
        <v>3.0</v>
      </c>
      <c r="E2398" s="28">
        <v>0.0</v>
      </c>
      <c r="F2398" s="113">
        <v>360.0</v>
      </c>
      <c r="G2398" s="6" t="b">
        <v>1</v>
      </c>
      <c r="H2398" s="27" t="s">
        <v>16</v>
      </c>
      <c r="I2398" s="114" t="s">
        <v>110</v>
      </c>
      <c r="J2398" s="6"/>
      <c r="K2398" s="124">
        <v>1154.0</v>
      </c>
    </row>
    <row r="2399">
      <c r="A2399" s="105">
        <v>45944.0</v>
      </c>
      <c r="B2399" s="125" t="s">
        <v>14</v>
      </c>
      <c r="C2399" s="107" t="s">
        <v>1487</v>
      </c>
      <c r="D2399" s="99">
        <v>2.0</v>
      </c>
      <c r="E2399" s="108">
        <v>0.0</v>
      </c>
      <c r="F2399" s="109">
        <v>240.0</v>
      </c>
      <c r="G2399" s="99" t="b">
        <v>0</v>
      </c>
      <c r="H2399" s="106" t="s">
        <v>11</v>
      </c>
      <c r="I2399" s="110" t="s">
        <v>150</v>
      </c>
      <c r="J2399" s="99" t="s">
        <v>1949</v>
      </c>
      <c r="K2399" s="123">
        <v>1155.0</v>
      </c>
    </row>
    <row r="2400">
      <c r="A2400" s="111">
        <v>45944.0</v>
      </c>
      <c r="B2400" s="68" t="s">
        <v>39</v>
      </c>
      <c r="C2400" s="112" t="s">
        <v>1281</v>
      </c>
      <c r="D2400" s="6">
        <v>2.0</v>
      </c>
      <c r="E2400" s="28">
        <v>0.0</v>
      </c>
      <c r="F2400" s="113">
        <v>240.0</v>
      </c>
      <c r="G2400" s="6" t="b">
        <v>0</v>
      </c>
      <c r="H2400" s="27" t="s">
        <v>16</v>
      </c>
      <c r="I2400" s="114" t="s">
        <v>110</v>
      </c>
      <c r="J2400" s="6"/>
      <c r="K2400" s="124">
        <v>1156.0</v>
      </c>
    </row>
    <row r="2401">
      <c r="A2401" s="105">
        <v>45944.0</v>
      </c>
      <c r="B2401" s="125" t="s">
        <v>47</v>
      </c>
      <c r="C2401" s="107" t="s">
        <v>1555</v>
      </c>
      <c r="D2401" s="99">
        <v>4.0</v>
      </c>
      <c r="E2401" s="108">
        <v>0.0</v>
      </c>
      <c r="F2401" s="109">
        <v>520.0</v>
      </c>
      <c r="G2401" s="99" t="b">
        <v>0</v>
      </c>
      <c r="H2401" s="106" t="s">
        <v>11</v>
      </c>
      <c r="I2401" s="110" t="s">
        <v>110</v>
      </c>
      <c r="J2401" s="99" t="s">
        <v>1950</v>
      </c>
      <c r="K2401" s="123">
        <v>1157.0</v>
      </c>
    </row>
    <row r="2402">
      <c r="A2402" s="111">
        <v>45944.0</v>
      </c>
      <c r="B2402" s="68" t="s">
        <v>31</v>
      </c>
      <c r="C2402" s="112" t="s">
        <v>1281</v>
      </c>
      <c r="D2402" s="6">
        <v>2.0</v>
      </c>
      <c r="E2402" s="28">
        <v>0.0</v>
      </c>
      <c r="F2402" s="113">
        <v>240.0</v>
      </c>
      <c r="G2402" s="6" t="b">
        <v>0</v>
      </c>
      <c r="H2402" s="27" t="s">
        <v>11</v>
      </c>
      <c r="I2402" s="114" t="s">
        <v>110</v>
      </c>
      <c r="J2402" s="6" t="s">
        <v>1951</v>
      </c>
      <c r="K2402" s="124">
        <v>1158.0</v>
      </c>
    </row>
    <row r="2403">
      <c r="A2403" s="105">
        <v>45944.0</v>
      </c>
      <c r="B2403" s="125" t="s">
        <v>49</v>
      </c>
      <c r="C2403" s="107" t="s">
        <v>1827</v>
      </c>
      <c r="D2403" s="99">
        <v>2.0</v>
      </c>
      <c r="E2403" s="108">
        <v>0.0</v>
      </c>
      <c r="F2403" s="109">
        <v>350.0</v>
      </c>
      <c r="G2403" s="99" t="b">
        <v>0</v>
      </c>
      <c r="H2403" s="106" t="s">
        <v>11</v>
      </c>
      <c r="I2403" s="110" t="s">
        <v>110</v>
      </c>
      <c r="J2403" s="99" t="s">
        <v>1952</v>
      </c>
      <c r="K2403" s="123">
        <v>1159.0</v>
      </c>
    </row>
    <row r="2404">
      <c r="A2404" s="111">
        <v>45944.0</v>
      </c>
      <c r="B2404" s="68" t="s">
        <v>223</v>
      </c>
      <c r="C2404" s="112" t="s">
        <v>1281</v>
      </c>
      <c r="D2404" s="6">
        <v>3.0</v>
      </c>
      <c r="E2404" s="28">
        <v>0.0</v>
      </c>
      <c r="F2404" s="113">
        <v>360.0</v>
      </c>
      <c r="G2404" s="6" t="b">
        <v>0</v>
      </c>
      <c r="H2404" s="27" t="s">
        <v>16</v>
      </c>
      <c r="I2404" s="114" t="s">
        <v>110</v>
      </c>
      <c r="J2404" s="6"/>
      <c r="K2404" s="124">
        <v>1160.0</v>
      </c>
    </row>
    <row r="2405">
      <c r="A2405" s="105">
        <v>45944.0</v>
      </c>
      <c r="B2405" s="125" t="s">
        <v>22</v>
      </c>
      <c r="C2405" s="107" t="s">
        <v>1534</v>
      </c>
      <c r="D2405" s="99">
        <v>1.0</v>
      </c>
      <c r="E2405" s="108">
        <v>0.0</v>
      </c>
      <c r="F2405" s="109">
        <v>130.0</v>
      </c>
      <c r="G2405" s="99" t="b">
        <v>0</v>
      </c>
      <c r="H2405" s="106" t="s">
        <v>16</v>
      </c>
      <c r="I2405" s="110" t="s">
        <v>110</v>
      </c>
      <c r="J2405" s="99"/>
      <c r="K2405" s="123">
        <v>1161.0</v>
      </c>
    </row>
    <row r="2406">
      <c r="A2406" s="111">
        <v>45944.0</v>
      </c>
      <c r="B2406" s="68" t="s">
        <v>36</v>
      </c>
      <c r="C2406" s="112" t="s">
        <v>1889</v>
      </c>
      <c r="D2406" s="6">
        <v>2.0</v>
      </c>
      <c r="E2406" s="28">
        <v>0.0</v>
      </c>
      <c r="F2406" s="113">
        <v>260.0</v>
      </c>
      <c r="G2406" s="6" t="b">
        <v>0</v>
      </c>
      <c r="H2406" s="27" t="s">
        <v>16</v>
      </c>
      <c r="I2406" s="114" t="s">
        <v>110</v>
      </c>
      <c r="J2406" s="6"/>
      <c r="K2406" s="124">
        <v>1162.0</v>
      </c>
    </row>
    <row r="2407">
      <c r="A2407" s="105">
        <v>45945.0</v>
      </c>
      <c r="B2407" s="125" t="s">
        <v>43</v>
      </c>
      <c r="C2407" s="107" t="s">
        <v>38</v>
      </c>
      <c r="D2407" s="99">
        <v>0.5</v>
      </c>
      <c r="E2407" s="108">
        <v>0.0</v>
      </c>
      <c r="F2407" s="109">
        <v>60.0</v>
      </c>
      <c r="G2407" s="99" t="b">
        <v>1</v>
      </c>
      <c r="H2407" s="106" t="s">
        <v>30</v>
      </c>
      <c r="I2407" s="110" t="s">
        <v>128</v>
      </c>
      <c r="J2407" s="99"/>
      <c r="K2407" s="123">
        <v>1163.0</v>
      </c>
    </row>
    <row r="2408">
      <c r="A2408" s="111">
        <v>45945.0</v>
      </c>
      <c r="B2408" s="68" t="s">
        <v>42</v>
      </c>
      <c r="C2408" s="112" t="s">
        <v>19</v>
      </c>
      <c r="D2408" s="6">
        <v>1.0</v>
      </c>
      <c r="E2408" s="28">
        <v>0.0</v>
      </c>
      <c r="F2408" s="113">
        <v>120.0</v>
      </c>
      <c r="G2408" s="6" t="b">
        <v>1</v>
      </c>
      <c r="H2408" s="27" t="s">
        <v>30</v>
      </c>
      <c r="I2408" s="114" t="s">
        <v>83</v>
      </c>
      <c r="J2408" s="6"/>
      <c r="K2408" s="124">
        <v>1164.0</v>
      </c>
    </row>
    <row r="2409">
      <c r="A2409" s="105">
        <v>45945.0</v>
      </c>
      <c r="B2409" s="125" t="s">
        <v>22</v>
      </c>
      <c r="C2409" s="107" t="s">
        <v>1284</v>
      </c>
      <c r="D2409" s="99">
        <v>1.0</v>
      </c>
      <c r="E2409" s="108">
        <v>0.0</v>
      </c>
      <c r="F2409" s="109">
        <v>120.0</v>
      </c>
      <c r="G2409" s="99" t="b">
        <v>0</v>
      </c>
      <c r="H2409" s="106" t="s">
        <v>16</v>
      </c>
      <c r="I2409" s="110" t="s">
        <v>110</v>
      </c>
      <c r="J2409" s="99"/>
      <c r="K2409" s="123">
        <v>1165.0</v>
      </c>
    </row>
    <row r="2410">
      <c r="A2410" s="111">
        <v>45945.0</v>
      </c>
      <c r="B2410" s="68" t="s">
        <v>31</v>
      </c>
      <c r="C2410" s="112" t="s">
        <v>19</v>
      </c>
      <c r="D2410" s="6">
        <v>4.0</v>
      </c>
      <c r="E2410" s="28">
        <v>0.0</v>
      </c>
      <c r="F2410" s="113">
        <v>480.0</v>
      </c>
      <c r="G2410" s="6" t="b">
        <v>0</v>
      </c>
      <c r="H2410" s="27" t="s">
        <v>11</v>
      </c>
      <c r="I2410" s="114" t="s">
        <v>110</v>
      </c>
      <c r="J2410" s="6" t="s">
        <v>1953</v>
      </c>
      <c r="K2410" s="124">
        <v>1166.0</v>
      </c>
    </row>
    <row r="2411">
      <c r="A2411" s="105">
        <v>45945.0</v>
      </c>
      <c r="B2411" s="125" t="s">
        <v>39</v>
      </c>
      <c r="C2411" s="107" t="s">
        <v>1321</v>
      </c>
      <c r="D2411" s="99">
        <v>3.0</v>
      </c>
      <c r="E2411" s="108">
        <v>0.0</v>
      </c>
      <c r="F2411" s="109">
        <v>380.0</v>
      </c>
      <c r="G2411" s="99" t="b">
        <v>0</v>
      </c>
      <c r="H2411" s="106" t="s">
        <v>16</v>
      </c>
      <c r="I2411" s="110" t="s">
        <v>110</v>
      </c>
      <c r="J2411" s="99"/>
      <c r="K2411" s="123">
        <v>1167.0</v>
      </c>
    </row>
    <row r="2412">
      <c r="A2412" s="111">
        <v>45944.0</v>
      </c>
      <c r="B2412" s="68" t="s">
        <v>52</v>
      </c>
      <c r="C2412" s="112" t="s">
        <v>1931</v>
      </c>
      <c r="D2412" s="6">
        <v>8.0</v>
      </c>
      <c r="E2412" s="28">
        <v>0.0</v>
      </c>
      <c r="F2412" s="113">
        <v>1000.0</v>
      </c>
      <c r="G2412" s="6" t="b">
        <v>0</v>
      </c>
      <c r="H2412" s="27" t="s">
        <v>11</v>
      </c>
      <c r="I2412" s="114" t="s">
        <v>110</v>
      </c>
      <c r="J2412" s="6" t="s">
        <v>1954</v>
      </c>
      <c r="K2412" s="124">
        <v>1168.0</v>
      </c>
    </row>
    <row r="2413">
      <c r="A2413" s="105">
        <v>45945.0</v>
      </c>
      <c r="B2413" s="125" t="s">
        <v>448</v>
      </c>
      <c r="C2413" s="107" t="s">
        <v>1955</v>
      </c>
      <c r="D2413" s="99">
        <v>2.5</v>
      </c>
      <c r="E2413" s="108">
        <v>0.0</v>
      </c>
      <c r="F2413" s="109">
        <v>300.0</v>
      </c>
      <c r="G2413" s="99" t="b">
        <v>1</v>
      </c>
      <c r="H2413" s="106" t="s">
        <v>30</v>
      </c>
      <c r="I2413" s="110" t="s">
        <v>110</v>
      </c>
      <c r="J2413" s="99"/>
      <c r="K2413" s="123">
        <v>1169.0</v>
      </c>
    </row>
    <row r="2414">
      <c r="A2414" s="111">
        <v>45947.0</v>
      </c>
      <c r="B2414" s="68" t="s">
        <v>68</v>
      </c>
      <c r="C2414" s="112" t="s">
        <v>1310</v>
      </c>
      <c r="D2414" s="6">
        <v>4.0</v>
      </c>
      <c r="E2414" s="28">
        <v>0.0</v>
      </c>
      <c r="F2414" s="113">
        <v>520.0</v>
      </c>
      <c r="G2414" s="6" t="b">
        <v>0</v>
      </c>
      <c r="H2414" s="27" t="s">
        <v>16</v>
      </c>
      <c r="I2414" s="114" t="s">
        <v>110</v>
      </c>
      <c r="J2414" s="6"/>
      <c r="K2414" s="124">
        <v>1170.0</v>
      </c>
    </row>
    <row r="2415">
      <c r="A2415" s="105">
        <v>45947.0</v>
      </c>
      <c r="B2415" s="125" t="s">
        <v>1232</v>
      </c>
      <c r="C2415" s="107" t="s">
        <v>1280</v>
      </c>
      <c r="D2415" s="99">
        <v>5.0</v>
      </c>
      <c r="E2415" s="108">
        <v>0.0</v>
      </c>
      <c r="F2415" s="109">
        <v>600.0</v>
      </c>
      <c r="G2415" s="99" t="b">
        <v>0</v>
      </c>
      <c r="H2415" s="106" t="s">
        <v>16</v>
      </c>
      <c r="I2415" s="110" t="s">
        <v>1956</v>
      </c>
      <c r="J2415" s="99"/>
      <c r="K2415" s="123">
        <v>1171.0</v>
      </c>
    </row>
    <row r="2416">
      <c r="A2416" s="111">
        <v>45947.0</v>
      </c>
      <c r="B2416" s="68" t="s">
        <v>9</v>
      </c>
      <c r="C2416" s="112" t="s">
        <v>1281</v>
      </c>
      <c r="D2416" s="6">
        <v>2.0</v>
      </c>
      <c r="E2416" s="28">
        <v>0.0</v>
      </c>
      <c r="F2416" s="113">
        <v>240.0</v>
      </c>
      <c r="G2416" s="6" t="b">
        <v>0</v>
      </c>
      <c r="H2416" s="27" t="s">
        <v>11</v>
      </c>
      <c r="I2416" s="114" t="s">
        <v>150</v>
      </c>
      <c r="J2416" s="6" t="s">
        <v>1957</v>
      </c>
      <c r="K2416" s="124">
        <v>1172.0</v>
      </c>
    </row>
    <row r="2417">
      <c r="A2417" s="105">
        <v>45947.0</v>
      </c>
      <c r="B2417" s="125" t="s">
        <v>556</v>
      </c>
      <c r="C2417" s="107" t="s">
        <v>1293</v>
      </c>
      <c r="D2417" s="99">
        <v>2.5</v>
      </c>
      <c r="E2417" s="108">
        <v>0.0</v>
      </c>
      <c r="F2417" s="109">
        <v>300.0</v>
      </c>
      <c r="G2417" s="99" t="b">
        <v>0</v>
      </c>
      <c r="H2417" s="106" t="s">
        <v>16</v>
      </c>
      <c r="I2417" s="110" t="s">
        <v>1596</v>
      </c>
      <c r="J2417" s="99"/>
      <c r="K2417" s="123">
        <v>1173.0</v>
      </c>
    </row>
    <row r="2418">
      <c r="A2418" s="111">
        <v>45947.0</v>
      </c>
      <c r="B2418" s="68" t="s">
        <v>26</v>
      </c>
      <c r="C2418" s="112" t="s">
        <v>1321</v>
      </c>
      <c r="D2418" s="6">
        <v>3.0</v>
      </c>
      <c r="E2418" s="28">
        <v>0.0</v>
      </c>
      <c r="F2418" s="113">
        <v>380.0</v>
      </c>
      <c r="G2418" s="6" t="b">
        <v>0</v>
      </c>
      <c r="H2418" s="27" t="s">
        <v>16</v>
      </c>
      <c r="I2418" s="114" t="s">
        <v>75</v>
      </c>
      <c r="J2418" s="6"/>
      <c r="K2418" s="124">
        <v>1174.0</v>
      </c>
    </row>
    <row r="2419">
      <c r="A2419" s="105">
        <v>45947.0</v>
      </c>
      <c r="B2419" s="125" t="s">
        <v>23</v>
      </c>
      <c r="C2419" s="107" t="s">
        <v>1280</v>
      </c>
      <c r="D2419" s="99">
        <v>3.0</v>
      </c>
      <c r="E2419" s="108">
        <v>0.0</v>
      </c>
      <c r="F2419" s="109">
        <v>360.0</v>
      </c>
      <c r="G2419" s="99" t="b">
        <v>1</v>
      </c>
      <c r="H2419" s="106" t="s">
        <v>16</v>
      </c>
      <c r="I2419" s="110" t="s">
        <v>110</v>
      </c>
      <c r="J2419" s="99"/>
      <c r="K2419" s="123">
        <v>1175.0</v>
      </c>
    </row>
    <row r="2420">
      <c r="A2420" s="111">
        <v>45947.0</v>
      </c>
      <c r="B2420" s="68" t="s">
        <v>21</v>
      </c>
      <c r="C2420" s="112" t="s">
        <v>1728</v>
      </c>
      <c r="D2420" s="6">
        <v>1.5</v>
      </c>
      <c r="E2420" s="28">
        <v>0.0</v>
      </c>
      <c r="F2420" s="113">
        <v>290.0</v>
      </c>
      <c r="G2420" s="6" t="b">
        <v>0</v>
      </c>
      <c r="H2420" s="27" t="s">
        <v>11</v>
      </c>
      <c r="I2420" s="114" t="s">
        <v>150</v>
      </c>
      <c r="J2420" s="6" t="s">
        <v>1958</v>
      </c>
      <c r="K2420" s="124">
        <v>1176.0</v>
      </c>
    </row>
    <row r="2421">
      <c r="A2421" s="105">
        <v>45947.0</v>
      </c>
      <c r="B2421" s="125" t="s">
        <v>22</v>
      </c>
      <c r="C2421" s="107" t="s">
        <v>1955</v>
      </c>
      <c r="D2421" s="99">
        <v>1.5</v>
      </c>
      <c r="E2421" s="108">
        <v>0.0</v>
      </c>
      <c r="F2421" s="109">
        <v>180.0</v>
      </c>
      <c r="G2421" s="99" t="b">
        <v>0</v>
      </c>
      <c r="H2421" s="106" t="s">
        <v>16</v>
      </c>
      <c r="I2421" s="110" t="s">
        <v>1427</v>
      </c>
      <c r="J2421" s="99"/>
      <c r="K2421" s="123">
        <v>1177.0</v>
      </c>
    </row>
    <row r="2422">
      <c r="A2422" s="111">
        <v>45948.0</v>
      </c>
      <c r="B2422" s="68" t="s">
        <v>25</v>
      </c>
      <c r="C2422" s="112" t="s">
        <v>1293</v>
      </c>
      <c r="D2422" s="6">
        <v>1.5</v>
      </c>
      <c r="E2422" s="28">
        <v>0.0</v>
      </c>
      <c r="F2422" s="113">
        <v>180.0</v>
      </c>
      <c r="G2422" s="6" t="b">
        <v>1</v>
      </c>
      <c r="H2422" s="27" t="s">
        <v>30</v>
      </c>
      <c r="I2422" s="114" t="s">
        <v>110</v>
      </c>
      <c r="J2422" s="6"/>
      <c r="K2422" s="124">
        <v>1178.0</v>
      </c>
    </row>
    <row r="2423">
      <c r="A2423" s="105">
        <v>45947.0</v>
      </c>
      <c r="B2423" s="125" t="s">
        <v>47</v>
      </c>
      <c r="C2423" s="107" t="s">
        <v>1560</v>
      </c>
      <c r="D2423" s="99">
        <v>4.0</v>
      </c>
      <c r="E2423" s="108">
        <v>0.0</v>
      </c>
      <c r="F2423" s="109">
        <v>700.0</v>
      </c>
      <c r="G2423" s="99" t="b">
        <v>0</v>
      </c>
      <c r="H2423" s="106" t="s">
        <v>11</v>
      </c>
      <c r="I2423" s="110" t="s">
        <v>110</v>
      </c>
      <c r="J2423" s="99" t="s">
        <v>1959</v>
      </c>
      <c r="K2423" s="123">
        <v>1179.0</v>
      </c>
    </row>
    <row r="2424">
      <c r="A2424" s="111">
        <v>45947.0</v>
      </c>
      <c r="B2424" s="68" t="s">
        <v>919</v>
      </c>
      <c r="C2424" s="112" t="s">
        <v>1281</v>
      </c>
      <c r="D2424" s="6">
        <v>2.0</v>
      </c>
      <c r="E2424" s="28">
        <v>0.0</v>
      </c>
      <c r="F2424" s="113">
        <v>240.0</v>
      </c>
      <c r="G2424" s="6" t="b">
        <v>0</v>
      </c>
      <c r="H2424" s="27" t="s">
        <v>11</v>
      </c>
      <c r="I2424" s="114" t="s">
        <v>110</v>
      </c>
      <c r="J2424" s="6" t="s">
        <v>1960</v>
      </c>
      <c r="K2424" s="124">
        <v>1180.0</v>
      </c>
    </row>
    <row r="2425">
      <c r="A2425" s="105">
        <v>45947.0</v>
      </c>
      <c r="B2425" s="125" t="s">
        <v>49</v>
      </c>
      <c r="C2425" s="107" t="s">
        <v>1447</v>
      </c>
      <c r="D2425" s="99">
        <v>2.0</v>
      </c>
      <c r="E2425" s="108">
        <v>0.0</v>
      </c>
      <c r="F2425" s="109">
        <v>280.0</v>
      </c>
      <c r="G2425" s="99" t="b">
        <v>0</v>
      </c>
      <c r="H2425" s="106" t="s">
        <v>11</v>
      </c>
      <c r="I2425" s="110" t="s">
        <v>110</v>
      </c>
      <c r="J2425" s="99" t="s">
        <v>1961</v>
      </c>
      <c r="K2425" s="123">
        <v>1181.0</v>
      </c>
    </row>
    <row r="2426">
      <c r="A2426" s="111">
        <v>45948.0</v>
      </c>
      <c r="B2426" s="68" t="s">
        <v>57</v>
      </c>
      <c r="C2426" s="112" t="s">
        <v>19</v>
      </c>
      <c r="D2426" s="6">
        <v>5.0</v>
      </c>
      <c r="E2426" s="28">
        <v>0.0</v>
      </c>
      <c r="F2426" s="113">
        <v>600.0</v>
      </c>
      <c r="G2426" s="6" t="b">
        <v>0</v>
      </c>
      <c r="H2426" s="27" t="s">
        <v>16</v>
      </c>
      <c r="I2426" s="114" t="s">
        <v>105</v>
      </c>
      <c r="J2426" s="6"/>
      <c r="K2426" s="124">
        <v>1182.0</v>
      </c>
    </row>
    <row r="2427">
      <c r="A2427" s="105">
        <v>45948.0</v>
      </c>
      <c r="B2427" s="125" t="s">
        <v>21</v>
      </c>
      <c r="C2427" s="107" t="s">
        <v>32</v>
      </c>
      <c r="D2427" s="99">
        <v>1.0</v>
      </c>
      <c r="E2427" s="108">
        <v>0.0</v>
      </c>
      <c r="F2427" s="109">
        <v>140.0</v>
      </c>
      <c r="G2427" s="99" t="b">
        <v>0</v>
      </c>
      <c r="H2427" s="106" t="s">
        <v>11</v>
      </c>
      <c r="I2427" s="110" t="s">
        <v>150</v>
      </c>
      <c r="J2427" s="99" t="s">
        <v>1962</v>
      </c>
      <c r="K2427" s="123">
        <v>1183.0</v>
      </c>
    </row>
    <row r="2428">
      <c r="A2428" s="111">
        <v>45948.0</v>
      </c>
      <c r="B2428" s="68" t="s">
        <v>14</v>
      </c>
      <c r="C2428" s="112" t="s">
        <v>19</v>
      </c>
      <c r="D2428" s="6">
        <v>1.0</v>
      </c>
      <c r="E2428" s="28">
        <v>0.0</v>
      </c>
      <c r="F2428" s="113">
        <v>120.0</v>
      </c>
      <c r="G2428" s="6" t="b">
        <v>0</v>
      </c>
      <c r="H2428" s="27" t="s">
        <v>11</v>
      </c>
      <c r="I2428" s="114" t="s">
        <v>150</v>
      </c>
      <c r="J2428" s="6" t="s">
        <v>1963</v>
      </c>
      <c r="K2428" s="124">
        <v>1184.0</v>
      </c>
    </row>
    <row r="2429">
      <c r="A2429" s="105">
        <v>45948.0</v>
      </c>
      <c r="B2429" s="125" t="s">
        <v>15</v>
      </c>
      <c r="C2429" s="107" t="s">
        <v>1280</v>
      </c>
      <c r="D2429" s="99">
        <v>3.0</v>
      </c>
      <c r="E2429" s="108">
        <v>0.0</v>
      </c>
      <c r="F2429" s="109">
        <v>360.0</v>
      </c>
      <c r="G2429" s="99" t="b">
        <v>0</v>
      </c>
      <c r="H2429" s="106" t="s">
        <v>16</v>
      </c>
      <c r="I2429" s="110" t="s">
        <v>110</v>
      </c>
      <c r="J2429" s="99"/>
      <c r="K2429" s="123">
        <v>1185.0</v>
      </c>
    </row>
    <row r="2430">
      <c r="A2430" s="111">
        <v>45948.0</v>
      </c>
      <c r="B2430" s="68" t="s">
        <v>31</v>
      </c>
      <c r="C2430" s="112" t="s">
        <v>19</v>
      </c>
      <c r="D2430" s="6">
        <v>2.0</v>
      </c>
      <c r="E2430" s="28">
        <v>0.0</v>
      </c>
      <c r="F2430" s="113">
        <v>240.0</v>
      </c>
      <c r="G2430" s="6" t="b">
        <v>0</v>
      </c>
      <c r="H2430" s="27" t="s">
        <v>11</v>
      </c>
      <c r="I2430" s="114" t="s">
        <v>110</v>
      </c>
      <c r="J2430" s="6" t="s">
        <v>1964</v>
      </c>
      <c r="K2430" s="124">
        <v>1186.0</v>
      </c>
    </row>
    <row r="2431">
      <c r="A2431" s="105">
        <v>45948.0</v>
      </c>
      <c r="B2431" s="125" t="s">
        <v>919</v>
      </c>
      <c r="C2431" s="107" t="s">
        <v>19</v>
      </c>
      <c r="D2431" s="99">
        <v>2.0</v>
      </c>
      <c r="E2431" s="108">
        <v>0.0</v>
      </c>
      <c r="F2431" s="109">
        <v>240.0</v>
      </c>
      <c r="G2431" s="99" t="b">
        <v>0</v>
      </c>
      <c r="H2431" s="106" t="s">
        <v>11</v>
      </c>
      <c r="I2431" s="110" t="s">
        <v>110</v>
      </c>
      <c r="J2431" s="99" t="s">
        <v>1965</v>
      </c>
      <c r="K2431" s="123">
        <v>1187.0</v>
      </c>
    </row>
    <row r="2432">
      <c r="A2432" s="111">
        <v>45948.0</v>
      </c>
      <c r="B2432" s="68" t="s">
        <v>47</v>
      </c>
      <c r="C2432" s="112" t="s">
        <v>1555</v>
      </c>
      <c r="D2432" s="6">
        <v>6.0</v>
      </c>
      <c r="E2432" s="28">
        <v>0.0</v>
      </c>
      <c r="F2432" s="113">
        <v>800.0</v>
      </c>
      <c r="G2432" s="6" t="b">
        <v>0</v>
      </c>
      <c r="H2432" s="27" t="s">
        <v>11</v>
      </c>
      <c r="I2432" s="114" t="s">
        <v>110</v>
      </c>
      <c r="J2432" s="6" t="s">
        <v>1966</v>
      </c>
      <c r="K2432" s="124">
        <v>1188.0</v>
      </c>
    </row>
    <row r="2433">
      <c r="A2433" s="105">
        <v>45948.0</v>
      </c>
      <c r="B2433" s="125" t="s">
        <v>45</v>
      </c>
      <c r="C2433" s="107" t="s">
        <v>1447</v>
      </c>
      <c r="D2433" s="99">
        <v>2.0</v>
      </c>
      <c r="E2433" s="108">
        <v>0.0</v>
      </c>
      <c r="F2433" s="109">
        <v>280.0</v>
      </c>
      <c r="G2433" s="99" t="b">
        <v>0</v>
      </c>
      <c r="H2433" s="106" t="s">
        <v>11</v>
      </c>
      <c r="I2433" s="110" t="s">
        <v>110</v>
      </c>
      <c r="J2433" s="99" t="s">
        <v>1967</v>
      </c>
      <c r="K2433" s="123">
        <v>1189.0</v>
      </c>
    </row>
    <row r="2434">
      <c r="A2434" s="111">
        <v>45949.0</v>
      </c>
      <c r="B2434" s="68" t="s">
        <v>59</v>
      </c>
      <c r="C2434" s="112" t="s">
        <v>1280</v>
      </c>
      <c r="D2434" s="6">
        <v>1.5</v>
      </c>
      <c r="E2434" s="28">
        <v>0.0</v>
      </c>
      <c r="F2434" s="113">
        <v>180.0</v>
      </c>
      <c r="G2434" s="6" t="b">
        <v>0</v>
      </c>
      <c r="H2434" s="27" t="s">
        <v>16</v>
      </c>
      <c r="I2434" s="114" t="s">
        <v>1420</v>
      </c>
      <c r="J2434" s="6"/>
      <c r="K2434" s="124">
        <v>1190.0</v>
      </c>
    </row>
    <row r="2435">
      <c r="A2435" s="105">
        <v>45949.0</v>
      </c>
      <c r="B2435" s="125" t="s">
        <v>24</v>
      </c>
      <c r="C2435" s="107" t="s">
        <v>1968</v>
      </c>
      <c r="D2435" s="99">
        <v>3.0</v>
      </c>
      <c r="E2435" s="108">
        <v>0.0</v>
      </c>
      <c r="F2435" s="109">
        <v>400.0</v>
      </c>
      <c r="G2435" s="99" t="b">
        <v>1</v>
      </c>
      <c r="H2435" s="106" t="s">
        <v>30</v>
      </c>
      <c r="I2435" s="110" t="s">
        <v>1525</v>
      </c>
      <c r="J2435" s="99"/>
      <c r="K2435" s="123">
        <v>1191.0</v>
      </c>
    </row>
    <row r="2436">
      <c r="A2436" s="111">
        <v>45949.0</v>
      </c>
      <c r="B2436" s="68" t="s">
        <v>42</v>
      </c>
      <c r="C2436" s="112" t="s">
        <v>1293</v>
      </c>
      <c r="D2436" s="6">
        <v>1.3</v>
      </c>
      <c r="E2436" s="28">
        <v>0.0</v>
      </c>
      <c r="F2436" s="113">
        <v>156.0</v>
      </c>
      <c r="G2436" s="6" t="b">
        <v>1</v>
      </c>
      <c r="H2436" s="27" t="s">
        <v>30</v>
      </c>
      <c r="I2436" s="114" t="s">
        <v>83</v>
      </c>
      <c r="J2436" s="6"/>
      <c r="K2436" s="124">
        <v>1192.0</v>
      </c>
    </row>
    <row r="2437">
      <c r="A2437" s="105">
        <v>45949.0</v>
      </c>
      <c r="B2437" s="125" t="s">
        <v>23</v>
      </c>
      <c r="C2437" s="107" t="s">
        <v>1280</v>
      </c>
      <c r="D2437" s="99">
        <v>3.0</v>
      </c>
      <c r="E2437" s="108">
        <v>0.0</v>
      </c>
      <c r="F2437" s="109">
        <v>360.0</v>
      </c>
      <c r="G2437" s="99" t="b">
        <v>1</v>
      </c>
      <c r="H2437" s="106" t="s">
        <v>16</v>
      </c>
      <c r="I2437" s="110" t="s">
        <v>110</v>
      </c>
      <c r="J2437" s="99"/>
      <c r="K2437" s="123">
        <v>1193.0</v>
      </c>
    </row>
    <row r="2438">
      <c r="A2438" s="111">
        <v>45949.0</v>
      </c>
      <c r="B2438" s="68" t="s">
        <v>9</v>
      </c>
      <c r="C2438" s="112" t="s">
        <v>1281</v>
      </c>
      <c r="D2438" s="6">
        <v>2.0</v>
      </c>
      <c r="E2438" s="28">
        <v>0.0</v>
      </c>
      <c r="F2438" s="113">
        <v>240.0</v>
      </c>
      <c r="G2438" s="6" t="b">
        <v>0</v>
      </c>
      <c r="H2438" s="27" t="s">
        <v>11</v>
      </c>
      <c r="I2438" s="114" t="s">
        <v>150</v>
      </c>
      <c r="J2438" s="6" t="s">
        <v>1969</v>
      </c>
      <c r="K2438" s="124">
        <v>1194.0</v>
      </c>
    </row>
    <row r="2439">
      <c r="A2439" s="105">
        <v>45949.0</v>
      </c>
      <c r="B2439" s="125" t="s">
        <v>21</v>
      </c>
      <c r="C2439" s="107" t="s">
        <v>1968</v>
      </c>
      <c r="D2439" s="99">
        <v>5.0</v>
      </c>
      <c r="E2439" s="108">
        <v>0.0</v>
      </c>
      <c r="F2439" s="109">
        <v>640.0</v>
      </c>
      <c r="G2439" s="99" t="b">
        <v>0</v>
      </c>
      <c r="H2439" s="106" t="s">
        <v>11</v>
      </c>
      <c r="I2439" s="110" t="s">
        <v>150</v>
      </c>
      <c r="J2439" s="99" t="s">
        <v>1970</v>
      </c>
      <c r="K2439" s="123">
        <v>1195.0</v>
      </c>
    </row>
    <row r="2440">
      <c r="A2440" s="111">
        <v>45949.0</v>
      </c>
      <c r="B2440" s="68" t="s">
        <v>14</v>
      </c>
      <c r="C2440" s="112" t="s">
        <v>19</v>
      </c>
      <c r="D2440" s="6">
        <v>1.0</v>
      </c>
      <c r="E2440" s="28">
        <v>0.0</v>
      </c>
      <c r="F2440" s="113">
        <v>120.0</v>
      </c>
      <c r="G2440" s="6" t="b">
        <v>0</v>
      </c>
      <c r="H2440" s="27" t="s">
        <v>11</v>
      </c>
      <c r="I2440" s="114" t="s">
        <v>150</v>
      </c>
      <c r="J2440" s="6" t="s">
        <v>1971</v>
      </c>
      <c r="K2440" s="124">
        <v>1196.0</v>
      </c>
    </row>
    <row r="2441">
      <c r="A2441" s="105">
        <v>45949.0</v>
      </c>
      <c r="B2441" s="125" t="s">
        <v>31</v>
      </c>
      <c r="C2441" s="107" t="s">
        <v>1281</v>
      </c>
      <c r="D2441" s="99">
        <v>2.0</v>
      </c>
      <c r="E2441" s="108">
        <v>0.0</v>
      </c>
      <c r="F2441" s="109">
        <v>240.0</v>
      </c>
      <c r="G2441" s="99" t="b">
        <v>0</v>
      </c>
      <c r="H2441" s="106" t="s">
        <v>11</v>
      </c>
      <c r="I2441" s="110" t="s">
        <v>110</v>
      </c>
      <c r="J2441" s="99" t="s">
        <v>1972</v>
      </c>
      <c r="K2441" s="123">
        <v>1197.0</v>
      </c>
    </row>
    <row r="2442">
      <c r="A2442" s="111">
        <v>45949.0</v>
      </c>
      <c r="B2442" s="68" t="s">
        <v>45</v>
      </c>
      <c r="C2442" s="112" t="s">
        <v>13</v>
      </c>
      <c r="D2442" s="6">
        <v>1.0</v>
      </c>
      <c r="E2442" s="28">
        <v>0.0</v>
      </c>
      <c r="F2442" s="113">
        <v>120.0</v>
      </c>
      <c r="G2442" s="6" t="b">
        <v>0</v>
      </c>
      <c r="H2442" s="27" t="s">
        <v>11</v>
      </c>
      <c r="I2442" s="114" t="s">
        <v>110</v>
      </c>
      <c r="J2442" s="6" t="s">
        <v>1973</v>
      </c>
      <c r="K2442" s="124">
        <v>1198.0</v>
      </c>
    </row>
    <row r="2443">
      <c r="A2443" s="105">
        <v>45949.0</v>
      </c>
      <c r="B2443" s="125" t="s">
        <v>39</v>
      </c>
      <c r="C2443" s="107" t="s">
        <v>1381</v>
      </c>
      <c r="D2443" s="99">
        <v>4.0</v>
      </c>
      <c r="E2443" s="108">
        <v>0.0</v>
      </c>
      <c r="F2443" s="109">
        <v>500.0</v>
      </c>
      <c r="G2443" s="99" t="b">
        <v>0</v>
      </c>
      <c r="H2443" s="106" t="s">
        <v>16</v>
      </c>
      <c r="I2443" s="110" t="s">
        <v>110</v>
      </c>
      <c r="J2443" s="99"/>
      <c r="K2443" s="123">
        <v>1199.0</v>
      </c>
    </row>
    <row r="2444">
      <c r="A2444" s="111">
        <v>45951.0</v>
      </c>
      <c r="B2444" s="68" t="s">
        <v>407</v>
      </c>
      <c r="C2444" s="112" t="s">
        <v>1281</v>
      </c>
      <c r="D2444" s="6">
        <v>2.0</v>
      </c>
      <c r="E2444" s="28">
        <v>0.0</v>
      </c>
      <c r="F2444" s="113">
        <v>240.0</v>
      </c>
      <c r="G2444" s="6" t="b">
        <v>1</v>
      </c>
      <c r="H2444" s="27" t="s">
        <v>30</v>
      </c>
      <c r="I2444" s="114" t="s">
        <v>1528</v>
      </c>
      <c r="J2444" s="6"/>
      <c r="K2444" s="124">
        <v>1200.0</v>
      </c>
    </row>
    <row r="2445">
      <c r="A2445" s="105">
        <v>45951.0</v>
      </c>
      <c r="B2445" s="125" t="s">
        <v>43</v>
      </c>
      <c r="C2445" s="107" t="s">
        <v>1281</v>
      </c>
      <c r="D2445" s="99">
        <v>2.0</v>
      </c>
      <c r="E2445" s="108">
        <v>0.0</v>
      </c>
      <c r="F2445" s="109">
        <v>240.0</v>
      </c>
      <c r="G2445" s="99" t="b">
        <v>1</v>
      </c>
      <c r="H2445" s="106" t="s">
        <v>30</v>
      </c>
      <c r="I2445" s="110" t="s">
        <v>128</v>
      </c>
      <c r="J2445" s="99"/>
      <c r="K2445" s="123">
        <v>1201.0</v>
      </c>
    </row>
    <row r="2446">
      <c r="A2446" s="111">
        <v>45951.0</v>
      </c>
      <c r="B2446" s="68" t="s">
        <v>57</v>
      </c>
      <c r="C2446" s="112" t="s">
        <v>19</v>
      </c>
      <c r="D2446" s="6">
        <v>5.0</v>
      </c>
      <c r="E2446" s="28">
        <v>0.0</v>
      </c>
      <c r="F2446" s="113">
        <v>600.0</v>
      </c>
      <c r="G2446" s="6" t="b">
        <v>0</v>
      </c>
      <c r="H2446" s="27" t="s">
        <v>16</v>
      </c>
      <c r="I2446" s="114" t="s">
        <v>105</v>
      </c>
      <c r="J2446" s="6"/>
      <c r="K2446" s="124">
        <v>1202.0</v>
      </c>
    </row>
    <row r="2447">
      <c r="A2447" s="105">
        <v>45951.0</v>
      </c>
      <c r="B2447" s="125" t="s">
        <v>23</v>
      </c>
      <c r="C2447" s="107" t="s">
        <v>1281</v>
      </c>
      <c r="D2447" s="99">
        <v>2.0</v>
      </c>
      <c r="E2447" s="108">
        <v>0.0</v>
      </c>
      <c r="F2447" s="109">
        <v>240.0</v>
      </c>
      <c r="G2447" s="99" t="b">
        <v>0</v>
      </c>
      <c r="H2447" s="106" t="s">
        <v>16</v>
      </c>
      <c r="I2447" s="110" t="s">
        <v>110</v>
      </c>
      <c r="J2447" s="99"/>
      <c r="K2447" s="123">
        <v>1203.0</v>
      </c>
    </row>
    <row r="2448">
      <c r="A2448" s="111">
        <v>45951.0</v>
      </c>
      <c r="B2448" s="68" t="s">
        <v>14</v>
      </c>
      <c r="C2448" s="112" t="s">
        <v>1280</v>
      </c>
      <c r="D2448" s="6">
        <v>3.0</v>
      </c>
      <c r="E2448" s="28">
        <v>0.0</v>
      </c>
      <c r="F2448" s="113">
        <v>360.0</v>
      </c>
      <c r="G2448" s="6" t="b">
        <v>0</v>
      </c>
      <c r="H2448" s="27" t="s">
        <v>11</v>
      </c>
      <c r="I2448" s="114" t="s">
        <v>150</v>
      </c>
      <c r="J2448" s="6" t="s">
        <v>1974</v>
      </c>
      <c r="K2448" s="124">
        <v>1204.0</v>
      </c>
    </row>
    <row r="2449">
      <c r="A2449" s="105">
        <v>45951.0</v>
      </c>
      <c r="B2449" s="125" t="s">
        <v>52</v>
      </c>
      <c r="C2449" s="107" t="s">
        <v>1931</v>
      </c>
      <c r="D2449" s="99">
        <v>8.0</v>
      </c>
      <c r="E2449" s="108">
        <v>0.0</v>
      </c>
      <c r="F2449" s="109">
        <v>1000.0</v>
      </c>
      <c r="G2449" s="99" t="b">
        <v>0</v>
      </c>
      <c r="H2449" s="106" t="s">
        <v>11</v>
      </c>
      <c r="I2449" s="110" t="s">
        <v>110</v>
      </c>
      <c r="J2449" s="99" t="s">
        <v>1975</v>
      </c>
      <c r="K2449" s="123">
        <v>1205.0</v>
      </c>
    </row>
    <row r="2450">
      <c r="A2450" s="111">
        <v>45951.0</v>
      </c>
      <c r="B2450" s="68" t="s">
        <v>31</v>
      </c>
      <c r="C2450" s="112" t="s">
        <v>19</v>
      </c>
      <c r="D2450" s="6">
        <v>4.0</v>
      </c>
      <c r="E2450" s="28">
        <v>0.0</v>
      </c>
      <c r="F2450" s="113">
        <v>480.0</v>
      </c>
      <c r="G2450" s="6" t="b">
        <v>0</v>
      </c>
      <c r="H2450" s="27" t="s">
        <v>11</v>
      </c>
      <c r="I2450" s="114" t="s">
        <v>110</v>
      </c>
      <c r="J2450" s="6" t="s">
        <v>1976</v>
      </c>
      <c r="K2450" s="124">
        <v>1206.0</v>
      </c>
    </row>
    <row r="2451">
      <c r="A2451" s="105">
        <v>45951.0</v>
      </c>
      <c r="B2451" s="125" t="s">
        <v>47</v>
      </c>
      <c r="C2451" s="107" t="s">
        <v>1447</v>
      </c>
      <c r="D2451" s="99">
        <v>2.0</v>
      </c>
      <c r="E2451" s="108">
        <v>0.0</v>
      </c>
      <c r="F2451" s="109">
        <v>280.0</v>
      </c>
      <c r="G2451" s="99" t="b">
        <v>0</v>
      </c>
      <c r="H2451" s="106" t="s">
        <v>11</v>
      </c>
      <c r="I2451" s="110" t="s">
        <v>110</v>
      </c>
      <c r="J2451" s="99" t="s">
        <v>1977</v>
      </c>
      <c r="K2451" s="123">
        <v>1207.0</v>
      </c>
    </row>
    <row r="2452">
      <c r="A2452" s="111">
        <v>45951.0</v>
      </c>
      <c r="B2452" s="68" t="s">
        <v>45</v>
      </c>
      <c r="C2452" s="112" t="s">
        <v>13</v>
      </c>
      <c r="D2452" s="6">
        <v>1.0</v>
      </c>
      <c r="E2452" s="28">
        <v>0.0</v>
      </c>
      <c r="F2452" s="113">
        <v>120.0</v>
      </c>
      <c r="G2452" s="6" t="b">
        <v>0</v>
      </c>
      <c r="H2452" s="27" t="s">
        <v>11</v>
      </c>
      <c r="I2452" s="114" t="s">
        <v>110</v>
      </c>
      <c r="J2452" s="6" t="s">
        <v>1978</v>
      </c>
      <c r="K2452" s="124">
        <v>1208.0</v>
      </c>
    </row>
    <row r="2453">
      <c r="A2453" s="105">
        <v>45951.0</v>
      </c>
      <c r="B2453" s="125" t="s">
        <v>49</v>
      </c>
      <c r="C2453" s="107" t="s">
        <v>586</v>
      </c>
      <c r="D2453" s="99">
        <v>1.0</v>
      </c>
      <c r="E2453" s="108">
        <v>0.0</v>
      </c>
      <c r="F2453" s="109">
        <v>230.0</v>
      </c>
      <c r="G2453" s="99" t="b">
        <v>0</v>
      </c>
      <c r="H2453" s="106" t="s">
        <v>11</v>
      </c>
      <c r="I2453" s="110" t="s">
        <v>110</v>
      </c>
      <c r="J2453" s="99" t="s">
        <v>1979</v>
      </c>
      <c r="K2453" s="123">
        <v>1209.0</v>
      </c>
    </row>
    <row r="2454">
      <c r="A2454" s="111">
        <v>45951.0</v>
      </c>
      <c r="B2454" s="68" t="s">
        <v>24</v>
      </c>
      <c r="C2454" s="126" t="s">
        <v>1980</v>
      </c>
      <c r="D2454" s="6">
        <v>3.3</v>
      </c>
      <c r="E2454" s="28">
        <v>0.0</v>
      </c>
      <c r="F2454" s="113">
        <v>490.0</v>
      </c>
      <c r="G2454" s="6" t="b">
        <v>1</v>
      </c>
      <c r="H2454" s="27" t="s">
        <v>30</v>
      </c>
      <c r="I2454" s="114" t="s">
        <v>110</v>
      </c>
      <c r="J2454" s="6"/>
      <c r="K2454" s="124">
        <v>1214.0</v>
      </c>
    </row>
    <row r="2455">
      <c r="A2455" s="105">
        <v>45952.0</v>
      </c>
      <c r="B2455" s="125" t="s">
        <v>39</v>
      </c>
      <c r="C2455" s="107" t="s">
        <v>1321</v>
      </c>
      <c r="D2455" s="99">
        <v>4.0</v>
      </c>
      <c r="E2455" s="108">
        <v>0.0</v>
      </c>
      <c r="F2455" s="109">
        <v>500.0</v>
      </c>
      <c r="G2455" s="99" t="b">
        <v>0</v>
      </c>
      <c r="H2455" s="106" t="s">
        <v>16</v>
      </c>
      <c r="I2455" s="110" t="s">
        <v>110</v>
      </c>
      <c r="J2455" s="99"/>
      <c r="K2455" s="123">
        <v>1210.0</v>
      </c>
    </row>
    <row r="2456">
      <c r="A2456" s="111">
        <v>45952.0</v>
      </c>
      <c r="B2456" s="68" t="s">
        <v>31</v>
      </c>
      <c r="C2456" s="112" t="s">
        <v>1280</v>
      </c>
      <c r="D2456" s="6">
        <v>6.0</v>
      </c>
      <c r="E2456" s="28">
        <v>0.0</v>
      </c>
      <c r="F2456" s="113">
        <v>720.0</v>
      </c>
      <c r="G2456" s="6" t="b">
        <v>0</v>
      </c>
      <c r="H2456" s="27" t="s">
        <v>11</v>
      </c>
      <c r="I2456" s="114" t="s">
        <v>110</v>
      </c>
      <c r="J2456" s="6" t="s">
        <v>1981</v>
      </c>
      <c r="K2456" s="124">
        <v>1211.0</v>
      </c>
    </row>
    <row r="2457">
      <c r="A2457" s="105">
        <v>45952.0</v>
      </c>
      <c r="B2457" s="125" t="s">
        <v>919</v>
      </c>
      <c r="C2457" s="107" t="s">
        <v>1280</v>
      </c>
      <c r="D2457" s="99">
        <v>3.0</v>
      </c>
      <c r="E2457" s="108">
        <v>0.0</v>
      </c>
      <c r="F2457" s="109">
        <v>360.0</v>
      </c>
      <c r="G2457" s="99" t="b">
        <v>0</v>
      </c>
      <c r="H2457" s="106" t="s">
        <v>11</v>
      </c>
      <c r="I2457" s="110" t="s">
        <v>110</v>
      </c>
      <c r="J2457" s="99" t="s">
        <v>1982</v>
      </c>
      <c r="K2457" s="123">
        <v>1212.0</v>
      </c>
    </row>
    <row r="2458">
      <c r="A2458" s="127">
        <v>45952.0</v>
      </c>
      <c r="B2458" s="128" t="s">
        <v>21</v>
      </c>
      <c r="C2458" s="129" t="s">
        <v>19</v>
      </c>
      <c r="D2458" s="130">
        <v>1.0</v>
      </c>
      <c r="E2458" s="131">
        <v>0.0</v>
      </c>
      <c r="F2458" s="132">
        <v>120.0</v>
      </c>
      <c r="G2458" s="130" t="b">
        <v>0</v>
      </c>
      <c r="H2458" s="133" t="s">
        <v>11</v>
      </c>
      <c r="I2458" s="134" t="s">
        <v>110</v>
      </c>
      <c r="J2458" s="130" t="s">
        <v>1983</v>
      </c>
      <c r="K2458" s="135">
        <v>1213.0</v>
      </c>
    </row>
  </sheetData>
  <dataValidations>
    <dataValidation type="list" allowBlank="1" sqref="B2:B2458">
      <formula1>"Nailed It Downtown,Daya Eatery,Morning Tonight,เสือเล่นไฟ,8 Dining,Fat Boy,ตำไทบ้าน,Pidaso,8 Bistro,โอชิเน,มุมสเต็ก,ไวท์เฮ้าส์,สเต๊กกะทะร้อน,เรื่องของสเต๊ก,Touch Steak,Brotherly,สเต๊กลุงหนวด,มันปูแซ่บ,W cafe,Rare,Living&amp;Cooking,HIP COFFEE,My Forest cafe&amp;R"&amp;"oasters,Shounen Yakiniku,Baanya Steak House,หนู,Shin Coffee,ฌาณิ,ล้านสลัดByคุณข้าว,ขนมบ้านคุณย่า,Pepper International,Den Shabu,ครัวกลาง,NOCT bistro,Ken Izakaya,นิธิกรณ์,polar polar,ข้าวไข่ข้น2,เจริญภัณฑ์,เชิญ ปลาจุ่ม,อิ่มอร่อย,คริสตรัล,season bbq,Bosco,G"&amp;"inda wagyu,Food Salad เมืองย่า,ศิริพลาซ่า,Smaz,บ้านเราสเต็กเฮ้าส์,บ้านอิ่มอร่อย,ครัวอิ่มอร่อย,ล้านสลัด,Sugar Beam,Dripping Hill,ยิ้มหวาน,De forest,ความสุข"</formula1>
    </dataValidation>
    <dataValidation type="custom" allowBlank="1" showDropDown="1" sqref="A2:A2458">
      <formula1>OR(NOT(ISERROR(DATEVALUE(A2))), AND(ISNUMBER(A2), LEFT(CELL("format", A2))="D"))</formula1>
    </dataValidation>
    <dataValidation type="list" allowBlank="1" sqref="C2:C2458">
      <formula1>"Green Oak,Red Oak,Baby Cos,Cos,Frillice Iceberg,Butter Head,Cherry Tomato,Wild Rocket,Kale,Red Coral,Mizuna,Italian Basil"</formula1>
    </dataValidation>
    <dataValidation type="list" allowBlank="1" showErrorMessage="1" sqref="H2:H2458">
      <formula1>"เงินสด,โอนเงิน,เครดิต"</formula1>
    </dataValidation>
    <dataValidation type="custom" allowBlank="1" showDropDown="1" sqref="E2:F2458">
      <formula1>AND(ISNUMBER(E2),(NOT(OR(NOT(ISERROR(DATEVALUE(E2))), AND(ISNUMBER(E2), LEFT(CELL("format", E2))="D")))))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88"/>
    <col customWidth="1" min="2" max="2" width="16.25"/>
    <col customWidth="1" min="3" max="3" width="18.88"/>
    <col customWidth="1" min="4" max="4" width="14.63"/>
    <col customWidth="1" min="5" max="5" width="13.0"/>
    <col customWidth="1" min="6" max="6" width="15.75"/>
    <col customWidth="1" min="7" max="7" width="35.38"/>
    <col customWidth="1" min="8" max="8" width="72.75"/>
    <col customWidth="1" min="9" max="9" width="31.5"/>
  </cols>
  <sheetData>
    <row r="1" ht="21.0" customHeight="1">
      <c r="A1" s="136" t="s">
        <v>1984</v>
      </c>
      <c r="B1" s="136" t="s">
        <v>1985</v>
      </c>
      <c r="C1" s="136" t="s">
        <v>1986</v>
      </c>
      <c r="D1" s="136" t="s">
        <v>1987</v>
      </c>
      <c r="E1" s="137" t="s">
        <v>1988</v>
      </c>
      <c r="F1" s="138" t="s">
        <v>1989</v>
      </c>
      <c r="G1" s="136" t="s">
        <v>1990</v>
      </c>
      <c r="H1" s="136" t="s">
        <v>1991</v>
      </c>
      <c r="I1" s="136" t="s">
        <v>1992</v>
      </c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>
      <c r="A2" s="140" t="s">
        <v>1448</v>
      </c>
      <c r="B2" s="141" t="s">
        <v>1993</v>
      </c>
      <c r="C2" s="142" t="s">
        <v>223</v>
      </c>
      <c r="D2" s="143" t="s">
        <v>16</v>
      </c>
      <c r="E2" s="144" t="b">
        <v>1</v>
      </c>
      <c r="F2" s="145"/>
      <c r="G2" s="142" t="s">
        <v>1994</v>
      </c>
      <c r="H2" s="142" t="s">
        <v>1995</v>
      </c>
      <c r="I2" s="146" t="s">
        <v>1996</v>
      </c>
    </row>
    <row r="3">
      <c r="A3" s="147" t="s">
        <v>150</v>
      </c>
      <c r="B3" s="148" t="s">
        <v>1997</v>
      </c>
      <c r="C3" s="148" t="s">
        <v>21</v>
      </c>
      <c r="D3" s="149" t="s">
        <v>11</v>
      </c>
      <c r="E3" s="150" t="b">
        <v>1</v>
      </c>
      <c r="F3" s="151" t="s">
        <v>1998</v>
      </c>
      <c r="G3" s="152" t="s">
        <v>1999</v>
      </c>
      <c r="H3" s="153" t="s">
        <v>2000</v>
      </c>
      <c r="I3" s="154" t="s">
        <v>2001</v>
      </c>
    </row>
    <row r="4">
      <c r="A4" s="147" t="s">
        <v>150</v>
      </c>
      <c r="B4" s="148" t="s">
        <v>1997</v>
      </c>
      <c r="C4" s="148" t="s">
        <v>14</v>
      </c>
      <c r="D4" s="149" t="s">
        <v>11</v>
      </c>
      <c r="E4" s="150" t="b">
        <v>1</v>
      </c>
      <c r="F4" s="151" t="s">
        <v>2002</v>
      </c>
      <c r="G4" s="148" t="s">
        <v>2003</v>
      </c>
      <c r="H4" s="148" t="s">
        <v>2004</v>
      </c>
      <c r="I4" s="154" t="s">
        <v>2001</v>
      </c>
    </row>
    <row r="5">
      <c r="A5" s="147" t="s">
        <v>150</v>
      </c>
      <c r="B5" s="148" t="s">
        <v>1997</v>
      </c>
      <c r="C5" s="155" t="s">
        <v>9</v>
      </c>
      <c r="D5" s="149" t="s">
        <v>11</v>
      </c>
      <c r="E5" s="150" t="b">
        <v>1</v>
      </c>
      <c r="F5" s="151" t="s">
        <v>1998</v>
      </c>
      <c r="G5" s="156" t="s">
        <v>1999</v>
      </c>
      <c r="H5" s="157" t="s">
        <v>2000</v>
      </c>
      <c r="I5" s="154" t="s">
        <v>2001</v>
      </c>
    </row>
    <row r="6">
      <c r="A6" s="158" t="s">
        <v>110</v>
      </c>
      <c r="B6" s="159" t="s">
        <v>110</v>
      </c>
      <c r="C6" s="160" t="s">
        <v>52</v>
      </c>
      <c r="D6" s="161" t="s">
        <v>11</v>
      </c>
      <c r="E6" s="162" t="b">
        <v>1</v>
      </c>
      <c r="F6" s="163" t="s">
        <v>2005</v>
      </c>
      <c r="G6" s="159" t="s">
        <v>2006</v>
      </c>
      <c r="H6" s="159" t="s">
        <v>2007</v>
      </c>
      <c r="I6" s="164"/>
    </row>
    <row r="7">
      <c r="A7" s="158" t="s">
        <v>110</v>
      </c>
      <c r="B7" s="159" t="s">
        <v>110</v>
      </c>
      <c r="C7" s="159" t="s">
        <v>169</v>
      </c>
      <c r="D7" s="161" t="s">
        <v>30</v>
      </c>
      <c r="E7" s="165" t="b">
        <v>1</v>
      </c>
      <c r="F7" s="163" t="s">
        <v>2008</v>
      </c>
      <c r="G7" s="159" t="s">
        <v>2009</v>
      </c>
      <c r="H7" s="159" t="s">
        <v>2010</v>
      </c>
      <c r="I7" s="164" t="s">
        <v>2011</v>
      </c>
    </row>
    <row r="8">
      <c r="A8" s="166" t="s">
        <v>110</v>
      </c>
      <c r="B8" s="167" t="s">
        <v>110</v>
      </c>
      <c r="C8" s="159" t="s">
        <v>72</v>
      </c>
      <c r="D8" s="161" t="s">
        <v>30</v>
      </c>
      <c r="E8" s="165" t="b">
        <v>0</v>
      </c>
      <c r="F8" s="163"/>
      <c r="G8" s="159"/>
      <c r="H8" s="159"/>
      <c r="I8" s="164"/>
    </row>
    <row r="9">
      <c r="A9" s="158" t="s">
        <v>110</v>
      </c>
      <c r="B9" s="159" t="s">
        <v>110</v>
      </c>
      <c r="C9" s="160" t="s">
        <v>68</v>
      </c>
      <c r="D9" s="161" t="s">
        <v>16</v>
      </c>
      <c r="E9" s="165" t="b">
        <v>1</v>
      </c>
      <c r="F9" s="163" t="s">
        <v>2012</v>
      </c>
      <c r="G9" s="160" t="s">
        <v>2013</v>
      </c>
      <c r="H9" s="159" t="s">
        <v>2014</v>
      </c>
      <c r="I9" s="164" t="s">
        <v>2015</v>
      </c>
    </row>
    <row r="10">
      <c r="A10" s="158" t="s">
        <v>110</v>
      </c>
      <c r="B10" s="159" t="s">
        <v>110</v>
      </c>
      <c r="C10" s="160" t="s">
        <v>23</v>
      </c>
      <c r="D10" s="161" t="s">
        <v>16</v>
      </c>
      <c r="E10" s="165" t="b">
        <v>1</v>
      </c>
      <c r="F10" s="168"/>
      <c r="G10" s="160" t="s">
        <v>23</v>
      </c>
      <c r="H10" s="159" t="s">
        <v>2016</v>
      </c>
      <c r="I10" s="164" t="s">
        <v>2017</v>
      </c>
    </row>
    <row r="11">
      <c r="A11" s="158" t="s">
        <v>110</v>
      </c>
      <c r="B11" s="159" t="s">
        <v>110</v>
      </c>
      <c r="C11" s="160" t="s">
        <v>294</v>
      </c>
      <c r="D11" s="161" t="s">
        <v>16</v>
      </c>
      <c r="E11" s="165" t="b">
        <v>1</v>
      </c>
      <c r="F11" s="168"/>
      <c r="G11" s="160" t="s">
        <v>2018</v>
      </c>
      <c r="H11" s="159" t="s">
        <v>2019</v>
      </c>
      <c r="I11" s="164" t="s">
        <v>2020</v>
      </c>
    </row>
    <row r="12">
      <c r="A12" s="158" t="s">
        <v>110</v>
      </c>
      <c r="B12" s="159" t="s">
        <v>110</v>
      </c>
      <c r="C12" s="160" t="s">
        <v>295</v>
      </c>
      <c r="D12" s="161" t="s">
        <v>16</v>
      </c>
      <c r="E12" s="165" t="b">
        <v>1</v>
      </c>
      <c r="F12" s="168"/>
      <c r="G12" s="160" t="s">
        <v>2021</v>
      </c>
      <c r="H12" s="159" t="s">
        <v>2022</v>
      </c>
      <c r="I12" s="164" t="s">
        <v>2023</v>
      </c>
    </row>
    <row r="13">
      <c r="A13" s="158" t="s">
        <v>110</v>
      </c>
      <c r="B13" s="159" t="s">
        <v>110</v>
      </c>
      <c r="C13" s="159" t="s">
        <v>56</v>
      </c>
      <c r="D13" s="161" t="s">
        <v>16</v>
      </c>
      <c r="E13" s="165" t="b">
        <v>0</v>
      </c>
      <c r="F13" s="163"/>
      <c r="G13" s="159"/>
      <c r="H13" s="159"/>
      <c r="I13" s="164"/>
    </row>
    <row r="14">
      <c r="A14" s="158" t="s">
        <v>110</v>
      </c>
      <c r="B14" s="159" t="s">
        <v>110</v>
      </c>
      <c r="C14" s="159" t="s">
        <v>36</v>
      </c>
      <c r="D14" s="161" t="s">
        <v>16</v>
      </c>
      <c r="E14" s="165" t="b">
        <v>0</v>
      </c>
      <c r="F14" s="163"/>
      <c r="G14" s="159"/>
      <c r="H14" s="159"/>
      <c r="I14" s="164"/>
    </row>
    <row r="15">
      <c r="A15" s="158" t="s">
        <v>110</v>
      </c>
      <c r="B15" s="159" t="s">
        <v>110</v>
      </c>
      <c r="C15" s="159" t="s">
        <v>173</v>
      </c>
      <c r="D15" s="161" t="s">
        <v>16</v>
      </c>
      <c r="E15" s="165" t="b">
        <v>0</v>
      </c>
      <c r="F15" s="163"/>
      <c r="G15" s="159"/>
      <c r="H15" s="159"/>
      <c r="I15" s="164"/>
    </row>
    <row r="16">
      <c r="A16" s="158" t="s">
        <v>110</v>
      </c>
      <c r="B16" s="159" t="s">
        <v>110</v>
      </c>
      <c r="C16" s="159" t="s">
        <v>199</v>
      </c>
      <c r="D16" s="161" t="s">
        <v>16</v>
      </c>
      <c r="E16" s="165" t="b">
        <v>0</v>
      </c>
      <c r="F16" s="163"/>
      <c r="G16" s="159"/>
      <c r="H16" s="159"/>
      <c r="I16" s="164"/>
    </row>
    <row r="17">
      <c r="A17" s="166" t="s">
        <v>110</v>
      </c>
      <c r="B17" s="167" t="s">
        <v>110</v>
      </c>
      <c r="C17" s="159" t="s">
        <v>254</v>
      </c>
      <c r="D17" s="161" t="s">
        <v>16</v>
      </c>
      <c r="E17" s="165" t="b">
        <v>0</v>
      </c>
      <c r="F17" s="163"/>
      <c r="G17" s="159"/>
      <c r="H17" s="159"/>
      <c r="I17" s="164"/>
    </row>
    <row r="18">
      <c r="A18" s="169" t="s">
        <v>110</v>
      </c>
      <c r="B18" s="142" t="s">
        <v>110</v>
      </c>
      <c r="C18" s="142" t="s">
        <v>392</v>
      </c>
      <c r="D18" s="143" t="s">
        <v>16</v>
      </c>
      <c r="E18" s="170" t="b">
        <v>0</v>
      </c>
      <c r="F18" s="145"/>
      <c r="G18" s="142"/>
      <c r="H18" s="142"/>
      <c r="I18" s="146"/>
    </row>
    <row r="19">
      <c r="A19" s="169" t="s">
        <v>110</v>
      </c>
      <c r="B19" s="142" t="s">
        <v>110</v>
      </c>
      <c r="C19" s="142" t="s">
        <v>60</v>
      </c>
      <c r="D19" s="143" t="s">
        <v>16</v>
      </c>
      <c r="E19" s="170" t="b">
        <v>0</v>
      </c>
      <c r="F19" s="145"/>
      <c r="G19" s="142"/>
      <c r="H19" s="142"/>
      <c r="I19" s="146"/>
    </row>
    <row r="20">
      <c r="A20" s="169" t="s">
        <v>110</v>
      </c>
      <c r="B20" s="142" t="s">
        <v>110</v>
      </c>
      <c r="C20" s="142" t="s">
        <v>477</v>
      </c>
      <c r="D20" s="143" t="s">
        <v>16</v>
      </c>
      <c r="E20" s="170" t="b">
        <v>0</v>
      </c>
      <c r="F20" s="145"/>
      <c r="G20" s="142"/>
      <c r="H20" s="142"/>
      <c r="I20" s="146"/>
    </row>
    <row r="21">
      <c r="A21" s="169" t="s">
        <v>110</v>
      </c>
      <c r="B21" s="142" t="s">
        <v>110</v>
      </c>
      <c r="C21" s="142" t="s">
        <v>404</v>
      </c>
      <c r="D21" s="143" t="s">
        <v>16</v>
      </c>
      <c r="E21" s="170" t="b">
        <v>0</v>
      </c>
      <c r="F21" s="145"/>
      <c r="G21" s="142"/>
      <c r="H21" s="142"/>
      <c r="I21" s="146"/>
    </row>
    <row r="22">
      <c r="A22" s="169" t="s">
        <v>110</v>
      </c>
      <c r="B22" s="142" t="s">
        <v>110</v>
      </c>
      <c r="C22" s="142" t="s">
        <v>566</v>
      </c>
      <c r="D22" s="143" t="s">
        <v>16</v>
      </c>
      <c r="E22" s="170" t="b">
        <v>0</v>
      </c>
      <c r="F22" s="145"/>
      <c r="G22" s="142"/>
      <c r="H22" s="142"/>
      <c r="I22" s="146"/>
    </row>
    <row r="23">
      <c r="A23" s="169" t="s">
        <v>110</v>
      </c>
      <c r="B23" s="142" t="s">
        <v>110</v>
      </c>
      <c r="C23" s="142" t="s">
        <v>569</v>
      </c>
      <c r="D23" s="143" t="s">
        <v>16</v>
      </c>
      <c r="E23" s="170" t="b">
        <v>0</v>
      </c>
      <c r="F23" s="145"/>
      <c r="G23" s="142"/>
      <c r="H23" s="142"/>
      <c r="I23" s="146"/>
    </row>
    <row r="24">
      <c r="A24" s="169" t="s">
        <v>1525</v>
      </c>
      <c r="B24" s="142" t="s">
        <v>2024</v>
      </c>
      <c r="C24" s="171" t="s">
        <v>24</v>
      </c>
      <c r="D24" s="143" t="s">
        <v>30</v>
      </c>
      <c r="E24" s="170" t="b">
        <v>1</v>
      </c>
      <c r="F24" s="172"/>
      <c r="G24" s="173" t="s">
        <v>2025</v>
      </c>
      <c r="H24" s="173" t="s">
        <v>2026</v>
      </c>
      <c r="I24" s="146"/>
    </row>
    <row r="25">
      <c r="A25" s="169" t="s">
        <v>1549</v>
      </c>
      <c r="B25" s="142" t="s">
        <v>2027</v>
      </c>
      <c r="C25" s="142" t="s">
        <v>448</v>
      </c>
      <c r="D25" s="143" t="s">
        <v>30</v>
      </c>
      <c r="E25" s="170" t="b">
        <v>1</v>
      </c>
      <c r="F25" s="145"/>
      <c r="G25" s="142" t="s">
        <v>448</v>
      </c>
      <c r="H25" s="142" t="s">
        <v>2028</v>
      </c>
      <c r="I25" s="146" t="s">
        <v>2029</v>
      </c>
    </row>
    <row r="26">
      <c r="A26" s="174" t="s">
        <v>75</v>
      </c>
      <c r="B26" s="173" t="s">
        <v>2030</v>
      </c>
      <c r="C26" s="173" t="s">
        <v>26</v>
      </c>
      <c r="D26" s="175" t="s">
        <v>16</v>
      </c>
      <c r="E26" s="176" t="b">
        <v>1</v>
      </c>
      <c r="F26" s="177" t="s">
        <v>2031</v>
      </c>
      <c r="G26" s="173" t="s">
        <v>2032</v>
      </c>
      <c r="H26" s="173" t="s">
        <v>2033</v>
      </c>
      <c r="I26" s="178" t="s">
        <v>2034</v>
      </c>
    </row>
    <row r="27">
      <c r="A27" s="174" t="s">
        <v>119</v>
      </c>
      <c r="B27" s="173" t="s">
        <v>2035</v>
      </c>
      <c r="C27" s="173" t="s">
        <v>71</v>
      </c>
      <c r="D27" s="175" t="s">
        <v>16</v>
      </c>
      <c r="E27" s="179" t="b">
        <v>1</v>
      </c>
      <c r="F27" s="180"/>
      <c r="G27" s="173" t="s">
        <v>71</v>
      </c>
      <c r="H27" s="173" t="s">
        <v>2036</v>
      </c>
    </row>
    <row r="28">
      <c r="A28" s="169" t="s">
        <v>1420</v>
      </c>
      <c r="B28" s="142" t="s">
        <v>59</v>
      </c>
      <c r="C28" s="173" t="s">
        <v>59</v>
      </c>
      <c r="D28" s="143" t="s">
        <v>16</v>
      </c>
      <c r="E28" s="144" t="b">
        <v>1</v>
      </c>
      <c r="F28" s="145"/>
      <c r="G28" s="173" t="s">
        <v>59</v>
      </c>
      <c r="H28" s="173" t="s">
        <v>2037</v>
      </c>
      <c r="I28" s="146"/>
    </row>
    <row r="29">
      <c r="A29" s="174" t="s">
        <v>116</v>
      </c>
      <c r="B29" s="173" t="s">
        <v>2038</v>
      </c>
      <c r="C29" s="181" t="s">
        <v>46</v>
      </c>
      <c r="D29" s="175" t="s">
        <v>16</v>
      </c>
      <c r="E29" s="176" t="b">
        <v>0</v>
      </c>
      <c r="F29" s="180"/>
      <c r="G29" s="181" t="s">
        <v>46</v>
      </c>
      <c r="H29" s="173" t="s">
        <v>2039</v>
      </c>
      <c r="I29" s="178" t="s">
        <v>2040</v>
      </c>
    </row>
    <row r="30">
      <c r="A30" s="174" t="s">
        <v>103</v>
      </c>
      <c r="B30" s="173" t="s">
        <v>2041</v>
      </c>
      <c r="C30" s="173" t="s">
        <v>25</v>
      </c>
      <c r="D30" s="175" t="s">
        <v>30</v>
      </c>
      <c r="E30" s="179" t="b">
        <v>0</v>
      </c>
      <c r="F30" s="180"/>
      <c r="G30" s="173" t="s">
        <v>2042</v>
      </c>
      <c r="H30" s="173" t="s">
        <v>2043</v>
      </c>
    </row>
    <row r="31">
      <c r="A31" s="169" t="s">
        <v>128</v>
      </c>
      <c r="B31" s="142" t="s">
        <v>2044</v>
      </c>
      <c r="C31" s="171" t="s">
        <v>43</v>
      </c>
      <c r="D31" s="143" t="s">
        <v>30</v>
      </c>
      <c r="E31" s="179" t="b">
        <v>1</v>
      </c>
      <c r="F31" s="172"/>
      <c r="G31" s="173" t="s">
        <v>43</v>
      </c>
      <c r="H31" s="173" t="s">
        <v>2045</v>
      </c>
      <c r="I31" s="146"/>
    </row>
    <row r="32">
      <c r="A32" s="182" t="s">
        <v>1466</v>
      </c>
      <c r="B32" s="183" t="s">
        <v>2046</v>
      </c>
      <c r="C32" s="142" t="s">
        <v>229</v>
      </c>
      <c r="D32" s="143" t="s">
        <v>30</v>
      </c>
      <c r="E32" s="144" t="b">
        <v>1</v>
      </c>
      <c r="F32" s="145" t="s">
        <v>2047</v>
      </c>
      <c r="G32" s="142" t="s">
        <v>2048</v>
      </c>
      <c r="H32" s="142" t="s">
        <v>2049</v>
      </c>
      <c r="I32" s="146" t="s">
        <v>2050</v>
      </c>
    </row>
    <row r="33">
      <c r="A33" s="169" t="s">
        <v>1446</v>
      </c>
      <c r="B33" s="142" t="s">
        <v>2051</v>
      </c>
      <c r="C33" s="142" t="s">
        <v>18</v>
      </c>
      <c r="D33" s="143" t="s">
        <v>16</v>
      </c>
      <c r="E33" s="170" t="b">
        <v>0</v>
      </c>
      <c r="F33" s="145"/>
      <c r="G33" s="142"/>
      <c r="H33" s="142"/>
      <c r="I33" s="146"/>
    </row>
    <row r="34">
      <c r="A34" s="174" t="s">
        <v>95</v>
      </c>
      <c r="B34" s="173" t="s">
        <v>2052</v>
      </c>
      <c r="C34" s="173" t="s">
        <v>27</v>
      </c>
      <c r="D34" s="175" t="s">
        <v>16</v>
      </c>
      <c r="E34" s="176" t="b">
        <v>0</v>
      </c>
      <c r="F34" s="180"/>
      <c r="G34" s="173" t="s">
        <v>2052</v>
      </c>
      <c r="H34" s="173" t="s">
        <v>2053</v>
      </c>
    </row>
    <row r="35">
      <c r="A35" s="174" t="s">
        <v>105</v>
      </c>
      <c r="B35" s="173" t="s">
        <v>2054</v>
      </c>
      <c r="C35" s="173" t="s">
        <v>57</v>
      </c>
      <c r="D35" s="175" t="s">
        <v>16</v>
      </c>
      <c r="E35" s="176" t="b">
        <v>0</v>
      </c>
      <c r="F35" s="180"/>
      <c r="G35" s="173" t="s">
        <v>57</v>
      </c>
      <c r="H35" s="173" t="s">
        <v>2055</v>
      </c>
      <c r="I35" s="178" t="s">
        <v>2056</v>
      </c>
    </row>
    <row r="36">
      <c r="A36" s="169" t="s">
        <v>1596</v>
      </c>
      <c r="B36" s="142" t="s">
        <v>2057</v>
      </c>
      <c r="C36" s="142" t="s">
        <v>556</v>
      </c>
      <c r="D36" s="143" t="s">
        <v>16</v>
      </c>
      <c r="E36" s="170" t="b">
        <v>0</v>
      </c>
      <c r="F36" s="145"/>
      <c r="G36" s="142"/>
      <c r="H36" s="142"/>
      <c r="I36" s="146"/>
    </row>
    <row r="37">
      <c r="A37" s="174" t="s">
        <v>73</v>
      </c>
      <c r="B37" s="173" t="s">
        <v>2058</v>
      </c>
      <c r="C37" s="173" t="s">
        <v>15</v>
      </c>
      <c r="D37" s="175" t="s">
        <v>16</v>
      </c>
      <c r="E37" s="176" t="b">
        <v>1</v>
      </c>
      <c r="F37" s="177"/>
      <c r="G37" s="173" t="s">
        <v>2059</v>
      </c>
      <c r="H37" s="173" t="s">
        <v>2060</v>
      </c>
      <c r="I37" s="178" t="s">
        <v>2061</v>
      </c>
    </row>
    <row r="38">
      <c r="A38" s="174" t="s">
        <v>83</v>
      </c>
      <c r="B38" s="173" t="s">
        <v>2062</v>
      </c>
      <c r="C38" s="173" t="s">
        <v>42</v>
      </c>
      <c r="D38" s="175" t="s">
        <v>30</v>
      </c>
      <c r="E38" s="179" t="b">
        <v>1</v>
      </c>
      <c r="F38" s="177" t="s">
        <v>2063</v>
      </c>
      <c r="G38" s="173" t="s">
        <v>2064</v>
      </c>
      <c r="H38" s="173" t="s">
        <v>2065</v>
      </c>
      <c r="I38" s="178" t="s">
        <v>2066</v>
      </c>
    </row>
    <row r="39">
      <c r="A39" s="184" t="s">
        <v>80</v>
      </c>
      <c r="B39" s="185" t="s">
        <v>2067</v>
      </c>
      <c r="C39" s="185" t="s">
        <v>47</v>
      </c>
      <c r="D39" s="186" t="s">
        <v>11</v>
      </c>
      <c r="E39" s="187" t="b">
        <v>1</v>
      </c>
      <c r="F39" s="188" t="s">
        <v>2068</v>
      </c>
      <c r="G39" s="189" t="s">
        <v>2069</v>
      </c>
      <c r="H39" s="189" t="s">
        <v>2070</v>
      </c>
      <c r="I39" s="190" t="s">
        <v>2071</v>
      </c>
    </row>
    <row r="40">
      <c r="A40" s="184" t="s">
        <v>80</v>
      </c>
      <c r="B40" s="185" t="s">
        <v>2067</v>
      </c>
      <c r="C40" s="185" t="s">
        <v>45</v>
      </c>
      <c r="D40" s="186" t="s">
        <v>11</v>
      </c>
      <c r="E40" s="187" t="b">
        <v>1</v>
      </c>
      <c r="F40" s="188" t="s">
        <v>2068</v>
      </c>
      <c r="G40" s="185" t="s">
        <v>2069</v>
      </c>
      <c r="H40" s="185" t="s">
        <v>2070</v>
      </c>
      <c r="I40" s="190" t="s">
        <v>2071</v>
      </c>
    </row>
    <row r="41">
      <c r="A41" s="184" t="s">
        <v>80</v>
      </c>
      <c r="B41" s="185" t="s">
        <v>2067</v>
      </c>
      <c r="C41" s="185" t="s">
        <v>31</v>
      </c>
      <c r="D41" s="186" t="s">
        <v>11</v>
      </c>
      <c r="E41" s="187" t="b">
        <v>1</v>
      </c>
      <c r="F41" s="188" t="s">
        <v>2068</v>
      </c>
      <c r="G41" s="185" t="s">
        <v>2069</v>
      </c>
      <c r="H41" s="185" t="s">
        <v>2070</v>
      </c>
      <c r="I41" s="190" t="s">
        <v>2071</v>
      </c>
    </row>
    <row r="42">
      <c r="A42" s="184" t="s">
        <v>80</v>
      </c>
      <c r="B42" s="185" t="s">
        <v>2067</v>
      </c>
      <c r="C42" s="185" t="s">
        <v>49</v>
      </c>
      <c r="D42" s="191" t="s">
        <v>11</v>
      </c>
      <c r="E42" s="187" t="b">
        <v>1</v>
      </c>
      <c r="F42" s="188" t="s">
        <v>2068</v>
      </c>
      <c r="G42" s="185" t="s">
        <v>2069</v>
      </c>
      <c r="H42" s="185" t="s">
        <v>2070</v>
      </c>
      <c r="I42" s="190" t="s">
        <v>2071</v>
      </c>
    </row>
    <row r="43">
      <c r="A43" s="174" t="s">
        <v>90</v>
      </c>
      <c r="B43" s="173" t="s">
        <v>2072</v>
      </c>
      <c r="C43" s="173" t="s">
        <v>61</v>
      </c>
      <c r="D43" s="175" t="s">
        <v>30</v>
      </c>
      <c r="E43" s="179" t="b">
        <v>1</v>
      </c>
      <c r="F43" s="177" t="s">
        <v>2073</v>
      </c>
      <c r="G43" s="173" t="s">
        <v>2074</v>
      </c>
      <c r="H43" s="173" t="s">
        <v>2045</v>
      </c>
    </row>
    <row r="44">
      <c r="A44" s="169" t="s">
        <v>1441</v>
      </c>
      <c r="B44" s="142" t="s">
        <v>2075</v>
      </c>
      <c r="C44" s="142" t="s">
        <v>55</v>
      </c>
      <c r="D44" s="143" t="s">
        <v>30</v>
      </c>
      <c r="E44" s="144" t="b">
        <v>1</v>
      </c>
      <c r="F44" s="145"/>
      <c r="G44" s="173" t="s">
        <v>2076</v>
      </c>
      <c r="H44" s="173" t="s">
        <v>2077</v>
      </c>
      <c r="I44" s="178" t="s">
        <v>2078</v>
      </c>
    </row>
    <row r="45">
      <c r="A45" s="174" t="s">
        <v>114</v>
      </c>
      <c r="B45" s="173" t="s">
        <v>2079</v>
      </c>
      <c r="C45" s="173" t="s">
        <v>29</v>
      </c>
      <c r="D45" s="175" t="s">
        <v>30</v>
      </c>
      <c r="E45" s="179" t="b">
        <v>0</v>
      </c>
      <c r="F45" s="180"/>
      <c r="G45" s="173" t="s">
        <v>29</v>
      </c>
      <c r="H45" s="173" t="s">
        <v>2080</v>
      </c>
      <c r="I45" s="178" t="s">
        <v>2081</v>
      </c>
    </row>
    <row r="46">
      <c r="A46" s="169" t="s">
        <v>1427</v>
      </c>
      <c r="B46" s="142" t="s">
        <v>2082</v>
      </c>
      <c r="C46" s="142" t="s">
        <v>22</v>
      </c>
      <c r="D46" s="143" t="s">
        <v>16</v>
      </c>
      <c r="E46" s="144" t="b">
        <v>0</v>
      </c>
      <c r="F46" s="145"/>
      <c r="G46" s="173" t="s">
        <v>22</v>
      </c>
      <c r="H46" s="173" t="s">
        <v>2083</v>
      </c>
      <c r="I46" s="178" t="s">
        <v>2084</v>
      </c>
    </row>
    <row r="47">
      <c r="A47" s="169" t="s">
        <v>1597</v>
      </c>
      <c r="B47" s="142" t="s">
        <v>2085</v>
      </c>
      <c r="C47" s="142" t="s">
        <v>560</v>
      </c>
      <c r="D47" s="143" t="s">
        <v>30</v>
      </c>
      <c r="E47" s="170" t="b">
        <v>1</v>
      </c>
      <c r="F47" s="145"/>
      <c r="G47" s="173" t="s">
        <v>2025</v>
      </c>
      <c r="H47" s="173" t="s">
        <v>2026</v>
      </c>
      <c r="I47" s="146"/>
    </row>
    <row r="48">
      <c r="A48" s="182" t="s">
        <v>1465</v>
      </c>
      <c r="B48" s="183" t="s">
        <v>2086</v>
      </c>
      <c r="C48" s="142" t="s">
        <v>64</v>
      </c>
      <c r="D48" s="143" t="s">
        <v>16</v>
      </c>
      <c r="E48" s="144" t="b">
        <v>1</v>
      </c>
      <c r="F48" s="145"/>
      <c r="G48" s="142" t="s">
        <v>2087</v>
      </c>
      <c r="H48" s="142" t="s">
        <v>2088</v>
      </c>
      <c r="I48" s="146" t="s">
        <v>2089</v>
      </c>
    </row>
    <row r="49">
      <c r="A49" s="169" t="s">
        <v>1528</v>
      </c>
      <c r="B49" s="142" t="s">
        <v>2090</v>
      </c>
      <c r="C49" s="142" t="s">
        <v>407</v>
      </c>
      <c r="D49" s="143" t="s">
        <v>30</v>
      </c>
      <c r="E49" s="170" t="b">
        <v>0</v>
      </c>
      <c r="F49" s="145"/>
      <c r="G49" s="142"/>
      <c r="H49" s="142"/>
      <c r="I49" s="146"/>
    </row>
    <row r="50">
      <c r="A50" s="174" t="s">
        <v>112</v>
      </c>
      <c r="B50" s="173" t="s">
        <v>2091</v>
      </c>
      <c r="C50" s="173" t="s">
        <v>41</v>
      </c>
      <c r="D50" s="175" t="s">
        <v>30</v>
      </c>
      <c r="E50" s="179" t="b">
        <v>1</v>
      </c>
      <c r="F50" s="180"/>
      <c r="G50" s="173" t="s">
        <v>41</v>
      </c>
      <c r="H50" s="173" t="s">
        <v>2092</v>
      </c>
      <c r="I50" s="178" t="s">
        <v>2093</v>
      </c>
    </row>
    <row r="51">
      <c r="A51" s="174" t="s">
        <v>99</v>
      </c>
      <c r="B51" s="173" t="s">
        <v>2094</v>
      </c>
      <c r="C51" s="173" t="s">
        <v>39</v>
      </c>
      <c r="D51" s="175" t="s">
        <v>16</v>
      </c>
      <c r="E51" s="176" t="b">
        <v>1</v>
      </c>
      <c r="F51" s="177" t="s">
        <v>2095</v>
      </c>
      <c r="G51" s="173" t="s">
        <v>2096</v>
      </c>
      <c r="H51" s="173" t="s">
        <v>2097</v>
      </c>
      <c r="I51" s="178" t="s">
        <v>2098</v>
      </c>
    </row>
    <row r="52">
      <c r="A52" s="169" t="s">
        <v>1431</v>
      </c>
      <c r="B52" s="142" t="s">
        <v>2099</v>
      </c>
      <c r="C52" s="171" t="s">
        <v>35</v>
      </c>
      <c r="D52" s="143" t="s">
        <v>16</v>
      </c>
      <c r="E52" s="176" t="b">
        <v>0</v>
      </c>
      <c r="F52" s="172"/>
      <c r="G52" s="171" t="s">
        <v>35</v>
      </c>
      <c r="H52" s="142" t="s">
        <v>2100</v>
      </c>
      <c r="I52" s="146" t="s">
        <v>2101</v>
      </c>
    </row>
    <row r="53">
      <c r="A53" s="169" t="s">
        <v>110</v>
      </c>
      <c r="B53" s="142" t="s">
        <v>110</v>
      </c>
      <c r="C53" s="171" t="s">
        <v>681</v>
      </c>
      <c r="D53" s="143" t="s">
        <v>30</v>
      </c>
      <c r="E53" s="144" t="b">
        <v>0</v>
      </c>
      <c r="F53" s="172"/>
      <c r="G53" s="171"/>
      <c r="H53" s="142"/>
      <c r="I53" s="146"/>
    </row>
    <row r="54">
      <c r="A54" s="169" t="s">
        <v>110</v>
      </c>
      <c r="B54" s="142" t="s">
        <v>110</v>
      </c>
      <c r="C54" s="171" t="s">
        <v>784</v>
      </c>
      <c r="D54" s="143" t="s">
        <v>16</v>
      </c>
      <c r="E54" s="144" t="b">
        <v>0</v>
      </c>
      <c r="F54" s="172"/>
      <c r="G54" s="171"/>
      <c r="H54" s="142"/>
      <c r="I54" s="146"/>
    </row>
    <row r="55">
      <c r="A55" s="169" t="s">
        <v>110</v>
      </c>
      <c r="B55" s="142" t="s">
        <v>110</v>
      </c>
      <c r="C55" s="171" t="s">
        <v>787</v>
      </c>
      <c r="D55" s="143" t="s">
        <v>16</v>
      </c>
      <c r="E55" s="144" t="b">
        <v>0</v>
      </c>
      <c r="F55" s="172"/>
      <c r="G55" s="171"/>
      <c r="H55" s="142"/>
      <c r="I55" s="146"/>
    </row>
    <row r="56">
      <c r="A56" s="169" t="s">
        <v>110</v>
      </c>
      <c r="B56" s="142" t="s">
        <v>110</v>
      </c>
      <c r="C56" s="171" t="s">
        <v>844</v>
      </c>
      <c r="D56" s="143" t="s">
        <v>16</v>
      </c>
      <c r="E56" s="144" t="b">
        <v>0</v>
      </c>
      <c r="F56" s="172"/>
      <c r="G56" s="171"/>
      <c r="H56" s="142"/>
      <c r="I56" s="146"/>
    </row>
    <row r="57">
      <c r="A57" s="169" t="s">
        <v>110</v>
      </c>
      <c r="B57" s="142" t="s">
        <v>110</v>
      </c>
      <c r="C57" s="171" t="s">
        <v>919</v>
      </c>
      <c r="D57" s="143" t="s">
        <v>11</v>
      </c>
      <c r="E57" s="144" t="b">
        <v>1</v>
      </c>
      <c r="F57" s="188" t="s">
        <v>2068</v>
      </c>
      <c r="G57" s="185" t="s">
        <v>2069</v>
      </c>
      <c r="H57" s="185" t="s">
        <v>2070</v>
      </c>
      <c r="I57" s="190" t="s">
        <v>2071</v>
      </c>
    </row>
    <row r="58">
      <c r="A58" s="169" t="s">
        <v>110</v>
      </c>
      <c r="B58" s="142" t="s">
        <v>110</v>
      </c>
      <c r="C58" s="171" t="s">
        <v>1095</v>
      </c>
      <c r="D58" s="143"/>
      <c r="E58" s="144" t="b">
        <v>0</v>
      </c>
      <c r="F58" s="192"/>
      <c r="G58" s="193"/>
      <c r="H58" s="193"/>
      <c r="I58" s="194"/>
    </row>
    <row r="59">
      <c r="A59" s="195" t="s">
        <v>1956</v>
      </c>
      <c r="B59" s="196" t="s">
        <v>2102</v>
      </c>
      <c r="C59" s="197" t="s">
        <v>1232</v>
      </c>
      <c r="D59" s="198" t="s">
        <v>16</v>
      </c>
      <c r="E59" s="199" t="b">
        <v>0</v>
      </c>
      <c r="F59" s="200"/>
      <c r="G59" s="201"/>
      <c r="H59" s="201"/>
      <c r="I59" s="202"/>
    </row>
    <row r="60">
      <c r="E60" s="203"/>
      <c r="F60" s="204"/>
    </row>
    <row r="61">
      <c r="E61" s="203"/>
      <c r="F61" s="204"/>
    </row>
    <row r="62">
      <c r="E62" s="203"/>
      <c r="F62" s="204"/>
    </row>
    <row r="63">
      <c r="E63" s="203"/>
      <c r="F63" s="204"/>
    </row>
    <row r="64">
      <c r="E64" s="203"/>
      <c r="F64" s="204"/>
    </row>
    <row r="65">
      <c r="E65" s="203"/>
      <c r="F65" s="204"/>
    </row>
    <row r="66">
      <c r="E66" s="203"/>
      <c r="F66" s="204"/>
    </row>
    <row r="67">
      <c r="E67" s="203"/>
      <c r="F67" s="204"/>
    </row>
    <row r="68">
      <c r="E68" s="203"/>
      <c r="F68" s="204"/>
    </row>
    <row r="69">
      <c r="E69" s="203"/>
      <c r="F69" s="204"/>
    </row>
    <row r="70">
      <c r="E70" s="203"/>
      <c r="F70" s="204"/>
    </row>
    <row r="71">
      <c r="E71" s="203"/>
      <c r="F71" s="204"/>
    </row>
    <row r="72">
      <c r="E72" s="203"/>
      <c r="F72" s="204"/>
    </row>
    <row r="73">
      <c r="E73" s="203"/>
      <c r="F73" s="204"/>
    </row>
    <row r="74">
      <c r="E74" s="203"/>
      <c r="F74" s="204"/>
    </row>
    <row r="75">
      <c r="E75" s="203"/>
      <c r="F75" s="204"/>
    </row>
    <row r="76">
      <c r="E76" s="203"/>
      <c r="F76" s="204"/>
    </row>
    <row r="77">
      <c r="E77" s="203"/>
      <c r="F77" s="204"/>
    </row>
    <row r="78">
      <c r="E78" s="203"/>
      <c r="F78" s="204"/>
    </row>
    <row r="79">
      <c r="E79" s="203"/>
      <c r="F79" s="204"/>
    </row>
    <row r="80">
      <c r="E80" s="203"/>
      <c r="F80" s="204"/>
    </row>
    <row r="81">
      <c r="E81" s="203"/>
      <c r="F81" s="204"/>
    </row>
    <row r="82">
      <c r="E82" s="203"/>
      <c r="F82" s="204"/>
    </row>
    <row r="83">
      <c r="E83" s="203"/>
      <c r="F83" s="204"/>
    </row>
    <row r="84">
      <c r="E84" s="203"/>
      <c r="F84" s="204"/>
    </row>
    <row r="85">
      <c r="E85" s="203"/>
      <c r="F85" s="204"/>
    </row>
    <row r="86">
      <c r="E86" s="203"/>
      <c r="F86" s="204"/>
    </row>
    <row r="87">
      <c r="E87" s="203"/>
      <c r="F87" s="204"/>
    </row>
    <row r="88">
      <c r="E88" s="203"/>
      <c r="F88" s="204"/>
    </row>
    <row r="89">
      <c r="E89" s="203"/>
      <c r="F89" s="204"/>
    </row>
    <row r="90">
      <c r="E90" s="203"/>
      <c r="F90" s="204"/>
    </row>
    <row r="91">
      <c r="E91" s="203"/>
      <c r="F91" s="204"/>
    </row>
    <row r="92">
      <c r="E92" s="203"/>
      <c r="F92" s="204"/>
    </row>
    <row r="93">
      <c r="E93" s="203"/>
      <c r="F93" s="204"/>
    </row>
    <row r="94">
      <c r="E94" s="203"/>
      <c r="F94" s="204"/>
    </row>
    <row r="95">
      <c r="E95" s="203"/>
      <c r="F95" s="204"/>
    </row>
    <row r="96">
      <c r="E96" s="203"/>
      <c r="F96" s="204"/>
    </row>
    <row r="97">
      <c r="E97" s="203"/>
      <c r="F97" s="204"/>
    </row>
    <row r="98">
      <c r="E98" s="203"/>
      <c r="F98" s="204"/>
    </row>
    <row r="99">
      <c r="E99" s="203"/>
      <c r="F99" s="204"/>
    </row>
    <row r="100">
      <c r="E100" s="203"/>
      <c r="F100" s="204"/>
    </row>
    <row r="101">
      <c r="E101" s="203"/>
      <c r="F101" s="204"/>
    </row>
    <row r="102">
      <c r="E102" s="203"/>
      <c r="F102" s="204"/>
    </row>
    <row r="103">
      <c r="E103" s="203"/>
      <c r="F103" s="204"/>
    </row>
    <row r="104">
      <c r="E104" s="203"/>
      <c r="F104" s="204"/>
    </row>
    <row r="105">
      <c r="E105" s="203"/>
      <c r="F105" s="204"/>
    </row>
    <row r="106">
      <c r="E106" s="203"/>
      <c r="F106" s="204"/>
    </row>
    <row r="107">
      <c r="E107" s="203"/>
      <c r="F107" s="204"/>
    </row>
    <row r="108">
      <c r="E108" s="203"/>
      <c r="F108" s="204"/>
    </row>
    <row r="109">
      <c r="E109" s="203"/>
      <c r="F109" s="204"/>
    </row>
    <row r="110">
      <c r="E110" s="203"/>
      <c r="F110" s="204"/>
    </row>
    <row r="111">
      <c r="E111" s="203"/>
      <c r="F111" s="204"/>
    </row>
    <row r="112">
      <c r="E112" s="203"/>
      <c r="F112" s="204"/>
    </row>
    <row r="113">
      <c r="E113" s="203"/>
      <c r="F113" s="204"/>
    </row>
    <row r="114">
      <c r="E114" s="203"/>
      <c r="F114" s="204"/>
    </row>
    <row r="115">
      <c r="E115" s="203"/>
      <c r="F115" s="204"/>
    </row>
    <row r="116">
      <c r="E116" s="203"/>
      <c r="F116" s="204"/>
    </row>
    <row r="117">
      <c r="E117" s="203"/>
      <c r="F117" s="204"/>
    </row>
    <row r="118">
      <c r="E118" s="203"/>
      <c r="F118" s="204"/>
    </row>
    <row r="119">
      <c r="E119" s="203"/>
      <c r="F119" s="204"/>
    </row>
    <row r="120">
      <c r="E120" s="203"/>
      <c r="F120" s="204"/>
    </row>
    <row r="121">
      <c r="E121" s="203"/>
      <c r="F121" s="204"/>
    </row>
    <row r="122">
      <c r="E122" s="203"/>
      <c r="F122" s="204"/>
    </row>
    <row r="123">
      <c r="E123" s="203"/>
      <c r="F123" s="204"/>
    </row>
    <row r="124">
      <c r="E124" s="203"/>
      <c r="F124" s="204"/>
    </row>
    <row r="125">
      <c r="E125" s="203"/>
      <c r="F125" s="204"/>
    </row>
    <row r="126">
      <c r="E126" s="203"/>
      <c r="F126" s="204"/>
    </row>
    <row r="127">
      <c r="E127" s="203"/>
      <c r="F127" s="204"/>
    </row>
    <row r="128">
      <c r="E128" s="203"/>
      <c r="F128" s="204"/>
    </row>
    <row r="129">
      <c r="E129" s="203"/>
      <c r="F129" s="204"/>
    </row>
    <row r="130">
      <c r="E130" s="203"/>
      <c r="F130" s="204"/>
    </row>
    <row r="131">
      <c r="E131" s="203"/>
      <c r="F131" s="204"/>
    </row>
    <row r="132">
      <c r="E132" s="203"/>
      <c r="F132" s="204"/>
    </row>
    <row r="133">
      <c r="E133" s="203"/>
      <c r="F133" s="204"/>
    </row>
    <row r="134">
      <c r="E134" s="203"/>
      <c r="F134" s="204"/>
    </row>
    <row r="135">
      <c r="E135" s="203"/>
      <c r="F135" s="204"/>
    </row>
    <row r="136">
      <c r="E136" s="203"/>
      <c r="F136" s="204"/>
    </row>
    <row r="137">
      <c r="E137" s="203"/>
      <c r="F137" s="204"/>
    </row>
    <row r="138">
      <c r="E138" s="203"/>
      <c r="F138" s="204"/>
    </row>
    <row r="139">
      <c r="E139" s="203"/>
      <c r="F139" s="204"/>
    </row>
    <row r="140">
      <c r="E140" s="203"/>
      <c r="F140" s="204"/>
    </row>
    <row r="141">
      <c r="E141" s="203"/>
      <c r="F141" s="204"/>
    </row>
    <row r="142">
      <c r="E142" s="203"/>
      <c r="F142" s="204"/>
    </row>
    <row r="143">
      <c r="E143" s="203"/>
      <c r="F143" s="204"/>
    </row>
    <row r="144">
      <c r="E144" s="203"/>
      <c r="F144" s="204"/>
    </row>
    <row r="145">
      <c r="E145" s="203"/>
      <c r="F145" s="204"/>
    </row>
    <row r="146">
      <c r="E146" s="203"/>
      <c r="F146" s="204"/>
    </row>
    <row r="147">
      <c r="E147" s="203"/>
      <c r="F147" s="204"/>
    </row>
    <row r="148">
      <c r="E148" s="203"/>
      <c r="F148" s="204"/>
    </row>
    <row r="149">
      <c r="E149" s="203"/>
      <c r="F149" s="204"/>
    </row>
    <row r="150">
      <c r="E150" s="203"/>
      <c r="F150" s="204"/>
    </row>
    <row r="151">
      <c r="E151" s="203"/>
      <c r="F151" s="204"/>
    </row>
    <row r="152">
      <c r="E152" s="203"/>
      <c r="F152" s="204"/>
    </row>
    <row r="153">
      <c r="E153" s="203"/>
      <c r="F153" s="204"/>
    </row>
    <row r="154">
      <c r="E154" s="203"/>
      <c r="F154" s="204"/>
    </row>
    <row r="155">
      <c r="E155" s="203"/>
      <c r="F155" s="204"/>
    </row>
    <row r="156">
      <c r="E156" s="203"/>
      <c r="F156" s="204"/>
    </row>
    <row r="157">
      <c r="E157" s="203"/>
      <c r="F157" s="204"/>
    </row>
    <row r="158">
      <c r="E158" s="203"/>
      <c r="F158" s="204"/>
    </row>
    <row r="159">
      <c r="E159" s="203"/>
      <c r="F159" s="204"/>
    </row>
    <row r="160">
      <c r="E160" s="203"/>
      <c r="F160" s="204"/>
    </row>
    <row r="161">
      <c r="E161" s="203"/>
      <c r="F161" s="204"/>
    </row>
    <row r="162">
      <c r="E162" s="203"/>
      <c r="F162" s="204"/>
    </row>
    <row r="163">
      <c r="E163" s="203"/>
      <c r="F163" s="204"/>
    </row>
    <row r="164">
      <c r="E164" s="203"/>
      <c r="F164" s="204"/>
    </row>
    <row r="165">
      <c r="E165" s="203"/>
      <c r="F165" s="204"/>
    </row>
    <row r="166">
      <c r="E166" s="203"/>
      <c r="F166" s="204"/>
    </row>
    <row r="167">
      <c r="E167" s="203"/>
      <c r="F167" s="204"/>
    </row>
    <row r="168">
      <c r="E168" s="203"/>
      <c r="F168" s="204"/>
    </row>
    <row r="169">
      <c r="E169" s="203"/>
      <c r="F169" s="204"/>
    </row>
    <row r="170">
      <c r="E170" s="203"/>
      <c r="F170" s="204"/>
    </row>
    <row r="171">
      <c r="E171" s="203"/>
      <c r="F171" s="204"/>
    </row>
    <row r="172">
      <c r="E172" s="203"/>
      <c r="F172" s="204"/>
    </row>
    <row r="173">
      <c r="E173" s="203"/>
      <c r="F173" s="204"/>
    </row>
    <row r="174">
      <c r="E174" s="203"/>
      <c r="F174" s="204"/>
    </row>
    <row r="175">
      <c r="E175" s="203"/>
      <c r="F175" s="204"/>
    </row>
    <row r="176">
      <c r="E176" s="203"/>
      <c r="F176" s="204"/>
    </row>
    <row r="177">
      <c r="E177" s="203"/>
      <c r="F177" s="204"/>
    </row>
    <row r="178">
      <c r="E178" s="203"/>
      <c r="F178" s="204"/>
    </row>
    <row r="179">
      <c r="E179" s="203"/>
      <c r="F179" s="204"/>
    </row>
    <row r="180">
      <c r="E180" s="203"/>
      <c r="F180" s="204"/>
    </row>
    <row r="181">
      <c r="E181" s="203"/>
      <c r="F181" s="204"/>
    </row>
    <row r="182">
      <c r="E182" s="203"/>
      <c r="F182" s="204"/>
    </row>
    <row r="183">
      <c r="E183" s="203"/>
      <c r="F183" s="204"/>
    </row>
    <row r="184">
      <c r="E184" s="203"/>
      <c r="F184" s="204"/>
    </row>
    <row r="185">
      <c r="E185" s="203"/>
      <c r="F185" s="204"/>
    </row>
    <row r="186">
      <c r="E186" s="203"/>
      <c r="F186" s="204"/>
    </row>
    <row r="187">
      <c r="E187" s="203"/>
      <c r="F187" s="204"/>
    </row>
    <row r="188">
      <c r="E188" s="203"/>
      <c r="F188" s="204"/>
    </row>
    <row r="189">
      <c r="E189" s="203"/>
      <c r="F189" s="204"/>
    </row>
    <row r="190">
      <c r="E190" s="203"/>
      <c r="F190" s="204"/>
    </row>
    <row r="191">
      <c r="E191" s="203"/>
      <c r="F191" s="204"/>
    </row>
    <row r="192">
      <c r="E192" s="203"/>
      <c r="F192" s="204"/>
    </row>
    <row r="193">
      <c r="E193" s="203"/>
      <c r="F193" s="204"/>
    </row>
    <row r="194">
      <c r="E194" s="203"/>
      <c r="F194" s="204"/>
    </row>
    <row r="195">
      <c r="E195" s="203"/>
      <c r="F195" s="204"/>
    </row>
    <row r="196">
      <c r="E196" s="203"/>
      <c r="F196" s="204"/>
    </row>
    <row r="197">
      <c r="E197" s="203"/>
      <c r="F197" s="204"/>
    </row>
    <row r="198">
      <c r="E198" s="203"/>
      <c r="F198" s="204"/>
    </row>
    <row r="199">
      <c r="E199" s="203"/>
      <c r="F199" s="204"/>
    </row>
    <row r="200">
      <c r="E200" s="203"/>
      <c r="F200" s="204"/>
    </row>
    <row r="201">
      <c r="E201" s="203"/>
      <c r="F201" s="204"/>
    </row>
    <row r="202">
      <c r="E202" s="203"/>
      <c r="F202" s="204"/>
    </row>
    <row r="203">
      <c r="E203" s="203"/>
      <c r="F203" s="204"/>
    </row>
    <row r="204">
      <c r="E204" s="203"/>
      <c r="F204" s="204"/>
    </row>
    <row r="205">
      <c r="E205" s="203"/>
      <c r="F205" s="204"/>
    </row>
    <row r="206">
      <c r="E206" s="203"/>
      <c r="F206" s="204"/>
    </row>
    <row r="207">
      <c r="E207" s="203"/>
      <c r="F207" s="204"/>
    </row>
    <row r="208">
      <c r="E208" s="203"/>
      <c r="F208" s="204"/>
    </row>
    <row r="209">
      <c r="E209" s="203"/>
      <c r="F209" s="204"/>
    </row>
    <row r="210">
      <c r="E210" s="203"/>
      <c r="F210" s="204"/>
    </row>
    <row r="211">
      <c r="E211" s="203"/>
      <c r="F211" s="204"/>
    </row>
    <row r="212">
      <c r="E212" s="203"/>
      <c r="F212" s="204"/>
    </row>
    <row r="213">
      <c r="E213" s="203"/>
      <c r="F213" s="204"/>
    </row>
    <row r="214">
      <c r="E214" s="203"/>
      <c r="F214" s="204"/>
    </row>
    <row r="215">
      <c r="E215" s="203"/>
      <c r="F215" s="204"/>
    </row>
    <row r="216">
      <c r="E216" s="203"/>
      <c r="F216" s="204"/>
    </row>
    <row r="217">
      <c r="E217" s="203"/>
      <c r="F217" s="204"/>
    </row>
    <row r="218">
      <c r="E218" s="203"/>
      <c r="F218" s="204"/>
    </row>
    <row r="219">
      <c r="E219" s="203"/>
      <c r="F219" s="204"/>
    </row>
    <row r="220">
      <c r="E220" s="203"/>
      <c r="F220" s="204"/>
    </row>
    <row r="221">
      <c r="E221" s="203"/>
      <c r="F221" s="204"/>
    </row>
    <row r="222">
      <c r="E222" s="203"/>
      <c r="F222" s="204"/>
    </row>
    <row r="223">
      <c r="E223" s="203"/>
      <c r="F223" s="204"/>
    </row>
    <row r="224">
      <c r="E224" s="203"/>
      <c r="F224" s="204"/>
    </row>
    <row r="225">
      <c r="E225" s="203"/>
      <c r="F225" s="204"/>
    </row>
    <row r="226">
      <c r="E226" s="203"/>
      <c r="F226" s="204"/>
    </row>
    <row r="227">
      <c r="E227" s="203"/>
      <c r="F227" s="204"/>
    </row>
    <row r="228">
      <c r="E228" s="203"/>
      <c r="F228" s="204"/>
    </row>
    <row r="229">
      <c r="E229" s="203"/>
      <c r="F229" s="204"/>
    </row>
    <row r="230">
      <c r="E230" s="203"/>
      <c r="F230" s="204"/>
    </row>
    <row r="231">
      <c r="E231" s="203"/>
      <c r="F231" s="204"/>
    </row>
    <row r="232">
      <c r="E232" s="203"/>
      <c r="F232" s="204"/>
    </row>
    <row r="233">
      <c r="E233" s="203"/>
      <c r="F233" s="204"/>
    </row>
    <row r="234">
      <c r="E234" s="203"/>
      <c r="F234" s="204"/>
    </row>
    <row r="235">
      <c r="E235" s="203"/>
      <c r="F235" s="204"/>
    </row>
    <row r="236">
      <c r="E236" s="203"/>
      <c r="F236" s="204"/>
    </row>
    <row r="237">
      <c r="E237" s="203"/>
      <c r="F237" s="204"/>
    </row>
    <row r="238">
      <c r="E238" s="203"/>
      <c r="F238" s="204"/>
    </row>
    <row r="239">
      <c r="E239" s="203"/>
      <c r="F239" s="204"/>
    </row>
    <row r="240">
      <c r="E240" s="203"/>
      <c r="F240" s="204"/>
    </row>
    <row r="241">
      <c r="E241" s="203"/>
      <c r="F241" s="204"/>
    </row>
    <row r="242">
      <c r="E242" s="203"/>
      <c r="F242" s="204"/>
    </row>
    <row r="243">
      <c r="E243" s="203"/>
      <c r="F243" s="204"/>
    </row>
    <row r="244">
      <c r="E244" s="203"/>
      <c r="F244" s="204"/>
    </row>
    <row r="245">
      <c r="E245" s="203"/>
      <c r="F245" s="204"/>
    </row>
    <row r="246">
      <c r="E246" s="203"/>
      <c r="F246" s="204"/>
    </row>
    <row r="247">
      <c r="E247" s="203"/>
      <c r="F247" s="204"/>
    </row>
    <row r="248">
      <c r="E248" s="203"/>
      <c r="F248" s="204"/>
    </row>
    <row r="249">
      <c r="E249" s="203"/>
      <c r="F249" s="204"/>
    </row>
    <row r="250">
      <c r="E250" s="203"/>
      <c r="F250" s="204"/>
    </row>
    <row r="251">
      <c r="E251" s="203"/>
      <c r="F251" s="204"/>
    </row>
    <row r="252">
      <c r="E252" s="203"/>
      <c r="F252" s="204"/>
    </row>
    <row r="253">
      <c r="E253" s="203"/>
      <c r="F253" s="204"/>
    </row>
    <row r="254">
      <c r="E254" s="203"/>
      <c r="F254" s="204"/>
    </row>
    <row r="255">
      <c r="E255" s="203"/>
      <c r="F255" s="204"/>
    </row>
    <row r="256">
      <c r="E256" s="203"/>
      <c r="F256" s="204"/>
    </row>
    <row r="257">
      <c r="E257" s="203"/>
      <c r="F257" s="204"/>
    </row>
    <row r="258">
      <c r="E258" s="203"/>
      <c r="F258" s="204"/>
    </row>
    <row r="259">
      <c r="E259" s="203"/>
      <c r="F259" s="204"/>
    </row>
    <row r="260">
      <c r="E260" s="203"/>
      <c r="F260" s="204"/>
    </row>
    <row r="261">
      <c r="E261" s="203"/>
      <c r="F261" s="204"/>
    </row>
    <row r="262">
      <c r="E262" s="203"/>
      <c r="F262" s="204"/>
    </row>
    <row r="263">
      <c r="E263" s="203"/>
      <c r="F263" s="204"/>
    </row>
    <row r="264">
      <c r="E264" s="203"/>
      <c r="F264" s="204"/>
    </row>
    <row r="265">
      <c r="E265" s="203"/>
      <c r="F265" s="204"/>
    </row>
    <row r="266">
      <c r="E266" s="203"/>
      <c r="F266" s="204"/>
    </row>
    <row r="267">
      <c r="E267" s="203"/>
      <c r="F267" s="204"/>
    </row>
    <row r="268">
      <c r="E268" s="203"/>
      <c r="F268" s="204"/>
    </row>
    <row r="269">
      <c r="E269" s="203"/>
      <c r="F269" s="204"/>
    </row>
    <row r="270">
      <c r="E270" s="203"/>
      <c r="F270" s="204"/>
    </row>
    <row r="271">
      <c r="E271" s="203"/>
      <c r="F271" s="204"/>
    </row>
    <row r="272">
      <c r="E272" s="203"/>
      <c r="F272" s="204"/>
    </row>
    <row r="273">
      <c r="E273" s="203"/>
      <c r="F273" s="204"/>
    </row>
    <row r="274">
      <c r="E274" s="203"/>
      <c r="F274" s="204"/>
    </row>
    <row r="275">
      <c r="E275" s="203"/>
      <c r="F275" s="204"/>
    </row>
    <row r="276">
      <c r="E276" s="203"/>
      <c r="F276" s="204"/>
    </row>
    <row r="277">
      <c r="E277" s="203"/>
      <c r="F277" s="204"/>
    </row>
    <row r="278">
      <c r="E278" s="203"/>
      <c r="F278" s="204"/>
    </row>
    <row r="279">
      <c r="E279" s="203"/>
      <c r="F279" s="204"/>
    </row>
    <row r="280">
      <c r="E280" s="203"/>
      <c r="F280" s="204"/>
    </row>
    <row r="281">
      <c r="E281" s="203"/>
      <c r="F281" s="204"/>
    </row>
    <row r="282">
      <c r="E282" s="203"/>
      <c r="F282" s="204"/>
    </row>
    <row r="283">
      <c r="E283" s="203"/>
      <c r="F283" s="204"/>
    </row>
    <row r="284">
      <c r="E284" s="203"/>
      <c r="F284" s="204"/>
    </row>
    <row r="285">
      <c r="E285" s="203"/>
      <c r="F285" s="204"/>
    </row>
    <row r="286">
      <c r="E286" s="203"/>
      <c r="F286" s="204"/>
    </row>
    <row r="287">
      <c r="E287" s="203"/>
      <c r="F287" s="204"/>
    </row>
    <row r="288">
      <c r="E288" s="203"/>
      <c r="F288" s="204"/>
    </row>
    <row r="289">
      <c r="E289" s="203"/>
      <c r="F289" s="204"/>
    </row>
    <row r="290">
      <c r="E290" s="203"/>
      <c r="F290" s="204"/>
    </row>
    <row r="291">
      <c r="E291" s="203"/>
      <c r="F291" s="204"/>
    </row>
    <row r="292">
      <c r="E292" s="203"/>
      <c r="F292" s="204"/>
    </row>
    <row r="293">
      <c r="E293" s="203"/>
      <c r="F293" s="204"/>
    </row>
    <row r="294">
      <c r="E294" s="203"/>
      <c r="F294" s="204"/>
    </row>
    <row r="295">
      <c r="E295" s="203"/>
      <c r="F295" s="204"/>
    </row>
    <row r="296">
      <c r="E296" s="203"/>
      <c r="F296" s="204"/>
    </row>
    <row r="297">
      <c r="E297" s="203"/>
      <c r="F297" s="204"/>
    </row>
    <row r="298">
      <c r="E298" s="203"/>
      <c r="F298" s="204"/>
    </row>
    <row r="299">
      <c r="E299" s="203"/>
      <c r="F299" s="204"/>
    </row>
    <row r="300">
      <c r="E300" s="203"/>
      <c r="F300" s="204"/>
    </row>
    <row r="301">
      <c r="E301" s="203"/>
      <c r="F301" s="204"/>
    </row>
    <row r="302">
      <c r="E302" s="203"/>
      <c r="F302" s="204"/>
    </row>
    <row r="303">
      <c r="E303" s="203"/>
      <c r="F303" s="204"/>
    </row>
    <row r="304">
      <c r="E304" s="203"/>
      <c r="F304" s="204"/>
    </row>
    <row r="305">
      <c r="E305" s="203"/>
      <c r="F305" s="204"/>
    </row>
    <row r="306">
      <c r="E306" s="203"/>
      <c r="F306" s="204"/>
    </row>
    <row r="307">
      <c r="E307" s="203"/>
      <c r="F307" s="204"/>
    </row>
    <row r="308">
      <c r="E308" s="203"/>
      <c r="F308" s="204"/>
    </row>
    <row r="309">
      <c r="E309" s="203"/>
      <c r="F309" s="204"/>
    </row>
    <row r="310">
      <c r="E310" s="203"/>
      <c r="F310" s="204"/>
    </row>
    <row r="311">
      <c r="E311" s="203"/>
      <c r="F311" s="204"/>
    </row>
    <row r="312">
      <c r="E312" s="203"/>
      <c r="F312" s="204"/>
    </row>
    <row r="313">
      <c r="E313" s="203"/>
      <c r="F313" s="204"/>
    </row>
    <row r="314">
      <c r="E314" s="203"/>
      <c r="F314" s="204"/>
    </row>
    <row r="315">
      <c r="E315" s="203"/>
      <c r="F315" s="204"/>
    </row>
    <row r="316">
      <c r="E316" s="203"/>
      <c r="F316" s="204"/>
    </row>
    <row r="317">
      <c r="E317" s="203"/>
      <c r="F317" s="204"/>
    </row>
    <row r="318">
      <c r="E318" s="203"/>
      <c r="F318" s="204"/>
    </row>
    <row r="319">
      <c r="E319" s="203"/>
      <c r="F319" s="204"/>
    </row>
    <row r="320">
      <c r="E320" s="203"/>
      <c r="F320" s="204"/>
    </row>
    <row r="321">
      <c r="E321" s="203"/>
      <c r="F321" s="204"/>
    </row>
    <row r="322">
      <c r="E322" s="203"/>
      <c r="F322" s="204"/>
    </row>
    <row r="323">
      <c r="E323" s="203"/>
      <c r="F323" s="204"/>
    </row>
    <row r="324">
      <c r="E324" s="203"/>
      <c r="F324" s="204"/>
    </row>
    <row r="325">
      <c r="E325" s="203"/>
      <c r="F325" s="204"/>
    </row>
    <row r="326">
      <c r="E326" s="203"/>
      <c r="F326" s="204"/>
    </row>
    <row r="327">
      <c r="E327" s="203"/>
      <c r="F327" s="204"/>
    </row>
    <row r="328">
      <c r="E328" s="203"/>
      <c r="F328" s="204"/>
    </row>
    <row r="329">
      <c r="E329" s="203"/>
      <c r="F329" s="204"/>
    </row>
    <row r="330">
      <c r="E330" s="203"/>
      <c r="F330" s="204"/>
    </row>
    <row r="331">
      <c r="E331" s="203"/>
      <c r="F331" s="204"/>
    </row>
    <row r="332">
      <c r="E332" s="203"/>
      <c r="F332" s="204"/>
    </row>
    <row r="333">
      <c r="E333" s="203"/>
      <c r="F333" s="204"/>
    </row>
    <row r="334">
      <c r="E334" s="203"/>
      <c r="F334" s="204"/>
    </row>
    <row r="335">
      <c r="E335" s="203"/>
      <c r="F335" s="204"/>
    </row>
    <row r="336">
      <c r="E336" s="203"/>
      <c r="F336" s="204"/>
    </row>
    <row r="337">
      <c r="E337" s="203"/>
      <c r="F337" s="204"/>
    </row>
    <row r="338">
      <c r="E338" s="203"/>
      <c r="F338" s="204"/>
    </row>
    <row r="339">
      <c r="E339" s="203"/>
      <c r="F339" s="204"/>
    </row>
    <row r="340">
      <c r="E340" s="203"/>
      <c r="F340" s="204"/>
    </row>
    <row r="341">
      <c r="E341" s="203"/>
      <c r="F341" s="204"/>
    </row>
    <row r="342">
      <c r="E342" s="203"/>
      <c r="F342" s="204"/>
    </row>
    <row r="343">
      <c r="E343" s="203"/>
      <c r="F343" s="204"/>
    </row>
    <row r="344">
      <c r="E344" s="203"/>
      <c r="F344" s="204"/>
    </row>
    <row r="345">
      <c r="E345" s="203"/>
      <c r="F345" s="204"/>
    </row>
    <row r="346">
      <c r="E346" s="203"/>
      <c r="F346" s="204"/>
    </row>
    <row r="347">
      <c r="E347" s="203"/>
      <c r="F347" s="204"/>
    </row>
    <row r="348">
      <c r="E348" s="203"/>
      <c r="F348" s="204"/>
    </row>
    <row r="349">
      <c r="E349" s="203"/>
      <c r="F349" s="204"/>
    </row>
    <row r="350">
      <c r="E350" s="203"/>
      <c r="F350" s="204"/>
    </row>
    <row r="351">
      <c r="E351" s="203"/>
      <c r="F351" s="204"/>
    </row>
    <row r="352">
      <c r="E352" s="203"/>
      <c r="F352" s="204"/>
    </row>
    <row r="353">
      <c r="E353" s="203"/>
      <c r="F353" s="204"/>
    </row>
    <row r="354">
      <c r="E354" s="203"/>
      <c r="F354" s="204"/>
    </row>
    <row r="355">
      <c r="E355" s="203"/>
      <c r="F355" s="204"/>
    </row>
    <row r="356">
      <c r="E356" s="203"/>
      <c r="F356" s="204"/>
    </row>
    <row r="357">
      <c r="E357" s="203"/>
      <c r="F357" s="204"/>
    </row>
    <row r="358">
      <c r="E358" s="203"/>
      <c r="F358" s="204"/>
    </row>
    <row r="359">
      <c r="E359" s="203"/>
      <c r="F359" s="204"/>
    </row>
    <row r="360">
      <c r="E360" s="203"/>
      <c r="F360" s="204"/>
    </row>
    <row r="361">
      <c r="E361" s="203"/>
      <c r="F361" s="204"/>
    </row>
    <row r="362">
      <c r="E362" s="203"/>
      <c r="F362" s="204"/>
    </row>
    <row r="363">
      <c r="E363" s="203"/>
      <c r="F363" s="204"/>
    </row>
    <row r="364">
      <c r="E364" s="203"/>
      <c r="F364" s="204"/>
    </row>
    <row r="365">
      <c r="E365" s="203"/>
      <c r="F365" s="204"/>
    </row>
    <row r="366">
      <c r="E366" s="203"/>
      <c r="F366" s="204"/>
    </row>
    <row r="367">
      <c r="E367" s="203"/>
      <c r="F367" s="204"/>
    </row>
    <row r="368">
      <c r="E368" s="203"/>
      <c r="F368" s="204"/>
    </row>
    <row r="369">
      <c r="E369" s="203"/>
      <c r="F369" s="204"/>
    </row>
    <row r="370">
      <c r="E370" s="203"/>
      <c r="F370" s="204"/>
    </row>
    <row r="371">
      <c r="E371" s="203"/>
      <c r="F371" s="204"/>
    </row>
    <row r="372">
      <c r="E372" s="203"/>
      <c r="F372" s="204"/>
    </row>
    <row r="373">
      <c r="E373" s="203"/>
      <c r="F373" s="204"/>
    </row>
    <row r="374">
      <c r="E374" s="203"/>
      <c r="F374" s="204"/>
    </row>
    <row r="375">
      <c r="E375" s="203"/>
      <c r="F375" s="204"/>
    </row>
    <row r="376">
      <c r="E376" s="203"/>
      <c r="F376" s="204"/>
    </row>
    <row r="377">
      <c r="E377" s="203"/>
      <c r="F377" s="204"/>
    </row>
    <row r="378">
      <c r="E378" s="203"/>
      <c r="F378" s="204"/>
    </row>
    <row r="379">
      <c r="E379" s="203"/>
      <c r="F379" s="204"/>
    </row>
    <row r="380">
      <c r="E380" s="203"/>
      <c r="F380" s="204"/>
    </row>
    <row r="381">
      <c r="E381" s="203"/>
      <c r="F381" s="204"/>
    </row>
    <row r="382">
      <c r="E382" s="203"/>
      <c r="F382" s="204"/>
    </row>
    <row r="383">
      <c r="E383" s="203"/>
      <c r="F383" s="204"/>
    </row>
    <row r="384">
      <c r="E384" s="203"/>
      <c r="F384" s="204"/>
    </row>
    <row r="385">
      <c r="E385" s="203"/>
      <c r="F385" s="204"/>
    </row>
    <row r="386">
      <c r="E386" s="203"/>
      <c r="F386" s="204"/>
    </row>
    <row r="387">
      <c r="E387" s="203"/>
      <c r="F387" s="204"/>
    </row>
    <row r="388">
      <c r="E388" s="203"/>
      <c r="F388" s="204"/>
    </row>
    <row r="389">
      <c r="E389" s="203"/>
      <c r="F389" s="204"/>
    </row>
    <row r="390">
      <c r="E390" s="203"/>
      <c r="F390" s="204"/>
    </row>
    <row r="391">
      <c r="E391" s="203"/>
      <c r="F391" s="204"/>
    </row>
    <row r="392">
      <c r="E392" s="203"/>
      <c r="F392" s="204"/>
    </row>
    <row r="393">
      <c r="E393" s="203"/>
      <c r="F393" s="204"/>
    </row>
    <row r="394">
      <c r="E394" s="203"/>
      <c r="F394" s="204"/>
    </row>
    <row r="395">
      <c r="E395" s="203"/>
      <c r="F395" s="204"/>
    </row>
    <row r="396">
      <c r="E396" s="203"/>
      <c r="F396" s="204"/>
    </row>
    <row r="397">
      <c r="E397" s="203"/>
      <c r="F397" s="204"/>
    </row>
    <row r="398">
      <c r="E398" s="203"/>
      <c r="F398" s="204"/>
    </row>
    <row r="399">
      <c r="E399" s="203"/>
      <c r="F399" s="204"/>
    </row>
    <row r="400">
      <c r="E400" s="203"/>
      <c r="F400" s="204"/>
    </row>
    <row r="401">
      <c r="E401" s="203"/>
      <c r="F401" s="204"/>
    </row>
    <row r="402">
      <c r="E402" s="203"/>
      <c r="F402" s="204"/>
    </row>
    <row r="403">
      <c r="E403" s="203"/>
      <c r="F403" s="204"/>
    </row>
    <row r="404">
      <c r="E404" s="203"/>
      <c r="F404" s="204"/>
    </row>
    <row r="405">
      <c r="E405" s="203"/>
      <c r="F405" s="204"/>
    </row>
    <row r="406">
      <c r="E406" s="203"/>
      <c r="F406" s="204"/>
    </row>
    <row r="407">
      <c r="E407" s="203"/>
      <c r="F407" s="204"/>
    </row>
    <row r="408">
      <c r="E408" s="203"/>
      <c r="F408" s="204"/>
    </row>
    <row r="409">
      <c r="E409" s="203"/>
      <c r="F409" s="204"/>
    </row>
    <row r="410">
      <c r="E410" s="203"/>
      <c r="F410" s="204"/>
    </row>
    <row r="411">
      <c r="E411" s="203"/>
      <c r="F411" s="204"/>
    </row>
    <row r="412">
      <c r="E412" s="203"/>
      <c r="F412" s="204"/>
    </row>
    <row r="413">
      <c r="E413" s="203"/>
      <c r="F413" s="204"/>
    </row>
    <row r="414">
      <c r="E414" s="203"/>
      <c r="F414" s="204"/>
    </row>
    <row r="415">
      <c r="E415" s="203"/>
      <c r="F415" s="204"/>
    </row>
    <row r="416">
      <c r="E416" s="203"/>
      <c r="F416" s="204"/>
    </row>
    <row r="417">
      <c r="E417" s="203"/>
      <c r="F417" s="204"/>
    </row>
    <row r="418">
      <c r="E418" s="203"/>
      <c r="F418" s="204"/>
    </row>
    <row r="419">
      <c r="E419" s="203"/>
      <c r="F419" s="204"/>
    </row>
    <row r="420">
      <c r="E420" s="203"/>
      <c r="F420" s="204"/>
    </row>
    <row r="421">
      <c r="E421" s="203"/>
      <c r="F421" s="204"/>
    </row>
    <row r="422">
      <c r="E422" s="203"/>
      <c r="F422" s="204"/>
    </row>
    <row r="423">
      <c r="E423" s="203"/>
      <c r="F423" s="204"/>
    </row>
    <row r="424">
      <c r="E424" s="203"/>
      <c r="F424" s="204"/>
    </row>
    <row r="425">
      <c r="E425" s="203"/>
      <c r="F425" s="204"/>
    </row>
    <row r="426">
      <c r="E426" s="203"/>
      <c r="F426" s="204"/>
    </row>
    <row r="427">
      <c r="E427" s="203"/>
      <c r="F427" s="204"/>
    </row>
    <row r="428">
      <c r="E428" s="203"/>
      <c r="F428" s="204"/>
    </row>
    <row r="429">
      <c r="E429" s="203"/>
      <c r="F429" s="204"/>
    </row>
    <row r="430">
      <c r="E430" s="203"/>
      <c r="F430" s="204"/>
    </row>
    <row r="431">
      <c r="E431" s="203"/>
      <c r="F431" s="204"/>
    </row>
    <row r="432">
      <c r="E432" s="203"/>
      <c r="F432" s="204"/>
    </row>
    <row r="433">
      <c r="E433" s="203"/>
      <c r="F433" s="204"/>
    </row>
    <row r="434">
      <c r="E434" s="203"/>
      <c r="F434" s="204"/>
    </row>
    <row r="435">
      <c r="E435" s="203"/>
      <c r="F435" s="204"/>
    </row>
    <row r="436">
      <c r="E436" s="203"/>
      <c r="F436" s="204"/>
    </row>
    <row r="437">
      <c r="E437" s="203"/>
      <c r="F437" s="204"/>
    </row>
    <row r="438">
      <c r="E438" s="203"/>
      <c r="F438" s="204"/>
    </row>
    <row r="439">
      <c r="E439" s="203"/>
      <c r="F439" s="204"/>
    </row>
    <row r="440">
      <c r="E440" s="203"/>
      <c r="F440" s="204"/>
    </row>
    <row r="441">
      <c r="E441" s="203"/>
      <c r="F441" s="204"/>
    </row>
    <row r="442">
      <c r="E442" s="203"/>
      <c r="F442" s="204"/>
    </row>
    <row r="443">
      <c r="E443" s="203"/>
      <c r="F443" s="204"/>
    </row>
    <row r="444">
      <c r="E444" s="203"/>
      <c r="F444" s="204"/>
    </row>
    <row r="445">
      <c r="E445" s="203"/>
      <c r="F445" s="204"/>
    </row>
    <row r="446">
      <c r="E446" s="203"/>
      <c r="F446" s="204"/>
    </row>
    <row r="447">
      <c r="E447" s="203"/>
      <c r="F447" s="204"/>
    </row>
    <row r="448">
      <c r="E448" s="203"/>
      <c r="F448" s="204"/>
    </row>
    <row r="449">
      <c r="E449" s="203"/>
      <c r="F449" s="204"/>
    </row>
    <row r="450">
      <c r="E450" s="203"/>
      <c r="F450" s="204"/>
    </row>
    <row r="451">
      <c r="E451" s="203"/>
      <c r="F451" s="204"/>
    </row>
    <row r="452">
      <c r="E452" s="203"/>
      <c r="F452" s="204"/>
    </row>
    <row r="453">
      <c r="E453" s="203"/>
      <c r="F453" s="204"/>
    </row>
    <row r="454">
      <c r="E454" s="203"/>
      <c r="F454" s="204"/>
    </row>
    <row r="455">
      <c r="E455" s="203"/>
      <c r="F455" s="204"/>
    </row>
    <row r="456">
      <c r="E456" s="203"/>
      <c r="F456" s="204"/>
    </row>
    <row r="457">
      <c r="E457" s="203"/>
      <c r="F457" s="204"/>
    </row>
    <row r="458">
      <c r="E458" s="203"/>
      <c r="F458" s="204"/>
    </row>
    <row r="459">
      <c r="E459" s="203"/>
      <c r="F459" s="204"/>
    </row>
    <row r="460">
      <c r="E460" s="203"/>
      <c r="F460" s="204"/>
    </row>
    <row r="461">
      <c r="E461" s="203"/>
      <c r="F461" s="204"/>
    </row>
    <row r="462">
      <c r="E462" s="203"/>
      <c r="F462" s="204"/>
    </row>
    <row r="463">
      <c r="E463" s="203"/>
      <c r="F463" s="204"/>
    </row>
    <row r="464">
      <c r="E464" s="203"/>
      <c r="F464" s="204"/>
    </row>
    <row r="465">
      <c r="E465" s="203"/>
      <c r="F465" s="204"/>
    </row>
    <row r="466">
      <c r="E466" s="203"/>
      <c r="F466" s="204"/>
    </row>
    <row r="467">
      <c r="E467" s="203"/>
      <c r="F467" s="204"/>
    </row>
    <row r="468">
      <c r="E468" s="203"/>
      <c r="F468" s="204"/>
    </row>
    <row r="469">
      <c r="E469" s="203"/>
      <c r="F469" s="204"/>
    </row>
    <row r="470">
      <c r="E470" s="203"/>
      <c r="F470" s="204"/>
    </row>
    <row r="471">
      <c r="E471" s="203"/>
      <c r="F471" s="204"/>
    </row>
    <row r="472">
      <c r="E472" s="203"/>
      <c r="F472" s="204"/>
    </row>
    <row r="473">
      <c r="E473" s="203"/>
      <c r="F473" s="204"/>
    </row>
    <row r="474">
      <c r="E474" s="203"/>
      <c r="F474" s="204"/>
    </row>
    <row r="475">
      <c r="E475" s="203"/>
      <c r="F475" s="204"/>
    </row>
    <row r="476">
      <c r="E476" s="203"/>
      <c r="F476" s="204"/>
    </row>
    <row r="477">
      <c r="E477" s="203"/>
      <c r="F477" s="204"/>
    </row>
    <row r="478">
      <c r="E478" s="203"/>
      <c r="F478" s="204"/>
    </row>
    <row r="479">
      <c r="E479" s="203"/>
      <c r="F479" s="204"/>
    </row>
    <row r="480">
      <c r="E480" s="203"/>
      <c r="F480" s="204"/>
    </row>
    <row r="481">
      <c r="E481" s="203"/>
      <c r="F481" s="204"/>
    </row>
    <row r="482">
      <c r="E482" s="203"/>
      <c r="F482" s="204"/>
    </row>
    <row r="483">
      <c r="E483" s="203"/>
      <c r="F483" s="204"/>
    </row>
    <row r="484">
      <c r="E484" s="203"/>
      <c r="F484" s="204"/>
    </row>
    <row r="485">
      <c r="E485" s="203"/>
      <c r="F485" s="204"/>
    </row>
    <row r="486">
      <c r="E486" s="203"/>
      <c r="F486" s="204"/>
    </row>
    <row r="487">
      <c r="E487" s="203"/>
      <c r="F487" s="204"/>
    </row>
    <row r="488">
      <c r="E488" s="203"/>
      <c r="F488" s="204"/>
    </row>
    <row r="489">
      <c r="E489" s="203"/>
      <c r="F489" s="204"/>
    </row>
    <row r="490">
      <c r="E490" s="203"/>
      <c r="F490" s="204"/>
    </row>
    <row r="491">
      <c r="E491" s="203"/>
      <c r="F491" s="204"/>
    </row>
    <row r="492">
      <c r="E492" s="203"/>
      <c r="F492" s="204"/>
    </row>
    <row r="493">
      <c r="E493" s="203"/>
      <c r="F493" s="204"/>
    </row>
    <row r="494">
      <c r="E494" s="203"/>
      <c r="F494" s="204"/>
    </row>
    <row r="495">
      <c r="E495" s="203"/>
      <c r="F495" s="204"/>
    </row>
    <row r="496">
      <c r="E496" s="203"/>
      <c r="F496" s="204"/>
    </row>
    <row r="497">
      <c r="E497" s="203"/>
      <c r="F497" s="204"/>
    </row>
    <row r="498">
      <c r="E498" s="203"/>
      <c r="F498" s="204"/>
    </row>
    <row r="499">
      <c r="E499" s="203"/>
      <c r="F499" s="204"/>
    </row>
    <row r="500">
      <c r="E500" s="203"/>
      <c r="F500" s="204"/>
    </row>
    <row r="501">
      <c r="E501" s="203"/>
      <c r="F501" s="204"/>
    </row>
    <row r="502">
      <c r="E502" s="203"/>
      <c r="F502" s="204"/>
    </row>
    <row r="503">
      <c r="E503" s="203"/>
      <c r="F503" s="204"/>
    </row>
    <row r="504">
      <c r="E504" s="203"/>
      <c r="F504" s="204"/>
    </row>
    <row r="505">
      <c r="E505" s="203"/>
      <c r="F505" s="204"/>
    </row>
    <row r="506">
      <c r="E506" s="203"/>
      <c r="F506" s="204"/>
    </row>
    <row r="507">
      <c r="E507" s="203"/>
      <c r="F507" s="204"/>
    </row>
    <row r="508">
      <c r="E508" s="203"/>
      <c r="F508" s="204"/>
    </row>
    <row r="509">
      <c r="E509" s="203"/>
      <c r="F509" s="204"/>
    </row>
    <row r="510">
      <c r="E510" s="203"/>
      <c r="F510" s="204"/>
    </row>
    <row r="511">
      <c r="E511" s="203"/>
      <c r="F511" s="204"/>
    </row>
    <row r="512">
      <c r="E512" s="203"/>
      <c r="F512" s="204"/>
    </row>
    <row r="513">
      <c r="E513" s="203"/>
      <c r="F513" s="204"/>
    </row>
    <row r="514">
      <c r="E514" s="203"/>
      <c r="F514" s="204"/>
    </row>
    <row r="515">
      <c r="E515" s="203"/>
      <c r="F515" s="204"/>
    </row>
    <row r="516">
      <c r="E516" s="203"/>
      <c r="F516" s="204"/>
    </row>
    <row r="517">
      <c r="E517" s="203"/>
      <c r="F517" s="204"/>
    </row>
    <row r="518">
      <c r="E518" s="203"/>
      <c r="F518" s="204"/>
    </row>
    <row r="519">
      <c r="E519" s="203"/>
      <c r="F519" s="204"/>
    </row>
    <row r="520">
      <c r="E520" s="203"/>
      <c r="F520" s="204"/>
    </row>
    <row r="521">
      <c r="E521" s="203"/>
      <c r="F521" s="204"/>
    </row>
    <row r="522">
      <c r="E522" s="203"/>
      <c r="F522" s="204"/>
    </row>
    <row r="523">
      <c r="E523" s="203"/>
      <c r="F523" s="204"/>
    </row>
    <row r="524">
      <c r="E524" s="203"/>
      <c r="F524" s="204"/>
    </row>
    <row r="525">
      <c r="E525" s="203"/>
      <c r="F525" s="204"/>
    </row>
    <row r="526">
      <c r="E526" s="203"/>
      <c r="F526" s="204"/>
    </row>
    <row r="527">
      <c r="E527" s="203"/>
      <c r="F527" s="204"/>
    </row>
    <row r="528">
      <c r="E528" s="203"/>
      <c r="F528" s="204"/>
    </row>
    <row r="529">
      <c r="E529" s="203"/>
      <c r="F529" s="204"/>
    </row>
    <row r="530">
      <c r="E530" s="203"/>
      <c r="F530" s="204"/>
    </row>
    <row r="531">
      <c r="E531" s="203"/>
      <c r="F531" s="204"/>
    </row>
    <row r="532">
      <c r="E532" s="203"/>
      <c r="F532" s="204"/>
    </row>
    <row r="533">
      <c r="E533" s="203"/>
      <c r="F533" s="204"/>
    </row>
    <row r="534">
      <c r="E534" s="203"/>
      <c r="F534" s="204"/>
    </row>
    <row r="535">
      <c r="E535" s="203"/>
      <c r="F535" s="204"/>
    </row>
    <row r="536">
      <c r="E536" s="203"/>
      <c r="F536" s="204"/>
    </row>
    <row r="537">
      <c r="E537" s="203"/>
      <c r="F537" s="204"/>
    </row>
    <row r="538">
      <c r="E538" s="203"/>
      <c r="F538" s="204"/>
    </row>
    <row r="539">
      <c r="E539" s="203"/>
      <c r="F539" s="204"/>
    </row>
    <row r="540">
      <c r="E540" s="203"/>
      <c r="F540" s="204"/>
    </row>
    <row r="541">
      <c r="E541" s="203"/>
      <c r="F541" s="204"/>
    </row>
    <row r="542">
      <c r="E542" s="203"/>
      <c r="F542" s="204"/>
    </row>
    <row r="543">
      <c r="E543" s="203"/>
      <c r="F543" s="204"/>
    </row>
    <row r="544">
      <c r="E544" s="203"/>
      <c r="F544" s="204"/>
    </row>
    <row r="545">
      <c r="E545" s="203"/>
      <c r="F545" s="204"/>
    </row>
    <row r="546">
      <c r="E546" s="203"/>
      <c r="F546" s="204"/>
    </row>
    <row r="547">
      <c r="E547" s="203"/>
      <c r="F547" s="204"/>
    </row>
    <row r="548">
      <c r="E548" s="203"/>
      <c r="F548" s="204"/>
    </row>
    <row r="549">
      <c r="E549" s="203"/>
      <c r="F549" s="204"/>
    </row>
    <row r="550">
      <c r="E550" s="203"/>
      <c r="F550" s="204"/>
    </row>
    <row r="551">
      <c r="E551" s="203"/>
      <c r="F551" s="204"/>
    </row>
    <row r="552">
      <c r="E552" s="203"/>
      <c r="F552" s="204"/>
    </row>
    <row r="553">
      <c r="E553" s="203"/>
      <c r="F553" s="204"/>
    </row>
    <row r="554">
      <c r="E554" s="203"/>
      <c r="F554" s="204"/>
    </row>
    <row r="555">
      <c r="E555" s="203"/>
      <c r="F555" s="204"/>
    </row>
    <row r="556">
      <c r="E556" s="203"/>
      <c r="F556" s="204"/>
    </row>
    <row r="557">
      <c r="E557" s="203"/>
      <c r="F557" s="204"/>
    </row>
    <row r="558">
      <c r="E558" s="203"/>
      <c r="F558" s="204"/>
    </row>
    <row r="559">
      <c r="E559" s="203"/>
      <c r="F559" s="204"/>
    </row>
    <row r="560">
      <c r="E560" s="203"/>
      <c r="F560" s="204"/>
    </row>
    <row r="561">
      <c r="E561" s="203"/>
      <c r="F561" s="204"/>
    </row>
    <row r="562">
      <c r="E562" s="203"/>
      <c r="F562" s="204"/>
    </row>
    <row r="563">
      <c r="E563" s="203"/>
      <c r="F563" s="204"/>
    </row>
    <row r="564">
      <c r="E564" s="203"/>
      <c r="F564" s="204"/>
    </row>
    <row r="565">
      <c r="E565" s="203"/>
      <c r="F565" s="204"/>
    </row>
    <row r="566">
      <c r="E566" s="203"/>
      <c r="F566" s="204"/>
    </row>
    <row r="567">
      <c r="E567" s="203"/>
      <c r="F567" s="204"/>
    </row>
    <row r="568">
      <c r="E568" s="203"/>
      <c r="F568" s="204"/>
    </row>
    <row r="569">
      <c r="E569" s="203"/>
      <c r="F569" s="204"/>
    </row>
    <row r="570">
      <c r="E570" s="203"/>
      <c r="F570" s="204"/>
    </row>
    <row r="571">
      <c r="E571" s="203"/>
      <c r="F571" s="204"/>
    </row>
    <row r="572">
      <c r="E572" s="203"/>
      <c r="F572" s="204"/>
    </row>
    <row r="573">
      <c r="E573" s="203"/>
      <c r="F573" s="204"/>
    </row>
    <row r="574">
      <c r="E574" s="203"/>
      <c r="F574" s="204"/>
    </row>
    <row r="575">
      <c r="E575" s="203"/>
      <c r="F575" s="204"/>
    </row>
    <row r="576">
      <c r="E576" s="203"/>
      <c r="F576" s="204"/>
    </row>
    <row r="577">
      <c r="E577" s="203"/>
      <c r="F577" s="204"/>
    </row>
    <row r="578">
      <c r="E578" s="203"/>
      <c r="F578" s="204"/>
    </row>
    <row r="579">
      <c r="E579" s="203"/>
      <c r="F579" s="204"/>
    </row>
    <row r="580">
      <c r="E580" s="203"/>
      <c r="F580" s="204"/>
    </row>
    <row r="581">
      <c r="E581" s="203"/>
      <c r="F581" s="204"/>
    </row>
    <row r="582">
      <c r="E582" s="203"/>
      <c r="F582" s="204"/>
    </row>
    <row r="583">
      <c r="E583" s="203"/>
      <c r="F583" s="204"/>
    </row>
    <row r="584">
      <c r="E584" s="203"/>
      <c r="F584" s="204"/>
    </row>
    <row r="585">
      <c r="E585" s="203"/>
      <c r="F585" s="204"/>
    </row>
    <row r="586">
      <c r="E586" s="203"/>
      <c r="F586" s="204"/>
    </row>
    <row r="587">
      <c r="E587" s="203"/>
      <c r="F587" s="204"/>
    </row>
    <row r="588">
      <c r="E588" s="203"/>
      <c r="F588" s="204"/>
    </row>
    <row r="589">
      <c r="E589" s="203"/>
      <c r="F589" s="204"/>
    </row>
    <row r="590">
      <c r="E590" s="203"/>
      <c r="F590" s="204"/>
    </row>
    <row r="591">
      <c r="E591" s="203"/>
      <c r="F591" s="204"/>
    </row>
    <row r="592">
      <c r="E592" s="203"/>
      <c r="F592" s="204"/>
    </row>
    <row r="593">
      <c r="E593" s="203"/>
      <c r="F593" s="204"/>
    </row>
    <row r="594">
      <c r="E594" s="203"/>
      <c r="F594" s="204"/>
    </row>
    <row r="595">
      <c r="E595" s="203"/>
      <c r="F595" s="204"/>
    </row>
    <row r="596">
      <c r="E596" s="203"/>
      <c r="F596" s="204"/>
    </row>
    <row r="597">
      <c r="E597" s="203"/>
      <c r="F597" s="204"/>
    </row>
    <row r="598">
      <c r="E598" s="203"/>
      <c r="F598" s="204"/>
    </row>
    <row r="599">
      <c r="E599" s="203"/>
      <c r="F599" s="204"/>
    </row>
    <row r="600">
      <c r="E600" s="203"/>
      <c r="F600" s="204"/>
    </row>
    <row r="601">
      <c r="E601" s="203"/>
      <c r="F601" s="204"/>
    </row>
    <row r="602">
      <c r="E602" s="203"/>
      <c r="F602" s="204"/>
    </row>
    <row r="603">
      <c r="E603" s="203"/>
      <c r="F603" s="204"/>
    </row>
    <row r="604">
      <c r="E604" s="203"/>
      <c r="F604" s="204"/>
    </row>
    <row r="605">
      <c r="E605" s="203"/>
      <c r="F605" s="204"/>
    </row>
    <row r="606">
      <c r="E606" s="203"/>
      <c r="F606" s="204"/>
    </row>
    <row r="607">
      <c r="E607" s="203"/>
      <c r="F607" s="204"/>
    </row>
    <row r="608">
      <c r="E608" s="203"/>
      <c r="F608" s="204"/>
    </row>
    <row r="609">
      <c r="E609" s="203"/>
      <c r="F609" s="204"/>
    </row>
    <row r="610">
      <c r="E610" s="203"/>
      <c r="F610" s="204"/>
    </row>
    <row r="611">
      <c r="E611" s="203"/>
      <c r="F611" s="204"/>
    </row>
    <row r="612">
      <c r="E612" s="203"/>
      <c r="F612" s="204"/>
    </row>
    <row r="613">
      <c r="E613" s="203"/>
      <c r="F613" s="204"/>
    </row>
    <row r="614">
      <c r="E614" s="203"/>
      <c r="F614" s="204"/>
    </row>
    <row r="615">
      <c r="E615" s="203"/>
      <c r="F615" s="204"/>
    </row>
    <row r="616">
      <c r="E616" s="203"/>
      <c r="F616" s="204"/>
    </row>
    <row r="617">
      <c r="E617" s="203"/>
      <c r="F617" s="204"/>
    </row>
    <row r="618">
      <c r="E618" s="203"/>
      <c r="F618" s="204"/>
    </row>
    <row r="619">
      <c r="E619" s="203"/>
      <c r="F619" s="204"/>
    </row>
    <row r="620">
      <c r="E620" s="203"/>
      <c r="F620" s="204"/>
    </row>
    <row r="621">
      <c r="E621" s="203"/>
      <c r="F621" s="204"/>
    </row>
    <row r="622">
      <c r="E622" s="203"/>
      <c r="F622" s="204"/>
    </row>
    <row r="623">
      <c r="E623" s="203"/>
      <c r="F623" s="204"/>
    </row>
    <row r="624">
      <c r="E624" s="203"/>
      <c r="F624" s="204"/>
    </row>
    <row r="625">
      <c r="E625" s="203"/>
      <c r="F625" s="204"/>
    </row>
    <row r="626">
      <c r="E626" s="203"/>
      <c r="F626" s="204"/>
    </row>
    <row r="627">
      <c r="E627" s="203"/>
      <c r="F627" s="204"/>
    </row>
    <row r="628">
      <c r="E628" s="203"/>
      <c r="F628" s="204"/>
    </row>
    <row r="629">
      <c r="E629" s="203"/>
      <c r="F629" s="204"/>
    </row>
    <row r="630">
      <c r="E630" s="203"/>
      <c r="F630" s="204"/>
    </row>
    <row r="631">
      <c r="E631" s="203"/>
      <c r="F631" s="204"/>
    </row>
    <row r="632">
      <c r="E632" s="203"/>
      <c r="F632" s="204"/>
    </row>
    <row r="633">
      <c r="E633" s="203"/>
      <c r="F633" s="204"/>
    </row>
    <row r="634">
      <c r="E634" s="203"/>
      <c r="F634" s="204"/>
    </row>
    <row r="635">
      <c r="E635" s="203"/>
      <c r="F635" s="204"/>
    </row>
    <row r="636">
      <c r="E636" s="203"/>
      <c r="F636" s="204"/>
    </row>
    <row r="637">
      <c r="E637" s="203"/>
      <c r="F637" s="204"/>
    </row>
    <row r="638">
      <c r="E638" s="203"/>
      <c r="F638" s="204"/>
    </row>
    <row r="639">
      <c r="E639" s="203"/>
      <c r="F639" s="204"/>
    </row>
    <row r="640">
      <c r="E640" s="203"/>
      <c r="F640" s="204"/>
    </row>
    <row r="641">
      <c r="E641" s="203"/>
      <c r="F641" s="204"/>
    </row>
    <row r="642">
      <c r="E642" s="203"/>
      <c r="F642" s="204"/>
    </row>
    <row r="643">
      <c r="E643" s="203"/>
      <c r="F643" s="204"/>
    </row>
    <row r="644">
      <c r="E644" s="203"/>
      <c r="F644" s="204"/>
    </row>
    <row r="645">
      <c r="E645" s="203"/>
      <c r="F645" s="204"/>
    </row>
    <row r="646">
      <c r="E646" s="203"/>
      <c r="F646" s="204"/>
    </row>
    <row r="647">
      <c r="E647" s="203"/>
      <c r="F647" s="204"/>
    </row>
    <row r="648">
      <c r="E648" s="203"/>
      <c r="F648" s="204"/>
    </row>
    <row r="649">
      <c r="E649" s="203"/>
      <c r="F649" s="204"/>
    </row>
    <row r="650">
      <c r="E650" s="203"/>
      <c r="F650" s="204"/>
    </row>
    <row r="651">
      <c r="E651" s="203"/>
      <c r="F651" s="204"/>
    </row>
    <row r="652">
      <c r="E652" s="203"/>
      <c r="F652" s="204"/>
    </row>
    <row r="653">
      <c r="E653" s="203"/>
      <c r="F653" s="204"/>
    </row>
    <row r="654">
      <c r="E654" s="203"/>
      <c r="F654" s="204"/>
    </row>
    <row r="655">
      <c r="E655" s="203"/>
      <c r="F655" s="204"/>
    </row>
    <row r="656">
      <c r="E656" s="203"/>
      <c r="F656" s="204"/>
    </row>
    <row r="657">
      <c r="E657" s="203"/>
      <c r="F657" s="204"/>
    </row>
    <row r="658">
      <c r="E658" s="203"/>
      <c r="F658" s="204"/>
    </row>
    <row r="659">
      <c r="E659" s="203"/>
      <c r="F659" s="204"/>
    </row>
    <row r="660">
      <c r="E660" s="203"/>
      <c r="F660" s="204"/>
    </row>
    <row r="661">
      <c r="E661" s="203"/>
      <c r="F661" s="204"/>
    </row>
    <row r="662">
      <c r="E662" s="203"/>
      <c r="F662" s="204"/>
    </row>
    <row r="663">
      <c r="E663" s="203"/>
      <c r="F663" s="204"/>
    </row>
    <row r="664">
      <c r="E664" s="203"/>
      <c r="F664" s="204"/>
    </row>
    <row r="665">
      <c r="E665" s="203"/>
      <c r="F665" s="204"/>
    </row>
    <row r="666">
      <c r="E666" s="203"/>
      <c r="F666" s="204"/>
    </row>
    <row r="667">
      <c r="E667" s="203"/>
      <c r="F667" s="204"/>
    </row>
    <row r="668">
      <c r="E668" s="203"/>
      <c r="F668" s="204"/>
    </row>
    <row r="669">
      <c r="E669" s="203"/>
      <c r="F669" s="204"/>
    </row>
    <row r="670">
      <c r="E670" s="203"/>
      <c r="F670" s="204"/>
    </row>
    <row r="671">
      <c r="E671" s="203"/>
      <c r="F671" s="204"/>
    </row>
    <row r="672">
      <c r="E672" s="203"/>
      <c r="F672" s="204"/>
    </row>
    <row r="673">
      <c r="E673" s="203"/>
      <c r="F673" s="204"/>
    </row>
    <row r="674">
      <c r="E674" s="203"/>
      <c r="F674" s="204"/>
    </row>
    <row r="675">
      <c r="E675" s="203"/>
      <c r="F675" s="204"/>
    </row>
    <row r="676">
      <c r="E676" s="203"/>
      <c r="F676" s="204"/>
    </row>
    <row r="677">
      <c r="E677" s="203"/>
      <c r="F677" s="204"/>
    </row>
    <row r="678">
      <c r="E678" s="203"/>
      <c r="F678" s="204"/>
    </row>
    <row r="679">
      <c r="E679" s="203"/>
      <c r="F679" s="204"/>
    </row>
    <row r="680">
      <c r="E680" s="203"/>
      <c r="F680" s="204"/>
    </row>
    <row r="681">
      <c r="E681" s="203"/>
      <c r="F681" s="204"/>
    </row>
    <row r="682">
      <c r="E682" s="203"/>
      <c r="F682" s="204"/>
    </row>
    <row r="683">
      <c r="E683" s="203"/>
      <c r="F683" s="204"/>
    </row>
    <row r="684">
      <c r="E684" s="203"/>
      <c r="F684" s="204"/>
    </row>
    <row r="685">
      <c r="E685" s="203"/>
      <c r="F685" s="204"/>
    </row>
    <row r="686">
      <c r="E686" s="203"/>
      <c r="F686" s="204"/>
    </row>
    <row r="687">
      <c r="E687" s="203"/>
      <c r="F687" s="204"/>
    </row>
    <row r="688">
      <c r="E688" s="203"/>
      <c r="F688" s="204"/>
    </row>
    <row r="689">
      <c r="E689" s="203"/>
      <c r="F689" s="204"/>
    </row>
    <row r="690">
      <c r="E690" s="203"/>
      <c r="F690" s="204"/>
    </row>
    <row r="691">
      <c r="E691" s="203"/>
      <c r="F691" s="204"/>
    </row>
    <row r="692">
      <c r="E692" s="203"/>
      <c r="F692" s="204"/>
    </row>
    <row r="693">
      <c r="E693" s="203"/>
      <c r="F693" s="204"/>
    </row>
    <row r="694">
      <c r="E694" s="203"/>
      <c r="F694" s="204"/>
    </row>
    <row r="695">
      <c r="E695" s="203"/>
      <c r="F695" s="204"/>
    </row>
    <row r="696">
      <c r="E696" s="203"/>
      <c r="F696" s="204"/>
    </row>
    <row r="697">
      <c r="E697" s="203"/>
      <c r="F697" s="204"/>
    </row>
    <row r="698">
      <c r="E698" s="203"/>
      <c r="F698" s="204"/>
    </row>
    <row r="699">
      <c r="E699" s="203"/>
      <c r="F699" s="204"/>
    </row>
    <row r="700">
      <c r="E700" s="203"/>
      <c r="F700" s="204"/>
    </row>
    <row r="701">
      <c r="E701" s="203"/>
      <c r="F701" s="204"/>
    </row>
    <row r="702">
      <c r="E702" s="203"/>
      <c r="F702" s="204"/>
    </row>
    <row r="703">
      <c r="E703" s="203"/>
      <c r="F703" s="204"/>
    </row>
    <row r="704">
      <c r="E704" s="203"/>
      <c r="F704" s="204"/>
    </row>
    <row r="705">
      <c r="E705" s="203"/>
      <c r="F705" s="204"/>
    </row>
    <row r="706">
      <c r="E706" s="203"/>
      <c r="F706" s="204"/>
    </row>
    <row r="707">
      <c r="E707" s="203"/>
      <c r="F707" s="204"/>
    </row>
    <row r="708">
      <c r="E708" s="203"/>
      <c r="F708" s="204"/>
    </row>
    <row r="709">
      <c r="E709" s="203"/>
      <c r="F709" s="204"/>
    </row>
    <row r="710">
      <c r="E710" s="203"/>
      <c r="F710" s="204"/>
    </row>
    <row r="711">
      <c r="E711" s="203"/>
      <c r="F711" s="204"/>
    </row>
    <row r="712">
      <c r="E712" s="203"/>
      <c r="F712" s="204"/>
    </row>
    <row r="713">
      <c r="E713" s="203"/>
      <c r="F713" s="204"/>
    </row>
    <row r="714">
      <c r="E714" s="203"/>
      <c r="F714" s="204"/>
    </row>
    <row r="715">
      <c r="E715" s="203"/>
      <c r="F715" s="204"/>
    </row>
    <row r="716">
      <c r="E716" s="203"/>
      <c r="F716" s="204"/>
    </row>
    <row r="717">
      <c r="E717" s="203"/>
      <c r="F717" s="204"/>
    </row>
    <row r="718">
      <c r="E718" s="203"/>
      <c r="F718" s="204"/>
    </row>
    <row r="719">
      <c r="E719" s="203"/>
      <c r="F719" s="204"/>
    </row>
    <row r="720">
      <c r="E720" s="203"/>
      <c r="F720" s="204"/>
    </row>
    <row r="721">
      <c r="E721" s="203"/>
      <c r="F721" s="204"/>
    </row>
    <row r="722">
      <c r="E722" s="203"/>
      <c r="F722" s="204"/>
    </row>
    <row r="723">
      <c r="E723" s="203"/>
      <c r="F723" s="204"/>
    </row>
    <row r="724">
      <c r="E724" s="203"/>
      <c r="F724" s="204"/>
    </row>
    <row r="725">
      <c r="E725" s="203"/>
      <c r="F725" s="204"/>
    </row>
    <row r="726">
      <c r="E726" s="203"/>
      <c r="F726" s="204"/>
    </row>
    <row r="727">
      <c r="E727" s="203"/>
      <c r="F727" s="204"/>
    </row>
    <row r="728">
      <c r="E728" s="203"/>
      <c r="F728" s="204"/>
    </row>
    <row r="729">
      <c r="E729" s="203"/>
      <c r="F729" s="204"/>
    </row>
    <row r="730">
      <c r="E730" s="203"/>
      <c r="F730" s="204"/>
    </row>
    <row r="731">
      <c r="E731" s="203"/>
      <c r="F731" s="204"/>
    </row>
    <row r="732">
      <c r="E732" s="203"/>
      <c r="F732" s="204"/>
    </row>
    <row r="733">
      <c r="E733" s="203"/>
      <c r="F733" s="204"/>
    </row>
    <row r="734">
      <c r="E734" s="203"/>
      <c r="F734" s="204"/>
    </row>
    <row r="735">
      <c r="E735" s="203"/>
      <c r="F735" s="204"/>
    </row>
    <row r="736">
      <c r="E736" s="203"/>
      <c r="F736" s="204"/>
    </row>
    <row r="737">
      <c r="E737" s="203"/>
      <c r="F737" s="204"/>
    </row>
    <row r="738">
      <c r="E738" s="203"/>
      <c r="F738" s="204"/>
    </row>
    <row r="739">
      <c r="E739" s="203"/>
      <c r="F739" s="204"/>
    </row>
    <row r="740">
      <c r="E740" s="203"/>
      <c r="F740" s="204"/>
    </row>
    <row r="741">
      <c r="E741" s="203"/>
      <c r="F741" s="204"/>
    </row>
    <row r="742">
      <c r="E742" s="203"/>
      <c r="F742" s="204"/>
    </row>
    <row r="743">
      <c r="E743" s="203"/>
      <c r="F743" s="204"/>
    </row>
    <row r="744">
      <c r="E744" s="203"/>
      <c r="F744" s="204"/>
    </row>
    <row r="745">
      <c r="E745" s="203"/>
      <c r="F745" s="204"/>
    </row>
    <row r="746">
      <c r="E746" s="203"/>
      <c r="F746" s="204"/>
    </row>
    <row r="747">
      <c r="E747" s="203"/>
      <c r="F747" s="204"/>
    </row>
    <row r="748">
      <c r="E748" s="203"/>
      <c r="F748" s="204"/>
    </row>
    <row r="749">
      <c r="E749" s="203"/>
      <c r="F749" s="204"/>
    </row>
    <row r="750">
      <c r="E750" s="203"/>
      <c r="F750" s="204"/>
    </row>
    <row r="751">
      <c r="E751" s="203"/>
      <c r="F751" s="204"/>
    </row>
    <row r="752">
      <c r="E752" s="203"/>
      <c r="F752" s="204"/>
    </row>
    <row r="753">
      <c r="E753" s="203"/>
      <c r="F753" s="204"/>
    </row>
    <row r="754">
      <c r="E754" s="203"/>
      <c r="F754" s="204"/>
    </row>
    <row r="755">
      <c r="E755" s="203"/>
      <c r="F755" s="204"/>
    </row>
    <row r="756">
      <c r="E756" s="203"/>
      <c r="F756" s="204"/>
    </row>
    <row r="757">
      <c r="E757" s="203"/>
      <c r="F757" s="204"/>
    </row>
    <row r="758">
      <c r="E758" s="203"/>
      <c r="F758" s="204"/>
    </row>
    <row r="759">
      <c r="E759" s="203"/>
      <c r="F759" s="204"/>
    </row>
    <row r="760">
      <c r="E760" s="203"/>
      <c r="F760" s="204"/>
    </row>
    <row r="761">
      <c r="E761" s="203"/>
      <c r="F761" s="204"/>
    </row>
    <row r="762">
      <c r="E762" s="203"/>
      <c r="F762" s="204"/>
    </row>
    <row r="763">
      <c r="E763" s="203"/>
      <c r="F763" s="204"/>
    </row>
    <row r="764">
      <c r="E764" s="203"/>
      <c r="F764" s="204"/>
    </row>
    <row r="765">
      <c r="E765" s="203"/>
      <c r="F765" s="204"/>
    </row>
    <row r="766">
      <c r="E766" s="203"/>
      <c r="F766" s="204"/>
    </row>
    <row r="767">
      <c r="E767" s="203"/>
      <c r="F767" s="204"/>
    </row>
    <row r="768">
      <c r="E768" s="203"/>
      <c r="F768" s="204"/>
    </row>
    <row r="769">
      <c r="E769" s="203"/>
      <c r="F769" s="204"/>
    </row>
    <row r="770">
      <c r="E770" s="203"/>
      <c r="F770" s="204"/>
    </row>
    <row r="771">
      <c r="E771" s="203"/>
      <c r="F771" s="204"/>
    </row>
    <row r="772">
      <c r="E772" s="203"/>
      <c r="F772" s="204"/>
    </row>
    <row r="773">
      <c r="E773" s="203"/>
      <c r="F773" s="204"/>
    </row>
    <row r="774">
      <c r="E774" s="203"/>
      <c r="F774" s="204"/>
    </row>
    <row r="775">
      <c r="E775" s="203"/>
      <c r="F775" s="204"/>
    </row>
    <row r="776">
      <c r="E776" s="203"/>
      <c r="F776" s="204"/>
    </row>
    <row r="777">
      <c r="E777" s="203"/>
      <c r="F777" s="204"/>
    </row>
    <row r="778">
      <c r="E778" s="203"/>
      <c r="F778" s="204"/>
    </row>
    <row r="779">
      <c r="E779" s="203"/>
      <c r="F779" s="204"/>
    </row>
    <row r="780">
      <c r="E780" s="203"/>
      <c r="F780" s="204"/>
    </row>
    <row r="781">
      <c r="E781" s="203"/>
      <c r="F781" s="204"/>
    </row>
    <row r="782">
      <c r="E782" s="203"/>
      <c r="F782" s="204"/>
    </row>
    <row r="783">
      <c r="E783" s="203"/>
      <c r="F783" s="204"/>
    </row>
    <row r="784">
      <c r="E784" s="203"/>
      <c r="F784" s="204"/>
    </row>
    <row r="785">
      <c r="E785" s="203"/>
      <c r="F785" s="204"/>
    </row>
    <row r="786">
      <c r="E786" s="203"/>
      <c r="F786" s="204"/>
    </row>
    <row r="787">
      <c r="E787" s="203"/>
      <c r="F787" s="204"/>
    </row>
    <row r="788">
      <c r="E788" s="203"/>
      <c r="F788" s="204"/>
    </row>
    <row r="789">
      <c r="E789" s="203"/>
      <c r="F789" s="204"/>
    </row>
    <row r="790">
      <c r="E790" s="203"/>
      <c r="F790" s="204"/>
    </row>
    <row r="791">
      <c r="E791" s="203"/>
      <c r="F791" s="204"/>
    </row>
    <row r="792">
      <c r="E792" s="203"/>
      <c r="F792" s="204"/>
    </row>
    <row r="793">
      <c r="E793" s="203"/>
      <c r="F793" s="204"/>
    </row>
    <row r="794">
      <c r="E794" s="203"/>
      <c r="F794" s="204"/>
    </row>
    <row r="795">
      <c r="E795" s="203"/>
      <c r="F795" s="204"/>
    </row>
    <row r="796">
      <c r="E796" s="203"/>
      <c r="F796" s="204"/>
    </row>
    <row r="797">
      <c r="E797" s="203"/>
      <c r="F797" s="204"/>
    </row>
    <row r="798">
      <c r="E798" s="203"/>
      <c r="F798" s="204"/>
    </row>
    <row r="799">
      <c r="E799" s="203"/>
      <c r="F799" s="204"/>
    </row>
    <row r="800">
      <c r="E800" s="203"/>
      <c r="F800" s="204"/>
    </row>
    <row r="801">
      <c r="E801" s="203"/>
      <c r="F801" s="204"/>
    </row>
    <row r="802">
      <c r="E802" s="203"/>
      <c r="F802" s="204"/>
    </row>
    <row r="803">
      <c r="E803" s="203"/>
      <c r="F803" s="204"/>
    </row>
    <row r="804">
      <c r="E804" s="203"/>
      <c r="F804" s="204"/>
    </row>
    <row r="805">
      <c r="E805" s="203"/>
      <c r="F805" s="204"/>
    </row>
    <row r="806">
      <c r="E806" s="203"/>
      <c r="F806" s="204"/>
    </row>
    <row r="807">
      <c r="E807" s="203"/>
      <c r="F807" s="204"/>
    </row>
    <row r="808">
      <c r="E808" s="203"/>
      <c r="F808" s="204"/>
    </row>
    <row r="809">
      <c r="E809" s="203"/>
      <c r="F809" s="204"/>
    </row>
    <row r="810">
      <c r="E810" s="203"/>
      <c r="F810" s="204"/>
    </row>
    <row r="811">
      <c r="E811" s="203"/>
      <c r="F811" s="204"/>
    </row>
    <row r="812">
      <c r="E812" s="203"/>
      <c r="F812" s="204"/>
    </row>
    <row r="813">
      <c r="E813" s="203"/>
      <c r="F813" s="204"/>
    </row>
    <row r="814">
      <c r="E814" s="203"/>
      <c r="F814" s="204"/>
    </row>
    <row r="815">
      <c r="E815" s="203"/>
      <c r="F815" s="204"/>
    </row>
    <row r="816">
      <c r="E816" s="203"/>
      <c r="F816" s="204"/>
    </row>
    <row r="817">
      <c r="E817" s="203"/>
      <c r="F817" s="204"/>
    </row>
    <row r="818">
      <c r="E818" s="203"/>
      <c r="F818" s="204"/>
    </row>
    <row r="819">
      <c r="E819" s="203"/>
      <c r="F819" s="204"/>
    </row>
    <row r="820">
      <c r="E820" s="203"/>
      <c r="F820" s="204"/>
    </row>
    <row r="821">
      <c r="E821" s="203"/>
      <c r="F821" s="204"/>
    </row>
    <row r="822">
      <c r="E822" s="203"/>
      <c r="F822" s="204"/>
    </row>
    <row r="823">
      <c r="E823" s="203"/>
      <c r="F823" s="204"/>
    </row>
    <row r="824">
      <c r="E824" s="203"/>
      <c r="F824" s="204"/>
    </row>
    <row r="825">
      <c r="E825" s="203"/>
      <c r="F825" s="204"/>
    </row>
    <row r="826">
      <c r="E826" s="203"/>
      <c r="F826" s="204"/>
    </row>
    <row r="827">
      <c r="E827" s="203"/>
      <c r="F827" s="204"/>
    </row>
    <row r="828">
      <c r="E828" s="203"/>
      <c r="F828" s="204"/>
    </row>
    <row r="829">
      <c r="E829" s="203"/>
      <c r="F829" s="204"/>
    </row>
    <row r="830">
      <c r="E830" s="203"/>
      <c r="F830" s="204"/>
    </row>
    <row r="831">
      <c r="E831" s="203"/>
      <c r="F831" s="204"/>
    </row>
    <row r="832">
      <c r="E832" s="203"/>
      <c r="F832" s="204"/>
    </row>
    <row r="833">
      <c r="E833" s="203"/>
      <c r="F833" s="204"/>
    </row>
    <row r="834">
      <c r="E834" s="203"/>
      <c r="F834" s="204"/>
    </row>
    <row r="835">
      <c r="E835" s="203"/>
      <c r="F835" s="204"/>
    </row>
    <row r="836">
      <c r="E836" s="203"/>
      <c r="F836" s="204"/>
    </row>
    <row r="837">
      <c r="E837" s="203"/>
      <c r="F837" s="204"/>
    </row>
    <row r="838">
      <c r="E838" s="203"/>
      <c r="F838" s="204"/>
    </row>
    <row r="839">
      <c r="E839" s="203"/>
      <c r="F839" s="204"/>
    </row>
    <row r="840">
      <c r="E840" s="203"/>
      <c r="F840" s="204"/>
    </row>
    <row r="841">
      <c r="E841" s="203"/>
      <c r="F841" s="204"/>
    </row>
    <row r="842">
      <c r="E842" s="203"/>
      <c r="F842" s="204"/>
    </row>
    <row r="843">
      <c r="E843" s="203"/>
      <c r="F843" s="204"/>
    </row>
    <row r="844">
      <c r="E844" s="203"/>
      <c r="F844" s="204"/>
    </row>
    <row r="845">
      <c r="E845" s="203"/>
      <c r="F845" s="204"/>
    </row>
    <row r="846">
      <c r="E846" s="203"/>
      <c r="F846" s="204"/>
    </row>
    <row r="847">
      <c r="E847" s="203"/>
      <c r="F847" s="204"/>
    </row>
    <row r="848">
      <c r="E848" s="203"/>
      <c r="F848" s="204"/>
    </row>
    <row r="849">
      <c r="E849" s="203"/>
      <c r="F849" s="204"/>
    </row>
    <row r="850">
      <c r="E850" s="203"/>
      <c r="F850" s="204"/>
    </row>
    <row r="851">
      <c r="E851" s="203"/>
      <c r="F851" s="204"/>
    </row>
    <row r="852">
      <c r="E852" s="203"/>
      <c r="F852" s="204"/>
    </row>
    <row r="853">
      <c r="E853" s="203"/>
      <c r="F853" s="204"/>
    </row>
    <row r="854">
      <c r="E854" s="203"/>
      <c r="F854" s="204"/>
    </row>
    <row r="855">
      <c r="E855" s="203"/>
      <c r="F855" s="204"/>
    </row>
    <row r="856">
      <c r="E856" s="203"/>
      <c r="F856" s="204"/>
    </row>
    <row r="857">
      <c r="E857" s="203"/>
      <c r="F857" s="204"/>
    </row>
    <row r="858">
      <c r="E858" s="203"/>
      <c r="F858" s="204"/>
    </row>
    <row r="859">
      <c r="E859" s="203"/>
      <c r="F859" s="204"/>
    </row>
    <row r="860">
      <c r="E860" s="203"/>
      <c r="F860" s="204"/>
    </row>
    <row r="861">
      <c r="E861" s="203"/>
      <c r="F861" s="204"/>
    </row>
    <row r="862">
      <c r="E862" s="203"/>
      <c r="F862" s="204"/>
    </row>
    <row r="863">
      <c r="E863" s="203"/>
      <c r="F863" s="204"/>
    </row>
    <row r="864">
      <c r="E864" s="203"/>
      <c r="F864" s="204"/>
    </row>
    <row r="865">
      <c r="E865" s="203"/>
      <c r="F865" s="204"/>
    </row>
    <row r="866">
      <c r="E866" s="203"/>
      <c r="F866" s="204"/>
    </row>
    <row r="867">
      <c r="E867" s="203"/>
      <c r="F867" s="204"/>
    </row>
    <row r="868">
      <c r="E868" s="203"/>
      <c r="F868" s="204"/>
    </row>
    <row r="869">
      <c r="E869" s="203"/>
      <c r="F869" s="204"/>
    </row>
    <row r="870">
      <c r="E870" s="203"/>
      <c r="F870" s="204"/>
    </row>
    <row r="871">
      <c r="E871" s="203"/>
      <c r="F871" s="204"/>
    </row>
    <row r="872">
      <c r="E872" s="203"/>
      <c r="F872" s="204"/>
    </row>
    <row r="873">
      <c r="E873" s="203"/>
      <c r="F873" s="204"/>
    </row>
    <row r="874">
      <c r="E874" s="203"/>
      <c r="F874" s="204"/>
    </row>
    <row r="875">
      <c r="E875" s="203"/>
      <c r="F875" s="204"/>
    </row>
    <row r="876">
      <c r="E876" s="203"/>
      <c r="F876" s="204"/>
    </row>
    <row r="877">
      <c r="E877" s="203"/>
      <c r="F877" s="204"/>
    </row>
    <row r="878">
      <c r="E878" s="203"/>
      <c r="F878" s="204"/>
    </row>
    <row r="879">
      <c r="E879" s="203"/>
      <c r="F879" s="204"/>
    </row>
    <row r="880">
      <c r="E880" s="203"/>
      <c r="F880" s="204"/>
    </row>
    <row r="881">
      <c r="E881" s="203"/>
      <c r="F881" s="204"/>
    </row>
    <row r="882">
      <c r="E882" s="203"/>
      <c r="F882" s="204"/>
    </row>
    <row r="883">
      <c r="E883" s="203"/>
      <c r="F883" s="204"/>
    </row>
    <row r="884">
      <c r="E884" s="203"/>
      <c r="F884" s="204"/>
    </row>
    <row r="885">
      <c r="E885" s="203"/>
      <c r="F885" s="204"/>
    </row>
    <row r="886">
      <c r="E886" s="203"/>
      <c r="F886" s="204"/>
    </row>
    <row r="887">
      <c r="E887" s="203"/>
      <c r="F887" s="204"/>
    </row>
    <row r="888">
      <c r="E888" s="203"/>
      <c r="F888" s="204"/>
    </row>
    <row r="889">
      <c r="E889" s="203"/>
      <c r="F889" s="204"/>
    </row>
    <row r="890">
      <c r="E890" s="203"/>
      <c r="F890" s="204"/>
    </row>
    <row r="891">
      <c r="E891" s="203"/>
      <c r="F891" s="204"/>
    </row>
    <row r="892">
      <c r="E892" s="203"/>
      <c r="F892" s="204"/>
    </row>
    <row r="893">
      <c r="E893" s="203"/>
      <c r="F893" s="204"/>
    </row>
    <row r="894">
      <c r="E894" s="203"/>
      <c r="F894" s="204"/>
    </row>
    <row r="895">
      <c r="E895" s="203"/>
      <c r="F895" s="204"/>
    </row>
    <row r="896">
      <c r="E896" s="203"/>
      <c r="F896" s="204"/>
    </row>
    <row r="897">
      <c r="E897" s="203"/>
      <c r="F897" s="204"/>
    </row>
    <row r="898">
      <c r="E898" s="203"/>
      <c r="F898" s="204"/>
    </row>
    <row r="899">
      <c r="E899" s="203"/>
      <c r="F899" s="204"/>
    </row>
    <row r="900">
      <c r="E900" s="203"/>
      <c r="F900" s="204"/>
    </row>
    <row r="901">
      <c r="E901" s="203"/>
      <c r="F901" s="204"/>
    </row>
    <row r="902">
      <c r="E902" s="203"/>
      <c r="F902" s="204"/>
    </row>
    <row r="903">
      <c r="E903" s="203"/>
      <c r="F903" s="204"/>
    </row>
    <row r="904">
      <c r="E904" s="203"/>
      <c r="F904" s="204"/>
    </row>
    <row r="905">
      <c r="E905" s="203"/>
      <c r="F905" s="204"/>
    </row>
  </sheetData>
  <dataValidations>
    <dataValidation type="list" allowBlank="1" sqref="D2:D59">
      <formula1>"โอนเงิน,เครดิต,เงินสด"</formula1>
    </dataValidation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D85C6"/>
    <outlinePr summaryBelow="0" summaryRight="0"/>
  </sheetPr>
  <sheetViews>
    <sheetView workbookViewId="0"/>
  </sheetViews>
  <sheetFormatPr customHeight="1" defaultColWidth="12.63" defaultRowHeight="15.75"/>
  <cols>
    <col customWidth="1" min="1" max="1" width="13.75"/>
    <col customWidth="1" min="2" max="2" width="16.0"/>
    <col customWidth="1" min="3" max="3" width="15.38"/>
    <col customWidth="1" min="4" max="4" width="10.25"/>
    <col customWidth="1" min="5" max="5" width="3.38"/>
    <col customWidth="1" min="6" max="6" width="11.38"/>
    <col customWidth="1" min="7" max="7" width="13.75"/>
    <col customWidth="1" min="8" max="8" width="15.75"/>
    <col customWidth="1" min="9" max="9" width="15.38"/>
    <col customWidth="1" min="10" max="10" width="10.25"/>
    <col customWidth="1" min="11" max="11" width="6.25"/>
    <col customWidth="1" min="12" max="12" width="13.75"/>
    <col customWidth="1" min="13" max="13" width="17.88"/>
    <col customWidth="1" min="14" max="14" width="17.25"/>
    <col customWidth="1" min="15" max="15" width="13.38"/>
    <col customWidth="1" min="16" max="16" width="3.13"/>
    <col customWidth="1" min="17" max="17" width="28.38"/>
    <col customWidth="1" min="18" max="18" width="16.0"/>
    <col customWidth="1" min="19" max="19" width="15.38"/>
    <col customWidth="1" min="21" max="21" width="6.13"/>
    <col customWidth="1" min="23" max="23" width="17.25"/>
    <col customWidth="1" min="24" max="24" width="13.88"/>
    <col customWidth="1" min="25" max="25" width="13.25"/>
  </cols>
  <sheetData>
    <row r="1">
      <c r="A1" s="205" t="s">
        <v>2103</v>
      </c>
      <c r="B1" s="206"/>
      <c r="C1" s="206"/>
      <c r="D1" s="207"/>
      <c r="E1" s="208"/>
      <c r="F1" s="205" t="s">
        <v>2104</v>
      </c>
      <c r="G1" s="209"/>
      <c r="H1" s="206"/>
      <c r="I1" s="206"/>
      <c r="J1" s="207"/>
      <c r="K1" s="208"/>
      <c r="L1" s="205" t="s">
        <v>2105</v>
      </c>
      <c r="M1" s="209"/>
      <c r="N1" s="209"/>
      <c r="O1" s="209"/>
      <c r="P1" s="208"/>
      <c r="Q1" s="205" t="s">
        <v>2106</v>
      </c>
      <c r="R1" s="210"/>
      <c r="S1" s="210"/>
      <c r="T1" s="210"/>
      <c r="U1" s="208"/>
      <c r="V1" s="205" t="s">
        <v>2107</v>
      </c>
      <c r="W1" s="208"/>
      <c r="X1" s="208"/>
      <c r="Y1" s="208"/>
      <c r="Z1" s="208"/>
    </row>
    <row r="2">
      <c r="A2" s="211" t="str">
        <f>IFERROR(__xludf.DUMMYFUNCTION("QUERY(
  {
    ARRAYFORMULA(TEXT(payments!A2:A970, ""yyyy-mm"")),
    ARRAYFORMULA(IF(ISNUMBER(payments!F2:F970), payments!F2:F970, 0)),
    ARRAYFORMULA(IF(payments!G2:G970=TRUE, payments!F2:F970, 0))
  },
  ""SELECT Col1, SUM(Col2), SUM(Col3) GROUP BY C"&amp;"ol1 LABEL Col1 'ปี/เดือน', SUM(Col2) 'ยอดรวมทั้งหมด', SUM(Col3) 'ยอดที่ชำระแล้ว'"",
  1
)
"),"ปี/เดือน")</f>
        <v>ปี/เดือน</v>
      </c>
      <c r="B2" s="212" t="str">
        <f>IFERROR(__xludf.DUMMYFUNCTION("""COMPUTED_VALUE"""),"ยอดรวมทั้งหมด")</f>
        <v>ยอดรวมทั้งหมด</v>
      </c>
      <c r="C2" s="212" t="str">
        <f>IFERROR(__xludf.DUMMYFUNCTION("""COMPUTED_VALUE"""),"ยอดที่ชำระแล้ว")</f>
        <v>ยอดที่ชำระแล้ว</v>
      </c>
      <c r="D2" s="213" t="s">
        <v>2108</v>
      </c>
      <c r="E2" s="208"/>
      <c r="F2" s="214" t="str">
        <f>IFERROR(__xludf.DUMMYFUNCTION("QUERY(
  {
    ARRAYFORMULA(TEXT(payments!A2:A970, ""yyyy-mm"")),           
    payments!H2:H970,                                          
    ARRAYFORMULA(IF(ISNUMBER(payments!F2:F970), payments!F2:F970, 0)),  
    ARRAYFORMULA(IF(payments!G2:G970=TRUE"&amp;", payments!F2:F970, 0))       
  },
  ""SELECT Col1, Col2, SUM(Col3), SUM(Col4) 
   WHERE Col2 IS NOT NULL 
   GROUP BY Col1, Col2 
   ORDER BY Col1, Col2 
   LABEL 
     Col1 'เดือน', 
     Col2 'ช่องทางชำระ', 
     SUM(Col3) 'ยอดรวมทั้งหมด', 
     SUM(C"&amp;"ol4) 'ยอดที่ชำระแล้ว'"",
  1
)
"),"เดือน")</f>
        <v>เดือน</v>
      </c>
      <c r="G2" s="214" t="str">
        <f>IFERROR(__xludf.DUMMYFUNCTION("""COMPUTED_VALUE"""),"ช่องทางชำระ")</f>
        <v>ช่องทางชำระ</v>
      </c>
      <c r="H2" s="215" t="str">
        <f>IFERROR(__xludf.DUMMYFUNCTION("""COMPUTED_VALUE"""),"ยอดรวมทั้งหมด")</f>
        <v>ยอดรวมทั้งหมด</v>
      </c>
      <c r="I2" s="215" t="str">
        <f>IFERROR(__xludf.DUMMYFUNCTION("""COMPUTED_VALUE"""),"ยอดที่ชำระแล้ว")</f>
        <v>ยอดที่ชำระแล้ว</v>
      </c>
      <c r="J2" s="216" t="s">
        <v>2108</v>
      </c>
      <c r="K2" s="208"/>
      <c r="L2" s="217" t="str">
        <f>IFERROR(__xludf.DUMMYFUNCTION("QUERY(
  {
    payments!H2:H970,                                         
    ARRAYFORMULA(IF(ISNUMBER(payments!F2:F970), payments!F2:F970, 0)), 
    ARRAYFORMULA(IF(payments!G2:G970=TRUE, payments!F2:F970, 0))   
  },
  ""SELECT Col1, SUM(Col2), SUM(Col3"&amp;"), SUM(Col2) - SUM(Col3) 
   WHERE Col1 IS NOT NULL 
   GROUP BY Col1 
   LABEL 
     Col1 'ช่องทางชำระ', 
     SUM(Col2) 'ยอดรวมทั้งหมด', 
     SUM(Col3) 'ยอดที่ชำระแล้ว', 
     SUM(Col2) - SUM(Col3) 'หนี้คงค้าง'"",
  1
)
"),"ช่องทางชำระ")</f>
        <v>ช่องทางชำระ</v>
      </c>
      <c r="M2" s="217" t="str">
        <f>IFERROR(__xludf.DUMMYFUNCTION("""COMPUTED_VALUE"""),"ยอดรวมทั้งหมด")</f>
        <v>ยอดรวมทั้งหมด</v>
      </c>
      <c r="N2" s="217" t="str">
        <f>IFERROR(__xludf.DUMMYFUNCTION("""COMPUTED_VALUE"""),"ยอดที่ชำระแล้ว")</f>
        <v>ยอดที่ชำระแล้ว</v>
      </c>
      <c r="O2" s="217" t="str">
        <f>IFERROR(__xludf.DUMMYFUNCTION("""COMPUTED_VALUE"""),"หนี้คงค้าง")</f>
        <v>หนี้คงค้าง</v>
      </c>
      <c r="P2" s="208"/>
      <c r="Q2" s="218" t="str">
        <f>IFERROR(__xludf.DUMMYFUNCTION("QUERY(
  QUERY(
    {
      payments!B2:B970,
      ARRAYFORMULA(IF(ISNUMBER(payments!F2:F970), payments!F2:F970, 0)),
      ARRAYFORMULA(IF(payments!G2:G970=TRUE, payments!F2:F970, 0))
    },
    ""SELECT Col1, SUM(Col2), SUM(Col3), SUM(Col2) - SUM(Col3)"&amp;"
     WHERE Col1 IS NOT NULL
     GROUP BY Col1"",
    0  
  ),
  ""SELECT Col1, Col2, Col3, Col4
   WHERE Col4 &gt; 0
   ORDER BY Col4 DESC
   LABEL
     Col1 'ลูกค้า',
     Col2 'ยอดรวมทั้งหมด',
     Col3 'ยอดที่ชำระแล้ว',
     Col4 'หนี้คงค้าง'"",
  0  
)"),"ลูกค้า")</f>
        <v>ลูกค้า</v>
      </c>
      <c r="R2" s="219" t="str">
        <f>IFERROR(__xludf.DUMMYFUNCTION("""COMPUTED_VALUE"""),"ยอดรวมทั้งหมด")</f>
        <v>ยอดรวมทั้งหมด</v>
      </c>
      <c r="S2" s="219" t="str">
        <f>IFERROR(__xludf.DUMMYFUNCTION("""COMPUTED_VALUE"""),"ยอดที่ชำระแล้ว")</f>
        <v>ยอดที่ชำระแล้ว</v>
      </c>
      <c r="T2" s="219" t="str">
        <f>IFERROR(__xludf.DUMMYFUNCTION("""COMPUTED_VALUE"""),"หนี้คงค้าง")</f>
        <v>หนี้คงค้าง</v>
      </c>
      <c r="U2" s="208"/>
      <c r="V2" s="220" t="str">
        <f>IFERROR(__xludf.DUMMYFUNCTION("QUERY(
  QUERY(
    {
      ARRAYFORMULA(TEXT(payments!A2:A970, ""yyyy-mm"")),   
      payments!B2:B970,                                  
      ARRAYFORMULA(IF(ISNUMBER(payments!F2:F970), payments!F2:F970, 0)), 
      ARRAYFORMULA(IF(payments!G2:G970=TR"&amp;"UE, payments!F2:F970, 0))
    },
    ""SELECT Col1, Col2, SUM(Col3), SUM(Col4), SUM(Col3)-SUM(Col4) 
     WHERE Col2 IS NOT NULL 
     GROUP BY Col1, Col2 
     LABEL 
       Col1 'เดือน', 
       Col2 'ลูกค้า', 
       SUM(Col3) 'ยอดรวมทั้งหมด', 
       "&amp;"SUM(Col4) 'ยอดที่ชำระแล้ว', 
       SUM(Col3)-SUM(Col4) 'หนี้คงค้าง'"",
    1
  ),
  ""SELECT * WHERE Col5 &gt; 0 ORDER BY Col1, Col5 DESC"",
  1
)"),"เดือน")</f>
        <v>เดือน</v>
      </c>
      <c r="W2" s="220" t="str">
        <f>IFERROR(__xludf.DUMMYFUNCTION("""COMPUTED_VALUE"""),"ลูกค้า")</f>
        <v>ลูกค้า</v>
      </c>
      <c r="X2" s="220" t="str">
        <f>IFERROR(__xludf.DUMMYFUNCTION("""COMPUTED_VALUE"""),"ยอดรวมทั้งหมด")</f>
        <v>ยอดรวมทั้งหมด</v>
      </c>
      <c r="Y2" s="220" t="str">
        <f>IFERROR(__xludf.DUMMYFUNCTION("""COMPUTED_VALUE"""),"ยอดที่ชำระแล้ว")</f>
        <v>ยอดที่ชำระแล้ว</v>
      </c>
      <c r="Z2" s="220" t="str">
        <f>IFERROR(__xludf.DUMMYFUNCTION("""COMPUTED_VALUE"""),"หนี้คงค้าง")</f>
        <v>หนี้คงค้าง</v>
      </c>
    </row>
    <row r="3">
      <c r="A3" s="208" t="str">
        <f>IFERROR(__xludf.DUMMYFUNCTION("""COMPUTED_VALUE"""),"2024-12")</f>
        <v>2024-12</v>
      </c>
      <c r="B3" s="210">
        <f>IFERROR(__xludf.DUMMYFUNCTION("""COMPUTED_VALUE"""),38170.0)</f>
        <v>38170</v>
      </c>
      <c r="C3" s="221">
        <f>IFERROR(__xludf.DUMMYFUNCTION("""COMPUTED_VALUE"""),38170.0)</f>
        <v>38170</v>
      </c>
      <c r="D3" s="222">
        <f t="shared" ref="D3:D11" si="1">B3-C3</f>
        <v>0</v>
      </c>
      <c r="E3" s="208"/>
      <c r="F3" s="208" t="str">
        <f>IFERROR(__xludf.DUMMYFUNCTION("""COMPUTED_VALUE"""),"2024-12")</f>
        <v>2024-12</v>
      </c>
      <c r="G3" s="208" t="str">
        <f>IFERROR(__xludf.DUMMYFUNCTION("""COMPUTED_VALUE"""),"เครดิต")</f>
        <v>เครดิต</v>
      </c>
      <c r="H3" s="210">
        <f>IFERROR(__xludf.DUMMYFUNCTION("""COMPUTED_VALUE"""),12400.0)</f>
        <v>12400</v>
      </c>
      <c r="I3" s="223">
        <f>IFERROR(__xludf.DUMMYFUNCTION("""COMPUTED_VALUE"""),12400.0)</f>
        <v>12400</v>
      </c>
      <c r="J3" s="224">
        <f t="shared" ref="J3:J29" si="2">H3-I3</f>
        <v>0</v>
      </c>
      <c r="K3" s="208"/>
      <c r="L3" s="225" t="str">
        <f>IFERROR(__xludf.DUMMYFUNCTION("""COMPUTED_VALUE"""),"เครดิต")</f>
        <v>เครดิต</v>
      </c>
      <c r="M3" s="226">
        <f>IFERROR(__xludf.DUMMYFUNCTION("""COMPUTED_VALUE"""),277237.5)</f>
        <v>277237.5</v>
      </c>
      <c r="N3" s="227">
        <f>IFERROR(__xludf.DUMMYFUNCTION("""COMPUTED_VALUE"""),233810.0)</f>
        <v>233810</v>
      </c>
      <c r="O3" s="228">
        <f>IFERROR(__xludf.DUMMYFUNCTION("""COMPUTED_VALUE"""),43427.5)</f>
        <v>43427.5</v>
      </c>
      <c r="P3" s="208"/>
      <c r="Q3" s="208" t="str">
        <f>IFERROR(__xludf.DUMMYFUNCTION("""COMPUTED_VALUE"""),"Shounen Yakiniku")</f>
        <v>Shounen Yakiniku</v>
      </c>
      <c r="R3" s="210">
        <f>IFERROR(__xludf.DUMMYFUNCTION("""COMPUTED_VALUE"""),75760.0)</f>
        <v>75760</v>
      </c>
      <c r="S3" s="210">
        <f>IFERROR(__xludf.DUMMYFUNCTION("""COMPUTED_VALUE"""),66280.0)</f>
        <v>66280</v>
      </c>
      <c r="T3" s="224">
        <f>IFERROR(__xludf.DUMMYFUNCTION("""COMPUTED_VALUE"""),9480.0)</f>
        <v>9480</v>
      </c>
      <c r="U3" s="208"/>
      <c r="V3" s="208" t="str">
        <f>IFERROR(__xludf.DUMMYFUNCTION("""COMPUTED_VALUE"""),"2025-06")</f>
        <v>2025-06</v>
      </c>
      <c r="W3" s="208" t="str">
        <f>IFERROR(__xludf.DUMMYFUNCTION("""COMPUTED_VALUE"""),"Sugar Beam")</f>
        <v>Sugar Beam</v>
      </c>
      <c r="X3" s="210">
        <f>IFERROR(__xludf.DUMMYFUNCTION("""COMPUTED_VALUE"""),240.0)</f>
        <v>240</v>
      </c>
      <c r="Y3" s="229">
        <f>IFERROR(__xludf.DUMMYFUNCTION("""COMPUTED_VALUE"""),0.0)</f>
        <v>0</v>
      </c>
      <c r="Z3" s="230">
        <f>IFERROR(__xludf.DUMMYFUNCTION("""COMPUTED_VALUE"""),240.0)</f>
        <v>240</v>
      </c>
    </row>
    <row r="4">
      <c r="A4" s="208" t="str">
        <f>IFERROR(__xludf.DUMMYFUNCTION("""COMPUTED_VALUE"""),"2025-01")</f>
        <v>2025-01</v>
      </c>
      <c r="B4" s="210">
        <f>IFERROR(__xludf.DUMMYFUNCTION("""COMPUTED_VALUE"""),57050.0)</f>
        <v>57050</v>
      </c>
      <c r="C4" s="221">
        <f>IFERROR(__xludf.DUMMYFUNCTION("""COMPUTED_VALUE"""),57050.0)</f>
        <v>57050</v>
      </c>
      <c r="D4" s="222">
        <f t="shared" si="1"/>
        <v>0</v>
      </c>
      <c r="E4" s="208"/>
      <c r="F4" s="208" t="str">
        <f>IFERROR(__xludf.DUMMYFUNCTION("""COMPUTED_VALUE"""),"2024-12")</f>
        <v>2024-12</v>
      </c>
      <c r="G4" s="208" t="str">
        <f>IFERROR(__xludf.DUMMYFUNCTION("""COMPUTED_VALUE"""),"เงินสด")</f>
        <v>เงินสด</v>
      </c>
      <c r="H4" s="210">
        <f>IFERROR(__xludf.DUMMYFUNCTION("""COMPUTED_VALUE"""),7680.0)</f>
        <v>7680</v>
      </c>
      <c r="I4" s="223">
        <f>IFERROR(__xludf.DUMMYFUNCTION("""COMPUTED_VALUE"""),7680.0)</f>
        <v>7680</v>
      </c>
      <c r="J4" s="224">
        <f t="shared" si="2"/>
        <v>0</v>
      </c>
      <c r="K4" s="208"/>
      <c r="L4" s="225" t="str">
        <f>IFERROR(__xludf.DUMMYFUNCTION("""COMPUTED_VALUE"""),"เงินสด")</f>
        <v>เงินสด</v>
      </c>
      <c r="M4" s="226">
        <f>IFERROR(__xludf.DUMMYFUNCTION("""COMPUTED_VALUE"""),115267.0)</f>
        <v>115267</v>
      </c>
      <c r="N4" s="227">
        <f>IFERROR(__xludf.DUMMYFUNCTION("""COMPUTED_VALUE"""),115267.0)</f>
        <v>115267</v>
      </c>
      <c r="O4" s="228">
        <f>IFERROR(__xludf.DUMMYFUNCTION("""COMPUTED_VALUE"""),0.0)</f>
        <v>0</v>
      </c>
      <c r="P4" s="208"/>
      <c r="Q4" s="208" t="str">
        <f>IFERROR(__xludf.DUMMYFUNCTION("""COMPUTED_VALUE"""),"Fat Boy")</f>
        <v>Fat Boy</v>
      </c>
      <c r="R4" s="210">
        <f>IFERROR(__xludf.DUMMYFUNCTION("""COMPUTED_VALUE"""),49436.0)</f>
        <v>49436</v>
      </c>
      <c r="S4" s="210">
        <f>IFERROR(__xludf.DUMMYFUNCTION("""COMPUTED_VALUE"""),41056.0)</f>
        <v>41056</v>
      </c>
      <c r="T4" s="224">
        <f>IFERROR(__xludf.DUMMYFUNCTION("""COMPUTED_VALUE"""),8380.0)</f>
        <v>8380</v>
      </c>
      <c r="U4" s="208"/>
      <c r="V4" s="208" t="str">
        <f>IFERROR(__xludf.DUMMYFUNCTION("""COMPUTED_VALUE"""),"2025-08")</f>
        <v>2025-08</v>
      </c>
      <c r="W4" s="208" t="str">
        <f>IFERROR(__xludf.DUMMYFUNCTION("""COMPUTED_VALUE"""),"Ginda wagyu")</f>
        <v>Ginda wagyu</v>
      </c>
      <c r="X4" s="210">
        <f>IFERROR(__xludf.DUMMYFUNCTION("""COMPUTED_VALUE"""),6000.0)</f>
        <v>6000</v>
      </c>
      <c r="Y4" s="229">
        <f>IFERROR(__xludf.DUMMYFUNCTION("""COMPUTED_VALUE"""),3000.0)</f>
        <v>3000</v>
      </c>
      <c r="Z4" s="230">
        <f>IFERROR(__xludf.DUMMYFUNCTION("""COMPUTED_VALUE"""),3000.0)</f>
        <v>3000</v>
      </c>
    </row>
    <row r="5">
      <c r="A5" s="208" t="str">
        <f>IFERROR(__xludf.DUMMYFUNCTION("""COMPUTED_VALUE"""),"2025-02")</f>
        <v>2025-02</v>
      </c>
      <c r="B5" s="210">
        <f>IFERROR(__xludf.DUMMYFUNCTION("""COMPUTED_VALUE"""),78649.5)</f>
        <v>78649.5</v>
      </c>
      <c r="C5" s="221">
        <f>IFERROR(__xludf.DUMMYFUNCTION("""COMPUTED_VALUE"""),78649.5)</f>
        <v>78649.5</v>
      </c>
      <c r="D5" s="222">
        <f t="shared" si="1"/>
        <v>0</v>
      </c>
      <c r="E5" s="208"/>
      <c r="F5" s="231" t="str">
        <f>IFERROR(__xludf.DUMMYFUNCTION("""COMPUTED_VALUE"""),"2024-12")</f>
        <v>2024-12</v>
      </c>
      <c r="G5" s="231" t="str">
        <f>IFERROR(__xludf.DUMMYFUNCTION("""COMPUTED_VALUE"""),"โอนเงิน")</f>
        <v>โอนเงิน</v>
      </c>
      <c r="H5" s="232">
        <f>IFERROR(__xludf.DUMMYFUNCTION("""COMPUTED_VALUE"""),18090.0)</f>
        <v>18090</v>
      </c>
      <c r="I5" s="233">
        <f>IFERROR(__xludf.DUMMYFUNCTION("""COMPUTED_VALUE"""),18090.0)</f>
        <v>18090</v>
      </c>
      <c r="J5" s="234">
        <f t="shared" si="2"/>
        <v>0</v>
      </c>
      <c r="K5" s="208"/>
      <c r="L5" s="225" t="str">
        <f>IFERROR(__xludf.DUMMYFUNCTION("""COMPUTED_VALUE"""),"โอนเงิน")</f>
        <v>โอนเงิน</v>
      </c>
      <c r="M5" s="226">
        <f>IFERROR(__xludf.DUMMYFUNCTION("""COMPUTED_VALUE"""),305536.5)</f>
        <v>305536.5</v>
      </c>
      <c r="N5" s="227">
        <f>IFERROR(__xludf.DUMMYFUNCTION("""COMPUTED_VALUE"""),285592.5)</f>
        <v>285592.5</v>
      </c>
      <c r="O5" s="228">
        <f>IFERROR(__xludf.DUMMYFUNCTION("""COMPUTED_VALUE"""),19944.0)</f>
        <v>19944</v>
      </c>
      <c r="P5" s="208"/>
      <c r="Q5" s="208" t="str">
        <f>IFERROR(__xludf.DUMMYFUNCTION("""COMPUTED_VALUE"""),"Ginda wagyu")</f>
        <v>Ginda wagyu</v>
      </c>
      <c r="R5" s="210">
        <f>IFERROR(__xludf.DUMMYFUNCTION("""COMPUTED_VALUE"""),40900.0)</f>
        <v>40900</v>
      </c>
      <c r="S5" s="210">
        <f>IFERROR(__xludf.DUMMYFUNCTION("""COMPUTED_VALUE"""),34300.0)</f>
        <v>34300</v>
      </c>
      <c r="T5" s="224">
        <f>IFERROR(__xludf.DUMMYFUNCTION("""COMPUTED_VALUE"""),6600.0)</f>
        <v>6600</v>
      </c>
      <c r="U5" s="208"/>
      <c r="V5" s="208" t="str">
        <f>IFERROR(__xludf.DUMMYFUNCTION("""COMPUTED_VALUE"""),"2025-09")</f>
        <v>2025-09</v>
      </c>
      <c r="W5" s="208" t="str">
        <f>IFERROR(__xludf.DUMMYFUNCTION("""COMPUTED_VALUE"""),"Fat Boy")</f>
        <v>Fat Boy</v>
      </c>
      <c r="X5" s="210">
        <f>IFERROR(__xludf.DUMMYFUNCTION("""COMPUTED_VALUE"""),5555.0)</f>
        <v>5555</v>
      </c>
      <c r="Y5" s="229">
        <f>IFERROR(__xludf.DUMMYFUNCTION("""COMPUTED_VALUE"""),1935.0)</f>
        <v>1935</v>
      </c>
      <c r="Z5" s="230">
        <f>IFERROR(__xludf.DUMMYFUNCTION("""COMPUTED_VALUE"""),3620.0)</f>
        <v>3620</v>
      </c>
    </row>
    <row r="6">
      <c r="A6" s="208" t="str">
        <f>IFERROR(__xludf.DUMMYFUNCTION("""COMPUTED_VALUE"""),"2025-03")</f>
        <v>2025-03</v>
      </c>
      <c r="B6" s="210">
        <f>IFERROR(__xludf.DUMMYFUNCTION("""COMPUTED_VALUE"""),74229.0)</f>
        <v>74229</v>
      </c>
      <c r="C6" s="221">
        <f>IFERROR(__xludf.DUMMYFUNCTION("""COMPUTED_VALUE"""),74229.0)</f>
        <v>74229</v>
      </c>
      <c r="D6" s="222">
        <f t="shared" si="1"/>
        <v>0</v>
      </c>
      <c r="E6" s="208"/>
      <c r="F6" s="208" t="str">
        <f>IFERROR(__xludf.DUMMYFUNCTION("""COMPUTED_VALUE"""),"2025-01")</f>
        <v>2025-01</v>
      </c>
      <c r="G6" s="208" t="str">
        <f>IFERROR(__xludf.DUMMYFUNCTION("""COMPUTED_VALUE"""),"เครดิต")</f>
        <v>เครดิต</v>
      </c>
      <c r="H6" s="210">
        <f>IFERROR(__xludf.DUMMYFUNCTION("""COMPUTED_VALUE"""),19980.0)</f>
        <v>19980</v>
      </c>
      <c r="I6" s="223">
        <f>IFERROR(__xludf.DUMMYFUNCTION("""COMPUTED_VALUE"""),19980.0)</f>
        <v>19980</v>
      </c>
      <c r="J6" s="224">
        <f t="shared" si="2"/>
        <v>0</v>
      </c>
      <c r="K6" s="208"/>
      <c r="L6" s="235" t="s">
        <v>2109</v>
      </c>
      <c r="M6" s="236">
        <f t="shared" ref="M6:O6" si="3">SUM(M3:M5)</f>
        <v>698041</v>
      </c>
      <c r="N6" s="237">
        <f t="shared" si="3"/>
        <v>634669.5</v>
      </c>
      <c r="O6" s="238">
        <f t="shared" si="3"/>
        <v>63371.5</v>
      </c>
      <c r="P6" s="208"/>
      <c r="Q6" s="208" t="str">
        <f>IFERROR(__xludf.DUMMYFUNCTION("""COMPUTED_VALUE"""),"เจริญภัณฑ์")</f>
        <v>เจริญภัณฑ์</v>
      </c>
      <c r="R6" s="210">
        <f>IFERROR(__xludf.DUMMYFUNCTION("""COMPUTED_VALUE"""),37170.0)</f>
        <v>37170</v>
      </c>
      <c r="S6" s="210">
        <f>IFERROR(__xludf.DUMMYFUNCTION("""COMPUTED_VALUE"""),31070.0)</f>
        <v>31070</v>
      </c>
      <c r="T6" s="224">
        <f>IFERROR(__xludf.DUMMYFUNCTION("""COMPUTED_VALUE"""),6100.0)</f>
        <v>6100</v>
      </c>
      <c r="U6" s="208"/>
      <c r="V6" s="208" t="str">
        <f>IFERROR(__xludf.DUMMYFUNCTION("""COMPUTED_VALUE"""),"2025-09")</f>
        <v>2025-09</v>
      </c>
      <c r="W6" s="208" t="str">
        <f>IFERROR(__xludf.DUMMYFUNCTION("""COMPUTED_VALUE"""),"Shounen Yakiniku")</f>
        <v>Shounen Yakiniku</v>
      </c>
      <c r="X6" s="210">
        <f>IFERROR(__xludf.DUMMYFUNCTION("""COMPUTED_VALUE"""),6840.0)</f>
        <v>6840</v>
      </c>
      <c r="Y6" s="229">
        <f>IFERROR(__xludf.DUMMYFUNCTION("""COMPUTED_VALUE"""),3240.0)</f>
        <v>3240</v>
      </c>
      <c r="Z6" s="230">
        <f>IFERROR(__xludf.DUMMYFUNCTION("""COMPUTED_VALUE"""),3600.0)</f>
        <v>3600</v>
      </c>
    </row>
    <row r="7">
      <c r="A7" s="208" t="str">
        <f>IFERROR(__xludf.DUMMYFUNCTION("""COMPUTED_VALUE"""),"2025-04")</f>
        <v>2025-04</v>
      </c>
      <c r="B7" s="210">
        <f>IFERROR(__xludf.DUMMYFUNCTION("""COMPUTED_VALUE"""),66269.0)</f>
        <v>66269</v>
      </c>
      <c r="C7" s="221">
        <f>IFERROR(__xludf.DUMMYFUNCTION("""COMPUTED_VALUE"""),66269.0)</f>
        <v>66269</v>
      </c>
      <c r="D7" s="222">
        <f t="shared" si="1"/>
        <v>0</v>
      </c>
      <c r="E7" s="208"/>
      <c r="F7" s="208" t="str">
        <f>IFERROR(__xludf.DUMMYFUNCTION("""COMPUTED_VALUE"""),"2025-01")</f>
        <v>2025-01</v>
      </c>
      <c r="G7" s="208" t="str">
        <f>IFERROR(__xludf.DUMMYFUNCTION("""COMPUTED_VALUE"""),"เงินสด")</f>
        <v>เงินสด</v>
      </c>
      <c r="H7" s="210">
        <f>IFERROR(__xludf.DUMMYFUNCTION("""COMPUTED_VALUE"""),11020.0)</f>
        <v>11020</v>
      </c>
      <c r="I7" s="223">
        <f>IFERROR(__xludf.DUMMYFUNCTION("""COMPUTED_VALUE"""),11020.0)</f>
        <v>11020</v>
      </c>
      <c r="J7" s="224">
        <f t="shared" si="2"/>
        <v>0</v>
      </c>
      <c r="K7" s="208"/>
      <c r="L7" s="208"/>
      <c r="M7" s="208"/>
      <c r="N7" s="208"/>
      <c r="O7" s="208"/>
      <c r="P7" s="208"/>
      <c r="Q7" s="208" t="str">
        <f>IFERROR(__xludf.DUMMYFUNCTION("""COMPUTED_VALUE"""),"Shounen Yakiniku2")</f>
        <v>Shounen Yakiniku2</v>
      </c>
      <c r="R7" s="210">
        <f>IFERROR(__xludf.DUMMYFUNCTION("""COMPUTED_VALUE"""),9000.0)</f>
        <v>9000</v>
      </c>
      <c r="S7" s="210">
        <f>IFERROR(__xludf.DUMMYFUNCTION("""COMPUTED_VALUE"""),4560.0)</f>
        <v>4560</v>
      </c>
      <c r="T7" s="224">
        <f>IFERROR(__xludf.DUMMYFUNCTION("""COMPUTED_VALUE"""),4440.0)</f>
        <v>4440</v>
      </c>
      <c r="U7" s="208"/>
      <c r="V7" s="208" t="str">
        <f>IFERROR(__xludf.DUMMYFUNCTION("""COMPUTED_VALUE"""),"2025-09")</f>
        <v>2025-09</v>
      </c>
      <c r="W7" s="208" t="str">
        <f>IFERROR(__xludf.DUMMYFUNCTION("""COMPUTED_VALUE"""),"เจริญภัณฑ์")</f>
        <v>เจริญภัณฑ์</v>
      </c>
      <c r="X7" s="210">
        <f>IFERROR(__xludf.DUMMYFUNCTION("""COMPUTED_VALUE"""),4340.0)</f>
        <v>4340</v>
      </c>
      <c r="Y7" s="229">
        <f>IFERROR(__xludf.DUMMYFUNCTION("""COMPUTED_VALUE"""),1240.0)</f>
        <v>1240</v>
      </c>
      <c r="Z7" s="230">
        <f>IFERROR(__xludf.DUMMYFUNCTION("""COMPUTED_VALUE"""),3100.0)</f>
        <v>3100</v>
      </c>
    </row>
    <row r="8">
      <c r="A8" s="208" t="str">
        <f>IFERROR(__xludf.DUMMYFUNCTION("""COMPUTED_VALUE"""),"2025-05")</f>
        <v>2025-05</v>
      </c>
      <c r="B8" s="210">
        <f>IFERROR(__xludf.DUMMYFUNCTION("""COMPUTED_VALUE"""),54479.0)</f>
        <v>54479</v>
      </c>
      <c r="C8" s="221">
        <f>IFERROR(__xludf.DUMMYFUNCTION("""COMPUTED_VALUE"""),54479.0)</f>
        <v>54479</v>
      </c>
      <c r="D8" s="222">
        <f t="shared" si="1"/>
        <v>0</v>
      </c>
      <c r="E8" s="208"/>
      <c r="F8" s="231" t="str">
        <f>IFERROR(__xludf.DUMMYFUNCTION("""COMPUTED_VALUE"""),"2025-01")</f>
        <v>2025-01</v>
      </c>
      <c r="G8" s="231" t="str">
        <f>IFERROR(__xludf.DUMMYFUNCTION("""COMPUTED_VALUE"""),"โอนเงิน")</f>
        <v>โอนเงิน</v>
      </c>
      <c r="H8" s="232">
        <f>IFERROR(__xludf.DUMMYFUNCTION("""COMPUTED_VALUE"""),26050.0)</f>
        <v>26050</v>
      </c>
      <c r="I8" s="233">
        <f>IFERROR(__xludf.DUMMYFUNCTION("""COMPUTED_VALUE"""),26050.0)</f>
        <v>26050</v>
      </c>
      <c r="J8" s="234">
        <f t="shared" si="2"/>
        <v>0</v>
      </c>
      <c r="K8" s="208"/>
      <c r="L8" s="208"/>
      <c r="M8" s="208"/>
      <c r="N8" s="208"/>
      <c r="O8" s="208"/>
      <c r="P8" s="208"/>
      <c r="Q8" s="208" t="str">
        <f>IFERROR(__xludf.DUMMYFUNCTION("""COMPUTED_VALUE"""),"Rare")</f>
        <v>Rare</v>
      </c>
      <c r="R8" s="210">
        <f>IFERROR(__xludf.DUMMYFUNCTION("""COMPUTED_VALUE"""),24674.0)</f>
        <v>24674</v>
      </c>
      <c r="S8" s="210">
        <f>IFERROR(__xludf.DUMMYFUNCTION("""COMPUTED_VALUE"""),20494.0)</f>
        <v>20494</v>
      </c>
      <c r="T8" s="224">
        <f>IFERROR(__xludf.DUMMYFUNCTION("""COMPUTED_VALUE"""),4180.0)</f>
        <v>4180</v>
      </c>
      <c r="U8" s="208"/>
      <c r="V8" s="208" t="str">
        <f>IFERROR(__xludf.DUMMYFUNCTION("""COMPUTED_VALUE"""),"2025-09")</f>
        <v>2025-09</v>
      </c>
      <c r="W8" s="208" t="str">
        <f>IFERROR(__xludf.DUMMYFUNCTION("""COMPUTED_VALUE"""),"Shounen Yakiniku2")</f>
        <v>Shounen Yakiniku2</v>
      </c>
      <c r="X8" s="210">
        <f>IFERROR(__xludf.DUMMYFUNCTION("""COMPUTED_VALUE"""),4800.0)</f>
        <v>4800</v>
      </c>
      <c r="Y8" s="229">
        <f>IFERROR(__xludf.DUMMYFUNCTION("""COMPUTED_VALUE"""),2640.0)</f>
        <v>2640</v>
      </c>
      <c r="Z8" s="230">
        <f>IFERROR(__xludf.DUMMYFUNCTION("""COMPUTED_VALUE"""),2160.0)</f>
        <v>2160</v>
      </c>
    </row>
    <row r="9">
      <c r="A9" s="208" t="str">
        <f>IFERROR(__xludf.DUMMYFUNCTION("""COMPUTED_VALUE"""),"2025-06")</f>
        <v>2025-06</v>
      </c>
      <c r="B9" s="210">
        <f>IFERROR(__xludf.DUMMYFUNCTION("""COMPUTED_VALUE"""),59118.0)</f>
        <v>59118</v>
      </c>
      <c r="C9" s="221">
        <f>IFERROR(__xludf.DUMMYFUNCTION("""COMPUTED_VALUE"""),58878.0)</f>
        <v>58878</v>
      </c>
      <c r="D9" s="222">
        <f t="shared" si="1"/>
        <v>240</v>
      </c>
      <c r="E9" s="208"/>
      <c r="F9" s="208" t="str">
        <f>IFERROR(__xludf.DUMMYFUNCTION("""COMPUTED_VALUE"""),"2025-02")</f>
        <v>2025-02</v>
      </c>
      <c r="G9" s="208" t="str">
        <f>IFERROR(__xludf.DUMMYFUNCTION("""COMPUTED_VALUE"""),"เครดิต")</f>
        <v>เครดิต</v>
      </c>
      <c r="H9" s="210">
        <f>IFERROR(__xludf.DUMMYFUNCTION("""COMPUTED_VALUE"""),24030.0)</f>
        <v>24030</v>
      </c>
      <c r="I9" s="223">
        <f>IFERROR(__xludf.DUMMYFUNCTION("""COMPUTED_VALUE"""),24030.0)</f>
        <v>24030</v>
      </c>
      <c r="J9" s="224">
        <f t="shared" si="2"/>
        <v>0</v>
      </c>
      <c r="K9" s="208"/>
      <c r="L9" s="208"/>
      <c r="M9" s="239"/>
      <c r="N9" s="208"/>
      <c r="O9" s="208"/>
      <c r="P9" s="208"/>
      <c r="Q9" s="208" t="str">
        <f>IFERROR(__xludf.DUMMYFUNCTION("""COMPUTED_VALUE"""),"8 Bistro")</f>
        <v>8 Bistro</v>
      </c>
      <c r="R9" s="210">
        <f>IFERROR(__xludf.DUMMYFUNCTION("""COMPUTED_VALUE"""),25550.0)</f>
        <v>25550</v>
      </c>
      <c r="S9" s="210">
        <f>IFERROR(__xludf.DUMMYFUNCTION("""COMPUTED_VALUE"""),22380.0)</f>
        <v>22380</v>
      </c>
      <c r="T9" s="224">
        <f>IFERROR(__xludf.DUMMYFUNCTION("""COMPUTED_VALUE"""),3170.0)</f>
        <v>3170</v>
      </c>
      <c r="U9" s="208"/>
      <c r="V9" s="208" t="str">
        <f>IFERROR(__xludf.DUMMYFUNCTION("""COMPUTED_VALUE"""),"2025-09")</f>
        <v>2025-09</v>
      </c>
      <c r="W9" s="208" t="str">
        <f>IFERROR(__xludf.DUMMYFUNCTION("""COMPUTED_VALUE"""),"Rare")</f>
        <v>Rare</v>
      </c>
      <c r="X9" s="210">
        <f>IFERROR(__xludf.DUMMYFUNCTION("""COMPUTED_VALUE"""),3000.0)</f>
        <v>3000</v>
      </c>
      <c r="Y9" s="229">
        <f>IFERROR(__xludf.DUMMYFUNCTION("""COMPUTED_VALUE"""),1680.0)</f>
        <v>1680</v>
      </c>
      <c r="Z9" s="230">
        <f>IFERROR(__xludf.DUMMYFUNCTION("""COMPUTED_VALUE"""),1320.0)</f>
        <v>1320</v>
      </c>
    </row>
    <row r="10">
      <c r="A10" s="208" t="str">
        <f>IFERROR(__xludf.DUMMYFUNCTION("""COMPUTED_VALUE"""),"2025-07")</f>
        <v>2025-07</v>
      </c>
      <c r="B10" s="210">
        <f>IFERROR(__xludf.DUMMYFUNCTION("""COMPUTED_VALUE"""),78329.0)</f>
        <v>78329</v>
      </c>
      <c r="C10" s="221">
        <f>IFERROR(__xludf.DUMMYFUNCTION("""COMPUTED_VALUE"""),78329.0)</f>
        <v>78329</v>
      </c>
      <c r="D10" s="222">
        <f t="shared" si="1"/>
        <v>0</v>
      </c>
      <c r="E10" s="208"/>
      <c r="F10" s="208" t="str">
        <f>IFERROR(__xludf.DUMMYFUNCTION("""COMPUTED_VALUE"""),"2025-02")</f>
        <v>2025-02</v>
      </c>
      <c r="G10" s="208" t="str">
        <f>IFERROR(__xludf.DUMMYFUNCTION("""COMPUTED_VALUE"""),"เงินสด")</f>
        <v>เงินสด</v>
      </c>
      <c r="H10" s="210">
        <f>IFERROR(__xludf.DUMMYFUNCTION("""COMPUTED_VALUE"""),14110.0)</f>
        <v>14110</v>
      </c>
      <c r="I10" s="223">
        <f>IFERROR(__xludf.DUMMYFUNCTION("""COMPUTED_VALUE"""),14110.0)</f>
        <v>14110</v>
      </c>
      <c r="J10" s="224">
        <f t="shared" si="2"/>
        <v>0</v>
      </c>
      <c r="K10" s="208"/>
      <c r="L10" s="208"/>
      <c r="M10" s="208"/>
      <c r="N10" s="208"/>
      <c r="O10" s="208"/>
      <c r="P10" s="208"/>
      <c r="Q10" s="208" t="str">
        <f>IFERROR(__xludf.DUMMYFUNCTION("""COMPUTED_VALUE"""),"ฌาณิ")</f>
        <v>ฌาณิ</v>
      </c>
      <c r="R10" s="210">
        <f>IFERROR(__xludf.DUMMYFUNCTION("""COMPUTED_VALUE"""),68832.0)</f>
        <v>68832</v>
      </c>
      <c r="S10" s="210">
        <f>IFERROR(__xludf.DUMMYFUNCTION("""COMPUTED_VALUE"""),65692.0)</f>
        <v>65692</v>
      </c>
      <c r="T10" s="224">
        <f>IFERROR(__xludf.DUMMYFUNCTION("""COMPUTED_VALUE"""),3140.0)</f>
        <v>3140</v>
      </c>
      <c r="U10" s="208"/>
      <c r="V10" s="208" t="str">
        <f>IFERROR(__xludf.DUMMYFUNCTION("""COMPUTED_VALUE"""),"2025-09")</f>
        <v>2025-09</v>
      </c>
      <c r="W10" s="208" t="str">
        <f>IFERROR(__xludf.DUMMYFUNCTION("""COMPUTED_VALUE"""),"8 Dining")</f>
        <v>8 Dining</v>
      </c>
      <c r="X10" s="210">
        <f>IFERROR(__xludf.DUMMYFUNCTION("""COMPUTED_VALUE"""),2100.0)</f>
        <v>2100</v>
      </c>
      <c r="Y10" s="229">
        <f>IFERROR(__xludf.DUMMYFUNCTION("""COMPUTED_VALUE"""),840.0)</f>
        <v>840</v>
      </c>
      <c r="Z10" s="230">
        <f>IFERROR(__xludf.DUMMYFUNCTION("""COMPUTED_VALUE"""),1260.0)</f>
        <v>1260</v>
      </c>
    </row>
    <row r="11">
      <c r="A11" s="208" t="str">
        <f>IFERROR(__xludf.DUMMYFUNCTION("""COMPUTED_VALUE"""),"2025-08")</f>
        <v>2025-08</v>
      </c>
      <c r="B11" s="210">
        <f>IFERROR(__xludf.DUMMYFUNCTION("""COMPUTED_VALUE"""),80337.0)</f>
        <v>80337</v>
      </c>
      <c r="C11" s="221">
        <f>IFERROR(__xludf.DUMMYFUNCTION("""COMPUTED_VALUE"""),77337.0)</f>
        <v>77337</v>
      </c>
      <c r="D11" s="222">
        <f t="shared" si="1"/>
        <v>3000</v>
      </c>
      <c r="E11" s="208"/>
      <c r="F11" s="231" t="str">
        <f>IFERROR(__xludf.DUMMYFUNCTION("""COMPUTED_VALUE"""),"2025-02")</f>
        <v>2025-02</v>
      </c>
      <c r="G11" s="231" t="str">
        <f>IFERROR(__xludf.DUMMYFUNCTION("""COMPUTED_VALUE"""),"โอนเงิน")</f>
        <v>โอนเงิน</v>
      </c>
      <c r="H11" s="232">
        <f>IFERROR(__xludf.DUMMYFUNCTION("""COMPUTED_VALUE"""),40509.5)</f>
        <v>40509.5</v>
      </c>
      <c r="I11" s="233">
        <f>IFERROR(__xludf.DUMMYFUNCTION("""COMPUTED_VALUE"""),40509.5)</f>
        <v>40509.5</v>
      </c>
      <c r="J11" s="234">
        <f t="shared" si="2"/>
        <v>0</v>
      </c>
      <c r="K11" s="208"/>
      <c r="L11" s="208"/>
      <c r="M11" s="208"/>
      <c r="N11" s="208"/>
      <c r="O11" s="208"/>
      <c r="P11" s="208"/>
      <c r="Q11" s="208" t="str">
        <f>IFERROR(__xludf.DUMMYFUNCTION("""COMPUTED_VALUE"""),"8 Dining")</f>
        <v>8 Dining</v>
      </c>
      <c r="R11" s="210">
        <f>IFERROR(__xludf.DUMMYFUNCTION("""COMPUTED_VALUE"""),17840.0)</f>
        <v>17840</v>
      </c>
      <c r="S11" s="210">
        <f>IFERROR(__xludf.DUMMYFUNCTION("""COMPUTED_VALUE"""),15020.0)</f>
        <v>15020</v>
      </c>
      <c r="T11" s="224">
        <f>IFERROR(__xludf.DUMMYFUNCTION("""COMPUTED_VALUE"""),2820.0)</f>
        <v>2820</v>
      </c>
      <c r="U11" s="208"/>
      <c r="V11" s="208" t="str">
        <f>IFERROR(__xludf.DUMMYFUNCTION("""COMPUTED_VALUE"""),"2025-09")</f>
        <v>2025-09</v>
      </c>
      <c r="W11" s="208" t="str">
        <f>IFERROR(__xludf.DUMMYFUNCTION("""COMPUTED_VALUE"""),"Morning Tonight")</f>
        <v>Morning Tonight</v>
      </c>
      <c r="X11" s="210">
        <f>IFERROR(__xludf.DUMMYFUNCTION("""COMPUTED_VALUE"""),2160.0)</f>
        <v>2160</v>
      </c>
      <c r="Y11" s="229">
        <f>IFERROR(__xludf.DUMMYFUNCTION("""COMPUTED_VALUE"""),960.0)</f>
        <v>960</v>
      </c>
      <c r="Z11" s="230">
        <f>IFERROR(__xludf.DUMMYFUNCTION("""COMPUTED_VALUE"""),1200.0)</f>
        <v>1200</v>
      </c>
    </row>
    <row r="12">
      <c r="A12" s="208" t="str">
        <f>IFERROR(__xludf.DUMMYFUNCTION("""COMPUTED_VALUE"""),"2025-09")</f>
        <v>2025-09</v>
      </c>
      <c r="B12" s="210">
        <f>IFERROR(__xludf.DUMMYFUNCTION("""COMPUTED_VALUE"""),64072.0)</f>
        <v>64072</v>
      </c>
      <c r="C12" s="210">
        <f>IFERROR(__xludf.DUMMYFUNCTION("""COMPUTED_VALUE"""),42541.0)</f>
        <v>42541</v>
      </c>
      <c r="D12" s="210"/>
      <c r="E12" s="208"/>
      <c r="F12" s="208" t="str">
        <f>IFERROR(__xludf.DUMMYFUNCTION("""COMPUTED_VALUE"""),"2025-03")</f>
        <v>2025-03</v>
      </c>
      <c r="G12" s="208" t="str">
        <f>IFERROR(__xludf.DUMMYFUNCTION("""COMPUTED_VALUE"""),"เครดิต")</f>
        <v>เครดิต</v>
      </c>
      <c r="H12" s="210">
        <f>IFERROR(__xludf.DUMMYFUNCTION("""COMPUTED_VALUE"""),26964.0)</f>
        <v>26964</v>
      </c>
      <c r="I12" s="223">
        <f>IFERROR(__xludf.DUMMYFUNCTION("""COMPUTED_VALUE"""),26964.0)</f>
        <v>26964</v>
      </c>
      <c r="J12" s="224">
        <f t="shared" si="2"/>
        <v>0</v>
      </c>
      <c r="K12" s="208"/>
      <c r="L12" s="208"/>
      <c r="M12" s="208"/>
      <c r="N12" s="208"/>
      <c r="O12" s="208"/>
      <c r="P12" s="208"/>
      <c r="Q12" s="208" t="str">
        <f>IFERROR(__xludf.DUMMYFUNCTION("""COMPUTED_VALUE"""),"Ken Izakaya")</f>
        <v>Ken Izakaya</v>
      </c>
      <c r="R12" s="210">
        <f>IFERROR(__xludf.DUMMYFUNCTION("""COMPUTED_VALUE"""),15117.5)</f>
        <v>15117.5</v>
      </c>
      <c r="S12" s="210">
        <f>IFERROR(__xludf.DUMMYFUNCTION("""COMPUTED_VALUE"""),12540.0)</f>
        <v>12540</v>
      </c>
      <c r="T12" s="224">
        <f>IFERROR(__xludf.DUMMYFUNCTION("""COMPUTED_VALUE"""),2577.5)</f>
        <v>2577.5</v>
      </c>
      <c r="U12" s="208"/>
      <c r="V12" s="208" t="str">
        <f>IFERROR(__xludf.DUMMYFUNCTION("""COMPUTED_VALUE"""),"2025-09")</f>
        <v>2025-09</v>
      </c>
      <c r="W12" s="208" t="str">
        <f>IFERROR(__xludf.DUMMYFUNCTION("""COMPUTED_VALUE"""),"8 Bistro")</f>
        <v>8 Bistro</v>
      </c>
      <c r="X12" s="210">
        <f>IFERROR(__xludf.DUMMYFUNCTION("""COMPUTED_VALUE"""),2580.0)</f>
        <v>2580</v>
      </c>
      <c r="Y12" s="229">
        <f>IFERROR(__xludf.DUMMYFUNCTION("""COMPUTED_VALUE"""),1390.0)</f>
        <v>1390</v>
      </c>
      <c r="Z12" s="230">
        <f>IFERROR(__xludf.DUMMYFUNCTION("""COMPUTED_VALUE"""),1190.0)</f>
        <v>1190</v>
      </c>
    </row>
    <row r="13">
      <c r="A13" s="208" t="str">
        <f>IFERROR(__xludf.DUMMYFUNCTION("""COMPUTED_VALUE"""),"2025-10")</f>
        <v>2025-10</v>
      </c>
      <c r="B13" s="210">
        <f>IFERROR(__xludf.DUMMYFUNCTION("""COMPUTED_VALUE"""),47578.5)</f>
        <v>47578.5</v>
      </c>
      <c r="C13" s="210">
        <f>IFERROR(__xludf.DUMMYFUNCTION("""COMPUTED_VALUE"""),8738.0)</f>
        <v>8738</v>
      </c>
      <c r="D13" s="210"/>
      <c r="E13" s="208"/>
      <c r="F13" s="208" t="str">
        <f>IFERROR(__xludf.DUMMYFUNCTION("""COMPUTED_VALUE"""),"2025-03")</f>
        <v>2025-03</v>
      </c>
      <c r="G13" s="208" t="str">
        <f>IFERROR(__xludf.DUMMYFUNCTION("""COMPUTED_VALUE"""),"เงินสด")</f>
        <v>เงินสด</v>
      </c>
      <c r="H13" s="210">
        <f>IFERROR(__xludf.DUMMYFUNCTION("""COMPUTED_VALUE"""),14770.0)</f>
        <v>14770</v>
      </c>
      <c r="I13" s="223">
        <f>IFERROR(__xludf.DUMMYFUNCTION("""COMPUTED_VALUE"""),14770.0)</f>
        <v>14770</v>
      </c>
      <c r="J13" s="224">
        <f t="shared" si="2"/>
        <v>0</v>
      </c>
      <c r="K13" s="208"/>
      <c r="L13" s="208"/>
      <c r="M13" s="208"/>
      <c r="N13" s="208"/>
      <c r="O13" s="208"/>
      <c r="P13" s="208"/>
      <c r="Q13" s="208" t="str">
        <f>IFERROR(__xludf.DUMMYFUNCTION("""COMPUTED_VALUE"""),"Morning Tonight")</f>
        <v>Morning Tonight</v>
      </c>
      <c r="R13" s="210">
        <f>IFERROR(__xludf.DUMMYFUNCTION("""COMPUTED_VALUE"""),21640.0)</f>
        <v>21640</v>
      </c>
      <c r="S13" s="210">
        <f>IFERROR(__xludf.DUMMYFUNCTION("""COMPUTED_VALUE"""),19360.0)</f>
        <v>19360</v>
      </c>
      <c r="T13" s="224">
        <f>IFERROR(__xludf.DUMMYFUNCTION("""COMPUTED_VALUE"""),2280.0)</f>
        <v>2280</v>
      </c>
      <c r="U13" s="208"/>
      <c r="V13" s="208" t="str">
        <f>IFERROR(__xludf.DUMMYFUNCTION("""COMPUTED_VALUE"""),"2025-09")</f>
        <v>2025-09</v>
      </c>
      <c r="W13" s="208" t="str">
        <f>IFERROR(__xludf.DUMMYFUNCTION("""COMPUTED_VALUE"""),"หนู")</f>
        <v>หนู</v>
      </c>
      <c r="X13" s="210">
        <f>IFERROR(__xludf.DUMMYFUNCTION("""COMPUTED_VALUE"""),1080.0)</f>
        <v>1080</v>
      </c>
      <c r="Y13" s="229">
        <f>IFERROR(__xludf.DUMMYFUNCTION("""COMPUTED_VALUE"""),0.0)</f>
        <v>0</v>
      </c>
      <c r="Z13" s="230">
        <f>IFERROR(__xludf.DUMMYFUNCTION("""COMPUTED_VALUE"""),1080.0)</f>
        <v>1080</v>
      </c>
    </row>
    <row r="14">
      <c r="A14" s="208"/>
      <c r="B14" s="210"/>
      <c r="C14" s="210"/>
      <c r="D14" s="210"/>
      <c r="E14" s="208"/>
      <c r="F14" s="231" t="str">
        <f>IFERROR(__xludf.DUMMYFUNCTION("""COMPUTED_VALUE"""),"2025-03")</f>
        <v>2025-03</v>
      </c>
      <c r="G14" s="231" t="str">
        <f>IFERROR(__xludf.DUMMYFUNCTION("""COMPUTED_VALUE"""),"โอนเงิน")</f>
        <v>โอนเงิน</v>
      </c>
      <c r="H14" s="232">
        <f>IFERROR(__xludf.DUMMYFUNCTION("""COMPUTED_VALUE"""),32495.0)</f>
        <v>32495</v>
      </c>
      <c r="I14" s="233">
        <f>IFERROR(__xludf.DUMMYFUNCTION("""COMPUTED_VALUE"""),32495.0)</f>
        <v>32495</v>
      </c>
      <c r="J14" s="234">
        <f t="shared" si="2"/>
        <v>0</v>
      </c>
      <c r="K14" s="208"/>
      <c r="L14" s="208"/>
      <c r="M14" s="208"/>
      <c r="N14" s="208"/>
      <c r="O14" s="208"/>
      <c r="P14" s="208"/>
      <c r="Q14" s="208" t="str">
        <f>IFERROR(__xludf.DUMMYFUNCTION("""COMPUTED_VALUE"""),"Nailed It Downtown")</f>
        <v>Nailed It Downtown</v>
      </c>
      <c r="R14" s="210">
        <f>IFERROR(__xludf.DUMMYFUNCTION("""COMPUTED_VALUE"""),10570.0)</f>
        <v>10570</v>
      </c>
      <c r="S14" s="210">
        <f>IFERROR(__xludf.DUMMYFUNCTION("""COMPUTED_VALUE"""),9165.0)</f>
        <v>9165</v>
      </c>
      <c r="T14" s="224">
        <f>IFERROR(__xludf.DUMMYFUNCTION("""COMPUTED_VALUE"""),1405.0)</f>
        <v>1405</v>
      </c>
      <c r="U14" s="208"/>
      <c r="V14" s="208" t="str">
        <f>IFERROR(__xludf.DUMMYFUNCTION("""COMPUTED_VALUE"""),"2025-09")</f>
        <v>2025-09</v>
      </c>
      <c r="W14" s="208" t="str">
        <f>IFERROR(__xludf.DUMMYFUNCTION("""COMPUTED_VALUE"""),"Ken Izakaya")</f>
        <v>Ken Izakaya</v>
      </c>
      <c r="X14" s="210">
        <f>IFERROR(__xludf.DUMMYFUNCTION("""COMPUTED_VALUE"""),2092.0)</f>
        <v>2092</v>
      </c>
      <c r="Y14" s="229">
        <f>IFERROR(__xludf.DUMMYFUNCTION("""COMPUTED_VALUE"""),1200.0)</f>
        <v>1200</v>
      </c>
      <c r="Z14" s="230">
        <f>IFERROR(__xludf.DUMMYFUNCTION("""COMPUTED_VALUE"""),892.0)</f>
        <v>892</v>
      </c>
    </row>
    <row r="15">
      <c r="A15" s="208"/>
      <c r="B15" s="210"/>
      <c r="C15" s="210"/>
      <c r="D15" s="210"/>
      <c r="E15" s="208"/>
      <c r="F15" s="208" t="str">
        <f>IFERROR(__xludf.DUMMYFUNCTION("""COMPUTED_VALUE"""),"2025-04")</f>
        <v>2025-04</v>
      </c>
      <c r="G15" s="208" t="str">
        <f>IFERROR(__xludf.DUMMYFUNCTION("""COMPUTED_VALUE"""),"เครดิต")</f>
        <v>เครดิต</v>
      </c>
      <c r="H15" s="210">
        <f>IFERROR(__xludf.DUMMYFUNCTION("""COMPUTED_VALUE"""),25040.0)</f>
        <v>25040</v>
      </c>
      <c r="I15" s="223">
        <f>IFERROR(__xludf.DUMMYFUNCTION("""COMPUTED_VALUE"""),25040.0)</f>
        <v>25040</v>
      </c>
      <c r="J15" s="224">
        <f t="shared" si="2"/>
        <v>0</v>
      </c>
      <c r="K15" s="208"/>
      <c r="L15" s="208"/>
      <c r="M15" s="208"/>
      <c r="N15" s="208"/>
      <c r="O15" s="208"/>
      <c r="P15" s="208"/>
      <c r="Q15" s="208" t="str">
        <f>IFERROR(__xludf.DUMMYFUNCTION("""COMPUTED_VALUE"""),"หนู")</f>
        <v>หนู</v>
      </c>
      <c r="R15" s="210">
        <f>IFERROR(__xludf.DUMMYFUNCTION("""COMPUTED_VALUE"""),26046.0)</f>
        <v>26046</v>
      </c>
      <c r="S15" s="210">
        <f>IFERROR(__xludf.DUMMYFUNCTION("""COMPUTED_VALUE"""),24706.0)</f>
        <v>24706</v>
      </c>
      <c r="T15" s="224">
        <f>IFERROR(__xludf.DUMMYFUNCTION("""COMPUTED_VALUE"""),1340.0)</f>
        <v>1340</v>
      </c>
      <c r="U15" s="208"/>
      <c r="V15" s="208" t="str">
        <f>IFERROR(__xludf.DUMMYFUNCTION("""COMPUTED_VALUE"""),"2025-09")</f>
        <v>2025-09</v>
      </c>
      <c r="W15" s="208" t="str">
        <f>IFERROR(__xludf.DUMMYFUNCTION("""COMPUTED_VALUE"""),"เรื่องของสเต๊ก")</f>
        <v>เรื่องของสเต๊ก</v>
      </c>
      <c r="X15" s="210">
        <f>IFERROR(__xludf.DUMMYFUNCTION("""COMPUTED_VALUE"""),1380.0)</f>
        <v>1380</v>
      </c>
      <c r="Y15" s="229">
        <f>IFERROR(__xludf.DUMMYFUNCTION("""COMPUTED_VALUE"""),760.0)</f>
        <v>760</v>
      </c>
      <c r="Z15" s="230">
        <f>IFERROR(__xludf.DUMMYFUNCTION("""COMPUTED_VALUE"""),620.0)</f>
        <v>620</v>
      </c>
    </row>
    <row r="16">
      <c r="A16" s="208"/>
      <c r="B16" s="210"/>
      <c r="C16" s="210"/>
      <c r="D16" s="210"/>
      <c r="E16" s="208"/>
      <c r="F16" s="208" t="str">
        <f>IFERROR(__xludf.DUMMYFUNCTION("""COMPUTED_VALUE"""),"2025-04")</f>
        <v>2025-04</v>
      </c>
      <c r="G16" s="208" t="str">
        <f>IFERROR(__xludf.DUMMYFUNCTION("""COMPUTED_VALUE"""),"เงินสด")</f>
        <v>เงินสด</v>
      </c>
      <c r="H16" s="210">
        <f>IFERROR(__xludf.DUMMYFUNCTION("""COMPUTED_VALUE"""),11391.0)</f>
        <v>11391</v>
      </c>
      <c r="I16" s="223">
        <f>IFERROR(__xludf.DUMMYFUNCTION("""COMPUTED_VALUE"""),11391.0)</f>
        <v>11391</v>
      </c>
      <c r="J16" s="224">
        <f t="shared" si="2"/>
        <v>0</v>
      </c>
      <c r="K16" s="208"/>
      <c r="L16" s="208"/>
      <c r="M16" s="208"/>
      <c r="N16" s="208"/>
      <c r="O16" s="208"/>
      <c r="P16" s="208"/>
      <c r="Q16" s="208" t="str">
        <f>IFERROR(__xludf.DUMMYFUNCTION("""COMPUTED_VALUE"""),"Smaz")</f>
        <v>Smaz</v>
      </c>
      <c r="R16" s="210">
        <f>IFERROR(__xludf.DUMMYFUNCTION("""COMPUTED_VALUE"""),12162.0)</f>
        <v>12162</v>
      </c>
      <c r="S16" s="210">
        <f>IFERROR(__xludf.DUMMYFUNCTION("""COMPUTED_VALUE"""),10840.0)</f>
        <v>10840</v>
      </c>
      <c r="T16" s="224">
        <f>IFERROR(__xludf.DUMMYFUNCTION("""COMPUTED_VALUE"""),1322.0)</f>
        <v>1322</v>
      </c>
      <c r="U16" s="208"/>
      <c r="V16" s="208" t="str">
        <f>IFERROR(__xludf.DUMMYFUNCTION("""COMPUTED_VALUE"""),"2025-09")</f>
        <v>2025-09</v>
      </c>
      <c r="W16" s="208" t="str">
        <f>IFERROR(__xludf.DUMMYFUNCTION("""COMPUTED_VALUE"""),"Brotherly")</f>
        <v>Brotherly</v>
      </c>
      <c r="X16" s="210">
        <f>IFERROR(__xludf.DUMMYFUNCTION("""COMPUTED_VALUE"""),740.0)</f>
        <v>740</v>
      </c>
      <c r="Y16" s="229">
        <f>IFERROR(__xludf.DUMMYFUNCTION("""COMPUTED_VALUE"""),360.0)</f>
        <v>360</v>
      </c>
      <c r="Z16" s="230">
        <f>IFERROR(__xludf.DUMMYFUNCTION("""COMPUTED_VALUE"""),380.0)</f>
        <v>380</v>
      </c>
    </row>
    <row r="17">
      <c r="A17" s="208"/>
      <c r="B17" s="210"/>
      <c r="C17" s="210"/>
      <c r="D17" s="210"/>
      <c r="E17" s="208"/>
      <c r="F17" s="231" t="str">
        <f>IFERROR(__xludf.DUMMYFUNCTION("""COMPUTED_VALUE"""),"2025-04")</f>
        <v>2025-04</v>
      </c>
      <c r="G17" s="231" t="str">
        <f>IFERROR(__xludf.DUMMYFUNCTION("""COMPUTED_VALUE"""),"โอนเงิน")</f>
        <v>โอนเงิน</v>
      </c>
      <c r="H17" s="232">
        <f>IFERROR(__xludf.DUMMYFUNCTION("""COMPUTED_VALUE"""),29838.0)</f>
        <v>29838</v>
      </c>
      <c r="I17" s="233">
        <f>IFERROR(__xludf.DUMMYFUNCTION("""COMPUTED_VALUE"""),29838.0)</f>
        <v>29838</v>
      </c>
      <c r="J17" s="234">
        <f t="shared" si="2"/>
        <v>0</v>
      </c>
      <c r="K17" s="208"/>
      <c r="L17" s="208"/>
      <c r="M17" s="208"/>
      <c r="N17" s="208"/>
      <c r="O17" s="208"/>
      <c r="P17" s="208"/>
      <c r="Q17" s="208" t="str">
        <f>IFERROR(__xludf.DUMMYFUNCTION("""COMPUTED_VALUE"""),"Homie")</f>
        <v>Homie</v>
      </c>
      <c r="R17" s="210">
        <f>IFERROR(__xludf.DUMMYFUNCTION("""COMPUTED_VALUE"""),6480.0)</f>
        <v>6480</v>
      </c>
      <c r="S17" s="210">
        <f>IFERROR(__xludf.DUMMYFUNCTION("""COMPUTED_VALUE"""),5260.0)</f>
        <v>5260</v>
      </c>
      <c r="T17" s="224">
        <f>IFERROR(__xludf.DUMMYFUNCTION("""COMPUTED_VALUE"""),1220.0)</f>
        <v>1220</v>
      </c>
      <c r="U17" s="208"/>
      <c r="V17" s="208" t="str">
        <f>IFERROR(__xludf.DUMMYFUNCTION("""COMPUTED_VALUE"""),"2025-09")</f>
        <v>2025-09</v>
      </c>
      <c r="W17" s="208" t="str">
        <f>IFERROR(__xludf.DUMMYFUNCTION("""COMPUTED_VALUE"""),"Homie")</f>
        <v>Homie</v>
      </c>
      <c r="X17" s="210">
        <f>IFERROR(__xludf.DUMMYFUNCTION("""COMPUTED_VALUE"""),1540.0)</f>
        <v>1540</v>
      </c>
      <c r="Y17" s="229">
        <f>IFERROR(__xludf.DUMMYFUNCTION("""COMPUTED_VALUE"""),1300.0)</f>
        <v>1300</v>
      </c>
      <c r="Z17" s="230">
        <f>IFERROR(__xludf.DUMMYFUNCTION("""COMPUTED_VALUE"""),240.0)</f>
        <v>240</v>
      </c>
    </row>
    <row r="18">
      <c r="A18" s="208"/>
      <c r="B18" s="210"/>
      <c r="C18" s="210"/>
      <c r="D18" s="210"/>
      <c r="E18" s="208"/>
      <c r="F18" s="208" t="str">
        <f>IFERROR(__xludf.DUMMYFUNCTION("""COMPUTED_VALUE"""),"2025-05")</f>
        <v>2025-05</v>
      </c>
      <c r="G18" s="208" t="str">
        <f>IFERROR(__xludf.DUMMYFUNCTION("""COMPUTED_VALUE"""),"เครดิต")</f>
        <v>เครดิต</v>
      </c>
      <c r="H18" s="210">
        <f>IFERROR(__xludf.DUMMYFUNCTION("""COMPUTED_VALUE"""),21090.0)</f>
        <v>21090</v>
      </c>
      <c r="I18" s="223">
        <f>IFERROR(__xludf.DUMMYFUNCTION("""COMPUTED_VALUE"""),21090.0)</f>
        <v>21090</v>
      </c>
      <c r="J18" s="224">
        <f t="shared" si="2"/>
        <v>0</v>
      </c>
      <c r="K18" s="208"/>
      <c r="L18" s="208"/>
      <c r="M18" s="208"/>
      <c r="N18" s="208"/>
      <c r="O18" s="208"/>
      <c r="P18" s="208"/>
      <c r="Q18" s="208" t="str">
        <f>IFERROR(__xludf.DUMMYFUNCTION("""COMPUTED_VALUE"""),"Brotherly")</f>
        <v>Brotherly</v>
      </c>
      <c r="R18" s="210">
        <f>IFERROR(__xludf.DUMMYFUNCTION("""COMPUTED_VALUE"""),6880.0)</f>
        <v>6880</v>
      </c>
      <c r="S18" s="210">
        <f>IFERROR(__xludf.DUMMYFUNCTION("""COMPUTED_VALUE"""),5690.0)</f>
        <v>5690</v>
      </c>
      <c r="T18" s="224">
        <f>IFERROR(__xludf.DUMMYFUNCTION("""COMPUTED_VALUE"""),1190.0)</f>
        <v>1190</v>
      </c>
      <c r="U18" s="208"/>
      <c r="V18" s="208" t="str">
        <f>IFERROR(__xludf.DUMMYFUNCTION("""COMPUTED_VALUE"""),"2025-09")</f>
        <v>2025-09</v>
      </c>
      <c r="W18" s="208" t="str">
        <f>IFERROR(__xludf.DUMMYFUNCTION("""COMPUTED_VALUE"""),"Shin coffee")</f>
        <v>Shin coffee</v>
      </c>
      <c r="X18" s="210">
        <f>IFERROR(__xludf.DUMMYFUNCTION("""COMPUTED_VALUE"""),240.0)</f>
        <v>240</v>
      </c>
      <c r="Y18" s="229">
        <f>IFERROR(__xludf.DUMMYFUNCTION("""COMPUTED_VALUE"""),0.0)</f>
        <v>0</v>
      </c>
      <c r="Z18" s="230">
        <f>IFERROR(__xludf.DUMMYFUNCTION("""COMPUTED_VALUE"""),240.0)</f>
        <v>240</v>
      </c>
    </row>
    <row r="19">
      <c r="A19" s="208"/>
      <c r="B19" s="210"/>
      <c r="C19" s="210"/>
      <c r="D19" s="210"/>
      <c r="E19" s="208"/>
      <c r="F19" s="208" t="str">
        <f>IFERROR(__xludf.DUMMYFUNCTION("""COMPUTED_VALUE"""),"2025-05")</f>
        <v>2025-05</v>
      </c>
      <c r="G19" s="208" t="str">
        <f>IFERROR(__xludf.DUMMYFUNCTION("""COMPUTED_VALUE"""),"เงินสด")</f>
        <v>เงินสด</v>
      </c>
      <c r="H19" s="210">
        <f>IFERROR(__xludf.DUMMYFUNCTION("""COMPUTED_VALUE"""),9328.0)</f>
        <v>9328</v>
      </c>
      <c r="I19" s="223">
        <f>IFERROR(__xludf.DUMMYFUNCTION("""COMPUTED_VALUE"""),9328.0)</f>
        <v>9328</v>
      </c>
      <c r="J19" s="224">
        <f t="shared" si="2"/>
        <v>0</v>
      </c>
      <c r="K19" s="208"/>
      <c r="L19" s="208"/>
      <c r="M19" s="208"/>
      <c r="N19" s="208"/>
      <c r="O19" s="208"/>
      <c r="P19" s="208"/>
      <c r="Q19" s="208" t="str">
        <f>IFERROR(__xludf.DUMMYFUNCTION("""COMPUTED_VALUE"""),"เรื่องของสเต๊ก")</f>
        <v>เรื่องของสเต๊ก</v>
      </c>
      <c r="R19" s="210">
        <f>IFERROR(__xludf.DUMMYFUNCTION("""COMPUTED_VALUE"""),9815.0)</f>
        <v>9815</v>
      </c>
      <c r="S19" s="210">
        <f>IFERROR(__xludf.DUMMYFUNCTION("""COMPUTED_VALUE"""),9075.0)</f>
        <v>9075</v>
      </c>
      <c r="T19" s="224">
        <f>IFERROR(__xludf.DUMMYFUNCTION("""COMPUTED_VALUE"""),740.0)</f>
        <v>740</v>
      </c>
      <c r="U19" s="208"/>
      <c r="V19" s="208" t="str">
        <f>IFERROR(__xludf.DUMMYFUNCTION("""COMPUTED_VALUE"""),"2025-09")</f>
        <v>2025-09</v>
      </c>
      <c r="W19" s="208" t="str">
        <f>IFERROR(__xludf.DUMMYFUNCTION("""COMPUTED_VALUE"""),"season bbq")</f>
        <v>season bbq</v>
      </c>
      <c r="X19" s="210">
        <f>IFERROR(__xludf.DUMMYFUNCTION("""COMPUTED_VALUE"""),180.0)</f>
        <v>180</v>
      </c>
      <c r="Y19" s="229">
        <f>IFERROR(__xludf.DUMMYFUNCTION("""COMPUTED_VALUE"""),0.0)</f>
        <v>0</v>
      </c>
      <c r="Z19" s="230">
        <f>IFERROR(__xludf.DUMMYFUNCTION("""COMPUTED_VALUE"""),180.0)</f>
        <v>180</v>
      </c>
    </row>
    <row r="20">
      <c r="A20" s="208"/>
      <c r="B20" s="210"/>
      <c r="C20" s="210"/>
      <c r="D20" s="210"/>
      <c r="E20" s="208"/>
      <c r="F20" s="231" t="str">
        <f>IFERROR(__xludf.DUMMYFUNCTION("""COMPUTED_VALUE"""),"2025-05")</f>
        <v>2025-05</v>
      </c>
      <c r="G20" s="231" t="str">
        <f>IFERROR(__xludf.DUMMYFUNCTION("""COMPUTED_VALUE"""),"โอนเงิน")</f>
        <v>โอนเงิน</v>
      </c>
      <c r="H20" s="232">
        <f>IFERROR(__xludf.DUMMYFUNCTION("""COMPUTED_VALUE"""),24061.0)</f>
        <v>24061</v>
      </c>
      <c r="I20" s="233">
        <f>IFERROR(__xludf.DUMMYFUNCTION("""COMPUTED_VALUE"""),24061.0)</f>
        <v>24061</v>
      </c>
      <c r="J20" s="234">
        <f t="shared" si="2"/>
        <v>0</v>
      </c>
      <c r="K20" s="208"/>
      <c r="L20" s="208"/>
      <c r="M20" s="208"/>
      <c r="N20" s="208"/>
      <c r="O20" s="208"/>
      <c r="P20" s="208"/>
      <c r="Q20" s="208" t="str">
        <f>IFERROR(__xludf.DUMMYFUNCTION("""COMPUTED_VALUE"""),"Again Please Cafe")</f>
        <v>Again Please Cafe</v>
      </c>
      <c r="R20" s="210">
        <f>IFERROR(__xludf.DUMMYFUNCTION("""COMPUTED_VALUE"""),600.0)</f>
        <v>600</v>
      </c>
      <c r="S20" s="210">
        <f>IFERROR(__xludf.DUMMYFUNCTION("""COMPUTED_VALUE"""),0.0)</f>
        <v>0</v>
      </c>
      <c r="T20" s="224">
        <f>IFERROR(__xludf.DUMMYFUNCTION("""COMPUTED_VALUE"""),600.0)</f>
        <v>600</v>
      </c>
      <c r="U20" s="208"/>
      <c r="V20" s="208" t="str">
        <f>IFERROR(__xludf.DUMMYFUNCTION("""COMPUTED_VALUE"""),"2025-09")</f>
        <v>2025-09</v>
      </c>
      <c r="W20" s="208" t="str">
        <f>IFERROR(__xludf.DUMMYFUNCTION("""COMPUTED_VALUE"""),"Dripping Hill")</f>
        <v>Dripping Hill</v>
      </c>
      <c r="X20" s="210">
        <f>IFERROR(__xludf.DUMMYFUNCTION("""COMPUTED_VALUE"""),287.0)</f>
        <v>287</v>
      </c>
      <c r="Y20" s="229">
        <f>IFERROR(__xludf.DUMMYFUNCTION("""COMPUTED_VALUE"""),120.0)</f>
        <v>120</v>
      </c>
      <c r="Z20" s="230">
        <f>IFERROR(__xludf.DUMMYFUNCTION("""COMPUTED_VALUE"""),167.0)</f>
        <v>167</v>
      </c>
    </row>
    <row r="21">
      <c r="A21" s="208"/>
      <c r="B21" s="210"/>
      <c r="C21" s="210"/>
      <c r="D21" s="210"/>
      <c r="E21" s="208"/>
      <c r="F21" s="208" t="str">
        <f>IFERROR(__xludf.DUMMYFUNCTION("""COMPUTED_VALUE"""),"2025-06")</f>
        <v>2025-06</v>
      </c>
      <c r="G21" s="208" t="str">
        <f>IFERROR(__xludf.DUMMYFUNCTION("""COMPUTED_VALUE"""),"เครดิต")</f>
        <v>เครดิต</v>
      </c>
      <c r="H21" s="210">
        <f>IFERROR(__xludf.DUMMYFUNCTION("""COMPUTED_VALUE"""),22488.0)</f>
        <v>22488</v>
      </c>
      <c r="I21" s="223">
        <f>IFERROR(__xludf.DUMMYFUNCTION("""COMPUTED_VALUE"""),22488.0)</f>
        <v>22488</v>
      </c>
      <c r="J21" s="224">
        <f t="shared" si="2"/>
        <v>0</v>
      </c>
      <c r="K21" s="208"/>
      <c r="L21" s="208"/>
      <c r="M21" s="208"/>
      <c r="N21" s="208"/>
      <c r="O21" s="208"/>
      <c r="P21" s="208"/>
      <c r="Q21" s="208" t="str">
        <f>IFERROR(__xludf.DUMMYFUNCTION("""COMPUTED_VALUE"""),"Dripping Hill")</f>
        <v>Dripping Hill</v>
      </c>
      <c r="R21" s="210">
        <f>IFERROR(__xludf.DUMMYFUNCTION("""COMPUTED_VALUE"""),3510.0)</f>
        <v>3510</v>
      </c>
      <c r="S21" s="210">
        <f>IFERROR(__xludf.DUMMYFUNCTION("""COMPUTED_VALUE"""),2923.0)</f>
        <v>2923</v>
      </c>
      <c r="T21" s="224">
        <f>IFERROR(__xludf.DUMMYFUNCTION("""COMPUTED_VALUE"""),587.0)</f>
        <v>587</v>
      </c>
      <c r="U21" s="208"/>
      <c r="V21" s="208" t="str">
        <f>IFERROR(__xludf.DUMMYFUNCTION("""COMPUTED_VALUE"""),"2025-09")</f>
        <v>2025-09</v>
      </c>
      <c r="W21" s="208" t="str">
        <f>IFERROR(__xludf.DUMMYFUNCTION("""COMPUTED_VALUE"""),"Smaz")</f>
        <v>Smaz</v>
      </c>
      <c r="X21" s="210">
        <f>IFERROR(__xludf.DUMMYFUNCTION("""COMPUTED_VALUE"""),1942.0)</f>
        <v>1942</v>
      </c>
      <c r="Y21" s="229">
        <f>IFERROR(__xludf.DUMMYFUNCTION("""COMPUTED_VALUE"""),1780.0)</f>
        <v>1780</v>
      </c>
      <c r="Z21" s="230">
        <f>IFERROR(__xludf.DUMMYFUNCTION("""COMPUTED_VALUE"""),162.0)</f>
        <v>162</v>
      </c>
    </row>
    <row r="22">
      <c r="A22" s="208"/>
      <c r="B22" s="210"/>
      <c r="C22" s="210"/>
      <c r="D22" s="210"/>
      <c r="E22" s="208"/>
      <c r="F22" s="208" t="str">
        <f>IFERROR(__xludf.DUMMYFUNCTION("""COMPUTED_VALUE"""),"2025-06")</f>
        <v>2025-06</v>
      </c>
      <c r="G22" s="240" t="str">
        <f>IFERROR(__xludf.DUMMYFUNCTION("""COMPUTED_VALUE"""),"เงินสด")</f>
        <v>เงินสด</v>
      </c>
      <c r="H22" s="210">
        <f>IFERROR(__xludf.DUMMYFUNCTION("""COMPUTED_VALUE"""),8654.0)</f>
        <v>8654</v>
      </c>
      <c r="I22" s="223">
        <f>IFERROR(__xludf.DUMMYFUNCTION("""COMPUTED_VALUE"""),8654.0)</f>
        <v>8654</v>
      </c>
      <c r="J22" s="224">
        <f t="shared" si="2"/>
        <v>0</v>
      </c>
      <c r="K22" s="208"/>
      <c r="L22" s="208"/>
      <c r="M22" s="208"/>
      <c r="N22" s="208"/>
      <c r="O22" s="208"/>
      <c r="P22" s="208"/>
      <c r="Q22" s="208" t="str">
        <f>IFERROR(__xludf.DUMMYFUNCTION("""COMPUTED_VALUE"""),"Touch Steak")</f>
        <v>Touch Steak</v>
      </c>
      <c r="R22" s="210">
        <f>IFERROR(__xludf.DUMMYFUNCTION("""COMPUTED_VALUE"""),18894.0)</f>
        <v>18894</v>
      </c>
      <c r="S22" s="210">
        <f>IFERROR(__xludf.DUMMYFUNCTION("""COMPUTED_VALUE"""),18354.0)</f>
        <v>18354</v>
      </c>
      <c r="T22" s="224">
        <f>IFERROR(__xludf.DUMMYFUNCTION("""COMPUTED_VALUE"""),540.0)</f>
        <v>540</v>
      </c>
      <c r="U22" s="208"/>
      <c r="V22" s="208" t="str">
        <f>IFERROR(__xludf.DUMMYFUNCTION("""COMPUTED_VALUE"""),"2025-09")</f>
        <v>2025-09</v>
      </c>
      <c r="W22" s="208" t="str">
        <f>IFERROR(__xludf.DUMMYFUNCTION("""COMPUTED_VALUE"""),"ยิ้มหวาน")</f>
        <v>ยิ้มหวาน</v>
      </c>
      <c r="X22" s="210">
        <f>IFERROR(__xludf.DUMMYFUNCTION("""COMPUTED_VALUE"""),120.0)</f>
        <v>120</v>
      </c>
      <c r="Y22" s="229">
        <f>IFERROR(__xludf.DUMMYFUNCTION("""COMPUTED_VALUE"""),0.0)</f>
        <v>0</v>
      </c>
      <c r="Z22" s="230">
        <f>IFERROR(__xludf.DUMMYFUNCTION("""COMPUTED_VALUE"""),120.0)</f>
        <v>120</v>
      </c>
    </row>
    <row r="23">
      <c r="A23" s="208"/>
      <c r="B23" s="210"/>
      <c r="C23" s="210"/>
      <c r="D23" s="210"/>
      <c r="E23" s="208"/>
      <c r="F23" s="231" t="str">
        <f>IFERROR(__xludf.DUMMYFUNCTION("""COMPUTED_VALUE"""),"2025-06")</f>
        <v>2025-06</v>
      </c>
      <c r="G23" s="231" t="str">
        <f>IFERROR(__xludf.DUMMYFUNCTION("""COMPUTED_VALUE"""),"โอนเงิน")</f>
        <v>โอนเงิน</v>
      </c>
      <c r="H23" s="232">
        <f>IFERROR(__xludf.DUMMYFUNCTION("""COMPUTED_VALUE"""),27976.0)</f>
        <v>27976</v>
      </c>
      <c r="I23" s="233">
        <f>IFERROR(__xludf.DUMMYFUNCTION("""COMPUTED_VALUE"""),27736.0)</f>
        <v>27736</v>
      </c>
      <c r="J23" s="234">
        <f t="shared" si="2"/>
        <v>240</v>
      </c>
      <c r="K23" s="208"/>
      <c r="L23" s="208"/>
      <c r="M23" s="208"/>
      <c r="N23" s="208"/>
      <c r="O23" s="208"/>
      <c r="P23" s="208"/>
      <c r="Q23" s="208" t="str">
        <f>IFERROR(__xludf.DUMMYFUNCTION("""COMPUTED_VALUE"""),"คุณแตงโม บ้านเกาะ")</f>
        <v>คุณแตงโม บ้านเกาะ</v>
      </c>
      <c r="R23" s="210">
        <f>IFERROR(__xludf.DUMMYFUNCTION("""COMPUTED_VALUE"""),590.0)</f>
        <v>590</v>
      </c>
      <c r="S23" s="210">
        <f>IFERROR(__xludf.DUMMYFUNCTION("""COMPUTED_VALUE"""),230.0)</f>
        <v>230</v>
      </c>
      <c r="T23" s="224">
        <f>IFERROR(__xludf.DUMMYFUNCTION("""COMPUTED_VALUE"""),360.0)</f>
        <v>360</v>
      </c>
      <c r="U23" s="208"/>
      <c r="V23" s="208" t="str">
        <f>IFERROR(__xludf.DUMMYFUNCTION("""COMPUTED_VALUE"""),"2025-10")</f>
        <v>2025-10</v>
      </c>
      <c r="W23" s="208" t="str">
        <f>IFERROR(__xludf.DUMMYFUNCTION("""COMPUTED_VALUE"""),"Shounen Yakiniku")</f>
        <v>Shounen Yakiniku</v>
      </c>
      <c r="X23" s="210">
        <f>IFERROR(__xludf.DUMMYFUNCTION("""COMPUTED_VALUE"""),5880.0)</f>
        <v>5880</v>
      </c>
      <c r="Y23" s="229">
        <f>IFERROR(__xludf.DUMMYFUNCTION("""COMPUTED_VALUE"""),0.0)</f>
        <v>0</v>
      </c>
      <c r="Z23" s="230">
        <f>IFERROR(__xludf.DUMMYFUNCTION("""COMPUTED_VALUE"""),5880.0)</f>
        <v>5880</v>
      </c>
    </row>
    <row r="24">
      <c r="A24" s="208"/>
      <c r="B24" s="210"/>
      <c r="C24" s="210"/>
      <c r="D24" s="210"/>
      <c r="E24" s="208"/>
      <c r="F24" s="208" t="str">
        <f>IFERROR(__xludf.DUMMYFUNCTION("""COMPUTED_VALUE"""),"2025-07")</f>
        <v>2025-07</v>
      </c>
      <c r="G24" s="208" t="str">
        <f>IFERROR(__xludf.DUMMYFUNCTION("""COMPUTED_VALUE"""),"เครดิต")</f>
        <v>เครดิต</v>
      </c>
      <c r="H24" s="210">
        <f>IFERROR(__xludf.DUMMYFUNCTION("""COMPUTED_VALUE"""),30323.0)</f>
        <v>30323</v>
      </c>
      <c r="I24" s="223">
        <f>IFERROR(__xludf.DUMMYFUNCTION("""COMPUTED_VALUE"""),30323.0)</f>
        <v>30323</v>
      </c>
      <c r="J24" s="224">
        <f t="shared" si="2"/>
        <v>0</v>
      </c>
      <c r="K24" s="208"/>
      <c r="L24" s="208"/>
      <c r="M24" s="208"/>
      <c r="N24" s="208"/>
      <c r="O24" s="208"/>
      <c r="P24" s="208"/>
      <c r="Q24" s="208" t="str">
        <f>IFERROR(__xludf.DUMMYFUNCTION("""COMPUTED_VALUE"""),"Shin coffee")</f>
        <v>Shin coffee</v>
      </c>
      <c r="R24" s="210">
        <f>IFERROR(__xludf.DUMMYFUNCTION("""COMPUTED_VALUE"""),240.0)</f>
        <v>240</v>
      </c>
      <c r="S24" s="210">
        <f>IFERROR(__xludf.DUMMYFUNCTION("""COMPUTED_VALUE"""),0.0)</f>
        <v>0</v>
      </c>
      <c r="T24" s="224">
        <f>IFERROR(__xludf.DUMMYFUNCTION("""COMPUTED_VALUE"""),240.0)</f>
        <v>240</v>
      </c>
      <c r="U24" s="208"/>
      <c r="V24" s="208" t="str">
        <f>IFERROR(__xludf.DUMMYFUNCTION("""COMPUTED_VALUE"""),"2025-10")</f>
        <v>2025-10</v>
      </c>
      <c r="W24" s="208" t="str">
        <f>IFERROR(__xludf.DUMMYFUNCTION("""COMPUTED_VALUE"""),"Fat Boy")</f>
        <v>Fat Boy</v>
      </c>
      <c r="X24" s="210">
        <f>IFERROR(__xludf.DUMMYFUNCTION("""COMPUTED_VALUE"""),4760.0)</f>
        <v>4760</v>
      </c>
      <c r="Y24" s="229">
        <f>IFERROR(__xludf.DUMMYFUNCTION("""COMPUTED_VALUE"""),0.0)</f>
        <v>0</v>
      </c>
      <c r="Z24" s="230">
        <f>IFERROR(__xludf.DUMMYFUNCTION("""COMPUTED_VALUE"""),4760.0)</f>
        <v>4760</v>
      </c>
    </row>
    <row r="25">
      <c r="A25" s="208"/>
      <c r="B25" s="210"/>
      <c r="C25" s="210"/>
      <c r="D25" s="210"/>
      <c r="E25" s="208"/>
      <c r="F25" s="208" t="str">
        <f>IFERROR(__xludf.DUMMYFUNCTION("""COMPUTED_VALUE"""),"2025-07")</f>
        <v>2025-07</v>
      </c>
      <c r="G25" s="208" t="str">
        <f>IFERROR(__xludf.DUMMYFUNCTION("""COMPUTED_VALUE"""),"เงินสด")</f>
        <v>เงินสด</v>
      </c>
      <c r="H25" s="210">
        <f>IFERROR(__xludf.DUMMYFUNCTION("""COMPUTED_VALUE"""),12120.0)</f>
        <v>12120</v>
      </c>
      <c r="I25" s="223">
        <f>IFERROR(__xludf.DUMMYFUNCTION("""COMPUTED_VALUE"""),12120.0)</f>
        <v>12120</v>
      </c>
      <c r="J25" s="224">
        <f t="shared" si="2"/>
        <v>0</v>
      </c>
      <c r="K25" s="208"/>
      <c r="L25" s="208"/>
      <c r="M25" s="208"/>
      <c r="N25" s="208"/>
      <c r="O25" s="208"/>
      <c r="P25" s="208"/>
      <c r="Q25" s="208" t="str">
        <f>IFERROR(__xludf.DUMMYFUNCTION("""COMPUTED_VALUE"""),"Sugar Beam")</f>
        <v>Sugar Beam</v>
      </c>
      <c r="R25" s="210">
        <f>IFERROR(__xludf.DUMMYFUNCTION("""COMPUTED_VALUE"""),2540.0)</f>
        <v>2540</v>
      </c>
      <c r="S25" s="210">
        <f>IFERROR(__xludf.DUMMYFUNCTION("""COMPUTED_VALUE"""),2300.0)</f>
        <v>2300</v>
      </c>
      <c r="T25" s="224">
        <f>IFERROR(__xludf.DUMMYFUNCTION("""COMPUTED_VALUE"""),240.0)</f>
        <v>240</v>
      </c>
      <c r="U25" s="208"/>
      <c r="V25" s="208" t="str">
        <f>IFERROR(__xludf.DUMMYFUNCTION("""COMPUTED_VALUE"""),"2025-10")</f>
        <v>2025-10</v>
      </c>
      <c r="W25" s="208" t="str">
        <f>IFERROR(__xludf.DUMMYFUNCTION("""COMPUTED_VALUE"""),"Ginda wagyu")</f>
        <v>Ginda wagyu</v>
      </c>
      <c r="X25" s="210">
        <f>IFERROR(__xludf.DUMMYFUNCTION("""COMPUTED_VALUE"""),3600.0)</f>
        <v>3600</v>
      </c>
      <c r="Y25" s="229">
        <f>IFERROR(__xludf.DUMMYFUNCTION("""COMPUTED_VALUE"""),0.0)</f>
        <v>0</v>
      </c>
      <c r="Z25" s="230">
        <f>IFERROR(__xludf.DUMMYFUNCTION("""COMPUTED_VALUE"""),3600.0)</f>
        <v>3600</v>
      </c>
    </row>
    <row r="26">
      <c r="A26" s="208"/>
      <c r="B26" s="210"/>
      <c r="C26" s="210"/>
      <c r="D26" s="210"/>
      <c r="E26" s="208"/>
      <c r="F26" s="231" t="str">
        <f>IFERROR(__xludf.DUMMYFUNCTION("""COMPUTED_VALUE"""),"2025-07")</f>
        <v>2025-07</v>
      </c>
      <c r="G26" s="241" t="str">
        <f>IFERROR(__xludf.DUMMYFUNCTION("""COMPUTED_VALUE"""),"โอนเงิน")</f>
        <v>โอนเงิน</v>
      </c>
      <c r="H26" s="232">
        <f>IFERROR(__xludf.DUMMYFUNCTION("""COMPUTED_VALUE"""),35886.0)</f>
        <v>35886</v>
      </c>
      <c r="I26" s="233">
        <f>IFERROR(__xludf.DUMMYFUNCTION("""COMPUTED_VALUE"""),35886.0)</f>
        <v>35886</v>
      </c>
      <c r="J26" s="234">
        <f t="shared" si="2"/>
        <v>0</v>
      </c>
      <c r="K26" s="208"/>
      <c r="L26" s="208"/>
      <c r="M26" s="208"/>
      <c r="N26" s="208"/>
      <c r="O26" s="208"/>
      <c r="P26" s="208"/>
      <c r="Q26" s="208" t="str">
        <f>IFERROR(__xludf.DUMMYFUNCTION("""COMPUTED_VALUE"""),"มุมสเต็ก")</f>
        <v>มุมสเต็ก</v>
      </c>
      <c r="R26" s="210">
        <f>IFERROR(__xludf.DUMMYFUNCTION("""COMPUTED_VALUE"""),31085.0)</f>
        <v>31085</v>
      </c>
      <c r="S26" s="210">
        <f>IFERROR(__xludf.DUMMYFUNCTION("""COMPUTED_VALUE"""),30845.0)</f>
        <v>30845</v>
      </c>
      <c r="T26" s="224">
        <f>IFERROR(__xludf.DUMMYFUNCTION("""COMPUTED_VALUE"""),240.0)</f>
        <v>240</v>
      </c>
      <c r="U26" s="208"/>
      <c r="V26" s="208" t="str">
        <f>IFERROR(__xludf.DUMMYFUNCTION("""COMPUTED_VALUE"""),"2025-10")</f>
        <v>2025-10</v>
      </c>
      <c r="W26" s="208" t="str">
        <f>IFERROR(__xludf.DUMMYFUNCTION("""COMPUTED_VALUE"""),"ฌาณิ")</f>
        <v>ฌาณิ</v>
      </c>
      <c r="X26" s="210">
        <f>IFERROR(__xludf.DUMMYFUNCTION("""COMPUTED_VALUE"""),3476.0)</f>
        <v>3476</v>
      </c>
      <c r="Y26" s="229">
        <f>IFERROR(__xludf.DUMMYFUNCTION("""COMPUTED_VALUE"""),336.0)</f>
        <v>336</v>
      </c>
      <c r="Z26" s="230">
        <f>IFERROR(__xludf.DUMMYFUNCTION("""COMPUTED_VALUE"""),3140.0)</f>
        <v>3140</v>
      </c>
    </row>
    <row r="27">
      <c r="A27" s="208"/>
      <c r="B27" s="210"/>
      <c r="C27" s="210"/>
      <c r="D27" s="210"/>
      <c r="E27" s="208"/>
      <c r="F27" s="208" t="str">
        <f>IFERROR(__xludf.DUMMYFUNCTION("""COMPUTED_VALUE"""),"2025-08")</f>
        <v>2025-08</v>
      </c>
      <c r="G27" s="208" t="str">
        <f>IFERROR(__xludf.DUMMYFUNCTION("""COMPUTED_VALUE"""),"เครดิต")</f>
        <v>เครดิต</v>
      </c>
      <c r="H27" s="210">
        <f>IFERROR(__xludf.DUMMYFUNCTION("""COMPUTED_VALUE"""),36370.0)</f>
        <v>36370</v>
      </c>
      <c r="I27" s="242">
        <f>IFERROR(__xludf.DUMMYFUNCTION("""COMPUTED_VALUE"""),36370.0)</f>
        <v>36370</v>
      </c>
      <c r="J27" s="224">
        <f t="shared" si="2"/>
        <v>0</v>
      </c>
      <c r="K27" s="208"/>
      <c r="L27" s="208"/>
      <c r="M27" s="208"/>
      <c r="N27" s="208"/>
      <c r="O27" s="208"/>
      <c r="P27" s="208"/>
      <c r="Q27" s="208" t="str">
        <f>IFERROR(__xludf.DUMMYFUNCTION("""COMPUTED_VALUE"""),"ยิ้มหวาน")</f>
        <v>ยิ้มหวาน</v>
      </c>
      <c r="R27" s="210">
        <f>IFERROR(__xludf.DUMMYFUNCTION("""COMPUTED_VALUE"""),1620.0)</f>
        <v>1620</v>
      </c>
      <c r="S27" s="210">
        <f>IFERROR(__xludf.DUMMYFUNCTION("""COMPUTED_VALUE"""),1380.0)</f>
        <v>1380</v>
      </c>
      <c r="T27" s="224">
        <f>IFERROR(__xludf.DUMMYFUNCTION("""COMPUTED_VALUE"""),240.0)</f>
        <v>240</v>
      </c>
      <c r="U27" s="208"/>
      <c r="V27" s="208" t="str">
        <f>IFERROR(__xludf.DUMMYFUNCTION("""COMPUTED_VALUE"""),"2025-10")</f>
        <v>2025-10</v>
      </c>
      <c r="W27" s="208" t="str">
        <f>IFERROR(__xludf.DUMMYFUNCTION("""COMPUTED_VALUE"""),"เจริญภัณฑ์")</f>
        <v>เจริญภัณฑ์</v>
      </c>
      <c r="X27" s="210">
        <f>IFERROR(__xludf.DUMMYFUNCTION("""COMPUTED_VALUE"""),3000.0)</f>
        <v>3000</v>
      </c>
      <c r="Y27" s="229">
        <f>IFERROR(__xludf.DUMMYFUNCTION("""COMPUTED_VALUE"""),0.0)</f>
        <v>0</v>
      </c>
      <c r="Z27" s="230">
        <f>IFERROR(__xludf.DUMMYFUNCTION("""COMPUTED_VALUE"""),3000.0)</f>
        <v>3000</v>
      </c>
    </row>
    <row r="28">
      <c r="A28" s="208"/>
      <c r="B28" s="210"/>
      <c r="C28" s="210"/>
      <c r="D28" s="210"/>
      <c r="E28" s="208"/>
      <c r="F28" s="208" t="str">
        <f>IFERROR(__xludf.DUMMYFUNCTION("""COMPUTED_VALUE"""),"2025-08")</f>
        <v>2025-08</v>
      </c>
      <c r="G28" s="208" t="str">
        <f>IFERROR(__xludf.DUMMYFUNCTION("""COMPUTED_VALUE"""),"เงินสด")</f>
        <v>เงินสด</v>
      </c>
      <c r="H28" s="210">
        <f>IFERROR(__xludf.DUMMYFUNCTION("""COMPUTED_VALUE"""),10072.0)</f>
        <v>10072</v>
      </c>
      <c r="I28" s="242">
        <f>IFERROR(__xludf.DUMMYFUNCTION("""COMPUTED_VALUE"""),10072.0)</f>
        <v>10072</v>
      </c>
      <c r="J28" s="224">
        <f t="shared" si="2"/>
        <v>0</v>
      </c>
      <c r="K28" s="208"/>
      <c r="L28" s="208"/>
      <c r="M28" s="208"/>
      <c r="N28" s="208"/>
      <c r="O28" s="208"/>
      <c r="P28" s="208"/>
      <c r="Q28" s="208" t="str">
        <f>IFERROR(__xludf.DUMMYFUNCTION("""COMPUTED_VALUE"""),"season bbq")</f>
        <v>season bbq</v>
      </c>
      <c r="R28" s="210">
        <f>IFERROR(__xludf.DUMMYFUNCTION("""COMPUTED_VALUE"""),2580.0)</f>
        <v>2580</v>
      </c>
      <c r="S28" s="210">
        <f>IFERROR(__xludf.DUMMYFUNCTION("""COMPUTED_VALUE"""),2400.0)</f>
        <v>2400</v>
      </c>
      <c r="T28" s="224">
        <f>IFERROR(__xludf.DUMMYFUNCTION("""COMPUTED_VALUE"""),180.0)</f>
        <v>180</v>
      </c>
      <c r="U28" s="208"/>
      <c r="V28" s="208" t="str">
        <f>IFERROR(__xludf.DUMMYFUNCTION("""COMPUTED_VALUE"""),"2025-10")</f>
        <v>2025-10</v>
      </c>
      <c r="W28" s="208" t="str">
        <f>IFERROR(__xludf.DUMMYFUNCTION("""COMPUTED_VALUE"""),"Rare")</f>
        <v>Rare</v>
      </c>
      <c r="X28" s="210">
        <f>IFERROR(__xludf.DUMMYFUNCTION("""COMPUTED_VALUE"""),2860.0)</f>
        <v>2860</v>
      </c>
      <c r="Y28" s="229">
        <f>IFERROR(__xludf.DUMMYFUNCTION("""COMPUTED_VALUE"""),0.0)</f>
        <v>0</v>
      </c>
      <c r="Z28" s="230">
        <f>IFERROR(__xludf.DUMMYFUNCTION("""COMPUTED_VALUE"""),2860.0)</f>
        <v>2860</v>
      </c>
    </row>
    <row r="29">
      <c r="A29" s="208"/>
      <c r="B29" s="210"/>
      <c r="C29" s="210"/>
      <c r="D29" s="210"/>
      <c r="E29" s="208"/>
      <c r="F29" s="231" t="str">
        <f>IFERROR(__xludf.DUMMYFUNCTION("""COMPUTED_VALUE"""),"2025-08")</f>
        <v>2025-08</v>
      </c>
      <c r="G29" s="231" t="str">
        <f>IFERROR(__xludf.DUMMYFUNCTION("""COMPUTED_VALUE"""),"โอนเงิน")</f>
        <v>โอนเงิน</v>
      </c>
      <c r="H29" s="232">
        <f>IFERROR(__xludf.DUMMYFUNCTION("""COMPUTED_VALUE"""),33895.0)</f>
        <v>33895</v>
      </c>
      <c r="I29" s="243">
        <f>IFERROR(__xludf.DUMMYFUNCTION("""COMPUTED_VALUE"""),30895.0)</f>
        <v>30895</v>
      </c>
      <c r="J29" s="234">
        <f t="shared" si="2"/>
        <v>3000</v>
      </c>
      <c r="K29" s="208"/>
      <c r="L29" s="208"/>
      <c r="M29" s="208"/>
      <c r="N29" s="208"/>
      <c r="O29" s="208"/>
      <c r="P29" s="208"/>
      <c r="Q29" s="208"/>
      <c r="R29" s="210"/>
      <c r="S29" s="210"/>
      <c r="T29" s="224"/>
      <c r="U29" s="208"/>
      <c r="V29" s="208" t="str">
        <f>IFERROR(__xludf.DUMMYFUNCTION("""COMPUTED_VALUE"""),"2025-10")</f>
        <v>2025-10</v>
      </c>
      <c r="W29" s="208" t="str">
        <f>IFERROR(__xludf.DUMMYFUNCTION("""COMPUTED_VALUE"""),"Shounen Yakiniku2")</f>
        <v>Shounen Yakiniku2</v>
      </c>
      <c r="X29" s="210">
        <f>IFERROR(__xludf.DUMMYFUNCTION("""COMPUTED_VALUE"""),2280.0)</f>
        <v>2280</v>
      </c>
      <c r="Y29" s="229">
        <f>IFERROR(__xludf.DUMMYFUNCTION("""COMPUTED_VALUE"""),0.0)</f>
        <v>0</v>
      </c>
      <c r="Z29" s="230">
        <f>IFERROR(__xludf.DUMMYFUNCTION("""COMPUTED_VALUE"""),2280.0)</f>
        <v>2280</v>
      </c>
    </row>
    <row r="30">
      <c r="A30" s="208"/>
      <c r="B30" s="210"/>
      <c r="C30" s="210"/>
      <c r="D30" s="210"/>
      <c r="E30" s="208"/>
      <c r="F30" s="208" t="str">
        <f>IFERROR(__xludf.DUMMYFUNCTION("""COMPUTED_VALUE"""),"2025-09")</f>
        <v>2025-09</v>
      </c>
      <c r="G30" s="208" t="str">
        <f>IFERROR(__xludf.DUMMYFUNCTION("""COMPUTED_VALUE"""),"เครดิต")</f>
        <v>เครดิต</v>
      </c>
      <c r="H30" s="210">
        <f>IFERROR(__xludf.DUMMYFUNCTION("""COMPUTED_VALUE"""),33467.0)</f>
        <v>33467</v>
      </c>
      <c r="I30" s="210">
        <f>IFERROR(__xludf.DUMMYFUNCTION("""COMPUTED_VALUE"""),15125.0)</f>
        <v>15125</v>
      </c>
      <c r="J30" s="210"/>
      <c r="K30" s="208"/>
      <c r="L30" s="208"/>
      <c r="M30" s="208"/>
      <c r="N30" s="208"/>
      <c r="O30" s="208"/>
      <c r="P30" s="208"/>
      <c r="Q30" s="208"/>
      <c r="R30" s="210"/>
      <c r="S30" s="210"/>
      <c r="T30" s="224"/>
      <c r="U30" s="208"/>
      <c r="V30" s="208" t="str">
        <f>IFERROR(__xludf.DUMMYFUNCTION("""COMPUTED_VALUE"""),"2025-10")</f>
        <v>2025-10</v>
      </c>
      <c r="W30" s="208" t="str">
        <f>IFERROR(__xludf.DUMMYFUNCTION("""COMPUTED_VALUE"""),"8 Bistro")</f>
        <v>8 Bistro</v>
      </c>
      <c r="X30" s="210">
        <f>IFERROR(__xludf.DUMMYFUNCTION("""COMPUTED_VALUE"""),1980.0)</f>
        <v>1980</v>
      </c>
      <c r="Y30" s="229">
        <f>IFERROR(__xludf.DUMMYFUNCTION("""COMPUTED_VALUE"""),0.0)</f>
        <v>0</v>
      </c>
      <c r="Z30" s="230">
        <f>IFERROR(__xludf.DUMMYFUNCTION("""COMPUTED_VALUE"""),1980.0)</f>
        <v>1980</v>
      </c>
    </row>
    <row r="31">
      <c r="A31" s="208"/>
      <c r="B31" s="210"/>
      <c r="C31" s="210"/>
      <c r="D31" s="210"/>
      <c r="E31" s="208"/>
      <c r="F31" s="208" t="str">
        <f>IFERROR(__xludf.DUMMYFUNCTION("""COMPUTED_VALUE"""),"2025-09")</f>
        <v>2025-09</v>
      </c>
      <c r="G31" s="208" t="str">
        <f>IFERROR(__xludf.DUMMYFUNCTION("""COMPUTED_VALUE"""),"เงินสด")</f>
        <v>เงินสด</v>
      </c>
      <c r="H31" s="210">
        <f>IFERROR(__xludf.DUMMYFUNCTION("""COMPUTED_VALUE"""),9760.0)</f>
        <v>9760</v>
      </c>
      <c r="I31" s="210">
        <f>IFERROR(__xludf.DUMMYFUNCTION("""COMPUTED_VALUE"""),9760.0)</f>
        <v>9760</v>
      </c>
      <c r="J31" s="210"/>
      <c r="K31" s="208"/>
      <c r="L31" s="208"/>
      <c r="M31" s="208"/>
      <c r="N31" s="208"/>
      <c r="O31" s="208"/>
      <c r="P31" s="208"/>
      <c r="Q31" s="208"/>
      <c r="R31" s="210"/>
      <c r="S31" s="210"/>
      <c r="T31" s="224"/>
      <c r="U31" s="208"/>
      <c r="V31" s="208" t="str">
        <f>IFERROR(__xludf.DUMMYFUNCTION("""COMPUTED_VALUE"""),"2025-10")</f>
        <v>2025-10</v>
      </c>
      <c r="W31" s="208" t="str">
        <f>IFERROR(__xludf.DUMMYFUNCTION("""COMPUTED_VALUE"""),"Ken Izakaya")</f>
        <v>Ken Izakaya</v>
      </c>
      <c r="X31" s="210">
        <f>IFERROR(__xludf.DUMMYFUNCTION("""COMPUTED_VALUE"""),1685.5)</f>
        <v>1685.5</v>
      </c>
      <c r="Y31" s="229">
        <f>IFERROR(__xludf.DUMMYFUNCTION("""COMPUTED_VALUE"""),0.0)</f>
        <v>0</v>
      </c>
      <c r="Z31" s="230">
        <f>IFERROR(__xludf.DUMMYFUNCTION("""COMPUTED_VALUE"""),1685.5)</f>
        <v>1685.5</v>
      </c>
    </row>
    <row r="32">
      <c r="A32" s="208"/>
      <c r="B32" s="210"/>
      <c r="C32" s="210"/>
      <c r="D32" s="210"/>
      <c r="E32" s="208"/>
      <c r="F32" s="208" t="str">
        <f>IFERROR(__xludf.DUMMYFUNCTION("""COMPUTED_VALUE"""),"2025-09")</f>
        <v>2025-09</v>
      </c>
      <c r="G32" s="208" t="str">
        <f>IFERROR(__xludf.DUMMYFUNCTION("""COMPUTED_VALUE"""),"โอนเงิน")</f>
        <v>โอนเงิน</v>
      </c>
      <c r="H32" s="210">
        <f>IFERROR(__xludf.DUMMYFUNCTION("""COMPUTED_VALUE"""),20605.0)</f>
        <v>20605</v>
      </c>
      <c r="I32" s="210">
        <f>IFERROR(__xludf.DUMMYFUNCTION("""COMPUTED_VALUE"""),17656.0)</f>
        <v>17656</v>
      </c>
      <c r="J32" s="210"/>
      <c r="K32" s="208"/>
      <c r="L32" s="208"/>
      <c r="M32" s="208"/>
      <c r="N32" s="208"/>
      <c r="O32" s="208"/>
      <c r="P32" s="208"/>
      <c r="Q32" s="208"/>
      <c r="R32" s="210"/>
      <c r="S32" s="210"/>
      <c r="T32" s="224"/>
      <c r="U32" s="208"/>
      <c r="V32" s="208" t="str">
        <f>IFERROR(__xludf.DUMMYFUNCTION("""COMPUTED_VALUE"""),"2025-10")</f>
        <v>2025-10</v>
      </c>
      <c r="W32" s="208" t="str">
        <f>IFERROR(__xludf.DUMMYFUNCTION("""COMPUTED_VALUE"""),"8 Dining")</f>
        <v>8 Dining</v>
      </c>
      <c r="X32" s="210">
        <f>IFERROR(__xludf.DUMMYFUNCTION("""COMPUTED_VALUE"""),1560.0)</f>
        <v>1560</v>
      </c>
      <c r="Y32" s="229">
        <f>IFERROR(__xludf.DUMMYFUNCTION("""COMPUTED_VALUE"""),0.0)</f>
        <v>0</v>
      </c>
      <c r="Z32" s="230">
        <f>IFERROR(__xludf.DUMMYFUNCTION("""COMPUTED_VALUE"""),1560.0)</f>
        <v>1560</v>
      </c>
    </row>
    <row r="33">
      <c r="A33" s="208"/>
      <c r="B33" s="210"/>
      <c r="C33" s="210"/>
      <c r="D33" s="210"/>
      <c r="E33" s="208"/>
      <c r="F33" s="208" t="str">
        <f>IFERROR(__xludf.DUMMYFUNCTION("""COMPUTED_VALUE"""),"2025-10")</f>
        <v>2025-10</v>
      </c>
      <c r="G33" s="208" t="str">
        <f>IFERROR(__xludf.DUMMYFUNCTION("""COMPUTED_VALUE"""),"เครดิต")</f>
        <v>เครดิต</v>
      </c>
      <c r="H33" s="210">
        <f>IFERROR(__xludf.DUMMYFUNCTION("""COMPUTED_VALUE"""),25085.5)</f>
        <v>25085.5</v>
      </c>
      <c r="I33" s="210">
        <f>IFERROR(__xludf.DUMMYFUNCTION("""COMPUTED_VALUE"""),0.0)</f>
        <v>0</v>
      </c>
      <c r="J33" s="210"/>
      <c r="K33" s="208"/>
      <c r="L33" s="208"/>
      <c r="M33" s="208"/>
      <c r="N33" s="208"/>
      <c r="O33" s="208"/>
      <c r="P33" s="208"/>
      <c r="Q33" s="208"/>
      <c r="R33" s="210"/>
      <c r="S33" s="210"/>
      <c r="T33" s="224"/>
      <c r="U33" s="208"/>
      <c r="V33" s="208" t="str">
        <f>IFERROR(__xludf.DUMMYFUNCTION("""COMPUTED_VALUE"""),"2025-10")</f>
        <v>2025-10</v>
      </c>
      <c r="W33" s="208" t="str">
        <f>IFERROR(__xludf.DUMMYFUNCTION("""COMPUTED_VALUE"""),"Nailed It Downtown")</f>
        <v>Nailed It Downtown</v>
      </c>
      <c r="X33" s="210">
        <f>IFERROR(__xludf.DUMMYFUNCTION("""COMPUTED_VALUE"""),1405.0)</f>
        <v>1405</v>
      </c>
      <c r="Y33" s="229">
        <f>IFERROR(__xludf.DUMMYFUNCTION("""COMPUTED_VALUE"""),0.0)</f>
        <v>0</v>
      </c>
      <c r="Z33" s="230">
        <f>IFERROR(__xludf.DUMMYFUNCTION("""COMPUTED_VALUE"""),1405.0)</f>
        <v>1405</v>
      </c>
    </row>
    <row r="34">
      <c r="A34" s="208"/>
      <c r="B34" s="210"/>
      <c r="C34" s="210"/>
      <c r="D34" s="210"/>
      <c r="E34" s="208"/>
      <c r="F34" s="208" t="str">
        <f>IFERROR(__xludf.DUMMYFUNCTION("""COMPUTED_VALUE"""),"2025-10")</f>
        <v>2025-10</v>
      </c>
      <c r="G34" s="208" t="str">
        <f>IFERROR(__xludf.DUMMYFUNCTION("""COMPUTED_VALUE"""),"เงินสด")</f>
        <v>เงินสด</v>
      </c>
      <c r="H34" s="210">
        <f>IFERROR(__xludf.DUMMYFUNCTION("""COMPUTED_VALUE"""),6362.0)</f>
        <v>6362</v>
      </c>
      <c r="I34" s="210">
        <f>IFERROR(__xludf.DUMMYFUNCTION("""COMPUTED_VALUE"""),6362.0)</f>
        <v>6362</v>
      </c>
      <c r="J34" s="210"/>
      <c r="K34" s="208"/>
      <c r="L34" s="208"/>
      <c r="M34" s="208"/>
      <c r="N34" s="208"/>
      <c r="O34" s="208"/>
      <c r="P34" s="208"/>
      <c r="Q34" s="208"/>
      <c r="R34" s="210"/>
      <c r="S34" s="210"/>
      <c r="T34" s="224"/>
      <c r="U34" s="208"/>
      <c r="V34" s="208" t="str">
        <f>IFERROR(__xludf.DUMMYFUNCTION("""COMPUTED_VALUE"""),"2025-10")</f>
        <v>2025-10</v>
      </c>
      <c r="W34" s="208" t="str">
        <f>IFERROR(__xludf.DUMMYFUNCTION("""COMPUTED_VALUE"""),"Smaz")</f>
        <v>Smaz</v>
      </c>
      <c r="X34" s="210">
        <f>IFERROR(__xludf.DUMMYFUNCTION("""COMPUTED_VALUE"""),1160.0)</f>
        <v>1160</v>
      </c>
      <c r="Y34" s="229">
        <f>IFERROR(__xludf.DUMMYFUNCTION("""COMPUTED_VALUE"""),0.0)</f>
        <v>0</v>
      </c>
      <c r="Z34" s="230">
        <f>IFERROR(__xludf.DUMMYFUNCTION("""COMPUTED_VALUE"""),1160.0)</f>
        <v>1160</v>
      </c>
    </row>
    <row r="35">
      <c r="A35" s="208"/>
      <c r="B35" s="210"/>
      <c r="C35" s="210"/>
      <c r="D35" s="210"/>
      <c r="E35" s="208"/>
      <c r="F35" s="208" t="str">
        <f>IFERROR(__xludf.DUMMYFUNCTION("""COMPUTED_VALUE"""),"2025-10")</f>
        <v>2025-10</v>
      </c>
      <c r="G35" s="208" t="str">
        <f>IFERROR(__xludf.DUMMYFUNCTION("""COMPUTED_VALUE"""),"โอนเงิน")</f>
        <v>โอนเงิน</v>
      </c>
      <c r="H35" s="210">
        <f>IFERROR(__xludf.DUMMYFUNCTION("""COMPUTED_VALUE"""),16131.0)</f>
        <v>16131</v>
      </c>
      <c r="I35" s="210">
        <f>IFERROR(__xludf.DUMMYFUNCTION("""COMPUTED_VALUE"""),2376.0)</f>
        <v>2376</v>
      </c>
      <c r="J35" s="210"/>
      <c r="K35" s="208"/>
      <c r="L35" s="208"/>
      <c r="M35" s="208"/>
      <c r="N35" s="208"/>
      <c r="O35" s="208"/>
      <c r="P35" s="208"/>
      <c r="Q35" s="208"/>
      <c r="R35" s="210"/>
      <c r="S35" s="210"/>
      <c r="T35" s="224"/>
      <c r="U35" s="208"/>
      <c r="V35" s="208" t="str">
        <f>IFERROR(__xludf.DUMMYFUNCTION("""COMPUTED_VALUE"""),"2025-10")</f>
        <v>2025-10</v>
      </c>
      <c r="W35" s="208" t="str">
        <f>IFERROR(__xludf.DUMMYFUNCTION("""COMPUTED_VALUE"""),"Morning Tonight")</f>
        <v>Morning Tonight</v>
      </c>
      <c r="X35" s="210">
        <f>IFERROR(__xludf.DUMMYFUNCTION("""COMPUTED_VALUE"""),1080.0)</f>
        <v>1080</v>
      </c>
      <c r="Y35" s="229">
        <f>IFERROR(__xludf.DUMMYFUNCTION("""COMPUTED_VALUE"""),0.0)</f>
        <v>0</v>
      </c>
      <c r="Z35" s="230">
        <f>IFERROR(__xludf.DUMMYFUNCTION("""COMPUTED_VALUE"""),1080.0)</f>
        <v>1080</v>
      </c>
    </row>
    <row r="36">
      <c r="A36" s="208"/>
      <c r="B36" s="210"/>
      <c r="C36" s="210"/>
      <c r="D36" s="210"/>
      <c r="E36" s="208"/>
      <c r="F36" s="208"/>
      <c r="G36" s="208"/>
      <c r="H36" s="210"/>
      <c r="I36" s="210"/>
      <c r="J36" s="210"/>
      <c r="K36" s="208"/>
      <c r="L36" s="208"/>
      <c r="M36" s="208"/>
      <c r="N36" s="208"/>
      <c r="O36" s="208"/>
      <c r="P36" s="208"/>
      <c r="Q36" s="208"/>
      <c r="R36" s="210"/>
      <c r="S36" s="210"/>
      <c r="T36" s="224"/>
      <c r="U36" s="208"/>
      <c r="V36" s="208" t="str">
        <f>IFERROR(__xludf.DUMMYFUNCTION("""COMPUTED_VALUE"""),"2025-10")</f>
        <v>2025-10</v>
      </c>
      <c r="W36" s="208" t="str">
        <f>IFERROR(__xludf.DUMMYFUNCTION("""COMPUTED_VALUE"""),"Homie")</f>
        <v>Homie</v>
      </c>
      <c r="X36" s="210">
        <f>IFERROR(__xludf.DUMMYFUNCTION("""COMPUTED_VALUE"""),980.0)</f>
        <v>980</v>
      </c>
      <c r="Y36" s="229">
        <f>IFERROR(__xludf.DUMMYFUNCTION("""COMPUTED_VALUE"""),0.0)</f>
        <v>0</v>
      </c>
      <c r="Z36" s="230">
        <f>IFERROR(__xludf.DUMMYFUNCTION("""COMPUTED_VALUE"""),980.0)</f>
        <v>980</v>
      </c>
    </row>
    <row r="37">
      <c r="A37" s="208"/>
      <c r="B37" s="210"/>
      <c r="C37" s="210"/>
      <c r="D37" s="210"/>
      <c r="E37" s="208"/>
      <c r="F37" s="208"/>
      <c r="G37" s="208"/>
      <c r="H37" s="210"/>
      <c r="I37" s="210"/>
      <c r="J37" s="210"/>
      <c r="K37" s="208"/>
      <c r="L37" s="208"/>
      <c r="M37" s="208"/>
      <c r="N37" s="208"/>
      <c r="O37" s="208"/>
      <c r="P37" s="208"/>
      <c r="Q37" s="208"/>
      <c r="R37" s="210"/>
      <c r="S37" s="210"/>
      <c r="T37" s="224"/>
      <c r="U37" s="208"/>
      <c r="V37" s="208" t="str">
        <f>IFERROR(__xludf.DUMMYFUNCTION("""COMPUTED_VALUE"""),"2025-10")</f>
        <v>2025-10</v>
      </c>
      <c r="W37" s="208" t="str">
        <f>IFERROR(__xludf.DUMMYFUNCTION("""COMPUTED_VALUE"""),"Brotherly")</f>
        <v>Brotherly</v>
      </c>
      <c r="X37" s="210">
        <f>IFERROR(__xludf.DUMMYFUNCTION("""COMPUTED_VALUE"""),810.0)</f>
        <v>810</v>
      </c>
      <c r="Y37" s="229">
        <f>IFERROR(__xludf.DUMMYFUNCTION("""COMPUTED_VALUE"""),0.0)</f>
        <v>0</v>
      </c>
      <c r="Z37" s="230">
        <f>IFERROR(__xludf.DUMMYFUNCTION("""COMPUTED_VALUE"""),810.0)</f>
        <v>810</v>
      </c>
    </row>
    <row r="38">
      <c r="A38" s="208"/>
      <c r="B38" s="210"/>
      <c r="C38" s="210"/>
      <c r="D38" s="210"/>
      <c r="E38" s="208"/>
      <c r="F38" s="208"/>
      <c r="G38" s="208"/>
      <c r="H38" s="210"/>
      <c r="I38" s="210"/>
      <c r="J38" s="210"/>
      <c r="K38" s="208"/>
      <c r="L38" s="208"/>
      <c r="M38" s="208"/>
      <c r="N38" s="208"/>
      <c r="O38" s="208"/>
      <c r="P38" s="208"/>
      <c r="Q38" s="208"/>
      <c r="R38" s="210"/>
      <c r="S38" s="210"/>
      <c r="T38" s="224"/>
      <c r="U38" s="208"/>
      <c r="V38" s="208" t="str">
        <f>IFERROR(__xludf.DUMMYFUNCTION("""COMPUTED_VALUE"""),"2025-10")</f>
        <v>2025-10</v>
      </c>
      <c r="W38" s="208" t="str">
        <f>IFERROR(__xludf.DUMMYFUNCTION("""COMPUTED_VALUE"""),"Again Please Cafe")</f>
        <v>Again Please Cafe</v>
      </c>
      <c r="X38" s="210">
        <f>IFERROR(__xludf.DUMMYFUNCTION("""COMPUTED_VALUE"""),600.0)</f>
        <v>600</v>
      </c>
      <c r="Y38" s="229">
        <f>IFERROR(__xludf.DUMMYFUNCTION("""COMPUTED_VALUE"""),0.0)</f>
        <v>0</v>
      </c>
      <c r="Z38" s="230">
        <f>IFERROR(__xludf.DUMMYFUNCTION("""COMPUTED_VALUE"""),600.0)</f>
        <v>600</v>
      </c>
    </row>
    <row r="39">
      <c r="A39" s="208"/>
      <c r="B39" s="210"/>
      <c r="C39" s="210"/>
      <c r="D39" s="210"/>
      <c r="E39" s="208"/>
      <c r="F39" s="208"/>
      <c r="G39" s="208"/>
      <c r="H39" s="210"/>
      <c r="I39" s="210"/>
      <c r="J39" s="210"/>
      <c r="K39" s="208"/>
      <c r="L39" s="208"/>
      <c r="M39" s="208"/>
      <c r="N39" s="208"/>
      <c r="O39" s="208"/>
      <c r="P39" s="208"/>
      <c r="Q39" s="208"/>
      <c r="R39" s="210"/>
      <c r="S39" s="210"/>
      <c r="T39" s="224"/>
      <c r="U39" s="208"/>
      <c r="V39" s="208" t="str">
        <f>IFERROR(__xludf.DUMMYFUNCTION("""COMPUTED_VALUE"""),"2025-10")</f>
        <v>2025-10</v>
      </c>
      <c r="W39" s="208" t="str">
        <f>IFERROR(__xludf.DUMMYFUNCTION("""COMPUTED_VALUE"""),"Touch Steak")</f>
        <v>Touch Steak</v>
      </c>
      <c r="X39" s="210">
        <f>IFERROR(__xludf.DUMMYFUNCTION("""COMPUTED_VALUE"""),540.0)</f>
        <v>540</v>
      </c>
      <c r="Y39" s="229">
        <f>IFERROR(__xludf.DUMMYFUNCTION("""COMPUTED_VALUE"""),0.0)</f>
        <v>0</v>
      </c>
      <c r="Z39" s="230">
        <f>IFERROR(__xludf.DUMMYFUNCTION("""COMPUTED_VALUE"""),540.0)</f>
        <v>540</v>
      </c>
    </row>
    <row r="40">
      <c r="A40" s="208"/>
      <c r="B40" s="210"/>
      <c r="C40" s="210"/>
      <c r="D40" s="210"/>
      <c r="E40" s="208"/>
      <c r="F40" s="208"/>
      <c r="G40" s="208"/>
      <c r="H40" s="210"/>
      <c r="I40" s="210"/>
      <c r="J40" s="210"/>
      <c r="K40" s="208"/>
      <c r="L40" s="208"/>
      <c r="M40" s="208"/>
      <c r="N40" s="208"/>
      <c r="O40" s="208"/>
      <c r="P40" s="208"/>
      <c r="Q40" s="208"/>
      <c r="R40" s="210"/>
      <c r="S40" s="210"/>
      <c r="T40" s="224"/>
      <c r="U40" s="208"/>
      <c r="V40" s="208" t="str">
        <f>IFERROR(__xludf.DUMMYFUNCTION("""COMPUTED_VALUE"""),"2025-10")</f>
        <v>2025-10</v>
      </c>
      <c r="W40" s="208" t="str">
        <f>IFERROR(__xludf.DUMMYFUNCTION("""COMPUTED_VALUE"""),"Dripping Hill")</f>
        <v>Dripping Hill</v>
      </c>
      <c r="X40" s="210">
        <f>IFERROR(__xludf.DUMMYFUNCTION("""COMPUTED_VALUE"""),420.0)</f>
        <v>420</v>
      </c>
      <c r="Y40" s="229">
        <f>IFERROR(__xludf.DUMMYFUNCTION("""COMPUTED_VALUE"""),0.0)</f>
        <v>0</v>
      </c>
      <c r="Z40" s="230">
        <f>IFERROR(__xludf.DUMMYFUNCTION("""COMPUTED_VALUE"""),420.0)</f>
        <v>420</v>
      </c>
    </row>
    <row r="41">
      <c r="A41" s="208"/>
      <c r="B41" s="210"/>
      <c r="C41" s="210"/>
      <c r="D41" s="210"/>
      <c r="E41" s="208"/>
      <c r="F41" s="208"/>
      <c r="G41" s="208"/>
      <c r="H41" s="210"/>
      <c r="I41" s="210"/>
      <c r="J41" s="210"/>
      <c r="K41" s="208"/>
      <c r="L41" s="208"/>
      <c r="M41" s="208"/>
      <c r="N41" s="208"/>
      <c r="O41" s="208"/>
      <c r="P41" s="208"/>
      <c r="Q41" s="208"/>
      <c r="R41" s="210"/>
      <c r="S41" s="210"/>
      <c r="T41" s="224"/>
      <c r="U41" s="208"/>
      <c r="V41" s="208" t="str">
        <f>IFERROR(__xludf.DUMMYFUNCTION("""COMPUTED_VALUE"""),"2025-10")</f>
        <v>2025-10</v>
      </c>
      <c r="W41" s="208" t="str">
        <f>IFERROR(__xludf.DUMMYFUNCTION("""COMPUTED_VALUE"""),"คุณแตงโม บ้านเกาะ")</f>
        <v>คุณแตงโม บ้านเกาะ</v>
      </c>
      <c r="X41" s="210">
        <f>IFERROR(__xludf.DUMMYFUNCTION("""COMPUTED_VALUE"""),360.0)</f>
        <v>360</v>
      </c>
      <c r="Y41" s="229">
        <f>IFERROR(__xludf.DUMMYFUNCTION("""COMPUTED_VALUE"""),0.0)</f>
        <v>0</v>
      </c>
      <c r="Z41" s="230">
        <f>IFERROR(__xludf.DUMMYFUNCTION("""COMPUTED_VALUE"""),360.0)</f>
        <v>360</v>
      </c>
    </row>
    <row r="42">
      <c r="A42" s="208"/>
      <c r="B42" s="210"/>
      <c r="C42" s="210"/>
      <c r="D42" s="210"/>
      <c r="E42" s="208"/>
      <c r="F42" s="208"/>
      <c r="G42" s="208"/>
      <c r="H42" s="210"/>
      <c r="I42" s="210"/>
      <c r="J42" s="210"/>
      <c r="K42" s="208"/>
      <c r="L42" s="208"/>
      <c r="M42" s="208"/>
      <c r="N42" s="208"/>
      <c r="O42" s="208"/>
      <c r="P42" s="208"/>
      <c r="Q42" s="208"/>
      <c r="R42" s="210"/>
      <c r="S42" s="210"/>
      <c r="T42" s="224"/>
      <c r="U42" s="208"/>
      <c r="V42" s="208" t="str">
        <f>IFERROR(__xludf.DUMMYFUNCTION("""COMPUTED_VALUE"""),"2025-10")</f>
        <v>2025-10</v>
      </c>
      <c r="W42" s="208" t="str">
        <f>IFERROR(__xludf.DUMMYFUNCTION("""COMPUTED_VALUE"""),"หนู")</f>
        <v>หนู</v>
      </c>
      <c r="X42" s="210">
        <f>IFERROR(__xludf.DUMMYFUNCTION("""COMPUTED_VALUE"""),260.0)</f>
        <v>260</v>
      </c>
      <c r="Y42" s="229">
        <f>IFERROR(__xludf.DUMMYFUNCTION("""COMPUTED_VALUE"""),0.0)</f>
        <v>0</v>
      </c>
      <c r="Z42" s="230">
        <f>IFERROR(__xludf.DUMMYFUNCTION("""COMPUTED_VALUE"""),260.0)</f>
        <v>260</v>
      </c>
    </row>
    <row r="43">
      <c r="A43" s="208"/>
      <c r="B43" s="210"/>
      <c r="C43" s="210"/>
      <c r="D43" s="210"/>
      <c r="E43" s="208"/>
      <c r="F43" s="208"/>
      <c r="G43" s="208"/>
      <c r="H43" s="210"/>
      <c r="I43" s="210"/>
      <c r="J43" s="210"/>
      <c r="K43" s="208"/>
      <c r="L43" s="208"/>
      <c r="M43" s="208"/>
      <c r="N43" s="208"/>
      <c r="O43" s="208"/>
      <c r="P43" s="208"/>
      <c r="Q43" s="208"/>
      <c r="R43" s="210"/>
      <c r="S43" s="210"/>
      <c r="T43" s="224"/>
      <c r="U43" s="208"/>
      <c r="V43" s="208" t="str">
        <f>IFERROR(__xludf.DUMMYFUNCTION("""COMPUTED_VALUE"""),"2025-10")</f>
        <v>2025-10</v>
      </c>
      <c r="W43" s="208" t="str">
        <f>IFERROR(__xludf.DUMMYFUNCTION("""COMPUTED_VALUE"""),"มุมสเต็ก")</f>
        <v>มุมสเต็ก</v>
      </c>
      <c r="X43" s="210">
        <f>IFERROR(__xludf.DUMMYFUNCTION("""COMPUTED_VALUE"""),2280.0)</f>
        <v>2280</v>
      </c>
      <c r="Y43" s="229">
        <f>IFERROR(__xludf.DUMMYFUNCTION("""COMPUTED_VALUE"""),2040.0)</f>
        <v>2040</v>
      </c>
      <c r="Z43" s="230">
        <f>IFERROR(__xludf.DUMMYFUNCTION("""COMPUTED_VALUE"""),240.0)</f>
        <v>240</v>
      </c>
    </row>
    <row r="44">
      <c r="A44" s="208"/>
      <c r="B44" s="210"/>
      <c r="C44" s="210"/>
      <c r="D44" s="210"/>
      <c r="E44" s="208"/>
      <c r="F44" s="208"/>
      <c r="G44" s="208"/>
      <c r="H44" s="210"/>
      <c r="I44" s="210"/>
      <c r="J44" s="210"/>
      <c r="K44" s="208"/>
      <c r="L44" s="208"/>
      <c r="M44" s="208"/>
      <c r="N44" s="208"/>
      <c r="O44" s="208"/>
      <c r="P44" s="208"/>
      <c r="Q44" s="208"/>
      <c r="R44" s="210"/>
      <c r="S44" s="210"/>
      <c r="T44" s="224"/>
      <c r="U44" s="208"/>
      <c r="V44" s="208" t="str">
        <f>IFERROR(__xludf.DUMMYFUNCTION("""COMPUTED_VALUE"""),"2025-10")</f>
        <v>2025-10</v>
      </c>
      <c r="W44" s="208" t="str">
        <f>IFERROR(__xludf.DUMMYFUNCTION("""COMPUTED_VALUE"""),"ยิ้มหวาน")</f>
        <v>ยิ้มหวาน</v>
      </c>
      <c r="X44" s="210">
        <f>IFERROR(__xludf.DUMMYFUNCTION("""COMPUTED_VALUE"""),120.0)</f>
        <v>120</v>
      </c>
      <c r="Y44" s="229">
        <f>IFERROR(__xludf.DUMMYFUNCTION("""COMPUTED_VALUE"""),0.0)</f>
        <v>0</v>
      </c>
      <c r="Z44" s="230">
        <f>IFERROR(__xludf.DUMMYFUNCTION("""COMPUTED_VALUE"""),120.0)</f>
        <v>120</v>
      </c>
    </row>
    <row r="45">
      <c r="A45" s="208"/>
      <c r="B45" s="210"/>
      <c r="C45" s="210"/>
      <c r="D45" s="210"/>
      <c r="E45" s="208"/>
      <c r="F45" s="208"/>
      <c r="G45" s="208"/>
      <c r="H45" s="210"/>
      <c r="I45" s="210"/>
      <c r="J45" s="210"/>
      <c r="K45" s="208"/>
      <c r="L45" s="208"/>
      <c r="M45" s="208"/>
      <c r="N45" s="208"/>
      <c r="O45" s="208"/>
      <c r="P45" s="208"/>
      <c r="Q45" s="208"/>
      <c r="R45" s="210"/>
      <c r="S45" s="210"/>
      <c r="T45" s="224"/>
      <c r="U45" s="208"/>
      <c r="V45" s="208" t="str">
        <f>IFERROR(__xludf.DUMMYFUNCTION("""COMPUTED_VALUE"""),"2025-10")</f>
        <v>2025-10</v>
      </c>
      <c r="W45" s="208" t="str">
        <f>IFERROR(__xludf.DUMMYFUNCTION("""COMPUTED_VALUE"""),"เรื่องของสเต๊ก")</f>
        <v>เรื่องของสเต๊ก</v>
      </c>
      <c r="X45" s="210">
        <f>IFERROR(__xludf.DUMMYFUNCTION("""COMPUTED_VALUE"""),120.0)</f>
        <v>120</v>
      </c>
      <c r="Y45" s="229">
        <f>IFERROR(__xludf.DUMMYFUNCTION("""COMPUTED_VALUE"""),0.0)</f>
        <v>0</v>
      </c>
      <c r="Z45" s="230">
        <f>IFERROR(__xludf.DUMMYFUNCTION("""COMPUTED_VALUE"""),120.0)</f>
        <v>120</v>
      </c>
    </row>
    <row r="46">
      <c r="A46" s="208"/>
      <c r="B46" s="210"/>
      <c r="C46" s="210"/>
      <c r="D46" s="210"/>
      <c r="E46" s="208"/>
      <c r="F46" s="208"/>
      <c r="G46" s="208"/>
      <c r="H46" s="210"/>
      <c r="I46" s="210"/>
      <c r="J46" s="210"/>
      <c r="K46" s="208"/>
      <c r="L46" s="208"/>
      <c r="M46" s="208"/>
      <c r="N46" s="208"/>
      <c r="O46" s="208"/>
      <c r="P46" s="208"/>
      <c r="Q46" s="208"/>
      <c r="R46" s="210"/>
      <c r="S46" s="210"/>
      <c r="T46" s="224"/>
      <c r="U46" s="208"/>
      <c r="V46" s="208"/>
      <c r="W46" s="208"/>
      <c r="X46" s="210"/>
      <c r="Y46" s="229"/>
      <c r="Z46" s="230"/>
    </row>
    <row r="47">
      <c r="A47" s="208"/>
      <c r="B47" s="210"/>
      <c r="C47" s="210"/>
      <c r="D47" s="210"/>
      <c r="E47" s="208"/>
      <c r="F47" s="208"/>
      <c r="G47" s="208"/>
      <c r="H47" s="210"/>
      <c r="I47" s="210"/>
      <c r="J47" s="210"/>
      <c r="K47" s="208"/>
      <c r="L47" s="208"/>
      <c r="M47" s="208"/>
      <c r="N47" s="208"/>
      <c r="O47" s="208"/>
      <c r="P47" s="208"/>
      <c r="Q47" s="208"/>
      <c r="R47" s="210"/>
      <c r="S47" s="210"/>
      <c r="T47" s="224"/>
      <c r="U47" s="208"/>
      <c r="V47" s="208"/>
      <c r="W47" s="208"/>
      <c r="X47" s="210"/>
      <c r="Y47" s="229"/>
      <c r="Z47" s="230"/>
    </row>
    <row r="48">
      <c r="A48" s="208"/>
      <c r="B48" s="210"/>
      <c r="C48" s="210"/>
      <c r="D48" s="210"/>
      <c r="E48" s="208"/>
      <c r="F48" s="208"/>
      <c r="G48" s="208"/>
      <c r="H48" s="210"/>
      <c r="I48" s="210"/>
      <c r="J48" s="210"/>
      <c r="K48" s="208"/>
      <c r="L48" s="208"/>
      <c r="M48" s="208"/>
      <c r="N48" s="208"/>
      <c r="O48" s="208"/>
      <c r="P48" s="208"/>
      <c r="Q48" s="208"/>
      <c r="R48" s="210"/>
      <c r="S48" s="210"/>
      <c r="T48" s="224"/>
      <c r="U48" s="208"/>
      <c r="V48" s="208"/>
      <c r="W48" s="208"/>
      <c r="X48" s="210"/>
      <c r="Y48" s="229"/>
      <c r="Z48" s="230"/>
    </row>
    <row r="49">
      <c r="A49" s="208"/>
      <c r="B49" s="210"/>
      <c r="C49" s="210"/>
      <c r="D49" s="210"/>
      <c r="E49" s="208"/>
      <c r="F49" s="208"/>
      <c r="G49" s="208"/>
      <c r="H49" s="210"/>
      <c r="I49" s="210"/>
      <c r="J49" s="210"/>
      <c r="K49" s="208"/>
      <c r="L49" s="208"/>
      <c r="M49" s="208"/>
      <c r="N49" s="208"/>
      <c r="O49" s="208"/>
      <c r="P49" s="208"/>
      <c r="Q49" s="208"/>
      <c r="R49" s="210"/>
      <c r="S49" s="210"/>
      <c r="T49" s="224"/>
      <c r="U49" s="208"/>
      <c r="V49" s="208"/>
      <c r="W49" s="208"/>
      <c r="X49" s="210"/>
      <c r="Y49" s="229"/>
      <c r="Z49" s="230"/>
    </row>
    <row r="50">
      <c r="A50" s="208"/>
      <c r="B50" s="210"/>
      <c r="C50" s="210"/>
      <c r="D50" s="210"/>
      <c r="E50" s="208"/>
      <c r="F50" s="208"/>
      <c r="G50" s="208"/>
      <c r="H50" s="210"/>
      <c r="I50" s="210"/>
      <c r="J50" s="210"/>
      <c r="K50" s="208"/>
      <c r="L50" s="208"/>
      <c r="M50" s="208"/>
      <c r="N50" s="208"/>
      <c r="O50" s="208"/>
      <c r="P50" s="208"/>
      <c r="Q50" s="208"/>
      <c r="R50" s="210"/>
      <c r="S50" s="210"/>
      <c r="T50" s="224"/>
      <c r="U50" s="208"/>
      <c r="V50" s="208"/>
      <c r="W50" s="208"/>
      <c r="X50" s="210"/>
      <c r="Y50" s="229"/>
      <c r="Z50" s="230"/>
    </row>
    <row r="51">
      <c r="A51" s="208"/>
      <c r="B51" s="210"/>
      <c r="C51" s="210"/>
      <c r="D51" s="210"/>
      <c r="E51" s="208"/>
      <c r="F51" s="208"/>
      <c r="G51" s="208"/>
      <c r="H51" s="210"/>
      <c r="I51" s="210"/>
      <c r="J51" s="210"/>
      <c r="K51" s="208"/>
      <c r="L51" s="208"/>
      <c r="M51" s="208"/>
      <c r="N51" s="208"/>
      <c r="O51" s="208"/>
      <c r="P51" s="208"/>
      <c r="Q51" s="208"/>
      <c r="R51" s="210"/>
      <c r="S51" s="210"/>
      <c r="T51" s="224"/>
      <c r="U51" s="208"/>
      <c r="V51" s="208"/>
      <c r="W51" s="208"/>
      <c r="X51" s="210"/>
      <c r="Y51" s="229"/>
      <c r="Z51" s="230"/>
    </row>
    <row r="52">
      <c r="A52" s="208"/>
      <c r="B52" s="210"/>
      <c r="C52" s="210"/>
      <c r="D52" s="210"/>
      <c r="E52" s="208"/>
      <c r="F52" s="208"/>
      <c r="G52" s="208"/>
      <c r="H52" s="210"/>
      <c r="I52" s="210"/>
      <c r="J52" s="210"/>
      <c r="K52" s="208"/>
      <c r="L52" s="208"/>
      <c r="M52" s="208"/>
      <c r="N52" s="208"/>
      <c r="O52" s="208"/>
      <c r="P52" s="208"/>
      <c r="Q52" s="208"/>
      <c r="R52" s="210"/>
      <c r="S52" s="210"/>
      <c r="T52" s="224"/>
      <c r="U52" s="208"/>
      <c r="V52" s="208"/>
      <c r="W52" s="208"/>
      <c r="X52" s="210"/>
      <c r="Y52" s="229"/>
      <c r="Z52" s="230"/>
    </row>
    <row r="53">
      <c r="A53" s="208"/>
      <c r="B53" s="210"/>
      <c r="C53" s="210"/>
      <c r="D53" s="210"/>
      <c r="E53" s="208"/>
      <c r="F53" s="208"/>
      <c r="G53" s="208"/>
      <c r="H53" s="210"/>
      <c r="I53" s="210"/>
      <c r="J53" s="210"/>
      <c r="K53" s="208"/>
      <c r="L53" s="208"/>
      <c r="M53" s="208"/>
      <c r="N53" s="208"/>
      <c r="O53" s="208"/>
      <c r="P53" s="208"/>
      <c r="Q53" s="208"/>
      <c r="R53" s="210"/>
      <c r="S53" s="210"/>
      <c r="T53" s="224"/>
      <c r="U53" s="208"/>
      <c r="V53" s="208"/>
      <c r="W53" s="208"/>
      <c r="X53" s="210"/>
      <c r="Y53" s="229"/>
      <c r="Z53" s="230"/>
    </row>
    <row r="54">
      <c r="A54" s="208"/>
      <c r="B54" s="210"/>
      <c r="C54" s="210"/>
      <c r="D54" s="210"/>
      <c r="E54" s="208"/>
      <c r="F54" s="208"/>
      <c r="G54" s="208"/>
      <c r="H54" s="210"/>
      <c r="I54" s="210"/>
      <c r="J54" s="210"/>
      <c r="K54" s="208"/>
      <c r="L54" s="208"/>
      <c r="M54" s="208"/>
      <c r="N54" s="208"/>
      <c r="O54" s="208"/>
      <c r="P54" s="208"/>
      <c r="Q54" s="208"/>
      <c r="R54" s="210"/>
      <c r="S54" s="210"/>
      <c r="T54" s="224"/>
      <c r="U54" s="208"/>
      <c r="V54" s="208"/>
      <c r="W54" s="208"/>
      <c r="X54" s="210"/>
      <c r="Y54" s="229"/>
      <c r="Z54" s="230"/>
    </row>
    <row r="55">
      <c r="A55" s="208"/>
      <c r="B55" s="210"/>
      <c r="C55" s="210"/>
      <c r="D55" s="210"/>
      <c r="E55" s="208"/>
      <c r="F55" s="208"/>
      <c r="G55" s="208"/>
      <c r="H55" s="210"/>
      <c r="I55" s="210"/>
      <c r="J55" s="210"/>
      <c r="K55" s="208"/>
      <c r="L55" s="208"/>
      <c r="M55" s="208"/>
      <c r="N55" s="208"/>
      <c r="O55" s="208"/>
      <c r="P55" s="208"/>
      <c r="Q55" s="208"/>
      <c r="R55" s="210"/>
      <c r="S55" s="210"/>
      <c r="T55" s="224"/>
      <c r="U55" s="208"/>
      <c r="V55" s="208"/>
      <c r="W55" s="208"/>
      <c r="X55" s="210"/>
      <c r="Y55" s="229"/>
      <c r="Z55" s="230"/>
    </row>
    <row r="56">
      <c r="A56" s="208"/>
      <c r="B56" s="210"/>
      <c r="C56" s="210"/>
      <c r="D56" s="210"/>
      <c r="E56" s="208"/>
      <c r="F56" s="208"/>
      <c r="G56" s="208"/>
      <c r="H56" s="210"/>
      <c r="I56" s="210"/>
      <c r="J56" s="210"/>
      <c r="K56" s="208"/>
      <c r="L56" s="208"/>
      <c r="M56" s="208"/>
      <c r="N56" s="208"/>
      <c r="O56" s="208"/>
      <c r="P56" s="208"/>
      <c r="Q56" s="208"/>
      <c r="R56" s="210"/>
      <c r="S56" s="210"/>
      <c r="T56" s="224"/>
      <c r="U56" s="208"/>
      <c r="V56" s="208"/>
      <c r="W56" s="208"/>
      <c r="X56" s="210"/>
      <c r="Y56" s="229"/>
      <c r="Z56" s="230"/>
    </row>
    <row r="57">
      <c r="A57" s="208"/>
      <c r="B57" s="210"/>
      <c r="C57" s="210"/>
      <c r="D57" s="210"/>
      <c r="E57" s="208"/>
      <c r="F57" s="208"/>
      <c r="G57" s="208"/>
      <c r="H57" s="210"/>
      <c r="I57" s="210"/>
      <c r="J57" s="210"/>
      <c r="K57" s="208"/>
      <c r="L57" s="208"/>
      <c r="M57" s="208"/>
      <c r="N57" s="208"/>
      <c r="O57" s="208"/>
      <c r="P57" s="208"/>
      <c r="Q57" s="208"/>
      <c r="R57" s="210"/>
      <c r="S57" s="210"/>
      <c r="T57" s="224"/>
      <c r="U57" s="208"/>
      <c r="V57" s="208"/>
      <c r="W57" s="208"/>
      <c r="X57" s="210"/>
      <c r="Y57" s="229"/>
      <c r="Z57" s="230"/>
    </row>
    <row r="58">
      <c r="A58" s="208"/>
      <c r="B58" s="210"/>
      <c r="C58" s="210"/>
      <c r="D58" s="210"/>
      <c r="E58" s="208"/>
      <c r="F58" s="208"/>
      <c r="G58" s="208"/>
      <c r="H58" s="210"/>
      <c r="I58" s="210"/>
      <c r="J58" s="210"/>
      <c r="K58" s="208"/>
      <c r="L58" s="208"/>
      <c r="M58" s="208"/>
      <c r="N58" s="208"/>
      <c r="O58" s="208"/>
      <c r="P58" s="208"/>
      <c r="Q58" s="208"/>
      <c r="R58" s="210"/>
      <c r="S58" s="210"/>
      <c r="T58" s="224"/>
      <c r="U58" s="208"/>
      <c r="V58" s="208"/>
      <c r="W58" s="208"/>
      <c r="X58" s="210"/>
      <c r="Y58" s="229"/>
      <c r="Z58" s="230"/>
    </row>
    <row r="59">
      <c r="A59" s="208"/>
      <c r="B59" s="210"/>
      <c r="C59" s="210"/>
      <c r="D59" s="210"/>
      <c r="E59" s="208"/>
      <c r="F59" s="208"/>
      <c r="G59" s="208"/>
      <c r="H59" s="210"/>
      <c r="I59" s="210"/>
      <c r="J59" s="210"/>
      <c r="K59" s="208"/>
      <c r="L59" s="208"/>
      <c r="M59" s="208"/>
      <c r="N59" s="208"/>
      <c r="O59" s="208"/>
      <c r="P59" s="208"/>
      <c r="Q59" s="208"/>
      <c r="R59" s="210"/>
      <c r="S59" s="210"/>
      <c r="T59" s="210"/>
      <c r="U59" s="208"/>
      <c r="V59" s="208"/>
      <c r="W59" s="208"/>
      <c r="X59" s="210"/>
      <c r="Y59" s="229"/>
      <c r="Z59" s="230"/>
    </row>
    <row r="60">
      <c r="A60" s="208"/>
      <c r="B60" s="210"/>
      <c r="C60" s="210"/>
      <c r="D60" s="210"/>
      <c r="E60" s="208"/>
      <c r="F60" s="208"/>
      <c r="G60" s="208"/>
      <c r="H60" s="210"/>
      <c r="I60" s="210"/>
      <c r="J60" s="210"/>
      <c r="K60" s="208"/>
      <c r="L60" s="208"/>
      <c r="M60" s="208"/>
      <c r="N60" s="208"/>
      <c r="O60" s="208"/>
      <c r="P60" s="208"/>
      <c r="Q60" s="208"/>
      <c r="R60" s="210"/>
      <c r="S60" s="210"/>
      <c r="T60" s="210"/>
      <c r="U60" s="208"/>
      <c r="V60" s="208"/>
      <c r="W60" s="208"/>
      <c r="X60" s="210"/>
      <c r="Y60" s="229"/>
      <c r="Z60" s="230"/>
    </row>
    <row r="61">
      <c r="A61" s="208"/>
      <c r="B61" s="210"/>
      <c r="C61" s="210"/>
      <c r="D61" s="210"/>
      <c r="E61" s="208"/>
      <c r="F61" s="208"/>
      <c r="G61" s="208"/>
      <c r="H61" s="210"/>
      <c r="I61" s="210"/>
      <c r="J61" s="210"/>
      <c r="K61" s="208"/>
      <c r="L61" s="208"/>
      <c r="M61" s="208"/>
      <c r="N61" s="208"/>
      <c r="O61" s="208"/>
      <c r="P61" s="208"/>
      <c r="Q61" s="208"/>
      <c r="R61" s="210"/>
      <c r="S61" s="210"/>
      <c r="T61" s="210"/>
      <c r="U61" s="208"/>
      <c r="V61" s="208"/>
      <c r="W61" s="208"/>
      <c r="X61" s="210"/>
      <c r="Y61" s="229"/>
      <c r="Z61" s="230"/>
    </row>
    <row r="62">
      <c r="A62" s="208"/>
      <c r="B62" s="210"/>
      <c r="C62" s="210"/>
      <c r="D62" s="210"/>
      <c r="E62" s="208"/>
      <c r="F62" s="208"/>
      <c r="G62" s="208"/>
      <c r="H62" s="210"/>
      <c r="I62" s="210"/>
      <c r="J62" s="210"/>
      <c r="K62" s="208"/>
      <c r="L62" s="208"/>
      <c r="M62" s="208"/>
      <c r="N62" s="208"/>
      <c r="O62" s="208"/>
      <c r="P62" s="208"/>
      <c r="Q62" s="208"/>
      <c r="R62" s="210"/>
      <c r="S62" s="210"/>
      <c r="T62" s="210"/>
      <c r="U62" s="208"/>
      <c r="V62" s="208"/>
      <c r="W62" s="208"/>
      <c r="X62" s="210"/>
      <c r="Y62" s="229"/>
      <c r="Z62" s="230"/>
    </row>
    <row r="63">
      <c r="A63" s="208"/>
      <c r="B63" s="210"/>
      <c r="C63" s="210"/>
      <c r="D63" s="210"/>
      <c r="E63" s="208"/>
      <c r="F63" s="208"/>
      <c r="G63" s="208"/>
      <c r="H63" s="210"/>
      <c r="I63" s="210"/>
      <c r="J63" s="210"/>
      <c r="K63" s="208"/>
      <c r="L63" s="208"/>
      <c r="M63" s="208"/>
      <c r="N63" s="208"/>
      <c r="O63" s="208"/>
      <c r="P63" s="208"/>
      <c r="Q63" s="208"/>
      <c r="R63" s="210"/>
      <c r="S63" s="210"/>
      <c r="T63" s="210"/>
      <c r="U63" s="208"/>
      <c r="V63" s="208"/>
      <c r="W63" s="208"/>
      <c r="X63" s="210"/>
      <c r="Y63" s="229"/>
      <c r="Z63" s="230"/>
    </row>
    <row r="64">
      <c r="A64" s="208"/>
      <c r="B64" s="210"/>
      <c r="C64" s="210"/>
      <c r="D64" s="210"/>
      <c r="E64" s="208"/>
      <c r="F64" s="208"/>
      <c r="G64" s="208"/>
      <c r="H64" s="210"/>
      <c r="I64" s="210"/>
      <c r="J64" s="210"/>
      <c r="K64" s="208"/>
      <c r="L64" s="208"/>
      <c r="M64" s="208"/>
      <c r="N64" s="208"/>
      <c r="O64" s="208"/>
      <c r="P64" s="208"/>
      <c r="Q64" s="208"/>
      <c r="R64" s="210"/>
      <c r="S64" s="210"/>
      <c r="T64" s="210"/>
      <c r="U64" s="208"/>
      <c r="V64" s="208"/>
      <c r="W64" s="208"/>
      <c r="X64" s="210"/>
      <c r="Y64" s="229"/>
      <c r="Z64" s="230"/>
    </row>
    <row r="65">
      <c r="A65" s="208"/>
      <c r="B65" s="210"/>
      <c r="C65" s="210"/>
      <c r="D65" s="210"/>
      <c r="E65" s="208"/>
      <c r="F65" s="208"/>
      <c r="G65" s="208"/>
      <c r="H65" s="210"/>
      <c r="I65" s="210"/>
      <c r="J65" s="210"/>
      <c r="K65" s="208"/>
      <c r="L65" s="208"/>
      <c r="M65" s="208"/>
      <c r="N65" s="208"/>
      <c r="O65" s="208"/>
      <c r="P65" s="208"/>
      <c r="Q65" s="208"/>
      <c r="R65" s="210"/>
      <c r="S65" s="210"/>
      <c r="T65" s="210"/>
      <c r="U65" s="208"/>
      <c r="V65" s="208"/>
      <c r="W65" s="208"/>
      <c r="X65" s="210"/>
      <c r="Y65" s="229"/>
      <c r="Z65" s="230"/>
    </row>
    <row r="66">
      <c r="A66" s="208"/>
      <c r="B66" s="210"/>
      <c r="C66" s="210"/>
      <c r="D66" s="210"/>
      <c r="E66" s="208"/>
      <c r="F66" s="208"/>
      <c r="G66" s="208"/>
      <c r="H66" s="210"/>
      <c r="I66" s="210"/>
      <c r="J66" s="210"/>
      <c r="K66" s="208"/>
      <c r="L66" s="208"/>
      <c r="M66" s="208"/>
      <c r="N66" s="208"/>
      <c r="O66" s="208"/>
      <c r="P66" s="208"/>
      <c r="Q66" s="208"/>
      <c r="R66" s="210"/>
      <c r="S66" s="210"/>
      <c r="T66" s="210"/>
      <c r="U66" s="208"/>
      <c r="V66" s="208"/>
      <c r="W66" s="208"/>
      <c r="X66" s="210"/>
      <c r="Y66" s="229"/>
      <c r="Z66" s="230"/>
    </row>
    <row r="67">
      <c r="A67" s="208"/>
      <c r="B67" s="210"/>
      <c r="C67" s="210"/>
      <c r="D67" s="210"/>
      <c r="E67" s="208"/>
      <c r="F67" s="208"/>
      <c r="G67" s="208"/>
      <c r="H67" s="210"/>
      <c r="I67" s="210"/>
      <c r="J67" s="210"/>
      <c r="K67" s="208"/>
      <c r="L67" s="208"/>
      <c r="M67" s="208"/>
      <c r="N67" s="208"/>
      <c r="O67" s="208"/>
      <c r="P67" s="208"/>
      <c r="Q67" s="208"/>
      <c r="R67" s="210"/>
      <c r="S67" s="210"/>
      <c r="T67" s="210"/>
      <c r="U67" s="208"/>
      <c r="V67" s="208"/>
      <c r="W67" s="208"/>
      <c r="X67" s="210"/>
      <c r="Y67" s="229"/>
      <c r="Z67" s="230"/>
    </row>
    <row r="68">
      <c r="A68" s="208"/>
      <c r="B68" s="210"/>
      <c r="C68" s="210"/>
      <c r="D68" s="210"/>
      <c r="E68" s="208"/>
      <c r="F68" s="208"/>
      <c r="G68" s="208"/>
      <c r="H68" s="210"/>
      <c r="I68" s="210"/>
      <c r="J68" s="210"/>
      <c r="K68" s="208"/>
      <c r="L68" s="208"/>
      <c r="M68" s="208"/>
      <c r="N68" s="208"/>
      <c r="O68" s="208"/>
      <c r="P68" s="208"/>
      <c r="Q68" s="208"/>
      <c r="R68" s="210"/>
      <c r="S68" s="210"/>
      <c r="T68" s="210"/>
      <c r="U68" s="208"/>
      <c r="V68" s="208"/>
      <c r="W68" s="208"/>
      <c r="X68" s="210"/>
      <c r="Y68" s="229"/>
      <c r="Z68" s="230"/>
    </row>
    <row r="69">
      <c r="A69" s="208"/>
      <c r="B69" s="210"/>
      <c r="C69" s="210"/>
      <c r="D69" s="210"/>
      <c r="E69" s="208"/>
      <c r="F69" s="208"/>
      <c r="G69" s="208"/>
      <c r="H69" s="210"/>
      <c r="I69" s="210"/>
      <c r="J69" s="210"/>
      <c r="K69" s="208"/>
      <c r="L69" s="208"/>
      <c r="M69" s="208"/>
      <c r="N69" s="208"/>
      <c r="O69" s="208"/>
      <c r="P69" s="208"/>
      <c r="Q69" s="208"/>
      <c r="R69" s="210"/>
      <c r="S69" s="210"/>
      <c r="T69" s="210"/>
      <c r="U69" s="208"/>
      <c r="V69" s="208"/>
      <c r="W69" s="208"/>
      <c r="X69" s="210"/>
      <c r="Y69" s="229"/>
      <c r="Z69" s="230"/>
    </row>
    <row r="70">
      <c r="A70" s="208"/>
      <c r="B70" s="210"/>
      <c r="C70" s="210"/>
      <c r="D70" s="210"/>
      <c r="E70" s="208"/>
      <c r="F70" s="208"/>
      <c r="G70" s="208"/>
      <c r="H70" s="210"/>
      <c r="I70" s="210"/>
      <c r="J70" s="210"/>
      <c r="K70" s="208"/>
      <c r="L70" s="208"/>
      <c r="M70" s="208"/>
      <c r="N70" s="208"/>
      <c r="O70" s="208"/>
      <c r="P70" s="208"/>
      <c r="Q70" s="208"/>
      <c r="R70" s="210"/>
      <c r="S70" s="210"/>
      <c r="T70" s="210"/>
      <c r="U70" s="208"/>
      <c r="V70" s="208"/>
      <c r="W70" s="208"/>
      <c r="X70" s="210"/>
      <c r="Y70" s="229"/>
      <c r="Z70" s="230"/>
    </row>
    <row r="71">
      <c r="A71" s="208"/>
      <c r="B71" s="210"/>
      <c r="C71" s="210"/>
      <c r="D71" s="210"/>
      <c r="E71" s="208"/>
      <c r="F71" s="208"/>
      <c r="G71" s="208"/>
      <c r="H71" s="210"/>
      <c r="I71" s="210"/>
      <c r="J71" s="210"/>
      <c r="K71" s="208"/>
      <c r="L71" s="208"/>
      <c r="M71" s="208"/>
      <c r="N71" s="208"/>
      <c r="O71" s="208"/>
      <c r="P71" s="208"/>
      <c r="Q71" s="208"/>
      <c r="R71" s="210"/>
      <c r="S71" s="210"/>
      <c r="T71" s="210"/>
      <c r="U71" s="208"/>
      <c r="V71" s="208"/>
      <c r="W71" s="208"/>
      <c r="X71" s="210"/>
      <c r="Y71" s="229"/>
      <c r="Z71" s="230"/>
    </row>
    <row r="72">
      <c r="A72" s="208"/>
      <c r="B72" s="210"/>
      <c r="C72" s="210"/>
      <c r="D72" s="210"/>
      <c r="E72" s="208"/>
      <c r="F72" s="208"/>
      <c r="G72" s="208"/>
      <c r="H72" s="210"/>
      <c r="I72" s="210"/>
      <c r="J72" s="210"/>
      <c r="K72" s="208"/>
      <c r="L72" s="208"/>
      <c r="M72" s="208"/>
      <c r="N72" s="208"/>
      <c r="O72" s="208"/>
      <c r="P72" s="208"/>
      <c r="Q72" s="208"/>
      <c r="R72" s="210"/>
      <c r="S72" s="210"/>
      <c r="T72" s="210"/>
      <c r="U72" s="208"/>
      <c r="V72" s="208"/>
      <c r="W72" s="208"/>
      <c r="X72" s="210"/>
      <c r="Y72" s="229"/>
      <c r="Z72" s="230"/>
    </row>
    <row r="73">
      <c r="A73" s="208"/>
      <c r="B73" s="210"/>
      <c r="C73" s="210"/>
      <c r="D73" s="210"/>
      <c r="E73" s="208"/>
      <c r="F73" s="208"/>
      <c r="G73" s="208"/>
      <c r="H73" s="210"/>
      <c r="I73" s="210"/>
      <c r="J73" s="210"/>
      <c r="K73" s="208"/>
      <c r="L73" s="208"/>
      <c r="M73" s="208"/>
      <c r="N73" s="208"/>
      <c r="O73" s="208"/>
      <c r="P73" s="208"/>
      <c r="Q73" s="208"/>
      <c r="R73" s="210"/>
      <c r="S73" s="210"/>
      <c r="T73" s="210"/>
      <c r="U73" s="208"/>
      <c r="V73" s="208"/>
      <c r="W73" s="208"/>
      <c r="X73" s="210"/>
      <c r="Y73" s="229"/>
      <c r="Z73" s="230"/>
    </row>
    <row r="74">
      <c r="A74" s="208"/>
      <c r="B74" s="210"/>
      <c r="C74" s="210"/>
      <c r="D74" s="210"/>
      <c r="E74" s="208"/>
      <c r="F74" s="208"/>
      <c r="G74" s="208"/>
      <c r="H74" s="210"/>
      <c r="I74" s="210"/>
      <c r="J74" s="210"/>
      <c r="K74" s="208"/>
      <c r="L74" s="208"/>
      <c r="M74" s="208"/>
      <c r="N74" s="208"/>
      <c r="O74" s="208"/>
      <c r="P74" s="208"/>
      <c r="Q74" s="208"/>
      <c r="R74" s="210"/>
      <c r="S74" s="210"/>
      <c r="T74" s="210"/>
      <c r="U74" s="208"/>
      <c r="V74" s="208"/>
      <c r="W74" s="208"/>
      <c r="X74" s="210"/>
      <c r="Y74" s="229"/>
      <c r="Z74" s="230"/>
    </row>
    <row r="75">
      <c r="A75" s="208"/>
      <c r="B75" s="210"/>
      <c r="C75" s="210"/>
      <c r="D75" s="210"/>
      <c r="E75" s="208"/>
      <c r="F75" s="208"/>
      <c r="G75" s="208"/>
      <c r="H75" s="210"/>
      <c r="I75" s="210"/>
      <c r="J75" s="210"/>
      <c r="K75" s="208"/>
      <c r="L75" s="208"/>
      <c r="M75" s="208"/>
      <c r="N75" s="208"/>
      <c r="O75" s="208"/>
      <c r="P75" s="208"/>
      <c r="Q75" s="208"/>
      <c r="R75" s="210"/>
      <c r="S75" s="210"/>
      <c r="T75" s="210"/>
      <c r="U75" s="208"/>
      <c r="V75" s="208"/>
      <c r="W75" s="208"/>
      <c r="X75" s="210"/>
      <c r="Y75" s="229"/>
      <c r="Z75" s="230"/>
    </row>
    <row r="76">
      <c r="A76" s="208"/>
      <c r="B76" s="210"/>
      <c r="C76" s="210"/>
      <c r="D76" s="210"/>
      <c r="E76" s="208"/>
      <c r="F76" s="208"/>
      <c r="G76" s="208"/>
      <c r="H76" s="210"/>
      <c r="I76" s="210"/>
      <c r="J76" s="210"/>
      <c r="K76" s="208"/>
      <c r="L76" s="208"/>
      <c r="M76" s="208"/>
      <c r="N76" s="208"/>
      <c r="O76" s="208"/>
      <c r="P76" s="208"/>
      <c r="Q76" s="208"/>
      <c r="R76" s="210"/>
      <c r="S76" s="210"/>
      <c r="T76" s="210"/>
      <c r="U76" s="208"/>
      <c r="V76" s="208"/>
      <c r="W76" s="208"/>
      <c r="X76" s="210"/>
      <c r="Y76" s="229"/>
      <c r="Z76" s="230"/>
    </row>
    <row r="77">
      <c r="A77" s="208"/>
      <c r="B77" s="210"/>
      <c r="C77" s="210"/>
      <c r="D77" s="210"/>
      <c r="E77" s="208"/>
      <c r="F77" s="208"/>
      <c r="G77" s="208"/>
      <c r="H77" s="210"/>
      <c r="I77" s="210"/>
      <c r="J77" s="210"/>
      <c r="K77" s="208"/>
      <c r="L77" s="208"/>
      <c r="M77" s="208"/>
      <c r="N77" s="208"/>
      <c r="O77" s="208"/>
      <c r="P77" s="208"/>
      <c r="Q77" s="208"/>
      <c r="R77" s="210"/>
      <c r="S77" s="210"/>
      <c r="T77" s="210"/>
      <c r="U77" s="208"/>
      <c r="V77" s="208"/>
      <c r="W77" s="208"/>
      <c r="X77" s="210"/>
      <c r="Y77" s="229"/>
      <c r="Z77" s="230"/>
    </row>
    <row r="78">
      <c r="A78" s="208"/>
      <c r="B78" s="210"/>
      <c r="C78" s="210"/>
      <c r="D78" s="210"/>
      <c r="E78" s="208"/>
      <c r="F78" s="208"/>
      <c r="G78" s="208"/>
      <c r="H78" s="210"/>
      <c r="I78" s="210"/>
      <c r="J78" s="210"/>
      <c r="K78" s="208"/>
      <c r="L78" s="208"/>
      <c r="M78" s="208"/>
      <c r="N78" s="208"/>
      <c r="O78" s="208"/>
      <c r="P78" s="208"/>
      <c r="Q78" s="208"/>
      <c r="R78" s="210"/>
      <c r="S78" s="210"/>
      <c r="T78" s="210"/>
      <c r="U78" s="208"/>
      <c r="V78" s="208"/>
      <c r="W78" s="208"/>
      <c r="X78" s="210"/>
      <c r="Y78" s="229"/>
      <c r="Z78" s="230"/>
    </row>
    <row r="79">
      <c r="A79" s="208"/>
      <c r="B79" s="210"/>
      <c r="C79" s="210"/>
      <c r="D79" s="210"/>
      <c r="E79" s="208"/>
      <c r="F79" s="208"/>
      <c r="G79" s="208"/>
      <c r="H79" s="210"/>
      <c r="I79" s="210"/>
      <c r="J79" s="210"/>
      <c r="K79" s="208"/>
      <c r="L79" s="208"/>
      <c r="M79" s="208"/>
      <c r="N79" s="208"/>
      <c r="O79" s="208"/>
      <c r="P79" s="208"/>
      <c r="Q79" s="208"/>
      <c r="R79" s="210"/>
      <c r="S79" s="210"/>
      <c r="T79" s="210"/>
      <c r="U79" s="208"/>
      <c r="V79" s="208"/>
      <c r="W79" s="208"/>
      <c r="X79" s="210"/>
      <c r="Y79" s="229"/>
      <c r="Z79" s="230"/>
    </row>
    <row r="80">
      <c r="A80" s="208"/>
      <c r="B80" s="210"/>
      <c r="C80" s="210"/>
      <c r="D80" s="210"/>
      <c r="E80" s="208"/>
      <c r="F80" s="208"/>
      <c r="G80" s="208"/>
      <c r="H80" s="210"/>
      <c r="I80" s="210"/>
      <c r="J80" s="210"/>
      <c r="K80" s="208"/>
      <c r="L80" s="208"/>
      <c r="M80" s="208"/>
      <c r="N80" s="208"/>
      <c r="O80" s="208"/>
      <c r="P80" s="208"/>
      <c r="Q80" s="208"/>
      <c r="R80" s="210"/>
      <c r="S80" s="210"/>
      <c r="T80" s="210"/>
      <c r="U80" s="208"/>
      <c r="V80" s="208"/>
      <c r="W80" s="208"/>
      <c r="X80" s="210"/>
      <c r="Y80" s="229"/>
      <c r="Z80" s="230"/>
    </row>
    <row r="81">
      <c r="A81" s="208"/>
      <c r="B81" s="210"/>
      <c r="C81" s="210"/>
      <c r="D81" s="210"/>
      <c r="E81" s="208"/>
      <c r="F81" s="208"/>
      <c r="G81" s="208"/>
      <c r="H81" s="210"/>
      <c r="I81" s="210"/>
      <c r="J81" s="210"/>
      <c r="K81" s="208"/>
      <c r="L81" s="208"/>
      <c r="M81" s="208"/>
      <c r="N81" s="208"/>
      <c r="O81" s="208"/>
      <c r="P81" s="208"/>
      <c r="Q81" s="208"/>
      <c r="R81" s="210"/>
      <c r="S81" s="210"/>
      <c r="T81" s="210"/>
      <c r="U81" s="208"/>
      <c r="V81" s="208"/>
      <c r="W81" s="208"/>
      <c r="X81" s="210"/>
      <c r="Y81" s="229"/>
      <c r="Z81" s="230"/>
    </row>
    <row r="82">
      <c r="A82" s="208"/>
      <c r="B82" s="210"/>
      <c r="C82" s="210"/>
      <c r="D82" s="210"/>
      <c r="E82" s="208"/>
      <c r="F82" s="208"/>
      <c r="G82" s="208"/>
      <c r="H82" s="210"/>
      <c r="I82" s="210"/>
      <c r="J82" s="210"/>
      <c r="K82" s="208"/>
      <c r="L82" s="208"/>
      <c r="M82" s="208"/>
      <c r="N82" s="208"/>
      <c r="O82" s="208"/>
      <c r="P82" s="208"/>
      <c r="Q82" s="208"/>
      <c r="R82" s="210"/>
      <c r="S82" s="210"/>
      <c r="T82" s="210"/>
      <c r="U82" s="208"/>
      <c r="V82" s="208"/>
      <c r="W82" s="208"/>
      <c r="X82" s="210"/>
      <c r="Y82" s="229"/>
      <c r="Z82" s="230"/>
    </row>
    <row r="83">
      <c r="A83" s="208"/>
      <c r="B83" s="210"/>
      <c r="C83" s="210"/>
      <c r="D83" s="210"/>
      <c r="E83" s="208"/>
      <c r="F83" s="208"/>
      <c r="G83" s="208"/>
      <c r="H83" s="210"/>
      <c r="I83" s="210"/>
      <c r="J83" s="210"/>
      <c r="K83" s="208"/>
      <c r="L83" s="208"/>
      <c r="M83" s="208"/>
      <c r="N83" s="208"/>
      <c r="O83" s="208"/>
      <c r="P83" s="208"/>
      <c r="Q83" s="208"/>
      <c r="R83" s="210"/>
      <c r="S83" s="210"/>
      <c r="T83" s="210"/>
      <c r="U83" s="208"/>
      <c r="V83" s="208"/>
      <c r="W83" s="208"/>
      <c r="X83" s="210"/>
      <c r="Y83" s="229"/>
      <c r="Z83" s="230"/>
    </row>
    <row r="84">
      <c r="A84" s="208"/>
      <c r="B84" s="210"/>
      <c r="C84" s="210"/>
      <c r="D84" s="210"/>
      <c r="E84" s="208"/>
      <c r="F84" s="208"/>
      <c r="G84" s="208"/>
      <c r="H84" s="210"/>
      <c r="I84" s="210"/>
      <c r="J84" s="210"/>
      <c r="K84" s="208"/>
      <c r="L84" s="208"/>
      <c r="M84" s="208"/>
      <c r="N84" s="208"/>
      <c r="O84" s="208"/>
      <c r="P84" s="208"/>
      <c r="Q84" s="208"/>
      <c r="R84" s="210"/>
      <c r="S84" s="210"/>
      <c r="T84" s="210"/>
      <c r="U84" s="208"/>
      <c r="V84" s="208"/>
      <c r="W84" s="208"/>
      <c r="X84" s="210"/>
      <c r="Y84" s="229"/>
      <c r="Z84" s="230"/>
    </row>
    <row r="85">
      <c r="A85" s="208"/>
      <c r="B85" s="210"/>
      <c r="C85" s="210"/>
      <c r="D85" s="210"/>
      <c r="E85" s="208"/>
      <c r="F85" s="208"/>
      <c r="G85" s="208"/>
      <c r="H85" s="210"/>
      <c r="I85" s="210"/>
      <c r="J85" s="210"/>
      <c r="K85" s="208"/>
      <c r="L85" s="208"/>
      <c r="M85" s="208"/>
      <c r="N85" s="208"/>
      <c r="O85" s="208"/>
      <c r="P85" s="208"/>
      <c r="Q85" s="208"/>
      <c r="R85" s="210"/>
      <c r="S85" s="210"/>
      <c r="T85" s="210"/>
      <c r="U85" s="208"/>
      <c r="V85" s="208"/>
      <c r="W85" s="208"/>
      <c r="X85" s="210"/>
      <c r="Y85" s="229"/>
      <c r="Z85" s="230"/>
    </row>
    <row r="86">
      <c r="A86" s="208"/>
      <c r="B86" s="210"/>
      <c r="C86" s="210"/>
      <c r="D86" s="210"/>
      <c r="E86" s="208"/>
      <c r="F86" s="208"/>
      <c r="G86" s="208"/>
      <c r="H86" s="210"/>
      <c r="I86" s="210"/>
      <c r="J86" s="210"/>
      <c r="K86" s="208"/>
      <c r="L86" s="208"/>
      <c r="M86" s="208"/>
      <c r="N86" s="208"/>
      <c r="O86" s="208"/>
      <c r="P86" s="208"/>
      <c r="Q86" s="208"/>
      <c r="R86" s="210"/>
      <c r="S86" s="210"/>
      <c r="T86" s="210"/>
      <c r="U86" s="208"/>
      <c r="V86" s="208"/>
      <c r="W86" s="208"/>
      <c r="X86" s="210"/>
      <c r="Y86" s="229"/>
      <c r="Z86" s="230"/>
    </row>
    <row r="87">
      <c r="A87" s="208"/>
      <c r="B87" s="210"/>
      <c r="C87" s="210"/>
      <c r="D87" s="210"/>
      <c r="E87" s="208"/>
      <c r="F87" s="208"/>
      <c r="G87" s="208"/>
      <c r="H87" s="210"/>
      <c r="I87" s="210"/>
      <c r="J87" s="210"/>
      <c r="K87" s="208"/>
      <c r="L87" s="208"/>
      <c r="M87" s="208"/>
      <c r="N87" s="208"/>
      <c r="O87" s="208"/>
      <c r="P87" s="208"/>
      <c r="Q87" s="208"/>
      <c r="R87" s="210"/>
      <c r="S87" s="210"/>
      <c r="T87" s="210"/>
      <c r="U87" s="208"/>
      <c r="V87" s="208"/>
      <c r="W87" s="208"/>
      <c r="X87" s="208"/>
      <c r="Y87" s="208"/>
      <c r="Z87" s="208"/>
    </row>
    <row r="88">
      <c r="A88" s="208"/>
      <c r="B88" s="210"/>
      <c r="C88" s="210"/>
      <c r="D88" s="210"/>
      <c r="E88" s="208"/>
      <c r="F88" s="208"/>
      <c r="G88" s="208"/>
      <c r="H88" s="210"/>
      <c r="I88" s="210"/>
      <c r="J88" s="210"/>
      <c r="K88" s="208"/>
      <c r="L88" s="208"/>
      <c r="M88" s="208"/>
      <c r="N88" s="208"/>
      <c r="O88" s="208"/>
      <c r="P88" s="208"/>
      <c r="Q88" s="208"/>
      <c r="R88" s="210"/>
      <c r="S88" s="210"/>
      <c r="T88" s="210"/>
      <c r="U88" s="208"/>
      <c r="V88" s="208"/>
      <c r="W88" s="208"/>
      <c r="X88" s="208"/>
      <c r="Y88" s="208"/>
      <c r="Z88" s="208"/>
    </row>
    <row r="89">
      <c r="A89" s="208"/>
      <c r="B89" s="210"/>
      <c r="C89" s="210"/>
      <c r="D89" s="210"/>
      <c r="E89" s="208"/>
      <c r="F89" s="208"/>
      <c r="G89" s="208"/>
      <c r="H89" s="210"/>
      <c r="I89" s="210"/>
      <c r="J89" s="210"/>
      <c r="K89" s="208"/>
      <c r="L89" s="208"/>
      <c r="M89" s="208"/>
      <c r="N89" s="208"/>
      <c r="O89" s="208"/>
      <c r="P89" s="208"/>
      <c r="Q89" s="208"/>
      <c r="R89" s="210"/>
      <c r="S89" s="210"/>
      <c r="T89" s="210"/>
      <c r="U89" s="208"/>
      <c r="V89" s="208"/>
      <c r="W89" s="208"/>
      <c r="X89" s="208"/>
      <c r="Y89" s="208"/>
      <c r="Z89" s="208"/>
    </row>
    <row r="90">
      <c r="A90" s="208"/>
      <c r="B90" s="210"/>
      <c r="C90" s="210"/>
      <c r="D90" s="210"/>
      <c r="E90" s="208"/>
      <c r="F90" s="208"/>
      <c r="G90" s="208"/>
      <c r="H90" s="210"/>
      <c r="I90" s="210"/>
      <c r="J90" s="210"/>
      <c r="K90" s="208"/>
      <c r="L90" s="208"/>
      <c r="M90" s="208"/>
      <c r="N90" s="208"/>
      <c r="O90" s="208"/>
      <c r="P90" s="208"/>
      <c r="Q90" s="208"/>
      <c r="R90" s="210"/>
      <c r="S90" s="210"/>
      <c r="T90" s="210"/>
      <c r="U90" s="208"/>
      <c r="V90" s="208"/>
      <c r="W90" s="208"/>
      <c r="X90" s="208"/>
      <c r="Y90" s="208"/>
      <c r="Z90" s="208"/>
    </row>
    <row r="91">
      <c r="A91" s="208"/>
      <c r="B91" s="210"/>
      <c r="C91" s="210"/>
      <c r="D91" s="210"/>
      <c r="E91" s="208"/>
      <c r="F91" s="208"/>
      <c r="G91" s="208"/>
      <c r="H91" s="210"/>
      <c r="I91" s="210"/>
      <c r="J91" s="210"/>
      <c r="K91" s="208"/>
      <c r="L91" s="208"/>
      <c r="M91" s="208"/>
      <c r="N91" s="208"/>
      <c r="O91" s="208"/>
      <c r="P91" s="208"/>
      <c r="Q91" s="208"/>
      <c r="R91" s="210"/>
      <c r="S91" s="210"/>
      <c r="T91" s="210"/>
      <c r="U91" s="208"/>
      <c r="V91" s="208"/>
      <c r="W91" s="208"/>
      <c r="X91" s="208"/>
      <c r="Y91" s="208"/>
      <c r="Z91" s="208"/>
    </row>
    <row r="92">
      <c r="A92" s="208"/>
      <c r="B92" s="210"/>
      <c r="C92" s="210"/>
      <c r="D92" s="210"/>
      <c r="E92" s="208"/>
      <c r="F92" s="208"/>
      <c r="G92" s="208"/>
      <c r="H92" s="210"/>
      <c r="I92" s="210"/>
      <c r="J92" s="210"/>
      <c r="K92" s="208"/>
      <c r="L92" s="208"/>
      <c r="M92" s="208"/>
      <c r="N92" s="208"/>
      <c r="O92" s="208"/>
      <c r="P92" s="208"/>
      <c r="Q92" s="208"/>
      <c r="R92" s="210"/>
      <c r="S92" s="210"/>
      <c r="T92" s="210"/>
      <c r="U92" s="208"/>
      <c r="V92" s="208"/>
      <c r="W92" s="208"/>
      <c r="X92" s="208"/>
      <c r="Y92" s="208"/>
      <c r="Z92" s="208"/>
    </row>
    <row r="93">
      <c r="A93" s="208"/>
      <c r="B93" s="210"/>
      <c r="C93" s="210"/>
      <c r="D93" s="210"/>
      <c r="E93" s="208"/>
      <c r="F93" s="208"/>
      <c r="G93" s="208"/>
      <c r="H93" s="210"/>
      <c r="I93" s="210"/>
      <c r="J93" s="210"/>
      <c r="K93" s="208"/>
      <c r="L93" s="208"/>
      <c r="M93" s="208"/>
      <c r="N93" s="208"/>
      <c r="O93" s="208"/>
      <c r="P93" s="208"/>
      <c r="Q93" s="208"/>
      <c r="R93" s="210"/>
      <c r="S93" s="210"/>
      <c r="T93" s="210"/>
      <c r="U93" s="208"/>
      <c r="V93" s="208"/>
      <c r="W93" s="208"/>
      <c r="X93" s="208"/>
      <c r="Y93" s="208"/>
      <c r="Z93" s="208"/>
    </row>
    <row r="94">
      <c r="A94" s="208"/>
      <c r="B94" s="210"/>
      <c r="C94" s="210"/>
      <c r="D94" s="210"/>
      <c r="E94" s="208"/>
      <c r="F94" s="208"/>
      <c r="G94" s="208"/>
      <c r="H94" s="210"/>
      <c r="I94" s="210"/>
      <c r="J94" s="210"/>
      <c r="K94" s="208"/>
      <c r="L94" s="208"/>
      <c r="M94" s="208"/>
      <c r="N94" s="208"/>
      <c r="O94" s="208"/>
      <c r="P94" s="208"/>
      <c r="Q94" s="208"/>
      <c r="R94" s="210"/>
      <c r="S94" s="210"/>
      <c r="T94" s="210"/>
      <c r="U94" s="208"/>
      <c r="V94" s="208"/>
      <c r="W94" s="208"/>
      <c r="X94" s="208"/>
      <c r="Y94" s="208"/>
      <c r="Z94" s="208"/>
    </row>
    <row r="95">
      <c r="A95" s="208"/>
      <c r="B95" s="210"/>
      <c r="C95" s="210"/>
      <c r="D95" s="210"/>
      <c r="E95" s="208"/>
      <c r="F95" s="208"/>
      <c r="G95" s="208"/>
      <c r="H95" s="210"/>
      <c r="I95" s="210"/>
      <c r="J95" s="210"/>
      <c r="K95" s="208"/>
      <c r="L95" s="208"/>
      <c r="M95" s="208"/>
      <c r="N95" s="208"/>
      <c r="O95" s="208"/>
      <c r="P95" s="208"/>
      <c r="Q95" s="208"/>
      <c r="R95" s="210"/>
      <c r="S95" s="210"/>
      <c r="T95" s="210"/>
      <c r="U95" s="208"/>
      <c r="V95" s="208"/>
      <c r="W95" s="208"/>
      <c r="X95" s="208"/>
      <c r="Y95" s="208"/>
      <c r="Z95" s="208"/>
    </row>
    <row r="96">
      <c r="A96" s="208"/>
      <c r="B96" s="210"/>
      <c r="C96" s="210"/>
      <c r="D96" s="210"/>
      <c r="E96" s="208"/>
      <c r="F96" s="208"/>
      <c r="G96" s="208"/>
      <c r="H96" s="210"/>
      <c r="I96" s="210"/>
      <c r="J96" s="210"/>
      <c r="K96" s="208"/>
      <c r="L96" s="208"/>
      <c r="M96" s="208"/>
      <c r="N96" s="208"/>
      <c r="O96" s="208"/>
      <c r="P96" s="208"/>
      <c r="Q96" s="208"/>
      <c r="R96" s="210"/>
      <c r="S96" s="210"/>
      <c r="T96" s="210"/>
      <c r="U96" s="208"/>
      <c r="V96" s="208"/>
      <c r="W96" s="208"/>
      <c r="X96" s="208"/>
      <c r="Y96" s="208"/>
      <c r="Z96" s="208"/>
    </row>
    <row r="97">
      <c r="A97" s="208"/>
      <c r="B97" s="210"/>
      <c r="C97" s="210"/>
      <c r="D97" s="210"/>
      <c r="E97" s="208"/>
      <c r="F97" s="208"/>
      <c r="G97" s="208"/>
      <c r="H97" s="210"/>
      <c r="I97" s="210"/>
      <c r="J97" s="210"/>
      <c r="K97" s="208"/>
      <c r="L97" s="208"/>
      <c r="M97" s="208"/>
      <c r="N97" s="208"/>
      <c r="O97" s="208"/>
      <c r="P97" s="208"/>
      <c r="Q97" s="208"/>
      <c r="R97" s="210"/>
      <c r="S97" s="210"/>
      <c r="T97" s="210"/>
      <c r="U97" s="208"/>
      <c r="V97" s="208"/>
      <c r="W97" s="208"/>
      <c r="X97" s="208"/>
      <c r="Y97" s="208"/>
      <c r="Z97" s="208"/>
    </row>
    <row r="98">
      <c r="A98" s="208"/>
      <c r="B98" s="210"/>
      <c r="C98" s="210"/>
      <c r="D98" s="210"/>
      <c r="E98" s="208"/>
      <c r="F98" s="208"/>
      <c r="G98" s="208"/>
      <c r="H98" s="210"/>
      <c r="I98" s="210"/>
      <c r="J98" s="210"/>
      <c r="K98" s="208"/>
      <c r="L98" s="208"/>
      <c r="M98" s="208"/>
      <c r="N98" s="208"/>
      <c r="O98" s="208"/>
      <c r="P98" s="208"/>
      <c r="Q98" s="208"/>
      <c r="R98" s="210"/>
      <c r="S98" s="210"/>
      <c r="T98" s="210"/>
      <c r="U98" s="208"/>
      <c r="V98" s="208"/>
      <c r="W98" s="208"/>
      <c r="X98" s="208"/>
      <c r="Y98" s="208"/>
      <c r="Z98" s="208"/>
    </row>
    <row r="99">
      <c r="A99" s="208"/>
      <c r="B99" s="210"/>
      <c r="C99" s="210"/>
      <c r="D99" s="210"/>
      <c r="E99" s="208"/>
      <c r="F99" s="208"/>
      <c r="G99" s="208"/>
      <c r="H99" s="210"/>
      <c r="I99" s="210"/>
      <c r="J99" s="210"/>
      <c r="K99" s="208"/>
      <c r="L99" s="208"/>
      <c r="M99" s="208"/>
      <c r="N99" s="208"/>
      <c r="O99" s="208"/>
      <c r="P99" s="208"/>
      <c r="Q99" s="208"/>
      <c r="R99" s="210"/>
      <c r="S99" s="210"/>
      <c r="T99" s="210"/>
      <c r="U99" s="208"/>
      <c r="V99" s="208"/>
      <c r="W99" s="208"/>
      <c r="X99" s="208"/>
      <c r="Y99" s="208"/>
      <c r="Z99" s="208"/>
    </row>
    <row r="100">
      <c r="A100" s="208"/>
      <c r="B100" s="210"/>
      <c r="C100" s="210"/>
      <c r="D100" s="210"/>
      <c r="E100" s="208"/>
      <c r="F100" s="208"/>
      <c r="G100" s="208"/>
      <c r="H100" s="210"/>
      <c r="I100" s="210"/>
      <c r="J100" s="210"/>
      <c r="K100" s="208"/>
      <c r="L100" s="208"/>
      <c r="M100" s="208"/>
      <c r="N100" s="208"/>
      <c r="O100" s="208"/>
      <c r="P100" s="208"/>
      <c r="Q100" s="208"/>
      <c r="R100" s="210"/>
      <c r="S100" s="210"/>
      <c r="T100" s="210"/>
      <c r="U100" s="208"/>
      <c r="V100" s="208"/>
      <c r="W100" s="208"/>
      <c r="X100" s="208"/>
      <c r="Y100" s="208"/>
      <c r="Z100" s="208"/>
    </row>
    <row r="101">
      <c r="A101" s="208"/>
      <c r="B101" s="210"/>
      <c r="C101" s="210"/>
      <c r="D101" s="210"/>
      <c r="E101" s="208"/>
      <c r="F101" s="208"/>
      <c r="G101" s="208"/>
      <c r="H101" s="210"/>
      <c r="I101" s="210"/>
      <c r="J101" s="210"/>
      <c r="K101" s="208"/>
      <c r="L101" s="208"/>
      <c r="M101" s="208"/>
      <c r="N101" s="208"/>
      <c r="O101" s="208"/>
      <c r="P101" s="208"/>
      <c r="Q101" s="208"/>
      <c r="R101" s="210"/>
      <c r="S101" s="210"/>
      <c r="T101" s="210"/>
      <c r="U101" s="208"/>
      <c r="V101" s="208"/>
      <c r="W101" s="208"/>
      <c r="X101" s="208"/>
      <c r="Y101" s="208"/>
      <c r="Z101" s="208"/>
    </row>
    <row r="102">
      <c r="A102" s="208"/>
      <c r="B102" s="210"/>
      <c r="C102" s="210"/>
      <c r="D102" s="210"/>
      <c r="E102" s="208"/>
      <c r="F102" s="208"/>
      <c r="G102" s="208"/>
      <c r="H102" s="210"/>
      <c r="I102" s="210"/>
      <c r="J102" s="210"/>
      <c r="K102" s="208"/>
      <c r="L102" s="208"/>
      <c r="M102" s="208"/>
      <c r="N102" s="208"/>
      <c r="O102" s="208"/>
      <c r="P102" s="208"/>
      <c r="Q102" s="208"/>
      <c r="R102" s="210"/>
      <c r="S102" s="210"/>
      <c r="T102" s="210"/>
      <c r="U102" s="208"/>
      <c r="V102" s="208"/>
      <c r="W102" s="208"/>
      <c r="X102" s="208"/>
      <c r="Y102" s="208"/>
      <c r="Z102" s="208"/>
    </row>
    <row r="103">
      <c r="A103" s="208"/>
      <c r="B103" s="210"/>
      <c r="C103" s="210"/>
      <c r="D103" s="210"/>
      <c r="E103" s="208"/>
      <c r="F103" s="208"/>
      <c r="G103" s="208"/>
      <c r="H103" s="210"/>
      <c r="I103" s="210"/>
      <c r="J103" s="210"/>
      <c r="K103" s="208"/>
      <c r="L103" s="208"/>
      <c r="M103" s="208"/>
      <c r="N103" s="208"/>
      <c r="O103" s="208"/>
      <c r="P103" s="208"/>
      <c r="Q103" s="208"/>
      <c r="R103" s="210"/>
      <c r="S103" s="210"/>
      <c r="T103" s="210"/>
      <c r="U103" s="208"/>
      <c r="V103" s="208"/>
      <c r="W103" s="208"/>
      <c r="X103" s="208"/>
      <c r="Y103" s="208"/>
      <c r="Z103" s="208"/>
    </row>
    <row r="104">
      <c r="A104" s="208"/>
      <c r="B104" s="210"/>
      <c r="C104" s="210"/>
      <c r="D104" s="210"/>
      <c r="E104" s="208"/>
      <c r="F104" s="208"/>
      <c r="G104" s="208"/>
      <c r="H104" s="210"/>
      <c r="I104" s="210"/>
      <c r="J104" s="210"/>
      <c r="K104" s="208"/>
      <c r="L104" s="208"/>
      <c r="M104" s="208"/>
      <c r="N104" s="208"/>
      <c r="O104" s="208"/>
      <c r="P104" s="208"/>
      <c r="Q104" s="208"/>
      <c r="R104" s="210"/>
      <c r="S104" s="210"/>
      <c r="T104" s="210"/>
      <c r="U104" s="208"/>
      <c r="V104" s="208"/>
      <c r="W104" s="208"/>
      <c r="X104" s="208"/>
      <c r="Y104" s="208"/>
      <c r="Z104" s="208"/>
    </row>
    <row r="105">
      <c r="A105" s="208"/>
      <c r="B105" s="210"/>
      <c r="C105" s="210"/>
      <c r="D105" s="210"/>
      <c r="E105" s="208"/>
      <c r="F105" s="208"/>
      <c r="G105" s="208"/>
      <c r="H105" s="210"/>
      <c r="I105" s="210"/>
      <c r="J105" s="210"/>
      <c r="K105" s="208"/>
      <c r="L105" s="208"/>
      <c r="M105" s="208"/>
      <c r="N105" s="208"/>
      <c r="O105" s="208"/>
      <c r="P105" s="208"/>
      <c r="Q105" s="208"/>
      <c r="R105" s="210"/>
      <c r="S105" s="210"/>
      <c r="T105" s="210"/>
      <c r="U105" s="208"/>
      <c r="V105" s="208"/>
      <c r="W105" s="208"/>
      <c r="X105" s="208"/>
      <c r="Y105" s="208"/>
      <c r="Z105" s="208"/>
    </row>
    <row r="106">
      <c r="A106" s="208"/>
      <c r="B106" s="210"/>
      <c r="C106" s="210"/>
      <c r="D106" s="210"/>
      <c r="E106" s="208"/>
      <c r="F106" s="208"/>
      <c r="G106" s="208"/>
      <c r="H106" s="210"/>
      <c r="I106" s="210"/>
      <c r="J106" s="210"/>
      <c r="K106" s="208"/>
      <c r="L106" s="208"/>
      <c r="M106" s="208"/>
      <c r="N106" s="208"/>
      <c r="O106" s="208"/>
      <c r="P106" s="208"/>
      <c r="Q106" s="208"/>
      <c r="R106" s="210"/>
      <c r="S106" s="210"/>
      <c r="T106" s="210"/>
      <c r="U106" s="208"/>
      <c r="V106" s="208"/>
      <c r="W106" s="208"/>
      <c r="X106" s="208"/>
      <c r="Y106" s="208"/>
      <c r="Z106" s="208"/>
    </row>
    <row r="107">
      <c r="A107" s="208"/>
      <c r="B107" s="210"/>
      <c r="C107" s="210"/>
      <c r="D107" s="210"/>
      <c r="E107" s="208"/>
      <c r="F107" s="208"/>
      <c r="G107" s="208"/>
      <c r="H107" s="210"/>
      <c r="I107" s="210"/>
      <c r="J107" s="210"/>
      <c r="K107" s="208"/>
      <c r="L107" s="208"/>
      <c r="M107" s="208"/>
      <c r="N107" s="208"/>
      <c r="O107" s="208"/>
      <c r="P107" s="208"/>
      <c r="Q107" s="208"/>
      <c r="R107" s="210"/>
      <c r="S107" s="210"/>
      <c r="T107" s="210"/>
      <c r="U107" s="208"/>
      <c r="V107" s="208"/>
      <c r="W107" s="208"/>
      <c r="X107" s="208"/>
      <c r="Y107" s="208"/>
      <c r="Z107" s="208"/>
    </row>
    <row r="108">
      <c r="A108" s="208"/>
      <c r="B108" s="210"/>
      <c r="C108" s="210"/>
      <c r="D108" s="210"/>
      <c r="E108" s="208"/>
      <c r="F108" s="208"/>
      <c r="G108" s="208"/>
      <c r="H108" s="210"/>
      <c r="I108" s="210"/>
      <c r="J108" s="210"/>
      <c r="K108" s="208"/>
      <c r="L108" s="208"/>
      <c r="M108" s="208"/>
      <c r="N108" s="208"/>
      <c r="O108" s="208"/>
      <c r="P108" s="208"/>
      <c r="Q108" s="208"/>
      <c r="R108" s="210"/>
      <c r="S108" s="210"/>
      <c r="T108" s="210"/>
      <c r="U108" s="208"/>
      <c r="V108" s="208"/>
      <c r="W108" s="208"/>
      <c r="X108" s="208"/>
      <c r="Y108" s="208"/>
      <c r="Z108" s="208"/>
    </row>
    <row r="109">
      <c r="A109" s="208"/>
      <c r="B109" s="210"/>
      <c r="C109" s="210"/>
      <c r="D109" s="210"/>
      <c r="E109" s="208"/>
      <c r="F109" s="208"/>
      <c r="G109" s="208"/>
      <c r="H109" s="210"/>
      <c r="I109" s="210"/>
      <c r="J109" s="210"/>
      <c r="K109" s="208"/>
      <c r="L109" s="208"/>
      <c r="M109" s="208"/>
      <c r="N109" s="208"/>
      <c r="O109" s="208"/>
      <c r="P109" s="208"/>
      <c r="Q109" s="208"/>
      <c r="R109" s="210"/>
      <c r="S109" s="210"/>
      <c r="T109" s="210"/>
      <c r="U109" s="208"/>
      <c r="V109" s="208"/>
      <c r="W109" s="208"/>
      <c r="X109" s="208"/>
      <c r="Y109" s="208"/>
      <c r="Z109" s="208"/>
    </row>
    <row r="110">
      <c r="A110" s="208"/>
      <c r="B110" s="210"/>
      <c r="C110" s="210"/>
      <c r="D110" s="210"/>
      <c r="E110" s="208"/>
      <c r="F110" s="208"/>
      <c r="G110" s="208"/>
      <c r="H110" s="210"/>
      <c r="I110" s="210"/>
      <c r="J110" s="210"/>
      <c r="K110" s="208"/>
      <c r="L110" s="208"/>
      <c r="M110" s="208"/>
      <c r="N110" s="208"/>
      <c r="O110" s="208"/>
      <c r="P110" s="208"/>
      <c r="Q110" s="208"/>
      <c r="R110" s="210"/>
      <c r="S110" s="210"/>
      <c r="T110" s="210"/>
      <c r="U110" s="208"/>
      <c r="V110" s="208"/>
      <c r="W110" s="208"/>
      <c r="X110" s="208"/>
      <c r="Y110" s="208"/>
      <c r="Z110" s="208"/>
    </row>
    <row r="111">
      <c r="A111" s="208"/>
      <c r="B111" s="210"/>
      <c r="C111" s="210"/>
      <c r="D111" s="210"/>
      <c r="E111" s="208"/>
      <c r="F111" s="208"/>
      <c r="G111" s="208"/>
      <c r="H111" s="210"/>
      <c r="I111" s="210"/>
      <c r="J111" s="210"/>
      <c r="K111" s="208"/>
      <c r="L111" s="208"/>
      <c r="M111" s="208"/>
      <c r="N111" s="208"/>
      <c r="O111" s="208"/>
      <c r="P111" s="208"/>
      <c r="Q111" s="208"/>
      <c r="R111" s="210"/>
      <c r="S111" s="210"/>
      <c r="T111" s="210"/>
      <c r="U111" s="208"/>
      <c r="V111" s="208"/>
      <c r="W111" s="208"/>
      <c r="X111" s="208"/>
      <c r="Y111" s="208"/>
      <c r="Z111" s="208"/>
    </row>
    <row r="112">
      <c r="A112" s="208"/>
      <c r="B112" s="210"/>
      <c r="C112" s="210"/>
      <c r="D112" s="210"/>
      <c r="E112" s="208"/>
      <c r="F112" s="208"/>
      <c r="G112" s="208"/>
      <c r="H112" s="210"/>
      <c r="I112" s="210"/>
      <c r="J112" s="210"/>
      <c r="K112" s="208"/>
      <c r="L112" s="208"/>
      <c r="M112" s="208"/>
      <c r="N112" s="208"/>
      <c r="O112" s="208"/>
      <c r="P112" s="208"/>
      <c r="Q112" s="208"/>
      <c r="R112" s="210"/>
      <c r="S112" s="210"/>
      <c r="T112" s="210"/>
      <c r="U112" s="208"/>
      <c r="V112" s="208"/>
      <c r="W112" s="208"/>
      <c r="X112" s="208"/>
      <c r="Y112" s="208"/>
      <c r="Z112" s="208"/>
    </row>
    <row r="113">
      <c r="A113" s="208"/>
      <c r="B113" s="210"/>
      <c r="C113" s="210"/>
      <c r="D113" s="210"/>
      <c r="E113" s="208"/>
      <c r="F113" s="208"/>
      <c r="G113" s="208"/>
      <c r="H113" s="210"/>
      <c r="I113" s="210"/>
      <c r="J113" s="210"/>
      <c r="K113" s="208"/>
      <c r="L113" s="208"/>
      <c r="M113" s="208"/>
      <c r="N113" s="208"/>
      <c r="O113" s="208"/>
      <c r="P113" s="208"/>
      <c r="Q113" s="208"/>
      <c r="R113" s="210"/>
      <c r="S113" s="210"/>
      <c r="T113" s="210"/>
      <c r="U113" s="208"/>
      <c r="V113" s="208"/>
      <c r="W113" s="208"/>
      <c r="X113" s="208"/>
      <c r="Y113" s="208"/>
      <c r="Z113" s="208"/>
    </row>
    <row r="114">
      <c r="A114" s="208"/>
      <c r="B114" s="210"/>
      <c r="C114" s="210"/>
      <c r="D114" s="210"/>
      <c r="E114" s="208"/>
      <c r="F114" s="208"/>
      <c r="G114" s="208"/>
      <c r="H114" s="210"/>
      <c r="I114" s="210"/>
      <c r="J114" s="210"/>
      <c r="K114" s="208"/>
      <c r="L114" s="208"/>
      <c r="M114" s="208"/>
      <c r="N114" s="208"/>
      <c r="O114" s="208"/>
      <c r="P114" s="208"/>
      <c r="Q114" s="208"/>
      <c r="R114" s="210"/>
      <c r="S114" s="210"/>
      <c r="T114" s="210"/>
      <c r="U114" s="208"/>
      <c r="V114" s="208"/>
      <c r="W114" s="208"/>
      <c r="X114" s="208"/>
      <c r="Y114" s="208"/>
      <c r="Z114" s="208"/>
    </row>
    <row r="115">
      <c r="A115" s="208"/>
      <c r="B115" s="210"/>
      <c r="C115" s="210"/>
      <c r="D115" s="210"/>
      <c r="E115" s="208"/>
      <c r="F115" s="208"/>
      <c r="G115" s="208"/>
      <c r="H115" s="210"/>
      <c r="I115" s="210"/>
      <c r="J115" s="210"/>
      <c r="K115" s="208"/>
      <c r="L115" s="208"/>
      <c r="M115" s="208"/>
      <c r="N115" s="208"/>
      <c r="O115" s="208"/>
      <c r="P115" s="208"/>
      <c r="Q115" s="208"/>
      <c r="R115" s="210"/>
      <c r="S115" s="210"/>
      <c r="T115" s="210"/>
      <c r="U115" s="208"/>
      <c r="V115" s="208"/>
      <c r="W115" s="208"/>
      <c r="X115" s="208"/>
      <c r="Y115" s="208"/>
      <c r="Z115" s="208"/>
    </row>
    <row r="116">
      <c r="A116" s="208"/>
      <c r="B116" s="210"/>
      <c r="C116" s="210"/>
      <c r="D116" s="210"/>
      <c r="E116" s="208"/>
      <c r="F116" s="208"/>
      <c r="G116" s="208"/>
      <c r="H116" s="210"/>
      <c r="I116" s="210"/>
      <c r="J116" s="210"/>
      <c r="K116" s="208"/>
      <c r="L116" s="208"/>
      <c r="M116" s="208"/>
      <c r="N116" s="208"/>
      <c r="O116" s="208"/>
      <c r="P116" s="208"/>
      <c r="Q116" s="208"/>
      <c r="R116" s="210"/>
      <c r="S116" s="210"/>
      <c r="T116" s="210"/>
      <c r="U116" s="208"/>
      <c r="V116" s="208"/>
      <c r="W116" s="208"/>
      <c r="X116" s="208"/>
      <c r="Y116" s="208"/>
      <c r="Z116" s="208"/>
    </row>
    <row r="117">
      <c r="A117" s="208"/>
      <c r="B117" s="210"/>
      <c r="C117" s="210"/>
      <c r="D117" s="210"/>
      <c r="E117" s="208"/>
      <c r="F117" s="208"/>
      <c r="G117" s="208"/>
      <c r="H117" s="210"/>
      <c r="I117" s="210"/>
      <c r="J117" s="210"/>
      <c r="K117" s="208"/>
      <c r="L117" s="208"/>
      <c r="M117" s="208"/>
      <c r="N117" s="208"/>
      <c r="O117" s="208"/>
      <c r="P117" s="208"/>
      <c r="Q117" s="208"/>
      <c r="R117" s="210"/>
      <c r="S117" s="210"/>
      <c r="T117" s="210"/>
      <c r="U117" s="208"/>
      <c r="V117" s="208"/>
      <c r="W117" s="208"/>
      <c r="X117" s="208"/>
      <c r="Y117" s="208"/>
      <c r="Z117" s="208"/>
    </row>
    <row r="118">
      <c r="A118" s="208"/>
      <c r="B118" s="210"/>
      <c r="C118" s="210"/>
      <c r="D118" s="210"/>
      <c r="E118" s="208"/>
      <c r="F118" s="208"/>
      <c r="G118" s="208"/>
      <c r="H118" s="210"/>
      <c r="I118" s="210"/>
      <c r="J118" s="210"/>
      <c r="K118" s="208"/>
      <c r="L118" s="208"/>
      <c r="M118" s="208"/>
      <c r="N118" s="208"/>
      <c r="O118" s="208"/>
      <c r="P118" s="208"/>
      <c r="Q118" s="208"/>
      <c r="R118" s="210"/>
      <c r="S118" s="210"/>
      <c r="T118" s="210"/>
      <c r="U118" s="208"/>
      <c r="V118" s="208"/>
      <c r="W118" s="208"/>
      <c r="X118" s="208"/>
      <c r="Y118" s="208"/>
      <c r="Z118" s="208"/>
    </row>
    <row r="119">
      <c r="A119" s="208"/>
      <c r="B119" s="210"/>
      <c r="C119" s="210"/>
      <c r="D119" s="210"/>
      <c r="E119" s="208"/>
      <c r="F119" s="208"/>
      <c r="G119" s="208"/>
      <c r="H119" s="210"/>
      <c r="I119" s="210"/>
      <c r="J119" s="210"/>
      <c r="K119" s="208"/>
      <c r="L119" s="208"/>
      <c r="M119" s="208"/>
      <c r="N119" s="208"/>
      <c r="O119" s="208"/>
      <c r="P119" s="208"/>
      <c r="Q119" s="208"/>
      <c r="R119" s="210"/>
      <c r="S119" s="210"/>
      <c r="T119" s="210"/>
      <c r="U119" s="208"/>
      <c r="V119" s="208"/>
      <c r="W119" s="208"/>
      <c r="X119" s="208"/>
      <c r="Y119" s="208"/>
      <c r="Z119" s="208"/>
    </row>
    <row r="120">
      <c r="A120" s="208"/>
      <c r="B120" s="210"/>
      <c r="C120" s="210"/>
      <c r="D120" s="210"/>
      <c r="E120" s="208"/>
      <c r="F120" s="208"/>
      <c r="G120" s="208"/>
      <c r="H120" s="210"/>
      <c r="I120" s="210"/>
      <c r="J120" s="210"/>
      <c r="K120" s="208"/>
      <c r="L120" s="208"/>
      <c r="M120" s="208"/>
      <c r="N120" s="208"/>
      <c r="O120" s="208"/>
      <c r="P120" s="208"/>
      <c r="Q120" s="208"/>
      <c r="R120" s="210"/>
      <c r="S120" s="210"/>
      <c r="T120" s="210"/>
      <c r="U120" s="208"/>
      <c r="V120" s="208"/>
      <c r="W120" s="208"/>
      <c r="X120" s="208"/>
      <c r="Y120" s="208"/>
      <c r="Z120" s="208"/>
    </row>
    <row r="121">
      <c r="A121" s="208"/>
      <c r="B121" s="210"/>
      <c r="C121" s="210"/>
      <c r="D121" s="210"/>
      <c r="E121" s="208"/>
      <c r="F121" s="208"/>
      <c r="G121" s="208"/>
      <c r="H121" s="210"/>
      <c r="I121" s="210"/>
      <c r="J121" s="210"/>
      <c r="K121" s="208"/>
      <c r="L121" s="208"/>
      <c r="M121" s="208"/>
      <c r="N121" s="208"/>
      <c r="O121" s="208"/>
      <c r="P121" s="208"/>
      <c r="Q121" s="208"/>
      <c r="R121" s="210"/>
      <c r="S121" s="210"/>
      <c r="T121" s="210"/>
      <c r="U121" s="208"/>
      <c r="V121" s="208"/>
      <c r="W121" s="208"/>
      <c r="X121" s="208"/>
      <c r="Y121" s="208"/>
      <c r="Z121" s="208"/>
    </row>
    <row r="122">
      <c r="A122" s="208"/>
      <c r="B122" s="210"/>
      <c r="C122" s="210"/>
      <c r="D122" s="210"/>
      <c r="E122" s="208"/>
      <c r="F122" s="208"/>
      <c r="G122" s="208"/>
      <c r="H122" s="210"/>
      <c r="I122" s="210"/>
      <c r="J122" s="210"/>
      <c r="K122" s="208"/>
      <c r="L122" s="208"/>
      <c r="M122" s="208"/>
      <c r="N122" s="208"/>
      <c r="O122" s="208"/>
      <c r="P122" s="208"/>
      <c r="Q122" s="208"/>
      <c r="R122" s="210"/>
      <c r="S122" s="210"/>
      <c r="T122" s="210"/>
      <c r="U122" s="208"/>
      <c r="V122" s="208"/>
      <c r="W122" s="208"/>
      <c r="X122" s="208"/>
      <c r="Y122" s="208"/>
      <c r="Z122" s="208"/>
    </row>
    <row r="123">
      <c r="A123" s="208"/>
      <c r="B123" s="210"/>
      <c r="C123" s="210"/>
      <c r="D123" s="210"/>
      <c r="E123" s="208"/>
      <c r="F123" s="208"/>
      <c r="G123" s="208"/>
      <c r="H123" s="210"/>
      <c r="I123" s="210"/>
      <c r="J123" s="210"/>
      <c r="K123" s="208"/>
      <c r="L123" s="208"/>
      <c r="M123" s="208"/>
      <c r="N123" s="208"/>
      <c r="O123" s="208"/>
      <c r="P123" s="208"/>
      <c r="Q123" s="208"/>
      <c r="R123" s="210"/>
      <c r="S123" s="210"/>
      <c r="T123" s="210"/>
      <c r="U123" s="208"/>
      <c r="V123" s="208"/>
      <c r="W123" s="208"/>
      <c r="X123" s="208"/>
      <c r="Y123" s="208"/>
      <c r="Z123" s="208"/>
    </row>
    <row r="124">
      <c r="A124" s="208"/>
      <c r="B124" s="210"/>
      <c r="C124" s="210"/>
      <c r="D124" s="210"/>
      <c r="E124" s="208"/>
      <c r="F124" s="208"/>
      <c r="G124" s="208"/>
      <c r="H124" s="210"/>
      <c r="I124" s="210"/>
      <c r="J124" s="210"/>
      <c r="K124" s="208"/>
      <c r="L124" s="208"/>
      <c r="M124" s="208"/>
      <c r="N124" s="208"/>
      <c r="O124" s="208"/>
      <c r="P124" s="208"/>
      <c r="Q124" s="208"/>
      <c r="R124" s="210"/>
      <c r="S124" s="210"/>
      <c r="T124" s="210"/>
      <c r="U124" s="208"/>
      <c r="V124" s="208"/>
      <c r="W124" s="208"/>
      <c r="X124" s="208"/>
      <c r="Y124" s="208"/>
      <c r="Z124" s="208"/>
    </row>
    <row r="125">
      <c r="A125" s="208"/>
      <c r="B125" s="210"/>
      <c r="C125" s="210"/>
      <c r="D125" s="210"/>
      <c r="E125" s="208"/>
      <c r="F125" s="208"/>
      <c r="G125" s="208"/>
      <c r="H125" s="210"/>
      <c r="I125" s="210"/>
      <c r="J125" s="210"/>
      <c r="K125" s="208"/>
      <c r="L125" s="208"/>
      <c r="M125" s="208"/>
      <c r="N125" s="208"/>
      <c r="O125" s="208"/>
      <c r="P125" s="208"/>
      <c r="Q125" s="208"/>
      <c r="R125" s="210"/>
      <c r="S125" s="210"/>
      <c r="T125" s="210"/>
      <c r="U125" s="208"/>
      <c r="V125" s="208"/>
      <c r="W125" s="208"/>
      <c r="X125" s="208"/>
      <c r="Y125" s="208"/>
      <c r="Z125" s="208"/>
    </row>
    <row r="126">
      <c r="A126" s="208"/>
      <c r="B126" s="210"/>
      <c r="C126" s="210"/>
      <c r="D126" s="210"/>
      <c r="E126" s="208"/>
      <c r="F126" s="208"/>
      <c r="G126" s="208"/>
      <c r="H126" s="210"/>
      <c r="I126" s="210"/>
      <c r="J126" s="210"/>
      <c r="K126" s="208"/>
      <c r="L126" s="208"/>
      <c r="M126" s="208"/>
      <c r="N126" s="208"/>
      <c r="O126" s="208"/>
      <c r="P126" s="208"/>
      <c r="Q126" s="208"/>
      <c r="R126" s="210"/>
      <c r="S126" s="210"/>
      <c r="T126" s="210"/>
      <c r="U126" s="208"/>
      <c r="V126" s="208"/>
      <c r="W126" s="208"/>
      <c r="X126" s="208"/>
      <c r="Y126" s="208"/>
      <c r="Z126" s="208"/>
    </row>
    <row r="127">
      <c r="A127" s="208"/>
      <c r="B127" s="210"/>
      <c r="C127" s="210"/>
      <c r="D127" s="210"/>
      <c r="E127" s="208"/>
      <c r="F127" s="208"/>
      <c r="G127" s="208"/>
      <c r="H127" s="210"/>
      <c r="I127" s="210"/>
      <c r="J127" s="210"/>
      <c r="K127" s="208"/>
      <c r="L127" s="208"/>
      <c r="M127" s="208"/>
      <c r="N127" s="208"/>
      <c r="O127" s="208"/>
      <c r="P127" s="208"/>
      <c r="Q127" s="208"/>
      <c r="R127" s="210"/>
      <c r="S127" s="210"/>
      <c r="T127" s="210"/>
      <c r="U127" s="208"/>
      <c r="V127" s="208"/>
      <c r="W127" s="208"/>
      <c r="X127" s="208"/>
      <c r="Y127" s="208"/>
      <c r="Z127" s="208"/>
    </row>
    <row r="128">
      <c r="A128" s="208"/>
      <c r="B128" s="210"/>
      <c r="C128" s="210"/>
      <c r="D128" s="210"/>
      <c r="E128" s="208"/>
      <c r="F128" s="208"/>
      <c r="G128" s="208"/>
      <c r="H128" s="210"/>
      <c r="I128" s="210"/>
      <c r="J128" s="210"/>
      <c r="K128" s="208"/>
      <c r="L128" s="208"/>
      <c r="M128" s="208"/>
      <c r="N128" s="208"/>
      <c r="O128" s="208"/>
      <c r="P128" s="208"/>
      <c r="Q128" s="208"/>
      <c r="R128" s="210"/>
      <c r="S128" s="210"/>
      <c r="T128" s="210"/>
      <c r="U128" s="208"/>
      <c r="V128" s="208"/>
      <c r="W128" s="208"/>
      <c r="X128" s="208"/>
      <c r="Y128" s="208"/>
      <c r="Z128" s="208"/>
    </row>
    <row r="129">
      <c r="A129" s="208"/>
      <c r="B129" s="210"/>
      <c r="C129" s="210"/>
      <c r="D129" s="210"/>
      <c r="E129" s="208"/>
      <c r="F129" s="208"/>
      <c r="G129" s="208"/>
      <c r="H129" s="210"/>
      <c r="I129" s="210"/>
      <c r="J129" s="210"/>
      <c r="K129" s="208"/>
      <c r="L129" s="208"/>
      <c r="M129" s="208"/>
      <c r="N129" s="208"/>
      <c r="O129" s="208"/>
      <c r="P129" s="208"/>
      <c r="Q129" s="208"/>
      <c r="R129" s="210"/>
      <c r="S129" s="210"/>
      <c r="T129" s="210"/>
      <c r="U129" s="208"/>
      <c r="V129" s="208"/>
      <c r="W129" s="208"/>
      <c r="X129" s="208"/>
      <c r="Y129" s="208"/>
      <c r="Z129" s="208"/>
    </row>
    <row r="130">
      <c r="A130" s="208"/>
      <c r="B130" s="210"/>
      <c r="C130" s="210"/>
      <c r="D130" s="210"/>
      <c r="E130" s="208"/>
      <c r="F130" s="208"/>
      <c r="G130" s="208"/>
      <c r="H130" s="210"/>
      <c r="I130" s="210"/>
      <c r="J130" s="210"/>
      <c r="K130" s="208"/>
      <c r="L130" s="208"/>
      <c r="M130" s="208"/>
      <c r="N130" s="208"/>
      <c r="O130" s="208"/>
      <c r="P130" s="208"/>
      <c r="Q130" s="208"/>
      <c r="R130" s="210"/>
      <c r="S130" s="210"/>
      <c r="T130" s="210"/>
      <c r="U130" s="208"/>
      <c r="V130" s="208"/>
      <c r="W130" s="208"/>
      <c r="X130" s="208"/>
      <c r="Y130" s="208"/>
      <c r="Z130" s="208"/>
    </row>
    <row r="131">
      <c r="A131" s="208"/>
      <c r="B131" s="210"/>
      <c r="C131" s="210"/>
      <c r="D131" s="210"/>
      <c r="E131" s="208"/>
      <c r="F131" s="208"/>
      <c r="G131" s="208"/>
      <c r="H131" s="210"/>
      <c r="I131" s="210"/>
      <c r="J131" s="210"/>
      <c r="K131" s="208"/>
      <c r="L131" s="208"/>
      <c r="M131" s="208"/>
      <c r="N131" s="208"/>
      <c r="O131" s="208"/>
      <c r="P131" s="208"/>
      <c r="Q131" s="208"/>
      <c r="R131" s="210"/>
      <c r="S131" s="210"/>
      <c r="T131" s="210"/>
      <c r="U131" s="208"/>
      <c r="V131" s="208"/>
      <c r="W131" s="208"/>
      <c r="X131" s="208"/>
      <c r="Y131" s="208"/>
      <c r="Z131" s="208"/>
    </row>
    <row r="132">
      <c r="A132" s="208"/>
      <c r="B132" s="210"/>
      <c r="C132" s="210"/>
      <c r="D132" s="210"/>
      <c r="E132" s="208"/>
      <c r="F132" s="208"/>
      <c r="G132" s="208"/>
      <c r="H132" s="210"/>
      <c r="I132" s="210"/>
      <c r="J132" s="210"/>
      <c r="K132" s="208"/>
      <c r="L132" s="208"/>
      <c r="M132" s="208"/>
      <c r="N132" s="208"/>
      <c r="O132" s="208"/>
      <c r="P132" s="208"/>
      <c r="Q132" s="208"/>
      <c r="R132" s="210"/>
      <c r="S132" s="210"/>
      <c r="T132" s="210"/>
      <c r="U132" s="208"/>
      <c r="V132" s="208"/>
      <c r="W132" s="208"/>
      <c r="X132" s="208"/>
      <c r="Y132" s="208"/>
      <c r="Z132" s="208"/>
    </row>
    <row r="133">
      <c r="A133" s="208"/>
      <c r="B133" s="210"/>
      <c r="C133" s="210"/>
      <c r="D133" s="210"/>
      <c r="E133" s="208"/>
      <c r="F133" s="208"/>
      <c r="G133" s="208"/>
      <c r="H133" s="210"/>
      <c r="I133" s="210"/>
      <c r="J133" s="210"/>
      <c r="K133" s="208"/>
      <c r="L133" s="208"/>
      <c r="M133" s="208"/>
      <c r="N133" s="208"/>
      <c r="O133" s="208"/>
      <c r="P133" s="208"/>
      <c r="Q133" s="208"/>
      <c r="R133" s="210"/>
      <c r="S133" s="210"/>
      <c r="T133" s="210"/>
      <c r="U133" s="208"/>
      <c r="V133" s="208"/>
      <c r="W133" s="208"/>
      <c r="X133" s="208"/>
      <c r="Y133" s="208"/>
      <c r="Z133" s="208"/>
    </row>
    <row r="134">
      <c r="A134" s="208"/>
      <c r="B134" s="210"/>
      <c r="C134" s="210"/>
      <c r="D134" s="210"/>
      <c r="E134" s="208"/>
      <c r="F134" s="208"/>
      <c r="G134" s="208"/>
      <c r="H134" s="210"/>
      <c r="I134" s="210"/>
      <c r="J134" s="210"/>
      <c r="K134" s="208"/>
      <c r="L134" s="208"/>
      <c r="M134" s="208"/>
      <c r="N134" s="208"/>
      <c r="O134" s="208"/>
      <c r="P134" s="208"/>
      <c r="Q134" s="208"/>
      <c r="R134" s="210"/>
      <c r="S134" s="210"/>
      <c r="T134" s="210"/>
      <c r="U134" s="208"/>
      <c r="V134" s="208"/>
      <c r="W134" s="208"/>
      <c r="X134" s="208"/>
      <c r="Y134" s="208"/>
      <c r="Z134" s="208"/>
    </row>
    <row r="135">
      <c r="A135" s="208"/>
      <c r="B135" s="210"/>
      <c r="C135" s="210"/>
      <c r="D135" s="210"/>
      <c r="E135" s="208"/>
      <c r="F135" s="208"/>
      <c r="G135" s="208"/>
      <c r="H135" s="210"/>
      <c r="I135" s="210"/>
      <c r="J135" s="210"/>
      <c r="K135" s="208"/>
      <c r="L135" s="208"/>
      <c r="M135" s="208"/>
      <c r="N135" s="208"/>
      <c r="O135" s="208"/>
      <c r="P135" s="208"/>
      <c r="Q135" s="208"/>
      <c r="R135" s="210"/>
      <c r="S135" s="210"/>
      <c r="T135" s="210"/>
      <c r="U135" s="208"/>
      <c r="V135" s="208"/>
      <c r="W135" s="208"/>
      <c r="X135" s="208"/>
      <c r="Y135" s="208"/>
      <c r="Z135" s="208"/>
    </row>
    <row r="136">
      <c r="A136" s="208"/>
      <c r="B136" s="210"/>
      <c r="C136" s="210"/>
      <c r="D136" s="210"/>
      <c r="E136" s="208"/>
      <c r="F136" s="208"/>
      <c r="G136" s="208"/>
      <c r="H136" s="210"/>
      <c r="I136" s="210"/>
      <c r="J136" s="210"/>
      <c r="K136" s="208"/>
      <c r="L136" s="208"/>
      <c r="M136" s="208"/>
      <c r="N136" s="208"/>
      <c r="O136" s="208"/>
      <c r="P136" s="208"/>
      <c r="Q136" s="208"/>
      <c r="R136" s="210"/>
      <c r="S136" s="210"/>
      <c r="T136" s="210"/>
      <c r="U136" s="208"/>
      <c r="V136" s="208"/>
      <c r="W136" s="208"/>
      <c r="X136" s="208"/>
      <c r="Y136" s="208"/>
      <c r="Z136" s="208"/>
    </row>
    <row r="137">
      <c r="A137" s="208"/>
      <c r="B137" s="210"/>
      <c r="C137" s="210"/>
      <c r="D137" s="210"/>
      <c r="E137" s="208"/>
      <c r="F137" s="208"/>
      <c r="G137" s="208"/>
      <c r="H137" s="210"/>
      <c r="I137" s="210"/>
      <c r="J137" s="210"/>
      <c r="K137" s="208"/>
      <c r="L137" s="208"/>
      <c r="M137" s="208"/>
      <c r="N137" s="208"/>
      <c r="O137" s="208"/>
      <c r="P137" s="208"/>
      <c r="Q137" s="208"/>
      <c r="R137" s="210"/>
      <c r="S137" s="210"/>
      <c r="T137" s="210"/>
      <c r="U137" s="208"/>
      <c r="V137" s="208"/>
      <c r="W137" s="208"/>
      <c r="X137" s="208"/>
      <c r="Y137" s="208"/>
      <c r="Z137" s="208"/>
    </row>
    <row r="138">
      <c r="A138" s="208"/>
      <c r="B138" s="210"/>
      <c r="C138" s="210"/>
      <c r="D138" s="210"/>
      <c r="E138" s="208"/>
      <c r="F138" s="208"/>
      <c r="G138" s="208"/>
      <c r="H138" s="210"/>
      <c r="I138" s="210"/>
      <c r="J138" s="210"/>
      <c r="K138" s="208"/>
      <c r="L138" s="208"/>
      <c r="M138" s="208"/>
      <c r="N138" s="208"/>
      <c r="O138" s="208"/>
      <c r="P138" s="208"/>
      <c r="Q138" s="208"/>
      <c r="R138" s="210"/>
      <c r="S138" s="210"/>
      <c r="T138" s="210"/>
      <c r="U138" s="208"/>
      <c r="V138" s="208"/>
      <c r="W138" s="208"/>
      <c r="X138" s="208"/>
      <c r="Y138" s="208"/>
      <c r="Z138" s="208"/>
    </row>
    <row r="139">
      <c r="A139" s="208"/>
      <c r="B139" s="210"/>
      <c r="C139" s="210"/>
      <c r="D139" s="210"/>
      <c r="E139" s="208"/>
      <c r="F139" s="208"/>
      <c r="G139" s="208"/>
      <c r="H139" s="210"/>
      <c r="I139" s="210"/>
      <c r="J139" s="210"/>
      <c r="K139" s="208"/>
      <c r="L139" s="208"/>
      <c r="M139" s="208"/>
      <c r="N139" s="208"/>
      <c r="O139" s="208"/>
      <c r="P139" s="208"/>
      <c r="Q139" s="208"/>
      <c r="R139" s="210"/>
      <c r="S139" s="210"/>
      <c r="T139" s="210"/>
      <c r="U139" s="208"/>
      <c r="V139" s="208"/>
      <c r="W139" s="208"/>
      <c r="X139" s="208"/>
      <c r="Y139" s="208"/>
      <c r="Z139" s="208"/>
    </row>
    <row r="140">
      <c r="A140" s="208"/>
      <c r="B140" s="210"/>
      <c r="C140" s="210"/>
      <c r="D140" s="210"/>
      <c r="E140" s="208"/>
      <c r="F140" s="208"/>
      <c r="G140" s="208"/>
      <c r="H140" s="210"/>
      <c r="I140" s="210"/>
      <c r="J140" s="210"/>
      <c r="K140" s="208"/>
      <c r="L140" s="208"/>
      <c r="M140" s="208"/>
      <c r="N140" s="208"/>
      <c r="O140" s="208"/>
      <c r="P140" s="208"/>
      <c r="Q140" s="208"/>
      <c r="R140" s="210"/>
      <c r="S140" s="210"/>
      <c r="T140" s="210"/>
      <c r="U140" s="208"/>
      <c r="V140" s="208"/>
      <c r="W140" s="208"/>
      <c r="X140" s="208"/>
      <c r="Y140" s="208"/>
      <c r="Z140" s="208"/>
    </row>
    <row r="141">
      <c r="A141" s="208"/>
      <c r="B141" s="210"/>
      <c r="C141" s="210"/>
      <c r="D141" s="210"/>
      <c r="E141" s="208"/>
      <c r="F141" s="208"/>
      <c r="G141" s="208"/>
      <c r="H141" s="210"/>
      <c r="I141" s="210"/>
      <c r="J141" s="210"/>
      <c r="K141" s="208"/>
      <c r="L141" s="208"/>
      <c r="M141" s="208"/>
      <c r="N141" s="208"/>
      <c r="O141" s="208"/>
      <c r="P141" s="208"/>
      <c r="Q141" s="208"/>
      <c r="R141" s="210"/>
      <c r="S141" s="210"/>
      <c r="T141" s="210"/>
      <c r="U141" s="208"/>
      <c r="V141" s="208"/>
      <c r="W141" s="208"/>
      <c r="X141" s="208"/>
      <c r="Y141" s="208"/>
      <c r="Z141" s="208"/>
    </row>
    <row r="142">
      <c r="A142" s="208"/>
      <c r="B142" s="210"/>
      <c r="C142" s="210"/>
      <c r="D142" s="210"/>
      <c r="E142" s="208"/>
      <c r="F142" s="208"/>
      <c r="G142" s="208"/>
      <c r="H142" s="210"/>
      <c r="I142" s="210"/>
      <c r="J142" s="210"/>
      <c r="K142" s="208"/>
      <c r="L142" s="208"/>
      <c r="M142" s="208"/>
      <c r="N142" s="208"/>
      <c r="O142" s="208"/>
      <c r="P142" s="208"/>
      <c r="Q142" s="208"/>
      <c r="R142" s="210"/>
      <c r="S142" s="210"/>
      <c r="T142" s="210"/>
      <c r="U142" s="208"/>
      <c r="V142" s="208"/>
      <c r="W142" s="208"/>
      <c r="X142" s="208"/>
      <c r="Y142" s="208"/>
      <c r="Z142" s="208"/>
    </row>
    <row r="143">
      <c r="A143" s="208"/>
      <c r="B143" s="210"/>
      <c r="C143" s="210"/>
      <c r="D143" s="210"/>
      <c r="E143" s="208"/>
      <c r="F143" s="208"/>
      <c r="G143" s="208"/>
      <c r="H143" s="210"/>
      <c r="I143" s="210"/>
      <c r="J143" s="210"/>
      <c r="K143" s="208"/>
      <c r="L143" s="208"/>
      <c r="M143" s="208"/>
      <c r="N143" s="208"/>
      <c r="O143" s="208"/>
      <c r="P143" s="208"/>
      <c r="Q143" s="208"/>
      <c r="R143" s="210"/>
      <c r="S143" s="210"/>
      <c r="T143" s="210"/>
      <c r="U143" s="208"/>
      <c r="V143" s="208"/>
      <c r="W143" s="208"/>
      <c r="X143" s="208"/>
      <c r="Y143" s="208"/>
      <c r="Z143" s="208"/>
    </row>
    <row r="144">
      <c r="A144" s="208"/>
      <c r="B144" s="210"/>
      <c r="C144" s="210"/>
      <c r="D144" s="210"/>
      <c r="E144" s="208"/>
      <c r="F144" s="208"/>
      <c r="G144" s="208"/>
      <c r="H144" s="210"/>
      <c r="I144" s="210"/>
      <c r="J144" s="210"/>
      <c r="K144" s="208"/>
      <c r="L144" s="208"/>
      <c r="M144" s="208"/>
      <c r="N144" s="208"/>
      <c r="O144" s="208"/>
      <c r="P144" s="208"/>
      <c r="Q144" s="208"/>
      <c r="R144" s="210"/>
      <c r="S144" s="210"/>
      <c r="T144" s="210"/>
      <c r="U144" s="208"/>
      <c r="V144" s="208"/>
      <c r="W144" s="208"/>
      <c r="X144" s="208"/>
      <c r="Y144" s="208"/>
      <c r="Z144" s="208"/>
    </row>
    <row r="145">
      <c r="A145" s="208"/>
      <c r="B145" s="210"/>
      <c r="C145" s="210"/>
      <c r="D145" s="210"/>
      <c r="E145" s="208"/>
      <c r="F145" s="208"/>
      <c r="G145" s="208"/>
      <c r="H145" s="210"/>
      <c r="I145" s="210"/>
      <c r="J145" s="210"/>
      <c r="K145" s="208"/>
      <c r="L145" s="208"/>
      <c r="M145" s="208"/>
      <c r="N145" s="208"/>
      <c r="O145" s="208"/>
      <c r="P145" s="208"/>
      <c r="Q145" s="208"/>
      <c r="R145" s="210"/>
      <c r="S145" s="210"/>
      <c r="T145" s="210"/>
      <c r="U145" s="208"/>
      <c r="V145" s="208"/>
      <c r="W145" s="208"/>
      <c r="X145" s="208"/>
      <c r="Y145" s="208"/>
      <c r="Z145" s="208"/>
    </row>
    <row r="146">
      <c r="A146" s="208"/>
      <c r="B146" s="210"/>
      <c r="C146" s="210"/>
      <c r="D146" s="210"/>
      <c r="E146" s="208"/>
      <c r="F146" s="208"/>
      <c r="G146" s="208"/>
      <c r="H146" s="210"/>
      <c r="I146" s="210"/>
      <c r="J146" s="210"/>
      <c r="K146" s="208"/>
      <c r="L146" s="208"/>
      <c r="M146" s="208"/>
      <c r="N146" s="208"/>
      <c r="O146" s="208"/>
      <c r="P146" s="208"/>
      <c r="Q146" s="208"/>
      <c r="R146" s="210"/>
      <c r="S146" s="210"/>
      <c r="T146" s="210"/>
      <c r="U146" s="208"/>
      <c r="V146" s="208"/>
      <c r="W146" s="208"/>
      <c r="X146" s="208"/>
      <c r="Y146" s="208"/>
      <c r="Z146" s="208"/>
    </row>
    <row r="147">
      <c r="A147" s="208"/>
      <c r="B147" s="210"/>
      <c r="C147" s="210"/>
      <c r="D147" s="210"/>
      <c r="E147" s="208"/>
      <c r="F147" s="208"/>
      <c r="G147" s="208"/>
      <c r="H147" s="210"/>
      <c r="I147" s="210"/>
      <c r="J147" s="210"/>
      <c r="K147" s="208"/>
      <c r="L147" s="208"/>
      <c r="M147" s="208"/>
      <c r="N147" s="208"/>
      <c r="O147" s="208"/>
      <c r="P147" s="208"/>
      <c r="Q147" s="208"/>
      <c r="R147" s="210"/>
      <c r="S147" s="210"/>
      <c r="T147" s="210"/>
      <c r="U147" s="208"/>
      <c r="V147" s="208"/>
      <c r="W147" s="208"/>
      <c r="X147" s="208"/>
      <c r="Y147" s="208"/>
      <c r="Z147" s="208"/>
    </row>
    <row r="148">
      <c r="A148" s="208"/>
      <c r="B148" s="210"/>
      <c r="C148" s="210"/>
      <c r="D148" s="210"/>
      <c r="E148" s="208"/>
      <c r="F148" s="208"/>
      <c r="G148" s="208"/>
      <c r="H148" s="210"/>
      <c r="I148" s="210"/>
      <c r="J148" s="210"/>
      <c r="K148" s="208"/>
      <c r="L148" s="208"/>
      <c r="M148" s="208"/>
      <c r="N148" s="208"/>
      <c r="O148" s="208"/>
      <c r="P148" s="208"/>
      <c r="Q148" s="208"/>
      <c r="R148" s="210"/>
      <c r="S148" s="210"/>
      <c r="T148" s="210"/>
      <c r="U148" s="208"/>
      <c r="V148" s="208"/>
      <c r="W148" s="208"/>
      <c r="X148" s="208"/>
      <c r="Y148" s="208"/>
      <c r="Z148" s="208"/>
    </row>
    <row r="149">
      <c r="A149" s="208"/>
      <c r="B149" s="210"/>
      <c r="C149" s="210"/>
      <c r="D149" s="210"/>
      <c r="E149" s="208"/>
      <c r="F149" s="208"/>
      <c r="G149" s="208"/>
      <c r="H149" s="210"/>
      <c r="I149" s="210"/>
      <c r="J149" s="210"/>
      <c r="K149" s="208"/>
      <c r="L149" s="208"/>
      <c r="M149" s="208"/>
      <c r="N149" s="208"/>
      <c r="O149" s="208"/>
      <c r="P149" s="208"/>
      <c r="Q149" s="208"/>
      <c r="R149" s="210"/>
      <c r="S149" s="210"/>
      <c r="T149" s="210"/>
      <c r="U149" s="208"/>
      <c r="V149" s="208"/>
      <c r="W149" s="208"/>
      <c r="X149" s="208"/>
      <c r="Y149" s="208"/>
      <c r="Z149" s="208"/>
    </row>
    <row r="150">
      <c r="A150" s="208"/>
      <c r="B150" s="210"/>
      <c r="C150" s="210"/>
      <c r="D150" s="210"/>
      <c r="E150" s="208"/>
      <c r="F150" s="208"/>
      <c r="G150" s="208"/>
      <c r="H150" s="210"/>
      <c r="I150" s="210"/>
      <c r="J150" s="210"/>
      <c r="K150" s="208"/>
      <c r="L150" s="208"/>
      <c r="M150" s="208"/>
      <c r="N150" s="208"/>
      <c r="O150" s="208"/>
      <c r="P150" s="208"/>
      <c r="Q150" s="208"/>
      <c r="R150" s="210"/>
      <c r="S150" s="210"/>
      <c r="T150" s="210"/>
      <c r="U150" s="208"/>
      <c r="V150" s="208"/>
      <c r="W150" s="208"/>
      <c r="X150" s="208"/>
      <c r="Y150" s="208"/>
      <c r="Z150" s="208"/>
    </row>
    <row r="151">
      <c r="A151" s="208"/>
      <c r="B151" s="210"/>
      <c r="C151" s="210"/>
      <c r="D151" s="210"/>
      <c r="E151" s="208"/>
      <c r="F151" s="208"/>
      <c r="G151" s="208"/>
      <c r="H151" s="210"/>
      <c r="I151" s="210"/>
      <c r="J151" s="210"/>
      <c r="K151" s="208"/>
      <c r="L151" s="208"/>
      <c r="M151" s="208"/>
      <c r="N151" s="208"/>
      <c r="O151" s="208"/>
      <c r="P151" s="208"/>
      <c r="Q151" s="208"/>
      <c r="R151" s="210"/>
      <c r="S151" s="210"/>
      <c r="T151" s="210"/>
      <c r="U151" s="208"/>
      <c r="V151" s="208"/>
      <c r="W151" s="208"/>
      <c r="X151" s="208"/>
      <c r="Y151" s="208"/>
      <c r="Z151" s="208"/>
    </row>
    <row r="152">
      <c r="A152" s="208"/>
      <c r="B152" s="210"/>
      <c r="C152" s="210"/>
      <c r="D152" s="210"/>
      <c r="E152" s="208"/>
      <c r="F152" s="208"/>
      <c r="G152" s="208"/>
      <c r="H152" s="210"/>
      <c r="I152" s="210"/>
      <c r="J152" s="210"/>
      <c r="K152" s="208"/>
      <c r="L152" s="208"/>
      <c r="M152" s="208"/>
      <c r="N152" s="208"/>
      <c r="O152" s="208"/>
      <c r="P152" s="208"/>
      <c r="Q152" s="208"/>
      <c r="R152" s="210"/>
      <c r="S152" s="210"/>
      <c r="T152" s="210"/>
      <c r="U152" s="208"/>
      <c r="V152" s="208"/>
      <c r="W152" s="208"/>
      <c r="X152" s="208"/>
      <c r="Y152" s="208"/>
      <c r="Z152" s="208"/>
    </row>
    <row r="153">
      <c r="A153" s="208"/>
      <c r="B153" s="210"/>
      <c r="C153" s="210"/>
      <c r="D153" s="210"/>
      <c r="E153" s="208"/>
      <c r="F153" s="208"/>
      <c r="G153" s="208"/>
      <c r="H153" s="210"/>
      <c r="I153" s="210"/>
      <c r="J153" s="210"/>
      <c r="K153" s="208"/>
      <c r="L153" s="208"/>
      <c r="M153" s="208"/>
      <c r="N153" s="208"/>
      <c r="O153" s="208"/>
      <c r="P153" s="208"/>
      <c r="Q153" s="208"/>
      <c r="R153" s="210"/>
      <c r="S153" s="210"/>
      <c r="T153" s="210"/>
      <c r="U153" s="208"/>
      <c r="V153" s="208"/>
      <c r="W153" s="208"/>
      <c r="X153" s="208"/>
      <c r="Y153" s="208"/>
      <c r="Z153" s="208"/>
    </row>
    <row r="154">
      <c r="A154" s="208"/>
      <c r="B154" s="210"/>
      <c r="C154" s="210"/>
      <c r="D154" s="210"/>
      <c r="E154" s="208"/>
      <c r="F154" s="208"/>
      <c r="G154" s="208"/>
      <c r="H154" s="210"/>
      <c r="I154" s="210"/>
      <c r="J154" s="210"/>
      <c r="K154" s="208"/>
      <c r="L154" s="208"/>
      <c r="M154" s="208"/>
      <c r="N154" s="208"/>
      <c r="O154" s="208"/>
      <c r="P154" s="208"/>
      <c r="Q154" s="208"/>
      <c r="R154" s="210"/>
      <c r="S154" s="210"/>
      <c r="T154" s="210"/>
      <c r="U154" s="208"/>
      <c r="V154" s="208"/>
      <c r="W154" s="208"/>
      <c r="X154" s="208"/>
      <c r="Y154" s="208"/>
      <c r="Z154" s="208"/>
    </row>
    <row r="155">
      <c r="A155" s="208"/>
      <c r="B155" s="210"/>
      <c r="C155" s="210"/>
      <c r="D155" s="210"/>
      <c r="E155" s="208"/>
      <c r="F155" s="208"/>
      <c r="G155" s="208"/>
      <c r="H155" s="210"/>
      <c r="I155" s="210"/>
      <c r="J155" s="210"/>
      <c r="K155" s="208"/>
      <c r="L155" s="208"/>
      <c r="M155" s="208"/>
      <c r="N155" s="208"/>
      <c r="O155" s="208"/>
      <c r="P155" s="208"/>
      <c r="Q155" s="208"/>
      <c r="R155" s="210"/>
      <c r="S155" s="210"/>
      <c r="T155" s="210"/>
      <c r="U155" s="208"/>
      <c r="V155" s="208"/>
      <c r="W155" s="208"/>
      <c r="X155" s="208"/>
      <c r="Y155" s="208"/>
      <c r="Z155" s="208"/>
    </row>
    <row r="156">
      <c r="A156" s="208"/>
      <c r="B156" s="210"/>
      <c r="C156" s="210"/>
      <c r="D156" s="210"/>
      <c r="E156" s="208"/>
      <c r="F156" s="208"/>
      <c r="G156" s="208"/>
      <c r="H156" s="210"/>
      <c r="I156" s="210"/>
      <c r="J156" s="210"/>
      <c r="K156" s="208"/>
      <c r="L156" s="208"/>
      <c r="M156" s="208"/>
      <c r="N156" s="208"/>
      <c r="O156" s="208"/>
      <c r="P156" s="208"/>
      <c r="Q156" s="208"/>
      <c r="R156" s="210"/>
      <c r="S156" s="210"/>
      <c r="T156" s="210"/>
      <c r="U156" s="208"/>
      <c r="V156" s="208"/>
      <c r="W156" s="208"/>
      <c r="X156" s="208"/>
      <c r="Y156" s="208"/>
      <c r="Z156" s="208"/>
    </row>
    <row r="157">
      <c r="A157" s="208"/>
      <c r="B157" s="210"/>
      <c r="C157" s="210"/>
      <c r="D157" s="210"/>
      <c r="E157" s="208"/>
      <c r="F157" s="208"/>
      <c r="G157" s="208"/>
      <c r="H157" s="210"/>
      <c r="I157" s="210"/>
      <c r="J157" s="210"/>
      <c r="K157" s="208"/>
      <c r="L157" s="208"/>
      <c r="M157" s="208"/>
      <c r="N157" s="208"/>
      <c r="O157" s="208"/>
      <c r="P157" s="208"/>
      <c r="Q157" s="208"/>
      <c r="R157" s="210"/>
      <c r="S157" s="210"/>
      <c r="T157" s="210"/>
      <c r="U157" s="208"/>
      <c r="V157" s="208"/>
      <c r="W157" s="208"/>
      <c r="X157" s="208"/>
      <c r="Y157" s="208"/>
      <c r="Z157" s="208"/>
    </row>
    <row r="158">
      <c r="A158" s="208"/>
      <c r="B158" s="210"/>
      <c r="C158" s="210"/>
      <c r="D158" s="210"/>
      <c r="E158" s="208"/>
      <c r="F158" s="208"/>
      <c r="G158" s="208"/>
      <c r="H158" s="210"/>
      <c r="I158" s="210"/>
      <c r="J158" s="210"/>
      <c r="K158" s="208"/>
      <c r="L158" s="208"/>
      <c r="M158" s="208"/>
      <c r="N158" s="208"/>
      <c r="O158" s="208"/>
      <c r="P158" s="208"/>
      <c r="Q158" s="208"/>
      <c r="R158" s="210"/>
      <c r="S158" s="210"/>
      <c r="T158" s="210"/>
      <c r="U158" s="208"/>
      <c r="V158" s="208"/>
      <c r="W158" s="208"/>
      <c r="X158" s="208"/>
      <c r="Y158" s="208"/>
      <c r="Z158" s="208"/>
    </row>
    <row r="159">
      <c r="A159" s="208"/>
      <c r="B159" s="210"/>
      <c r="C159" s="210"/>
      <c r="D159" s="210"/>
      <c r="E159" s="208"/>
      <c r="F159" s="208"/>
      <c r="G159" s="208"/>
      <c r="H159" s="210"/>
      <c r="I159" s="210"/>
      <c r="J159" s="210"/>
      <c r="K159" s="208"/>
      <c r="L159" s="208"/>
      <c r="M159" s="208"/>
      <c r="N159" s="208"/>
      <c r="O159" s="208"/>
      <c r="P159" s="208"/>
      <c r="Q159" s="208"/>
      <c r="R159" s="210"/>
      <c r="S159" s="210"/>
      <c r="T159" s="210"/>
      <c r="U159" s="208"/>
      <c r="V159" s="208"/>
      <c r="W159" s="208"/>
      <c r="X159" s="208"/>
      <c r="Y159" s="208"/>
      <c r="Z159" s="208"/>
    </row>
    <row r="160">
      <c r="A160" s="208"/>
      <c r="B160" s="210"/>
      <c r="C160" s="210"/>
      <c r="D160" s="210"/>
      <c r="E160" s="208"/>
      <c r="F160" s="208"/>
      <c r="G160" s="208"/>
      <c r="H160" s="210"/>
      <c r="I160" s="210"/>
      <c r="J160" s="210"/>
      <c r="K160" s="208"/>
      <c r="L160" s="208"/>
      <c r="M160" s="208"/>
      <c r="N160" s="208"/>
      <c r="O160" s="208"/>
      <c r="P160" s="208"/>
      <c r="Q160" s="208"/>
      <c r="R160" s="210"/>
      <c r="S160" s="210"/>
      <c r="T160" s="210"/>
      <c r="U160" s="208"/>
      <c r="V160" s="208"/>
      <c r="W160" s="208"/>
      <c r="X160" s="208"/>
      <c r="Y160" s="208"/>
      <c r="Z160" s="208"/>
    </row>
    <row r="161">
      <c r="A161" s="208"/>
      <c r="B161" s="210"/>
      <c r="C161" s="210"/>
      <c r="D161" s="210"/>
      <c r="E161" s="208"/>
      <c r="F161" s="208"/>
      <c r="G161" s="208"/>
      <c r="H161" s="210"/>
      <c r="I161" s="210"/>
      <c r="J161" s="210"/>
      <c r="K161" s="208"/>
      <c r="L161" s="208"/>
      <c r="M161" s="208"/>
      <c r="N161" s="208"/>
      <c r="O161" s="208"/>
      <c r="P161" s="208"/>
      <c r="Q161" s="208"/>
      <c r="R161" s="210"/>
      <c r="S161" s="210"/>
      <c r="T161" s="210"/>
      <c r="U161" s="208"/>
      <c r="V161" s="208"/>
      <c r="W161" s="208"/>
      <c r="X161" s="208"/>
      <c r="Y161" s="208"/>
      <c r="Z161" s="208"/>
    </row>
    <row r="162">
      <c r="A162" s="208"/>
      <c r="B162" s="210"/>
      <c r="C162" s="210"/>
      <c r="D162" s="210"/>
      <c r="E162" s="208"/>
      <c r="F162" s="208"/>
      <c r="G162" s="208"/>
      <c r="H162" s="210"/>
      <c r="I162" s="210"/>
      <c r="J162" s="210"/>
      <c r="K162" s="208"/>
      <c r="L162" s="208"/>
      <c r="M162" s="208"/>
      <c r="N162" s="208"/>
      <c r="O162" s="208"/>
      <c r="P162" s="208"/>
      <c r="Q162" s="208"/>
      <c r="R162" s="210"/>
      <c r="S162" s="210"/>
      <c r="T162" s="210"/>
      <c r="U162" s="208"/>
      <c r="V162" s="208"/>
      <c r="W162" s="208"/>
      <c r="X162" s="208"/>
      <c r="Y162" s="208"/>
      <c r="Z162" s="208"/>
    </row>
    <row r="163">
      <c r="A163" s="208"/>
      <c r="B163" s="210"/>
      <c r="C163" s="210"/>
      <c r="D163" s="210"/>
      <c r="E163" s="208"/>
      <c r="F163" s="208"/>
      <c r="G163" s="208"/>
      <c r="H163" s="210"/>
      <c r="I163" s="210"/>
      <c r="J163" s="210"/>
      <c r="K163" s="208"/>
      <c r="L163" s="208"/>
      <c r="M163" s="208"/>
      <c r="N163" s="208"/>
      <c r="O163" s="208"/>
      <c r="P163" s="208"/>
      <c r="Q163" s="208"/>
      <c r="R163" s="210"/>
      <c r="S163" s="210"/>
      <c r="T163" s="210"/>
      <c r="U163" s="208"/>
      <c r="V163" s="208"/>
      <c r="W163" s="208"/>
      <c r="X163" s="208"/>
      <c r="Y163" s="208"/>
      <c r="Z163" s="208"/>
    </row>
    <row r="164">
      <c r="A164" s="208"/>
      <c r="B164" s="210"/>
      <c r="C164" s="210"/>
      <c r="D164" s="210"/>
      <c r="E164" s="208"/>
      <c r="F164" s="208"/>
      <c r="G164" s="208"/>
      <c r="H164" s="210"/>
      <c r="I164" s="210"/>
      <c r="J164" s="210"/>
      <c r="K164" s="208"/>
      <c r="L164" s="208"/>
      <c r="M164" s="208"/>
      <c r="N164" s="208"/>
      <c r="O164" s="208"/>
      <c r="P164" s="208"/>
      <c r="Q164" s="208"/>
      <c r="R164" s="210"/>
      <c r="S164" s="210"/>
      <c r="T164" s="210"/>
      <c r="U164" s="208"/>
      <c r="V164" s="208"/>
      <c r="W164" s="208"/>
      <c r="X164" s="208"/>
      <c r="Y164" s="208"/>
      <c r="Z164" s="208"/>
    </row>
    <row r="165">
      <c r="A165" s="208"/>
      <c r="B165" s="210"/>
      <c r="C165" s="210"/>
      <c r="D165" s="210"/>
      <c r="E165" s="208"/>
      <c r="F165" s="208"/>
      <c r="G165" s="208"/>
      <c r="H165" s="210"/>
      <c r="I165" s="210"/>
      <c r="J165" s="210"/>
      <c r="K165" s="208"/>
      <c r="L165" s="208"/>
      <c r="M165" s="208"/>
      <c r="N165" s="208"/>
      <c r="O165" s="208"/>
      <c r="P165" s="208"/>
      <c r="Q165" s="208"/>
      <c r="R165" s="210"/>
      <c r="S165" s="210"/>
      <c r="T165" s="210"/>
      <c r="U165" s="208"/>
      <c r="V165" s="208"/>
      <c r="W165" s="208"/>
      <c r="X165" s="208"/>
      <c r="Y165" s="208"/>
      <c r="Z165" s="208"/>
    </row>
    <row r="166">
      <c r="A166" s="208"/>
      <c r="B166" s="210"/>
      <c r="C166" s="210"/>
      <c r="D166" s="210"/>
      <c r="E166" s="208"/>
      <c r="F166" s="208"/>
      <c r="G166" s="208"/>
      <c r="H166" s="210"/>
      <c r="I166" s="210"/>
      <c r="J166" s="210"/>
      <c r="K166" s="208"/>
      <c r="L166" s="208"/>
      <c r="M166" s="208"/>
      <c r="N166" s="208"/>
      <c r="O166" s="208"/>
      <c r="P166" s="208"/>
      <c r="Q166" s="208"/>
      <c r="R166" s="210"/>
      <c r="S166" s="210"/>
      <c r="T166" s="210"/>
      <c r="U166" s="208"/>
      <c r="V166" s="208"/>
      <c r="W166" s="208"/>
      <c r="X166" s="208"/>
      <c r="Y166" s="208"/>
      <c r="Z166" s="208"/>
    </row>
    <row r="167">
      <c r="A167" s="208"/>
      <c r="B167" s="210"/>
      <c r="C167" s="210"/>
      <c r="D167" s="210"/>
      <c r="E167" s="208"/>
      <c r="F167" s="208"/>
      <c r="G167" s="208"/>
      <c r="H167" s="210"/>
      <c r="I167" s="210"/>
      <c r="J167" s="210"/>
      <c r="K167" s="208"/>
      <c r="L167" s="208"/>
      <c r="M167" s="208"/>
      <c r="N167" s="208"/>
      <c r="O167" s="208"/>
      <c r="P167" s="208"/>
      <c r="Q167" s="208"/>
      <c r="R167" s="210"/>
      <c r="S167" s="210"/>
      <c r="T167" s="210"/>
      <c r="U167" s="208"/>
      <c r="V167" s="208"/>
      <c r="W167" s="208"/>
      <c r="X167" s="208"/>
      <c r="Y167" s="208"/>
      <c r="Z167" s="208"/>
    </row>
    <row r="168">
      <c r="A168" s="208"/>
      <c r="B168" s="210"/>
      <c r="C168" s="210"/>
      <c r="D168" s="210"/>
      <c r="E168" s="208"/>
      <c r="F168" s="208"/>
      <c r="G168" s="208"/>
      <c r="H168" s="210"/>
      <c r="I168" s="210"/>
      <c r="J168" s="210"/>
      <c r="K168" s="208"/>
      <c r="L168" s="208"/>
      <c r="M168" s="208"/>
      <c r="N168" s="208"/>
      <c r="O168" s="208"/>
      <c r="P168" s="208"/>
      <c r="Q168" s="208"/>
      <c r="R168" s="210"/>
      <c r="S168" s="210"/>
      <c r="T168" s="210"/>
      <c r="U168" s="208"/>
      <c r="V168" s="208"/>
      <c r="W168" s="208"/>
      <c r="X168" s="208"/>
      <c r="Y168" s="208"/>
      <c r="Z168" s="208"/>
    </row>
    <row r="169">
      <c r="A169" s="208"/>
      <c r="B169" s="210"/>
      <c r="C169" s="210"/>
      <c r="D169" s="210"/>
      <c r="E169" s="208"/>
      <c r="F169" s="208"/>
      <c r="G169" s="208"/>
      <c r="H169" s="210"/>
      <c r="I169" s="210"/>
      <c r="J169" s="210"/>
      <c r="K169" s="208"/>
      <c r="L169" s="208"/>
      <c r="M169" s="208"/>
      <c r="N169" s="208"/>
      <c r="O169" s="208"/>
      <c r="P169" s="208"/>
      <c r="Q169" s="208"/>
      <c r="R169" s="210"/>
      <c r="S169" s="210"/>
      <c r="T169" s="210"/>
      <c r="U169" s="208"/>
      <c r="V169" s="208"/>
      <c r="W169" s="208"/>
      <c r="X169" s="208"/>
      <c r="Y169" s="208"/>
      <c r="Z169" s="208"/>
    </row>
    <row r="170">
      <c r="A170" s="208"/>
      <c r="B170" s="210"/>
      <c r="C170" s="210"/>
      <c r="D170" s="210"/>
      <c r="E170" s="208"/>
      <c r="F170" s="208"/>
      <c r="G170" s="208"/>
      <c r="H170" s="210"/>
      <c r="I170" s="210"/>
      <c r="J170" s="210"/>
      <c r="K170" s="208"/>
      <c r="L170" s="208"/>
      <c r="M170" s="208"/>
      <c r="N170" s="208"/>
      <c r="O170" s="208"/>
      <c r="P170" s="208"/>
      <c r="Q170" s="208"/>
      <c r="R170" s="210"/>
      <c r="S170" s="210"/>
      <c r="T170" s="210"/>
      <c r="U170" s="208"/>
      <c r="V170" s="208"/>
      <c r="W170" s="208"/>
      <c r="X170" s="208"/>
      <c r="Y170" s="208"/>
      <c r="Z170" s="208"/>
    </row>
    <row r="171">
      <c r="A171" s="208"/>
      <c r="B171" s="210"/>
      <c r="C171" s="210"/>
      <c r="D171" s="210"/>
      <c r="E171" s="208"/>
      <c r="F171" s="208"/>
      <c r="G171" s="208"/>
      <c r="H171" s="210"/>
      <c r="I171" s="210"/>
      <c r="J171" s="210"/>
      <c r="K171" s="208"/>
      <c r="L171" s="208"/>
      <c r="M171" s="208"/>
      <c r="N171" s="208"/>
      <c r="O171" s="208"/>
      <c r="P171" s="208"/>
      <c r="Q171" s="208"/>
      <c r="R171" s="210"/>
      <c r="S171" s="210"/>
      <c r="T171" s="210"/>
      <c r="U171" s="208"/>
      <c r="V171" s="208"/>
      <c r="W171" s="208"/>
      <c r="X171" s="208"/>
      <c r="Y171" s="208"/>
      <c r="Z171" s="208"/>
    </row>
    <row r="172">
      <c r="A172" s="208"/>
      <c r="B172" s="210"/>
      <c r="C172" s="210"/>
      <c r="D172" s="210"/>
      <c r="E172" s="208"/>
      <c r="F172" s="208"/>
      <c r="G172" s="208"/>
      <c r="H172" s="210"/>
      <c r="I172" s="210"/>
      <c r="J172" s="210"/>
      <c r="K172" s="208"/>
      <c r="L172" s="208"/>
      <c r="M172" s="208"/>
      <c r="N172" s="208"/>
      <c r="O172" s="208"/>
      <c r="P172" s="208"/>
      <c r="Q172" s="208"/>
      <c r="R172" s="210"/>
      <c r="S172" s="210"/>
      <c r="T172" s="210"/>
      <c r="U172" s="208"/>
      <c r="V172" s="208"/>
      <c r="W172" s="208"/>
      <c r="X172" s="208"/>
      <c r="Y172" s="208"/>
      <c r="Z172" s="208"/>
    </row>
    <row r="173">
      <c r="A173" s="208"/>
      <c r="B173" s="210"/>
      <c r="C173" s="210"/>
      <c r="D173" s="210"/>
      <c r="E173" s="208"/>
      <c r="F173" s="208"/>
      <c r="G173" s="208"/>
      <c r="H173" s="210"/>
      <c r="I173" s="210"/>
      <c r="J173" s="210"/>
      <c r="K173" s="208"/>
      <c r="L173" s="208"/>
      <c r="M173" s="208"/>
      <c r="N173" s="208"/>
      <c r="O173" s="208"/>
      <c r="P173" s="208"/>
      <c r="Q173" s="208"/>
      <c r="R173" s="210"/>
      <c r="S173" s="210"/>
      <c r="T173" s="210"/>
      <c r="U173" s="208"/>
      <c r="V173" s="208"/>
      <c r="W173" s="208"/>
      <c r="X173" s="208"/>
      <c r="Y173" s="208"/>
      <c r="Z173" s="208"/>
    </row>
    <row r="174">
      <c r="A174" s="208"/>
      <c r="B174" s="210"/>
      <c r="C174" s="210"/>
      <c r="D174" s="210"/>
      <c r="E174" s="208"/>
      <c r="F174" s="208"/>
      <c r="G174" s="208"/>
      <c r="H174" s="210"/>
      <c r="I174" s="210"/>
      <c r="J174" s="210"/>
      <c r="K174" s="208"/>
      <c r="L174" s="208"/>
      <c r="M174" s="208"/>
      <c r="N174" s="208"/>
      <c r="O174" s="208"/>
      <c r="P174" s="208"/>
      <c r="Q174" s="208"/>
      <c r="R174" s="210"/>
      <c r="S174" s="210"/>
      <c r="T174" s="210"/>
      <c r="U174" s="208"/>
      <c r="V174" s="208"/>
      <c r="W174" s="208"/>
      <c r="X174" s="208"/>
      <c r="Y174" s="208"/>
      <c r="Z174" s="208"/>
    </row>
    <row r="175">
      <c r="A175" s="208"/>
      <c r="B175" s="210"/>
      <c r="C175" s="210"/>
      <c r="D175" s="210"/>
      <c r="E175" s="208"/>
      <c r="F175" s="208"/>
      <c r="G175" s="208"/>
      <c r="H175" s="210"/>
      <c r="I175" s="210"/>
      <c r="J175" s="210"/>
      <c r="K175" s="208"/>
      <c r="L175" s="208"/>
      <c r="M175" s="208"/>
      <c r="N175" s="208"/>
      <c r="O175" s="208"/>
      <c r="P175" s="208"/>
      <c r="Q175" s="208"/>
      <c r="R175" s="210"/>
      <c r="S175" s="210"/>
      <c r="T175" s="210"/>
      <c r="U175" s="208"/>
      <c r="V175" s="208"/>
      <c r="W175" s="208"/>
      <c r="X175" s="208"/>
      <c r="Y175" s="208"/>
      <c r="Z175" s="208"/>
    </row>
    <row r="176">
      <c r="A176" s="208"/>
      <c r="B176" s="210"/>
      <c r="C176" s="210"/>
      <c r="D176" s="210"/>
      <c r="E176" s="208"/>
      <c r="F176" s="208"/>
      <c r="G176" s="208"/>
      <c r="H176" s="210"/>
      <c r="I176" s="210"/>
      <c r="J176" s="210"/>
      <c r="K176" s="208"/>
      <c r="L176" s="208"/>
      <c r="M176" s="208"/>
      <c r="N176" s="208"/>
      <c r="O176" s="208"/>
      <c r="P176" s="208"/>
      <c r="Q176" s="208"/>
      <c r="R176" s="210"/>
      <c r="S176" s="210"/>
      <c r="T176" s="210"/>
      <c r="U176" s="208"/>
      <c r="V176" s="208"/>
      <c r="W176" s="208"/>
      <c r="X176" s="208"/>
      <c r="Y176" s="208"/>
      <c r="Z176" s="208"/>
    </row>
    <row r="177">
      <c r="A177" s="208"/>
      <c r="B177" s="210"/>
      <c r="C177" s="210"/>
      <c r="D177" s="210"/>
      <c r="E177" s="208"/>
      <c r="F177" s="208"/>
      <c r="G177" s="208"/>
      <c r="H177" s="210"/>
      <c r="I177" s="210"/>
      <c r="J177" s="210"/>
      <c r="K177" s="208"/>
      <c r="L177" s="208"/>
      <c r="M177" s="208"/>
      <c r="N177" s="208"/>
      <c r="O177" s="208"/>
      <c r="P177" s="208"/>
      <c r="Q177" s="208"/>
      <c r="R177" s="210"/>
      <c r="S177" s="210"/>
      <c r="T177" s="210"/>
      <c r="U177" s="208"/>
      <c r="V177" s="208"/>
      <c r="W177" s="208"/>
      <c r="X177" s="208"/>
      <c r="Y177" s="208"/>
      <c r="Z177" s="208"/>
    </row>
    <row r="178">
      <c r="A178" s="208"/>
      <c r="B178" s="210"/>
      <c r="C178" s="210"/>
      <c r="D178" s="210"/>
      <c r="E178" s="208"/>
      <c r="F178" s="208"/>
      <c r="G178" s="208"/>
      <c r="H178" s="210"/>
      <c r="I178" s="210"/>
      <c r="J178" s="210"/>
      <c r="K178" s="208"/>
      <c r="L178" s="208"/>
      <c r="M178" s="208"/>
      <c r="N178" s="208"/>
      <c r="O178" s="208"/>
      <c r="P178" s="208"/>
      <c r="Q178" s="208"/>
      <c r="R178" s="210"/>
      <c r="S178" s="210"/>
      <c r="T178" s="210"/>
      <c r="U178" s="208"/>
      <c r="V178" s="208"/>
      <c r="W178" s="208"/>
      <c r="X178" s="208"/>
      <c r="Y178" s="208"/>
      <c r="Z178" s="208"/>
    </row>
    <row r="179">
      <c r="A179" s="208"/>
      <c r="B179" s="210"/>
      <c r="C179" s="210"/>
      <c r="D179" s="210"/>
      <c r="E179" s="208"/>
      <c r="F179" s="208"/>
      <c r="G179" s="208"/>
      <c r="H179" s="210"/>
      <c r="I179" s="210"/>
      <c r="J179" s="210"/>
      <c r="K179" s="208"/>
      <c r="L179" s="208"/>
      <c r="M179" s="208"/>
      <c r="N179" s="208"/>
      <c r="O179" s="208"/>
      <c r="P179" s="208"/>
      <c r="Q179" s="208"/>
      <c r="R179" s="210"/>
      <c r="S179" s="210"/>
      <c r="T179" s="210"/>
      <c r="U179" s="208"/>
      <c r="V179" s="208"/>
      <c r="W179" s="208"/>
      <c r="X179" s="208"/>
      <c r="Y179" s="208"/>
      <c r="Z179" s="208"/>
    </row>
    <row r="180">
      <c r="A180" s="208"/>
      <c r="B180" s="210"/>
      <c r="C180" s="210"/>
      <c r="D180" s="210"/>
      <c r="E180" s="208"/>
      <c r="F180" s="208"/>
      <c r="G180" s="208"/>
      <c r="H180" s="210"/>
      <c r="I180" s="210"/>
      <c r="J180" s="210"/>
      <c r="K180" s="208"/>
      <c r="L180" s="208"/>
      <c r="M180" s="208"/>
      <c r="N180" s="208"/>
      <c r="O180" s="208"/>
      <c r="P180" s="208"/>
      <c r="Q180" s="208"/>
      <c r="R180" s="210"/>
      <c r="S180" s="210"/>
      <c r="T180" s="210"/>
      <c r="U180" s="208"/>
      <c r="V180" s="208"/>
      <c r="W180" s="208"/>
      <c r="X180" s="208"/>
      <c r="Y180" s="208"/>
      <c r="Z180" s="208"/>
    </row>
    <row r="181">
      <c r="A181" s="208"/>
      <c r="B181" s="210"/>
      <c r="C181" s="210"/>
      <c r="D181" s="210"/>
      <c r="E181" s="208"/>
      <c r="F181" s="208"/>
      <c r="G181" s="208"/>
      <c r="H181" s="210"/>
      <c r="I181" s="210"/>
      <c r="J181" s="210"/>
      <c r="K181" s="208"/>
      <c r="L181" s="208"/>
      <c r="M181" s="208"/>
      <c r="N181" s="208"/>
      <c r="O181" s="208"/>
      <c r="P181" s="208"/>
      <c r="Q181" s="208"/>
      <c r="R181" s="210"/>
      <c r="S181" s="210"/>
      <c r="T181" s="210"/>
      <c r="U181" s="208"/>
      <c r="V181" s="208"/>
      <c r="W181" s="208"/>
      <c r="X181" s="208"/>
      <c r="Y181" s="208"/>
      <c r="Z181" s="208"/>
    </row>
    <row r="182">
      <c r="A182" s="208"/>
      <c r="B182" s="210"/>
      <c r="C182" s="210"/>
      <c r="D182" s="210"/>
      <c r="E182" s="208"/>
      <c r="F182" s="208"/>
      <c r="G182" s="208"/>
      <c r="H182" s="210"/>
      <c r="I182" s="210"/>
      <c r="J182" s="210"/>
      <c r="K182" s="208"/>
      <c r="L182" s="208"/>
      <c r="M182" s="208"/>
      <c r="N182" s="208"/>
      <c r="O182" s="208"/>
      <c r="P182" s="208"/>
      <c r="Q182" s="208"/>
      <c r="R182" s="210"/>
      <c r="S182" s="210"/>
      <c r="T182" s="210"/>
      <c r="U182" s="208"/>
      <c r="V182" s="208"/>
      <c r="W182" s="208"/>
      <c r="X182" s="208"/>
      <c r="Y182" s="208"/>
      <c r="Z182" s="208"/>
    </row>
    <row r="183">
      <c r="A183" s="208"/>
      <c r="B183" s="210"/>
      <c r="C183" s="210"/>
      <c r="D183" s="210"/>
      <c r="E183" s="208"/>
      <c r="F183" s="208"/>
      <c r="G183" s="208"/>
      <c r="H183" s="210"/>
      <c r="I183" s="210"/>
      <c r="J183" s="210"/>
      <c r="K183" s="208"/>
      <c r="L183" s="208"/>
      <c r="M183" s="208"/>
      <c r="N183" s="208"/>
      <c r="O183" s="208"/>
      <c r="P183" s="208"/>
      <c r="Q183" s="208"/>
      <c r="R183" s="210"/>
      <c r="S183" s="210"/>
      <c r="T183" s="210"/>
      <c r="U183" s="208"/>
      <c r="V183" s="208"/>
      <c r="W183" s="208"/>
      <c r="X183" s="208"/>
      <c r="Y183" s="208"/>
      <c r="Z183" s="208"/>
    </row>
    <row r="184">
      <c r="A184" s="208"/>
      <c r="B184" s="210"/>
      <c r="C184" s="210"/>
      <c r="D184" s="210"/>
      <c r="E184" s="208"/>
      <c r="F184" s="208"/>
      <c r="G184" s="208"/>
      <c r="H184" s="210"/>
      <c r="I184" s="210"/>
      <c r="J184" s="210"/>
      <c r="K184" s="208"/>
      <c r="L184" s="208"/>
      <c r="M184" s="208"/>
      <c r="N184" s="208"/>
      <c r="O184" s="208"/>
      <c r="P184" s="208"/>
      <c r="Q184" s="208"/>
      <c r="R184" s="210"/>
      <c r="S184" s="210"/>
      <c r="T184" s="210"/>
      <c r="U184" s="208"/>
      <c r="V184" s="208"/>
      <c r="W184" s="208"/>
      <c r="X184" s="208"/>
      <c r="Y184" s="208"/>
      <c r="Z184" s="208"/>
    </row>
    <row r="185">
      <c r="A185" s="208"/>
      <c r="B185" s="210"/>
      <c r="C185" s="210"/>
      <c r="D185" s="210"/>
      <c r="E185" s="208"/>
      <c r="F185" s="208"/>
      <c r="G185" s="208"/>
      <c r="H185" s="210"/>
      <c r="I185" s="210"/>
      <c r="J185" s="210"/>
      <c r="K185" s="208"/>
      <c r="L185" s="208"/>
      <c r="M185" s="208"/>
      <c r="N185" s="208"/>
      <c r="O185" s="208"/>
      <c r="P185" s="208"/>
      <c r="Q185" s="208"/>
      <c r="R185" s="210"/>
      <c r="S185" s="210"/>
      <c r="T185" s="210"/>
      <c r="U185" s="208"/>
      <c r="V185" s="208"/>
      <c r="W185" s="208"/>
      <c r="X185" s="208"/>
      <c r="Y185" s="208"/>
      <c r="Z185" s="208"/>
    </row>
    <row r="186">
      <c r="A186" s="208"/>
      <c r="B186" s="210"/>
      <c r="C186" s="210"/>
      <c r="D186" s="210"/>
      <c r="E186" s="208"/>
      <c r="F186" s="208"/>
      <c r="G186" s="208"/>
      <c r="H186" s="210"/>
      <c r="I186" s="210"/>
      <c r="J186" s="210"/>
      <c r="K186" s="208"/>
      <c r="L186" s="208"/>
      <c r="M186" s="208"/>
      <c r="N186" s="208"/>
      <c r="O186" s="208"/>
      <c r="P186" s="208"/>
      <c r="Q186" s="208"/>
      <c r="R186" s="210"/>
      <c r="S186" s="210"/>
      <c r="T186" s="210"/>
      <c r="U186" s="208"/>
      <c r="V186" s="208"/>
      <c r="W186" s="208"/>
      <c r="X186" s="208"/>
      <c r="Y186" s="208"/>
      <c r="Z186" s="208"/>
    </row>
    <row r="187">
      <c r="A187" s="208"/>
      <c r="B187" s="210"/>
      <c r="C187" s="210"/>
      <c r="D187" s="210"/>
      <c r="E187" s="208"/>
      <c r="F187" s="208"/>
      <c r="G187" s="208"/>
      <c r="H187" s="210"/>
      <c r="I187" s="210"/>
      <c r="J187" s="210"/>
      <c r="K187" s="208"/>
      <c r="L187" s="208"/>
      <c r="M187" s="208"/>
      <c r="N187" s="208"/>
      <c r="O187" s="208"/>
      <c r="P187" s="208"/>
      <c r="Q187" s="208"/>
      <c r="R187" s="210"/>
      <c r="S187" s="210"/>
      <c r="T187" s="210"/>
      <c r="U187" s="208"/>
      <c r="V187" s="208"/>
      <c r="W187" s="208"/>
      <c r="X187" s="208"/>
      <c r="Y187" s="208"/>
      <c r="Z187" s="208"/>
    </row>
    <row r="188">
      <c r="A188" s="208"/>
      <c r="B188" s="210"/>
      <c r="C188" s="210"/>
      <c r="D188" s="210"/>
      <c r="E188" s="208"/>
      <c r="F188" s="208"/>
      <c r="G188" s="208"/>
      <c r="H188" s="210"/>
      <c r="I188" s="210"/>
      <c r="J188" s="210"/>
      <c r="K188" s="208"/>
      <c r="L188" s="208"/>
      <c r="M188" s="208"/>
      <c r="N188" s="208"/>
      <c r="O188" s="208"/>
      <c r="P188" s="208"/>
      <c r="Q188" s="208"/>
      <c r="R188" s="210"/>
      <c r="S188" s="210"/>
      <c r="T188" s="210"/>
      <c r="U188" s="208"/>
      <c r="V188" s="208"/>
      <c r="W188" s="208"/>
      <c r="X188" s="208"/>
      <c r="Y188" s="208"/>
      <c r="Z188" s="208"/>
    </row>
    <row r="189">
      <c r="A189" s="208"/>
      <c r="B189" s="210"/>
      <c r="C189" s="210"/>
      <c r="D189" s="210"/>
      <c r="E189" s="208"/>
      <c r="F189" s="208"/>
      <c r="G189" s="208"/>
      <c r="H189" s="210"/>
      <c r="I189" s="210"/>
      <c r="J189" s="210"/>
      <c r="K189" s="208"/>
      <c r="L189" s="208"/>
      <c r="M189" s="208"/>
      <c r="N189" s="208"/>
      <c r="O189" s="208"/>
      <c r="P189" s="208"/>
      <c r="Q189" s="208"/>
      <c r="R189" s="210"/>
      <c r="S189" s="210"/>
      <c r="T189" s="210"/>
      <c r="U189" s="208"/>
      <c r="V189" s="208"/>
      <c r="W189" s="208"/>
      <c r="X189" s="208"/>
      <c r="Y189" s="208"/>
      <c r="Z189" s="208"/>
    </row>
    <row r="190">
      <c r="A190" s="208"/>
      <c r="B190" s="210"/>
      <c r="C190" s="210"/>
      <c r="D190" s="210"/>
      <c r="E190" s="208"/>
      <c r="F190" s="208"/>
      <c r="G190" s="208"/>
      <c r="H190" s="210"/>
      <c r="I190" s="210"/>
      <c r="J190" s="210"/>
      <c r="K190" s="208"/>
      <c r="L190" s="208"/>
      <c r="M190" s="208"/>
      <c r="N190" s="208"/>
      <c r="O190" s="208"/>
      <c r="P190" s="208"/>
      <c r="Q190" s="208"/>
      <c r="R190" s="210"/>
      <c r="S190" s="210"/>
      <c r="T190" s="210"/>
      <c r="U190" s="208"/>
      <c r="V190" s="208"/>
      <c r="W190" s="208"/>
      <c r="X190" s="208"/>
      <c r="Y190" s="208"/>
      <c r="Z190" s="208"/>
    </row>
    <row r="191">
      <c r="A191" s="208"/>
      <c r="B191" s="210"/>
      <c r="C191" s="210"/>
      <c r="D191" s="210"/>
      <c r="E191" s="208"/>
      <c r="F191" s="208"/>
      <c r="G191" s="208"/>
      <c r="H191" s="210"/>
      <c r="I191" s="210"/>
      <c r="J191" s="210"/>
      <c r="K191" s="208"/>
      <c r="L191" s="208"/>
      <c r="M191" s="208"/>
      <c r="N191" s="208"/>
      <c r="O191" s="208"/>
      <c r="P191" s="208"/>
      <c r="Q191" s="208"/>
      <c r="R191" s="210"/>
      <c r="S191" s="210"/>
      <c r="T191" s="210"/>
      <c r="U191" s="208"/>
      <c r="V191" s="208"/>
      <c r="W191" s="208"/>
      <c r="X191" s="208"/>
      <c r="Y191" s="208"/>
      <c r="Z191" s="208"/>
    </row>
    <row r="192">
      <c r="A192" s="208"/>
      <c r="B192" s="210"/>
      <c r="C192" s="210"/>
      <c r="D192" s="210"/>
      <c r="E192" s="208"/>
      <c r="F192" s="208"/>
      <c r="G192" s="208"/>
      <c r="H192" s="210"/>
      <c r="I192" s="210"/>
      <c r="J192" s="210"/>
      <c r="K192" s="208"/>
      <c r="L192" s="208"/>
      <c r="M192" s="208"/>
      <c r="N192" s="208"/>
      <c r="O192" s="208"/>
      <c r="P192" s="208"/>
      <c r="Q192" s="208"/>
      <c r="R192" s="210"/>
      <c r="S192" s="210"/>
      <c r="T192" s="210"/>
      <c r="U192" s="208"/>
      <c r="V192" s="208"/>
      <c r="W192" s="208"/>
      <c r="X192" s="208"/>
      <c r="Y192" s="208"/>
      <c r="Z192" s="208"/>
    </row>
    <row r="193">
      <c r="A193" s="208"/>
      <c r="B193" s="210"/>
      <c r="C193" s="210"/>
      <c r="D193" s="210"/>
      <c r="E193" s="208"/>
      <c r="F193" s="208"/>
      <c r="G193" s="208"/>
      <c r="H193" s="210"/>
      <c r="I193" s="210"/>
      <c r="J193" s="210"/>
      <c r="K193" s="208"/>
      <c r="L193" s="208"/>
      <c r="M193" s="208"/>
      <c r="N193" s="208"/>
      <c r="O193" s="208"/>
      <c r="P193" s="208"/>
      <c r="Q193" s="208"/>
      <c r="R193" s="210"/>
      <c r="S193" s="210"/>
      <c r="T193" s="210"/>
      <c r="U193" s="208"/>
      <c r="V193" s="208"/>
      <c r="W193" s="208"/>
      <c r="X193" s="208"/>
      <c r="Y193" s="208"/>
      <c r="Z193" s="208"/>
    </row>
    <row r="194">
      <c r="A194" s="208"/>
      <c r="B194" s="210"/>
      <c r="C194" s="210"/>
      <c r="D194" s="210"/>
      <c r="E194" s="208"/>
      <c r="F194" s="208"/>
      <c r="G194" s="208"/>
      <c r="H194" s="210"/>
      <c r="I194" s="210"/>
      <c r="J194" s="210"/>
      <c r="K194" s="208"/>
      <c r="L194" s="208"/>
      <c r="M194" s="208"/>
      <c r="N194" s="208"/>
      <c r="O194" s="208"/>
      <c r="P194" s="208"/>
      <c r="Q194" s="208"/>
      <c r="R194" s="210"/>
      <c r="S194" s="210"/>
      <c r="T194" s="210"/>
      <c r="U194" s="208"/>
      <c r="V194" s="208"/>
      <c r="W194" s="208"/>
      <c r="X194" s="208"/>
      <c r="Y194" s="208"/>
      <c r="Z194" s="208"/>
    </row>
    <row r="195">
      <c r="A195" s="208"/>
      <c r="B195" s="210"/>
      <c r="C195" s="210"/>
      <c r="D195" s="210"/>
      <c r="E195" s="208"/>
      <c r="F195" s="208"/>
      <c r="G195" s="208"/>
      <c r="H195" s="210"/>
      <c r="I195" s="210"/>
      <c r="J195" s="210"/>
      <c r="K195" s="208"/>
      <c r="L195" s="208"/>
      <c r="M195" s="208"/>
      <c r="N195" s="208"/>
      <c r="O195" s="208"/>
      <c r="P195" s="208"/>
      <c r="Q195" s="208"/>
      <c r="R195" s="210"/>
      <c r="S195" s="210"/>
      <c r="T195" s="210"/>
      <c r="U195" s="208"/>
      <c r="V195" s="208"/>
      <c r="W195" s="208"/>
      <c r="X195" s="208"/>
      <c r="Y195" s="208"/>
      <c r="Z195" s="208"/>
    </row>
    <row r="196">
      <c r="A196" s="208"/>
      <c r="B196" s="210"/>
      <c r="C196" s="210"/>
      <c r="D196" s="210"/>
      <c r="E196" s="208"/>
      <c r="F196" s="208"/>
      <c r="G196" s="208"/>
      <c r="H196" s="210"/>
      <c r="I196" s="210"/>
      <c r="J196" s="210"/>
      <c r="K196" s="208"/>
      <c r="L196" s="208"/>
      <c r="M196" s="208"/>
      <c r="N196" s="208"/>
      <c r="O196" s="208"/>
      <c r="P196" s="208"/>
      <c r="Q196" s="208"/>
      <c r="R196" s="210"/>
      <c r="S196" s="210"/>
      <c r="T196" s="210"/>
      <c r="U196" s="208"/>
      <c r="V196" s="208"/>
      <c r="W196" s="208"/>
      <c r="X196" s="208"/>
      <c r="Y196" s="208"/>
      <c r="Z196" s="208"/>
    </row>
    <row r="197">
      <c r="A197" s="208"/>
      <c r="B197" s="210"/>
      <c r="C197" s="210"/>
      <c r="D197" s="210"/>
      <c r="E197" s="208"/>
      <c r="F197" s="208"/>
      <c r="G197" s="208"/>
      <c r="H197" s="210"/>
      <c r="I197" s="210"/>
      <c r="J197" s="210"/>
      <c r="K197" s="208"/>
      <c r="L197" s="208"/>
      <c r="M197" s="208"/>
      <c r="N197" s="208"/>
      <c r="O197" s="208"/>
      <c r="P197" s="208"/>
      <c r="Q197" s="208"/>
      <c r="R197" s="210"/>
      <c r="S197" s="210"/>
      <c r="T197" s="210"/>
      <c r="U197" s="208"/>
      <c r="V197" s="208"/>
      <c r="W197" s="208"/>
      <c r="X197" s="208"/>
      <c r="Y197" s="208"/>
      <c r="Z197" s="208"/>
    </row>
    <row r="198">
      <c r="A198" s="208"/>
      <c r="B198" s="210"/>
      <c r="C198" s="210"/>
      <c r="D198" s="210"/>
      <c r="E198" s="208"/>
      <c r="F198" s="208"/>
      <c r="G198" s="208"/>
      <c r="H198" s="210"/>
      <c r="I198" s="210"/>
      <c r="J198" s="210"/>
      <c r="K198" s="208"/>
      <c r="L198" s="208"/>
      <c r="M198" s="208"/>
      <c r="N198" s="208"/>
      <c r="O198" s="208"/>
      <c r="P198" s="208"/>
      <c r="Q198" s="208"/>
      <c r="R198" s="210"/>
      <c r="S198" s="210"/>
      <c r="T198" s="210"/>
      <c r="U198" s="208"/>
      <c r="V198" s="208"/>
      <c r="W198" s="208"/>
      <c r="X198" s="208"/>
      <c r="Y198" s="208"/>
      <c r="Z198" s="208"/>
    </row>
    <row r="199">
      <c r="A199" s="208"/>
      <c r="B199" s="210"/>
      <c r="C199" s="210"/>
      <c r="D199" s="210"/>
      <c r="E199" s="208"/>
      <c r="F199" s="208"/>
      <c r="G199" s="208"/>
      <c r="H199" s="210"/>
      <c r="I199" s="210"/>
      <c r="J199" s="210"/>
      <c r="K199" s="208"/>
      <c r="L199" s="208"/>
      <c r="M199" s="208"/>
      <c r="N199" s="208"/>
      <c r="O199" s="208"/>
      <c r="P199" s="208"/>
      <c r="Q199" s="208"/>
      <c r="R199" s="210"/>
      <c r="S199" s="210"/>
      <c r="T199" s="210"/>
      <c r="U199" s="208"/>
      <c r="V199" s="208"/>
      <c r="W199" s="208"/>
      <c r="X199" s="208"/>
      <c r="Y199" s="208"/>
      <c r="Z199" s="208"/>
    </row>
    <row r="200">
      <c r="A200" s="208"/>
      <c r="B200" s="210"/>
      <c r="C200" s="210"/>
      <c r="D200" s="210"/>
      <c r="E200" s="208"/>
      <c r="F200" s="208"/>
      <c r="G200" s="208"/>
      <c r="H200" s="210"/>
      <c r="I200" s="210"/>
      <c r="J200" s="210"/>
      <c r="K200" s="208"/>
      <c r="L200" s="208"/>
      <c r="M200" s="208"/>
      <c r="N200" s="208"/>
      <c r="O200" s="208"/>
      <c r="P200" s="208"/>
      <c r="Q200" s="208"/>
      <c r="R200" s="210"/>
      <c r="S200" s="210"/>
      <c r="T200" s="210"/>
      <c r="U200" s="208"/>
      <c r="V200" s="208"/>
      <c r="W200" s="208"/>
      <c r="X200" s="208"/>
      <c r="Y200" s="208"/>
      <c r="Z200" s="208"/>
    </row>
    <row r="201">
      <c r="A201" s="208"/>
      <c r="B201" s="210"/>
      <c r="C201" s="210"/>
      <c r="D201" s="210"/>
      <c r="E201" s="208"/>
      <c r="F201" s="208"/>
      <c r="G201" s="208"/>
      <c r="H201" s="210"/>
      <c r="I201" s="210"/>
      <c r="J201" s="210"/>
      <c r="K201" s="208"/>
      <c r="L201" s="208"/>
      <c r="M201" s="208"/>
      <c r="N201" s="208"/>
      <c r="O201" s="208"/>
      <c r="P201" s="208"/>
      <c r="Q201" s="208"/>
      <c r="R201" s="210"/>
      <c r="S201" s="210"/>
      <c r="T201" s="210"/>
      <c r="U201" s="208"/>
      <c r="V201" s="208"/>
      <c r="W201" s="208"/>
      <c r="X201" s="208"/>
      <c r="Y201" s="208"/>
      <c r="Z201" s="208"/>
    </row>
    <row r="202">
      <c r="A202" s="208"/>
      <c r="B202" s="210"/>
      <c r="C202" s="210"/>
      <c r="D202" s="210"/>
      <c r="E202" s="208"/>
      <c r="F202" s="208"/>
      <c r="G202" s="208"/>
      <c r="H202" s="210"/>
      <c r="I202" s="210"/>
      <c r="J202" s="210"/>
      <c r="K202" s="208"/>
      <c r="L202" s="208"/>
      <c r="M202" s="208"/>
      <c r="N202" s="208"/>
      <c r="O202" s="208"/>
      <c r="P202" s="208"/>
      <c r="Q202" s="208"/>
      <c r="R202" s="210"/>
      <c r="S202" s="210"/>
      <c r="T202" s="210"/>
      <c r="U202" s="208"/>
      <c r="V202" s="208"/>
      <c r="W202" s="208"/>
      <c r="X202" s="208"/>
      <c r="Y202" s="208"/>
      <c r="Z202" s="208"/>
    </row>
    <row r="203">
      <c r="A203" s="208"/>
      <c r="B203" s="210"/>
      <c r="C203" s="210"/>
      <c r="D203" s="210"/>
      <c r="E203" s="208"/>
      <c r="F203" s="208"/>
      <c r="G203" s="208"/>
      <c r="H203" s="210"/>
      <c r="I203" s="210"/>
      <c r="J203" s="210"/>
      <c r="K203" s="208"/>
      <c r="L203" s="208"/>
      <c r="M203" s="208"/>
      <c r="N203" s="208"/>
      <c r="O203" s="208"/>
      <c r="P203" s="208"/>
      <c r="Q203" s="208"/>
      <c r="R203" s="210"/>
      <c r="S203" s="210"/>
      <c r="T203" s="210"/>
      <c r="U203" s="208"/>
      <c r="V203" s="208"/>
      <c r="W203" s="208"/>
      <c r="X203" s="208"/>
      <c r="Y203" s="208"/>
      <c r="Z203" s="208"/>
    </row>
    <row r="204">
      <c r="A204" s="208"/>
      <c r="B204" s="210"/>
      <c r="C204" s="210"/>
      <c r="D204" s="210"/>
      <c r="E204" s="208"/>
      <c r="F204" s="208"/>
      <c r="G204" s="208"/>
      <c r="H204" s="210"/>
      <c r="I204" s="210"/>
      <c r="J204" s="210"/>
      <c r="K204" s="208"/>
      <c r="L204" s="208"/>
      <c r="M204" s="208"/>
      <c r="N204" s="208"/>
      <c r="O204" s="208"/>
      <c r="P204" s="208"/>
      <c r="Q204" s="208"/>
      <c r="R204" s="210"/>
      <c r="S204" s="210"/>
      <c r="T204" s="210"/>
      <c r="U204" s="208"/>
      <c r="V204" s="208"/>
      <c r="W204" s="208"/>
      <c r="X204" s="208"/>
      <c r="Y204" s="208"/>
      <c r="Z204" s="208"/>
    </row>
    <row r="205">
      <c r="A205" s="208"/>
      <c r="B205" s="210"/>
      <c r="C205" s="210"/>
      <c r="D205" s="210"/>
      <c r="E205" s="208"/>
      <c r="F205" s="208"/>
      <c r="G205" s="208"/>
      <c r="H205" s="210"/>
      <c r="I205" s="210"/>
      <c r="J205" s="210"/>
      <c r="K205" s="208"/>
      <c r="L205" s="208"/>
      <c r="M205" s="208"/>
      <c r="N205" s="208"/>
      <c r="O205" s="208"/>
      <c r="P205" s="208"/>
      <c r="Q205" s="208"/>
      <c r="R205" s="210"/>
      <c r="S205" s="210"/>
      <c r="T205" s="210"/>
      <c r="U205" s="208"/>
      <c r="V205" s="208"/>
      <c r="W205" s="208"/>
      <c r="X205" s="208"/>
      <c r="Y205" s="208"/>
      <c r="Z205" s="208"/>
    </row>
    <row r="206">
      <c r="A206" s="208"/>
      <c r="B206" s="210"/>
      <c r="C206" s="210"/>
      <c r="D206" s="210"/>
      <c r="E206" s="208"/>
      <c r="F206" s="208"/>
      <c r="G206" s="208"/>
      <c r="H206" s="210"/>
      <c r="I206" s="210"/>
      <c r="J206" s="210"/>
      <c r="K206" s="208"/>
      <c r="L206" s="208"/>
      <c r="M206" s="208"/>
      <c r="N206" s="208"/>
      <c r="O206" s="208"/>
      <c r="P206" s="208"/>
      <c r="Q206" s="208"/>
      <c r="R206" s="210"/>
      <c r="S206" s="210"/>
      <c r="T206" s="210"/>
      <c r="U206" s="208"/>
      <c r="V206" s="208"/>
      <c r="W206" s="208"/>
      <c r="X206" s="208"/>
      <c r="Y206" s="208"/>
      <c r="Z206" s="208"/>
    </row>
    <row r="207">
      <c r="A207" s="208"/>
      <c r="B207" s="210"/>
      <c r="C207" s="210"/>
      <c r="D207" s="210"/>
      <c r="E207" s="208"/>
      <c r="F207" s="208"/>
      <c r="G207" s="208"/>
      <c r="H207" s="210"/>
      <c r="I207" s="210"/>
      <c r="J207" s="210"/>
      <c r="K207" s="208"/>
      <c r="L207" s="208"/>
      <c r="M207" s="208"/>
      <c r="N207" s="208"/>
      <c r="O207" s="208"/>
      <c r="P207" s="208"/>
      <c r="Q207" s="208"/>
      <c r="R207" s="210"/>
      <c r="S207" s="210"/>
      <c r="T207" s="210"/>
      <c r="U207" s="208"/>
      <c r="V207" s="208"/>
      <c r="W207" s="208"/>
      <c r="X207" s="208"/>
      <c r="Y207" s="208"/>
      <c r="Z207" s="208"/>
    </row>
    <row r="208">
      <c r="A208" s="208"/>
      <c r="B208" s="210"/>
      <c r="C208" s="210"/>
      <c r="D208" s="210"/>
      <c r="E208" s="208"/>
      <c r="F208" s="208"/>
      <c r="G208" s="208"/>
      <c r="H208" s="210"/>
      <c r="I208" s="210"/>
      <c r="J208" s="210"/>
      <c r="K208" s="208"/>
      <c r="L208" s="208"/>
      <c r="M208" s="208"/>
      <c r="N208" s="208"/>
      <c r="O208" s="208"/>
      <c r="P208" s="208"/>
      <c r="Q208" s="208"/>
      <c r="R208" s="210"/>
      <c r="S208" s="210"/>
      <c r="T208" s="210"/>
      <c r="U208" s="208"/>
      <c r="V208" s="208"/>
      <c r="W208" s="208"/>
      <c r="X208" s="208"/>
      <c r="Y208" s="208"/>
      <c r="Z208" s="208"/>
    </row>
    <row r="209">
      <c r="A209" s="208"/>
      <c r="B209" s="210"/>
      <c r="C209" s="210"/>
      <c r="D209" s="210"/>
      <c r="E209" s="208"/>
      <c r="F209" s="208"/>
      <c r="G209" s="208"/>
      <c r="H209" s="210"/>
      <c r="I209" s="210"/>
      <c r="J209" s="210"/>
      <c r="K209" s="208"/>
      <c r="L209" s="208"/>
      <c r="M209" s="208"/>
      <c r="N209" s="208"/>
      <c r="O209" s="208"/>
      <c r="P209" s="208"/>
      <c r="Q209" s="208"/>
      <c r="R209" s="210"/>
      <c r="S209" s="210"/>
      <c r="T209" s="210"/>
      <c r="U209" s="208"/>
      <c r="V209" s="208"/>
      <c r="W209" s="208"/>
      <c r="X209" s="208"/>
      <c r="Y209" s="208"/>
      <c r="Z209" s="208"/>
    </row>
    <row r="210">
      <c r="A210" s="208"/>
      <c r="B210" s="210"/>
      <c r="C210" s="210"/>
      <c r="D210" s="210"/>
      <c r="E210" s="208"/>
      <c r="F210" s="208"/>
      <c r="G210" s="208"/>
      <c r="H210" s="210"/>
      <c r="I210" s="210"/>
      <c r="J210" s="210"/>
      <c r="K210" s="208"/>
      <c r="L210" s="208"/>
      <c r="M210" s="208"/>
      <c r="N210" s="208"/>
      <c r="O210" s="208"/>
      <c r="P210" s="208"/>
      <c r="Q210" s="208"/>
      <c r="R210" s="210"/>
      <c r="S210" s="210"/>
      <c r="T210" s="210"/>
      <c r="U210" s="208"/>
      <c r="V210" s="208"/>
      <c r="W210" s="208"/>
      <c r="X210" s="208"/>
      <c r="Y210" s="208"/>
      <c r="Z210" s="208"/>
    </row>
    <row r="211">
      <c r="A211" s="208"/>
      <c r="B211" s="210"/>
      <c r="C211" s="210"/>
      <c r="D211" s="210"/>
      <c r="E211" s="208"/>
      <c r="F211" s="208"/>
      <c r="G211" s="208"/>
      <c r="H211" s="210"/>
      <c r="I211" s="210"/>
      <c r="J211" s="210"/>
      <c r="K211" s="208"/>
      <c r="L211" s="208"/>
      <c r="M211" s="208"/>
      <c r="N211" s="208"/>
      <c r="O211" s="208"/>
      <c r="P211" s="208"/>
      <c r="Q211" s="208"/>
      <c r="R211" s="210"/>
      <c r="S211" s="210"/>
      <c r="T211" s="210"/>
      <c r="U211" s="208"/>
      <c r="V211" s="208"/>
      <c r="W211" s="208"/>
      <c r="X211" s="208"/>
      <c r="Y211" s="208"/>
      <c r="Z211" s="208"/>
    </row>
    <row r="212">
      <c r="A212" s="208"/>
      <c r="B212" s="210"/>
      <c r="C212" s="210"/>
      <c r="D212" s="210"/>
      <c r="E212" s="208"/>
      <c r="F212" s="208"/>
      <c r="G212" s="208"/>
      <c r="H212" s="210"/>
      <c r="I212" s="210"/>
      <c r="J212" s="210"/>
      <c r="K212" s="208"/>
      <c r="L212" s="208"/>
      <c r="M212" s="208"/>
      <c r="N212" s="208"/>
      <c r="O212" s="208"/>
      <c r="P212" s="208"/>
      <c r="Q212" s="208"/>
      <c r="R212" s="210"/>
      <c r="S212" s="210"/>
      <c r="T212" s="210"/>
      <c r="U212" s="208"/>
      <c r="V212" s="208"/>
      <c r="W212" s="208"/>
      <c r="X212" s="208"/>
      <c r="Y212" s="208"/>
      <c r="Z212" s="208"/>
    </row>
    <row r="213">
      <c r="A213" s="208"/>
      <c r="B213" s="210"/>
      <c r="C213" s="210"/>
      <c r="D213" s="210"/>
      <c r="E213" s="208"/>
      <c r="F213" s="208"/>
      <c r="G213" s="208"/>
      <c r="H213" s="210"/>
      <c r="I213" s="210"/>
      <c r="J213" s="210"/>
      <c r="K213" s="208"/>
      <c r="L213" s="208"/>
      <c r="M213" s="208"/>
      <c r="N213" s="208"/>
      <c r="O213" s="208"/>
      <c r="P213" s="208"/>
      <c r="Q213" s="208"/>
      <c r="R213" s="210"/>
      <c r="S213" s="210"/>
      <c r="T213" s="210"/>
      <c r="U213" s="208"/>
      <c r="V213" s="208"/>
      <c r="W213" s="208"/>
      <c r="X213" s="208"/>
      <c r="Y213" s="208"/>
      <c r="Z213" s="208"/>
    </row>
    <row r="214">
      <c r="A214" s="208"/>
      <c r="B214" s="210"/>
      <c r="C214" s="210"/>
      <c r="D214" s="210"/>
      <c r="E214" s="208"/>
      <c r="F214" s="208"/>
      <c r="G214" s="208"/>
      <c r="H214" s="210"/>
      <c r="I214" s="210"/>
      <c r="J214" s="210"/>
      <c r="K214" s="208"/>
      <c r="L214" s="208"/>
      <c r="M214" s="208"/>
      <c r="N214" s="208"/>
      <c r="O214" s="208"/>
      <c r="P214" s="208"/>
      <c r="Q214" s="208"/>
      <c r="R214" s="210"/>
      <c r="S214" s="210"/>
      <c r="T214" s="210"/>
      <c r="U214" s="208"/>
      <c r="V214" s="208"/>
      <c r="W214" s="208"/>
      <c r="X214" s="208"/>
      <c r="Y214" s="208"/>
      <c r="Z214" s="208"/>
    </row>
    <row r="215">
      <c r="A215" s="208"/>
      <c r="B215" s="210"/>
      <c r="C215" s="210"/>
      <c r="D215" s="210"/>
      <c r="E215" s="208"/>
      <c r="F215" s="208"/>
      <c r="G215" s="208"/>
      <c r="H215" s="210"/>
      <c r="I215" s="210"/>
      <c r="J215" s="210"/>
      <c r="K215" s="208"/>
      <c r="L215" s="208"/>
      <c r="M215" s="208"/>
      <c r="N215" s="208"/>
      <c r="O215" s="208"/>
      <c r="P215" s="208"/>
      <c r="Q215" s="208"/>
      <c r="R215" s="210"/>
      <c r="S215" s="210"/>
      <c r="T215" s="210"/>
      <c r="U215" s="208"/>
      <c r="V215" s="208"/>
      <c r="W215" s="208"/>
      <c r="X215" s="208"/>
      <c r="Y215" s="208"/>
      <c r="Z215" s="208"/>
    </row>
    <row r="216">
      <c r="A216" s="208"/>
      <c r="B216" s="210"/>
      <c r="C216" s="210"/>
      <c r="D216" s="210"/>
      <c r="E216" s="208"/>
      <c r="F216" s="208"/>
      <c r="G216" s="208"/>
      <c r="H216" s="210"/>
      <c r="I216" s="210"/>
      <c r="J216" s="210"/>
      <c r="K216" s="208"/>
      <c r="L216" s="208"/>
      <c r="M216" s="208"/>
      <c r="N216" s="208"/>
      <c r="O216" s="208"/>
      <c r="P216" s="208"/>
      <c r="Q216" s="208"/>
      <c r="R216" s="210"/>
      <c r="S216" s="210"/>
      <c r="T216" s="210"/>
      <c r="U216" s="208"/>
      <c r="V216" s="208"/>
      <c r="W216" s="208"/>
      <c r="X216" s="208"/>
      <c r="Y216" s="208"/>
      <c r="Z216" s="208"/>
    </row>
    <row r="217">
      <c r="A217" s="208"/>
      <c r="B217" s="210"/>
      <c r="C217" s="210"/>
      <c r="D217" s="210"/>
      <c r="E217" s="208"/>
      <c r="F217" s="208"/>
      <c r="G217" s="208"/>
      <c r="H217" s="210"/>
      <c r="I217" s="210"/>
      <c r="J217" s="210"/>
      <c r="K217" s="208"/>
      <c r="L217" s="208"/>
      <c r="M217" s="208"/>
      <c r="N217" s="208"/>
      <c r="O217" s="208"/>
      <c r="P217" s="208"/>
      <c r="Q217" s="208"/>
      <c r="R217" s="210"/>
      <c r="S217" s="210"/>
      <c r="T217" s="210"/>
      <c r="U217" s="208"/>
      <c r="V217" s="208"/>
      <c r="W217" s="208"/>
      <c r="X217" s="208"/>
      <c r="Y217" s="208"/>
      <c r="Z217" s="208"/>
    </row>
    <row r="218">
      <c r="A218" s="208"/>
      <c r="B218" s="210"/>
      <c r="C218" s="210"/>
      <c r="D218" s="210"/>
      <c r="E218" s="208"/>
      <c r="F218" s="208"/>
      <c r="G218" s="208"/>
      <c r="H218" s="210"/>
      <c r="I218" s="210"/>
      <c r="J218" s="210"/>
      <c r="K218" s="208"/>
      <c r="L218" s="208"/>
      <c r="M218" s="208"/>
      <c r="N218" s="208"/>
      <c r="O218" s="208"/>
      <c r="P218" s="208"/>
      <c r="Q218" s="208"/>
      <c r="R218" s="210"/>
      <c r="S218" s="210"/>
      <c r="T218" s="210"/>
      <c r="U218" s="208"/>
      <c r="V218" s="208"/>
      <c r="W218" s="208"/>
      <c r="X218" s="208"/>
      <c r="Y218" s="208"/>
      <c r="Z218" s="208"/>
    </row>
    <row r="219">
      <c r="A219" s="208"/>
      <c r="B219" s="210"/>
      <c r="C219" s="210"/>
      <c r="D219" s="210"/>
      <c r="E219" s="208"/>
      <c r="F219" s="208"/>
      <c r="G219" s="208"/>
      <c r="H219" s="210"/>
      <c r="I219" s="210"/>
      <c r="J219" s="210"/>
      <c r="K219" s="208"/>
      <c r="L219" s="208"/>
      <c r="M219" s="208"/>
      <c r="N219" s="208"/>
      <c r="O219" s="208"/>
      <c r="P219" s="208"/>
      <c r="Q219" s="208"/>
      <c r="R219" s="210"/>
      <c r="S219" s="210"/>
      <c r="T219" s="210"/>
      <c r="U219" s="208"/>
      <c r="V219" s="208"/>
      <c r="W219" s="208"/>
      <c r="X219" s="208"/>
      <c r="Y219" s="208"/>
      <c r="Z219" s="208"/>
    </row>
    <row r="220">
      <c r="A220" s="208"/>
      <c r="B220" s="210"/>
      <c r="C220" s="210"/>
      <c r="D220" s="210"/>
      <c r="E220" s="208"/>
      <c r="F220" s="208"/>
      <c r="G220" s="208"/>
      <c r="H220" s="210"/>
      <c r="I220" s="210"/>
      <c r="J220" s="210"/>
      <c r="K220" s="208"/>
      <c r="L220" s="208"/>
      <c r="M220" s="208"/>
      <c r="N220" s="208"/>
      <c r="O220" s="208"/>
      <c r="P220" s="208"/>
      <c r="Q220" s="208"/>
      <c r="R220" s="210"/>
      <c r="S220" s="210"/>
      <c r="T220" s="210"/>
      <c r="U220" s="208"/>
      <c r="V220" s="208"/>
      <c r="W220" s="208"/>
      <c r="X220" s="208"/>
      <c r="Y220" s="208"/>
      <c r="Z220" s="208"/>
    </row>
    <row r="221">
      <c r="A221" s="208"/>
      <c r="B221" s="210"/>
      <c r="C221" s="210"/>
      <c r="D221" s="210"/>
      <c r="E221" s="208"/>
      <c r="F221" s="208"/>
      <c r="G221" s="208"/>
      <c r="H221" s="210"/>
      <c r="I221" s="210"/>
      <c r="J221" s="210"/>
      <c r="K221" s="208"/>
      <c r="L221" s="208"/>
      <c r="M221" s="208"/>
      <c r="N221" s="208"/>
      <c r="O221" s="208"/>
      <c r="P221" s="208"/>
      <c r="Q221" s="208"/>
      <c r="R221" s="210"/>
      <c r="S221" s="210"/>
      <c r="T221" s="210"/>
      <c r="U221" s="208"/>
      <c r="V221" s="208"/>
      <c r="W221" s="208"/>
      <c r="X221" s="208"/>
      <c r="Y221" s="208"/>
      <c r="Z221" s="208"/>
    </row>
    <row r="222">
      <c r="A222" s="208"/>
      <c r="B222" s="210"/>
      <c r="C222" s="210"/>
      <c r="D222" s="210"/>
      <c r="E222" s="208"/>
      <c r="F222" s="208"/>
      <c r="G222" s="208"/>
      <c r="H222" s="210"/>
      <c r="I222" s="210"/>
      <c r="J222" s="210"/>
      <c r="K222" s="208"/>
      <c r="L222" s="208"/>
      <c r="M222" s="208"/>
      <c r="N222" s="208"/>
      <c r="O222" s="208"/>
      <c r="P222" s="208"/>
      <c r="Q222" s="208"/>
      <c r="R222" s="210"/>
      <c r="S222" s="210"/>
      <c r="T222" s="210"/>
      <c r="U222" s="208"/>
      <c r="V222" s="208"/>
      <c r="W222" s="208"/>
      <c r="X222" s="208"/>
      <c r="Y222" s="208"/>
      <c r="Z222" s="208"/>
    </row>
    <row r="223">
      <c r="A223" s="208"/>
      <c r="B223" s="210"/>
      <c r="C223" s="210"/>
      <c r="D223" s="210"/>
      <c r="E223" s="208"/>
      <c r="F223" s="208"/>
      <c r="G223" s="208"/>
      <c r="H223" s="210"/>
      <c r="I223" s="210"/>
      <c r="J223" s="210"/>
      <c r="K223" s="208"/>
      <c r="L223" s="208"/>
      <c r="M223" s="208"/>
      <c r="N223" s="208"/>
      <c r="O223" s="208"/>
      <c r="P223" s="208"/>
      <c r="Q223" s="208"/>
      <c r="R223" s="210"/>
      <c r="S223" s="210"/>
      <c r="T223" s="210"/>
      <c r="U223" s="208"/>
      <c r="V223" s="208"/>
      <c r="W223" s="208"/>
      <c r="X223" s="208"/>
      <c r="Y223" s="208"/>
      <c r="Z223" s="208"/>
    </row>
    <row r="224">
      <c r="A224" s="208"/>
      <c r="B224" s="210"/>
      <c r="C224" s="210"/>
      <c r="D224" s="210"/>
      <c r="E224" s="208"/>
      <c r="F224" s="208"/>
      <c r="G224" s="208"/>
      <c r="H224" s="210"/>
      <c r="I224" s="210"/>
      <c r="J224" s="210"/>
      <c r="K224" s="208"/>
      <c r="L224" s="208"/>
      <c r="M224" s="208"/>
      <c r="N224" s="208"/>
      <c r="O224" s="208"/>
      <c r="P224" s="208"/>
      <c r="Q224" s="208"/>
      <c r="R224" s="210"/>
      <c r="S224" s="210"/>
      <c r="T224" s="210"/>
      <c r="U224" s="208"/>
      <c r="V224" s="208"/>
      <c r="W224" s="208"/>
      <c r="X224" s="208"/>
      <c r="Y224" s="208"/>
      <c r="Z224" s="208"/>
    </row>
    <row r="225">
      <c r="A225" s="208"/>
      <c r="B225" s="210"/>
      <c r="C225" s="210"/>
      <c r="D225" s="210"/>
      <c r="E225" s="208"/>
      <c r="F225" s="208"/>
      <c r="G225" s="208"/>
      <c r="H225" s="210"/>
      <c r="I225" s="210"/>
      <c r="J225" s="210"/>
      <c r="K225" s="208"/>
      <c r="L225" s="208"/>
      <c r="M225" s="208"/>
      <c r="N225" s="208"/>
      <c r="O225" s="208"/>
      <c r="P225" s="208"/>
      <c r="Q225" s="208"/>
      <c r="R225" s="210"/>
      <c r="S225" s="210"/>
      <c r="T225" s="210"/>
      <c r="U225" s="208"/>
      <c r="V225" s="208"/>
      <c r="W225" s="208"/>
      <c r="X225" s="208"/>
      <c r="Y225" s="208"/>
      <c r="Z225" s="208"/>
    </row>
    <row r="226">
      <c r="A226" s="208"/>
      <c r="B226" s="210"/>
      <c r="C226" s="210"/>
      <c r="D226" s="210"/>
      <c r="E226" s="208"/>
      <c r="F226" s="208"/>
      <c r="G226" s="208"/>
      <c r="H226" s="210"/>
      <c r="I226" s="210"/>
      <c r="J226" s="210"/>
      <c r="K226" s="208"/>
      <c r="L226" s="208"/>
      <c r="M226" s="208"/>
      <c r="N226" s="208"/>
      <c r="O226" s="208"/>
      <c r="P226" s="208"/>
      <c r="Q226" s="208"/>
      <c r="R226" s="210"/>
      <c r="S226" s="210"/>
      <c r="T226" s="210"/>
      <c r="U226" s="208"/>
      <c r="V226" s="208"/>
      <c r="W226" s="208"/>
      <c r="X226" s="208"/>
      <c r="Y226" s="208"/>
      <c r="Z226" s="208"/>
    </row>
    <row r="227">
      <c r="A227" s="208"/>
      <c r="B227" s="210"/>
      <c r="C227" s="210"/>
      <c r="D227" s="210"/>
      <c r="E227" s="208"/>
      <c r="F227" s="208"/>
      <c r="G227" s="208"/>
      <c r="H227" s="210"/>
      <c r="I227" s="210"/>
      <c r="J227" s="210"/>
      <c r="K227" s="208"/>
      <c r="L227" s="208"/>
      <c r="M227" s="208"/>
      <c r="N227" s="208"/>
      <c r="O227" s="208"/>
      <c r="P227" s="208"/>
      <c r="Q227" s="208"/>
      <c r="R227" s="210"/>
      <c r="S227" s="210"/>
      <c r="T227" s="210"/>
      <c r="U227" s="208"/>
      <c r="V227" s="208"/>
      <c r="W227" s="208"/>
      <c r="X227" s="208"/>
      <c r="Y227" s="208"/>
      <c r="Z227" s="208"/>
    </row>
    <row r="228">
      <c r="A228" s="208"/>
      <c r="B228" s="210"/>
      <c r="C228" s="210"/>
      <c r="D228" s="210"/>
      <c r="E228" s="208"/>
      <c r="F228" s="208"/>
      <c r="G228" s="208"/>
      <c r="H228" s="210"/>
      <c r="I228" s="210"/>
      <c r="J228" s="210"/>
      <c r="K228" s="208"/>
      <c r="L228" s="208"/>
      <c r="M228" s="208"/>
      <c r="N228" s="208"/>
      <c r="O228" s="208"/>
      <c r="P228" s="208"/>
      <c r="Q228" s="208"/>
      <c r="R228" s="210"/>
      <c r="S228" s="210"/>
      <c r="T228" s="210"/>
      <c r="U228" s="208"/>
      <c r="V228" s="208"/>
      <c r="W228" s="208"/>
      <c r="X228" s="208"/>
      <c r="Y228" s="208"/>
      <c r="Z228" s="208"/>
    </row>
    <row r="229">
      <c r="A229" s="208"/>
      <c r="B229" s="210"/>
      <c r="C229" s="210"/>
      <c r="D229" s="210"/>
      <c r="E229" s="208"/>
      <c r="F229" s="208"/>
      <c r="G229" s="208"/>
      <c r="H229" s="210"/>
      <c r="I229" s="210"/>
      <c r="J229" s="210"/>
      <c r="K229" s="208"/>
      <c r="L229" s="208"/>
      <c r="M229" s="208"/>
      <c r="N229" s="208"/>
      <c r="O229" s="208"/>
      <c r="P229" s="208"/>
      <c r="Q229" s="208"/>
      <c r="R229" s="210"/>
      <c r="S229" s="210"/>
      <c r="T229" s="210"/>
      <c r="U229" s="208"/>
      <c r="V229" s="208"/>
      <c r="W229" s="208"/>
      <c r="X229" s="208"/>
      <c r="Y229" s="208"/>
      <c r="Z229" s="208"/>
    </row>
    <row r="230">
      <c r="A230" s="208"/>
      <c r="B230" s="210"/>
      <c r="C230" s="210"/>
      <c r="D230" s="210"/>
      <c r="E230" s="208"/>
      <c r="F230" s="208"/>
      <c r="G230" s="208"/>
      <c r="H230" s="210"/>
      <c r="I230" s="210"/>
      <c r="J230" s="210"/>
      <c r="K230" s="208"/>
      <c r="L230" s="208"/>
      <c r="M230" s="208"/>
      <c r="N230" s="208"/>
      <c r="O230" s="208"/>
      <c r="P230" s="208"/>
      <c r="Q230" s="208"/>
      <c r="R230" s="210"/>
      <c r="S230" s="210"/>
      <c r="T230" s="210"/>
      <c r="U230" s="208"/>
      <c r="V230" s="208"/>
      <c r="W230" s="208"/>
      <c r="X230" s="208"/>
      <c r="Y230" s="208"/>
      <c r="Z230" s="208"/>
    </row>
    <row r="231">
      <c r="A231" s="208"/>
      <c r="B231" s="210"/>
      <c r="C231" s="210"/>
      <c r="D231" s="210"/>
      <c r="E231" s="208"/>
      <c r="F231" s="208"/>
      <c r="G231" s="208"/>
      <c r="H231" s="210"/>
      <c r="I231" s="210"/>
      <c r="J231" s="210"/>
      <c r="K231" s="208"/>
      <c r="L231" s="208"/>
      <c r="M231" s="208"/>
      <c r="N231" s="208"/>
      <c r="O231" s="208"/>
      <c r="P231" s="208"/>
      <c r="Q231" s="208"/>
      <c r="R231" s="210"/>
      <c r="S231" s="210"/>
      <c r="T231" s="210"/>
      <c r="U231" s="208"/>
      <c r="V231" s="208"/>
      <c r="W231" s="208"/>
      <c r="X231" s="208"/>
      <c r="Y231" s="208"/>
      <c r="Z231" s="208"/>
    </row>
    <row r="232">
      <c r="A232" s="208"/>
      <c r="B232" s="210"/>
      <c r="C232" s="210"/>
      <c r="D232" s="210"/>
      <c r="E232" s="208"/>
      <c r="F232" s="208"/>
      <c r="G232" s="208"/>
      <c r="H232" s="210"/>
      <c r="I232" s="210"/>
      <c r="J232" s="210"/>
      <c r="K232" s="208"/>
      <c r="L232" s="208"/>
      <c r="M232" s="208"/>
      <c r="N232" s="208"/>
      <c r="O232" s="208"/>
      <c r="P232" s="208"/>
      <c r="Q232" s="208"/>
      <c r="R232" s="210"/>
      <c r="S232" s="210"/>
      <c r="T232" s="210"/>
      <c r="U232" s="208"/>
      <c r="V232" s="208"/>
      <c r="W232" s="208"/>
      <c r="X232" s="208"/>
      <c r="Y232" s="208"/>
      <c r="Z232" s="208"/>
    </row>
    <row r="233">
      <c r="A233" s="208"/>
      <c r="B233" s="210"/>
      <c r="C233" s="210"/>
      <c r="D233" s="210"/>
      <c r="E233" s="208"/>
      <c r="F233" s="208"/>
      <c r="G233" s="208"/>
      <c r="H233" s="210"/>
      <c r="I233" s="210"/>
      <c r="J233" s="210"/>
      <c r="K233" s="208"/>
      <c r="L233" s="208"/>
      <c r="M233" s="208"/>
      <c r="N233" s="208"/>
      <c r="O233" s="208"/>
      <c r="P233" s="208"/>
      <c r="Q233" s="208"/>
      <c r="R233" s="210"/>
      <c r="S233" s="210"/>
      <c r="T233" s="210"/>
      <c r="U233" s="208"/>
      <c r="V233" s="208"/>
      <c r="W233" s="208"/>
      <c r="X233" s="208"/>
      <c r="Y233" s="208"/>
      <c r="Z233" s="208"/>
    </row>
    <row r="234">
      <c r="A234" s="208"/>
      <c r="B234" s="210"/>
      <c r="C234" s="210"/>
      <c r="D234" s="210"/>
      <c r="E234" s="208"/>
      <c r="F234" s="208"/>
      <c r="G234" s="208"/>
      <c r="H234" s="210"/>
      <c r="I234" s="210"/>
      <c r="J234" s="210"/>
      <c r="K234" s="208"/>
      <c r="L234" s="208"/>
      <c r="M234" s="208"/>
      <c r="N234" s="208"/>
      <c r="O234" s="208"/>
      <c r="P234" s="208"/>
      <c r="Q234" s="208"/>
      <c r="R234" s="210"/>
      <c r="S234" s="210"/>
      <c r="T234" s="210"/>
      <c r="U234" s="208"/>
      <c r="V234" s="208"/>
      <c r="W234" s="208"/>
      <c r="X234" s="208"/>
      <c r="Y234" s="208"/>
      <c r="Z234" s="208"/>
    </row>
    <row r="235">
      <c r="A235" s="208"/>
      <c r="B235" s="210"/>
      <c r="C235" s="210"/>
      <c r="D235" s="210"/>
      <c r="E235" s="208"/>
      <c r="F235" s="208"/>
      <c r="G235" s="208"/>
      <c r="H235" s="210"/>
      <c r="I235" s="210"/>
      <c r="J235" s="210"/>
      <c r="K235" s="208"/>
      <c r="L235" s="208"/>
      <c r="M235" s="208"/>
      <c r="N235" s="208"/>
      <c r="O235" s="208"/>
      <c r="P235" s="208"/>
      <c r="Q235" s="208"/>
      <c r="R235" s="210"/>
      <c r="S235" s="210"/>
      <c r="T235" s="210"/>
      <c r="U235" s="208"/>
      <c r="V235" s="208"/>
      <c r="W235" s="208"/>
      <c r="X235" s="208"/>
      <c r="Y235" s="208"/>
      <c r="Z235" s="208"/>
    </row>
    <row r="236">
      <c r="A236" s="208"/>
      <c r="B236" s="210"/>
      <c r="C236" s="210"/>
      <c r="D236" s="210"/>
      <c r="E236" s="208"/>
      <c r="F236" s="208"/>
      <c r="G236" s="208"/>
      <c r="H236" s="210"/>
      <c r="I236" s="210"/>
      <c r="J236" s="210"/>
      <c r="K236" s="208"/>
      <c r="L236" s="208"/>
      <c r="M236" s="208"/>
      <c r="N236" s="208"/>
      <c r="O236" s="208"/>
      <c r="P236" s="208"/>
      <c r="Q236" s="208"/>
      <c r="R236" s="210"/>
      <c r="S236" s="210"/>
      <c r="T236" s="210"/>
      <c r="U236" s="208"/>
      <c r="V236" s="208"/>
      <c r="W236" s="208"/>
      <c r="X236" s="208"/>
      <c r="Y236" s="208"/>
      <c r="Z236" s="208"/>
    </row>
    <row r="237">
      <c r="A237" s="208"/>
      <c r="B237" s="210"/>
      <c r="C237" s="210"/>
      <c r="D237" s="210"/>
      <c r="E237" s="208"/>
      <c r="F237" s="208"/>
      <c r="G237" s="208"/>
      <c r="H237" s="210"/>
      <c r="I237" s="210"/>
      <c r="J237" s="210"/>
      <c r="K237" s="208"/>
      <c r="L237" s="208"/>
      <c r="M237" s="208"/>
      <c r="N237" s="208"/>
      <c r="O237" s="208"/>
      <c r="P237" s="208"/>
      <c r="Q237" s="208"/>
      <c r="R237" s="210"/>
      <c r="S237" s="210"/>
      <c r="T237" s="210"/>
      <c r="U237" s="208"/>
      <c r="V237" s="208"/>
      <c r="W237" s="208"/>
      <c r="X237" s="208"/>
      <c r="Y237" s="208"/>
      <c r="Z237" s="208"/>
    </row>
    <row r="238">
      <c r="A238" s="208"/>
      <c r="B238" s="210"/>
      <c r="C238" s="210"/>
      <c r="D238" s="210"/>
      <c r="E238" s="208"/>
      <c r="F238" s="208"/>
      <c r="G238" s="208"/>
      <c r="H238" s="210"/>
      <c r="I238" s="210"/>
      <c r="J238" s="210"/>
      <c r="K238" s="208"/>
      <c r="L238" s="208"/>
      <c r="M238" s="208"/>
      <c r="N238" s="208"/>
      <c r="O238" s="208"/>
      <c r="P238" s="208"/>
      <c r="Q238" s="208"/>
      <c r="R238" s="210"/>
      <c r="S238" s="210"/>
      <c r="T238" s="210"/>
      <c r="U238" s="208"/>
      <c r="V238" s="208"/>
      <c r="W238" s="208"/>
      <c r="X238" s="208"/>
      <c r="Y238" s="208"/>
      <c r="Z238" s="208"/>
    </row>
    <row r="239">
      <c r="A239" s="208"/>
      <c r="B239" s="210"/>
      <c r="C239" s="210"/>
      <c r="D239" s="210"/>
      <c r="E239" s="208"/>
      <c r="F239" s="208"/>
      <c r="G239" s="208"/>
      <c r="H239" s="210"/>
      <c r="I239" s="210"/>
      <c r="J239" s="210"/>
      <c r="K239" s="208"/>
      <c r="L239" s="208"/>
      <c r="M239" s="208"/>
      <c r="N239" s="208"/>
      <c r="O239" s="208"/>
      <c r="P239" s="208"/>
      <c r="Q239" s="208"/>
      <c r="R239" s="210"/>
      <c r="S239" s="210"/>
      <c r="T239" s="210"/>
      <c r="U239" s="208"/>
      <c r="V239" s="208"/>
      <c r="W239" s="208"/>
      <c r="X239" s="208"/>
      <c r="Y239" s="208"/>
      <c r="Z239" s="208"/>
    </row>
    <row r="240">
      <c r="A240" s="208"/>
      <c r="B240" s="210"/>
      <c r="C240" s="210"/>
      <c r="D240" s="210"/>
      <c r="E240" s="208"/>
      <c r="F240" s="208"/>
      <c r="G240" s="208"/>
      <c r="H240" s="210"/>
      <c r="I240" s="210"/>
      <c r="J240" s="210"/>
      <c r="K240" s="208"/>
      <c r="L240" s="208"/>
      <c r="M240" s="208"/>
      <c r="N240" s="208"/>
      <c r="O240" s="208"/>
      <c r="P240" s="208"/>
      <c r="Q240" s="208"/>
      <c r="R240" s="210"/>
      <c r="S240" s="210"/>
      <c r="T240" s="210"/>
      <c r="U240" s="208"/>
      <c r="V240" s="208"/>
      <c r="W240" s="208"/>
      <c r="X240" s="208"/>
      <c r="Y240" s="208"/>
      <c r="Z240" s="208"/>
    </row>
    <row r="241">
      <c r="A241" s="208"/>
      <c r="B241" s="210"/>
      <c r="C241" s="210"/>
      <c r="D241" s="210"/>
      <c r="E241" s="208"/>
      <c r="F241" s="208"/>
      <c r="G241" s="208"/>
      <c r="H241" s="210"/>
      <c r="I241" s="210"/>
      <c r="J241" s="210"/>
      <c r="K241" s="208"/>
      <c r="L241" s="208"/>
      <c r="M241" s="208"/>
      <c r="N241" s="208"/>
      <c r="O241" s="208"/>
      <c r="P241" s="208"/>
      <c r="Q241" s="208"/>
      <c r="R241" s="210"/>
      <c r="S241" s="210"/>
      <c r="T241" s="210"/>
      <c r="U241" s="208"/>
      <c r="V241" s="208"/>
      <c r="W241" s="208"/>
      <c r="X241" s="208"/>
      <c r="Y241" s="208"/>
      <c r="Z241" s="208"/>
    </row>
    <row r="242">
      <c r="A242" s="208"/>
      <c r="B242" s="210"/>
      <c r="C242" s="210"/>
      <c r="D242" s="210"/>
      <c r="E242" s="208"/>
      <c r="F242" s="208"/>
      <c r="G242" s="208"/>
      <c r="H242" s="210"/>
      <c r="I242" s="210"/>
      <c r="J242" s="210"/>
      <c r="K242" s="208"/>
      <c r="L242" s="208"/>
      <c r="M242" s="208"/>
      <c r="N242" s="208"/>
      <c r="O242" s="208"/>
      <c r="P242" s="208"/>
      <c r="Q242" s="208"/>
      <c r="R242" s="210"/>
      <c r="S242" s="210"/>
      <c r="T242" s="210"/>
      <c r="U242" s="208"/>
      <c r="V242" s="208"/>
      <c r="W242" s="208"/>
      <c r="X242" s="208"/>
      <c r="Y242" s="208"/>
      <c r="Z242" s="208"/>
    </row>
    <row r="243">
      <c r="A243" s="208"/>
      <c r="B243" s="210"/>
      <c r="C243" s="210"/>
      <c r="D243" s="210"/>
      <c r="E243" s="208"/>
      <c r="F243" s="208"/>
      <c r="G243" s="208"/>
      <c r="H243" s="210"/>
      <c r="I243" s="210"/>
      <c r="J243" s="210"/>
      <c r="K243" s="208"/>
      <c r="L243" s="208"/>
      <c r="M243" s="208"/>
      <c r="N243" s="208"/>
      <c r="O243" s="208"/>
      <c r="P243" s="208"/>
      <c r="Q243" s="208"/>
      <c r="R243" s="210"/>
      <c r="S243" s="210"/>
      <c r="T243" s="210"/>
      <c r="U243" s="208"/>
      <c r="V243" s="208"/>
      <c r="W243" s="208"/>
      <c r="X243" s="208"/>
      <c r="Y243" s="208"/>
      <c r="Z243" s="208"/>
    </row>
    <row r="244">
      <c r="A244" s="208"/>
      <c r="B244" s="210"/>
      <c r="C244" s="210"/>
      <c r="D244" s="210"/>
      <c r="E244" s="208"/>
      <c r="F244" s="208"/>
      <c r="G244" s="208"/>
      <c r="H244" s="210"/>
      <c r="I244" s="210"/>
      <c r="J244" s="210"/>
      <c r="K244" s="208"/>
      <c r="L244" s="208"/>
      <c r="M244" s="208"/>
      <c r="N244" s="208"/>
      <c r="O244" s="208"/>
      <c r="P244" s="208"/>
      <c r="Q244" s="208"/>
      <c r="R244" s="210"/>
      <c r="S244" s="210"/>
      <c r="T244" s="210"/>
      <c r="U244" s="208"/>
      <c r="V244" s="208"/>
      <c r="W244" s="208"/>
      <c r="X244" s="208"/>
      <c r="Y244" s="208"/>
      <c r="Z244" s="208"/>
    </row>
    <row r="245">
      <c r="A245" s="208"/>
      <c r="B245" s="210"/>
      <c r="C245" s="210"/>
      <c r="D245" s="210"/>
      <c r="E245" s="208"/>
      <c r="F245" s="208"/>
      <c r="G245" s="208"/>
      <c r="H245" s="210"/>
      <c r="I245" s="210"/>
      <c r="J245" s="210"/>
      <c r="K245" s="208"/>
      <c r="L245" s="208"/>
      <c r="M245" s="208"/>
      <c r="N245" s="208"/>
      <c r="O245" s="208"/>
      <c r="P245" s="208"/>
      <c r="Q245" s="208"/>
      <c r="R245" s="210"/>
      <c r="S245" s="210"/>
      <c r="T245" s="210"/>
      <c r="U245" s="208"/>
      <c r="V245" s="208"/>
      <c r="W245" s="208"/>
      <c r="X245" s="208"/>
      <c r="Y245" s="208"/>
      <c r="Z245" s="208"/>
    </row>
    <row r="246">
      <c r="A246" s="208"/>
      <c r="B246" s="210"/>
      <c r="C246" s="210"/>
      <c r="D246" s="210"/>
      <c r="E246" s="208"/>
      <c r="F246" s="208"/>
      <c r="G246" s="208"/>
      <c r="H246" s="210"/>
      <c r="I246" s="210"/>
      <c r="J246" s="210"/>
      <c r="K246" s="208"/>
      <c r="L246" s="208"/>
      <c r="M246" s="208"/>
      <c r="N246" s="208"/>
      <c r="O246" s="208"/>
      <c r="P246" s="208"/>
      <c r="Q246" s="208"/>
      <c r="R246" s="210"/>
      <c r="S246" s="210"/>
      <c r="T246" s="210"/>
      <c r="U246" s="208"/>
      <c r="V246" s="208"/>
      <c r="W246" s="208"/>
      <c r="X246" s="208"/>
      <c r="Y246" s="208"/>
      <c r="Z246" s="208"/>
    </row>
    <row r="247">
      <c r="A247" s="208"/>
      <c r="B247" s="210"/>
      <c r="C247" s="210"/>
      <c r="D247" s="210"/>
      <c r="E247" s="208"/>
      <c r="F247" s="208"/>
      <c r="G247" s="208"/>
      <c r="H247" s="210"/>
      <c r="I247" s="210"/>
      <c r="J247" s="210"/>
      <c r="K247" s="208"/>
      <c r="L247" s="208"/>
      <c r="M247" s="208"/>
      <c r="N247" s="208"/>
      <c r="O247" s="208"/>
      <c r="P247" s="208"/>
      <c r="Q247" s="208"/>
      <c r="R247" s="210"/>
      <c r="S247" s="210"/>
      <c r="T247" s="210"/>
      <c r="U247" s="208"/>
      <c r="V247" s="208"/>
      <c r="W247" s="208"/>
      <c r="X247" s="208"/>
      <c r="Y247" s="208"/>
      <c r="Z247" s="208"/>
    </row>
    <row r="248">
      <c r="A248" s="208"/>
      <c r="B248" s="210"/>
      <c r="C248" s="210"/>
      <c r="D248" s="210"/>
      <c r="E248" s="208"/>
      <c r="F248" s="208"/>
      <c r="G248" s="208"/>
      <c r="H248" s="210"/>
      <c r="I248" s="210"/>
      <c r="J248" s="210"/>
      <c r="K248" s="208"/>
      <c r="L248" s="208"/>
      <c r="M248" s="208"/>
      <c r="N248" s="208"/>
      <c r="O248" s="208"/>
      <c r="P248" s="208"/>
      <c r="Q248" s="208"/>
      <c r="R248" s="210"/>
      <c r="S248" s="210"/>
      <c r="T248" s="210"/>
      <c r="U248" s="208"/>
      <c r="V248" s="208"/>
      <c r="W248" s="208"/>
      <c r="X248" s="208"/>
      <c r="Y248" s="208"/>
      <c r="Z248" s="208"/>
    </row>
    <row r="249">
      <c r="A249" s="208"/>
      <c r="B249" s="210"/>
      <c r="C249" s="210"/>
      <c r="D249" s="210"/>
      <c r="E249" s="208"/>
      <c r="F249" s="208"/>
      <c r="G249" s="208"/>
      <c r="H249" s="210"/>
      <c r="I249" s="210"/>
      <c r="J249" s="210"/>
      <c r="K249" s="208"/>
      <c r="L249" s="208"/>
      <c r="M249" s="208"/>
      <c r="N249" s="208"/>
      <c r="O249" s="208"/>
      <c r="P249" s="208"/>
      <c r="Q249" s="208"/>
      <c r="R249" s="210"/>
      <c r="S249" s="210"/>
      <c r="T249" s="210"/>
      <c r="U249" s="208"/>
      <c r="V249" s="208"/>
      <c r="W249" s="208"/>
      <c r="X249" s="208"/>
      <c r="Y249" s="208"/>
      <c r="Z249" s="208"/>
    </row>
    <row r="250">
      <c r="A250" s="208"/>
      <c r="B250" s="210"/>
      <c r="C250" s="210"/>
      <c r="D250" s="210"/>
      <c r="E250" s="208"/>
      <c r="F250" s="208"/>
      <c r="G250" s="208"/>
      <c r="H250" s="210"/>
      <c r="I250" s="210"/>
      <c r="J250" s="210"/>
      <c r="K250" s="208"/>
      <c r="L250" s="208"/>
      <c r="M250" s="208"/>
      <c r="N250" s="208"/>
      <c r="O250" s="208"/>
      <c r="P250" s="208"/>
      <c r="Q250" s="208"/>
      <c r="R250" s="210"/>
      <c r="S250" s="210"/>
      <c r="T250" s="210"/>
      <c r="U250" s="208"/>
      <c r="V250" s="208"/>
      <c r="W250" s="208"/>
      <c r="X250" s="208"/>
      <c r="Y250" s="208"/>
      <c r="Z250" s="208"/>
    </row>
    <row r="251">
      <c r="A251" s="208"/>
      <c r="B251" s="210"/>
      <c r="C251" s="210"/>
      <c r="D251" s="210"/>
      <c r="E251" s="208"/>
      <c r="F251" s="208"/>
      <c r="G251" s="208"/>
      <c r="H251" s="210"/>
      <c r="I251" s="210"/>
      <c r="J251" s="210"/>
      <c r="K251" s="208"/>
      <c r="L251" s="208"/>
      <c r="M251" s="208"/>
      <c r="N251" s="208"/>
      <c r="O251" s="208"/>
      <c r="P251" s="208"/>
      <c r="Q251" s="208"/>
      <c r="R251" s="210"/>
      <c r="S251" s="210"/>
      <c r="T251" s="210"/>
      <c r="U251" s="208"/>
      <c r="V251" s="208"/>
      <c r="W251" s="208"/>
      <c r="X251" s="208"/>
      <c r="Y251" s="208"/>
      <c r="Z251" s="208"/>
    </row>
    <row r="252">
      <c r="A252" s="208"/>
      <c r="B252" s="210"/>
      <c r="C252" s="210"/>
      <c r="D252" s="210"/>
      <c r="E252" s="208"/>
      <c r="F252" s="208"/>
      <c r="G252" s="208"/>
      <c r="H252" s="210"/>
      <c r="I252" s="210"/>
      <c r="J252" s="210"/>
      <c r="K252" s="208"/>
      <c r="L252" s="208"/>
      <c r="M252" s="208"/>
      <c r="N252" s="208"/>
      <c r="O252" s="208"/>
      <c r="P252" s="208"/>
      <c r="Q252" s="208"/>
      <c r="R252" s="210"/>
      <c r="S252" s="210"/>
      <c r="T252" s="210"/>
      <c r="U252" s="208"/>
      <c r="V252" s="208"/>
      <c r="W252" s="208"/>
      <c r="X252" s="208"/>
      <c r="Y252" s="208"/>
      <c r="Z252" s="208"/>
    </row>
    <row r="253">
      <c r="A253" s="208"/>
      <c r="B253" s="210"/>
      <c r="C253" s="210"/>
      <c r="D253" s="210"/>
      <c r="E253" s="208"/>
      <c r="F253" s="208"/>
      <c r="G253" s="208"/>
      <c r="H253" s="210"/>
      <c r="I253" s="210"/>
      <c r="J253" s="210"/>
      <c r="K253" s="208"/>
      <c r="L253" s="208"/>
      <c r="M253" s="208"/>
      <c r="N253" s="208"/>
      <c r="O253" s="208"/>
      <c r="P253" s="208"/>
      <c r="Q253" s="208"/>
      <c r="R253" s="210"/>
      <c r="S253" s="210"/>
      <c r="T253" s="210"/>
      <c r="U253" s="208"/>
      <c r="V253" s="208"/>
      <c r="W253" s="208"/>
      <c r="X253" s="208"/>
      <c r="Y253" s="208"/>
      <c r="Z253" s="208"/>
    </row>
    <row r="254">
      <c r="A254" s="208"/>
      <c r="B254" s="210"/>
      <c r="C254" s="210"/>
      <c r="D254" s="210"/>
      <c r="E254" s="208"/>
      <c r="F254" s="208"/>
      <c r="G254" s="208"/>
      <c r="H254" s="210"/>
      <c r="I254" s="210"/>
      <c r="J254" s="210"/>
      <c r="K254" s="208"/>
      <c r="L254" s="208"/>
      <c r="M254" s="208"/>
      <c r="N254" s="208"/>
      <c r="O254" s="208"/>
      <c r="P254" s="208"/>
      <c r="Q254" s="208"/>
      <c r="R254" s="210"/>
      <c r="S254" s="210"/>
      <c r="T254" s="210"/>
      <c r="U254" s="208"/>
      <c r="V254" s="208"/>
      <c r="W254" s="208"/>
      <c r="X254" s="208"/>
      <c r="Y254" s="208"/>
      <c r="Z254" s="208"/>
    </row>
    <row r="255">
      <c r="A255" s="208"/>
      <c r="B255" s="210"/>
      <c r="C255" s="210"/>
      <c r="D255" s="210"/>
      <c r="E255" s="208"/>
      <c r="F255" s="208"/>
      <c r="G255" s="208"/>
      <c r="H255" s="210"/>
      <c r="I255" s="210"/>
      <c r="J255" s="210"/>
      <c r="K255" s="208"/>
      <c r="L255" s="208"/>
      <c r="M255" s="208"/>
      <c r="N255" s="208"/>
      <c r="O255" s="208"/>
      <c r="P255" s="208"/>
      <c r="Q255" s="208"/>
      <c r="R255" s="210"/>
      <c r="S255" s="210"/>
      <c r="T255" s="210"/>
      <c r="U255" s="208"/>
      <c r="V255" s="208"/>
      <c r="W255" s="208"/>
      <c r="X255" s="208"/>
      <c r="Y255" s="208"/>
      <c r="Z255" s="208"/>
    </row>
    <row r="256">
      <c r="A256" s="208"/>
      <c r="B256" s="210"/>
      <c r="C256" s="210"/>
      <c r="D256" s="210"/>
      <c r="E256" s="208"/>
      <c r="F256" s="208"/>
      <c r="G256" s="208"/>
      <c r="H256" s="210"/>
      <c r="I256" s="210"/>
      <c r="J256" s="210"/>
      <c r="K256" s="208"/>
      <c r="L256" s="208"/>
      <c r="M256" s="208"/>
      <c r="N256" s="208"/>
      <c r="O256" s="208"/>
      <c r="P256" s="208"/>
      <c r="Q256" s="208"/>
      <c r="R256" s="210"/>
      <c r="S256" s="210"/>
      <c r="T256" s="210"/>
      <c r="U256" s="208"/>
      <c r="V256" s="208"/>
      <c r="W256" s="208"/>
      <c r="X256" s="208"/>
      <c r="Y256" s="208"/>
      <c r="Z256" s="208"/>
    </row>
    <row r="257">
      <c r="A257" s="208"/>
      <c r="B257" s="210"/>
      <c r="C257" s="210"/>
      <c r="D257" s="210"/>
      <c r="E257" s="208"/>
      <c r="F257" s="208"/>
      <c r="G257" s="208"/>
      <c r="H257" s="210"/>
      <c r="I257" s="210"/>
      <c r="J257" s="210"/>
      <c r="K257" s="208"/>
      <c r="L257" s="208"/>
      <c r="M257" s="208"/>
      <c r="N257" s="208"/>
      <c r="O257" s="208"/>
      <c r="P257" s="208"/>
      <c r="Q257" s="208"/>
      <c r="R257" s="210"/>
      <c r="S257" s="210"/>
      <c r="T257" s="210"/>
      <c r="U257" s="208"/>
      <c r="V257" s="208"/>
      <c r="W257" s="208"/>
      <c r="X257" s="208"/>
      <c r="Y257" s="208"/>
      <c r="Z257" s="208"/>
    </row>
    <row r="258">
      <c r="A258" s="208"/>
      <c r="B258" s="210"/>
      <c r="C258" s="210"/>
      <c r="D258" s="210"/>
      <c r="E258" s="208"/>
      <c r="F258" s="208"/>
      <c r="G258" s="208"/>
      <c r="H258" s="210"/>
      <c r="I258" s="210"/>
      <c r="J258" s="210"/>
      <c r="K258" s="208"/>
      <c r="L258" s="208"/>
      <c r="M258" s="208"/>
      <c r="N258" s="208"/>
      <c r="O258" s="208"/>
      <c r="P258" s="208"/>
      <c r="Q258" s="208"/>
      <c r="R258" s="210"/>
      <c r="S258" s="210"/>
      <c r="T258" s="210"/>
      <c r="U258" s="208"/>
      <c r="V258" s="208"/>
      <c r="W258" s="208"/>
      <c r="X258" s="208"/>
      <c r="Y258" s="208"/>
      <c r="Z258" s="208"/>
    </row>
    <row r="259">
      <c r="A259" s="208"/>
      <c r="B259" s="210"/>
      <c r="C259" s="210"/>
      <c r="D259" s="210"/>
      <c r="E259" s="208"/>
      <c r="F259" s="208"/>
      <c r="G259" s="208"/>
      <c r="H259" s="210"/>
      <c r="I259" s="210"/>
      <c r="J259" s="210"/>
      <c r="K259" s="208"/>
      <c r="L259" s="208"/>
      <c r="M259" s="208"/>
      <c r="N259" s="208"/>
      <c r="O259" s="208"/>
      <c r="P259" s="208"/>
      <c r="Q259" s="208"/>
      <c r="R259" s="210"/>
      <c r="S259" s="210"/>
      <c r="T259" s="210"/>
      <c r="U259" s="208"/>
      <c r="V259" s="208"/>
      <c r="W259" s="208"/>
      <c r="X259" s="208"/>
      <c r="Y259" s="208"/>
      <c r="Z259" s="208"/>
    </row>
    <row r="260">
      <c r="A260" s="208"/>
      <c r="B260" s="210"/>
      <c r="C260" s="210"/>
      <c r="D260" s="210"/>
      <c r="E260" s="208"/>
      <c r="F260" s="208"/>
      <c r="G260" s="208"/>
      <c r="H260" s="210"/>
      <c r="I260" s="210"/>
      <c r="J260" s="210"/>
      <c r="K260" s="208"/>
      <c r="L260" s="208"/>
      <c r="M260" s="208"/>
      <c r="N260" s="208"/>
      <c r="O260" s="208"/>
      <c r="P260" s="208"/>
      <c r="Q260" s="208"/>
      <c r="R260" s="210"/>
      <c r="S260" s="210"/>
      <c r="T260" s="210"/>
      <c r="U260" s="208"/>
      <c r="V260" s="208"/>
      <c r="W260" s="208"/>
      <c r="X260" s="208"/>
      <c r="Y260" s="208"/>
      <c r="Z260" s="208"/>
    </row>
    <row r="261">
      <c r="A261" s="208"/>
      <c r="B261" s="210"/>
      <c r="C261" s="210"/>
      <c r="D261" s="210"/>
      <c r="E261" s="208"/>
      <c r="F261" s="208"/>
      <c r="G261" s="208"/>
      <c r="H261" s="210"/>
      <c r="I261" s="210"/>
      <c r="J261" s="210"/>
      <c r="K261" s="208"/>
      <c r="L261" s="208"/>
      <c r="M261" s="208"/>
      <c r="N261" s="208"/>
      <c r="O261" s="208"/>
      <c r="P261" s="208"/>
      <c r="Q261" s="208"/>
      <c r="R261" s="210"/>
      <c r="S261" s="210"/>
      <c r="T261" s="210"/>
      <c r="U261" s="208"/>
      <c r="V261" s="208"/>
      <c r="W261" s="208"/>
      <c r="X261" s="208"/>
      <c r="Y261" s="208"/>
      <c r="Z261" s="208"/>
    </row>
    <row r="262">
      <c r="A262" s="208"/>
      <c r="B262" s="210"/>
      <c r="C262" s="210"/>
      <c r="D262" s="210"/>
      <c r="E262" s="208"/>
      <c r="F262" s="208"/>
      <c r="G262" s="208"/>
      <c r="H262" s="210"/>
      <c r="I262" s="210"/>
      <c r="J262" s="210"/>
      <c r="K262" s="208"/>
      <c r="L262" s="208"/>
      <c r="M262" s="208"/>
      <c r="N262" s="208"/>
      <c r="O262" s="208"/>
      <c r="P262" s="208"/>
      <c r="Q262" s="208"/>
      <c r="R262" s="210"/>
      <c r="S262" s="210"/>
      <c r="T262" s="210"/>
      <c r="U262" s="208"/>
      <c r="V262" s="208"/>
      <c r="W262" s="208"/>
      <c r="X262" s="208"/>
      <c r="Y262" s="208"/>
      <c r="Z262" s="208"/>
    </row>
    <row r="263">
      <c r="A263" s="208"/>
      <c r="B263" s="210"/>
      <c r="C263" s="210"/>
      <c r="D263" s="210"/>
      <c r="E263" s="208"/>
      <c r="F263" s="208"/>
      <c r="G263" s="208"/>
      <c r="H263" s="210"/>
      <c r="I263" s="210"/>
      <c r="J263" s="210"/>
      <c r="K263" s="208"/>
      <c r="L263" s="208"/>
      <c r="M263" s="208"/>
      <c r="N263" s="208"/>
      <c r="O263" s="208"/>
      <c r="P263" s="208"/>
      <c r="Q263" s="208"/>
      <c r="R263" s="210"/>
      <c r="S263" s="210"/>
      <c r="T263" s="210"/>
      <c r="U263" s="208"/>
      <c r="V263" s="208"/>
      <c r="W263" s="208"/>
      <c r="X263" s="208"/>
      <c r="Y263" s="208"/>
      <c r="Z263" s="208"/>
    </row>
    <row r="264">
      <c r="A264" s="208"/>
      <c r="B264" s="210"/>
      <c r="C264" s="210"/>
      <c r="D264" s="210"/>
      <c r="E264" s="208"/>
      <c r="F264" s="208"/>
      <c r="G264" s="208"/>
      <c r="H264" s="210"/>
      <c r="I264" s="210"/>
      <c r="J264" s="210"/>
      <c r="K264" s="208"/>
      <c r="L264" s="208"/>
      <c r="M264" s="208"/>
      <c r="N264" s="208"/>
      <c r="O264" s="208"/>
      <c r="P264" s="208"/>
      <c r="Q264" s="208"/>
      <c r="R264" s="210"/>
      <c r="S264" s="210"/>
      <c r="T264" s="210"/>
      <c r="U264" s="208"/>
      <c r="V264" s="208"/>
      <c r="W264" s="208"/>
      <c r="X264" s="208"/>
      <c r="Y264" s="208"/>
      <c r="Z264" s="208"/>
    </row>
    <row r="265">
      <c r="A265" s="208"/>
      <c r="B265" s="210"/>
      <c r="C265" s="210"/>
      <c r="D265" s="210"/>
      <c r="E265" s="208"/>
      <c r="F265" s="208"/>
      <c r="G265" s="208"/>
      <c r="H265" s="210"/>
      <c r="I265" s="210"/>
      <c r="J265" s="210"/>
      <c r="K265" s="208"/>
      <c r="L265" s="208"/>
      <c r="M265" s="208"/>
      <c r="N265" s="208"/>
      <c r="O265" s="208"/>
      <c r="P265" s="208"/>
      <c r="Q265" s="208"/>
      <c r="R265" s="210"/>
      <c r="S265" s="210"/>
      <c r="T265" s="210"/>
      <c r="U265" s="208"/>
      <c r="V265" s="208"/>
      <c r="W265" s="208"/>
      <c r="X265" s="208"/>
      <c r="Y265" s="208"/>
      <c r="Z265" s="208"/>
    </row>
    <row r="266">
      <c r="A266" s="208"/>
      <c r="B266" s="210"/>
      <c r="C266" s="210"/>
      <c r="D266" s="210"/>
      <c r="E266" s="208"/>
      <c r="F266" s="208"/>
      <c r="G266" s="208"/>
      <c r="H266" s="210"/>
      <c r="I266" s="210"/>
      <c r="J266" s="210"/>
      <c r="K266" s="208"/>
      <c r="L266" s="208"/>
      <c r="M266" s="208"/>
      <c r="N266" s="208"/>
      <c r="O266" s="208"/>
      <c r="P266" s="208"/>
      <c r="Q266" s="208"/>
      <c r="R266" s="210"/>
      <c r="S266" s="210"/>
      <c r="T266" s="210"/>
      <c r="U266" s="208"/>
      <c r="V266" s="208"/>
      <c r="W266" s="208"/>
      <c r="X266" s="208"/>
      <c r="Y266" s="208"/>
      <c r="Z266" s="208"/>
    </row>
    <row r="267">
      <c r="A267" s="208"/>
      <c r="B267" s="210"/>
      <c r="C267" s="210"/>
      <c r="D267" s="210"/>
      <c r="E267" s="208"/>
      <c r="F267" s="208"/>
      <c r="G267" s="208"/>
      <c r="H267" s="210"/>
      <c r="I267" s="210"/>
      <c r="J267" s="210"/>
      <c r="K267" s="208"/>
      <c r="L267" s="208"/>
      <c r="M267" s="208"/>
      <c r="N267" s="208"/>
      <c r="O267" s="208"/>
      <c r="P267" s="208"/>
      <c r="Q267" s="208"/>
      <c r="R267" s="210"/>
      <c r="S267" s="210"/>
      <c r="T267" s="210"/>
      <c r="U267" s="208"/>
      <c r="V267" s="208"/>
      <c r="W267" s="208"/>
      <c r="X267" s="208"/>
      <c r="Y267" s="208"/>
      <c r="Z267" s="208"/>
    </row>
    <row r="268">
      <c r="A268" s="208"/>
      <c r="B268" s="210"/>
      <c r="C268" s="210"/>
      <c r="D268" s="210"/>
      <c r="E268" s="208"/>
      <c r="F268" s="208"/>
      <c r="G268" s="208"/>
      <c r="H268" s="210"/>
      <c r="I268" s="210"/>
      <c r="J268" s="210"/>
      <c r="K268" s="208"/>
      <c r="L268" s="208"/>
      <c r="M268" s="208"/>
      <c r="N268" s="208"/>
      <c r="O268" s="208"/>
      <c r="P268" s="208"/>
      <c r="Q268" s="208"/>
      <c r="R268" s="210"/>
      <c r="S268" s="210"/>
      <c r="T268" s="210"/>
      <c r="U268" s="208"/>
      <c r="V268" s="208"/>
      <c r="W268" s="208"/>
      <c r="X268" s="208"/>
      <c r="Y268" s="208"/>
      <c r="Z268" s="208"/>
    </row>
    <row r="269">
      <c r="A269" s="208"/>
      <c r="B269" s="210"/>
      <c r="C269" s="210"/>
      <c r="D269" s="210"/>
      <c r="E269" s="208"/>
      <c r="F269" s="208"/>
      <c r="G269" s="208"/>
      <c r="H269" s="210"/>
      <c r="I269" s="210"/>
      <c r="J269" s="210"/>
      <c r="K269" s="208"/>
      <c r="L269" s="208"/>
      <c r="M269" s="208"/>
      <c r="N269" s="208"/>
      <c r="O269" s="208"/>
      <c r="P269" s="208"/>
      <c r="Q269" s="208"/>
      <c r="R269" s="210"/>
      <c r="S269" s="210"/>
      <c r="T269" s="210"/>
      <c r="U269" s="208"/>
      <c r="V269" s="208"/>
      <c r="W269" s="208"/>
      <c r="X269" s="208"/>
      <c r="Y269" s="208"/>
      <c r="Z269" s="208"/>
    </row>
    <row r="270">
      <c r="A270" s="208"/>
      <c r="B270" s="210"/>
      <c r="C270" s="210"/>
      <c r="D270" s="210"/>
      <c r="E270" s="208"/>
      <c r="F270" s="208"/>
      <c r="G270" s="208"/>
      <c r="H270" s="210"/>
      <c r="I270" s="210"/>
      <c r="J270" s="210"/>
      <c r="K270" s="208"/>
      <c r="L270" s="208"/>
      <c r="M270" s="208"/>
      <c r="N270" s="208"/>
      <c r="O270" s="208"/>
      <c r="P270" s="208"/>
      <c r="Q270" s="208"/>
      <c r="R270" s="210"/>
      <c r="S270" s="210"/>
      <c r="T270" s="210"/>
      <c r="U270" s="208"/>
      <c r="V270" s="208"/>
      <c r="W270" s="208"/>
      <c r="X270" s="208"/>
      <c r="Y270" s="208"/>
      <c r="Z270" s="208"/>
    </row>
    <row r="271">
      <c r="A271" s="208"/>
      <c r="B271" s="210"/>
      <c r="C271" s="210"/>
      <c r="D271" s="210"/>
      <c r="E271" s="208"/>
      <c r="F271" s="208"/>
      <c r="G271" s="208"/>
      <c r="H271" s="210"/>
      <c r="I271" s="210"/>
      <c r="J271" s="210"/>
      <c r="K271" s="208"/>
      <c r="L271" s="208"/>
      <c r="M271" s="208"/>
      <c r="N271" s="208"/>
      <c r="O271" s="208"/>
      <c r="P271" s="208"/>
      <c r="Q271" s="208"/>
      <c r="R271" s="210"/>
      <c r="S271" s="210"/>
      <c r="T271" s="210"/>
      <c r="U271" s="208"/>
      <c r="V271" s="208"/>
      <c r="W271" s="208"/>
      <c r="X271" s="208"/>
      <c r="Y271" s="208"/>
      <c r="Z271" s="208"/>
    </row>
    <row r="272">
      <c r="A272" s="208"/>
      <c r="B272" s="210"/>
      <c r="C272" s="210"/>
      <c r="D272" s="210"/>
      <c r="E272" s="208"/>
      <c r="F272" s="208"/>
      <c r="G272" s="208"/>
      <c r="H272" s="210"/>
      <c r="I272" s="210"/>
      <c r="J272" s="210"/>
      <c r="K272" s="208"/>
      <c r="L272" s="208"/>
      <c r="M272" s="208"/>
      <c r="N272" s="208"/>
      <c r="O272" s="208"/>
      <c r="P272" s="208"/>
      <c r="Q272" s="208"/>
      <c r="R272" s="210"/>
      <c r="S272" s="210"/>
      <c r="T272" s="210"/>
      <c r="U272" s="208"/>
      <c r="V272" s="208"/>
      <c r="W272" s="208"/>
      <c r="X272" s="208"/>
      <c r="Y272" s="208"/>
      <c r="Z272" s="208"/>
    </row>
    <row r="273">
      <c r="A273" s="208"/>
      <c r="B273" s="210"/>
      <c r="C273" s="210"/>
      <c r="D273" s="210"/>
      <c r="E273" s="208"/>
      <c r="F273" s="208"/>
      <c r="G273" s="208"/>
      <c r="H273" s="210"/>
      <c r="I273" s="210"/>
      <c r="J273" s="210"/>
      <c r="K273" s="208"/>
      <c r="L273" s="208"/>
      <c r="M273" s="208"/>
      <c r="N273" s="208"/>
      <c r="O273" s="208"/>
      <c r="P273" s="208"/>
      <c r="Q273" s="208"/>
      <c r="R273" s="210"/>
      <c r="S273" s="210"/>
      <c r="T273" s="210"/>
      <c r="U273" s="208"/>
      <c r="V273" s="208"/>
      <c r="W273" s="208"/>
      <c r="X273" s="208"/>
      <c r="Y273" s="208"/>
      <c r="Z273" s="208"/>
    </row>
    <row r="274">
      <c r="A274" s="208"/>
      <c r="B274" s="210"/>
      <c r="C274" s="210"/>
      <c r="D274" s="210"/>
      <c r="E274" s="208"/>
      <c r="F274" s="208"/>
      <c r="G274" s="208"/>
      <c r="H274" s="210"/>
      <c r="I274" s="210"/>
      <c r="J274" s="210"/>
      <c r="K274" s="208"/>
      <c r="L274" s="208"/>
      <c r="M274" s="208"/>
      <c r="N274" s="208"/>
      <c r="O274" s="208"/>
      <c r="P274" s="208"/>
      <c r="Q274" s="208"/>
      <c r="R274" s="210"/>
      <c r="S274" s="210"/>
      <c r="T274" s="210"/>
      <c r="U274" s="208"/>
      <c r="V274" s="208"/>
      <c r="W274" s="208"/>
      <c r="X274" s="208"/>
      <c r="Y274" s="208"/>
      <c r="Z274" s="208"/>
    </row>
    <row r="275">
      <c r="A275" s="208"/>
      <c r="B275" s="210"/>
      <c r="C275" s="210"/>
      <c r="D275" s="210"/>
      <c r="E275" s="208"/>
      <c r="F275" s="208"/>
      <c r="G275" s="208"/>
      <c r="H275" s="210"/>
      <c r="I275" s="210"/>
      <c r="J275" s="210"/>
      <c r="K275" s="208"/>
      <c r="L275" s="208"/>
      <c r="M275" s="208"/>
      <c r="N275" s="208"/>
      <c r="O275" s="208"/>
      <c r="P275" s="208"/>
      <c r="Q275" s="208"/>
      <c r="R275" s="210"/>
      <c r="S275" s="210"/>
      <c r="T275" s="210"/>
      <c r="U275" s="208"/>
      <c r="V275" s="208"/>
      <c r="W275" s="208"/>
      <c r="X275" s="208"/>
      <c r="Y275" s="208"/>
      <c r="Z275" s="208"/>
    </row>
    <row r="276">
      <c r="A276" s="208"/>
      <c r="B276" s="210"/>
      <c r="C276" s="210"/>
      <c r="D276" s="210"/>
      <c r="E276" s="208"/>
      <c r="F276" s="208"/>
      <c r="G276" s="208"/>
      <c r="H276" s="210"/>
      <c r="I276" s="210"/>
      <c r="J276" s="210"/>
      <c r="K276" s="208"/>
      <c r="L276" s="208"/>
      <c r="M276" s="208"/>
      <c r="N276" s="208"/>
      <c r="O276" s="208"/>
      <c r="P276" s="208"/>
      <c r="Q276" s="208"/>
      <c r="R276" s="210"/>
      <c r="S276" s="210"/>
      <c r="T276" s="210"/>
      <c r="U276" s="208"/>
      <c r="V276" s="208"/>
      <c r="W276" s="208"/>
      <c r="X276" s="208"/>
      <c r="Y276" s="208"/>
      <c r="Z276" s="208"/>
    </row>
    <row r="277">
      <c r="A277" s="208"/>
      <c r="B277" s="210"/>
      <c r="C277" s="210"/>
      <c r="D277" s="210"/>
      <c r="E277" s="208"/>
      <c r="F277" s="208"/>
      <c r="G277" s="208"/>
      <c r="H277" s="210"/>
      <c r="I277" s="210"/>
      <c r="J277" s="210"/>
      <c r="K277" s="208"/>
      <c r="L277" s="208"/>
      <c r="M277" s="208"/>
      <c r="N277" s="208"/>
      <c r="O277" s="208"/>
      <c r="P277" s="208"/>
      <c r="Q277" s="208"/>
      <c r="R277" s="210"/>
      <c r="S277" s="210"/>
      <c r="T277" s="210"/>
      <c r="U277" s="208"/>
      <c r="V277" s="208"/>
      <c r="W277" s="208"/>
      <c r="X277" s="208"/>
      <c r="Y277" s="208"/>
      <c r="Z277" s="208"/>
    </row>
    <row r="278">
      <c r="A278" s="208"/>
      <c r="B278" s="210"/>
      <c r="C278" s="210"/>
      <c r="D278" s="210"/>
      <c r="E278" s="208"/>
      <c r="F278" s="208"/>
      <c r="G278" s="208"/>
      <c r="H278" s="210"/>
      <c r="I278" s="210"/>
      <c r="J278" s="210"/>
      <c r="K278" s="208"/>
      <c r="L278" s="208"/>
      <c r="M278" s="208"/>
      <c r="N278" s="208"/>
      <c r="O278" s="208"/>
      <c r="P278" s="208"/>
      <c r="Q278" s="208"/>
      <c r="R278" s="210"/>
      <c r="S278" s="210"/>
      <c r="T278" s="210"/>
      <c r="U278" s="208"/>
      <c r="V278" s="208"/>
      <c r="W278" s="208"/>
      <c r="X278" s="208"/>
      <c r="Y278" s="208"/>
      <c r="Z278" s="208"/>
    </row>
    <row r="279">
      <c r="A279" s="208"/>
      <c r="B279" s="210"/>
      <c r="C279" s="210"/>
      <c r="D279" s="210"/>
      <c r="E279" s="208"/>
      <c r="F279" s="208"/>
      <c r="G279" s="208"/>
      <c r="H279" s="210"/>
      <c r="I279" s="210"/>
      <c r="J279" s="210"/>
      <c r="K279" s="208"/>
      <c r="L279" s="208"/>
      <c r="M279" s="208"/>
      <c r="N279" s="208"/>
      <c r="O279" s="208"/>
      <c r="P279" s="208"/>
      <c r="Q279" s="208"/>
      <c r="R279" s="210"/>
      <c r="S279" s="210"/>
      <c r="T279" s="210"/>
      <c r="U279" s="208"/>
      <c r="V279" s="208"/>
      <c r="W279" s="208"/>
      <c r="X279" s="208"/>
      <c r="Y279" s="208"/>
      <c r="Z279" s="208"/>
    </row>
    <row r="280">
      <c r="A280" s="208"/>
      <c r="B280" s="210"/>
      <c r="C280" s="210"/>
      <c r="D280" s="210"/>
      <c r="E280" s="208"/>
      <c r="F280" s="208"/>
      <c r="G280" s="208"/>
      <c r="H280" s="210"/>
      <c r="I280" s="210"/>
      <c r="J280" s="210"/>
      <c r="K280" s="208"/>
      <c r="L280" s="208"/>
      <c r="M280" s="208"/>
      <c r="N280" s="208"/>
      <c r="O280" s="208"/>
      <c r="P280" s="208"/>
      <c r="Q280" s="208"/>
      <c r="R280" s="210"/>
      <c r="S280" s="210"/>
      <c r="T280" s="210"/>
      <c r="U280" s="208"/>
      <c r="V280" s="208"/>
      <c r="W280" s="208"/>
      <c r="X280" s="208"/>
      <c r="Y280" s="208"/>
      <c r="Z280" s="208"/>
    </row>
    <row r="281">
      <c r="A281" s="208"/>
      <c r="B281" s="210"/>
      <c r="C281" s="210"/>
      <c r="D281" s="210"/>
      <c r="E281" s="208"/>
      <c r="F281" s="208"/>
      <c r="G281" s="208"/>
      <c r="H281" s="210"/>
      <c r="I281" s="210"/>
      <c r="J281" s="210"/>
      <c r="K281" s="208"/>
      <c r="L281" s="208"/>
      <c r="M281" s="208"/>
      <c r="N281" s="208"/>
      <c r="O281" s="208"/>
      <c r="P281" s="208"/>
      <c r="Q281" s="208"/>
      <c r="R281" s="210"/>
      <c r="S281" s="210"/>
      <c r="T281" s="210"/>
      <c r="U281" s="208"/>
      <c r="V281" s="208"/>
      <c r="W281" s="208"/>
      <c r="X281" s="208"/>
      <c r="Y281" s="208"/>
      <c r="Z281" s="208"/>
    </row>
    <row r="282">
      <c r="A282" s="208"/>
      <c r="B282" s="210"/>
      <c r="C282" s="210"/>
      <c r="D282" s="210"/>
      <c r="E282" s="208"/>
      <c r="F282" s="208"/>
      <c r="G282" s="208"/>
      <c r="H282" s="210"/>
      <c r="I282" s="210"/>
      <c r="J282" s="210"/>
      <c r="K282" s="208"/>
      <c r="L282" s="208"/>
      <c r="M282" s="208"/>
      <c r="N282" s="208"/>
      <c r="O282" s="208"/>
      <c r="P282" s="208"/>
      <c r="Q282" s="208"/>
      <c r="R282" s="210"/>
      <c r="S282" s="210"/>
      <c r="T282" s="210"/>
      <c r="U282" s="208"/>
      <c r="V282" s="208"/>
      <c r="W282" s="208"/>
      <c r="X282" s="208"/>
      <c r="Y282" s="208"/>
      <c r="Z282" s="208"/>
    </row>
    <row r="283">
      <c r="A283" s="208"/>
      <c r="B283" s="210"/>
      <c r="C283" s="210"/>
      <c r="D283" s="210"/>
      <c r="E283" s="208"/>
      <c r="F283" s="208"/>
      <c r="G283" s="208"/>
      <c r="H283" s="210"/>
      <c r="I283" s="210"/>
      <c r="J283" s="210"/>
      <c r="K283" s="208"/>
      <c r="L283" s="208"/>
      <c r="M283" s="208"/>
      <c r="N283" s="208"/>
      <c r="O283" s="208"/>
      <c r="P283" s="208"/>
      <c r="Q283" s="208"/>
      <c r="R283" s="210"/>
      <c r="S283" s="210"/>
      <c r="T283" s="210"/>
      <c r="U283" s="208"/>
      <c r="V283" s="208"/>
      <c r="W283" s="208"/>
      <c r="X283" s="208"/>
      <c r="Y283" s="208"/>
      <c r="Z283" s="208"/>
    </row>
    <row r="284">
      <c r="A284" s="208"/>
      <c r="B284" s="210"/>
      <c r="C284" s="210"/>
      <c r="D284" s="210"/>
      <c r="E284" s="208"/>
      <c r="F284" s="208"/>
      <c r="G284" s="208"/>
      <c r="H284" s="210"/>
      <c r="I284" s="210"/>
      <c r="J284" s="210"/>
      <c r="K284" s="208"/>
      <c r="L284" s="208"/>
      <c r="M284" s="208"/>
      <c r="N284" s="208"/>
      <c r="O284" s="208"/>
      <c r="P284" s="208"/>
      <c r="Q284" s="208"/>
      <c r="R284" s="210"/>
      <c r="S284" s="210"/>
      <c r="T284" s="210"/>
      <c r="U284" s="208"/>
      <c r="V284" s="208"/>
      <c r="W284" s="208"/>
      <c r="X284" s="208"/>
      <c r="Y284" s="208"/>
      <c r="Z284" s="208"/>
    </row>
    <row r="285">
      <c r="A285" s="208"/>
      <c r="B285" s="210"/>
      <c r="C285" s="210"/>
      <c r="D285" s="210"/>
      <c r="E285" s="208"/>
      <c r="F285" s="208"/>
      <c r="G285" s="208"/>
      <c r="H285" s="210"/>
      <c r="I285" s="210"/>
      <c r="J285" s="210"/>
      <c r="K285" s="208"/>
      <c r="L285" s="208"/>
      <c r="M285" s="208"/>
      <c r="N285" s="208"/>
      <c r="O285" s="208"/>
      <c r="P285" s="208"/>
      <c r="Q285" s="208"/>
      <c r="R285" s="210"/>
      <c r="S285" s="210"/>
      <c r="T285" s="210"/>
      <c r="U285" s="208"/>
      <c r="V285" s="208"/>
      <c r="W285" s="208"/>
      <c r="X285" s="208"/>
      <c r="Y285" s="208"/>
      <c r="Z285" s="208"/>
    </row>
    <row r="286">
      <c r="A286" s="208"/>
      <c r="B286" s="210"/>
      <c r="C286" s="210"/>
      <c r="D286" s="210"/>
      <c r="E286" s="208"/>
      <c r="F286" s="208"/>
      <c r="G286" s="208"/>
      <c r="H286" s="210"/>
      <c r="I286" s="210"/>
      <c r="J286" s="210"/>
      <c r="K286" s="208"/>
      <c r="L286" s="208"/>
      <c r="M286" s="208"/>
      <c r="N286" s="208"/>
      <c r="O286" s="208"/>
      <c r="P286" s="208"/>
      <c r="Q286" s="208"/>
      <c r="R286" s="210"/>
      <c r="S286" s="210"/>
      <c r="T286" s="210"/>
      <c r="U286" s="208"/>
      <c r="V286" s="208"/>
      <c r="W286" s="208"/>
      <c r="X286" s="208"/>
      <c r="Y286" s="208"/>
      <c r="Z286" s="208"/>
    </row>
    <row r="287">
      <c r="A287" s="208"/>
      <c r="B287" s="210"/>
      <c r="C287" s="210"/>
      <c r="D287" s="210"/>
      <c r="E287" s="208"/>
      <c r="F287" s="208"/>
      <c r="G287" s="208"/>
      <c r="H287" s="210"/>
      <c r="I287" s="210"/>
      <c r="J287" s="210"/>
      <c r="K287" s="208"/>
      <c r="L287" s="208"/>
      <c r="M287" s="208"/>
      <c r="N287" s="208"/>
      <c r="O287" s="208"/>
      <c r="P287" s="208"/>
      <c r="Q287" s="208"/>
      <c r="R287" s="210"/>
      <c r="S287" s="210"/>
      <c r="T287" s="210"/>
      <c r="U287" s="208"/>
      <c r="V287" s="208"/>
      <c r="W287" s="208"/>
      <c r="X287" s="208"/>
      <c r="Y287" s="208"/>
      <c r="Z287" s="208"/>
    </row>
    <row r="288">
      <c r="A288" s="208"/>
      <c r="B288" s="210"/>
      <c r="C288" s="210"/>
      <c r="D288" s="210"/>
      <c r="E288" s="208"/>
      <c r="F288" s="208"/>
      <c r="G288" s="208"/>
      <c r="H288" s="210"/>
      <c r="I288" s="210"/>
      <c r="J288" s="210"/>
      <c r="K288" s="208"/>
      <c r="L288" s="208"/>
      <c r="M288" s="208"/>
      <c r="N288" s="208"/>
      <c r="O288" s="208"/>
      <c r="P288" s="208"/>
      <c r="Q288" s="208"/>
      <c r="R288" s="210"/>
      <c r="S288" s="210"/>
      <c r="T288" s="210"/>
      <c r="U288" s="208"/>
      <c r="V288" s="208"/>
      <c r="W288" s="208"/>
      <c r="X288" s="208"/>
      <c r="Y288" s="208"/>
      <c r="Z288" s="208"/>
    </row>
    <row r="289">
      <c r="A289" s="208"/>
      <c r="B289" s="210"/>
      <c r="C289" s="210"/>
      <c r="D289" s="210"/>
      <c r="E289" s="208"/>
      <c r="F289" s="208"/>
      <c r="G289" s="208"/>
      <c r="H289" s="210"/>
      <c r="I289" s="210"/>
      <c r="J289" s="210"/>
      <c r="K289" s="208"/>
      <c r="L289" s="208"/>
      <c r="M289" s="208"/>
      <c r="N289" s="208"/>
      <c r="O289" s="208"/>
      <c r="P289" s="208"/>
      <c r="Q289" s="208"/>
      <c r="R289" s="210"/>
      <c r="S289" s="210"/>
      <c r="T289" s="210"/>
      <c r="U289" s="208"/>
      <c r="V289" s="208"/>
      <c r="W289" s="208"/>
      <c r="X289" s="208"/>
      <c r="Y289" s="208"/>
      <c r="Z289" s="208"/>
    </row>
    <row r="290">
      <c r="A290" s="208"/>
      <c r="B290" s="210"/>
      <c r="C290" s="210"/>
      <c r="D290" s="210"/>
      <c r="E290" s="208"/>
      <c r="F290" s="208"/>
      <c r="G290" s="208"/>
      <c r="H290" s="210"/>
      <c r="I290" s="210"/>
      <c r="J290" s="210"/>
      <c r="K290" s="208"/>
      <c r="L290" s="208"/>
      <c r="M290" s="208"/>
      <c r="N290" s="208"/>
      <c r="O290" s="208"/>
      <c r="P290" s="208"/>
      <c r="Q290" s="208"/>
      <c r="R290" s="210"/>
      <c r="S290" s="210"/>
      <c r="T290" s="210"/>
      <c r="U290" s="208"/>
      <c r="V290" s="208"/>
      <c r="W290" s="208"/>
      <c r="X290" s="208"/>
      <c r="Y290" s="208"/>
      <c r="Z290" s="208"/>
    </row>
    <row r="291">
      <c r="A291" s="208"/>
      <c r="B291" s="210"/>
      <c r="C291" s="210"/>
      <c r="D291" s="210"/>
      <c r="E291" s="208"/>
      <c r="F291" s="208"/>
      <c r="G291" s="208"/>
      <c r="H291" s="210"/>
      <c r="I291" s="210"/>
      <c r="J291" s="210"/>
      <c r="K291" s="208"/>
      <c r="L291" s="208"/>
      <c r="M291" s="208"/>
      <c r="N291" s="208"/>
      <c r="O291" s="208"/>
      <c r="P291" s="208"/>
      <c r="Q291" s="208"/>
      <c r="R291" s="210"/>
      <c r="S291" s="210"/>
      <c r="T291" s="210"/>
      <c r="U291" s="208"/>
      <c r="V291" s="208"/>
      <c r="W291" s="208"/>
      <c r="X291" s="208"/>
      <c r="Y291" s="208"/>
      <c r="Z291" s="208"/>
    </row>
    <row r="292">
      <c r="A292" s="208"/>
      <c r="B292" s="210"/>
      <c r="C292" s="210"/>
      <c r="D292" s="210"/>
      <c r="E292" s="208"/>
      <c r="F292" s="208"/>
      <c r="G292" s="208"/>
      <c r="H292" s="210"/>
      <c r="I292" s="210"/>
      <c r="J292" s="210"/>
      <c r="K292" s="208"/>
      <c r="L292" s="208"/>
      <c r="M292" s="208"/>
      <c r="N292" s="208"/>
      <c r="O292" s="208"/>
      <c r="P292" s="208"/>
      <c r="Q292" s="208"/>
      <c r="R292" s="210"/>
      <c r="S292" s="210"/>
      <c r="T292" s="210"/>
      <c r="U292" s="208"/>
      <c r="V292" s="208"/>
      <c r="W292" s="208"/>
      <c r="X292" s="208"/>
      <c r="Y292" s="208"/>
      <c r="Z292" s="208"/>
    </row>
    <row r="293">
      <c r="A293" s="208"/>
      <c r="B293" s="210"/>
      <c r="C293" s="210"/>
      <c r="D293" s="210"/>
      <c r="E293" s="208"/>
      <c r="F293" s="208"/>
      <c r="G293" s="208"/>
      <c r="H293" s="210"/>
      <c r="I293" s="210"/>
      <c r="J293" s="210"/>
      <c r="K293" s="208"/>
      <c r="L293" s="208"/>
      <c r="M293" s="208"/>
      <c r="N293" s="208"/>
      <c r="O293" s="208"/>
      <c r="P293" s="208"/>
      <c r="Q293" s="208"/>
      <c r="R293" s="210"/>
      <c r="S293" s="210"/>
      <c r="T293" s="210"/>
      <c r="U293" s="208"/>
      <c r="V293" s="208"/>
      <c r="W293" s="208"/>
      <c r="X293" s="208"/>
      <c r="Y293" s="208"/>
      <c r="Z293" s="208"/>
    </row>
    <row r="294">
      <c r="A294" s="208"/>
      <c r="B294" s="210"/>
      <c r="C294" s="210"/>
      <c r="D294" s="210"/>
      <c r="E294" s="208"/>
      <c r="F294" s="208"/>
      <c r="G294" s="208"/>
      <c r="H294" s="210"/>
      <c r="I294" s="210"/>
      <c r="J294" s="210"/>
      <c r="K294" s="208"/>
      <c r="L294" s="208"/>
      <c r="M294" s="208"/>
      <c r="N294" s="208"/>
      <c r="O294" s="208"/>
      <c r="P294" s="208"/>
      <c r="Q294" s="208"/>
      <c r="R294" s="210"/>
      <c r="S294" s="210"/>
      <c r="T294" s="210"/>
      <c r="U294" s="208"/>
      <c r="V294" s="208"/>
      <c r="W294" s="208"/>
      <c r="X294" s="208"/>
      <c r="Y294" s="208"/>
      <c r="Z294" s="208"/>
    </row>
    <row r="295">
      <c r="A295" s="208"/>
      <c r="B295" s="210"/>
      <c r="C295" s="210"/>
      <c r="D295" s="210"/>
      <c r="E295" s="208"/>
      <c r="F295" s="208"/>
      <c r="G295" s="208"/>
      <c r="H295" s="210"/>
      <c r="I295" s="210"/>
      <c r="J295" s="210"/>
      <c r="K295" s="208"/>
      <c r="L295" s="208"/>
      <c r="M295" s="208"/>
      <c r="N295" s="208"/>
      <c r="O295" s="208"/>
      <c r="P295" s="208"/>
      <c r="Q295" s="208"/>
      <c r="R295" s="210"/>
      <c r="S295" s="210"/>
      <c r="T295" s="210"/>
      <c r="U295" s="208"/>
      <c r="V295" s="208"/>
      <c r="W295" s="208"/>
      <c r="X295" s="208"/>
      <c r="Y295" s="208"/>
      <c r="Z295" s="208"/>
    </row>
    <row r="296">
      <c r="A296" s="208"/>
      <c r="B296" s="210"/>
      <c r="C296" s="210"/>
      <c r="D296" s="210"/>
      <c r="E296" s="208"/>
      <c r="F296" s="208"/>
      <c r="G296" s="208"/>
      <c r="H296" s="210"/>
      <c r="I296" s="210"/>
      <c r="J296" s="210"/>
      <c r="K296" s="208"/>
      <c r="L296" s="208"/>
      <c r="M296" s="208"/>
      <c r="N296" s="208"/>
      <c r="O296" s="208"/>
      <c r="P296" s="208"/>
      <c r="Q296" s="208"/>
      <c r="R296" s="210"/>
      <c r="S296" s="210"/>
      <c r="T296" s="210"/>
      <c r="U296" s="208"/>
      <c r="V296" s="208"/>
      <c r="W296" s="208"/>
      <c r="X296" s="208"/>
      <c r="Y296" s="208"/>
      <c r="Z296" s="208"/>
    </row>
    <row r="297">
      <c r="A297" s="208"/>
      <c r="B297" s="210"/>
      <c r="C297" s="210"/>
      <c r="D297" s="210"/>
      <c r="E297" s="208"/>
      <c r="F297" s="208"/>
      <c r="G297" s="208"/>
      <c r="H297" s="210"/>
      <c r="I297" s="210"/>
      <c r="J297" s="210"/>
      <c r="K297" s="208"/>
      <c r="L297" s="208"/>
      <c r="M297" s="208"/>
      <c r="N297" s="208"/>
      <c r="O297" s="208"/>
      <c r="P297" s="208"/>
      <c r="Q297" s="208"/>
      <c r="R297" s="210"/>
      <c r="S297" s="210"/>
      <c r="T297" s="210"/>
      <c r="U297" s="208"/>
      <c r="V297" s="208"/>
      <c r="W297" s="208"/>
      <c r="X297" s="208"/>
      <c r="Y297" s="208"/>
      <c r="Z297" s="208"/>
    </row>
    <row r="298">
      <c r="A298" s="208"/>
      <c r="B298" s="210"/>
      <c r="C298" s="210"/>
      <c r="D298" s="210"/>
      <c r="E298" s="208"/>
      <c r="F298" s="208"/>
      <c r="G298" s="208"/>
      <c r="H298" s="210"/>
      <c r="I298" s="210"/>
      <c r="J298" s="210"/>
      <c r="K298" s="208"/>
      <c r="L298" s="208"/>
      <c r="M298" s="208"/>
      <c r="N298" s="208"/>
      <c r="O298" s="208"/>
      <c r="P298" s="208"/>
      <c r="Q298" s="208"/>
      <c r="R298" s="210"/>
      <c r="S298" s="210"/>
      <c r="T298" s="210"/>
      <c r="U298" s="208"/>
      <c r="V298" s="208"/>
      <c r="W298" s="208"/>
      <c r="X298" s="208"/>
      <c r="Y298" s="208"/>
      <c r="Z298" s="208"/>
    </row>
    <row r="299">
      <c r="A299" s="208"/>
      <c r="B299" s="210"/>
      <c r="C299" s="210"/>
      <c r="D299" s="210"/>
      <c r="E299" s="208"/>
      <c r="F299" s="208"/>
      <c r="G299" s="208"/>
      <c r="H299" s="210"/>
      <c r="I299" s="210"/>
      <c r="J299" s="210"/>
      <c r="K299" s="208"/>
      <c r="L299" s="208"/>
      <c r="M299" s="208"/>
      <c r="N299" s="208"/>
      <c r="O299" s="208"/>
      <c r="P299" s="208"/>
      <c r="Q299" s="208"/>
      <c r="R299" s="210"/>
      <c r="S299" s="210"/>
      <c r="T299" s="210"/>
      <c r="U299" s="208"/>
      <c r="V299" s="208"/>
      <c r="W299" s="208"/>
      <c r="X299" s="208"/>
      <c r="Y299" s="208"/>
      <c r="Z299" s="208"/>
    </row>
    <row r="300">
      <c r="A300" s="208"/>
      <c r="B300" s="210"/>
      <c r="C300" s="210"/>
      <c r="D300" s="210"/>
      <c r="E300" s="208"/>
      <c r="F300" s="208"/>
      <c r="G300" s="208"/>
      <c r="H300" s="210"/>
      <c r="I300" s="210"/>
      <c r="J300" s="210"/>
      <c r="K300" s="208"/>
      <c r="L300" s="208"/>
      <c r="M300" s="208"/>
      <c r="N300" s="208"/>
      <c r="O300" s="208"/>
      <c r="P300" s="208"/>
      <c r="Q300" s="208"/>
      <c r="R300" s="210"/>
      <c r="S300" s="210"/>
      <c r="T300" s="210"/>
      <c r="U300" s="208"/>
      <c r="V300" s="208"/>
      <c r="W300" s="208"/>
      <c r="X300" s="208"/>
      <c r="Y300" s="208"/>
      <c r="Z300" s="208"/>
    </row>
    <row r="301">
      <c r="A301" s="208"/>
      <c r="B301" s="210"/>
      <c r="C301" s="210"/>
      <c r="D301" s="210"/>
      <c r="E301" s="208"/>
      <c r="F301" s="208"/>
      <c r="G301" s="208"/>
      <c r="H301" s="210"/>
      <c r="I301" s="210"/>
      <c r="J301" s="210"/>
      <c r="K301" s="208"/>
      <c r="L301" s="208"/>
      <c r="M301" s="208"/>
      <c r="N301" s="208"/>
      <c r="O301" s="208"/>
      <c r="P301" s="208"/>
      <c r="Q301" s="208"/>
      <c r="R301" s="210"/>
      <c r="S301" s="210"/>
      <c r="T301" s="210"/>
      <c r="U301" s="208"/>
      <c r="V301" s="208"/>
      <c r="W301" s="208"/>
      <c r="X301" s="208"/>
      <c r="Y301" s="208"/>
      <c r="Z301" s="208"/>
    </row>
    <row r="302">
      <c r="A302" s="208"/>
      <c r="B302" s="210"/>
      <c r="C302" s="210"/>
      <c r="D302" s="210"/>
      <c r="E302" s="208"/>
      <c r="F302" s="208"/>
      <c r="G302" s="208"/>
      <c r="H302" s="210"/>
      <c r="I302" s="210"/>
      <c r="J302" s="210"/>
      <c r="K302" s="208"/>
      <c r="L302" s="208"/>
      <c r="M302" s="208"/>
      <c r="N302" s="208"/>
      <c r="O302" s="208"/>
      <c r="P302" s="208"/>
      <c r="Q302" s="208"/>
      <c r="R302" s="210"/>
      <c r="S302" s="210"/>
      <c r="T302" s="210"/>
      <c r="U302" s="208"/>
      <c r="V302" s="208"/>
      <c r="W302" s="208"/>
      <c r="X302" s="208"/>
      <c r="Y302" s="208"/>
      <c r="Z302" s="208"/>
    </row>
    <row r="303">
      <c r="A303" s="208"/>
      <c r="B303" s="210"/>
      <c r="C303" s="210"/>
      <c r="D303" s="210"/>
      <c r="E303" s="208"/>
      <c r="F303" s="208"/>
      <c r="G303" s="208"/>
      <c r="H303" s="210"/>
      <c r="I303" s="210"/>
      <c r="J303" s="210"/>
      <c r="K303" s="208"/>
      <c r="L303" s="208"/>
      <c r="M303" s="208"/>
      <c r="N303" s="208"/>
      <c r="O303" s="208"/>
      <c r="P303" s="208"/>
      <c r="Q303" s="208"/>
      <c r="R303" s="210"/>
      <c r="S303" s="210"/>
      <c r="T303" s="210"/>
      <c r="U303" s="208"/>
      <c r="V303" s="208"/>
      <c r="W303" s="208"/>
      <c r="X303" s="208"/>
      <c r="Y303" s="208"/>
      <c r="Z303" s="208"/>
    </row>
    <row r="304">
      <c r="A304" s="208"/>
      <c r="B304" s="210"/>
      <c r="C304" s="210"/>
      <c r="D304" s="210"/>
      <c r="E304" s="208"/>
      <c r="F304" s="208"/>
      <c r="G304" s="208"/>
      <c r="H304" s="210"/>
      <c r="I304" s="210"/>
      <c r="J304" s="210"/>
      <c r="K304" s="208"/>
      <c r="L304" s="208"/>
      <c r="M304" s="208"/>
      <c r="N304" s="208"/>
      <c r="O304" s="208"/>
      <c r="P304" s="208"/>
      <c r="Q304" s="208"/>
      <c r="R304" s="210"/>
      <c r="S304" s="210"/>
      <c r="T304" s="210"/>
      <c r="U304" s="208"/>
      <c r="V304" s="208"/>
      <c r="W304" s="208"/>
      <c r="X304" s="208"/>
      <c r="Y304" s="208"/>
      <c r="Z304" s="208"/>
    </row>
    <row r="305">
      <c r="A305" s="208"/>
      <c r="B305" s="210"/>
      <c r="C305" s="210"/>
      <c r="D305" s="210"/>
      <c r="E305" s="208"/>
      <c r="F305" s="208"/>
      <c r="G305" s="208"/>
      <c r="H305" s="210"/>
      <c r="I305" s="210"/>
      <c r="J305" s="210"/>
      <c r="K305" s="208"/>
      <c r="L305" s="208"/>
      <c r="M305" s="208"/>
      <c r="N305" s="208"/>
      <c r="O305" s="208"/>
      <c r="P305" s="208"/>
      <c r="Q305" s="208"/>
      <c r="R305" s="210"/>
      <c r="S305" s="210"/>
      <c r="T305" s="210"/>
      <c r="U305" s="208"/>
      <c r="V305" s="208"/>
      <c r="W305" s="208"/>
      <c r="X305" s="208"/>
      <c r="Y305" s="208"/>
      <c r="Z305" s="208"/>
    </row>
    <row r="306">
      <c r="A306" s="208"/>
      <c r="B306" s="210"/>
      <c r="C306" s="210"/>
      <c r="D306" s="210"/>
      <c r="E306" s="208"/>
      <c r="F306" s="208"/>
      <c r="G306" s="208"/>
      <c r="H306" s="210"/>
      <c r="I306" s="210"/>
      <c r="J306" s="210"/>
      <c r="K306" s="208"/>
      <c r="L306" s="208"/>
      <c r="M306" s="208"/>
      <c r="N306" s="208"/>
      <c r="O306" s="208"/>
      <c r="P306" s="208"/>
      <c r="Q306" s="208"/>
      <c r="R306" s="210"/>
      <c r="S306" s="210"/>
      <c r="T306" s="210"/>
      <c r="U306" s="208"/>
      <c r="V306" s="208"/>
      <c r="W306" s="208"/>
      <c r="X306" s="208"/>
      <c r="Y306" s="208"/>
      <c r="Z306" s="208"/>
    </row>
    <row r="307">
      <c r="A307" s="208"/>
      <c r="B307" s="210"/>
      <c r="C307" s="210"/>
      <c r="D307" s="210"/>
      <c r="E307" s="208"/>
      <c r="F307" s="208"/>
      <c r="G307" s="208"/>
      <c r="H307" s="210"/>
      <c r="I307" s="210"/>
      <c r="J307" s="210"/>
      <c r="K307" s="208"/>
      <c r="L307" s="208"/>
      <c r="M307" s="208"/>
      <c r="N307" s="208"/>
      <c r="O307" s="208"/>
      <c r="P307" s="208"/>
      <c r="Q307" s="208"/>
      <c r="R307" s="210"/>
      <c r="S307" s="210"/>
      <c r="T307" s="210"/>
      <c r="U307" s="208"/>
      <c r="V307" s="208"/>
      <c r="W307" s="208"/>
      <c r="X307" s="208"/>
      <c r="Y307" s="208"/>
      <c r="Z307" s="208"/>
    </row>
    <row r="308">
      <c r="A308" s="208"/>
      <c r="B308" s="210"/>
      <c r="C308" s="210"/>
      <c r="D308" s="210"/>
      <c r="E308" s="208"/>
      <c r="F308" s="208"/>
      <c r="G308" s="208"/>
      <c r="H308" s="210"/>
      <c r="I308" s="210"/>
      <c r="J308" s="210"/>
      <c r="K308" s="208"/>
      <c r="L308" s="208"/>
      <c r="M308" s="208"/>
      <c r="N308" s="208"/>
      <c r="O308" s="208"/>
      <c r="P308" s="208"/>
      <c r="Q308" s="208"/>
      <c r="R308" s="210"/>
      <c r="S308" s="210"/>
      <c r="T308" s="210"/>
      <c r="U308" s="208"/>
      <c r="V308" s="208"/>
      <c r="W308" s="208"/>
      <c r="X308" s="208"/>
      <c r="Y308" s="208"/>
      <c r="Z308" s="208"/>
    </row>
    <row r="309">
      <c r="A309" s="208"/>
      <c r="B309" s="210"/>
      <c r="C309" s="210"/>
      <c r="D309" s="210"/>
      <c r="E309" s="208"/>
      <c r="F309" s="208"/>
      <c r="G309" s="208"/>
      <c r="H309" s="210"/>
      <c r="I309" s="210"/>
      <c r="J309" s="210"/>
      <c r="K309" s="208"/>
      <c r="L309" s="208"/>
      <c r="M309" s="208"/>
      <c r="N309" s="208"/>
      <c r="O309" s="208"/>
      <c r="P309" s="208"/>
      <c r="Q309" s="208"/>
      <c r="R309" s="210"/>
      <c r="S309" s="210"/>
      <c r="T309" s="210"/>
      <c r="U309" s="208"/>
      <c r="V309" s="208"/>
      <c r="W309" s="208"/>
      <c r="X309" s="208"/>
      <c r="Y309" s="208"/>
      <c r="Z309" s="208"/>
    </row>
    <row r="310">
      <c r="A310" s="208"/>
      <c r="B310" s="210"/>
      <c r="C310" s="210"/>
      <c r="D310" s="210"/>
      <c r="E310" s="208"/>
      <c r="F310" s="208"/>
      <c r="G310" s="208"/>
      <c r="H310" s="210"/>
      <c r="I310" s="210"/>
      <c r="J310" s="210"/>
      <c r="K310" s="208"/>
      <c r="L310" s="208"/>
      <c r="M310" s="208"/>
      <c r="N310" s="208"/>
      <c r="O310" s="208"/>
      <c r="P310" s="208"/>
      <c r="Q310" s="208"/>
      <c r="R310" s="210"/>
      <c r="S310" s="210"/>
      <c r="T310" s="210"/>
      <c r="U310" s="208"/>
      <c r="V310" s="208"/>
      <c r="W310" s="208"/>
      <c r="X310" s="208"/>
      <c r="Y310" s="208"/>
      <c r="Z310" s="208"/>
    </row>
    <row r="311">
      <c r="A311" s="208"/>
      <c r="B311" s="210"/>
      <c r="C311" s="210"/>
      <c r="D311" s="210"/>
      <c r="E311" s="208"/>
      <c r="F311" s="208"/>
      <c r="G311" s="208"/>
      <c r="H311" s="210"/>
      <c r="I311" s="210"/>
      <c r="J311" s="210"/>
      <c r="K311" s="208"/>
      <c r="L311" s="208"/>
      <c r="M311" s="208"/>
      <c r="N311" s="208"/>
      <c r="O311" s="208"/>
      <c r="P311" s="208"/>
      <c r="Q311" s="208"/>
      <c r="R311" s="210"/>
      <c r="S311" s="210"/>
      <c r="T311" s="210"/>
      <c r="U311" s="208"/>
      <c r="V311" s="208"/>
      <c r="W311" s="208"/>
      <c r="X311" s="208"/>
      <c r="Y311" s="208"/>
      <c r="Z311" s="208"/>
    </row>
    <row r="312">
      <c r="A312" s="208"/>
      <c r="B312" s="210"/>
      <c r="C312" s="210"/>
      <c r="D312" s="210"/>
      <c r="E312" s="208"/>
      <c r="F312" s="208"/>
      <c r="G312" s="208"/>
      <c r="H312" s="210"/>
      <c r="I312" s="210"/>
      <c r="J312" s="210"/>
      <c r="K312" s="208"/>
      <c r="L312" s="208"/>
      <c r="M312" s="208"/>
      <c r="N312" s="208"/>
      <c r="O312" s="208"/>
      <c r="P312" s="208"/>
      <c r="Q312" s="208"/>
      <c r="R312" s="210"/>
      <c r="S312" s="210"/>
      <c r="T312" s="210"/>
      <c r="U312" s="208"/>
      <c r="V312" s="208"/>
      <c r="W312" s="208"/>
      <c r="X312" s="208"/>
      <c r="Y312" s="208"/>
      <c r="Z312" s="208"/>
    </row>
    <row r="313">
      <c r="A313" s="208"/>
      <c r="B313" s="210"/>
      <c r="C313" s="210"/>
      <c r="D313" s="210"/>
      <c r="E313" s="208"/>
      <c r="F313" s="208"/>
      <c r="G313" s="208"/>
      <c r="H313" s="210"/>
      <c r="I313" s="210"/>
      <c r="J313" s="210"/>
      <c r="K313" s="208"/>
      <c r="L313" s="208"/>
      <c r="M313" s="208"/>
      <c r="N313" s="208"/>
      <c r="O313" s="208"/>
      <c r="P313" s="208"/>
      <c r="Q313" s="208"/>
      <c r="R313" s="210"/>
      <c r="S313" s="210"/>
      <c r="T313" s="210"/>
      <c r="U313" s="208"/>
      <c r="V313" s="208"/>
      <c r="W313" s="208"/>
      <c r="X313" s="208"/>
      <c r="Y313" s="208"/>
      <c r="Z313" s="208"/>
    </row>
    <row r="314">
      <c r="A314" s="208"/>
      <c r="B314" s="210"/>
      <c r="C314" s="210"/>
      <c r="D314" s="210"/>
      <c r="E314" s="208"/>
      <c r="F314" s="208"/>
      <c r="G314" s="208"/>
      <c r="H314" s="210"/>
      <c r="I314" s="210"/>
      <c r="J314" s="210"/>
      <c r="K314" s="208"/>
      <c r="L314" s="208"/>
      <c r="M314" s="208"/>
      <c r="N314" s="208"/>
      <c r="O314" s="208"/>
      <c r="P314" s="208"/>
      <c r="Q314" s="208"/>
      <c r="R314" s="210"/>
      <c r="S314" s="210"/>
      <c r="T314" s="210"/>
      <c r="U314" s="208"/>
      <c r="V314" s="208"/>
      <c r="W314" s="208"/>
      <c r="X314" s="208"/>
      <c r="Y314" s="208"/>
      <c r="Z314" s="208"/>
    </row>
    <row r="315">
      <c r="A315" s="208"/>
      <c r="B315" s="210"/>
      <c r="C315" s="210"/>
      <c r="D315" s="210"/>
      <c r="E315" s="208"/>
      <c r="F315" s="208"/>
      <c r="G315" s="208"/>
      <c r="H315" s="210"/>
      <c r="I315" s="210"/>
      <c r="J315" s="210"/>
      <c r="K315" s="208"/>
      <c r="L315" s="208"/>
      <c r="M315" s="208"/>
      <c r="N315" s="208"/>
      <c r="O315" s="208"/>
      <c r="P315" s="208"/>
      <c r="Q315" s="208"/>
      <c r="R315" s="210"/>
      <c r="S315" s="210"/>
      <c r="T315" s="210"/>
      <c r="U315" s="208"/>
      <c r="V315" s="208"/>
      <c r="W315" s="208"/>
      <c r="X315" s="208"/>
      <c r="Y315" s="208"/>
      <c r="Z315" s="208"/>
    </row>
    <row r="316">
      <c r="A316" s="208"/>
      <c r="B316" s="210"/>
      <c r="C316" s="210"/>
      <c r="D316" s="210"/>
      <c r="E316" s="208"/>
      <c r="F316" s="208"/>
      <c r="G316" s="208"/>
      <c r="H316" s="210"/>
      <c r="I316" s="210"/>
      <c r="J316" s="210"/>
      <c r="K316" s="208"/>
      <c r="L316" s="208"/>
      <c r="M316" s="208"/>
      <c r="N316" s="208"/>
      <c r="O316" s="208"/>
      <c r="P316" s="208"/>
      <c r="Q316" s="208"/>
      <c r="R316" s="210"/>
      <c r="S316" s="210"/>
      <c r="T316" s="210"/>
      <c r="U316" s="208"/>
      <c r="V316" s="208"/>
      <c r="W316" s="208"/>
      <c r="X316" s="208"/>
      <c r="Y316" s="208"/>
      <c r="Z316" s="208"/>
    </row>
    <row r="317">
      <c r="A317" s="208"/>
      <c r="B317" s="210"/>
      <c r="C317" s="210"/>
      <c r="D317" s="210"/>
      <c r="E317" s="208"/>
      <c r="F317" s="208"/>
      <c r="G317" s="208"/>
      <c r="H317" s="210"/>
      <c r="I317" s="210"/>
      <c r="J317" s="210"/>
      <c r="K317" s="208"/>
      <c r="L317" s="208"/>
      <c r="M317" s="208"/>
      <c r="N317" s="208"/>
      <c r="O317" s="208"/>
      <c r="P317" s="208"/>
      <c r="Q317" s="208"/>
      <c r="R317" s="210"/>
      <c r="S317" s="210"/>
      <c r="T317" s="210"/>
      <c r="U317" s="208"/>
      <c r="V317" s="208"/>
      <c r="W317" s="208"/>
      <c r="X317" s="208"/>
      <c r="Y317" s="208"/>
      <c r="Z317" s="208"/>
    </row>
    <row r="318">
      <c r="A318" s="208"/>
      <c r="B318" s="210"/>
      <c r="C318" s="210"/>
      <c r="D318" s="210"/>
      <c r="E318" s="208"/>
      <c r="F318" s="208"/>
      <c r="G318" s="208"/>
      <c r="H318" s="210"/>
      <c r="I318" s="210"/>
      <c r="J318" s="210"/>
      <c r="K318" s="208"/>
      <c r="L318" s="208"/>
      <c r="M318" s="208"/>
      <c r="N318" s="208"/>
      <c r="O318" s="208"/>
      <c r="P318" s="208"/>
      <c r="Q318" s="208"/>
      <c r="R318" s="210"/>
      <c r="S318" s="210"/>
      <c r="T318" s="210"/>
      <c r="U318" s="208"/>
      <c r="V318" s="208"/>
      <c r="W318" s="208"/>
      <c r="X318" s="208"/>
      <c r="Y318" s="208"/>
      <c r="Z318" s="208"/>
    </row>
    <row r="319">
      <c r="A319" s="208"/>
      <c r="B319" s="210"/>
      <c r="C319" s="210"/>
      <c r="D319" s="210"/>
      <c r="E319" s="208"/>
      <c r="F319" s="208"/>
      <c r="G319" s="208"/>
      <c r="H319" s="210"/>
      <c r="I319" s="210"/>
      <c r="J319" s="210"/>
      <c r="K319" s="208"/>
      <c r="L319" s="208"/>
      <c r="M319" s="208"/>
      <c r="N319" s="208"/>
      <c r="O319" s="208"/>
      <c r="P319" s="208"/>
      <c r="Q319" s="208"/>
      <c r="R319" s="210"/>
      <c r="S319" s="210"/>
      <c r="T319" s="210"/>
      <c r="U319" s="208"/>
      <c r="V319" s="208"/>
      <c r="W319" s="208"/>
      <c r="X319" s="208"/>
      <c r="Y319" s="208"/>
      <c r="Z319" s="208"/>
    </row>
    <row r="320">
      <c r="A320" s="208"/>
      <c r="B320" s="210"/>
      <c r="C320" s="210"/>
      <c r="D320" s="210"/>
      <c r="E320" s="208"/>
      <c r="F320" s="208"/>
      <c r="G320" s="208"/>
      <c r="H320" s="210"/>
      <c r="I320" s="210"/>
      <c r="J320" s="210"/>
      <c r="K320" s="208"/>
      <c r="L320" s="208"/>
      <c r="M320" s="208"/>
      <c r="N320" s="208"/>
      <c r="O320" s="208"/>
      <c r="P320" s="208"/>
      <c r="Q320" s="208"/>
      <c r="R320" s="210"/>
      <c r="S320" s="210"/>
      <c r="T320" s="210"/>
      <c r="U320" s="208"/>
      <c r="V320" s="208"/>
      <c r="W320" s="208"/>
      <c r="X320" s="208"/>
      <c r="Y320" s="208"/>
      <c r="Z320" s="208"/>
    </row>
    <row r="321">
      <c r="A321" s="208"/>
      <c r="B321" s="210"/>
      <c r="C321" s="210"/>
      <c r="D321" s="210"/>
      <c r="E321" s="208"/>
      <c r="F321" s="208"/>
      <c r="G321" s="208"/>
      <c r="H321" s="210"/>
      <c r="I321" s="210"/>
      <c r="J321" s="210"/>
      <c r="K321" s="208"/>
      <c r="L321" s="208"/>
      <c r="M321" s="208"/>
      <c r="N321" s="208"/>
      <c r="O321" s="208"/>
      <c r="P321" s="208"/>
      <c r="Q321" s="208"/>
      <c r="R321" s="210"/>
      <c r="S321" s="210"/>
      <c r="T321" s="210"/>
      <c r="U321" s="208"/>
      <c r="V321" s="208"/>
      <c r="W321" s="208"/>
      <c r="X321" s="208"/>
      <c r="Y321" s="208"/>
      <c r="Z321" s="208"/>
    </row>
    <row r="322">
      <c r="A322" s="208"/>
      <c r="B322" s="210"/>
      <c r="C322" s="210"/>
      <c r="D322" s="210"/>
      <c r="E322" s="208"/>
      <c r="F322" s="208"/>
      <c r="G322" s="208"/>
      <c r="H322" s="210"/>
      <c r="I322" s="210"/>
      <c r="J322" s="210"/>
      <c r="K322" s="208"/>
      <c r="L322" s="208"/>
      <c r="M322" s="208"/>
      <c r="N322" s="208"/>
      <c r="O322" s="208"/>
      <c r="P322" s="208"/>
      <c r="Q322" s="208"/>
      <c r="R322" s="210"/>
      <c r="S322" s="210"/>
      <c r="T322" s="210"/>
      <c r="U322" s="208"/>
      <c r="V322" s="208"/>
      <c r="W322" s="208"/>
      <c r="X322" s="208"/>
      <c r="Y322" s="208"/>
      <c r="Z322" s="208"/>
    </row>
    <row r="323">
      <c r="A323" s="208"/>
      <c r="B323" s="210"/>
      <c r="C323" s="210"/>
      <c r="D323" s="210"/>
      <c r="E323" s="208"/>
      <c r="F323" s="208"/>
      <c r="G323" s="208"/>
      <c r="H323" s="210"/>
      <c r="I323" s="210"/>
      <c r="J323" s="210"/>
      <c r="K323" s="208"/>
      <c r="L323" s="208"/>
      <c r="M323" s="208"/>
      <c r="N323" s="208"/>
      <c r="O323" s="208"/>
      <c r="P323" s="208"/>
      <c r="Q323" s="208"/>
      <c r="R323" s="210"/>
      <c r="S323" s="210"/>
      <c r="T323" s="210"/>
      <c r="U323" s="208"/>
      <c r="V323" s="208"/>
      <c r="W323" s="208"/>
      <c r="X323" s="208"/>
      <c r="Y323" s="208"/>
      <c r="Z323" s="208"/>
    </row>
    <row r="324">
      <c r="A324" s="208"/>
      <c r="B324" s="210"/>
      <c r="C324" s="210"/>
      <c r="D324" s="210"/>
      <c r="E324" s="208"/>
      <c r="F324" s="208"/>
      <c r="G324" s="208"/>
      <c r="H324" s="210"/>
      <c r="I324" s="210"/>
      <c r="J324" s="210"/>
      <c r="K324" s="208"/>
      <c r="L324" s="208"/>
      <c r="M324" s="208"/>
      <c r="N324" s="208"/>
      <c r="O324" s="208"/>
      <c r="P324" s="208"/>
      <c r="Q324" s="208"/>
      <c r="R324" s="210"/>
      <c r="S324" s="210"/>
      <c r="T324" s="210"/>
      <c r="U324" s="208"/>
      <c r="V324" s="208"/>
      <c r="W324" s="208"/>
      <c r="X324" s="208"/>
      <c r="Y324" s="208"/>
      <c r="Z324" s="208"/>
    </row>
    <row r="325">
      <c r="A325" s="208"/>
      <c r="B325" s="210"/>
      <c r="C325" s="210"/>
      <c r="D325" s="210"/>
      <c r="E325" s="208"/>
      <c r="F325" s="208"/>
      <c r="G325" s="208"/>
      <c r="H325" s="210"/>
      <c r="I325" s="210"/>
      <c r="J325" s="210"/>
      <c r="K325" s="208"/>
      <c r="L325" s="208"/>
      <c r="M325" s="208"/>
      <c r="N325" s="208"/>
      <c r="O325" s="208"/>
      <c r="P325" s="208"/>
      <c r="Q325" s="208"/>
      <c r="R325" s="210"/>
      <c r="S325" s="210"/>
      <c r="T325" s="210"/>
      <c r="U325" s="208"/>
      <c r="V325" s="208"/>
      <c r="W325" s="208"/>
      <c r="X325" s="208"/>
      <c r="Y325" s="208"/>
      <c r="Z325" s="208"/>
    </row>
    <row r="326">
      <c r="A326" s="208"/>
      <c r="B326" s="210"/>
      <c r="C326" s="210"/>
      <c r="D326" s="210"/>
      <c r="E326" s="208"/>
      <c r="F326" s="208"/>
      <c r="G326" s="208"/>
      <c r="H326" s="210"/>
      <c r="I326" s="210"/>
      <c r="J326" s="210"/>
      <c r="K326" s="208"/>
      <c r="L326" s="208"/>
      <c r="M326" s="208"/>
      <c r="N326" s="208"/>
      <c r="O326" s="208"/>
      <c r="P326" s="208"/>
      <c r="Q326" s="208"/>
      <c r="R326" s="210"/>
      <c r="S326" s="210"/>
      <c r="T326" s="210"/>
      <c r="U326" s="208"/>
      <c r="V326" s="208"/>
      <c r="W326" s="208"/>
      <c r="X326" s="208"/>
      <c r="Y326" s="208"/>
      <c r="Z326" s="208"/>
    </row>
    <row r="327">
      <c r="A327" s="208"/>
      <c r="B327" s="210"/>
      <c r="C327" s="210"/>
      <c r="D327" s="210"/>
      <c r="E327" s="208"/>
      <c r="F327" s="208"/>
      <c r="G327" s="208"/>
      <c r="H327" s="210"/>
      <c r="I327" s="210"/>
      <c r="J327" s="210"/>
      <c r="K327" s="208"/>
      <c r="L327" s="208"/>
      <c r="M327" s="208"/>
      <c r="N327" s="208"/>
      <c r="O327" s="208"/>
      <c r="P327" s="208"/>
      <c r="Q327" s="208"/>
      <c r="R327" s="210"/>
      <c r="S327" s="210"/>
      <c r="T327" s="210"/>
      <c r="U327" s="208"/>
      <c r="V327" s="208"/>
      <c r="W327" s="208"/>
      <c r="X327" s="208"/>
      <c r="Y327" s="208"/>
      <c r="Z327" s="208"/>
    </row>
    <row r="328">
      <c r="A328" s="208"/>
      <c r="B328" s="210"/>
      <c r="C328" s="210"/>
      <c r="D328" s="210"/>
      <c r="E328" s="208"/>
      <c r="F328" s="208"/>
      <c r="G328" s="208"/>
      <c r="H328" s="210"/>
      <c r="I328" s="210"/>
      <c r="J328" s="210"/>
      <c r="K328" s="208"/>
      <c r="L328" s="208"/>
      <c r="M328" s="208"/>
      <c r="N328" s="208"/>
      <c r="O328" s="208"/>
      <c r="P328" s="208"/>
      <c r="Q328" s="208"/>
      <c r="R328" s="210"/>
      <c r="S328" s="210"/>
      <c r="T328" s="210"/>
      <c r="U328" s="208"/>
      <c r="V328" s="208"/>
      <c r="W328" s="208"/>
      <c r="X328" s="208"/>
      <c r="Y328" s="208"/>
      <c r="Z328" s="208"/>
    </row>
    <row r="329">
      <c r="A329" s="208"/>
      <c r="B329" s="210"/>
      <c r="C329" s="210"/>
      <c r="D329" s="210"/>
      <c r="E329" s="208"/>
      <c r="F329" s="208"/>
      <c r="G329" s="208"/>
      <c r="H329" s="210"/>
      <c r="I329" s="210"/>
      <c r="J329" s="210"/>
      <c r="K329" s="208"/>
      <c r="L329" s="208"/>
      <c r="M329" s="208"/>
      <c r="N329" s="208"/>
      <c r="O329" s="208"/>
      <c r="P329" s="208"/>
      <c r="Q329" s="208"/>
      <c r="R329" s="210"/>
      <c r="S329" s="210"/>
      <c r="T329" s="210"/>
      <c r="U329" s="208"/>
      <c r="V329" s="208"/>
      <c r="W329" s="208"/>
      <c r="X329" s="208"/>
      <c r="Y329" s="208"/>
      <c r="Z329" s="208"/>
    </row>
    <row r="330">
      <c r="A330" s="208"/>
      <c r="B330" s="210"/>
      <c r="C330" s="210"/>
      <c r="D330" s="210"/>
      <c r="E330" s="208"/>
      <c r="F330" s="208"/>
      <c r="G330" s="208"/>
      <c r="H330" s="210"/>
      <c r="I330" s="210"/>
      <c r="J330" s="210"/>
      <c r="K330" s="208"/>
      <c r="L330" s="208"/>
      <c r="M330" s="208"/>
      <c r="N330" s="208"/>
      <c r="O330" s="208"/>
      <c r="P330" s="208"/>
      <c r="Q330" s="208"/>
      <c r="R330" s="210"/>
      <c r="S330" s="210"/>
      <c r="T330" s="210"/>
      <c r="U330" s="208"/>
      <c r="V330" s="208"/>
      <c r="W330" s="208"/>
      <c r="X330" s="208"/>
      <c r="Y330" s="208"/>
      <c r="Z330" s="208"/>
    </row>
    <row r="331">
      <c r="A331" s="208"/>
      <c r="B331" s="210"/>
      <c r="C331" s="210"/>
      <c r="D331" s="210"/>
      <c r="E331" s="208"/>
      <c r="F331" s="208"/>
      <c r="G331" s="208"/>
      <c r="H331" s="210"/>
      <c r="I331" s="210"/>
      <c r="J331" s="210"/>
      <c r="K331" s="208"/>
      <c r="L331" s="208"/>
      <c r="M331" s="208"/>
      <c r="N331" s="208"/>
      <c r="O331" s="208"/>
      <c r="P331" s="208"/>
      <c r="Q331" s="208"/>
      <c r="R331" s="210"/>
      <c r="S331" s="210"/>
      <c r="T331" s="210"/>
      <c r="U331" s="208"/>
      <c r="V331" s="208"/>
      <c r="W331" s="208"/>
      <c r="X331" s="208"/>
      <c r="Y331" s="208"/>
      <c r="Z331" s="208"/>
    </row>
    <row r="332">
      <c r="A332" s="208"/>
      <c r="B332" s="210"/>
      <c r="C332" s="210"/>
      <c r="D332" s="210"/>
      <c r="E332" s="208"/>
      <c r="F332" s="208"/>
      <c r="G332" s="208"/>
      <c r="H332" s="210"/>
      <c r="I332" s="210"/>
      <c r="J332" s="210"/>
      <c r="K332" s="208"/>
      <c r="L332" s="208"/>
      <c r="M332" s="208"/>
      <c r="N332" s="208"/>
      <c r="O332" s="208"/>
      <c r="P332" s="208"/>
      <c r="Q332" s="208"/>
      <c r="R332" s="210"/>
      <c r="S332" s="210"/>
      <c r="T332" s="210"/>
      <c r="U332" s="208"/>
      <c r="V332" s="208"/>
      <c r="W332" s="208"/>
      <c r="X332" s="208"/>
      <c r="Y332" s="208"/>
      <c r="Z332" s="208"/>
    </row>
    <row r="333">
      <c r="A333" s="208"/>
      <c r="B333" s="210"/>
      <c r="C333" s="210"/>
      <c r="D333" s="210"/>
      <c r="E333" s="208"/>
      <c r="F333" s="208"/>
      <c r="G333" s="208"/>
      <c r="H333" s="210"/>
      <c r="I333" s="210"/>
      <c r="J333" s="210"/>
      <c r="K333" s="208"/>
      <c r="L333" s="208"/>
      <c r="M333" s="208"/>
      <c r="N333" s="208"/>
      <c r="O333" s="208"/>
      <c r="P333" s="208"/>
      <c r="Q333" s="208"/>
      <c r="R333" s="210"/>
      <c r="S333" s="210"/>
      <c r="T333" s="210"/>
      <c r="U333" s="208"/>
      <c r="V333" s="208"/>
      <c r="W333" s="208"/>
      <c r="X333" s="208"/>
      <c r="Y333" s="208"/>
      <c r="Z333" s="208"/>
    </row>
    <row r="334">
      <c r="A334" s="208"/>
      <c r="B334" s="210"/>
      <c r="C334" s="210"/>
      <c r="D334" s="210"/>
      <c r="E334" s="208"/>
      <c r="F334" s="208"/>
      <c r="G334" s="208"/>
      <c r="H334" s="210"/>
      <c r="I334" s="210"/>
      <c r="J334" s="210"/>
      <c r="K334" s="208"/>
      <c r="L334" s="208"/>
      <c r="M334" s="208"/>
      <c r="N334" s="208"/>
      <c r="O334" s="208"/>
      <c r="P334" s="208"/>
      <c r="Q334" s="208"/>
      <c r="R334" s="210"/>
      <c r="S334" s="210"/>
      <c r="T334" s="210"/>
      <c r="U334" s="208"/>
      <c r="V334" s="208"/>
      <c r="W334" s="208"/>
      <c r="X334" s="208"/>
      <c r="Y334" s="208"/>
      <c r="Z334" s="208"/>
    </row>
    <row r="335">
      <c r="A335" s="208"/>
      <c r="B335" s="210"/>
      <c r="C335" s="210"/>
      <c r="D335" s="210"/>
      <c r="E335" s="208"/>
      <c r="F335" s="208"/>
      <c r="G335" s="208"/>
      <c r="H335" s="210"/>
      <c r="I335" s="210"/>
      <c r="J335" s="210"/>
      <c r="K335" s="208"/>
      <c r="L335" s="208"/>
      <c r="M335" s="208"/>
      <c r="N335" s="208"/>
      <c r="O335" s="208"/>
      <c r="P335" s="208"/>
      <c r="Q335" s="208"/>
      <c r="R335" s="210"/>
      <c r="S335" s="210"/>
      <c r="T335" s="210"/>
      <c r="U335" s="208"/>
      <c r="V335" s="208"/>
      <c r="W335" s="208"/>
      <c r="X335" s="208"/>
      <c r="Y335" s="208"/>
      <c r="Z335" s="208"/>
    </row>
    <row r="336">
      <c r="A336" s="208"/>
      <c r="B336" s="210"/>
      <c r="C336" s="210"/>
      <c r="D336" s="210"/>
      <c r="E336" s="208"/>
      <c r="F336" s="208"/>
      <c r="G336" s="208"/>
      <c r="H336" s="210"/>
      <c r="I336" s="210"/>
      <c r="J336" s="210"/>
      <c r="K336" s="208"/>
      <c r="L336" s="208"/>
      <c r="M336" s="208"/>
      <c r="N336" s="208"/>
      <c r="O336" s="208"/>
      <c r="P336" s="208"/>
      <c r="Q336" s="208"/>
      <c r="R336" s="210"/>
      <c r="S336" s="210"/>
      <c r="T336" s="210"/>
      <c r="U336" s="208"/>
      <c r="V336" s="208"/>
      <c r="W336" s="208"/>
      <c r="X336" s="208"/>
      <c r="Y336" s="208"/>
      <c r="Z336" s="208"/>
    </row>
    <row r="337">
      <c r="A337" s="208"/>
      <c r="B337" s="210"/>
      <c r="C337" s="210"/>
      <c r="D337" s="210"/>
      <c r="E337" s="208"/>
      <c r="F337" s="208"/>
      <c r="G337" s="208"/>
      <c r="H337" s="210"/>
      <c r="I337" s="210"/>
      <c r="J337" s="210"/>
      <c r="K337" s="208"/>
      <c r="L337" s="208"/>
      <c r="M337" s="208"/>
      <c r="N337" s="208"/>
      <c r="O337" s="208"/>
      <c r="P337" s="208"/>
      <c r="Q337" s="208"/>
      <c r="R337" s="210"/>
      <c r="S337" s="210"/>
      <c r="T337" s="210"/>
      <c r="U337" s="208"/>
      <c r="V337" s="208"/>
      <c r="W337" s="208"/>
      <c r="X337" s="208"/>
      <c r="Y337" s="208"/>
      <c r="Z337" s="208"/>
    </row>
    <row r="338">
      <c r="A338" s="208"/>
      <c r="B338" s="210"/>
      <c r="C338" s="210"/>
      <c r="D338" s="210"/>
      <c r="E338" s="208"/>
      <c r="F338" s="208"/>
      <c r="G338" s="208"/>
      <c r="H338" s="210"/>
      <c r="I338" s="210"/>
      <c r="J338" s="210"/>
      <c r="K338" s="208"/>
      <c r="L338" s="208"/>
      <c r="M338" s="208"/>
      <c r="N338" s="208"/>
      <c r="O338" s="208"/>
      <c r="P338" s="208"/>
      <c r="Q338" s="208"/>
      <c r="R338" s="210"/>
      <c r="S338" s="210"/>
      <c r="T338" s="210"/>
      <c r="U338" s="208"/>
      <c r="V338" s="208"/>
      <c r="W338" s="208"/>
      <c r="X338" s="208"/>
      <c r="Y338" s="208"/>
      <c r="Z338" s="208"/>
    </row>
    <row r="339">
      <c r="A339" s="208"/>
      <c r="B339" s="210"/>
      <c r="C339" s="210"/>
      <c r="D339" s="210"/>
      <c r="E339" s="208"/>
      <c r="F339" s="208"/>
      <c r="G339" s="208"/>
      <c r="H339" s="210"/>
      <c r="I339" s="210"/>
      <c r="J339" s="210"/>
      <c r="K339" s="208"/>
      <c r="L339" s="208"/>
      <c r="M339" s="208"/>
      <c r="N339" s="208"/>
      <c r="O339" s="208"/>
      <c r="P339" s="208"/>
      <c r="Q339" s="208"/>
      <c r="R339" s="210"/>
      <c r="S339" s="210"/>
      <c r="T339" s="210"/>
      <c r="U339" s="208"/>
      <c r="V339" s="208"/>
      <c r="W339" s="208"/>
      <c r="X339" s="208"/>
      <c r="Y339" s="208"/>
      <c r="Z339" s="208"/>
    </row>
    <row r="340">
      <c r="A340" s="208"/>
      <c r="B340" s="210"/>
      <c r="C340" s="210"/>
      <c r="D340" s="210"/>
      <c r="E340" s="208"/>
      <c r="F340" s="208"/>
      <c r="G340" s="208"/>
      <c r="H340" s="210"/>
      <c r="I340" s="210"/>
      <c r="J340" s="210"/>
      <c r="K340" s="208"/>
      <c r="L340" s="208"/>
      <c r="M340" s="208"/>
      <c r="N340" s="208"/>
      <c r="O340" s="208"/>
      <c r="P340" s="208"/>
      <c r="Q340" s="208"/>
      <c r="R340" s="210"/>
      <c r="S340" s="210"/>
      <c r="T340" s="210"/>
      <c r="U340" s="208"/>
      <c r="V340" s="208"/>
      <c r="W340" s="208"/>
      <c r="X340" s="208"/>
      <c r="Y340" s="208"/>
      <c r="Z340" s="208"/>
    </row>
    <row r="341">
      <c r="A341" s="208"/>
      <c r="B341" s="210"/>
      <c r="C341" s="210"/>
      <c r="D341" s="210"/>
      <c r="E341" s="208"/>
      <c r="F341" s="208"/>
      <c r="G341" s="208"/>
      <c r="H341" s="210"/>
      <c r="I341" s="210"/>
      <c r="J341" s="210"/>
      <c r="K341" s="208"/>
      <c r="L341" s="208"/>
      <c r="M341" s="208"/>
      <c r="N341" s="208"/>
      <c r="O341" s="208"/>
      <c r="P341" s="208"/>
      <c r="Q341" s="208"/>
      <c r="R341" s="210"/>
      <c r="S341" s="210"/>
      <c r="T341" s="210"/>
      <c r="U341" s="208"/>
      <c r="V341" s="208"/>
      <c r="W341" s="208"/>
      <c r="X341" s="208"/>
      <c r="Y341" s="208"/>
      <c r="Z341" s="208"/>
    </row>
    <row r="342">
      <c r="A342" s="208"/>
      <c r="B342" s="210"/>
      <c r="C342" s="210"/>
      <c r="D342" s="210"/>
      <c r="E342" s="208"/>
      <c r="F342" s="208"/>
      <c r="G342" s="208"/>
      <c r="H342" s="210"/>
      <c r="I342" s="210"/>
      <c r="J342" s="210"/>
      <c r="K342" s="208"/>
      <c r="L342" s="208"/>
      <c r="M342" s="208"/>
      <c r="N342" s="208"/>
      <c r="O342" s="208"/>
      <c r="P342" s="208"/>
      <c r="Q342" s="208"/>
      <c r="R342" s="210"/>
      <c r="S342" s="210"/>
      <c r="T342" s="210"/>
      <c r="U342" s="208"/>
      <c r="V342" s="208"/>
      <c r="W342" s="208"/>
      <c r="X342" s="208"/>
      <c r="Y342" s="208"/>
      <c r="Z342" s="208"/>
    </row>
    <row r="343">
      <c r="A343" s="208"/>
      <c r="B343" s="210"/>
      <c r="C343" s="210"/>
      <c r="D343" s="210"/>
      <c r="E343" s="208"/>
      <c r="F343" s="208"/>
      <c r="G343" s="208"/>
      <c r="H343" s="210"/>
      <c r="I343" s="210"/>
      <c r="J343" s="210"/>
      <c r="K343" s="208"/>
      <c r="L343" s="208"/>
      <c r="M343" s="208"/>
      <c r="N343" s="208"/>
      <c r="O343" s="208"/>
      <c r="P343" s="208"/>
      <c r="Q343" s="208"/>
      <c r="R343" s="210"/>
      <c r="S343" s="210"/>
      <c r="T343" s="210"/>
      <c r="U343" s="208"/>
      <c r="V343" s="208"/>
      <c r="W343" s="208"/>
      <c r="X343" s="208"/>
      <c r="Y343" s="208"/>
      <c r="Z343" s="208"/>
    </row>
    <row r="344">
      <c r="A344" s="208"/>
      <c r="B344" s="210"/>
      <c r="C344" s="210"/>
      <c r="D344" s="210"/>
      <c r="E344" s="208"/>
      <c r="F344" s="208"/>
      <c r="G344" s="208"/>
      <c r="H344" s="210"/>
      <c r="I344" s="210"/>
      <c r="J344" s="210"/>
      <c r="K344" s="208"/>
      <c r="L344" s="208"/>
      <c r="M344" s="208"/>
      <c r="N344" s="208"/>
      <c r="O344" s="208"/>
      <c r="P344" s="208"/>
      <c r="Q344" s="208"/>
      <c r="R344" s="210"/>
      <c r="S344" s="210"/>
      <c r="T344" s="210"/>
      <c r="U344" s="208"/>
      <c r="V344" s="208"/>
      <c r="W344" s="208"/>
      <c r="X344" s="208"/>
      <c r="Y344" s="208"/>
      <c r="Z344" s="208"/>
    </row>
    <row r="345">
      <c r="A345" s="208"/>
      <c r="B345" s="210"/>
      <c r="C345" s="210"/>
      <c r="D345" s="210"/>
      <c r="E345" s="208"/>
      <c r="F345" s="208"/>
      <c r="G345" s="208"/>
      <c r="H345" s="210"/>
      <c r="I345" s="210"/>
      <c r="J345" s="210"/>
      <c r="K345" s="208"/>
      <c r="L345" s="208"/>
      <c r="M345" s="208"/>
      <c r="N345" s="208"/>
      <c r="O345" s="208"/>
      <c r="P345" s="208"/>
      <c r="Q345" s="208"/>
      <c r="R345" s="210"/>
      <c r="S345" s="210"/>
      <c r="T345" s="210"/>
      <c r="U345" s="208"/>
      <c r="V345" s="208"/>
      <c r="W345" s="208"/>
      <c r="X345" s="208"/>
      <c r="Y345" s="208"/>
      <c r="Z345" s="208"/>
    </row>
    <row r="346">
      <c r="A346" s="208"/>
      <c r="B346" s="210"/>
      <c r="C346" s="210"/>
      <c r="D346" s="210"/>
      <c r="E346" s="208"/>
      <c r="F346" s="208"/>
      <c r="G346" s="208"/>
      <c r="H346" s="210"/>
      <c r="I346" s="210"/>
      <c r="J346" s="210"/>
      <c r="K346" s="208"/>
      <c r="L346" s="208"/>
      <c r="M346" s="208"/>
      <c r="N346" s="208"/>
      <c r="O346" s="208"/>
      <c r="P346" s="208"/>
      <c r="Q346" s="208"/>
      <c r="R346" s="210"/>
      <c r="S346" s="210"/>
      <c r="T346" s="210"/>
      <c r="U346" s="208"/>
      <c r="V346" s="208"/>
      <c r="W346" s="208"/>
      <c r="X346" s="208"/>
      <c r="Y346" s="208"/>
      <c r="Z346" s="208"/>
    </row>
    <row r="347">
      <c r="A347" s="208"/>
      <c r="B347" s="210"/>
      <c r="C347" s="210"/>
      <c r="D347" s="210"/>
      <c r="E347" s="208"/>
      <c r="F347" s="208"/>
      <c r="G347" s="208"/>
      <c r="H347" s="210"/>
      <c r="I347" s="210"/>
      <c r="J347" s="210"/>
      <c r="K347" s="208"/>
      <c r="L347" s="208"/>
      <c r="M347" s="208"/>
      <c r="N347" s="208"/>
      <c r="O347" s="208"/>
      <c r="P347" s="208"/>
      <c r="Q347" s="208"/>
      <c r="R347" s="210"/>
      <c r="S347" s="210"/>
      <c r="T347" s="210"/>
      <c r="U347" s="208"/>
      <c r="V347" s="208"/>
      <c r="W347" s="208"/>
      <c r="X347" s="208"/>
      <c r="Y347" s="208"/>
      <c r="Z347" s="208"/>
    </row>
    <row r="348">
      <c r="A348" s="208"/>
      <c r="B348" s="210"/>
      <c r="C348" s="210"/>
      <c r="D348" s="210"/>
      <c r="E348" s="208"/>
      <c r="F348" s="208"/>
      <c r="G348" s="208"/>
      <c r="H348" s="210"/>
      <c r="I348" s="210"/>
      <c r="J348" s="210"/>
      <c r="K348" s="208"/>
      <c r="L348" s="208"/>
      <c r="M348" s="208"/>
      <c r="N348" s="208"/>
      <c r="O348" s="208"/>
      <c r="P348" s="208"/>
      <c r="Q348" s="208"/>
      <c r="R348" s="210"/>
      <c r="S348" s="210"/>
      <c r="T348" s="210"/>
      <c r="U348" s="208"/>
      <c r="V348" s="208"/>
      <c r="W348" s="208"/>
      <c r="X348" s="208"/>
      <c r="Y348" s="208"/>
      <c r="Z348" s="208"/>
    </row>
    <row r="349">
      <c r="A349" s="208"/>
      <c r="B349" s="210"/>
      <c r="C349" s="210"/>
      <c r="D349" s="210"/>
      <c r="E349" s="208"/>
      <c r="F349" s="208"/>
      <c r="G349" s="208"/>
      <c r="H349" s="210"/>
      <c r="I349" s="210"/>
      <c r="J349" s="210"/>
      <c r="K349" s="208"/>
      <c r="L349" s="208"/>
      <c r="M349" s="208"/>
      <c r="N349" s="208"/>
      <c r="O349" s="208"/>
      <c r="P349" s="208"/>
      <c r="Q349" s="208"/>
      <c r="R349" s="210"/>
      <c r="S349" s="210"/>
      <c r="T349" s="210"/>
      <c r="U349" s="208"/>
      <c r="V349" s="208"/>
      <c r="W349" s="208"/>
      <c r="X349" s="208"/>
      <c r="Y349" s="208"/>
      <c r="Z349" s="208"/>
    </row>
    <row r="350">
      <c r="A350" s="208"/>
      <c r="B350" s="210"/>
      <c r="C350" s="210"/>
      <c r="D350" s="210"/>
      <c r="E350" s="208"/>
      <c r="F350" s="208"/>
      <c r="G350" s="208"/>
      <c r="H350" s="210"/>
      <c r="I350" s="210"/>
      <c r="J350" s="210"/>
      <c r="K350" s="208"/>
      <c r="L350" s="208"/>
      <c r="M350" s="208"/>
      <c r="N350" s="208"/>
      <c r="O350" s="208"/>
      <c r="P350" s="208"/>
      <c r="Q350" s="208"/>
      <c r="R350" s="210"/>
      <c r="S350" s="210"/>
      <c r="T350" s="210"/>
      <c r="U350" s="208"/>
      <c r="V350" s="208"/>
      <c r="W350" s="208"/>
      <c r="X350" s="208"/>
      <c r="Y350" s="208"/>
      <c r="Z350" s="208"/>
    </row>
    <row r="351">
      <c r="A351" s="208"/>
      <c r="B351" s="210"/>
      <c r="C351" s="210"/>
      <c r="D351" s="210"/>
      <c r="E351" s="208"/>
      <c r="F351" s="208"/>
      <c r="G351" s="208"/>
      <c r="H351" s="210"/>
      <c r="I351" s="210"/>
      <c r="J351" s="210"/>
      <c r="K351" s="208"/>
      <c r="L351" s="208"/>
      <c r="M351" s="208"/>
      <c r="N351" s="208"/>
      <c r="O351" s="208"/>
      <c r="P351" s="208"/>
      <c r="Q351" s="208"/>
      <c r="R351" s="210"/>
      <c r="S351" s="210"/>
      <c r="T351" s="210"/>
      <c r="U351" s="208"/>
      <c r="V351" s="208"/>
      <c r="W351" s="208"/>
      <c r="X351" s="208"/>
      <c r="Y351" s="208"/>
      <c r="Z351" s="208"/>
    </row>
    <row r="352">
      <c r="A352" s="208"/>
      <c r="B352" s="210"/>
      <c r="C352" s="210"/>
      <c r="D352" s="210"/>
      <c r="E352" s="208"/>
      <c r="F352" s="208"/>
      <c r="G352" s="208"/>
      <c r="H352" s="210"/>
      <c r="I352" s="210"/>
      <c r="J352" s="210"/>
      <c r="K352" s="208"/>
      <c r="L352" s="208"/>
      <c r="M352" s="208"/>
      <c r="N352" s="208"/>
      <c r="O352" s="208"/>
      <c r="P352" s="208"/>
      <c r="Q352" s="208"/>
      <c r="R352" s="210"/>
      <c r="S352" s="210"/>
      <c r="T352" s="210"/>
      <c r="U352" s="208"/>
      <c r="V352" s="208"/>
      <c r="W352" s="208"/>
      <c r="X352" s="208"/>
      <c r="Y352" s="208"/>
      <c r="Z352" s="208"/>
    </row>
    <row r="353">
      <c r="A353" s="208"/>
      <c r="B353" s="210"/>
      <c r="C353" s="210"/>
      <c r="D353" s="210"/>
      <c r="E353" s="208"/>
      <c r="F353" s="208"/>
      <c r="G353" s="208"/>
      <c r="H353" s="210"/>
      <c r="I353" s="210"/>
      <c r="J353" s="210"/>
      <c r="K353" s="208"/>
      <c r="L353" s="208"/>
      <c r="M353" s="208"/>
      <c r="N353" s="208"/>
      <c r="O353" s="208"/>
      <c r="P353" s="208"/>
      <c r="Q353" s="208"/>
      <c r="R353" s="210"/>
      <c r="S353" s="210"/>
      <c r="T353" s="210"/>
      <c r="U353" s="208"/>
      <c r="V353" s="208"/>
      <c r="W353" s="208"/>
      <c r="X353" s="208"/>
      <c r="Y353" s="208"/>
      <c r="Z353" s="208"/>
    </row>
    <row r="354">
      <c r="A354" s="208"/>
      <c r="B354" s="210"/>
      <c r="C354" s="210"/>
      <c r="D354" s="210"/>
      <c r="E354" s="208"/>
      <c r="F354" s="208"/>
      <c r="G354" s="208"/>
      <c r="H354" s="210"/>
      <c r="I354" s="210"/>
      <c r="J354" s="210"/>
      <c r="K354" s="208"/>
      <c r="L354" s="208"/>
      <c r="M354" s="208"/>
      <c r="N354" s="208"/>
      <c r="O354" s="208"/>
      <c r="P354" s="208"/>
      <c r="Q354" s="208"/>
      <c r="R354" s="210"/>
      <c r="S354" s="210"/>
      <c r="T354" s="210"/>
      <c r="U354" s="208"/>
      <c r="V354" s="208"/>
      <c r="W354" s="208"/>
      <c r="X354" s="208"/>
      <c r="Y354" s="208"/>
      <c r="Z354" s="208"/>
    </row>
    <row r="355">
      <c r="A355" s="208"/>
      <c r="B355" s="210"/>
      <c r="C355" s="210"/>
      <c r="D355" s="210"/>
      <c r="E355" s="208"/>
      <c r="F355" s="208"/>
      <c r="G355" s="208"/>
      <c r="H355" s="210"/>
      <c r="I355" s="210"/>
      <c r="J355" s="210"/>
      <c r="K355" s="208"/>
      <c r="L355" s="208"/>
      <c r="M355" s="208"/>
      <c r="N355" s="208"/>
      <c r="O355" s="208"/>
      <c r="P355" s="208"/>
      <c r="Q355" s="208"/>
      <c r="R355" s="210"/>
      <c r="S355" s="210"/>
      <c r="T355" s="210"/>
      <c r="U355" s="208"/>
      <c r="V355" s="208"/>
      <c r="W355" s="208"/>
      <c r="X355" s="208"/>
      <c r="Y355" s="208"/>
      <c r="Z355" s="208"/>
    </row>
    <row r="356">
      <c r="A356" s="208"/>
      <c r="B356" s="210"/>
      <c r="C356" s="210"/>
      <c r="D356" s="210"/>
      <c r="E356" s="208"/>
      <c r="F356" s="208"/>
      <c r="G356" s="208"/>
      <c r="H356" s="210"/>
      <c r="I356" s="210"/>
      <c r="J356" s="210"/>
      <c r="K356" s="208"/>
      <c r="L356" s="208"/>
      <c r="M356" s="208"/>
      <c r="N356" s="208"/>
      <c r="O356" s="208"/>
      <c r="P356" s="208"/>
      <c r="Q356" s="208"/>
      <c r="R356" s="210"/>
      <c r="S356" s="210"/>
      <c r="T356" s="210"/>
      <c r="U356" s="208"/>
      <c r="V356" s="208"/>
      <c r="W356" s="208"/>
      <c r="X356" s="208"/>
      <c r="Y356" s="208"/>
      <c r="Z356" s="208"/>
    </row>
    <row r="357">
      <c r="A357" s="208"/>
      <c r="B357" s="210"/>
      <c r="C357" s="210"/>
      <c r="D357" s="210"/>
      <c r="E357" s="208"/>
      <c r="F357" s="208"/>
      <c r="G357" s="208"/>
      <c r="H357" s="210"/>
      <c r="I357" s="210"/>
      <c r="J357" s="210"/>
      <c r="K357" s="208"/>
      <c r="L357" s="208"/>
      <c r="M357" s="208"/>
      <c r="N357" s="208"/>
      <c r="O357" s="208"/>
      <c r="P357" s="208"/>
      <c r="Q357" s="208"/>
      <c r="R357" s="210"/>
      <c r="S357" s="210"/>
      <c r="T357" s="210"/>
      <c r="U357" s="208"/>
      <c r="V357" s="208"/>
      <c r="W357" s="208"/>
      <c r="X357" s="208"/>
      <c r="Y357" s="208"/>
      <c r="Z357" s="208"/>
    </row>
    <row r="358">
      <c r="A358" s="208"/>
      <c r="B358" s="210"/>
      <c r="C358" s="210"/>
      <c r="D358" s="210"/>
      <c r="E358" s="208"/>
      <c r="F358" s="208"/>
      <c r="G358" s="208"/>
      <c r="H358" s="210"/>
      <c r="I358" s="210"/>
      <c r="J358" s="210"/>
      <c r="K358" s="208"/>
      <c r="L358" s="208"/>
      <c r="M358" s="208"/>
      <c r="N358" s="208"/>
      <c r="O358" s="208"/>
      <c r="P358" s="208"/>
      <c r="Q358" s="208"/>
      <c r="R358" s="210"/>
      <c r="S358" s="210"/>
      <c r="T358" s="210"/>
      <c r="U358" s="208"/>
      <c r="V358" s="208"/>
      <c r="W358" s="208"/>
      <c r="X358" s="208"/>
      <c r="Y358" s="208"/>
      <c r="Z358" s="208"/>
    </row>
    <row r="359">
      <c r="A359" s="208"/>
      <c r="B359" s="210"/>
      <c r="C359" s="210"/>
      <c r="D359" s="210"/>
      <c r="E359" s="208"/>
      <c r="F359" s="208"/>
      <c r="G359" s="208"/>
      <c r="H359" s="210"/>
      <c r="I359" s="210"/>
      <c r="J359" s="210"/>
      <c r="K359" s="208"/>
      <c r="L359" s="208"/>
      <c r="M359" s="208"/>
      <c r="N359" s="208"/>
      <c r="O359" s="208"/>
      <c r="P359" s="208"/>
      <c r="Q359" s="208"/>
      <c r="R359" s="210"/>
      <c r="S359" s="210"/>
      <c r="T359" s="210"/>
      <c r="U359" s="208"/>
      <c r="V359" s="208"/>
      <c r="W359" s="208"/>
      <c r="X359" s="208"/>
      <c r="Y359" s="208"/>
      <c r="Z359" s="208"/>
    </row>
    <row r="360">
      <c r="A360" s="208"/>
      <c r="B360" s="210"/>
      <c r="C360" s="210"/>
      <c r="D360" s="210"/>
      <c r="E360" s="208"/>
      <c r="F360" s="208"/>
      <c r="G360" s="208"/>
      <c r="H360" s="210"/>
      <c r="I360" s="210"/>
      <c r="J360" s="210"/>
      <c r="K360" s="208"/>
      <c r="L360" s="208"/>
      <c r="M360" s="208"/>
      <c r="N360" s="208"/>
      <c r="O360" s="208"/>
      <c r="P360" s="208"/>
      <c r="Q360" s="208"/>
      <c r="R360" s="210"/>
      <c r="S360" s="210"/>
      <c r="T360" s="210"/>
      <c r="U360" s="208"/>
      <c r="V360" s="208"/>
      <c r="W360" s="208"/>
      <c r="X360" s="208"/>
      <c r="Y360" s="208"/>
      <c r="Z360" s="208"/>
    </row>
    <row r="361">
      <c r="A361" s="208"/>
      <c r="B361" s="210"/>
      <c r="C361" s="210"/>
      <c r="D361" s="210"/>
      <c r="E361" s="208"/>
      <c r="F361" s="208"/>
      <c r="G361" s="208"/>
      <c r="H361" s="210"/>
      <c r="I361" s="210"/>
      <c r="J361" s="210"/>
      <c r="K361" s="208"/>
      <c r="L361" s="208"/>
      <c r="M361" s="208"/>
      <c r="N361" s="208"/>
      <c r="O361" s="208"/>
      <c r="P361" s="208"/>
      <c r="Q361" s="208"/>
      <c r="R361" s="210"/>
      <c r="S361" s="210"/>
      <c r="T361" s="210"/>
      <c r="U361" s="208"/>
      <c r="V361" s="208"/>
      <c r="W361" s="208"/>
      <c r="X361" s="208"/>
      <c r="Y361" s="208"/>
      <c r="Z361" s="208"/>
    </row>
    <row r="362">
      <c r="A362" s="208"/>
      <c r="B362" s="210"/>
      <c r="C362" s="210"/>
      <c r="D362" s="210"/>
      <c r="E362" s="208"/>
      <c r="F362" s="208"/>
      <c r="G362" s="208"/>
      <c r="H362" s="210"/>
      <c r="I362" s="210"/>
      <c r="J362" s="210"/>
      <c r="K362" s="208"/>
      <c r="L362" s="208"/>
      <c r="M362" s="208"/>
      <c r="N362" s="208"/>
      <c r="O362" s="208"/>
      <c r="P362" s="208"/>
      <c r="Q362" s="208"/>
      <c r="R362" s="210"/>
      <c r="S362" s="210"/>
      <c r="T362" s="210"/>
      <c r="U362" s="208"/>
      <c r="V362" s="208"/>
      <c r="W362" s="208"/>
      <c r="X362" s="208"/>
      <c r="Y362" s="208"/>
      <c r="Z362" s="208"/>
    </row>
    <row r="363">
      <c r="A363" s="208"/>
      <c r="B363" s="210"/>
      <c r="C363" s="210"/>
      <c r="D363" s="210"/>
      <c r="E363" s="208"/>
      <c r="F363" s="208"/>
      <c r="G363" s="208"/>
      <c r="H363" s="210"/>
      <c r="I363" s="210"/>
      <c r="J363" s="210"/>
      <c r="K363" s="208"/>
      <c r="L363" s="208"/>
      <c r="M363" s="208"/>
      <c r="N363" s="208"/>
      <c r="O363" s="208"/>
      <c r="P363" s="208"/>
      <c r="Q363" s="208"/>
      <c r="R363" s="210"/>
      <c r="S363" s="210"/>
      <c r="T363" s="210"/>
      <c r="U363" s="208"/>
      <c r="V363" s="208"/>
      <c r="W363" s="208"/>
      <c r="X363" s="208"/>
      <c r="Y363" s="208"/>
      <c r="Z363" s="208"/>
    </row>
    <row r="364">
      <c r="A364" s="208"/>
      <c r="B364" s="210"/>
      <c r="C364" s="210"/>
      <c r="D364" s="210"/>
      <c r="E364" s="208"/>
      <c r="F364" s="208"/>
      <c r="G364" s="208"/>
      <c r="H364" s="210"/>
      <c r="I364" s="210"/>
      <c r="J364" s="210"/>
      <c r="K364" s="208"/>
      <c r="L364" s="208"/>
      <c r="M364" s="208"/>
      <c r="N364" s="208"/>
      <c r="O364" s="208"/>
      <c r="P364" s="208"/>
      <c r="Q364" s="208"/>
      <c r="R364" s="210"/>
      <c r="S364" s="210"/>
      <c r="T364" s="210"/>
      <c r="U364" s="208"/>
      <c r="V364" s="208"/>
      <c r="W364" s="208"/>
      <c r="X364" s="208"/>
      <c r="Y364" s="208"/>
      <c r="Z364" s="208"/>
    </row>
    <row r="365">
      <c r="A365" s="208"/>
      <c r="B365" s="210"/>
      <c r="C365" s="210"/>
      <c r="D365" s="210"/>
      <c r="E365" s="208"/>
      <c r="F365" s="208"/>
      <c r="G365" s="208"/>
      <c r="H365" s="210"/>
      <c r="I365" s="210"/>
      <c r="J365" s="210"/>
      <c r="K365" s="208"/>
      <c r="L365" s="208"/>
      <c r="M365" s="208"/>
      <c r="N365" s="208"/>
      <c r="O365" s="208"/>
      <c r="P365" s="208"/>
      <c r="Q365" s="208"/>
      <c r="R365" s="210"/>
      <c r="S365" s="210"/>
      <c r="T365" s="210"/>
      <c r="U365" s="208"/>
      <c r="V365" s="208"/>
      <c r="W365" s="208"/>
      <c r="X365" s="208"/>
      <c r="Y365" s="208"/>
      <c r="Z365" s="208"/>
    </row>
    <row r="366">
      <c r="A366" s="208"/>
      <c r="B366" s="210"/>
      <c r="C366" s="210"/>
      <c r="D366" s="210"/>
      <c r="E366" s="208"/>
      <c r="F366" s="208"/>
      <c r="G366" s="208"/>
      <c r="H366" s="210"/>
      <c r="I366" s="210"/>
      <c r="J366" s="210"/>
      <c r="K366" s="208"/>
      <c r="L366" s="208"/>
      <c r="M366" s="208"/>
      <c r="N366" s="208"/>
      <c r="O366" s="208"/>
      <c r="P366" s="208"/>
      <c r="Q366" s="208"/>
      <c r="R366" s="210"/>
      <c r="S366" s="210"/>
      <c r="T366" s="210"/>
      <c r="U366" s="208"/>
      <c r="V366" s="208"/>
      <c r="W366" s="208"/>
      <c r="X366" s="208"/>
      <c r="Y366" s="208"/>
      <c r="Z366" s="208"/>
    </row>
    <row r="367">
      <c r="A367" s="208"/>
      <c r="B367" s="210"/>
      <c r="C367" s="210"/>
      <c r="D367" s="210"/>
      <c r="E367" s="208"/>
      <c r="F367" s="208"/>
      <c r="G367" s="208"/>
      <c r="H367" s="210"/>
      <c r="I367" s="210"/>
      <c r="J367" s="210"/>
      <c r="K367" s="208"/>
      <c r="L367" s="208"/>
      <c r="M367" s="208"/>
      <c r="N367" s="208"/>
      <c r="O367" s="208"/>
      <c r="P367" s="208"/>
      <c r="Q367" s="208"/>
      <c r="R367" s="210"/>
      <c r="S367" s="210"/>
      <c r="T367" s="210"/>
      <c r="U367" s="208"/>
      <c r="V367" s="208"/>
      <c r="W367" s="208"/>
      <c r="X367" s="208"/>
      <c r="Y367" s="208"/>
      <c r="Z367" s="208"/>
    </row>
    <row r="368">
      <c r="A368" s="208"/>
      <c r="B368" s="210"/>
      <c r="C368" s="210"/>
      <c r="D368" s="210"/>
      <c r="E368" s="208"/>
      <c r="F368" s="208"/>
      <c r="G368" s="208"/>
      <c r="H368" s="210"/>
      <c r="I368" s="210"/>
      <c r="J368" s="210"/>
      <c r="K368" s="208"/>
      <c r="L368" s="208"/>
      <c r="M368" s="208"/>
      <c r="N368" s="208"/>
      <c r="O368" s="208"/>
      <c r="P368" s="208"/>
      <c r="Q368" s="208"/>
      <c r="R368" s="210"/>
      <c r="S368" s="210"/>
      <c r="T368" s="210"/>
      <c r="U368" s="208"/>
      <c r="V368" s="208"/>
      <c r="W368" s="208"/>
      <c r="X368" s="208"/>
      <c r="Y368" s="208"/>
      <c r="Z368" s="208"/>
    </row>
    <row r="369">
      <c r="A369" s="208"/>
      <c r="B369" s="210"/>
      <c r="C369" s="210"/>
      <c r="D369" s="210"/>
      <c r="E369" s="208"/>
      <c r="F369" s="208"/>
      <c r="G369" s="208"/>
      <c r="H369" s="210"/>
      <c r="I369" s="210"/>
      <c r="J369" s="210"/>
      <c r="K369" s="208"/>
      <c r="L369" s="208"/>
      <c r="M369" s="208"/>
      <c r="N369" s="208"/>
      <c r="O369" s="208"/>
      <c r="P369" s="208"/>
      <c r="Q369" s="208"/>
      <c r="R369" s="210"/>
      <c r="S369" s="210"/>
      <c r="T369" s="210"/>
      <c r="U369" s="208"/>
      <c r="V369" s="208"/>
      <c r="W369" s="208"/>
      <c r="X369" s="208"/>
      <c r="Y369" s="208"/>
      <c r="Z369" s="208"/>
    </row>
    <row r="370">
      <c r="A370" s="208"/>
      <c r="B370" s="210"/>
      <c r="C370" s="210"/>
      <c r="D370" s="210"/>
      <c r="E370" s="208"/>
      <c r="F370" s="208"/>
      <c r="G370" s="208"/>
      <c r="H370" s="210"/>
      <c r="I370" s="210"/>
      <c r="J370" s="210"/>
      <c r="K370" s="208"/>
      <c r="L370" s="208"/>
      <c r="M370" s="208"/>
      <c r="N370" s="208"/>
      <c r="O370" s="208"/>
      <c r="P370" s="208"/>
      <c r="Q370" s="208"/>
      <c r="R370" s="210"/>
      <c r="S370" s="210"/>
      <c r="T370" s="210"/>
      <c r="U370" s="208"/>
      <c r="V370" s="208"/>
      <c r="W370" s="208"/>
      <c r="X370" s="208"/>
      <c r="Y370" s="208"/>
      <c r="Z370" s="208"/>
    </row>
    <row r="371">
      <c r="A371" s="208"/>
      <c r="B371" s="210"/>
      <c r="C371" s="210"/>
      <c r="D371" s="210"/>
      <c r="E371" s="208"/>
      <c r="F371" s="208"/>
      <c r="G371" s="208"/>
      <c r="H371" s="210"/>
      <c r="I371" s="210"/>
      <c r="J371" s="210"/>
      <c r="K371" s="208"/>
      <c r="L371" s="208"/>
      <c r="M371" s="208"/>
      <c r="N371" s="208"/>
      <c r="O371" s="208"/>
      <c r="P371" s="208"/>
      <c r="Q371" s="208"/>
      <c r="R371" s="210"/>
      <c r="S371" s="210"/>
      <c r="T371" s="210"/>
      <c r="U371" s="208"/>
      <c r="V371" s="208"/>
      <c r="W371" s="208"/>
      <c r="X371" s="208"/>
      <c r="Y371" s="208"/>
      <c r="Z371" s="208"/>
    </row>
    <row r="372">
      <c r="A372" s="208"/>
      <c r="B372" s="210"/>
      <c r="C372" s="210"/>
      <c r="D372" s="210"/>
      <c r="E372" s="208"/>
      <c r="F372" s="208"/>
      <c r="G372" s="208"/>
      <c r="H372" s="210"/>
      <c r="I372" s="210"/>
      <c r="J372" s="210"/>
      <c r="K372" s="208"/>
      <c r="L372" s="208"/>
      <c r="M372" s="208"/>
      <c r="N372" s="208"/>
      <c r="O372" s="208"/>
      <c r="P372" s="208"/>
      <c r="Q372" s="208"/>
      <c r="R372" s="210"/>
      <c r="S372" s="210"/>
      <c r="T372" s="210"/>
      <c r="U372" s="208"/>
      <c r="V372" s="208"/>
      <c r="W372" s="208"/>
      <c r="X372" s="208"/>
      <c r="Y372" s="208"/>
      <c r="Z372" s="208"/>
    </row>
    <row r="373">
      <c r="A373" s="208"/>
      <c r="B373" s="210"/>
      <c r="C373" s="210"/>
      <c r="D373" s="210"/>
      <c r="E373" s="208"/>
      <c r="F373" s="208"/>
      <c r="G373" s="208"/>
      <c r="H373" s="210"/>
      <c r="I373" s="210"/>
      <c r="J373" s="210"/>
      <c r="K373" s="208"/>
      <c r="L373" s="208"/>
      <c r="M373" s="208"/>
      <c r="N373" s="208"/>
      <c r="O373" s="208"/>
      <c r="P373" s="208"/>
      <c r="Q373" s="208"/>
      <c r="R373" s="210"/>
      <c r="S373" s="210"/>
      <c r="T373" s="210"/>
      <c r="U373" s="208"/>
      <c r="V373" s="208"/>
      <c r="W373" s="208"/>
      <c r="X373" s="208"/>
      <c r="Y373" s="208"/>
      <c r="Z373" s="208"/>
    </row>
    <row r="374">
      <c r="A374" s="208"/>
      <c r="B374" s="210"/>
      <c r="C374" s="210"/>
      <c r="D374" s="210"/>
      <c r="E374" s="208"/>
      <c r="F374" s="208"/>
      <c r="G374" s="208"/>
      <c r="H374" s="210"/>
      <c r="I374" s="210"/>
      <c r="J374" s="210"/>
      <c r="K374" s="208"/>
      <c r="L374" s="208"/>
      <c r="M374" s="208"/>
      <c r="N374" s="208"/>
      <c r="O374" s="208"/>
      <c r="P374" s="208"/>
      <c r="Q374" s="208"/>
      <c r="R374" s="210"/>
      <c r="S374" s="210"/>
      <c r="T374" s="210"/>
      <c r="U374" s="208"/>
      <c r="V374" s="208"/>
      <c r="W374" s="208"/>
      <c r="X374" s="208"/>
      <c r="Y374" s="208"/>
      <c r="Z374" s="208"/>
    </row>
    <row r="375">
      <c r="A375" s="208"/>
      <c r="B375" s="210"/>
      <c r="C375" s="210"/>
      <c r="D375" s="210"/>
      <c r="E375" s="208"/>
      <c r="F375" s="208"/>
      <c r="G375" s="208"/>
      <c r="H375" s="210"/>
      <c r="I375" s="210"/>
      <c r="J375" s="210"/>
      <c r="K375" s="208"/>
      <c r="L375" s="208"/>
      <c r="M375" s="208"/>
      <c r="N375" s="208"/>
      <c r="O375" s="208"/>
      <c r="P375" s="208"/>
      <c r="Q375" s="208"/>
      <c r="R375" s="210"/>
      <c r="S375" s="210"/>
      <c r="T375" s="210"/>
      <c r="U375" s="208"/>
      <c r="V375" s="208"/>
      <c r="W375" s="208"/>
      <c r="X375" s="208"/>
      <c r="Y375" s="208"/>
      <c r="Z375" s="208"/>
    </row>
    <row r="376">
      <c r="A376" s="208"/>
      <c r="B376" s="210"/>
      <c r="C376" s="210"/>
      <c r="D376" s="210"/>
      <c r="E376" s="208"/>
      <c r="F376" s="208"/>
      <c r="G376" s="208"/>
      <c r="H376" s="210"/>
      <c r="I376" s="210"/>
      <c r="J376" s="210"/>
      <c r="K376" s="208"/>
      <c r="L376" s="208"/>
      <c r="M376" s="208"/>
      <c r="N376" s="208"/>
      <c r="O376" s="208"/>
      <c r="P376" s="208"/>
      <c r="Q376" s="208"/>
      <c r="R376" s="210"/>
      <c r="S376" s="210"/>
      <c r="T376" s="210"/>
      <c r="U376" s="208"/>
      <c r="V376" s="208"/>
      <c r="W376" s="208"/>
      <c r="X376" s="208"/>
      <c r="Y376" s="208"/>
      <c r="Z376" s="208"/>
    </row>
    <row r="377">
      <c r="A377" s="208"/>
      <c r="B377" s="210"/>
      <c r="C377" s="210"/>
      <c r="D377" s="210"/>
      <c r="E377" s="208"/>
      <c r="F377" s="208"/>
      <c r="G377" s="208"/>
      <c r="H377" s="210"/>
      <c r="I377" s="210"/>
      <c r="J377" s="210"/>
      <c r="K377" s="208"/>
      <c r="L377" s="208"/>
      <c r="M377" s="208"/>
      <c r="N377" s="208"/>
      <c r="O377" s="208"/>
      <c r="P377" s="208"/>
      <c r="Q377" s="208"/>
      <c r="R377" s="210"/>
      <c r="S377" s="210"/>
      <c r="T377" s="210"/>
      <c r="U377" s="208"/>
      <c r="V377" s="208"/>
      <c r="W377" s="208"/>
      <c r="X377" s="208"/>
      <c r="Y377" s="208"/>
      <c r="Z377" s="208"/>
    </row>
    <row r="378">
      <c r="A378" s="208"/>
      <c r="B378" s="210"/>
      <c r="C378" s="210"/>
      <c r="D378" s="210"/>
      <c r="E378" s="208"/>
      <c r="F378" s="208"/>
      <c r="G378" s="208"/>
      <c r="H378" s="210"/>
      <c r="I378" s="210"/>
      <c r="J378" s="210"/>
      <c r="K378" s="208"/>
      <c r="L378" s="208"/>
      <c r="M378" s="208"/>
      <c r="N378" s="208"/>
      <c r="O378" s="208"/>
      <c r="P378" s="208"/>
      <c r="Q378" s="208"/>
      <c r="R378" s="210"/>
      <c r="S378" s="210"/>
      <c r="T378" s="210"/>
      <c r="U378" s="208"/>
      <c r="V378" s="208"/>
      <c r="W378" s="208"/>
      <c r="X378" s="208"/>
      <c r="Y378" s="208"/>
      <c r="Z378" s="208"/>
    </row>
    <row r="379">
      <c r="A379" s="208"/>
      <c r="B379" s="210"/>
      <c r="C379" s="210"/>
      <c r="D379" s="210"/>
      <c r="E379" s="208"/>
      <c r="F379" s="208"/>
      <c r="G379" s="208"/>
      <c r="H379" s="210"/>
      <c r="I379" s="210"/>
      <c r="J379" s="210"/>
      <c r="K379" s="208"/>
      <c r="L379" s="208"/>
      <c r="M379" s="208"/>
      <c r="N379" s="208"/>
      <c r="O379" s="208"/>
      <c r="P379" s="208"/>
      <c r="Q379" s="208"/>
      <c r="R379" s="210"/>
      <c r="S379" s="210"/>
      <c r="T379" s="210"/>
      <c r="U379" s="208"/>
      <c r="V379" s="208"/>
      <c r="W379" s="208"/>
      <c r="X379" s="208"/>
      <c r="Y379" s="208"/>
      <c r="Z379" s="208"/>
    </row>
    <row r="380">
      <c r="A380" s="208"/>
      <c r="B380" s="210"/>
      <c r="C380" s="210"/>
      <c r="D380" s="210"/>
      <c r="E380" s="208"/>
      <c r="F380" s="208"/>
      <c r="G380" s="208"/>
      <c r="H380" s="210"/>
      <c r="I380" s="210"/>
      <c r="J380" s="210"/>
      <c r="K380" s="208"/>
      <c r="L380" s="208"/>
      <c r="M380" s="208"/>
      <c r="N380" s="208"/>
      <c r="O380" s="208"/>
      <c r="P380" s="208"/>
      <c r="Q380" s="208"/>
      <c r="R380" s="210"/>
      <c r="S380" s="210"/>
      <c r="T380" s="210"/>
      <c r="U380" s="208"/>
      <c r="V380" s="208"/>
      <c r="W380" s="208"/>
      <c r="X380" s="208"/>
      <c r="Y380" s="208"/>
      <c r="Z380" s="208"/>
    </row>
    <row r="381">
      <c r="A381" s="208"/>
      <c r="B381" s="210"/>
      <c r="C381" s="210"/>
      <c r="D381" s="210"/>
      <c r="E381" s="208"/>
      <c r="F381" s="208"/>
      <c r="G381" s="208"/>
      <c r="H381" s="210"/>
      <c r="I381" s="210"/>
      <c r="J381" s="210"/>
      <c r="K381" s="208"/>
      <c r="L381" s="208"/>
      <c r="M381" s="208"/>
      <c r="N381" s="208"/>
      <c r="O381" s="208"/>
      <c r="P381" s="208"/>
      <c r="Q381" s="208"/>
      <c r="R381" s="210"/>
      <c r="S381" s="210"/>
      <c r="T381" s="210"/>
      <c r="U381" s="208"/>
      <c r="V381" s="208"/>
      <c r="W381" s="208"/>
      <c r="X381" s="208"/>
      <c r="Y381" s="208"/>
      <c r="Z381" s="208"/>
    </row>
    <row r="382">
      <c r="A382" s="208"/>
      <c r="B382" s="210"/>
      <c r="C382" s="210"/>
      <c r="D382" s="210"/>
      <c r="E382" s="208"/>
      <c r="F382" s="208"/>
      <c r="G382" s="208"/>
      <c r="H382" s="210"/>
      <c r="I382" s="210"/>
      <c r="J382" s="210"/>
      <c r="K382" s="208"/>
      <c r="L382" s="208"/>
      <c r="M382" s="208"/>
      <c r="N382" s="208"/>
      <c r="O382" s="208"/>
      <c r="P382" s="208"/>
      <c r="Q382" s="208"/>
      <c r="R382" s="210"/>
      <c r="S382" s="210"/>
      <c r="T382" s="210"/>
      <c r="U382" s="208"/>
      <c r="V382" s="208"/>
      <c r="W382" s="208"/>
      <c r="X382" s="208"/>
      <c r="Y382" s="208"/>
      <c r="Z382" s="208"/>
    </row>
    <row r="383">
      <c r="A383" s="208"/>
      <c r="B383" s="210"/>
      <c r="C383" s="210"/>
      <c r="D383" s="210"/>
      <c r="E383" s="208"/>
      <c r="F383" s="208"/>
      <c r="G383" s="208"/>
      <c r="H383" s="210"/>
      <c r="I383" s="210"/>
      <c r="J383" s="210"/>
      <c r="K383" s="208"/>
      <c r="L383" s="208"/>
      <c r="M383" s="208"/>
      <c r="N383" s="208"/>
      <c r="O383" s="208"/>
      <c r="P383" s="208"/>
      <c r="Q383" s="208"/>
      <c r="R383" s="210"/>
      <c r="S383" s="210"/>
      <c r="T383" s="210"/>
      <c r="U383" s="208"/>
      <c r="V383" s="208"/>
      <c r="W383" s="208"/>
      <c r="X383" s="208"/>
      <c r="Y383" s="208"/>
      <c r="Z383" s="208"/>
    </row>
    <row r="384">
      <c r="A384" s="208"/>
      <c r="B384" s="210"/>
      <c r="C384" s="210"/>
      <c r="D384" s="210"/>
      <c r="E384" s="208"/>
      <c r="F384" s="208"/>
      <c r="G384" s="208"/>
      <c r="H384" s="210"/>
      <c r="I384" s="210"/>
      <c r="J384" s="210"/>
      <c r="K384" s="208"/>
      <c r="L384" s="208"/>
      <c r="M384" s="208"/>
      <c r="N384" s="208"/>
      <c r="O384" s="208"/>
      <c r="P384" s="208"/>
      <c r="Q384" s="208"/>
      <c r="R384" s="210"/>
      <c r="S384" s="210"/>
      <c r="T384" s="210"/>
      <c r="U384" s="208"/>
      <c r="V384" s="208"/>
      <c r="W384" s="208"/>
      <c r="X384" s="208"/>
      <c r="Y384" s="208"/>
      <c r="Z384" s="208"/>
    </row>
    <row r="385">
      <c r="A385" s="208"/>
      <c r="B385" s="210"/>
      <c r="C385" s="210"/>
      <c r="D385" s="210"/>
      <c r="E385" s="208"/>
      <c r="F385" s="208"/>
      <c r="G385" s="208"/>
      <c r="H385" s="210"/>
      <c r="I385" s="210"/>
      <c r="J385" s="210"/>
      <c r="K385" s="208"/>
      <c r="L385" s="208"/>
      <c r="M385" s="208"/>
      <c r="N385" s="208"/>
      <c r="O385" s="208"/>
      <c r="P385" s="208"/>
      <c r="Q385" s="208"/>
      <c r="R385" s="210"/>
      <c r="S385" s="210"/>
      <c r="T385" s="210"/>
      <c r="U385" s="208"/>
      <c r="V385" s="208"/>
      <c r="W385" s="208"/>
      <c r="X385" s="208"/>
      <c r="Y385" s="208"/>
      <c r="Z385" s="208"/>
    </row>
    <row r="386">
      <c r="A386" s="208"/>
      <c r="B386" s="210"/>
      <c r="C386" s="210"/>
      <c r="D386" s="210"/>
      <c r="E386" s="208"/>
      <c r="F386" s="208"/>
      <c r="G386" s="208"/>
      <c r="H386" s="210"/>
      <c r="I386" s="210"/>
      <c r="J386" s="210"/>
      <c r="K386" s="208"/>
      <c r="L386" s="208"/>
      <c r="M386" s="208"/>
      <c r="N386" s="208"/>
      <c r="O386" s="208"/>
      <c r="P386" s="208"/>
      <c r="Q386" s="208"/>
      <c r="R386" s="210"/>
      <c r="S386" s="210"/>
      <c r="T386" s="210"/>
      <c r="U386" s="208"/>
      <c r="V386" s="208"/>
      <c r="W386" s="208"/>
      <c r="X386" s="208"/>
      <c r="Y386" s="208"/>
      <c r="Z386" s="208"/>
    </row>
    <row r="387">
      <c r="A387" s="208"/>
      <c r="B387" s="210"/>
      <c r="C387" s="210"/>
      <c r="D387" s="210"/>
      <c r="E387" s="208"/>
      <c r="F387" s="208"/>
      <c r="G387" s="208"/>
      <c r="H387" s="210"/>
      <c r="I387" s="210"/>
      <c r="J387" s="210"/>
      <c r="K387" s="208"/>
      <c r="L387" s="208"/>
      <c r="M387" s="208"/>
      <c r="N387" s="208"/>
      <c r="O387" s="208"/>
      <c r="P387" s="208"/>
      <c r="Q387" s="208"/>
      <c r="R387" s="210"/>
      <c r="S387" s="210"/>
      <c r="T387" s="210"/>
      <c r="U387" s="208"/>
      <c r="V387" s="208"/>
      <c r="W387" s="208"/>
      <c r="X387" s="208"/>
      <c r="Y387" s="208"/>
      <c r="Z387" s="208"/>
    </row>
    <row r="388">
      <c r="A388" s="208"/>
      <c r="B388" s="210"/>
      <c r="C388" s="210"/>
      <c r="D388" s="210"/>
      <c r="E388" s="208"/>
      <c r="F388" s="208"/>
      <c r="G388" s="208"/>
      <c r="H388" s="210"/>
      <c r="I388" s="210"/>
      <c r="J388" s="210"/>
      <c r="K388" s="208"/>
      <c r="L388" s="208"/>
      <c r="M388" s="208"/>
      <c r="N388" s="208"/>
      <c r="O388" s="208"/>
      <c r="P388" s="208"/>
      <c r="Q388" s="208"/>
      <c r="R388" s="210"/>
      <c r="S388" s="210"/>
      <c r="T388" s="210"/>
      <c r="U388" s="208"/>
      <c r="V388" s="208"/>
      <c r="W388" s="208"/>
      <c r="X388" s="208"/>
      <c r="Y388" s="208"/>
      <c r="Z388" s="208"/>
    </row>
    <row r="389">
      <c r="A389" s="208"/>
      <c r="B389" s="210"/>
      <c r="C389" s="210"/>
      <c r="D389" s="210"/>
      <c r="E389" s="208"/>
      <c r="F389" s="208"/>
      <c r="G389" s="208"/>
      <c r="H389" s="210"/>
      <c r="I389" s="210"/>
      <c r="J389" s="210"/>
      <c r="K389" s="208"/>
      <c r="L389" s="208"/>
      <c r="M389" s="208"/>
      <c r="N389" s="208"/>
      <c r="O389" s="208"/>
      <c r="P389" s="208"/>
      <c r="Q389" s="208"/>
      <c r="R389" s="210"/>
      <c r="S389" s="210"/>
      <c r="T389" s="210"/>
      <c r="U389" s="208"/>
      <c r="V389" s="208"/>
      <c r="W389" s="208"/>
      <c r="X389" s="208"/>
      <c r="Y389" s="208"/>
      <c r="Z389" s="208"/>
    </row>
    <row r="390">
      <c r="A390" s="208"/>
      <c r="B390" s="210"/>
      <c r="C390" s="210"/>
      <c r="D390" s="210"/>
      <c r="E390" s="208"/>
      <c r="F390" s="208"/>
      <c r="G390" s="208"/>
      <c r="H390" s="210"/>
      <c r="I390" s="210"/>
      <c r="J390" s="210"/>
      <c r="K390" s="208"/>
      <c r="L390" s="208"/>
      <c r="M390" s="208"/>
      <c r="N390" s="208"/>
      <c r="O390" s="208"/>
      <c r="P390" s="208"/>
      <c r="Q390" s="208"/>
      <c r="R390" s="210"/>
      <c r="S390" s="210"/>
      <c r="T390" s="210"/>
      <c r="U390" s="208"/>
      <c r="V390" s="208"/>
      <c r="W390" s="208"/>
      <c r="X390" s="208"/>
      <c r="Y390" s="208"/>
      <c r="Z390" s="208"/>
    </row>
    <row r="391">
      <c r="A391" s="208"/>
      <c r="B391" s="210"/>
      <c r="C391" s="210"/>
      <c r="D391" s="210"/>
      <c r="E391" s="208"/>
      <c r="F391" s="208"/>
      <c r="G391" s="208"/>
      <c r="H391" s="210"/>
      <c r="I391" s="210"/>
      <c r="J391" s="210"/>
      <c r="K391" s="208"/>
      <c r="L391" s="208"/>
      <c r="M391" s="208"/>
      <c r="N391" s="208"/>
      <c r="O391" s="208"/>
      <c r="P391" s="208"/>
      <c r="Q391" s="208"/>
      <c r="R391" s="210"/>
      <c r="S391" s="210"/>
      <c r="T391" s="210"/>
      <c r="U391" s="208"/>
      <c r="V391" s="208"/>
      <c r="W391" s="208"/>
      <c r="X391" s="208"/>
      <c r="Y391" s="208"/>
      <c r="Z391" s="208"/>
    </row>
    <row r="392">
      <c r="A392" s="208"/>
      <c r="B392" s="210"/>
      <c r="C392" s="210"/>
      <c r="D392" s="210"/>
      <c r="E392" s="208"/>
      <c r="F392" s="208"/>
      <c r="G392" s="208"/>
      <c r="H392" s="210"/>
      <c r="I392" s="210"/>
      <c r="J392" s="210"/>
      <c r="K392" s="208"/>
      <c r="L392" s="208"/>
      <c r="M392" s="208"/>
      <c r="N392" s="208"/>
      <c r="O392" s="208"/>
      <c r="P392" s="208"/>
      <c r="Q392" s="208"/>
      <c r="R392" s="210"/>
      <c r="S392" s="210"/>
      <c r="T392" s="210"/>
      <c r="U392" s="208"/>
      <c r="V392" s="208"/>
      <c r="W392" s="208"/>
      <c r="X392" s="208"/>
      <c r="Y392" s="208"/>
      <c r="Z392" s="208"/>
    </row>
    <row r="393">
      <c r="A393" s="208"/>
      <c r="B393" s="210"/>
      <c r="C393" s="210"/>
      <c r="D393" s="210"/>
      <c r="E393" s="208"/>
      <c r="F393" s="208"/>
      <c r="G393" s="208"/>
      <c r="H393" s="210"/>
      <c r="I393" s="210"/>
      <c r="J393" s="210"/>
      <c r="K393" s="208"/>
      <c r="L393" s="208"/>
      <c r="M393" s="208"/>
      <c r="N393" s="208"/>
      <c r="O393" s="208"/>
      <c r="P393" s="208"/>
      <c r="Q393" s="208"/>
      <c r="R393" s="210"/>
      <c r="S393" s="210"/>
      <c r="T393" s="210"/>
      <c r="U393" s="208"/>
      <c r="V393" s="208"/>
      <c r="W393" s="208"/>
      <c r="X393" s="208"/>
      <c r="Y393" s="208"/>
      <c r="Z393" s="208"/>
    </row>
    <row r="394">
      <c r="A394" s="208"/>
      <c r="B394" s="210"/>
      <c r="C394" s="210"/>
      <c r="D394" s="210"/>
      <c r="E394" s="208"/>
      <c r="F394" s="208"/>
      <c r="G394" s="208"/>
      <c r="H394" s="210"/>
      <c r="I394" s="210"/>
      <c r="J394" s="210"/>
      <c r="K394" s="208"/>
      <c r="L394" s="208"/>
      <c r="M394" s="208"/>
      <c r="N394" s="208"/>
      <c r="O394" s="208"/>
      <c r="P394" s="208"/>
      <c r="Q394" s="208"/>
      <c r="R394" s="210"/>
      <c r="S394" s="210"/>
      <c r="T394" s="210"/>
      <c r="U394" s="208"/>
      <c r="V394" s="208"/>
      <c r="W394" s="208"/>
      <c r="X394" s="208"/>
      <c r="Y394" s="208"/>
      <c r="Z394" s="208"/>
    </row>
    <row r="395">
      <c r="A395" s="208"/>
      <c r="B395" s="210"/>
      <c r="C395" s="210"/>
      <c r="D395" s="210"/>
      <c r="E395" s="208"/>
      <c r="F395" s="208"/>
      <c r="G395" s="208"/>
      <c r="H395" s="210"/>
      <c r="I395" s="210"/>
      <c r="J395" s="210"/>
      <c r="K395" s="208"/>
      <c r="L395" s="208"/>
      <c r="M395" s="208"/>
      <c r="N395" s="208"/>
      <c r="O395" s="208"/>
      <c r="P395" s="208"/>
      <c r="Q395" s="208"/>
      <c r="R395" s="210"/>
      <c r="S395" s="210"/>
      <c r="T395" s="210"/>
      <c r="U395" s="208"/>
      <c r="V395" s="208"/>
      <c r="W395" s="208"/>
      <c r="X395" s="208"/>
      <c r="Y395" s="208"/>
      <c r="Z395" s="208"/>
    </row>
    <row r="396">
      <c r="A396" s="208"/>
      <c r="B396" s="210"/>
      <c r="C396" s="210"/>
      <c r="D396" s="210"/>
      <c r="E396" s="208"/>
      <c r="F396" s="208"/>
      <c r="G396" s="208"/>
      <c r="H396" s="210"/>
      <c r="I396" s="210"/>
      <c r="J396" s="210"/>
      <c r="K396" s="208"/>
      <c r="L396" s="208"/>
      <c r="M396" s="208"/>
      <c r="N396" s="208"/>
      <c r="O396" s="208"/>
      <c r="P396" s="208"/>
      <c r="Q396" s="208"/>
      <c r="R396" s="210"/>
      <c r="S396" s="210"/>
      <c r="T396" s="210"/>
      <c r="U396" s="208"/>
      <c r="V396" s="208"/>
      <c r="W396" s="208"/>
      <c r="X396" s="208"/>
      <c r="Y396" s="208"/>
      <c r="Z396" s="208"/>
    </row>
    <row r="397">
      <c r="A397" s="208"/>
      <c r="B397" s="210"/>
      <c r="C397" s="210"/>
      <c r="D397" s="210"/>
      <c r="E397" s="208"/>
      <c r="F397" s="208"/>
      <c r="G397" s="208"/>
      <c r="H397" s="210"/>
      <c r="I397" s="210"/>
      <c r="J397" s="210"/>
      <c r="K397" s="208"/>
      <c r="L397" s="208"/>
      <c r="M397" s="208"/>
      <c r="N397" s="208"/>
      <c r="O397" s="208"/>
      <c r="P397" s="208"/>
      <c r="Q397" s="208"/>
      <c r="R397" s="210"/>
      <c r="S397" s="210"/>
      <c r="T397" s="210"/>
      <c r="U397" s="208"/>
      <c r="V397" s="208"/>
      <c r="W397" s="208"/>
      <c r="X397" s="208"/>
      <c r="Y397" s="208"/>
      <c r="Z397" s="208"/>
    </row>
    <row r="398">
      <c r="A398" s="208"/>
      <c r="B398" s="210"/>
      <c r="C398" s="210"/>
      <c r="D398" s="210"/>
      <c r="E398" s="208"/>
      <c r="F398" s="208"/>
      <c r="G398" s="208"/>
      <c r="H398" s="210"/>
      <c r="I398" s="210"/>
      <c r="J398" s="210"/>
      <c r="K398" s="208"/>
      <c r="L398" s="208"/>
      <c r="M398" s="208"/>
      <c r="N398" s="208"/>
      <c r="O398" s="208"/>
      <c r="P398" s="208"/>
      <c r="Q398" s="208"/>
      <c r="R398" s="210"/>
      <c r="S398" s="210"/>
      <c r="T398" s="210"/>
      <c r="U398" s="208"/>
      <c r="V398" s="208"/>
      <c r="W398" s="208"/>
      <c r="X398" s="208"/>
      <c r="Y398" s="208"/>
      <c r="Z398" s="208"/>
    </row>
    <row r="399">
      <c r="A399" s="208"/>
      <c r="B399" s="210"/>
      <c r="C399" s="210"/>
      <c r="D399" s="210"/>
      <c r="E399" s="208"/>
      <c r="F399" s="208"/>
      <c r="G399" s="208"/>
      <c r="H399" s="210"/>
      <c r="I399" s="210"/>
      <c r="J399" s="210"/>
      <c r="K399" s="208"/>
      <c r="L399" s="208"/>
      <c r="M399" s="208"/>
      <c r="N399" s="208"/>
      <c r="O399" s="208"/>
      <c r="P399" s="208"/>
      <c r="Q399" s="208"/>
      <c r="R399" s="210"/>
      <c r="S399" s="210"/>
      <c r="T399" s="210"/>
      <c r="U399" s="208"/>
      <c r="V399" s="208"/>
      <c r="W399" s="208"/>
      <c r="X399" s="208"/>
      <c r="Y399" s="208"/>
      <c r="Z399" s="208"/>
    </row>
    <row r="400">
      <c r="A400" s="208"/>
      <c r="B400" s="210"/>
      <c r="C400" s="210"/>
      <c r="D400" s="210"/>
      <c r="E400" s="208"/>
      <c r="F400" s="208"/>
      <c r="G400" s="208"/>
      <c r="H400" s="210"/>
      <c r="I400" s="210"/>
      <c r="J400" s="210"/>
      <c r="K400" s="208"/>
      <c r="L400" s="208"/>
      <c r="M400" s="208"/>
      <c r="N400" s="208"/>
      <c r="O400" s="208"/>
      <c r="P400" s="208"/>
      <c r="Q400" s="208"/>
      <c r="R400" s="210"/>
      <c r="S400" s="210"/>
      <c r="T400" s="210"/>
      <c r="U400" s="208"/>
      <c r="V400" s="208"/>
      <c r="W400" s="208"/>
      <c r="X400" s="208"/>
      <c r="Y400" s="208"/>
      <c r="Z400" s="208"/>
    </row>
    <row r="401">
      <c r="A401" s="208"/>
      <c r="B401" s="210"/>
      <c r="C401" s="210"/>
      <c r="D401" s="210"/>
      <c r="E401" s="208"/>
      <c r="F401" s="208"/>
      <c r="G401" s="208"/>
      <c r="H401" s="210"/>
      <c r="I401" s="210"/>
      <c r="J401" s="210"/>
      <c r="K401" s="208"/>
      <c r="L401" s="208"/>
      <c r="M401" s="208"/>
      <c r="N401" s="208"/>
      <c r="O401" s="208"/>
      <c r="P401" s="208"/>
      <c r="Q401" s="208"/>
      <c r="R401" s="210"/>
      <c r="S401" s="210"/>
      <c r="T401" s="210"/>
      <c r="U401" s="208"/>
      <c r="V401" s="208"/>
      <c r="W401" s="208"/>
      <c r="X401" s="208"/>
      <c r="Y401" s="208"/>
      <c r="Z401" s="208"/>
    </row>
    <row r="402">
      <c r="A402" s="208"/>
      <c r="B402" s="210"/>
      <c r="C402" s="210"/>
      <c r="D402" s="210"/>
      <c r="E402" s="208"/>
      <c r="F402" s="208"/>
      <c r="G402" s="208"/>
      <c r="H402" s="210"/>
      <c r="I402" s="210"/>
      <c r="J402" s="210"/>
      <c r="K402" s="208"/>
      <c r="L402" s="208"/>
      <c r="M402" s="208"/>
      <c r="N402" s="208"/>
      <c r="O402" s="208"/>
      <c r="P402" s="208"/>
      <c r="Q402" s="208"/>
      <c r="R402" s="210"/>
      <c r="S402" s="210"/>
      <c r="T402" s="210"/>
      <c r="U402" s="208"/>
      <c r="V402" s="208"/>
      <c r="W402" s="208"/>
      <c r="X402" s="208"/>
      <c r="Y402" s="208"/>
      <c r="Z402" s="208"/>
    </row>
    <row r="403">
      <c r="A403" s="208"/>
      <c r="B403" s="210"/>
      <c r="C403" s="210"/>
      <c r="D403" s="210"/>
      <c r="E403" s="208"/>
      <c r="F403" s="208"/>
      <c r="G403" s="208"/>
      <c r="H403" s="210"/>
      <c r="I403" s="210"/>
      <c r="J403" s="210"/>
      <c r="K403" s="208"/>
      <c r="L403" s="208"/>
      <c r="M403" s="208"/>
      <c r="N403" s="208"/>
      <c r="O403" s="208"/>
      <c r="P403" s="208"/>
      <c r="Q403" s="208"/>
      <c r="R403" s="210"/>
      <c r="S403" s="210"/>
      <c r="T403" s="210"/>
      <c r="U403" s="208"/>
      <c r="V403" s="208"/>
      <c r="W403" s="208"/>
      <c r="X403" s="208"/>
      <c r="Y403" s="208"/>
      <c r="Z403" s="208"/>
    </row>
    <row r="404">
      <c r="A404" s="208"/>
      <c r="B404" s="210"/>
      <c r="C404" s="210"/>
      <c r="D404" s="210"/>
      <c r="E404" s="208"/>
      <c r="F404" s="208"/>
      <c r="G404" s="208"/>
      <c r="H404" s="210"/>
      <c r="I404" s="210"/>
      <c r="J404" s="210"/>
      <c r="K404" s="208"/>
      <c r="L404" s="208"/>
      <c r="M404" s="208"/>
      <c r="N404" s="208"/>
      <c r="O404" s="208"/>
      <c r="P404" s="208"/>
      <c r="Q404" s="208"/>
      <c r="R404" s="210"/>
      <c r="S404" s="210"/>
      <c r="T404" s="210"/>
      <c r="U404" s="208"/>
      <c r="V404" s="208"/>
      <c r="W404" s="208"/>
      <c r="X404" s="208"/>
      <c r="Y404" s="208"/>
      <c r="Z404" s="208"/>
    </row>
    <row r="405">
      <c r="A405" s="208"/>
      <c r="B405" s="210"/>
      <c r="C405" s="210"/>
      <c r="D405" s="210"/>
      <c r="E405" s="208"/>
      <c r="F405" s="208"/>
      <c r="G405" s="208"/>
      <c r="H405" s="210"/>
      <c r="I405" s="210"/>
      <c r="J405" s="210"/>
      <c r="K405" s="208"/>
      <c r="L405" s="208"/>
      <c r="M405" s="208"/>
      <c r="N405" s="208"/>
      <c r="O405" s="208"/>
      <c r="P405" s="208"/>
      <c r="Q405" s="208"/>
      <c r="R405" s="210"/>
      <c r="S405" s="210"/>
      <c r="T405" s="210"/>
      <c r="U405" s="208"/>
      <c r="V405" s="208"/>
      <c r="W405" s="208"/>
      <c r="X405" s="208"/>
      <c r="Y405" s="208"/>
      <c r="Z405" s="208"/>
    </row>
    <row r="406">
      <c r="A406" s="208"/>
      <c r="B406" s="210"/>
      <c r="C406" s="210"/>
      <c r="D406" s="210"/>
      <c r="E406" s="208"/>
      <c r="F406" s="208"/>
      <c r="G406" s="208"/>
      <c r="H406" s="210"/>
      <c r="I406" s="210"/>
      <c r="J406" s="210"/>
      <c r="K406" s="208"/>
      <c r="L406" s="208"/>
      <c r="M406" s="208"/>
      <c r="N406" s="208"/>
      <c r="O406" s="208"/>
      <c r="P406" s="208"/>
      <c r="Q406" s="208"/>
      <c r="R406" s="210"/>
      <c r="S406" s="210"/>
      <c r="T406" s="210"/>
      <c r="U406" s="208"/>
      <c r="V406" s="208"/>
      <c r="W406" s="208"/>
      <c r="X406" s="208"/>
      <c r="Y406" s="208"/>
      <c r="Z406" s="208"/>
    </row>
    <row r="407">
      <c r="A407" s="208"/>
      <c r="B407" s="210"/>
      <c r="C407" s="210"/>
      <c r="D407" s="210"/>
      <c r="E407" s="208"/>
      <c r="F407" s="208"/>
      <c r="G407" s="208"/>
      <c r="H407" s="210"/>
      <c r="I407" s="210"/>
      <c r="J407" s="210"/>
      <c r="K407" s="208"/>
      <c r="L407" s="208"/>
      <c r="M407" s="208"/>
      <c r="N407" s="208"/>
      <c r="O407" s="208"/>
      <c r="P407" s="208"/>
      <c r="Q407" s="208"/>
      <c r="R407" s="210"/>
      <c r="S407" s="210"/>
      <c r="T407" s="210"/>
      <c r="U407" s="208"/>
      <c r="V407" s="208"/>
      <c r="W407" s="208"/>
      <c r="X407" s="208"/>
      <c r="Y407" s="208"/>
      <c r="Z407" s="208"/>
    </row>
    <row r="408">
      <c r="A408" s="208"/>
      <c r="B408" s="210"/>
      <c r="C408" s="210"/>
      <c r="D408" s="210"/>
      <c r="E408" s="208"/>
      <c r="F408" s="208"/>
      <c r="G408" s="208"/>
      <c r="H408" s="210"/>
      <c r="I408" s="210"/>
      <c r="J408" s="210"/>
      <c r="K408" s="208"/>
      <c r="L408" s="208"/>
      <c r="M408" s="208"/>
      <c r="N408" s="208"/>
      <c r="O408" s="208"/>
      <c r="P408" s="208"/>
      <c r="Q408" s="208"/>
      <c r="R408" s="210"/>
      <c r="S408" s="210"/>
      <c r="T408" s="210"/>
      <c r="U408" s="208"/>
      <c r="V408" s="208"/>
      <c r="W408" s="208"/>
      <c r="X408" s="208"/>
      <c r="Y408" s="208"/>
      <c r="Z408" s="208"/>
    </row>
    <row r="409">
      <c r="A409" s="208"/>
      <c r="B409" s="210"/>
      <c r="C409" s="210"/>
      <c r="D409" s="210"/>
      <c r="E409" s="208"/>
      <c r="F409" s="208"/>
      <c r="G409" s="208"/>
      <c r="H409" s="210"/>
      <c r="I409" s="210"/>
      <c r="J409" s="210"/>
      <c r="K409" s="208"/>
      <c r="L409" s="208"/>
      <c r="M409" s="208"/>
      <c r="N409" s="208"/>
      <c r="O409" s="208"/>
      <c r="P409" s="208"/>
      <c r="Q409" s="208"/>
      <c r="R409" s="210"/>
      <c r="S409" s="210"/>
      <c r="T409" s="210"/>
      <c r="U409" s="208"/>
      <c r="V409" s="208"/>
      <c r="W409" s="208"/>
      <c r="X409" s="208"/>
      <c r="Y409" s="208"/>
      <c r="Z409" s="208"/>
    </row>
    <row r="410">
      <c r="A410" s="208"/>
      <c r="B410" s="210"/>
      <c r="C410" s="210"/>
      <c r="D410" s="210"/>
      <c r="E410" s="208"/>
      <c r="F410" s="208"/>
      <c r="G410" s="208"/>
      <c r="H410" s="210"/>
      <c r="I410" s="210"/>
      <c r="J410" s="210"/>
      <c r="K410" s="208"/>
      <c r="L410" s="208"/>
      <c r="M410" s="208"/>
      <c r="N410" s="208"/>
      <c r="O410" s="208"/>
      <c r="P410" s="208"/>
      <c r="Q410" s="208"/>
      <c r="R410" s="210"/>
      <c r="S410" s="210"/>
      <c r="T410" s="210"/>
      <c r="U410" s="208"/>
      <c r="V410" s="208"/>
      <c r="W410" s="208"/>
      <c r="X410" s="208"/>
      <c r="Y410" s="208"/>
      <c r="Z410" s="208"/>
    </row>
    <row r="411">
      <c r="A411" s="208"/>
      <c r="B411" s="210"/>
      <c r="C411" s="210"/>
      <c r="D411" s="210"/>
      <c r="E411" s="208"/>
      <c r="F411" s="208"/>
      <c r="G411" s="208"/>
      <c r="H411" s="210"/>
      <c r="I411" s="210"/>
      <c r="J411" s="210"/>
      <c r="K411" s="208"/>
      <c r="L411" s="208"/>
      <c r="M411" s="208"/>
      <c r="N411" s="208"/>
      <c r="O411" s="208"/>
      <c r="P411" s="208"/>
      <c r="Q411" s="208"/>
      <c r="R411" s="210"/>
      <c r="S411" s="210"/>
      <c r="T411" s="210"/>
      <c r="U411" s="208"/>
      <c r="V411" s="208"/>
      <c r="W411" s="208"/>
      <c r="X411" s="208"/>
      <c r="Y411" s="208"/>
      <c r="Z411" s="208"/>
    </row>
    <row r="412">
      <c r="A412" s="208"/>
      <c r="B412" s="210"/>
      <c r="C412" s="210"/>
      <c r="D412" s="210"/>
      <c r="E412" s="208"/>
      <c r="F412" s="208"/>
      <c r="G412" s="208"/>
      <c r="H412" s="210"/>
      <c r="I412" s="210"/>
      <c r="J412" s="210"/>
      <c r="K412" s="208"/>
      <c r="L412" s="208"/>
      <c r="M412" s="208"/>
      <c r="N412" s="208"/>
      <c r="O412" s="208"/>
      <c r="P412" s="208"/>
      <c r="Q412" s="208"/>
      <c r="R412" s="210"/>
      <c r="S412" s="210"/>
      <c r="T412" s="210"/>
      <c r="U412" s="208"/>
      <c r="V412" s="208"/>
      <c r="W412" s="208"/>
      <c r="X412" s="208"/>
      <c r="Y412" s="208"/>
      <c r="Z412" s="208"/>
    </row>
    <row r="413">
      <c r="A413" s="208"/>
      <c r="B413" s="210"/>
      <c r="C413" s="210"/>
      <c r="D413" s="210"/>
      <c r="E413" s="208"/>
      <c r="F413" s="208"/>
      <c r="G413" s="208"/>
      <c r="H413" s="210"/>
      <c r="I413" s="210"/>
      <c r="J413" s="210"/>
      <c r="K413" s="208"/>
      <c r="L413" s="208"/>
      <c r="M413" s="208"/>
      <c r="N413" s="208"/>
      <c r="O413" s="208"/>
      <c r="P413" s="208"/>
      <c r="Q413" s="208"/>
      <c r="R413" s="210"/>
      <c r="S413" s="210"/>
      <c r="T413" s="210"/>
      <c r="U413" s="208"/>
      <c r="V413" s="208"/>
      <c r="W413" s="208"/>
      <c r="X413" s="208"/>
      <c r="Y413" s="208"/>
      <c r="Z413" s="208"/>
    </row>
    <row r="414">
      <c r="A414" s="208"/>
      <c r="B414" s="210"/>
      <c r="C414" s="210"/>
      <c r="D414" s="210"/>
      <c r="E414" s="208"/>
      <c r="F414" s="208"/>
      <c r="G414" s="208"/>
      <c r="H414" s="210"/>
      <c r="I414" s="210"/>
      <c r="J414" s="210"/>
      <c r="K414" s="208"/>
      <c r="L414" s="208"/>
      <c r="M414" s="208"/>
      <c r="N414" s="208"/>
      <c r="O414" s="208"/>
      <c r="P414" s="208"/>
      <c r="Q414" s="208"/>
      <c r="R414" s="210"/>
      <c r="S414" s="210"/>
      <c r="T414" s="210"/>
      <c r="U414" s="208"/>
      <c r="V414" s="208"/>
      <c r="W414" s="208"/>
      <c r="X414" s="208"/>
      <c r="Y414" s="208"/>
      <c r="Z414" s="208"/>
    </row>
    <row r="415">
      <c r="A415" s="208"/>
      <c r="B415" s="210"/>
      <c r="C415" s="210"/>
      <c r="D415" s="210"/>
      <c r="E415" s="208"/>
      <c r="F415" s="208"/>
      <c r="G415" s="208"/>
      <c r="H415" s="210"/>
      <c r="I415" s="210"/>
      <c r="J415" s="210"/>
      <c r="K415" s="208"/>
      <c r="L415" s="208"/>
      <c r="M415" s="208"/>
      <c r="N415" s="208"/>
      <c r="O415" s="208"/>
      <c r="P415" s="208"/>
      <c r="Q415" s="208"/>
      <c r="R415" s="210"/>
      <c r="S415" s="210"/>
      <c r="T415" s="210"/>
      <c r="U415" s="208"/>
      <c r="V415" s="208"/>
      <c r="W415" s="208"/>
      <c r="X415" s="208"/>
      <c r="Y415" s="208"/>
      <c r="Z415" s="208"/>
    </row>
    <row r="416">
      <c r="A416" s="208"/>
      <c r="B416" s="210"/>
      <c r="C416" s="210"/>
      <c r="D416" s="210"/>
      <c r="E416" s="208"/>
      <c r="F416" s="208"/>
      <c r="G416" s="208"/>
      <c r="H416" s="210"/>
      <c r="I416" s="210"/>
      <c r="J416" s="210"/>
      <c r="K416" s="208"/>
      <c r="L416" s="208"/>
      <c r="M416" s="208"/>
      <c r="N416" s="208"/>
      <c r="O416" s="208"/>
      <c r="P416" s="208"/>
      <c r="Q416" s="208"/>
      <c r="R416" s="210"/>
      <c r="S416" s="210"/>
      <c r="T416" s="210"/>
      <c r="U416" s="208"/>
      <c r="V416" s="208"/>
      <c r="W416" s="208"/>
      <c r="X416" s="208"/>
      <c r="Y416" s="208"/>
      <c r="Z416" s="208"/>
    </row>
    <row r="417">
      <c r="A417" s="208"/>
      <c r="B417" s="210"/>
      <c r="C417" s="210"/>
      <c r="D417" s="210"/>
      <c r="E417" s="208"/>
      <c r="F417" s="208"/>
      <c r="G417" s="208"/>
      <c r="H417" s="210"/>
      <c r="I417" s="210"/>
      <c r="J417" s="210"/>
      <c r="K417" s="208"/>
      <c r="L417" s="208"/>
      <c r="M417" s="208"/>
      <c r="N417" s="208"/>
      <c r="O417" s="208"/>
      <c r="P417" s="208"/>
      <c r="Q417" s="208"/>
      <c r="R417" s="210"/>
      <c r="S417" s="210"/>
      <c r="T417" s="210"/>
      <c r="U417" s="208"/>
      <c r="V417" s="208"/>
      <c r="W417" s="208"/>
      <c r="X417" s="208"/>
      <c r="Y417" s="208"/>
      <c r="Z417" s="208"/>
    </row>
    <row r="418">
      <c r="A418" s="208"/>
      <c r="B418" s="210"/>
      <c r="C418" s="210"/>
      <c r="D418" s="210"/>
      <c r="E418" s="208"/>
      <c r="F418" s="208"/>
      <c r="G418" s="208"/>
      <c r="H418" s="210"/>
      <c r="I418" s="210"/>
      <c r="J418" s="210"/>
      <c r="K418" s="208"/>
      <c r="L418" s="208"/>
      <c r="M418" s="208"/>
      <c r="N418" s="208"/>
      <c r="O418" s="208"/>
      <c r="P418" s="208"/>
      <c r="Q418" s="208"/>
      <c r="R418" s="210"/>
      <c r="S418" s="210"/>
      <c r="T418" s="210"/>
      <c r="U418" s="208"/>
      <c r="V418" s="208"/>
      <c r="W418" s="208"/>
      <c r="X418" s="208"/>
      <c r="Y418" s="208"/>
      <c r="Z418" s="208"/>
    </row>
    <row r="419">
      <c r="A419" s="208"/>
      <c r="B419" s="210"/>
      <c r="C419" s="210"/>
      <c r="D419" s="210"/>
      <c r="E419" s="208"/>
      <c r="F419" s="208"/>
      <c r="G419" s="208"/>
      <c r="H419" s="210"/>
      <c r="I419" s="210"/>
      <c r="J419" s="210"/>
      <c r="K419" s="208"/>
      <c r="L419" s="208"/>
      <c r="M419" s="208"/>
      <c r="N419" s="208"/>
      <c r="O419" s="208"/>
      <c r="P419" s="208"/>
      <c r="Q419" s="208"/>
      <c r="R419" s="210"/>
      <c r="S419" s="210"/>
      <c r="T419" s="210"/>
      <c r="U419" s="208"/>
      <c r="V419" s="208"/>
      <c r="W419" s="208"/>
      <c r="X419" s="208"/>
      <c r="Y419" s="208"/>
      <c r="Z419" s="208"/>
    </row>
    <row r="420">
      <c r="A420" s="208"/>
      <c r="B420" s="210"/>
      <c r="C420" s="210"/>
      <c r="D420" s="210"/>
      <c r="E420" s="208"/>
      <c r="F420" s="208"/>
      <c r="G420" s="208"/>
      <c r="H420" s="210"/>
      <c r="I420" s="210"/>
      <c r="J420" s="210"/>
      <c r="K420" s="208"/>
      <c r="L420" s="208"/>
      <c r="M420" s="208"/>
      <c r="N420" s="208"/>
      <c r="O420" s="208"/>
      <c r="P420" s="208"/>
      <c r="Q420" s="208"/>
      <c r="R420" s="210"/>
      <c r="S420" s="210"/>
      <c r="T420" s="210"/>
      <c r="U420" s="208"/>
      <c r="V420" s="208"/>
      <c r="W420" s="208"/>
      <c r="X420" s="208"/>
      <c r="Y420" s="208"/>
      <c r="Z420" s="208"/>
    </row>
    <row r="421">
      <c r="A421" s="208"/>
      <c r="B421" s="210"/>
      <c r="C421" s="210"/>
      <c r="D421" s="210"/>
      <c r="E421" s="208"/>
      <c r="F421" s="208"/>
      <c r="G421" s="208"/>
      <c r="H421" s="210"/>
      <c r="I421" s="210"/>
      <c r="J421" s="210"/>
      <c r="K421" s="208"/>
      <c r="L421" s="208"/>
      <c r="M421" s="208"/>
      <c r="N421" s="208"/>
      <c r="O421" s="208"/>
      <c r="P421" s="208"/>
      <c r="Q421" s="208"/>
      <c r="R421" s="210"/>
      <c r="S421" s="210"/>
      <c r="T421" s="210"/>
      <c r="U421" s="208"/>
      <c r="V421" s="208"/>
      <c r="W421" s="208"/>
      <c r="X421" s="208"/>
      <c r="Y421" s="208"/>
      <c r="Z421" s="208"/>
    </row>
    <row r="422">
      <c r="A422" s="208"/>
      <c r="B422" s="210"/>
      <c r="C422" s="210"/>
      <c r="D422" s="210"/>
      <c r="E422" s="208"/>
      <c r="F422" s="208"/>
      <c r="G422" s="208"/>
      <c r="H422" s="210"/>
      <c r="I422" s="210"/>
      <c r="J422" s="210"/>
      <c r="K422" s="208"/>
      <c r="L422" s="208"/>
      <c r="M422" s="208"/>
      <c r="N422" s="208"/>
      <c r="O422" s="208"/>
      <c r="P422" s="208"/>
      <c r="Q422" s="208"/>
      <c r="R422" s="210"/>
      <c r="S422" s="210"/>
      <c r="T422" s="210"/>
      <c r="U422" s="208"/>
      <c r="V422" s="208"/>
      <c r="W422" s="208"/>
      <c r="X422" s="208"/>
      <c r="Y422" s="208"/>
      <c r="Z422" s="208"/>
    </row>
    <row r="423">
      <c r="A423" s="208"/>
      <c r="B423" s="210"/>
      <c r="C423" s="210"/>
      <c r="D423" s="210"/>
      <c r="E423" s="208"/>
      <c r="F423" s="208"/>
      <c r="G423" s="208"/>
      <c r="H423" s="210"/>
      <c r="I423" s="210"/>
      <c r="J423" s="210"/>
      <c r="K423" s="208"/>
      <c r="L423" s="208"/>
      <c r="M423" s="208"/>
      <c r="N423" s="208"/>
      <c r="O423" s="208"/>
      <c r="P423" s="208"/>
      <c r="Q423" s="208"/>
      <c r="R423" s="210"/>
      <c r="S423" s="210"/>
      <c r="T423" s="210"/>
      <c r="U423" s="208"/>
      <c r="V423" s="208"/>
      <c r="W423" s="208"/>
      <c r="X423" s="208"/>
      <c r="Y423" s="208"/>
      <c r="Z423" s="208"/>
    </row>
    <row r="424">
      <c r="A424" s="208"/>
      <c r="B424" s="210"/>
      <c r="C424" s="210"/>
      <c r="D424" s="210"/>
      <c r="E424" s="208"/>
      <c r="F424" s="208"/>
      <c r="G424" s="208"/>
      <c r="H424" s="210"/>
      <c r="I424" s="210"/>
      <c r="J424" s="210"/>
      <c r="K424" s="208"/>
      <c r="L424" s="208"/>
      <c r="M424" s="208"/>
      <c r="N424" s="208"/>
      <c r="O424" s="208"/>
      <c r="P424" s="208"/>
      <c r="Q424" s="208"/>
      <c r="R424" s="210"/>
      <c r="S424" s="210"/>
      <c r="T424" s="210"/>
      <c r="U424" s="208"/>
      <c r="V424" s="208"/>
      <c r="W424" s="208"/>
      <c r="X424" s="208"/>
      <c r="Y424" s="208"/>
      <c r="Z424" s="208"/>
    </row>
    <row r="425">
      <c r="A425" s="208"/>
      <c r="B425" s="210"/>
      <c r="C425" s="210"/>
      <c r="D425" s="210"/>
      <c r="E425" s="208"/>
      <c r="F425" s="208"/>
      <c r="G425" s="208"/>
      <c r="H425" s="210"/>
      <c r="I425" s="210"/>
      <c r="J425" s="210"/>
      <c r="K425" s="208"/>
      <c r="L425" s="208"/>
      <c r="M425" s="208"/>
      <c r="N425" s="208"/>
      <c r="O425" s="208"/>
      <c r="P425" s="208"/>
      <c r="Q425" s="208"/>
      <c r="R425" s="210"/>
      <c r="S425" s="210"/>
      <c r="T425" s="210"/>
      <c r="U425" s="208"/>
      <c r="V425" s="208"/>
      <c r="W425" s="208"/>
      <c r="X425" s="208"/>
      <c r="Y425" s="208"/>
      <c r="Z425" s="208"/>
    </row>
    <row r="426">
      <c r="A426" s="208"/>
      <c r="B426" s="210"/>
      <c r="C426" s="210"/>
      <c r="D426" s="210"/>
      <c r="E426" s="208"/>
      <c r="F426" s="208"/>
      <c r="G426" s="208"/>
      <c r="H426" s="210"/>
      <c r="I426" s="210"/>
      <c r="J426" s="210"/>
      <c r="K426" s="208"/>
      <c r="L426" s="208"/>
      <c r="M426" s="208"/>
      <c r="N426" s="208"/>
      <c r="O426" s="208"/>
      <c r="P426" s="208"/>
      <c r="Q426" s="208"/>
      <c r="R426" s="210"/>
      <c r="S426" s="210"/>
      <c r="T426" s="210"/>
      <c r="U426" s="208"/>
      <c r="V426" s="208"/>
      <c r="W426" s="208"/>
      <c r="X426" s="208"/>
      <c r="Y426" s="208"/>
      <c r="Z426" s="208"/>
    </row>
    <row r="427">
      <c r="A427" s="208"/>
      <c r="B427" s="210"/>
      <c r="C427" s="210"/>
      <c r="D427" s="210"/>
      <c r="E427" s="208"/>
      <c r="F427" s="208"/>
      <c r="G427" s="208"/>
      <c r="H427" s="210"/>
      <c r="I427" s="210"/>
      <c r="J427" s="210"/>
      <c r="K427" s="208"/>
      <c r="L427" s="208"/>
      <c r="M427" s="208"/>
      <c r="N427" s="208"/>
      <c r="O427" s="208"/>
      <c r="P427" s="208"/>
      <c r="Q427" s="208"/>
      <c r="R427" s="210"/>
      <c r="S427" s="210"/>
      <c r="T427" s="210"/>
      <c r="U427" s="208"/>
      <c r="V427" s="208"/>
      <c r="W427" s="208"/>
      <c r="X427" s="208"/>
      <c r="Y427" s="208"/>
      <c r="Z427" s="208"/>
    </row>
    <row r="428">
      <c r="A428" s="208"/>
      <c r="B428" s="210"/>
      <c r="C428" s="210"/>
      <c r="D428" s="210"/>
      <c r="E428" s="208"/>
      <c r="F428" s="208"/>
      <c r="G428" s="208"/>
      <c r="H428" s="210"/>
      <c r="I428" s="210"/>
      <c r="J428" s="210"/>
      <c r="K428" s="208"/>
      <c r="L428" s="208"/>
      <c r="M428" s="208"/>
      <c r="N428" s="208"/>
      <c r="O428" s="208"/>
      <c r="P428" s="208"/>
      <c r="Q428" s="208"/>
      <c r="R428" s="210"/>
      <c r="S428" s="210"/>
      <c r="T428" s="210"/>
      <c r="U428" s="208"/>
      <c r="V428" s="208"/>
      <c r="W428" s="208"/>
      <c r="X428" s="208"/>
      <c r="Y428" s="208"/>
      <c r="Z428" s="208"/>
    </row>
    <row r="429">
      <c r="A429" s="208"/>
      <c r="B429" s="210"/>
      <c r="C429" s="210"/>
      <c r="D429" s="210"/>
      <c r="E429" s="208"/>
      <c r="F429" s="208"/>
      <c r="G429" s="208"/>
      <c r="H429" s="210"/>
      <c r="I429" s="210"/>
      <c r="J429" s="210"/>
      <c r="K429" s="208"/>
      <c r="L429" s="208"/>
      <c r="M429" s="208"/>
      <c r="N429" s="208"/>
      <c r="O429" s="208"/>
      <c r="P429" s="208"/>
      <c r="Q429" s="208"/>
      <c r="R429" s="210"/>
      <c r="S429" s="210"/>
      <c r="T429" s="210"/>
      <c r="U429" s="208"/>
      <c r="V429" s="208"/>
      <c r="W429" s="208"/>
      <c r="X429" s="208"/>
      <c r="Y429" s="208"/>
      <c r="Z429" s="208"/>
    </row>
    <row r="430">
      <c r="A430" s="208"/>
      <c r="B430" s="210"/>
      <c r="C430" s="210"/>
      <c r="D430" s="210"/>
      <c r="E430" s="208"/>
      <c r="F430" s="208"/>
      <c r="G430" s="208"/>
      <c r="H430" s="210"/>
      <c r="I430" s="210"/>
      <c r="J430" s="210"/>
      <c r="K430" s="208"/>
      <c r="L430" s="208"/>
      <c r="M430" s="208"/>
      <c r="N430" s="208"/>
      <c r="O430" s="208"/>
      <c r="P430" s="208"/>
      <c r="Q430" s="208"/>
      <c r="R430" s="210"/>
      <c r="S430" s="210"/>
      <c r="T430" s="210"/>
      <c r="U430" s="208"/>
      <c r="V430" s="208"/>
      <c r="W430" s="208"/>
      <c r="X430" s="208"/>
      <c r="Y430" s="208"/>
      <c r="Z430" s="208"/>
    </row>
    <row r="431">
      <c r="A431" s="208"/>
      <c r="B431" s="210"/>
      <c r="C431" s="210"/>
      <c r="D431" s="210"/>
      <c r="E431" s="208"/>
      <c r="F431" s="208"/>
      <c r="G431" s="208"/>
      <c r="H431" s="210"/>
      <c r="I431" s="210"/>
      <c r="J431" s="210"/>
      <c r="K431" s="208"/>
      <c r="L431" s="208"/>
      <c r="M431" s="208"/>
      <c r="N431" s="208"/>
      <c r="O431" s="208"/>
      <c r="P431" s="208"/>
      <c r="Q431" s="208"/>
      <c r="R431" s="210"/>
      <c r="S431" s="210"/>
      <c r="T431" s="210"/>
      <c r="U431" s="208"/>
      <c r="V431" s="208"/>
      <c r="W431" s="208"/>
      <c r="X431" s="208"/>
      <c r="Y431" s="208"/>
      <c r="Z431" s="208"/>
    </row>
    <row r="432">
      <c r="A432" s="208"/>
      <c r="B432" s="210"/>
      <c r="C432" s="210"/>
      <c r="D432" s="210"/>
      <c r="E432" s="208"/>
      <c r="F432" s="208"/>
      <c r="G432" s="208"/>
      <c r="H432" s="210"/>
      <c r="I432" s="210"/>
      <c r="J432" s="210"/>
      <c r="K432" s="208"/>
      <c r="L432" s="208"/>
      <c r="M432" s="208"/>
      <c r="N432" s="208"/>
      <c r="O432" s="208"/>
      <c r="P432" s="208"/>
      <c r="Q432" s="208"/>
      <c r="R432" s="210"/>
      <c r="S432" s="210"/>
      <c r="T432" s="210"/>
      <c r="U432" s="208"/>
      <c r="V432" s="208"/>
      <c r="W432" s="208"/>
      <c r="X432" s="208"/>
      <c r="Y432" s="208"/>
      <c r="Z432" s="208"/>
    </row>
    <row r="433">
      <c r="A433" s="208"/>
      <c r="B433" s="210"/>
      <c r="C433" s="210"/>
      <c r="D433" s="210"/>
      <c r="E433" s="208"/>
      <c r="F433" s="208"/>
      <c r="G433" s="208"/>
      <c r="H433" s="210"/>
      <c r="I433" s="210"/>
      <c r="J433" s="210"/>
      <c r="K433" s="208"/>
      <c r="L433" s="208"/>
      <c r="M433" s="208"/>
      <c r="N433" s="208"/>
      <c r="O433" s="208"/>
      <c r="P433" s="208"/>
      <c r="Q433" s="208"/>
      <c r="R433" s="210"/>
      <c r="S433" s="210"/>
      <c r="T433" s="210"/>
      <c r="U433" s="208"/>
      <c r="V433" s="208"/>
      <c r="W433" s="208"/>
      <c r="X433" s="208"/>
      <c r="Y433" s="208"/>
      <c r="Z433" s="208"/>
    </row>
    <row r="434">
      <c r="A434" s="208"/>
      <c r="B434" s="210"/>
      <c r="C434" s="210"/>
      <c r="D434" s="210"/>
      <c r="E434" s="208"/>
      <c r="F434" s="208"/>
      <c r="G434" s="208"/>
      <c r="H434" s="210"/>
      <c r="I434" s="210"/>
      <c r="J434" s="210"/>
      <c r="K434" s="208"/>
      <c r="L434" s="208"/>
      <c r="M434" s="208"/>
      <c r="N434" s="208"/>
      <c r="O434" s="208"/>
      <c r="P434" s="208"/>
      <c r="Q434" s="208"/>
      <c r="R434" s="210"/>
      <c r="S434" s="210"/>
      <c r="T434" s="210"/>
      <c r="U434" s="208"/>
      <c r="V434" s="208"/>
      <c r="W434" s="208"/>
      <c r="X434" s="208"/>
      <c r="Y434" s="208"/>
      <c r="Z434" s="208"/>
    </row>
    <row r="435">
      <c r="A435" s="208"/>
      <c r="B435" s="210"/>
      <c r="C435" s="210"/>
      <c r="D435" s="210"/>
      <c r="E435" s="208"/>
      <c r="F435" s="208"/>
      <c r="G435" s="208"/>
      <c r="H435" s="210"/>
      <c r="I435" s="210"/>
      <c r="J435" s="210"/>
      <c r="K435" s="208"/>
      <c r="L435" s="208"/>
      <c r="M435" s="208"/>
      <c r="N435" s="208"/>
      <c r="O435" s="208"/>
      <c r="P435" s="208"/>
      <c r="Q435" s="208"/>
      <c r="R435" s="210"/>
      <c r="S435" s="210"/>
      <c r="T435" s="210"/>
      <c r="U435" s="208"/>
      <c r="V435" s="208"/>
      <c r="W435" s="208"/>
      <c r="X435" s="208"/>
      <c r="Y435" s="208"/>
      <c r="Z435" s="208"/>
    </row>
    <row r="436">
      <c r="A436" s="208"/>
      <c r="B436" s="210"/>
      <c r="C436" s="210"/>
      <c r="D436" s="210"/>
      <c r="E436" s="208"/>
      <c r="F436" s="208"/>
      <c r="G436" s="208"/>
      <c r="H436" s="210"/>
      <c r="I436" s="210"/>
      <c r="J436" s="210"/>
      <c r="K436" s="208"/>
      <c r="L436" s="208"/>
      <c r="M436" s="208"/>
      <c r="N436" s="208"/>
      <c r="O436" s="208"/>
      <c r="P436" s="208"/>
      <c r="Q436" s="208"/>
      <c r="R436" s="210"/>
      <c r="S436" s="210"/>
      <c r="T436" s="210"/>
      <c r="U436" s="208"/>
      <c r="V436" s="208"/>
      <c r="W436" s="208"/>
      <c r="X436" s="208"/>
      <c r="Y436" s="208"/>
      <c r="Z436" s="208"/>
    </row>
    <row r="437">
      <c r="A437" s="208"/>
      <c r="B437" s="210"/>
      <c r="C437" s="210"/>
      <c r="D437" s="210"/>
      <c r="E437" s="208"/>
      <c r="F437" s="208"/>
      <c r="G437" s="208"/>
      <c r="H437" s="210"/>
      <c r="I437" s="210"/>
      <c r="J437" s="210"/>
      <c r="K437" s="208"/>
      <c r="L437" s="208"/>
      <c r="M437" s="208"/>
      <c r="N437" s="208"/>
      <c r="O437" s="208"/>
      <c r="P437" s="208"/>
      <c r="Q437" s="208"/>
      <c r="R437" s="210"/>
      <c r="S437" s="210"/>
      <c r="T437" s="210"/>
      <c r="U437" s="208"/>
      <c r="V437" s="208"/>
      <c r="W437" s="208"/>
      <c r="X437" s="208"/>
      <c r="Y437" s="208"/>
      <c r="Z437" s="208"/>
    </row>
    <row r="438">
      <c r="A438" s="208"/>
      <c r="B438" s="210"/>
      <c r="C438" s="210"/>
      <c r="D438" s="210"/>
      <c r="E438" s="208"/>
      <c r="F438" s="208"/>
      <c r="G438" s="208"/>
      <c r="H438" s="210"/>
      <c r="I438" s="210"/>
      <c r="J438" s="210"/>
      <c r="K438" s="208"/>
      <c r="L438" s="208"/>
      <c r="M438" s="208"/>
      <c r="N438" s="208"/>
      <c r="O438" s="208"/>
      <c r="P438" s="208"/>
      <c r="Q438" s="208"/>
      <c r="R438" s="210"/>
      <c r="S438" s="210"/>
      <c r="T438" s="210"/>
      <c r="U438" s="208"/>
      <c r="V438" s="208"/>
      <c r="W438" s="208"/>
      <c r="X438" s="208"/>
      <c r="Y438" s="208"/>
      <c r="Z438" s="208"/>
    </row>
    <row r="439">
      <c r="A439" s="208"/>
      <c r="B439" s="210"/>
      <c r="C439" s="210"/>
      <c r="D439" s="210"/>
      <c r="E439" s="208"/>
      <c r="F439" s="208"/>
      <c r="G439" s="208"/>
      <c r="H439" s="210"/>
      <c r="I439" s="210"/>
      <c r="J439" s="210"/>
      <c r="K439" s="208"/>
      <c r="L439" s="208"/>
      <c r="M439" s="208"/>
      <c r="N439" s="208"/>
      <c r="O439" s="208"/>
      <c r="P439" s="208"/>
      <c r="Q439" s="208"/>
      <c r="R439" s="210"/>
      <c r="S439" s="210"/>
      <c r="T439" s="210"/>
      <c r="U439" s="208"/>
      <c r="V439" s="208"/>
      <c r="W439" s="208"/>
      <c r="X439" s="208"/>
      <c r="Y439" s="208"/>
      <c r="Z439" s="208"/>
    </row>
    <row r="440">
      <c r="A440" s="208"/>
      <c r="B440" s="210"/>
      <c r="C440" s="210"/>
      <c r="D440" s="210"/>
      <c r="E440" s="208"/>
      <c r="F440" s="208"/>
      <c r="G440" s="208"/>
      <c r="H440" s="210"/>
      <c r="I440" s="210"/>
      <c r="J440" s="210"/>
      <c r="K440" s="208"/>
      <c r="L440" s="208"/>
      <c r="M440" s="208"/>
      <c r="N440" s="208"/>
      <c r="O440" s="208"/>
      <c r="P440" s="208"/>
      <c r="Q440" s="208"/>
      <c r="R440" s="210"/>
      <c r="S440" s="210"/>
      <c r="T440" s="210"/>
      <c r="U440" s="208"/>
      <c r="V440" s="208"/>
      <c r="W440" s="208"/>
      <c r="X440" s="208"/>
      <c r="Y440" s="208"/>
      <c r="Z440" s="208"/>
    </row>
    <row r="441">
      <c r="A441" s="208"/>
      <c r="B441" s="210"/>
      <c r="C441" s="210"/>
      <c r="D441" s="210"/>
      <c r="E441" s="208"/>
      <c r="F441" s="208"/>
      <c r="G441" s="208"/>
      <c r="H441" s="210"/>
      <c r="I441" s="210"/>
      <c r="J441" s="210"/>
      <c r="K441" s="208"/>
      <c r="L441" s="208"/>
      <c r="M441" s="208"/>
      <c r="N441" s="208"/>
      <c r="O441" s="208"/>
      <c r="P441" s="208"/>
      <c r="Q441" s="208"/>
      <c r="R441" s="210"/>
      <c r="S441" s="210"/>
      <c r="T441" s="210"/>
      <c r="U441" s="208"/>
      <c r="V441" s="208"/>
      <c r="W441" s="208"/>
      <c r="X441" s="208"/>
      <c r="Y441" s="208"/>
      <c r="Z441" s="208"/>
    </row>
    <row r="442">
      <c r="A442" s="208"/>
      <c r="B442" s="210"/>
      <c r="C442" s="210"/>
      <c r="D442" s="210"/>
      <c r="E442" s="208"/>
      <c r="F442" s="208"/>
      <c r="G442" s="208"/>
      <c r="H442" s="210"/>
      <c r="I442" s="210"/>
      <c r="J442" s="210"/>
      <c r="K442" s="208"/>
      <c r="L442" s="208"/>
      <c r="M442" s="208"/>
      <c r="N442" s="208"/>
      <c r="O442" s="208"/>
      <c r="P442" s="208"/>
      <c r="Q442" s="208"/>
      <c r="R442" s="210"/>
      <c r="S442" s="210"/>
      <c r="T442" s="210"/>
      <c r="U442" s="208"/>
      <c r="V442" s="208"/>
      <c r="W442" s="208"/>
      <c r="X442" s="208"/>
      <c r="Y442" s="208"/>
      <c r="Z442" s="208"/>
    </row>
    <row r="443">
      <c r="A443" s="208"/>
      <c r="B443" s="210"/>
      <c r="C443" s="210"/>
      <c r="D443" s="210"/>
      <c r="E443" s="208"/>
      <c r="F443" s="208"/>
      <c r="G443" s="208"/>
      <c r="H443" s="210"/>
      <c r="I443" s="210"/>
      <c r="J443" s="210"/>
      <c r="K443" s="208"/>
      <c r="L443" s="208"/>
      <c r="M443" s="208"/>
      <c r="N443" s="208"/>
      <c r="O443" s="208"/>
      <c r="P443" s="208"/>
      <c r="Q443" s="208"/>
      <c r="R443" s="210"/>
      <c r="S443" s="210"/>
      <c r="T443" s="210"/>
      <c r="U443" s="208"/>
      <c r="V443" s="208"/>
      <c r="W443" s="208"/>
      <c r="X443" s="208"/>
      <c r="Y443" s="208"/>
      <c r="Z443" s="208"/>
    </row>
    <row r="444">
      <c r="A444" s="208"/>
      <c r="B444" s="210"/>
      <c r="C444" s="210"/>
      <c r="D444" s="210"/>
      <c r="E444" s="208"/>
      <c r="F444" s="208"/>
      <c r="G444" s="208"/>
      <c r="H444" s="210"/>
      <c r="I444" s="210"/>
      <c r="J444" s="210"/>
      <c r="K444" s="208"/>
      <c r="L444" s="208"/>
      <c r="M444" s="208"/>
      <c r="N444" s="208"/>
      <c r="O444" s="208"/>
      <c r="P444" s="208"/>
      <c r="Q444" s="208"/>
      <c r="R444" s="210"/>
      <c r="S444" s="210"/>
      <c r="T444" s="210"/>
      <c r="U444" s="208"/>
      <c r="V444" s="208"/>
      <c r="W444" s="208"/>
      <c r="X444" s="208"/>
      <c r="Y444" s="208"/>
      <c r="Z444" s="208"/>
    </row>
    <row r="445">
      <c r="A445" s="208"/>
      <c r="B445" s="210"/>
      <c r="C445" s="210"/>
      <c r="D445" s="210"/>
      <c r="E445" s="208"/>
      <c r="F445" s="208"/>
      <c r="G445" s="208"/>
      <c r="H445" s="210"/>
      <c r="I445" s="210"/>
      <c r="J445" s="210"/>
      <c r="K445" s="208"/>
      <c r="L445" s="208"/>
      <c r="M445" s="208"/>
      <c r="N445" s="208"/>
      <c r="O445" s="208"/>
      <c r="P445" s="208"/>
      <c r="Q445" s="208"/>
      <c r="R445" s="210"/>
      <c r="S445" s="210"/>
      <c r="T445" s="210"/>
      <c r="U445" s="208"/>
      <c r="V445" s="208"/>
      <c r="W445" s="208"/>
      <c r="X445" s="208"/>
      <c r="Y445" s="208"/>
      <c r="Z445" s="208"/>
    </row>
    <row r="446">
      <c r="A446" s="208"/>
      <c r="B446" s="210"/>
      <c r="C446" s="210"/>
      <c r="D446" s="210"/>
      <c r="E446" s="208"/>
      <c r="F446" s="208"/>
      <c r="G446" s="208"/>
      <c r="H446" s="210"/>
      <c r="I446" s="210"/>
      <c r="J446" s="210"/>
      <c r="K446" s="208"/>
      <c r="L446" s="208"/>
      <c r="M446" s="208"/>
      <c r="N446" s="208"/>
      <c r="O446" s="208"/>
      <c r="P446" s="208"/>
      <c r="Q446" s="208"/>
      <c r="R446" s="210"/>
      <c r="S446" s="210"/>
      <c r="T446" s="210"/>
      <c r="U446" s="208"/>
      <c r="V446" s="208"/>
      <c r="W446" s="208"/>
      <c r="X446" s="208"/>
      <c r="Y446" s="208"/>
      <c r="Z446" s="208"/>
    </row>
    <row r="447">
      <c r="A447" s="208"/>
      <c r="B447" s="210"/>
      <c r="C447" s="210"/>
      <c r="D447" s="210"/>
      <c r="E447" s="208"/>
      <c r="F447" s="208"/>
      <c r="G447" s="208"/>
      <c r="H447" s="210"/>
      <c r="I447" s="210"/>
      <c r="J447" s="210"/>
      <c r="K447" s="208"/>
      <c r="L447" s="208"/>
      <c r="M447" s="208"/>
      <c r="N447" s="208"/>
      <c r="O447" s="208"/>
      <c r="P447" s="208"/>
      <c r="Q447" s="208"/>
      <c r="R447" s="210"/>
      <c r="S447" s="210"/>
      <c r="T447" s="210"/>
      <c r="U447" s="208"/>
      <c r="V447" s="208"/>
      <c r="W447" s="208"/>
      <c r="X447" s="208"/>
      <c r="Y447" s="208"/>
      <c r="Z447" s="208"/>
    </row>
    <row r="448">
      <c r="A448" s="208"/>
      <c r="B448" s="210"/>
      <c r="C448" s="210"/>
      <c r="D448" s="210"/>
      <c r="E448" s="208"/>
      <c r="F448" s="208"/>
      <c r="G448" s="208"/>
      <c r="H448" s="210"/>
      <c r="I448" s="210"/>
      <c r="J448" s="210"/>
      <c r="K448" s="208"/>
      <c r="L448" s="208"/>
      <c r="M448" s="208"/>
      <c r="N448" s="208"/>
      <c r="O448" s="208"/>
      <c r="P448" s="208"/>
      <c r="Q448" s="208"/>
      <c r="R448" s="210"/>
      <c r="S448" s="210"/>
      <c r="T448" s="210"/>
      <c r="U448" s="208"/>
      <c r="V448" s="208"/>
      <c r="W448" s="208"/>
      <c r="X448" s="208"/>
      <c r="Y448" s="208"/>
      <c r="Z448" s="208"/>
    </row>
    <row r="449">
      <c r="A449" s="208"/>
      <c r="B449" s="210"/>
      <c r="C449" s="210"/>
      <c r="D449" s="210"/>
      <c r="E449" s="208"/>
      <c r="F449" s="208"/>
      <c r="G449" s="208"/>
      <c r="H449" s="210"/>
      <c r="I449" s="210"/>
      <c r="J449" s="210"/>
      <c r="K449" s="208"/>
      <c r="L449" s="208"/>
      <c r="M449" s="208"/>
      <c r="N449" s="208"/>
      <c r="O449" s="208"/>
      <c r="P449" s="208"/>
      <c r="Q449" s="208"/>
      <c r="R449" s="210"/>
      <c r="S449" s="210"/>
      <c r="T449" s="210"/>
      <c r="U449" s="208"/>
      <c r="V449" s="208"/>
      <c r="W449" s="208"/>
      <c r="X449" s="208"/>
      <c r="Y449" s="208"/>
      <c r="Z449" s="208"/>
    </row>
    <row r="450">
      <c r="A450" s="208"/>
      <c r="B450" s="210"/>
      <c r="C450" s="210"/>
      <c r="D450" s="210"/>
      <c r="E450" s="208"/>
      <c r="F450" s="208"/>
      <c r="G450" s="208"/>
      <c r="H450" s="210"/>
      <c r="I450" s="210"/>
      <c r="J450" s="210"/>
      <c r="K450" s="208"/>
      <c r="L450" s="208"/>
      <c r="M450" s="208"/>
      <c r="N450" s="208"/>
      <c r="O450" s="208"/>
      <c r="P450" s="208"/>
      <c r="Q450" s="208"/>
      <c r="R450" s="210"/>
      <c r="S450" s="210"/>
      <c r="T450" s="210"/>
      <c r="U450" s="208"/>
      <c r="V450" s="208"/>
      <c r="W450" s="208"/>
      <c r="X450" s="208"/>
      <c r="Y450" s="208"/>
      <c r="Z450" s="208"/>
    </row>
    <row r="451">
      <c r="A451" s="208"/>
      <c r="B451" s="210"/>
      <c r="C451" s="210"/>
      <c r="D451" s="210"/>
      <c r="E451" s="208"/>
      <c r="F451" s="208"/>
      <c r="G451" s="208"/>
      <c r="H451" s="210"/>
      <c r="I451" s="210"/>
      <c r="J451" s="210"/>
      <c r="K451" s="208"/>
      <c r="L451" s="208"/>
      <c r="M451" s="208"/>
      <c r="N451" s="208"/>
      <c r="O451" s="208"/>
      <c r="P451" s="208"/>
      <c r="Q451" s="208"/>
      <c r="R451" s="210"/>
      <c r="S451" s="210"/>
      <c r="T451" s="210"/>
      <c r="U451" s="208"/>
      <c r="V451" s="208"/>
      <c r="W451" s="208"/>
      <c r="X451" s="208"/>
      <c r="Y451" s="208"/>
      <c r="Z451" s="208"/>
    </row>
    <row r="452">
      <c r="A452" s="208"/>
      <c r="B452" s="210"/>
      <c r="C452" s="210"/>
      <c r="D452" s="210"/>
      <c r="E452" s="208"/>
      <c r="F452" s="208"/>
      <c r="G452" s="208"/>
      <c r="H452" s="210"/>
      <c r="I452" s="210"/>
      <c r="J452" s="210"/>
      <c r="K452" s="208"/>
      <c r="L452" s="208"/>
      <c r="M452" s="208"/>
      <c r="N452" s="208"/>
      <c r="O452" s="208"/>
      <c r="P452" s="208"/>
      <c r="Q452" s="208"/>
      <c r="R452" s="210"/>
      <c r="S452" s="210"/>
      <c r="T452" s="210"/>
      <c r="U452" s="208"/>
      <c r="V452" s="208"/>
      <c r="W452" s="208"/>
      <c r="X452" s="208"/>
      <c r="Y452" s="208"/>
      <c r="Z452" s="208"/>
    </row>
    <row r="453">
      <c r="A453" s="208"/>
      <c r="B453" s="210"/>
      <c r="C453" s="210"/>
      <c r="D453" s="210"/>
      <c r="E453" s="208"/>
      <c r="F453" s="208"/>
      <c r="G453" s="208"/>
      <c r="H453" s="210"/>
      <c r="I453" s="210"/>
      <c r="J453" s="210"/>
      <c r="K453" s="208"/>
      <c r="L453" s="208"/>
      <c r="M453" s="208"/>
      <c r="N453" s="208"/>
      <c r="O453" s="208"/>
      <c r="P453" s="208"/>
      <c r="Q453" s="208"/>
      <c r="R453" s="210"/>
      <c r="S453" s="210"/>
      <c r="T453" s="210"/>
      <c r="U453" s="208"/>
      <c r="V453" s="208"/>
      <c r="W453" s="208"/>
      <c r="X453" s="208"/>
      <c r="Y453" s="208"/>
      <c r="Z453" s="208"/>
    </row>
    <row r="454">
      <c r="A454" s="208"/>
      <c r="B454" s="210"/>
      <c r="C454" s="210"/>
      <c r="D454" s="210"/>
      <c r="E454" s="208"/>
      <c r="F454" s="208"/>
      <c r="G454" s="208"/>
      <c r="H454" s="210"/>
      <c r="I454" s="210"/>
      <c r="J454" s="210"/>
      <c r="K454" s="208"/>
      <c r="L454" s="208"/>
      <c r="M454" s="208"/>
      <c r="N454" s="208"/>
      <c r="O454" s="208"/>
      <c r="P454" s="208"/>
      <c r="Q454" s="208"/>
      <c r="R454" s="210"/>
      <c r="S454" s="210"/>
      <c r="T454" s="210"/>
      <c r="U454" s="208"/>
      <c r="V454" s="208"/>
      <c r="W454" s="208"/>
      <c r="X454" s="208"/>
      <c r="Y454" s="208"/>
      <c r="Z454" s="208"/>
    </row>
    <row r="455">
      <c r="A455" s="208"/>
      <c r="B455" s="210"/>
      <c r="C455" s="210"/>
      <c r="D455" s="210"/>
      <c r="E455" s="208"/>
      <c r="F455" s="208"/>
      <c r="G455" s="208"/>
      <c r="H455" s="210"/>
      <c r="I455" s="210"/>
      <c r="J455" s="210"/>
      <c r="K455" s="208"/>
      <c r="L455" s="208"/>
      <c r="M455" s="208"/>
      <c r="N455" s="208"/>
      <c r="O455" s="208"/>
      <c r="P455" s="208"/>
      <c r="Q455" s="208"/>
      <c r="R455" s="210"/>
      <c r="S455" s="210"/>
      <c r="T455" s="210"/>
      <c r="U455" s="208"/>
      <c r="V455" s="208"/>
      <c r="W455" s="208"/>
      <c r="X455" s="208"/>
      <c r="Y455" s="208"/>
      <c r="Z455" s="208"/>
    </row>
    <row r="456">
      <c r="A456" s="208"/>
      <c r="B456" s="210"/>
      <c r="C456" s="210"/>
      <c r="D456" s="210"/>
      <c r="E456" s="208"/>
      <c r="F456" s="208"/>
      <c r="G456" s="208"/>
      <c r="H456" s="210"/>
      <c r="I456" s="210"/>
      <c r="J456" s="210"/>
      <c r="K456" s="208"/>
      <c r="L456" s="208"/>
      <c r="M456" s="208"/>
      <c r="N456" s="208"/>
      <c r="O456" s="208"/>
      <c r="P456" s="208"/>
      <c r="Q456" s="208"/>
      <c r="R456" s="210"/>
      <c r="S456" s="210"/>
      <c r="T456" s="210"/>
      <c r="U456" s="208"/>
      <c r="V456" s="208"/>
      <c r="W456" s="208"/>
      <c r="X456" s="208"/>
      <c r="Y456" s="208"/>
      <c r="Z456" s="208"/>
    </row>
    <row r="457">
      <c r="A457" s="208"/>
      <c r="B457" s="210"/>
      <c r="C457" s="210"/>
      <c r="D457" s="210"/>
      <c r="E457" s="208"/>
      <c r="F457" s="208"/>
      <c r="G457" s="208"/>
      <c r="H457" s="210"/>
      <c r="I457" s="210"/>
      <c r="J457" s="210"/>
      <c r="K457" s="208"/>
      <c r="L457" s="208"/>
      <c r="M457" s="208"/>
      <c r="N457" s="208"/>
      <c r="O457" s="208"/>
      <c r="P457" s="208"/>
      <c r="Q457" s="208"/>
      <c r="R457" s="210"/>
      <c r="S457" s="210"/>
      <c r="T457" s="210"/>
      <c r="U457" s="208"/>
      <c r="V457" s="208"/>
      <c r="W457" s="208"/>
      <c r="X457" s="208"/>
      <c r="Y457" s="208"/>
      <c r="Z457" s="208"/>
    </row>
    <row r="458">
      <c r="A458" s="208"/>
      <c r="B458" s="210"/>
      <c r="C458" s="210"/>
      <c r="D458" s="210"/>
      <c r="E458" s="208"/>
      <c r="F458" s="208"/>
      <c r="G458" s="208"/>
      <c r="H458" s="210"/>
      <c r="I458" s="210"/>
      <c r="J458" s="210"/>
      <c r="K458" s="208"/>
      <c r="L458" s="208"/>
      <c r="M458" s="208"/>
      <c r="N458" s="208"/>
      <c r="O458" s="208"/>
      <c r="P458" s="208"/>
      <c r="Q458" s="208"/>
      <c r="R458" s="210"/>
      <c r="S458" s="210"/>
      <c r="T458" s="210"/>
      <c r="U458" s="208"/>
      <c r="V458" s="208"/>
      <c r="W458" s="208"/>
      <c r="X458" s="208"/>
      <c r="Y458" s="208"/>
      <c r="Z458" s="208"/>
    </row>
    <row r="459">
      <c r="A459" s="208"/>
      <c r="B459" s="210"/>
      <c r="C459" s="210"/>
      <c r="D459" s="210"/>
      <c r="E459" s="208"/>
      <c r="F459" s="208"/>
      <c r="G459" s="208"/>
      <c r="H459" s="210"/>
      <c r="I459" s="210"/>
      <c r="J459" s="210"/>
      <c r="K459" s="208"/>
      <c r="L459" s="208"/>
      <c r="M459" s="208"/>
      <c r="N459" s="208"/>
      <c r="O459" s="208"/>
      <c r="P459" s="208"/>
      <c r="Q459" s="208"/>
      <c r="R459" s="210"/>
      <c r="S459" s="210"/>
      <c r="T459" s="210"/>
      <c r="U459" s="208"/>
      <c r="V459" s="208"/>
      <c r="W459" s="208"/>
      <c r="X459" s="208"/>
      <c r="Y459" s="208"/>
      <c r="Z459" s="208"/>
    </row>
    <row r="460">
      <c r="A460" s="208"/>
      <c r="B460" s="210"/>
      <c r="C460" s="210"/>
      <c r="D460" s="210"/>
      <c r="E460" s="208"/>
      <c r="F460" s="208"/>
      <c r="G460" s="208"/>
      <c r="H460" s="210"/>
      <c r="I460" s="210"/>
      <c r="J460" s="210"/>
      <c r="K460" s="208"/>
      <c r="L460" s="208"/>
      <c r="M460" s="208"/>
      <c r="N460" s="208"/>
      <c r="O460" s="208"/>
      <c r="P460" s="208"/>
      <c r="Q460" s="208"/>
      <c r="R460" s="210"/>
      <c r="S460" s="210"/>
      <c r="T460" s="210"/>
      <c r="U460" s="208"/>
      <c r="V460" s="208"/>
      <c r="W460" s="208"/>
      <c r="X460" s="208"/>
      <c r="Y460" s="208"/>
      <c r="Z460" s="208"/>
    </row>
    <row r="461">
      <c r="A461" s="208"/>
      <c r="B461" s="210"/>
      <c r="C461" s="210"/>
      <c r="D461" s="210"/>
      <c r="E461" s="208"/>
      <c r="F461" s="208"/>
      <c r="G461" s="208"/>
      <c r="H461" s="210"/>
      <c r="I461" s="210"/>
      <c r="J461" s="210"/>
      <c r="K461" s="208"/>
      <c r="L461" s="208"/>
      <c r="M461" s="208"/>
      <c r="N461" s="208"/>
      <c r="O461" s="208"/>
      <c r="P461" s="208"/>
      <c r="Q461" s="208"/>
      <c r="R461" s="210"/>
      <c r="S461" s="210"/>
      <c r="T461" s="210"/>
      <c r="U461" s="208"/>
      <c r="V461" s="208"/>
      <c r="W461" s="208"/>
      <c r="X461" s="208"/>
      <c r="Y461" s="208"/>
      <c r="Z461" s="208"/>
    </row>
    <row r="462">
      <c r="A462" s="208"/>
      <c r="B462" s="210"/>
      <c r="C462" s="210"/>
      <c r="D462" s="210"/>
      <c r="E462" s="208"/>
      <c r="F462" s="208"/>
      <c r="G462" s="208"/>
      <c r="H462" s="210"/>
      <c r="I462" s="210"/>
      <c r="J462" s="210"/>
      <c r="K462" s="208"/>
      <c r="L462" s="208"/>
      <c r="M462" s="208"/>
      <c r="N462" s="208"/>
      <c r="O462" s="208"/>
      <c r="P462" s="208"/>
      <c r="Q462" s="208"/>
      <c r="R462" s="210"/>
      <c r="S462" s="210"/>
      <c r="T462" s="210"/>
      <c r="U462" s="208"/>
      <c r="V462" s="208"/>
      <c r="W462" s="208"/>
      <c r="X462" s="208"/>
      <c r="Y462" s="208"/>
      <c r="Z462" s="208"/>
    </row>
    <row r="463">
      <c r="A463" s="208"/>
      <c r="B463" s="210"/>
      <c r="C463" s="210"/>
      <c r="D463" s="210"/>
      <c r="E463" s="208"/>
      <c r="F463" s="208"/>
      <c r="G463" s="208"/>
      <c r="H463" s="210"/>
      <c r="I463" s="210"/>
      <c r="J463" s="210"/>
      <c r="K463" s="208"/>
      <c r="L463" s="208"/>
      <c r="M463" s="208"/>
      <c r="N463" s="208"/>
      <c r="O463" s="208"/>
      <c r="P463" s="208"/>
      <c r="Q463" s="208"/>
      <c r="R463" s="210"/>
      <c r="S463" s="210"/>
      <c r="T463" s="210"/>
      <c r="U463" s="208"/>
      <c r="V463" s="208"/>
      <c r="W463" s="208"/>
      <c r="X463" s="208"/>
      <c r="Y463" s="208"/>
      <c r="Z463" s="208"/>
    </row>
    <row r="464">
      <c r="A464" s="208"/>
      <c r="B464" s="210"/>
      <c r="C464" s="210"/>
      <c r="D464" s="210"/>
      <c r="E464" s="208"/>
      <c r="F464" s="208"/>
      <c r="G464" s="208"/>
      <c r="H464" s="210"/>
      <c r="I464" s="210"/>
      <c r="J464" s="210"/>
      <c r="K464" s="208"/>
      <c r="L464" s="208"/>
      <c r="M464" s="208"/>
      <c r="N464" s="208"/>
      <c r="O464" s="208"/>
      <c r="P464" s="208"/>
      <c r="Q464" s="208"/>
      <c r="R464" s="210"/>
      <c r="S464" s="210"/>
      <c r="T464" s="210"/>
      <c r="U464" s="208"/>
      <c r="V464" s="208"/>
      <c r="W464" s="208"/>
      <c r="X464" s="208"/>
      <c r="Y464" s="208"/>
      <c r="Z464" s="208"/>
    </row>
    <row r="465">
      <c r="A465" s="208"/>
      <c r="B465" s="210"/>
      <c r="C465" s="210"/>
      <c r="D465" s="210"/>
      <c r="E465" s="208"/>
      <c r="F465" s="208"/>
      <c r="G465" s="208"/>
      <c r="H465" s="210"/>
      <c r="I465" s="210"/>
      <c r="J465" s="210"/>
      <c r="K465" s="208"/>
      <c r="L465" s="208"/>
      <c r="M465" s="208"/>
      <c r="N465" s="208"/>
      <c r="O465" s="208"/>
      <c r="P465" s="208"/>
      <c r="Q465" s="208"/>
      <c r="R465" s="210"/>
      <c r="S465" s="210"/>
      <c r="T465" s="210"/>
      <c r="U465" s="208"/>
      <c r="V465" s="208"/>
      <c r="W465" s="208"/>
      <c r="X465" s="208"/>
      <c r="Y465" s="208"/>
      <c r="Z465" s="208"/>
    </row>
    <row r="466">
      <c r="A466" s="208"/>
      <c r="B466" s="210"/>
      <c r="C466" s="210"/>
      <c r="D466" s="210"/>
      <c r="E466" s="208"/>
      <c r="F466" s="208"/>
      <c r="G466" s="208"/>
      <c r="H466" s="210"/>
      <c r="I466" s="210"/>
      <c r="J466" s="210"/>
      <c r="K466" s="208"/>
      <c r="L466" s="208"/>
      <c r="M466" s="208"/>
      <c r="N466" s="208"/>
      <c r="O466" s="208"/>
      <c r="P466" s="208"/>
      <c r="Q466" s="208"/>
      <c r="R466" s="210"/>
      <c r="S466" s="210"/>
      <c r="T466" s="210"/>
      <c r="U466" s="208"/>
      <c r="V466" s="208"/>
      <c r="W466" s="208"/>
      <c r="X466" s="208"/>
      <c r="Y466" s="208"/>
      <c r="Z466" s="208"/>
    </row>
    <row r="467">
      <c r="A467" s="208"/>
      <c r="B467" s="210"/>
      <c r="C467" s="210"/>
      <c r="D467" s="210"/>
      <c r="E467" s="208"/>
      <c r="F467" s="208"/>
      <c r="G467" s="208"/>
      <c r="H467" s="210"/>
      <c r="I467" s="210"/>
      <c r="J467" s="210"/>
      <c r="K467" s="208"/>
      <c r="L467" s="208"/>
      <c r="M467" s="208"/>
      <c r="N467" s="208"/>
      <c r="O467" s="208"/>
      <c r="P467" s="208"/>
      <c r="Q467" s="208"/>
      <c r="R467" s="210"/>
      <c r="S467" s="210"/>
      <c r="T467" s="210"/>
      <c r="U467" s="208"/>
      <c r="V467" s="208"/>
      <c r="W467" s="208"/>
      <c r="X467" s="208"/>
      <c r="Y467" s="208"/>
      <c r="Z467" s="208"/>
    </row>
    <row r="468">
      <c r="A468" s="208"/>
      <c r="B468" s="210"/>
      <c r="C468" s="210"/>
      <c r="D468" s="210"/>
      <c r="E468" s="208"/>
      <c r="F468" s="208"/>
      <c r="G468" s="208"/>
      <c r="H468" s="210"/>
      <c r="I468" s="210"/>
      <c r="J468" s="210"/>
      <c r="K468" s="208"/>
      <c r="L468" s="208"/>
      <c r="M468" s="208"/>
      <c r="N468" s="208"/>
      <c r="O468" s="208"/>
      <c r="P468" s="208"/>
      <c r="Q468" s="208"/>
      <c r="R468" s="210"/>
      <c r="S468" s="210"/>
      <c r="T468" s="210"/>
      <c r="U468" s="208"/>
      <c r="V468" s="208"/>
      <c r="W468" s="208"/>
      <c r="X468" s="208"/>
      <c r="Y468" s="208"/>
      <c r="Z468" s="208"/>
    </row>
    <row r="469">
      <c r="A469" s="208"/>
      <c r="B469" s="210"/>
      <c r="C469" s="210"/>
      <c r="D469" s="210"/>
      <c r="E469" s="208"/>
      <c r="F469" s="208"/>
      <c r="G469" s="208"/>
      <c r="H469" s="210"/>
      <c r="I469" s="210"/>
      <c r="J469" s="210"/>
      <c r="K469" s="208"/>
      <c r="L469" s="208"/>
      <c r="M469" s="208"/>
      <c r="N469" s="208"/>
      <c r="O469" s="208"/>
      <c r="P469" s="208"/>
      <c r="Q469" s="208"/>
      <c r="R469" s="210"/>
      <c r="S469" s="210"/>
      <c r="T469" s="210"/>
      <c r="U469" s="208"/>
      <c r="V469" s="208"/>
      <c r="W469" s="208"/>
      <c r="X469" s="208"/>
      <c r="Y469" s="208"/>
      <c r="Z469" s="208"/>
    </row>
    <row r="470">
      <c r="A470" s="208"/>
      <c r="B470" s="210"/>
      <c r="C470" s="210"/>
      <c r="D470" s="210"/>
      <c r="E470" s="208"/>
      <c r="F470" s="208"/>
      <c r="G470" s="208"/>
      <c r="H470" s="210"/>
      <c r="I470" s="210"/>
      <c r="J470" s="210"/>
      <c r="K470" s="208"/>
      <c r="L470" s="208"/>
      <c r="M470" s="208"/>
      <c r="N470" s="208"/>
      <c r="O470" s="208"/>
      <c r="P470" s="208"/>
      <c r="Q470" s="208"/>
      <c r="R470" s="210"/>
      <c r="S470" s="210"/>
      <c r="T470" s="210"/>
      <c r="U470" s="208"/>
      <c r="V470" s="208"/>
      <c r="W470" s="208"/>
      <c r="X470" s="208"/>
      <c r="Y470" s="208"/>
      <c r="Z470" s="208"/>
    </row>
    <row r="471">
      <c r="A471" s="208"/>
      <c r="B471" s="210"/>
      <c r="C471" s="210"/>
      <c r="D471" s="210"/>
      <c r="E471" s="208"/>
      <c r="F471" s="208"/>
      <c r="G471" s="208"/>
      <c r="H471" s="210"/>
      <c r="I471" s="210"/>
      <c r="J471" s="210"/>
      <c r="K471" s="208"/>
      <c r="L471" s="208"/>
      <c r="M471" s="208"/>
      <c r="N471" s="208"/>
      <c r="O471" s="208"/>
      <c r="P471" s="208"/>
      <c r="Q471" s="208"/>
      <c r="R471" s="210"/>
      <c r="S471" s="210"/>
      <c r="T471" s="210"/>
      <c r="U471" s="208"/>
      <c r="V471" s="208"/>
      <c r="W471" s="208"/>
      <c r="X471" s="208"/>
      <c r="Y471" s="208"/>
      <c r="Z471" s="208"/>
    </row>
    <row r="472">
      <c r="A472" s="208"/>
      <c r="B472" s="210"/>
      <c r="C472" s="210"/>
      <c r="D472" s="210"/>
      <c r="E472" s="208"/>
      <c r="F472" s="208"/>
      <c r="G472" s="208"/>
      <c r="H472" s="210"/>
      <c r="I472" s="210"/>
      <c r="J472" s="210"/>
      <c r="K472" s="208"/>
      <c r="L472" s="208"/>
      <c r="M472" s="208"/>
      <c r="N472" s="208"/>
      <c r="O472" s="208"/>
      <c r="P472" s="208"/>
      <c r="Q472" s="208"/>
      <c r="R472" s="210"/>
      <c r="S472" s="210"/>
      <c r="T472" s="210"/>
      <c r="U472" s="208"/>
      <c r="V472" s="208"/>
      <c r="W472" s="208"/>
      <c r="X472" s="208"/>
      <c r="Y472" s="208"/>
      <c r="Z472" s="208"/>
    </row>
    <row r="473">
      <c r="A473" s="208"/>
      <c r="B473" s="210"/>
      <c r="C473" s="210"/>
      <c r="D473" s="210"/>
      <c r="E473" s="208"/>
      <c r="F473" s="208"/>
      <c r="G473" s="208"/>
      <c r="H473" s="210"/>
      <c r="I473" s="210"/>
      <c r="J473" s="210"/>
      <c r="K473" s="208"/>
      <c r="L473" s="208"/>
      <c r="M473" s="208"/>
      <c r="N473" s="208"/>
      <c r="O473" s="208"/>
      <c r="P473" s="208"/>
      <c r="Q473" s="208"/>
      <c r="R473" s="210"/>
      <c r="S473" s="210"/>
      <c r="T473" s="210"/>
      <c r="U473" s="208"/>
      <c r="V473" s="208"/>
      <c r="W473" s="208"/>
      <c r="X473" s="208"/>
      <c r="Y473" s="208"/>
      <c r="Z473" s="208"/>
    </row>
    <row r="474">
      <c r="A474" s="208"/>
      <c r="B474" s="210"/>
      <c r="C474" s="210"/>
      <c r="D474" s="210"/>
      <c r="E474" s="208"/>
      <c r="F474" s="208"/>
      <c r="G474" s="208"/>
      <c r="H474" s="210"/>
      <c r="I474" s="210"/>
      <c r="J474" s="210"/>
      <c r="K474" s="208"/>
      <c r="L474" s="208"/>
      <c r="M474" s="208"/>
      <c r="N474" s="208"/>
      <c r="O474" s="208"/>
      <c r="P474" s="208"/>
      <c r="Q474" s="208"/>
      <c r="R474" s="210"/>
      <c r="S474" s="210"/>
      <c r="T474" s="210"/>
      <c r="U474" s="208"/>
      <c r="V474" s="208"/>
      <c r="W474" s="208"/>
      <c r="X474" s="208"/>
      <c r="Y474" s="208"/>
      <c r="Z474" s="208"/>
    </row>
    <row r="475">
      <c r="A475" s="208"/>
      <c r="B475" s="210"/>
      <c r="C475" s="210"/>
      <c r="D475" s="210"/>
      <c r="E475" s="208"/>
      <c r="F475" s="208"/>
      <c r="G475" s="208"/>
      <c r="H475" s="210"/>
      <c r="I475" s="210"/>
      <c r="J475" s="210"/>
      <c r="K475" s="208"/>
      <c r="L475" s="208"/>
      <c r="M475" s="208"/>
      <c r="N475" s="208"/>
      <c r="O475" s="208"/>
      <c r="P475" s="208"/>
      <c r="Q475" s="208"/>
      <c r="R475" s="210"/>
      <c r="S475" s="210"/>
      <c r="T475" s="210"/>
      <c r="U475" s="208"/>
      <c r="V475" s="208"/>
      <c r="W475" s="208"/>
      <c r="X475" s="208"/>
      <c r="Y475" s="208"/>
      <c r="Z475" s="208"/>
    </row>
    <row r="476">
      <c r="A476" s="208"/>
      <c r="B476" s="210"/>
      <c r="C476" s="210"/>
      <c r="D476" s="210"/>
      <c r="E476" s="208"/>
      <c r="F476" s="208"/>
      <c r="G476" s="208"/>
      <c r="H476" s="210"/>
      <c r="I476" s="210"/>
      <c r="J476" s="210"/>
      <c r="K476" s="208"/>
      <c r="L476" s="208"/>
      <c r="M476" s="208"/>
      <c r="N476" s="208"/>
      <c r="O476" s="208"/>
      <c r="P476" s="208"/>
      <c r="Q476" s="208"/>
      <c r="R476" s="210"/>
      <c r="S476" s="210"/>
      <c r="T476" s="210"/>
      <c r="U476" s="208"/>
      <c r="V476" s="208"/>
      <c r="W476" s="208"/>
      <c r="X476" s="208"/>
      <c r="Y476" s="208"/>
      <c r="Z476" s="208"/>
    </row>
    <row r="477">
      <c r="A477" s="208"/>
      <c r="B477" s="210"/>
      <c r="C477" s="210"/>
      <c r="D477" s="210"/>
      <c r="E477" s="208"/>
      <c r="F477" s="208"/>
      <c r="G477" s="208"/>
      <c r="H477" s="210"/>
      <c r="I477" s="210"/>
      <c r="J477" s="210"/>
      <c r="K477" s="208"/>
      <c r="L477" s="208"/>
      <c r="M477" s="208"/>
      <c r="N477" s="208"/>
      <c r="O477" s="208"/>
      <c r="P477" s="208"/>
      <c r="Q477" s="208"/>
      <c r="R477" s="210"/>
      <c r="S477" s="210"/>
      <c r="T477" s="210"/>
      <c r="U477" s="208"/>
      <c r="V477" s="208"/>
      <c r="W477" s="208"/>
      <c r="X477" s="208"/>
      <c r="Y477" s="208"/>
      <c r="Z477" s="208"/>
    </row>
    <row r="478">
      <c r="A478" s="208"/>
      <c r="B478" s="210"/>
      <c r="C478" s="210"/>
      <c r="D478" s="210"/>
      <c r="E478" s="208"/>
      <c r="F478" s="208"/>
      <c r="G478" s="208"/>
      <c r="H478" s="210"/>
      <c r="I478" s="210"/>
      <c r="J478" s="210"/>
      <c r="K478" s="208"/>
      <c r="L478" s="208"/>
      <c r="M478" s="208"/>
      <c r="N478" s="208"/>
      <c r="O478" s="208"/>
      <c r="P478" s="208"/>
      <c r="Q478" s="208"/>
      <c r="R478" s="210"/>
      <c r="S478" s="210"/>
      <c r="T478" s="210"/>
      <c r="U478" s="208"/>
      <c r="V478" s="208"/>
      <c r="W478" s="208"/>
      <c r="X478" s="208"/>
      <c r="Y478" s="208"/>
      <c r="Z478" s="208"/>
    </row>
    <row r="479">
      <c r="A479" s="208"/>
      <c r="B479" s="210"/>
      <c r="C479" s="210"/>
      <c r="D479" s="210"/>
      <c r="E479" s="208"/>
      <c r="F479" s="208"/>
      <c r="G479" s="208"/>
      <c r="H479" s="210"/>
      <c r="I479" s="210"/>
      <c r="J479" s="210"/>
      <c r="K479" s="208"/>
      <c r="L479" s="208"/>
      <c r="M479" s="208"/>
      <c r="N479" s="208"/>
      <c r="O479" s="208"/>
      <c r="P479" s="208"/>
      <c r="Q479" s="208"/>
      <c r="R479" s="210"/>
      <c r="S479" s="210"/>
      <c r="T479" s="210"/>
      <c r="U479" s="208"/>
      <c r="V479" s="208"/>
      <c r="W479" s="208"/>
      <c r="X479" s="208"/>
      <c r="Y479" s="208"/>
      <c r="Z479" s="208"/>
    </row>
    <row r="480">
      <c r="A480" s="208"/>
      <c r="B480" s="210"/>
      <c r="C480" s="210"/>
      <c r="D480" s="210"/>
      <c r="E480" s="208"/>
      <c r="F480" s="208"/>
      <c r="G480" s="208"/>
      <c r="H480" s="210"/>
      <c r="I480" s="210"/>
      <c r="J480" s="210"/>
      <c r="K480" s="208"/>
      <c r="L480" s="208"/>
      <c r="M480" s="208"/>
      <c r="N480" s="208"/>
      <c r="O480" s="208"/>
      <c r="P480" s="208"/>
      <c r="Q480" s="208"/>
      <c r="R480" s="210"/>
      <c r="S480" s="210"/>
      <c r="T480" s="210"/>
      <c r="U480" s="208"/>
      <c r="V480" s="208"/>
      <c r="W480" s="208"/>
      <c r="X480" s="208"/>
      <c r="Y480" s="208"/>
      <c r="Z480" s="208"/>
    </row>
    <row r="481">
      <c r="A481" s="208"/>
      <c r="B481" s="210"/>
      <c r="C481" s="210"/>
      <c r="D481" s="210"/>
      <c r="E481" s="208"/>
      <c r="F481" s="208"/>
      <c r="G481" s="208"/>
      <c r="H481" s="210"/>
      <c r="I481" s="210"/>
      <c r="J481" s="210"/>
      <c r="K481" s="208"/>
      <c r="L481" s="208"/>
      <c r="M481" s="208"/>
      <c r="N481" s="208"/>
      <c r="O481" s="208"/>
      <c r="P481" s="208"/>
      <c r="Q481" s="208"/>
      <c r="R481" s="210"/>
      <c r="S481" s="210"/>
      <c r="T481" s="210"/>
      <c r="U481" s="208"/>
      <c r="V481" s="208"/>
      <c r="W481" s="208"/>
      <c r="X481" s="208"/>
      <c r="Y481" s="208"/>
      <c r="Z481" s="208"/>
    </row>
    <row r="482">
      <c r="A482" s="208"/>
      <c r="B482" s="210"/>
      <c r="C482" s="210"/>
      <c r="D482" s="210"/>
      <c r="E482" s="208"/>
      <c r="F482" s="208"/>
      <c r="G482" s="208"/>
      <c r="H482" s="210"/>
      <c r="I482" s="210"/>
      <c r="J482" s="210"/>
      <c r="K482" s="208"/>
      <c r="L482" s="208"/>
      <c r="M482" s="208"/>
      <c r="N482" s="208"/>
      <c r="O482" s="208"/>
      <c r="P482" s="208"/>
      <c r="Q482" s="208"/>
      <c r="R482" s="210"/>
      <c r="S482" s="210"/>
      <c r="T482" s="210"/>
      <c r="U482" s="208"/>
      <c r="V482" s="208"/>
      <c r="W482" s="208"/>
      <c r="X482" s="208"/>
      <c r="Y482" s="208"/>
      <c r="Z482" s="208"/>
    </row>
    <row r="483">
      <c r="A483" s="208"/>
      <c r="B483" s="210"/>
      <c r="C483" s="210"/>
      <c r="D483" s="210"/>
      <c r="E483" s="208"/>
      <c r="F483" s="208"/>
      <c r="G483" s="208"/>
      <c r="H483" s="210"/>
      <c r="I483" s="210"/>
      <c r="J483" s="210"/>
      <c r="K483" s="208"/>
      <c r="L483" s="208"/>
      <c r="M483" s="208"/>
      <c r="N483" s="208"/>
      <c r="O483" s="208"/>
      <c r="P483" s="208"/>
      <c r="Q483" s="208"/>
      <c r="R483" s="210"/>
      <c r="S483" s="210"/>
      <c r="T483" s="210"/>
      <c r="U483" s="208"/>
      <c r="V483" s="208"/>
      <c r="W483" s="208"/>
      <c r="X483" s="208"/>
      <c r="Y483" s="208"/>
      <c r="Z483" s="208"/>
    </row>
    <row r="484">
      <c r="A484" s="208"/>
      <c r="B484" s="210"/>
      <c r="C484" s="210"/>
      <c r="D484" s="210"/>
      <c r="E484" s="208"/>
      <c r="F484" s="208"/>
      <c r="G484" s="208"/>
      <c r="H484" s="210"/>
      <c r="I484" s="210"/>
      <c r="J484" s="210"/>
      <c r="K484" s="208"/>
      <c r="L484" s="208"/>
      <c r="M484" s="208"/>
      <c r="N484" s="208"/>
      <c r="O484" s="208"/>
      <c r="P484" s="208"/>
      <c r="Q484" s="208"/>
      <c r="R484" s="210"/>
      <c r="S484" s="210"/>
      <c r="T484" s="210"/>
      <c r="U484" s="208"/>
      <c r="V484" s="208"/>
      <c r="W484" s="208"/>
      <c r="X484" s="208"/>
      <c r="Y484" s="208"/>
      <c r="Z484" s="208"/>
    </row>
    <row r="485">
      <c r="A485" s="208"/>
      <c r="B485" s="210"/>
      <c r="C485" s="210"/>
      <c r="D485" s="210"/>
      <c r="E485" s="208"/>
      <c r="F485" s="208"/>
      <c r="G485" s="208"/>
      <c r="H485" s="210"/>
      <c r="I485" s="210"/>
      <c r="J485" s="210"/>
      <c r="K485" s="208"/>
      <c r="L485" s="208"/>
      <c r="M485" s="208"/>
      <c r="N485" s="208"/>
      <c r="O485" s="208"/>
      <c r="P485" s="208"/>
      <c r="Q485" s="208"/>
      <c r="R485" s="210"/>
      <c r="S485" s="210"/>
      <c r="T485" s="210"/>
      <c r="U485" s="208"/>
      <c r="V485" s="208"/>
      <c r="W485" s="208"/>
      <c r="X485" s="208"/>
      <c r="Y485" s="208"/>
      <c r="Z485" s="208"/>
    </row>
    <row r="486">
      <c r="A486" s="208"/>
      <c r="B486" s="210"/>
      <c r="C486" s="210"/>
      <c r="D486" s="210"/>
      <c r="E486" s="208"/>
      <c r="F486" s="208"/>
      <c r="G486" s="208"/>
      <c r="H486" s="210"/>
      <c r="I486" s="210"/>
      <c r="J486" s="210"/>
      <c r="K486" s="208"/>
      <c r="L486" s="208"/>
      <c r="M486" s="208"/>
      <c r="N486" s="208"/>
      <c r="O486" s="208"/>
      <c r="P486" s="208"/>
      <c r="Q486" s="208"/>
      <c r="R486" s="210"/>
      <c r="S486" s="210"/>
      <c r="T486" s="210"/>
      <c r="U486" s="208"/>
      <c r="V486" s="208"/>
      <c r="W486" s="208"/>
      <c r="X486" s="208"/>
      <c r="Y486" s="208"/>
      <c r="Z486" s="208"/>
    </row>
    <row r="487">
      <c r="A487" s="208"/>
      <c r="B487" s="210"/>
      <c r="C487" s="210"/>
      <c r="D487" s="210"/>
      <c r="E487" s="208"/>
      <c r="F487" s="208"/>
      <c r="G487" s="208"/>
      <c r="H487" s="210"/>
      <c r="I487" s="210"/>
      <c r="J487" s="210"/>
      <c r="K487" s="208"/>
      <c r="L487" s="208"/>
      <c r="M487" s="208"/>
      <c r="N487" s="208"/>
      <c r="O487" s="208"/>
      <c r="P487" s="208"/>
      <c r="Q487" s="208"/>
      <c r="R487" s="210"/>
      <c r="S487" s="210"/>
      <c r="T487" s="210"/>
      <c r="U487" s="208"/>
      <c r="V487" s="208"/>
      <c r="W487" s="208"/>
      <c r="X487" s="208"/>
      <c r="Y487" s="208"/>
      <c r="Z487" s="208"/>
    </row>
    <row r="488">
      <c r="A488" s="208"/>
      <c r="B488" s="210"/>
      <c r="C488" s="210"/>
      <c r="D488" s="210"/>
      <c r="E488" s="208"/>
      <c r="F488" s="208"/>
      <c r="G488" s="208"/>
      <c r="H488" s="210"/>
      <c r="I488" s="210"/>
      <c r="J488" s="210"/>
      <c r="K488" s="208"/>
      <c r="L488" s="208"/>
      <c r="M488" s="208"/>
      <c r="N488" s="208"/>
      <c r="O488" s="208"/>
      <c r="P488" s="208"/>
      <c r="Q488" s="208"/>
      <c r="R488" s="210"/>
      <c r="S488" s="210"/>
      <c r="T488" s="210"/>
      <c r="U488" s="208"/>
      <c r="V488" s="208"/>
      <c r="W488" s="208"/>
      <c r="X488" s="208"/>
      <c r="Y488" s="208"/>
      <c r="Z488" s="208"/>
    </row>
    <row r="489">
      <c r="A489" s="208"/>
      <c r="B489" s="210"/>
      <c r="C489" s="210"/>
      <c r="D489" s="210"/>
      <c r="E489" s="208"/>
      <c r="F489" s="208"/>
      <c r="G489" s="208"/>
      <c r="H489" s="210"/>
      <c r="I489" s="210"/>
      <c r="J489" s="210"/>
      <c r="K489" s="208"/>
      <c r="L489" s="208"/>
      <c r="M489" s="208"/>
      <c r="N489" s="208"/>
      <c r="O489" s="208"/>
      <c r="P489" s="208"/>
      <c r="Q489" s="208"/>
      <c r="R489" s="210"/>
      <c r="S489" s="210"/>
      <c r="T489" s="210"/>
      <c r="U489" s="208"/>
      <c r="V489" s="208"/>
      <c r="W489" s="208"/>
      <c r="X489" s="208"/>
      <c r="Y489" s="208"/>
      <c r="Z489" s="208"/>
    </row>
    <row r="490">
      <c r="A490" s="208"/>
      <c r="B490" s="210"/>
      <c r="C490" s="210"/>
      <c r="D490" s="210"/>
      <c r="E490" s="208"/>
      <c r="F490" s="208"/>
      <c r="G490" s="208"/>
      <c r="H490" s="210"/>
      <c r="I490" s="210"/>
      <c r="J490" s="210"/>
      <c r="K490" s="208"/>
      <c r="L490" s="208"/>
      <c r="M490" s="208"/>
      <c r="N490" s="208"/>
      <c r="O490" s="208"/>
      <c r="P490" s="208"/>
      <c r="Q490" s="208"/>
      <c r="R490" s="210"/>
      <c r="S490" s="210"/>
      <c r="T490" s="210"/>
      <c r="U490" s="208"/>
      <c r="V490" s="208"/>
      <c r="W490" s="208"/>
      <c r="X490" s="208"/>
      <c r="Y490" s="208"/>
      <c r="Z490" s="208"/>
    </row>
    <row r="491">
      <c r="A491" s="208"/>
      <c r="B491" s="210"/>
      <c r="C491" s="210"/>
      <c r="D491" s="210"/>
      <c r="E491" s="208"/>
      <c r="F491" s="208"/>
      <c r="G491" s="208"/>
      <c r="H491" s="210"/>
      <c r="I491" s="210"/>
      <c r="J491" s="210"/>
      <c r="K491" s="208"/>
      <c r="L491" s="208"/>
      <c r="M491" s="208"/>
      <c r="N491" s="208"/>
      <c r="O491" s="208"/>
      <c r="P491" s="208"/>
      <c r="Q491" s="208"/>
      <c r="R491" s="210"/>
      <c r="S491" s="210"/>
      <c r="T491" s="210"/>
      <c r="U491" s="208"/>
      <c r="V491" s="208"/>
      <c r="W491" s="208"/>
      <c r="X491" s="208"/>
      <c r="Y491" s="208"/>
      <c r="Z491" s="208"/>
    </row>
    <row r="492">
      <c r="A492" s="208"/>
      <c r="B492" s="210"/>
      <c r="C492" s="210"/>
      <c r="D492" s="210"/>
      <c r="E492" s="208"/>
      <c r="F492" s="208"/>
      <c r="G492" s="208"/>
      <c r="H492" s="210"/>
      <c r="I492" s="210"/>
      <c r="J492" s="210"/>
      <c r="K492" s="208"/>
      <c r="L492" s="208"/>
      <c r="M492" s="208"/>
      <c r="N492" s="208"/>
      <c r="O492" s="208"/>
      <c r="P492" s="208"/>
      <c r="Q492" s="208"/>
      <c r="R492" s="210"/>
      <c r="S492" s="210"/>
      <c r="T492" s="210"/>
      <c r="U492" s="208"/>
      <c r="V492" s="208"/>
      <c r="W492" s="208"/>
      <c r="X492" s="208"/>
      <c r="Y492" s="208"/>
      <c r="Z492" s="208"/>
    </row>
    <row r="493">
      <c r="A493" s="208"/>
      <c r="B493" s="210"/>
      <c r="C493" s="210"/>
      <c r="D493" s="210"/>
      <c r="E493" s="208"/>
      <c r="F493" s="208"/>
      <c r="G493" s="208"/>
      <c r="H493" s="210"/>
      <c r="I493" s="210"/>
      <c r="J493" s="210"/>
      <c r="K493" s="208"/>
      <c r="L493" s="208"/>
      <c r="M493" s="208"/>
      <c r="N493" s="208"/>
      <c r="O493" s="208"/>
      <c r="P493" s="208"/>
      <c r="Q493" s="208"/>
      <c r="R493" s="210"/>
      <c r="S493" s="210"/>
      <c r="T493" s="210"/>
      <c r="U493" s="208"/>
      <c r="V493" s="208"/>
      <c r="W493" s="208"/>
      <c r="X493" s="208"/>
      <c r="Y493" s="208"/>
      <c r="Z493" s="208"/>
    </row>
    <row r="494">
      <c r="A494" s="208"/>
      <c r="B494" s="210"/>
      <c r="C494" s="210"/>
      <c r="D494" s="210"/>
      <c r="E494" s="208"/>
      <c r="F494" s="208"/>
      <c r="G494" s="208"/>
      <c r="H494" s="210"/>
      <c r="I494" s="210"/>
      <c r="J494" s="210"/>
      <c r="K494" s="208"/>
      <c r="L494" s="208"/>
      <c r="M494" s="208"/>
      <c r="N494" s="208"/>
      <c r="O494" s="208"/>
      <c r="P494" s="208"/>
      <c r="Q494" s="208"/>
      <c r="R494" s="210"/>
      <c r="S494" s="210"/>
      <c r="T494" s="210"/>
      <c r="U494" s="208"/>
      <c r="V494" s="208"/>
      <c r="W494" s="208"/>
      <c r="X494" s="208"/>
      <c r="Y494" s="208"/>
      <c r="Z494" s="208"/>
    </row>
    <row r="495">
      <c r="A495" s="208"/>
      <c r="B495" s="210"/>
      <c r="C495" s="210"/>
      <c r="D495" s="210"/>
      <c r="E495" s="208"/>
      <c r="F495" s="208"/>
      <c r="G495" s="208"/>
      <c r="H495" s="210"/>
      <c r="I495" s="210"/>
      <c r="J495" s="210"/>
      <c r="K495" s="208"/>
      <c r="L495" s="208"/>
      <c r="M495" s="208"/>
      <c r="N495" s="208"/>
      <c r="O495" s="208"/>
      <c r="P495" s="208"/>
      <c r="Q495" s="208"/>
      <c r="R495" s="210"/>
      <c r="S495" s="210"/>
      <c r="T495" s="210"/>
      <c r="U495" s="208"/>
      <c r="V495" s="208"/>
      <c r="W495" s="208"/>
      <c r="X495" s="208"/>
      <c r="Y495" s="208"/>
      <c r="Z495" s="208"/>
    </row>
    <row r="496">
      <c r="A496" s="208"/>
      <c r="B496" s="210"/>
      <c r="C496" s="210"/>
      <c r="D496" s="210"/>
      <c r="E496" s="208"/>
      <c r="F496" s="208"/>
      <c r="G496" s="208"/>
      <c r="H496" s="210"/>
      <c r="I496" s="210"/>
      <c r="J496" s="210"/>
      <c r="K496" s="208"/>
      <c r="L496" s="208"/>
      <c r="M496" s="208"/>
      <c r="N496" s="208"/>
      <c r="O496" s="208"/>
      <c r="P496" s="208"/>
      <c r="Q496" s="208"/>
      <c r="R496" s="210"/>
      <c r="S496" s="210"/>
      <c r="T496" s="210"/>
      <c r="U496" s="208"/>
      <c r="V496" s="208"/>
      <c r="W496" s="208"/>
      <c r="X496" s="208"/>
      <c r="Y496" s="208"/>
      <c r="Z496" s="208"/>
    </row>
    <row r="497">
      <c r="A497" s="208"/>
      <c r="B497" s="210"/>
      <c r="C497" s="210"/>
      <c r="D497" s="210"/>
      <c r="E497" s="208"/>
      <c r="F497" s="208"/>
      <c r="G497" s="208"/>
      <c r="H497" s="210"/>
      <c r="I497" s="210"/>
      <c r="J497" s="210"/>
      <c r="K497" s="208"/>
      <c r="L497" s="208"/>
      <c r="M497" s="208"/>
      <c r="N497" s="208"/>
      <c r="O497" s="208"/>
      <c r="P497" s="208"/>
      <c r="Q497" s="208"/>
      <c r="R497" s="210"/>
      <c r="S497" s="210"/>
      <c r="T497" s="210"/>
      <c r="U497" s="208"/>
      <c r="V497" s="208"/>
      <c r="W497" s="208"/>
      <c r="X497" s="208"/>
      <c r="Y497" s="208"/>
      <c r="Z497" s="208"/>
    </row>
    <row r="498">
      <c r="A498" s="208"/>
      <c r="B498" s="210"/>
      <c r="C498" s="210"/>
      <c r="D498" s="210"/>
      <c r="E498" s="208"/>
      <c r="F498" s="208"/>
      <c r="G498" s="208"/>
      <c r="H498" s="210"/>
      <c r="I498" s="210"/>
      <c r="J498" s="210"/>
      <c r="K498" s="208"/>
      <c r="L498" s="208"/>
      <c r="M498" s="208"/>
      <c r="N498" s="208"/>
      <c r="O498" s="208"/>
      <c r="P498" s="208"/>
      <c r="Q498" s="208"/>
      <c r="R498" s="210"/>
      <c r="S498" s="210"/>
      <c r="T498" s="210"/>
      <c r="U498" s="208"/>
      <c r="V498" s="208"/>
      <c r="W498" s="208"/>
      <c r="X498" s="208"/>
      <c r="Y498" s="208"/>
      <c r="Z498" s="208"/>
    </row>
    <row r="499">
      <c r="A499" s="208"/>
      <c r="B499" s="210"/>
      <c r="C499" s="210"/>
      <c r="D499" s="210"/>
      <c r="E499" s="208"/>
      <c r="F499" s="208"/>
      <c r="G499" s="208"/>
      <c r="H499" s="210"/>
      <c r="I499" s="210"/>
      <c r="J499" s="210"/>
      <c r="K499" s="208"/>
      <c r="L499" s="208"/>
      <c r="M499" s="208"/>
      <c r="N499" s="208"/>
      <c r="O499" s="208"/>
      <c r="P499" s="208"/>
      <c r="Q499" s="208"/>
      <c r="R499" s="210"/>
      <c r="S499" s="210"/>
      <c r="T499" s="210"/>
      <c r="U499" s="208"/>
      <c r="V499" s="208"/>
      <c r="W499" s="208"/>
      <c r="X499" s="208"/>
      <c r="Y499" s="208"/>
      <c r="Z499" s="208"/>
    </row>
    <row r="500">
      <c r="A500" s="208"/>
      <c r="B500" s="210"/>
      <c r="C500" s="210"/>
      <c r="D500" s="210"/>
      <c r="E500" s="208"/>
      <c r="F500" s="208"/>
      <c r="G500" s="208"/>
      <c r="H500" s="210"/>
      <c r="I500" s="210"/>
      <c r="J500" s="210"/>
      <c r="K500" s="208"/>
      <c r="L500" s="208"/>
      <c r="M500" s="208"/>
      <c r="N500" s="208"/>
      <c r="O500" s="208"/>
      <c r="P500" s="208"/>
      <c r="Q500" s="208"/>
      <c r="R500" s="210"/>
      <c r="S500" s="210"/>
      <c r="T500" s="210"/>
      <c r="U500" s="208"/>
      <c r="V500" s="208"/>
      <c r="W500" s="208"/>
      <c r="X500" s="208"/>
      <c r="Y500" s="208"/>
      <c r="Z500" s="208"/>
    </row>
    <row r="501">
      <c r="A501" s="208"/>
      <c r="B501" s="210"/>
      <c r="C501" s="210"/>
      <c r="D501" s="210"/>
      <c r="E501" s="208"/>
      <c r="F501" s="208"/>
      <c r="G501" s="208"/>
      <c r="H501" s="210"/>
      <c r="I501" s="210"/>
      <c r="J501" s="210"/>
      <c r="K501" s="208"/>
      <c r="L501" s="208"/>
      <c r="M501" s="208"/>
      <c r="N501" s="208"/>
      <c r="O501" s="208"/>
      <c r="P501" s="208"/>
      <c r="Q501" s="208"/>
      <c r="R501" s="210"/>
      <c r="S501" s="210"/>
      <c r="T501" s="210"/>
      <c r="U501" s="208"/>
      <c r="V501" s="208"/>
      <c r="W501" s="208"/>
      <c r="X501" s="208"/>
      <c r="Y501" s="208"/>
      <c r="Z501" s="208"/>
    </row>
    <row r="502">
      <c r="A502" s="208"/>
      <c r="B502" s="210"/>
      <c r="C502" s="210"/>
      <c r="D502" s="210"/>
      <c r="E502" s="208"/>
      <c r="F502" s="208"/>
      <c r="G502" s="208"/>
      <c r="H502" s="210"/>
      <c r="I502" s="210"/>
      <c r="J502" s="210"/>
      <c r="K502" s="208"/>
      <c r="L502" s="208"/>
      <c r="M502" s="208"/>
      <c r="N502" s="208"/>
      <c r="O502" s="208"/>
      <c r="P502" s="208"/>
      <c r="Q502" s="208"/>
      <c r="R502" s="210"/>
      <c r="S502" s="210"/>
      <c r="T502" s="210"/>
      <c r="U502" s="208"/>
      <c r="V502" s="208"/>
      <c r="W502" s="208"/>
      <c r="X502" s="208"/>
      <c r="Y502" s="208"/>
      <c r="Z502" s="208"/>
    </row>
    <row r="503">
      <c r="A503" s="208"/>
      <c r="B503" s="210"/>
      <c r="C503" s="210"/>
      <c r="D503" s="210"/>
      <c r="E503" s="208"/>
      <c r="F503" s="208"/>
      <c r="G503" s="208"/>
      <c r="H503" s="210"/>
      <c r="I503" s="210"/>
      <c r="J503" s="210"/>
      <c r="K503" s="208"/>
      <c r="L503" s="208"/>
      <c r="M503" s="208"/>
      <c r="N503" s="208"/>
      <c r="O503" s="208"/>
      <c r="P503" s="208"/>
      <c r="Q503" s="208"/>
      <c r="R503" s="210"/>
      <c r="S503" s="210"/>
      <c r="T503" s="210"/>
      <c r="U503" s="208"/>
      <c r="V503" s="208"/>
      <c r="W503" s="208"/>
      <c r="X503" s="208"/>
      <c r="Y503" s="208"/>
      <c r="Z503" s="208"/>
    </row>
    <row r="504">
      <c r="A504" s="208"/>
      <c r="B504" s="210"/>
      <c r="C504" s="210"/>
      <c r="D504" s="210"/>
      <c r="E504" s="208"/>
      <c r="F504" s="208"/>
      <c r="G504" s="208"/>
      <c r="H504" s="210"/>
      <c r="I504" s="210"/>
      <c r="J504" s="210"/>
      <c r="K504" s="208"/>
      <c r="L504" s="208"/>
      <c r="M504" s="208"/>
      <c r="N504" s="208"/>
      <c r="O504" s="208"/>
      <c r="P504" s="208"/>
      <c r="Q504" s="208"/>
      <c r="R504" s="210"/>
      <c r="S504" s="210"/>
      <c r="T504" s="210"/>
      <c r="U504" s="208"/>
      <c r="V504" s="208"/>
      <c r="W504" s="208"/>
      <c r="X504" s="208"/>
      <c r="Y504" s="208"/>
      <c r="Z504" s="208"/>
    </row>
    <row r="505">
      <c r="A505" s="208"/>
      <c r="B505" s="210"/>
      <c r="C505" s="210"/>
      <c r="D505" s="210"/>
      <c r="E505" s="208"/>
      <c r="F505" s="208"/>
      <c r="G505" s="208"/>
      <c r="H505" s="210"/>
      <c r="I505" s="210"/>
      <c r="J505" s="210"/>
      <c r="K505" s="208"/>
      <c r="L505" s="208"/>
      <c r="M505" s="208"/>
      <c r="N505" s="208"/>
      <c r="O505" s="208"/>
      <c r="P505" s="208"/>
      <c r="Q505" s="208"/>
      <c r="R505" s="210"/>
      <c r="S505" s="210"/>
      <c r="T505" s="210"/>
      <c r="U505" s="208"/>
      <c r="V505" s="208"/>
      <c r="W505" s="208"/>
      <c r="X505" s="208"/>
      <c r="Y505" s="208"/>
      <c r="Z505" s="208"/>
    </row>
    <row r="506">
      <c r="A506" s="208"/>
      <c r="B506" s="210"/>
      <c r="C506" s="210"/>
      <c r="D506" s="210"/>
      <c r="E506" s="208"/>
      <c r="F506" s="208"/>
      <c r="G506" s="208"/>
      <c r="H506" s="210"/>
      <c r="I506" s="210"/>
      <c r="J506" s="210"/>
      <c r="K506" s="208"/>
      <c r="L506" s="208"/>
      <c r="M506" s="208"/>
      <c r="N506" s="208"/>
      <c r="O506" s="208"/>
      <c r="P506" s="208"/>
      <c r="Q506" s="208"/>
      <c r="R506" s="210"/>
      <c r="S506" s="210"/>
      <c r="T506" s="210"/>
      <c r="U506" s="208"/>
      <c r="V506" s="208"/>
      <c r="W506" s="208"/>
      <c r="X506" s="208"/>
      <c r="Y506" s="208"/>
      <c r="Z506" s="208"/>
    </row>
    <row r="507">
      <c r="A507" s="208"/>
      <c r="B507" s="210"/>
      <c r="C507" s="210"/>
      <c r="D507" s="210"/>
      <c r="E507" s="208"/>
      <c r="F507" s="208"/>
      <c r="G507" s="208"/>
      <c r="H507" s="210"/>
      <c r="I507" s="210"/>
      <c r="J507" s="210"/>
      <c r="K507" s="208"/>
      <c r="L507" s="208"/>
      <c r="M507" s="208"/>
      <c r="N507" s="208"/>
      <c r="O507" s="208"/>
      <c r="P507" s="208"/>
      <c r="Q507" s="208"/>
      <c r="R507" s="210"/>
      <c r="S507" s="210"/>
      <c r="T507" s="210"/>
      <c r="U507" s="208"/>
      <c r="V507" s="208"/>
      <c r="W507" s="208"/>
      <c r="X507" s="208"/>
      <c r="Y507" s="208"/>
      <c r="Z507" s="208"/>
    </row>
    <row r="508">
      <c r="A508" s="208"/>
      <c r="B508" s="210"/>
      <c r="C508" s="210"/>
      <c r="D508" s="210"/>
      <c r="E508" s="208"/>
      <c r="F508" s="208"/>
      <c r="G508" s="208"/>
      <c r="H508" s="210"/>
      <c r="I508" s="210"/>
      <c r="J508" s="210"/>
      <c r="K508" s="208"/>
      <c r="L508" s="208"/>
      <c r="M508" s="208"/>
      <c r="N508" s="208"/>
      <c r="O508" s="208"/>
      <c r="P508" s="208"/>
      <c r="Q508" s="208"/>
      <c r="R508" s="210"/>
      <c r="S508" s="210"/>
      <c r="T508" s="210"/>
      <c r="U508" s="208"/>
      <c r="V508" s="208"/>
      <c r="W508" s="208"/>
      <c r="X508" s="208"/>
      <c r="Y508" s="208"/>
      <c r="Z508" s="208"/>
    </row>
    <row r="509">
      <c r="A509" s="208"/>
      <c r="B509" s="210"/>
      <c r="C509" s="210"/>
      <c r="D509" s="210"/>
      <c r="E509" s="208"/>
      <c r="F509" s="208"/>
      <c r="G509" s="208"/>
      <c r="H509" s="210"/>
      <c r="I509" s="210"/>
      <c r="J509" s="210"/>
      <c r="K509" s="208"/>
      <c r="L509" s="208"/>
      <c r="M509" s="208"/>
      <c r="N509" s="208"/>
      <c r="O509" s="208"/>
      <c r="P509" s="208"/>
      <c r="Q509" s="208"/>
      <c r="R509" s="210"/>
      <c r="S509" s="210"/>
      <c r="T509" s="210"/>
      <c r="U509" s="208"/>
      <c r="V509" s="208"/>
      <c r="W509" s="208"/>
      <c r="X509" s="208"/>
      <c r="Y509" s="208"/>
      <c r="Z509" s="208"/>
    </row>
    <row r="510">
      <c r="A510" s="208"/>
      <c r="B510" s="210"/>
      <c r="C510" s="210"/>
      <c r="D510" s="210"/>
      <c r="E510" s="208"/>
      <c r="F510" s="208"/>
      <c r="G510" s="208"/>
      <c r="H510" s="210"/>
      <c r="I510" s="210"/>
      <c r="J510" s="210"/>
      <c r="K510" s="208"/>
      <c r="L510" s="208"/>
      <c r="M510" s="208"/>
      <c r="N510" s="208"/>
      <c r="O510" s="208"/>
      <c r="P510" s="208"/>
      <c r="Q510" s="208"/>
      <c r="R510" s="210"/>
      <c r="S510" s="210"/>
      <c r="T510" s="210"/>
      <c r="U510" s="208"/>
      <c r="V510" s="208"/>
      <c r="W510" s="208"/>
      <c r="X510" s="208"/>
      <c r="Y510" s="208"/>
      <c r="Z510" s="208"/>
    </row>
    <row r="511">
      <c r="A511" s="208"/>
      <c r="B511" s="210"/>
      <c r="C511" s="210"/>
      <c r="D511" s="210"/>
      <c r="E511" s="208"/>
      <c r="F511" s="208"/>
      <c r="G511" s="208"/>
      <c r="H511" s="210"/>
      <c r="I511" s="210"/>
      <c r="J511" s="210"/>
      <c r="K511" s="208"/>
      <c r="L511" s="208"/>
      <c r="M511" s="208"/>
      <c r="N511" s="208"/>
      <c r="O511" s="208"/>
      <c r="P511" s="208"/>
      <c r="Q511" s="208"/>
      <c r="R511" s="210"/>
      <c r="S511" s="210"/>
      <c r="T511" s="210"/>
      <c r="U511" s="208"/>
      <c r="V511" s="208"/>
      <c r="W511" s="208"/>
      <c r="X511" s="208"/>
      <c r="Y511" s="208"/>
      <c r="Z511" s="208"/>
    </row>
    <row r="512">
      <c r="A512" s="208"/>
      <c r="B512" s="210"/>
      <c r="C512" s="210"/>
      <c r="D512" s="210"/>
      <c r="E512" s="208"/>
      <c r="F512" s="208"/>
      <c r="G512" s="208"/>
      <c r="H512" s="210"/>
      <c r="I512" s="210"/>
      <c r="J512" s="210"/>
      <c r="K512" s="208"/>
      <c r="L512" s="208"/>
      <c r="M512" s="208"/>
      <c r="N512" s="208"/>
      <c r="O512" s="208"/>
      <c r="P512" s="208"/>
      <c r="Q512" s="208"/>
      <c r="R512" s="210"/>
      <c r="S512" s="210"/>
      <c r="T512" s="210"/>
      <c r="U512" s="208"/>
      <c r="V512" s="208"/>
      <c r="W512" s="208"/>
      <c r="X512" s="208"/>
      <c r="Y512" s="208"/>
      <c r="Z512" s="208"/>
    </row>
    <row r="513">
      <c r="A513" s="208"/>
      <c r="B513" s="210"/>
      <c r="C513" s="210"/>
      <c r="D513" s="210"/>
      <c r="E513" s="208"/>
      <c r="F513" s="208"/>
      <c r="G513" s="208"/>
      <c r="H513" s="210"/>
      <c r="I513" s="210"/>
      <c r="J513" s="210"/>
      <c r="K513" s="208"/>
      <c r="L513" s="208"/>
      <c r="M513" s="208"/>
      <c r="N513" s="208"/>
      <c r="O513" s="208"/>
      <c r="P513" s="208"/>
      <c r="Q513" s="208"/>
      <c r="R513" s="210"/>
      <c r="S513" s="210"/>
      <c r="T513" s="210"/>
      <c r="U513" s="208"/>
      <c r="V513" s="208"/>
      <c r="W513" s="208"/>
      <c r="X513" s="208"/>
      <c r="Y513" s="208"/>
      <c r="Z513" s="208"/>
    </row>
    <row r="514">
      <c r="A514" s="208"/>
      <c r="B514" s="210"/>
      <c r="C514" s="210"/>
      <c r="D514" s="210"/>
      <c r="E514" s="208"/>
      <c r="F514" s="208"/>
      <c r="G514" s="208"/>
      <c r="H514" s="210"/>
      <c r="I514" s="210"/>
      <c r="J514" s="210"/>
      <c r="K514" s="208"/>
      <c r="L514" s="208"/>
      <c r="M514" s="208"/>
      <c r="N514" s="208"/>
      <c r="O514" s="208"/>
      <c r="P514" s="208"/>
      <c r="Q514" s="208"/>
      <c r="R514" s="210"/>
      <c r="S514" s="210"/>
      <c r="T514" s="210"/>
      <c r="U514" s="208"/>
      <c r="V514" s="208"/>
      <c r="W514" s="208"/>
      <c r="X514" s="208"/>
      <c r="Y514" s="208"/>
      <c r="Z514" s="208"/>
    </row>
    <row r="515">
      <c r="A515" s="208"/>
      <c r="B515" s="210"/>
      <c r="C515" s="210"/>
      <c r="D515" s="210"/>
      <c r="E515" s="208"/>
      <c r="F515" s="208"/>
      <c r="G515" s="208"/>
      <c r="H515" s="210"/>
      <c r="I515" s="210"/>
      <c r="J515" s="210"/>
      <c r="K515" s="208"/>
      <c r="L515" s="208"/>
      <c r="M515" s="208"/>
      <c r="N515" s="208"/>
      <c r="O515" s="208"/>
      <c r="P515" s="208"/>
      <c r="Q515" s="208"/>
      <c r="R515" s="210"/>
      <c r="S515" s="210"/>
      <c r="T515" s="210"/>
      <c r="U515" s="208"/>
      <c r="V515" s="208"/>
      <c r="W515" s="208"/>
      <c r="X515" s="208"/>
      <c r="Y515" s="208"/>
      <c r="Z515" s="208"/>
    </row>
    <row r="516">
      <c r="A516" s="208"/>
      <c r="B516" s="210"/>
      <c r="C516" s="210"/>
      <c r="D516" s="210"/>
      <c r="E516" s="208"/>
      <c r="F516" s="208"/>
      <c r="G516" s="208"/>
      <c r="H516" s="210"/>
      <c r="I516" s="210"/>
      <c r="J516" s="210"/>
      <c r="K516" s="208"/>
      <c r="L516" s="208"/>
      <c r="M516" s="208"/>
      <c r="N516" s="208"/>
      <c r="O516" s="208"/>
      <c r="P516" s="208"/>
      <c r="Q516" s="208"/>
      <c r="R516" s="210"/>
      <c r="S516" s="210"/>
      <c r="T516" s="210"/>
      <c r="U516" s="208"/>
      <c r="V516" s="208"/>
      <c r="W516" s="208"/>
      <c r="X516" s="208"/>
      <c r="Y516" s="208"/>
      <c r="Z516" s="208"/>
    </row>
    <row r="517">
      <c r="A517" s="208"/>
      <c r="B517" s="210"/>
      <c r="C517" s="210"/>
      <c r="D517" s="210"/>
      <c r="E517" s="208"/>
      <c r="F517" s="208"/>
      <c r="G517" s="208"/>
      <c r="H517" s="210"/>
      <c r="I517" s="210"/>
      <c r="J517" s="210"/>
      <c r="K517" s="208"/>
      <c r="L517" s="208"/>
      <c r="M517" s="208"/>
      <c r="N517" s="208"/>
      <c r="O517" s="208"/>
      <c r="P517" s="208"/>
      <c r="Q517" s="208"/>
      <c r="R517" s="210"/>
      <c r="S517" s="210"/>
      <c r="T517" s="210"/>
      <c r="U517" s="208"/>
      <c r="V517" s="208"/>
      <c r="W517" s="208"/>
      <c r="X517" s="208"/>
      <c r="Y517" s="208"/>
      <c r="Z517" s="208"/>
    </row>
    <row r="518">
      <c r="A518" s="208"/>
      <c r="B518" s="210"/>
      <c r="C518" s="210"/>
      <c r="D518" s="210"/>
      <c r="E518" s="208"/>
      <c r="F518" s="208"/>
      <c r="G518" s="208"/>
      <c r="H518" s="210"/>
      <c r="I518" s="210"/>
      <c r="J518" s="210"/>
      <c r="K518" s="208"/>
      <c r="L518" s="208"/>
      <c r="M518" s="208"/>
      <c r="N518" s="208"/>
      <c r="O518" s="208"/>
      <c r="P518" s="208"/>
      <c r="Q518" s="208"/>
      <c r="R518" s="210"/>
      <c r="S518" s="210"/>
      <c r="T518" s="210"/>
      <c r="U518" s="208"/>
      <c r="V518" s="208"/>
      <c r="W518" s="208"/>
      <c r="X518" s="208"/>
      <c r="Y518" s="208"/>
      <c r="Z518" s="208"/>
    </row>
    <row r="519">
      <c r="A519" s="208"/>
      <c r="B519" s="210"/>
      <c r="C519" s="210"/>
      <c r="D519" s="210"/>
      <c r="E519" s="208"/>
      <c r="F519" s="208"/>
      <c r="G519" s="208"/>
      <c r="H519" s="210"/>
      <c r="I519" s="210"/>
      <c r="J519" s="210"/>
      <c r="K519" s="208"/>
      <c r="L519" s="208"/>
      <c r="M519" s="208"/>
      <c r="N519" s="208"/>
      <c r="O519" s="208"/>
      <c r="P519" s="208"/>
      <c r="Q519" s="208"/>
      <c r="R519" s="210"/>
      <c r="S519" s="210"/>
      <c r="T519" s="210"/>
      <c r="U519" s="208"/>
      <c r="V519" s="208"/>
      <c r="W519" s="208"/>
      <c r="X519" s="208"/>
      <c r="Y519" s="208"/>
      <c r="Z519" s="208"/>
    </row>
    <row r="520">
      <c r="A520" s="208"/>
      <c r="B520" s="210"/>
      <c r="C520" s="210"/>
      <c r="D520" s="210"/>
      <c r="E520" s="208"/>
      <c r="F520" s="208"/>
      <c r="G520" s="208"/>
      <c r="H520" s="210"/>
      <c r="I520" s="210"/>
      <c r="J520" s="210"/>
      <c r="K520" s="208"/>
      <c r="L520" s="208"/>
      <c r="M520" s="208"/>
      <c r="N520" s="208"/>
      <c r="O520" s="208"/>
      <c r="P520" s="208"/>
      <c r="Q520" s="208"/>
      <c r="R520" s="210"/>
      <c r="S520" s="210"/>
      <c r="T520" s="210"/>
      <c r="U520" s="208"/>
      <c r="V520" s="208"/>
      <c r="W520" s="208"/>
      <c r="X520" s="208"/>
      <c r="Y520" s="208"/>
      <c r="Z520" s="208"/>
    </row>
    <row r="521">
      <c r="A521" s="208"/>
      <c r="B521" s="210"/>
      <c r="C521" s="210"/>
      <c r="D521" s="210"/>
      <c r="E521" s="208"/>
      <c r="F521" s="208"/>
      <c r="G521" s="208"/>
      <c r="H521" s="210"/>
      <c r="I521" s="210"/>
      <c r="J521" s="210"/>
      <c r="K521" s="208"/>
      <c r="L521" s="208"/>
      <c r="M521" s="208"/>
      <c r="N521" s="208"/>
      <c r="O521" s="208"/>
      <c r="P521" s="208"/>
      <c r="Q521" s="208"/>
      <c r="R521" s="210"/>
      <c r="S521" s="210"/>
      <c r="T521" s="210"/>
      <c r="U521" s="208"/>
      <c r="V521" s="208"/>
      <c r="W521" s="208"/>
      <c r="X521" s="208"/>
      <c r="Y521" s="208"/>
      <c r="Z521" s="208"/>
    </row>
    <row r="522">
      <c r="A522" s="208"/>
      <c r="B522" s="210"/>
      <c r="C522" s="210"/>
      <c r="D522" s="210"/>
      <c r="E522" s="208"/>
      <c r="F522" s="208"/>
      <c r="G522" s="208"/>
      <c r="H522" s="210"/>
      <c r="I522" s="210"/>
      <c r="J522" s="210"/>
      <c r="K522" s="208"/>
      <c r="L522" s="208"/>
      <c r="M522" s="208"/>
      <c r="N522" s="208"/>
      <c r="O522" s="208"/>
      <c r="P522" s="208"/>
      <c r="Q522" s="208"/>
      <c r="R522" s="210"/>
      <c r="S522" s="210"/>
      <c r="T522" s="210"/>
      <c r="U522" s="208"/>
      <c r="V522" s="208"/>
      <c r="W522" s="208"/>
      <c r="X522" s="208"/>
      <c r="Y522" s="208"/>
      <c r="Z522" s="208"/>
    </row>
    <row r="523">
      <c r="A523" s="208"/>
      <c r="B523" s="210"/>
      <c r="C523" s="210"/>
      <c r="D523" s="210"/>
      <c r="E523" s="208"/>
      <c r="F523" s="208"/>
      <c r="G523" s="208"/>
      <c r="H523" s="210"/>
      <c r="I523" s="210"/>
      <c r="J523" s="210"/>
      <c r="K523" s="208"/>
      <c r="L523" s="208"/>
      <c r="M523" s="208"/>
      <c r="N523" s="208"/>
      <c r="O523" s="208"/>
      <c r="P523" s="208"/>
      <c r="Q523" s="208"/>
      <c r="R523" s="210"/>
      <c r="S523" s="210"/>
      <c r="T523" s="210"/>
      <c r="U523" s="208"/>
      <c r="V523" s="208"/>
      <c r="W523" s="208"/>
      <c r="X523" s="208"/>
      <c r="Y523" s="208"/>
      <c r="Z523" s="208"/>
    </row>
    <row r="524">
      <c r="A524" s="208"/>
      <c r="B524" s="210"/>
      <c r="C524" s="210"/>
      <c r="D524" s="210"/>
      <c r="E524" s="208"/>
      <c r="F524" s="208"/>
      <c r="G524" s="208"/>
      <c r="H524" s="210"/>
      <c r="I524" s="210"/>
      <c r="J524" s="210"/>
      <c r="K524" s="208"/>
      <c r="L524" s="208"/>
      <c r="M524" s="208"/>
      <c r="N524" s="208"/>
      <c r="O524" s="208"/>
      <c r="P524" s="208"/>
      <c r="Q524" s="208"/>
      <c r="R524" s="210"/>
      <c r="S524" s="210"/>
      <c r="T524" s="210"/>
      <c r="U524" s="208"/>
      <c r="V524" s="208"/>
      <c r="W524" s="208"/>
      <c r="X524" s="208"/>
      <c r="Y524" s="208"/>
      <c r="Z524" s="208"/>
    </row>
    <row r="525">
      <c r="A525" s="208"/>
      <c r="B525" s="210"/>
      <c r="C525" s="210"/>
      <c r="D525" s="210"/>
      <c r="E525" s="208"/>
      <c r="F525" s="208"/>
      <c r="G525" s="208"/>
      <c r="H525" s="210"/>
      <c r="I525" s="210"/>
      <c r="J525" s="210"/>
      <c r="K525" s="208"/>
      <c r="L525" s="208"/>
      <c r="M525" s="208"/>
      <c r="N525" s="208"/>
      <c r="O525" s="208"/>
      <c r="P525" s="208"/>
      <c r="Q525" s="208"/>
      <c r="R525" s="210"/>
      <c r="S525" s="210"/>
      <c r="T525" s="210"/>
      <c r="U525" s="208"/>
      <c r="V525" s="208"/>
      <c r="W525" s="208"/>
      <c r="X525" s="208"/>
      <c r="Y525" s="208"/>
      <c r="Z525" s="208"/>
    </row>
    <row r="526">
      <c r="A526" s="208"/>
      <c r="B526" s="210"/>
      <c r="C526" s="210"/>
      <c r="D526" s="210"/>
      <c r="E526" s="208"/>
      <c r="F526" s="208"/>
      <c r="G526" s="208"/>
      <c r="H526" s="210"/>
      <c r="I526" s="210"/>
      <c r="J526" s="210"/>
      <c r="K526" s="208"/>
      <c r="L526" s="208"/>
      <c r="M526" s="208"/>
      <c r="N526" s="208"/>
      <c r="O526" s="208"/>
      <c r="P526" s="208"/>
      <c r="Q526" s="208"/>
      <c r="R526" s="210"/>
      <c r="S526" s="210"/>
      <c r="T526" s="210"/>
      <c r="U526" s="208"/>
      <c r="V526" s="208"/>
      <c r="W526" s="208"/>
      <c r="X526" s="208"/>
      <c r="Y526" s="208"/>
      <c r="Z526" s="208"/>
    </row>
    <row r="527">
      <c r="A527" s="208"/>
      <c r="B527" s="210"/>
      <c r="C527" s="210"/>
      <c r="D527" s="210"/>
      <c r="E527" s="208"/>
      <c r="F527" s="208"/>
      <c r="G527" s="208"/>
      <c r="H527" s="210"/>
      <c r="I527" s="210"/>
      <c r="J527" s="210"/>
      <c r="K527" s="208"/>
      <c r="L527" s="208"/>
      <c r="M527" s="208"/>
      <c r="N527" s="208"/>
      <c r="O527" s="208"/>
      <c r="P527" s="208"/>
      <c r="Q527" s="208"/>
      <c r="R527" s="210"/>
      <c r="S527" s="210"/>
      <c r="T527" s="210"/>
      <c r="U527" s="208"/>
      <c r="V527" s="208"/>
      <c r="W527" s="208"/>
      <c r="X527" s="208"/>
      <c r="Y527" s="208"/>
      <c r="Z527" s="208"/>
    </row>
    <row r="528">
      <c r="A528" s="208"/>
      <c r="B528" s="210"/>
      <c r="C528" s="210"/>
      <c r="D528" s="210"/>
      <c r="E528" s="208"/>
      <c r="F528" s="208"/>
      <c r="G528" s="208"/>
      <c r="H528" s="210"/>
      <c r="I528" s="210"/>
      <c r="J528" s="210"/>
      <c r="K528" s="208"/>
      <c r="L528" s="208"/>
      <c r="M528" s="208"/>
      <c r="N528" s="208"/>
      <c r="O528" s="208"/>
      <c r="P528" s="208"/>
      <c r="Q528" s="208"/>
      <c r="R528" s="210"/>
      <c r="S528" s="210"/>
      <c r="T528" s="210"/>
      <c r="U528" s="208"/>
      <c r="V528" s="208"/>
      <c r="W528" s="208"/>
      <c r="X528" s="208"/>
      <c r="Y528" s="208"/>
      <c r="Z528" s="208"/>
    </row>
    <row r="529">
      <c r="A529" s="208"/>
      <c r="B529" s="210"/>
      <c r="C529" s="210"/>
      <c r="D529" s="210"/>
      <c r="E529" s="208"/>
      <c r="F529" s="208"/>
      <c r="G529" s="208"/>
      <c r="H529" s="210"/>
      <c r="I529" s="210"/>
      <c r="J529" s="210"/>
      <c r="K529" s="208"/>
      <c r="L529" s="208"/>
      <c r="M529" s="208"/>
      <c r="N529" s="208"/>
      <c r="O529" s="208"/>
      <c r="P529" s="208"/>
      <c r="Q529" s="208"/>
      <c r="R529" s="210"/>
      <c r="S529" s="210"/>
      <c r="T529" s="210"/>
      <c r="U529" s="208"/>
      <c r="V529" s="208"/>
      <c r="W529" s="208"/>
      <c r="X529" s="208"/>
      <c r="Y529" s="208"/>
      <c r="Z529" s="208"/>
    </row>
    <row r="530">
      <c r="A530" s="208"/>
      <c r="B530" s="210"/>
      <c r="C530" s="210"/>
      <c r="D530" s="210"/>
      <c r="E530" s="208"/>
      <c r="F530" s="208"/>
      <c r="G530" s="208"/>
      <c r="H530" s="210"/>
      <c r="I530" s="210"/>
      <c r="J530" s="210"/>
      <c r="K530" s="208"/>
      <c r="L530" s="208"/>
      <c r="M530" s="208"/>
      <c r="N530" s="208"/>
      <c r="O530" s="208"/>
      <c r="P530" s="208"/>
      <c r="Q530" s="208"/>
      <c r="R530" s="210"/>
      <c r="S530" s="210"/>
      <c r="T530" s="210"/>
      <c r="U530" s="208"/>
      <c r="V530" s="208"/>
      <c r="W530" s="208"/>
      <c r="X530" s="208"/>
      <c r="Y530" s="208"/>
      <c r="Z530" s="208"/>
    </row>
    <row r="531">
      <c r="A531" s="208"/>
      <c r="B531" s="210"/>
      <c r="C531" s="210"/>
      <c r="D531" s="210"/>
      <c r="E531" s="208"/>
      <c r="F531" s="208"/>
      <c r="G531" s="208"/>
      <c r="H531" s="210"/>
      <c r="I531" s="210"/>
      <c r="J531" s="210"/>
      <c r="K531" s="208"/>
      <c r="L531" s="208"/>
      <c r="M531" s="208"/>
      <c r="N531" s="208"/>
      <c r="O531" s="208"/>
      <c r="P531" s="208"/>
      <c r="Q531" s="208"/>
      <c r="R531" s="210"/>
      <c r="S531" s="210"/>
      <c r="T531" s="210"/>
      <c r="U531" s="208"/>
      <c r="V531" s="208"/>
      <c r="W531" s="208"/>
      <c r="X531" s="208"/>
      <c r="Y531" s="208"/>
      <c r="Z531" s="208"/>
    </row>
    <row r="532">
      <c r="A532" s="208"/>
      <c r="B532" s="210"/>
      <c r="C532" s="210"/>
      <c r="D532" s="210"/>
      <c r="E532" s="208"/>
      <c r="F532" s="208"/>
      <c r="G532" s="208"/>
      <c r="H532" s="210"/>
      <c r="I532" s="210"/>
      <c r="J532" s="210"/>
      <c r="K532" s="208"/>
      <c r="L532" s="208"/>
      <c r="M532" s="208"/>
      <c r="N532" s="208"/>
      <c r="O532" s="208"/>
      <c r="P532" s="208"/>
      <c r="Q532" s="208"/>
      <c r="R532" s="210"/>
      <c r="S532" s="210"/>
      <c r="T532" s="210"/>
      <c r="U532" s="208"/>
      <c r="V532" s="208"/>
      <c r="W532" s="208"/>
      <c r="X532" s="208"/>
      <c r="Y532" s="208"/>
      <c r="Z532" s="208"/>
    </row>
    <row r="533">
      <c r="A533" s="208"/>
      <c r="B533" s="210"/>
      <c r="C533" s="210"/>
      <c r="D533" s="210"/>
      <c r="E533" s="208"/>
      <c r="F533" s="208"/>
      <c r="G533" s="208"/>
      <c r="H533" s="210"/>
      <c r="I533" s="210"/>
      <c r="J533" s="210"/>
      <c r="K533" s="208"/>
      <c r="L533" s="208"/>
      <c r="M533" s="208"/>
      <c r="N533" s="208"/>
      <c r="O533" s="208"/>
      <c r="P533" s="208"/>
      <c r="Q533" s="208"/>
      <c r="R533" s="210"/>
      <c r="S533" s="210"/>
      <c r="T533" s="210"/>
      <c r="U533" s="208"/>
      <c r="V533" s="208"/>
      <c r="W533" s="208"/>
      <c r="X533" s="208"/>
      <c r="Y533" s="208"/>
      <c r="Z533" s="208"/>
    </row>
    <row r="534">
      <c r="A534" s="208"/>
      <c r="B534" s="210"/>
      <c r="C534" s="210"/>
      <c r="D534" s="210"/>
      <c r="E534" s="208"/>
      <c r="F534" s="208"/>
      <c r="G534" s="208"/>
      <c r="H534" s="210"/>
      <c r="I534" s="210"/>
      <c r="J534" s="210"/>
      <c r="K534" s="208"/>
      <c r="L534" s="208"/>
      <c r="M534" s="208"/>
      <c r="N534" s="208"/>
      <c r="O534" s="208"/>
      <c r="P534" s="208"/>
      <c r="Q534" s="208"/>
      <c r="R534" s="210"/>
      <c r="S534" s="210"/>
      <c r="T534" s="210"/>
      <c r="U534" s="208"/>
      <c r="V534" s="208"/>
      <c r="W534" s="208"/>
      <c r="X534" s="208"/>
      <c r="Y534" s="208"/>
      <c r="Z534" s="208"/>
    </row>
    <row r="535">
      <c r="A535" s="208"/>
      <c r="B535" s="210"/>
      <c r="C535" s="210"/>
      <c r="D535" s="210"/>
      <c r="E535" s="208"/>
      <c r="F535" s="208"/>
      <c r="G535" s="208"/>
      <c r="H535" s="210"/>
      <c r="I535" s="210"/>
      <c r="J535" s="210"/>
      <c r="K535" s="208"/>
      <c r="L535" s="208"/>
      <c r="M535" s="208"/>
      <c r="N535" s="208"/>
      <c r="O535" s="208"/>
      <c r="P535" s="208"/>
      <c r="Q535" s="208"/>
      <c r="R535" s="210"/>
      <c r="S535" s="210"/>
      <c r="T535" s="210"/>
      <c r="U535" s="208"/>
      <c r="V535" s="208"/>
      <c r="W535" s="208"/>
      <c r="X535" s="208"/>
      <c r="Y535" s="208"/>
      <c r="Z535" s="208"/>
    </row>
    <row r="536">
      <c r="A536" s="208"/>
      <c r="B536" s="210"/>
      <c r="C536" s="210"/>
      <c r="D536" s="210"/>
      <c r="E536" s="208"/>
      <c r="F536" s="208"/>
      <c r="G536" s="208"/>
      <c r="H536" s="210"/>
      <c r="I536" s="210"/>
      <c r="J536" s="210"/>
      <c r="K536" s="208"/>
      <c r="L536" s="208"/>
      <c r="M536" s="208"/>
      <c r="N536" s="208"/>
      <c r="O536" s="208"/>
      <c r="P536" s="208"/>
      <c r="Q536" s="208"/>
      <c r="R536" s="210"/>
      <c r="S536" s="210"/>
      <c r="T536" s="210"/>
      <c r="U536" s="208"/>
      <c r="V536" s="208"/>
      <c r="W536" s="208"/>
      <c r="X536" s="208"/>
      <c r="Y536" s="208"/>
      <c r="Z536" s="208"/>
    </row>
    <row r="537">
      <c r="A537" s="208"/>
      <c r="B537" s="210"/>
      <c r="C537" s="210"/>
      <c r="D537" s="210"/>
      <c r="E537" s="208"/>
      <c r="F537" s="208"/>
      <c r="G537" s="208"/>
      <c r="H537" s="210"/>
      <c r="I537" s="210"/>
      <c r="J537" s="210"/>
      <c r="K537" s="208"/>
      <c r="L537" s="208"/>
      <c r="M537" s="208"/>
      <c r="N537" s="208"/>
      <c r="O537" s="208"/>
      <c r="P537" s="208"/>
      <c r="Q537" s="208"/>
      <c r="R537" s="210"/>
      <c r="S537" s="210"/>
      <c r="T537" s="210"/>
      <c r="U537" s="208"/>
      <c r="V537" s="208"/>
      <c r="W537" s="208"/>
      <c r="X537" s="208"/>
      <c r="Y537" s="208"/>
      <c r="Z537" s="208"/>
    </row>
    <row r="538">
      <c r="A538" s="208"/>
      <c r="B538" s="210"/>
      <c r="C538" s="210"/>
      <c r="D538" s="210"/>
      <c r="E538" s="208"/>
      <c r="F538" s="208"/>
      <c r="G538" s="208"/>
      <c r="H538" s="210"/>
      <c r="I538" s="210"/>
      <c r="J538" s="210"/>
      <c r="K538" s="208"/>
      <c r="L538" s="208"/>
      <c r="M538" s="208"/>
      <c r="N538" s="208"/>
      <c r="O538" s="208"/>
      <c r="P538" s="208"/>
      <c r="Q538" s="208"/>
      <c r="R538" s="210"/>
      <c r="S538" s="210"/>
      <c r="T538" s="210"/>
      <c r="U538" s="208"/>
      <c r="V538" s="208"/>
      <c r="W538" s="208"/>
      <c r="X538" s="208"/>
      <c r="Y538" s="208"/>
      <c r="Z538" s="208"/>
    </row>
    <row r="539">
      <c r="A539" s="208"/>
      <c r="B539" s="210"/>
      <c r="C539" s="210"/>
      <c r="D539" s="210"/>
      <c r="E539" s="208"/>
      <c r="F539" s="208"/>
      <c r="G539" s="208"/>
      <c r="H539" s="210"/>
      <c r="I539" s="210"/>
      <c r="J539" s="210"/>
      <c r="K539" s="208"/>
      <c r="L539" s="208"/>
      <c r="M539" s="208"/>
      <c r="N539" s="208"/>
      <c r="O539" s="208"/>
      <c r="P539" s="208"/>
      <c r="Q539" s="208"/>
      <c r="R539" s="210"/>
      <c r="S539" s="210"/>
      <c r="T539" s="210"/>
      <c r="U539" s="208"/>
      <c r="V539" s="208"/>
      <c r="W539" s="208"/>
      <c r="X539" s="208"/>
      <c r="Y539" s="208"/>
      <c r="Z539" s="208"/>
    </row>
    <row r="540">
      <c r="A540" s="208"/>
      <c r="B540" s="210"/>
      <c r="C540" s="210"/>
      <c r="D540" s="210"/>
      <c r="E540" s="208"/>
      <c r="F540" s="208"/>
      <c r="G540" s="208"/>
      <c r="H540" s="210"/>
      <c r="I540" s="210"/>
      <c r="J540" s="210"/>
      <c r="K540" s="208"/>
      <c r="L540" s="208"/>
      <c r="M540" s="208"/>
      <c r="N540" s="208"/>
      <c r="O540" s="208"/>
      <c r="P540" s="208"/>
      <c r="Q540" s="208"/>
      <c r="R540" s="210"/>
      <c r="S540" s="210"/>
      <c r="T540" s="210"/>
      <c r="U540" s="208"/>
      <c r="V540" s="208"/>
      <c r="W540" s="208"/>
      <c r="X540" s="208"/>
      <c r="Y540" s="208"/>
      <c r="Z540" s="208"/>
    </row>
    <row r="541">
      <c r="A541" s="208"/>
      <c r="B541" s="210"/>
      <c r="C541" s="210"/>
      <c r="D541" s="210"/>
      <c r="E541" s="208"/>
      <c r="F541" s="208"/>
      <c r="G541" s="208"/>
      <c r="H541" s="210"/>
      <c r="I541" s="210"/>
      <c r="J541" s="210"/>
      <c r="K541" s="208"/>
      <c r="L541" s="208"/>
      <c r="M541" s="208"/>
      <c r="N541" s="208"/>
      <c r="O541" s="208"/>
      <c r="P541" s="208"/>
      <c r="Q541" s="208"/>
      <c r="R541" s="210"/>
      <c r="S541" s="210"/>
      <c r="T541" s="210"/>
      <c r="U541" s="208"/>
      <c r="V541" s="208"/>
      <c r="W541" s="208"/>
      <c r="X541" s="208"/>
      <c r="Y541" s="208"/>
      <c r="Z541" s="208"/>
    </row>
    <row r="542">
      <c r="A542" s="208"/>
      <c r="B542" s="210"/>
      <c r="C542" s="210"/>
      <c r="D542" s="210"/>
      <c r="E542" s="208"/>
      <c r="F542" s="208"/>
      <c r="G542" s="208"/>
      <c r="H542" s="210"/>
      <c r="I542" s="210"/>
      <c r="J542" s="210"/>
      <c r="K542" s="208"/>
      <c r="L542" s="208"/>
      <c r="M542" s="208"/>
      <c r="N542" s="208"/>
      <c r="O542" s="208"/>
      <c r="P542" s="208"/>
      <c r="Q542" s="208"/>
      <c r="R542" s="210"/>
      <c r="S542" s="210"/>
      <c r="T542" s="210"/>
      <c r="U542" s="208"/>
      <c r="V542" s="208"/>
      <c r="W542" s="208"/>
      <c r="X542" s="208"/>
      <c r="Y542" s="208"/>
      <c r="Z542" s="208"/>
    </row>
    <row r="543">
      <c r="A543" s="208"/>
      <c r="B543" s="210"/>
      <c r="C543" s="210"/>
      <c r="D543" s="210"/>
      <c r="E543" s="208"/>
      <c r="F543" s="208"/>
      <c r="G543" s="208"/>
      <c r="H543" s="210"/>
      <c r="I543" s="210"/>
      <c r="J543" s="210"/>
      <c r="K543" s="208"/>
      <c r="L543" s="208"/>
      <c r="M543" s="208"/>
      <c r="N543" s="208"/>
      <c r="O543" s="208"/>
      <c r="P543" s="208"/>
      <c r="Q543" s="208"/>
      <c r="R543" s="210"/>
      <c r="S543" s="210"/>
      <c r="T543" s="210"/>
      <c r="U543" s="208"/>
      <c r="V543" s="208"/>
      <c r="W543" s="208"/>
      <c r="X543" s="208"/>
      <c r="Y543" s="208"/>
      <c r="Z543" s="208"/>
    </row>
    <row r="544">
      <c r="A544" s="208"/>
      <c r="B544" s="210"/>
      <c r="C544" s="210"/>
      <c r="D544" s="210"/>
      <c r="E544" s="208"/>
      <c r="F544" s="208"/>
      <c r="G544" s="208"/>
      <c r="H544" s="210"/>
      <c r="I544" s="210"/>
      <c r="J544" s="210"/>
      <c r="K544" s="208"/>
      <c r="L544" s="208"/>
      <c r="M544" s="208"/>
      <c r="N544" s="208"/>
      <c r="O544" s="208"/>
      <c r="P544" s="208"/>
      <c r="Q544" s="208"/>
      <c r="R544" s="210"/>
      <c r="S544" s="210"/>
      <c r="T544" s="210"/>
      <c r="U544" s="208"/>
      <c r="V544" s="208"/>
      <c r="W544" s="208"/>
      <c r="X544" s="208"/>
      <c r="Y544" s="208"/>
      <c r="Z544" s="208"/>
    </row>
    <row r="545">
      <c r="A545" s="208"/>
      <c r="B545" s="210"/>
      <c r="C545" s="210"/>
      <c r="D545" s="210"/>
      <c r="E545" s="208"/>
      <c r="F545" s="208"/>
      <c r="G545" s="208"/>
      <c r="H545" s="210"/>
      <c r="I545" s="210"/>
      <c r="J545" s="210"/>
      <c r="K545" s="208"/>
      <c r="L545" s="208"/>
      <c r="M545" s="208"/>
      <c r="N545" s="208"/>
      <c r="O545" s="208"/>
      <c r="P545" s="208"/>
      <c r="Q545" s="208"/>
      <c r="R545" s="210"/>
      <c r="S545" s="210"/>
      <c r="T545" s="210"/>
      <c r="U545" s="208"/>
      <c r="V545" s="208"/>
      <c r="W545" s="208"/>
      <c r="X545" s="208"/>
      <c r="Y545" s="208"/>
      <c r="Z545" s="208"/>
    </row>
    <row r="546">
      <c r="A546" s="208"/>
      <c r="B546" s="210"/>
      <c r="C546" s="210"/>
      <c r="D546" s="210"/>
      <c r="E546" s="208"/>
      <c r="F546" s="208"/>
      <c r="G546" s="208"/>
      <c r="H546" s="210"/>
      <c r="I546" s="210"/>
      <c r="J546" s="210"/>
      <c r="K546" s="208"/>
      <c r="L546" s="208"/>
      <c r="M546" s="208"/>
      <c r="N546" s="208"/>
      <c r="O546" s="208"/>
      <c r="P546" s="208"/>
      <c r="Q546" s="208"/>
      <c r="R546" s="210"/>
      <c r="S546" s="210"/>
      <c r="T546" s="210"/>
      <c r="U546" s="208"/>
      <c r="V546" s="208"/>
      <c r="W546" s="208"/>
      <c r="X546" s="208"/>
      <c r="Y546" s="208"/>
      <c r="Z546" s="208"/>
    </row>
    <row r="547">
      <c r="A547" s="208"/>
      <c r="B547" s="210"/>
      <c r="C547" s="210"/>
      <c r="D547" s="210"/>
      <c r="E547" s="208"/>
      <c r="F547" s="208"/>
      <c r="G547" s="208"/>
      <c r="H547" s="210"/>
      <c r="I547" s="210"/>
      <c r="J547" s="210"/>
      <c r="K547" s="208"/>
      <c r="L547" s="208"/>
      <c r="M547" s="208"/>
      <c r="N547" s="208"/>
      <c r="O547" s="208"/>
      <c r="P547" s="208"/>
      <c r="Q547" s="208"/>
      <c r="R547" s="210"/>
      <c r="S547" s="210"/>
      <c r="T547" s="210"/>
      <c r="U547" s="208"/>
      <c r="V547" s="208"/>
      <c r="W547" s="208"/>
      <c r="X547" s="208"/>
      <c r="Y547" s="208"/>
      <c r="Z547" s="208"/>
    </row>
    <row r="548">
      <c r="A548" s="208"/>
      <c r="B548" s="210"/>
      <c r="C548" s="210"/>
      <c r="D548" s="210"/>
      <c r="E548" s="208"/>
      <c r="F548" s="208"/>
      <c r="G548" s="208"/>
      <c r="H548" s="210"/>
      <c r="I548" s="210"/>
      <c r="J548" s="210"/>
      <c r="K548" s="208"/>
      <c r="L548" s="208"/>
      <c r="M548" s="208"/>
      <c r="N548" s="208"/>
      <c r="O548" s="208"/>
      <c r="P548" s="208"/>
      <c r="Q548" s="208"/>
      <c r="R548" s="210"/>
      <c r="S548" s="210"/>
      <c r="T548" s="210"/>
      <c r="U548" s="208"/>
      <c r="V548" s="208"/>
      <c r="W548" s="208"/>
      <c r="X548" s="208"/>
      <c r="Y548" s="208"/>
      <c r="Z548" s="208"/>
    </row>
    <row r="549">
      <c r="A549" s="208"/>
      <c r="B549" s="210"/>
      <c r="C549" s="210"/>
      <c r="D549" s="210"/>
      <c r="E549" s="208"/>
      <c r="F549" s="208"/>
      <c r="G549" s="208"/>
      <c r="H549" s="210"/>
      <c r="I549" s="210"/>
      <c r="J549" s="210"/>
      <c r="K549" s="208"/>
      <c r="L549" s="208"/>
      <c r="M549" s="208"/>
      <c r="N549" s="208"/>
      <c r="O549" s="208"/>
      <c r="P549" s="208"/>
      <c r="Q549" s="208"/>
      <c r="R549" s="210"/>
      <c r="S549" s="210"/>
      <c r="T549" s="210"/>
      <c r="U549" s="208"/>
      <c r="V549" s="208"/>
      <c r="W549" s="208"/>
      <c r="X549" s="208"/>
      <c r="Y549" s="208"/>
      <c r="Z549" s="208"/>
    </row>
    <row r="550">
      <c r="A550" s="208"/>
      <c r="B550" s="210"/>
      <c r="C550" s="210"/>
      <c r="D550" s="210"/>
      <c r="E550" s="208"/>
      <c r="F550" s="208"/>
      <c r="G550" s="208"/>
      <c r="H550" s="210"/>
      <c r="I550" s="210"/>
      <c r="J550" s="210"/>
      <c r="K550" s="208"/>
      <c r="L550" s="208"/>
      <c r="M550" s="208"/>
      <c r="N550" s="208"/>
      <c r="O550" s="208"/>
      <c r="P550" s="208"/>
      <c r="Q550" s="208"/>
      <c r="R550" s="210"/>
      <c r="S550" s="210"/>
      <c r="T550" s="210"/>
      <c r="U550" s="208"/>
      <c r="V550" s="208"/>
      <c r="W550" s="208"/>
      <c r="X550" s="208"/>
      <c r="Y550" s="208"/>
      <c r="Z550" s="208"/>
    </row>
    <row r="551">
      <c r="A551" s="208"/>
      <c r="B551" s="210"/>
      <c r="C551" s="210"/>
      <c r="D551" s="210"/>
      <c r="E551" s="208"/>
      <c r="F551" s="208"/>
      <c r="G551" s="208"/>
      <c r="H551" s="210"/>
      <c r="I551" s="210"/>
      <c r="J551" s="210"/>
      <c r="K551" s="208"/>
      <c r="L551" s="208"/>
      <c r="M551" s="208"/>
      <c r="N551" s="208"/>
      <c r="O551" s="208"/>
      <c r="P551" s="208"/>
      <c r="Q551" s="208"/>
      <c r="R551" s="210"/>
      <c r="S551" s="210"/>
      <c r="T551" s="210"/>
      <c r="U551" s="208"/>
      <c r="V551" s="208"/>
      <c r="W551" s="208"/>
      <c r="X551" s="208"/>
      <c r="Y551" s="208"/>
      <c r="Z551" s="208"/>
    </row>
    <row r="552">
      <c r="A552" s="208"/>
      <c r="B552" s="210"/>
      <c r="C552" s="210"/>
      <c r="D552" s="210"/>
      <c r="E552" s="208"/>
      <c r="F552" s="208"/>
      <c r="G552" s="208"/>
      <c r="H552" s="210"/>
      <c r="I552" s="210"/>
      <c r="J552" s="210"/>
      <c r="K552" s="208"/>
      <c r="L552" s="208"/>
      <c r="M552" s="208"/>
      <c r="N552" s="208"/>
      <c r="O552" s="208"/>
      <c r="P552" s="208"/>
      <c r="Q552" s="208"/>
      <c r="R552" s="210"/>
      <c r="S552" s="210"/>
      <c r="T552" s="210"/>
      <c r="U552" s="208"/>
      <c r="V552" s="208"/>
      <c r="W552" s="208"/>
      <c r="X552" s="208"/>
      <c r="Y552" s="208"/>
      <c r="Z552" s="208"/>
    </row>
    <row r="553">
      <c r="A553" s="208"/>
      <c r="B553" s="210"/>
      <c r="C553" s="210"/>
      <c r="D553" s="210"/>
      <c r="E553" s="208"/>
      <c r="F553" s="208"/>
      <c r="G553" s="208"/>
      <c r="H553" s="210"/>
      <c r="I553" s="210"/>
      <c r="J553" s="210"/>
      <c r="K553" s="208"/>
      <c r="L553" s="208"/>
      <c r="M553" s="208"/>
      <c r="N553" s="208"/>
      <c r="O553" s="208"/>
      <c r="P553" s="208"/>
      <c r="Q553" s="208"/>
      <c r="R553" s="210"/>
      <c r="S553" s="210"/>
      <c r="T553" s="210"/>
      <c r="U553" s="208"/>
      <c r="V553" s="208"/>
      <c r="W553" s="208"/>
      <c r="X553" s="208"/>
      <c r="Y553" s="208"/>
      <c r="Z553" s="208"/>
    </row>
    <row r="554">
      <c r="A554" s="208"/>
      <c r="B554" s="210"/>
      <c r="C554" s="210"/>
      <c r="D554" s="210"/>
      <c r="E554" s="208"/>
      <c r="F554" s="208"/>
      <c r="G554" s="208"/>
      <c r="H554" s="210"/>
      <c r="I554" s="210"/>
      <c r="J554" s="210"/>
      <c r="K554" s="208"/>
      <c r="L554" s="208"/>
      <c r="M554" s="208"/>
      <c r="N554" s="208"/>
      <c r="O554" s="208"/>
      <c r="P554" s="208"/>
      <c r="Q554" s="208"/>
      <c r="R554" s="210"/>
      <c r="S554" s="210"/>
      <c r="T554" s="210"/>
      <c r="U554" s="208"/>
      <c r="V554" s="208"/>
      <c r="W554" s="208"/>
      <c r="X554" s="208"/>
      <c r="Y554" s="208"/>
      <c r="Z554" s="208"/>
    </row>
    <row r="555">
      <c r="A555" s="208"/>
      <c r="B555" s="210"/>
      <c r="C555" s="210"/>
      <c r="D555" s="210"/>
      <c r="E555" s="208"/>
      <c r="F555" s="208"/>
      <c r="G555" s="208"/>
      <c r="H555" s="210"/>
      <c r="I555" s="210"/>
      <c r="J555" s="210"/>
      <c r="K555" s="208"/>
      <c r="L555" s="208"/>
      <c r="M555" s="208"/>
      <c r="N555" s="208"/>
      <c r="O555" s="208"/>
      <c r="P555" s="208"/>
      <c r="Q555" s="208"/>
      <c r="R555" s="210"/>
      <c r="S555" s="210"/>
      <c r="T555" s="210"/>
      <c r="U555" s="208"/>
      <c r="V555" s="208"/>
      <c r="W555" s="208"/>
      <c r="X555" s="208"/>
      <c r="Y555" s="208"/>
      <c r="Z555" s="208"/>
    </row>
    <row r="556">
      <c r="A556" s="208"/>
      <c r="B556" s="210"/>
      <c r="C556" s="210"/>
      <c r="D556" s="210"/>
      <c r="E556" s="208"/>
      <c r="F556" s="208"/>
      <c r="G556" s="208"/>
      <c r="H556" s="210"/>
      <c r="I556" s="210"/>
      <c r="J556" s="210"/>
      <c r="K556" s="208"/>
      <c r="L556" s="208"/>
      <c r="M556" s="208"/>
      <c r="N556" s="208"/>
      <c r="O556" s="208"/>
      <c r="P556" s="208"/>
      <c r="Q556" s="208"/>
      <c r="R556" s="210"/>
      <c r="S556" s="210"/>
      <c r="T556" s="210"/>
      <c r="U556" s="208"/>
      <c r="V556" s="208"/>
      <c r="W556" s="208"/>
      <c r="X556" s="208"/>
      <c r="Y556" s="208"/>
      <c r="Z556" s="208"/>
    </row>
    <row r="557">
      <c r="A557" s="208"/>
      <c r="B557" s="210"/>
      <c r="C557" s="210"/>
      <c r="D557" s="210"/>
      <c r="E557" s="208"/>
      <c r="F557" s="208"/>
      <c r="G557" s="208"/>
      <c r="H557" s="210"/>
      <c r="I557" s="210"/>
      <c r="J557" s="210"/>
      <c r="K557" s="208"/>
      <c r="L557" s="208"/>
      <c r="M557" s="208"/>
      <c r="N557" s="208"/>
      <c r="O557" s="208"/>
      <c r="P557" s="208"/>
      <c r="Q557" s="208"/>
      <c r="R557" s="210"/>
      <c r="S557" s="210"/>
      <c r="T557" s="210"/>
      <c r="U557" s="208"/>
      <c r="V557" s="208"/>
      <c r="W557" s="208"/>
      <c r="X557" s="208"/>
      <c r="Y557" s="208"/>
      <c r="Z557" s="208"/>
    </row>
    <row r="558">
      <c r="A558" s="208"/>
      <c r="B558" s="210"/>
      <c r="C558" s="210"/>
      <c r="D558" s="210"/>
      <c r="E558" s="208"/>
      <c r="F558" s="208"/>
      <c r="G558" s="208"/>
      <c r="H558" s="210"/>
      <c r="I558" s="210"/>
      <c r="J558" s="210"/>
      <c r="K558" s="208"/>
      <c r="L558" s="208"/>
      <c r="M558" s="208"/>
      <c r="N558" s="208"/>
      <c r="O558" s="208"/>
      <c r="P558" s="208"/>
      <c r="Q558" s="208"/>
      <c r="R558" s="210"/>
      <c r="S558" s="210"/>
      <c r="T558" s="210"/>
      <c r="U558" s="208"/>
      <c r="V558" s="208"/>
      <c r="W558" s="208"/>
      <c r="X558" s="208"/>
      <c r="Y558" s="208"/>
      <c r="Z558" s="208"/>
    </row>
    <row r="559">
      <c r="A559" s="208"/>
      <c r="B559" s="210"/>
      <c r="C559" s="210"/>
      <c r="D559" s="210"/>
      <c r="E559" s="208"/>
      <c r="F559" s="208"/>
      <c r="G559" s="208"/>
      <c r="H559" s="210"/>
      <c r="I559" s="210"/>
      <c r="J559" s="210"/>
      <c r="K559" s="208"/>
      <c r="L559" s="208"/>
      <c r="M559" s="208"/>
      <c r="N559" s="208"/>
      <c r="O559" s="208"/>
      <c r="P559" s="208"/>
      <c r="Q559" s="208"/>
      <c r="R559" s="210"/>
      <c r="S559" s="210"/>
      <c r="T559" s="210"/>
      <c r="U559" s="208"/>
      <c r="V559" s="208"/>
      <c r="W559" s="208"/>
      <c r="X559" s="208"/>
      <c r="Y559" s="208"/>
      <c r="Z559" s="208"/>
    </row>
    <row r="560">
      <c r="A560" s="208"/>
      <c r="B560" s="210"/>
      <c r="C560" s="210"/>
      <c r="D560" s="210"/>
      <c r="E560" s="208"/>
      <c r="F560" s="208"/>
      <c r="G560" s="208"/>
      <c r="H560" s="210"/>
      <c r="I560" s="210"/>
      <c r="J560" s="210"/>
      <c r="K560" s="208"/>
      <c r="L560" s="208"/>
      <c r="M560" s="208"/>
      <c r="N560" s="208"/>
      <c r="O560" s="208"/>
      <c r="P560" s="208"/>
      <c r="Q560" s="208"/>
      <c r="R560" s="210"/>
      <c r="S560" s="210"/>
      <c r="T560" s="210"/>
      <c r="U560" s="208"/>
      <c r="V560" s="208"/>
      <c r="W560" s="208"/>
      <c r="X560" s="208"/>
      <c r="Y560" s="208"/>
      <c r="Z560" s="208"/>
    </row>
    <row r="561">
      <c r="A561" s="208"/>
      <c r="B561" s="210"/>
      <c r="C561" s="210"/>
      <c r="D561" s="210"/>
      <c r="E561" s="208"/>
      <c r="F561" s="208"/>
      <c r="G561" s="208"/>
      <c r="H561" s="210"/>
      <c r="I561" s="210"/>
      <c r="J561" s="210"/>
      <c r="K561" s="208"/>
      <c r="L561" s="208"/>
      <c r="M561" s="208"/>
      <c r="N561" s="208"/>
      <c r="O561" s="208"/>
      <c r="P561" s="208"/>
      <c r="Q561" s="208"/>
      <c r="R561" s="210"/>
      <c r="S561" s="210"/>
      <c r="T561" s="210"/>
      <c r="U561" s="208"/>
      <c r="V561" s="208"/>
      <c r="W561" s="208"/>
      <c r="X561" s="208"/>
      <c r="Y561" s="208"/>
      <c r="Z561" s="208"/>
    </row>
    <row r="562">
      <c r="A562" s="208"/>
      <c r="B562" s="210"/>
      <c r="C562" s="210"/>
      <c r="D562" s="210"/>
      <c r="E562" s="208"/>
      <c r="F562" s="208"/>
      <c r="G562" s="208"/>
      <c r="H562" s="210"/>
      <c r="I562" s="210"/>
      <c r="J562" s="210"/>
      <c r="K562" s="208"/>
      <c r="L562" s="208"/>
      <c r="M562" s="208"/>
      <c r="N562" s="208"/>
      <c r="O562" s="208"/>
      <c r="P562" s="208"/>
      <c r="Q562" s="208"/>
      <c r="R562" s="210"/>
      <c r="S562" s="210"/>
      <c r="T562" s="210"/>
      <c r="U562" s="208"/>
      <c r="V562" s="208"/>
      <c r="W562" s="208"/>
      <c r="X562" s="208"/>
      <c r="Y562" s="208"/>
      <c r="Z562" s="208"/>
    </row>
    <row r="563">
      <c r="A563" s="208"/>
      <c r="B563" s="210"/>
      <c r="C563" s="210"/>
      <c r="D563" s="210"/>
      <c r="E563" s="208"/>
      <c r="F563" s="208"/>
      <c r="G563" s="208"/>
      <c r="H563" s="210"/>
      <c r="I563" s="210"/>
      <c r="J563" s="210"/>
      <c r="K563" s="208"/>
      <c r="L563" s="208"/>
      <c r="M563" s="208"/>
      <c r="N563" s="208"/>
      <c r="O563" s="208"/>
      <c r="P563" s="208"/>
      <c r="Q563" s="208"/>
      <c r="R563" s="210"/>
      <c r="S563" s="210"/>
      <c r="T563" s="210"/>
      <c r="U563" s="208"/>
      <c r="V563" s="208"/>
      <c r="W563" s="208"/>
      <c r="X563" s="208"/>
      <c r="Y563" s="208"/>
      <c r="Z563" s="208"/>
    </row>
    <row r="564">
      <c r="A564" s="208"/>
      <c r="B564" s="210"/>
      <c r="C564" s="210"/>
      <c r="D564" s="210"/>
      <c r="E564" s="208"/>
      <c r="F564" s="208"/>
      <c r="G564" s="208"/>
      <c r="H564" s="210"/>
      <c r="I564" s="210"/>
      <c r="J564" s="210"/>
      <c r="K564" s="208"/>
      <c r="L564" s="208"/>
      <c r="M564" s="208"/>
      <c r="N564" s="208"/>
      <c r="O564" s="208"/>
      <c r="P564" s="208"/>
      <c r="Q564" s="208"/>
      <c r="R564" s="210"/>
      <c r="S564" s="210"/>
      <c r="T564" s="210"/>
      <c r="U564" s="208"/>
      <c r="V564" s="208"/>
      <c r="W564" s="208"/>
      <c r="X564" s="208"/>
      <c r="Y564" s="208"/>
      <c r="Z564" s="208"/>
    </row>
    <row r="565">
      <c r="A565" s="208"/>
      <c r="B565" s="210"/>
      <c r="C565" s="210"/>
      <c r="D565" s="210"/>
      <c r="E565" s="208"/>
      <c r="F565" s="208"/>
      <c r="G565" s="208"/>
      <c r="H565" s="210"/>
      <c r="I565" s="210"/>
      <c r="J565" s="210"/>
      <c r="K565" s="208"/>
      <c r="L565" s="208"/>
      <c r="M565" s="208"/>
      <c r="N565" s="208"/>
      <c r="O565" s="208"/>
      <c r="P565" s="208"/>
      <c r="Q565" s="208"/>
      <c r="R565" s="210"/>
      <c r="S565" s="210"/>
      <c r="T565" s="210"/>
      <c r="U565" s="208"/>
      <c r="V565" s="208"/>
      <c r="W565" s="208"/>
      <c r="X565" s="208"/>
      <c r="Y565" s="208"/>
      <c r="Z565" s="208"/>
    </row>
    <row r="566">
      <c r="A566" s="208"/>
      <c r="B566" s="210"/>
      <c r="C566" s="210"/>
      <c r="D566" s="210"/>
      <c r="E566" s="208"/>
      <c r="F566" s="208"/>
      <c r="G566" s="208"/>
      <c r="H566" s="210"/>
      <c r="I566" s="210"/>
      <c r="J566" s="210"/>
      <c r="K566" s="208"/>
      <c r="L566" s="208"/>
      <c r="M566" s="208"/>
      <c r="N566" s="208"/>
      <c r="O566" s="208"/>
      <c r="P566" s="208"/>
      <c r="Q566" s="208"/>
      <c r="R566" s="210"/>
      <c r="S566" s="210"/>
      <c r="T566" s="210"/>
      <c r="U566" s="208"/>
      <c r="V566" s="208"/>
      <c r="W566" s="208"/>
      <c r="X566" s="208"/>
      <c r="Y566" s="208"/>
      <c r="Z566" s="208"/>
    </row>
    <row r="567">
      <c r="A567" s="208"/>
      <c r="B567" s="210"/>
      <c r="C567" s="210"/>
      <c r="D567" s="210"/>
      <c r="E567" s="208"/>
      <c r="F567" s="208"/>
      <c r="G567" s="208"/>
      <c r="H567" s="210"/>
      <c r="I567" s="210"/>
      <c r="J567" s="210"/>
      <c r="K567" s="208"/>
      <c r="L567" s="208"/>
      <c r="M567" s="208"/>
      <c r="N567" s="208"/>
      <c r="O567" s="208"/>
      <c r="P567" s="208"/>
      <c r="Q567" s="208"/>
      <c r="R567" s="210"/>
      <c r="S567" s="210"/>
      <c r="T567" s="210"/>
      <c r="U567" s="208"/>
      <c r="V567" s="208"/>
      <c r="W567" s="208"/>
      <c r="X567" s="208"/>
      <c r="Y567" s="208"/>
      <c r="Z567" s="208"/>
    </row>
    <row r="568">
      <c r="A568" s="208"/>
      <c r="B568" s="210"/>
      <c r="C568" s="210"/>
      <c r="D568" s="210"/>
      <c r="E568" s="208"/>
      <c r="F568" s="208"/>
      <c r="G568" s="208"/>
      <c r="H568" s="210"/>
      <c r="I568" s="210"/>
      <c r="J568" s="210"/>
      <c r="K568" s="208"/>
      <c r="L568" s="208"/>
      <c r="M568" s="208"/>
      <c r="N568" s="208"/>
      <c r="O568" s="208"/>
      <c r="P568" s="208"/>
      <c r="Q568" s="208"/>
      <c r="R568" s="210"/>
      <c r="S568" s="210"/>
      <c r="T568" s="210"/>
      <c r="U568" s="208"/>
      <c r="V568" s="208"/>
      <c r="W568" s="208"/>
      <c r="X568" s="208"/>
      <c r="Y568" s="208"/>
      <c r="Z568" s="208"/>
    </row>
    <row r="569">
      <c r="A569" s="208"/>
      <c r="B569" s="210"/>
      <c r="C569" s="210"/>
      <c r="D569" s="210"/>
      <c r="E569" s="208"/>
      <c r="F569" s="208"/>
      <c r="G569" s="208"/>
      <c r="H569" s="210"/>
      <c r="I569" s="210"/>
      <c r="J569" s="210"/>
      <c r="K569" s="208"/>
      <c r="L569" s="208"/>
      <c r="M569" s="208"/>
      <c r="N569" s="208"/>
      <c r="O569" s="208"/>
      <c r="P569" s="208"/>
      <c r="Q569" s="208"/>
      <c r="R569" s="210"/>
      <c r="S569" s="210"/>
      <c r="T569" s="210"/>
      <c r="U569" s="208"/>
      <c r="V569" s="208"/>
      <c r="W569" s="208"/>
      <c r="X569" s="208"/>
      <c r="Y569" s="208"/>
      <c r="Z569" s="208"/>
    </row>
    <row r="570">
      <c r="A570" s="208"/>
      <c r="B570" s="210"/>
      <c r="C570" s="210"/>
      <c r="D570" s="210"/>
      <c r="E570" s="208"/>
      <c r="F570" s="208"/>
      <c r="G570" s="208"/>
      <c r="H570" s="210"/>
      <c r="I570" s="210"/>
      <c r="J570" s="210"/>
      <c r="K570" s="208"/>
      <c r="L570" s="208"/>
      <c r="M570" s="208"/>
      <c r="N570" s="208"/>
      <c r="O570" s="208"/>
      <c r="P570" s="208"/>
      <c r="Q570" s="208"/>
      <c r="R570" s="210"/>
      <c r="S570" s="210"/>
      <c r="T570" s="210"/>
      <c r="U570" s="208"/>
      <c r="V570" s="208"/>
      <c r="W570" s="208"/>
      <c r="X570" s="208"/>
      <c r="Y570" s="208"/>
      <c r="Z570" s="208"/>
    </row>
    <row r="571">
      <c r="A571" s="208"/>
      <c r="B571" s="210"/>
      <c r="C571" s="210"/>
      <c r="D571" s="210"/>
      <c r="E571" s="208"/>
      <c r="F571" s="208"/>
      <c r="G571" s="208"/>
      <c r="H571" s="210"/>
      <c r="I571" s="210"/>
      <c r="J571" s="210"/>
      <c r="K571" s="208"/>
      <c r="L571" s="208"/>
      <c r="M571" s="208"/>
      <c r="N571" s="208"/>
      <c r="O571" s="208"/>
      <c r="P571" s="208"/>
      <c r="Q571" s="208"/>
      <c r="R571" s="210"/>
      <c r="S571" s="210"/>
      <c r="T571" s="210"/>
      <c r="U571" s="208"/>
      <c r="V571" s="208"/>
      <c r="W571" s="208"/>
      <c r="X571" s="208"/>
      <c r="Y571" s="208"/>
      <c r="Z571" s="208"/>
    </row>
    <row r="572">
      <c r="A572" s="208"/>
      <c r="B572" s="210"/>
      <c r="C572" s="210"/>
      <c r="D572" s="210"/>
      <c r="E572" s="208"/>
      <c r="F572" s="208"/>
      <c r="G572" s="208"/>
      <c r="H572" s="210"/>
      <c r="I572" s="210"/>
      <c r="J572" s="210"/>
      <c r="K572" s="208"/>
      <c r="L572" s="208"/>
      <c r="M572" s="208"/>
      <c r="N572" s="208"/>
      <c r="O572" s="208"/>
      <c r="P572" s="208"/>
      <c r="Q572" s="208"/>
      <c r="R572" s="210"/>
      <c r="S572" s="210"/>
      <c r="T572" s="210"/>
      <c r="U572" s="208"/>
      <c r="V572" s="208"/>
      <c r="W572" s="208"/>
      <c r="X572" s="208"/>
      <c r="Y572" s="208"/>
      <c r="Z572" s="208"/>
    </row>
    <row r="573">
      <c r="A573" s="208"/>
      <c r="B573" s="210"/>
      <c r="C573" s="210"/>
      <c r="D573" s="210"/>
      <c r="E573" s="208"/>
      <c r="F573" s="208"/>
      <c r="G573" s="208"/>
      <c r="H573" s="210"/>
      <c r="I573" s="210"/>
      <c r="J573" s="210"/>
      <c r="K573" s="208"/>
      <c r="L573" s="208"/>
      <c r="M573" s="208"/>
      <c r="N573" s="208"/>
      <c r="O573" s="208"/>
      <c r="P573" s="208"/>
      <c r="Q573" s="208"/>
      <c r="R573" s="210"/>
      <c r="S573" s="210"/>
      <c r="T573" s="210"/>
      <c r="U573" s="208"/>
      <c r="V573" s="208"/>
      <c r="W573" s="208"/>
      <c r="X573" s="208"/>
      <c r="Y573" s="208"/>
      <c r="Z573" s="208"/>
    </row>
    <row r="574">
      <c r="A574" s="208"/>
      <c r="B574" s="210"/>
      <c r="C574" s="210"/>
      <c r="D574" s="210"/>
      <c r="E574" s="208"/>
      <c r="F574" s="208"/>
      <c r="G574" s="208"/>
      <c r="H574" s="210"/>
      <c r="I574" s="210"/>
      <c r="J574" s="210"/>
      <c r="K574" s="208"/>
      <c r="L574" s="208"/>
      <c r="M574" s="208"/>
      <c r="N574" s="208"/>
      <c r="O574" s="208"/>
      <c r="P574" s="208"/>
      <c r="Q574" s="208"/>
      <c r="R574" s="210"/>
      <c r="S574" s="210"/>
      <c r="T574" s="210"/>
      <c r="U574" s="208"/>
      <c r="V574" s="208"/>
      <c r="W574" s="208"/>
      <c r="X574" s="208"/>
      <c r="Y574" s="208"/>
      <c r="Z574" s="208"/>
    </row>
    <row r="575">
      <c r="A575" s="208"/>
      <c r="B575" s="210"/>
      <c r="C575" s="210"/>
      <c r="D575" s="210"/>
      <c r="E575" s="208"/>
      <c r="F575" s="208"/>
      <c r="G575" s="208"/>
      <c r="H575" s="210"/>
      <c r="I575" s="210"/>
      <c r="J575" s="210"/>
      <c r="K575" s="208"/>
      <c r="L575" s="208"/>
      <c r="M575" s="208"/>
      <c r="N575" s="208"/>
      <c r="O575" s="208"/>
      <c r="P575" s="208"/>
      <c r="Q575" s="208"/>
      <c r="R575" s="210"/>
      <c r="S575" s="210"/>
      <c r="T575" s="210"/>
      <c r="U575" s="208"/>
      <c r="V575" s="208"/>
      <c r="W575" s="208"/>
      <c r="X575" s="208"/>
      <c r="Y575" s="208"/>
      <c r="Z575" s="208"/>
    </row>
    <row r="576">
      <c r="A576" s="208"/>
      <c r="B576" s="210"/>
      <c r="C576" s="210"/>
      <c r="D576" s="210"/>
      <c r="E576" s="208"/>
      <c r="F576" s="208"/>
      <c r="G576" s="208"/>
      <c r="H576" s="210"/>
      <c r="I576" s="210"/>
      <c r="J576" s="210"/>
      <c r="K576" s="208"/>
      <c r="L576" s="208"/>
      <c r="M576" s="208"/>
      <c r="N576" s="208"/>
      <c r="O576" s="208"/>
      <c r="P576" s="208"/>
      <c r="Q576" s="208"/>
      <c r="R576" s="210"/>
      <c r="S576" s="210"/>
      <c r="T576" s="210"/>
      <c r="U576" s="208"/>
      <c r="V576" s="208"/>
      <c r="W576" s="208"/>
      <c r="X576" s="208"/>
      <c r="Y576" s="208"/>
      <c r="Z576" s="208"/>
    </row>
    <row r="577">
      <c r="A577" s="208"/>
      <c r="B577" s="210"/>
      <c r="C577" s="210"/>
      <c r="D577" s="210"/>
      <c r="E577" s="208"/>
      <c r="F577" s="208"/>
      <c r="G577" s="208"/>
      <c r="H577" s="210"/>
      <c r="I577" s="210"/>
      <c r="J577" s="210"/>
      <c r="K577" s="208"/>
      <c r="L577" s="208"/>
      <c r="M577" s="208"/>
      <c r="N577" s="208"/>
      <c r="O577" s="208"/>
      <c r="P577" s="208"/>
      <c r="Q577" s="208"/>
      <c r="R577" s="210"/>
      <c r="S577" s="210"/>
      <c r="T577" s="210"/>
      <c r="U577" s="208"/>
      <c r="V577" s="208"/>
      <c r="W577" s="208"/>
      <c r="X577" s="208"/>
      <c r="Y577" s="208"/>
      <c r="Z577" s="208"/>
    </row>
    <row r="578">
      <c r="A578" s="208"/>
      <c r="B578" s="210"/>
      <c r="C578" s="210"/>
      <c r="D578" s="210"/>
      <c r="E578" s="208"/>
      <c r="F578" s="208"/>
      <c r="G578" s="208"/>
      <c r="H578" s="210"/>
      <c r="I578" s="210"/>
      <c r="J578" s="210"/>
      <c r="K578" s="208"/>
      <c r="L578" s="208"/>
      <c r="M578" s="208"/>
      <c r="N578" s="208"/>
      <c r="O578" s="208"/>
      <c r="P578" s="208"/>
      <c r="Q578" s="208"/>
      <c r="R578" s="210"/>
      <c r="S578" s="210"/>
      <c r="T578" s="210"/>
      <c r="U578" s="208"/>
      <c r="V578" s="208"/>
      <c r="W578" s="208"/>
      <c r="X578" s="208"/>
      <c r="Y578" s="208"/>
      <c r="Z578" s="208"/>
    </row>
    <row r="579">
      <c r="A579" s="208"/>
      <c r="B579" s="210"/>
      <c r="C579" s="210"/>
      <c r="D579" s="210"/>
      <c r="E579" s="208"/>
      <c r="F579" s="208"/>
      <c r="G579" s="208"/>
      <c r="H579" s="210"/>
      <c r="I579" s="210"/>
      <c r="J579" s="210"/>
      <c r="K579" s="208"/>
      <c r="L579" s="208"/>
      <c r="M579" s="208"/>
      <c r="N579" s="208"/>
      <c r="O579" s="208"/>
      <c r="P579" s="208"/>
      <c r="Q579" s="208"/>
      <c r="R579" s="210"/>
      <c r="S579" s="210"/>
      <c r="T579" s="210"/>
      <c r="U579" s="208"/>
      <c r="V579" s="208"/>
      <c r="W579" s="208"/>
      <c r="X579" s="208"/>
      <c r="Y579" s="208"/>
      <c r="Z579" s="208"/>
    </row>
    <row r="580">
      <c r="A580" s="208"/>
      <c r="B580" s="210"/>
      <c r="C580" s="210"/>
      <c r="D580" s="210"/>
      <c r="E580" s="208"/>
      <c r="F580" s="208"/>
      <c r="G580" s="208"/>
      <c r="H580" s="210"/>
      <c r="I580" s="210"/>
      <c r="J580" s="210"/>
      <c r="K580" s="208"/>
      <c r="L580" s="208"/>
      <c r="M580" s="208"/>
      <c r="N580" s="208"/>
      <c r="O580" s="208"/>
      <c r="P580" s="208"/>
      <c r="Q580" s="208"/>
      <c r="R580" s="210"/>
      <c r="S580" s="210"/>
      <c r="T580" s="210"/>
      <c r="U580" s="208"/>
      <c r="V580" s="208"/>
      <c r="W580" s="208"/>
      <c r="X580" s="208"/>
      <c r="Y580" s="208"/>
      <c r="Z580" s="208"/>
    </row>
    <row r="581">
      <c r="A581" s="208"/>
      <c r="B581" s="210"/>
      <c r="C581" s="210"/>
      <c r="D581" s="210"/>
      <c r="E581" s="208"/>
      <c r="F581" s="208"/>
      <c r="G581" s="208"/>
      <c r="H581" s="210"/>
      <c r="I581" s="210"/>
      <c r="J581" s="210"/>
      <c r="K581" s="208"/>
      <c r="L581" s="208"/>
      <c r="M581" s="208"/>
      <c r="N581" s="208"/>
      <c r="O581" s="208"/>
      <c r="P581" s="208"/>
      <c r="Q581" s="208"/>
      <c r="R581" s="210"/>
      <c r="S581" s="210"/>
      <c r="T581" s="210"/>
      <c r="U581" s="208"/>
      <c r="V581" s="208"/>
      <c r="W581" s="208"/>
      <c r="X581" s="208"/>
      <c r="Y581" s="208"/>
      <c r="Z581" s="208"/>
    </row>
    <row r="582">
      <c r="A582" s="208"/>
      <c r="B582" s="210"/>
      <c r="C582" s="210"/>
      <c r="D582" s="210"/>
      <c r="E582" s="208"/>
      <c r="F582" s="208"/>
      <c r="G582" s="208"/>
      <c r="H582" s="210"/>
      <c r="I582" s="210"/>
      <c r="J582" s="210"/>
      <c r="K582" s="208"/>
      <c r="L582" s="208"/>
      <c r="M582" s="208"/>
      <c r="N582" s="208"/>
      <c r="O582" s="208"/>
      <c r="P582" s="208"/>
      <c r="Q582" s="208"/>
      <c r="R582" s="210"/>
      <c r="S582" s="210"/>
      <c r="T582" s="210"/>
      <c r="U582" s="208"/>
      <c r="V582" s="208"/>
      <c r="W582" s="208"/>
      <c r="X582" s="208"/>
      <c r="Y582" s="208"/>
      <c r="Z582" s="208"/>
    </row>
    <row r="583">
      <c r="A583" s="208"/>
      <c r="B583" s="210"/>
      <c r="C583" s="210"/>
      <c r="D583" s="210"/>
      <c r="E583" s="208"/>
      <c r="F583" s="208"/>
      <c r="G583" s="208"/>
      <c r="H583" s="210"/>
      <c r="I583" s="210"/>
      <c r="J583" s="210"/>
      <c r="K583" s="208"/>
      <c r="L583" s="208"/>
      <c r="M583" s="208"/>
      <c r="N583" s="208"/>
      <c r="O583" s="208"/>
      <c r="P583" s="208"/>
      <c r="Q583" s="208"/>
      <c r="R583" s="210"/>
      <c r="S583" s="210"/>
      <c r="T583" s="210"/>
      <c r="U583" s="208"/>
      <c r="V583" s="208"/>
      <c r="W583" s="208"/>
      <c r="X583" s="208"/>
      <c r="Y583" s="208"/>
      <c r="Z583" s="208"/>
    </row>
    <row r="584">
      <c r="A584" s="208"/>
      <c r="B584" s="210"/>
      <c r="C584" s="210"/>
      <c r="D584" s="210"/>
      <c r="E584" s="208"/>
      <c r="F584" s="208"/>
      <c r="G584" s="208"/>
      <c r="H584" s="210"/>
      <c r="I584" s="210"/>
      <c r="J584" s="210"/>
      <c r="K584" s="208"/>
      <c r="L584" s="208"/>
      <c r="M584" s="208"/>
      <c r="N584" s="208"/>
      <c r="O584" s="208"/>
      <c r="P584" s="208"/>
      <c r="Q584" s="208"/>
      <c r="R584" s="210"/>
      <c r="S584" s="210"/>
      <c r="T584" s="210"/>
      <c r="U584" s="208"/>
      <c r="V584" s="208"/>
      <c r="W584" s="208"/>
      <c r="X584" s="208"/>
      <c r="Y584" s="208"/>
      <c r="Z584" s="208"/>
    </row>
    <row r="585">
      <c r="A585" s="208"/>
      <c r="B585" s="210"/>
      <c r="C585" s="210"/>
      <c r="D585" s="210"/>
      <c r="E585" s="208"/>
      <c r="F585" s="208"/>
      <c r="G585" s="208"/>
      <c r="H585" s="210"/>
      <c r="I585" s="210"/>
      <c r="J585" s="210"/>
      <c r="K585" s="208"/>
      <c r="L585" s="208"/>
      <c r="M585" s="208"/>
      <c r="N585" s="208"/>
      <c r="O585" s="208"/>
      <c r="P585" s="208"/>
      <c r="Q585" s="208"/>
      <c r="R585" s="210"/>
      <c r="S585" s="210"/>
      <c r="T585" s="210"/>
      <c r="U585" s="208"/>
      <c r="V585" s="208"/>
      <c r="W585" s="208"/>
      <c r="X585" s="208"/>
      <c r="Y585" s="208"/>
      <c r="Z585" s="208"/>
    </row>
    <row r="586">
      <c r="A586" s="208"/>
      <c r="B586" s="210"/>
      <c r="C586" s="210"/>
      <c r="D586" s="210"/>
      <c r="E586" s="208"/>
      <c r="F586" s="208"/>
      <c r="G586" s="208"/>
      <c r="H586" s="210"/>
      <c r="I586" s="210"/>
      <c r="J586" s="210"/>
      <c r="K586" s="208"/>
      <c r="L586" s="208"/>
      <c r="M586" s="208"/>
      <c r="N586" s="208"/>
      <c r="O586" s="208"/>
      <c r="P586" s="208"/>
      <c r="Q586" s="208"/>
      <c r="R586" s="210"/>
      <c r="S586" s="210"/>
      <c r="T586" s="210"/>
      <c r="U586" s="208"/>
      <c r="V586" s="208"/>
      <c r="W586" s="208"/>
      <c r="X586" s="208"/>
      <c r="Y586" s="208"/>
      <c r="Z586" s="208"/>
    </row>
    <row r="587">
      <c r="A587" s="208"/>
      <c r="B587" s="210"/>
      <c r="C587" s="210"/>
      <c r="D587" s="210"/>
      <c r="E587" s="208"/>
      <c r="F587" s="208"/>
      <c r="G587" s="208"/>
      <c r="H587" s="210"/>
      <c r="I587" s="210"/>
      <c r="J587" s="210"/>
      <c r="K587" s="208"/>
      <c r="L587" s="208"/>
      <c r="M587" s="208"/>
      <c r="N587" s="208"/>
      <c r="O587" s="208"/>
      <c r="P587" s="208"/>
      <c r="Q587" s="208"/>
      <c r="R587" s="210"/>
      <c r="S587" s="210"/>
      <c r="T587" s="210"/>
      <c r="U587" s="208"/>
      <c r="V587" s="208"/>
      <c r="W587" s="208"/>
      <c r="X587" s="208"/>
      <c r="Y587" s="208"/>
      <c r="Z587" s="208"/>
    </row>
    <row r="588">
      <c r="A588" s="208"/>
      <c r="B588" s="210"/>
      <c r="C588" s="210"/>
      <c r="D588" s="210"/>
      <c r="E588" s="208"/>
      <c r="F588" s="208"/>
      <c r="G588" s="208"/>
      <c r="H588" s="210"/>
      <c r="I588" s="210"/>
      <c r="J588" s="210"/>
      <c r="K588" s="208"/>
      <c r="L588" s="208"/>
      <c r="M588" s="208"/>
      <c r="N588" s="208"/>
      <c r="O588" s="208"/>
      <c r="P588" s="208"/>
      <c r="Q588" s="208"/>
      <c r="R588" s="210"/>
      <c r="S588" s="210"/>
      <c r="T588" s="210"/>
      <c r="U588" s="208"/>
      <c r="V588" s="208"/>
      <c r="W588" s="208"/>
      <c r="X588" s="208"/>
      <c r="Y588" s="208"/>
      <c r="Z588" s="208"/>
    </row>
    <row r="589">
      <c r="A589" s="208"/>
      <c r="B589" s="210"/>
      <c r="C589" s="210"/>
      <c r="D589" s="210"/>
      <c r="E589" s="208"/>
      <c r="F589" s="208"/>
      <c r="G589" s="208"/>
      <c r="H589" s="210"/>
      <c r="I589" s="210"/>
      <c r="J589" s="210"/>
      <c r="K589" s="208"/>
      <c r="L589" s="208"/>
      <c r="M589" s="208"/>
      <c r="N589" s="208"/>
      <c r="O589" s="208"/>
      <c r="P589" s="208"/>
      <c r="Q589" s="208"/>
      <c r="R589" s="210"/>
      <c r="S589" s="210"/>
      <c r="T589" s="210"/>
      <c r="U589" s="208"/>
      <c r="V589" s="208"/>
      <c r="W589" s="208"/>
      <c r="X589" s="208"/>
      <c r="Y589" s="208"/>
      <c r="Z589" s="208"/>
    </row>
    <row r="590">
      <c r="A590" s="208"/>
      <c r="B590" s="210"/>
      <c r="C590" s="210"/>
      <c r="D590" s="210"/>
      <c r="E590" s="208"/>
      <c r="F590" s="208"/>
      <c r="G590" s="208"/>
      <c r="H590" s="210"/>
      <c r="I590" s="210"/>
      <c r="J590" s="210"/>
      <c r="K590" s="208"/>
      <c r="L590" s="208"/>
      <c r="M590" s="208"/>
      <c r="N590" s="208"/>
      <c r="O590" s="208"/>
      <c r="P590" s="208"/>
      <c r="Q590" s="208"/>
      <c r="R590" s="210"/>
      <c r="S590" s="210"/>
      <c r="T590" s="210"/>
      <c r="U590" s="208"/>
      <c r="V590" s="208"/>
      <c r="W590" s="208"/>
      <c r="X590" s="208"/>
      <c r="Y590" s="208"/>
      <c r="Z590" s="208"/>
    </row>
    <row r="591">
      <c r="A591" s="208"/>
      <c r="B591" s="210"/>
      <c r="C591" s="210"/>
      <c r="D591" s="210"/>
      <c r="E591" s="208"/>
      <c r="F591" s="208"/>
      <c r="G591" s="208"/>
      <c r="H591" s="210"/>
      <c r="I591" s="210"/>
      <c r="J591" s="210"/>
      <c r="K591" s="208"/>
      <c r="L591" s="208"/>
      <c r="M591" s="208"/>
      <c r="N591" s="208"/>
      <c r="O591" s="208"/>
      <c r="P591" s="208"/>
      <c r="Q591" s="208"/>
      <c r="R591" s="210"/>
      <c r="S591" s="210"/>
      <c r="T591" s="210"/>
      <c r="U591" s="208"/>
      <c r="V591" s="208"/>
      <c r="W591" s="208"/>
      <c r="X591" s="208"/>
      <c r="Y591" s="208"/>
      <c r="Z591" s="208"/>
    </row>
    <row r="592">
      <c r="A592" s="208"/>
      <c r="B592" s="210"/>
      <c r="C592" s="210"/>
      <c r="D592" s="210"/>
      <c r="E592" s="208"/>
      <c r="F592" s="208"/>
      <c r="G592" s="208"/>
      <c r="H592" s="210"/>
      <c r="I592" s="210"/>
      <c r="J592" s="210"/>
      <c r="K592" s="208"/>
      <c r="L592" s="208"/>
      <c r="M592" s="208"/>
      <c r="N592" s="208"/>
      <c r="O592" s="208"/>
      <c r="P592" s="208"/>
      <c r="Q592" s="208"/>
      <c r="R592" s="210"/>
      <c r="S592" s="210"/>
      <c r="T592" s="210"/>
      <c r="U592" s="208"/>
      <c r="V592" s="208"/>
      <c r="W592" s="208"/>
      <c r="X592" s="208"/>
      <c r="Y592" s="208"/>
      <c r="Z592" s="208"/>
    </row>
    <row r="593">
      <c r="A593" s="208"/>
      <c r="B593" s="210"/>
      <c r="C593" s="210"/>
      <c r="D593" s="210"/>
      <c r="E593" s="208"/>
      <c r="F593" s="208"/>
      <c r="G593" s="208"/>
      <c r="H593" s="210"/>
      <c r="I593" s="210"/>
      <c r="J593" s="210"/>
      <c r="K593" s="208"/>
      <c r="L593" s="208"/>
      <c r="M593" s="208"/>
      <c r="N593" s="208"/>
      <c r="O593" s="208"/>
      <c r="P593" s="208"/>
      <c r="Q593" s="208"/>
      <c r="R593" s="210"/>
      <c r="S593" s="210"/>
      <c r="T593" s="210"/>
      <c r="U593" s="208"/>
      <c r="V593" s="208"/>
      <c r="W593" s="208"/>
      <c r="X593" s="208"/>
      <c r="Y593" s="208"/>
      <c r="Z593" s="208"/>
    </row>
    <row r="594">
      <c r="A594" s="208"/>
      <c r="B594" s="210"/>
      <c r="C594" s="210"/>
      <c r="D594" s="210"/>
      <c r="E594" s="208"/>
      <c r="F594" s="208"/>
      <c r="G594" s="208"/>
      <c r="H594" s="210"/>
      <c r="I594" s="210"/>
      <c r="J594" s="210"/>
      <c r="K594" s="208"/>
      <c r="L594" s="208"/>
      <c r="M594" s="208"/>
      <c r="N594" s="208"/>
      <c r="O594" s="208"/>
      <c r="P594" s="208"/>
      <c r="Q594" s="208"/>
      <c r="R594" s="210"/>
      <c r="S594" s="210"/>
      <c r="T594" s="210"/>
      <c r="U594" s="208"/>
      <c r="V594" s="208"/>
      <c r="W594" s="208"/>
      <c r="X594" s="208"/>
      <c r="Y594" s="208"/>
      <c r="Z594" s="208"/>
    </row>
    <row r="595">
      <c r="A595" s="208"/>
      <c r="B595" s="210"/>
      <c r="C595" s="210"/>
      <c r="D595" s="210"/>
      <c r="E595" s="208"/>
      <c r="F595" s="208"/>
      <c r="G595" s="208"/>
      <c r="H595" s="210"/>
      <c r="I595" s="210"/>
      <c r="J595" s="210"/>
      <c r="K595" s="208"/>
      <c r="L595" s="208"/>
      <c r="M595" s="208"/>
      <c r="N595" s="208"/>
      <c r="O595" s="208"/>
      <c r="P595" s="208"/>
      <c r="Q595" s="208"/>
      <c r="R595" s="210"/>
      <c r="S595" s="210"/>
      <c r="T595" s="210"/>
      <c r="U595" s="208"/>
      <c r="V595" s="208"/>
      <c r="W595" s="208"/>
      <c r="X595" s="208"/>
      <c r="Y595" s="208"/>
      <c r="Z595" s="208"/>
    </row>
    <row r="596">
      <c r="A596" s="208"/>
      <c r="B596" s="210"/>
      <c r="C596" s="210"/>
      <c r="D596" s="210"/>
      <c r="E596" s="208"/>
      <c r="F596" s="208"/>
      <c r="G596" s="208"/>
      <c r="H596" s="210"/>
      <c r="I596" s="210"/>
      <c r="J596" s="210"/>
      <c r="K596" s="208"/>
      <c r="L596" s="208"/>
      <c r="M596" s="208"/>
      <c r="N596" s="208"/>
      <c r="O596" s="208"/>
      <c r="P596" s="208"/>
      <c r="Q596" s="208"/>
      <c r="R596" s="210"/>
      <c r="S596" s="210"/>
      <c r="T596" s="210"/>
      <c r="U596" s="208"/>
      <c r="V596" s="208"/>
      <c r="W596" s="208"/>
      <c r="X596" s="208"/>
      <c r="Y596" s="208"/>
      <c r="Z596" s="208"/>
    </row>
    <row r="597">
      <c r="A597" s="208"/>
      <c r="B597" s="210"/>
      <c r="C597" s="210"/>
      <c r="D597" s="210"/>
      <c r="E597" s="208"/>
      <c r="F597" s="208"/>
      <c r="G597" s="208"/>
      <c r="H597" s="210"/>
      <c r="I597" s="210"/>
      <c r="J597" s="210"/>
      <c r="K597" s="208"/>
      <c r="L597" s="208"/>
      <c r="M597" s="208"/>
      <c r="N597" s="208"/>
      <c r="O597" s="208"/>
      <c r="P597" s="208"/>
      <c r="Q597" s="208"/>
      <c r="R597" s="210"/>
      <c r="S597" s="210"/>
      <c r="T597" s="210"/>
      <c r="U597" s="208"/>
      <c r="V597" s="208"/>
      <c r="W597" s="208"/>
      <c r="X597" s="208"/>
      <c r="Y597" s="208"/>
      <c r="Z597" s="208"/>
    </row>
    <row r="598">
      <c r="A598" s="208"/>
      <c r="B598" s="210"/>
      <c r="C598" s="210"/>
      <c r="D598" s="210"/>
      <c r="E598" s="208"/>
      <c r="F598" s="208"/>
      <c r="G598" s="208"/>
      <c r="H598" s="210"/>
      <c r="I598" s="210"/>
      <c r="J598" s="210"/>
      <c r="K598" s="208"/>
      <c r="L598" s="208"/>
      <c r="M598" s="208"/>
      <c r="N598" s="208"/>
      <c r="O598" s="208"/>
      <c r="P598" s="208"/>
      <c r="Q598" s="208"/>
      <c r="R598" s="210"/>
      <c r="S598" s="210"/>
      <c r="T598" s="210"/>
      <c r="U598" s="208"/>
      <c r="V598" s="208"/>
      <c r="W598" s="208"/>
      <c r="X598" s="208"/>
      <c r="Y598" s="208"/>
      <c r="Z598" s="208"/>
    </row>
    <row r="599">
      <c r="A599" s="208"/>
      <c r="B599" s="210"/>
      <c r="C599" s="210"/>
      <c r="D599" s="210"/>
      <c r="E599" s="208"/>
      <c r="F599" s="208"/>
      <c r="G599" s="208"/>
      <c r="H599" s="210"/>
      <c r="I599" s="210"/>
      <c r="J599" s="210"/>
      <c r="K599" s="208"/>
      <c r="L599" s="208"/>
      <c r="M599" s="208"/>
      <c r="N599" s="208"/>
      <c r="O599" s="208"/>
      <c r="P599" s="208"/>
      <c r="Q599" s="208"/>
      <c r="R599" s="210"/>
      <c r="S599" s="210"/>
      <c r="T599" s="210"/>
      <c r="U599" s="208"/>
      <c r="V599" s="208"/>
      <c r="W599" s="208"/>
      <c r="X599" s="208"/>
      <c r="Y599" s="208"/>
      <c r="Z599" s="208"/>
    </row>
    <row r="600">
      <c r="A600" s="208"/>
      <c r="B600" s="210"/>
      <c r="C600" s="210"/>
      <c r="D600" s="210"/>
      <c r="E600" s="208"/>
      <c r="F600" s="208"/>
      <c r="G600" s="208"/>
      <c r="H600" s="210"/>
      <c r="I600" s="210"/>
      <c r="J600" s="210"/>
      <c r="K600" s="208"/>
      <c r="L600" s="208"/>
      <c r="M600" s="208"/>
      <c r="N600" s="208"/>
      <c r="O600" s="208"/>
      <c r="P600" s="208"/>
      <c r="Q600" s="208"/>
      <c r="R600" s="210"/>
      <c r="S600" s="210"/>
      <c r="T600" s="210"/>
      <c r="U600" s="208"/>
      <c r="V600" s="208"/>
      <c r="W600" s="208"/>
      <c r="X600" s="208"/>
      <c r="Y600" s="208"/>
      <c r="Z600" s="208"/>
    </row>
    <row r="601">
      <c r="A601" s="208"/>
      <c r="B601" s="210"/>
      <c r="C601" s="210"/>
      <c r="D601" s="210"/>
      <c r="E601" s="208"/>
      <c r="F601" s="208"/>
      <c r="G601" s="208"/>
      <c r="H601" s="210"/>
      <c r="I601" s="210"/>
      <c r="J601" s="210"/>
      <c r="K601" s="208"/>
      <c r="L601" s="208"/>
      <c r="M601" s="208"/>
      <c r="N601" s="208"/>
      <c r="O601" s="208"/>
      <c r="P601" s="208"/>
      <c r="Q601" s="208"/>
      <c r="R601" s="210"/>
      <c r="S601" s="210"/>
      <c r="T601" s="210"/>
      <c r="U601" s="208"/>
      <c r="V601" s="208"/>
      <c r="W601" s="208"/>
      <c r="X601" s="208"/>
      <c r="Y601" s="208"/>
      <c r="Z601" s="208"/>
    </row>
    <row r="602">
      <c r="A602" s="208"/>
      <c r="B602" s="210"/>
      <c r="C602" s="210"/>
      <c r="D602" s="210"/>
      <c r="E602" s="208"/>
      <c r="F602" s="208"/>
      <c r="G602" s="208"/>
      <c r="H602" s="210"/>
      <c r="I602" s="210"/>
      <c r="J602" s="210"/>
      <c r="K602" s="208"/>
      <c r="L602" s="208"/>
      <c r="M602" s="208"/>
      <c r="N602" s="208"/>
      <c r="O602" s="208"/>
      <c r="P602" s="208"/>
      <c r="Q602" s="208"/>
      <c r="R602" s="210"/>
      <c r="S602" s="210"/>
      <c r="T602" s="210"/>
      <c r="U602" s="208"/>
      <c r="V602" s="208"/>
      <c r="W602" s="208"/>
      <c r="X602" s="208"/>
      <c r="Y602" s="208"/>
      <c r="Z602" s="208"/>
    </row>
    <row r="603">
      <c r="A603" s="208"/>
      <c r="B603" s="210"/>
      <c r="C603" s="210"/>
      <c r="D603" s="210"/>
      <c r="E603" s="208"/>
      <c r="F603" s="208"/>
      <c r="G603" s="208"/>
      <c r="H603" s="210"/>
      <c r="I603" s="210"/>
      <c r="J603" s="210"/>
      <c r="K603" s="208"/>
      <c r="L603" s="208"/>
      <c r="M603" s="208"/>
      <c r="N603" s="208"/>
      <c r="O603" s="208"/>
      <c r="P603" s="208"/>
      <c r="Q603" s="208"/>
      <c r="R603" s="210"/>
      <c r="S603" s="210"/>
      <c r="T603" s="210"/>
      <c r="U603" s="208"/>
      <c r="V603" s="208"/>
      <c r="W603" s="208"/>
      <c r="X603" s="208"/>
      <c r="Y603" s="208"/>
      <c r="Z603" s="208"/>
    </row>
    <row r="604">
      <c r="A604" s="208"/>
      <c r="B604" s="210"/>
      <c r="C604" s="210"/>
      <c r="D604" s="210"/>
      <c r="E604" s="208"/>
      <c r="F604" s="208"/>
      <c r="G604" s="208"/>
      <c r="H604" s="210"/>
      <c r="I604" s="210"/>
      <c r="J604" s="210"/>
      <c r="K604" s="208"/>
      <c r="L604" s="208"/>
      <c r="M604" s="208"/>
      <c r="N604" s="208"/>
      <c r="O604" s="208"/>
      <c r="P604" s="208"/>
      <c r="Q604" s="208"/>
      <c r="R604" s="210"/>
      <c r="S604" s="210"/>
      <c r="T604" s="210"/>
      <c r="U604" s="208"/>
      <c r="V604" s="208"/>
      <c r="W604" s="208"/>
      <c r="X604" s="208"/>
      <c r="Y604" s="208"/>
      <c r="Z604" s="208"/>
    </row>
    <row r="605">
      <c r="A605" s="208"/>
      <c r="B605" s="210"/>
      <c r="C605" s="210"/>
      <c r="D605" s="210"/>
      <c r="E605" s="208"/>
      <c r="F605" s="208"/>
      <c r="G605" s="208"/>
      <c r="H605" s="210"/>
      <c r="I605" s="210"/>
      <c r="J605" s="210"/>
      <c r="K605" s="208"/>
      <c r="L605" s="208"/>
      <c r="M605" s="208"/>
      <c r="N605" s="208"/>
      <c r="O605" s="208"/>
      <c r="P605" s="208"/>
      <c r="Q605" s="208"/>
      <c r="R605" s="210"/>
      <c r="S605" s="210"/>
      <c r="T605" s="210"/>
      <c r="U605" s="208"/>
      <c r="V605" s="208"/>
      <c r="W605" s="208"/>
      <c r="X605" s="208"/>
      <c r="Y605" s="208"/>
      <c r="Z605" s="208"/>
    </row>
    <row r="606">
      <c r="A606" s="208"/>
      <c r="B606" s="210"/>
      <c r="C606" s="210"/>
      <c r="D606" s="210"/>
      <c r="E606" s="208"/>
      <c r="F606" s="208"/>
      <c r="G606" s="208"/>
      <c r="H606" s="210"/>
      <c r="I606" s="210"/>
      <c r="J606" s="210"/>
      <c r="K606" s="208"/>
      <c r="L606" s="208"/>
      <c r="M606" s="208"/>
      <c r="N606" s="208"/>
      <c r="O606" s="208"/>
      <c r="P606" s="208"/>
      <c r="Q606" s="208"/>
      <c r="R606" s="210"/>
      <c r="S606" s="210"/>
      <c r="T606" s="210"/>
      <c r="U606" s="208"/>
      <c r="V606" s="208"/>
      <c r="W606" s="208"/>
      <c r="X606" s="208"/>
      <c r="Y606" s="208"/>
      <c r="Z606" s="208"/>
    </row>
    <row r="607">
      <c r="A607" s="208"/>
      <c r="B607" s="210"/>
      <c r="C607" s="210"/>
      <c r="D607" s="210"/>
      <c r="E607" s="208"/>
      <c r="F607" s="208"/>
      <c r="G607" s="208"/>
      <c r="H607" s="210"/>
      <c r="I607" s="210"/>
      <c r="J607" s="210"/>
      <c r="K607" s="208"/>
      <c r="L607" s="208"/>
      <c r="M607" s="208"/>
      <c r="N607" s="208"/>
      <c r="O607" s="208"/>
      <c r="P607" s="208"/>
      <c r="Q607" s="208"/>
      <c r="R607" s="210"/>
      <c r="S607" s="210"/>
      <c r="T607" s="210"/>
      <c r="U607" s="208"/>
      <c r="V607" s="208"/>
      <c r="W607" s="208"/>
      <c r="X607" s="208"/>
      <c r="Y607" s="208"/>
      <c r="Z607" s="208"/>
    </row>
    <row r="608">
      <c r="A608" s="208"/>
      <c r="B608" s="210"/>
      <c r="C608" s="210"/>
      <c r="D608" s="210"/>
      <c r="E608" s="208"/>
      <c r="F608" s="208"/>
      <c r="G608" s="208"/>
      <c r="H608" s="210"/>
      <c r="I608" s="210"/>
      <c r="J608" s="210"/>
      <c r="K608" s="208"/>
      <c r="L608" s="208"/>
      <c r="M608" s="208"/>
      <c r="N608" s="208"/>
      <c r="O608" s="208"/>
      <c r="P608" s="208"/>
      <c r="Q608" s="208"/>
      <c r="R608" s="210"/>
      <c r="S608" s="210"/>
      <c r="T608" s="210"/>
      <c r="U608" s="208"/>
      <c r="V608" s="208"/>
      <c r="W608" s="208"/>
      <c r="X608" s="208"/>
      <c r="Y608" s="208"/>
      <c r="Z608" s="208"/>
    </row>
    <row r="609">
      <c r="A609" s="208"/>
      <c r="B609" s="210"/>
      <c r="C609" s="210"/>
      <c r="D609" s="210"/>
      <c r="E609" s="208"/>
      <c r="F609" s="208"/>
      <c r="G609" s="208"/>
      <c r="H609" s="210"/>
      <c r="I609" s="210"/>
      <c r="J609" s="210"/>
      <c r="K609" s="208"/>
      <c r="L609" s="208"/>
      <c r="M609" s="208"/>
      <c r="N609" s="208"/>
      <c r="O609" s="208"/>
      <c r="P609" s="208"/>
      <c r="Q609" s="208"/>
      <c r="R609" s="210"/>
      <c r="S609" s="210"/>
      <c r="T609" s="210"/>
      <c r="U609" s="208"/>
      <c r="V609" s="208"/>
      <c r="W609" s="208"/>
      <c r="X609" s="208"/>
      <c r="Y609" s="208"/>
      <c r="Z609" s="208"/>
    </row>
    <row r="610">
      <c r="A610" s="208"/>
      <c r="B610" s="210"/>
      <c r="C610" s="210"/>
      <c r="D610" s="210"/>
      <c r="E610" s="208"/>
      <c r="F610" s="208"/>
      <c r="G610" s="208"/>
      <c r="H610" s="210"/>
      <c r="I610" s="210"/>
      <c r="J610" s="210"/>
      <c r="K610" s="208"/>
      <c r="L610" s="208"/>
      <c r="M610" s="208"/>
      <c r="N610" s="208"/>
      <c r="O610" s="208"/>
      <c r="P610" s="208"/>
      <c r="Q610" s="208"/>
      <c r="R610" s="210"/>
      <c r="S610" s="210"/>
      <c r="T610" s="210"/>
      <c r="U610" s="208"/>
      <c r="V610" s="208"/>
      <c r="W610" s="208"/>
      <c r="X610" s="208"/>
      <c r="Y610" s="208"/>
      <c r="Z610" s="208"/>
    </row>
    <row r="611">
      <c r="A611" s="208"/>
      <c r="B611" s="210"/>
      <c r="C611" s="210"/>
      <c r="D611" s="210"/>
      <c r="E611" s="208"/>
      <c r="F611" s="208"/>
      <c r="G611" s="208"/>
      <c r="H611" s="210"/>
      <c r="I611" s="210"/>
      <c r="J611" s="210"/>
      <c r="K611" s="208"/>
      <c r="L611" s="208"/>
      <c r="M611" s="208"/>
      <c r="N611" s="208"/>
      <c r="O611" s="208"/>
      <c r="P611" s="208"/>
      <c r="Q611" s="208"/>
      <c r="R611" s="210"/>
      <c r="S611" s="210"/>
      <c r="T611" s="210"/>
      <c r="U611" s="208"/>
      <c r="V611" s="208"/>
      <c r="W611" s="208"/>
      <c r="X611" s="208"/>
      <c r="Y611" s="208"/>
      <c r="Z611" s="208"/>
    </row>
    <row r="612">
      <c r="A612" s="208"/>
      <c r="B612" s="210"/>
      <c r="C612" s="210"/>
      <c r="D612" s="210"/>
      <c r="E612" s="208"/>
      <c r="F612" s="208"/>
      <c r="G612" s="208"/>
      <c r="H612" s="210"/>
      <c r="I612" s="210"/>
      <c r="J612" s="210"/>
      <c r="K612" s="208"/>
      <c r="L612" s="208"/>
      <c r="M612" s="208"/>
      <c r="N612" s="208"/>
      <c r="O612" s="208"/>
      <c r="P612" s="208"/>
      <c r="Q612" s="208"/>
      <c r="R612" s="210"/>
      <c r="S612" s="210"/>
      <c r="T612" s="210"/>
      <c r="U612" s="208"/>
      <c r="V612" s="208"/>
      <c r="W612" s="208"/>
      <c r="X612" s="208"/>
      <c r="Y612" s="208"/>
      <c r="Z612" s="208"/>
    </row>
    <row r="613">
      <c r="A613" s="208"/>
      <c r="B613" s="210"/>
      <c r="C613" s="210"/>
      <c r="D613" s="210"/>
      <c r="E613" s="208"/>
      <c r="F613" s="208"/>
      <c r="G613" s="208"/>
      <c r="H613" s="210"/>
      <c r="I613" s="210"/>
      <c r="J613" s="210"/>
      <c r="K613" s="208"/>
      <c r="L613" s="208"/>
      <c r="M613" s="208"/>
      <c r="N613" s="208"/>
      <c r="O613" s="208"/>
      <c r="P613" s="208"/>
      <c r="Q613" s="208"/>
      <c r="R613" s="210"/>
      <c r="S613" s="210"/>
      <c r="T613" s="210"/>
      <c r="U613" s="208"/>
      <c r="V613" s="208"/>
      <c r="W613" s="208"/>
      <c r="X613" s="208"/>
      <c r="Y613" s="208"/>
      <c r="Z613" s="208"/>
    </row>
    <row r="614">
      <c r="A614" s="208"/>
      <c r="B614" s="210"/>
      <c r="C614" s="210"/>
      <c r="D614" s="210"/>
      <c r="E614" s="208"/>
      <c r="F614" s="208"/>
      <c r="G614" s="208"/>
      <c r="H614" s="210"/>
      <c r="I614" s="210"/>
      <c r="J614" s="210"/>
      <c r="K614" s="208"/>
      <c r="L614" s="208"/>
      <c r="M614" s="208"/>
      <c r="N614" s="208"/>
      <c r="O614" s="208"/>
      <c r="P614" s="208"/>
      <c r="Q614" s="208"/>
      <c r="R614" s="210"/>
      <c r="S614" s="210"/>
      <c r="T614" s="210"/>
      <c r="U614" s="208"/>
      <c r="V614" s="208"/>
      <c r="W614" s="208"/>
      <c r="X614" s="208"/>
      <c r="Y614" s="208"/>
      <c r="Z614" s="208"/>
    </row>
    <row r="615">
      <c r="A615" s="208"/>
      <c r="B615" s="210"/>
      <c r="C615" s="210"/>
      <c r="D615" s="210"/>
      <c r="E615" s="208"/>
      <c r="F615" s="208"/>
      <c r="G615" s="208"/>
      <c r="H615" s="210"/>
      <c r="I615" s="210"/>
      <c r="J615" s="210"/>
      <c r="K615" s="208"/>
      <c r="L615" s="208"/>
      <c r="M615" s="208"/>
      <c r="N615" s="208"/>
      <c r="O615" s="208"/>
      <c r="P615" s="208"/>
      <c r="Q615" s="208"/>
      <c r="R615" s="210"/>
      <c r="S615" s="210"/>
      <c r="T615" s="210"/>
      <c r="U615" s="208"/>
      <c r="V615" s="208"/>
      <c r="W615" s="208"/>
      <c r="X615" s="208"/>
      <c r="Y615" s="208"/>
      <c r="Z615" s="208"/>
    </row>
    <row r="616">
      <c r="A616" s="208"/>
      <c r="B616" s="210"/>
      <c r="C616" s="210"/>
      <c r="D616" s="210"/>
      <c r="E616" s="208"/>
      <c r="F616" s="208"/>
      <c r="G616" s="208"/>
      <c r="H616" s="210"/>
      <c r="I616" s="210"/>
      <c r="J616" s="210"/>
      <c r="K616" s="208"/>
      <c r="L616" s="208"/>
      <c r="M616" s="208"/>
      <c r="N616" s="208"/>
      <c r="O616" s="208"/>
      <c r="P616" s="208"/>
      <c r="Q616" s="208"/>
      <c r="R616" s="210"/>
      <c r="S616" s="210"/>
      <c r="T616" s="210"/>
      <c r="U616" s="208"/>
      <c r="V616" s="208"/>
      <c r="W616" s="208"/>
      <c r="X616" s="208"/>
      <c r="Y616" s="208"/>
      <c r="Z616" s="208"/>
    </row>
    <row r="617">
      <c r="A617" s="208"/>
      <c r="B617" s="210"/>
      <c r="C617" s="210"/>
      <c r="D617" s="210"/>
      <c r="E617" s="208"/>
      <c r="F617" s="208"/>
      <c r="G617" s="208"/>
      <c r="H617" s="210"/>
      <c r="I617" s="210"/>
      <c r="J617" s="210"/>
      <c r="K617" s="208"/>
      <c r="L617" s="208"/>
      <c r="M617" s="208"/>
      <c r="N617" s="208"/>
      <c r="O617" s="208"/>
      <c r="P617" s="208"/>
      <c r="Q617" s="208"/>
      <c r="R617" s="210"/>
      <c r="S617" s="210"/>
      <c r="T617" s="210"/>
      <c r="U617" s="208"/>
      <c r="V617" s="208"/>
      <c r="W617" s="208"/>
      <c r="X617" s="208"/>
      <c r="Y617" s="208"/>
      <c r="Z617" s="208"/>
    </row>
    <row r="618">
      <c r="A618" s="208"/>
      <c r="B618" s="210"/>
      <c r="C618" s="210"/>
      <c r="D618" s="210"/>
      <c r="E618" s="208"/>
      <c r="F618" s="208"/>
      <c r="G618" s="208"/>
      <c r="H618" s="210"/>
      <c r="I618" s="210"/>
      <c r="J618" s="210"/>
      <c r="K618" s="208"/>
      <c r="L618" s="208"/>
      <c r="M618" s="208"/>
      <c r="N618" s="208"/>
      <c r="O618" s="208"/>
      <c r="P618" s="208"/>
      <c r="Q618" s="208"/>
      <c r="R618" s="210"/>
      <c r="S618" s="210"/>
      <c r="T618" s="210"/>
      <c r="U618" s="208"/>
      <c r="V618" s="208"/>
      <c r="W618" s="208"/>
      <c r="X618" s="208"/>
      <c r="Y618" s="208"/>
      <c r="Z618" s="208"/>
    </row>
    <row r="619">
      <c r="A619" s="208"/>
      <c r="B619" s="210"/>
      <c r="C619" s="210"/>
      <c r="D619" s="210"/>
      <c r="E619" s="208"/>
      <c r="F619" s="208"/>
      <c r="G619" s="208"/>
      <c r="H619" s="210"/>
      <c r="I619" s="210"/>
      <c r="J619" s="210"/>
      <c r="K619" s="208"/>
      <c r="L619" s="208"/>
      <c r="M619" s="208"/>
      <c r="N619" s="208"/>
      <c r="O619" s="208"/>
      <c r="P619" s="208"/>
      <c r="Q619" s="208"/>
      <c r="R619" s="210"/>
      <c r="S619" s="210"/>
      <c r="T619" s="210"/>
      <c r="U619" s="208"/>
      <c r="V619" s="208"/>
      <c r="W619" s="208"/>
      <c r="X619" s="208"/>
      <c r="Y619" s="208"/>
      <c r="Z619" s="208"/>
    </row>
    <row r="620">
      <c r="A620" s="208"/>
      <c r="B620" s="210"/>
      <c r="C620" s="210"/>
      <c r="D620" s="210"/>
      <c r="E620" s="208"/>
      <c r="F620" s="208"/>
      <c r="G620" s="208"/>
      <c r="H620" s="210"/>
      <c r="I620" s="210"/>
      <c r="J620" s="210"/>
      <c r="K620" s="208"/>
      <c r="L620" s="208"/>
      <c r="M620" s="208"/>
      <c r="N620" s="208"/>
      <c r="O620" s="208"/>
      <c r="P620" s="208"/>
      <c r="Q620" s="208"/>
      <c r="R620" s="210"/>
      <c r="S620" s="210"/>
      <c r="T620" s="210"/>
      <c r="U620" s="208"/>
      <c r="V620" s="208"/>
      <c r="W620" s="208"/>
      <c r="X620" s="208"/>
      <c r="Y620" s="208"/>
      <c r="Z620" s="208"/>
    </row>
    <row r="621">
      <c r="A621" s="208"/>
      <c r="B621" s="210"/>
      <c r="C621" s="210"/>
      <c r="D621" s="210"/>
      <c r="E621" s="208"/>
      <c r="F621" s="208"/>
      <c r="G621" s="208"/>
      <c r="H621" s="210"/>
      <c r="I621" s="210"/>
      <c r="J621" s="210"/>
      <c r="K621" s="208"/>
      <c r="L621" s="208"/>
      <c r="M621" s="208"/>
      <c r="N621" s="208"/>
      <c r="O621" s="208"/>
      <c r="P621" s="208"/>
      <c r="Q621" s="208"/>
      <c r="R621" s="210"/>
      <c r="S621" s="210"/>
      <c r="T621" s="210"/>
      <c r="U621" s="208"/>
      <c r="V621" s="208"/>
      <c r="W621" s="208"/>
      <c r="X621" s="208"/>
      <c r="Y621" s="208"/>
      <c r="Z621" s="208"/>
    </row>
    <row r="622">
      <c r="A622" s="208"/>
      <c r="B622" s="210"/>
      <c r="C622" s="210"/>
      <c r="D622" s="210"/>
      <c r="E622" s="208"/>
      <c r="F622" s="208"/>
      <c r="G622" s="208"/>
      <c r="H622" s="210"/>
      <c r="I622" s="210"/>
      <c r="J622" s="210"/>
      <c r="K622" s="208"/>
      <c r="L622" s="208"/>
      <c r="M622" s="208"/>
      <c r="N622" s="208"/>
      <c r="O622" s="208"/>
      <c r="P622" s="208"/>
      <c r="Q622" s="208"/>
      <c r="R622" s="210"/>
      <c r="S622" s="210"/>
      <c r="T622" s="210"/>
      <c r="U622" s="208"/>
      <c r="V622" s="208"/>
      <c r="W622" s="208"/>
      <c r="X622" s="208"/>
      <c r="Y622" s="208"/>
      <c r="Z622" s="208"/>
    </row>
    <row r="623">
      <c r="A623" s="208"/>
      <c r="B623" s="210"/>
      <c r="C623" s="210"/>
      <c r="D623" s="210"/>
      <c r="E623" s="208"/>
      <c r="F623" s="208"/>
      <c r="G623" s="208"/>
      <c r="H623" s="210"/>
      <c r="I623" s="210"/>
      <c r="J623" s="210"/>
      <c r="K623" s="208"/>
      <c r="L623" s="208"/>
      <c r="M623" s="208"/>
      <c r="N623" s="208"/>
      <c r="O623" s="208"/>
      <c r="P623" s="208"/>
      <c r="Q623" s="208"/>
      <c r="R623" s="210"/>
      <c r="S623" s="210"/>
      <c r="T623" s="210"/>
      <c r="U623" s="208"/>
      <c r="V623" s="208"/>
      <c r="W623" s="208"/>
      <c r="X623" s="208"/>
      <c r="Y623" s="208"/>
      <c r="Z623" s="208"/>
    </row>
    <row r="624">
      <c r="A624" s="208"/>
      <c r="B624" s="210"/>
      <c r="C624" s="210"/>
      <c r="D624" s="210"/>
      <c r="E624" s="208"/>
      <c r="F624" s="208"/>
      <c r="G624" s="208"/>
      <c r="H624" s="210"/>
      <c r="I624" s="210"/>
      <c r="J624" s="210"/>
      <c r="K624" s="208"/>
      <c r="L624" s="208"/>
      <c r="M624" s="208"/>
      <c r="N624" s="208"/>
      <c r="O624" s="208"/>
      <c r="P624" s="208"/>
      <c r="Q624" s="208"/>
      <c r="R624" s="210"/>
      <c r="S624" s="210"/>
      <c r="T624" s="210"/>
      <c r="U624" s="208"/>
      <c r="V624" s="208"/>
      <c r="W624" s="208"/>
      <c r="X624" s="208"/>
      <c r="Y624" s="208"/>
      <c r="Z624" s="208"/>
    </row>
    <row r="625">
      <c r="A625" s="208"/>
      <c r="B625" s="210"/>
      <c r="C625" s="210"/>
      <c r="D625" s="210"/>
      <c r="E625" s="208"/>
      <c r="F625" s="208"/>
      <c r="G625" s="208"/>
      <c r="H625" s="210"/>
      <c r="I625" s="210"/>
      <c r="J625" s="210"/>
      <c r="K625" s="208"/>
      <c r="L625" s="208"/>
      <c r="M625" s="208"/>
      <c r="N625" s="208"/>
      <c r="O625" s="208"/>
      <c r="P625" s="208"/>
      <c r="Q625" s="208"/>
      <c r="R625" s="210"/>
      <c r="S625" s="210"/>
      <c r="T625" s="210"/>
      <c r="U625" s="208"/>
      <c r="V625" s="208"/>
      <c r="W625" s="208"/>
      <c r="X625" s="208"/>
      <c r="Y625" s="208"/>
      <c r="Z625" s="208"/>
    </row>
    <row r="626">
      <c r="A626" s="208"/>
      <c r="B626" s="210"/>
      <c r="C626" s="210"/>
      <c r="D626" s="210"/>
      <c r="E626" s="208"/>
      <c r="F626" s="208"/>
      <c r="G626" s="208"/>
      <c r="H626" s="210"/>
      <c r="I626" s="210"/>
      <c r="J626" s="210"/>
      <c r="K626" s="208"/>
      <c r="L626" s="208"/>
      <c r="M626" s="208"/>
      <c r="N626" s="208"/>
      <c r="O626" s="208"/>
      <c r="P626" s="208"/>
      <c r="Q626" s="208"/>
      <c r="R626" s="210"/>
      <c r="S626" s="210"/>
      <c r="T626" s="210"/>
      <c r="U626" s="208"/>
      <c r="V626" s="208"/>
      <c r="W626" s="208"/>
      <c r="X626" s="208"/>
      <c r="Y626" s="208"/>
      <c r="Z626" s="208"/>
    </row>
    <row r="627">
      <c r="A627" s="208"/>
      <c r="B627" s="210"/>
      <c r="C627" s="210"/>
      <c r="D627" s="210"/>
      <c r="E627" s="208"/>
      <c r="F627" s="208"/>
      <c r="G627" s="208"/>
      <c r="H627" s="210"/>
      <c r="I627" s="210"/>
      <c r="J627" s="210"/>
      <c r="K627" s="208"/>
      <c r="L627" s="208"/>
      <c r="M627" s="208"/>
      <c r="N627" s="208"/>
      <c r="O627" s="208"/>
      <c r="P627" s="208"/>
      <c r="Q627" s="208"/>
      <c r="R627" s="210"/>
      <c r="S627" s="210"/>
      <c r="T627" s="210"/>
      <c r="U627" s="208"/>
      <c r="V627" s="208"/>
      <c r="W627" s="208"/>
      <c r="X627" s="208"/>
      <c r="Y627" s="208"/>
      <c r="Z627" s="208"/>
    </row>
    <row r="628">
      <c r="A628" s="208"/>
      <c r="B628" s="210"/>
      <c r="C628" s="210"/>
      <c r="D628" s="210"/>
      <c r="E628" s="208"/>
      <c r="F628" s="208"/>
      <c r="G628" s="208"/>
      <c r="H628" s="210"/>
      <c r="I628" s="210"/>
      <c r="J628" s="210"/>
      <c r="K628" s="208"/>
      <c r="L628" s="208"/>
      <c r="M628" s="208"/>
      <c r="N628" s="208"/>
      <c r="O628" s="208"/>
      <c r="P628" s="208"/>
      <c r="Q628" s="208"/>
      <c r="R628" s="210"/>
      <c r="S628" s="210"/>
      <c r="T628" s="210"/>
      <c r="U628" s="208"/>
      <c r="V628" s="208"/>
      <c r="W628" s="208"/>
      <c r="X628" s="208"/>
      <c r="Y628" s="208"/>
      <c r="Z628" s="208"/>
    </row>
    <row r="629">
      <c r="A629" s="208"/>
      <c r="B629" s="210"/>
      <c r="C629" s="210"/>
      <c r="D629" s="210"/>
      <c r="E629" s="208"/>
      <c r="F629" s="208"/>
      <c r="G629" s="208"/>
      <c r="H629" s="210"/>
      <c r="I629" s="210"/>
      <c r="J629" s="210"/>
      <c r="K629" s="208"/>
      <c r="L629" s="208"/>
      <c r="M629" s="208"/>
      <c r="N629" s="208"/>
      <c r="O629" s="208"/>
      <c r="P629" s="208"/>
      <c r="Q629" s="208"/>
      <c r="R629" s="210"/>
      <c r="S629" s="210"/>
      <c r="T629" s="210"/>
      <c r="U629" s="208"/>
      <c r="V629" s="208"/>
      <c r="W629" s="208"/>
      <c r="X629" s="208"/>
      <c r="Y629" s="208"/>
      <c r="Z629" s="208"/>
    </row>
    <row r="630">
      <c r="A630" s="208"/>
      <c r="B630" s="210"/>
      <c r="C630" s="210"/>
      <c r="D630" s="210"/>
      <c r="E630" s="208"/>
      <c r="F630" s="208"/>
      <c r="G630" s="208"/>
      <c r="H630" s="210"/>
      <c r="I630" s="210"/>
      <c r="J630" s="210"/>
      <c r="K630" s="208"/>
      <c r="L630" s="208"/>
      <c r="M630" s="208"/>
      <c r="N630" s="208"/>
      <c r="O630" s="208"/>
      <c r="P630" s="208"/>
      <c r="Q630" s="208"/>
      <c r="R630" s="210"/>
      <c r="S630" s="210"/>
      <c r="T630" s="210"/>
      <c r="U630" s="208"/>
      <c r="V630" s="208"/>
      <c r="W630" s="208"/>
      <c r="X630" s="208"/>
      <c r="Y630" s="208"/>
      <c r="Z630" s="208"/>
    </row>
    <row r="631">
      <c r="A631" s="208"/>
      <c r="B631" s="210"/>
      <c r="C631" s="210"/>
      <c r="D631" s="210"/>
      <c r="E631" s="208"/>
      <c r="F631" s="208"/>
      <c r="G631" s="208"/>
      <c r="H631" s="210"/>
      <c r="I631" s="210"/>
      <c r="J631" s="210"/>
      <c r="K631" s="208"/>
      <c r="L631" s="208"/>
      <c r="M631" s="208"/>
      <c r="N631" s="208"/>
      <c r="O631" s="208"/>
      <c r="P631" s="208"/>
      <c r="Q631" s="208"/>
      <c r="R631" s="210"/>
      <c r="S631" s="210"/>
      <c r="T631" s="210"/>
      <c r="U631" s="208"/>
      <c r="V631" s="208"/>
      <c r="W631" s="208"/>
      <c r="X631" s="208"/>
      <c r="Y631" s="208"/>
      <c r="Z631" s="208"/>
    </row>
    <row r="632">
      <c r="A632" s="208"/>
      <c r="B632" s="210"/>
      <c r="C632" s="210"/>
      <c r="D632" s="210"/>
      <c r="E632" s="208"/>
      <c r="F632" s="208"/>
      <c r="G632" s="208"/>
      <c r="H632" s="210"/>
      <c r="I632" s="210"/>
      <c r="J632" s="210"/>
      <c r="K632" s="208"/>
      <c r="L632" s="208"/>
      <c r="M632" s="208"/>
      <c r="N632" s="208"/>
      <c r="O632" s="208"/>
      <c r="P632" s="208"/>
      <c r="Q632" s="208"/>
      <c r="R632" s="210"/>
      <c r="S632" s="210"/>
      <c r="T632" s="210"/>
      <c r="U632" s="208"/>
      <c r="V632" s="208"/>
      <c r="W632" s="208"/>
      <c r="X632" s="208"/>
      <c r="Y632" s="208"/>
      <c r="Z632" s="208"/>
    </row>
    <row r="633">
      <c r="A633" s="208"/>
      <c r="B633" s="210"/>
      <c r="C633" s="210"/>
      <c r="D633" s="210"/>
      <c r="E633" s="208"/>
      <c r="F633" s="208"/>
      <c r="G633" s="208"/>
      <c r="H633" s="210"/>
      <c r="I633" s="210"/>
      <c r="J633" s="210"/>
      <c r="K633" s="208"/>
      <c r="L633" s="208"/>
      <c r="M633" s="208"/>
      <c r="N633" s="208"/>
      <c r="O633" s="208"/>
      <c r="P633" s="208"/>
      <c r="Q633" s="208"/>
      <c r="R633" s="210"/>
      <c r="S633" s="210"/>
      <c r="T633" s="210"/>
      <c r="U633" s="208"/>
      <c r="V633" s="208"/>
      <c r="W633" s="208"/>
      <c r="X633" s="208"/>
      <c r="Y633" s="208"/>
      <c r="Z633" s="208"/>
    </row>
    <row r="634">
      <c r="A634" s="208"/>
      <c r="B634" s="210"/>
      <c r="C634" s="210"/>
      <c r="D634" s="210"/>
      <c r="E634" s="208"/>
      <c r="F634" s="208"/>
      <c r="G634" s="208"/>
      <c r="H634" s="210"/>
      <c r="I634" s="210"/>
      <c r="J634" s="210"/>
      <c r="K634" s="208"/>
      <c r="L634" s="208"/>
      <c r="M634" s="208"/>
      <c r="N634" s="208"/>
      <c r="O634" s="208"/>
      <c r="P634" s="208"/>
      <c r="Q634" s="208"/>
      <c r="R634" s="210"/>
      <c r="S634" s="210"/>
      <c r="T634" s="210"/>
      <c r="U634" s="208"/>
      <c r="V634" s="208"/>
      <c r="W634" s="208"/>
      <c r="X634" s="208"/>
      <c r="Y634" s="208"/>
      <c r="Z634" s="208"/>
    </row>
    <row r="635">
      <c r="A635" s="208"/>
      <c r="B635" s="210"/>
      <c r="C635" s="210"/>
      <c r="D635" s="210"/>
      <c r="E635" s="208"/>
      <c r="F635" s="208"/>
      <c r="G635" s="208"/>
      <c r="H635" s="210"/>
      <c r="I635" s="210"/>
      <c r="J635" s="210"/>
      <c r="K635" s="208"/>
      <c r="L635" s="208"/>
      <c r="M635" s="208"/>
      <c r="N635" s="208"/>
      <c r="O635" s="208"/>
      <c r="P635" s="208"/>
      <c r="Q635" s="208"/>
      <c r="R635" s="210"/>
      <c r="S635" s="210"/>
      <c r="T635" s="210"/>
      <c r="U635" s="208"/>
      <c r="V635" s="208"/>
      <c r="W635" s="208"/>
      <c r="X635" s="208"/>
      <c r="Y635" s="208"/>
      <c r="Z635" s="208"/>
    </row>
    <row r="636">
      <c r="A636" s="208"/>
      <c r="B636" s="210"/>
      <c r="C636" s="210"/>
      <c r="D636" s="210"/>
      <c r="E636" s="208"/>
      <c r="F636" s="208"/>
      <c r="G636" s="208"/>
      <c r="H636" s="210"/>
      <c r="I636" s="210"/>
      <c r="J636" s="210"/>
      <c r="K636" s="208"/>
      <c r="L636" s="208"/>
      <c r="M636" s="208"/>
      <c r="N636" s="208"/>
      <c r="O636" s="208"/>
      <c r="P636" s="208"/>
      <c r="Q636" s="208"/>
      <c r="R636" s="210"/>
      <c r="S636" s="210"/>
      <c r="T636" s="210"/>
      <c r="U636" s="208"/>
      <c r="V636" s="208"/>
      <c r="W636" s="208"/>
      <c r="X636" s="208"/>
      <c r="Y636" s="208"/>
      <c r="Z636" s="208"/>
    </row>
    <row r="637">
      <c r="A637" s="208"/>
      <c r="B637" s="210"/>
      <c r="C637" s="210"/>
      <c r="D637" s="210"/>
      <c r="E637" s="208"/>
      <c r="F637" s="208"/>
      <c r="G637" s="208"/>
      <c r="H637" s="210"/>
      <c r="I637" s="210"/>
      <c r="J637" s="210"/>
      <c r="K637" s="208"/>
      <c r="L637" s="208"/>
      <c r="M637" s="208"/>
      <c r="N637" s="208"/>
      <c r="O637" s="208"/>
      <c r="P637" s="208"/>
      <c r="Q637" s="208"/>
      <c r="R637" s="210"/>
      <c r="S637" s="210"/>
      <c r="T637" s="210"/>
      <c r="U637" s="208"/>
      <c r="V637" s="208"/>
      <c r="W637" s="208"/>
      <c r="X637" s="208"/>
      <c r="Y637" s="208"/>
      <c r="Z637" s="208"/>
    </row>
    <row r="638">
      <c r="A638" s="208"/>
      <c r="B638" s="210"/>
      <c r="C638" s="210"/>
      <c r="D638" s="210"/>
      <c r="E638" s="208"/>
      <c r="F638" s="208"/>
      <c r="G638" s="208"/>
      <c r="H638" s="210"/>
      <c r="I638" s="210"/>
      <c r="J638" s="210"/>
      <c r="K638" s="208"/>
      <c r="L638" s="208"/>
      <c r="M638" s="208"/>
      <c r="N638" s="208"/>
      <c r="O638" s="208"/>
      <c r="P638" s="208"/>
      <c r="Q638" s="208"/>
      <c r="R638" s="210"/>
      <c r="S638" s="210"/>
      <c r="T638" s="210"/>
      <c r="U638" s="208"/>
      <c r="V638" s="208"/>
      <c r="W638" s="208"/>
      <c r="X638" s="208"/>
      <c r="Y638" s="208"/>
      <c r="Z638" s="208"/>
    </row>
    <row r="639">
      <c r="A639" s="208"/>
      <c r="B639" s="210"/>
      <c r="C639" s="210"/>
      <c r="D639" s="210"/>
      <c r="E639" s="208"/>
      <c r="F639" s="208"/>
      <c r="G639" s="208"/>
      <c r="H639" s="210"/>
      <c r="I639" s="210"/>
      <c r="J639" s="210"/>
      <c r="K639" s="208"/>
      <c r="L639" s="208"/>
      <c r="M639" s="208"/>
      <c r="N639" s="208"/>
      <c r="O639" s="208"/>
      <c r="P639" s="208"/>
      <c r="Q639" s="208"/>
      <c r="R639" s="210"/>
      <c r="S639" s="210"/>
      <c r="T639" s="210"/>
      <c r="U639" s="208"/>
      <c r="V639" s="208"/>
      <c r="W639" s="208"/>
      <c r="X639" s="208"/>
      <c r="Y639" s="208"/>
      <c r="Z639" s="208"/>
    </row>
    <row r="640">
      <c r="A640" s="208"/>
      <c r="B640" s="210"/>
      <c r="C640" s="210"/>
      <c r="D640" s="210"/>
      <c r="E640" s="208"/>
      <c r="F640" s="208"/>
      <c r="G640" s="208"/>
      <c r="H640" s="210"/>
      <c r="I640" s="210"/>
      <c r="J640" s="210"/>
      <c r="K640" s="208"/>
      <c r="L640" s="208"/>
      <c r="M640" s="208"/>
      <c r="N640" s="208"/>
      <c r="O640" s="208"/>
      <c r="P640" s="208"/>
      <c r="Q640" s="208"/>
      <c r="R640" s="210"/>
      <c r="S640" s="210"/>
      <c r="T640" s="210"/>
      <c r="U640" s="208"/>
      <c r="V640" s="208"/>
      <c r="W640" s="208"/>
      <c r="X640" s="208"/>
      <c r="Y640" s="208"/>
      <c r="Z640" s="208"/>
    </row>
    <row r="641">
      <c r="A641" s="208"/>
      <c r="B641" s="210"/>
      <c r="C641" s="210"/>
      <c r="D641" s="210"/>
      <c r="E641" s="208"/>
      <c r="F641" s="208"/>
      <c r="G641" s="208"/>
      <c r="H641" s="210"/>
      <c r="I641" s="210"/>
      <c r="J641" s="210"/>
      <c r="K641" s="208"/>
      <c r="L641" s="208"/>
      <c r="M641" s="208"/>
      <c r="N641" s="208"/>
      <c r="O641" s="208"/>
      <c r="P641" s="208"/>
      <c r="Q641" s="208"/>
      <c r="R641" s="210"/>
      <c r="S641" s="210"/>
      <c r="T641" s="210"/>
      <c r="U641" s="208"/>
      <c r="V641" s="208"/>
      <c r="W641" s="208"/>
      <c r="X641" s="208"/>
      <c r="Y641" s="208"/>
      <c r="Z641" s="208"/>
    </row>
    <row r="642">
      <c r="A642" s="208"/>
      <c r="B642" s="210"/>
      <c r="C642" s="210"/>
      <c r="D642" s="210"/>
      <c r="E642" s="208"/>
      <c r="F642" s="208"/>
      <c r="G642" s="208"/>
      <c r="H642" s="210"/>
      <c r="I642" s="210"/>
      <c r="J642" s="210"/>
      <c r="K642" s="208"/>
      <c r="L642" s="208"/>
      <c r="M642" s="208"/>
      <c r="N642" s="208"/>
      <c r="O642" s="208"/>
      <c r="P642" s="208"/>
      <c r="Q642" s="208"/>
      <c r="R642" s="210"/>
      <c r="S642" s="210"/>
      <c r="T642" s="210"/>
      <c r="U642" s="208"/>
      <c r="V642" s="208"/>
      <c r="W642" s="208"/>
      <c r="X642" s="208"/>
      <c r="Y642" s="208"/>
      <c r="Z642" s="208"/>
    </row>
    <row r="643">
      <c r="A643" s="208"/>
      <c r="B643" s="210"/>
      <c r="C643" s="210"/>
      <c r="D643" s="210"/>
      <c r="E643" s="208"/>
      <c r="F643" s="208"/>
      <c r="G643" s="208"/>
      <c r="H643" s="210"/>
      <c r="I643" s="210"/>
      <c r="J643" s="210"/>
      <c r="K643" s="208"/>
      <c r="L643" s="208"/>
      <c r="M643" s="208"/>
      <c r="N643" s="208"/>
      <c r="O643" s="208"/>
      <c r="P643" s="208"/>
      <c r="Q643" s="208"/>
      <c r="R643" s="210"/>
      <c r="S643" s="210"/>
      <c r="T643" s="210"/>
      <c r="U643" s="208"/>
      <c r="V643" s="208"/>
      <c r="W643" s="208"/>
      <c r="X643" s="208"/>
      <c r="Y643" s="208"/>
      <c r="Z643" s="208"/>
    </row>
    <row r="644">
      <c r="A644" s="208"/>
      <c r="B644" s="210"/>
      <c r="C644" s="210"/>
      <c r="D644" s="210"/>
      <c r="E644" s="208"/>
      <c r="F644" s="208"/>
      <c r="G644" s="208"/>
      <c r="H644" s="210"/>
      <c r="I644" s="210"/>
      <c r="J644" s="210"/>
      <c r="K644" s="208"/>
      <c r="L644" s="208"/>
      <c r="M644" s="208"/>
      <c r="N644" s="208"/>
      <c r="O644" s="208"/>
      <c r="P644" s="208"/>
      <c r="Q644" s="208"/>
      <c r="R644" s="210"/>
      <c r="S644" s="210"/>
      <c r="T644" s="210"/>
      <c r="U644" s="208"/>
      <c r="V644" s="208"/>
      <c r="W644" s="208"/>
      <c r="X644" s="208"/>
      <c r="Y644" s="208"/>
      <c r="Z644" s="208"/>
    </row>
    <row r="645">
      <c r="A645" s="208"/>
      <c r="B645" s="210"/>
      <c r="C645" s="210"/>
      <c r="D645" s="210"/>
      <c r="E645" s="208"/>
      <c r="F645" s="208"/>
      <c r="G645" s="208"/>
      <c r="H645" s="210"/>
      <c r="I645" s="210"/>
      <c r="J645" s="210"/>
      <c r="K645" s="208"/>
      <c r="L645" s="208"/>
      <c r="M645" s="208"/>
      <c r="N645" s="208"/>
      <c r="O645" s="208"/>
      <c r="P645" s="208"/>
      <c r="Q645" s="208"/>
      <c r="R645" s="210"/>
      <c r="S645" s="210"/>
      <c r="T645" s="210"/>
      <c r="U645" s="208"/>
      <c r="V645" s="208"/>
      <c r="W645" s="208"/>
      <c r="X645" s="208"/>
      <c r="Y645" s="208"/>
      <c r="Z645" s="208"/>
    </row>
    <row r="646">
      <c r="A646" s="208"/>
      <c r="B646" s="210"/>
      <c r="C646" s="210"/>
      <c r="D646" s="210"/>
      <c r="E646" s="208"/>
      <c r="F646" s="208"/>
      <c r="G646" s="208"/>
      <c r="H646" s="210"/>
      <c r="I646" s="210"/>
      <c r="J646" s="210"/>
      <c r="K646" s="208"/>
      <c r="L646" s="208"/>
      <c r="M646" s="208"/>
      <c r="N646" s="208"/>
      <c r="O646" s="208"/>
      <c r="P646" s="208"/>
      <c r="Q646" s="208"/>
      <c r="R646" s="210"/>
      <c r="S646" s="210"/>
      <c r="T646" s="210"/>
      <c r="U646" s="208"/>
      <c r="V646" s="208"/>
      <c r="W646" s="208"/>
      <c r="X646" s="208"/>
      <c r="Y646" s="208"/>
      <c r="Z646" s="208"/>
    </row>
    <row r="647">
      <c r="A647" s="208"/>
      <c r="B647" s="210"/>
      <c r="C647" s="210"/>
      <c r="D647" s="210"/>
      <c r="E647" s="208"/>
      <c r="F647" s="208"/>
      <c r="G647" s="208"/>
      <c r="H647" s="210"/>
      <c r="I647" s="210"/>
      <c r="J647" s="210"/>
      <c r="K647" s="208"/>
      <c r="L647" s="208"/>
      <c r="M647" s="208"/>
      <c r="N647" s="208"/>
      <c r="O647" s="208"/>
      <c r="P647" s="208"/>
      <c r="Q647" s="208"/>
      <c r="R647" s="210"/>
      <c r="S647" s="210"/>
      <c r="T647" s="210"/>
      <c r="U647" s="208"/>
      <c r="V647" s="208"/>
      <c r="W647" s="208"/>
      <c r="X647" s="208"/>
      <c r="Y647" s="208"/>
      <c r="Z647" s="208"/>
    </row>
    <row r="648">
      <c r="A648" s="208"/>
      <c r="B648" s="210"/>
      <c r="C648" s="210"/>
      <c r="D648" s="210"/>
      <c r="E648" s="208"/>
      <c r="F648" s="208"/>
      <c r="G648" s="208"/>
      <c r="H648" s="210"/>
      <c r="I648" s="210"/>
      <c r="J648" s="210"/>
      <c r="K648" s="208"/>
      <c r="L648" s="208"/>
      <c r="M648" s="208"/>
      <c r="N648" s="208"/>
      <c r="O648" s="208"/>
      <c r="P648" s="208"/>
      <c r="Q648" s="208"/>
      <c r="R648" s="210"/>
      <c r="S648" s="210"/>
      <c r="T648" s="210"/>
      <c r="U648" s="208"/>
      <c r="V648" s="208"/>
      <c r="W648" s="208"/>
      <c r="X648" s="208"/>
      <c r="Y648" s="208"/>
      <c r="Z648" s="208"/>
    </row>
    <row r="649">
      <c r="A649" s="208"/>
      <c r="B649" s="210"/>
      <c r="C649" s="210"/>
      <c r="D649" s="210"/>
      <c r="E649" s="208"/>
      <c r="F649" s="208"/>
      <c r="G649" s="208"/>
      <c r="H649" s="210"/>
      <c r="I649" s="210"/>
      <c r="J649" s="210"/>
      <c r="K649" s="208"/>
      <c r="L649" s="208"/>
      <c r="M649" s="208"/>
      <c r="N649" s="208"/>
      <c r="O649" s="208"/>
      <c r="P649" s="208"/>
      <c r="Q649" s="208"/>
      <c r="R649" s="210"/>
      <c r="S649" s="210"/>
      <c r="T649" s="210"/>
      <c r="U649" s="208"/>
      <c r="V649" s="208"/>
      <c r="W649" s="208"/>
      <c r="X649" s="208"/>
      <c r="Y649" s="208"/>
      <c r="Z649" s="208"/>
    </row>
    <row r="650">
      <c r="A650" s="208"/>
      <c r="B650" s="210"/>
      <c r="C650" s="210"/>
      <c r="D650" s="210"/>
      <c r="E650" s="208"/>
      <c r="F650" s="208"/>
      <c r="G650" s="208"/>
      <c r="H650" s="210"/>
      <c r="I650" s="210"/>
      <c r="J650" s="210"/>
      <c r="K650" s="208"/>
      <c r="L650" s="208"/>
      <c r="M650" s="208"/>
      <c r="N650" s="208"/>
      <c r="O650" s="208"/>
      <c r="P650" s="208"/>
      <c r="Q650" s="208"/>
      <c r="R650" s="210"/>
      <c r="S650" s="210"/>
      <c r="T650" s="210"/>
      <c r="U650" s="208"/>
      <c r="V650" s="208"/>
      <c r="W650" s="208"/>
      <c r="X650" s="208"/>
      <c r="Y650" s="208"/>
      <c r="Z650" s="208"/>
    </row>
    <row r="651">
      <c r="A651" s="208"/>
      <c r="B651" s="210"/>
      <c r="C651" s="210"/>
      <c r="D651" s="210"/>
      <c r="E651" s="208"/>
      <c r="F651" s="208"/>
      <c r="G651" s="208"/>
      <c r="H651" s="210"/>
      <c r="I651" s="210"/>
      <c r="J651" s="210"/>
      <c r="K651" s="208"/>
      <c r="L651" s="208"/>
      <c r="M651" s="208"/>
      <c r="N651" s="208"/>
      <c r="O651" s="208"/>
      <c r="P651" s="208"/>
      <c r="Q651" s="208"/>
      <c r="R651" s="210"/>
      <c r="S651" s="210"/>
      <c r="T651" s="210"/>
      <c r="U651" s="208"/>
      <c r="V651" s="208"/>
      <c r="W651" s="208"/>
      <c r="X651" s="208"/>
      <c r="Y651" s="208"/>
      <c r="Z651" s="208"/>
    </row>
    <row r="652">
      <c r="A652" s="208"/>
      <c r="B652" s="210"/>
      <c r="C652" s="210"/>
      <c r="D652" s="210"/>
      <c r="E652" s="208"/>
      <c r="F652" s="208"/>
      <c r="G652" s="208"/>
      <c r="H652" s="210"/>
      <c r="I652" s="210"/>
      <c r="J652" s="210"/>
      <c r="K652" s="208"/>
      <c r="L652" s="208"/>
      <c r="M652" s="208"/>
      <c r="N652" s="208"/>
      <c r="O652" s="208"/>
      <c r="P652" s="208"/>
      <c r="Q652" s="208"/>
      <c r="R652" s="210"/>
      <c r="S652" s="210"/>
      <c r="T652" s="210"/>
      <c r="U652" s="208"/>
      <c r="V652" s="208"/>
      <c r="W652" s="208"/>
      <c r="X652" s="208"/>
      <c r="Y652" s="208"/>
      <c r="Z652" s="208"/>
    </row>
    <row r="653">
      <c r="A653" s="208"/>
      <c r="B653" s="210"/>
      <c r="C653" s="210"/>
      <c r="D653" s="210"/>
      <c r="E653" s="208"/>
      <c r="F653" s="208"/>
      <c r="G653" s="208"/>
      <c r="H653" s="210"/>
      <c r="I653" s="210"/>
      <c r="J653" s="210"/>
      <c r="K653" s="208"/>
      <c r="L653" s="208"/>
      <c r="M653" s="208"/>
      <c r="N653" s="208"/>
      <c r="O653" s="208"/>
      <c r="P653" s="208"/>
      <c r="Q653" s="208"/>
      <c r="R653" s="210"/>
      <c r="S653" s="210"/>
      <c r="T653" s="210"/>
      <c r="U653" s="208"/>
      <c r="V653" s="208"/>
      <c r="W653" s="208"/>
      <c r="X653" s="208"/>
      <c r="Y653" s="208"/>
      <c r="Z653" s="208"/>
    </row>
    <row r="654">
      <c r="A654" s="208"/>
      <c r="B654" s="210"/>
      <c r="C654" s="210"/>
      <c r="D654" s="210"/>
      <c r="E654" s="208"/>
      <c r="F654" s="208"/>
      <c r="G654" s="208"/>
      <c r="H654" s="210"/>
      <c r="I654" s="210"/>
      <c r="J654" s="210"/>
      <c r="K654" s="208"/>
      <c r="L654" s="208"/>
      <c r="M654" s="208"/>
      <c r="N654" s="208"/>
      <c r="O654" s="208"/>
      <c r="P654" s="208"/>
      <c r="Q654" s="208"/>
      <c r="R654" s="210"/>
      <c r="S654" s="210"/>
      <c r="T654" s="210"/>
      <c r="U654" s="208"/>
      <c r="V654" s="208"/>
      <c r="W654" s="208"/>
      <c r="X654" s="208"/>
      <c r="Y654" s="208"/>
      <c r="Z654" s="208"/>
    </row>
    <row r="655">
      <c r="A655" s="208"/>
      <c r="B655" s="210"/>
      <c r="C655" s="210"/>
      <c r="D655" s="210"/>
      <c r="E655" s="208"/>
      <c r="F655" s="208"/>
      <c r="G655" s="208"/>
      <c r="H655" s="210"/>
      <c r="I655" s="210"/>
      <c r="J655" s="210"/>
      <c r="K655" s="208"/>
      <c r="L655" s="208"/>
      <c r="M655" s="208"/>
      <c r="N655" s="208"/>
      <c r="O655" s="208"/>
      <c r="P655" s="208"/>
      <c r="Q655" s="208"/>
      <c r="R655" s="210"/>
      <c r="S655" s="210"/>
      <c r="T655" s="210"/>
      <c r="U655" s="208"/>
      <c r="V655" s="208"/>
      <c r="W655" s="208"/>
      <c r="X655" s="208"/>
      <c r="Y655" s="208"/>
      <c r="Z655" s="208"/>
    </row>
    <row r="656">
      <c r="A656" s="208"/>
      <c r="B656" s="210"/>
      <c r="C656" s="210"/>
      <c r="D656" s="210"/>
      <c r="E656" s="208"/>
      <c r="F656" s="208"/>
      <c r="G656" s="208"/>
      <c r="H656" s="210"/>
      <c r="I656" s="210"/>
      <c r="J656" s="210"/>
      <c r="K656" s="208"/>
      <c r="L656" s="208"/>
      <c r="M656" s="208"/>
      <c r="N656" s="208"/>
      <c r="O656" s="208"/>
      <c r="P656" s="208"/>
      <c r="Q656" s="208"/>
      <c r="R656" s="210"/>
      <c r="S656" s="210"/>
      <c r="T656" s="210"/>
      <c r="U656" s="208"/>
      <c r="V656" s="208"/>
      <c r="W656" s="208"/>
      <c r="X656" s="208"/>
      <c r="Y656" s="208"/>
      <c r="Z656" s="208"/>
    </row>
    <row r="657">
      <c r="A657" s="208"/>
      <c r="B657" s="210"/>
      <c r="C657" s="210"/>
      <c r="D657" s="210"/>
      <c r="E657" s="208"/>
      <c r="F657" s="208"/>
      <c r="G657" s="208"/>
      <c r="H657" s="210"/>
      <c r="I657" s="210"/>
      <c r="J657" s="210"/>
      <c r="K657" s="208"/>
      <c r="L657" s="208"/>
      <c r="M657" s="208"/>
      <c r="N657" s="208"/>
      <c r="O657" s="208"/>
      <c r="P657" s="208"/>
      <c r="Q657" s="208"/>
      <c r="R657" s="210"/>
      <c r="S657" s="210"/>
      <c r="T657" s="210"/>
      <c r="U657" s="208"/>
      <c r="V657" s="208"/>
      <c r="W657" s="208"/>
      <c r="X657" s="208"/>
      <c r="Y657" s="208"/>
      <c r="Z657" s="208"/>
    </row>
    <row r="658">
      <c r="A658" s="208"/>
      <c r="B658" s="210"/>
      <c r="C658" s="210"/>
      <c r="D658" s="210"/>
      <c r="E658" s="208"/>
      <c r="F658" s="208"/>
      <c r="G658" s="208"/>
      <c r="H658" s="210"/>
      <c r="I658" s="210"/>
      <c r="J658" s="210"/>
      <c r="K658" s="208"/>
      <c r="L658" s="208"/>
      <c r="M658" s="208"/>
      <c r="N658" s="208"/>
      <c r="O658" s="208"/>
      <c r="P658" s="208"/>
      <c r="Q658" s="208"/>
      <c r="R658" s="210"/>
      <c r="S658" s="210"/>
      <c r="T658" s="210"/>
      <c r="U658" s="208"/>
      <c r="V658" s="208"/>
      <c r="W658" s="208"/>
      <c r="X658" s="208"/>
      <c r="Y658" s="208"/>
      <c r="Z658" s="208"/>
    </row>
    <row r="659">
      <c r="A659" s="208"/>
      <c r="B659" s="210"/>
      <c r="C659" s="210"/>
      <c r="D659" s="210"/>
      <c r="E659" s="208"/>
      <c r="F659" s="208"/>
      <c r="G659" s="208"/>
      <c r="H659" s="210"/>
      <c r="I659" s="210"/>
      <c r="J659" s="210"/>
      <c r="K659" s="208"/>
      <c r="L659" s="208"/>
      <c r="M659" s="208"/>
      <c r="N659" s="208"/>
      <c r="O659" s="208"/>
      <c r="P659" s="208"/>
      <c r="Q659" s="208"/>
      <c r="R659" s="210"/>
      <c r="S659" s="210"/>
      <c r="T659" s="210"/>
      <c r="U659" s="208"/>
      <c r="V659" s="208"/>
      <c r="W659" s="208"/>
      <c r="X659" s="208"/>
      <c r="Y659" s="208"/>
      <c r="Z659" s="208"/>
    </row>
    <row r="660">
      <c r="A660" s="208"/>
      <c r="B660" s="210"/>
      <c r="C660" s="210"/>
      <c r="D660" s="210"/>
      <c r="E660" s="208"/>
      <c r="F660" s="208"/>
      <c r="G660" s="208"/>
      <c r="H660" s="210"/>
      <c r="I660" s="210"/>
      <c r="J660" s="210"/>
      <c r="K660" s="208"/>
      <c r="L660" s="208"/>
      <c r="M660" s="208"/>
      <c r="N660" s="208"/>
      <c r="O660" s="208"/>
      <c r="P660" s="208"/>
      <c r="Q660" s="208"/>
      <c r="R660" s="210"/>
      <c r="S660" s="210"/>
      <c r="T660" s="210"/>
      <c r="U660" s="208"/>
      <c r="V660" s="208"/>
      <c r="W660" s="208"/>
      <c r="X660" s="208"/>
      <c r="Y660" s="208"/>
      <c r="Z660" s="208"/>
    </row>
    <row r="661">
      <c r="A661" s="208"/>
      <c r="B661" s="210"/>
      <c r="C661" s="210"/>
      <c r="D661" s="210"/>
      <c r="E661" s="208"/>
      <c r="F661" s="208"/>
      <c r="G661" s="208"/>
      <c r="H661" s="210"/>
      <c r="I661" s="210"/>
      <c r="J661" s="210"/>
      <c r="K661" s="208"/>
      <c r="L661" s="208"/>
      <c r="M661" s="208"/>
      <c r="N661" s="208"/>
      <c r="O661" s="208"/>
      <c r="P661" s="208"/>
      <c r="Q661" s="208"/>
      <c r="R661" s="210"/>
      <c r="S661" s="210"/>
      <c r="T661" s="210"/>
      <c r="U661" s="208"/>
      <c r="V661" s="208"/>
      <c r="W661" s="208"/>
      <c r="X661" s="208"/>
      <c r="Y661" s="208"/>
      <c r="Z661" s="208"/>
    </row>
    <row r="662">
      <c r="A662" s="208"/>
      <c r="B662" s="210"/>
      <c r="C662" s="210"/>
      <c r="D662" s="210"/>
      <c r="E662" s="208"/>
      <c r="F662" s="208"/>
      <c r="G662" s="208"/>
      <c r="H662" s="210"/>
      <c r="I662" s="210"/>
      <c r="J662" s="210"/>
      <c r="K662" s="208"/>
      <c r="L662" s="208"/>
      <c r="M662" s="208"/>
      <c r="N662" s="208"/>
      <c r="O662" s="208"/>
      <c r="P662" s="208"/>
      <c r="Q662" s="208"/>
      <c r="R662" s="210"/>
      <c r="S662" s="210"/>
      <c r="T662" s="210"/>
      <c r="U662" s="208"/>
      <c r="V662" s="208"/>
      <c r="W662" s="208"/>
      <c r="X662" s="208"/>
      <c r="Y662" s="208"/>
      <c r="Z662" s="208"/>
    </row>
    <row r="663">
      <c r="A663" s="208"/>
      <c r="B663" s="210"/>
      <c r="C663" s="210"/>
      <c r="D663" s="210"/>
      <c r="E663" s="208"/>
      <c r="F663" s="208"/>
      <c r="G663" s="208"/>
      <c r="H663" s="210"/>
      <c r="I663" s="210"/>
      <c r="J663" s="210"/>
      <c r="K663" s="208"/>
      <c r="L663" s="208"/>
      <c r="M663" s="208"/>
      <c r="N663" s="208"/>
      <c r="O663" s="208"/>
      <c r="P663" s="208"/>
      <c r="Q663" s="208"/>
      <c r="R663" s="210"/>
      <c r="S663" s="210"/>
      <c r="T663" s="210"/>
      <c r="U663" s="208"/>
      <c r="V663" s="208"/>
      <c r="W663" s="208"/>
      <c r="X663" s="208"/>
      <c r="Y663" s="208"/>
      <c r="Z663" s="208"/>
    </row>
    <row r="664">
      <c r="A664" s="208"/>
      <c r="B664" s="210"/>
      <c r="C664" s="210"/>
      <c r="D664" s="210"/>
      <c r="E664" s="208"/>
      <c r="F664" s="208"/>
      <c r="G664" s="208"/>
      <c r="H664" s="210"/>
      <c r="I664" s="210"/>
      <c r="J664" s="210"/>
      <c r="K664" s="208"/>
      <c r="L664" s="208"/>
      <c r="M664" s="208"/>
      <c r="N664" s="208"/>
      <c r="O664" s="208"/>
      <c r="P664" s="208"/>
      <c r="Q664" s="208"/>
      <c r="R664" s="210"/>
      <c r="S664" s="210"/>
      <c r="T664" s="210"/>
      <c r="U664" s="208"/>
      <c r="V664" s="208"/>
      <c r="W664" s="208"/>
      <c r="X664" s="208"/>
      <c r="Y664" s="208"/>
      <c r="Z664" s="208"/>
    </row>
    <row r="665">
      <c r="A665" s="208"/>
      <c r="B665" s="210"/>
      <c r="C665" s="210"/>
      <c r="D665" s="210"/>
      <c r="E665" s="208"/>
      <c r="F665" s="208"/>
      <c r="G665" s="208"/>
      <c r="H665" s="210"/>
      <c r="I665" s="210"/>
      <c r="J665" s="210"/>
      <c r="K665" s="208"/>
      <c r="L665" s="208"/>
      <c r="M665" s="208"/>
      <c r="N665" s="208"/>
      <c r="O665" s="208"/>
      <c r="P665" s="208"/>
      <c r="Q665" s="208"/>
      <c r="R665" s="210"/>
      <c r="S665" s="210"/>
      <c r="T665" s="210"/>
      <c r="U665" s="208"/>
      <c r="V665" s="208"/>
      <c r="W665" s="208"/>
      <c r="X665" s="208"/>
      <c r="Y665" s="208"/>
      <c r="Z665" s="208"/>
    </row>
    <row r="666">
      <c r="A666" s="208"/>
      <c r="B666" s="210"/>
      <c r="C666" s="210"/>
      <c r="D666" s="210"/>
      <c r="E666" s="208"/>
      <c r="F666" s="208"/>
      <c r="G666" s="208"/>
      <c r="H666" s="210"/>
      <c r="I666" s="210"/>
      <c r="J666" s="210"/>
      <c r="K666" s="208"/>
      <c r="L666" s="208"/>
      <c r="M666" s="208"/>
      <c r="N666" s="208"/>
      <c r="O666" s="208"/>
      <c r="P666" s="208"/>
      <c r="Q666" s="208"/>
      <c r="R666" s="210"/>
      <c r="S666" s="210"/>
      <c r="T666" s="210"/>
      <c r="U666" s="208"/>
      <c r="V666" s="208"/>
      <c r="W666" s="208"/>
      <c r="X666" s="208"/>
      <c r="Y666" s="208"/>
      <c r="Z666" s="208"/>
    </row>
    <row r="667">
      <c r="A667" s="208"/>
      <c r="B667" s="210"/>
      <c r="C667" s="210"/>
      <c r="D667" s="210"/>
      <c r="E667" s="208"/>
      <c r="F667" s="208"/>
      <c r="G667" s="208"/>
      <c r="H667" s="210"/>
      <c r="I667" s="210"/>
      <c r="J667" s="210"/>
      <c r="K667" s="208"/>
      <c r="L667" s="208"/>
      <c r="M667" s="208"/>
      <c r="N667" s="208"/>
      <c r="O667" s="208"/>
      <c r="P667" s="208"/>
      <c r="Q667" s="208"/>
      <c r="R667" s="210"/>
      <c r="S667" s="210"/>
      <c r="T667" s="210"/>
      <c r="U667" s="208"/>
      <c r="V667" s="208"/>
      <c r="W667" s="208"/>
      <c r="X667" s="208"/>
      <c r="Y667" s="208"/>
      <c r="Z667" s="208"/>
    </row>
    <row r="668">
      <c r="A668" s="208"/>
      <c r="B668" s="210"/>
      <c r="C668" s="210"/>
      <c r="D668" s="210"/>
      <c r="E668" s="208"/>
      <c r="F668" s="208"/>
      <c r="G668" s="208"/>
      <c r="H668" s="210"/>
      <c r="I668" s="210"/>
      <c r="J668" s="210"/>
      <c r="K668" s="208"/>
      <c r="L668" s="208"/>
      <c r="M668" s="208"/>
      <c r="N668" s="208"/>
      <c r="O668" s="208"/>
      <c r="P668" s="208"/>
      <c r="Q668" s="208"/>
      <c r="R668" s="210"/>
      <c r="S668" s="210"/>
      <c r="T668" s="210"/>
      <c r="U668" s="208"/>
      <c r="V668" s="208"/>
      <c r="W668" s="208"/>
      <c r="X668" s="208"/>
      <c r="Y668" s="208"/>
      <c r="Z668" s="208"/>
    </row>
    <row r="669">
      <c r="A669" s="208"/>
      <c r="B669" s="210"/>
      <c r="C669" s="210"/>
      <c r="D669" s="210"/>
      <c r="E669" s="208"/>
      <c r="F669" s="208"/>
      <c r="G669" s="208"/>
      <c r="H669" s="210"/>
      <c r="I669" s="210"/>
      <c r="J669" s="210"/>
      <c r="K669" s="208"/>
      <c r="L669" s="208"/>
      <c r="M669" s="208"/>
      <c r="N669" s="208"/>
      <c r="O669" s="208"/>
      <c r="P669" s="208"/>
      <c r="Q669" s="208"/>
      <c r="R669" s="210"/>
      <c r="S669" s="210"/>
      <c r="T669" s="210"/>
      <c r="U669" s="208"/>
      <c r="V669" s="208"/>
      <c r="W669" s="208"/>
      <c r="X669" s="208"/>
      <c r="Y669" s="208"/>
      <c r="Z669" s="208"/>
    </row>
    <row r="670">
      <c r="A670" s="208"/>
      <c r="B670" s="210"/>
      <c r="C670" s="210"/>
      <c r="D670" s="210"/>
      <c r="E670" s="208"/>
      <c r="F670" s="208"/>
      <c r="G670" s="208"/>
      <c r="H670" s="210"/>
      <c r="I670" s="210"/>
      <c r="J670" s="210"/>
      <c r="K670" s="208"/>
      <c r="L670" s="208"/>
      <c r="M670" s="208"/>
      <c r="N670" s="208"/>
      <c r="O670" s="208"/>
      <c r="P670" s="208"/>
      <c r="Q670" s="208"/>
      <c r="R670" s="210"/>
      <c r="S670" s="210"/>
      <c r="T670" s="210"/>
      <c r="U670" s="208"/>
      <c r="V670" s="208"/>
      <c r="W670" s="208"/>
      <c r="X670" s="208"/>
      <c r="Y670" s="208"/>
      <c r="Z670" s="208"/>
    </row>
    <row r="671">
      <c r="A671" s="208"/>
      <c r="B671" s="210"/>
      <c r="C671" s="210"/>
      <c r="D671" s="210"/>
      <c r="E671" s="208"/>
      <c r="F671" s="208"/>
      <c r="G671" s="208"/>
      <c r="H671" s="210"/>
      <c r="I671" s="210"/>
      <c r="J671" s="210"/>
      <c r="K671" s="208"/>
      <c r="L671" s="208"/>
      <c r="M671" s="208"/>
      <c r="N671" s="208"/>
      <c r="O671" s="208"/>
      <c r="P671" s="208"/>
      <c r="Q671" s="208"/>
      <c r="R671" s="210"/>
      <c r="S671" s="210"/>
      <c r="T671" s="210"/>
      <c r="U671" s="208"/>
      <c r="V671" s="208"/>
      <c r="W671" s="208"/>
      <c r="X671" s="208"/>
      <c r="Y671" s="208"/>
      <c r="Z671" s="208"/>
    </row>
    <row r="672">
      <c r="A672" s="208"/>
      <c r="B672" s="210"/>
      <c r="C672" s="210"/>
      <c r="D672" s="210"/>
      <c r="E672" s="208"/>
      <c r="F672" s="208"/>
      <c r="G672" s="208"/>
      <c r="H672" s="210"/>
      <c r="I672" s="210"/>
      <c r="J672" s="210"/>
      <c r="K672" s="208"/>
      <c r="L672" s="208"/>
      <c r="M672" s="208"/>
      <c r="N672" s="208"/>
      <c r="O672" s="208"/>
      <c r="P672" s="208"/>
      <c r="Q672" s="208"/>
      <c r="R672" s="210"/>
      <c r="S672" s="210"/>
      <c r="T672" s="210"/>
      <c r="U672" s="208"/>
      <c r="V672" s="208"/>
      <c r="W672" s="208"/>
      <c r="X672" s="208"/>
      <c r="Y672" s="208"/>
      <c r="Z672" s="208"/>
    </row>
    <row r="673">
      <c r="A673" s="208"/>
      <c r="B673" s="210"/>
      <c r="C673" s="210"/>
      <c r="D673" s="210"/>
      <c r="E673" s="208"/>
      <c r="F673" s="208"/>
      <c r="G673" s="208"/>
      <c r="H673" s="210"/>
      <c r="I673" s="210"/>
      <c r="J673" s="210"/>
      <c r="K673" s="208"/>
      <c r="L673" s="208"/>
      <c r="M673" s="208"/>
      <c r="N673" s="208"/>
      <c r="O673" s="208"/>
      <c r="P673" s="208"/>
      <c r="Q673" s="208"/>
      <c r="R673" s="210"/>
      <c r="S673" s="210"/>
      <c r="T673" s="210"/>
      <c r="U673" s="208"/>
      <c r="V673" s="208"/>
      <c r="W673" s="208"/>
      <c r="X673" s="208"/>
      <c r="Y673" s="208"/>
      <c r="Z673" s="208"/>
    </row>
    <row r="674">
      <c r="A674" s="208"/>
      <c r="B674" s="210"/>
      <c r="C674" s="210"/>
      <c r="D674" s="210"/>
      <c r="E674" s="208"/>
      <c r="F674" s="208"/>
      <c r="G674" s="208"/>
      <c r="H674" s="210"/>
      <c r="I674" s="210"/>
      <c r="J674" s="210"/>
      <c r="K674" s="208"/>
      <c r="L674" s="208"/>
      <c r="M674" s="208"/>
      <c r="N674" s="208"/>
      <c r="O674" s="208"/>
      <c r="P674" s="208"/>
      <c r="Q674" s="208"/>
      <c r="R674" s="210"/>
      <c r="S674" s="210"/>
      <c r="T674" s="210"/>
      <c r="U674" s="208"/>
      <c r="V674" s="208"/>
      <c r="W674" s="208"/>
      <c r="X674" s="208"/>
      <c r="Y674" s="208"/>
      <c r="Z674" s="208"/>
    </row>
    <row r="675">
      <c r="A675" s="208"/>
      <c r="B675" s="210"/>
      <c r="C675" s="210"/>
      <c r="D675" s="210"/>
      <c r="E675" s="208"/>
      <c r="F675" s="208"/>
      <c r="G675" s="208"/>
      <c r="H675" s="210"/>
      <c r="I675" s="210"/>
      <c r="J675" s="210"/>
      <c r="K675" s="208"/>
      <c r="L675" s="208"/>
      <c r="M675" s="208"/>
      <c r="N675" s="208"/>
      <c r="O675" s="208"/>
      <c r="P675" s="208"/>
      <c r="Q675" s="208"/>
      <c r="R675" s="210"/>
      <c r="S675" s="210"/>
      <c r="T675" s="210"/>
      <c r="U675" s="208"/>
      <c r="V675" s="208"/>
      <c r="W675" s="208"/>
      <c r="X675" s="208"/>
      <c r="Y675" s="208"/>
      <c r="Z675" s="208"/>
    </row>
    <row r="676">
      <c r="A676" s="208"/>
      <c r="B676" s="210"/>
      <c r="C676" s="210"/>
      <c r="D676" s="210"/>
      <c r="E676" s="208"/>
      <c r="F676" s="208"/>
      <c r="G676" s="208"/>
      <c r="H676" s="210"/>
      <c r="I676" s="210"/>
      <c r="J676" s="210"/>
      <c r="K676" s="208"/>
      <c r="L676" s="208"/>
      <c r="M676" s="208"/>
      <c r="N676" s="208"/>
      <c r="O676" s="208"/>
      <c r="P676" s="208"/>
      <c r="Q676" s="208"/>
      <c r="R676" s="210"/>
      <c r="S676" s="210"/>
      <c r="T676" s="210"/>
      <c r="U676" s="208"/>
      <c r="V676" s="208"/>
      <c r="W676" s="208"/>
      <c r="X676" s="208"/>
      <c r="Y676" s="208"/>
      <c r="Z676" s="208"/>
    </row>
    <row r="677">
      <c r="A677" s="208"/>
      <c r="B677" s="210"/>
      <c r="C677" s="210"/>
      <c r="D677" s="210"/>
      <c r="E677" s="208"/>
      <c r="F677" s="208"/>
      <c r="G677" s="208"/>
      <c r="H677" s="210"/>
      <c r="I677" s="210"/>
      <c r="J677" s="210"/>
      <c r="K677" s="208"/>
      <c r="L677" s="208"/>
      <c r="M677" s="208"/>
      <c r="N677" s="208"/>
      <c r="O677" s="208"/>
      <c r="P677" s="208"/>
      <c r="Q677" s="208"/>
      <c r="R677" s="210"/>
      <c r="S677" s="210"/>
      <c r="T677" s="210"/>
      <c r="U677" s="208"/>
      <c r="V677" s="208"/>
      <c r="W677" s="208"/>
      <c r="X677" s="208"/>
      <c r="Y677" s="208"/>
      <c r="Z677" s="208"/>
    </row>
    <row r="678">
      <c r="A678" s="208"/>
      <c r="B678" s="210"/>
      <c r="C678" s="210"/>
      <c r="D678" s="210"/>
      <c r="E678" s="208"/>
      <c r="F678" s="208"/>
      <c r="G678" s="208"/>
      <c r="H678" s="210"/>
      <c r="I678" s="210"/>
      <c r="J678" s="210"/>
      <c r="K678" s="208"/>
      <c r="L678" s="208"/>
      <c r="M678" s="208"/>
      <c r="N678" s="208"/>
      <c r="O678" s="208"/>
      <c r="P678" s="208"/>
      <c r="Q678" s="208"/>
      <c r="R678" s="210"/>
      <c r="S678" s="210"/>
      <c r="T678" s="210"/>
      <c r="U678" s="208"/>
      <c r="V678" s="208"/>
      <c r="W678" s="208"/>
      <c r="X678" s="208"/>
      <c r="Y678" s="208"/>
      <c r="Z678" s="208"/>
    </row>
    <row r="679">
      <c r="A679" s="208"/>
      <c r="B679" s="210"/>
      <c r="C679" s="210"/>
      <c r="D679" s="210"/>
      <c r="E679" s="208"/>
      <c r="F679" s="208"/>
      <c r="G679" s="208"/>
      <c r="H679" s="210"/>
      <c r="I679" s="210"/>
      <c r="J679" s="210"/>
      <c r="K679" s="208"/>
      <c r="L679" s="208"/>
      <c r="M679" s="208"/>
      <c r="N679" s="208"/>
      <c r="O679" s="208"/>
      <c r="P679" s="208"/>
      <c r="Q679" s="208"/>
      <c r="R679" s="210"/>
      <c r="S679" s="210"/>
      <c r="T679" s="210"/>
      <c r="U679" s="208"/>
      <c r="V679" s="208"/>
      <c r="W679" s="208"/>
      <c r="X679" s="208"/>
      <c r="Y679" s="208"/>
      <c r="Z679" s="208"/>
    </row>
    <row r="680">
      <c r="A680" s="208"/>
      <c r="B680" s="210"/>
      <c r="C680" s="210"/>
      <c r="D680" s="210"/>
      <c r="E680" s="208"/>
      <c r="F680" s="208"/>
      <c r="G680" s="208"/>
      <c r="H680" s="210"/>
      <c r="I680" s="210"/>
      <c r="J680" s="210"/>
      <c r="K680" s="208"/>
      <c r="L680" s="208"/>
      <c r="M680" s="208"/>
      <c r="N680" s="208"/>
      <c r="O680" s="208"/>
      <c r="P680" s="208"/>
      <c r="Q680" s="208"/>
      <c r="R680" s="210"/>
      <c r="S680" s="210"/>
      <c r="T680" s="210"/>
      <c r="U680" s="208"/>
      <c r="V680" s="208"/>
      <c r="W680" s="208"/>
      <c r="X680" s="208"/>
      <c r="Y680" s="208"/>
      <c r="Z680" s="208"/>
    </row>
    <row r="681">
      <c r="A681" s="208"/>
      <c r="B681" s="210"/>
      <c r="C681" s="210"/>
      <c r="D681" s="210"/>
      <c r="E681" s="208"/>
      <c r="F681" s="208"/>
      <c r="G681" s="208"/>
      <c r="H681" s="210"/>
      <c r="I681" s="210"/>
      <c r="J681" s="210"/>
      <c r="K681" s="208"/>
      <c r="L681" s="208"/>
      <c r="M681" s="208"/>
      <c r="N681" s="208"/>
      <c r="O681" s="208"/>
      <c r="P681" s="208"/>
      <c r="Q681" s="208"/>
      <c r="R681" s="210"/>
      <c r="S681" s="210"/>
      <c r="T681" s="210"/>
      <c r="U681" s="208"/>
      <c r="V681" s="208"/>
      <c r="W681" s="208"/>
      <c r="X681" s="208"/>
      <c r="Y681" s="208"/>
      <c r="Z681" s="208"/>
    </row>
    <row r="682">
      <c r="A682" s="208"/>
      <c r="B682" s="210"/>
      <c r="C682" s="210"/>
      <c r="D682" s="210"/>
      <c r="E682" s="208"/>
      <c r="F682" s="208"/>
      <c r="G682" s="208"/>
      <c r="H682" s="210"/>
      <c r="I682" s="210"/>
      <c r="J682" s="210"/>
      <c r="K682" s="208"/>
      <c r="L682" s="208"/>
      <c r="M682" s="208"/>
      <c r="N682" s="208"/>
      <c r="O682" s="208"/>
      <c r="P682" s="208"/>
      <c r="Q682" s="208"/>
      <c r="R682" s="210"/>
      <c r="S682" s="210"/>
      <c r="T682" s="210"/>
      <c r="U682" s="208"/>
      <c r="V682" s="208"/>
      <c r="W682" s="208"/>
      <c r="X682" s="208"/>
      <c r="Y682" s="208"/>
      <c r="Z682" s="208"/>
    </row>
    <row r="683">
      <c r="A683" s="208"/>
      <c r="B683" s="210"/>
      <c r="C683" s="210"/>
      <c r="D683" s="210"/>
      <c r="E683" s="208"/>
      <c r="F683" s="208"/>
      <c r="G683" s="208"/>
      <c r="H683" s="210"/>
      <c r="I683" s="210"/>
      <c r="J683" s="210"/>
      <c r="K683" s="208"/>
      <c r="L683" s="208"/>
      <c r="M683" s="208"/>
      <c r="N683" s="208"/>
      <c r="O683" s="208"/>
      <c r="P683" s="208"/>
      <c r="Q683" s="208"/>
      <c r="R683" s="210"/>
      <c r="S683" s="210"/>
      <c r="T683" s="210"/>
      <c r="U683" s="208"/>
      <c r="V683" s="208"/>
      <c r="W683" s="208"/>
      <c r="X683" s="208"/>
      <c r="Y683" s="208"/>
      <c r="Z683" s="208"/>
    </row>
    <row r="684">
      <c r="A684" s="208"/>
      <c r="B684" s="210"/>
      <c r="C684" s="210"/>
      <c r="D684" s="210"/>
      <c r="E684" s="208"/>
      <c r="F684" s="208"/>
      <c r="G684" s="208"/>
      <c r="H684" s="210"/>
      <c r="I684" s="210"/>
      <c r="J684" s="210"/>
      <c r="K684" s="208"/>
      <c r="L684" s="208"/>
      <c r="M684" s="208"/>
      <c r="N684" s="208"/>
      <c r="O684" s="208"/>
      <c r="P684" s="208"/>
      <c r="Q684" s="208"/>
      <c r="R684" s="210"/>
      <c r="S684" s="210"/>
      <c r="T684" s="210"/>
      <c r="U684" s="208"/>
      <c r="V684" s="208"/>
      <c r="W684" s="208"/>
      <c r="X684" s="208"/>
      <c r="Y684" s="208"/>
      <c r="Z684" s="208"/>
    </row>
    <row r="685">
      <c r="A685" s="208"/>
      <c r="B685" s="210"/>
      <c r="C685" s="210"/>
      <c r="D685" s="210"/>
      <c r="E685" s="208"/>
      <c r="F685" s="208"/>
      <c r="G685" s="208"/>
      <c r="H685" s="210"/>
      <c r="I685" s="210"/>
      <c r="J685" s="210"/>
      <c r="K685" s="208"/>
      <c r="L685" s="208"/>
      <c r="M685" s="208"/>
      <c r="N685" s="208"/>
      <c r="O685" s="208"/>
      <c r="P685" s="208"/>
      <c r="Q685" s="208"/>
      <c r="R685" s="210"/>
      <c r="S685" s="210"/>
      <c r="T685" s="210"/>
      <c r="U685" s="208"/>
      <c r="V685" s="208"/>
      <c r="W685" s="208"/>
      <c r="X685" s="208"/>
      <c r="Y685" s="208"/>
      <c r="Z685" s="208"/>
    </row>
    <row r="686">
      <c r="A686" s="208"/>
      <c r="B686" s="210"/>
      <c r="C686" s="210"/>
      <c r="D686" s="210"/>
      <c r="E686" s="208"/>
      <c r="F686" s="208"/>
      <c r="G686" s="208"/>
      <c r="H686" s="210"/>
      <c r="I686" s="210"/>
      <c r="J686" s="210"/>
      <c r="K686" s="208"/>
      <c r="L686" s="208"/>
      <c r="M686" s="208"/>
      <c r="N686" s="208"/>
      <c r="O686" s="208"/>
      <c r="P686" s="208"/>
      <c r="Q686" s="208"/>
      <c r="R686" s="210"/>
      <c r="S686" s="210"/>
      <c r="T686" s="210"/>
      <c r="U686" s="208"/>
      <c r="V686" s="208"/>
      <c r="W686" s="208"/>
      <c r="X686" s="208"/>
      <c r="Y686" s="208"/>
      <c r="Z686" s="208"/>
    </row>
    <row r="687">
      <c r="A687" s="208"/>
      <c r="B687" s="210"/>
      <c r="C687" s="210"/>
      <c r="D687" s="210"/>
      <c r="E687" s="208"/>
      <c r="F687" s="208"/>
      <c r="G687" s="208"/>
      <c r="H687" s="210"/>
      <c r="I687" s="210"/>
      <c r="J687" s="210"/>
      <c r="K687" s="208"/>
      <c r="L687" s="208"/>
      <c r="M687" s="208"/>
      <c r="N687" s="208"/>
      <c r="O687" s="208"/>
      <c r="P687" s="208"/>
      <c r="Q687" s="208"/>
      <c r="R687" s="210"/>
      <c r="S687" s="210"/>
      <c r="T687" s="210"/>
      <c r="U687" s="208"/>
      <c r="V687" s="208"/>
      <c r="W687" s="208"/>
      <c r="X687" s="208"/>
      <c r="Y687" s="208"/>
      <c r="Z687" s="208"/>
    </row>
    <row r="688">
      <c r="A688" s="208"/>
      <c r="B688" s="210"/>
      <c r="C688" s="210"/>
      <c r="D688" s="210"/>
      <c r="E688" s="208"/>
      <c r="F688" s="208"/>
      <c r="G688" s="208"/>
      <c r="H688" s="210"/>
      <c r="I688" s="210"/>
      <c r="J688" s="210"/>
      <c r="K688" s="208"/>
      <c r="L688" s="208"/>
      <c r="M688" s="208"/>
      <c r="N688" s="208"/>
      <c r="O688" s="208"/>
      <c r="P688" s="208"/>
      <c r="Q688" s="208"/>
      <c r="R688" s="210"/>
      <c r="S688" s="210"/>
      <c r="T688" s="210"/>
      <c r="U688" s="208"/>
      <c r="V688" s="208"/>
      <c r="W688" s="208"/>
      <c r="X688" s="208"/>
      <c r="Y688" s="208"/>
      <c r="Z688" s="208"/>
    </row>
    <row r="689">
      <c r="A689" s="208"/>
      <c r="B689" s="210"/>
      <c r="C689" s="210"/>
      <c r="D689" s="210"/>
      <c r="E689" s="208"/>
      <c r="F689" s="208"/>
      <c r="G689" s="208"/>
      <c r="H689" s="210"/>
      <c r="I689" s="210"/>
      <c r="J689" s="210"/>
      <c r="K689" s="208"/>
      <c r="L689" s="208"/>
      <c r="M689" s="208"/>
      <c r="N689" s="208"/>
      <c r="O689" s="208"/>
      <c r="P689" s="208"/>
      <c r="Q689" s="208"/>
      <c r="R689" s="210"/>
      <c r="S689" s="210"/>
      <c r="T689" s="210"/>
      <c r="U689" s="208"/>
      <c r="V689" s="208"/>
      <c r="W689" s="208"/>
      <c r="X689" s="208"/>
      <c r="Y689" s="208"/>
      <c r="Z689" s="208"/>
    </row>
    <row r="690">
      <c r="A690" s="208"/>
      <c r="B690" s="210"/>
      <c r="C690" s="210"/>
      <c r="D690" s="210"/>
      <c r="E690" s="208"/>
      <c r="F690" s="208"/>
      <c r="G690" s="208"/>
      <c r="H690" s="210"/>
      <c r="I690" s="210"/>
      <c r="J690" s="210"/>
      <c r="K690" s="208"/>
      <c r="L690" s="208"/>
      <c r="M690" s="208"/>
      <c r="N690" s="208"/>
      <c r="O690" s="208"/>
      <c r="P690" s="208"/>
      <c r="Q690" s="208"/>
      <c r="R690" s="210"/>
      <c r="S690" s="210"/>
      <c r="T690" s="210"/>
      <c r="U690" s="208"/>
      <c r="V690" s="208"/>
      <c r="W690" s="208"/>
      <c r="X690" s="208"/>
      <c r="Y690" s="208"/>
      <c r="Z690" s="208"/>
    </row>
    <row r="691">
      <c r="A691" s="208"/>
      <c r="B691" s="210"/>
      <c r="C691" s="210"/>
      <c r="D691" s="210"/>
      <c r="E691" s="208"/>
      <c r="F691" s="208"/>
      <c r="G691" s="208"/>
      <c r="H691" s="210"/>
      <c r="I691" s="210"/>
      <c r="J691" s="210"/>
      <c r="K691" s="208"/>
      <c r="L691" s="208"/>
      <c r="M691" s="208"/>
      <c r="N691" s="208"/>
      <c r="O691" s="208"/>
      <c r="P691" s="208"/>
      <c r="Q691" s="208"/>
      <c r="R691" s="210"/>
      <c r="S691" s="210"/>
      <c r="T691" s="210"/>
      <c r="U691" s="208"/>
      <c r="V691" s="208"/>
      <c r="W691" s="208"/>
      <c r="X691" s="208"/>
      <c r="Y691" s="208"/>
      <c r="Z691" s="208"/>
    </row>
    <row r="692">
      <c r="A692" s="208"/>
      <c r="B692" s="210"/>
      <c r="C692" s="210"/>
      <c r="D692" s="210"/>
      <c r="E692" s="208"/>
      <c r="F692" s="208"/>
      <c r="G692" s="208"/>
      <c r="H692" s="210"/>
      <c r="I692" s="210"/>
      <c r="J692" s="210"/>
      <c r="K692" s="208"/>
      <c r="L692" s="208"/>
      <c r="M692" s="208"/>
      <c r="N692" s="208"/>
      <c r="O692" s="208"/>
      <c r="P692" s="208"/>
      <c r="Q692" s="208"/>
      <c r="R692" s="210"/>
      <c r="S692" s="210"/>
      <c r="T692" s="210"/>
      <c r="U692" s="208"/>
      <c r="V692" s="208"/>
      <c r="W692" s="208"/>
      <c r="X692" s="208"/>
      <c r="Y692" s="208"/>
      <c r="Z692" s="208"/>
    </row>
    <row r="693">
      <c r="A693" s="208"/>
      <c r="B693" s="210"/>
      <c r="C693" s="210"/>
      <c r="D693" s="210"/>
      <c r="E693" s="208"/>
      <c r="F693" s="208"/>
      <c r="G693" s="208"/>
      <c r="H693" s="210"/>
      <c r="I693" s="210"/>
      <c r="J693" s="210"/>
      <c r="K693" s="208"/>
      <c r="L693" s="208"/>
      <c r="M693" s="208"/>
      <c r="N693" s="208"/>
      <c r="O693" s="208"/>
      <c r="P693" s="208"/>
      <c r="Q693" s="208"/>
      <c r="R693" s="210"/>
      <c r="S693" s="210"/>
      <c r="T693" s="210"/>
      <c r="U693" s="208"/>
      <c r="V693" s="208"/>
      <c r="W693" s="208"/>
      <c r="X693" s="208"/>
      <c r="Y693" s="208"/>
      <c r="Z693" s="208"/>
    </row>
    <row r="694">
      <c r="A694" s="208"/>
      <c r="B694" s="210"/>
      <c r="C694" s="210"/>
      <c r="D694" s="210"/>
      <c r="E694" s="208"/>
      <c r="F694" s="208"/>
      <c r="G694" s="208"/>
      <c r="H694" s="210"/>
      <c r="I694" s="210"/>
      <c r="J694" s="210"/>
      <c r="K694" s="208"/>
      <c r="L694" s="208"/>
      <c r="M694" s="208"/>
      <c r="N694" s="208"/>
      <c r="O694" s="208"/>
      <c r="P694" s="208"/>
      <c r="Q694" s="208"/>
      <c r="R694" s="210"/>
      <c r="S694" s="210"/>
      <c r="T694" s="210"/>
      <c r="U694" s="208"/>
      <c r="V694" s="208"/>
      <c r="W694" s="208"/>
      <c r="X694" s="208"/>
      <c r="Y694" s="208"/>
      <c r="Z694" s="208"/>
    </row>
    <row r="695">
      <c r="A695" s="208"/>
      <c r="B695" s="210"/>
      <c r="C695" s="210"/>
      <c r="D695" s="210"/>
      <c r="E695" s="208"/>
      <c r="F695" s="208"/>
      <c r="G695" s="208"/>
      <c r="H695" s="210"/>
      <c r="I695" s="210"/>
      <c r="J695" s="210"/>
      <c r="K695" s="208"/>
      <c r="L695" s="208"/>
      <c r="M695" s="208"/>
      <c r="N695" s="208"/>
      <c r="O695" s="208"/>
      <c r="P695" s="208"/>
      <c r="Q695" s="208"/>
      <c r="R695" s="210"/>
      <c r="S695" s="210"/>
      <c r="T695" s="210"/>
      <c r="U695" s="208"/>
      <c r="V695" s="208"/>
      <c r="W695" s="208"/>
      <c r="X695" s="208"/>
      <c r="Y695" s="208"/>
      <c r="Z695" s="208"/>
    </row>
    <row r="696">
      <c r="A696" s="208"/>
      <c r="B696" s="210"/>
      <c r="C696" s="210"/>
      <c r="D696" s="210"/>
      <c r="E696" s="208"/>
      <c r="F696" s="208"/>
      <c r="G696" s="208"/>
      <c r="H696" s="210"/>
      <c r="I696" s="210"/>
      <c r="J696" s="210"/>
      <c r="K696" s="208"/>
      <c r="L696" s="208"/>
      <c r="M696" s="208"/>
      <c r="N696" s="208"/>
      <c r="O696" s="208"/>
      <c r="P696" s="208"/>
      <c r="Q696" s="208"/>
      <c r="R696" s="210"/>
      <c r="S696" s="210"/>
      <c r="T696" s="210"/>
      <c r="U696" s="208"/>
      <c r="V696" s="208"/>
      <c r="W696" s="208"/>
      <c r="X696" s="208"/>
      <c r="Y696" s="208"/>
      <c r="Z696" s="208"/>
    </row>
    <row r="697">
      <c r="A697" s="208"/>
      <c r="B697" s="210"/>
      <c r="C697" s="210"/>
      <c r="D697" s="210"/>
      <c r="E697" s="208"/>
      <c r="F697" s="208"/>
      <c r="G697" s="208"/>
      <c r="H697" s="210"/>
      <c r="I697" s="210"/>
      <c r="J697" s="210"/>
      <c r="K697" s="208"/>
      <c r="L697" s="208"/>
      <c r="M697" s="208"/>
      <c r="N697" s="208"/>
      <c r="O697" s="208"/>
      <c r="P697" s="208"/>
      <c r="Q697" s="208"/>
      <c r="R697" s="210"/>
      <c r="S697" s="210"/>
      <c r="T697" s="210"/>
      <c r="U697" s="208"/>
      <c r="V697" s="208"/>
      <c r="W697" s="208"/>
      <c r="X697" s="208"/>
      <c r="Y697" s="208"/>
      <c r="Z697" s="208"/>
    </row>
    <row r="698">
      <c r="A698" s="208"/>
      <c r="B698" s="210"/>
      <c r="C698" s="210"/>
      <c r="D698" s="210"/>
      <c r="E698" s="208"/>
      <c r="F698" s="208"/>
      <c r="G698" s="208"/>
      <c r="H698" s="210"/>
      <c r="I698" s="210"/>
      <c r="J698" s="210"/>
      <c r="K698" s="208"/>
      <c r="L698" s="208"/>
      <c r="M698" s="208"/>
      <c r="N698" s="208"/>
      <c r="O698" s="208"/>
      <c r="P698" s="208"/>
      <c r="Q698" s="208"/>
      <c r="R698" s="210"/>
      <c r="S698" s="210"/>
      <c r="T698" s="210"/>
      <c r="U698" s="208"/>
      <c r="V698" s="208"/>
      <c r="W698" s="208"/>
      <c r="X698" s="208"/>
      <c r="Y698" s="208"/>
      <c r="Z698" s="208"/>
    </row>
    <row r="699">
      <c r="A699" s="208"/>
      <c r="B699" s="210"/>
      <c r="C699" s="210"/>
      <c r="D699" s="210"/>
      <c r="E699" s="208"/>
      <c r="F699" s="208"/>
      <c r="G699" s="208"/>
      <c r="H699" s="210"/>
      <c r="I699" s="210"/>
      <c r="J699" s="210"/>
      <c r="K699" s="208"/>
      <c r="L699" s="208"/>
      <c r="M699" s="208"/>
      <c r="N699" s="208"/>
      <c r="O699" s="208"/>
      <c r="P699" s="208"/>
      <c r="Q699" s="208"/>
      <c r="R699" s="210"/>
      <c r="S699" s="210"/>
      <c r="T699" s="210"/>
      <c r="U699" s="208"/>
      <c r="V699" s="208"/>
      <c r="W699" s="208"/>
      <c r="X699" s="208"/>
      <c r="Y699" s="208"/>
      <c r="Z699" s="208"/>
    </row>
    <row r="700">
      <c r="A700" s="208"/>
      <c r="B700" s="210"/>
      <c r="C700" s="210"/>
      <c r="D700" s="210"/>
      <c r="E700" s="208"/>
      <c r="F700" s="208"/>
      <c r="G700" s="208"/>
      <c r="H700" s="210"/>
      <c r="I700" s="210"/>
      <c r="J700" s="210"/>
      <c r="K700" s="208"/>
      <c r="L700" s="208"/>
      <c r="M700" s="208"/>
      <c r="N700" s="208"/>
      <c r="O700" s="208"/>
      <c r="P700" s="208"/>
      <c r="Q700" s="208"/>
      <c r="R700" s="210"/>
      <c r="S700" s="210"/>
      <c r="T700" s="210"/>
      <c r="U700" s="208"/>
      <c r="V700" s="208"/>
      <c r="W700" s="208"/>
      <c r="X700" s="208"/>
      <c r="Y700" s="208"/>
      <c r="Z700" s="208"/>
    </row>
    <row r="701">
      <c r="A701" s="208"/>
      <c r="B701" s="210"/>
      <c r="C701" s="210"/>
      <c r="D701" s="210"/>
      <c r="E701" s="208"/>
      <c r="F701" s="208"/>
      <c r="G701" s="208"/>
      <c r="H701" s="210"/>
      <c r="I701" s="210"/>
      <c r="J701" s="210"/>
      <c r="K701" s="208"/>
      <c r="L701" s="208"/>
      <c r="M701" s="208"/>
      <c r="N701" s="208"/>
      <c r="O701" s="208"/>
      <c r="P701" s="208"/>
      <c r="Q701" s="208"/>
      <c r="R701" s="210"/>
      <c r="S701" s="210"/>
      <c r="T701" s="210"/>
      <c r="U701" s="208"/>
      <c r="V701" s="208"/>
      <c r="W701" s="208"/>
      <c r="X701" s="208"/>
      <c r="Y701" s="208"/>
      <c r="Z701" s="208"/>
    </row>
    <row r="702">
      <c r="A702" s="208"/>
      <c r="B702" s="210"/>
      <c r="C702" s="210"/>
      <c r="D702" s="210"/>
      <c r="E702" s="208"/>
      <c r="F702" s="208"/>
      <c r="G702" s="208"/>
      <c r="H702" s="210"/>
      <c r="I702" s="210"/>
      <c r="J702" s="210"/>
      <c r="K702" s="208"/>
      <c r="L702" s="208"/>
      <c r="M702" s="208"/>
      <c r="N702" s="208"/>
      <c r="O702" s="208"/>
      <c r="P702" s="208"/>
      <c r="Q702" s="208"/>
      <c r="R702" s="210"/>
      <c r="S702" s="210"/>
      <c r="T702" s="210"/>
      <c r="U702" s="208"/>
      <c r="V702" s="208"/>
      <c r="W702" s="208"/>
      <c r="X702" s="208"/>
      <c r="Y702" s="208"/>
      <c r="Z702" s="208"/>
    </row>
    <row r="703">
      <c r="A703" s="208"/>
      <c r="B703" s="210"/>
      <c r="C703" s="210"/>
      <c r="D703" s="210"/>
      <c r="E703" s="208"/>
      <c r="F703" s="208"/>
      <c r="G703" s="208"/>
      <c r="H703" s="210"/>
      <c r="I703" s="210"/>
      <c r="J703" s="210"/>
      <c r="K703" s="208"/>
      <c r="L703" s="208"/>
      <c r="M703" s="208"/>
      <c r="N703" s="208"/>
      <c r="O703" s="208"/>
      <c r="P703" s="208"/>
      <c r="Q703" s="208"/>
      <c r="R703" s="210"/>
      <c r="S703" s="210"/>
      <c r="T703" s="210"/>
      <c r="U703" s="208"/>
      <c r="V703" s="208"/>
      <c r="W703" s="208"/>
      <c r="X703" s="208"/>
      <c r="Y703" s="208"/>
      <c r="Z703" s="208"/>
    </row>
    <row r="704">
      <c r="A704" s="208"/>
      <c r="B704" s="210"/>
      <c r="C704" s="210"/>
      <c r="D704" s="210"/>
      <c r="E704" s="208"/>
      <c r="F704" s="208"/>
      <c r="G704" s="208"/>
      <c r="H704" s="210"/>
      <c r="I704" s="210"/>
      <c r="J704" s="210"/>
      <c r="K704" s="208"/>
      <c r="L704" s="208"/>
      <c r="M704" s="208"/>
      <c r="N704" s="208"/>
      <c r="O704" s="208"/>
      <c r="P704" s="208"/>
      <c r="Q704" s="208"/>
      <c r="R704" s="210"/>
      <c r="S704" s="210"/>
      <c r="T704" s="210"/>
      <c r="U704" s="208"/>
      <c r="V704" s="208"/>
      <c r="W704" s="208"/>
      <c r="X704" s="208"/>
      <c r="Y704" s="208"/>
      <c r="Z704" s="208"/>
    </row>
    <row r="705">
      <c r="A705" s="208"/>
      <c r="B705" s="210"/>
      <c r="C705" s="210"/>
      <c r="D705" s="210"/>
      <c r="E705" s="208"/>
      <c r="F705" s="208"/>
      <c r="G705" s="208"/>
      <c r="H705" s="210"/>
      <c r="I705" s="210"/>
      <c r="J705" s="210"/>
      <c r="K705" s="208"/>
      <c r="L705" s="208"/>
      <c r="M705" s="208"/>
      <c r="N705" s="208"/>
      <c r="O705" s="208"/>
      <c r="P705" s="208"/>
      <c r="Q705" s="208"/>
      <c r="R705" s="210"/>
      <c r="S705" s="210"/>
      <c r="T705" s="210"/>
      <c r="U705" s="208"/>
      <c r="V705" s="208"/>
      <c r="W705" s="208"/>
      <c r="X705" s="208"/>
      <c r="Y705" s="208"/>
      <c r="Z705" s="208"/>
    </row>
    <row r="706">
      <c r="A706" s="208"/>
      <c r="B706" s="210"/>
      <c r="C706" s="210"/>
      <c r="D706" s="210"/>
      <c r="E706" s="208"/>
      <c r="F706" s="208"/>
      <c r="G706" s="208"/>
      <c r="H706" s="210"/>
      <c r="I706" s="210"/>
      <c r="J706" s="210"/>
      <c r="K706" s="208"/>
      <c r="L706" s="208"/>
      <c r="M706" s="208"/>
      <c r="N706" s="208"/>
      <c r="O706" s="208"/>
      <c r="P706" s="208"/>
      <c r="Q706" s="208"/>
      <c r="R706" s="210"/>
      <c r="S706" s="210"/>
      <c r="T706" s="210"/>
      <c r="U706" s="208"/>
      <c r="V706" s="208"/>
      <c r="W706" s="208"/>
      <c r="X706" s="208"/>
      <c r="Y706" s="208"/>
      <c r="Z706" s="208"/>
    </row>
    <row r="707">
      <c r="A707" s="208"/>
      <c r="B707" s="210"/>
      <c r="C707" s="210"/>
      <c r="D707" s="210"/>
      <c r="E707" s="208"/>
      <c r="F707" s="208"/>
      <c r="G707" s="208"/>
      <c r="H707" s="210"/>
      <c r="I707" s="210"/>
      <c r="J707" s="210"/>
      <c r="K707" s="208"/>
      <c r="L707" s="208"/>
      <c r="M707" s="208"/>
      <c r="N707" s="208"/>
      <c r="O707" s="208"/>
      <c r="P707" s="208"/>
      <c r="Q707" s="208"/>
      <c r="R707" s="210"/>
      <c r="S707" s="210"/>
      <c r="T707" s="210"/>
      <c r="U707" s="208"/>
      <c r="V707" s="208"/>
      <c r="W707" s="208"/>
      <c r="X707" s="208"/>
      <c r="Y707" s="208"/>
      <c r="Z707" s="208"/>
    </row>
    <row r="708">
      <c r="A708" s="208"/>
      <c r="B708" s="210"/>
      <c r="C708" s="210"/>
      <c r="D708" s="210"/>
      <c r="E708" s="208"/>
      <c r="F708" s="208"/>
      <c r="G708" s="208"/>
      <c r="H708" s="210"/>
      <c r="I708" s="210"/>
      <c r="J708" s="210"/>
      <c r="K708" s="208"/>
      <c r="L708" s="208"/>
      <c r="M708" s="208"/>
      <c r="N708" s="208"/>
      <c r="O708" s="208"/>
      <c r="P708" s="208"/>
      <c r="Q708" s="208"/>
      <c r="R708" s="210"/>
      <c r="S708" s="210"/>
      <c r="T708" s="210"/>
      <c r="U708" s="208"/>
      <c r="V708" s="208"/>
      <c r="W708" s="208"/>
      <c r="X708" s="208"/>
      <c r="Y708" s="208"/>
      <c r="Z708" s="208"/>
    </row>
    <row r="709">
      <c r="A709" s="208"/>
      <c r="B709" s="210"/>
      <c r="C709" s="210"/>
      <c r="D709" s="210"/>
      <c r="E709" s="208"/>
      <c r="F709" s="208"/>
      <c r="G709" s="208"/>
      <c r="H709" s="210"/>
      <c r="I709" s="210"/>
      <c r="J709" s="210"/>
      <c r="K709" s="208"/>
      <c r="L709" s="208"/>
      <c r="M709" s="208"/>
      <c r="N709" s="208"/>
      <c r="O709" s="208"/>
      <c r="P709" s="208"/>
      <c r="Q709" s="208"/>
      <c r="R709" s="210"/>
      <c r="S709" s="210"/>
      <c r="T709" s="210"/>
      <c r="U709" s="208"/>
      <c r="V709" s="208"/>
      <c r="W709" s="208"/>
      <c r="X709" s="208"/>
      <c r="Y709" s="208"/>
      <c r="Z709" s="208"/>
    </row>
    <row r="710">
      <c r="A710" s="208"/>
      <c r="B710" s="210"/>
      <c r="C710" s="210"/>
      <c r="D710" s="210"/>
      <c r="E710" s="208"/>
      <c r="F710" s="208"/>
      <c r="G710" s="208"/>
      <c r="H710" s="210"/>
      <c r="I710" s="210"/>
      <c r="J710" s="210"/>
      <c r="K710" s="208"/>
      <c r="L710" s="208"/>
      <c r="M710" s="208"/>
      <c r="N710" s="208"/>
      <c r="O710" s="208"/>
      <c r="P710" s="208"/>
      <c r="Q710" s="208"/>
      <c r="R710" s="210"/>
      <c r="S710" s="210"/>
      <c r="T710" s="210"/>
      <c r="U710" s="208"/>
      <c r="V710" s="208"/>
      <c r="W710" s="208"/>
      <c r="X710" s="208"/>
      <c r="Y710" s="208"/>
      <c r="Z710" s="208"/>
    </row>
    <row r="711">
      <c r="A711" s="208"/>
      <c r="B711" s="210"/>
      <c r="C711" s="210"/>
      <c r="D711" s="210"/>
      <c r="E711" s="208"/>
      <c r="F711" s="208"/>
      <c r="G711" s="208"/>
      <c r="H711" s="210"/>
      <c r="I711" s="210"/>
      <c r="J711" s="210"/>
      <c r="K711" s="208"/>
      <c r="L711" s="208"/>
      <c r="M711" s="208"/>
      <c r="N711" s="208"/>
      <c r="O711" s="208"/>
      <c r="P711" s="208"/>
      <c r="Q711" s="208"/>
      <c r="R711" s="210"/>
      <c r="S711" s="210"/>
      <c r="T711" s="210"/>
      <c r="U711" s="208"/>
      <c r="V711" s="208"/>
      <c r="W711" s="208"/>
      <c r="X711" s="208"/>
      <c r="Y711" s="208"/>
      <c r="Z711" s="208"/>
    </row>
    <row r="712">
      <c r="A712" s="208"/>
      <c r="B712" s="210"/>
      <c r="C712" s="210"/>
      <c r="D712" s="210"/>
      <c r="E712" s="208"/>
      <c r="F712" s="208"/>
      <c r="G712" s="208"/>
      <c r="H712" s="210"/>
      <c r="I712" s="210"/>
      <c r="J712" s="210"/>
      <c r="K712" s="208"/>
      <c r="L712" s="208"/>
      <c r="M712" s="208"/>
      <c r="N712" s="208"/>
      <c r="O712" s="208"/>
      <c r="P712" s="208"/>
      <c r="Q712" s="208"/>
      <c r="R712" s="210"/>
      <c r="S712" s="210"/>
      <c r="T712" s="210"/>
      <c r="U712" s="208"/>
      <c r="V712" s="208"/>
      <c r="W712" s="208"/>
      <c r="X712" s="208"/>
      <c r="Y712" s="208"/>
      <c r="Z712" s="208"/>
    </row>
    <row r="713">
      <c r="A713" s="208"/>
      <c r="B713" s="210"/>
      <c r="C713" s="210"/>
      <c r="D713" s="210"/>
      <c r="E713" s="208"/>
      <c r="F713" s="208"/>
      <c r="G713" s="208"/>
      <c r="H713" s="210"/>
      <c r="I713" s="210"/>
      <c r="J713" s="210"/>
      <c r="K713" s="208"/>
      <c r="L713" s="208"/>
      <c r="M713" s="208"/>
      <c r="N713" s="208"/>
      <c r="O713" s="208"/>
      <c r="P713" s="208"/>
      <c r="Q713" s="208"/>
      <c r="R713" s="210"/>
      <c r="S713" s="210"/>
      <c r="T713" s="210"/>
      <c r="U713" s="208"/>
      <c r="V713" s="208"/>
      <c r="W713" s="208"/>
      <c r="X713" s="208"/>
      <c r="Y713" s="208"/>
      <c r="Z713" s="208"/>
    </row>
    <row r="714">
      <c r="A714" s="208"/>
      <c r="B714" s="210"/>
      <c r="C714" s="210"/>
      <c r="D714" s="210"/>
      <c r="E714" s="208"/>
      <c r="F714" s="208"/>
      <c r="G714" s="208"/>
      <c r="H714" s="210"/>
      <c r="I714" s="210"/>
      <c r="J714" s="210"/>
      <c r="K714" s="208"/>
      <c r="L714" s="208"/>
      <c r="M714" s="208"/>
      <c r="N714" s="208"/>
      <c r="O714" s="208"/>
      <c r="P714" s="208"/>
      <c r="Q714" s="208"/>
      <c r="R714" s="210"/>
      <c r="S714" s="210"/>
      <c r="T714" s="210"/>
      <c r="U714" s="208"/>
      <c r="V714" s="208"/>
      <c r="W714" s="208"/>
      <c r="X714" s="208"/>
      <c r="Y714" s="208"/>
      <c r="Z714" s="208"/>
    </row>
    <row r="715">
      <c r="A715" s="208"/>
      <c r="B715" s="210"/>
      <c r="C715" s="210"/>
      <c r="D715" s="210"/>
      <c r="E715" s="208"/>
      <c r="F715" s="208"/>
      <c r="G715" s="208"/>
      <c r="H715" s="210"/>
      <c r="I715" s="210"/>
      <c r="J715" s="210"/>
      <c r="K715" s="208"/>
      <c r="L715" s="208"/>
      <c r="M715" s="208"/>
      <c r="N715" s="208"/>
      <c r="O715" s="208"/>
      <c r="P715" s="208"/>
      <c r="Q715" s="208"/>
      <c r="R715" s="210"/>
      <c r="S715" s="210"/>
      <c r="T715" s="210"/>
      <c r="U715" s="208"/>
      <c r="V715" s="208"/>
      <c r="W715" s="208"/>
      <c r="X715" s="208"/>
      <c r="Y715" s="208"/>
      <c r="Z715" s="208"/>
    </row>
    <row r="716">
      <c r="A716" s="208"/>
      <c r="B716" s="210"/>
      <c r="C716" s="210"/>
      <c r="D716" s="210"/>
      <c r="E716" s="208"/>
      <c r="F716" s="208"/>
      <c r="G716" s="208"/>
      <c r="H716" s="210"/>
      <c r="I716" s="210"/>
      <c r="J716" s="210"/>
      <c r="K716" s="208"/>
      <c r="L716" s="208"/>
      <c r="M716" s="208"/>
      <c r="N716" s="208"/>
      <c r="O716" s="208"/>
      <c r="P716" s="208"/>
      <c r="Q716" s="208"/>
      <c r="R716" s="210"/>
      <c r="S716" s="210"/>
      <c r="T716" s="210"/>
      <c r="U716" s="208"/>
      <c r="V716" s="208"/>
      <c r="W716" s="208"/>
      <c r="X716" s="208"/>
      <c r="Y716" s="208"/>
      <c r="Z716" s="208"/>
    </row>
    <row r="717">
      <c r="A717" s="208"/>
      <c r="B717" s="210"/>
      <c r="C717" s="210"/>
      <c r="D717" s="210"/>
      <c r="E717" s="208"/>
      <c r="F717" s="208"/>
      <c r="G717" s="208"/>
      <c r="H717" s="210"/>
      <c r="I717" s="210"/>
      <c r="J717" s="210"/>
      <c r="K717" s="208"/>
      <c r="L717" s="208"/>
      <c r="M717" s="208"/>
      <c r="N717" s="208"/>
      <c r="O717" s="208"/>
      <c r="P717" s="208"/>
      <c r="Q717" s="208"/>
      <c r="R717" s="210"/>
      <c r="S717" s="210"/>
      <c r="T717" s="210"/>
      <c r="U717" s="208"/>
      <c r="V717" s="208"/>
      <c r="W717" s="208"/>
      <c r="X717" s="208"/>
      <c r="Y717" s="208"/>
      <c r="Z717" s="208"/>
    </row>
    <row r="718">
      <c r="A718" s="208"/>
      <c r="B718" s="210"/>
      <c r="C718" s="210"/>
      <c r="D718" s="210"/>
      <c r="E718" s="208"/>
      <c r="F718" s="208"/>
      <c r="G718" s="208"/>
      <c r="H718" s="210"/>
      <c r="I718" s="210"/>
      <c r="J718" s="210"/>
      <c r="K718" s="208"/>
      <c r="L718" s="208"/>
      <c r="M718" s="208"/>
      <c r="N718" s="208"/>
      <c r="O718" s="208"/>
      <c r="P718" s="208"/>
      <c r="Q718" s="208"/>
      <c r="R718" s="210"/>
      <c r="S718" s="210"/>
      <c r="T718" s="210"/>
      <c r="U718" s="208"/>
      <c r="V718" s="208"/>
      <c r="W718" s="208"/>
      <c r="X718" s="208"/>
      <c r="Y718" s="208"/>
      <c r="Z718" s="208"/>
    </row>
    <row r="719">
      <c r="A719" s="208"/>
      <c r="B719" s="210"/>
      <c r="C719" s="210"/>
      <c r="D719" s="210"/>
      <c r="E719" s="208"/>
      <c r="F719" s="208"/>
      <c r="G719" s="208"/>
      <c r="H719" s="210"/>
      <c r="I719" s="210"/>
      <c r="J719" s="210"/>
      <c r="K719" s="208"/>
      <c r="L719" s="208"/>
      <c r="M719" s="208"/>
      <c r="N719" s="208"/>
      <c r="O719" s="208"/>
      <c r="P719" s="208"/>
      <c r="Q719" s="208"/>
      <c r="R719" s="210"/>
      <c r="S719" s="210"/>
      <c r="T719" s="210"/>
      <c r="U719" s="208"/>
      <c r="V719" s="208"/>
      <c r="W719" s="208"/>
      <c r="X719" s="208"/>
      <c r="Y719" s="208"/>
      <c r="Z719" s="208"/>
    </row>
    <row r="720">
      <c r="A720" s="208"/>
      <c r="B720" s="210"/>
      <c r="C720" s="210"/>
      <c r="D720" s="210"/>
      <c r="E720" s="208"/>
      <c r="F720" s="208"/>
      <c r="G720" s="208"/>
      <c r="H720" s="210"/>
      <c r="I720" s="210"/>
      <c r="J720" s="210"/>
      <c r="K720" s="208"/>
      <c r="L720" s="208"/>
      <c r="M720" s="208"/>
      <c r="N720" s="208"/>
      <c r="O720" s="208"/>
      <c r="P720" s="208"/>
      <c r="Q720" s="208"/>
      <c r="R720" s="210"/>
      <c r="S720" s="210"/>
      <c r="T720" s="210"/>
      <c r="U720" s="208"/>
      <c r="V720" s="208"/>
      <c r="W720" s="208"/>
      <c r="X720" s="208"/>
      <c r="Y720" s="208"/>
      <c r="Z720" s="208"/>
    </row>
    <row r="721">
      <c r="A721" s="208"/>
      <c r="B721" s="210"/>
      <c r="C721" s="210"/>
      <c r="D721" s="210"/>
      <c r="E721" s="208"/>
      <c r="F721" s="208"/>
      <c r="G721" s="208"/>
      <c r="H721" s="210"/>
      <c r="I721" s="210"/>
      <c r="J721" s="210"/>
      <c r="K721" s="208"/>
      <c r="L721" s="208"/>
      <c r="M721" s="208"/>
      <c r="N721" s="208"/>
      <c r="O721" s="208"/>
      <c r="P721" s="208"/>
      <c r="Q721" s="208"/>
      <c r="R721" s="210"/>
      <c r="S721" s="210"/>
      <c r="T721" s="210"/>
      <c r="U721" s="208"/>
      <c r="V721" s="208"/>
      <c r="W721" s="208"/>
      <c r="X721" s="208"/>
      <c r="Y721" s="208"/>
      <c r="Z721" s="208"/>
    </row>
    <row r="722">
      <c r="A722" s="208"/>
      <c r="B722" s="210"/>
      <c r="C722" s="210"/>
      <c r="D722" s="210"/>
      <c r="E722" s="208"/>
      <c r="F722" s="208"/>
      <c r="G722" s="208"/>
      <c r="H722" s="210"/>
      <c r="I722" s="210"/>
      <c r="J722" s="210"/>
      <c r="K722" s="208"/>
      <c r="L722" s="208"/>
      <c r="M722" s="208"/>
      <c r="N722" s="208"/>
      <c r="O722" s="208"/>
      <c r="P722" s="208"/>
      <c r="Q722" s="208"/>
      <c r="R722" s="210"/>
      <c r="S722" s="210"/>
      <c r="T722" s="210"/>
      <c r="U722" s="208"/>
      <c r="V722" s="208"/>
      <c r="W722" s="208"/>
      <c r="X722" s="208"/>
      <c r="Y722" s="208"/>
      <c r="Z722" s="208"/>
    </row>
    <row r="723">
      <c r="A723" s="208"/>
      <c r="B723" s="210"/>
      <c r="C723" s="210"/>
      <c r="D723" s="210"/>
      <c r="E723" s="208"/>
      <c r="F723" s="208"/>
      <c r="G723" s="208"/>
      <c r="H723" s="210"/>
      <c r="I723" s="210"/>
      <c r="J723" s="210"/>
      <c r="K723" s="208"/>
      <c r="L723" s="208"/>
      <c r="M723" s="208"/>
      <c r="N723" s="208"/>
      <c r="O723" s="208"/>
      <c r="P723" s="208"/>
      <c r="Q723" s="208"/>
      <c r="R723" s="210"/>
      <c r="S723" s="210"/>
      <c r="T723" s="210"/>
      <c r="U723" s="208"/>
      <c r="V723" s="208"/>
      <c r="W723" s="208"/>
      <c r="X723" s="208"/>
      <c r="Y723" s="208"/>
      <c r="Z723" s="208"/>
    </row>
    <row r="724">
      <c r="A724" s="208"/>
      <c r="B724" s="210"/>
      <c r="C724" s="210"/>
      <c r="D724" s="210"/>
      <c r="E724" s="208"/>
      <c r="F724" s="208"/>
      <c r="G724" s="208"/>
      <c r="H724" s="210"/>
      <c r="I724" s="210"/>
      <c r="J724" s="210"/>
      <c r="K724" s="208"/>
      <c r="L724" s="208"/>
      <c r="M724" s="208"/>
      <c r="N724" s="208"/>
      <c r="O724" s="208"/>
      <c r="P724" s="208"/>
      <c r="Q724" s="208"/>
      <c r="R724" s="210"/>
      <c r="S724" s="210"/>
      <c r="T724" s="210"/>
      <c r="U724" s="208"/>
      <c r="V724" s="208"/>
      <c r="W724" s="208"/>
      <c r="X724" s="208"/>
      <c r="Y724" s="208"/>
      <c r="Z724" s="208"/>
    </row>
    <row r="725">
      <c r="A725" s="208"/>
      <c r="B725" s="210"/>
      <c r="C725" s="210"/>
      <c r="D725" s="210"/>
      <c r="E725" s="208"/>
      <c r="F725" s="208"/>
      <c r="G725" s="208"/>
      <c r="H725" s="210"/>
      <c r="I725" s="210"/>
      <c r="J725" s="210"/>
      <c r="K725" s="208"/>
      <c r="L725" s="208"/>
      <c r="M725" s="208"/>
      <c r="N725" s="208"/>
      <c r="O725" s="208"/>
      <c r="P725" s="208"/>
      <c r="Q725" s="208"/>
      <c r="R725" s="210"/>
      <c r="S725" s="210"/>
      <c r="T725" s="210"/>
      <c r="U725" s="208"/>
      <c r="V725" s="208"/>
      <c r="W725" s="208"/>
      <c r="X725" s="208"/>
      <c r="Y725" s="208"/>
      <c r="Z725" s="208"/>
    </row>
    <row r="726">
      <c r="A726" s="208"/>
      <c r="B726" s="210"/>
      <c r="C726" s="210"/>
      <c r="D726" s="210"/>
      <c r="E726" s="208"/>
      <c r="F726" s="208"/>
      <c r="G726" s="208"/>
      <c r="H726" s="210"/>
      <c r="I726" s="210"/>
      <c r="J726" s="210"/>
      <c r="K726" s="208"/>
      <c r="L726" s="208"/>
      <c r="M726" s="208"/>
      <c r="N726" s="208"/>
      <c r="O726" s="208"/>
      <c r="P726" s="208"/>
      <c r="Q726" s="208"/>
      <c r="R726" s="210"/>
      <c r="S726" s="210"/>
      <c r="T726" s="210"/>
      <c r="U726" s="208"/>
      <c r="V726" s="208"/>
      <c r="W726" s="208"/>
      <c r="X726" s="208"/>
      <c r="Y726" s="208"/>
      <c r="Z726" s="208"/>
    </row>
    <row r="727">
      <c r="A727" s="208"/>
      <c r="B727" s="210"/>
      <c r="C727" s="210"/>
      <c r="D727" s="210"/>
      <c r="E727" s="208"/>
      <c r="F727" s="208"/>
      <c r="G727" s="208"/>
      <c r="H727" s="210"/>
      <c r="I727" s="210"/>
      <c r="J727" s="210"/>
      <c r="K727" s="208"/>
      <c r="L727" s="208"/>
      <c r="M727" s="208"/>
      <c r="N727" s="208"/>
      <c r="O727" s="208"/>
      <c r="P727" s="208"/>
      <c r="Q727" s="208"/>
      <c r="R727" s="210"/>
      <c r="S727" s="210"/>
      <c r="T727" s="210"/>
      <c r="U727" s="208"/>
      <c r="V727" s="208"/>
      <c r="W727" s="208"/>
      <c r="X727" s="208"/>
      <c r="Y727" s="208"/>
      <c r="Z727" s="208"/>
    </row>
    <row r="728">
      <c r="A728" s="208"/>
      <c r="B728" s="210"/>
      <c r="C728" s="210"/>
      <c r="D728" s="210"/>
      <c r="E728" s="208"/>
      <c r="F728" s="208"/>
      <c r="G728" s="208"/>
      <c r="H728" s="210"/>
      <c r="I728" s="210"/>
      <c r="J728" s="210"/>
      <c r="K728" s="208"/>
      <c r="L728" s="208"/>
      <c r="M728" s="208"/>
      <c r="N728" s="208"/>
      <c r="O728" s="208"/>
      <c r="P728" s="208"/>
      <c r="Q728" s="208"/>
      <c r="R728" s="210"/>
      <c r="S728" s="210"/>
      <c r="T728" s="210"/>
      <c r="U728" s="208"/>
      <c r="V728" s="208"/>
      <c r="W728" s="208"/>
      <c r="X728" s="208"/>
      <c r="Y728" s="208"/>
      <c r="Z728" s="208"/>
    </row>
    <row r="729">
      <c r="A729" s="208"/>
      <c r="B729" s="210"/>
      <c r="C729" s="210"/>
      <c r="D729" s="210"/>
      <c r="E729" s="208"/>
      <c r="F729" s="208"/>
      <c r="G729" s="208"/>
      <c r="H729" s="210"/>
      <c r="I729" s="210"/>
      <c r="J729" s="210"/>
      <c r="K729" s="208"/>
      <c r="L729" s="208"/>
      <c r="M729" s="208"/>
      <c r="N729" s="208"/>
      <c r="O729" s="208"/>
      <c r="P729" s="208"/>
      <c r="Q729" s="208"/>
      <c r="R729" s="210"/>
      <c r="S729" s="210"/>
      <c r="T729" s="210"/>
      <c r="U729" s="208"/>
      <c r="V729" s="208"/>
      <c r="W729" s="208"/>
      <c r="X729" s="208"/>
      <c r="Y729" s="208"/>
      <c r="Z729" s="208"/>
    </row>
    <row r="730">
      <c r="A730" s="208"/>
      <c r="B730" s="210"/>
      <c r="C730" s="210"/>
      <c r="D730" s="210"/>
      <c r="E730" s="208"/>
      <c r="F730" s="208"/>
      <c r="G730" s="208"/>
      <c r="H730" s="210"/>
      <c r="I730" s="210"/>
      <c r="J730" s="210"/>
      <c r="K730" s="208"/>
      <c r="L730" s="208"/>
      <c r="M730" s="208"/>
      <c r="N730" s="208"/>
      <c r="O730" s="208"/>
      <c r="P730" s="208"/>
      <c r="Q730" s="208"/>
      <c r="R730" s="210"/>
      <c r="S730" s="210"/>
      <c r="T730" s="210"/>
      <c r="U730" s="208"/>
      <c r="V730" s="208"/>
      <c r="W730" s="208"/>
      <c r="X730" s="208"/>
      <c r="Y730" s="208"/>
      <c r="Z730" s="208"/>
    </row>
    <row r="731">
      <c r="A731" s="208"/>
      <c r="B731" s="210"/>
      <c r="C731" s="210"/>
      <c r="D731" s="210"/>
      <c r="E731" s="208"/>
      <c r="F731" s="208"/>
      <c r="G731" s="208"/>
      <c r="H731" s="210"/>
      <c r="I731" s="210"/>
      <c r="J731" s="210"/>
      <c r="K731" s="208"/>
      <c r="L731" s="208"/>
      <c r="M731" s="208"/>
      <c r="N731" s="208"/>
      <c r="O731" s="208"/>
      <c r="P731" s="208"/>
      <c r="Q731" s="208"/>
      <c r="R731" s="210"/>
      <c r="S731" s="210"/>
      <c r="T731" s="210"/>
      <c r="U731" s="208"/>
      <c r="V731" s="208"/>
      <c r="W731" s="208"/>
      <c r="X731" s="208"/>
      <c r="Y731" s="208"/>
      <c r="Z731" s="208"/>
    </row>
    <row r="732">
      <c r="A732" s="208"/>
      <c r="B732" s="210"/>
      <c r="C732" s="210"/>
      <c r="D732" s="210"/>
      <c r="E732" s="208"/>
      <c r="F732" s="208"/>
      <c r="G732" s="208"/>
      <c r="H732" s="210"/>
      <c r="I732" s="210"/>
      <c r="J732" s="210"/>
      <c r="K732" s="208"/>
      <c r="L732" s="208"/>
      <c r="M732" s="208"/>
      <c r="N732" s="208"/>
      <c r="O732" s="208"/>
      <c r="P732" s="208"/>
      <c r="Q732" s="208"/>
      <c r="R732" s="210"/>
      <c r="S732" s="210"/>
      <c r="T732" s="210"/>
      <c r="U732" s="208"/>
      <c r="V732" s="208"/>
      <c r="W732" s="208"/>
      <c r="X732" s="208"/>
      <c r="Y732" s="208"/>
      <c r="Z732" s="208"/>
    </row>
    <row r="733">
      <c r="A733" s="208"/>
      <c r="B733" s="210"/>
      <c r="C733" s="210"/>
      <c r="D733" s="210"/>
      <c r="E733" s="208"/>
      <c r="F733" s="208"/>
      <c r="G733" s="208"/>
      <c r="H733" s="210"/>
      <c r="I733" s="210"/>
      <c r="J733" s="210"/>
      <c r="K733" s="208"/>
      <c r="L733" s="208"/>
      <c r="M733" s="208"/>
      <c r="N733" s="208"/>
      <c r="O733" s="208"/>
      <c r="P733" s="208"/>
      <c r="Q733" s="208"/>
      <c r="R733" s="210"/>
      <c r="S733" s="210"/>
      <c r="T733" s="210"/>
      <c r="U733" s="208"/>
      <c r="V733" s="208"/>
      <c r="W733" s="208"/>
      <c r="X733" s="208"/>
      <c r="Y733" s="208"/>
      <c r="Z733" s="208"/>
    </row>
    <row r="734">
      <c r="A734" s="208"/>
      <c r="B734" s="210"/>
      <c r="C734" s="210"/>
      <c r="D734" s="210"/>
      <c r="E734" s="208"/>
      <c r="F734" s="208"/>
      <c r="G734" s="208"/>
      <c r="H734" s="210"/>
      <c r="I734" s="210"/>
      <c r="J734" s="210"/>
      <c r="K734" s="208"/>
      <c r="L734" s="208"/>
      <c r="M734" s="208"/>
      <c r="N734" s="208"/>
      <c r="O734" s="208"/>
      <c r="P734" s="208"/>
      <c r="Q734" s="208"/>
      <c r="R734" s="210"/>
      <c r="S734" s="210"/>
      <c r="T734" s="210"/>
      <c r="U734" s="208"/>
      <c r="V734" s="208"/>
      <c r="W734" s="208"/>
      <c r="X734" s="208"/>
      <c r="Y734" s="208"/>
      <c r="Z734" s="208"/>
    </row>
    <row r="735">
      <c r="A735" s="208"/>
      <c r="B735" s="210"/>
      <c r="C735" s="210"/>
      <c r="D735" s="210"/>
      <c r="E735" s="208"/>
      <c r="F735" s="208"/>
      <c r="G735" s="208"/>
      <c r="H735" s="210"/>
      <c r="I735" s="210"/>
      <c r="J735" s="210"/>
      <c r="K735" s="208"/>
      <c r="L735" s="208"/>
      <c r="M735" s="208"/>
      <c r="N735" s="208"/>
      <c r="O735" s="208"/>
      <c r="P735" s="208"/>
      <c r="Q735" s="208"/>
      <c r="R735" s="210"/>
      <c r="S735" s="210"/>
      <c r="T735" s="210"/>
      <c r="U735" s="208"/>
      <c r="V735" s="208"/>
      <c r="W735" s="208"/>
      <c r="X735" s="208"/>
      <c r="Y735" s="208"/>
      <c r="Z735" s="208"/>
    </row>
    <row r="736">
      <c r="A736" s="208"/>
      <c r="B736" s="210"/>
      <c r="C736" s="210"/>
      <c r="D736" s="210"/>
      <c r="E736" s="208"/>
      <c r="F736" s="208"/>
      <c r="G736" s="208"/>
      <c r="H736" s="210"/>
      <c r="I736" s="210"/>
      <c r="J736" s="210"/>
      <c r="K736" s="208"/>
      <c r="L736" s="208"/>
      <c r="M736" s="208"/>
      <c r="N736" s="208"/>
      <c r="O736" s="208"/>
      <c r="P736" s="208"/>
      <c r="Q736" s="208"/>
      <c r="R736" s="210"/>
      <c r="S736" s="210"/>
      <c r="T736" s="210"/>
      <c r="U736" s="208"/>
      <c r="V736" s="208"/>
      <c r="W736" s="208"/>
      <c r="X736" s="208"/>
      <c r="Y736" s="208"/>
      <c r="Z736" s="208"/>
    </row>
    <row r="737">
      <c r="A737" s="208"/>
      <c r="B737" s="210"/>
      <c r="C737" s="210"/>
      <c r="D737" s="210"/>
      <c r="E737" s="208"/>
      <c r="F737" s="208"/>
      <c r="G737" s="208"/>
      <c r="H737" s="210"/>
      <c r="I737" s="210"/>
      <c r="J737" s="210"/>
      <c r="K737" s="208"/>
      <c r="L737" s="208"/>
      <c r="M737" s="208"/>
      <c r="N737" s="208"/>
      <c r="O737" s="208"/>
      <c r="P737" s="208"/>
      <c r="Q737" s="208"/>
      <c r="R737" s="210"/>
      <c r="S737" s="210"/>
      <c r="T737" s="210"/>
      <c r="U737" s="208"/>
      <c r="V737" s="208"/>
      <c r="W737" s="208"/>
      <c r="X737" s="208"/>
      <c r="Y737" s="208"/>
      <c r="Z737" s="208"/>
    </row>
    <row r="738">
      <c r="A738" s="208"/>
      <c r="B738" s="210"/>
      <c r="C738" s="210"/>
      <c r="D738" s="210"/>
      <c r="E738" s="208"/>
      <c r="F738" s="208"/>
      <c r="G738" s="208"/>
      <c r="H738" s="210"/>
      <c r="I738" s="210"/>
      <c r="J738" s="210"/>
      <c r="K738" s="208"/>
      <c r="L738" s="208"/>
      <c r="M738" s="208"/>
      <c r="N738" s="208"/>
      <c r="O738" s="208"/>
      <c r="P738" s="208"/>
      <c r="Q738" s="208"/>
      <c r="R738" s="210"/>
      <c r="S738" s="210"/>
      <c r="T738" s="210"/>
      <c r="U738" s="208"/>
      <c r="V738" s="208"/>
      <c r="W738" s="208"/>
      <c r="X738" s="208"/>
      <c r="Y738" s="208"/>
      <c r="Z738" s="208"/>
    </row>
    <row r="739">
      <c r="A739" s="208"/>
      <c r="B739" s="210"/>
      <c r="C739" s="210"/>
      <c r="D739" s="210"/>
      <c r="E739" s="208"/>
      <c r="F739" s="208"/>
      <c r="G739" s="208"/>
      <c r="H739" s="210"/>
      <c r="I739" s="210"/>
      <c r="J739" s="210"/>
      <c r="K739" s="208"/>
      <c r="L739" s="208"/>
      <c r="M739" s="208"/>
      <c r="N739" s="208"/>
      <c r="O739" s="208"/>
      <c r="P739" s="208"/>
      <c r="Q739" s="208"/>
      <c r="R739" s="210"/>
      <c r="S739" s="210"/>
      <c r="T739" s="210"/>
      <c r="U739" s="208"/>
      <c r="V739" s="208"/>
      <c r="W739" s="208"/>
      <c r="X739" s="208"/>
      <c r="Y739" s="208"/>
      <c r="Z739" s="208"/>
    </row>
    <row r="740">
      <c r="A740" s="208"/>
      <c r="B740" s="210"/>
      <c r="C740" s="210"/>
      <c r="D740" s="210"/>
      <c r="E740" s="208"/>
      <c r="F740" s="208"/>
      <c r="G740" s="208"/>
      <c r="H740" s="210"/>
      <c r="I740" s="210"/>
      <c r="J740" s="210"/>
      <c r="K740" s="208"/>
      <c r="L740" s="208"/>
      <c r="M740" s="208"/>
      <c r="N740" s="208"/>
      <c r="O740" s="208"/>
      <c r="P740" s="208"/>
      <c r="Q740" s="208"/>
      <c r="R740" s="210"/>
      <c r="S740" s="210"/>
      <c r="T740" s="210"/>
      <c r="U740" s="208"/>
      <c r="V740" s="208"/>
      <c r="W740" s="208"/>
      <c r="X740" s="208"/>
      <c r="Y740" s="208"/>
      <c r="Z740" s="208"/>
    </row>
    <row r="741">
      <c r="A741" s="208"/>
      <c r="B741" s="210"/>
      <c r="C741" s="210"/>
      <c r="D741" s="210"/>
      <c r="E741" s="208"/>
      <c r="F741" s="208"/>
      <c r="G741" s="208"/>
      <c r="H741" s="210"/>
      <c r="I741" s="210"/>
      <c r="J741" s="210"/>
      <c r="K741" s="208"/>
      <c r="L741" s="208"/>
      <c r="M741" s="208"/>
      <c r="N741" s="208"/>
      <c r="O741" s="208"/>
      <c r="P741" s="208"/>
      <c r="Q741" s="208"/>
      <c r="R741" s="210"/>
      <c r="S741" s="210"/>
      <c r="T741" s="210"/>
      <c r="U741" s="208"/>
      <c r="V741" s="208"/>
      <c r="W741" s="208"/>
      <c r="X741" s="208"/>
      <c r="Y741" s="208"/>
      <c r="Z741" s="208"/>
    </row>
    <row r="742">
      <c r="A742" s="208"/>
      <c r="B742" s="210"/>
      <c r="C742" s="210"/>
      <c r="D742" s="210"/>
      <c r="E742" s="208"/>
      <c r="F742" s="208"/>
      <c r="G742" s="208"/>
      <c r="H742" s="210"/>
      <c r="I742" s="210"/>
      <c r="J742" s="210"/>
      <c r="K742" s="208"/>
      <c r="L742" s="208"/>
      <c r="M742" s="208"/>
      <c r="N742" s="208"/>
      <c r="O742" s="208"/>
      <c r="P742" s="208"/>
      <c r="Q742" s="208"/>
      <c r="R742" s="210"/>
      <c r="S742" s="210"/>
      <c r="T742" s="210"/>
      <c r="U742" s="208"/>
      <c r="V742" s="208"/>
      <c r="W742" s="208"/>
      <c r="X742" s="208"/>
      <c r="Y742" s="208"/>
      <c r="Z742" s="208"/>
    </row>
    <row r="743">
      <c r="A743" s="208"/>
      <c r="B743" s="210"/>
      <c r="C743" s="210"/>
      <c r="D743" s="210"/>
      <c r="E743" s="208"/>
      <c r="F743" s="208"/>
      <c r="G743" s="208"/>
      <c r="H743" s="210"/>
      <c r="I743" s="210"/>
      <c r="J743" s="210"/>
      <c r="K743" s="208"/>
      <c r="L743" s="208"/>
      <c r="M743" s="208"/>
      <c r="N743" s="208"/>
      <c r="O743" s="208"/>
      <c r="P743" s="208"/>
      <c r="Q743" s="208"/>
      <c r="R743" s="210"/>
      <c r="S743" s="210"/>
      <c r="T743" s="210"/>
      <c r="U743" s="208"/>
      <c r="V743" s="208"/>
      <c r="W743" s="208"/>
      <c r="X743" s="208"/>
      <c r="Y743" s="208"/>
      <c r="Z743" s="208"/>
    </row>
    <row r="744">
      <c r="A744" s="208"/>
      <c r="B744" s="210"/>
      <c r="C744" s="210"/>
      <c r="D744" s="210"/>
      <c r="E744" s="208"/>
      <c r="F744" s="208"/>
      <c r="G744" s="208"/>
      <c r="H744" s="210"/>
      <c r="I744" s="210"/>
      <c r="J744" s="210"/>
      <c r="K744" s="208"/>
      <c r="L744" s="208"/>
      <c r="M744" s="208"/>
      <c r="N744" s="208"/>
      <c r="O744" s="208"/>
      <c r="P744" s="208"/>
      <c r="Q744" s="208"/>
      <c r="R744" s="210"/>
      <c r="S744" s="210"/>
      <c r="T744" s="210"/>
      <c r="U744" s="208"/>
      <c r="V744" s="208"/>
      <c r="W744" s="208"/>
      <c r="X744" s="208"/>
      <c r="Y744" s="208"/>
      <c r="Z744" s="208"/>
    </row>
    <row r="745">
      <c r="A745" s="208"/>
      <c r="B745" s="210"/>
      <c r="C745" s="210"/>
      <c r="D745" s="210"/>
      <c r="E745" s="208"/>
      <c r="F745" s="208"/>
      <c r="G745" s="208"/>
      <c r="H745" s="210"/>
      <c r="I745" s="210"/>
      <c r="J745" s="210"/>
      <c r="K745" s="208"/>
      <c r="L745" s="208"/>
      <c r="M745" s="208"/>
      <c r="N745" s="208"/>
      <c r="O745" s="208"/>
      <c r="P745" s="208"/>
      <c r="Q745" s="208"/>
      <c r="R745" s="210"/>
      <c r="S745" s="210"/>
      <c r="T745" s="210"/>
      <c r="U745" s="208"/>
      <c r="V745" s="208"/>
      <c r="W745" s="208"/>
      <c r="X745" s="208"/>
      <c r="Y745" s="208"/>
      <c r="Z745" s="208"/>
    </row>
    <row r="746">
      <c r="A746" s="208"/>
      <c r="B746" s="210"/>
      <c r="C746" s="210"/>
      <c r="D746" s="210"/>
      <c r="E746" s="208"/>
      <c r="F746" s="208"/>
      <c r="G746" s="208"/>
      <c r="H746" s="210"/>
      <c r="I746" s="210"/>
      <c r="J746" s="210"/>
      <c r="K746" s="208"/>
      <c r="L746" s="208"/>
      <c r="M746" s="208"/>
      <c r="N746" s="208"/>
      <c r="O746" s="208"/>
      <c r="P746" s="208"/>
      <c r="Q746" s="208"/>
      <c r="R746" s="210"/>
      <c r="S746" s="210"/>
      <c r="T746" s="210"/>
      <c r="U746" s="208"/>
      <c r="V746" s="208"/>
      <c r="W746" s="208"/>
      <c r="X746" s="208"/>
      <c r="Y746" s="208"/>
      <c r="Z746" s="208"/>
    </row>
    <row r="747">
      <c r="A747" s="208"/>
      <c r="B747" s="210"/>
      <c r="C747" s="210"/>
      <c r="D747" s="210"/>
      <c r="E747" s="208"/>
      <c r="F747" s="208"/>
      <c r="G747" s="208"/>
      <c r="H747" s="210"/>
      <c r="I747" s="210"/>
      <c r="J747" s="210"/>
      <c r="K747" s="208"/>
      <c r="L747" s="208"/>
      <c r="M747" s="208"/>
      <c r="N747" s="208"/>
      <c r="O747" s="208"/>
      <c r="P747" s="208"/>
      <c r="Q747" s="208"/>
      <c r="R747" s="210"/>
      <c r="S747" s="210"/>
      <c r="T747" s="210"/>
      <c r="U747" s="208"/>
      <c r="V747" s="208"/>
      <c r="W747" s="208"/>
      <c r="X747" s="208"/>
      <c r="Y747" s="208"/>
      <c r="Z747" s="208"/>
    </row>
    <row r="748">
      <c r="A748" s="208"/>
      <c r="B748" s="210"/>
      <c r="C748" s="210"/>
      <c r="D748" s="210"/>
      <c r="E748" s="208"/>
      <c r="F748" s="208"/>
      <c r="G748" s="208"/>
      <c r="H748" s="210"/>
      <c r="I748" s="210"/>
      <c r="J748" s="210"/>
      <c r="K748" s="208"/>
      <c r="L748" s="208"/>
      <c r="M748" s="208"/>
      <c r="N748" s="208"/>
      <c r="O748" s="208"/>
      <c r="P748" s="208"/>
      <c r="Q748" s="208"/>
      <c r="R748" s="210"/>
      <c r="S748" s="210"/>
      <c r="T748" s="210"/>
      <c r="U748" s="208"/>
      <c r="V748" s="208"/>
      <c r="W748" s="208"/>
      <c r="X748" s="208"/>
      <c r="Y748" s="208"/>
      <c r="Z748" s="208"/>
    </row>
    <row r="749">
      <c r="A749" s="208"/>
      <c r="B749" s="210"/>
      <c r="C749" s="210"/>
      <c r="D749" s="210"/>
      <c r="E749" s="208"/>
      <c r="F749" s="208"/>
      <c r="G749" s="208"/>
      <c r="H749" s="210"/>
      <c r="I749" s="210"/>
      <c r="J749" s="210"/>
      <c r="K749" s="208"/>
      <c r="L749" s="208"/>
      <c r="M749" s="208"/>
      <c r="N749" s="208"/>
      <c r="O749" s="208"/>
      <c r="P749" s="208"/>
      <c r="Q749" s="208"/>
      <c r="R749" s="210"/>
      <c r="S749" s="210"/>
      <c r="T749" s="210"/>
      <c r="U749" s="208"/>
      <c r="V749" s="208"/>
      <c r="W749" s="208"/>
      <c r="X749" s="208"/>
      <c r="Y749" s="208"/>
      <c r="Z749" s="208"/>
    </row>
    <row r="750">
      <c r="A750" s="208"/>
      <c r="B750" s="210"/>
      <c r="C750" s="210"/>
      <c r="D750" s="210"/>
      <c r="E750" s="208"/>
      <c r="F750" s="208"/>
      <c r="G750" s="208"/>
      <c r="H750" s="210"/>
      <c r="I750" s="210"/>
      <c r="J750" s="210"/>
      <c r="K750" s="208"/>
      <c r="L750" s="208"/>
      <c r="M750" s="208"/>
      <c r="N750" s="208"/>
      <c r="O750" s="208"/>
      <c r="P750" s="208"/>
      <c r="Q750" s="208"/>
      <c r="R750" s="210"/>
      <c r="S750" s="210"/>
      <c r="T750" s="210"/>
      <c r="U750" s="208"/>
      <c r="V750" s="208"/>
      <c r="W750" s="208"/>
      <c r="X750" s="208"/>
      <c r="Y750" s="208"/>
      <c r="Z750" s="208"/>
    </row>
    <row r="751">
      <c r="A751" s="208"/>
      <c r="B751" s="210"/>
      <c r="C751" s="210"/>
      <c r="D751" s="210"/>
      <c r="E751" s="208"/>
      <c r="F751" s="208"/>
      <c r="G751" s="208"/>
      <c r="H751" s="210"/>
      <c r="I751" s="210"/>
      <c r="J751" s="210"/>
      <c r="K751" s="208"/>
      <c r="L751" s="208"/>
      <c r="M751" s="208"/>
      <c r="N751" s="208"/>
      <c r="O751" s="208"/>
      <c r="P751" s="208"/>
      <c r="Q751" s="208"/>
      <c r="R751" s="210"/>
      <c r="S751" s="210"/>
      <c r="T751" s="210"/>
      <c r="U751" s="208"/>
      <c r="V751" s="208"/>
      <c r="W751" s="208"/>
      <c r="X751" s="208"/>
      <c r="Y751" s="208"/>
      <c r="Z751" s="208"/>
    </row>
    <row r="752">
      <c r="A752" s="208"/>
      <c r="B752" s="210"/>
      <c r="C752" s="210"/>
      <c r="D752" s="210"/>
      <c r="E752" s="208"/>
      <c r="F752" s="208"/>
      <c r="G752" s="208"/>
      <c r="H752" s="210"/>
      <c r="I752" s="210"/>
      <c r="J752" s="210"/>
      <c r="K752" s="208"/>
      <c r="L752" s="208"/>
      <c r="M752" s="208"/>
      <c r="N752" s="208"/>
      <c r="O752" s="208"/>
      <c r="P752" s="208"/>
      <c r="Q752" s="208"/>
      <c r="R752" s="210"/>
      <c r="S752" s="210"/>
      <c r="T752" s="210"/>
      <c r="U752" s="208"/>
      <c r="V752" s="208"/>
      <c r="W752" s="208"/>
      <c r="X752" s="208"/>
      <c r="Y752" s="208"/>
      <c r="Z752" s="208"/>
    </row>
    <row r="753">
      <c r="A753" s="208"/>
      <c r="B753" s="210"/>
      <c r="C753" s="210"/>
      <c r="D753" s="210"/>
      <c r="E753" s="208"/>
      <c r="F753" s="208"/>
      <c r="G753" s="208"/>
      <c r="H753" s="210"/>
      <c r="I753" s="210"/>
      <c r="J753" s="210"/>
      <c r="K753" s="208"/>
      <c r="L753" s="208"/>
      <c r="M753" s="208"/>
      <c r="N753" s="208"/>
      <c r="O753" s="208"/>
      <c r="P753" s="208"/>
      <c r="Q753" s="208"/>
      <c r="R753" s="210"/>
      <c r="S753" s="210"/>
      <c r="T753" s="210"/>
      <c r="U753" s="208"/>
      <c r="V753" s="208"/>
      <c r="W753" s="208"/>
      <c r="X753" s="208"/>
      <c r="Y753" s="208"/>
      <c r="Z753" s="208"/>
    </row>
    <row r="754">
      <c r="A754" s="208"/>
      <c r="B754" s="210"/>
      <c r="C754" s="210"/>
      <c r="D754" s="210"/>
      <c r="E754" s="208"/>
      <c r="F754" s="208"/>
      <c r="G754" s="208"/>
      <c r="H754" s="210"/>
      <c r="I754" s="210"/>
      <c r="J754" s="210"/>
      <c r="K754" s="208"/>
      <c r="L754" s="208"/>
      <c r="M754" s="208"/>
      <c r="N754" s="208"/>
      <c r="O754" s="208"/>
      <c r="P754" s="208"/>
      <c r="Q754" s="208"/>
      <c r="R754" s="210"/>
      <c r="S754" s="210"/>
      <c r="T754" s="210"/>
      <c r="U754" s="208"/>
      <c r="V754" s="208"/>
      <c r="W754" s="208"/>
      <c r="X754" s="208"/>
      <c r="Y754" s="208"/>
      <c r="Z754" s="208"/>
    </row>
    <row r="755">
      <c r="A755" s="208"/>
      <c r="B755" s="210"/>
      <c r="C755" s="210"/>
      <c r="D755" s="210"/>
      <c r="E755" s="208"/>
      <c r="F755" s="208"/>
      <c r="G755" s="208"/>
      <c r="H755" s="210"/>
      <c r="I755" s="210"/>
      <c r="J755" s="210"/>
      <c r="K755" s="208"/>
      <c r="L755" s="208"/>
      <c r="M755" s="208"/>
      <c r="N755" s="208"/>
      <c r="O755" s="208"/>
      <c r="P755" s="208"/>
      <c r="Q755" s="208"/>
      <c r="R755" s="210"/>
      <c r="S755" s="210"/>
      <c r="T755" s="210"/>
      <c r="U755" s="208"/>
      <c r="V755" s="208"/>
      <c r="W755" s="208"/>
      <c r="X755" s="208"/>
      <c r="Y755" s="208"/>
      <c r="Z755" s="208"/>
    </row>
    <row r="756">
      <c r="A756" s="208"/>
      <c r="B756" s="210"/>
      <c r="C756" s="210"/>
      <c r="D756" s="210"/>
      <c r="E756" s="208"/>
      <c r="F756" s="208"/>
      <c r="G756" s="208"/>
      <c r="H756" s="210"/>
      <c r="I756" s="210"/>
      <c r="J756" s="210"/>
      <c r="K756" s="208"/>
      <c r="L756" s="208"/>
      <c r="M756" s="208"/>
      <c r="N756" s="208"/>
      <c r="O756" s="208"/>
      <c r="P756" s="208"/>
      <c r="Q756" s="208"/>
      <c r="R756" s="210"/>
      <c r="S756" s="210"/>
      <c r="T756" s="210"/>
      <c r="U756" s="208"/>
      <c r="V756" s="208"/>
      <c r="W756" s="208"/>
      <c r="X756" s="208"/>
      <c r="Y756" s="208"/>
      <c r="Z756" s="208"/>
    </row>
    <row r="757">
      <c r="A757" s="208"/>
      <c r="B757" s="210"/>
      <c r="C757" s="210"/>
      <c r="D757" s="210"/>
      <c r="E757" s="208"/>
      <c r="F757" s="208"/>
      <c r="G757" s="208"/>
      <c r="H757" s="210"/>
      <c r="I757" s="210"/>
      <c r="J757" s="210"/>
      <c r="K757" s="208"/>
      <c r="L757" s="208"/>
      <c r="M757" s="208"/>
      <c r="N757" s="208"/>
      <c r="O757" s="208"/>
      <c r="P757" s="208"/>
      <c r="Q757" s="208"/>
      <c r="R757" s="210"/>
      <c r="S757" s="210"/>
      <c r="T757" s="210"/>
      <c r="U757" s="208"/>
      <c r="V757" s="208"/>
      <c r="W757" s="208"/>
      <c r="X757" s="208"/>
      <c r="Y757" s="208"/>
      <c r="Z757" s="208"/>
    </row>
    <row r="758">
      <c r="A758" s="208"/>
      <c r="B758" s="210"/>
      <c r="C758" s="210"/>
      <c r="D758" s="210"/>
      <c r="E758" s="208"/>
      <c r="F758" s="208"/>
      <c r="G758" s="208"/>
      <c r="H758" s="210"/>
      <c r="I758" s="210"/>
      <c r="J758" s="210"/>
      <c r="K758" s="208"/>
      <c r="L758" s="208"/>
      <c r="M758" s="208"/>
      <c r="N758" s="208"/>
      <c r="O758" s="208"/>
      <c r="P758" s="208"/>
      <c r="Q758" s="208"/>
      <c r="R758" s="210"/>
      <c r="S758" s="210"/>
      <c r="T758" s="210"/>
      <c r="U758" s="208"/>
      <c r="V758" s="208"/>
      <c r="W758" s="208"/>
      <c r="X758" s="208"/>
      <c r="Y758" s="208"/>
      <c r="Z758" s="208"/>
    </row>
    <row r="759">
      <c r="A759" s="208"/>
      <c r="B759" s="210"/>
      <c r="C759" s="210"/>
      <c r="D759" s="210"/>
      <c r="E759" s="208"/>
      <c r="F759" s="208"/>
      <c r="G759" s="208"/>
      <c r="H759" s="210"/>
      <c r="I759" s="210"/>
      <c r="J759" s="210"/>
      <c r="K759" s="208"/>
      <c r="L759" s="208"/>
      <c r="M759" s="208"/>
      <c r="N759" s="208"/>
      <c r="O759" s="208"/>
      <c r="P759" s="208"/>
      <c r="Q759" s="208"/>
      <c r="R759" s="210"/>
      <c r="S759" s="210"/>
      <c r="T759" s="210"/>
      <c r="U759" s="208"/>
      <c r="V759" s="208"/>
      <c r="W759" s="208"/>
      <c r="X759" s="208"/>
      <c r="Y759" s="208"/>
      <c r="Z759" s="208"/>
    </row>
    <row r="760">
      <c r="A760" s="208"/>
      <c r="B760" s="210"/>
      <c r="C760" s="210"/>
      <c r="D760" s="210"/>
      <c r="E760" s="208"/>
      <c r="F760" s="208"/>
      <c r="G760" s="208"/>
      <c r="H760" s="210"/>
      <c r="I760" s="210"/>
      <c r="J760" s="210"/>
      <c r="K760" s="208"/>
      <c r="L760" s="208"/>
      <c r="M760" s="208"/>
      <c r="N760" s="208"/>
      <c r="O760" s="208"/>
      <c r="P760" s="208"/>
      <c r="Q760" s="208"/>
      <c r="R760" s="210"/>
      <c r="S760" s="210"/>
      <c r="T760" s="210"/>
      <c r="U760" s="208"/>
      <c r="V760" s="208"/>
      <c r="W760" s="208"/>
      <c r="X760" s="208"/>
      <c r="Y760" s="208"/>
      <c r="Z760" s="208"/>
    </row>
    <row r="761">
      <c r="A761" s="208"/>
      <c r="B761" s="210"/>
      <c r="C761" s="210"/>
      <c r="D761" s="210"/>
      <c r="E761" s="208"/>
      <c r="F761" s="208"/>
      <c r="G761" s="208"/>
      <c r="H761" s="210"/>
      <c r="I761" s="210"/>
      <c r="J761" s="210"/>
      <c r="K761" s="208"/>
      <c r="L761" s="208"/>
      <c r="M761" s="208"/>
      <c r="N761" s="208"/>
      <c r="O761" s="208"/>
      <c r="P761" s="208"/>
      <c r="Q761" s="208"/>
      <c r="R761" s="210"/>
      <c r="S761" s="210"/>
      <c r="T761" s="210"/>
      <c r="U761" s="208"/>
      <c r="V761" s="208"/>
      <c r="W761" s="208"/>
      <c r="X761" s="208"/>
      <c r="Y761" s="208"/>
      <c r="Z761" s="208"/>
    </row>
    <row r="762">
      <c r="A762" s="208"/>
      <c r="B762" s="210"/>
      <c r="C762" s="210"/>
      <c r="D762" s="210"/>
      <c r="E762" s="208"/>
      <c r="F762" s="208"/>
      <c r="G762" s="208"/>
      <c r="H762" s="210"/>
      <c r="I762" s="210"/>
      <c r="J762" s="210"/>
      <c r="K762" s="208"/>
      <c r="L762" s="208"/>
      <c r="M762" s="208"/>
      <c r="N762" s="208"/>
      <c r="O762" s="208"/>
      <c r="P762" s="208"/>
      <c r="Q762" s="208"/>
      <c r="R762" s="210"/>
      <c r="S762" s="210"/>
      <c r="T762" s="210"/>
      <c r="U762" s="208"/>
      <c r="V762" s="208"/>
      <c r="W762" s="208"/>
      <c r="X762" s="208"/>
      <c r="Y762" s="208"/>
      <c r="Z762" s="208"/>
    </row>
    <row r="763">
      <c r="A763" s="208"/>
      <c r="B763" s="210"/>
      <c r="C763" s="210"/>
      <c r="D763" s="210"/>
      <c r="E763" s="208"/>
      <c r="F763" s="208"/>
      <c r="G763" s="208"/>
      <c r="H763" s="210"/>
      <c r="I763" s="210"/>
      <c r="J763" s="210"/>
      <c r="K763" s="208"/>
      <c r="L763" s="208"/>
      <c r="M763" s="208"/>
      <c r="N763" s="208"/>
      <c r="O763" s="208"/>
      <c r="P763" s="208"/>
      <c r="Q763" s="208"/>
      <c r="R763" s="210"/>
      <c r="S763" s="210"/>
      <c r="T763" s="210"/>
      <c r="U763" s="208"/>
      <c r="V763" s="208"/>
      <c r="W763" s="208"/>
      <c r="X763" s="208"/>
      <c r="Y763" s="208"/>
      <c r="Z763" s="208"/>
    </row>
    <row r="764">
      <c r="A764" s="208"/>
      <c r="B764" s="210"/>
      <c r="C764" s="210"/>
      <c r="D764" s="210"/>
      <c r="E764" s="208"/>
      <c r="F764" s="208"/>
      <c r="G764" s="208"/>
      <c r="H764" s="210"/>
      <c r="I764" s="210"/>
      <c r="J764" s="210"/>
      <c r="K764" s="208"/>
      <c r="L764" s="208"/>
      <c r="M764" s="208"/>
      <c r="N764" s="208"/>
      <c r="O764" s="208"/>
      <c r="P764" s="208"/>
      <c r="Q764" s="208"/>
      <c r="R764" s="210"/>
      <c r="S764" s="210"/>
      <c r="T764" s="210"/>
      <c r="U764" s="208"/>
      <c r="V764" s="208"/>
      <c r="W764" s="208"/>
      <c r="X764" s="208"/>
      <c r="Y764" s="208"/>
      <c r="Z764" s="208"/>
    </row>
    <row r="765">
      <c r="A765" s="208"/>
      <c r="B765" s="210"/>
      <c r="C765" s="210"/>
      <c r="D765" s="210"/>
      <c r="E765" s="208"/>
      <c r="F765" s="208"/>
      <c r="G765" s="208"/>
      <c r="H765" s="210"/>
      <c r="I765" s="210"/>
      <c r="J765" s="210"/>
      <c r="K765" s="208"/>
      <c r="L765" s="208"/>
      <c r="M765" s="208"/>
      <c r="N765" s="208"/>
      <c r="O765" s="208"/>
      <c r="P765" s="208"/>
      <c r="Q765" s="208"/>
      <c r="R765" s="210"/>
      <c r="S765" s="210"/>
      <c r="T765" s="210"/>
      <c r="U765" s="208"/>
      <c r="V765" s="208"/>
      <c r="W765" s="208"/>
      <c r="X765" s="208"/>
      <c r="Y765" s="208"/>
      <c r="Z765" s="208"/>
    </row>
    <row r="766">
      <c r="A766" s="208"/>
      <c r="B766" s="210"/>
      <c r="C766" s="210"/>
      <c r="D766" s="210"/>
      <c r="E766" s="208"/>
      <c r="F766" s="208"/>
      <c r="G766" s="208"/>
      <c r="H766" s="210"/>
      <c r="I766" s="210"/>
      <c r="J766" s="210"/>
      <c r="K766" s="208"/>
      <c r="L766" s="208"/>
      <c r="M766" s="208"/>
      <c r="N766" s="208"/>
      <c r="O766" s="208"/>
      <c r="P766" s="208"/>
      <c r="Q766" s="208"/>
      <c r="R766" s="210"/>
      <c r="S766" s="210"/>
      <c r="T766" s="210"/>
      <c r="U766" s="208"/>
      <c r="V766" s="208"/>
      <c r="W766" s="208"/>
      <c r="X766" s="208"/>
      <c r="Y766" s="208"/>
      <c r="Z766" s="208"/>
    </row>
    <row r="767">
      <c r="A767" s="208"/>
      <c r="B767" s="210"/>
      <c r="C767" s="210"/>
      <c r="D767" s="210"/>
      <c r="E767" s="208"/>
      <c r="F767" s="208"/>
      <c r="G767" s="208"/>
      <c r="H767" s="210"/>
      <c r="I767" s="210"/>
      <c r="J767" s="210"/>
      <c r="K767" s="208"/>
      <c r="L767" s="208"/>
      <c r="M767" s="208"/>
      <c r="N767" s="208"/>
      <c r="O767" s="208"/>
      <c r="P767" s="208"/>
      <c r="Q767" s="208"/>
      <c r="R767" s="210"/>
      <c r="S767" s="210"/>
      <c r="T767" s="210"/>
      <c r="U767" s="208"/>
      <c r="V767" s="208"/>
      <c r="W767" s="208"/>
      <c r="X767" s="208"/>
      <c r="Y767" s="208"/>
      <c r="Z767" s="208"/>
    </row>
    <row r="768">
      <c r="A768" s="208"/>
      <c r="B768" s="210"/>
      <c r="C768" s="210"/>
      <c r="D768" s="210"/>
      <c r="E768" s="208"/>
      <c r="F768" s="208"/>
      <c r="G768" s="208"/>
      <c r="H768" s="210"/>
      <c r="I768" s="210"/>
      <c r="J768" s="210"/>
      <c r="K768" s="208"/>
      <c r="L768" s="208"/>
      <c r="M768" s="208"/>
      <c r="N768" s="208"/>
      <c r="O768" s="208"/>
      <c r="P768" s="208"/>
      <c r="Q768" s="208"/>
      <c r="R768" s="210"/>
      <c r="S768" s="210"/>
      <c r="T768" s="210"/>
      <c r="U768" s="208"/>
      <c r="V768" s="208"/>
      <c r="W768" s="208"/>
      <c r="X768" s="208"/>
      <c r="Y768" s="208"/>
      <c r="Z768" s="208"/>
    </row>
    <row r="769">
      <c r="A769" s="208"/>
      <c r="B769" s="210"/>
      <c r="C769" s="210"/>
      <c r="D769" s="210"/>
      <c r="E769" s="208"/>
      <c r="F769" s="208"/>
      <c r="G769" s="208"/>
      <c r="H769" s="210"/>
      <c r="I769" s="210"/>
      <c r="J769" s="210"/>
      <c r="K769" s="208"/>
      <c r="L769" s="208"/>
      <c r="M769" s="208"/>
      <c r="N769" s="208"/>
      <c r="O769" s="208"/>
      <c r="P769" s="208"/>
      <c r="Q769" s="208"/>
      <c r="R769" s="210"/>
      <c r="S769" s="210"/>
      <c r="T769" s="210"/>
      <c r="U769" s="208"/>
      <c r="V769" s="208"/>
      <c r="W769" s="208"/>
      <c r="X769" s="208"/>
      <c r="Y769" s="208"/>
      <c r="Z769" s="208"/>
    </row>
    <row r="770">
      <c r="A770" s="208"/>
      <c r="B770" s="210"/>
      <c r="C770" s="210"/>
      <c r="D770" s="210"/>
      <c r="E770" s="208"/>
      <c r="F770" s="208"/>
      <c r="G770" s="208"/>
      <c r="H770" s="210"/>
      <c r="I770" s="210"/>
      <c r="J770" s="210"/>
      <c r="K770" s="208"/>
      <c r="L770" s="208"/>
      <c r="M770" s="208"/>
      <c r="N770" s="208"/>
      <c r="O770" s="208"/>
      <c r="P770" s="208"/>
      <c r="Q770" s="208"/>
      <c r="R770" s="210"/>
      <c r="S770" s="210"/>
      <c r="T770" s="210"/>
      <c r="U770" s="208"/>
      <c r="V770" s="208"/>
      <c r="W770" s="208"/>
      <c r="X770" s="208"/>
      <c r="Y770" s="208"/>
      <c r="Z770" s="208"/>
    </row>
    <row r="771">
      <c r="A771" s="208"/>
      <c r="B771" s="210"/>
      <c r="C771" s="210"/>
      <c r="D771" s="210"/>
      <c r="E771" s="208"/>
      <c r="F771" s="208"/>
      <c r="G771" s="208"/>
      <c r="H771" s="210"/>
      <c r="I771" s="210"/>
      <c r="J771" s="210"/>
      <c r="K771" s="208"/>
      <c r="L771" s="208"/>
      <c r="M771" s="208"/>
      <c r="N771" s="208"/>
      <c r="O771" s="208"/>
      <c r="P771" s="208"/>
      <c r="Q771" s="208"/>
      <c r="R771" s="210"/>
      <c r="S771" s="210"/>
      <c r="T771" s="210"/>
      <c r="U771" s="208"/>
      <c r="V771" s="208"/>
      <c r="W771" s="208"/>
      <c r="X771" s="208"/>
      <c r="Y771" s="208"/>
      <c r="Z771" s="208"/>
    </row>
    <row r="772">
      <c r="A772" s="208"/>
      <c r="B772" s="210"/>
      <c r="C772" s="210"/>
      <c r="D772" s="210"/>
      <c r="E772" s="208"/>
      <c r="F772" s="208"/>
      <c r="G772" s="208"/>
      <c r="H772" s="210"/>
      <c r="I772" s="210"/>
      <c r="J772" s="210"/>
      <c r="K772" s="208"/>
      <c r="L772" s="208"/>
      <c r="M772" s="208"/>
      <c r="N772" s="208"/>
      <c r="O772" s="208"/>
      <c r="P772" s="208"/>
      <c r="Q772" s="208"/>
      <c r="R772" s="210"/>
      <c r="S772" s="210"/>
      <c r="T772" s="210"/>
      <c r="U772" s="208"/>
      <c r="V772" s="208"/>
      <c r="W772" s="208"/>
      <c r="X772" s="208"/>
      <c r="Y772" s="208"/>
      <c r="Z772" s="208"/>
    </row>
    <row r="773">
      <c r="A773" s="208"/>
      <c r="B773" s="210"/>
      <c r="C773" s="210"/>
      <c r="D773" s="210"/>
      <c r="E773" s="208"/>
      <c r="F773" s="208"/>
      <c r="G773" s="208"/>
      <c r="H773" s="210"/>
      <c r="I773" s="210"/>
      <c r="J773" s="210"/>
      <c r="K773" s="208"/>
      <c r="L773" s="208"/>
      <c r="M773" s="208"/>
      <c r="N773" s="208"/>
      <c r="O773" s="208"/>
      <c r="P773" s="208"/>
      <c r="Q773" s="208"/>
      <c r="R773" s="210"/>
      <c r="S773" s="210"/>
      <c r="T773" s="210"/>
      <c r="U773" s="208"/>
      <c r="V773" s="208"/>
      <c r="W773" s="208"/>
      <c r="X773" s="208"/>
      <c r="Y773" s="208"/>
      <c r="Z773" s="208"/>
    </row>
    <row r="774">
      <c r="A774" s="208"/>
      <c r="B774" s="210"/>
      <c r="C774" s="210"/>
      <c r="D774" s="210"/>
      <c r="E774" s="208"/>
      <c r="F774" s="208"/>
      <c r="G774" s="208"/>
      <c r="H774" s="210"/>
      <c r="I774" s="210"/>
      <c r="J774" s="210"/>
      <c r="K774" s="208"/>
      <c r="L774" s="208"/>
      <c r="M774" s="208"/>
      <c r="N774" s="208"/>
      <c r="O774" s="208"/>
      <c r="P774" s="208"/>
      <c r="Q774" s="208"/>
      <c r="R774" s="210"/>
      <c r="S774" s="210"/>
      <c r="T774" s="210"/>
      <c r="U774" s="208"/>
      <c r="V774" s="208"/>
      <c r="W774" s="208"/>
      <c r="X774" s="208"/>
      <c r="Y774" s="208"/>
      <c r="Z774" s="208"/>
    </row>
    <row r="775">
      <c r="A775" s="208"/>
      <c r="B775" s="210"/>
      <c r="C775" s="210"/>
      <c r="D775" s="210"/>
      <c r="E775" s="208"/>
      <c r="F775" s="208"/>
      <c r="G775" s="208"/>
      <c r="H775" s="210"/>
      <c r="I775" s="210"/>
      <c r="J775" s="210"/>
      <c r="K775" s="208"/>
      <c r="L775" s="208"/>
      <c r="M775" s="208"/>
      <c r="N775" s="208"/>
      <c r="O775" s="208"/>
      <c r="P775" s="208"/>
      <c r="Q775" s="208"/>
      <c r="R775" s="210"/>
      <c r="S775" s="210"/>
      <c r="T775" s="210"/>
      <c r="U775" s="208"/>
      <c r="V775" s="208"/>
      <c r="W775" s="208"/>
      <c r="X775" s="208"/>
      <c r="Y775" s="208"/>
      <c r="Z775" s="208"/>
    </row>
    <row r="776">
      <c r="A776" s="208"/>
      <c r="B776" s="210"/>
      <c r="C776" s="210"/>
      <c r="D776" s="210"/>
      <c r="E776" s="208"/>
      <c r="F776" s="208"/>
      <c r="G776" s="208"/>
      <c r="H776" s="210"/>
      <c r="I776" s="210"/>
      <c r="J776" s="210"/>
      <c r="K776" s="208"/>
      <c r="L776" s="208"/>
      <c r="M776" s="208"/>
      <c r="N776" s="208"/>
      <c r="O776" s="208"/>
      <c r="P776" s="208"/>
      <c r="Q776" s="208"/>
      <c r="R776" s="210"/>
      <c r="S776" s="210"/>
      <c r="T776" s="210"/>
      <c r="U776" s="208"/>
      <c r="V776" s="208"/>
      <c r="W776" s="208"/>
      <c r="X776" s="208"/>
      <c r="Y776" s="208"/>
      <c r="Z776" s="208"/>
    </row>
    <row r="777">
      <c r="A777" s="208"/>
      <c r="B777" s="210"/>
      <c r="C777" s="210"/>
      <c r="D777" s="210"/>
      <c r="E777" s="208"/>
      <c r="F777" s="208"/>
      <c r="G777" s="208"/>
      <c r="H777" s="210"/>
      <c r="I777" s="210"/>
      <c r="J777" s="210"/>
      <c r="K777" s="208"/>
      <c r="L777" s="208"/>
      <c r="M777" s="208"/>
      <c r="N777" s="208"/>
      <c r="O777" s="208"/>
      <c r="P777" s="208"/>
      <c r="Q777" s="208"/>
      <c r="R777" s="210"/>
      <c r="S777" s="210"/>
      <c r="T777" s="210"/>
      <c r="U777" s="208"/>
      <c r="V777" s="208"/>
      <c r="W777" s="208"/>
      <c r="X777" s="208"/>
      <c r="Y777" s="208"/>
      <c r="Z777" s="208"/>
    </row>
    <row r="778">
      <c r="A778" s="208"/>
      <c r="B778" s="210"/>
      <c r="C778" s="210"/>
      <c r="D778" s="210"/>
      <c r="E778" s="208"/>
      <c r="F778" s="208"/>
      <c r="G778" s="208"/>
      <c r="H778" s="210"/>
      <c r="I778" s="210"/>
      <c r="J778" s="210"/>
      <c r="K778" s="208"/>
      <c r="L778" s="208"/>
      <c r="M778" s="208"/>
      <c r="N778" s="208"/>
      <c r="O778" s="208"/>
      <c r="P778" s="208"/>
      <c r="Q778" s="208"/>
      <c r="R778" s="210"/>
      <c r="S778" s="210"/>
      <c r="T778" s="210"/>
      <c r="U778" s="208"/>
      <c r="V778" s="208"/>
      <c r="W778" s="208"/>
      <c r="X778" s="208"/>
      <c r="Y778" s="208"/>
      <c r="Z778" s="208"/>
    </row>
    <row r="779">
      <c r="A779" s="208"/>
      <c r="B779" s="210"/>
      <c r="C779" s="210"/>
      <c r="D779" s="210"/>
      <c r="E779" s="208"/>
      <c r="F779" s="208"/>
      <c r="G779" s="208"/>
      <c r="H779" s="210"/>
      <c r="I779" s="210"/>
      <c r="J779" s="210"/>
      <c r="K779" s="208"/>
      <c r="L779" s="208"/>
      <c r="M779" s="208"/>
      <c r="N779" s="208"/>
      <c r="O779" s="208"/>
      <c r="P779" s="208"/>
      <c r="Q779" s="208"/>
      <c r="R779" s="210"/>
      <c r="S779" s="210"/>
      <c r="T779" s="210"/>
      <c r="U779" s="208"/>
      <c r="V779" s="208"/>
      <c r="W779" s="208"/>
      <c r="X779" s="208"/>
      <c r="Y779" s="208"/>
      <c r="Z779" s="208"/>
    </row>
    <row r="780">
      <c r="A780" s="208"/>
      <c r="B780" s="210"/>
      <c r="C780" s="210"/>
      <c r="D780" s="210"/>
      <c r="E780" s="208"/>
      <c r="F780" s="208"/>
      <c r="G780" s="208"/>
      <c r="H780" s="210"/>
      <c r="I780" s="210"/>
      <c r="J780" s="210"/>
      <c r="K780" s="208"/>
      <c r="L780" s="208"/>
      <c r="M780" s="208"/>
      <c r="N780" s="208"/>
      <c r="O780" s="208"/>
      <c r="P780" s="208"/>
      <c r="Q780" s="208"/>
      <c r="R780" s="210"/>
      <c r="S780" s="210"/>
      <c r="T780" s="210"/>
      <c r="U780" s="208"/>
      <c r="V780" s="208"/>
      <c r="W780" s="208"/>
      <c r="X780" s="208"/>
      <c r="Y780" s="208"/>
      <c r="Z780" s="208"/>
    </row>
    <row r="781">
      <c r="A781" s="208"/>
      <c r="B781" s="210"/>
      <c r="C781" s="210"/>
      <c r="D781" s="210"/>
      <c r="E781" s="208"/>
      <c r="F781" s="208"/>
      <c r="G781" s="208"/>
      <c r="H781" s="210"/>
      <c r="I781" s="210"/>
      <c r="J781" s="210"/>
      <c r="K781" s="208"/>
      <c r="L781" s="208"/>
      <c r="M781" s="208"/>
      <c r="N781" s="208"/>
      <c r="O781" s="208"/>
      <c r="P781" s="208"/>
      <c r="Q781" s="208"/>
      <c r="R781" s="210"/>
      <c r="S781" s="210"/>
      <c r="T781" s="210"/>
      <c r="U781" s="208"/>
      <c r="V781" s="208"/>
      <c r="W781" s="208"/>
      <c r="X781" s="208"/>
      <c r="Y781" s="208"/>
      <c r="Z781" s="208"/>
    </row>
    <row r="782">
      <c r="A782" s="208"/>
      <c r="B782" s="210"/>
      <c r="C782" s="210"/>
      <c r="D782" s="210"/>
      <c r="E782" s="208"/>
      <c r="F782" s="208"/>
      <c r="G782" s="208"/>
      <c r="H782" s="210"/>
      <c r="I782" s="210"/>
      <c r="J782" s="210"/>
      <c r="K782" s="208"/>
      <c r="L782" s="208"/>
      <c r="M782" s="208"/>
      <c r="N782" s="208"/>
      <c r="O782" s="208"/>
      <c r="P782" s="208"/>
      <c r="Q782" s="208"/>
      <c r="R782" s="210"/>
      <c r="S782" s="210"/>
      <c r="T782" s="210"/>
      <c r="U782" s="208"/>
      <c r="V782" s="208"/>
      <c r="W782" s="208"/>
      <c r="X782" s="208"/>
      <c r="Y782" s="208"/>
      <c r="Z782" s="208"/>
    </row>
    <row r="783">
      <c r="A783" s="208"/>
      <c r="B783" s="210"/>
      <c r="C783" s="210"/>
      <c r="D783" s="210"/>
      <c r="E783" s="208"/>
      <c r="F783" s="208"/>
      <c r="G783" s="208"/>
      <c r="H783" s="210"/>
      <c r="I783" s="210"/>
      <c r="J783" s="210"/>
      <c r="K783" s="208"/>
      <c r="L783" s="208"/>
      <c r="M783" s="208"/>
      <c r="N783" s="208"/>
      <c r="O783" s="208"/>
      <c r="P783" s="208"/>
      <c r="Q783" s="208"/>
      <c r="R783" s="210"/>
      <c r="S783" s="210"/>
      <c r="T783" s="210"/>
      <c r="U783" s="208"/>
      <c r="V783" s="208"/>
      <c r="W783" s="208"/>
      <c r="X783" s="208"/>
      <c r="Y783" s="208"/>
      <c r="Z783" s="208"/>
    </row>
    <row r="784">
      <c r="A784" s="208"/>
      <c r="B784" s="210"/>
      <c r="C784" s="210"/>
      <c r="D784" s="210"/>
      <c r="E784" s="208"/>
      <c r="F784" s="208"/>
      <c r="G784" s="208"/>
      <c r="H784" s="210"/>
      <c r="I784" s="210"/>
      <c r="J784" s="210"/>
      <c r="K784" s="208"/>
      <c r="L784" s="208"/>
      <c r="M784" s="208"/>
      <c r="N784" s="208"/>
      <c r="O784" s="208"/>
      <c r="P784" s="208"/>
      <c r="Q784" s="208"/>
      <c r="R784" s="210"/>
      <c r="S784" s="210"/>
      <c r="T784" s="210"/>
      <c r="U784" s="208"/>
      <c r="V784" s="208"/>
      <c r="W784" s="208"/>
      <c r="X784" s="208"/>
      <c r="Y784" s="208"/>
      <c r="Z784" s="208"/>
    </row>
    <row r="785">
      <c r="A785" s="208"/>
      <c r="B785" s="210"/>
      <c r="C785" s="210"/>
      <c r="D785" s="210"/>
      <c r="E785" s="208"/>
      <c r="F785" s="208"/>
      <c r="G785" s="208"/>
      <c r="H785" s="210"/>
      <c r="I785" s="210"/>
      <c r="J785" s="210"/>
      <c r="K785" s="208"/>
      <c r="L785" s="208"/>
      <c r="M785" s="208"/>
      <c r="N785" s="208"/>
      <c r="O785" s="208"/>
      <c r="P785" s="208"/>
      <c r="Q785" s="208"/>
      <c r="R785" s="210"/>
      <c r="S785" s="210"/>
      <c r="T785" s="210"/>
      <c r="U785" s="208"/>
      <c r="V785" s="208"/>
      <c r="W785" s="208"/>
      <c r="X785" s="208"/>
      <c r="Y785" s="208"/>
      <c r="Z785" s="208"/>
    </row>
    <row r="786">
      <c r="A786" s="208"/>
      <c r="B786" s="210"/>
      <c r="C786" s="210"/>
      <c r="D786" s="210"/>
      <c r="E786" s="208"/>
      <c r="F786" s="208"/>
      <c r="G786" s="208"/>
      <c r="H786" s="210"/>
      <c r="I786" s="210"/>
      <c r="J786" s="210"/>
      <c r="K786" s="208"/>
      <c r="L786" s="208"/>
      <c r="M786" s="208"/>
      <c r="N786" s="208"/>
      <c r="O786" s="208"/>
      <c r="P786" s="208"/>
      <c r="Q786" s="208"/>
      <c r="R786" s="210"/>
      <c r="S786" s="210"/>
      <c r="T786" s="210"/>
      <c r="U786" s="208"/>
      <c r="V786" s="208"/>
      <c r="W786" s="208"/>
      <c r="X786" s="208"/>
      <c r="Y786" s="208"/>
      <c r="Z786" s="208"/>
    </row>
    <row r="787">
      <c r="A787" s="208"/>
      <c r="B787" s="210"/>
      <c r="C787" s="210"/>
      <c r="D787" s="210"/>
      <c r="E787" s="208"/>
      <c r="F787" s="208"/>
      <c r="G787" s="208"/>
      <c r="H787" s="210"/>
      <c r="I787" s="210"/>
      <c r="J787" s="210"/>
      <c r="K787" s="208"/>
      <c r="L787" s="208"/>
      <c r="M787" s="208"/>
      <c r="N787" s="208"/>
      <c r="O787" s="208"/>
      <c r="P787" s="208"/>
      <c r="Q787" s="208"/>
      <c r="R787" s="210"/>
      <c r="S787" s="210"/>
      <c r="T787" s="210"/>
      <c r="U787" s="208"/>
      <c r="V787" s="208"/>
      <c r="W787" s="208"/>
      <c r="X787" s="208"/>
      <c r="Y787" s="208"/>
      <c r="Z787" s="208"/>
    </row>
    <row r="788">
      <c r="A788" s="208"/>
      <c r="B788" s="210"/>
      <c r="C788" s="210"/>
      <c r="D788" s="210"/>
      <c r="E788" s="208"/>
      <c r="F788" s="208"/>
      <c r="G788" s="208"/>
      <c r="H788" s="210"/>
      <c r="I788" s="210"/>
      <c r="J788" s="210"/>
      <c r="K788" s="208"/>
      <c r="L788" s="208"/>
      <c r="M788" s="208"/>
      <c r="N788" s="208"/>
      <c r="O788" s="208"/>
      <c r="P788" s="208"/>
      <c r="Q788" s="208"/>
      <c r="R788" s="210"/>
      <c r="S788" s="210"/>
      <c r="T788" s="210"/>
      <c r="U788" s="208"/>
      <c r="V788" s="208"/>
      <c r="W788" s="208"/>
      <c r="X788" s="208"/>
      <c r="Y788" s="208"/>
      <c r="Z788" s="208"/>
    </row>
    <row r="789">
      <c r="A789" s="208"/>
      <c r="B789" s="210"/>
      <c r="C789" s="210"/>
      <c r="D789" s="210"/>
      <c r="E789" s="208"/>
      <c r="F789" s="208"/>
      <c r="G789" s="208"/>
      <c r="H789" s="210"/>
      <c r="I789" s="210"/>
      <c r="J789" s="210"/>
      <c r="K789" s="208"/>
      <c r="L789" s="208"/>
      <c r="M789" s="208"/>
      <c r="N789" s="208"/>
      <c r="O789" s="208"/>
      <c r="P789" s="208"/>
      <c r="Q789" s="208"/>
      <c r="R789" s="210"/>
      <c r="S789" s="210"/>
      <c r="T789" s="210"/>
      <c r="U789" s="208"/>
      <c r="V789" s="208"/>
      <c r="W789" s="208"/>
      <c r="X789" s="208"/>
      <c r="Y789" s="208"/>
      <c r="Z789" s="208"/>
    </row>
    <row r="790">
      <c r="A790" s="208"/>
      <c r="B790" s="210"/>
      <c r="C790" s="210"/>
      <c r="D790" s="210"/>
      <c r="E790" s="208"/>
      <c r="F790" s="208"/>
      <c r="G790" s="208"/>
      <c r="H790" s="210"/>
      <c r="I790" s="210"/>
      <c r="J790" s="210"/>
      <c r="K790" s="208"/>
      <c r="L790" s="208"/>
      <c r="M790" s="208"/>
      <c r="N790" s="208"/>
      <c r="O790" s="208"/>
      <c r="P790" s="208"/>
      <c r="Q790" s="208"/>
      <c r="R790" s="210"/>
      <c r="S790" s="210"/>
      <c r="T790" s="210"/>
      <c r="U790" s="208"/>
      <c r="V790" s="208"/>
      <c r="W790" s="208"/>
      <c r="X790" s="208"/>
      <c r="Y790" s="208"/>
      <c r="Z790" s="208"/>
    </row>
    <row r="791">
      <c r="A791" s="208"/>
      <c r="B791" s="210"/>
      <c r="C791" s="210"/>
      <c r="D791" s="210"/>
      <c r="E791" s="208"/>
      <c r="F791" s="208"/>
      <c r="G791" s="208"/>
      <c r="H791" s="210"/>
      <c r="I791" s="210"/>
      <c r="J791" s="210"/>
      <c r="K791" s="208"/>
      <c r="L791" s="208"/>
      <c r="M791" s="208"/>
      <c r="N791" s="208"/>
      <c r="O791" s="208"/>
      <c r="P791" s="208"/>
      <c r="Q791" s="208"/>
      <c r="R791" s="210"/>
      <c r="S791" s="210"/>
      <c r="T791" s="210"/>
      <c r="U791" s="208"/>
      <c r="V791" s="208"/>
      <c r="W791" s="208"/>
      <c r="X791" s="208"/>
      <c r="Y791" s="208"/>
      <c r="Z791" s="208"/>
    </row>
    <row r="792">
      <c r="A792" s="208"/>
      <c r="B792" s="210"/>
      <c r="C792" s="210"/>
      <c r="D792" s="210"/>
      <c r="E792" s="208"/>
      <c r="F792" s="208"/>
      <c r="G792" s="208"/>
      <c r="H792" s="210"/>
      <c r="I792" s="210"/>
      <c r="J792" s="210"/>
      <c r="K792" s="208"/>
      <c r="L792" s="208"/>
      <c r="M792" s="208"/>
      <c r="N792" s="208"/>
      <c r="O792" s="208"/>
      <c r="P792" s="208"/>
      <c r="Q792" s="208"/>
      <c r="R792" s="210"/>
      <c r="S792" s="210"/>
      <c r="T792" s="210"/>
      <c r="U792" s="208"/>
      <c r="V792" s="208"/>
      <c r="W792" s="208"/>
      <c r="X792" s="208"/>
      <c r="Y792" s="208"/>
      <c r="Z792" s="208"/>
    </row>
    <row r="793">
      <c r="A793" s="208"/>
      <c r="B793" s="210"/>
      <c r="C793" s="210"/>
      <c r="D793" s="210"/>
      <c r="E793" s="208"/>
      <c r="F793" s="208"/>
      <c r="G793" s="208"/>
      <c r="H793" s="210"/>
      <c r="I793" s="210"/>
      <c r="J793" s="210"/>
      <c r="K793" s="208"/>
      <c r="L793" s="208"/>
      <c r="M793" s="208"/>
      <c r="N793" s="208"/>
      <c r="O793" s="208"/>
      <c r="P793" s="208"/>
      <c r="Q793" s="208"/>
      <c r="R793" s="210"/>
      <c r="S793" s="210"/>
      <c r="T793" s="210"/>
      <c r="U793" s="208"/>
      <c r="V793" s="208"/>
      <c r="W793" s="208"/>
      <c r="X793" s="208"/>
      <c r="Y793" s="208"/>
      <c r="Z793" s="208"/>
    </row>
    <row r="794">
      <c r="A794" s="208"/>
      <c r="B794" s="210"/>
      <c r="C794" s="210"/>
      <c r="D794" s="210"/>
      <c r="E794" s="208"/>
      <c r="F794" s="208"/>
      <c r="G794" s="208"/>
      <c r="H794" s="210"/>
      <c r="I794" s="210"/>
      <c r="J794" s="210"/>
      <c r="K794" s="208"/>
      <c r="L794" s="208"/>
      <c r="M794" s="208"/>
      <c r="N794" s="208"/>
      <c r="O794" s="208"/>
      <c r="P794" s="208"/>
      <c r="Q794" s="208"/>
      <c r="R794" s="210"/>
      <c r="S794" s="210"/>
      <c r="T794" s="210"/>
      <c r="U794" s="208"/>
      <c r="V794" s="208"/>
      <c r="W794" s="208"/>
      <c r="X794" s="208"/>
      <c r="Y794" s="208"/>
      <c r="Z794" s="208"/>
    </row>
    <row r="795">
      <c r="A795" s="208"/>
      <c r="B795" s="210"/>
      <c r="C795" s="210"/>
      <c r="D795" s="210"/>
      <c r="E795" s="208"/>
      <c r="F795" s="208"/>
      <c r="G795" s="208"/>
      <c r="H795" s="210"/>
      <c r="I795" s="210"/>
      <c r="J795" s="210"/>
      <c r="K795" s="208"/>
      <c r="L795" s="208"/>
      <c r="M795" s="208"/>
      <c r="N795" s="208"/>
      <c r="O795" s="208"/>
      <c r="P795" s="208"/>
      <c r="Q795" s="208"/>
      <c r="R795" s="210"/>
      <c r="S795" s="210"/>
      <c r="T795" s="210"/>
      <c r="U795" s="208"/>
      <c r="V795" s="208"/>
      <c r="W795" s="208"/>
      <c r="X795" s="208"/>
      <c r="Y795" s="208"/>
      <c r="Z795" s="208"/>
    </row>
    <row r="796">
      <c r="A796" s="208"/>
      <c r="B796" s="210"/>
      <c r="C796" s="210"/>
      <c r="D796" s="210"/>
      <c r="E796" s="208"/>
      <c r="F796" s="208"/>
      <c r="G796" s="208"/>
      <c r="H796" s="210"/>
      <c r="I796" s="210"/>
      <c r="J796" s="210"/>
      <c r="K796" s="208"/>
      <c r="L796" s="208"/>
      <c r="M796" s="208"/>
      <c r="N796" s="208"/>
      <c r="O796" s="208"/>
      <c r="P796" s="208"/>
      <c r="Q796" s="208"/>
      <c r="R796" s="210"/>
      <c r="S796" s="210"/>
      <c r="T796" s="210"/>
      <c r="U796" s="208"/>
      <c r="V796" s="208"/>
      <c r="W796" s="208"/>
      <c r="X796" s="208"/>
      <c r="Y796" s="208"/>
      <c r="Z796" s="208"/>
    </row>
    <row r="797">
      <c r="A797" s="208"/>
      <c r="B797" s="210"/>
      <c r="C797" s="210"/>
      <c r="D797" s="210"/>
      <c r="E797" s="208"/>
      <c r="F797" s="208"/>
      <c r="G797" s="208"/>
      <c r="H797" s="210"/>
      <c r="I797" s="210"/>
      <c r="J797" s="210"/>
      <c r="K797" s="208"/>
      <c r="L797" s="208"/>
      <c r="M797" s="208"/>
      <c r="N797" s="208"/>
      <c r="O797" s="208"/>
      <c r="P797" s="208"/>
      <c r="Q797" s="208"/>
      <c r="R797" s="210"/>
      <c r="S797" s="210"/>
      <c r="T797" s="210"/>
      <c r="U797" s="208"/>
      <c r="V797" s="208"/>
      <c r="W797" s="208"/>
      <c r="X797" s="208"/>
      <c r="Y797" s="208"/>
      <c r="Z797" s="208"/>
    </row>
    <row r="798">
      <c r="A798" s="208"/>
      <c r="B798" s="210"/>
      <c r="C798" s="210"/>
      <c r="D798" s="210"/>
      <c r="E798" s="208"/>
      <c r="F798" s="208"/>
      <c r="G798" s="208"/>
      <c r="H798" s="210"/>
      <c r="I798" s="210"/>
      <c r="J798" s="210"/>
      <c r="K798" s="208"/>
      <c r="L798" s="208"/>
      <c r="M798" s="208"/>
      <c r="N798" s="208"/>
      <c r="O798" s="208"/>
      <c r="P798" s="208"/>
      <c r="Q798" s="208"/>
      <c r="R798" s="210"/>
      <c r="S798" s="210"/>
      <c r="T798" s="210"/>
      <c r="U798" s="208"/>
      <c r="V798" s="208"/>
      <c r="W798" s="208"/>
      <c r="X798" s="208"/>
      <c r="Y798" s="208"/>
      <c r="Z798" s="208"/>
    </row>
    <row r="799">
      <c r="A799" s="208"/>
      <c r="B799" s="210"/>
      <c r="C799" s="210"/>
      <c r="D799" s="210"/>
      <c r="E799" s="208"/>
      <c r="F799" s="208"/>
      <c r="G799" s="208"/>
      <c r="H799" s="210"/>
      <c r="I799" s="210"/>
      <c r="J799" s="210"/>
      <c r="K799" s="208"/>
      <c r="L799" s="208"/>
      <c r="M799" s="208"/>
      <c r="N799" s="208"/>
      <c r="O799" s="208"/>
      <c r="P799" s="208"/>
      <c r="Q799" s="208"/>
      <c r="R799" s="210"/>
      <c r="S799" s="210"/>
      <c r="T799" s="210"/>
      <c r="U799" s="208"/>
      <c r="V799" s="208"/>
      <c r="W799" s="208"/>
      <c r="X799" s="208"/>
      <c r="Y799" s="208"/>
      <c r="Z799" s="208"/>
    </row>
    <row r="800">
      <c r="A800" s="208"/>
      <c r="B800" s="210"/>
      <c r="C800" s="210"/>
      <c r="D800" s="210"/>
      <c r="E800" s="208"/>
      <c r="F800" s="208"/>
      <c r="G800" s="208"/>
      <c r="H800" s="210"/>
      <c r="I800" s="210"/>
      <c r="J800" s="210"/>
      <c r="K800" s="208"/>
      <c r="L800" s="208"/>
      <c r="M800" s="208"/>
      <c r="N800" s="208"/>
      <c r="O800" s="208"/>
      <c r="P800" s="208"/>
      <c r="Q800" s="208"/>
      <c r="R800" s="210"/>
      <c r="S800" s="210"/>
      <c r="T800" s="210"/>
      <c r="U800" s="208"/>
      <c r="V800" s="208"/>
      <c r="W800" s="208"/>
      <c r="X800" s="208"/>
      <c r="Y800" s="208"/>
      <c r="Z800" s="208"/>
    </row>
    <row r="801">
      <c r="A801" s="208"/>
      <c r="B801" s="210"/>
      <c r="C801" s="210"/>
      <c r="D801" s="210"/>
      <c r="E801" s="208"/>
      <c r="F801" s="208"/>
      <c r="G801" s="208"/>
      <c r="H801" s="210"/>
      <c r="I801" s="210"/>
      <c r="J801" s="210"/>
      <c r="K801" s="208"/>
      <c r="L801" s="208"/>
      <c r="M801" s="208"/>
      <c r="N801" s="208"/>
      <c r="O801" s="208"/>
      <c r="P801" s="208"/>
      <c r="Q801" s="208"/>
      <c r="R801" s="210"/>
      <c r="S801" s="210"/>
      <c r="T801" s="210"/>
      <c r="U801" s="208"/>
      <c r="V801" s="208"/>
      <c r="W801" s="208"/>
      <c r="X801" s="208"/>
      <c r="Y801" s="208"/>
      <c r="Z801" s="208"/>
    </row>
    <row r="802">
      <c r="A802" s="208"/>
      <c r="B802" s="210"/>
      <c r="C802" s="210"/>
      <c r="D802" s="210"/>
      <c r="E802" s="208"/>
      <c r="F802" s="208"/>
      <c r="G802" s="208"/>
      <c r="H802" s="210"/>
      <c r="I802" s="210"/>
      <c r="J802" s="210"/>
      <c r="K802" s="208"/>
      <c r="L802" s="208"/>
      <c r="M802" s="208"/>
      <c r="N802" s="208"/>
      <c r="O802" s="208"/>
      <c r="P802" s="208"/>
      <c r="Q802" s="208"/>
      <c r="R802" s="210"/>
      <c r="S802" s="210"/>
      <c r="T802" s="210"/>
      <c r="U802" s="208"/>
      <c r="V802" s="208"/>
      <c r="W802" s="208"/>
      <c r="X802" s="208"/>
      <c r="Y802" s="208"/>
      <c r="Z802" s="208"/>
    </row>
    <row r="803">
      <c r="A803" s="208"/>
      <c r="B803" s="210"/>
      <c r="C803" s="210"/>
      <c r="D803" s="210"/>
      <c r="E803" s="208"/>
      <c r="F803" s="208"/>
      <c r="G803" s="208"/>
      <c r="H803" s="210"/>
      <c r="I803" s="210"/>
      <c r="J803" s="210"/>
      <c r="K803" s="208"/>
      <c r="L803" s="208"/>
      <c r="M803" s="208"/>
      <c r="N803" s="208"/>
      <c r="O803" s="208"/>
      <c r="P803" s="208"/>
      <c r="Q803" s="208"/>
      <c r="R803" s="210"/>
      <c r="S803" s="210"/>
      <c r="T803" s="210"/>
      <c r="U803" s="208"/>
      <c r="V803" s="208"/>
      <c r="W803" s="208"/>
      <c r="X803" s="208"/>
      <c r="Y803" s="208"/>
      <c r="Z803" s="208"/>
    </row>
    <row r="804">
      <c r="A804" s="208"/>
      <c r="B804" s="210"/>
      <c r="C804" s="210"/>
      <c r="D804" s="210"/>
      <c r="E804" s="208"/>
      <c r="F804" s="208"/>
      <c r="G804" s="208"/>
      <c r="H804" s="210"/>
      <c r="I804" s="210"/>
      <c r="J804" s="210"/>
      <c r="K804" s="208"/>
      <c r="L804" s="208"/>
      <c r="M804" s="208"/>
      <c r="N804" s="208"/>
      <c r="O804" s="208"/>
      <c r="P804" s="208"/>
      <c r="Q804" s="208"/>
      <c r="R804" s="210"/>
      <c r="S804" s="210"/>
      <c r="T804" s="210"/>
      <c r="U804" s="208"/>
      <c r="V804" s="208"/>
      <c r="W804" s="208"/>
      <c r="X804" s="208"/>
      <c r="Y804" s="208"/>
      <c r="Z804" s="208"/>
    </row>
    <row r="805">
      <c r="A805" s="208"/>
      <c r="B805" s="210"/>
      <c r="C805" s="210"/>
      <c r="D805" s="210"/>
      <c r="E805" s="208"/>
      <c r="F805" s="208"/>
      <c r="G805" s="208"/>
      <c r="H805" s="210"/>
      <c r="I805" s="210"/>
      <c r="J805" s="210"/>
      <c r="K805" s="208"/>
      <c r="L805" s="208"/>
      <c r="M805" s="208"/>
      <c r="N805" s="208"/>
      <c r="O805" s="208"/>
      <c r="P805" s="208"/>
      <c r="Q805" s="208"/>
      <c r="R805" s="210"/>
      <c r="S805" s="210"/>
      <c r="T805" s="210"/>
      <c r="U805" s="208"/>
      <c r="V805" s="208"/>
      <c r="W805" s="208"/>
      <c r="X805" s="208"/>
      <c r="Y805" s="208"/>
      <c r="Z805" s="208"/>
    </row>
    <row r="806">
      <c r="A806" s="208"/>
      <c r="B806" s="210"/>
      <c r="C806" s="210"/>
      <c r="D806" s="210"/>
      <c r="E806" s="208"/>
      <c r="F806" s="208"/>
      <c r="G806" s="208"/>
      <c r="H806" s="210"/>
      <c r="I806" s="210"/>
      <c r="J806" s="210"/>
      <c r="K806" s="208"/>
      <c r="L806" s="208"/>
      <c r="M806" s="208"/>
      <c r="N806" s="208"/>
      <c r="O806" s="208"/>
      <c r="P806" s="208"/>
      <c r="Q806" s="208"/>
      <c r="R806" s="210"/>
      <c r="S806" s="210"/>
      <c r="T806" s="210"/>
      <c r="U806" s="208"/>
      <c r="V806" s="208"/>
      <c r="W806" s="208"/>
      <c r="X806" s="208"/>
      <c r="Y806" s="208"/>
      <c r="Z806" s="208"/>
    </row>
    <row r="807">
      <c r="A807" s="208"/>
      <c r="B807" s="210"/>
      <c r="C807" s="210"/>
      <c r="D807" s="210"/>
      <c r="E807" s="208"/>
      <c r="F807" s="208"/>
      <c r="G807" s="208"/>
      <c r="H807" s="210"/>
      <c r="I807" s="210"/>
      <c r="J807" s="210"/>
      <c r="K807" s="208"/>
      <c r="L807" s="208"/>
      <c r="M807" s="208"/>
      <c r="N807" s="208"/>
      <c r="O807" s="208"/>
      <c r="P807" s="208"/>
      <c r="Q807" s="208"/>
      <c r="R807" s="210"/>
      <c r="S807" s="210"/>
      <c r="T807" s="210"/>
      <c r="U807" s="208"/>
      <c r="V807" s="208"/>
      <c r="W807" s="208"/>
      <c r="X807" s="208"/>
      <c r="Y807" s="208"/>
      <c r="Z807" s="208"/>
    </row>
    <row r="808">
      <c r="A808" s="208"/>
      <c r="B808" s="210"/>
      <c r="C808" s="210"/>
      <c r="D808" s="210"/>
      <c r="E808" s="208"/>
      <c r="F808" s="208"/>
      <c r="G808" s="208"/>
      <c r="H808" s="210"/>
      <c r="I808" s="210"/>
      <c r="J808" s="210"/>
      <c r="K808" s="208"/>
      <c r="L808" s="208"/>
      <c r="M808" s="208"/>
      <c r="N808" s="208"/>
      <c r="O808" s="208"/>
      <c r="P808" s="208"/>
      <c r="Q808" s="208"/>
      <c r="R808" s="210"/>
      <c r="S808" s="210"/>
      <c r="T808" s="210"/>
      <c r="U808" s="208"/>
      <c r="V808" s="208"/>
      <c r="W808" s="208"/>
      <c r="X808" s="208"/>
      <c r="Y808" s="208"/>
      <c r="Z808" s="208"/>
    </row>
    <row r="809">
      <c r="A809" s="208"/>
      <c r="B809" s="210"/>
      <c r="C809" s="210"/>
      <c r="D809" s="210"/>
      <c r="E809" s="208"/>
      <c r="F809" s="208"/>
      <c r="G809" s="208"/>
      <c r="H809" s="210"/>
      <c r="I809" s="210"/>
      <c r="J809" s="210"/>
      <c r="K809" s="208"/>
      <c r="L809" s="208"/>
      <c r="M809" s="208"/>
      <c r="N809" s="208"/>
      <c r="O809" s="208"/>
      <c r="P809" s="208"/>
      <c r="Q809" s="208"/>
      <c r="R809" s="210"/>
      <c r="S809" s="210"/>
      <c r="T809" s="210"/>
      <c r="U809" s="208"/>
      <c r="V809" s="208"/>
      <c r="W809" s="208"/>
      <c r="X809" s="208"/>
      <c r="Y809" s="208"/>
      <c r="Z809" s="208"/>
    </row>
    <row r="810">
      <c r="A810" s="208"/>
      <c r="B810" s="210"/>
      <c r="C810" s="210"/>
      <c r="D810" s="210"/>
      <c r="E810" s="208"/>
      <c r="F810" s="208"/>
      <c r="G810" s="208"/>
      <c r="H810" s="210"/>
      <c r="I810" s="210"/>
      <c r="J810" s="210"/>
      <c r="K810" s="208"/>
      <c r="L810" s="208"/>
      <c r="M810" s="208"/>
      <c r="N810" s="208"/>
      <c r="O810" s="208"/>
      <c r="P810" s="208"/>
      <c r="Q810" s="208"/>
      <c r="R810" s="210"/>
      <c r="S810" s="210"/>
      <c r="T810" s="210"/>
      <c r="U810" s="208"/>
      <c r="V810" s="208"/>
      <c r="W810" s="208"/>
      <c r="X810" s="208"/>
      <c r="Y810" s="208"/>
      <c r="Z810" s="208"/>
    </row>
    <row r="811">
      <c r="A811" s="208"/>
      <c r="B811" s="210"/>
      <c r="C811" s="210"/>
      <c r="D811" s="210"/>
      <c r="E811" s="208"/>
      <c r="F811" s="208"/>
      <c r="G811" s="208"/>
      <c r="H811" s="210"/>
      <c r="I811" s="210"/>
      <c r="J811" s="210"/>
      <c r="K811" s="208"/>
      <c r="L811" s="208"/>
      <c r="M811" s="208"/>
      <c r="N811" s="208"/>
      <c r="O811" s="208"/>
      <c r="P811" s="208"/>
      <c r="Q811" s="208"/>
      <c r="R811" s="210"/>
      <c r="S811" s="210"/>
      <c r="T811" s="210"/>
      <c r="U811" s="208"/>
      <c r="V811" s="208"/>
      <c r="W811" s="208"/>
      <c r="X811" s="208"/>
      <c r="Y811" s="208"/>
      <c r="Z811" s="208"/>
    </row>
    <row r="812">
      <c r="A812" s="208"/>
      <c r="B812" s="210"/>
      <c r="C812" s="210"/>
      <c r="D812" s="210"/>
      <c r="E812" s="208"/>
      <c r="F812" s="208"/>
      <c r="G812" s="208"/>
      <c r="H812" s="210"/>
      <c r="I812" s="210"/>
      <c r="J812" s="210"/>
      <c r="K812" s="208"/>
      <c r="L812" s="208"/>
      <c r="M812" s="208"/>
      <c r="N812" s="208"/>
      <c r="O812" s="208"/>
      <c r="P812" s="208"/>
      <c r="Q812" s="208"/>
      <c r="R812" s="210"/>
      <c r="S812" s="210"/>
      <c r="T812" s="210"/>
      <c r="U812" s="208"/>
      <c r="V812" s="208"/>
      <c r="W812" s="208"/>
      <c r="X812" s="208"/>
      <c r="Y812" s="208"/>
      <c r="Z812" s="208"/>
    </row>
    <row r="813">
      <c r="A813" s="208"/>
      <c r="B813" s="210"/>
      <c r="C813" s="210"/>
      <c r="D813" s="210"/>
      <c r="E813" s="208"/>
      <c r="F813" s="208"/>
      <c r="G813" s="208"/>
      <c r="H813" s="210"/>
      <c r="I813" s="210"/>
      <c r="J813" s="210"/>
      <c r="K813" s="208"/>
      <c r="L813" s="208"/>
      <c r="M813" s="208"/>
      <c r="N813" s="208"/>
      <c r="O813" s="208"/>
      <c r="P813" s="208"/>
      <c r="Q813" s="208"/>
      <c r="R813" s="210"/>
      <c r="S813" s="210"/>
      <c r="T813" s="210"/>
      <c r="U813" s="208"/>
      <c r="V813" s="208"/>
      <c r="W813" s="208"/>
      <c r="X813" s="208"/>
      <c r="Y813" s="208"/>
      <c r="Z813" s="208"/>
    </row>
    <row r="814">
      <c r="A814" s="208"/>
      <c r="B814" s="210"/>
      <c r="C814" s="210"/>
      <c r="D814" s="210"/>
      <c r="E814" s="208"/>
      <c r="F814" s="208"/>
      <c r="G814" s="208"/>
      <c r="H814" s="210"/>
      <c r="I814" s="210"/>
      <c r="J814" s="210"/>
      <c r="K814" s="208"/>
      <c r="L814" s="208"/>
      <c r="M814" s="208"/>
      <c r="N814" s="208"/>
      <c r="O814" s="208"/>
      <c r="P814" s="208"/>
      <c r="Q814" s="208"/>
      <c r="R814" s="210"/>
      <c r="S814" s="210"/>
      <c r="T814" s="210"/>
      <c r="U814" s="208"/>
      <c r="V814" s="208"/>
      <c r="W814" s="208"/>
      <c r="X814" s="208"/>
      <c r="Y814" s="208"/>
      <c r="Z814" s="208"/>
    </row>
    <row r="815">
      <c r="A815" s="208"/>
      <c r="B815" s="210"/>
      <c r="C815" s="210"/>
      <c r="D815" s="210"/>
      <c r="E815" s="208"/>
      <c r="F815" s="208"/>
      <c r="G815" s="208"/>
      <c r="H815" s="210"/>
      <c r="I815" s="210"/>
      <c r="J815" s="210"/>
      <c r="K815" s="208"/>
      <c r="L815" s="208"/>
      <c r="M815" s="208"/>
      <c r="N815" s="208"/>
      <c r="O815" s="208"/>
      <c r="P815" s="208"/>
      <c r="Q815" s="208"/>
      <c r="R815" s="210"/>
      <c r="S815" s="210"/>
      <c r="T815" s="210"/>
      <c r="U815" s="208"/>
      <c r="V815" s="208"/>
      <c r="W815" s="208"/>
      <c r="X815" s="208"/>
      <c r="Y815" s="208"/>
      <c r="Z815" s="208"/>
    </row>
    <row r="816">
      <c r="A816" s="208"/>
      <c r="B816" s="210"/>
      <c r="C816" s="210"/>
      <c r="D816" s="210"/>
      <c r="E816" s="208"/>
      <c r="F816" s="208"/>
      <c r="G816" s="208"/>
      <c r="H816" s="210"/>
      <c r="I816" s="210"/>
      <c r="J816" s="210"/>
      <c r="K816" s="208"/>
      <c r="L816" s="208"/>
      <c r="M816" s="208"/>
      <c r="N816" s="208"/>
      <c r="O816" s="208"/>
      <c r="P816" s="208"/>
      <c r="Q816" s="208"/>
      <c r="R816" s="210"/>
      <c r="S816" s="210"/>
      <c r="T816" s="210"/>
      <c r="U816" s="208"/>
      <c r="V816" s="208"/>
      <c r="W816" s="208"/>
      <c r="X816" s="208"/>
      <c r="Y816" s="208"/>
      <c r="Z816" s="208"/>
    </row>
    <row r="817">
      <c r="A817" s="208"/>
      <c r="B817" s="210"/>
      <c r="C817" s="210"/>
      <c r="D817" s="210"/>
      <c r="E817" s="208"/>
      <c r="F817" s="208"/>
      <c r="G817" s="208"/>
      <c r="H817" s="210"/>
      <c r="I817" s="210"/>
      <c r="J817" s="210"/>
      <c r="K817" s="208"/>
      <c r="L817" s="208"/>
      <c r="M817" s="208"/>
      <c r="N817" s="208"/>
      <c r="O817" s="208"/>
      <c r="P817" s="208"/>
      <c r="Q817" s="208"/>
      <c r="R817" s="210"/>
      <c r="S817" s="210"/>
      <c r="T817" s="210"/>
      <c r="U817" s="208"/>
      <c r="V817" s="208"/>
      <c r="W817" s="208"/>
      <c r="X817" s="208"/>
      <c r="Y817" s="208"/>
      <c r="Z817" s="208"/>
    </row>
    <row r="818">
      <c r="A818" s="208"/>
      <c r="B818" s="210"/>
      <c r="C818" s="210"/>
      <c r="D818" s="210"/>
      <c r="E818" s="208"/>
      <c r="F818" s="208"/>
      <c r="G818" s="208"/>
      <c r="H818" s="210"/>
      <c r="I818" s="210"/>
      <c r="J818" s="210"/>
      <c r="K818" s="208"/>
      <c r="L818" s="208"/>
      <c r="M818" s="208"/>
      <c r="N818" s="208"/>
      <c r="O818" s="208"/>
      <c r="P818" s="208"/>
      <c r="Q818" s="208"/>
      <c r="R818" s="210"/>
      <c r="S818" s="210"/>
      <c r="T818" s="210"/>
      <c r="U818" s="208"/>
      <c r="V818" s="208"/>
      <c r="W818" s="208"/>
      <c r="X818" s="208"/>
      <c r="Y818" s="208"/>
      <c r="Z818" s="208"/>
    </row>
    <row r="819">
      <c r="A819" s="208"/>
      <c r="B819" s="210"/>
      <c r="C819" s="210"/>
      <c r="D819" s="210"/>
      <c r="E819" s="208"/>
      <c r="F819" s="208"/>
      <c r="G819" s="208"/>
      <c r="H819" s="210"/>
      <c r="I819" s="210"/>
      <c r="J819" s="210"/>
      <c r="K819" s="208"/>
      <c r="L819" s="208"/>
      <c r="M819" s="208"/>
      <c r="N819" s="208"/>
      <c r="O819" s="208"/>
      <c r="P819" s="208"/>
      <c r="Q819" s="208"/>
      <c r="R819" s="210"/>
      <c r="S819" s="210"/>
      <c r="T819" s="210"/>
      <c r="U819" s="208"/>
      <c r="V819" s="208"/>
      <c r="W819" s="208"/>
      <c r="X819" s="208"/>
      <c r="Y819" s="208"/>
      <c r="Z819" s="208"/>
    </row>
    <row r="820">
      <c r="A820" s="208"/>
      <c r="B820" s="210"/>
      <c r="C820" s="210"/>
      <c r="D820" s="210"/>
      <c r="E820" s="208"/>
      <c r="F820" s="208"/>
      <c r="G820" s="208"/>
      <c r="H820" s="210"/>
      <c r="I820" s="210"/>
      <c r="J820" s="210"/>
      <c r="K820" s="208"/>
      <c r="L820" s="208"/>
      <c r="M820" s="208"/>
      <c r="N820" s="208"/>
      <c r="O820" s="208"/>
      <c r="P820" s="208"/>
      <c r="Q820" s="208"/>
      <c r="R820" s="210"/>
      <c r="S820" s="210"/>
      <c r="T820" s="210"/>
      <c r="U820" s="208"/>
      <c r="V820" s="208"/>
      <c r="W820" s="208"/>
      <c r="X820" s="208"/>
      <c r="Y820" s="208"/>
      <c r="Z820" s="208"/>
    </row>
    <row r="821">
      <c r="A821" s="208"/>
      <c r="B821" s="210"/>
      <c r="C821" s="210"/>
      <c r="D821" s="210"/>
      <c r="E821" s="208"/>
      <c r="F821" s="208"/>
      <c r="G821" s="208"/>
      <c r="H821" s="210"/>
      <c r="I821" s="210"/>
      <c r="J821" s="210"/>
      <c r="K821" s="208"/>
      <c r="L821" s="208"/>
      <c r="M821" s="208"/>
      <c r="N821" s="208"/>
      <c r="O821" s="208"/>
      <c r="P821" s="208"/>
      <c r="Q821" s="208"/>
      <c r="R821" s="210"/>
      <c r="S821" s="210"/>
      <c r="T821" s="210"/>
      <c r="U821" s="208"/>
      <c r="V821" s="208"/>
      <c r="W821" s="208"/>
      <c r="X821" s="208"/>
      <c r="Y821" s="208"/>
      <c r="Z821" s="208"/>
    </row>
    <row r="822">
      <c r="A822" s="208"/>
      <c r="B822" s="210"/>
      <c r="C822" s="210"/>
      <c r="D822" s="210"/>
      <c r="E822" s="208"/>
      <c r="F822" s="208"/>
      <c r="G822" s="208"/>
      <c r="H822" s="210"/>
      <c r="I822" s="210"/>
      <c r="J822" s="210"/>
      <c r="K822" s="208"/>
      <c r="L822" s="208"/>
      <c r="M822" s="208"/>
      <c r="N822" s="208"/>
      <c r="O822" s="208"/>
      <c r="P822" s="208"/>
      <c r="Q822" s="208"/>
      <c r="R822" s="210"/>
      <c r="S822" s="210"/>
      <c r="T822" s="210"/>
      <c r="U822" s="208"/>
      <c r="V822" s="208"/>
      <c r="W822" s="208"/>
      <c r="X822" s="208"/>
      <c r="Y822" s="208"/>
      <c r="Z822" s="208"/>
    </row>
    <row r="823">
      <c r="A823" s="208"/>
      <c r="B823" s="210"/>
      <c r="C823" s="210"/>
      <c r="D823" s="210"/>
      <c r="E823" s="208"/>
      <c r="F823" s="208"/>
      <c r="G823" s="208"/>
      <c r="H823" s="210"/>
      <c r="I823" s="210"/>
      <c r="J823" s="210"/>
      <c r="K823" s="208"/>
      <c r="L823" s="208"/>
      <c r="M823" s="208"/>
      <c r="N823" s="208"/>
      <c r="O823" s="208"/>
      <c r="P823" s="208"/>
      <c r="Q823" s="208"/>
      <c r="R823" s="210"/>
      <c r="S823" s="210"/>
      <c r="T823" s="210"/>
      <c r="U823" s="208"/>
      <c r="V823" s="208"/>
      <c r="W823" s="208"/>
      <c r="X823" s="208"/>
      <c r="Y823" s="208"/>
      <c r="Z823" s="208"/>
    </row>
    <row r="824">
      <c r="A824" s="208"/>
      <c r="B824" s="210"/>
      <c r="C824" s="210"/>
      <c r="D824" s="210"/>
      <c r="E824" s="208"/>
      <c r="F824" s="208"/>
      <c r="G824" s="208"/>
      <c r="H824" s="210"/>
      <c r="I824" s="210"/>
      <c r="J824" s="210"/>
      <c r="K824" s="208"/>
      <c r="L824" s="208"/>
      <c r="M824" s="208"/>
      <c r="N824" s="208"/>
      <c r="O824" s="208"/>
      <c r="P824" s="208"/>
      <c r="Q824" s="208"/>
      <c r="R824" s="210"/>
      <c r="S824" s="210"/>
      <c r="T824" s="210"/>
      <c r="U824" s="208"/>
      <c r="V824" s="208"/>
      <c r="W824" s="208"/>
      <c r="X824" s="208"/>
      <c r="Y824" s="208"/>
      <c r="Z824" s="208"/>
    </row>
    <row r="825">
      <c r="A825" s="208"/>
      <c r="B825" s="210"/>
      <c r="C825" s="210"/>
      <c r="D825" s="210"/>
      <c r="E825" s="208"/>
      <c r="F825" s="208"/>
      <c r="G825" s="208"/>
      <c r="H825" s="210"/>
      <c r="I825" s="210"/>
      <c r="J825" s="210"/>
      <c r="K825" s="208"/>
      <c r="L825" s="208"/>
      <c r="M825" s="208"/>
      <c r="N825" s="208"/>
      <c r="O825" s="208"/>
      <c r="P825" s="208"/>
      <c r="Q825" s="208"/>
      <c r="R825" s="210"/>
      <c r="S825" s="210"/>
      <c r="T825" s="210"/>
      <c r="U825" s="208"/>
      <c r="V825" s="208"/>
      <c r="W825" s="208"/>
      <c r="X825" s="208"/>
      <c r="Y825" s="208"/>
      <c r="Z825" s="208"/>
    </row>
    <row r="826">
      <c r="A826" s="208"/>
      <c r="B826" s="210"/>
      <c r="C826" s="210"/>
      <c r="D826" s="210"/>
      <c r="E826" s="208"/>
      <c r="F826" s="208"/>
      <c r="G826" s="208"/>
      <c r="H826" s="210"/>
      <c r="I826" s="210"/>
      <c r="J826" s="210"/>
      <c r="K826" s="208"/>
      <c r="L826" s="208"/>
      <c r="M826" s="208"/>
      <c r="N826" s="208"/>
      <c r="O826" s="208"/>
      <c r="P826" s="208"/>
      <c r="Q826" s="208"/>
      <c r="R826" s="210"/>
      <c r="S826" s="210"/>
      <c r="T826" s="210"/>
      <c r="U826" s="208"/>
      <c r="V826" s="208"/>
      <c r="W826" s="208"/>
      <c r="X826" s="208"/>
      <c r="Y826" s="208"/>
      <c r="Z826" s="208"/>
    </row>
    <row r="827">
      <c r="A827" s="208"/>
      <c r="B827" s="210"/>
      <c r="C827" s="210"/>
      <c r="D827" s="210"/>
      <c r="E827" s="208"/>
      <c r="F827" s="208"/>
      <c r="G827" s="208"/>
      <c r="H827" s="210"/>
      <c r="I827" s="210"/>
      <c r="J827" s="210"/>
      <c r="K827" s="208"/>
      <c r="L827" s="208"/>
      <c r="M827" s="208"/>
      <c r="N827" s="208"/>
      <c r="O827" s="208"/>
      <c r="P827" s="208"/>
      <c r="Q827" s="208"/>
      <c r="R827" s="210"/>
      <c r="S827" s="210"/>
      <c r="T827" s="210"/>
      <c r="U827" s="208"/>
      <c r="V827" s="208"/>
      <c r="W827" s="208"/>
      <c r="X827" s="208"/>
      <c r="Y827" s="208"/>
      <c r="Z827" s="208"/>
    </row>
    <row r="828">
      <c r="A828" s="208"/>
      <c r="B828" s="210"/>
      <c r="C828" s="210"/>
      <c r="D828" s="210"/>
      <c r="E828" s="208"/>
      <c r="F828" s="208"/>
      <c r="G828" s="208"/>
      <c r="H828" s="210"/>
      <c r="I828" s="210"/>
      <c r="J828" s="210"/>
      <c r="K828" s="208"/>
      <c r="L828" s="208"/>
      <c r="M828" s="208"/>
      <c r="N828" s="208"/>
      <c r="O828" s="208"/>
      <c r="P828" s="208"/>
      <c r="Q828" s="208"/>
      <c r="R828" s="210"/>
      <c r="S828" s="210"/>
      <c r="T828" s="210"/>
      <c r="U828" s="208"/>
      <c r="V828" s="208"/>
      <c r="W828" s="208"/>
      <c r="X828" s="208"/>
      <c r="Y828" s="208"/>
      <c r="Z828" s="208"/>
    </row>
    <row r="829">
      <c r="A829" s="208"/>
      <c r="B829" s="210"/>
      <c r="C829" s="210"/>
      <c r="D829" s="210"/>
      <c r="E829" s="208"/>
      <c r="F829" s="208"/>
      <c r="G829" s="208"/>
      <c r="H829" s="210"/>
      <c r="I829" s="210"/>
      <c r="J829" s="210"/>
      <c r="K829" s="208"/>
      <c r="L829" s="208"/>
      <c r="M829" s="208"/>
      <c r="N829" s="208"/>
      <c r="O829" s="208"/>
      <c r="P829" s="208"/>
      <c r="Q829" s="208"/>
      <c r="R829" s="210"/>
      <c r="S829" s="210"/>
      <c r="T829" s="210"/>
      <c r="U829" s="208"/>
      <c r="V829" s="208"/>
      <c r="W829" s="208"/>
      <c r="X829" s="208"/>
      <c r="Y829" s="208"/>
      <c r="Z829" s="208"/>
    </row>
    <row r="830">
      <c r="A830" s="208"/>
      <c r="B830" s="210"/>
      <c r="C830" s="210"/>
      <c r="D830" s="210"/>
      <c r="E830" s="208"/>
      <c r="F830" s="208"/>
      <c r="G830" s="208"/>
      <c r="H830" s="210"/>
      <c r="I830" s="210"/>
      <c r="J830" s="210"/>
      <c r="K830" s="208"/>
      <c r="L830" s="208"/>
      <c r="M830" s="208"/>
      <c r="N830" s="208"/>
      <c r="O830" s="208"/>
      <c r="P830" s="208"/>
      <c r="Q830" s="208"/>
      <c r="R830" s="210"/>
      <c r="S830" s="210"/>
      <c r="T830" s="210"/>
      <c r="U830" s="208"/>
      <c r="V830" s="208"/>
      <c r="W830" s="208"/>
      <c r="X830" s="208"/>
      <c r="Y830" s="208"/>
      <c r="Z830" s="208"/>
    </row>
    <row r="831">
      <c r="A831" s="208"/>
      <c r="B831" s="210"/>
      <c r="C831" s="210"/>
      <c r="D831" s="210"/>
      <c r="E831" s="208"/>
      <c r="F831" s="208"/>
      <c r="G831" s="208"/>
      <c r="H831" s="210"/>
      <c r="I831" s="210"/>
      <c r="J831" s="210"/>
      <c r="K831" s="208"/>
      <c r="L831" s="208"/>
      <c r="M831" s="208"/>
      <c r="N831" s="208"/>
      <c r="O831" s="208"/>
      <c r="P831" s="208"/>
      <c r="Q831" s="208"/>
      <c r="R831" s="210"/>
      <c r="S831" s="210"/>
      <c r="T831" s="210"/>
      <c r="U831" s="208"/>
      <c r="V831" s="208"/>
      <c r="W831" s="208"/>
      <c r="X831" s="208"/>
      <c r="Y831" s="208"/>
      <c r="Z831" s="208"/>
    </row>
    <row r="832">
      <c r="A832" s="208"/>
      <c r="B832" s="210"/>
      <c r="C832" s="210"/>
      <c r="D832" s="210"/>
      <c r="E832" s="208"/>
      <c r="F832" s="208"/>
      <c r="G832" s="208"/>
      <c r="H832" s="210"/>
      <c r="I832" s="210"/>
      <c r="J832" s="210"/>
      <c r="K832" s="208"/>
      <c r="L832" s="208"/>
      <c r="M832" s="208"/>
      <c r="N832" s="208"/>
      <c r="O832" s="208"/>
      <c r="P832" s="208"/>
      <c r="Q832" s="208"/>
      <c r="R832" s="210"/>
      <c r="S832" s="210"/>
      <c r="T832" s="210"/>
      <c r="U832" s="208"/>
      <c r="V832" s="208"/>
      <c r="W832" s="208"/>
      <c r="X832" s="208"/>
      <c r="Y832" s="208"/>
      <c r="Z832" s="208"/>
    </row>
    <row r="833">
      <c r="A833" s="208"/>
      <c r="B833" s="210"/>
      <c r="C833" s="210"/>
      <c r="D833" s="210"/>
      <c r="E833" s="208"/>
      <c r="F833" s="208"/>
      <c r="G833" s="208"/>
      <c r="H833" s="210"/>
      <c r="I833" s="210"/>
      <c r="J833" s="210"/>
      <c r="K833" s="208"/>
      <c r="L833" s="208"/>
      <c r="M833" s="208"/>
      <c r="N833" s="208"/>
      <c r="O833" s="208"/>
      <c r="P833" s="208"/>
      <c r="Q833" s="208"/>
      <c r="R833" s="210"/>
      <c r="S833" s="210"/>
      <c r="T833" s="210"/>
      <c r="U833" s="208"/>
      <c r="V833" s="208"/>
      <c r="W833" s="208"/>
      <c r="X833" s="208"/>
      <c r="Y833" s="208"/>
      <c r="Z833" s="208"/>
    </row>
    <row r="834">
      <c r="A834" s="208"/>
      <c r="B834" s="210"/>
      <c r="C834" s="210"/>
      <c r="D834" s="210"/>
      <c r="E834" s="208"/>
      <c r="F834" s="208"/>
      <c r="G834" s="208"/>
      <c r="H834" s="210"/>
      <c r="I834" s="210"/>
      <c r="J834" s="210"/>
      <c r="K834" s="208"/>
      <c r="L834" s="208"/>
      <c r="M834" s="208"/>
      <c r="N834" s="208"/>
      <c r="O834" s="208"/>
      <c r="P834" s="208"/>
      <c r="Q834" s="208"/>
      <c r="R834" s="210"/>
      <c r="S834" s="210"/>
      <c r="T834" s="210"/>
      <c r="U834" s="208"/>
      <c r="V834" s="208"/>
      <c r="W834" s="208"/>
      <c r="X834" s="208"/>
      <c r="Y834" s="208"/>
      <c r="Z834" s="208"/>
    </row>
    <row r="835">
      <c r="A835" s="208"/>
      <c r="B835" s="210"/>
      <c r="C835" s="210"/>
      <c r="D835" s="210"/>
      <c r="E835" s="208"/>
      <c r="F835" s="208"/>
      <c r="G835" s="208"/>
      <c r="H835" s="210"/>
      <c r="I835" s="210"/>
      <c r="J835" s="210"/>
      <c r="K835" s="208"/>
      <c r="L835" s="208"/>
      <c r="M835" s="208"/>
      <c r="N835" s="208"/>
      <c r="O835" s="208"/>
      <c r="P835" s="208"/>
      <c r="Q835" s="208"/>
      <c r="R835" s="210"/>
      <c r="S835" s="210"/>
      <c r="T835" s="210"/>
      <c r="U835" s="208"/>
      <c r="V835" s="208"/>
      <c r="W835" s="208"/>
      <c r="X835" s="208"/>
      <c r="Y835" s="208"/>
      <c r="Z835" s="208"/>
    </row>
    <row r="836">
      <c r="A836" s="208"/>
      <c r="B836" s="210"/>
      <c r="C836" s="210"/>
      <c r="D836" s="210"/>
      <c r="E836" s="208"/>
      <c r="F836" s="208"/>
      <c r="G836" s="208"/>
      <c r="H836" s="210"/>
      <c r="I836" s="210"/>
      <c r="J836" s="210"/>
      <c r="K836" s="208"/>
      <c r="L836" s="208"/>
      <c r="M836" s="208"/>
      <c r="N836" s="208"/>
      <c r="O836" s="208"/>
      <c r="P836" s="208"/>
      <c r="Q836" s="208"/>
      <c r="R836" s="210"/>
      <c r="S836" s="210"/>
      <c r="T836" s="210"/>
      <c r="U836" s="208"/>
      <c r="V836" s="208"/>
      <c r="W836" s="208"/>
      <c r="X836" s="208"/>
      <c r="Y836" s="208"/>
      <c r="Z836" s="208"/>
    </row>
    <row r="837">
      <c r="A837" s="208"/>
      <c r="B837" s="210"/>
      <c r="C837" s="210"/>
      <c r="D837" s="210"/>
      <c r="E837" s="208"/>
      <c r="F837" s="208"/>
      <c r="G837" s="208"/>
      <c r="H837" s="210"/>
      <c r="I837" s="210"/>
      <c r="J837" s="210"/>
      <c r="K837" s="208"/>
      <c r="L837" s="208"/>
      <c r="M837" s="208"/>
      <c r="N837" s="208"/>
      <c r="O837" s="208"/>
      <c r="P837" s="208"/>
      <c r="Q837" s="208"/>
      <c r="R837" s="210"/>
      <c r="S837" s="210"/>
      <c r="T837" s="210"/>
      <c r="U837" s="208"/>
      <c r="V837" s="208"/>
      <c r="W837" s="208"/>
      <c r="X837" s="208"/>
      <c r="Y837" s="208"/>
      <c r="Z837" s="208"/>
    </row>
    <row r="838">
      <c r="A838" s="208"/>
      <c r="B838" s="210"/>
      <c r="C838" s="210"/>
      <c r="D838" s="210"/>
      <c r="E838" s="208"/>
      <c r="F838" s="208"/>
      <c r="G838" s="208"/>
      <c r="H838" s="210"/>
      <c r="I838" s="210"/>
      <c r="J838" s="210"/>
      <c r="K838" s="208"/>
      <c r="L838" s="208"/>
      <c r="M838" s="208"/>
      <c r="N838" s="208"/>
      <c r="O838" s="208"/>
      <c r="P838" s="208"/>
      <c r="Q838" s="208"/>
      <c r="R838" s="210"/>
      <c r="S838" s="210"/>
      <c r="T838" s="210"/>
      <c r="U838" s="208"/>
      <c r="V838" s="208"/>
      <c r="W838" s="208"/>
      <c r="X838" s="208"/>
      <c r="Y838" s="208"/>
      <c r="Z838" s="208"/>
    </row>
    <row r="839">
      <c r="A839" s="208"/>
      <c r="B839" s="210"/>
      <c r="C839" s="210"/>
      <c r="D839" s="210"/>
      <c r="E839" s="208"/>
      <c r="F839" s="208"/>
      <c r="G839" s="208"/>
      <c r="H839" s="210"/>
      <c r="I839" s="210"/>
      <c r="J839" s="210"/>
      <c r="K839" s="208"/>
      <c r="L839" s="208"/>
      <c r="M839" s="208"/>
      <c r="N839" s="208"/>
      <c r="O839" s="208"/>
      <c r="P839" s="208"/>
      <c r="Q839" s="208"/>
      <c r="R839" s="210"/>
      <c r="S839" s="210"/>
      <c r="T839" s="210"/>
      <c r="U839" s="208"/>
      <c r="V839" s="208"/>
      <c r="W839" s="208"/>
      <c r="X839" s="208"/>
      <c r="Y839" s="208"/>
      <c r="Z839" s="208"/>
    </row>
    <row r="840">
      <c r="A840" s="208"/>
      <c r="B840" s="210"/>
      <c r="C840" s="210"/>
      <c r="D840" s="210"/>
      <c r="E840" s="208"/>
      <c r="F840" s="208"/>
      <c r="G840" s="208"/>
      <c r="H840" s="210"/>
      <c r="I840" s="210"/>
      <c r="J840" s="210"/>
      <c r="K840" s="208"/>
      <c r="L840" s="208"/>
      <c r="M840" s="208"/>
      <c r="N840" s="208"/>
      <c r="O840" s="208"/>
      <c r="P840" s="208"/>
      <c r="Q840" s="208"/>
      <c r="R840" s="210"/>
      <c r="S840" s="210"/>
      <c r="T840" s="210"/>
      <c r="U840" s="208"/>
      <c r="V840" s="208"/>
      <c r="W840" s="208"/>
      <c r="X840" s="208"/>
      <c r="Y840" s="208"/>
      <c r="Z840" s="208"/>
    </row>
    <row r="841">
      <c r="A841" s="208"/>
      <c r="B841" s="210"/>
      <c r="C841" s="210"/>
      <c r="D841" s="210"/>
      <c r="E841" s="208"/>
      <c r="F841" s="208"/>
      <c r="G841" s="208"/>
      <c r="H841" s="210"/>
      <c r="I841" s="210"/>
      <c r="J841" s="210"/>
      <c r="K841" s="208"/>
      <c r="L841" s="208"/>
      <c r="M841" s="208"/>
      <c r="N841" s="208"/>
      <c r="O841" s="208"/>
      <c r="P841" s="208"/>
      <c r="Q841" s="208"/>
      <c r="R841" s="210"/>
      <c r="S841" s="210"/>
      <c r="T841" s="210"/>
      <c r="U841" s="208"/>
      <c r="V841" s="208"/>
      <c r="W841" s="208"/>
      <c r="X841" s="208"/>
      <c r="Y841" s="208"/>
      <c r="Z841" s="208"/>
    </row>
    <row r="842">
      <c r="A842" s="208"/>
      <c r="B842" s="210"/>
      <c r="C842" s="210"/>
      <c r="D842" s="210"/>
      <c r="E842" s="208"/>
      <c r="F842" s="208"/>
      <c r="G842" s="208"/>
      <c r="H842" s="210"/>
      <c r="I842" s="210"/>
      <c r="J842" s="210"/>
      <c r="K842" s="208"/>
      <c r="L842" s="208"/>
      <c r="M842" s="208"/>
      <c r="N842" s="208"/>
      <c r="O842" s="208"/>
      <c r="P842" s="208"/>
      <c r="Q842" s="208"/>
      <c r="R842" s="210"/>
      <c r="S842" s="210"/>
      <c r="T842" s="210"/>
      <c r="U842" s="208"/>
      <c r="V842" s="208"/>
      <c r="W842" s="208"/>
      <c r="X842" s="208"/>
      <c r="Y842" s="208"/>
      <c r="Z842" s="208"/>
    </row>
    <row r="843">
      <c r="A843" s="208"/>
      <c r="B843" s="210"/>
      <c r="C843" s="210"/>
      <c r="D843" s="210"/>
      <c r="E843" s="208"/>
      <c r="F843" s="208"/>
      <c r="G843" s="208"/>
      <c r="H843" s="210"/>
      <c r="I843" s="210"/>
      <c r="J843" s="210"/>
      <c r="K843" s="208"/>
      <c r="L843" s="208"/>
      <c r="M843" s="208"/>
      <c r="N843" s="208"/>
      <c r="O843" s="208"/>
      <c r="P843" s="208"/>
      <c r="Q843" s="208"/>
      <c r="R843" s="210"/>
      <c r="S843" s="210"/>
      <c r="T843" s="210"/>
      <c r="U843" s="208"/>
      <c r="V843" s="208"/>
      <c r="W843" s="208"/>
      <c r="X843" s="208"/>
      <c r="Y843" s="208"/>
      <c r="Z843" s="208"/>
    </row>
    <row r="844">
      <c r="A844" s="208"/>
      <c r="B844" s="210"/>
      <c r="C844" s="210"/>
      <c r="D844" s="210"/>
      <c r="E844" s="208"/>
      <c r="F844" s="208"/>
      <c r="G844" s="208"/>
      <c r="H844" s="210"/>
      <c r="I844" s="210"/>
      <c r="J844" s="210"/>
      <c r="K844" s="208"/>
      <c r="L844" s="208"/>
      <c r="M844" s="208"/>
      <c r="N844" s="208"/>
      <c r="O844" s="208"/>
      <c r="P844" s="208"/>
      <c r="Q844" s="208"/>
      <c r="R844" s="210"/>
      <c r="S844" s="210"/>
      <c r="T844" s="210"/>
      <c r="U844" s="208"/>
      <c r="V844" s="208"/>
      <c r="W844" s="208"/>
      <c r="X844" s="208"/>
      <c r="Y844" s="208"/>
      <c r="Z844" s="208"/>
    </row>
    <row r="845">
      <c r="A845" s="208"/>
      <c r="B845" s="210"/>
      <c r="C845" s="210"/>
      <c r="D845" s="210"/>
      <c r="E845" s="208"/>
      <c r="F845" s="208"/>
      <c r="G845" s="208"/>
      <c r="H845" s="210"/>
      <c r="I845" s="210"/>
      <c r="J845" s="210"/>
      <c r="K845" s="208"/>
      <c r="L845" s="208"/>
      <c r="M845" s="208"/>
      <c r="N845" s="208"/>
      <c r="O845" s="208"/>
      <c r="P845" s="208"/>
      <c r="Q845" s="208"/>
      <c r="R845" s="210"/>
      <c r="S845" s="210"/>
      <c r="T845" s="210"/>
      <c r="U845" s="208"/>
      <c r="V845" s="208"/>
      <c r="W845" s="208"/>
      <c r="X845" s="208"/>
      <c r="Y845" s="208"/>
      <c r="Z845" s="208"/>
    </row>
    <row r="846">
      <c r="A846" s="208"/>
      <c r="B846" s="210"/>
      <c r="C846" s="210"/>
      <c r="D846" s="210"/>
      <c r="E846" s="208"/>
      <c r="F846" s="208"/>
      <c r="G846" s="208"/>
      <c r="H846" s="210"/>
      <c r="I846" s="210"/>
      <c r="J846" s="210"/>
      <c r="K846" s="208"/>
      <c r="L846" s="208"/>
      <c r="M846" s="208"/>
      <c r="N846" s="208"/>
      <c r="O846" s="208"/>
      <c r="P846" s="208"/>
      <c r="Q846" s="208"/>
      <c r="R846" s="210"/>
      <c r="S846" s="210"/>
      <c r="T846" s="210"/>
      <c r="U846" s="208"/>
      <c r="V846" s="208"/>
      <c r="W846" s="208"/>
      <c r="X846" s="208"/>
      <c r="Y846" s="208"/>
      <c r="Z846" s="208"/>
    </row>
    <row r="847">
      <c r="A847" s="208"/>
      <c r="B847" s="210"/>
      <c r="C847" s="210"/>
      <c r="D847" s="210"/>
      <c r="E847" s="208"/>
      <c r="F847" s="208"/>
      <c r="G847" s="208"/>
      <c r="H847" s="210"/>
      <c r="I847" s="210"/>
      <c r="J847" s="210"/>
      <c r="K847" s="208"/>
      <c r="L847" s="208"/>
      <c r="M847" s="208"/>
      <c r="N847" s="208"/>
      <c r="O847" s="208"/>
      <c r="P847" s="208"/>
      <c r="Q847" s="208"/>
      <c r="R847" s="210"/>
      <c r="S847" s="210"/>
      <c r="T847" s="210"/>
      <c r="U847" s="208"/>
      <c r="V847" s="208"/>
      <c r="W847" s="208"/>
      <c r="X847" s="208"/>
      <c r="Y847" s="208"/>
      <c r="Z847" s="208"/>
    </row>
    <row r="848">
      <c r="A848" s="208"/>
      <c r="B848" s="210"/>
      <c r="C848" s="210"/>
      <c r="D848" s="210"/>
      <c r="E848" s="208"/>
      <c r="F848" s="208"/>
      <c r="G848" s="208"/>
      <c r="H848" s="210"/>
      <c r="I848" s="210"/>
      <c r="J848" s="210"/>
      <c r="K848" s="208"/>
      <c r="L848" s="208"/>
      <c r="M848" s="208"/>
      <c r="N848" s="208"/>
      <c r="O848" s="208"/>
      <c r="P848" s="208"/>
      <c r="Q848" s="208"/>
      <c r="R848" s="210"/>
      <c r="S848" s="210"/>
      <c r="T848" s="210"/>
      <c r="U848" s="208"/>
      <c r="V848" s="208"/>
      <c r="W848" s="208"/>
      <c r="X848" s="208"/>
      <c r="Y848" s="208"/>
      <c r="Z848" s="208"/>
    </row>
    <row r="849">
      <c r="A849" s="208"/>
      <c r="B849" s="210"/>
      <c r="C849" s="210"/>
      <c r="D849" s="210"/>
      <c r="E849" s="208"/>
      <c r="F849" s="208"/>
      <c r="G849" s="208"/>
      <c r="H849" s="210"/>
      <c r="I849" s="210"/>
      <c r="J849" s="210"/>
      <c r="K849" s="208"/>
      <c r="L849" s="208"/>
      <c r="M849" s="208"/>
      <c r="N849" s="208"/>
      <c r="O849" s="208"/>
      <c r="P849" s="208"/>
      <c r="Q849" s="208"/>
      <c r="R849" s="210"/>
      <c r="S849" s="210"/>
      <c r="T849" s="210"/>
      <c r="U849" s="208"/>
      <c r="V849" s="208"/>
      <c r="W849" s="208"/>
      <c r="X849" s="208"/>
      <c r="Y849" s="208"/>
      <c r="Z849" s="208"/>
    </row>
    <row r="850">
      <c r="A850" s="208"/>
      <c r="B850" s="210"/>
      <c r="C850" s="210"/>
      <c r="D850" s="210"/>
      <c r="E850" s="208"/>
      <c r="F850" s="208"/>
      <c r="G850" s="208"/>
      <c r="H850" s="210"/>
      <c r="I850" s="210"/>
      <c r="J850" s="210"/>
      <c r="K850" s="208"/>
      <c r="L850" s="208"/>
      <c r="M850" s="208"/>
      <c r="N850" s="208"/>
      <c r="O850" s="208"/>
      <c r="P850" s="208"/>
      <c r="Q850" s="208"/>
      <c r="R850" s="210"/>
      <c r="S850" s="210"/>
      <c r="T850" s="210"/>
      <c r="U850" s="208"/>
      <c r="V850" s="208"/>
      <c r="W850" s="208"/>
      <c r="X850" s="208"/>
      <c r="Y850" s="208"/>
      <c r="Z850" s="208"/>
    </row>
    <row r="851">
      <c r="A851" s="208"/>
      <c r="B851" s="210"/>
      <c r="C851" s="210"/>
      <c r="D851" s="210"/>
      <c r="E851" s="208"/>
      <c r="F851" s="208"/>
      <c r="G851" s="208"/>
      <c r="H851" s="210"/>
      <c r="I851" s="210"/>
      <c r="J851" s="210"/>
      <c r="K851" s="208"/>
      <c r="L851" s="208"/>
      <c r="M851" s="208"/>
      <c r="N851" s="208"/>
      <c r="O851" s="208"/>
      <c r="P851" s="208"/>
      <c r="Q851" s="208"/>
      <c r="R851" s="210"/>
      <c r="S851" s="210"/>
      <c r="T851" s="210"/>
      <c r="U851" s="208"/>
      <c r="V851" s="208"/>
      <c r="W851" s="208"/>
      <c r="X851" s="208"/>
      <c r="Y851" s="208"/>
      <c r="Z851" s="208"/>
    </row>
    <row r="852">
      <c r="A852" s="208"/>
      <c r="B852" s="210"/>
      <c r="C852" s="210"/>
      <c r="D852" s="210"/>
      <c r="E852" s="208"/>
      <c r="F852" s="208"/>
      <c r="G852" s="208"/>
      <c r="H852" s="210"/>
      <c r="I852" s="210"/>
      <c r="J852" s="210"/>
      <c r="K852" s="208"/>
      <c r="L852" s="208"/>
      <c r="M852" s="208"/>
      <c r="N852" s="208"/>
      <c r="O852" s="208"/>
      <c r="P852" s="208"/>
      <c r="Q852" s="208"/>
      <c r="R852" s="210"/>
      <c r="S852" s="210"/>
      <c r="T852" s="210"/>
      <c r="U852" s="208"/>
      <c r="V852" s="208"/>
      <c r="W852" s="208"/>
      <c r="X852" s="208"/>
      <c r="Y852" s="208"/>
      <c r="Z852" s="208"/>
    </row>
    <row r="853">
      <c r="A853" s="208"/>
      <c r="B853" s="210"/>
      <c r="C853" s="210"/>
      <c r="D853" s="210"/>
      <c r="E853" s="208"/>
      <c r="F853" s="208"/>
      <c r="G853" s="208"/>
      <c r="H853" s="210"/>
      <c r="I853" s="210"/>
      <c r="J853" s="210"/>
      <c r="K853" s="208"/>
      <c r="L853" s="208"/>
      <c r="M853" s="208"/>
      <c r="N853" s="208"/>
      <c r="O853" s="208"/>
      <c r="P853" s="208"/>
      <c r="Q853" s="208"/>
      <c r="R853" s="210"/>
      <c r="S853" s="210"/>
      <c r="T853" s="210"/>
      <c r="U853" s="208"/>
      <c r="V853" s="208"/>
      <c r="W853" s="208"/>
      <c r="X853" s="208"/>
      <c r="Y853" s="208"/>
      <c r="Z853" s="208"/>
    </row>
    <row r="854">
      <c r="A854" s="208"/>
      <c r="B854" s="210"/>
      <c r="C854" s="210"/>
      <c r="D854" s="210"/>
      <c r="E854" s="208"/>
      <c r="F854" s="208"/>
      <c r="G854" s="208"/>
      <c r="H854" s="210"/>
      <c r="I854" s="210"/>
      <c r="J854" s="210"/>
      <c r="K854" s="208"/>
      <c r="L854" s="208"/>
      <c r="M854" s="208"/>
      <c r="N854" s="208"/>
      <c r="O854" s="208"/>
      <c r="P854" s="208"/>
      <c r="Q854" s="208"/>
      <c r="R854" s="210"/>
      <c r="S854" s="210"/>
      <c r="T854" s="210"/>
      <c r="U854" s="208"/>
      <c r="V854" s="208"/>
      <c r="W854" s="208"/>
      <c r="X854" s="208"/>
      <c r="Y854" s="208"/>
      <c r="Z854" s="208"/>
    </row>
    <row r="855">
      <c r="A855" s="208"/>
      <c r="B855" s="210"/>
      <c r="C855" s="210"/>
      <c r="D855" s="210"/>
      <c r="E855" s="208"/>
      <c r="F855" s="208"/>
      <c r="G855" s="208"/>
      <c r="H855" s="210"/>
      <c r="I855" s="210"/>
      <c r="J855" s="210"/>
      <c r="K855" s="208"/>
      <c r="L855" s="208"/>
      <c r="M855" s="208"/>
      <c r="N855" s="208"/>
      <c r="O855" s="208"/>
      <c r="P855" s="208"/>
      <c r="Q855" s="208"/>
      <c r="R855" s="210"/>
      <c r="S855" s="210"/>
      <c r="T855" s="210"/>
      <c r="U855" s="208"/>
      <c r="V855" s="208"/>
      <c r="W855" s="208"/>
      <c r="X855" s="208"/>
      <c r="Y855" s="208"/>
      <c r="Z855" s="208"/>
    </row>
    <row r="856">
      <c r="A856" s="208"/>
      <c r="B856" s="210"/>
      <c r="C856" s="210"/>
      <c r="D856" s="210"/>
      <c r="E856" s="208"/>
      <c r="F856" s="208"/>
      <c r="G856" s="208"/>
      <c r="H856" s="210"/>
      <c r="I856" s="210"/>
      <c r="J856" s="210"/>
      <c r="K856" s="208"/>
      <c r="L856" s="208"/>
      <c r="M856" s="208"/>
      <c r="N856" s="208"/>
      <c r="O856" s="208"/>
      <c r="P856" s="208"/>
      <c r="Q856" s="208"/>
      <c r="R856" s="210"/>
      <c r="S856" s="210"/>
      <c r="T856" s="210"/>
      <c r="U856" s="208"/>
      <c r="V856" s="208"/>
      <c r="W856" s="208"/>
      <c r="X856" s="208"/>
      <c r="Y856" s="208"/>
      <c r="Z856" s="208"/>
    </row>
    <row r="857">
      <c r="A857" s="208"/>
      <c r="B857" s="210"/>
      <c r="C857" s="210"/>
      <c r="D857" s="210"/>
      <c r="E857" s="208"/>
      <c r="F857" s="208"/>
      <c r="G857" s="208"/>
      <c r="H857" s="210"/>
      <c r="I857" s="210"/>
      <c r="J857" s="210"/>
      <c r="K857" s="208"/>
      <c r="L857" s="208"/>
      <c r="M857" s="208"/>
      <c r="N857" s="208"/>
      <c r="O857" s="208"/>
      <c r="P857" s="208"/>
      <c r="Q857" s="208"/>
      <c r="R857" s="210"/>
      <c r="S857" s="210"/>
      <c r="T857" s="210"/>
      <c r="U857" s="208"/>
      <c r="V857" s="208"/>
      <c r="W857" s="208"/>
      <c r="X857" s="208"/>
      <c r="Y857" s="208"/>
      <c r="Z857" s="208"/>
    </row>
    <row r="858">
      <c r="A858" s="208"/>
      <c r="B858" s="210"/>
      <c r="C858" s="210"/>
      <c r="D858" s="210"/>
      <c r="E858" s="208"/>
      <c r="F858" s="208"/>
      <c r="G858" s="208"/>
      <c r="H858" s="210"/>
      <c r="I858" s="210"/>
      <c r="J858" s="210"/>
      <c r="K858" s="208"/>
      <c r="L858" s="208"/>
      <c r="M858" s="208"/>
      <c r="N858" s="208"/>
      <c r="O858" s="208"/>
      <c r="P858" s="208"/>
      <c r="Q858" s="208"/>
      <c r="R858" s="210"/>
      <c r="S858" s="210"/>
      <c r="T858" s="210"/>
      <c r="U858" s="208"/>
      <c r="V858" s="208"/>
      <c r="W858" s="208"/>
      <c r="X858" s="208"/>
      <c r="Y858" s="208"/>
      <c r="Z858" s="208"/>
    </row>
    <row r="859">
      <c r="A859" s="208"/>
      <c r="B859" s="210"/>
      <c r="C859" s="210"/>
      <c r="D859" s="210"/>
      <c r="E859" s="208"/>
      <c r="F859" s="208"/>
      <c r="G859" s="208"/>
      <c r="H859" s="210"/>
      <c r="I859" s="210"/>
      <c r="J859" s="210"/>
      <c r="K859" s="208"/>
      <c r="L859" s="208"/>
      <c r="M859" s="208"/>
      <c r="N859" s="208"/>
      <c r="O859" s="208"/>
      <c r="P859" s="208"/>
      <c r="Q859" s="208"/>
      <c r="R859" s="210"/>
      <c r="S859" s="210"/>
      <c r="T859" s="210"/>
      <c r="U859" s="208"/>
      <c r="V859" s="208"/>
      <c r="W859" s="208"/>
      <c r="X859" s="208"/>
      <c r="Y859" s="208"/>
      <c r="Z859" s="208"/>
    </row>
    <row r="860">
      <c r="A860" s="208"/>
      <c r="B860" s="210"/>
      <c r="C860" s="210"/>
      <c r="D860" s="210"/>
      <c r="E860" s="208"/>
      <c r="F860" s="208"/>
      <c r="G860" s="208"/>
      <c r="H860" s="210"/>
      <c r="I860" s="210"/>
      <c r="J860" s="210"/>
      <c r="K860" s="208"/>
      <c r="L860" s="208"/>
      <c r="M860" s="208"/>
      <c r="N860" s="208"/>
      <c r="O860" s="208"/>
      <c r="P860" s="208"/>
      <c r="Q860" s="208"/>
      <c r="R860" s="210"/>
      <c r="S860" s="210"/>
      <c r="T860" s="210"/>
      <c r="U860" s="208"/>
      <c r="V860" s="208"/>
      <c r="W860" s="208"/>
      <c r="X860" s="208"/>
      <c r="Y860" s="208"/>
      <c r="Z860" s="208"/>
    </row>
    <row r="861">
      <c r="A861" s="208"/>
      <c r="B861" s="210"/>
      <c r="C861" s="210"/>
      <c r="D861" s="210"/>
      <c r="E861" s="208"/>
      <c r="F861" s="208"/>
      <c r="G861" s="208"/>
      <c r="H861" s="210"/>
      <c r="I861" s="210"/>
      <c r="J861" s="210"/>
      <c r="K861" s="208"/>
      <c r="L861" s="208"/>
      <c r="M861" s="208"/>
      <c r="N861" s="208"/>
      <c r="O861" s="208"/>
      <c r="P861" s="208"/>
      <c r="Q861" s="208"/>
      <c r="R861" s="210"/>
      <c r="S861" s="210"/>
      <c r="T861" s="210"/>
      <c r="U861" s="208"/>
      <c r="V861" s="208"/>
      <c r="W861" s="208"/>
      <c r="X861" s="208"/>
      <c r="Y861" s="208"/>
      <c r="Z861" s="208"/>
    </row>
    <row r="862">
      <c r="A862" s="208"/>
      <c r="B862" s="210"/>
      <c r="C862" s="210"/>
      <c r="D862" s="210"/>
      <c r="E862" s="208"/>
      <c r="F862" s="208"/>
      <c r="G862" s="208"/>
      <c r="H862" s="210"/>
      <c r="I862" s="210"/>
      <c r="J862" s="210"/>
      <c r="K862" s="208"/>
      <c r="L862" s="208"/>
      <c r="M862" s="208"/>
      <c r="N862" s="208"/>
      <c r="O862" s="208"/>
      <c r="P862" s="208"/>
      <c r="Q862" s="208"/>
      <c r="R862" s="210"/>
      <c r="S862" s="210"/>
      <c r="T862" s="210"/>
      <c r="U862" s="208"/>
      <c r="V862" s="208"/>
      <c r="W862" s="208"/>
      <c r="X862" s="208"/>
      <c r="Y862" s="208"/>
      <c r="Z862" s="208"/>
    </row>
    <row r="863">
      <c r="A863" s="208"/>
      <c r="B863" s="210"/>
      <c r="C863" s="210"/>
      <c r="D863" s="210"/>
      <c r="E863" s="208"/>
      <c r="F863" s="208"/>
      <c r="G863" s="208"/>
      <c r="H863" s="210"/>
      <c r="I863" s="210"/>
      <c r="J863" s="210"/>
      <c r="K863" s="208"/>
      <c r="L863" s="208"/>
      <c r="M863" s="208"/>
      <c r="N863" s="208"/>
      <c r="O863" s="208"/>
      <c r="P863" s="208"/>
      <c r="Q863" s="208"/>
      <c r="R863" s="210"/>
      <c r="S863" s="210"/>
      <c r="T863" s="210"/>
      <c r="U863" s="208"/>
      <c r="V863" s="208"/>
      <c r="W863" s="208"/>
      <c r="X863" s="208"/>
      <c r="Y863" s="208"/>
      <c r="Z863" s="208"/>
    </row>
    <row r="864">
      <c r="A864" s="208"/>
      <c r="B864" s="210"/>
      <c r="C864" s="210"/>
      <c r="D864" s="210"/>
      <c r="E864" s="208"/>
      <c r="F864" s="208"/>
      <c r="G864" s="208"/>
      <c r="H864" s="210"/>
      <c r="I864" s="210"/>
      <c r="J864" s="210"/>
      <c r="K864" s="208"/>
      <c r="L864" s="208"/>
      <c r="M864" s="208"/>
      <c r="N864" s="208"/>
      <c r="O864" s="208"/>
      <c r="P864" s="208"/>
      <c r="Q864" s="208"/>
      <c r="R864" s="210"/>
      <c r="S864" s="210"/>
      <c r="T864" s="210"/>
      <c r="U864" s="208"/>
      <c r="V864" s="208"/>
      <c r="W864" s="208"/>
      <c r="X864" s="208"/>
      <c r="Y864" s="208"/>
      <c r="Z864" s="208"/>
    </row>
    <row r="865">
      <c r="A865" s="208"/>
      <c r="B865" s="210"/>
      <c r="C865" s="210"/>
      <c r="D865" s="210"/>
      <c r="E865" s="208"/>
      <c r="F865" s="208"/>
      <c r="G865" s="208"/>
      <c r="H865" s="210"/>
      <c r="I865" s="210"/>
      <c r="J865" s="210"/>
      <c r="K865" s="208"/>
      <c r="L865" s="208"/>
      <c r="M865" s="208"/>
      <c r="N865" s="208"/>
      <c r="O865" s="208"/>
      <c r="P865" s="208"/>
      <c r="Q865" s="208"/>
      <c r="R865" s="210"/>
      <c r="S865" s="210"/>
      <c r="T865" s="210"/>
      <c r="U865" s="208"/>
      <c r="V865" s="208"/>
      <c r="W865" s="208"/>
      <c r="X865" s="208"/>
      <c r="Y865" s="208"/>
      <c r="Z865" s="208"/>
    </row>
    <row r="866">
      <c r="A866" s="208"/>
      <c r="B866" s="210"/>
      <c r="C866" s="210"/>
      <c r="D866" s="210"/>
      <c r="E866" s="208"/>
      <c r="F866" s="208"/>
      <c r="G866" s="208"/>
      <c r="H866" s="210"/>
      <c r="I866" s="210"/>
      <c r="J866" s="210"/>
      <c r="K866" s="208"/>
      <c r="L866" s="208"/>
      <c r="M866" s="208"/>
      <c r="N866" s="208"/>
      <c r="O866" s="208"/>
      <c r="P866" s="208"/>
      <c r="Q866" s="208"/>
      <c r="R866" s="210"/>
      <c r="S866" s="210"/>
      <c r="T866" s="210"/>
      <c r="U866" s="208"/>
      <c r="V866" s="208"/>
      <c r="W866" s="208"/>
      <c r="X866" s="208"/>
      <c r="Y866" s="208"/>
      <c r="Z866" s="208"/>
    </row>
    <row r="867">
      <c r="A867" s="208"/>
      <c r="B867" s="210"/>
      <c r="C867" s="210"/>
      <c r="D867" s="210"/>
      <c r="E867" s="208"/>
      <c r="F867" s="208"/>
      <c r="G867" s="208"/>
      <c r="H867" s="210"/>
      <c r="I867" s="210"/>
      <c r="J867" s="210"/>
      <c r="K867" s="208"/>
      <c r="L867" s="208"/>
      <c r="M867" s="208"/>
      <c r="N867" s="208"/>
      <c r="O867" s="208"/>
      <c r="P867" s="208"/>
      <c r="Q867" s="208"/>
      <c r="R867" s="210"/>
      <c r="S867" s="210"/>
      <c r="T867" s="210"/>
      <c r="U867" s="208"/>
      <c r="V867" s="208"/>
      <c r="W867" s="208"/>
      <c r="X867" s="208"/>
      <c r="Y867" s="208"/>
      <c r="Z867" s="208"/>
    </row>
    <row r="868">
      <c r="A868" s="208"/>
      <c r="B868" s="210"/>
      <c r="C868" s="210"/>
      <c r="D868" s="210"/>
      <c r="E868" s="208"/>
      <c r="F868" s="208"/>
      <c r="G868" s="208"/>
      <c r="H868" s="210"/>
      <c r="I868" s="210"/>
      <c r="J868" s="210"/>
      <c r="K868" s="208"/>
      <c r="L868" s="208"/>
      <c r="M868" s="208"/>
      <c r="N868" s="208"/>
      <c r="O868" s="208"/>
      <c r="P868" s="208"/>
      <c r="Q868" s="208"/>
      <c r="R868" s="210"/>
      <c r="S868" s="210"/>
      <c r="T868" s="210"/>
      <c r="U868" s="208"/>
      <c r="V868" s="208"/>
      <c r="W868" s="208"/>
      <c r="X868" s="208"/>
      <c r="Y868" s="208"/>
      <c r="Z868" s="208"/>
    </row>
    <row r="869">
      <c r="A869" s="208"/>
      <c r="B869" s="210"/>
      <c r="C869" s="210"/>
      <c r="D869" s="210"/>
      <c r="E869" s="208"/>
      <c r="F869" s="208"/>
      <c r="G869" s="208"/>
      <c r="H869" s="210"/>
      <c r="I869" s="210"/>
      <c r="J869" s="210"/>
      <c r="K869" s="208"/>
      <c r="L869" s="208"/>
      <c r="M869" s="208"/>
      <c r="N869" s="208"/>
      <c r="O869" s="208"/>
      <c r="P869" s="208"/>
      <c r="Q869" s="208"/>
      <c r="R869" s="210"/>
      <c r="S869" s="210"/>
      <c r="T869" s="210"/>
      <c r="U869" s="208"/>
      <c r="V869" s="208"/>
      <c r="W869" s="208"/>
      <c r="X869" s="208"/>
      <c r="Y869" s="208"/>
      <c r="Z869" s="208"/>
    </row>
    <row r="870">
      <c r="A870" s="208"/>
      <c r="B870" s="210"/>
      <c r="C870" s="210"/>
      <c r="D870" s="210"/>
      <c r="E870" s="208"/>
      <c r="F870" s="208"/>
      <c r="G870" s="208"/>
      <c r="H870" s="210"/>
      <c r="I870" s="210"/>
      <c r="J870" s="210"/>
      <c r="K870" s="208"/>
      <c r="L870" s="208"/>
      <c r="M870" s="208"/>
      <c r="N870" s="208"/>
      <c r="O870" s="208"/>
      <c r="P870" s="208"/>
      <c r="Q870" s="208"/>
      <c r="R870" s="210"/>
      <c r="S870" s="210"/>
      <c r="T870" s="210"/>
      <c r="U870" s="208"/>
      <c r="V870" s="208"/>
      <c r="W870" s="208"/>
      <c r="X870" s="208"/>
      <c r="Y870" s="208"/>
      <c r="Z870" s="208"/>
    </row>
    <row r="871">
      <c r="A871" s="208"/>
      <c r="B871" s="210"/>
      <c r="C871" s="210"/>
      <c r="D871" s="210"/>
      <c r="E871" s="208"/>
      <c r="F871" s="208"/>
      <c r="G871" s="208"/>
      <c r="H871" s="210"/>
      <c r="I871" s="210"/>
      <c r="J871" s="210"/>
      <c r="K871" s="208"/>
      <c r="L871" s="208"/>
      <c r="M871" s="208"/>
      <c r="N871" s="208"/>
      <c r="O871" s="208"/>
      <c r="P871" s="208"/>
      <c r="Q871" s="208"/>
      <c r="R871" s="210"/>
      <c r="S871" s="210"/>
      <c r="T871" s="210"/>
      <c r="U871" s="208"/>
      <c r="V871" s="208"/>
      <c r="W871" s="208"/>
      <c r="X871" s="208"/>
      <c r="Y871" s="208"/>
      <c r="Z871" s="208"/>
    </row>
    <row r="872">
      <c r="A872" s="208"/>
      <c r="B872" s="210"/>
      <c r="C872" s="210"/>
      <c r="D872" s="210"/>
      <c r="E872" s="208"/>
      <c r="F872" s="208"/>
      <c r="G872" s="208"/>
      <c r="H872" s="210"/>
      <c r="I872" s="210"/>
      <c r="J872" s="210"/>
      <c r="K872" s="208"/>
      <c r="L872" s="208"/>
      <c r="M872" s="208"/>
      <c r="N872" s="208"/>
      <c r="O872" s="208"/>
      <c r="P872" s="208"/>
      <c r="Q872" s="208"/>
      <c r="R872" s="210"/>
      <c r="S872" s="210"/>
      <c r="T872" s="210"/>
      <c r="U872" s="208"/>
      <c r="V872" s="208"/>
      <c r="W872" s="208"/>
      <c r="X872" s="208"/>
      <c r="Y872" s="208"/>
      <c r="Z872" s="208"/>
    </row>
    <row r="873">
      <c r="A873" s="208"/>
      <c r="B873" s="210"/>
      <c r="C873" s="210"/>
      <c r="D873" s="210"/>
      <c r="E873" s="208"/>
      <c r="F873" s="208"/>
      <c r="G873" s="208"/>
      <c r="H873" s="210"/>
      <c r="I873" s="210"/>
      <c r="J873" s="210"/>
      <c r="K873" s="208"/>
      <c r="L873" s="208"/>
      <c r="M873" s="208"/>
      <c r="N873" s="208"/>
      <c r="O873" s="208"/>
      <c r="P873" s="208"/>
      <c r="Q873" s="208"/>
      <c r="R873" s="210"/>
      <c r="S873" s="210"/>
      <c r="T873" s="210"/>
      <c r="U873" s="208"/>
      <c r="V873" s="208"/>
      <c r="W873" s="208"/>
      <c r="X873" s="208"/>
      <c r="Y873" s="208"/>
      <c r="Z873" s="208"/>
    </row>
    <row r="874">
      <c r="A874" s="208"/>
      <c r="B874" s="210"/>
      <c r="C874" s="210"/>
      <c r="D874" s="210"/>
      <c r="E874" s="208"/>
      <c r="F874" s="208"/>
      <c r="G874" s="208"/>
      <c r="H874" s="210"/>
      <c r="I874" s="210"/>
      <c r="J874" s="210"/>
      <c r="K874" s="208"/>
      <c r="L874" s="208"/>
      <c r="M874" s="208"/>
      <c r="N874" s="208"/>
      <c r="O874" s="208"/>
      <c r="P874" s="208"/>
      <c r="Q874" s="208"/>
      <c r="R874" s="210"/>
      <c r="S874" s="210"/>
      <c r="T874" s="210"/>
      <c r="U874" s="208"/>
      <c r="V874" s="208"/>
      <c r="W874" s="208"/>
      <c r="X874" s="208"/>
      <c r="Y874" s="208"/>
      <c r="Z874" s="208"/>
    </row>
    <row r="875">
      <c r="A875" s="208"/>
      <c r="B875" s="210"/>
      <c r="C875" s="210"/>
      <c r="D875" s="210"/>
      <c r="E875" s="208"/>
      <c r="F875" s="208"/>
      <c r="G875" s="208"/>
      <c r="H875" s="210"/>
      <c r="I875" s="210"/>
      <c r="J875" s="210"/>
      <c r="K875" s="208"/>
      <c r="L875" s="208"/>
      <c r="M875" s="208"/>
      <c r="N875" s="208"/>
      <c r="O875" s="208"/>
      <c r="P875" s="208"/>
      <c r="Q875" s="208"/>
      <c r="R875" s="210"/>
      <c r="S875" s="210"/>
      <c r="T875" s="210"/>
      <c r="U875" s="208"/>
      <c r="V875" s="208"/>
      <c r="W875" s="208"/>
      <c r="X875" s="208"/>
      <c r="Y875" s="208"/>
      <c r="Z875" s="208"/>
    </row>
    <row r="876">
      <c r="A876" s="208"/>
      <c r="B876" s="210"/>
      <c r="C876" s="210"/>
      <c r="D876" s="210"/>
      <c r="E876" s="208"/>
      <c r="F876" s="208"/>
      <c r="G876" s="208"/>
      <c r="H876" s="210"/>
      <c r="I876" s="210"/>
      <c r="J876" s="210"/>
      <c r="K876" s="208"/>
      <c r="L876" s="208"/>
      <c r="M876" s="208"/>
      <c r="N876" s="208"/>
      <c r="O876" s="208"/>
      <c r="P876" s="208"/>
      <c r="Q876" s="208"/>
      <c r="R876" s="210"/>
      <c r="S876" s="210"/>
      <c r="T876" s="210"/>
      <c r="U876" s="208"/>
      <c r="V876" s="208"/>
      <c r="W876" s="208"/>
      <c r="X876" s="208"/>
      <c r="Y876" s="208"/>
      <c r="Z876" s="208"/>
    </row>
    <row r="877">
      <c r="A877" s="208"/>
      <c r="B877" s="210"/>
      <c r="C877" s="210"/>
      <c r="D877" s="210"/>
      <c r="E877" s="208"/>
      <c r="F877" s="208"/>
      <c r="G877" s="208"/>
      <c r="H877" s="210"/>
      <c r="I877" s="210"/>
      <c r="J877" s="210"/>
      <c r="K877" s="208"/>
      <c r="L877" s="208"/>
      <c r="M877" s="208"/>
      <c r="N877" s="208"/>
      <c r="O877" s="208"/>
      <c r="P877" s="208"/>
      <c r="Q877" s="208"/>
      <c r="R877" s="210"/>
      <c r="S877" s="210"/>
      <c r="T877" s="210"/>
      <c r="U877" s="208"/>
      <c r="V877" s="208"/>
      <c r="W877" s="208"/>
      <c r="X877" s="208"/>
      <c r="Y877" s="208"/>
      <c r="Z877" s="208"/>
    </row>
    <row r="878">
      <c r="A878" s="208"/>
      <c r="B878" s="210"/>
      <c r="C878" s="210"/>
      <c r="D878" s="210"/>
      <c r="E878" s="208"/>
      <c r="F878" s="208"/>
      <c r="G878" s="208"/>
      <c r="H878" s="210"/>
      <c r="I878" s="210"/>
      <c r="J878" s="210"/>
      <c r="K878" s="208"/>
      <c r="L878" s="208"/>
      <c r="M878" s="208"/>
      <c r="N878" s="208"/>
      <c r="O878" s="208"/>
      <c r="P878" s="208"/>
      <c r="Q878" s="208"/>
      <c r="R878" s="210"/>
      <c r="S878" s="210"/>
      <c r="T878" s="210"/>
      <c r="U878" s="208"/>
      <c r="V878" s="208"/>
      <c r="W878" s="208"/>
      <c r="X878" s="208"/>
      <c r="Y878" s="208"/>
      <c r="Z878" s="208"/>
    </row>
    <row r="879">
      <c r="A879" s="208"/>
      <c r="B879" s="210"/>
      <c r="C879" s="210"/>
      <c r="D879" s="210"/>
      <c r="E879" s="208"/>
      <c r="F879" s="208"/>
      <c r="G879" s="208"/>
      <c r="H879" s="210"/>
      <c r="I879" s="210"/>
      <c r="J879" s="210"/>
      <c r="K879" s="208"/>
      <c r="L879" s="208"/>
      <c r="M879" s="208"/>
      <c r="N879" s="208"/>
      <c r="O879" s="208"/>
      <c r="P879" s="208"/>
      <c r="Q879" s="208"/>
      <c r="R879" s="210"/>
      <c r="S879" s="210"/>
      <c r="T879" s="210"/>
      <c r="U879" s="208"/>
      <c r="V879" s="208"/>
      <c r="W879" s="208"/>
      <c r="X879" s="208"/>
      <c r="Y879" s="208"/>
      <c r="Z879" s="208"/>
    </row>
    <row r="880">
      <c r="A880" s="208"/>
      <c r="B880" s="210"/>
      <c r="C880" s="210"/>
      <c r="D880" s="210"/>
      <c r="E880" s="208"/>
      <c r="F880" s="208"/>
      <c r="G880" s="208"/>
      <c r="H880" s="210"/>
      <c r="I880" s="210"/>
      <c r="J880" s="210"/>
      <c r="K880" s="208"/>
      <c r="L880" s="208"/>
      <c r="M880" s="208"/>
      <c r="N880" s="208"/>
      <c r="O880" s="208"/>
      <c r="P880" s="208"/>
      <c r="Q880" s="208"/>
      <c r="R880" s="210"/>
      <c r="S880" s="210"/>
      <c r="T880" s="210"/>
      <c r="U880" s="208"/>
      <c r="V880" s="208"/>
      <c r="W880" s="208"/>
      <c r="X880" s="208"/>
      <c r="Y880" s="208"/>
      <c r="Z880" s="208"/>
    </row>
    <row r="881">
      <c r="A881" s="208"/>
      <c r="B881" s="210"/>
      <c r="C881" s="210"/>
      <c r="D881" s="210"/>
      <c r="E881" s="208"/>
      <c r="F881" s="208"/>
      <c r="G881" s="208"/>
      <c r="H881" s="210"/>
      <c r="I881" s="210"/>
      <c r="J881" s="210"/>
      <c r="K881" s="208"/>
      <c r="L881" s="208"/>
      <c r="M881" s="208"/>
      <c r="N881" s="208"/>
      <c r="O881" s="208"/>
      <c r="P881" s="208"/>
      <c r="Q881" s="208"/>
      <c r="R881" s="210"/>
      <c r="S881" s="210"/>
      <c r="T881" s="210"/>
      <c r="U881" s="208"/>
      <c r="V881" s="208"/>
      <c r="W881" s="208"/>
      <c r="X881" s="208"/>
      <c r="Y881" s="208"/>
      <c r="Z881" s="208"/>
    </row>
    <row r="882">
      <c r="A882" s="208"/>
      <c r="B882" s="210"/>
      <c r="C882" s="210"/>
      <c r="D882" s="210"/>
      <c r="E882" s="208"/>
      <c r="F882" s="208"/>
      <c r="G882" s="208"/>
      <c r="H882" s="210"/>
      <c r="I882" s="210"/>
      <c r="J882" s="210"/>
      <c r="K882" s="208"/>
      <c r="L882" s="208"/>
      <c r="M882" s="208"/>
      <c r="N882" s="208"/>
      <c r="O882" s="208"/>
      <c r="P882" s="208"/>
      <c r="Q882" s="208"/>
      <c r="R882" s="210"/>
      <c r="S882" s="210"/>
      <c r="T882" s="210"/>
      <c r="U882" s="208"/>
      <c r="V882" s="208"/>
      <c r="W882" s="208"/>
      <c r="X882" s="208"/>
      <c r="Y882" s="208"/>
      <c r="Z882" s="208"/>
    </row>
    <row r="883">
      <c r="A883" s="208"/>
      <c r="B883" s="210"/>
      <c r="C883" s="210"/>
      <c r="D883" s="210"/>
      <c r="E883" s="208"/>
      <c r="F883" s="208"/>
      <c r="G883" s="208"/>
      <c r="H883" s="210"/>
      <c r="I883" s="210"/>
      <c r="J883" s="210"/>
      <c r="K883" s="208"/>
      <c r="L883" s="208"/>
      <c r="M883" s="208"/>
      <c r="N883" s="208"/>
      <c r="O883" s="208"/>
      <c r="P883" s="208"/>
      <c r="Q883" s="208"/>
      <c r="R883" s="210"/>
      <c r="S883" s="210"/>
      <c r="T883" s="210"/>
      <c r="U883" s="208"/>
      <c r="V883" s="208"/>
      <c r="W883" s="208"/>
      <c r="X883" s="208"/>
      <c r="Y883" s="208"/>
      <c r="Z883" s="208"/>
    </row>
    <row r="884">
      <c r="A884" s="208"/>
      <c r="B884" s="210"/>
      <c r="C884" s="210"/>
      <c r="D884" s="210"/>
      <c r="E884" s="208"/>
      <c r="F884" s="208"/>
      <c r="G884" s="208"/>
      <c r="H884" s="210"/>
      <c r="I884" s="210"/>
      <c r="J884" s="210"/>
      <c r="K884" s="208"/>
      <c r="L884" s="208"/>
      <c r="M884" s="208"/>
      <c r="N884" s="208"/>
      <c r="O884" s="208"/>
      <c r="P884" s="208"/>
      <c r="Q884" s="208"/>
      <c r="R884" s="210"/>
      <c r="S884" s="210"/>
      <c r="T884" s="210"/>
      <c r="U884" s="208"/>
      <c r="V884" s="208"/>
      <c r="W884" s="208"/>
      <c r="X884" s="208"/>
      <c r="Y884" s="208"/>
      <c r="Z884" s="208"/>
    </row>
    <row r="885">
      <c r="A885" s="208"/>
      <c r="B885" s="210"/>
      <c r="C885" s="210"/>
      <c r="D885" s="210"/>
      <c r="E885" s="208"/>
      <c r="F885" s="208"/>
      <c r="G885" s="208"/>
      <c r="H885" s="210"/>
      <c r="I885" s="210"/>
      <c r="J885" s="210"/>
      <c r="K885" s="208"/>
      <c r="L885" s="208"/>
      <c r="M885" s="208"/>
      <c r="N885" s="208"/>
      <c r="O885" s="208"/>
      <c r="P885" s="208"/>
      <c r="Q885" s="208"/>
      <c r="R885" s="210"/>
      <c r="S885" s="210"/>
      <c r="T885" s="210"/>
      <c r="U885" s="208"/>
      <c r="V885" s="208"/>
      <c r="W885" s="208"/>
      <c r="X885" s="208"/>
      <c r="Y885" s="208"/>
      <c r="Z885" s="208"/>
    </row>
    <row r="886">
      <c r="A886" s="208"/>
      <c r="B886" s="210"/>
      <c r="C886" s="210"/>
      <c r="D886" s="210"/>
      <c r="E886" s="208"/>
      <c r="F886" s="208"/>
      <c r="G886" s="208"/>
      <c r="H886" s="210"/>
      <c r="I886" s="210"/>
      <c r="J886" s="210"/>
      <c r="K886" s="208"/>
      <c r="L886" s="208"/>
      <c r="M886" s="208"/>
      <c r="N886" s="208"/>
      <c r="O886" s="208"/>
      <c r="P886" s="208"/>
      <c r="Q886" s="208"/>
      <c r="R886" s="210"/>
      <c r="S886" s="210"/>
      <c r="T886" s="210"/>
      <c r="U886" s="208"/>
      <c r="V886" s="208"/>
      <c r="W886" s="208"/>
      <c r="X886" s="208"/>
      <c r="Y886" s="208"/>
      <c r="Z886" s="208"/>
    </row>
    <row r="887">
      <c r="A887" s="208"/>
      <c r="B887" s="210"/>
      <c r="C887" s="210"/>
      <c r="D887" s="210"/>
      <c r="E887" s="208"/>
      <c r="F887" s="208"/>
      <c r="G887" s="208"/>
      <c r="H887" s="210"/>
      <c r="I887" s="210"/>
      <c r="J887" s="210"/>
      <c r="K887" s="208"/>
      <c r="L887" s="208"/>
      <c r="M887" s="208"/>
      <c r="N887" s="208"/>
      <c r="O887" s="208"/>
      <c r="P887" s="208"/>
      <c r="Q887" s="208"/>
      <c r="R887" s="210"/>
      <c r="S887" s="210"/>
      <c r="T887" s="210"/>
      <c r="U887" s="208"/>
      <c r="V887" s="208"/>
      <c r="W887" s="208"/>
      <c r="X887" s="208"/>
      <c r="Y887" s="208"/>
      <c r="Z887" s="208"/>
    </row>
    <row r="888">
      <c r="A888" s="208"/>
      <c r="B888" s="210"/>
      <c r="C888" s="210"/>
      <c r="D888" s="210"/>
      <c r="E888" s="208"/>
      <c r="F888" s="208"/>
      <c r="G888" s="208"/>
      <c r="H888" s="210"/>
      <c r="I888" s="210"/>
      <c r="J888" s="210"/>
      <c r="K888" s="208"/>
      <c r="L888" s="208"/>
      <c r="M888" s="208"/>
      <c r="N888" s="208"/>
      <c r="O888" s="208"/>
      <c r="P888" s="208"/>
      <c r="Q888" s="208"/>
      <c r="R888" s="210"/>
      <c r="S888" s="210"/>
      <c r="T888" s="210"/>
      <c r="U888" s="208"/>
      <c r="V888" s="208"/>
      <c r="W888" s="208"/>
      <c r="X888" s="208"/>
      <c r="Y888" s="208"/>
      <c r="Z888" s="208"/>
    </row>
    <row r="889">
      <c r="A889" s="208"/>
      <c r="B889" s="210"/>
      <c r="C889" s="210"/>
      <c r="D889" s="210"/>
      <c r="E889" s="208"/>
      <c r="F889" s="208"/>
      <c r="G889" s="208"/>
      <c r="H889" s="210"/>
      <c r="I889" s="210"/>
      <c r="J889" s="210"/>
      <c r="K889" s="208"/>
      <c r="L889" s="208"/>
      <c r="M889" s="208"/>
      <c r="N889" s="208"/>
      <c r="O889" s="208"/>
      <c r="P889" s="208"/>
      <c r="Q889" s="208"/>
      <c r="R889" s="210"/>
      <c r="S889" s="210"/>
      <c r="T889" s="210"/>
      <c r="U889" s="208"/>
      <c r="V889" s="208"/>
      <c r="W889" s="208"/>
      <c r="X889" s="208"/>
      <c r="Y889" s="208"/>
      <c r="Z889" s="208"/>
    </row>
    <row r="890">
      <c r="A890" s="208"/>
      <c r="B890" s="210"/>
      <c r="C890" s="210"/>
      <c r="D890" s="210"/>
      <c r="E890" s="208"/>
      <c r="F890" s="208"/>
      <c r="G890" s="208"/>
      <c r="H890" s="210"/>
      <c r="I890" s="210"/>
      <c r="J890" s="210"/>
      <c r="K890" s="208"/>
      <c r="L890" s="208"/>
      <c r="M890" s="208"/>
      <c r="N890" s="208"/>
      <c r="O890" s="208"/>
      <c r="P890" s="208"/>
      <c r="Q890" s="208"/>
      <c r="R890" s="210"/>
      <c r="S890" s="210"/>
      <c r="T890" s="210"/>
      <c r="U890" s="208"/>
      <c r="V890" s="208"/>
      <c r="W890" s="208"/>
      <c r="X890" s="208"/>
      <c r="Y890" s="208"/>
      <c r="Z890" s="208"/>
    </row>
    <row r="891">
      <c r="A891" s="208"/>
      <c r="B891" s="210"/>
      <c r="C891" s="210"/>
      <c r="D891" s="210"/>
      <c r="E891" s="208"/>
      <c r="F891" s="208"/>
      <c r="G891" s="208"/>
      <c r="H891" s="210"/>
      <c r="I891" s="210"/>
      <c r="J891" s="210"/>
      <c r="K891" s="208"/>
      <c r="L891" s="208"/>
      <c r="M891" s="208"/>
      <c r="N891" s="208"/>
      <c r="O891" s="208"/>
      <c r="P891" s="208"/>
      <c r="Q891" s="208"/>
      <c r="R891" s="210"/>
      <c r="S891" s="210"/>
      <c r="T891" s="210"/>
      <c r="U891" s="208"/>
      <c r="V891" s="208"/>
      <c r="W891" s="208"/>
      <c r="X891" s="208"/>
      <c r="Y891" s="208"/>
      <c r="Z891" s="208"/>
    </row>
    <row r="892">
      <c r="A892" s="208"/>
      <c r="B892" s="210"/>
      <c r="C892" s="210"/>
      <c r="D892" s="210"/>
      <c r="E892" s="208"/>
      <c r="F892" s="208"/>
      <c r="G892" s="208"/>
      <c r="H892" s="210"/>
      <c r="I892" s="210"/>
      <c r="J892" s="210"/>
      <c r="K892" s="208"/>
      <c r="L892" s="208"/>
      <c r="M892" s="208"/>
      <c r="N892" s="208"/>
      <c r="O892" s="208"/>
      <c r="P892" s="208"/>
      <c r="Q892" s="208"/>
      <c r="R892" s="210"/>
      <c r="S892" s="210"/>
      <c r="T892" s="210"/>
      <c r="U892" s="208"/>
      <c r="V892" s="208"/>
      <c r="W892" s="208"/>
      <c r="X892" s="208"/>
      <c r="Y892" s="208"/>
      <c r="Z892" s="208"/>
    </row>
    <row r="893">
      <c r="A893" s="208"/>
      <c r="B893" s="210"/>
      <c r="C893" s="210"/>
      <c r="D893" s="210"/>
      <c r="E893" s="208"/>
      <c r="F893" s="208"/>
      <c r="G893" s="208"/>
      <c r="H893" s="210"/>
      <c r="I893" s="210"/>
      <c r="J893" s="210"/>
      <c r="K893" s="208"/>
      <c r="L893" s="208"/>
      <c r="M893" s="208"/>
      <c r="N893" s="208"/>
      <c r="O893" s="208"/>
      <c r="P893" s="208"/>
      <c r="Q893" s="208"/>
      <c r="R893" s="210"/>
      <c r="S893" s="210"/>
      <c r="T893" s="210"/>
      <c r="U893" s="208"/>
      <c r="V893" s="208"/>
      <c r="W893" s="208"/>
      <c r="X893" s="208"/>
      <c r="Y893" s="208"/>
      <c r="Z893" s="208"/>
    </row>
    <row r="894">
      <c r="A894" s="208"/>
      <c r="B894" s="210"/>
      <c r="C894" s="210"/>
      <c r="D894" s="210"/>
      <c r="E894" s="208"/>
      <c r="F894" s="208"/>
      <c r="G894" s="208"/>
      <c r="H894" s="210"/>
      <c r="I894" s="210"/>
      <c r="J894" s="210"/>
      <c r="K894" s="208"/>
      <c r="L894" s="208"/>
      <c r="M894" s="208"/>
      <c r="N894" s="208"/>
      <c r="O894" s="208"/>
      <c r="P894" s="208"/>
      <c r="Q894" s="208"/>
      <c r="R894" s="210"/>
      <c r="S894" s="210"/>
      <c r="T894" s="210"/>
      <c r="U894" s="208"/>
      <c r="V894" s="208"/>
      <c r="W894" s="208"/>
      <c r="X894" s="208"/>
      <c r="Y894" s="208"/>
      <c r="Z894" s="208"/>
    </row>
    <row r="895">
      <c r="A895" s="208"/>
      <c r="B895" s="210"/>
      <c r="C895" s="210"/>
      <c r="D895" s="210"/>
      <c r="E895" s="208"/>
      <c r="F895" s="208"/>
      <c r="G895" s="208"/>
      <c r="H895" s="210"/>
      <c r="I895" s="210"/>
      <c r="J895" s="210"/>
      <c r="K895" s="208"/>
      <c r="L895" s="208"/>
      <c r="M895" s="208"/>
      <c r="N895" s="208"/>
      <c r="O895" s="208"/>
      <c r="P895" s="208"/>
      <c r="Q895" s="208"/>
      <c r="R895" s="210"/>
      <c r="S895" s="210"/>
      <c r="T895" s="210"/>
      <c r="U895" s="208"/>
      <c r="V895" s="208"/>
      <c r="W895" s="208"/>
      <c r="X895" s="208"/>
      <c r="Y895" s="208"/>
      <c r="Z895" s="208"/>
    </row>
    <row r="896">
      <c r="A896" s="208"/>
      <c r="B896" s="210"/>
      <c r="C896" s="210"/>
      <c r="D896" s="210"/>
      <c r="E896" s="208"/>
      <c r="F896" s="208"/>
      <c r="G896" s="208"/>
      <c r="H896" s="210"/>
      <c r="I896" s="210"/>
      <c r="J896" s="210"/>
      <c r="K896" s="208"/>
      <c r="L896" s="208"/>
      <c r="M896" s="208"/>
      <c r="N896" s="208"/>
      <c r="O896" s="208"/>
      <c r="P896" s="208"/>
      <c r="Q896" s="208"/>
      <c r="R896" s="210"/>
      <c r="S896" s="210"/>
      <c r="T896" s="210"/>
      <c r="U896" s="208"/>
      <c r="V896" s="208"/>
      <c r="W896" s="208"/>
      <c r="X896" s="208"/>
      <c r="Y896" s="208"/>
      <c r="Z896" s="208"/>
    </row>
    <row r="897">
      <c r="A897" s="208"/>
      <c r="B897" s="210"/>
      <c r="C897" s="210"/>
      <c r="D897" s="210"/>
      <c r="E897" s="208"/>
      <c r="F897" s="208"/>
      <c r="G897" s="208"/>
      <c r="H897" s="210"/>
      <c r="I897" s="210"/>
      <c r="J897" s="210"/>
      <c r="K897" s="208"/>
      <c r="L897" s="208"/>
      <c r="M897" s="208"/>
      <c r="N897" s="208"/>
      <c r="O897" s="208"/>
      <c r="P897" s="208"/>
      <c r="Q897" s="208"/>
      <c r="R897" s="210"/>
      <c r="S897" s="210"/>
      <c r="T897" s="210"/>
      <c r="U897" s="208"/>
      <c r="V897" s="208"/>
      <c r="W897" s="208"/>
      <c r="X897" s="208"/>
      <c r="Y897" s="208"/>
      <c r="Z897" s="208"/>
    </row>
    <row r="898">
      <c r="A898" s="208"/>
      <c r="B898" s="210"/>
      <c r="C898" s="210"/>
      <c r="D898" s="210"/>
      <c r="E898" s="208"/>
      <c r="F898" s="208"/>
      <c r="G898" s="208"/>
      <c r="H898" s="210"/>
      <c r="I898" s="210"/>
      <c r="J898" s="210"/>
      <c r="K898" s="208"/>
      <c r="L898" s="208"/>
      <c r="M898" s="208"/>
      <c r="N898" s="208"/>
      <c r="O898" s="208"/>
      <c r="P898" s="208"/>
      <c r="Q898" s="208"/>
      <c r="R898" s="210"/>
      <c r="S898" s="210"/>
      <c r="T898" s="210"/>
      <c r="U898" s="208"/>
      <c r="V898" s="208"/>
      <c r="W898" s="208"/>
      <c r="X898" s="208"/>
      <c r="Y898" s="208"/>
      <c r="Z898" s="208"/>
    </row>
    <row r="899">
      <c r="A899" s="208"/>
      <c r="B899" s="210"/>
      <c r="C899" s="210"/>
      <c r="D899" s="210"/>
      <c r="E899" s="208"/>
      <c r="F899" s="208"/>
      <c r="G899" s="208"/>
      <c r="H899" s="210"/>
      <c r="I899" s="210"/>
      <c r="J899" s="210"/>
      <c r="K899" s="208"/>
      <c r="L899" s="208"/>
      <c r="M899" s="208"/>
      <c r="N899" s="208"/>
      <c r="O899" s="208"/>
      <c r="P899" s="208"/>
      <c r="Q899" s="208"/>
      <c r="R899" s="210"/>
      <c r="S899" s="210"/>
      <c r="T899" s="210"/>
      <c r="U899" s="208"/>
      <c r="V899" s="208"/>
      <c r="W899" s="208"/>
      <c r="X899" s="208"/>
      <c r="Y899" s="208"/>
      <c r="Z899" s="208"/>
    </row>
    <row r="900">
      <c r="A900" s="208"/>
      <c r="B900" s="210"/>
      <c r="C900" s="210"/>
      <c r="D900" s="210"/>
      <c r="E900" s="208"/>
      <c r="F900" s="208"/>
      <c r="G900" s="208"/>
      <c r="H900" s="210"/>
      <c r="I900" s="210"/>
      <c r="J900" s="210"/>
      <c r="K900" s="208"/>
      <c r="L900" s="208"/>
      <c r="M900" s="208"/>
      <c r="N900" s="208"/>
      <c r="O900" s="208"/>
      <c r="P900" s="208"/>
      <c r="Q900" s="208"/>
      <c r="R900" s="210"/>
      <c r="S900" s="210"/>
      <c r="T900" s="210"/>
      <c r="U900" s="208"/>
      <c r="V900" s="208"/>
      <c r="W900" s="208"/>
      <c r="X900" s="208"/>
      <c r="Y900" s="208"/>
      <c r="Z900" s="208"/>
    </row>
    <row r="901">
      <c r="A901" s="208"/>
      <c r="B901" s="210"/>
      <c r="C901" s="210"/>
      <c r="D901" s="210"/>
      <c r="E901" s="208"/>
      <c r="F901" s="208"/>
      <c r="G901" s="208"/>
      <c r="H901" s="210"/>
      <c r="I901" s="210"/>
      <c r="J901" s="210"/>
      <c r="K901" s="208"/>
      <c r="L901" s="208"/>
      <c r="M901" s="208"/>
      <c r="N901" s="208"/>
      <c r="O901" s="208"/>
      <c r="P901" s="208"/>
      <c r="Q901" s="208"/>
      <c r="R901" s="210"/>
      <c r="S901" s="210"/>
      <c r="T901" s="210"/>
      <c r="U901" s="208"/>
      <c r="V901" s="208"/>
      <c r="W901" s="208"/>
      <c r="X901" s="208"/>
      <c r="Y901" s="208"/>
      <c r="Z901" s="208"/>
    </row>
    <row r="902">
      <c r="A902" s="208"/>
      <c r="B902" s="210"/>
      <c r="C902" s="210"/>
      <c r="D902" s="210"/>
      <c r="E902" s="208"/>
      <c r="F902" s="208"/>
      <c r="G902" s="208"/>
      <c r="H902" s="210"/>
      <c r="I902" s="210"/>
      <c r="J902" s="210"/>
      <c r="K902" s="208"/>
      <c r="L902" s="208"/>
      <c r="M902" s="208"/>
      <c r="N902" s="208"/>
      <c r="O902" s="208"/>
      <c r="P902" s="208"/>
      <c r="Q902" s="208"/>
      <c r="R902" s="210"/>
      <c r="S902" s="210"/>
      <c r="T902" s="210"/>
      <c r="U902" s="208"/>
      <c r="V902" s="208"/>
      <c r="W902" s="208"/>
      <c r="X902" s="208"/>
      <c r="Y902" s="208"/>
      <c r="Z902" s="208"/>
    </row>
    <row r="903">
      <c r="A903" s="208"/>
      <c r="B903" s="210"/>
      <c r="C903" s="210"/>
      <c r="D903" s="210"/>
      <c r="E903" s="208"/>
      <c r="F903" s="208"/>
      <c r="G903" s="208"/>
      <c r="H903" s="210"/>
      <c r="I903" s="210"/>
      <c r="J903" s="210"/>
      <c r="K903" s="208"/>
      <c r="L903" s="208"/>
      <c r="M903" s="208"/>
      <c r="N903" s="208"/>
      <c r="O903" s="208"/>
      <c r="P903" s="208"/>
      <c r="Q903" s="208"/>
      <c r="R903" s="210"/>
      <c r="S903" s="210"/>
      <c r="T903" s="210"/>
      <c r="U903" s="208"/>
      <c r="V903" s="208"/>
      <c r="W903" s="208"/>
      <c r="X903" s="208"/>
      <c r="Y903" s="208"/>
      <c r="Z903" s="208"/>
    </row>
    <row r="904">
      <c r="A904" s="208"/>
      <c r="B904" s="210"/>
      <c r="C904" s="210"/>
      <c r="D904" s="210"/>
      <c r="E904" s="208"/>
      <c r="F904" s="208"/>
      <c r="G904" s="208"/>
      <c r="H904" s="210"/>
      <c r="I904" s="210"/>
      <c r="J904" s="210"/>
      <c r="K904" s="208"/>
      <c r="L904" s="208"/>
      <c r="M904" s="208"/>
      <c r="N904" s="208"/>
      <c r="O904" s="208"/>
      <c r="P904" s="208"/>
      <c r="Q904" s="208"/>
      <c r="R904" s="210"/>
      <c r="S904" s="210"/>
      <c r="T904" s="210"/>
      <c r="U904" s="208"/>
      <c r="V904" s="208"/>
      <c r="W904" s="208"/>
      <c r="X904" s="208"/>
      <c r="Y904" s="208"/>
      <c r="Z904" s="208"/>
    </row>
    <row r="905">
      <c r="A905" s="208"/>
      <c r="B905" s="210"/>
      <c r="C905" s="210"/>
      <c r="D905" s="210"/>
      <c r="E905" s="208"/>
      <c r="F905" s="208"/>
      <c r="G905" s="208"/>
      <c r="H905" s="210"/>
      <c r="I905" s="210"/>
      <c r="J905" s="210"/>
      <c r="K905" s="208"/>
      <c r="L905" s="208"/>
      <c r="M905" s="208"/>
      <c r="N905" s="208"/>
      <c r="O905" s="208"/>
      <c r="P905" s="208"/>
      <c r="Q905" s="208"/>
      <c r="R905" s="210"/>
      <c r="S905" s="210"/>
      <c r="T905" s="210"/>
      <c r="U905" s="208"/>
      <c r="V905" s="208"/>
      <c r="W905" s="208"/>
      <c r="X905" s="208"/>
      <c r="Y905" s="208"/>
      <c r="Z905" s="208"/>
    </row>
    <row r="906">
      <c r="A906" s="208"/>
      <c r="B906" s="210"/>
      <c r="C906" s="210"/>
      <c r="D906" s="210"/>
      <c r="E906" s="208"/>
      <c r="F906" s="208"/>
      <c r="G906" s="208"/>
      <c r="H906" s="210"/>
      <c r="I906" s="210"/>
      <c r="J906" s="210"/>
      <c r="K906" s="208"/>
      <c r="L906" s="208"/>
      <c r="M906" s="208"/>
      <c r="N906" s="208"/>
      <c r="O906" s="208"/>
      <c r="P906" s="208"/>
      <c r="Q906" s="208"/>
      <c r="R906" s="210"/>
      <c r="S906" s="210"/>
      <c r="T906" s="210"/>
      <c r="U906" s="208"/>
      <c r="V906" s="208"/>
      <c r="W906" s="208"/>
      <c r="X906" s="208"/>
      <c r="Y906" s="208"/>
      <c r="Z906" s="208"/>
    </row>
    <row r="907">
      <c r="A907" s="208"/>
      <c r="B907" s="210"/>
      <c r="C907" s="210"/>
      <c r="D907" s="210"/>
      <c r="E907" s="208"/>
      <c r="F907" s="208"/>
      <c r="G907" s="208"/>
      <c r="H907" s="210"/>
      <c r="I907" s="210"/>
      <c r="J907" s="210"/>
      <c r="K907" s="208"/>
      <c r="L907" s="208"/>
      <c r="M907" s="208"/>
      <c r="N907" s="208"/>
      <c r="O907" s="208"/>
      <c r="P907" s="208"/>
      <c r="Q907" s="208"/>
      <c r="R907" s="210"/>
      <c r="S907" s="210"/>
      <c r="T907" s="210"/>
      <c r="U907" s="208"/>
      <c r="V907" s="208"/>
      <c r="W907" s="208"/>
      <c r="X907" s="208"/>
      <c r="Y907" s="208"/>
      <c r="Z907" s="208"/>
    </row>
    <row r="908">
      <c r="A908" s="208"/>
      <c r="B908" s="210"/>
      <c r="C908" s="210"/>
      <c r="D908" s="210"/>
      <c r="E908" s="208"/>
      <c r="F908" s="208"/>
      <c r="G908" s="208"/>
      <c r="H908" s="210"/>
      <c r="I908" s="210"/>
      <c r="J908" s="210"/>
      <c r="K908" s="208"/>
      <c r="L908" s="208"/>
      <c r="M908" s="208"/>
      <c r="N908" s="208"/>
      <c r="O908" s="208"/>
      <c r="P908" s="208"/>
      <c r="Q908" s="208"/>
      <c r="R908" s="210"/>
      <c r="S908" s="210"/>
      <c r="T908" s="210"/>
      <c r="U908" s="208"/>
      <c r="V908" s="208"/>
      <c r="W908" s="208"/>
      <c r="X908" s="208"/>
      <c r="Y908" s="208"/>
      <c r="Z908" s="208"/>
    </row>
    <row r="909">
      <c r="A909" s="208"/>
      <c r="B909" s="210"/>
      <c r="C909" s="210"/>
      <c r="D909" s="210"/>
      <c r="E909" s="208"/>
      <c r="F909" s="208"/>
      <c r="G909" s="208"/>
      <c r="H909" s="210"/>
      <c r="I909" s="210"/>
      <c r="J909" s="210"/>
      <c r="K909" s="208"/>
      <c r="L909" s="208"/>
      <c r="M909" s="208"/>
      <c r="N909" s="208"/>
      <c r="O909" s="208"/>
      <c r="P909" s="208"/>
      <c r="Q909" s="208"/>
      <c r="R909" s="210"/>
      <c r="S909" s="210"/>
      <c r="T909" s="210"/>
      <c r="U909" s="208"/>
      <c r="V909" s="208"/>
      <c r="W909" s="208"/>
      <c r="X909" s="208"/>
      <c r="Y909" s="208"/>
      <c r="Z909" s="208"/>
    </row>
    <row r="910">
      <c r="A910" s="208"/>
      <c r="B910" s="210"/>
      <c r="C910" s="210"/>
      <c r="D910" s="210"/>
      <c r="E910" s="208"/>
      <c r="F910" s="208"/>
      <c r="G910" s="208"/>
      <c r="H910" s="210"/>
      <c r="I910" s="210"/>
      <c r="J910" s="210"/>
      <c r="K910" s="208"/>
      <c r="L910" s="208"/>
      <c r="M910" s="208"/>
      <c r="N910" s="208"/>
      <c r="O910" s="208"/>
      <c r="P910" s="208"/>
      <c r="Q910" s="208"/>
      <c r="R910" s="210"/>
      <c r="S910" s="210"/>
      <c r="T910" s="210"/>
      <c r="U910" s="208"/>
      <c r="V910" s="208"/>
      <c r="W910" s="208"/>
      <c r="X910" s="208"/>
      <c r="Y910" s="208"/>
      <c r="Z910" s="208"/>
    </row>
    <row r="911">
      <c r="A911" s="208"/>
      <c r="B911" s="210"/>
      <c r="C911" s="210"/>
      <c r="D911" s="210"/>
      <c r="E911" s="208"/>
      <c r="F911" s="208"/>
      <c r="G911" s="208"/>
      <c r="H911" s="210"/>
      <c r="I911" s="210"/>
      <c r="J911" s="210"/>
      <c r="K911" s="208"/>
      <c r="L911" s="208"/>
      <c r="M911" s="208"/>
      <c r="N911" s="208"/>
      <c r="O911" s="208"/>
      <c r="P911" s="208"/>
      <c r="Q911" s="208"/>
      <c r="R911" s="210"/>
      <c r="S911" s="210"/>
      <c r="T911" s="210"/>
      <c r="U911" s="208"/>
      <c r="V911" s="208"/>
      <c r="W911" s="208"/>
      <c r="X911" s="208"/>
      <c r="Y911" s="208"/>
      <c r="Z911" s="208"/>
    </row>
    <row r="912">
      <c r="A912" s="208"/>
      <c r="B912" s="210"/>
      <c r="C912" s="210"/>
      <c r="D912" s="210"/>
      <c r="E912" s="208"/>
      <c r="F912" s="208"/>
      <c r="G912" s="208"/>
      <c r="H912" s="210"/>
      <c r="I912" s="210"/>
      <c r="J912" s="210"/>
      <c r="K912" s="208"/>
      <c r="L912" s="208"/>
      <c r="M912" s="208"/>
      <c r="N912" s="208"/>
      <c r="O912" s="208"/>
      <c r="P912" s="208"/>
      <c r="Q912" s="208"/>
      <c r="R912" s="210"/>
      <c r="S912" s="210"/>
      <c r="T912" s="210"/>
      <c r="U912" s="208"/>
      <c r="V912" s="208"/>
      <c r="W912" s="208"/>
      <c r="X912" s="208"/>
      <c r="Y912" s="208"/>
      <c r="Z912" s="208"/>
    </row>
    <row r="913">
      <c r="A913" s="208"/>
      <c r="B913" s="210"/>
      <c r="C913" s="210"/>
      <c r="D913" s="210"/>
      <c r="E913" s="208"/>
      <c r="F913" s="208"/>
      <c r="G913" s="208"/>
      <c r="H913" s="210"/>
      <c r="I913" s="210"/>
      <c r="J913" s="210"/>
      <c r="K913" s="208"/>
      <c r="L913" s="208"/>
      <c r="M913" s="208"/>
      <c r="N913" s="208"/>
      <c r="O913" s="208"/>
      <c r="P913" s="208"/>
      <c r="Q913" s="208"/>
      <c r="R913" s="210"/>
      <c r="S913" s="210"/>
      <c r="T913" s="210"/>
      <c r="U913" s="208"/>
      <c r="V913" s="208"/>
      <c r="W913" s="208"/>
      <c r="X913" s="208"/>
      <c r="Y913" s="208"/>
      <c r="Z913" s="208"/>
    </row>
    <row r="914">
      <c r="A914" s="208"/>
      <c r="B914" s="210"/>
      <c r="C914" s="210"/>
      <c r="D914" s="210"/>
      <c r="E914" s="208"/>
      <c r="F914" s="208"/>
      <c r="G914" s="208"/>
      <c r="H914" s="210"/>
      <c r="I914" s="210"/>
      <c r="J914" s="210"/>
      <c r="K914" s="208"/>
      <c r="L914" s="208"/>
      <c r="M914" s="208"/>
      <c r="N914" s="208"/>
      <c r="O914" s="208"/>
      <c r="P914" s="208"/>
      <c r="Q914" s="208"/>
      <c r="R914" s="210"/>
      <c r="S914" s="210"/>
      <c r="T914" s="210"/>
      <c r="U914" s="208"/>
      <c r="V914" s="208"/>
      <c r="W914" s="208"/>
      <c r="X914" s="208"/>
      <c r="Y914" s="208"/>
      <c r="Z914" s="208"/>
    </row>
    <row r="915">
      <c r="A915" s="208"/>
      <c r="B915" s="210"/>
      <c r="C915" s="210"/>
      <c r="D915" s="210"/>
      <c r="E915" s="208"/>
      <c r="F915" s="208"/>
      <c r="G915" s="208"/>
      <c r="H915" s="210"/>
      <c r="I915" s="210"/>
      <c r="J915" s="210"/>
      <c r="K915" s="208"/>
      <c r="L915" s="208"/>
      <c r="M915" s="208"/>
      <c r="N915" s="208"/>
      <c r="O915" s="208"/>
      <c r="P915" s="208"/>
      <c r="Q915" s="208"/>
      <c r="R915" s="210"/>
      <c r="S915" s="210"/>
      <c r="T915" s="210"/>
      <c r="U915" s="208"/>
      <c r="V915" s="208"/>
      <c r="W915" s="208"/>
      <c r="X915" s="208"/>
      <c r="Y915" s="208"/>
      <c r="Z915" s="208"/>
    </row>
    <row r="916">
      <c r="A916" s="208"/>
      <c r="B916" s="210"/>
      <c r="C916" s="210"/>
      <c r="D916" s="210"/>
      <c r="E916" s="208"/>
      <c r="F916" s="208"/>
      <c r="G916" s="208"/>
      <c r="H916" s="210"/>
      <c r="I916" s="210"/>
      <c r="J916" s="210"/>
      <c r="K916" s="208"/>
      <c r="L916" s="208"/>
      <c r="M916" s="208"/>
      <c r="N916" s="208"/>
      <c r="O916" s="208"/>
      <c r="P916" s="208"/>
      <c r="Q916" s="208"/>
      <c r="R916" s="210"/>
      <c r="S916" s="210"/>
      <c r="T916" s="210"/>
      <c r="U916" s="208"/>
      <c r="V916" s="208"/>
      <c r="W916" s="208"/>
      <c r="X916" s="208"/>
      <c r="Y916" s="208"/>
      <c r="Z916" s="208"/>
    </row>
    <row r="917">
      <c r="A917" s="208"/>
      <c r="B917" s="210"/>
      <c r="C917" s="210"/>
      <c r="D917" s="210"/>
      <c r="E917" s="208"/>
      <c r="F917" s="208"/>
      <c r="G917" s="208"/>
      <c r="H917" s="210"/>
      <c r="I917" s="210"/>
      <c r="J917" s="210"/>
      <c r="K917" s="208"/>
      <c r="L917" s="208"/>
      <c r="M917" s="208"/>
      <c r="N917" s="208"/>
      <c r="O917" s="208"/>
      <c r="P917" s="208"/>
      <c r="Q917" s="208"/>
      <c r="R917" s="210"/>
      <c r="S917" s="210"/>
      <c r="T917" s="210"/>
      <c r="U917" s="208"/>
      <c r="V917" s="208"/>
      <c r="W917" s="208"/>
      <c r="X917" s="208"/>
      <c r="Y917" s="208"/>
      <c r="Z917" s="208"/>
    </row>
    <row r="918">
      <c r="A918" s="208"/>
      <c r="B918" s="210"/>
      <c r="C918" s="210"/>
      <c r="D918" s="210"/>
      <c r="E918" s="208"/>
      <c r="F918" s="208"/>
      <c r="G918" s="208"/>
      <c r="H918" s="210"/>
      <c r="I918" s="210"/>
      <c r="J918" s="210"/>
      <c r="K918" s="208"/>
      <c r="L918" s="208"/>
      <c r="M918" s="208"/>
      <c r="N918" s="208"/>
      <c r="O918" s="208"/>
      <c r="P918" s="208"/>
      <c r="Q918" s="208"/>
      <c r="R918" s="210"/>
      <c r="S918" s="210"/>
      <c r="T918" s="210"/>
      <c r="U918" s="208"/>
      <c r="V918" s="208"/>
      <c r="W918" s="208"/>
      <c r="X918" s="208"/>
      <c r="Y918" s="208"/>
      <c r="Z918" s="208"/>
    </row>
    <row r="919">
      <c r="A919" s="208"/>
      <c r="B919" s="210"/>
      <c r="C919" s="210"/>
      <c r="D919" s="210"/>
      <c r="E919" s="208"/>
      <c r="F919" s="208"/>
      <c r="G919" s="208"/>
      <c r="H919" s="210"/>
      <c r="I919" s="210"/>
      <c r="J919" s="210"/>
      <c r="K919" s="208"/>
      <c r="L919" s="208"/>
      <c r="M919" s="208"/>
      <c r="N919" s="208"/>
      <c r="O919" s="208"/>
      <c r="P919" s="208"/>
      <c r="Q919" s="208"/>
      <c r="R919" s="210"/>
      <c r="S919" s="210"/>
      <c r="T919" s="210"/>
      <c r="U919" s="208"/>
      <c r="V919" s="208"/>
      <c r="W919" s="208"/>
      <c r="X919" s="208"/>
      <c r="Y919" s="208"/>
      <c r="Z919" s="208"/>
    </row>
    <row r="920">
      <c r="A920" s="208"/>
      <c r="B920" s="210"/>
      <c r="C920" s="210"/>
      <c r="D920" s="210"/>
      <c r="E920" s="208"/>
      <c r="F920" s="208"/>
      <c r="G920" s="208"/>
      <c r="H920" s="210"/>
      <c r="I920" s="210"/>
      <c r="J920" s="210"/>
      <c r="K920" s="208"/>
      <c r="L920" s="208"/>
      <c r="M920" s="208"/>
      <c r="N920" s="208"/>
      <c r="O920" s="208"/>
      <c r="P920" s="208"/>
      <c r="Q920" s="208"/>
      <c r="R920" s="210"/>
      <c r="S920" s="210"/>
      <c r="T920" s="210"/>
      <c r="U920" s="208"/>
      <c r="V920" s="208"/>
      <c r="W920" s="208"/>
      <c r="X920" s="208"/>
      <c r="Y920" s="208"/>
      <c r="Z920" s="208"/>
    </row>
    <row r="921">
      <c r="A921" s="208"/>
      <c r="B921" s="210"/>
      <c r="C921" s="210"/>
      <c r="D921" s="210"/>
      <c r="E921" s="208"/>
      <c r="F921" s="208"/>
      <c r="G921" s="208"/>
      <c r="H921" s="210"/>
      <c r="I921" s="210"/>
      <c r="J921" s="210"/>
      <c r="K921" s="208"/>
      <c r="L921" s="208"/>
      <c r="M921" s="208"/>
      <c r="N921" s="208"/>
      <c r="O921" s="208"/>
      <c r="P921" s="208"/>
      <c r="Q921" s="208"/>
      <c r="R921" s="210"/>
      <c r="S921" s="210"/>
      <c r="T921" s="210"/>
      <c r="U921" s="208"/>
      <c r="V921" s="208"/>
      <c r="W921" s="208"/>
      <c r="X921" s="208"/>
      <c r="Y921" s="208"/>
      <c r="Z921" s="208"/>
    </row>
    <row r="922">
      <c r="A922" s="208"/>
      <c r="B922" s="210"/>
      <c r="C922" s="210"/>
      <c r="D922" s="210"/>
      <c r="E922" s="208"/>
      <c r="F922" s="208"/>
      <c r="G922" s="208"/>
      <c r="H922" s="210"/>
      <c r="I922" s="210"/>
      <c r="J922" s="210"/>
      <c r="K922" s="208"/>
      <c r="L922" s="208"/>
      <c r="M922" s="208"/>
      <c r="N922" s="208"/>
      <c r="O922" s="208"/>
      <c r="P922" s="208"/>
      <c r="Q922" s="208"/>
      <c r="R922" s="210"/>
      <c r="S922" s="210"/>
      <c r="T922" s="210"/>
      <c r="U922" s="208"/>
      <c r="V922" s="208"/>
      <c r="W922" s="208"/>
      <c r="X922" s="208"/>
      <c r="Y922" s="208"/>
      <c r="Z922" s="208"/>
    </row>
    <row r="923">
      <c r="A923" s="208"/>
      <c r="B923" s="210"/>
      <c r="C923" s="210"/>
      <c r="D923" s="210"/>
      <c r="E923" s="208"/>
      <c r="F923" s="208"/>
      <c r="G923" s="208"/>
      <c r="H923" s="210"/>
      <c r="I923" s="210"/>
      <c r="J923" s="210"/>
      <c r="K923" s="208"/>
      <c r="L923" s="208"/>
      <c r="M923" s="208"/>
      <c r="N923" s="208"/>
      <c r="O923" s="208"/>
      <c r="P923" s="208"/>
      <c r="Q923" s="208"/>
      <c r="R923" s="210"/>
      <c r="S923" s="210"/>
      <c r="T923" s="210"/>
      <c r="U923" s="208"/>
      <c r="V923" s="208"/>
      <c r="W923" s="208"/>
      <c r="X923" s="208"/>
      <c r="Y923" s="208"/>
      <c r="Z923" s="208"/>
    </row>
    <row r="924">
      <c r="A924" s="208"/>
      <c r="B924" s="210"/>
      <c r="C924" s="210"/>
      <c r="D924" s="210"/>
      <c r="E924" s="208"/>
      <c r="F924" s="208"/>
      <c r="G924" s="208"/>
      <c r="H924" s="210"/>
      <c r="I924" s="210"/>
      <c r="J924" s="210"/>
      <c r="K924" s="208"/>
      <c r="L924" s="208"/>
      <c r="M924" s="208"/>
      <c r="N924" s="208"/>
      <c r="O924" s="208"/>
      <c r="P924" s="208"/>
      <c r="Q924" s="208"/>
      <c r="R924" s="210"/>
      <c r="S924" s="210"/>
      <c r="T924" s="210"/>
      <c r="U924" s="208"/>
      <c r="V924" s="208"/>
      <c r="W924" s="208"/>
      <c r="X924" s="208"/>
      <c r="Y924" s="208"/>
      <c r="Z924" s="208"/>
    </row>
    <row r="925">
      <c r="A925" s="208"/>
      <c r="B925" s="210"/>
      <c r="C925" s="210"/>
      <c r="D925" s="210"/>
      <c r="E925" s="208"/>
      <c r="F925" s="208"/>
      <c r="G925" s="208"/>
      <c r="H925" s="210"/>
      <c r="I925" s="210"/>
      <c r="J925" s="210"/>
      <c r="K925" s="208"/>
      <c r="L925" s="208"/>
      <c r="M925" s="208"/>
      <c r="N925" s="208"/>
      <c r="O925" s="208"/>
      <c r="P925" s="208"/>
      <c r="Q925" s="208"/>
      <c r="R925" s="210"/>
      <c r="S925" s="210"/>
      <c r="T925" s="210"/>
      <c r="U925" s="208"/>
      <c r="V925" s="208"/>
      <c r="W925" s="208"/>
      <c r="X925" s="208"/>
      <c r="Y925" s="208"/>
      <c r="Z925" s="208"/>
    </row>
    <row r="926">
      <c r="A926" s="208"/>
      <c r="B926" s="210"/>
      <c r="C926" s="210"/>
      <c r="D926" s="210"/>
      <c r="E926" s="208"/>
      <c r="F926" s="208"/>
      <c r="G926" s="208"/>
      <c r="H926" s="210"/>
      <c r="I926" s="210"/>
      <c r="J926" s="210"/>
      <c r="K926" s="208"/>
      <c r="L926" s="208"/>
      <c r="M926" s="208"/>
      <c r="N926" s="208"/>
      <c r="O926" s="208"/>
      <c r="P926" s="208"/>
      <c r="Q926" s="208"/>
      <c r="R926" s="210"/>
      <c r="S926" s="210"/>
      <c r="T926" s="210"/>
      <c r="U926" s="208"/>
      <c r="V926" s="208"/>
      <c r="W926" s="208"/>
      <c r="X926" s="208"/>
      <c r="Y926" s="208"/>
      <c r="Z926" s="208"/>
    </row>
    <row r="927">
      <c r="A927" s="208"/>
      <c r="B927" s="210"/>
      <c r="C927" s="210"/>
      <c r="D927" s="210"/>
      <c r="E927" s="208"/>
      <c r="F927" s="208"/>
      <c r="G927" s="208"/>
      <c r="H927" s="210"/>
      <c r="I927" s="210"/>
      <c r="J927" s="210"/>
      <c r="K927" s="208"/>
      <c r="L927" s="208"/>
      <c r="M927" s="208"/>
      <c r="N927" s="208"/>
      <c r="O927" s="208"/>
      <c r="P927" s="208"/>
      <c r="Q927" s="208"/>
      <c r="R927" s="210"/>
      <c r="S927" s="210"/>
      <c r="T927" s="210"/>
      <c r="U927" s="208"/>
      <c r="V927" s="208"/>
      <c r="W927" s="208"/>
      <c r="X927" s="208"/>
      <c r="Y927" s="208"/>
      <c r="Z927" s="208"/>
    </row>
    <row r="928">
      <c r="A928" s="208"/>
      <c r="B928" s="210"/>
      <c r="C928" s="210"/>
      <c r="D928" s="210"/>
      <c r="E928" s="208"/>
      <c r="F928" s="208"/>
      <c r="G928" s="208"/>
      <c r="H928" s="210"/>
      <c r="I928" s="210"/>
      <c r="J928" s="210"/>
      <c r="K928" s="208"/>
      <c r="L928" s="208"/>
      <c r="M928" s="208"/>
      <c r="N928" s="208"/>
      <c r="O928" s="208"/>
      <c r="P928" s="208"/>
      <c r="Q928" s="208"/>
      <c r="R928" s="210"/>
      <c r="S928" s="210"/>
      <c r="T928" s="210"/>
      <c r="U928" s="208"/>
      <c r="V928" s="208"/>
      <c r="W928" s="208"/>
      <c r="X928" s="208"/>
      <c r="Y928" s="208"/>
      <c r="Z928" s="208"/>
    </row>
    <row r="929">
      <c r="A929" s="208"/>
      <c r="B929" s="210"/>
      <c r="C929" s="210"/>
      <c r="D929" s="210"/>
      <c r="E929" s="208"/>
      <c r="F929" s="208"/>
      <c r="G929" s="208"/>
      <c r="H929" s="210"/>
      <c r="I929" s="210"/>
      <c r="J929" s="210"/>
      <c r="K929" s="208"/>
      <c r="L929" s="208"/>
      <c r="M929" s="208"/>
      <c r="N929" s="208"/>
      <c r="O929" s="208"/>
      <c r="P929" s="208"/>
      <c r="Q929" s="208"/>
      <c r="R929" s="210"/>
      <c r="S929" s="210"/>
      <c r="T929" s="210"/>
      <c r="U929" s="208"/>
      <c r="V929" s="208"/>
      <c r="W929" s="208"/>
      <c r="X929" s="208"/>
      <c r="Y929" s="208"/>
      <c r="Z929" s="208"/>
    </row>
    <row r="930">
      <c r="A930" s="208"/>
      <c r="B930" s="210"/>
      <c r="C930" s="210"/>
      <c r="D930" s="210"/>
      <c r="E930" s="208"/>
      <c r="F930" s="208"/>
      <c r="G930" s="208"/>
      <c r="H930" s="210"/>
      <c r="I930" s="210"/>
      <c r="J930" s="210"/>
      <c r="K930" s="208"/>
      <c r="L930" s="208"/>
      <c r="M930" s="208"/>
      <c r="N930" s="208"/>
      <c r="O930" s="208"/>
      <c r="P930" s="208"/>
      <c r="Q930" s="208"/>
      <c r="R930" s="210"/>
      <c r="S930" s="210"/>
      <c r="T930" s="210"/>
      <c r="U930" s="208"/>
      <c r="V930" s="208"/>
      <c r="W930" s="208"/>
      <c r="X930" s="208"/>
      <c r="Y930" s="208"/>
      <c r="Z930" s="208"/>
    </row>
    <row r="931">
      <c r="A931" s="208"/>
      <c r="B931" s="210"/>
      <c r="C931" s="210"/>
      <c r="D931" s="210"/>
      <c r="E931" s="208"/>
      <c r="F931" s="208"/>
      <c r="G931" s="208"/>
      <c r="H931" s="210"/>
      <c r="I931" s="210"/>
      <c r="J931" s="210"/>
      <c r="K931" s="208"/>
      <c r="L931" s="208"/>
      <c r="M931" s="208"/>
      <c r="N931" s="208"/>
      <c r="O931" s="208"/>
      <c r="P931" s="208"/>
      <c r="Q931" s="208"/>
      <c r="R931" s="210"/>
      <c r="S931" s="210"/>
      <c r="T931" s="210"/>
      <c r="U931" s="208"/>
      <c r="V931" s="208"/>
      <c r="W931" s="208"/>
      <c r="X931" s="208"/>
      <c r="Y931" s="208"/>
      <c r="Z931" s="208"/>
    </row>
    <row r="932">
      <c r="A932" s="208"/>
      <c r="B932" s="210"/>
      <c r="C932" s="210"/>
      <c r="D932" s="210"/>
      <c r="E932" s="208"/>
      <c r="F932" s="208"/>
      <c r="G932" s="208"/>
      <c r="H932" s="210"/>
      <c r="I932" s="210"/>
      <c r="J932" s="210"/>
      <c r="K932" s="208"/>
      <c r="L932" s="208"/>
      <c r="M932" s="208"/>
      <c r="N932" s="208"/>
      <c r="O932" s="208"/>
      <c r="P932" s="208"/>
      <c r="Q932" s="208"/>
      <c r="R932" s="210"/>
      <c r="S932" s="210"/>
      <c r="T932" s="210"/>
      <c r="U932" s="208"/>
      <c r="V932" s="208"/>
      <c r="W932" s="208"/>
      <c r="X932" s="208"/>
      <c r="Y932" s="208"/>
      <c r="Z932" s="208"/>
    </row>
    <row r="933">
      <c r="A933" s="208"/>
      <c r="B933" s="210"/>
      <c r="C933" s="210"/>
      <c r="D933" s="210"/>
      <c r="E933" s="208"/>
      <c r="F933" s="208"/>
      <c r="G933" s="208"/>
      <c r="H933" s="210"/>
      <c r="I933" s="210"/>
      <c r="J933" s="210"/>
      <c r="K933" s="208"/>
      <c r="L933" s="208"/>
      <c r="M933" s="208"/>
      <c r="N933" s="208"/>
      <c r="O933" s="208"/>
      <c r="P933" s="208"/>
      <c r="Q933" s="208"/>
      <c r="R933" s="210"/>
      <c r="S933" s="210"/>
      <c r="T933" s="210"/>
      <c r="U933" s="208"/>
      <c r="V933" s="208"/>
      <c r="W933" s="208"/>
      <c r="X933" s="208"/>
      <c r="Y933" s="208"/>
      <c r="Z933" s="208"/>
    </row>
    <row r="934">
      <c r="A934" s="208"/>
      <c r="B934" s="210"/>
      <c r="C934" s="210"/>
      <c r="D934" s="210"/>
      <c r="E934" s="208"/>
      <c r="F934" s="208"/>
      <c r="G934" s="208"/>
      <c r="H934" s="210"/>
      <c r="I934" s="210"/>
      <c r="J934" s="210"/>
      <c r="K934" s="208"/>
      <c r="L934" s="208"/>
      <c r="M934" s="208"/>
      <c r="N934" s="208"/>
      <c r="O934" s="208"/>
      <c r="P934" s="208"/>
      <c r="Q934" s="208"/>
      <c r="R934" s="210"/>
      <c r="S934" s="210"/>
      <c r="T934" s="210"/>
      <c r="U934" s="208"/>
      <c r="V934" s="208"/>
      <c r="W934" s="208"/>
      <c r="X934" s="208"/>
      <c r="Y934" s="208"/>
      <c r="Z934" s="208"/>
    </row>
    <row r="935">
      <c r="A935" s="208"/>
      <c r="B935" s="210"/>
      <c r="C935" s="210"/>
      <c r="D935" s="210"/>
      <c r="E935" s="208"/>
      <c r="F935" s="208"/>
      <c r="G935" s="208"/>
      <c r="H935" s="210"/>
      <c r="I935" s="210"/>
      <c r="J935" s="210"/>
      <c r="K935" s="208"/>
      <c r="L935" s="208"/>
      <c r="M935" s="208"/>
      <c r="N935" s="208"/>
      <c r="O935" s="208"/>
      <c r="P935" s="208"/>
      <c r="Q935" s="208"/>
      <c r="R935" s="210"/>
      <c r="S935" s="210"/>
      <c r="T935" s="210"/>
      <c r="U935" s="208"/>
      <c r="V935" s="208"/>
      <c r="W935" s="208"/>
      <c r="X935" s="208"/>
      <c r="Y935" s="208"/>
      <c r="Z935" s="208"/>
    </row>
    <row r="936">
      <c r="A936" s="208"/>
      <c r="B936" s="210"/>
      <c r="C936" s="210"/>
      <c r="D936" s="210"/>
      <c r="E936" s="208"/>
      <c r="F936" s="208"/>
      <c r="G936" s="208"/>
      <c r="H936" s="210"/>
      <c r="I936" s="210"/>
      <c r="J936" s="210"/>
      <c r="K936" s="208"/>
      <c r="L936" s="208"/>
      <c r="M936" s="208"/>
      <c r="N936" s="208"/>
      <c r="O936" s="208"/>
      <c r="P936" s="208"/>
      <c r="Q936" s="208"/>
      <c r="R936" s="210"/>
      <c r="S936" s="210"/>
      <c r="T936" s="210"/>
      <c r="U936" s="208"/>
      <c r="V936" s="208"/>
      <c r="W936" s="208"/>
      <c r="X936" s="208"/>
      <c r="Y936" s="208"/>
      <c r="Z936" s="208"/>
    </row>
    <row r="937">
      <c r="A937" s="208"/>
      <c r="B937" s="210"/>
      <c r="C937" s="210"/>
      <c r="D937" s="210"/>
      <c r="E937" s="208"/>
      <c r="F937" s="208"/>
      <c r="G937" s="208"/>
      <c r="H937" s="210"/>
      <c r="I937" s="210"/>
      <c r="J937" s="210"/>
      <c r="K937" s="208"/>
      <c r="L937" s="208"/>
      <c r="M937" s="208"/>
      <c r="N937" s="208"/>
      <c r="O937" s="208"/>
      <c r="P937" s="208"/>
      <c r="Q937" s="208"/>
      <c r="R937" s="210"/>
      <c r="S937" s="210"/>
      <c r="T937" s="210"/>
      <c r="U937" s="208"/>
      <c r="V937" s="208"/>
      <c r="W937" s="208"/>
      <c r="X937" s="208"/>
      <c r="Y937" s="208"/>
      <c r="Z937" s="208"/>
    </row>
    <row r="938">
      <c r="A938" s="208"/>
      <c r="B938" s="210"/>
      <c r="C938" s="210"/>
      <c r="D938" s="210"/>
      <c r="E938" s="208"/>
      <c r="F938" s="208"/>
      <c r="G938" s="208"/>
      <c r="H938" s="210"/>
      <c r="I938" s="210"/>
      <c r="J938" s="210"/>
      <c r="K938" s="208"/>
      <c r="L938" s="208"/>
      <c r="M938" s="208"/>
      <c r="N938" s="208"/>
      <c r="O938" s="208"/>
      <c r="P938" s="208"/>
      <c r="Q938" s="208"/>
      <c r="R938" s="210"/>
      <c r="S938" s="210"/>
      <c r="T938" s="210"/>
      <c r="U938" s="208"/>
      <c r="V938" s="208"/>
      <c r="W938" s="208"/>
      <c r="X938" s="208"/>
      <c r="Y938" s="208"/>
      <c r="Z938" s="208"/>
    </row>
    <row r="939">
      <c r="A939" s="208"/>
      <c r="B939" s="210"/>
      <c r="C939" s="210"/>
      <c r="D939" s="210"/>
      <c r="E939" s="208"/>
      <c r="F939" s="208"/>
      <c r="G939" s="208"/>
      <c r="H939" s="210"/>
      <c r="I939" s="210"/>
      <c r="J939" s="210"/>
      <c r="K939" s="208"/>
      <c r="L939" s="208"/>
      <c r="M939" s="208"/>
      <c r="N939" s="208"/>
      <c r="O939" s="208"/>
      <c r="P939" s="208"/>
      <c r="Q939" s="208"/>
      <c r="R939" s="210"/>
      <c r="S939" s="210"/>
      <c r="T939" s="210"/>
      <c r="U939" s="208"/>
      <c r="V939" s="208"/>
      <c r="W939" s="208"/>
      <c r="X939" s="208"/>
      <c r="Y939" s="208"/>
      <c r="Z939" s="208"/>
    </row>
    <row r="940">
      <c r="A940" s="208"/>
      <c r="B940" s="210"/>
      <c r="C940" s="210"/>
      <c r="D940" s="210"/>
      <c r="E940" s="208"/>
      <c r="F940" s="208"/>
      <c r="G940" s="208"/>
      <c r="H940" s="210"/>
      <c r="I940" s="210"/>
      <c r="J940" s="210"/>
      <c r="K940" s="208"/>
      <c r="L940" s="208"/>
      <c r="M940" s="208"/>
      <c r="N940" s="208"/>
      <c r="O940" s="208"/>
      <c r="P940" s="208"/>
      <c r="Q940" s="208"/>
      <c r="R940" s="210"/>
      <c r="S940" s="210"/>
      <c r="T940" s="210"/>
      <c r="U940" s="208"/>
      <c r="V940" s="208"/>
      <c r="W940" s="208"/>
      <c r="X940" s="208"/>
      <c r="Y940" s="208"/>
      <c r="Z940" s="208"/>
    </row>
    <row r="941">
      <c r="A941" s="208"/>
      <c r="B941" s="210"/>
      <c r="C941" s="210"/>
      <c r="D941" s="210"/>
      <c r="E941" s="208"/>
      <c r="F941" s="208"/>
      <c r="G941" s="208"/>
      <c r="H941" s="210"/>
      <c r="I941" s="210"/>
      <c r="J941" s="210"/>
      <c r="K941" s="208"/>
      <c r="L941" s="208"/>
      <c r="M941" s="208"/>
      <c r="N941" s="208"/>
      <c r="O941" s="208"/>
      <c r="P941" s="208"/>
      <c r="Q941" s="208"/>
      <c r="R941" s="210"/>
      <c r="S941" s="210"/>
      <c r="T941" s="210"/>
      <c r="U941" s="208"/>
      <c r="V941" s="208"/>
      <c r="W941" s="208"/>
      <c r="X941" s="208"/>
      <c r="Y941" s="208"/>
      <c r="Z941" s="208"/>
    </row>
    <row r="942">
      <c r="A942" s="208"/>
      <c r="B942" s="210"/>
      <c r="C942" s="210"/>
      <c r="D942" s="210"/>
      <c r="E942" s="208"/>
      <c r="F942" s="208"/>
      <c r="G942" s="208"/>
      <c r="H942" s="210"/>
      <c r="I942" s="210"/>
      <c r="J942" s="210"/>
      <c r="K942" s="208"/>
      <c r="L942" s="208"/>
      <c r="M942" s="208"/>
      <c r="N942" s="208"/>
      <c r="O942" s="208"/>
      <c r="P942" s="208"/>
      <c r="Q942" s="208"/>
      <c r="R942" s="210"/>
      <c r="S942" s="210"/>
      <c r="T942" s="210"/>
      <c r="U942" s="208"/>
      <c r="V942" s="208"/>
      <c r="W942" s="208"/>
      <c r="X942" s="208"/>
      <c r="Y942" s="208"/>
      <c r="Z942" s="208"/>
    </row>
    <row r="943">
      <c r="A943" s="208"/>
      <c r="B943" s="210"/>
      <c r="C943" s="210"/>
      <c r="D943" s="210"/>
      <c r="E943" s="208"/>
      <c r="F943" s="208"/>
      <c r="G943" s="208"/>
      <c r="H943" s="210"/>
      <c r="I943" s="210"/>
      <c r="J943" s="210"/>
      <c r="K943" s="208"/>
      <c r="L943" s="208"/>
      <c r="M943" s="208"/>
      <c r="N943" s="208"/>
      <c r="O943" s="208"/>
      <c r="P943" s="208"/>
      <c r="Q943" s="208"/>
      <c r="R943" s="210"/>
      <c r="S943" s="210"/>
      <c r="T943" s="210"/>
      <c r="U943" s="208"/>
      <c r="V943" s="208"/>
      <c r="W943" s="208"/>
      <c r="X943" s="208"/>
      <c r="Y943" s="208"/>
      <c r="Z943" s="208"/>
    </row>
    <row r="944">
      <c r="A944" s="208"/>
      <c r="B944" s="210"/>
      <c r="C944" s="210"/>
      <c r="D944" s="210"/>
      <c r="E944" s="208"/>
      <c r="F944" s="208"/>
      <c r="G944" s="208"/>
      <c r="H944" s="210"/>
      <c r="I944" s="210"/>
      <c r="J944" s="210"/>
      <c r="K944" s="208"/>
      <c r="L944" s="208"/>
      <c r="M944" s="208"/>
      <c r="N944" s="208"/>
      <c r="O944" s="208"/>
      <c r="P944" s="208"/>
      <c r="Q944" s="208"/>
      <c r="R944" s="210"/>
      <c r="S944" s="210"/>
      <c r="T944" s="210"/>
      <c r="U944" s="208"/>
      <c r="V944" s="208"/>
      <c r="W944" s="208"/>
      <c r="X944" s="208"/>
      <c r="Y944" s="208"/>
      <c r="Z944" s="208"/>
    </row>
    <row r="945">
      <c r="A945" s="208"/>
      <c r="B945" s="210"/>
      <c r="C945" s="210"/>
      <c r="D945" s="210"/>
      <c r="E945" s="208"/>
      <c r="F945" s="208"/>
      <c r="G945" s="208"/>
      <c r="H945" s="210"/>
      <c r="I945" s="210"/>
      <c r="J945" s="210"/>
      <c r="K945" s="208"/>
      <c r="L945" s="208"/>
      <c r="M945" s="208"/>
      <c r="N945" s="208"/>
      <c r="O945" s="208"/>
      <c r="P945" s="208"/>
      <c r="Q945" s="208"/>
      <c r="R945" s="210"/>
      <c r="S945" s="210"/>
      <c r="T945" s="210"/>
      <c r="U945" s="208"/>
      <c r="V945" s="208"/>
      <c r="W945" s="208"/>
      <c r="X945" s="208"/>
      <c r="Y945" s="208"/>
      <c r="Z945" s="208"/>
    </row>
    <row r="946">
      <c r="A946" s="208"/>
      <c r="B946" s="210"/>
      <c r="C946" s="210"/>
      <c r="D946" s="210"/>
      <c r="E946" s="208"/>
      <c r="F946" s="208"/>
      <c r="G946" s="208"/>
      <c r="H946" s="210"/>
      <c r="I946" s="210"/>
      <c r="J946" s="210"/>
      <c r="K946" s="208"/>
      <c r="L946" s="208"/>
      <c r="M946" s="208"/>
      <c r="N946" s="208"/>
      <c r="O946" s="208"/>
      <c r="P946" s="208"/>
      <c r="Q946" s="208"/>
      <c r="R946" s="210"/>
      <c r="S946" s="210"/>
      <c r="T946" s="210"/>
      <c r="U946" s="208"/>
      <c r="V946" s="208"/>
      <c r="W946" s="208"/>
      <c r="X946" s="208"/>
      <c r="Y946" s="208"/>
      <c r="Z946" s="208"/>
    </row>
    <row r="947">
      <c r="A947" s="208"/>
      <c r="B947" s="210"/>
      <c r="C947" s="210"/>
      <c r="D947" s="210"/>
      <c r="E947" s="208"/>
      <c r="F947" s="208"/>
      <c r="G947" s="208"/>
      <c r="H947" s="210"/>
      <c r="I947" s="210"/>
      <c r="J947" s="210"/>
      <c r="K947" s="208"/>
      <c r="L947" s="208"/>
      <c r="M947" s="208"/>
      <c r="N947" s="208"/>
      <c r="O947" s="208"/>
      <c r="P947" s="208"/>
      <c r="Q947" s="208"/>
      <c r="R947" s="210"/>
      <c r="S947" s="210"/>
      <c r="T947" s="210"/>
      <c r="U947" s="208"/>
      <c r="V947" s="208"/>
      <c r="W947" s="208"/>
      <c r="X947" s="208"/>
      <c r="Y947" s="208"/>
      <c r="Z947" s="208"/>
    </row>
    <row r="948">
      <c r="A948" s="208"/>
      <c r="B948" s="210"/>
      <c r="C948" s="210"/>
      <c r="D948" s="210"/>
      <c r="E948" s="208"/>
      <c r="F948" s="208"/>
      <c r="G948" s="208"/>
      <c r="H948" s="210"/>
      <c r="I948" s="210"/>
      <c r="J948" s="210"/>
      <c r="K948" s="208"/>
      <c r="L948" s="208"/>
      <c r="M948" s="208"/>
      <c r="N948" s="208"/>
      <c r="O948" s="208"/>
      <c r="P948" s="208"/>
      <c r="Q948" s="208"/>
      <c r="R948" s="210"/>
      <c r="S948" s="210"/>
      <c r="T948" s="210"/>
      <c r="U948" s="208"/>
      <c r="V948" s="208"/>
      <c r="W948" s="208"/>
      <c r="X948" s="208"/>
      <c r="Y948" s="208"/>
      <c r="Z948" s="208"/>
    </row>
    <row r="949">
      <c r="A949" s="208"/>
      <c r="B949" s="210"/>
      <c r="C949" s="210"/>
      <c r="D949" s="210"/>
      <c r="E949" s="208"/>
      <c r="F949" s="208"/>
      <c r="G949" s="208"/>
      <c r="H949" s="210"/>
      <c r="I949" s="210"/>
      <c r="J949" s="210"/>
      <c r="K949" s="208"/>
      <c r="L949" s="208"/>
      <c r="M949" s="208"/>
      <c r="N949" s="208"/>
      <c r="O949" s="208"/>
      <c r="P949" s="208"/>
      <c r="Q949" s="208"/>
      <c r="R949" s="210"/>
      <c r="S949" s="210"/>
      <c r="T949" s="210"/>
      <c r="U949" s="208"/>
      <c r="V949" s="208"/>
      <c r="W949" s="208"/>
      <c r="X949" s="208"/>
      <c r="Y949" s="208"/>
      <c r="Z949" s="208"/>
    </row>
    <row r="950">
      <c r="A950" s="208"/>
      <c r="B950" s="210"/>
      <c r="C950" s="210"/>
      <c r="D950" s="210"/>
      <c r="E950" s="208"/>
      <c r="F950" s="208"/>
      <c r="G950" s="208"/>
      <c r="H950" s="210"/>
      <c r="I950" s="210"/>
      <c r="J950" s="210"/>
      <c r="K950" s="208"/>
      <c r="L950" s="208"/>
      <c r="M950" s="208"/>
      <c r="N950" s="208"/>
      <c r="O950" s="208"/>
      <c r="P950" s="208"/>
      <c r="Q950" s="208"/>
      <c r="R950" s="210"/>
      <c r="S950" s="210"/>
      <c r="T950" s="210"/>
      <c r="U950" s="208"/>
      <c r="V950" s="208"/>
      <c r="W950" s="208"/>
      <c r="X950" s="208"/>
      <c r="Y950" s="208"/>
      <c r="Z950" s="208"/>
    </row>
    <row r="951">
      <c r="A951" s="208"/>
      <c r="B951" s="210"/>
      <c r="C951" s="210"/>
      <c r="D951" s="210"/>
      <c r="E951" s="208"/>
      <c r="F951" s="208"/>
      <c r="G951" s="208"/>
      <c r="H951" s="210"/>
      <c r="I951" s="210"/>
      <c r="J951" s="210"/>
      <c r="K951" s="208"/>
      <c r="L951" s="208"/>
      <c r="M951" s="208"/>
      <c r="N951" s="208"/>
      <c r="O951" s="208"/>
      <c r="P951" s="208"/>
      <c r="Q951" s="208"/>
      <c r="R951" s="210"/>
      <c r="S951" s="210"/>
      <c r="T951" s="210"/>
      <c r="U951" s="208"/>
      <c r="V951" s="208"/>
      <c r="W951" s="208"/>
      <c r="X951" s="208"/>
      <c r="Y951" s="208"/>
      <c r="Z951" s="208"/>
    </row>
    <row r="952">
      <c r="A952" s="208"/>
      <c r="B952" s="210"/>
      <c r="C952" s="210"/>
      <c r="D952" s="210"/>
      <c r="E952" s="208"/>
      <c r="F952" s="208"/>
      <c r="G952" s="208"/>
      <c r="H952" s="210"/>
      <c r="I952" s="210"/>
      <c r="J952" s="210"/>
      <c r="K952" s="208"/>
      <c r="L952" s="208"/>
      <c r="M952" s="208"/>
      <c r="N952" s="208"/>
      <c r="O952" s="208"/>
      <c r="P952" s="208"/>
      <c r="Q952" s="208"/>
      <c r="R952" s="210"/>
      <c r="S952" s="210"/>
      <c r="T952" s="210"/>
      <c r="U952" s="208"/>
      <c r="V952" s="208"/>
      <c r="W952" s="208"/>
      <c r="X952" s="208"/>
      <c r="Y952" s="208"/>
      <c r="Z952" s="208"/>
    </row>
    <row r="953">
      <c r="A953" s="208"/>
      <c r="B953" s="210"/>
      <c r="C953" s="210"/>
      <c r="D953" s="210"/>
      <c r="E953" s="208"/>
      <c r="F953" s="208"/>
      <c r="G953" s="208"/>
      <c r="H953" s="210"/>
      <c r="I953" s="210"/>
      <c r="J953" s="210"/>
      <c r="K953" s="208"/>
      <c r="L953" s="208"/>
      <c r="M953" s="208"/>
      <c r="N953" s="208"/>
      <c r="O953" s="208"/>
      <c r="P953" s="208"/>
      <c r="Q953" s="208"/>
      <c r="R953" s="210"/>
      <c r="S953" s="210"/>
      <c r="T953" s="210"/>
      <c r="U953" s="208"/>
      <c r="V953" s="208"/>
      <c r="W953" s="208"/>
      <c r="X953" s="208"/>
      <c r="Y953" s="208"/>
      <c r="Z953" s="208"/>
    </row>
    <row r="954">
      <c r="A954" s="208"/>
      <c r="B954" s="210"/>
      <c r="C954" s="210"/>
      <c r="D954" s="210"/>
      <c r="E954" s="208"/>
      <c r="F954" s="208"/>
      <c r="G954" s="208"/>
      <c r="H954" s="210"/>
      <c r="I954" s="210"/>
      <c r="J954" s="210"/>
      <c r="K954" s="208"/>
      <c r="L954" s="208"/>
      <c r="M954" s="208"/>
      <c r="N954" s="208"/>
      <c r="O954" s="208"/>
      <c r="P954" s="208"/>
      <c r="Q954" s="208"/>
      <c r="R954" s="210"/>
      <c r="S954" s="210"/>
      <c r="T954" s="210"/>
      <c r="U954" s="208"/>
      <c r="V954" s="208"/>
      <c r="W954" s="208"/>
      <c r="X954" s="208"/>
      <c r="Y954" s="208"/>
      <c r="Z954" s="208"/>
    </row>
    <row r="955">
      <c r="A955" s="208"/>
      <c r="B955" s="210"/>
      <c r="C955" s="210"/>
      <c r="D955" s="210"/>
      <c r="E955" s="208"/>
      <c r="F955" s="208"/>
      <c r="G955" s="208"/>
      <c r="H955" s="210"/>
      <c r="I955" s="210"/>
      <c r="J955" s="210"/>
      <c r="K955" s="208"/>
      <c r="L955" s="208"/>
      <c r="M955" s="208"/>
      <c r="N955" s="208"/>
      <c r="O955" s="208"/>
      <c r="P955" s="208"/>
      <c r="Q955" s="208"/>
      <c r="R955" s="210"/>
      <c r="S955" s="210"/>
      <c r="T955" s="210"/>
      <c r="U955" s="208"/>
      <c r="V955" s="208"/>
      <c r="W955" s="208"/>
      <c r="X955" s="208"/>
      <c r="Y955" s="208"/>
      <c r="Z955" s="208"/>
    </row>
    <row r="956">
      <c r="A956" s="208"/>
      <c r="B956" s="210"/>
      <c r="C956" s="210"/>
      <c r="D956" s="210"/>
      <c r="E956" s="208"/>
      <c r="F956" s="208"/>
      <c r="G956" s="208"/>
      <c r="H956" s="210"/>
      <c r="I956" s="210"/>
      <c r="J956" s="210"/>
      <c r="K956" s="208"/>
      <c r="L956" s="208"/>
      <c r="M956" s="208"/>
      <c r="N956" s="208"/>
      <c r="O956" s="208"/>
      <c r="P956" s="208"/>
      <c r="Q956" s="208"/>
      <c r="R956" s="210"/>
      <c r="S956" s="210"/>
      <c r="T956" s="210"/>
      <c r="U956" s="208"/>
      <c r="V956" s="208"/>
      <c r="W956" s="208"/>
      <c r="X956" s="208"/>
      <c r="Y956" s="208"/>
      <c r="Z956" s="208"/>
    </row>
    <row r="957">
      <c r="A957" s="208"/>
      <c r="B957" s="210"/>
      <c r="C957" s="210"/>
      <c r="D957" s="210"/>
      <c r="E957" s="208"/>
      <c r="F957" s="208"/>
      <c r="G957" s="208"/>
      <c r="H957" s="210"/>
      <c r="I957" s="210"/>
      <c r="J957" s="210"/>
      <c r="K957" s="208"/>
      <c r="L957" s="208"/>
      <c r="M957" s="208"/>
      <c r="N957" s="208"/>
      <c r="O957" s="208"/>
      <c r="P957" s="208"/>
      <c r="Q957" s="208"/>
      <c r="R957" s="210"/>
      <c r="S957" s="210"/>
      <c r="T957" s="210"/>
      <c r="U957" s="208"/>
      <c r="V957" s="208"/>
      <c r="W957" s="208"/>
      <c r="X957" s="208"/>
      <c r="Y957" s="208"/>
      <c r="Z957" s="208"/>
    </row>
    <row r="958">
      <c r="A958" s="208"/>
      <c r="B958" s="210"/>
      <c r="C958" s="210"/>
      <c r="D958" s="210"/>
      <c r="E958" s="208"/>
      <c r="F958" s="208"/>
      <c r="G958" s="208"/>
      <c r="H958" s="210"/>
      <c r="I958" s="210"/>
      <c r="J958" s="210"/>
      <c r="K958" s="208"/>
      <c r="L958" s="208"/>
      <c r="M958" s="208"/>
      <c r="N958" s="208"/>
      <c r="O958" s="208"/>
      <c r="P958" s="208"/>
      <c r="Q958" s="208"/>
      <c r="R958" s="210"/>
      <c r="S958" s="210"/>
      <c r="T958" s="210"/>
      <c r="U958" s="208"/>
      <c r="V958" s="208"/>
      <c r="W958" s="208"/>
      <c r="X958" s="208"/>
      <c r="Y958" s="208"/>
      <c r="Z958" s="208"/>
    </row>
    <row r="959">
      <c r="A959" s="208"/>
      <c r="B959" s="210"/>
      <c r="C959" s="210"/>
      <c r="D959" s="210"/>
      <c r="E959" s="208"/>
      <c r="F959" s="208"/>
      <c r="G959" s="208"/>
      <c r="H959" s="210"/>
      <c r="I959" s="210"/>
      <c r="J959" s="210"/>
      <c r="K959" s="208"/>
      <c r="L959" s="208"/>
      <c r="M959" s="208"/>
      <c r="N959" s="208"/>
      <c r="O959" s="208"/>
      <c r="P959" s="208"/>
      <c r="Q959" s="208"/>
      <c r="R959" s="210"/>
      <c r="S959" s="210"/>
      <c r="T959" s="210"/>
      <c r="U959" s="208"/>
      <c r="V959" s="208"/>
      <c r="W959" s="208"/>
      <c r="X959" s="208"/>
      <c r="Y959" s="208"/>
      <c r="Z959" s="208"/>
    </row>
    <row r="960">
      <c r="A960" s="208"/>
      <c r="B960" s="210"/>
      <c r="C960" s="210"/>
      <c r="D960" s="210"/>
      <c r="E960" s="208"/>
      <c r="F960" s="208"/>
      <c r="G960" s="208"/>
      <c r="H960" s="210"/>
      <c r="I960" s="210"/>
      <c r="J960" s="210"/>
      <c r="K960" s="208"/>
      <c r="L960" s="208"/>
      <c r="M960" s="208"/>
      <c r="N960" s="208"/>
      <c r="O960" s="208"/>
      <c r="P960" s="208"/>
      <c r="Q960" s="208"/>
      <c r="R960" s="210"/>
      <c r="S960" s="210"/>
      <c r="T960" s="210"/>
      <c r="U960" s="208"/>
      <c r="V960" s="208"/>
      <c r="W960" s="208"/>
      <c r="X960" s="208"/>
      <c r="Y960" s="208"/>
      <c r="Z960" s="208"/>
    </row>
    <row r="961">
      <c r="A961" s="208"/>
      <c r="B961" s="210"/>
      <c r="C961" s="210"/>
      <c r="D961" s="210"/>
      <c r="E961" s="208"/>
      <c r="F961" s="208"/>
      <c r="G961" s="208"/>
      <c r="H961" s="210"/>
      <c r="I961" s="210"/>
      <c r="J961" s="210"/>
      <c r="K961" s="208"/>
      <c r="L961" s="208"/>
      <c r="M961" s="208"/>
      <c r="N961" s="208"/>
      <c r="O961" s="208"/>
      <c r="P961" s="208"/>
      <c r="Q961" s="208"/>
      <c r="R961" s="210"/>
      <c r="S961" s="210"/>
      <c r="T961" s="210"/>
      <c r="U961" s="208"/>
      <c r="V961" s="208"/>
      <c r="W961" s="208"/>
      <c r="X961" s="208"/>
      <c r="Y961" s="208"/>
      <c r="Z961" s="208"/>
    </row>
    <row r="962">
      <c r="A962" s="208"/>
      <c r="B962" s="210"/>
      <c r="C962" s="210"/>
      <c r="D962" s="210"/>
      <c r="E962" s="208"/>
      <c r="F962" s="208"/>
      <c r="G962" s="208"/>
      <c r="H962" s="210"/>
      <c r="I962" s="210"/>
      <c r="J962" s="210"/>
      <c r="K962" s="208"/>
      <c r="L962" s="208"/>
      <c r="M962" s="208"/>
      <c r="N962" s="208"/>
      <c r="O962" s="208"/>
      <c r="P962" s="208"/>
      <c r="Q962" s="208"/>
      <c r="R962" s="210"/>
      <c r="S962" s="210"/>
      <c r="T962" s="210"/>
      <c r="U962" s="208"/>
      <c r="V962" s="208"/>
      <c r="W962" s="208"/>
      <c r="X962" s="208"/>
      <c r="Y962" s="208"/>
      <c r="Z962" s="208"/>
    </row>
    <row r="963">
      <c r="A963" s="208"/>
      <c r="B963" s="210"/>
      <c r="C963" s="210"/>
      <c r="D963" s="210"/>
      <c r="E963" s="208"/>
      <c r="F963" s="208"/>
      <c r="G963" s="208"/>
      <c r="H963" s="210"/>
      <c r="I963" s="210"/>
      <c r="J963" s="210"/>
      <c r="K963" s="208"/>
      <c r="L963" s="208"/>
      <c r="M963" s="208"/>
      <c r="N963" s="208"/>
      <c r="O963" s="208"/>
      <c r="P963" s="208"/>
      <c r="Q963" s="208"/>
      <c r="R963" s="210"/>
      <c r="S963" s="210"/>
      <c r="T963" s="210"/>
      <c r="U963" s="208"/>
      <c r="V963" s="208"/>
      <c r="W963" s="208"/>
      <c r="X963" s="208"/>
      <c r="Y963" s="208"/>
      <c r="Z963" s="208"/>
    </row>
    <row r="964">
      <c r="A964" s="208"/>
      <c r="B964" s="210"/>
      <c r="C964" s="210"/>
      <c r="D964" s="210"/>
      <c r="E964" s="208"/>
      <c r="F964" s="208"/>
      <c r="G964" s="208"/>
      <c r="H964" s="210"/>
      <c r="I964" s="210"/>
      <c r="J964" s="210"/>
      <c r="K964" s="208"/>
      <c r="L964" s="208"/>
      <c r="M964" s="208"/>
      <c r="N964" s="208"/>
      <c r="O964" s="208"/>
      <c r="P964" s="208"/>
      <c r="Q964" s="208"/>
      <c r="R964" s="210"/>
      <c r="S964" s="210"/>
      <c r="T964" s="210"/>
      <c r="U964" s="208"/>
      <c r="V964" s="208"/>
      <c r="W964" s="208"/>
      <c r="X964" s="208"/>
      <c r="Y964" s="208"/>
      <c r="Z964" s="208"/>
    </row>
    <row r="965">
      <c r="A965" s="208"/>
      <c r="B965" s="210"/>
      <c r="C965" s="210"/>
      <c r="D965" s="210"/>
      <c r="E965" s="208"/>
      <c r="F965" s="208"/>
      <c r="G965" s="208"/>
      <c r="H965" s="210"/>
      <c r="I965" s="210"/>
      <c r="J965" s="210"/>
      <c r="K965" s="208"/>
      <c r="L965" s="208"/>
      <c r="M965" s="208"/>
      <c r="N965" s="208"/>
      <c r="O965" s="208"/>
      <c r="P965" s="208"/>
      <c r="Q965" s="208"/>
      <c r="R965" s="210"/>
      <c r="S965" s="210"/>
      <c r="T965" s="210"/>
      <c r="U965" s="208"/>
      <c r="V965" s="208"/>
      <c r="W965" s="208"/>
      <c r="X965" s="208"/>
      <c r="Y965" s="208"/>
      <c r="Z965" s="208"/>
    </row>
    <row r="966">
      <c r="A966" s="208"/>
      <c r="B966" s="210"/>
      <c r="C966" s="210"/>
      <c r="D966" s="210"/>
      <c r="E966" s="208"/>
      <c r="F966" s="208"/>
      <c r="G966" s="208"/>
      <c r="H966" s="210"/>
      <c r="I966" s="210"/>
      <c r="J966" s="210"/>
      <c r="K966" s="208"/>
      <c r="L966" s="208"/>
      <c r="M966" s="208"/>
      <c r="N966" s="208"/>
      <c r="O966" s="208"/>
      <c r="P966" s="208"/>
      <c r="Q966" s="208"/>
      <c r="R966" s="210"/>
      <c r="S966" s="210"/>
      <c r="T966" s="210"/>
      <c r="U966" s="208"/>
      <c r="V966" s="208"/>
      <c r="W966" s="208"/>
      <c r="X966" s="208"/>
      <c r="Y966" s="208"/>
      <c r="Z966" s="208"/>
    </row>
    <row r="967">
      <c r="A967" s="208"/>
      <c r="B967" s="210"/>
      <c r="C967" s="210"/>
      <c r="D967" s="210"/>
      <c r="E967" s="208"/>
      <c r="F967" s="208"/>
      <c r="G967" s="208"/>
      <c r="H967" s="210"/>
      <c r="I967" s="210"/>
      <c r="J967" s="210"/>
      <c r="K967" s="208"/>
      <c r="L967" s="208"/>
      <c r="M967" s="208"/>
      <c r="N967" s="208"/>
      <c r="O967" s="208"/>
      <c r="P967" s="208"/>
      <c r="Q967" s="208"/>
      <c r="R967" s="210"/>
      <c r="S967" s="210"/>
      <c r="T967" s="210"/>
      <c r="U967" s="208"/>
      <c r="V967" s="208"/>
      <c r="W967" s="208"/>
      <c r="X967" s="208"/>
      <c r="Y967" s="208"/>
      <c r="Z967" s="208"/>
    </row>
    <row r="968">
      <c r="A968" s="208"/>
      <c r="B968" s="210"/>
      <c r="C968" s="210"/>
      <c r="D968" s="210"/>
      <c r="E968" s="208"/>
      <c r="F968" s="208"/>
      <c r="G968" s="208"/>
      <c r="H968" s="210"/>
      <c r="I968" s="210"/>
      <c r="J968" s="210"/>
      <c r="K968" s="208"/>
      <c r="L968" s="208"/>
      <c r="M968" s="208"/>
      <c r="N968" s="208"/>
      <c r="O968" s="208"/>
      <c r="P968" s="208"/>
      <c r="Q968" s="208"/>
      <c r="R968" s="210"/>
      <c r="S968" s="210"/>
      <c r="T968" s="210"/>
      <c r="U968" s="208"/>
      <c r="V968" s="208"/>
      <c r="W968" s="208"/>
      <c r="X968" s="208"/>
      <c r="Y968" s="208"/>
      <c r="Z968" s="208"/>
    </row>
    <row r="969">
      <c r="A969" s="208"/>
      <c r="B969" s="210"/>
      <c r="C969" s="210"/>
      <c r="D969" s="210"/>
      <c r="E969" s="208"/>
      <c r="F969" s="208"/>
      <c r="G969" s="208"/>
      <c r="H969" s="210"/>
      <c r="I969" s="210"/>
      <c r="J969" s="210"/>
      <c r="K969" s="208"/>
      <c r="L969" s="208"/>
      <c r="M969" s="208"/>
      <c r="N969" s="208"/>
      <c r="O969" s="208"/>
      <c r="P969" s="208"/>
      <c r="Q969" s="208"/>
      <c r="R969" s="210"/>
      <c r="S969" s="210"/>
      <c r="T969" s="210"/>
      <c r="U969" s="208"/>
      <c r="V969" s="208"/>
      <c r="W969" s="208"/>
      <c r="X969" s="208"/>
      <c r="Y969" s="208"/>
      <c r="Z969" s="208"/>
    </row>
    <row r="970">
      <c r="A970" s="208"/>
      <c r="B970" s="210"/>
      <c r="C970" s="210"/>
      <c r="D970" s="210"/>
      <c r="E970" s="208"/>
      <c r="F970" s="208"/>
      <c r="G970" s="208"/>
      <c r="H970" s="210"/>
      <c r="I970" s="210"/>
      <c r="J970" s="210"/>
      <c r="K970" s="208"/>
      <c r="L970" s="208"/>
      <c r="M970" s="208"/>
      <c r="N970" s="208"/>
      <c r="O970" s="208"/>
      <c r="P970" s="208"/>
      <c r="Q970" s="208"/>
      <c r="R970" s="210"/>
      <c r="S970" s="210"/>
      <c r="T970" s="210"/>
      <c r="U970" s="208"/>
      <c r="V970" s="208"/>
      <c r="W970" s="208"/>
      <c r="X970" s="208"/>
      <c r="Y970" s="208"/>
      <c r="Z970" s="20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2" max="2" width="23.5"/>
    <col customWidth="1" min="3" max="3" width="16.75"/>
    <col customWidth="1" min="6" max="6" width="20.13"/>
    <col customWidth="1" min="7" max="7" width="18.5"/>
    <col customWidth="1" min="9" max="9" width="18.63"/>
  </cols>
  <sheetData>
    <row r="1">
      <c r="A1" s="244" t="s">
        <v>2110</v>
      </c>
      <c r="B1" s="245" t="s">
        <v>2111</v>
      </c>
      <c r="C1" s="246" t="s">
        <v>2112</v>
      </c>
      <c r="E1" s="244" t="s">
        <v>2113</v>
      </c>
      <c r="F1" s="244" t="s">
        <v>2114</v>
      </c>
      <c r="G1" s="247" t="s">
        <v>2115</v>
      </c>
    </row>
    <row r="2">
      <c r="A2" s="248" t="s">
        <v>2116</v>
      </c>
      <c r="B2" s="249" t="str">
        <f>IFERROR(__xludf.DUMMYFUNCTION("IF(A2="""", """", AVERAGE(QUERY(UNIQUE(FILTER({TEXT(payments!A2:A1000, ""dddd""), payments!B2:B1000}, payments!A2:A1000&lt;&gt;"""")), ""select count(Col2) where Col1 = '""&amp;A2&amp;""' group by Col1 label count(Col2) ''"")))
"),"#N/A")</f>
        <v>#N/A</v>
      </c>
      <c r="C2" s="250" t="s">
        <v>2117</v>
      </c>
      <c r="E2" s="248" t="s">
        <v>2118</v>
      </c>
      <c r="F2" s="251">
        <f>IFERROR(__xludf.DUMMYFUNCTION("IFERROR(
  SUM(
    FILTER(payments!D:D,
      TEXT(DATEVALUE(payments!A:A), ""dddd"") = SWITCH(E2,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2" s="252">
        <f>IFERROR(__xludf.DUMMYFUNCTION("IFERROR(
  SUM(
    FILTER(payments!F:F,
      TEXT(DATEVALUE(payments!A:A), ""dddd"") = SWITCH(E2,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3">
      <c r="A3" s="253" t="s">
        <v>2119</v>
      </c>
      <c r="B3" s="254" t="str">
        <f>IFERROR(__xludf.DUMMYFUNCTION("IF(A3="""", """", AVERAGE(QUERY(UNIQUE(FILTER({TEXT(payments!A3:A1000, ""dddd""), payments!B3:B1000}, payments!A3:A1000&lt;&gt;"""")), ""select count(Col2) where Col1 = '""&amp;A3&amp;""' group by Col1 label count(Col2) ''"")))
"),"#N/A")</f>
        <v>#N/A</v>
      </c>
      <c r="C3" s="255">
        <v>2.0</v>
      </c>
      <c r="E3" s="248" t="s">
        <v>2120</v>
      </c>
      <c r="F3" s="251">
        <f>IFERROR(__xludf.DUMMYFUNCTION("IFERROR(
  SUM(
    FILTER(payments!D:D,
      TEXT(DATEVALUE(payments!A:A), ""dddd"") = SWITCH(E3,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3" s="252">
        <f>IFERROR(__xludf.DUMMYFUNCTION("IFERROR(
  SUM(
    FILTER(payments!F:F,
      TEXT(DATEVALUE(payments!A:A), ""dddd"") = SWITCH(E3,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4">
      <c r="A4" s="248" t="s">
        <v>2121</v>
      </c>
      <c r="B4" s="249" t="str">
        <f>IFERROR(__xludf.DUMMYFUNCTION("IF(A4="""", """", AVERAGE(QUERY(UNIQUE(FILTER({TEXT(payments!A4:A1000, ""dddd""), payments!B4:B1000}, payments!A4:A1000&lt;&gt;"""")), ""select count(Col2) where Col1 = '""&amp;A4&amp;""' group by Col1 label count(Col2) ''"")))
"),"#N/A")</f>
        <v>#N/A</v>
      </c>
      <c r="C4" s="256"/>
      <c r="E4" s="248" t="s">
        <v>2122</v>
      </c>
      <c r="F4" s="251">
        <f>IFERROR(__xludf.DUMMYFUNCTION("IFERROR(
  SUM(
    FILTER(payments!D:D,
      TEXT(DATEVALUE(payments!A:A), ""dddd"") = SWITCH(E4,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4" s="252">
        <f>IFERROR(__xludf.DUMMYFUNCTION("IFERROR(
  SUM(
    FILTER(payments!F:F,
      TEXT(DATEVALUE(payments!A:A), ""dddd"") = SWITCH(E4,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5">
      <c r="A5" s="248" t="s">
        <v>2123</v>
      </c>
      <c r="B5" s="249" t="str">
        <f>IFERROR(__xludf.DUMMYFUNCTION("IF(A5="""", """", AVERAGE(QUERY(UNIQUE(FILTER({TEXT(payments!A5:A1000, ""dddd""), payments!B5:B1000}, payments!A5:A1000&lt;&gt;"""")), ""select count(Col2) where Col1 = '""&amp;A5&amp;""' group by Col1 label count(Col2) ''"")))
"),"#N/A")</f>
        <v>#N/A</v>
      </c>
      <c r="C5" s="250" t="s">
        <v>2117</v>
      </c>
      <c r="E5" s="248" t="s">
        <v>2124</v>
      </c>
      <c r="F5" s="251">
        <f>IFERROR(__xludf.DUMMYFUNCTION("IFERROR(
  SUM(
    FILTER(payments!D:D,
      TEXT(DATEVALUE(payments!A:A), ""dddd"") = SWITCH(E5,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5" s="252">
        <f>IFERROR(__xludf.DUMMYFUNCTION("IFERROR(
  SUM(
    FILTER(payments!F:F,
      TEXT(DATEVALUE(payments!A:A), ""dddd"") = SWITCH(E5,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6">
      <c r="A6" s="257" t="s">
        <v>2125</v>
      </c>
      <c r="B6" s="258" t="str">
        <f>IFERROR(__xludf.DUMMYFUNCTION("IF(A6="""", """", AVERAGE(QUERY(UNIQUE(FILTER({TEXT(payments!A6:A1000, ""dddd""), payments!B6:B1000}, payments!A6:A1000&lt;&gt;"""")), ""select count(Col2) where Col1 = '""&amp;A6&amp;""' group by Col1 label count(Col2) ''"")))
"),"#N/A")</f>
        <v>#N/A</v>
      </c>
      <c r="C6" s="259">
        <v>1.0</v>
      </c>
      <c r="E6" s="248" t="s">
        <v>2126</v>
      </c>
      <c r="F6" s="251">
        <f>IFERROR(__xludf.DUMMYFUNCTION("IFERROR(
  SUM(
    FILTER(payments!D:D,
      TEXT(DATEVALUE(payments!A:A), ""dddd"") = SWITCH(E6,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6" s="252">
        <f>IFERROR(__xludf.DUMMYFUNCTION("IFERROR(
  SUM(
    FILTER(payments!F:F,
      TEXT(DATEVALUE(payments!A:A), ""dddd"") = SWITCH(E6,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7">
      <c r="A7" s="260" t="s">
        <v>2127</v>
      </c>
      <c r="B7" s="261" t="str">
        <f>IFERROR(__xludf.DUMMYFUNCTION("IF(A7="""", """", AVERAGE(QUERY(UNIQUE(FILTER({TEXT(payments!A7:A1000, ""dddd""), payments!B7:B1000}, payments!A7:A1000&lt;&gt;"""")), ""select count(Col2) where Col1 = '""&amp;A7&amp;""' group by Col1 label count(Col2) ''"")))
"),"#N/A")</f>
        <v>#N/A</v>
      </c>
      <c r="C7" s="262">
        <v>3.0</v>
      </c>
      <c r="E7" s="248" t="s">
        <v>2128</v>
      </c>
      <c r="F7" s="251">
        <f>IFERROR(__xludf.DUMMYFUNCTION("IFERROR(
  SUM(
    FILTER(payments!D:D,
      TEXT(DATEVALUE(payments!A:A), ""dddd"") = SWITCH(E7,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7" s="252">
        <f>IFERROR(__xludf.DUMMYFUNCTION("IFERROR(
  SUM(
    FILTER(payments!F:F,
      TEXT(DATEVALUE(payments!A:A), ""dddd"") = SWITCH(E7,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8">
      <c r="A8" s="248" t="s">
        <v>2129</v>
      </c>
      <c r="B8" s="249" t="str">
        <f>IFERROR(__xludf.DUMMYFUNCTION("IF(A8="""", """", AVERAGE(QUERY(UNIQUE(FILTER({TEXT(payments!A8:A1000, ""dddd""), payments!B8:B1000}, payments!A8:A1000&lt;&gt;"""")), ""select count(Col2) where Col1 = '""&amp;A8&amp;""' group by Col1 label count(Col2) ''"")))
"),"#N/A")</f>
        <v>#N/A</v>
      </c>
      <c r="C8" s="256"/>
      <c r="E8" s="248" t="s">
        <v>2130</v>
      </c>
      <c r="F8" s="251">
        <f>IFERROR(__xludf.DUMMYFUNCTION("IFERROR(
  SUM(
    FILTER(payments!D:D,
      TEXT(DATEVALUE(payments!A:A), ""dddd"") = SWITCH(E8,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  <c r="G8" s="252">
        <f>IFERROR(__xludf.DUMMYFUNCTION("IFERROR(
  SUM(
    FILTER(payments!F:F,
      TEXT(DATEVALUE(payments!A:A), ""dddd"") = SWITCH(E8,
        ""วันอาทิตย์"", ""Sunday"",
        ""วันจันทร์"", ""Monday"",
        ""วันอังคาร"", ""Tuesday"",
        ""วันพุธ"", ""Wednesday"",
        ""วัน"&amp;"พฤหัสบดี"", ""Thursday"",
        ""วันศุกร์"", ""Friday"",
        ""วันเสาร์"", ""Saturday""
      )
    )
  ),
  0
)"),0.0)</f>
        <v>0</v>
      </c>
    </row>
    <row r="9">
      <c r="B9" s="263"/>
      <c r="C9" s="264"/>
      <c r="G9" s="265"/>
    </row>
    <row r="10">
      <c r="A10" s="240" t="s">
        <v>2131</v>
      </c>
      <c r="B10" s="266"/>
      <c r="C10" s="264"/>
      <c r="E10" s="240" t="s">
        <v>2132</v>
      </c>
      <c r="G10" s="265"/>
    </row>
    <row r="11">
      <c r="A11" s="267" t="str">
        <f>IFERROR(__xludf.DUMMYFUNCTION("QUERY(
  UNIQUE(
    FILTER({
      TEXT(payments!A2:A1000, ""yyyy-mm""),         
      TEXT(payments!A2:A1000, ""yyyy-mm-dd""),      
      payments!B2:B1000                           
    }, payments!A2:A1000&lt;&gt;"""", payments!B2:B1000&lt;&gt;"""")
  ),
  ""SE"&amp;"LECT Col1, Col3, COUNT(Col2) 
   GROUP BY Col1, Col3 
   ORDER BY Col1, COUNT(Col2) DESC 
   LABEL 
     Col1 'เดือน', 
     Col3 'ลูกค้า', 
     COUNT(Col2) 'จำนวนครั้งที่สั่ง'""
)
"),"เดือน")</f>
        <v>เดือน</v>
      </c>
      <c r="B11" s="268" t="str">
        <f>IFERROR(__xludf.DUMMYFUNCTION("""COMPUTED_VALUE"""),"ลูกค้า")</f>
        <v>ลูกค้า</v>
      </c>
      <c r="C11" s="269" t="str">
        <f>IFERROR(__xludf.DUMMYFUNCTION("""COMPUTED_VALUE"""),"จำนวนครั้งที่สั่ง")</f>
        <v>จำนวนครั้งที่สั่ง</v>
      </c>
      <c r="E11" s="267" t="str">
        <f>IFERROR(__xludf.DUMMYFUNCTION("QUERY({
  {""เดือน"", ""ลูกค้า"", ""ยอดขาย""};
  ARRAYFORMULA({TEXT(payments!A2:A1000, ""yyyy-mm""), payments!B2:B1000, payments!F2:F1000})
},
""select Col1, Col2, sum(Col3)
 where Col1 is not null and Col2 is not null and Col3 is not null
 group by Col1,"&amp;" Col2
 order by Col1, sum(Col3) desc"", 1)
"),"เดือน")</f>
        <v>เดือน</v>
      </c>
      <c r="F11" s="267" t="str">
        <f>IFERROR(__xludf.DUMMYFUNCTION("""COMPUTED_VALUE"""),"ลูกค้า")</f>
        <v>ลูกค้า</v>
      </c>
      <c r="G11" s="270" t="str">
        <f>IFERROR(__xludf.DUMMYFUNCTION("""COMPUTED_VALUE"""),"sum ยอดขาย")</f>
        <v>sum ยอดขาย</v>
      </c>
      <c r="I11" s="271" t="str">
        <f>IFERROR(__xludf.DUMMYFUNCTION("QUERY(orders!E2:F1000, 
 ""SELECT E, SUM(F) 
  WHERE E IS NOT NULL 
  GROUP BY E 
  ORDER BY SUM(F) DESC 
  LABEL E 'ชื่อผัก', SUM(F) 'ยอดขายรวม (กก)'"", 
  0)
"),"ชื่อผัก")</f>
        <v>ชื่อผัก</v>
      </c>
      <c r="J11" s="271" t="str">
        <f>IFERROR(__xludf.DUMMYFUNCTION("""COMPUTED_VALUE"""),"ยอดขายรวม (กก)")</f>
        <v>ยอดขายรวม (กก)</v>
      </c>
      <c r="L11" s="271" t="str">
        <f>IFERROR(__xludf.DUMMYFUNCTION("QUERY({
  ARRAYFORMULA(TEXT(orders!C2:C1000, ""yyyy-mm"")), orders!E2:E1000, orders!F2:F1000
},
""SELECT Col1, Col2, SUM(Col3)
 WHERE Col1 IS NOT NULL AND Col2 IS NOT NULL
 GROUP BY Col1, Col2
 ORDER BY Col1 ASC, SUM(Col3) DESC
 LABEL Col1 'เดือน', Col2 '"&amp;"ชื่อผัก', SUM(Col3) 'ยอดขาย (กก)'"", 
 0)
"),"เดือน")</f>
        <v>เดือน</v>
      </c>
      <c r="M11" s="271" t="str">
        <f>IFERROR(__xludf.DUMMYFUNCTION("""COMPUTED_VALUE"""),"ชื่อผัก")</f>
        <v>ชื่อผัก</v>
      </c>
      <c r="N11" s="271" t="str">
        <f>IFERROR(__xludf.DUMMYFUNCTION("""COMPUTED_VALUE"""),"ยอดขาย (กก)")</f>
        <v>ยอดขาย (กก)</v>
      </c>
    </row>
    <row r="12">
      <c r="A12" s="251" t="str">
        <f>IFERROR(__xludf.DUMMYFUNCTION("""COMPUTED_VALUE"""),"2024-12")</f>
        <v>2024-12</v>
      </c>
      <c r="B12" s="249" t="str">
        <f>IFERROR(__xludf.DUMMYFUNCTION("""COMPUTED_VALUE"""),"มุมสเต็ก")</f>
        <v>มุมสเต็ก</v>
      </c>
      <c r="C12" s="256">
        <f>IFERROR(__xludf.DUMMYFUNCTION("""COMPUTED_VALUE"""),18.0)</f>
        <v>18</v>
      </c>
      <c r="E12" s="251" t="str">
        <f>IFERROR(__xludf.DUMMYFUNCTION("""COMPUTED_VALUE"""),"2024-12")</f>
        <v>2024-12</v>
      </c>
      <c r="F12" s="251" t="str">
        <f>IFERROR(__xludf.DUMMYFUNCTION("""COMPUTED_VALUE"""),"ฌาณิ")</f>
        <v>ฌาณิ</v>
      </c>
      <c r="G12" s="252">
        <f>IFERROR(__xludf.DUMMYFUNCTION("""COMPUTED_VALUE"""),5300.0)</f>
        <v>5300</v>
      </c>
      <c r="I12" s="251" t="str">
        <f>IFERROR(__xludf.DUMMYFUNCTION("""COMPUTED_VALUE"""),"Red Oak")</f>
        <v>Red Oak</v>
      </c>
      <c r="J12" s="251">
        <f>IFERROR(__xludf.DUMMYFUNCTION("""COMPUTED_VALUE"""),1346.2199999999996)</f>
        <v>1346.22</v>
      </c>
      <c r="L12" s="272" t="str">
        <f>IFERROR(__xludf.DUMMYFUNCTION("""COMPUTED_VALUE"""),"2024-12")</f>
        <v>2024-12</v>
      </c>
      <c r="M12" s="272" t="str">
        <f>IFERROR(__xludf.DUMMYFUNCTION("""COMPUTED_VALUE"""),"Red Oak")</f>
        <v>Red Oak</v>
      </c>
      <c r="N12" s="272">
        <f>IFERROR(__xludf.DUMMYFUNCTION("""COMPUTED_VALUE"""),96.27000000000001)</f>
        <v>96.27</v>
      </c>
    </row>
    <row r="13">
      <c r="A13" s="251" t="str">
        <f>IFERROR(__xludf.DUMMYFUNCTION("""COMPUTED_VALUE"""),"2024-12")</f>
        <v>2024-12</v>
      </c>
      <c r="B13" s="249" t="str">
        <f>IFERROR(__xludf.DUMMYFUNCTION("""COMPUTED_VALUE"""),"Shounen Yakiniku")</f>
        <v>Shounen Yakiniku</v>
      </c>
      <c r="C13" s="256">
        <f>IFERROR(__xludf.DUMMYFUNCTION("""COMPUTED_VALUE"""),15.0)</f>
        <v>15</v>
      </c>
      <c r="E13" s="251" t="str">
        <f>IFERROR(__xludf.DUMMYFUNCTION("""COMPUTED_VALUE"""),"2024-12")</f>
        <v>2024-12</v>
      </c>
      <c r="F13" s="251" t="str">
        <f>IFERROR(__xludf.DUMMYFUNCTION("""COMPUTED_VALUE"""),"Shounen Yakiniku")</f>
        <v>Shounen Yakiniku</v>
      </c>
      <c r="G13" s="252">
        <f>IFERROR(__xludf.DUMMYFUNCTION("""COMPUTED_VALUE"""),4600.0)</f>
        <v>4600</v>
      </c>
      <c r="I13" s="251" t="str">
        <f>IFERROR(__xludf.DUMMYFUNCTION("""COMPUTED_VALUE"""),"Green Oak")</f>
        <v>Green Oak</v>
      </c>
      <c r="J13" s="251">
        <f>IFERROR(__xludf.DUMMYFUNCTION("""COMPUTED_VALUE"""),1220.6100000000004)</f>
        <v>1220.61</v>
      </c>
      <c r="L13" s="272" t="str">
        <f>IFERROR(__xludf.DUMMYFUNCTION("""COMPUTED_VALUE"""),"2024-12")</f>
        <v>2024-12</v>
      </c>
      <c r="M13" s="272" t="str">
        <f>IFERROR(__xludf.DUMMYFUNCTION("""COMPUTED_VALUE"""),"Green Oak")</f>
        <v>Green Oak</v>
      </c>
      <c r="N13" s="272">
        <f>IFERROR(__xludf.DUMMYFUNCTION("""COMPUTED_VALUE"""),79.02000000000001)</f>
        <v>79.02</v>
      </c>
    </row>
    <row r="14">
      <c r="A14" s="251" t="str">
        <f>IFERROR(__xludf.DUMMYFUNCTION("""COMPUTED_VALUE"""),"2024-12")</f>
        <v>2024-12</v>
      </c>
      <c r="B14" s="249" t="str">
        <f>IFERROR(__xludf.DUMMYFUNCTION("""COMPUTED_VALUE"""),"Pepper International")</f>
        <v>Pepper International</v>
      </c>
      <c r="C14" s="256">
        <f>IFERROR(__xludf.DUMMYFUNCTION("""COMPUTED_VALUE"""),12.0)</f>
        <v>12</v>
      </c>
      <c r="E14" s="251" t="str">
        <f>IFERROR(__xludf.DUMMYFUNCTION("""COMPUTED_VALUE"""),"2024-12")</f>
        <v>2024-12</v>
      </c>
      <c r="F14" s="251" t="str">
        <f>IFERROR(__xludf.DUMMYFUNCTION("""COMPUTED_VALUE"""),"มุมสเต็ก")</f>
        <v>มุมสเต็ก</v>
      </c>
      <c r="G14" s="252">
        <f>IFERROR(__xludf.DUMMYFUNCTION("""COMPUTED_VALUE"""),4300.0)</f>
        <v>4300</v>
      </c>
      <c r="I14" s="251" t="str">
        <f>IFERROR(__xludf.DUMMYFUNCTION("""COMPUTED_VALUE"""),"Cos")</f>
        <v>Cos</v>
      </c>
      <c r="J14" s="251">
        <f>IFERROR(__xludf.DUMMYFUNCTION("""COMPUTED_VALUE"""),1200.44)</f>
        <v>1200.44</v>
      </c>
      <c r="L14" s="272" t="str">
        <f>IFERROR(__xludf.DUMMYFUNCTION("""COMPUTED_VALUE"""),"2024-12")</f>
        <v>2024-12</v>
      </c>
      <c r="M14" s="272" t="str">
        <f>IFERROR(__xludf.DUMMYFUNCTION("""COMPUTED_VALUE"""),"Baby Cos")</f>
        <v>Baby Cos</v>
      </c>
      <c r="N14" s="272">
        <f>IFERROR(__xludf.DUMMYFUNCTION("""COMPUTED_VALUE"""),66.52000000000001)</f>
        <v>66.52</v>
      </c>
    </row>
    <row r="15">
      <c r="A15" s="251" t="str">
        <f>IFERROR(__xludf.DUMMYFUNCTION("""COMPUTED_VALUE"""),"2024-12")</f>
        <v>2024-12</v>
      </c>
      <c r="B15" s="249" t="str">
        <f>IFERROR(__xludf.DUMMYFUNCTION("""COMPUTED_VALUE"""),"8 Dining")</f>
        <v>8 Dining</v>
      </c>
      <c r="C15" s="256">
        <f>IFERROR(__xludf.DUMMYFUNCTION("""COMPUTED_VALUE"""),9.0)</f>
        <v>9</v>
      </c>
      <c r="E15" s="251" t="str">
        <f>IFERROR(__xludf.DUMMYFUNCTION("""COMPUTED_VALUE"""),"2024-12")</f>
        <v>2024-12</v>
      </c>
      <c r="F15" s="251" t="str">
        <f>IFERROR(__xludf.DUMMYFUNCTION("""COMPUTED_VALUE"""),"Morning Tonight")</f>
        <v>Morning Tonight</v>
      </c>
      <c r="G15" s="252">
        <f>IFERROR(__xludf.DUMMYFUNCTION("""COMPUTED_VALUE"""),2600.0)</f>
        <v>2600</v>
      </c>
      <c r="I15" s="251" t="str">
        <f>IFERROR(__xludf.DUMMYFUNCTION("""COMPUTED_VALUE"""),"Baby Cos")</f>
        <v>Baby Cos</v>
      </c>
      <c r="J15" s="251">
        <f>IFERROR(__xludf.DUMMYFUNCTION("""COMPUTED_VALUE"""),1020.5000000000003)</f>
        <v>1020.5</v>
      </c>
      <c r="L15" s="272" t="str">
        <f>IFERROR(__xludf.DUMMYFUNCTION("""COMPUTED_VALUE"""),"2024-12")</f>
        <v>2024-12</v>
      </c>
      <c r="M15" s="272" t="str">
        <f>IFERROR(__xludf.DUMMYFUNCTION("""COMPUTED_VALUE"""),"Cos")</f>
        <v>Cos</v>
      </c>
      <c r="N15" s="272">
        <f>IFERROR(__xludf.DUMMYFUNCTION("""COMPUTED_VALUE"""),66.0)</f>
        <v>66</v>
      </c>
    </row>
    <row r="16">
      <c r="A16" s="251" t="str">
        <f>IFERROR(__xludf.DUMMYFUNCTION("""COMPUTED_VALUE"""),"2024-12")</f>
        <v>2024-12</v>
      </c>
      <c r="B16" s="249" t="str">
        <f>IFERROR(__xludf.DUMMYFUNCTION("""COMPUTED_VALUE"""),"ไวท์เฮ้าส์")</f>
        <v>ไวท์เฮ้าส์</v>
      </c>
      <c r="C16" s="256">
        <f>IFERROR(__xludf.DUMMYFUNCTION("""COMPUTED_VALUE"""),8.0)</f>
        <v>8</v>
      </c>
      <c r="E16" s="251" t="str">
        <f>IFERROR(__xludf.DUMMYFUNCTION("""COMPUTED_VALUE"""),"2024-12")</f>
        <v>2024-12</v>
      </c>
      <c r="F16" s="251" t="str">
        <f>IFERROR(__xludf.DUMMYFUNCTION("""COMPUTED_VALUE"""),"Pepper International")</f>
        <v>Pepper International</v>
      </c>
      <c r="G16" s="252">
        <f>IFERROR(__xludf.DUMMYFUNCTION("""COMPUTED_VALUE"""),2600.0)</f>
        <v>2600</v>
      </c>
      <c r="I16" s="251" t="str">
        <f>IFERROR(__xludf.DUMMYFUNCTION("""COMPUTED_VALUE"""),"Frillice Iceberg")</f>
        <v>Frillice Iceberg</v>
      </c>
      <c r="J16" s="251">
        <f>IFERROR(__xludf.DUMMYFUNCTION("""COMPUTED_VALUE"""),645.73)</f>
        <v>645.73</v>
      </c>
      <c r="L16" s="272" t="str">
        <f>IFERROR(__xludf.DUMMYFUNCTION("""COMPUTED_VALUE"""),"2024-12")</f>
        <v>2024-12</v>
      </c>
      <c r="M16" s="272" t="str">
        <f>IFERROR(__xludf.DUMMYFUNCTION("""COMPUTED_VALUE"""),"Frillice Iceberg")</f>
        <v>Frillice Iceberg</v>
      </c>
      <c r="N16" s="272">
        <f>IFERROR(__xludf.DUMMYFUNCTION("""COMPUTED_VALUE"""),34.25)</f>
        <v>34.25</v>
      </c>
    </row>
    <row r="17">
      <c r="A17" s="251" t="str">
        <f>IFERROR(__xludf.DUMMYFUNCTION("""COMPUTED_VALUE"""),"2024-12")</f>
        <v>2024-12</v>
      </c>
      <c r="B17" s="249" t="str">
        <f>IFERROR(__xludf.DUMMYFUNCTION("""COMPUTED_VALUE"""),"Morning Tonight")</f>
        <v>Morning Tonight</v>
      </c>
      <c r="C17" s="256">
        <f>IFERROR(__xludf.DUMMYFUNCTION("""COMPUTED_VALUE"""),7.0)</f>
        <v>7</v>
      </c>
      <c r="E17" s="251" t="str">
        <f>IFERROR(__xludf.DUMMYFUNCTION("""COMPUTED_VALUE"""),"2024-12")</f>
        <v>2024-12</v>
      </c>
      <c r="F17" s="251" t="str">
        <f>IFERROR(__xludf.DUMMYFUNCTION("""COMPUTED_VALUE"""),"นิธิกรณ์")</f>
        <v>นิธิกรณ์</v>
      </c>
      <c r="G17" s="252">
        <f>IFERROR(__xludf.DUMMYFUNCTION("""COMPUTED_VALUE"""),2100.0)</f>
        <v>2100</v>
      </c>
      <c r="I17" s="251" t="str">
        <f>IFERROR(__xludf.DUMMYFUNCTION("""COMPUTED_VALUE"""),"Red Coral")</f>
        <v>Red Coral</v>
      </c>
      <c r="J17" s="251">
        <f>IFERROR(__xludf.DUMMYFUNCTION("""COMPUTED_VALUE"""),141.3)</f>
        <v>141.3</v>
      </c>
      <c r="L17" s="273" t="str">
        <f>IFERROR(__xludf.DUMMYFUNCTION("""COMPUTED_VALUE"""),"2024-12")</f>
        <v>2024-12</v>
      </c>
      <c r="M17" s="273" t="str">
        <f>IFERROR(__xludf.DUMMYFUNCTION("""COMPUTED_VALUE"""),"Butter Head")</f>
        <v>Butter Head</v>
      </c>
      <c r="N17" s="273">
        <f>IFERROR(__xludf.DUMMYFUNCTION("""COMPUTED_VALUE"""),18.5)</f>
        <v>18.5</v>
      </c>
    </row>
    <row r="18">
      <c r="A18" s="251" t="str">
        <f>IFERROR(__xludf.DUMMYFUNCTION("""COMPUTED_VALUE"""),"2024-12")</f>
        <v>2024-12</v>
      </c>
      <c r="B18" s="249" t="str">
        <f>IFERROR(__xludf.DUMMYFUNCTION("""COMPUTED_VALUE"""),"8 Bistro")</f>
        <v>8 Bistro</v>
      </c>
      <c r="C18" s="256">
        <f>IFERROR(__xludf.DUMMYFUNCTION("""COMPUTED_VALUE"""),5.0)</f>
        <v>5</v>
      </c>
      <c r="E18" s="251" t="str">
        <f>IFERROR(__xludf.DUMMYFUNCTION("""COMPUTED_VALUE"""),"2024-12")</f>
        <v>2024-12</v>
      </c>
      <c r="F18" s="251" t="str">
        <f>IFERROR(__xludf.DUMMYFUNCTION("""COMPUTED_VALUE"""),"8 Dining")</f>
        <v>8 Dining</v>
      </c>
      <c r="G18" s="252">
        <f>IFERROR(__xludf.DUMMYFUNCTION("""COMPUTED_VALUE"""),1700.0)</f>
        <v>1700</v>
      </c>
      <c r="I18" s="251" t="str">
        <f>IFERROR(__xludf.DUMMYFUNCTION("""COMPUTED_VALUE"""),"Butter Head")</f>
        <v>Butter Head</v>
      </c>
      <c r="J18" s="251">
        <f>IFERROR(__xludf.DUMMYFUNCTION("""COMPUTED_VALUE"""),78.83)</f>
        <v>78.83</v>
      </c>
      <c r="L18" s="272" t="str">
        <f>IFERROR(__xludf.DUMMYFUNCTION("""COMPUTED_VALUE"""),"2025-01")</f>
        <v>2025-01</v>
      </c>
      <c r="M18" s="272" t="str">
        <f>IFERROR(__xludf.DUMMYFUNCTION("""COMPUTED_VALUE"""),"Red Oak")</f>
        <v>Red Oak</v>
      </c>
      <c r="N18" s="272">
        <f>IFERROR(__xludf.DUMMYFUNCTION("""COMPUTED_VALUE"""),134.84)</f>
        <v>134.84</v>
      </c>
    </row>
    <row r="19">
      <c r="A19" s="251" t="str">
        <f>IFERROR(__xludf.DUMMYFUNCTION("""COMPUTED_VALUE"""),"2024-12")</f>
        <v>2024-12</v>
      </c>
      <c r="B19" s="249" t="str">
        <f>IFERROR(__xludf.DUMMYFUNCTION("""COMPUTED_VALUE"""),"ฌาณิ")</f>
        <v>ฌาณิ</v>
      </c>
      <c r="C19" s="256">
        <f>IFERROR(__xludf.DUMMYFUNCTION("""COMPUTED_VALUE"""),5.0)</f>
        <v>5</v>
      </c>
      <c r="E19" s="251" t="str">
        <f>IFERROR(__xludf.DUMMYFUNCTION("""COMPUTED_VALUE"""),"2024-12")</f>
        <v>2024-12</v>
      </c>
      <c r="F19" s="251" t="str">
        <f>IFERROR(__xludf.DUMMYFUNCTION("""COMPUTED_VALUE"""),"8 Bistro")</f>
        <v>8 Bistro</v>
      </c>
      <c r="G19" s="252">
        <f>IFERROR(__xludf.DUMMYFUNCTION("""COMPUTED_VALUE"""),1200.0)</f>
        <v>1200</v>
      </c>
      <c r="I19" s="251" t="str">
        <f>IFERROR(__xludf.DUMMYFUNCTION("""COMPUTED_VALUE"""),"Wild Rocket")</f>
        <v>Wild Rocket</v>
      </c>
      <c r="J19" s="251">
        <f>IFERROR(__xludf.DUMMYFUNCTION("""COMPUTED_VALUE"""),43.3)</f>
        <v>43.3</v>
      </c>
      <c r="L19" s="272" t="str">
        <f>IFERROR(__xludf.DUMMYFUNCTION("""COMPUTED_VALUE"""),"2025-01")</f>
        <v>2025-01</v>
      </c>
      <c r="M19" s="272" t="str">
        <f>IFERROR(__xludf.DUMMYFUNCTION("""COMPUTED_VALUE"""),"Green Oak")</f>
        <v>Green Oak</v>
      </c>
      <c r="N19" s="272">
        <f>IFERROR(__xludf.DUMMYFUNCTION("""COMPUTED_VALUE"""),108.75)</f>
        <v>108.75</v>
      </c>
    </row>
    <row r="20">
      <c r="A20" s="251" t="str">
        <f>IFERROR(__xludf.DUMMYFUNCTION("""COMPUTED_VALUE"""),"2024-12")</f>
        <v>2024-12</v>
      </c>
      <c r="B20" s="249" t="str">
        <f>IFERROR(__xludf.DUMMYFUNCTION("""COMPUTED_VALUE"""),"มันปูแซ่บ")</f>
        <v>มันปูแซ่บ</v>
      </c>
      <c r="C20" s="256">
        <f>IFERROR(__xludf.DUMMYFUNCTION("""COMPUTED_VALUE"""),5.0)</f>
        <v>5</v>
      </c>
      <c r="E20" s="251" t="str">
        <f>IFERROR(__xludf.DUMMYFUNCTION("""COMPUTED_VALUE"""),"2024-12")</f>
        <v>2024-12</v>
      </c>
      <c r="F20" s="251" t="str">
        <f>IFERROR(__xludf.DUMMYFUNCTION("""COMPUTED_VALUE"""),"หนู")</f>
        <v>หนู</v>
      </c>
      <c r="G20" s="252">
        <f>IFERROR(__xludf.DUMMYFUNCTION("""COMPUTED_VALUE"""),1200.0)</f>
        <v>1200</v>
      </c>
      <c r="I20" s="251" t="str">
        <f>IFERROR(__xludf.DUMMYFUNCTION("""COMPUTED_VALUE"""),"Cherry Tomato")</f>
        <v>Cherry Tomato</v>
      </c>
      <c r="J20" s="251">
        <f>IFERROR(__xludf.DUMMYFUNCTION("""COMPUTED_VALUE"""),29.490000000000002)</f>
        <v>29.49</v>
      </c>
      <c r="L20" s="272" t="str">
        <f>IFERROR(__xludf.DUMMYFUNCTION("""COMPUTED_VALUE"""),"2025-01")</f>
        <v>2025-01</v>
      </c>
      <c r="M20" s="272" t="str">
        <f>IFERROR(__xludf.DUMMYFUNCTION("""COMPUTED_VALUE"""),"Baby Cos")</f>
        <v>Baby Cos</v>
      </c>
      <c r="N20" s="272">
        <f>IFERROR(__xludf.DUMMYFUNCTION("""COMPUTED_VALUE"""),91.76)</f>
        <v>91.76</v>
      </c>
    </row>
    <row r="21">
      <c r="A21" s="251" t="str">
        <f>IFERROR(__xludf.DUMMYFUNCTION("""COMPUTED_VALUE"""),"2024-12")</f>
        <v>2024-12</v>
      </c>
      <c r="B21" s="249" t="str">
        <f>IFERROR(__xludf.DUMMYFUNCTION("""COMPUTED_VALUE"""),"Brotherly")</f>
        <v>Brotherly</v>
      </c>
      <c r="C21" s="256">
        <f>IFERROR(__xludf.DUMMYFUNCTION("""COMPUTED_VALUE"""),4.0)</f>
        <v>4</v>
      </c>
      <c r="E21" s="251" t="str">
        <f>IFERROR(__xludf.DUMMYFUNCTION("""COMPUTED_VALUE"""),"2024-12")</f>
        <v>2024-12</v>
      </c>
      <c r="F21" s="251" t="str">
        <f>IFERROR(__xludf.DUMMYFUNCTION("""COMPUTED_VALUE"""),"ไวท์เฮ้าส์")</f>
        <v>ไวท์เฮ้าส์</v>
      </c>
      <c r="G21" s="252">
        <f>IFERROR(__xludf.DUMMYFUNCTION("""COMPUTED_VALUE"""),1150.0)</f>
        <v>1150</v>
      </c>
      <c r="I21" s="272" t="str">
        <f>IFERROR(__xludf.DUMMYFUNCTION("""COMPUTED_VALUE"""),"Mizuna")</f>
        <v>Mizuna</v>
      </c>
      <c r="J21" s="272">
        <f>IFERROR(__xludf.DUMMYFUNCTION("""COMPUTED_VALUE"""),24.35)</f>
        <v>24.35</v>
      </c>
      <c r="L21" s="272" t="str">
        <f>IFERROR(__xludf.DUMMYFUNCTION("""COMPUTED_VALUE"""),"2025-01")</f>
        <v>2025-01</v>
      </c>
      <c r="M21" s="272" t="str">
        <f>IFERROR(__xludf.DUMMYFUNCTION("""COMPUTED_VALUE"""),"Cos")</f>
        <v>Cos</v>
      </c>
      <c r="N21" s="272">
        <f>IFERROR(__xludf.DUMMYFUNCTION("""COMPUTED_VALUE"""),71.41)</f>
        <v>71.41</v>
      </c>
    </row>
    <row r="22">
      <c r="A22" s="251" t="str">
        <f>IFERROR(__xludf.DUMMYFUNCTION("""COMPUTED_VALUE"""),"2024-12")</f>
        <v>2024-12</v>
      </c>
      <c r="B22" s="249" t="str">
        <f>IFERROR(__xludf.DUMMYFUNCTION("""COMPUTED_VALUE"""),"HIP COFFEE")</f>
        <v>HIP COFFEE</v>
      </c>
      <c r="C22" s="256">
        <f>IFERROR(__xludf.DUMMYFUNCTION("""COMPUTED_VALUE"""),4.0)</f>
        <v>4</v>
      </c>
      <c r="E22" s="251" t="str">
        <f>IFERROR(__xludf.DUMMYFUNCTION("""COMPUTED_VALUE"""),"2024-12")</f>
        <v>2024-12</v>
      </c>
      <c r="F22" s="251" t="str">
        <f>IFERROR(__xludf.DUMMYFUNCTION("""COMPUTED_VALUE"""),"Baanya Steak House")</f>
        <v>Baanya Steak House</v>
      </c>
      <c r="G22" s="252">
        <f>IFERROR(__xludf.DUMMYFUNCTION("""COMPUTED_VALUE"""),1000.0)</f>
        <v>1000</v>
      </c>
      <c r="I22" s="272" t="str">
        <f>IFERROR(__xludf.DUMMYFUNCTION("""COMPUTED_VALUE"""),"Italian Basil")</f>
        <v>Italian Basil</v>
      </c>
      <c r="J22" s="272">
        <f>IFERROR(__xludf.DUMMYFUNCTION("""COMPUTED_VALUE"""),9.3)</f>
        <v>9.3</v>
      </c>
      <c r="L22" s="272" t="str">
        <f>IFERROR(__xludf.DUMMYFUNCTION("""COMPUTED_VALUE"""),"2025-01")</f>
        <v>2025-01</v>
      </c>
      <c r="M22" s="272" t="str">
        <f>IFERROR(__xludf.DUMMYFUNCTION("""COMPUTED_VALUE"""),"Frillice Iceberg")</f>
        <v>Frillice Iceberg</v>
      </c>
      <c r="N22" s="272">
        <f>IFERROR(__xludf.DUMMYFUNCTION("""COMPUTED_VALUE"""),50.0)</f>
        <v>50</v>
      </c>
    </row>
    <row r="23">
      <c r="A23" s="251" t="str">
        <f>IFERROR(__xludf.DUMMYFUNCTION("""COMPUTED_VALUE"""),"2024-12")</f>
        <v>2024-12</v>
      </c>
      <c r="B23" s="249" t="str">
        <f>IFERROR(__xludf.DUMMYFUNCTION("""COMPUTED_VALUE"""),"Nailed It Downtown")</f>
        <v>Nailed It Downtown</v>
      </c>
      <c r="C23" s="256">
        <f>IFERROR(__xludf.DUMMYFUNCTION("""COMPUTED_VALUE"""),4.0)</f>
        <v>4</v>
      </c>
      <c r="E23" s="251" t="str">
        <f>IFERROR(__xludf.DUMMYFUNCTION("""COMPUTED_VALUE"""),"2024-12")</f>
        <v>2024-12</v>
      </c>
      <c r="F23" s="251" t="str">
        <f>IFERROR(__xludf.DUMMYFUNCTION("""COMPUTED_VALUE"""),"Fat Boy")</f>
        <v>Fat Boy</v>
      </c>
      <c r="G23" s="252">
        <f>IFERROR(__xludf.DUMMYFUNCTION("""COMPUTED_VALUE"""),1000.0)</f>
        <v>1000</v>
      </c>
      <c r="I23" s="272" t="str">
        <f>IFERROR(__xludf.DUMMYFUNCTION("""COMPUTED_VALUE"""),"Kale")</f>
        <v>Kale</v>
      </c>
      <c r="J23" s="272">
        <f>IFERROR(__xludf.DUMMYFUNCTION("""COMPUTED_VALUE"""),4.0)</f>
        <v>4</v>
      </c>
      <c r="L23" s="273" t="str">
        <f>IFERROR(__xludf.DUMMYFUNCTION("""COMPUTED_VALUE"""),"2025-01")</f>
        <v>2025-01</v>
      </c>
      <c r="M23" s="273" t="str">
        <f>IFERROR(__xludf.DUMMYFUNCTION("""COMPUTED_VALUE"""),"Butter Head")</f>
        <v>Butter Head</v>
      </c>
      <c r="N23" s="273">
        <f>IFERROR(__xludf.DUMMYFUNCTION("""COMPUTED_VALUE"""),8.75)</f>
        <v>8.75</v>
      </c>
    </row>
    <row r="24">
      <c r="A24" s="251" t="str">
        <f>IFERROR(__xludf.DUMMYFUNCTION("""COMPUTED_VALUE"""),"2024-12")</f>
        <v>2024-12</v>
      </c>
      <c r="B24" s="249" t="str">
        <f>IFERROR(__xludf.DUMMYFUNCTION("""COMPUTED_VALUE"""),"Rare")</f>
        <v>Rare</v>
      </c>
      <c r="C24" s="256">
        <f>IFERROR(__xludf.DUMMYFUNCTION("""COMPUTED_VALUE"""),4.0)</f>
        <v>4</v>
      </c>
      <c r="E24" s="251" t="str">
        <f>IFERROR(__xludf.DUMMYFUNCTION("""COMPUTED_VALUE"""),"2024-12")</f>
        <v>2024-12</v>
      </c>
      <c r="F24" s="251" t="str">
        <f>IFERROR(__xludf.DUMMYFUNCTION("""COMPUTED_VALUE"""),"Nailed It Downtown")</f>
        <v>Nailed It Downtown</v>
      </c>
      <c r="G24" s="252">
        <f>IFERROR(__xludf.DUMMYFUNCTION("""COMPUTED_VALUE"""),1000.0)</f>
        <v>1000</v>
      </c>
      <c r="L24" s="272" t="str">
        <f>IFERROR(__xludf.DUMMYFUNCTION("""COMPUTED_VALUE"""),"2025-02")</f>
        <v>2025-02</v>
      </c>
      <c r="M24" s="272" t="str">
        <f>IFERROR(__xludf.DUMMYFUNCTION("""COMPUTED_VALUE"""),"Red Oak")</f>
        <v>Red Oak</v>
      </c>
      <c r="N24" s="272">
        <f>IFERROR(__xludf.DUMMYFUNCTION("""COMPUTED_VALUE"""),174.94000000000005)</f>
        <v>174.94</v>
      </c>
    </row>
    <row r="25">
      <c r="A25" s="251" t="str">
        <f>IFERROR(__xludf.DUMMYFUNCTION("""COMPUTED_VALUE"""),"2024-12")</f>
        <v>2024-12</v>
      </c>
      <c r="B25" s="249" t="str">
        <f>IFERROR(__xludf.DUMMYFUNCTION("""COMPUTED_VALUE"""),"หนู")</f>
        <v>หนู</v>
      </c>
      <c r="C25" s="256">
        <f>IFERROR(__xludf.DUMMYFUNCTION("""COMPUTED_VALUE"""),4.0)</f>
        <v>4</v>
      </c>
      <c r="E25" s="251" t="str">
        <f>IFERROR(__xludf.DUMMYFUNCTION("""COMPUTED_VALUE"""),"2024-12")</f>
        <v>2024-12</v>
      </c>
      <c r="F25" s="251" t="str">
        <f>IFERROR(__xludf.DUMMYFUNCTION("""COMPUTED_VALUE"""),"เรื่องของสเต๊ก")</f>
        <v>เรื่องของสเต๊ก</v>
      </c>
      <c r="G25" s="252">
        <f>IFERROR(__xludf.DUMMYFUNCTION("""COMPUTED_VALUE"""),900.0)</f>
        <v>900</v>
      </c>
      <c r="L25" s="272" t="str">
        <f>IFERROR(__xludf.DUMMYFUNCTION("""COMPUTED_VALUE"""),"2025-02")</f>
        <v>2025-02</v>
      </c>
      <c r="M25" s="272" t="str">
        <f>IFERROR(__xludf.DUMMYFUNCTION("""COMPUTED_VALUE"""),"Green Oak")</f>
        <v>Green Oak</v>
      </c>
      <c r="N25" s="272">
        <f>IFERROR(__xludf.DUMMYFUNCTION("""COMPUTED_VALUE"""),157.29000000000002)</f>
        <v>157.29</v>
      </c>
    </row>
    <row r="26">
      <c r="A26" s="251" t="str">
        <f>IFERROR(__xludf.DUMMYFUNCTION("""COMPUTED_VALUE"""),"2024-12")</f>
        <v>2024-12</v>
      </c>
      <c r="B26" s="249" t="str">
        <f>IFERROR(__xludf.DUMMYFUNCTION("""COMPUTED_VALUE"""),"เรื่องของสเต๊ก")</f>
        <v>เรื่องของสเต๊ก</v>
      </c>
      <c r="C26" s="256">
        <f>IFERROR(__xludf.DUMMYFUNCTION("""COMPUTED_VALUE"""),4.0)</f>
        <v>4</v>
      </c>
      <c r="E26" s="251" t="str">
        <f>IFERROR(__xludf.DUMMYFUNCTION("""COMPUTED_VALUE"""),"2024-12")</f>
        <v>2024-12</v>
      </c>
      <c r="F26" s="251" t="str">
        <f>IFERROR(__xludf.DUMMYFUNCTION("""COMPUTED_VALUE"""),"Brotherly")</f>
        <v>Brotherly</v>
      </c>
      <c r="G26" s="252">
        <f>IFERROR(__xludf.DUMMYFUNCTION("""COMPUTED_VALUE"""),800.0)</f>
        <v>800</v>
      </c>
      <c r="L26" s="272" t="str">
        <f>IFERROR(__xludf.DUMMYFUNCTION("""COMPUTED_VALUE"""),"2025-02")</f>
        <v>2025-02</v>
      </c>
      <c r="M26" s="272" t="str">
        <f>IFERROR(__xludf.DUMMYFUNCTION("""COMPUTED_VALUE"""),"Cos")</f>
        <v>Cos</v>
      </c>
      <c r="N26" s="272">
        <f>IFERROR(__xludf.DUMMYFUNCTION("""COMPUTED_VALUE"""),122.22999999999999)</f>
        <v>122.23</v>
      </c>
    </row>
    <row r="27">
      <c r="A27" s="251" t="str">
        <f>IFERROR(__xludf.DUMMYFUNCTION("""COMPUTED_VALUE"""),"2024-12")</f>
        <v>2024-12</v>
      </c>
      <c r="B27" s="249" t="str">
        <f>IFERROR(__xludf.DUMMYFUNCTION("""COMPUTED_VALUE"""),"เสือเล่นไฟ")</f>
        <v>เสือเล่นไฟ</v>
      </c>
      <c r="C27" s="256">
        <f>IFERROR(__xludf.DUMMYFUNCTION("""COMPUTED_VALUE"""),4.0)</f>
        <v>4</v>
      </c>
      <c r="E27" s="251" t="str">
        <f>IFERROR(__xludf.DUMMYFUNCTION("""COMPUTED_VALUE"""),"2024-12")</f>
        <v>2024-12</v>
      </c>
      <c r="F27" s="251" t="str">
        <f>IFERROR(__xludf.DUMMYFUNCTION("""COMPUTED_VALUE"""),"Daya Eatery")</f>
        <v>Daya Eatery</v>
      </c>
      <c r="G27" s="252">
        <f>IFERROR(__xludf.DUMMYFUNCTION("""COMPUTED_VALUE"""),760.0)</f>
        <v>760</v>
      </c>
      <c r="L27" s="272" t="str">
        <f>IFERROR(__xludf.DUMMYFUNCTION("""COMPUTED_VALUE"""),"2025-02")</f>
        <v>2025-02</v>
      </c>
      <c r="M27" s="272" t="str">
        <f>IFERROR(__xludf.DUMMYFUNCTION("""COMPUTED_VALUE"""),"Baby Cos")</f>
        <v>Baby Cos</v>
      </c>
      <c r="N27" s="272">
        <f>IFERROR(__xludf.DUMMYFUNCTION("""COMPUTED_VALUE"""),109.66)</f>
        <v>109.66</v>
      </c>
    </row>
    <row r="28">
      <c r="A28" s="251" t="str">
        <f>IFERROR(__xludf.DUMMYFUNCTION("""COMPUTED_VALUE"""),"2024-12")</f>
        <v>2024-12</v>
      </c>
      <c r="B28" s="249" t="str">
        <f>IFERROR(__xludf.DUMMYFUNCTION("""COMPUTED_VALUE"""),"Baanya Steak House")</f>
        <v>Baanya Steak House</v>
      </c>
      <c r="C28" s="256">
        <f>IFERROR(__xludf.DUMMYFUNCTION("""COMPUTED_VALUE"""),3.0)</f>
        <v>3</v>
      </c>
      <c r="E28" s="251" t="str">
        <f>IFERROR(__xludf.DUMMYFUNCTION("""COMPUTED_VALUE"""),"2024-12")</f>
        <v>2024-12</v>
      </c>
      <c r="F28" s="251" t="str">
        <f>IFERROR(__xludf.DUMMYFUNCTION("""COMPUTED_VALUE"""),"เสือเล่นไฟ")</f>
        <v>เสือเล่นไฟ</v>
      </c>
      <c r="G28" s="252">
        <f>IFERROR(__xludf.DUMMYFUNCTION("""COMPUTED_VALUE"""),700.0)</f>
        <v>700</v>
      </c>
      <c r="L28" s="272" t="str">
        <f>IFERROR(__xludf.DUMMYFUNCTION("""COMPUTED_VALUE"""),"2025-02")</f>
        <v>2025-02</v>
      </c>
      <c r="M28" s="272" t="str">
        <f>IFERROR(__xludf.DUMMYFUNCTION("""COMPUTED_VALUE"""),"Frillice Iceberg")</f>
        <v>Frillice Iceberg</v>
      </c>
      <c r="N28" s="272">
        <f>IFERROR(__xludf.DUMMYFUNCTION("""COMPUTED_VALUE"""),100.91)</f>
        <v>100.91</v>
      </c>
    </row>
    <row r="29">
      <c r="A29" s="251" t="str">
        <f>IFERROR(__xludf.DUMMYFUNCTION("""COMPUTED_VALUE"""),"2024-12")</f>
        <v>2024-12</v>
      </c>
      <c r="B29" s="249" t="str">
        <f>IFERROR(__xludf.DUMMYFUNCTION("""COMPUTED_VALUE"""),"Daya Eatery")</f>
        <v>Daya Eatery</v>
      </c>
      <c r="C29" s="256">
        <f>IFERROR(__xludf.DUMMYFUNCTION("""COMPUTED_VALUE"""),3.0)</f>
        <v>3</v>
      </c>
      <c r="E29" s="251" t="str">
        <f>IFERROR(__xludf.DUMMYFUNCTION("""COMPUTED_VALUE"""),"2024-12")</f>
        <v>2024-12</v>
      </c>
      <c r="F29" s="251" t="str">
        <f>IFERROR(__xludf.DUMMYFUNCTION("""COMPUTED_VALUE"""),"Rare")</f>
        <v>Rare</v>
      </c>
      <c r="G29" s="252">
        <f>IFERROR(__xludf.DUMMYFUNCTION("""COMPUTED_VALUE"""),600.0)</f>
        <v>600</v>
      </c>
      <c r="L29" s="272" t="str">
        <f>IFERROR(__xludf.DUMMYFUNCTION("""COMPUTED_VALUE"""),"2025-02")</f>
        <v>2025-02</v>
      </c>
      <c r="M29" s="272" t="str">
        <f>IFERROR(__xludf.DUMMYFUNCTION("""COMPUTED_VALUE"""),"Butter Head")</f>
        <v>Butter Head</v>
      </c>
      <c r="N29" s="272">
        <f>IFERROR(__xludf.DUMMYFUNCTION("""COMPUTED_VALUE"""),5.0)</f>
        <v>5</v>
      </c>
    </row>
    <row r="30">
      <c r="A30" s="251" t="str">
        <f>IFERROR(__xludf.DUMMYFUNCTION("""COMPUTED_VALUE"""),"2024-12")</f>
        <v>2024-12</v>
      </c>
      <c r="B30" s="249" t="str">
        <f>IFERROR(__xludf.DUMMYFUNCTION("""COMPUTED_VALUE"""),"Touch Steak")</f>
        <v>Touch Steak</v>
      </c>
      <c r="C30" s="256">
        <f>IFERROR(__xludf.DUMMYFUNCTION("""COMPUTED_VALUE"""),3.0)</f>
        <v>3</v>
      </c>
      <c r="E30" s="251" t="str">
        <f>IFERROR(__xludf.DUMMYFUNCTION("""COMPUTED_VALUE"""),"2024-12")</f>
        <v>2024-12</v>
      </c>
      <c r="F30" s="251" t="str">
        <f>IFERROR(__xludf.DUMMYFUNCTION("""COMPUTED_VALUE"""),"Touch Steak")</f>
        <v>Touch Steak</v>
      </c>
      <c r="G30" s="252">
        <f>IFERROR(__xludf.DUMMYFUNCTION("""COMPUTED_VALUE"""),600.0)</f>
        <v>600</v>
      </c>
      <c r="L30" s="272" t="str">
        <f>IFERROR(__xludf.DUMMYFUNCTION("""COMPUTED_VALUE"""),"2025-02")</f>
        <v>2025-02</v>
      </c>
      <c r="M30" s="272" t="str">
        <f>IFERROR(__xludf.DUMMYFUNCTION("""COMPUTED_VALUE"""),"Wild Rocket")</f>
        <v>Wild Rocket</v>
      </c>
      <c r="N30" s="272">
        <f>IFERROR(__xludf.DUMMYFUNCTION("""COMPUTED_VALUE"""),2.8)</f>
        <v>2.8</v>
      </c>
    </row>
    <row r="31">
      <c r="A31" s="251" t="str">
        <f>IFERROR(__xludf.DUMMYFUNCTION("""COMPUTED_VALUE"""),"2024-12")</f>
        <v>2024-12</v>
      </c>
      <c r="B31" s="249" t="str">
        <f>IFERROR(__xludf.DUMMYFUNCTION("""COMPUTED_VALUE"""),"บ้านเราสเต็กเฮ้าส์")</f>
        <v>บ้านเราสเต็กเฮ้าส์</v>
      </c>
      <c r="C31" s="256">
        <f>IFERROR(__xludf.DUMMYFUNCTION("""COMPUTED_VALUE"""),3.0)</f>
        <v>3</v>
      </c>
      <c r="E31" s="251" t="str">
        <f>IFERROR(__xludf.DUMMYFUNCTION("""COMPUTED_VALUE"""),"2024-12")</f>
        <v>2024-12</v>
      </c>
      <c r="F31" s="251" t="str">
        <f>IFERROR(__xludf.DUMMYFUNCTION("""COMPUTED_VALUE"""),"HIP COFFEE")</f>
        <v>HIP COFFEE</v>
      </c>
      <c r="G31" s="252">
        <f>IFERROR(__xludf.DUMMYFUNCTION("""COMPUTED_VALUE"""),550.0)</f>
        <v>550</v>
      </c>
      <c r="L31" s="273" t="str">
        <f>IFERROR(__xludf.DUMMYFUNCTION("""COMPUTED_VALUE"""),"2025-02")</f>
        <v>2025-02</v>
      </c>
      <c r="M31" s="273" t="str">
        <f>IFERROR(__xludf.DUMMYFUNCTION("""COMPUTED_VALUE"""),"Kale")</f>
        <v>Kale</v>
      </c>
      <c r="N31" s="273">
        <f>IFERROR(__xludf.DUMMYFUNCTION("""COMPUTED_VALUE"""),1.5)</f>
        <v>1.5</v>
      </c>
    </row>
    <row r="32">
      <c r="A32" s="251" t="str">
        <f>IFERROR(__xludf.DUMMYFUNCTION("""COMPUTED_VALUE"""),"2024-12")</f>
        <v>2024-12</v>
      </c>
      <c r="B32" s="249" t="str">
        <f>IFERROR(__xludf.DUMMYFUNCTION("""COMPUTED_VALUE"""),"Fat Boy")</f>
        <v>Fat Boy</v>
      </c>
      <c r="C32" s="256">
        <f>IFERROR(__xludf.DUMMYFUNCTION("""COMPUTED_VALUE"""),2.0)</f>
        <v>2</v>
      </c>
      <c r="E32" s="251" t="str">
        <f>IFERROR(__xludf.DUMMYFUNCTION("""COMPUTED_VALUE"""),"2024-12")</f>
        <v>2024-12</v>
      </c>
      <c r="F32" s="251" t="str">
        <f>IFERROR(__xludf.DUMMYFUNCTION("""COMPUTED_VALUE"""),"สเต๊กลุงหนวด")</f>
        <v>สเต๊กลุงหนวด</v>
      </c>
      <c r="G32" s="252">
        <f>IFERROR(__xludf.DUMMYFUNCTION("""COMPUTED_VALUE"""),540.0)</f>
        <v>540</v>
      </c>
      <c r="L32" s="272" t="str">
        <f>IFERROR(__xludf.DUMMYFUNCTION("""COMPUTED_VALUE"""),"2025-03")</f>
        <v>2025-03</v>
      </c>
      <c r="M32" s="272" t="str">
        <f>IFERROR(__xludf.DUMMYFUNCTION("""COMPUTED_VALUE"""),"Red Oak")</f>
        <v>Red Oak</v>
      </c>
      <c r="N32" s="272">
        <f>IFERROR(__xludf.DUMMYFUNCTION("""COMPUTED_VALUE"""),181.17000000000004)</f>
        <v>181.17</v>
      </c>
    </row>
    <row r="33">
      <c r="A33" s="251" t="str">
        <f>IFERROR(__xludf.DUMMYFUNCTION("""COMPUTED_VALUE"""),"2024-12")</f>
        <v>2024-12</v>
      </c>
      <c r="B33" s="249" t="str">
        <f>IFERROR(__xludf.DUMMYFUNCTION("""COMPUTED_VALUE"""),"Ken Izakaya")</f>
        <v>Ken Izakaya</v>
      </c>
      <c r="C33" s="256">
        <f>IFERROR(__xludf.DUMMYFUNCTION("""COMPUTED_VALUE"""),2.0)</f>
        <v>2</v>
      </c>
      <c r="E33" s="251" t="str">
        <f>IFERROR(__xludf.DUMMYFUNCTION("""COMPUTED_VALUE"""),"2024-12")</f>
        <v>2024-12</v>
      </c>
      <c r="F33" s="251" t="str">
        <f>IFERROR(__xludf.DUMMYFUNCTION("""COMPUTED_VALUE"""),"ล้านสลัดByคุณข้าว")</f>
        <v>ล้านสลัดByคุณข้าว</v>
      </c>
      <c r="G33" s="252">
        <f>IFERROR(__xludf.DUMMYFUNCTION("""COMPUTED_VALUE"""),520.0)</f>
        <v>520</v>
      </c>
      <c r="L33" s="272" t="str">
        <f>IFERROR(__xludf.DUMMYFUNCTION("""COMPUTED_VALUE"""),"2025-03")</f>
        <v>2025-03</v>
      </c>
      <c r="M33" s="272" t="str">
        <f>IFERROR(__xludf.DUMMYFUNCTION("""COMPUTED_VALUE"""),"Green Oak")</f>
        <v>Green Oak</v>
      </c>
      <c r="N33" s="272">
        <f>IFERROR(__xludf.DUMMYFUNCTION("""COMPUTED_VALUE"""),159.75000000000003)</f>
        <v>159.75</v>
      </c>
    </row>
    <row r="34">
      <c r="A34" s="251" t="str">
        <f>IFERROR(__xludf.DUMMYFUNCTION("""COMPUTED_VALUE"""),"2024-12")</f>
        <v>2024-12</v>
      </c>
      <c r="B34" s="249" t="str">
        <f>IFERROR(__xludf.DUMMYFUNCTION("""COMPUTED_VALUE"""),"Living&amp;Cooking")</f>
        <v>Living&amp;Cooking</v>
      </c>
      <c r="C34" s="256">
        <f>IFERROR(__xludf.DUMMYFUNCTION("""COMPUTED_VALUE"""),2.0)</f>
        <v>2</v>
      </c>
      <c r="E34" s="251" t="str">
        <f>IFERROR(__xludf.DUMMYFUNCTION("""COMPUTED_VALUE"""),"2024-12")</f>
        <v>2024-12</v>
      </c>
      <c r="F34" s="251" t="str">
        <f>IFERROR(__xludf.DUMMYFUNCTION("""COMPUTED_VALUE"""),"มันปูแซ่บ")</f>
        <v>มันปูแซ่บ</v>
      </c>
      <c r="G34" s="252">
        <f>IFERROR(__xludf.DUMMYFUNCTION("""COMPUTED_VALUE"""),500.0)</f>
        <v>500</v>
      </c>
      <c r="L34" s="272" t="str">
        <f>IFERROR(__xludf.DUMMYFUNCTION("""COMPUTED_VALUE"""),"2025-03")</f>
        <v>2025-03</v>
      </c>
      <c r="M34" s="272" t="str">
        <f>IFERROR(__xludf.DUMMYFUNCTION("""COMPUTED_VALUE"""),"Cos")</f>
        <v>Cos</v>
      </c>
      <c r="N34" s="272">
        <f>IFERROR(__xludf.DUMMYFUNCTION("""COMPUTED_VALUE"""),96.00000000000001)</f>
        <v>96</v>
      </c>
    </row>
    <row r="35">
      <c r="A35" s="251" t="str">
        <f>IFERROR(__xludf.DUMMYFUNCTION("""COMPUTED_VALUE"""),"2024-12")</f>
        <v>2024-12</v>
      </c>
      <c r="B35" s="249" t="str">
        <f>IFERROR(__xludf.DUMMYFUNCTION("""COMPUTED_VALUE"""),"ขนมบ้านคุณย่า")</f>
        <v>ขนมบ้านคุณย่า</v>
      </c>
      <c r="C35" s="256">
        <f>IFERROR(__xludf.DUMMYFUNCTION("""COMPUTED_VALUE"""),2.0)</f>
        <v>2</v>
      </c>
      <c r="E35" s="251" t="str">
        <f>IFERROR(__xludf.DUMMYFUNCTION("""COMPUTED_VALUE"""),"2024-12")</f>
        <v>2024-12</v>
      </c>
      <c r="F35" s="251" t="str">
        <f>IFERROR(__xludf.DUMMYFUNCTION("""COMPUTED_VALUE"""),"Ken Izakaya")</f>
        <v>Ken Izakaya</v>
      </c>
      <c r="G35" s="252">
        <f>IFERROR(__xludf.DUMMYFUNCTION("""COMPUTED_VALUE"""),400.0)</f>
        <v>400</v>
      </c>
      <c r="L35" s="272" t="str">
        <f>IFERROR(__xludf.DUMMYFUNCTION("""COMPUTED_VALUE"""),"2025-03")</f>
        <v>2025-03</v>
      </c>
      <c r="M35" s="272" t="str">
        <f>IFERROR(__xludf.DUMMYFUNCTION("""COMPUTED_VALUE"""),"Baby Cos")</f>
        <v>Baby Cos</v>
      </c>
      <c r="N35" s="272">
        <f>IFERROR(__xludf.DUMMYFUNCTION("""COMPUTED_VALUE"""),89.38)</f>
        <v>89.38</v>
      </c>
    </row>
    <row r="36">
      <c r="A36" s="251" t="str">
        <f>IFERROR(__xludf.DUMMYFUNCTION("""COMPUTED_VALUE"""),"2024-12")</f>
        <v>2024-12</v>
      </c>
      <c r="B36" s="249" t="str">
        <f>IFERROR(__xludf.DUMMYFUNCTION("""COMPUTED_VALUE"""),"นิธิกรณ์")</f>
        <v>นิธิกรณ์</v>
      </c>
      <c r="C36" s="256">
        <f>IFERROR(__xludf.DUMMYFUNCTION("""COMPUTED_VALUE"""),2.0)</f>
        <v>2</v>
      </c>
      <c r="E36" s="251" t="str">
        <f>IFERROR(__xludf.DUMMYFUNCTION("""COMPUTED_VALUE"""),"2024-12")</f>
        <v>2024-12</v>
      </c>
      <c r="F36" s="251" t="str">
        <f>IFERROR(__xludf.DUMMYFUNCTION("""COMPUTED_VALUE"""),"Shin Coffee")</f>
        <v>Shin Coffee</v>
      </c>
      <c r="G36" s="252">
        <f>IFERROR(__xludf.DUMMYFUNCTION("""COMPUTED_VALUE"""),400.0)</f>
        <v>400</v>
      </c>
      <c r="L36" s="272" t="str">
        <f>IFERROR(__xludf.DUMMYFUNCTION("""COMPUTED_VALUE"""),"2025-03")</f>
        <v>2025-03</v>
      </c>
      <c r="M36" s="272" t="str">
        <f>IFERROR(__xludf.DUMMYFUNCTION("""COMPUTED_VALUE"""),"Frillice Iceberg")</f>
        <v>Frillice Iceberg</v>
      </c>
      <c r="N36" s="272">
        <f>IFERROR(__xludf.DUMMYFUNCTION("""COMPUTED_VALUE"""),76.78999999999999)</f>
        <v>76.79</v>
      </c>
    </row>
    <row r="37">
      <c r="A37" s="251" t="str">
        <f>IFERROR(__xludf.DUMMYFUNCTION("""COMPUTED_VALUE"""),"2024-12")</f>
        <v>2024-12</v>
      </c>
      <c r="B37" s="249" t="str">
        <f>IFERROR(__xludf.DUMMYFUNCTION("""COMPUTED_VALUE"""),"ล้านสลัดByคุณข้าว")</f>
        <v>ล้านสลัดByคุณข้าว</v>
      </c>
      <c r="C37" s="256">
        <f>IFERROR(__xludf.DUMMYFUNCTION("""COMPUTED_VALUE"""),2.0)</f>
        <v>2</v>
      </c>
      <c r="E37" s="251" t="str">
        <f>IFERROR(__xludf.DUMMYFUNCTION("""COMPUTED_VALUE"""),"2024-12")</f>
        <v>2024-12</v>
      </c>
      <c r="F37" s="251" t="str">
        <f>IFERROR(__xludf.DUMMYFUNCTION("""COMPUTED_VALUE"""),"NOCT bistro")</f>
        <v>NOCT bistro</v>
      </c>
      <c r="G37" s="252">
        <f>IFERROR(__xludf.DUMMYFUNCTION("""COMPUTED_VALUE"""),300.0)</f>
        <v>300</v>
      </c>
      <c r="L37" s="272" t="str">
        <f>IFERROR(__xludf.DUMMYFUNCTION("""COMPUTED_VALUE"""),"2025-03")</f>
        <v>2025-03</v>
      </c>
      <c r="M37" s="272" t="str">
        <f>IFERROR(__xludf.DUMMYFUNCTION("""COMPUTED_VALUE"""),"Wild Rocket")</f>
        <v>Wild Rocket</v>
      </c>
      <c r="N37" s="272">
        <f>IFERROR(__xludf.DUMMYFUNCTION("""COMPUTED_VALUE"""),6.15)</f>
        <v>6.15</v>
      </c>
    </row>
    <row r="38">
      <c r="A38" s="251" t="str">
        <f>IFERROR(__xludf.DUMMYFUNCTION("""COMPUTED_VALUE"""),"2024-12")</f>
        <v>2024-12</v>
      </c>
      <c r="B38" s="249" t="str">
        <f>IFERROR(__xludf.DUMMYFUNCTION("""COMPUTED_VALUE"""),"สเต๊กลุงหนวด")</f>
        <v>สเต๊กลุงหนวด</v>
      </c>
      <c r="C38" s="256">
        <f>IFERROR(__xludf.DUMMYFUNCTION("""COMPUTED_VALUE"""),2.0)</f>
        <v>2</v>
      </c>
      <c r="E38" s="251" t="str">
        <f>IFERROR(__xludf.DUMMYFUNCTION("""COMPUTED_VALUE"""),"2024-12")</f>
        <v>2024-12</v>
      </c>
      <c r="F38" s="251" t="str">
        <f>IFERROR(__xludf.DUMMYFUNCTION("""COMPUTED_VALUE"""),"ขนมบ้านคุณย่า")</f>
        <v>ขนมบ้านคุณย่า</v>
      </c>
      <c r="G38" s="252">
        <f>IFERROR(__xludf.DUMMYFUNCTION("""COMPUTED_VALUE"""),300.0)</f>
        <v>300</v>
      </c>
      <c r="L38" s="272" t="str">
        <f>IFERROR(__xludf.DUMMYFUNCTION("""COMPUTED_VALUE"""),"2025-03")</f>
        <v>2025-03</v>
      </c>
      <c r="M38" s="272" t="str">
        <f>IFERROR(__xludf.DUMMYFUNCTION("""COMPUTED_VALUE"""),"Butter Head")</f>
        <v>Butter Head</v>
      </c>
      <c r="N38" s="272">
        <f>IFERROR(__xludf.DUMMYFUNCTION("""COMPUTED_VALUE"""),6.0)</f>
        <v>6</v>
      </c>
    </row>
    <row r="39">
      <c r="A39" s="251" t="str">
        <f>IFERROR(__xludf.DUMMYFUNCTION("""COMPUTED_VALUE"""),"2024-12")</f>
        <v>2024-12</v>
      </c>
      <c r="B39" s="249" t="str">
        <f>IFERROR(__xludf.DUMMYFUNCTION("""COMPUTED_VALUE"""),"Den Shabu")</f>
        <v>Den Shabu</v>
      </c>
      <c r="C39" s="256">
        <f>IFERROR(__xludf.DUMMYFUNCTION("""COMPUTED_VALUE"""),1.0)</f>
        <v>1</v>
      </c>
      <c r="E39" s="251" t="str">
        <f>IFERROR(__xludf.DUMMYFUNCTION("""COMPUTED_VALUE"""),"2024-12")</f>
        <v>2024-12</v>
      </c>
      <c r="F39" s="251" t="str">
        <f>IFERROR(__xludf.DUMMYFUNCTION("""COMPUTED_VALUE"""),"บ้านเราสเต็กเฮ้าส์")</f>
        <v>บ้านเราสเต็กเฮ้าส์</v>
      </c>
      <c r="G39" s="252">
        <f>IFERROR(__xludf.DUMMYFUNCTION("""COMPUTED_VALUE"""),300.0)</f>
        <v>300</v>
      </c>
      <c r="L39" s="273" t="str">
        <f>IFERROR(__xludf.DUMMYFUNCTION("""COMPUTED_VALUE"""),"2025-03")</f>
        <v>2025-03</v>
      </c>
      <c r="M39" s="273" t="str">
        <f>IFERROR(__xludf.DUMMYFUNCTION("""COMPUTED_VALUE"""),"Cherry Tomato")</f>
        <v>Cherry Tomato</v>
      </c>
      <c r="N39" s="273">
        <f>IFERROR(__xludf.DUMMYFUNCTION("""COMPUTED_VALUE"""),1.26)</f>
        <v>1.26</v>
      </c>
    </row>
    <row r="40">
      <c r="A40" s="251" t="str">
        <f>IFERROR(__xludf.DUMMYFUNCTION("""COMPUTED_VALUE"""),"2024-12")</f>
        <v>2024-12</v>
      </c>
      <c r="B40" s="249" t="str">
        <f>IFERROR(__xludf.DUMMYFUNCTION("""COMPUTED_VALUE"""),"My Forest cafe&amp;Roasters")</f>
        <v>My Forest cafe&amp;Roasters</v>
      </c>
      <c r="C40" s="256">
        <f>IFERROR(__xludf.DUMMYFUNCTION("""COMPUTED_VALUE"""),1.0)</f>
        <v>1</v>
      </c>
      <c r="E40" s="251" t="str">
        <f>IFERROR(__xludf.DUMMYFUNCTION("""COMPUTED_VALUE"""),"2024-12")</f>
        <v>2024-12</v>
      </c>
      <c r="F40" s="251" t="str">
        <f>IFERROR(__xludf.DUMMYFUNCTION("""COMPUTED_VALUE"""),"Living&amp;Cooking")</f>
        <v>Living&amp;Cooking</v>
      </c>
      <c r="G40" s="252">
        <f>IFERROR(__xludf.DUMMYFUNCTION("""COMPUTED_VALUE"""),250.0)</f>
        <v>250</v>
      </c>
      <c r="L40" s="272" t="str">
        <f>IFERROR(__xludf.DUMMYFUNCTION("""COMPUTED_VALUE"""),"2025-04")</f>
        <v>2025-04</v>
      </c>
      <c r="M40" s="272" t="str">
        <f>IFERROR(__xludf.DUMMYFUNCTION("""COMPUTED_VALUE"""),"Red Oak")</f>
        <v>Red Oak</v>
      </c>
      <c r="N40" s="272">
        <f>IFERROR(__xludf.DUMMYFUNCTION("""COMPUTED_VALUE"""),145.89999999999998)</f>
        <v>145.9</v>
      </c>
    </row>
    <row r="41">
      <c r="A41" s="251" t="str">
        <f>IFERROR(__xludf.DUMMYFUNCTION("""COMPUTED_VALUE"""),"2024-12")</f>
        <v>2024-12</v>
      </c>
      <c r="B41" s="249" t="str">
        <f>IFERROR(__xludf.DUMMYFUNCTION("""COMPUTED_VALUE"""),"NOCT bistro")</f>
        <v>NOCT bistro</v>
      </c>
      <c r="C41" s="256">
        <f>IFERROR(__xludf.DUMMYFUNCTION("""COMPUTED_VALUE"""),1.0)</f>
        <v>1</v>
      </c>
      <c r="E41" s="251" t="str">
        <f>IFERROR(__xludf.DUMMYFUNCTION("""COMPUTED_VALUE"""),"2024-12")</f>
        <v>2024-12</v>
      </c>
      <c r="F41" s="251" t="str">
        <f>IFERROR(__xludf.DUMMYFUNCTION("""COMPUTED_VALUE"""),"Den Shabu")</f>
        <v>Den Shabu</v>
      </c>
      <c r="G41" s="252">
        <f>IFERROR(__xludf.DUMMYFUNCTION("""COMPUTED_VALUE"""),200.0)</f>
        <v>200</v>
      </c>
      <c r="L41" s="272" t="str">
        <f>IFERROR(__xludf.DUMMYFUNCTION("""COMPUTED_VALUE"""),"2025-04")</f>
        <v>2025-04</v>
      </c>
      <c r="M41" s="272" t="str">
        <f>IFERROR(__xludf.DUMMYFUNCTION("""COMPUTED_VALUE"""),"Green Oak")</f>
        <v>Green Oak</v>
      </c>
      <c r="N41" s="272">
        <f>IFERROR(__xludf.DUMMYFUNCTION("""COMPUTED_VALUE"""),142.1)</f>
        <v>142.1</v>
      </c>
    </row>
    <row r="42">
      <c r="A42" s="251" t="str">
        <f>IFERROR(__xludf.DUMMYFUNCTION("""COMPUTED_VALUE"""),"2024-12")</f>
        <v>2024-12</v>
      </c>
      <c r="B42" s="249" t="str">
        <f>IFERROR(__xludf.DUMMYFUNCTION("""COMPUTED_VALUE"""),"Shin Coffee")</f>
        <v>Shin Coffee</v>
      </c>
      <c r="C42" s="256">
        <f>IFERROR(__xludf.DUMMYFUNCTION("""COMPUTED_VALUE"""),1.0)</f>
        <v>1</v>
      </c>
      <c r="E42" s="251" t="str">
        <f>IFERROR(__xludf.DUMMYFUNCTION("""COMPUTED_VALUE"""),"2024-12")</f>
        <v>2024-12</v>
      </c>
      <c r="F42" s="251" t="str">
        <f>IFERROR(__xludf.DUMMYFUNCTION("""COMPUTED_VALUE"""),"My Forest cafe&amp;Roasters")</f>
        <v>My Forest cafe&amp;Roasters</v>
      </c>
      <c r="G42" s="252">
        <f>IFERROR(__xludf.DUMMYFUNCTION("""COMPUTED_VALUE"""),100.0)</f>
        <v>100</v>
      </c>
      <c r="L42" s="272" t="str">
        <f>IFERROR(__xludf.DUMMYFUNCTION("""COMPUTED_VALUE"""),"2025-04")</f>
        <v>2025-04</v>
      </c>
      <c r="M42" s="272" t="str">
        <f>IFERROR(__xludf.DUMMYFUNCTION("""COMPUTED_VALUE"""),"Cos")</f>
        <v>Cos</v>
      </c>
      <c r="N42" s="272">
        <f>IFERROR(__xludf.DUMMYFUNCTION("""COMPUTED_VALUE"""),91.65)</f>
        <v>91.65</v>
      </c>
    </row>
    <row r="43">
      <c r="A43" s="251" t="str">
        <f>IFERROR(__xludf.DUMMYFUNCTION("""COMPUTED_VALUE"""),"2024-12")</f>
        <v>2024-12</v>
      </c>
      <c r="B43" s="249" t="str">
        <f>IFERROR(__xludf.DUMMYFUNCTION("""COMPUTED_VALUE"""),"ครัวกลาง")</f>
        <v>ครัวกลาง</v>
      </c>
      <c r="C43" s="256">
        <f>IFERROR(__xludf.DUMMYFUNCTION("""COMPUTED_VALUE"""),1.0)</f>
        <v>1</v>
      </c>
      <c r="E43" s="251" t="str">
        <f>IFERROR(__xludf.DUMMYFUNCTION("""COMPUTED_VALUE"""),"2024-12")</f>
        <v>2024-12</v>
      </c>
      <c r="F43" s="251" t="str">
        <f>IFERROR(__xludf.DUMMYFUNCTION("""COMPUTED_VALUE"""),"ครัวกลาง")</f>
        <v>ครัวกลาง</v>
      </c>
      <c r="G43" s="252">
        <f>IFERROR(__xludf.DUMMYFUNCTION("""COMPUTED_VALUE"""),100.0)</f>
        <v>100</v>
      </c>
      <c r="L43" s="272" t="str">
        <f>IFERROR(__xludf.DUMMYFUNCTION("""COMPUTED_VALUE"""),"2025-04")</f>
        <v>2025-04</v>
      </c>
      <c r="M43" s="272" t="str">
        <f>IFERROR(__xludf.DUMMYFUNCTION("""COMPUTED_VALUE"""),"Baby Cos")</f>
        <v>Baby Cos</v>
      </c>
      <c r="N43" s="272">
        <f>IFERROR(__xludf.DUMMYFUNCTION("""COMPUTED_VALUE"""),81.83)</f>
        <v>81.83</v>
      </c>
    </row>
    <row r="44">
      <c r="A44" s="251" t="str">
        <f>IFERROR(__xludf.DUMMYFUNCTION("""COMPUTED_VALUE"""),"2025-01")</f>
        <v>2025-01</v>
      </c>
      <c r="B44" s="249" t="str">
        <f>IFERROR(__xludf.DUMMYFUNCTION("""COMPUTED_VALUE"""),"Pepper International")</f>
        <v>Pepper International</v>
      </c>
      <c r="C44" s="256">
        <f>IFERROR(__xludf.DUMMYFUNCTION("""COMPUTED_VALUE"""),26.0)</f>
        <v>26</v>
      </c>
      <c r="E44" s="251" t="str">
        <f>IFERROR(__xludf.DUMMYFUNCTION("""COMPUTED_VALUE"""),"2025-01")</f>
        <v>2025-01</v>
      </c>
      <c r="F44" s="251" t="str">
        <f>IFERROR(__xludf.DUMMYFUNCTION("""COMPUTED_VALUE"""),"ฌาณิ")</f>
        <v>ฌาณิ</v>
      </c>
      <c r="G44" s="252">
        <f>IFERROR(__xludf.DUMMYFUNCTION("""COMPUTED_VALUE"""),6320.0)</f>
        <v>6320</v>
      </c>
      <c r="L44" s="272" t="str">
        <f>IFERROR(__xludf.DUMMYFUNCTION("""COMPUTED_VALUE"""),"2025-04")</f>
        <v>2025-04</v>
      </c>
      <c r="M44" s="272" t="str">
        <f>IFERROR(__xludf.DUMMYFUNCTION("""COMPUTED_VALUE"""),"Frillice Iceberg")</f>
        <v>Frillice Iceberg</v>
      </c>
      <c r="N44" s="272">
        <f>IFERROR(__xludf.DUMMYFUNCTION("""COMPUTED_VALUE"""),58.879999999999995)</f>
        <v>58.88</v>
      </c>
    </row>
    <row r="45">
      <c r="A45" s="251" t="str">
        <f>IFERROR(__xludf.DUMMYFUNCTION("""COMPUTED_VALUE"""),"2025-01")</f>
        <v>2025-01</v>
      </c>
      <c r="B45" s="249" t="str">
        <f>IFERROR(__xludf.DUMMYFUNCTION("""COMPUTED_VALUE"""),"Shounen Yakiniku")</f>
        <v>Shounen Yakiniku</v>
      </c>
      <c r="C45" s="256">
        <f>IFERROR(__xludf.DUMMYFUNCTION("""COMPUTED_VALUE"""),23.0)</f>
        <v>23</v>
      </c>
      <c r="E45" s="251" t="str">
        <f>IFERROR(__xludf.DUMMYFUNCTION("""COMPUTED_VALUE"""),"2025-01")</f>
        <v>2025-01</v>
      </c>
      <c r="F45" s="251" t="str">
        <f>IFERROR(__xludf.DUMMYFUNCTION("""COMPUTED_VALUE"""),"Shounen Yakiniku")</f>
        <v>Shounen Yakiniku</v>
      </c>
      <c r="G45" s="252">
        <f>IFERROR(__xludf.DUMMYFUNCTION("""COMPUTED_VALUE"""),6200.0)</f>
        <v>6200</v>
      </c>
      <c r="L45" s="272" t="str">
        <f>IFERROR(__xludf.DUMMYFUNCTION("""COMPUTED_VALUE"""),"2025-04")</f>
        <v>2025-04</v>
      </c>
      <c r="M45" s="272" t="str">
        <f>IFERROR(__xludf.DUMMYFUNCTION("""COMPUTED_VALUE"""),"Cherry Tomato")</f>
        <v>Cherry Tomato</v>
      </c>
      <c r="N45" s="272">
        <f>IFERROR(__xludf.DUMMYFUNCTION("""COMPUTED_VALUE"""),26.73)</f>
        <v>26.73</v>
      </c>
    </row>
    <row r="46">
      <c r="A46" s="251" t="str">
        <f>IFERROR(__xludf.DUMMYFUNCTION("""COMPUTED_VALUE"""),"2025-01")</f>
        <v>2025-01</v>
      </c>
      <c r="B46" s="249" t="str">
        <f>IFERROR(__xludf.DUMMYFUNCTION("""COMPUTED_VALUE"""),"มุมสเต็ก")</f>
        <v>มุมสเต็ก</v>
      </c>
      <c r="C46" s="256">
        <f>IFERROR(__xludf.DUMMYFUNCTION("""COMPUTED_VALUE"""),19.0)</f>
        <v>19</v>
      </c>
      <c r="E46" s="251" t="str">
        <f>IFERROR(__xludf.DUMMYFUNCTION("""COMPUTED_VALUE"""),"2025-01")</f>
        <v>2025-01</v>
      </c>
      <c r="F46" s="251" t="str">
        <f>IFERROR(__xludf.DUMMYFUNCTION("""COMPUTED_VALUE"""),"หนู")</f>
        <v>หนู</v>
      </c>
      <c r="G46" s="252">
        <f>IFERROR(__xludf.DUMMYFUNCTION("""COMPUTED_VALUE"""),3840.0)</f>
        <v>3840</v>
      </c>
      <c r="L46" s="272" t="str">
        <f>IFERROR(__xludf.DUMMYFUNCTION("""COMPUTED_VALUE"""),"2025-04")</f>
        <v>2025-04</v>
      </c>
      <c r="M46" s="272" t="str">
        <f>IFERROR(__xludf.DUMMYFUNCTION("""COMPUTED_VALUE"""),"Butter Head")</f>
        <v>Butter Head</v>
      </c>
      <c r="N46" s="272">
        <f>IFERROR(__xludf.DUMMYFUNCTION("""COMPUTED_VALUE"""),8.58)</f>
        <v>8.58</v>
      </c>
    </row>
    <row r="47">
      <c r="A47" s="251" t="str">
        <f>IFERROR(__xludf.DUMMYFUNCTION("""COMPUTED_VALUE"""),"2025-01")</f>
        <v>2025-01</v>
      </c>
      <c r="B47" s="249" t="str">
        <f>IFERROR(__xludf.DUMMYFUNCTION("""COMPUTED_VALUE"""),"8 Bistro")</f>
        <v>8 Bistro</v>
      </c>
      <c r="C47" s="256">
        <f>IFERROR(__xludf.DUMMYFUNCTION("""COMPUTED_VALUE"""),12.0)</f>
        <v>12</v>
      </c>
      <c r="E47" s="251" t="str">
        <f>IFERROR(__xludf.DUMMYFUNCTION("""COMPUTED_VALUE"""),"2025-01")</f>
        <v>2025-01</v>
      </c>
      <c r="F47" s="251" t="str">
        <f>IFERROR(__xludf.DUMMYFUNCTION("""COMPUTED_VALUE"""),"Fat Boy")</f>
        <v>Fat Boy</v>
      </c>
      <c r="G47" s="252">
        <f>IFERROR(__xludf.DUMMYFUNCTION("""COMPUTED_VALUE"""),3800.0)</f>
        <v>3800</v>
      </c>
      <c r="L47" s="272" t="str">
        <f>IFERROR(__xludf.DUMMYFUNCTION("""COMPUTED_VALUE"""),"2025-04")</f>
        <v>2025-04</v>
      </c>
      <c r="M47" s="272" t="str">
        <f>IFERROR(__xludf.DUMMYFUNCTION("""COMPUTED_VALUE"""),"Wild Rocket")</f>
        <v>Wild Rocket</v>
      </c>
      <c r="N47" s="272">
        <f>IFERROR(__xludf.DUMMYFUNCTION("""COMPUTED_VALUE"""),3.8)</f>
        <v>3.8</v>
      </c>
    </row>
    <row r="48">
      <c r="A48" s="251" t="str">
        <f>IFERROR(__xludf.DUMMYFUNCTION("""COMPUTED_VALUE"""),"2025-01")</f>
        <v>2025-01</v>
      </c>
      <c r="B48" s="249" t="str">
        <f>IFERROR(__xludf.DUMMYFUNCTION("""COMPUTED_VALUE"""),"8 Dining")</f>
        <v>8 Dining</v>
      </c>
      <c r="C48" s="256">
        <f>IFERROR(__xludf.DUMMYFUNCTION("""COMPUTED_VALUE"""),12.0)</f>
        <v>12</v>
      </c>
      <c r="E48" s="251" t="str">
        <f>IFERROR(__xludf.DUMMYFUNCTION("""COMPUTED_VALUE"""),"2025-01")</f>
        <v>2025-01</v>
      </c>
      <c r="F48" s="251" t="str">
        <f>IFERROR(__xludf.DUMMYFUNCTION("""COMPUTED_VALUE"""),"Pepper International")</f>
        <v>Pepper International</v>
      </c>
      <c r="G48" s="252">
        <f>IFERROR(__xludf.DUMMYFUNCTION("""COMPUTED_VALUE"""),3650.0)</f>
        <v>3650</v>
      </c>
      <c r="L48" s="273" t="str">
        <f>IFERROR(__xludf.DUMMYFUNCTION("""COMPUTED_VALUE"""),"2025-04")</f>
        <v>2025-04</v>
      </c>
      <c r="M48" s="273" t="str">
        <f>IFERROR(__xludf.DUMMYFUNCTION("""COMPUTED_VALUE"""),"Kale")</f>
        <v>Kale</v>
      </c>
      <c r="N48" s="273">
        <f>IFERROR(__xludf.DUMMYFUNCTION("""COMPUTED_VALUE"""),0.5)</f>
        <v>0.5</v>
      </c>
    </row>
    <row r="49">
      <c r="A49" s="251" t="str">
        <f>IFERROR(__xludf.DUMMYFUNCTION("""COMPUTED_VALUE"""),"2025-01")</f>
        <v>2025-01</v>
      </c>
      <c r="B49" s="249" t="str">
        <f>IFERROR(__xludf.DUMMYFUNCTION("""COMPUTED_VALUE"""),"Fat Boy")</f>
        <v>Fat Boy</v>
      </c>
      <c r="C49" s="256">
        <f>IFERROR(__xludf.DUMMYFUNCTION("""COMPUTED_VALUE"""),12.0)</f>
        <v>12</v>
      </c>
      <c r="E49" s="251" t="str">
        <f>IFERROR(__xludf.DUMMYFUNCTION("""COMPUTED_VALUE"""),"2025-01")</f>
        <v>2025-01</v>
      </c>
      <c r="F49" s="251" t="str">
        <f>IFERROR(__xludf.DUMMYFUNCTION("""COMPUTED_VALUE"""),"มุมสเต็ก")</f>
        <v>มุมสเต็ก</v>
      </c>
      <c r="G49" s="252">
        <f>IFERROR(__xludf.DUMMYFUNCTION("""COMPUTED_VALUE"""),3555.0)</f>
        <v>3555</v>
      </c>
      <c r="L49" s="272" t="str">
        <f>IFERROR(__xludf.DUMMYFUNCTION("""COMPUTED_VALUE"""),"2025-05")</f>
        <v>2025-05</v>
      </c>
      <c r="M49" s="272" t="str">
        <f>IFERROR(__xludf.DUMMYFUNCTION("""COMPUTED_VALUE"""),"Red Oak")</f>
        <v>Red Oak</v>
      </c>
      <c r="N49" s="272">
        <f>IFERROR(__xludf.DUMMYFUNCTION("""COMPUTED_VALUE"""),132.15)</f>
        <v>132.15</v>
      </c>
    </row>
    <row r="50">
      <c r="A50" s="251" t="str">
        <f>IFERROR(__xludf.DUMMYFUNCTION("""COMPUTED_VALUE"""),"2025-01")</f>
        <v>2025-01</v>
      </c>
      <c r="B50" s="249" t="str">
        <f>IFERROR(__xludf.DUMMYFUNCTION("""COMPUTED_VALUE"""),"เรื่องของสเต๊ก")</f>
        <v>เรื่องของสเต๊ก</v>
      </c>
      <c r="C50" s="256">
        <f>IFERROR(__xludf.DUMMYFUNCTION("""COMPUTED_VALUE"""),12.0)</f>
        <v>12</v>
      </c>
      <c r="E50" s="251" t="str">
        <f>IFERROR(__xludf.DUMMYFUNCTION("""COMPUTED_VALUE"""),"2025-01")</f>
        <v>2025-01</v>
      </c>
      <c r="F50" s="251" t="str">
        <f>IFERROR(__xludf.DUMMYFUNCTION("""COMPUTED_VALUE"""),"8 Bistro")</f>
        <v>8 Bistro</v>
      </c>
      <c r="G50" s="252">
        <f>IFERROR(__xludf.DUMMYFUNCTION("""COMPUTED_VALUE"""),2580.0)</f>
        <v>2580</v>
      </c>
      <c r="L50" s="272" t="str">
        <f>IFERROR(__xludf.DUMMYFUNCTION("""COMPUTED_VALUE"""),"2025-05")</f>
        <v>2025-05</v>
      </c>
      <c r="M50" s="272" t="str">
        <f>IFERROR(__xludf.DUMMYFUNCTION("""COMPUTED_VALUE"""),"Cos")</f>
        <v>Cos</v>
      </c>
      <c r="N50" s="272">
        <f>IFERROR(__xludf.DUMMYFUNCTION("""COMPUTED_VALUE"""),106.10000000000001)</f>
        <v>106.1</v>
      </c>
    </row>
    <row r="51">
      <c r="A51" s="251" t="str">
        <f>IFERROR(__xludf.DUMMYFUNCTION("""COMPUTED_VALUE"""),"2025-01")</f>
        <v>2025-01</v>
      </c>
      <c r="B51" s="249" t="str">
        <f>IFERROR(__xludf.DUMMYFUNCTION("""COMPUTED_VALUE"""),"หนู")</f>
        <v>หนู</v>
      </c>
      <c r="C51" s="256">
        <f>IFERROR(__xludf.DUMMYFUNCTION("""COMPUTED_VALUE"""),10.0)</f>
        <v>10</v>
      </c>
      <c r="E51" s="251" t="str">
        <f>IFERROR(__xludf.DUMMYFUNCTION("""COMPUTED_VALUE"""),"2025-01")</f>
        <v>2025-01</v>
      </c>
      <c r="F51" s="251" t="str">
        <f>IFERROR(__xludf.DUMMYFUNCTION("""COMPUTED_VALUE"""),"Morning Tonight")</f>
        <v>Morning Tonight</v>
      </c>
      <c r="G51" s="252">
        <f>IFERROR(__xludf.DUMMYFUNCTION("""COMPUTED_VALUE"""),2400.0)</f>
        <v>2400</v>
      </c>
      <c r="L51" s="272" t="str">
        <f>IFERROR(__xludf.DUMMYFUNCTION("""COMPUTED_VALUE"""),"2025-05")</f>
        <v>2025-05</v>
      </c>
      <c r="M51" s="272" t="str">
        <f>IFERROR(__xludf.DUMMYFUNCTION("""COMPUTED_VALUE"""),"Green Oak")</f>
        <v>Green Oak</v>
      </c>
      <c r="N51" s="272">
        <f>IFERROR(__xludf.DUMMYFUNCTION("""COMPUTED_VALUE"""),97.65)</f>
        <v>97.65</v>
      </c>
    </row>
    <row r="52">
      <c r="A52" s="251" t="str">
        <f>IFERROR(__xludf.DUMMYFUNCTION("""COMPUTED_VALUE"""),"2025-01")</f>
        <v>2025-01</v>
      </c>
      <c r="B52" s="249" t="str">
        <f>IFERROR(__xludf.DUMMYFUNCTION("""COMPUTED_VALUE"""),"ฌาณิ")</f>
        <v>ฌาณิ</v>
      </c>
      <c r="C52" s="256">
        <f>IFERROR(__xludf.DUMMYFUNCTION("""COMPUTED_VALUE"""),8.0)</f>
        <v>8</v>
      </c>
      <c r="E52" s="251" t="str">
        <f>IFERROR(__xludf.DUMMYFUNCTION("""COMPUTED_VALUE"""),"2025-01")</f>
        <v>2025-01</v>
      </c>
      <c r="F52" s="251" t="str">
        <f>IFERROR(__xludf.DUMMYFUNCTION("""COMPUTED_VALUE"""),"เรื่องของสเต๊ก")</f>
        <v>เรื่องของสเต๊ก</v>
      </c>
      <c r="G52" s="252">
        <f>IFERROR(__xludf.DUMMYFUNCTION("""COMPUTED_VALUE"""),2265.0)</f>
        <v>2265</v>
      </c>
      <c r="L52" s="272" t="str">
        <f>IFERROR(__xludf.DUMMYFUNCTION("""COMPUTED_VALUE"""),"2025-05")</f>
        <v>2025-05</v>
      </c>
      <c r="M52" s="272" t="str">
        <f>IFERROR(__xludf.DUMMYFUNCTION("""COMPUTED_VALUE"""),"Baby Cos")</f>
        <v>Baby Cos</v>
      </c>
      <c r="N52" s="272">
        <f>IFERROR(__xludf.DUMMYFUNCTION("""COMPUTED_VALUE"""),78.1)</f>
        <v>78.1</v>
      </c>
    </row>
    <row r="53">
      <c r="A53" s="251" t="str">
        <f>IFERROR(__xludf.DUMMYFUNCTION("""COMPUTED_VALUE"""),"2025-01")</f>
        <v>2025-01</v>
      </c>
      <c r="B53" s="249" t="str">
        <f>IFERROR(__xludf.DUMMYFUNCTION("""COMPUTED_VALUE"""),"ไวท์เฮ้าส์")</f>
        <v>ไวท์เฮ้าส์</v>
      </c>
      <c r="C53" s="256">
        <f>IFERROR(__xludf.DUMMYFUNCTION("""COMPUTED_VALUE"""),8.0)</f>
        <v>8</v>
      </c>
      <c r="E53" s="251" t="str">
        <f>IFERROR(__xludf.DUMMYFUNCTION("""COMPUTED_VALUE"""),"2025-01")</f>
        <v>2025-01</v>
      </c>
      <c r="F53" s="251" t="str">
        <f>IFERROR(__xludf.DUMMYFUNCTION("""COMPUTED_VALUE"""),"นิธิกรณ์")</f>
        <v>นิธิกรณ์</v>
      </c>
      <c r="G53" s="252">
        <f>IFERROR(__xludf.DUMMYFUNCTION("""COMPUTED_VALUE"""),2025.0)</f>
        <v>2025</v>
      </c>
      <c r="L53" s="272" t="str">
        <f>IFERROR(__xludf.DUMMYFUNCTION("""COMPUTED_VALUE"""),"2025-05")</f>
        <v>2025-05</v>
      </c>
      <c r="M53" s="272" t="str">
        <f>IFERROR(__xludf.DUMMYFUNCTION("""COMPUTED_VALUE"""),"Frillice Iceberg")</f>
        <v>Frillice Iceberg</v>
      </c>
      <c r="N53" s="272">
        <f>IFERROR(__xludf.DUMMYFUNCTION("""COMPUTED_VALUE"""),24.0)</f>
        <v>24</v>
      </c>
    </row>
    <row r="54">
      <c r="A54" s="251" t="str">
        <f>IFERROR(__xludf.DUMMYFUNCTION("""COMPUTED_VALUE"""),"2025-01")</f>
        <v>2025-01</v>
      </c>
      <c r="B54" s="249" t="str">
        <f>IFERROR(__xludf.DUMMYFUNCTION("""COMPUTED_VALUE"""),"Morning Tonight")</f>
        <v>Morning Tonight</v>
      </c>
      <c r="C54" s="256">
        <f>IFERROR(__xludf.DUMMYFUNCTION("""COMPUTED_VALUE"""),7.0)</f>
        <v>7</v>
      </c>
      <c r="E54" s="251" t="str">
        <f>IFERROR(__xludf.DUMMYFUNCTION("""COMPUTED_VALUE"""),"2025-01")</f>
        <v>2025-01</v>
      </c>
      <c r="F54" s="251" t="str">
        <f>IFERROR(__xludf.DUMMYFUNCTION("""COMPUTED_VALUE"""),"8 Dining")</f>
        <v>8 Dining</v>
      </c>
      <c r="G54" s="252">
        <f>IFERROR(__xludf.DUMMYFUNCTION("""COMPUTED_VALUE"""),1900.0)</f>
        <v>1900</v>
      </c>
      <c r="L54" s="272" t="str">
        <f>IFERROR(__xludf.DUMMYFUNCTION("""COMPUTED_VALUE"""),"2025-05")</f>
        <v>2025-05</v>
      </c>
      <c r="M54" s="272" t="str">
        <f>IFERROR(__xludf.DUMMYFUNCTION("""COMPUTED_VALUE"""),"Butter Head")</f>
        <v>Butter Head</v>
      </c>
      <c r="N54" s="272">
        <f>IFERROR(__xludf.DUMMYFUNCTION("""COMPUTED_VALUE"""),2.0)</f>
        <v>2</v>
      </c>
    </row>
    <row r="55">
      <c r="A55" s="251" t="str">
        <f>IFERROR(__xludf.DUMMYFUNCTION("""COMPUTED_VALUE"""),"2025-01")</f>
        <v>2025-01</v>
      </c>
      <c r="B55" s="249" t="str">
        <f>IFERROR(__xludf.DUMMYFUNCTION("""COMPUTED_VALUE"""),"HIP COFFEE")</f>
        <v>HIP COFFEE</v>
      </c>
      <c r="C55" s="256">
        <f>IFERROR(__xludf.DUMMYFUNCTION("""COMPUTED_VALUE"""),6.0)</f>
        <v>6</v>
      </c>
      <c r="E55" s="251" t="str">
        <f>IFERROR(__xludf.DUMMYFUNCTION("""COMPUTED_VALUE"""),"2025-01")</f>
        <v>2025-01</v>
      </c>
      <c r="F55" s="251" t="str">
        <f>IFERROR(__xludf.DUMMYFUNCTION("""COMPUTED_VALUE"""),"ศิริพลาซ่า")</f>
        <v>ศิริพลาซ่า</v>
      </c>
      <c r="G55" s="252">
        <f>IFERROR(__xludf.DUMMYFUNCTION("""COMPUTED_VALUE"""),1800.0)</f>
        <v>1800</v>
      </c>
      <c r="L55" s="272" t="str">
        <f>IFERROR(__xludf.DUMMYFUNCTION("""COMPUTED_VALUE"""),"2025-05")</f>
        <v>2025-05</v>
      </c>
      <c r="M55" s="272" t="str">
        <f>IFERROR(__xludf.DUMMYFUNCTION("""COMPUTED_VALUE"""),"Cherry Tomato")</f>
        <v>Cherry Tomato</v>
      </c>
      <c r="N55" s="272">
        <f>IFERROR(__xludf.DUMMYFUNCTION("""COMPUTED_VALUE"""),1.5)</f>
        <v>1.5</v>
      </c>
    </row>
    <row r="56">
      <c r="A56" s="251" t="str">
        <f>IFERROR(__xludf.DUMMYFUNCTION("""COMPUTED_VALUE"""),"2025-01")</f>
        <v>2025-01</v>
      </c>
      <c r="B56" s="249" t="str">
        <f>IFERROR(__xludf.DUMMYFUNCTION("""COMPUTED_VALUE"""),"ขนมบ้านคุณย่า")</f>
        <v>ขนมบ้านคุณย่า</v>
      </c>
      <c r="C56" s="256">
        <f>IFERROR(__xludf.DUMMYFUNCTION("""COMPUTED_VALUE"""),6.0)</f>
        <v>6</v>
      </c>
      <c r="E56" s="251" t="str">
        <f>IFERROR(__xludf.DUMMYFUNCTION("""COMPUTED_VALUE"""),"2025-01")</f>
        <v>2025-01</v>
      </c>
      <c r="F56" s="251" t="str">
        <f>IFERROR(__xludf.DUMMYFUNCTION("""COMPUTED_VALUE"""),"เจริญภัณฑ์")</f>
        <v>เจริญภัณฑ์</v>
      </c>
      <c r="G56" s="252">
        <f>IFERROR(__xludf.DUMMYFUNCTION("""COMPUTED_VALUE"""),1660.0)</f>
        <v>1660</v>
      </c>
      <c r="L56" s="272" t="str">
        <f>IFERROR(__xludf.DUMMYFUNCTION("""COMPUTED_VALUE"""),"2025-05")</f>
        <v>2025-05</v>
      </c>
      <c r="M56" s="272" t="str">
        <f>IFERROR(__xludf.DUMMYFUNCTION("""COMPUTED_VALUE"""),"Kale")</f>
        <v>Kale</v>
      </c>
      <c r="N56" s="272">
        <f>IFERROR(__xludf.DUMMYFUNCTION("""COMPUTED_VALUE"""),1.0)</f>
        <v>1</v>
      </c>
    </row>
    <row r="57">
      <c r="A57" s="251" t="str">
        <f>IFERROR(__xludf.DUMMYFUNCTION("""COMPUTED_VALUE"""),"2025-01")</f>
        <v>2025-01</v>
      </c>
      <c r="B57" s="249" t="str">
        <f>IFERROR(__xludf.DUMMYFUNCTION("""COMPUTED_VALUE"""),"Brotherly")</f>
        <v>Brotherly</v>
      </c>
      <c r="C57" s="256">
        <f>IFERROR(__xludf.DUMMYFUNCTION("""COMPUTED_VALUE"""),5.0)</f>
        <v>5</v>
      </c>
      <c r="E57" s="251" t="str">
        <f>IFERROR(__xludf.DUMMYFUNCTION("""COMPUTED_VALUE"""),"2025-01")</f>
        <v>2025-01</v>
      </c>
      <c r="F57" s="251" t="str">
        <f>IFERROR(__xludf.DUMMYFUNCTION("""COMPUTED_VALUE"""),"Touch Steak")</f>
        <v>Touch Steak</v>
      </c>
      <c r="G57" s="252">
        <f>IFERROR(__xludf.DUMMYFUNCTION("""COMPUTED_VALUE"""),1460.0)</f>
        <v>1460</v>
      </c>
      <c r="L57" s="273" t="str">
        <f>IFERROR(__xludf.DUMMYFUNCTION("""COMPUTED_VALUE"""),"2025-05")</f>
        <v>2025-05</v>
      </c>
      <c r="M57" s="273" t="str">
        <f>IFERROR(__xludf.DUMMYFUNCTION("""COMPUTED_VALUE"""),"Wild Rocket")</f>
        <v>Wild Rocket</v>
      </c>
      <c r="N57" s="273">
        <f>IFERROR(__xludf.DUMMYFUNCTION("""COMPUTED_VALUE"""),1.0)</f>
        <v>1</v>
      </c>
    </row>
    <row r="58">
      <c r="A58" s="251" t="str">
        <f>IFERROR(__xludf.DUMMYFUNCTION("""COMPUTED_VALUE"""),"2025-01")</f>
        <v>2025-01</v>
      </c>
      <c r="B58" s="249" t="str">
        <f>IFERROR(__xludf.DUMMYFUNCTION("""COMPUTED_VALUE"""),"Den Shabu")</f>
        <v>Den Shabu</v>
      </c>
      <c r="C58" s="256">
        <f>IFERROR(__xludf.DUMMYFUNCTION("""COMPUTED_VALUE"""),5.0)</f>
        <v>5</v>
      </c>
      <c r="E58" s="251" t="str">
        <f>IFERROR(__xludf.DUMMYFUNCTION("""COMPUTED_VALUE"""),"2025-01")</f>
        <v>2025-01</v>
      </c>
      <c r="F58" s="251" t="str">
        <f>IFERROR(__xludf.DUMMYFUNCTION("""COMPUTED_VALUE"""),"Baanya Steak House")</f>
        <v>Baanya Steak House</v>
      </c>
      <c r="G58" s="252">
        <f>IFERROR(__xludf.DUMMYFUNCTION("""COMPUTED_VALUE"""),1260.0)</f>
        <v>1260</v>
      </c>
      <c r="L58" s="272" t="str">
        <f>IFERROR(__xludf.DUMMYFUNCTION("""COMPUTED_VALUE"""),"2025-06")</f>
        <v>2025-06</v>
      </c>
      <c r="M58" s="272" t="str">
        <f>IFERROR(__xludf.DUMMYFUNCTION("""COMPUTED_VALUE"""),"Green Oak")</f>
        <v>Green Oak</v>
      </c>
      <c r="N58" s="272">
        <f>IFERROR(__xludf.DUMMYFUNCTION("""COMPUTED_VALUE"""),134.75)</f>
        <v>134.75</v>
      </c>
    </row>
    <row r="59">
      <c r="A59" s="251" t="str">
        <f>IFERROR(__xludf.DUMMYFUNCTION("""COMPUTED_VALUE"""),"2025-01")</f>
        <v>2025-01</v>
      </c>
      <c r="B59" s="249" t="str">
        <f>IFERROR(__xludf.DUMMYFUNCTION("""COMPUTED_VALUE"""),"Ken Izakaya")</f>
        <v>Ken Izakaya</v>
      </c>
      <c r="C59" s="256">
        <f>IFERROR(__xludf.DUMMYFUNCTION("""COMPUTED_VALUE"""),5.0)</f>
        <v>5</v>
      </c>
      <c r="E59" s="251" t="str">
        <f>IFERROR(__xludf.DUMMYFUNCTION("""COMPUTED_VALUE"""),"2025-01")</f>
        <v>2025-01</v>
      </c>
      <c r="F59" s="251" t="str">
        <f>IFERROR(__xludf.DUMMYFUNCTION("""COMPUTED_VALUE"""),"Den Shabu")</f>
        <v>Den Shabu</v>
      </c>
      <c r="G59" s="252">
        <f>IFERROR(__xludf.DUMMYFUNCTION("""COMPUTED_VALUE"""),1200.0)</f>
        <v>1200</v>
      </c>
      <c r="L59" s="272" t="str">
        <f>IFERROR(__xludf.DUMMYFUNCTION("""COMPUTED_VALUE"""),"2025-06")</f>
        <v>2025-06</v>
      </c>
      <c r="M59" s="272" t="str">
        <f>IFERROR(__xludf.DUMMYFUNCTION("""COMPUTED_VALUE"""),"Cos")</f>
        <v>Cos</v>
      </c>
      <c r="N59" s="272">
        <f>IFERROR(__xludf.DUMMYFUNCTION("""COMPUTED_VALUE"""),104.80000000000001)</f>
        <v>104.8</v>
      </c>
    </row>
    <row r="60">
      <c r="A60" s="251" t="str">
        <f>IFERROR(__xludf.DUMMYFUNCTION("""COMPUTED_VALUE"""),"2025-01")</f>
        <v>2025-01</v>
      </c>
      <c r="B60" s="249" t="str">
        <f>IFERROR(__xludf.DUMMYFUNCTION("""COMPUTED_VALUE"""),"Touch Steak")</f>
        <v>Touch Steak</v>
      </c>
      <c r="C60" s="256">
        <f>IFERROR(__xludf.DUMMYFUNCTION("""COMPUTED_VALUE"""),5.0)</f>
        <v>5</v>
      </c>
      <c r="E60" s="251" t="str">
        <f>IFERROR(__xludf.DUMMYFUNCTION("""COMPUTED_VALUE"""),"2025-01")</f>
        <v>2025-01</v>
      </c>
      <c r="F60" s="251" t="str">
        <f>IFERROR(__xludf.DUMMYFUNCTION("""COMPUTED_VALUE"""),"Brotherly")</f>
        <v>Brotherly</v>
      </c>
      <c r="G60" s="252">
        <f>IFERROR(__xludf.DUMMYFUNCTION("""COMPUTED_VALUE"""),1000.0)</f>
        <v>1000</v>
      </c>
      <c r="L60" s="272" t="str">
        <f>IFERROR(__xludf.DUMMYFUNCTION("""COMPUTED_VALUE"""),"2025-06")</f>
        <v>2025-06</v>
      </c>
      <c r="M60" s="272" t="str">
        <f>IFERROR(__xludf.DUMMYFUNCTION("""COMPUTED_VALUE"""),"Baby Cos")</f>
        <v>Baby Cos</v>
      </c>
      <c r="N60" s="272">
        <f>IFERROR(__xludf.DUMMYFUNCTION("""COMPUTED_VALUE"""),101.75)</f>
        <v>101.75</v>
      </c>
    </row>
    <row r="61">
      <c r="A61" s="251" t="str">
        <f>IFERROR(__xludf.DUMMYFUNCTION("""COMPUTED_VALUE"""),"2025-01")</f>
        <v>2025-01</v>
      </c>
      <c r="B61" s="249" t="str">
        <f>IFERROR(__xludf.DUMMYFUNCTION("""COMPUTED_VALUE"""),"Baanya Steak House")</f>
        <v>Baanya Steak House</v>
      </c>
      <c r="C61" s="256">
        <f>IFERROR(__xludf.DUMMYFUNCTION("""COMPUTED_VALUE"""),4.0)</f>
        <v>4</v>
      </c>
      <c r="E61" s="251" t="str">
        <f>IFERROR(__xludf.DUMMYFUNCTION("""COMPUTED_VALUE"""),"2025-01")</f>
        <v>2025-01</v>
      </c>
      <c r="F61" s="251" t="str">
        <f>IFERROR(__xludf.DUMMYFUNCTION("""COMPUTED_VALUE"""),"Ginda wagyu")</f>
        <v>Ginda wagyu</v>
      </c>
      <c r="G61" s="252">
        <f>IFERROR(__xludf.DUMMYFUNCTION("""COMPUTED_VALUE"""),1000.0)</f>
        <v>1000</v>
      </c>
      <c r="L61" s="272" t="str">
        <f>IFERROR(__xludf.DUMMYFUNCTION("""COMPUTED_VALUE"""),"2025-06")</f>
        <v>2025-06</v>
      </c>
      <c r="M61" s="272" t="str">
        <f>IFERROR(__xludf.DUMMYFUNCTION("""COMPUTED_VALUE"""),"Red Oak")</f>
        <v>Red Oak</v>
      </c>
      <c r="N61" s="272">
        <f>IFERROR(__xludf.DUMMYFUNCTION("""COMPUTED_VALUE"""),89.7)</f>
        <v>89.7</v>
      </c>
    </row>
    <row r="62">
      <c r="A62" s="251" t="str">
        <f>IFERROR(__xludf.DUMMYFUNCTION("""COMPUTED_VALUE"""),"2025-01")</f>
        <v>2025-01</v>
      </c>
      <c r="B62" s="249" t="str">
        <f>IFERROR(__xludf.DUMMYFUNCTION("""COMPUTED_VALUE"""),"Rare")</f>
        <v>Rare</v>
      </c>
      <c r="C62" s="256">
        <f>IFERROR(__xludf.DUMMYFUNCTION("""COMPUTED_VALUE"""),4.0)</f>
        <v>4</v>
      </c>
      <c r="E62" s="251" t="str">
        <f>IFERROR(__xludf.DUMMYFUNCTION("""COMPUTED_VALUE"""),"2025-01")</f>
        <v>2025-01</v>
      </c>
      <c r="F62" s="251" t="str">
        <f>IFERROR(__xludf.DUMMYFUNCTION("""COMPUTED_VALUE"""),"NOCT bistro")</f>
        <v>NOCT bistro</v>
      </c>
      <c r="G62" s="252">
        <f>IFERROR(__xludf.DUMMYFUNCTION("""COMPUTED_VALUE"""),900.0)</f>
        <v>900</v>
      </c>
      <c r="L62" s="272" t="str">
        <f>IFERROR(__xludf.DUMMYFUNCTION("""COMPUTED_VALUE"""),"2025-06")</f>
        <v>2025-06</v>
      </c>
      <c r="M62" s="272" t="str">
        <f>IFERROR(__xludf.DUMMYFUNCTION("""COMPUTED_VALUE"""),"Frillice Iceberg")</f>
        <v>Frillice Iceberg</v>
      </c>
      <c r="N62" s="272">
        <f>IFERROR(__xludf.DUMMYFUNCTION("""COMPUTED_VALUE"""),34.5)</f>
        <v>34.5</v>
      </c>
    </row>
    <row r="63">
      <c r="A63" s="251" t="str">
        <f>IFERROR(__xludf.DUMMYFUNCTION("""COMPUTED_VALUE"""),"2025-01")</f>
        <v>2025-01</v>
      </c>
      <c r="B63" s="249" t="str">
        <f>IFERROR(__xludf.DUMMYFUNCTION("""COMPUTED_VALUE"""),"เจริญภัณฑ์")</f>
        <v>เจริญภัณฑ์</v>
      </c>
      <c r="C63" s="256">
        <f>IFERROR(__xludf.DUMMYFUNCTION("""COMPUTED_VALUE"""),4.0)</f>
        <v>4</v>
      </c>
      <c r="E63" s="251" t="str">
        <f>IFERROR(__xludf.DUMMYFUNCTION("""COMPUTED_VALUE"""),"2025-01")</f>
        <v>2025-01</v>
      </c>
      <c r="F63" s="251" t="str">
        <f>IFERROR(__xludf.DUMMYFUNCTION("""COMPUTED_VALUE"""),"Rare")</f>
        <v>Rare</v>
      </c>
      <c r="G63" s="252">
        <f>IFERROR(__xludf.DUMMYFUNCTION("""COMPUTED_VALUE"""),800.0)</f>
        <v>800</v>
      </c>
      <c r="L63" s="272" t="str">
        <f>IFERROR(__xludf.DUMMYFUNCTION("""COMPUTED_VALUE"""),"2025-06")</f>
        <v>2025-06</v>
      </c>
      <c r="M63" s="272" t="str">
        <f>IFERROR(__xludf.DUMMYFUNCTION("""COMPUTED_VALUE"""),"Red Coral")</f>
        <v>Red Coral</v>
      </c>
      <c r="N63" s="272">
        <f>IFERROR(__xludf.DUMMYFUNCTION("""COMPUTED_VALUE"""),17.0)</f>
        <v>17</v>
      </c>
    </row>
    <row r="64">
      <c r="A64" s="251" t="str">
        <f>IFERROR(__xludf.DUMMYFUNCTION("""COMPUTED_VALUE"""),"2025-01")</f>
        <v>2025-01</v>
      </c>
      <c r="B64" s="249" t="str">
        <f>IFERROR(__xludf.DUMMYFUNCTION("""COMPUTED_VALUE"""),"Living&amp;Cooking")</f>
        <v>Living&amp;Cooking</v>
      </c>
      <c r="C64" s="256">
        <f>IFERROR(__xludf.DUMMYFUNCTION("""COMPUTED_VALUE"""),3.0)</f>
        <v>3</v>
      </c>
      <c r="E64" s="251" t="str">
        <f>IFERROR(__xludf.DUMMYFUNCTION("""COMPUTED_VALUE"""),"2025-01")</f>
        <v>2025-01</v>
      </c>
      <c r="F64" s="251" t="str">
        <f>IFERROR(__xludf.DUMMYFUNCTION("""COMPUTED_VALUE"""),"ไวท์เฮ้าส์")</f>
        <v>ไวท์เฮ้าส์</v>
      </c>
      <c r="G64" s="252">
        <f>IFERROR(__xludf.DUMMYFUNCTION("""COMPUTED_VALUE"""),780.0)</f>
        <v>780</v>
      </c>
      <c r="L64" s="272" t="str">
        <f>IFERROR(__xludf.DUMMYFUNCTION("""COMPUTED_VALUE"""),"2025-06")</f>
        <v>2025-06</v>
      </c>
      <c r="M64" s="272" t="str">
        <f>IFERROR(__xludf.DUMMYFUNCTION("""COMPUTED_VALUE"""),"Wild Rocket")</f>
        <v>Wild Rocket</v>
      </c>
      <c r="N64" s="272">
        <f>IFERROR(__xludf.DUMMYFUNCTION("""COMPUTED_VALUE"""),3.2)</f>
        <v>3.2</v>
      </c>
    </row>
    <row r="65">
      <c r="A65" s="251" t="str">
        <f>IFERROR(__xludf.DUMMYFUNCTION("""COMPUTED_VALUE"""),"2025-01")</f>
        <v>2025-01</v>
      </c>
      <c r="B65" s="249" t="str">
        <f>IFERROR(__xludf.DUMMYFUNCTION("""COMPUTED_VALUE"""),"NOCT bistro")</f>
        <v>NOCT bistro</v>
      </c>
      <c r="C65" s="256">
        <f>IFERROR(__xludf.DUMMYFUNCTION("""COMPUTED_VALUE"""),3.0)</f>
        <v>3</v>
      </c>
      <c r="E65" s="251" t="str">
        <f>IFERROR(__xludf.DUMMYFUNCTION("""COMPUTED_VALUE"""),"2025-01")</f>
        <v>2025-01</v>
      </c>
      <c r="F65" s="251" t="str">
        <f>IFERROR(__xludf.DUMMYFUNCTION("""COMPUTED_VALUE"""),"ขนมบ้านคุณย่า")</f>
        <v>ขนมบ้านคุณย่า</v>
      </c>
      <c r="G65" s="252">
        <f>IFERROR(__xludf.DUMMYFUNCTION("""COMPUTED_VALUE"""),750.0)</f>
        <v>750</v>
      </c>
      <c r="L65" s="272" t="str">
        <f>IFERROR(__xludf.DUMMYFUNCTION("""COMPUTED_VALUE"""),"2025-06")</f>
        <v>2025-06</v>
      </c>
      <c r="M65" s="272" t="str">
        <f>IFERROR(__xludf.DUMMYFUNCTION("""COMPUTED_VALUE"""),"Butter Head")</f>
        <v>Butter Head</v>
      </c>
      <c r="N65" s="272">
        <f>IFERROR(__xludf.DUMMYFUNCTION("""COMPUTED_VALUE"""),3.0)</f>
        <v>3</v>
      </c>
    </row>
    <row r="66">
      <c r="A66" s="251" t="str">
        <f>IFERROR(__xludf.DUMMYFUNCTION("""COMPUTED_VALUE"""),"2025-01")</f>
        <v>2025-01</v>
      </c>
      <c r="B66" s="249" t="str">
        <f>IFERROR(__xludf.DUMMYFUNCTION("""COMPUTED_VALUE"""),"นิธิกรณ์")</f>
        <v>นิธิกรณ์</v>
      </c>
      <c r="C66" s="256">
        <f>IFERROR(__xludf.DUMMYFUNCTION("""COMPUTED_VALUE"""),3.0)</f>
        <v>3</v>
      </c>
      <c r="E66" s="251" t="str">
        <f>IFERROR(__xludf.DUMMYFUNCTION("""COMPUTED_VALUE"""),"2025-01")</f>
        <v>2025-01</v>
      </c>
      <c r="F66" s="251" t="str">
        <f>IFERROR(__xludf.DUMMYFUNCTION("""COMPUTED_VALUE"""),"Ken Izakaya")</f>
        <v>Ken Izakaya</v>
      </c>
      <c r="G66" s="252">
        <f>IFERROR(__xludf.DUMMYFUNCTION("""COMPUTED_VALUE"""),740.0)</f>
        <v>740</v>
      </c>
      <c r="L66" s="272" t="str">
        <f>IFERROR(__xludf.DUMMYFUNCTION("""COMPUTED_VALUE"""),"2025-06")</f>
        <v>2025-06</v>
      </c>
      <c r="M66" s="272" t="str">
        <f>IFERROR(__xludf.DUMMYFUNCTION("""COMPUTED_VALUE"""),"Italian Basil")</f>
        <v>Italian Basil</v>
      </c>
      <c r="N66" s="272">
        <f>IFERROR(__xludf.DUMMYFUNCTION("""COMPUTED_VALUE"""),2.0)</f>
        <v>2</v>
      </c>
    </row>
    <row r="67">
      <c r="A67" s="251" t="str">
        <f>IFERROR(__xludf.DUMMYFUNCTION("""COMPUTED_VALUE"""),"2025-01")</f>
        <v>2025-01</v>
      </c>
      <c r="B67" s="249" t="str">
        <f>IFERROR(__xludf.DUMMYFUNCTION("""COMPUTED_VALUE"""),"เชิญ ปลาจุ่ม")</f>
        <v>เชิญ ปลาจุ่ม</v>
      </c>
      <c r="C67" s="256">
        <f>IFERROR(__xludf.DUMMYFUNCTION("""COMPUTED_VALUE"""),3.0)</f>
        <v>3</v>
      </c>
      <c r="E67" s="251" t="str">
        <f>IFERROR(__xludf.DUMMYFUNCTION("""COMPUTED_VALUE"""),"2025-01")</f>
        <v>2025-01</v>
      </c>
      <c r="F67" s="251" t="str">
        <f>IFERROR(__xludf.DUMMYFUNCTION("""COMPUTED_VALUE"""),"HIP COFFEE")</f>
        <v>HIP COFFEE</v>
      </c>
      <c r="G67" s="252">
        <f>IFERROR(__xludf.DUMMYFUNCTION("""COMPUTED_VALUE"""),650.0)</f>
        <v>650</v>
      </c>
      <c r="L67" s="272" t="str">
        <f>IFERROR(__xludf.DUMMYFUNCTION("""COMPUTED_VALUE"""),"2025-06")</f>
        <v>2025-06</v>
      </c>
      <c r="M67" s="272" t="str">
        <f>IFERROR(__xludf.DUMMYFUNCTION("""COMPUTED_VALUE"""),"Kale")</f>
        <v>Kale</v>
      </c>
      <c r="N67" s="272">
        <f>IFERROR(__xludf.DUMMYFUNCTION("""COMPUTED_VALUE"""),1.0)</f>
        <v>1</v>
      </c>
    </row>
    <row r="68">
      <c r="A68" s="251" t="str">
        <f>IFERROR(__xludf.DUMMYFUNCTION("""COMPUTED_VALUE"""),"2025-01")</f>
        <v>2025-01</v>
      </c>
      <c r="B68" s="249" t="str">
        <f>IFERROR(__xludf.DUMMYFUNCTION("""COMPUTED_VALUE"""),"คริสตรัล")</f>
        <v>คริสตรัล</v>
      </c>
      <c r="C68" s="256">
        <f>IFERROR(__xludf.DUMMYFUNCTION("""COMPUTED_VALUE"""),2.0)</f>
        <v>2</v>
      </c>
      <c r="E68" s="251" t="str">
        <f>IFERROR(__xludf.DUMMYFUNCTION("""COMPUTED_VALUE"""),"2025-01")</f>
        <v>2025-01</v>
      </c>
      <c r="F68" s="251" t="str">
        <f>IFERROR(__xludf.DUMMYFUNCTION("""COMPUTED_VALUE"""),"สเต๊กลุงหนวด")</f>
        <v>สเต๊กลุงหนวด</v>
      </c>
      <c r="G68" s="252">
        <f>IFERROR(__xludf.DUMMYFUNCTION("""COMPUTED_VALUE"""),570.0)</f>
        <v>570</v>
      </c>
      <c r="L68" s="273" t="str">
        <f>IFERROR(__xludf.DUMMYFUNCTION("""COMPUTED_VALUE"""),"2025-07")</f>
        <v>2025-07</v>
      </c>
      <c r="M68" s="273" t="str">
        <f>IFERROR(__xludf.DUMMYFUNCTION("""COMPUTED_VALUE"""),"Red Oak")</f>
        <v>Red Oak</v>
      </c>
      <c r="N68" s="273">
        <f>IFERROR(__xludf.DUMMYFUNCTION("""COMPUTED_VALUE"""),145.6)</f>
        <v>145.6</v>
      </c>
    </row>
    <row r="69">
      <c r="A69" s="251" t="str">
        <f>IFERROR(__xludf.DUMMYFUNCTION("""COMPUTED_VALUE"""),"2025-01")</f>
        <v>2025-01</v>
      </c>
      <c r="B69" s="249" t="str">
        <f>IFERROR(__xludf.DUMMYFUNCTION("""COMPUTED_VALUE"""),"ล้านสลัดByคุณข้าว")</f>
        <v>ล้านสลัดByคุณข้าว</v>
      </c>
      <c r="C69" s="256">
        <f>IFERROR(__xludf.DUMMYFUNCTION("""COMPUTED_VALUE"""),2.0)</f>
        <v>2</v>
      </c>
      <c r="E69" s="251" t="str">
        <f>IFERROR(__xludf.DUMMYFUNCTION("""COMPUTED_VALUE"""),"2025-01")</f>
        <v>2025-01</v>
      </c>
      <c r="F69" s="251" t="str">
        <f>IFERROR(__xludf.DUMMYFUNCTION("""COMPUTED_VALUE"""),"อิ่มอร่อย")</f>
        <v>อิ่มอร่อย</v>
      </c>
      <c r="G69" s="252">
        <f>IFERROR(__xludf.DUMMYFUNCTION("""COMPUTED_VALUE"""),500.0)</f>
        <v>500</v>
      </c>
      <c r="L69" s="272" t="str">
        <f>IFERROR(__xludf.DUMMYFUNCTION("""COMPUTED_VALUE"""),"2025-07")</f>
        <v>2025-07</v>
      </c>
      <c r="M69" s="272" t="str">
        <f>IFERROR(__xludf.DUMMYFUNCTION("""COMPUTED_VALUE"""),"Baby Cos")</f>
        <v>Baby Cos</v>
      </c>
      <c r="N69" s="272">
        <f>IFERROR(__xludf.DUMMYFUNCTION("""COMPUTED_VALUE"""),138.35000000000002)</f>
        <v>138.35</v>
      </c>
    </row>
    <row r="70">
      <c r="A70" s="251" t="str">
        <f>IFERROR(__xludf.DUMMYFUNCTION("""COMPUTED_VALUE"""),"2025-01")</f>
        <v>2025-01</v>
      </c>
      <c r="B70" s="249" t="str">
        <f>IFERROR(__xludf.DUMMYFUNCTION("""COMPUTED_VALUE"""),"ศิริพลาซ่า")</f>
        <v>ศิริพลาซ่า</v>
      </c>
      <c r="C70" s="256">
        <f>IFERROR(__xludf.DUMMYFUNCTION("""COMPUTED_VALUE"""),2.0)</f>
        <v>2</v>
      </c>
      <c r="E70" s="251" t="str">
        <f>IFERROR(__xludf.DUMMYFUNCTION("""COMPUTED_VALUE"""),"2025-01")</f>
        <v>2025-01</v>
      </c>
      <c r="F70" s="251" t="str">
        <f>IFERROR(__xludf.DUMMYFUNCTION("""COMPUTED_VALUE"""),"Food Salad เมืองย่า")</f>
        <v>Food Salad เมืองย่า</v>
      </c>
      <c r="G70" s="252">
        <f>IFERROR(__xludf.DUMMYFUNCTION("""COMPUTED_VALUE"""),425.0)</f>
        <v>425</v>
      </c>
      <c r="L70" s="272" t="str">
        <f>IFERROR(__xludf.DUMMYFUNCTION("""COMPUTED_VALUE"""),"2025-07")</f>
        <v>2025-07</v>
      </c>
      <c r="M70" s="272" t="str">
        <f>IFERROR(__xludf.DUMMYFUNCTION("""COMPUTED_VALUE"""),"Cos")</f>
        <v>Cos</v>
      </c>
      <c r="N70" s="272">
        <f>IFERROR(__xludf.DUMMYFUNCTION("""COMPUTED_VALUE"""),124.6)</f>
        <v>124.6</v>
      </c>
    </row>
    <row r="71">
      <c r="A71" s="251" t="str">
        <f>IFERROR(__xludf.DUMMYFUNCTION("""COMPUTED_VALUE"""),"2025-01")</f>
        <v>2025-01</v>
      </c>
      <c r="B71" s="249" t="str">
        <f>IFERROR(__xludf.DUMMYFUNCTION("""COMPUTED_VALUE"""),"สเต๊กลุงหนวด")</f>
        <v>สเต๊กลุงหนวด</v>
      </c>
      <c r="C71" s="256">
        <f>IFERROR(__xludf.DUMMYFUNCTION("""COMPUTED_VALUE"""),2.0)</f>
        <v>2</v>
      </c>
      <c r="E71" s="251" t="str">
        <f>IFERROR(__xludf.DUMMYFUNCTION("""COMPUTED_VALUE"""),"2025-01")</f>
        <v>2025-01</v>
      </c>
      <c r="F71" s="251" t="str">
        <f>IFERROR(__xludf.DUMMYFUNCTION("""COMPUTED_VALUE"""),"คริสตรัล")</f>
        <v>คริสตรัล</v>
      </c>
      <c r="G71" s="252">
        <f>IFERROR(__xludf.DUMMYFUNCTION("""COMPUTED_VALUE"""),400.0)</f>
        <v>400</v>
      </c>
      <c r="L71" s="272" t="str">
        <f>IFERROR(__xludf.DUMMYFUNCTION("""COMPUTED_VALUE"""),"2025-07")</f>
        <v>2025-07</v>
      </c>
      <c r="M71" s="272" t="str">
        <f>IFERROR(__xludf.DUMMYFUNCTION("""COMPUTED_VALUE"""),"Green Oak")</f>
        <v>Green Oak</v>
      </c>
      <c r="N71" s="272">
        <f>IFERROR(__xludf.DUMMYFUNCTION("""COMPUTED_VALUE"""),98.75)</f>
        <v>98.75</v>
      </c>
    </row>
    <row r="72">
      <c r="A72" s="251" t="str">
        <f>IFERROR(__xludf.DUMMYFUNCTION("""COMPUTED_VALUE"""),"2025-01")</f>
        <v>2025-01</v>
      </c>
      <c r="B72" s="249" t="str">
        <f>IFERROR(__xludf.DUMMYFUNCTION("""COMPUTED_VALUE"""),"อิ่มอร่อย")</f>
        <v>อิ่มอร่อย</v>
      </c>
      <c r="C72" s="256">
        <f>IFERROR(__xludf.DUMMYFUNCTION("""COMPUTED_VALUE"""),2.0)</f>
        <v>2</v>
      </c>
      <c r="E72" s="251" t="str">
        <f>IFERROR(__xludf.DUMMYFUNCTION("""COMPUTED_VALUE"""),"2025-01")</f>
        <v>2025-01</v>
      </c>
      <c r="F72" s="251" t="str">
        <f>IFERROR(__xludf.DUMMYFUNCTION("""COMPUTED_VALUE"""),"ล้านสลัดByคุณข้าว")</f>
        <v>ล้านสลัดByคุณข้าว</v>
      </c>
      <c r="G72" s="252">
        <f>IFERROR(__xludf.DUMMYFUNCTION("""COMPUTED_VALUE"""),400.0)</f>
        <v>400</v>
      </c>
      <c r="L72" s="272" t="str">
        <f>IFERROR(__xludf.DUMMYFUNCTION("""COMPUTED_VALUE"""),"2025-07")</f>
        <v>2025-07</v>
      </c>
      <c r="M72" s="272" t="str">
        <f>IFERROR(__xludf.DUMMYFUNCTION("""COMPUTED_VALUE"""),"Frillice Iceberg")</f>
        <v>Frillice Iceberg</v>
      </c>
      <c r="N72" s="272">
        <f>IFERROR(__xludf.DUMMYFUNCTION("""COMPUTED_VALUE"""),84.1)</f>
        <v>84.1</v>
      </c>
    </row>
    <row r="73">
      <c r="A73" s="251" t="str">
        <f>IFERROR(__xludf.DUMMYFUNCTION("""COMPUTED_VALUE"""),"2025-01")</f>
        <v>2025-01</v>
      </c>
      <c r="B73" s="249" t="str">
        <f>IFERROR(__xludf.DUMMYFUNCTION("""COMPUTED_VALUE"""),"Bosco")</f>
        <v>Bosco</v>
      </c>
      <c r="C73" s="256">
        <f>IFERROR(__xludf.DUMMYFUNCTION("""COMPUTED_VALUE"""),1.0)</f>
        <v>1</v>
      </c>
      <c r="E73" s="251" t="str">
        <f>IFERROR(__xludf.DUMMYFUNCTION("""COMPUTED_VALUE"""),"2025-01")</f>
        <v>2025-01</v>
      </c>
      <c r="F73" s="251" t="str">
        <f>IFERROR(__xludf.DUMMYFUNCTION("""COMPUTED_VALUE"""),"Living&amp;Cooking")</f>
        <v>Living&amp;Cooking</v>
      </c>
      <c r="G73" s="252">
        <f>IFERROR(__xludf.DUMMYFUNCTION("""COMPUTED_VALUE"""),350.0)</f>
        <v>350</v>
      </c>
      <c r="L73" s="272" t="str">
        <f>IFERROR(__xludf.DUMMYFUNCTION("""COMPUTED_VALUE"""),"2025-07")</f>
        <v>2025-07</v>
      </c>
      <c r="M73" s="272" t="str">
        <f>IFERROR(__xludf.DUMMYFUNCTION("""COMPUTED_VALUE"""),"Red Coral")</f>
        <v>Red Coral</v>
      </c>
      <c r="N73" s="272">
        <f>IFERROR(__xludf.DUMMYFUNCTION("""COMPUTED_VALUE"""),16.1)</f>
        <v>16.1</v>
      </c>
    </row>
    <row r="74">
      <c r="A74" s="251" t="str">
        <f>IFERROR(__xludf.DUMMYFUNCTION("""COMPUTED_VALUE"""),"2025-01")</f>
        <v>2025-01</v>
      </c>
      <c r="B74" s="249" t="str">
        <f>IFERROR(__xludf.DUMMYFUNCTION("""COMPUTED_VALUE"""),"Daya Eatery")</f>
        <v>Daya Eatery</v>
      </c>
      <c r="C74" s="256">
        <f>IFERROR(__xludf.DUMMYFUNCTION("""COMPUTED_VALUE"""),1.0)</f>
        <v>1</v>
      </c>
      <c r="E74" s="251" t="str">
        <f>IFERROR(__xludf.DUMMYFUNCTION("""COMPUTED_VALUE"""),"2025-01")</f>
        <v>2025-01</v>
      </c>
      <c r="F74" s="251" t="str">
        <f>IFERROR(__xludf.DUMMYFUNCTION("""COMPUTED_VALUE"""),"Daya Eatery")</f>
        <v>Daya Eatery</v>
      </c>
      <c r="G74" s="252">
        <f>IFERROR(__xludf.DUMMYFUNCTION("""COMPUTED_VALUE"""),330.0)</f>
        <v>330</v>
      </c>
      <c r="L74" s="272" t="str">
        <f>IFERROR(__xludf.DUMMYFUNCTION("""COMPUTED_VALUE"""),"2025-07")</f>
        <v>2025-07</v>
      </c>
      <c r="M74" s="272" t="str">
        <f>IFERROR(__xludf.DUMMYFUNCTION("""COMPUTED_VALUE"""),"Wild Rocket")</f>
        <v>Wild Rocket</v>
      </c>
      <c r="N74" s="272">
        <f>IFERROR(__xludf.DUMMYFUNCTION("""COMPUTED_VALUE"""),8.1)</f>
        <v>8.1</v>
      </c>
    </row>
    <row r="75">
      <c r="A75" s="251" t="str">
        <f>IFERROR(__xludf.DUMMYFUNCTION("""COMPUTED_VALUE"""),"2025-01")</f>
        <v>2025-01</v>
      </c>
      <c r="B75" s="249" t="str">
        <f>IFERROR(__xludf.DUMMYFUNCTION("""COMPUTED_VALUE"""),"Food Salad เมืองย่า")</f>
        <v>Food Salad เมืองย่า</v>
      </c>
      <c r="C75" s="256">
        <f>IFERROR(__xludf.DUMMYFUNCTION("""COMPUTED_VALUE"""),1.0)</f>
        <v>1</v>
      </c>
      <c r="E75" s="251" t="str">
        <f>IFERROR(__xludf.DUMMYFUNCTION("""COMPUTED_VALUE"""),"2025-01")</f>
        <v>2025-01</v>
      </c>
      <c r="F75" s="251" t="str">
        <f>IFERROR(__xludf.DUMMYFUNCTION("""COMPUTED_VALUE"""),"Bosco")</f>
        <v>Bosco</v>
      </c>
      <c r="G75" s="252">
        <f>IFERROR(__xludf.DUMMYFUNCTION("""COMPUTED_VALUE"""),300.0)</f>
        <v>300</v>
      </c>
      <c r="L75" s="272" t="str">
        <f>IFERROR(__xludf.DUMMYFUNCTION("""COMPUTED_VALUE"""),"2025-07")</f>
        <v>2025-07</v>
      </c>
      <c r="M75" s="272" t="str">
        <f>IFERROR(__xludf.DUMMYFUNCTION("""COMPUTED_VALUE"""),"Butter Head")</f>
        <v>Butter Head</v>
      </c>
      <c r="N75" s="272">
        <f>IFERROR(__xludf.DUMMYFUNCTION("""COMPUTED_VALUE"""),8.0)</f>
        <v>8</v>
      </c>
    </row>
    <row r="76">
      <c r="A76" s="251" t="str">
        <f>IFERROR(__xludf.DUMMYFUNCTION("""COMPUTED_VALUE"""),"2025-01")</f>
        <v>2025-01</v>
      </c>
      <c r="B76" s="249" t="str">
        <f>IFERROR(__xludf.DUMMYFUNCTION("""COMPUTED_VALUE"""),"Ginda wagyu")</f>
        <v>Ginda wagyu</v>
      </c>
      <c r="C76" s="256">
        <f>IFERROR(__xludf.DUMMYFUNCTION("""COMPUTED_VALUE"""),1.0)</f>
        <v>1</v>
      </c>
      <c r="E76" s="251" t="str">
        <f>IFERROR(__xludf.DUMMYFUNCTION("""COMPUTED_VALUE"""),"2025-01")</f>
        <v>2025-01</v>
      </c>
      <c r="F76" s="251" t="str">
        <f>IFERROR(__xludf.DUMMYFUNCTION("""COMPUTED_VALUE"""),"Nailed It Downtown")</f>
        <v>Nailed It Downtown</v>
      </c>
      <c r="G76" s="252">
        <f>IFERROR(__xludf.DUMMYFUNCTION("""COMPUTED_VALUE"""),300.0)</f>
        <v>300</v>
      </c>
      <c r="L76" s="272" t="str">
        <f>IFERROR(__xludf.DUMMYFUNCTION("""COMPUTED_VALUE"""),"2025-07")</f>
        <v>2025-07</v>
      </c>
      <c r="M76" s="272" t="str">
        <f>IFERROR(__xludf.DUMMYFUNCTION("""COMPUTED_VALUE"""),"Mizuna")</f>
        <v>Mizuna</v>
      </c>
      <c r="N76" s="272">
        <f>IFERROR(__xludf.DUMMYFUNCTION("""COMPUTED_VALUE"""),4.8)</f>
        <v>4.8</v>
      </c>
    </row>
    <row r="77">
      <c r="A77" s="251" t="str">
        <f>IFERROR(__xludf.DUMMYFUNCTION("""COMPUTED_VALUE"""),"2025-01")</f>
        <v>2025-01</v>
      </c>
      <c r="B77" s="249" t="str">
        <f>IFERROR(__xludf.DUMMYFUNCTION("""COMPUTED_VALUE"""),"My Forest cafe&amp;Roasters")</f>
        <v>My Forest cafe&amp;Roasters</v>
      </c>
      <c r="C77" s="256">
        <f>IFERROR(__xludf.DUMMYFUNCTION("""COMPUTED_VALUE"""),1.0)</f>
        <v>1</v>
      </c>
      <c r="E77" s="251" t="str">
        <f>IFERROR(__xludf.DUMMYFUNCTION("""COMPUTED_VALUE"""),"2025-01")</f>
        <v>2025-01</v>
      </c>
      <c r="F77" s="251" t="str">
        <f>IFERROR(__xludf.DUMMYFUNCTION("""COMPUTED_VALUE"""),"เชิญ ปลาจุ่ม")</f>
        <v>เชิญ ปลาจุ่ม</v>
      </c>
      <c r="G77" s="252">
        <f>IFERROR(__xludf.DUMMYFUNCTION("""COMPUTED_VALUE"""),300.0)</f>
        <v>300</v>
      </c>
      <c r="L77" s="273" t="str">
        <f>IFERROR(__xludf.DUMMYFUNCTION("""COMPUTED_VALUE"""),"2025-07")</f>
        <v>2025-07</v>
      </c>
      <c r="M77" s="273" t="str">
        <f>IFERROR(__xludf.DUMMYFUNCTION("""COMPUTED_VALUE"""),"Italian Basil")</f>
        <v>Italian Basil</v>
      </c>
      <c r="N77" s="273">
        <f>IFERROR(__xludf.DUMMYFUNCTION("""COMPUTED_VALUE"""),2.1)</f>
        <v>2.1</v>
      </c>
    </row>
    <row r="78">
      <c r="A78" s="251" t="str">
        <f>IFERROR(__xludf.DUMMYFUNCTION("""COMPUTED_VALUE"""),"2025-01")</f>
        <v>2025-01</v>
      </c>
      <c r="B78" s="249" t="str">
        <f>IFERROR(__xludf.DUMMYFUNCTION("""COMPUTED_VALUE"""),"Nailed It Downtown")</f>
        <v>Nailed It Downtown</v>
      </c>
      <c r="C78" s="256">
        <f>IFERROR(__xludf.DUMMYFUNCTION("""COMPUTED_VALUE"""),1.0)</f>
        <v>1</v>
      </c>
      <c r="E78" s="251" t="str">
        <f>IFERROR(__xludf.DUMMYFUNCTION("""COMPUTED_VALUE"""),"2025-01")</f>
        <v>2025-01</v>
      </c>
      <c r="F78" s="251" t="str">
        <f>IFERROR(__xludf.DUMMYFUNCTION("""COMPUTED_VALUE"""),"season bbq")</f>
        <v>season bbq</v>
      </c>
      <c r="G78" s="252">
        <f>IFERROR(__xludf.DUMMYFUNCTION("""COMPUTED_VALUE"""),240.0)</f>
        <v>240</v>
      </c>
      <c r="L78" s="272" t="str">
        <f>IFERROR(__xludf.DUMMYFUNCTION("""COMPUTED_VALUE"""),"2025-08")</f>
        <v>2025-08</v>
      </c>
      <c r="M78" s="272" t="str">
        <f>IFERROR(__xludf.DUMMYFUNCTION("""COMPUTED_VALUE"""),"Baby Cos")</f>
        <v>Baby Cos</v>
      </c>
      <c r="N78" s="272">
        <f>IFERROR(__xludf.DUMMYFUNCTION("""COMPUTED_VALUE"""),159.45)</f>
        <v>159.45</v>
      </c>
    </row>
    <row r="79">
      <c r="A79" s="251" t="str">
        <f>IFERROR(__xludf.DUMMYFUNCTION("""COMPUTED_VALUE"""),"2025-01")</f>
        <v>2025-01</v>
      </c>
      <c r="B79" s="249" t="str">
        <f>IFERROR(__xludf.DUMMYFUNCTION("""COMPUTED_VALUE"""),"polar polar")</f>
        <v>polar polar</v>
      </c>
      <c r="C79" s="256">
        <f>IFERROR(__xludf.DUMMYFUNCTION("""COMPUTED_VALUE"""),1.0)</f>
        <v>1</v>
      </c>
      <c r="E79" s="251" t="str">
        <f>IFERROR(__xludf.DUMMYFUNCTION("""COMPUTED_VALUE"""),"2025-01")</f>
        <v>2025-01</v>
      </c>
      <c r="F79" s="251" t="str">
        <f>IFERROR(__xludf.DUMMYFUNCTION("""COMPUTED_VALUE"""),"ข้าวไข่ข้น2")</f>
        <v>ข้าวไข่ข้น2</v>
      </c>
      <c r="G79" s="252">
        <f>IFERROR(__xludf.DUMMYFUNCTION("""COMPUTED_VALUE"""),200.0)</f>
        <v>200</v>
      </c>
      <c r="L79" s="272" t="str">
        <f>IFERROR(__xludf.DUMMYFUNCTION("""COMPUTED_VALUE"""),"2025-08")</f>
        <v>2025-08</v>
      </c>
      <c r="M79" s="272" t="str">
        <f>IFERROR(__xludf.DUMMYFUNCTION("""COMPUTED_VALUE"""),"Cos")</f>
        <v>Cos</v>
      </c>
      <c r="N79" s="272">
        <f>IFERROR(__xludf.DUMMYFUNCTION("""COMPUTED_VALUE"""),154.85)</f>
        <v>154.85</v>
      </c>
    </row>
    <row r="80">
      <c r="A80" s="251" t="str">
        <f>IFERROR(__xludf.DUMMYFUNCTION("""COMPUTED_VALUE"""),"2025-01")</f>
        <v>2025-01</v>
      </c>
      <c r="B80" s="249" t="str">
        <f>IFERROR(__xludf.DUMMYFUNCTION("""COMPUTED_VALUE"""),"season bbq")</f>
        <v>season bbq</v>
      </c>
      <c r="C80" s="256">
        <f>IFERROR(__xludf.DUMMYFUNCTION("""COMPUTED_VALUE"""),1.0)</f>
        <v>1</v>
      </c>
      <c r="E80" s="251" t="str">
        <f>IFERROR(__xludf.DUMMYFUNCTION("""COMPUTED_VALUE"""),"2025-01")</f>
        <v>2025-01</v>
      </c>
      <c r="F80" s="251" t="str">
        <f>IFERROR(__xludf.DUMMYFUNCTION("""COMPUTED_VALUE"""),"My Forest cafe&amp;Roasters")</f>
        <v>My Forest cafe&amp;Roasters</v>
      </c>
      <c r="G80" s="252">
        <f>IFERROR(__xludf.DUMMYFUNCTION("""COMPUTED_VALUE"""),100.0)</f>
        <v>100</v>
      </c>
      <c r="L80" s="272" t="str">
        <f>IFERROR(__xludf.DUMMYFUNCTION("""COMPUTED_VALUE"""),"2025-08")</f>
        <v>2025-08</v>
      </c>
      <c r="M80" s="272" t="str">
        <f>IFERROR(__xludf.DUMMYFUNCTION("""COMPUTED_VALUE"""),"Red Oak")</f>
        <v>Red Oak</v>
      </c>
      <c r="N80" s="272">
        <f>IFERROR(__xludf.DUMMYFUNCTION("""COMPUTED_VALUE"""),95.35)</f>
        <v>95.35</v>
      </c>
    </row>
    <row r="81">
      <c r="A81" s="251" t="str">
        <f>IFERROR(__xludf.DUMMYFUNCTION("""COMPUTED_VALUE"""),"2025-01")</f>
        <v>2025-01</v>
      </c>
      <c r="B81" s="249" t="str">
        <f>IFERROR(__xludf.DUMMYFUNCTION("""COMPUTED_VALUE"""),"ข้าวไข่ข้น2")</f>
        <v>ข้าวไข่ข้น2</v>
      </c>
      <c r="C81" s="256">
        <f>IFERROR(__xludf.DUMMYFUNCTION("""COMPUTED_VALUE"""),1.0)</f>
        <v>1</v>
      </c>
      <c r="E81" s="251" t="str">
        <f>IFERROR(__xludf.DUMMYFUNCTION("""COMPUTED_VALUE"""),"2025-01")</f>
        <v>2025-01</v>
      </c>
      <c r="F81" s="251" t="str">
        <f>IFERROR(__xludf.DUMMYFUNCTION("""COMPUTED_VALUE"""),"polar polar")</f>
        <v>polar polar</v>
      </c>
      <c r="G81" s="252">
        <f>IFERROR(__xludf.DUMMYFUNCTION("""COMPUTED_VALUE"""),100.0)</f>
        <v>100</v>
      </c>
      <c r="L81" s="272" t="str">
        <f>IFERROR(__xludf.DUMMYFUNCTION("""COMPUTED_VALUE"""),"2025-08")</f>
        <v>2025-08</v>
      </c>
      <c r="M81" s="272" t="str">
        <f>IFERROR(__xludf.DUMMYFUNCTION("""COMPUTED_VALUE"""),"Green Oak")</f>
        <v>Green Oak</v>
      </c>
      <c r="N81" s="272">
        <f>IFERROR(__xludf.DUMMYFUNCTION("""COMPUTED_VALUE"""),94.45)</f>
        <v>94.45</v>
      </c>
    </row>
    <row r="82">
      <c r="A82" s="251" t="str">
        <f>IFERROR(__xludf.DUMMYFUNCTION("""COMPUTED_VALUE"""),"2025-02")</f>
        <v>2025-02</v>
      </c>
      <c r="B82" s="249" t="str">
        <f>IFERROR(__xludf.DUMMYFUNCTION("""COMPUTED_VALUE"""),"มุมสเต็ก")</f>
        <v>มุมสเต็ก</v>
      </c>
      <c r="C82" s="256">
        <f>IFERROR(__xludf.DUMMYFUNCTION("""COMPUTED_VALUE"""),20.0)</f>
        <v>20</v>
      </c>
      <c r="E82" s="251" t="str">
        <f>IFERROR(__xludf.DUMMYFUNCTION("""COMPUTED_VALUE"""),"2025-02")</f>
        <v>2025-02</v>
      </c>
      <c r="F82" s="251" t="str">
        <f>IFERROR(__xludf.DUMMYFUNCTION("""COMPUTED_VALUE"""),"Shounen Yakiniku")</f>
        <v>Shounen Yakiniku</v>
      </c>
      <c r="G82" s="252">
        <f>IFERROR(__xludf.DUMMYFUNCTION("""COMPUTED_VALUE"""),7500.0)</f>
        <v>7500</v>
      </c>
      <c r="L82" s="272" t="str">
        <f>IFERROR(__xludf.DUMMYFUNCTION("""COMPUTED_VALUE"""),"2025-08")</f>
        <v>2025-08</v>
      </c>
      <c r="M82" s="272" t="str">
        <f>IFERROR(__xludf.DUMMYFUNCTION("""COMPUTED_VALUE"""),"Frillice Iceberg")</f>
        <v>Frillice Iceberg</v>
      </c>
      <c r="N82" s="272">
        <f>IFERROR(__xludf.DUMMYFUNCTION("""COMPUTED_VALUE"""),78.0)</f>
        <v>78</v>
      </c>
    </row>
    <row r="83">
      <c r="A83" s="251" t="str">
        <f>IFERROR(__xludf.DUMMYFUNCTION("""COMPUTED_VALUE"""),"2025-02")</f>
        <v>2025-02</v>
      </c>
      <c r="B83" s="249" t="str">
        <f>IFERROR(__xludf.DUMMYFUNCTION("""COMPUTED_VALUE"""),"Shounen Yakiniku")</f>
        <v>Shounen Yakiniku</v>
      </c>
      <c r="C83" s="256">
        <f>IFERROR(__xludf.DUMMYFUNCTION("""COMPUTED_VALUE"""),19.0)</f>
        <v>19</v>
      </c>
      <c r="E83" s="251" t="str">
        <f>IFERROR(__xludf.DUMMYFUNCTION("""COMPUTED_VALUE"""),"2025-02")</f>
        <v>2025-02</v>
      </c>
      <c r="F83" s="251" t="str">
        <f>IFERROR(__xludf.DUMMYFUNCTION("""COMPUTED_VALUE"""),"ฌาณิ")</f>
        <v>ฌาณิ</v>
      </c>
      <c r="G83" s="252">
        <f>IFERROR(__xludf.DUMMYFUNCTION("""COMPUTED_VALUE"""),7160.0)</f>
        <v>7160</v>
      </c>
      <c r="L83" s="272" t="str">
        <f>IFERROR(__xludf.DUMMYFUNCTION("""COMPUTED_VALUE"""),"2025-08")</f>
        <v>2025-08</v>
      </c>
      <c r="M83" s="272" t="str">
        <f>IFERROR(__xludf.DUMMYFUNCTION("""COMPUTED_VALUE"""),"Red Coral")</f>
        <v>Red Coral</v>
      </c>
      <c r="N83" s="272">
        <f>IFERROR(__xludf.DUMMYFUNCTION("""COMPUTED_VALUE"""),33.0)</f>
        <v>33</v>
      </c>
    </row>
    <row r="84">
      <c r="A84" s="251" t="str">
        <f>IFERROR(__xludf.DUMMYFUNCTION("""COMPUTED_VALUE"""),"2025-02")</f>
        <v>2025-02</v>
      </c>
      <c r="B84" s="249" t="str">
        <f>IFERROR(__xludf.DUMMYFUNCTION("""COMPUTED_VALUE"""),"8 Bistro")</f>
        <v>8 Bistro</v>
      </c>
      <c r="C84" s="256">
        <f>IFERROR(__xludf.DUMMYFUNCTION("""COMPUTED_VALUE"""),17.0)</f>
        <v>17</v>
      </c>
      <c r="E84" s="251" t="str">
        <f>IFERROR(__xludf.DUMMYFUNCTION("""COMPUTED_VALUE"""),"2025-02")</f>
        <v>2025-02</v>
      </c>
      <c r="F84" s="251" t="str">
        <f>IFERROR(__xludf.DUMMYFUNCTION("""COMPUTED_VALUE"""),"Ginda wagyu")</f>
        <v>Ginda wagyu</v>
      </c>
      <c r="G84" s="252">
        <f>IFERROR(__xludf.DUMMYFUNCTION("""COMPUTED_VALUE"""),5000.0)</f>
        <v>5000</v>
      </c>
      <c r="L84" s="272" t="str">
        <f>IFERROR(__xludf.DUMMYFUNCTION("""COMPUTED_VALUE"""),"2025-08")</f>
        <v>2025-08</v>
      </c>
      <c r="M84" s="272" t="str">
        <f>IFERROR(__xludf.DUMMYFUNCTION("""COMPUTED_VALUE"""),"Mizuna")</f>
        <v>Mizuna</v>
      </c>
      <c r="N84" s="272">
        <f>IFERROR(__xludf.DUMMYFUNCTION("""COMPUTED_VALUE"""),9.5)</f>
        <v>9.5</v>
      </c>
    </row>
    <row r="85">
      <c r="A85" s="251" t="str">
        <f>IFERROR(__xludf.DUMMYFUNCTION("""COMPUTED_VALUE"""),"2025-02")</f>
        <v>2025-02</v>
      </c>
      <c r="B85" s="249" t="str">
        <f>IFERROR(__xludf.DUMMYFUNCTION("""COMPUTED_VALUE"""),"Fat Boy")</f>
        <v>Fat Boy</v>
      </c>
      <c r="C85" s="256">
        <f>IFERROR(__xludf.DUMMYFUNCTION("""COMPUTED_VALUE"""),17.0)</f>
        <v>17</v>
      </c>
      <c r="E85" s="251" t="str">
        <f>IFERROR(__xludf.DUMMYFUNCTION("""COMPUTED_VALUE"""),"2025-02")</f>
        <v>2025-02</v>
      </c>
      <c r="F85" s="251" t="str">
        <f>IFERROR(__xludf.DUMMYFUNCTION("""COMPUTED_VALUE"""),"Fat Boy")</f>
        <v>Fat Boy</v>
      </c>
      <c r="G85" s="252">
        <f>IFERROR(__xludf.DUMMYFUNCTION("""COMPUTED_VALUE"""),4640.0)</f>
        <v>4640</v>
      </c>
      <c r="L85" s="272" t="str">
        <f>IFERROR(__xludf.DUMMYFUNCTION("""COMPUTED_VALUE"""),"2025-08")</f>
        <v>2025-08</v>
      </c>
      <c r="M85" s="272" t="str">
        <f>IFERROR(__xludf.DUMMYFUNCTION("""COMPUTED_VALUE"""),"Butter Head")</f>
        <v>Butter Head</v>
      </c>
      <c r="N85" s="272">
        <f>IFERROR(__xludf.DUMMYFUNCTION("""COMPUTED_VALUE"""),8.5)</f>
        <v>8.5</v>
      </c>
    </row>
    <row r="86">
      <c r="A86" s="251" t="str">
        <f>IFERROR(__xludf.DUMMYFUNCTION("""COMPUTED_VALUE"""),"2025-02")</f>
        <v>2025-02</v>
      </c>
      <c r="B86" s="249" t="str">
        <f>IFERROR(__xludf.DUMMYFUNCTION("""COMPUTED_VALUE"""),"Pepper International")</f>
        <v>Pepper International</v>
      </c>
      <c r="C86" s="256">
        <f>IFERROR(__xludf.DUMMYFUNCTION("""COMPUTED_VALUE"""),17.0)</f>
        <v>17</v>
      </c>
      <c r="E86" s="251" t="str">
        <f>IFERROR(__xludf.DUMMYFUNCTION("""COMPUTED_VALUE"""),"2025-02")</f>
        <v>2025-02</v>
      </c>
      <c r="F86" s="251" t="str">
        <f>IFERROR(__xludf.DUMMYFUNCTION("""COMPUTED_VALUE"""),"หนู")</f>
        <v>หนู</v>
      </c>
      <c r="G86" s="252">
        <f>IFERROR(__xludf.DUMMYFUNCTION("""COMPUTED_VALUE"""),4420.0)</f>
        <v>4420</v>
      </c>
      <c r="L86" s="272" t="str">
        <f>IFERROR(__xludf.DUMMYFUNCTION("""COMPUTED_VALUE"""),"2025-08")</f>
        <v>2025-08</v>
      </c>
      <c r="M86" s="272" t="str">
        <f>IFERROR(__xludf.DUMMYFUNCTION("""COMPUTED_VALUE"""),"Wild Rocket")</f>
        <v>Wild Rocket</v>
      </c>
      <c r="N86" s="272">
        <f>IFERROR(__xludf.DUMMYFUNCTION("""COMPUTED_VALUE"""),6.799999999999999)</f>
        <v>6.8</v>
      </c>
    </row>
    <row r="87">
      <c r="A87" s="251" t="str">
        <f>IFERROR(__xludf.DUMMYFUNCTION("""COMPUTED_VALUE"""),"2025-02")</f>
        <v>2025-02</v>
      </c>
      <c r="B87" s="249" t="str">
        <f>IFERROR(__xludf.DUMMYFUNCTION("""COMPUTED_VALUE"""),"8 Dining")</f>
        <v>8 Dining</v>
      </c>
      <c r="C87" s="256">
        <f>IFERROR(__xludf.DUMMYFUNCTION("""COMPUTED_VALUE"""),11.0)</f>
        <v>11</v>
      </c>
      <c r="E87" s="251" t="str">
        <f>IFERROR(__xludf.DUMMYFUNCTION("""COMPUTED_VALUE"""),"2025-02")</f>
        <v>2025-02</v>
      </c>
      <c r="F87" s="251" t="str">
        <f>IFERROR(__xludf.DUMMYFUNCTION("""COMPUTED_VALUE"""),"ศิริพลาซ่า")</f>
        <v>ศิริพลาซ่า</v>
      </c>
      <c r="G87" s="252">
        <f>IFERROR(__xludf.DUMMYFUNCTION("""COMPUTED_VALUE"""),3932.5)</f>
        <v>3932.5</v>
      </c>
      <c r="L87" s="272" t="str">
        <f>IFERROR(__xludf.DUMMYFUNCTION("""COMPUTED_VALUE"""),"2025-08")</f>
        <v>2025-08</v>
      </c>
      <c r="M87" s="272" t="str">
        <f>IFERROR(__xludf.DUMMYFUNCTION("""COMPUTED_VALUE"""),"Italian Basil")</f>
        <v>Italian Basil</v>
      </c>
      <c r="N87" s="272">
        <f>IFERROR(__xludf.DUMMYFUNCTION("""COMPUTED_VALUE"""),4.8999999999999995)</f>
        <v>4.9</v>
      </c>
    </row>
    <row r="88">
      <c r="A88" s="251" t="str">
        <f>IFERROR(__xludf.DUMMYFUNCTION("""COMPUTED_VALUE"""),"2025-02")</f>
        <v>2025-02</v>
      </c>
      <c r="B88" s="249" t="str">
        <f>IFERROR(__xludf.DUMMYFUNCTION("""COMPUTED_VALUE"""),"หนู")</f>
        <v>หนู</v>
      </c>
      <c r="C88" s="256">
        <f>IFERROR(__xludf.DUMMYFUNCTION("""COMPUTED_VALUE"""),10.0)</f>
        <v>10</v>
      </c>
      <c r="E88" s="251" t="str">
        <f>IFERROR(__xludf.DUMMYFUNCTION("""COMPUTED_VALUE"""),"2025-02")</f>
        <v>2025-02</v>
      </c>
      <c r="F88" s="251" t="str">
        <f>IFERROR(__xludf.DUMMYFUNCTION("""COMPUTED_VALUE"""),"มุมสเต็ก")</f>
        <v>มุมสเต็ก</v>
      </c>
      <c r="G88" s="252">
        <f>IFERROR(__xludf.DUMMYFUNCTION("""COMPUTED_VALUE"""),3920.0)</f>
        <v>3920</v>
      </c>
      <c r="L88" s="272" t="str">
        <f>IFERROR(__xludf.DUMMYFUNCTION("""COMPUTED_VALUE"""),"2025-09")</f>
        <v>2025-09</v>
      </c>
      <c r="M88" s="272" t="str">
        <f>IFERROR(__xludf.DUMMYFUNCTION("""COMPUTED_VALUE"""),"Cos")</f>
        <v>Cos</v>
      </c>
      <c r="N88" s="272">
        <f>IFERROR(__xludf.DUMMYFUNCTION("""COMPUTED_VALUE"""),146.1)</f>
        <v>146.1</v>
      </c>
    </row>
    <row r="89">
      <c r="A89" s="251" t="str">
        <f>IFERROR(__xludf.DUMMYFUNCTION("""COMPUTED_VALUE"""),"2025-02")</f>
        <v>2025-02</v>
      </c>
      <c r="B89" s="249" t="str">
        <f>IFERROR(__xludf.DUMMYFUNCTION("""COMPUTED_VALUE"""),"เรื่องของสเต๊ก")</f>
        <v>เรื่องของสเต๊ก</v>
      </c>
      <c r="C89" s="256">
        <f>IFERROR(__xludf.DUMMYFUNCTION("""COMPUTED_VALUE"""),9.0)</f>
        <v>9</v>
      </c>
      <c r="E89" s="251" t="str">
        <f>IFERROR(__xludf.DUMMYFUNCTION("""COMPUTED_VALUE"""),"2025-02")</f>
        <v>2025-02</v>
      </c>
      <c r="F89" s="251" t="str">
        <f>IFERROR(__xludf.DUMMYFUNCTION("""COMPUTED_VALUE"""),"เจริญภัณฑ์")</f>
        <v>เจริญภัณฑ์</v>
      </c>
      <c r="G89" s="252">
        <f>IFERROR(__xludf.DUMMYFUNCTION("""COMPUTED_VALUE"""),3340.0)</f>
        <v>3340</v>
      </c>
      <c r="L89" s="272" t="str">
        <f>IFERROR(__xludf.DUMMYFUNCTION("""COMPUTED_VALUE"""),"2025-09")</f>
        <v>2025-09</v>
      </c>
      <c r="M89" s="272" t="str">
        <f>IFERROR(__xludf.DUMMYFUNCTION("""COMPUTED_VALUE"""),"Green Oak")</f>
        <v>Green Oak</v>
      </c>
      <c r="N89" s="272">
        <f>IFERROR(__xludf.DUMMYFUNCTION("""COMPUTED_VALUE"""),85.1)</f>
        <v>85.1</v>
      </c>
    </row>
    <row r="90">
      <c r="A90" s="251" t="str">
        <f>IFERROR(__xludf.DUMMYFUNCTION("""COMPUTED_VALUE"""),"2025-02")</f>
        <v>2025-02</v>
      </c>
      <c r="B90" s="249" t="str">
        <f>IFERROR(__xludf.DUMMYFUNCTION("""COMPUTED_VALUE"""),"Ginda wagyu")</f>
        <v>Ginda wagyu</v>
      </c>
      <c r="C90" s="256">
        <f>IFERROR(__xludf.DUMMYFUNCTION("""COMPUTED_VALUE"""),7.0)</f>
        <v>7</v>
      </c>
      <c r="E90" s="251" t="str">
        <f>IFERROR(__xludf.DUMMYFUNCTION("""COMPUTED_VALUE"""),"2025-02")</f>
        <v>2025-02</v>
      </c>
      <c r="F90" s="251" t="str">
        <f>IFERROR(__xludf.DUMMYFUNCTION("""COMPUTED_VALUE"""),"นิธิกรณ์")</f>
        <v>นิธิกรณ์</v>
      </c>
      <c r="G90" s="252">
        <f>IFERROR(__xludf.DUMMYFUNCTION("""COMPUTED_VALUE"""),3150.0)</f>
        <v>3150</v>
      </c>
      <c r="L90" s="272" t="str">
        <f>IFERROR(__xludf.DUMMYFUNCTION("""COMPUTED_VALUE"""),"2025-09")</f>
        <v>2025-09</v>
      </c>
      <c r="M90" s="272" t="str">
        <f>IFERROR(__xludf.DUMMYFUNCTION("""COMPUTED_VALUE"""),"Red Oak")</f>
        <v>Red Oak</v>
      </c>
      <c r="N90" s="272">
        <f>IFERROR(__xludf.DUMMYFUNCTION("""COMPUTED_VALUE"""),83.9)</f>
        <v>83.9</v>
      </c>
    </row>
    <row r="91">
      <c r="A91" s="251" t="str">
        <f>IFERROR(__xludf.DUMMYFUNCTION("""COMPUTED_VALUE"""),"2025-02")</f>
        <v>2025-02</v>
      </c>
      <c r="B91" s="249" t="str">
        <f>IFERROR(__xludf.DUMMYFUNCTION("""COMPUTED_VALUE"""),"คริสตรัล")</f>
        <v>คริสตรัล</v>
      </c>
      <c r="C91" s="256">
        <f>IFERROR(__xludf.DUMMYFUNCTION("""COMPUTED_VALUE"""),7.0)</f>
        <v>7</v>
      </c>
      <c r="E91" s="251" t="str">
        <f>IFERROR(__xludf.DUMMYFUNCTION("""COMPUTED_VALUE"""),"2025-02")</f>
        <v>2025-02</v>
      </c>
      <c r="F91" s="251" t="str">
        <f>IFERROR(__xludf.DUMMYFUNCTION("""COMPUTED_VALUE"""),"8 Bistro")</f>
        <v>8 Bistro</v>
      </c>
      <c r="G91" s="252">
        <f>IFERROR(__xludf.DUMMYFUNCTION("""COMPUTED_VALUE"""),3090.0)</f>
        <v>3090</v>
      </c>
      <c r="L91" s="272" t="str">
        <f>IFERROR(__xludf.DUMMYFUNCTION("""COMPUTED_VALUE"""),"2025-09")</f>
        <v>2025-09</v>
      </c>
      <c r="M91" s="272" t="str">
        <f>IFERROR(__xludf.DUMMYFUNCTION("""COMPUTED_VALUE"""),"Baby Cos")</f>
        <v>Baby Cos</v>
      </c>
      <c r="N91" s="272">
        <f>IFERROR(__xludf.DUMMYFUNCTION("""COMPUTED_VALUE"""),72.4)</f>
        <v>72.4</v>
      </c>
    </row>
    <row r="92">
      <c r="A92" s="251" t="str">
        <f>IFERROR(__xludf.DUMMYFUNCTION("""COMPUTED_VALUE"""),"2025-02")</f>
        <v>2025-02</v>
      </c>
      <c r="B92" s="249" t="str">
        <f>IFERROR(__xludf.DUMMYFUNCTION("""COMPUTED_VALUE"""),"ฌาณิ")</f>
        <v>ฌาณิ</v>
      </c>
      <c r="C92" s="256">
        <f>IFERROR(__xludf.DUMMYFUNCTION("""COMPUTED_VALUE"""),7.0)</f>
        <v>7</v>
      </c>
      <c r="E92" s="251" t="str">
        <f>IFERROR(__xludf.DUMMYFUNCTION("""COMPUTED_VALUE"""),"2025-02")</f>
        <v>2025-02</v>
      </c>
      <c r="F92" s="251" t="str">
        <f>IFERROR(__xludf.DUMMYFUNCTION("""COMPUTED_VALUE"""),"ตำไทบ้าน")</f>
        <v>ตำไทบ้าน</v>
      </c>
      <c r="G92" s="252">
        <f>IFERROR(__xludf.DUMMYFUNCTION("""COMPUTED_VALUE"""),2550.0)</f>
        <v>2550</v>
      </c>
      <c r="L92" s="272" t="str">
        <f>IFERROR(__xludf.DUMMYFUNCTION("""COMPUTED_VALUE"""),"2025-09")</f>
        <v>2025-09</v>
      </c>
      <c r="M92" s="272" t="str">
        <f>IFERROR(__xludf.DUMMYFUNCTION("""COMPUTED_VALUE"""),"Frillice Iceberg")</f>
        <v>Frillice Iceberg</v>
      </c>
      <c r="N92" s="272">
        <f>IFERROR(__xludf.DUMMYFUNCTION("""COMPUTED_VALUE"""),55.3)</f>
        <v>55.3</v>
      </c>
    </row>
    <row r="93">
      <c r="A93" s="251" t="str">
        <f>IFERROR(__xludf.DUMMYFUNCTION("""COMPUTED_VALUE"""),"2025-02")</f>
        <v>2025-02</v>
      </c>
      <c r="B93" s="249" t="str">
        <f>IFERROR(__xludf.DUMMYFUNCTION("""COMPUTED_VALUE"""),"ไวท์เฮ้าส์")</f>
        <v>ไวท์เฮ้าส์</v>
      </c>
      <c r="C93" s="256">
        <f>IFERROR(__xludf.DUMMYFUNCTION("""COMPUTED_VALUE"""),7.0)</f>
        <v>7</v>
      </c>
      <c r="E93" s="251" t="str">
        <f>IFERROR(__xludf.DUMMYFUNCTION("""COMPUTED_VALUE"""),"2025-02")</f>
        <v>2025-02</v>
      </c>
      <c r="F93" s="251" t="str">
        <f>IFERROR(__xludf.DUMMYFUNCTION("""COMPUTED_VALUE"""),"Pepper International")</f>
        <v>Pepper International</v>
      </c>
      <c r="G93" s="252">
        <f>IFERROR(__xludf.DUMMYFUNCTION("""COMPUTED_VALUE"""),2280.0)</f>
        <v>2280</v>
      </c>
      <c r="L93" s="272" t="str">
        <f>IFERROR(__xludf.DUMMYFUNCTION("""COMPUTED_VALUE"""),"2025-09")</f>
        <v>2025-09</v>
      </c>
      <c r="M93" s="272" t="str">
        <f>IFERROR(__xludf.DUMMYFUNCTION("""COMPUTED_VALUE"""),"Red Coral")</f>
        <v>Red Coral</v>
      </c>
      <c r="N93" s="272">
        <f>IFERROR(__xludf.DUMMYFUNCTION("""COMPUTED_VALUE"""),44.7)</f>
        <v>44.7</v>
      </c>
    </row>
    <row r="94">
      <c r="A94" s="251" t="str">
        <f>IFERROR(__xludf.DUMMYFUNCTION("""COMPUTED_VALUE"""),"2025-02")</f>
        <v>2025-02</v>
      </c>
      <c r="B94" s="249" t="str">
        <f>IFERROR(__xludf.DUMMYFUNCTION("""COMPUTED_VALUE"""),"HIP COFFEE")</f>
        <v>HIP COFFEE</v>
      </c>
      <c r="C94" s="256">
        <f>IFERROR(__xludf.DUMMYFUNCTION("""COMPUTED_VALUE"""),6.0)</f>
        <v>6</v>
      </c>
      <c r="E94" s="251" t="str">
        <f>IFERROR(__xludf.DUMMYFUNCTION("""COMPUTED_VALUE"""),"2025-02")</f>
        <v>2025-02</v>
      </c>
      <c r="F94" s="251" t="str">
        <f>IFERROR(__xludf.DUMMYFUNCTION("""COMPUTED_VALUE"""),"Touch Steak")</f>
        <v>Touch Steak</v>
      </c>
      <c r="G94" s="252">
        <f>IFERROR(__xludf.DUMMYFUNCTION("""COMPUTED_VALUE"""),1980.0)</f>
        <v>1980</v>
      </c>
      <c r="L94" s="272" t="str">
        <f>IFERROR(__xludf.DUMMYFUNCTION("""COMPUTED_VALUE"""),"2025-09")</f>
        <v>2025-09</v>
      </c>
      <c r="M94" s="272" t="str">
        <f>IFERROR(__xludf.DUMMYFUNCTION("""COMPUTED_VALUE"""),"Mizuna")</f>
        <v>Mizuna</v>
      </c>
      <c r="N94" s="272">
        <f>IFERROR(__xludf.DUMMYFUNCTION("""COMPUTED_VALUE"""),6.7)</f>
        <v>6.7</v>
      </c>
    </row>
    <row r="95">
      <c r="A95" s="251" t="str">
        <f>IFERROR(__xludf.DUMMYFUNCTION("""COMPUTED_VALUE"""),"2025-02")</f>
        <v>2025-02</v>
      </c>
      <c r="B95" s="249" t="str">
        <f>IFERROR(__xludf.DUMMYFUNCTION("""COMPUTED_VALUE"""),"Ken Izakaya")</f>
        <v>Ken Izakaya</v>
      </c>
      <c r="C95" s="256">
        <f>IFERROR(__xludf.DUMMYFUNCTION("""COMPUTED_VALUE"""),6.0)</f>
        <v>6</v>
      </c>
      <c r="E95" s="251" t="str">
        <f>IFERROR(__xludf.DUMMYFUNCTION("""COMPUTED_VALUE"""),"2025-02")</f>
        <v>2025-02</v>
      </c>
      <c r="F95" s="251" t="str">
        <f>IFERROR(__xludf.DUMMYFUNCTION("""COMPUTED_VALUE"""),"คริสตรัล")</f>
        <v>คริสตรัล</v>
      </c>
      <c r="G95" s="252">
        <f>IFERROR(__xludf.DUMMYFUNCTION("""COMPUTED_VALUE"""),1700.0)</f>
        <v>1700</v>
      </c>
      <c r="L95" s="272" t="str">
        <f>IFERROR(__xludf.DUMMYFUNCTION("""COMPUTED_VALUE"""),"2025-09")</f>
        <v>2025-09</v>
      </c>
      <c r="M95" s="272" t="str">
        <f>IFERROR(__xludf.DUMMYFUNCTION("""COMPUTED_VALUE"""),"Wild Rocket")</f>
        <v>Wild Rocket</v>
      </c>
      <c r="N95" s="272">
        <f>IFERROR(__xludf.DUMMYFUNCTION("""COMPUTED_VALUE"""),6.35)</f>
        <v>6.35</v>
      </c>
    </row>
    <row r="96">
      <c r="A96" s="251" t="str">
        <f>IFERROR(__xludf.DUMMYFUNCTION("""COMPUTED_VALUE"""),"2025-02")</f>
        <v>2025-02</v>
      </c>
      <c r="B96" s="249" t="str">
        <f>IFERROR(__xludf.DUMMYFUNCTION("""COMPUTED_VALUE"""),"Touch Steak")</f>
        <v>Touch Steak</v>
      </c>
      <c r="C96" s="256">
        <f>IFERROR(__xludf.DUMMYFUNCTION("""COMPUTED_VALUE"""),6.0)</f>
        <v>6</v>
      </c>
      <c r="E96" s="251" t="str">
        <f>IFERROR(__xludf.DUMMYFUNCTION("""COMPUTED_VALUE"""),"2025-02")</f>
        <v>2025-02</v>
      </c>
      <c r="F96" s="251" t="str">
        <f>IFERROR(__xludf.DUMMYFUNCTION("""COMPUTED_VALUE"""),"บ้านอิ่มอร่อย")</f>
        <v>บ้านอิ่มอร่อย</v>
      </c>
      <c r="G96" s="252">
        <f>IFERROR(__xludf.DUMMYFUNCTION("""COMPUTED_VALUE"""),1690.0)</f>
        <v>1690</v>
      </c>
      <c r="L96" s="272" t="str">
        <f>IFERROR(__xludf.DUMMYFUNCTION("""COMPUTED_VALUE"""),"2025-09")</f>
        <v>2025-09</v>
      </c>
      <c r="M96" s="272" t="str">
        <f>IFERROR(__xludf.DUMMYFUNCTION("""COMPUTED_VALUE"""),"Butter Head")</f>
        <v>Butter Head</v>
      </c>
      <c r="N96" s="272">
        <f>IFERROR(__xludf.DUMMYFUNCTION("""COMPUTED_VALUE"""),3.0)</f>
        <v>3</v>
      </c>
    </row>
    <row r="97">
      <c r="A97" s="251" t="str">
        <f>IFERROR(__xludf.DUMMYFUNCTION("""COMPUTED_VALUE"""),"2025-02")</f>
        <v>2025-02</v>
      </c>
      <c r="B97" s="249" t="str">
        <f>IFERROR(__xludf.DUMMYFUNCTION("""COMPUTED_VALUE"""),"ขนมบ้านคุณย่า")</f>
        <v>ขนมบ้านคุณย่า</v>
      </c>
      <c r="C97" s="256">
        <f>IFERROR(__xludf.DUMMYFUNCTION("""COMPUTED_VALUE"""),6.0)</f>
        <v>6</v>
      </c>
      <c r="E97" s="251" t="str">
        <f>IFERROR(__xludf.DUMMYFUNCTION("""COMPUTED_VALUE"""),"2025-02")</f>
        <v>2025-02</v>
      </c>
      <c r="F97" s="251" t="str">
        <f>IFERROR(__xludf.DUMMYFUNCTION("""COMPUTED_VALUE"""),"8 Dining")</f>
        <v>8 Dining</v>
      </c>
      <c r="G97" s="252">
        <f>IFERROR(__xludf.DUMMYFUNCTION("""COMPUTED_VALUE"""),1630.0)</f>
        <v>1630</v>
      </c>
      <c r="L97" s="272" t="str">
        <f>IFERROR(__xludf.DUMMYFUNCTION("""COMPUTED_VALUE"""),"2025-09")</f>
        <v>2025-09</v>
      </c>
      <c r="M97" s="272" t="str">
        <f>IFERROR(__xludf.DUMMYFUNCTION("""COMPUTED_VALUE"""),"Italian Basil")</f>
        <v>Italian Basil</v>
      </c>
      <c r="N97" s="272">
        <f>IFERROR(__xludf.DUMMYFUNCTION("""COMPUTED_VALUE"""),0.3)</f>
        <v>0.3</v>
      </c>
    </row>
    <row r="98">
      <c r="A98" s="251" t="str">
        <f>IFERROR(__xludf.DUMMYFUNCTION("""COMPUTED_VALUE"""),"2025-02")</f>
        <v>2025-02</v>
      </c>
      <c r="B98" s="249" t="str">
        <f>IFERROR(__xludf.DUMMYFUNCTION("""COMPUTED_VALUE"""),"Den Shabu")</f>
        <v>Den Shabu</v>
      </c>
      <c r="C98" s="256">
        <f>IFERROR(__xludf.DUMMYFUNCTION("""COMPUTED_VALUE"""),5.0)</f>
        <v>5</v>
      </c>
      <c r="E98" s="251" t="str">
        <f>IFERROR(__xludf.DUMMYFUNCTION("""COMPUTED_VALUE"""),"2025-02")</f>
        <v>2025-02</v>
      </c>
      <c r="F98" s="251" t="str">
        <f>IFERROR(__xludf.DUMMYFUNCTION("""COMPUTED_VALUE"""),"เรื่องของสเต๊ก")</f>
        <v>เรื่องของสเต๊ก</v>
      </c>
      <c r="G98" s="252">
        <f>IFERROR(__xludf.DUMMYFUNCTION("""COMPUTED_VALUE"""),1570.0)</f>
        <v>1570</v>
      </c>
      <c r="L98" s="272" t="str">
        <f>IFERROR(__xludf.DUMMYFUNCTION("""COMPUTED_VALUE"""),"2025-10")</f>
        <v>2025-10</v>
      </c>
      <c r="M98" s="272" t="str">
        <f>IFERROR(__xludf.DUMMYFUNCTION("""COMPUTED_VALUE"""),"Cos")</f>
        <v>Cos</v>
      </c>
      <c r="N98" s="272">
        <f>IFERROR(__xludf.DUMMYFUNCTION("""COMPUTED_VALUE"""),116.7)</f>
        <v>116.7</v>
      </c>
    </row>
    <row r="99">
      <c r="A99" s="251" t="str">
        <f>IFERROR(__xludf.DUMMYFUNCTION("""COMPUTED_VALUE"""),"2025-02")</f>
        <v>2025-02</v>
      </c>
      <c r="B99" s="249" t="str">
        <f>IFERROR(__xludf.DUMMYFUNCTION("""COMPUTED_VALUE"""),"Dripping Hill")</f>
        <v>Dripping Hill</v>
      </c>
      <c r="C99" s="256">
        <f>IFERROR(__xludf.DUMMYFUNCTION("""COMPUTED_VALUE"""),5.0)</f>
        <v>5</v>
      </c>
      <c r="E99" s="251" t="str">
        <f>IFERROR(__xludf.DUMMYFUNCTION("""COMPUTED_VALUE"""),"2025-02")</f>
        <v>2025-02</v>
      </c>
      <c r="F99" s="251" t="str">
        <f>IFERROR(__xludf.DUMMYFUNCTION("""COMPUTED_VALUE"""),"Bosco")</f>
        <v>Bosco</v>
      </c>
      <c r="G99" s="252">
        <f>IFERROR(__xludf.DUMMYFUNCTION("""COMPUTED_VALUE"""),1420.0)</f>
        <v>1420</v>
      </c>
      <c r="L99" s="272" t="str">
        <f>IFERROR(__xludf.DUMMYFUNCTION("""COMPUTED_VALUE"""),"2025-10")</f>
        <v>2025-10</v>
      </c>
      <c r="M99" s="272" t="str">
        <f>IFERROR(__xludf.DUMMYFUNCTION("""COMPUTED_VALUE"""),"Red Oak")</f>
        <v>Red Oak</v>
      </c>
      <c r="N99" s="272">
        <f>IFERROR(__xludf.DUMMYFUNCTION("""COMPUTED_VALUE"""),66.4)</f>
        <v>66.4</v>
      </c>
    </row>
    <row r="100">
      <c r="A100" s="251" t="str">
        <f>IFERROR(__xludf.DUMMYFUNCTION("""COMPUTED_VALUE"""),"2025-02")</f>
        <v>2025-02</v>
      </c>
      <c r="B100" s="249" t="str">
        <f>IFERROR(__xludf.DUMMYFUNCTION("""COMPUTED_VALUE"""),"Morning Tonight")</f>
        <v>Morning Tonight</v>
      </c>
      <c r="C100" s="256">
        <f>IFERROR(__xludf.DUMMYFUNCTION("""COMPUTED_VALUE"""),5.0)</f>
        <v>5</v>
      </c>
      <c r="E100" s="251" t="str">
        <f>IFERROR(__xludf.DUMMYFUNCTION("""COMPUTED_VALUE"""),"2025-02")</f>
        <v>2025-02</v>
      </c>
      <c r="F100" s="251" t="str">
        <f>IFERROR(__xludf.DUMMYFUNCTION("""COMPUTED_VALUE"""),"Den Shabu")</f>
        <v>Den Shabu</v>
      </c>
      <c r="G100" s="252">
        <f>IFERROR(__xludf.DUMMYFUNCTION("""COMPUTED_VALUE"""),1300.0)</f>
        <v>1300</v>
      </c>
      <c r="L100" s="272" t="str">
        <f>IFERROR(__xludf.DUMMYFUNCTION("""COMPUTED_VALUE"""),"2025-10")</f>
        <v>2025-10</v>
      </c>
      <c r="M100" s="272" t="str">
        <f>IFERROR(__xludf.DUMMYFUNCTION("""COMPUTED_VALUE"""),"Green Oak")</f>
        <v>Green Oak</v>
      </c>
      <c r="N100" s="272">
        <f>IFERROR(__xludf.DUMMYFUNCTION("""COMPUTED_VALUE"""),63.0)</f>
        <v>63</v>
      </c>
    </row>
    <row r="101">
      <c r="A101" s="251" t="str">
        <f>IFERROR(__xludf.DUMMYFUNCTION("""COMPUTED_VALUE"""),"2025-02")</f>
        <v>2025-02</v>
      </c>
      <c r="B101" s="249" t="str">
        <f>IFERROR(__xludf.DUMMYFUNCTION("""COMPUTED_VALUE"""),"เจริญภัณฑ์")</f>
        <v>เจริญภัณฑ์</v>
      </c>
      <c r="C101" s="256">
        <f>IFERROR(__xludf.DUMMYFUNCTION("""COMPUTED_VALUE"""),5.0)</f>
        <v>5</v>
      </c>
      <c r="E101" s="251" t="str">
        <f>IFERROR(__xludf.DUMMYFUNCTION("""COMPUTED_VALUE"""),"2025-02")</f>
        <v>2025-02</v>
      </c>
      <c r="F101" s="251" t="str">
        <f>IFERROR(__xludf.DUMMYFUNCTION("""COMPUTED_VALUE"""),"Food Salad เมืองย่า")</f>
        <v>Food Salad เมืองย่า</v>
      </c>
      <c r="G101" s="252">
        <f>IFERROR(__xludf.DUMMYFUNCTION("""COMPUTED_VALUE"""),1275.0)</f>
        <v>1275</v>
      </c>
      <c r="L101" s="272" t="str">
        <f>IFERROR(__xludf.DUMMYFUNCTION("""COMPUTED_VALUE"""),"2025-10")</f>
        <v>2025-10</v>
      </c>
      <c r="M101" s="272" t="str">
        <f>IFERROR(__xludf.DUMMYFUNCTION("""COMPUTED_VALUE"""),"Frillice Iceberg")</f>
        <v>Frillice Iceberg</v>
      </c>
      <c r="N101" s="272">
        <f>IFERROR(__xludf.DUMMYFUNCTION("""COMPUTED_VALUE"""),49.0)</f>
        <v>49</v>
      </c>
    </row>
    <row r="102">
      <c r="A102" s="251" t="str">
        <f>IFERROR(__xludf.DUMMYFUNCTION("""COMPUTED_VALUE"""),"2025-02")</f>
        <v>2025-02</v>
      </c>
      <c r="B102" s="249" t="str">
        <f>IFERROR(__xludf.DUMMYFUNCTION("""COMPUTED_VALUE"""),"Bosco")</f>
        <v>Bosco</v>
      </c>
      <c r="C102" s="256">
        <f>IFERROR(__xludf.DUMMYFUNCTION("""COMPUTED_VALUE"""),4.0)</f>
        <v>4</v>
      </c>
      <c r="E102" s="251" t="str">
        <f>IFERROR(__xludf.DUMMYFUNCTION("""COMPUTED_VALUE"""),"2025-02")</f>
        <v>2025-02</v>
      </c>
      <c r="F102" s="251" t="str">
        <f>IFERROR(__xludf.DUMMYFUNCTION("""COMPUTED_VALUE"""),"Morning Tonight")</f>
        <v>Morning Tonight</v>
      </c>
      <c r="G102" s="252">
        <f>IFERROR(__xludf.DUMMYFUNCTION("""COMPUTED_VALUE"""),1200.0)</f>
        <v>1200</v>
      </c>
      <c r="L102" s="272" t="str">
        <f>IFERROR(__xludf.DUMMYFUNCTION("""COMPUTED_VALUE"""),"2025-10")</f>
        <v>2025-10</v>
      </c>
      <c r="M102" s="272" t="str">
        <f>IFERROR(__xludf.DUMMYFUNCTION("""COMPUTED_VALUE"""),"Baby Cos")</f>
        <v>Baby Cos</v>
      </c>
      <c r="N102" s="272">
        <f>IFERROR(__xludf.DUMMYFUNCTION("""COMPUTED_VALUE"""),31.3)</f>
        <v>31.3</v>
      </c>
    </row>
    <row r="103">
      <c r="A103" s="251" t="str">
        <f>IFERROR(__xludf.DUMMYFUNCTION("""COMPUTED_VALUE"""),"2025-02")</f>
        <v>2025-02</v>
      </c>
      <c r="B103" s="249" t="str">
        <f>IFERROR(__xludf.DUMMYFUNCTION("""COMPUTED_VALUE"""),"NOCT bistro")</f>
        <v>NOCT bistro</v>
      </c>
      <c r="C103" s="256">
        <f>IFERROR(__xludf.DUMMYFUNCTION("""COMPUTED_VALUE"""),4.0)</f>
        <v>4</v>
      </c>
      <c r="E103" s="251" t="str">
        <f>IFERROR(__xludf.DUMMYFUNCTION("""COMPUTED_VALUE"""),"2025-02")</f>
        <v>2025-02</v>
      </c>
      <c r="F103" s="251" t="str">
        <f>IFERROR(__xludf.DUMMYFUNCTION("""COMPUTED_VALUE"""),"NOCT bistro")</f>
        <v>NOCT bistro</v>
      </c>
      <c r="G103" s="252">
        <f>IFERROR(__xludf.DUMMYFUNCTION("""COMPUTED_VALUE"""),1200.0)</f>
        <v>1200</v>
      </c>
      <c r="L103" s="272" t="str">
        <f>IFERROR(__xludf.DUMMYFUNCTION("""COMPUTED_VALUE"""),"2025-10")</f>
        <v>2025-10</v>
      </c>
      <c r="M103" s="272" t="str">
        <f>IFERROR(__xludf.DUMMYFUNCTION("""COMPUTED_VALUE"""),"Red Coral")</f>
        <v>Red Coral</v>
      </c>
      <c r="N103" s="272">
        <f>IFERROR(__xludf.DUMMYFUNCTION("""COMPUTED_VALUE"""),30.5)</f>
        <v>30.5</v>
      </c>
    </row>
    <row r="104">
      <c r="A104" s="251" t="str">
        <f>IFERROR(__xludf.DUMMYFUNCTION("""COMPUTED_VALUE"""),"2025-02")</f>
        <v>2025-02</v>
      </c>
      <c r="B104" s="249" t="str">
        <f>IFERROR(__xludf.DUMMYFUNCTION("""COMPUTED_VALUE"""),"Rare")</f>
        <v>Rare</v>
      </c>
      <c r="C104" s="256">
        <f>IFERROR(__xludf.DUMMYFUNCTION("""COMPUTED_VALUE"""),4.0)</f>
        <v>4</v>
      </c>
      <c r="E104" s="251" t="str">
        <f>IFERROR(__xludf.DUMMYFUNCTION("""COMPUTED_VALUE"""),"2025-02")</f>
        <v>2025-02</v>
      </c>
      <c r="F104" s="251" t="str">
        <f>IFERROR(__xludf.DUMMYFUNCTION("""COMPUTED_VALUE"""),"Ken Izakaya")</f>
        <v>Ken Izakaya</v>
      </c>
      <c r="G104" s="252">
        <f>IFERROR(__xludf.DUMMYFUNCTION("""COMPUTED_VALUE"""),1160.0)</f>
        <v>1160</v>
      </c>
      <c r="L104" s="272" t="str">
        <f>IFERROR(__xludf.DUMMYFUNCTION("""COMPUTED_VALUE"""),"2025-10")</f>
        <v>2025-10</v>
      </c>
      <c r="M104" s="272" t="str">
        <f>IFERROR(__xludf.DUMMYFUNCTION("""COMPUTED_VALUE"""),"Butter Head")</f>
        <v>Butter Head</v>
      </c>
      <c r="N104" s="272">
        <f>IFERROR(__xludf.DUMMYFUNCTION("""COMPUTED_VALUE"""),7.5)</f>
        <v>7.5</v>
      </c>
    </row>
    <row r="105">
      <c r="A105" s="251" t="str">
        <f>IFERROR(__xludf.DUMMYFUNCTION("""COMPUTED_VALUE"""),"2025-02")</f>
        <v>2025-02</v>
      </c>
      <c r="B105" s="249" t="str">
        <f>IFERROR(__xludf.DUMMYFUNCTION("""COMPUTED_VALUE"""),"Sugar Beam")</f>
        <v>Sugar Beam</v>
      </c>
      <c r="C105" s="256">
        <f>IFERROR(__xludf.DUMMYFUNCTION("""COMPUTED_VALUE"""),4.0)</f>
        <v>4</v>
      </c>
      <c r="E105" s="251" t="str">
        <f>IFERROR(__xludf.DUMMYFUNCTION("""COMPUTED_VALUE"""),"2025-02")</f>
        <v>2025-02</v>
      </c>
      <c r="F105" s="251" t="str">
        <f>IFERROR(__xludf.DUMMYFUNCTION("""COMPUTED_VALUE"""),"ไวท์เฮ้าส์")</f>
        <v>ไวท์เฮ้าส์</v>
      </c>
      <c r="G105" s="252">
        <f>IFERROR(__xludf.DUMMYFUNCTION("""COMPUTED_VALUE"""),830.0)</f>
        <v>830</v>
      </c>
      <c r="L105" s="272" t="str">
        <f>IFERROR(__xludf.DUMMYFUNCTION("""COMPUTED_VALUE"""),"2025-10")</f>
        <v>2025-10</v>
      </c>
      <c r="M105" s="272" t="str">
        <f>IFERROR(__xludf.DUMMYFUNCTION("""COMPUTED_VALUE"""),"Wild Rocket")</f>
        <v>Wild Rocket</v>
      </c>
      <c r="N105" s="272">
        <f>IFERROR(__xludf.DUMMYFUNCTION("""COMPUTED_VALUE"""),5.1)</f>
        <v>5.1</v>
      </c>
    </row>
    <row r="106">
      <c r="A106" s="251" t="str">
        <f>IFERROR(__xludf.DUMMYFUNCTION("""COMPUTED_VALUE"""),"2025-02")</f>
        <v>2025-02</v>
      </c>
      <c r="B106" s="249" t="str">
        <f>IFERROR(__xludf.DUMMYFUNCTION("""COMPUTED_VALUE"""),"season bbq")</f>
        <v>season bbq</v>
      </c>
      <c r="C106" s="256">
        <f>IFERROR(__xludf.DUMMYFUNCTION("""COMPUTED_VALUE"""),4.0)</f>
        <v>4</v>
      </c>
      <c r="E106" s="251" t="str">
        <f>IFERROR(__xludf.DUMMYFUNCTION("""COMPUTED_VALUE"""),"2025-02")</f>
        <v>2025-02</v>
      </c>
      <c r="F106" s="251" t="str">
        <f>IFERROR(__xludf.DUMMYFUNCTION("""COMPUTED_VALUE"""),"Daya Eatery")</f>
        <v>Daya Eatery</v>
      </c>
      <c r="G106" s="252">
        <f>IFERROR(__xludf.DUMMYFUNCTION("""COMPUTED_VALUE"""),760.0)</f>
        <v>760</v>
      </c>
      <c r="L106" s="272" t="str">
        <f>IFERROR(__xludf.DUMMYFUNCTION("""COMPUTED_VALUE"""),"2025-10")</f>
        <v>2025-10</v>
      </c>
      <c r="M106" s="272" t="str">
        <f>IFERROR(__xludf.DUMMYFUNCTION("""COMPUTED_VALUE"""),"Mizuna")</f>
        <v>Mizuna</v>
      </c>
      <c r="N106" s="272">
        <f>IFERROR(__xludf.DUMMYFUNCTION("""COMPUTED_VALUE"""),3.35)</f>
        <v>3.35</v>
      </c>
    </row>
    <row r="107">
      <c r="A107" s="251" t="str">
        <f>IFERROR(__xludf.DUMMYFUNCTION("""COMPUTED_VALUE"""),"2025-02")</f>
        <v>2025-02</v>
      </c>
      <c r="B107" s="249" t="str">
        <f>IFERROR(__xludf.DUMMYFUNCTION("""COMPUTED_VALUE"""),"นิธิกรณ์")</f>
        <v>นิธิกรณ์</v>
      </c>
      <c r="C107" s="256">
        <f>IFERROR(__xludf.DUMMYFUNCTION("""COMPUTED_VALUE"""),4.0)</f>
        <v>4</v>
      </c>
      <c r="E107" s="251" t="str">
        <f>IFERROR(__xludf.DUMMYFUNCTION("""COMPUTED_VALUE"""),"2025-02")</f>
        <v>2025-02</v>
      </c>
      <c r="F107" s="251" t="str">
        <f>IFERROR(__xludf.DUMMYFUNCTION("""COMPUTED_VALUE"""),"ครัวอิ่มอร่อย")</f>
        <v>ครัวอิ่มอร่อย</v>
      </c>
      <c r="G107" s="252">
        <f>IFERROR(__xludf.DUMMYFUNCTION("""COMPUTED_VALUE"""),660.0)</f>
        <v>660</v>
      </c>
    </row>
    <row r="108">
      <c r="A108" s="251" t="str">
        <f>IFERROR(__xludf.DUMMYFUNCTION("""COMPUTED_VALUE"""),"2025-02")</f>
        <v>2025-02</v>
      </c>
      <c r="B108" s="249" t="str">
        <f>IFERROR(__xludf.DUMMYFUNCTION("""COMPUTED_VALUE"""),"บ้านอิ่มอร่อย")</f>
        <v>บ้านอิ่มอร่อย</v>
      </c>
      <c r="C108" s="256">
        <f>IFERROR(__xludf.DUMMYFUNCTION("""COMPUTED_VALUE"""),4.0)</f>
        <v>4</v>
      </c>
      <c r="E108" s="251" t="str">
        <f>IFERROR(__xludf.DUMMYFUNCTION("""COMPUTED_VALUE"""),"2025-02")</f>
        <v>2025-02</v>
      </c>
      <c r="F108" s="251" t="str">
        <f>IFERROR(__xludf.DUMMYFUNCTION("""COMPUTED_VALUE"""),"HIP COFFEE")</f>
        <v>HIP COFFEE</v>
      </c>
      <c r="G108" s="252">
        <f>IFERROR(__xludf.DUMMYFUNCTION("""COMPUTED_VALUE"""),650.0)</f>
        <v>650</v>
      </c>
    </row>
    <row r="109">
      <c r="A109" s="251" t="str">
        <f>IFERROR(__xludf.DUMMYFUNCTION("""COMPUTED_VALUE"""),"2025-02")</f>
        <v>2025-02</v>
      </c>
      <c r="B109" s="249" t="str">
        <f>IFERROR(__xludf.DUMMYFUNCTION("""COMPUTED_VALUE"""),"ล้านสลัด")</f>
        <v>ล้านสลัด</v>
      </c>
      <c r="C109" s="256">
        <f>IFERROR(__xludf.DUMMYFUNCTION("""COMPUTED_VALUE"""),4.0)</f>
        <v>4</v>
      </c>
      <c r="E109" s="251" t="str">
        <f>IFERROR(__xludf.DUMMYFUNCTION("""COMPUTED_VALUE"""),"2025-02")</f>
        <v>2025-02</v>
      </c>
      <c r="F109" s="251" t="str">
        <f>IFERROR(__xludf.DUMMYFUNCTION("""COMPUTED_VALUE"""),"ขนมบ้านคุณย่า")</f>
        <v>ขนมบ้านคุณย่า</v>
      </c>
      <c r="G109" s="252">
        <f>IFERROR(__xludf.DUMMYFUNCTION("""COMPUTED_VALUE"""),650.0)</f>
        <v>650</v>
      </c>
    </row>
    <row r="110">
      <c r="A110" s="251" t="str">
        <f>IFERROR(__xludf.DUMMYFUNCTION("""COMPUTED_VALUE"""),"2025-02")</f>
        <v>2025-02</v>
      </c>
      <c r="B110" s="249" t="str">
        <f>IFERROR(__xludf.DUMMYFUNCTION("""COMPUTED_VALUE"""),"ศิริพลาซ่า")</f>
        <v>ศิริพลาซ่า</v>
      </c>
      <c r="C110" s="256">
        <f>IFERROR(__xludf.DUMMYFUNCTION("""COMPUTED_VALUE"""),4.0)</f>
        <v>4</v>
      </c>
      <c r="E110" s="251" t="str">
        <f>IFERROR(__xludf.DUMMYFUNCTION("""COMPUTED_VALUE"""),"2025-02")</f>
        <v>2025-02</v>
      </c>
      <c r="F110" s="251" t="str">
        <f>IFERROR(__xludf.DUMMYFUNCTION("""COMPUTED_VALUE"""),"Rare")</f>
        <v>Rare</v>
      </c>
      <c r="G110" s="252">
        <f>IFERROR(__xludf.DUMMYFUNCTION("""COMPUTED_VALUE"""),620.0)</f>
        <v>620</v>
      </c>
    </row>
    <row r="111">
      <c r="A111" s="251" t="str">
        <f>IFERROR(__xludf.DUMMYFUNCTION("""COMPUTED_VALUE"""),"2025-02")</f>
        <v>2025-02</v>
      </c>
      <c r="B111" s="249" t="str">
        <f>IFERROR(__xludf.DUMMYFUNCTION("""COMPUTED_VALUE"""),"Food Salad เมืองย่า")</f>
        <v>Food Salad เมืองย่า</v>
      </c>
      <c r="C111" s="256">
        <f>IFERROR(__xludf.DUMMYFUNCTION("""COMPUTED_VALUE"""),3.0)</f>
        <v>3</v>
      </c>
      <c r="E111" s="251" t="str">
        <f>IFERROR(__xludf.DUMMYFUNCTION("""COMPUTED_VALUE"""),"2025-02")</f>
        <v>2025-02</v>
      </c>
      <c r="F111" s="251" t="str">
        <f>IFERROR(__xludf.DUMMYFUNCTION("""COMPUTED_VALUE"""),"season bbq")</f>
        <v>season bbq</v>
      </c>
      <c r="G111" s="252">
        <f>IFERROR(__xludf.DUMMYFUNCTION("""COMPUTED_VALUE"""),620.0)</f>
        <v>620</v>
      </c>
    </row>
    <row r="112">
      <c r="A112" s="251" t="str">
        <f>IFERROR(__xludf.DUMMYFUNCTION("""COMPUTED_VALUE"""),"2025-02")</f>
        <v>2025-02</v>
      </c>
      <c r="B112" s="249" t="str">
        <f>IFERROR(__xludf.DUMMYFUNCTION("""COMPUTED_VALUE"""),"ล้านสลัดByคุณข้าว")</f>
        <v>ล้านสลัดByคุณข้าว</v>
      </c>
      <c r="C112" s="256">
        <f>IFERROR(__xludf.DUMMYFUNCTION("""COMPUTED_VALUE"""),3.0)</f>
        <v>3</v>
      </c>
      <c r="E112" s="251" t="str">
        <f>IFERROR(__xludf.DUMMYFUNCTION("""COMPUTED_VALUE"""),"2025-02")</f>
        <v>2025-02</v>
      </c>
      <c r="F112" s="251" t="str">
        <f>IFERROR(__xludf.DUMMYFUNCTION("""COMPUTED_VALUE"""),"ล้านสลัด")</f>
        <v>ล้านสลัด</v>
      </c>
      <c r="G112" s="252">
        <f>IFERROR(__xludf.DUMMYFUNCTION("""COMPUTED_VALUE"""),620.0)</f>
        <v>620</v>
      </c>
    </row>
    <row r="113">
      <c r="A113" s="251" t="str">
        <f>IFERROR(__xludf.DUMMYFUNCTION("""COMPUTED_VALUE"""),"2025-02")</f>
        <v>2025-02</v>
      </c>
      <c r="B113" s="249" t="str">
        <f>IFERROR(__xludf.DUMMYFUNCTION("""COMPUTED_VALUE"""),"เชิญ ปลาจุ่ม")</f>
        <v>เชิญ ปลาจุ่ม</v>
      </c>
      <c r="C113" s="256">
        <f>IFERROR(__xludf.DUMMYFUNCTION("""COMPUTED_VALUE"""),3.0)</f>
        <v>3</v>
      </c>
      <c r="E113" s="251" t="str">
        <f>IFERROR(__xludf.DUMMYFUNCTION("""COMPUTED_VALUE"""),"2025-02")</f>
        <v>2025-02</v>
      </c>
      <c r="F113" s="251" t="str">
        <f>IFERROR(__xludf.DUMMYFUNCTION("""COMPUTED_VALUE"""),"Smaz")</f>
        <v>Smaz</v>
      </c>
      <c r="G113" s="252">
        <f>IFERROR(__xludf.DUMMYFUNCTION("""COMPUTED_VALUE"""),600.0)</f>
        <v>600</v>
      </c>
    </row>
    <row r="114">
      <c r="A114" s="251" t="str">
        <f>IFERROR(__xludf.DUMMYFUNCTION("""COMPUTED_VALUE"""),"2025-02")</f>
        <v>2025-02</v>
      </c>
      <c r="B114" s="249" t="str">
        <f>IFERROR(__xludf.DUMMYFUNCTION("""COMPUTED_VALUE"""),"Baanya Steak House")</f>
        <v>Baanya Steak House</v>
      </c>
      <c r="C114" s="256">
        <f>IFERROR(__xludf.DUMMYFUNCTION("""COMPUTED_VALUE"""),2.0)</f>
        <v>2</v>
      </c>
      <c r="E114" s="251" t="str">
        <f>IFERROR(__xludf.DUMMYFUNCTION("""COMPUTED_VALUE"""),"2025-02")</f>
        <v>2025-02</v>
      </c>
      <c r="F114" s="251" t="str">
        <f>IFERROR(__xludf.DUMMYFUNCTION("""COMPUTED_VALUE"""),"Sugar Beam")</f>
        <v>Sugar Beam</v>
      </c>
      <c r="G114" s="252">
        <f>IFERROR(__xludf.DUMMYFUNCTION("""COMPUTED_VALUE"""),590.0)</f>
        <v>590</v>
      </c>
    </row>
    <row r="115">
      <c r="A115" s="251" t="str">
        <f>IFERROR(__xludf.DUMMYFUNCTION("""COMPUTED_VALUE"""),"2025-02")</f>
        <v>2025-02</v>
      </c>
      <c r="B115" s="249" t="str">
        <f>IFERROR(__xludf.DUMMYFUNCTION("""COMPUTED_VALUE"""),"Brotherly")</f>
        <v>Brotherly</v>
      </c>
      <c r="C115" s="256">
        <f>IFERROR(__xludf.DUMMYFUNCTION("""COMPUTED_VALUE"""),2.0)</f>
        <v>2</v>
      </c>
      <c r="E115" s="251" t="str">
        <f>IFERROR(__xludf.DUMMYFUNCTION("""COMPUTED_VALUE"""),"2025-02")</f>
        <v>2025-02</v>
      </c>
      <c r="F115" s="251" t="str">
        <f>IFERROR(__xludf.DUMMYFUNCTION("""COMPUTED_VALUE"""),"Baanya Steak House")</f>
        <v>Baanya Steak House</v>
      </c>
      <c r="G115" s="252">
        <f>IFERROR(__xludf.DUMMYFUNCTION("""COMPUTED_VALUE"""),560.0)</f>
        <v>560</v>
      </c>
    </row>
    <row r="116">
      <c r="A116" s="251" t="str">
        <f>IFERROR(__xludf.DUMMYFUNCTION("""COMPUTED_VALUE"""),"2025-02")</f>
        <v>2025-02</v>
      </c>
      <c r="B116" s="249" t="str">
        <f>IFERROR(__xludf.DUMMYFUNCTION("""COMPUTED_VALUE"""),"Daya Eatery")</f>
        <v>Daya Eatery</v>
      </c>
      <c r="C116" s="256">
        <f>IFERROR(__xludf.DUMMYFUNCTION("""COMPUTED_VALUE"""),2.0)</f>
        <v>2</v>
      </c>
      <c r="E116" s="251" t="str">
        <f>IFERROR(__xludf.DUMMYFUNCTION("""COMPUTED_VALUE"""),"2025-02")</f>
        <v>2025-02</v>
      </c>
      <c r="F116" s="251" t="str">
        <f>IFERROR(__xludf.DUMMYFUNCTION("""COMPUTED_VALUE"""),"homie")</f>
        <v>homie</v>
      </c>
      <c r="G116" s="252">
        <f>IFERROR(__xludf.DUMMYFUNCTION("""COMPUTED_VALUE"""),535.0)</f>
        <v>535</v>
      </c>
    </row>
    <row r="117">
      <c r="A117" s="251" t="str">
        <f>IFERROR(__xludf.DUMMYFUNCTION("""COMPUTED_VALUE"""),"2025-02")</f>
        <v>2025-02</v>
      </c>
      <c r="B117" s="249" t="str">
        <f>IFERROR(__xludf.DUMMYFUNCTION("""COMPUTED_VALUE"""),"Living&amp;Cooking")</f>
        <v>Living&amp;Cooking</v>
      </c>
      <c r="C117" s="256">
        <f>IFERROR(__xludf.DUMMYFUNCTION("""COMPUTED_VALUE"""),2.0)</f>
        <v>2</v>
      </c>
      <c r="E117" s="251" t="str">
        <f>IFERROR(__xludf.DUMMYFUNCTION("""COMPUTED_VALUE"""),"2025-02")</f>
        <v>2025-02</v>
      </c>
      <c r="F117" s="251" t="str">
        <f>IFERROR(__xludf.DUMMYFUNCTION("""COMPUTED_VALUE"""),"Nailed It Downtown")</f>
        <v>Nailed It Downtown</v>
      </c>
      <c r="G117" s="252">
        <f>IFERROR(__xludf.DUMMYFUNCTION("""COMPUTED_VALUE"""),520.0)</f>
        <v>520</v>
      </c>
    </row>
    <row r="118">
      <c r="A118" s="251" t="str">
        <f>IFERROR(__xludf.DUMMYFUNCTION("""COMPUTED_VALUE"""),"2025-02")</f>
        <v>2025-02</v>
      </c>
      <c r="B118" s="249" t="str">
        <f>IFERROR(__xludf.DUMMYFUNCTION("""COMPUTED_VALUE"""),"Nailed It Downtown")</f>
        <v>Nailed It Downtown</v>
      </c>
      <c r="C118" s="256">
        <f>IFERROR(__xludf.DUMMYFUNCTION("""COMPUTED_VALUE"""),2.0)</f>
        <v>2</v>
      </c>
      <c r="E118" s="251" t="str">
        <f>IFERROR(__xludf.DUMMYFUNCTION("""COMPUTED_VALUE"""),"2025-02")</f>
        <v>2025-02</v>
      </c>
      <c r="F118" s="251" t="str">
        <f>IFERROR(__xludf.DUMMYFUNCTION("""COMPUTED_VALUE"""),"ล้านสลัดByคุณข้าว")</f>
        <v>ล้านสลัดByคุณข้าว</v>
      </c>
      <c r="G118" s="252">
        <f>IFERROR(__xludf.DUMMYFUNCTION("""COMPUTED_VALUE"""),500.0)</f>
        <v>500</v>
      </c>
    </row>
    <row r="119">
      <c r="A119" s="251" t="str">
        <f>IFERROR(__xludf.DUMMYFUNCTION("""COMPUTED_VALUE"""),"2025-02")</f>
        <v>2025-02</v>
      </c>
      <c r="B119" s="249" t="str">
        <f>IFERROR(__xludf.DUMMYFUNCTION("""COMPUTED_VALUE"""),"homie")</f>
        <v>homie</v>
      </c>
      <c r="C119" s="256">
        <f>IFERROR(__xludf.DUMMYFUNCTION("""COMPUTED_VALUE"""),2.0)</f>
        <v>2</v>
      </c>
      <c r="E119" s="251" t="str">
        <f>IFERROR(__xludf.DUMMYFUNCTION("""COMPUTED_VALUE"""),"2025-02")</f>
        <v>2025-02</v>
      </c>
      <c r="F119" s="251" t="str">
        <f>IFERROR(__xludf.DUMMYFUNCTION("""COMPUTED_VALUE"""),"Dripping Hill")</f>
        <v>Dripping Hill</v>
      </c>
      <c r="G119" s="252">
        <f>IFERROR(__xludf.DUMMYFUNCTION("""COMPUTED_VALUE"""),422.0)</f>
        <v>422</v>
      </c>
    </row>
    <row r="120">
      <c r="A120" s="251" t="str">
        <f>IFERROR(__xludf.DUMMYFUNCTION("""COMPUTED_VALUE"""),"2025-02")</f>
        <v>2025-02</v>
      </c>
      <c r="B120" s="249" t="str">
        <f>IFERROR(__xludf.DUMMYFUNCTION("""COMPUTED_VALUE"""),"ครัวอิ่มอร่อย")</f>
        <v>ครัวอิ่มอร่อย</v>
      </c>
      <c r="C120" s="256">
        <f>IFERROR(__xludf.DUMMYFUNCTION("""COMPUTED_VALUE"""),2.0)</f>
        <v>2</v>
      </c>
      <c r="E120" s="251" t="str">
        <f>IFERROR(__xludf.DUMMYFUNCTION("""COMPUTED_VALUE"""),"2025-02")</f>
        <v>2025-02</v>
      </c>
      <c r="F120" s="251" t="str">
        <f>IFERROR(__xludf.DUMMYFUNCTION("""COMPUTED_VALUE"""),"Brotherly")</f>
        <v>Brotherly</v>
      </c>
      <c r="G120" s="252">
        <f>IFERROR(__xludf.DUMMYFUNCTION("""COMPUTED_VALUE"""),400.0)</f>
        <v>400</v>
      </c>
    </row>
    <row r="121">
      <c r="A121" s="251" t="str">
        <f>IFERROR(__xludf.DUMMYFUNCTION("""COMPUTED_VALUE"""),"2025-02")</f>
        <v>2025-02</v>
      </c>
      <c r="B121" s="249" t="str">
        <f>IFERROR(__xludf.DUMMYFUNCTION("""COMPUTED_VALUE"""),"บ้านเราสเต็กเฮ้าส์")</f>
        <v>บ้านเราสเต็กเฮ้าส์</v>
      </c>
      <c r="C121" s="256">
        <f>IFERROR(__xludf.DUMMYFUNCTION("""COMPUTED_VALUE"""),2.0)</f>
        <v>2</v>
      </c>
      <c r="E121" s="251" t="str">
        <f>IFERROR(__xludf.DUMMYFUNCTION("""COMPUTED_VALUE"""),"2025-02")</f>
        <v>2025-02</v>
      </c>
      <c r="F121" s="251" t="str">
        <f>IFERROR(__xludf.DUMMYFUNCTION("""COMPUTED_VALUE"""),"Living&amp;Cooking")</f>
        <v>Living&amp;Cooking</v>
      </c>
      <c r="G121" s="252">
        <f>IFERROR(__xludf.DUMMYFUNCTION("""COMPUTED_VALUE"""),400.0)</f>
        <v>400</v>
      </c>
    </row>
    <row r="122">
      <c r="A122" s="251" t="str">
        <f>IFERROR(__xludf.DUMMYFUNCTION("""COMPUTED_VALUE"""),"2025-02")</f>
        <v>2025-02</v>
      </c>
      <c r="B122" s="249" t="str">
        <f>IFERROR(__xludf.DUMMYFUNCTION("""COMPUTED_VALUE"""),"Boss")</f>
        <v>Boss</v>
      </c>
      <c r="C122" s="256">
        <f>IFERROR(__xludf.DUMMYFUNCTION("""COMPUTED_VALUE"""),1.0)</f>
        <v>1</v>
      </c>
      <c r="E122" s="251" t="str">
        <f>IFERROR(__xludf.DUMMYFUNCTION("""COMPUTED_VALUE"""),"2025-02")</f>
        <v>2025-02</v>
      </c>
      <c r="F122" s="251" t="str">
        <f>IFERROR(__xludf.DUMMYFUNCTION("""COMPUTED_VALUE"""),"สเต๊กลุงหนวด")</f>
        <v>สเต๊กลุงหนวด</v>
      </c>
      <c r="G122" s="252">
        <f>IFERROR(__xludf.DUMMYFUNCTION("""COMPUTED_VALUE"""),300.0)</f>
        <v>300</v>
      </c>
    </row>
    <row r="123">
      <c r="A123" s="251" t="str">
        <f>IFERROR(__xludf.DUMMYFUNCTION("""COMPUTED_VALUE"""),"2025-02")</f>
        <v>2025-02</v>
      </c>
      <c r="B123" s="249" t="str">
        <f>IFERROR(__xludf.DUMMYFUNCTION("""COMPUTED_VALUE"""),"My Forest cafe&amp;Roasters")</f>
        <v>My Forest cafe&amp;Roasters</v>
      </c>
      <c r="C123" s="256">
        <f>IFERROR(__xludf.DUMMYFUNCTION("""COMPUTED_VALUE"""),1.0)</f>
        <v>1</v>
      </c>
      <c r="E123" s="251" t="str">
        <f>IFERROR(__xludf.DUMMYFUNCTION("""COMPUTED_VALUE"""),"2025-02")</f>
        <v>2025-02</v>
      </c>
      <c r="F123" s="251" t="str">
        <f>IFERROR(__xludf.DUMMYFUNCTION("""COMPUTED_VALUE"""),"เชิญ ปลาจุ่ม")</f>
        <v>เชิญ ปลาจุ่ม</v>
      </c>
      <c r="G123" s="252">
        <f>IFERROR(__xludf.DUMMYFUNCTION("""COMPUTED_VALUE"""),300.0)</f>
        <v>300</v>
      </c>
    </row>
    <row r="124">
      <c r="A124" s="251" t="str">
        <f>IFERROR(__xludf.DUMMYFUNCTION("""COMPUTED_VALUE"""),"2025-02")</f>
        <v>2025-02</v>
      </c>
      <c r="B124" s="249" t="str">
        <f>IFERROR(__xludf.DUMMYFUNCTION("""COMPUTED_VALUE"""),"Smaz")</f>
        <v>Smaz</v>
      </c>
      <c r="C124" s="256">
        <f>IFERROR(__xludf.DUMMYFUNCTION("""COMPUTED_VALUE"""),1.0)</f>
        <v>1</v>
      </c>
      <c r="E124" s="251" t="str">
        <f>IFERROR(__xludf.DUMMYFUNCTION("""COMPUTED_VALUE"""),"2025-02")</f>
        <v>2025-02</v>
      </c>
      <c r="F124" s="251" t="str">
        <f>IFERROR(__xludf.DUMMYFUNCTION("""COMPUTED_VALUE"""),"อูรี")</f>
        <v>อูรี</v>
      </c>
      <c r="G124" s="252">
        <f>IFERROR(__xludf.DUMMYFUNCTION("""COMPUTED_VALUE"""),255.0)</f>
        <v>255</v>
      </c>
    </row>
    <row r="125">
      <c r="A125" s="251" t="str">
        <f>IFERROR(__xludf.DUMMYFUNCTION("""COMPUTED_VALUE"""),"2025-02")</f>
        <v>2025-02</v>
      </c>
      <c r="B125" s="249" t="str">
        <f>IFERROR(__xludf.DUMMYFUNCTION("""COMPUTED_VALUE"""),"polar polar")</f>
        <v>polar polar</v>
      </c>
      <c r="C125" s="256">
        <f>IFERROR(__xludf.DUMMYFUNCTION("""COMPUTED_VALUE"""),1.0)</f>
        <v>1</v>
      </c>
      <c r="E125" s="251" t="str">
        <f>IFERROR(__xludf.DUMMYFUNCTION("""COMPUTED_VALUE"""),"2025-02")</f>
        <v>2025-02</v>
      </c>
      <c r="F125" s="251" t="str">
        <f>IFERROR(__xludf.DUMMYFUNCTION("""COMPUTED_VALUE"""),"บ้านเราสเต็กเฮ้าส์")</f>
        <v>บ้านเราสเต็กเฮ้าส์</v>
      </c>
      <c r="G125" s="252">
        <f>IFERROR(__xludf.DUMMYFUNCTION("""COMPUTED_VALUE"""),200.0)</f>
        <v>200</v>
      </c>
    </row>
    <row r="126">
      <c r="A126" s="251" t="str">
        <f>IFERROR(__xludf.DUMMYFUNCTION("""COMPUTED_VALUE"""),"2025-02")</f>
        <v>2025-02</v>
      </c>
      <c r="B126" s="249" t="str">
        <f>IFERROR(__xludf.DUMMYFUNCTION("""COMPUTED_VALUE"""),"ตำไทบ้าน")</f>
        <v>ตำไทบ้าน</v>
      </c>
      <c r="C126" s="256">
        <f>IFERROR(__xludf.DUMMYFUNCTION("""COMPUTED_VALUE"""),1.0)</f>
        <v>1</v>
      </c>
      <c r="E126" s="251" t="str">
        <f>IFERROR(__xludf.DUMMYFUNCTION("""COMPUTED_VALUE"""),"2025-02")</f>
        <v>2025-02</v>
      </c>
      <c r="F126" s="251" t="str">
        <f>IFERROR(__xludf.DUMMYFUNCTION("""COMPUTED_VALUE"""),"ยิ้มหวาน")</f>
        <v>ยิ้มหวาน</v>
      </c>
      <c r="G126" s="252">
        <f>IFERROR(__xludf.DUMMYFUNCTION("""COMPUTED_VALUE"""),200.0)</f>
        <v>200</v>
      </c>
    </row>
    <row r="127">
      <c r="A127" s="251" t="str">
        <f>IFERROR(__xludf.DUMMYFUNCTION("""COMPUTED_VALUE"""),"2025-02")</f>
        <v>2025-02</v>
      </c>
      <c r="B127" s="249" t="str">
        <f>IFERROR(__xludf.DUMMYFUNCTION("""COMPUTED_VALUE"""),"ยิ้มหวาน")</f>
        <v>ยิ้มหวาน</v>
      </c>
      <c r="C127" s="256">
        <f>IFERROR(__xludf.DUMMYFUNCTION("""COMPUTED_VALUE"""),1.0)</f>
        <v>1</v>
      </c>
      <c r="E127" s="251" t="str">
        <f>IFERROR(__xludf.DUMMYFUNCTION("""COMPUTED_VALUE"""),"2025-02")</f>
        <v>2025-02</v>
      </c>
      <c r="F127" s="251" t="str">
        <f>IFERROR(__xludf.DUMMYFUNCTION("""COMPUTED_VALUE"""),"Boss")</f>
        <v>Boss</v>
      </c>
      <c r="G127" s="252">
        <f>IFERROR(__xludf.DUMMYFUNCTION("""COMPUTED_VALUE"""),150.0)</f>
        <v>150</v>
      </c>
    </row>
    <row r="128">
      <c r="A128" s="251" t="str">
        <f>IFERROR(__xludf.DUMMYFUNCTION("""COMPUTED_VALUE"""),"2025-02")</f>
        <v>2025-02</v>
      </c>
      <c r="B128" s="249" t="str">
        <f>IFERROR(__xludf.DUMMYFUNCTION("""COMPUTED_VALUE"""),"สเต๊กลุงหนวด")</f>
        <v>สเต๊กลุงหนวด</v>
      </c>
      <c r="C128" s="256">
        <f>IFERROR(__xludf.DUMMYFUNCTION("""COMPUTED_VALUE"""),1.0)</f>
        <v>1</v>
      </c>
      <c r="E128" s="251" t="str">
        <f>IFERROR(__xludf.DUMMYFUNCTION("""COMPUTED_VALUE"""),"2025-02")</f>
        <v>2025-02</v>
      </c>
      <c r="F128" s="251" t="str">
        <f>IFERROR(__xludf.DUMMYFUNCTION("""COMPUTED_VALUE"""),"My Forest cafe&amp;Roasters")</f>
        <v>My Forest cafe&amp;Roasters</v>
      </c>
      <c r="G128" s="252">
        <f>IFERROR(__xludf.DUMMYFUNCTION("""COMPUTED_VALUE"""),100.0)</f>
        <v>100</v>
      </c>
    </row>
    <row r="129">
      <c r="A129" s="251" t="str">
        <f>IFERROR(__xludf.DUMMYFUNCTION("""COMPUTED_VALUE"""),"2025-02")</f>
        <v>2025-02</v>
      </c>
      <c r="B129" s="249" t="str">
        <f>IFERROR(__xludf.DUMMYFUNCTION("""COMPUTED_VALUE"""),"อูรี")</f>
        <v>อูรี</v>
      </c>
      <c r="C129" s="256">
        <f>IFERROR(__xludf.DUMMYFUNCTION("""COMPUTED_VALUE"""),1.0)</f>
        <v>1</v>
      </c>
      <c r="E129" s="251" t="str">
        <f>IFERROR(__xludf.DUMMYFUNCTION("""COMPUTED_VALUE"""),"2025-02")</f>
        <v>2025-02</v>
      </c>
      <c r="F129" s="251" t="str">
        <f>IFERROR(__xludf.DUMMYFUNCTION("""COMPUTED_VALUE"""),"polar polar")</f>
        <v>polar polar</v>
      </c>
      <c r="G129" s="252">
        <f>IFERROR(__xludf.DUMMYFUNCTION("""COMPUTED_VALUE"""),100.0)</f>
        <v>100</v>
      </c>
    </row>
    <row r="130">
      <c r="A130" s="251" t="str">
        <f>IFERROR(__xludf.DUMMYFUNCTION("""COMPUTED_VALUE"""),"2025-03")</f>
        <v>2025-03</v>
      </c>
      <c r="B130" s="249" t="str">
        <f>IFERROR(__xludf.DUMMYFUNCTION("""COMPUTED_VALUE"""),"Shounen Yakiniku")</f>
        <v>Shounen Yakiniku</v>
      </c>
      <c r="C130" s="256">
        <f>IFERROR(__xludf.DUMMYFUNCTION("""COMPUTED_VALUE"""),18.0)</f>
        <v>18</v>
      </c>
      <c r="E130" s="251" t="str">
        <f>IFERROR(__xludf.DUMMYFUNCTION("""COMPUTED_VALUE"""),"2025-03")</f>
        <v>2025-03</v>
      </c>
      <c r="F130" s="251" t="str">
        <f>IFERROR(__xludf.DUMMYFUNCTION("""COMPUTED_VALUE"""),"Shounen Yakiniku")</f>
        <v>Shounen Yakiniku</v>
      </c>
      <c r="G130" s="252">
        <f>IFERROR(__xludf.DUMMYFUNCTION("""COMPUTED_VALUE"""),6400.0)</f>
        <v>6400</v>
      </c>
    </row>
    <row r="131">
      <c r="A131" s="251" t="str">
        <f>IFERROR(__xludf.DUMMYFUNCTION("""COMPUTED_VALUE"""),"2025-03")</f>
        <v>2025-03</v>
      </c>
      <c r="B131" s="249" t="str">
        <f>IFERROR(__xludf.DUMMYFUNCTION("""COMPUTED_VALUE"""),"Pepper International")</f>
        <v>Pepper International</v>
      </c>
      <c r="C131" s="256">
        <f>IFERROR(__xludf.DUMMYFUNCTION("""COMPUTED_VALUE"""),17.0)</f>
        <v>17</v>
      </c>
      <c r="E131" s="251" t="str">
        <f>IFERROR(__xludf.DUMMYFUNCTION("""COMPUTED_VALUE"""),"2025-03")</f>
        <v>2025-03</v>
      </c>
      <c r="F131" s="251" t="str">
        <f>IFERROR(__xludf.DUMMYFUNCTION("""COMPUTED_VALUE"""),"ฌาณิ")</f>
        <v>ฌาณิ</v>
      </c>
      <c r="G131" s="252">
        <f>IFERROR(__xludf.DUMMYFUNCTION("""COMPUTED_VALUE"""),6300.0)</f>
        <v>6300</v>
      </c>
    </row>
    <row r="132">
      <c r="A132" s="251" t="str">
        <f>IFERROR(__xludf.DUMMYFUNCTION("""COMPUTED_VALUE"""),"2025-03")</f>
        <v>2025-03</v>
      </c>
      <c r="B132" s="249" t="str">
        <f>IFERROR(__xludf.DUMMYFUNCTION("""COMPUTED_VALUE"""),"Fat Boy")</f>
        <v>Fat Boy</v>
      </c>
      <c r="C132" s="256">
        <f>IFERROR(__xludf.DUMMYFUNCTION("""COMPUTED_VALUE"""),16.0)</f>
        <v>16</v>
      </c>
      <c r="E132" s="251" t="str">
        <f>IFERROR(__xludf.DUMMYFUNCTION("""COMPUTED_VALUE"""),"2025-03")</f>
        <v>2025-03</v>
      </c>
      <c r="F132" s="251" t="str">
        <f>IFERROR(__xludf.DUMMYFUNCTION("""COMPUTED_VALUE"""),"Fat Boy")</f>
        <v>Fat Boy</v>
      </c>
      <c r="G132" s="252">
        <f>IFERROR(__xludf.DUMMYFUNCTION("""COMPUTED_VALUE"""),5360.0)</f>
        <v>5360</v>
      </c>
    </row>
    <row r="133">
      <c r="A133" s="251" t="str">
        <f>IFERROR(__xludf.DUMMYFUNCTION("""COMPUTED_VALUE"""),"2025-03")</f>
        <v>2025-03</v>
      </c>
      <c r="B133" s="249" t="str">
        <f>IFERROR(__xludf.DUMMYFUNCTION("""COMPUTED_VALUE"""),"Rare")</f>
        <v>Rare</v>
      </c>
      <c r="C133" s="256">
        <f>IFERROR(__xludf.DUMMYFUNCTION("""COMPUTED_VALUE"""),15.0)</f>
        <v>15</v>
      </c>
      <c r="E133" s="251" t="str">
        <f>IFERROR(__xludf.DUMMYFUNCTION("""COMPUTED_VALUE"""),"2025-03")</f>
        <v>2025-03</v>
      </c>
      <c r="F133" s="251" t="str">
        <f>IFERROR(__xludf.DUMMYFUNCTION("""COMPUTED_VALUE"""),"ตำไทบ้าน")</f>
        <v>ตำไทบ้าน</v>
      </c>
      <c r="G133" s="252">
        <f>IFERROR(__xludf.DUMMYFUNCTION("""COMPUTED_VALUE"""),5100.0)</f>
        <v>5100</v>
      </c>
    </row>
    <row r="134">
      <c r="A134" s="251" t="str">
        <f>IFERROR(__xludf.DUMMYFUNCTION("""COMPUTED_VALUE"""),"2025-03")</f>
        <v>2025-03</v>
      </c>
      <c r="B134" s="249" t="str">
        <f>IFERROR(__xludf.DUMMYFUNCTION("""COMPUTED_VALUE"""),"8 Bistro")</f>
        <v>8 Bistro</v>
      </c>
      <c r="C134" s="256">
        <f>IFERROR(__xludf.DUMMYFUNCTION("""COMPUTED_VALUE"""),14.0)</f>
        <v>14</v>
      </c>
      <c r="E134" s="251" t="str">
        <f>IFERROR(__xludf.DUMMYFUNCTION("""COMPUTED_VALUE"""),"2025-03")</f>
        <v>2025-03</v>
      </c>
      <c r="F134" s="251" t="str">
        <f>IFERROR(__xludf.DUMMYFUNCTION("""COMPUTED_VALUE"""),"Ginda wagyu")</f>
        <v>Ginda wagyu</v>
      </c>
      <c r="G134" s="252">
        <f>IFERROR(__xludf.DUMMYFUNCTION("""COMPUTED_VALUE"""),4500.0)</f>
        <v>4500</v>
      </c>
    </row>
    <row r="135">
      <c r="A135" s="251" t="str">
        <f>IFERROR(__xludf.DUMMYFUNCTION("""COMPUTED_VALUE"""),"2025-03")</f>
        <v>2025-03</v>
      </c>
      <c r="B135" s="249" t="str">
        <f>IFERROR(__xludf.DUMMYFUNCTION("""COMPUTED_VALUE"""),"มุมสเต็ก")</f>
        <v>มุมสเต็ก</v>
      </c>
      <c r="C135" s="256">
        <f>IFERROR(__xludf.DUMMYFUNCTION("""COMPUTED_VALUE"""),14.0)</f>
        <v>14</v>
      </c>
      <c r="E135" s="251" t="str">
        <f>IFERROR(__xludf.DUMMYFUNCTION("""COMPUTED_VALUE"""),"2025-03")</f>
        <v>2025-03</v>
      </c>
      <c r="F135" s="251" t="str">
        <f>IFERROR(__xludf.DUMMYFUNCTION("""COMPUTED_VALUE"""),"เจริญภัณฑ์")</f>
        <v>เจริญภัณฑ์</v>
      </c>
      <c r="G135" s="252">
        <f>IFERROR(__xludf.DUMMYFUNCTION("""COMPUTED_VALUE"""),3920.0)</f>
        <v>3920</v>
      </c>
    </row>
    <row r="136">
      <c r="A136" s="251" t="str">
        <f>IFERROR(__xludf.DUMMYFUNCTION("""COMPUTED_VALUE"""),"2025-03")</f>
        <v>2025-03</v>
      </c>
      <c r="B136" s="249" t="str">
        <f>IFERROR(__xludf.DUMMYFUNCTION("""COMPUTED_VALUE"""),"8 Dining")</f>
        <v>8 Dining</v>
      </c>
      <c r="C136" s="256">
        <f>IFERROR(__xludf.DUMMYFUNCTION("""COMPUTED_VALUE"""),11.0)</f>
        <v>11</v>
      </c>
      <c r="E136" s="251" t="str">
        <f>IFERROR(__xludf.DUMMYFUNCTION("""COMPUTED_VALUE"""),"2025-03")</f>
        <v>2025-03</v>
      </c>
      <c r="F136" s="251" t="str">
        <f>IFERROR(__xludf.DUMMYFUNCTION("""COMPUTED_VALUE"""),"หนู")</f>
        <v>หนู</v>
      </c>
      <c r="G136" s="252">
        <f>IFERROR(__xludf.DUMMYFUNCTION("""COMPUTED_VALUE"""),3820.0)</f>
        <v>3820</v>
      </c>
    </row>
    <row r="137">
      <c r="A137" s="251" t="str">
        <f>IFERROR(__xludf.DUMMYFUNCTION("""COMPUTED_VALUE"""),"2025-03")</f>
        <v>2025-03</v>
      </c>
      <c r="B137" s="249" t="str">
        <f>IFERROR(__xludf.DUMMYFUNCTION("""COMPUTED_VALUE"""),"คริสตรัล")</f>
        <v>คริสตรัล</v>
      </c>
      <c r="C137" s="256">
        <f>IFERROR(__xludf.DUMMYFUNCTION("""COMPUTED_VALUE"""),10.0)</f>
        <v>10</v>
      </c>
      <c r="E137" s="251" t="str">
        <f>IFERROR(__xludf.DUMMYFUNCTION("""COMPUTED_VALUE"""),"2025-03")</f>
        <v>2025-03</v>
      </c>
      <c r="F137" s="251" t="str">
        <f>IFERROR(__xludf.DUMMYFUNCTION("""COMPUTED_VALUE"""),"8 Bistro")</f>
        <v>8 Bistro</v>
      </c>
      <c r="G137" s="252">
        <f>IFERROR(__xludf.DUMMYFUNCTION("""COMPUTED_VALUE"""),3500.0)</f>
        <v>3500</v>
      </c>
    </row>
    <row r="138">
      <c r="A138" s="251" t="str">
        <f>IFERROR(__xludf.DUMMYFUNCTION("""COMPUTED_VALUE"""),"2025-03")</f>
        <v>2025-03</v>
      </c>
      <c r="B138" s="249" t="str">
        <f>IFERROR(__xludf.DUMMYFUNCTION("""COMPUTED_VALUE"""),"หนู")</f>
        <v>หนู</v>
      </c>
      <c r="C138" s="256">
        <f>IFERROR(__xludf.DUMMYFUNCTION("""COMPUTED_VALUE"""),9.0)</f>
        <v>9</v>
      </c>
      <c r="E138" s="251" t="str">
        <f>IFERROR(__xludf.DUMMYFUNCTION("""COMPUTED_VALUE"""),"2025-03")</f>
        <v>2025-03</v>
      </c>
      <c r="F138" s="251" t="str">
        <f>IFERROR(__xludf.DUMMYFUNCTION("""COMPUTED_VALUE"""),"มุมสเต็ก")</f>
        <v>มุมสเต็ก</v>
      </c>
      <c r="G138" s="252">
        <f>IFERROR(__xludf.DUMMYFUNCTION("""COMPUTED_VALUE"""),3470.0)</f>
        <v>3470</v>
      </c>
    </row>
    <row r="139">
      <c r="A139" s="251" t="str">
        <f>IFERROR(__xludf.DUMMYFUNCTION("""COMPUTED_VALUE"""),"2025-03")</f>
        <v>2025-03</v>
      </c>
      <c r="B139" s="249" t="str">
        <f>IFERROR(__xludf.DUMMYFUNCTION("""COMPUTED_VALUE"""),"Ginda wagyu")</f>
        <v>Ginda wagyu</v>
      </c>
      <c r="C139" s="256">
        <f>IFERROR(__xludf.DUMMYFUNCTION("""COMPUTED_VALUE"""),8.0)</f>
        <v>8</v>
      </c>
      <c r="E139" s="251" t="str">
        <f>IFERROR(__xludf.DUMMYFUNCTION("""COMPUTED_VALUE"""),"2025-03")</f>
        <v>2025-03</v>
      </c>
      <c r="F139" s="251" t="str">
        <f>IFERROR(__xludf.DUMMYFUNCTION("""COMPUTED_VALUE"""),"Touch Steak")</f>
        <v>Touch Steak</v>
      </c>
      <c r="G139" s="252">
        <f>IFERROR(__xludf.DUMMYFUNCTION("""COMPUTED_VALUE"""),2580.0)</f>
        <v>2580</v>
      </c>
    </row>
    <row r="140">
      <c r="A140" s="251" t="str">
        <f>IFERROR(__xludf.DUMMYFUNCTION("""COMPUTED_VALUE"""),"2025-03")</f>
        <v>2025-03</v>
      </c>
      <c r="B140" s="249" t="str">
        <f>IFERROR(__xludf.DUMMYFUNCTION("""COMPUTED_VALUE"""),"Ken Izakaya")</f>
        <v>Ken Izakaya</v>
      </c>
      <c r="C140" s="256">
        <f>IFERROR(__xludf.DUMMYFUNCTION("""COMPUTED_VALUE"""),8.0)</f>
        <v>8</v>
      </c>
      <c r="E140" s="251" t="str">
        <f>IFERROR(__xludf.DUMMYFUNCTION("""COMPUTED_VALUE"""),"2025-03")</f>
        <v>2025-03</v>
      </c>
      <c r="F140" s="251" t="str">
        <f>IFERROR(__xludf.DUMMYFUNCTION("""COMPUTED_VALUE"""),"Pepper International")</f>
        <v>Pepper International</v>
      </c>
      <c r="G140" s="252">
        <f>IFERROR(__xludf.DUMMYFUNCTION("""COMPUTED_VALUE"""),2270.0)</f>
        <v>2270</v>
      </c>
    </row>
    <row r="141">
      <c r="A141" s="251" t="str">
        <f>IFERROR(__xludf.DUMMYFUNCTION("""COMPUTED_VALUE"""),"2025-03")</f>
        <v>2025-03</v>
      </c>
      <c r="B141" s="249" t="str">
        <f>IFERROR(__xludf.DUMMYFUNCTION("""COMPUTED_VALUE"""),"Morning Tonight")</f>
        <v>Morning Tonight</v>
      </c>
      <c r="C141" s="256">
        <f>IFERROR(__xludf.DUMMYFUNCTION("""COMPUTED_VALUE"""),8.0)</f>
        <v>8</v>
      </c>
      <c r="E141" s="251" t="str">
        <f>IFERROR(__xludf.DUMMYFUNCTION("""COMPUTED_VALUE"""),"2025-03")</f>
        <v>2025-03</v>
      </c>
      <c r="F141" s="251" t="str">
        <f>IFERROR(__xludf.DUMMYFUNCTION("""COMPUTED_VALUE"""),"Morning Tonight")</f>
        <v>Morning Tonight</v>
      </c>
      <c r="G141" s="252">
        <f>IFERROR(__xludf.DUMMYFUNCTION("""COMPUTED_VALUE"""),2260.0)</f>
        <v>2260</v>
      </c>
    </row>
    <row r="142">
      <c r="A142" s="251" t="str">
        <f>IFERROR(__xludf.DUMMYFUNCTION("""COMPUTED_VALUE"""),"2025-03")</f>
        <v>2025-03</v>
      </c>
      <c r="B142" s="249" t="str">
        <f>IFERROR(__xludf.DUMMYFUNCTION("""COMPUTED_VALUE"""),"Touch Steak")</f>
        <v>Touch Steak</v>
      </c>
      <c r="C142" s="256">
        <f>IFERROR(__xludf.DUMMYFUNCTION("""COMPUTED_VALUE"""),8.0)</f>
        <v>8</v>
      </c>
      <c r="E142" s="251" t="str">
        <f>IFERROR(__xludf.DUMMYFUNCTION("""COMPUTED_VALUE"""),"2025-03")</f>
        <v>2025-03</v>
      </c>
      <c r="F142" s="251" t="str">
        <f>IFERROR(__xludf.DUMMYFUNCTION("""COMPUTED_VALUE"""),"คริสตรัล")</f>
        <v>คริสตรัล</v>
      </c>
      <c r="G142" s="252">
        <f>IFERROR(__xludf.DUMMYFUNCTION("""COMPUTED_VALUE"""),2200.0)</f>
        <v>2200</v>
      </c>
    </row>
    <row r="143">
      <c r="A143" s="251" t="str">
        <f>IFERROR(__xludf.DUMMYFUNCTION("""COMPUTED_VALUE"""),"2025-03")</f>
        <v>2025-03</v>
      </c>
      <c r="B143" s="249" t="str">
        <f>IFERROR(__xludf.DUMMYFUNCTION("""COMPUTED_VALUE"""),"ฌาณิ")</f>
        <v>ฌาณิ</v>
      </c>
      <c r="C143" s="256">
        <f>IFERROR(__xludf.DUMMYFUNCTION("""COMPUTED_VALUE"""),8.0)</f>
        <v>8</v>
      </c>
      <c r="E143" s="251" t="str">
        <f>IFERROR(__xludf.DUMMYFUNCTION("""COMPUTED_VALUE"""),"2025-03")</f>
        <v>2025-03</v>
      </c>
      <c r="F143" s="251" t="str">
        <f>IFERROR(__xludf.DUMMYFUNCTION("""COMPUTED_VALUE"""),"Rare")</f>
        <v>Rare</v>
      </c>
      <c r="G143" s="252">
        <f>IFERROR(__xludf.DUMMYFUNCTION("""COMPUTED_VALUE"""),2064.0)</f>
        <v>2064</v>
      </c>
    </row>
    <row r="144">
      <c r="A144" s="251" t="str">
        <f>IFERROR(__xludf.DUMMYFUNCTION("""COMPUTED_VALUE"""),"2025-03")</f>
        <v>2025-03</v>
      </c>
      <c r="B144" s="249" t="str">
        <f>IFERROR(__xludf.DUMMYFUNCTION("""COMPUTED_VALUE"""),"ขนมบ้านคุณย่า")</f>
        <v>ขนมบ้านคุณย่า</v>
      </c>
      <c r="C144" s="256">
        <f>IFERROR(__xludf.DUMMYFUNCTION("""COMPUTED_VALUE"""),7.0)</f>
        <v>7</v>
      </c>
      <c r="E144" s="251" t="str">
        <f>IFERROR(__xludf.DUMMYFUNCTION("""COMPUTED_VALUE"""),"2025-03")</f>
        <v>2025-03</v>
      </c>
      <c r="F144" s="251" t="str">
        <f>IFERROR(__xludf.DUMMYFUNCTION("""COMPUTED_VALUE"""),"Smaz")</f>
        <v>Smaz</v>
      </c>
      <c r="G144" s="252">
        <f>IFERROR(__xludf.DUMMYFUNCTION("""COMPUTED_VALUE"""),1900.0)</f>
        <v>1900</v>
      </c>
    </row>
    <row r="145">
      <c r="A145" s="251" t="str">
        <f>IFERROR(__xludf.DUMMYFUNCTION("""COMPUTED_VALUE"""),"2025-03")</f>
        <v>2025-03</v>
      </c>
      <c r="B145" s="249" t="str">
        <f>IFERROR(__xludf.DUMMYFUNCTION("""COMPUTED_VALUE"""),"Smaz")</f>
        <v>Smaz</v>
      </c>
      <c r="C145" s="256">
        <f>IFERROR(__xludf.DUMMYFUNCTION("""COMPUTED_VALUE"""),6.0)</f>
        <v>6</v>
      </c>
      <c r="E145" s="251" t="str">
        <f>IFERROR(__xludf.DUMMYFUNCTION("""COMPUTED_VALUE"""),"2025-03")</f>
        <v>2025-03</v>
      </c>
      <c r="F145" s="251" t="str">
        <f>IFERROR(__xludf.DUMMYFUNCTION("""COMPUTED_VALUE"""),"8 Dining")</f>
        <v>8 Dining</v>
      </c>
      <c r="G145" s="252">
        <f>IFERROR(__xludf.DUMMYFUNCTION("""COMPUTED_VALUE"""),1860.0)</f>
        <v>1860</v>
      </c>
    </row>
    <row r="146">
      <c r="A146" s="251" t="str">
        <f>IFERROR(__xludf.DUMMYFUNCTION("""COMPUTED_VALUE"""),"2025-03")</f>
        <v>2025-03</v>
      </c>
      <c r="B146" s="249" t="str">
        <f>IFERROR(__xludf.DUMMYFUNCTION("""COMPUTED_VALUE"""),"เจริญภัณฑ์")</f>
        <v>เจริญภัณฑ์</v>
      </c>
      <c r="C146" s="256">
        <f>IFERROR(__xludf.DUMMYFUNCTION("""COMPUTED_VALUE"""),6.0)</f>
        <v>6</v>
      </c>
      <c r="E146" s="251" t="str">
        <f>IFERROR(__xludf.DUMMYFUNCTION("""COMPUTED_VALUE"""),"2025-03")</f>
        <v>2025-03</v>
      </c>
      <c r="F146" s="251" t="str">
        <f>IFERROR(__xludf.DUMMYFUNCTION("""COMPUTED_VALUE"""),"Daya Eatery")</f>
        <v>Daya Eatery</v>
      </c>
      <c r="G146" s="252">
        <f>IFERROR(__xludf.DUMMYFUNCTION("""COMPUTED_VALUE"""),1810.0)</f>
        <v>1810</v>
      </c>
    </row>
    <row r="147">
      <c r="A147" s="251" t="str">
        <f>IFERROR(__xludf.DUMMYFUNCTION("""COMPUTED_VALUE"""),"2025-03")</f>
        <v>2025-03</v>
      </c>
      <c r="B147" s="249" t="str">
        <f>IFERROR(__xludf.DUMMYFUNCTION("""COMPUTED_VALUE"""),"ไวท์เฮ้าส์")</f>
        <v>ไวท์เฮ้าส์</v>
      </c>
      <c r="C147" s="256">
        <f>IFERROR(__xludf.DUMMYFUNCTION("""COMPUTED_VALUE"""),6.0)</f>
        <v>6</v>
      </c>
      <c r="E147" s="251" t="str">
        <f>IFERROR(__xludf.DUMMYFUNCTION("""COMPUTED_VALUE"""),"2025-03")</f>
        <v>2025-03</v>
      </c>
      <c r="F147" s="251" t="str">
        <f>IFERROR(__xludf.DUMMYFUNCTION("""COMPUTED_VALUE"""),"Bosco")</f>
        <v>Bosco</v>
      </c>
      <c r="G147" s="252">
        <f>IFERROR(__xludf.DUMMYFUNCTION("""COMPUTED_VALUE"""),1620.0)</f>
        <v>1620</v>
      </c>
    </row>
    <row r="148">
      <c r="A148" s="251" t="str">
        <f>IFERROR(__xludf.DUMMYFUNCTION("""COMPUTED_VALUE"""),"2025-03")</f>
        <v>2025-03</v>
      </c>
      <c r="B148" s="249" t="str">
        <f>IFERROR(__xludf.DUMMYFUNCTION("""COMPUTED_VALUE"""),"Dripping Hill")</f>
        <v>Dripping Hill</v>
      </c>
      <c r="C148" s="256">
        <f>IFERROR(__xludf.DUMMYFUNCTION("""COMPUTED_VALUE"""),5.0)</f>
        <v>5</v>
      </c>
      <c r="E148" s="251" t="str">
        <f>IFERROR(__xludf.DUMMYFUNCTION("""COMPUTED_VALUE"""),"2025-03")</f>
        <v>2025-03</v>
      </c>
      <c r="F148" s="251" t="str">
        <f>IFERROR(__xludf.DUMMYFUNCTION("""COMPUTED_VALUE"""),"Ken Izakaya")</f>
        <v>Ken Izakaya</v>
      </c>
      <c r="G148" s="252">
        <f>IFERROR(__xludf.DUMMYFUNCTION("""COMPUTED_VALUE"""),1600.0)</f>
        <v>1600</v>
      </c>
    </row>
    <row r="149">
      <c r="A149" s="251" t="str">
        <f>IFERROR(__xludf.DUMMYFUNCTION("""COMPUTED_VALUE"""),"2025-03")</f>
        <v>2025-03</v>
      </c>
      <c r="B149" s="249" t="str">
        <f>IFERROR(__xludf.DUMMYFUNCTION("""COMPUTED_VALUE"""),"HIP COFFEE")</f>
        <v>HIP COFFEE</v>
      </c>
      <c r="C149" s="256">
        <f>IFERROR(__xludf.DUMMYFUNCTION("""COMPUTED_VALUE"""),5.0)</f>
        <v>5</v>
      </c>
      <c r="E149" s="251" t="str">
        <f>IFERROR(__xludf.DUMMYFUNCTION("""COMPUTED_VALUE"""),"2025-03")</f>
        <v>2025-03</v>
      </c>
      <c r="F149" s="251" t="str">
        <f>IFERROR(__xludf.DUMMYFUNCTION("""COMPUTED_VALUE"""),"Den Shabu")</f>
        <v>Den Shabu</v>
      </c>
      <c r="G149" s="252">
        <f>IFERROR(__xludf.DUMMYFUNCTION("""COMPUTED_VALUE"""),1090.0)</f>
        <v>1090</v>
      </c>
    </row>
    <row r="150">
      <c r="A150" s="251" t="str">
        <f>IFERROR(__xludf.DUMMYFUNCTION("""COMPUTED_VALUE"""),"2025-03")</f>
        <v>2025-03</v>
      </c>
      <c r="B150" s="249" t="str">
        <f>IFERROR(__xludf.DUMMYFUNCTION("""COMPUTED_VALUE"""),"Bosco")</f>
        <v>Bosco</v>
      </c>
      <c r="C150" s="256">
        <f>IFERROR(__xludf.DUMMYFUNCTION("""COMPUTED_VALUE"""),4.0)</f>
        <v>4</v>
      </c>
      <c r="E150" s="251" t="str">
        <f>IFERROR(__xludf.DUMMYFUNCTION("""COMPUTED_VALUE"""),"2025-03")</f>
        <v>2025-03</v>
      </c>
      <c r="F150" s="251" t="str">
        <f>IFERROR(__xludf.DUMMYFUNCTION("""COMPUTED_VALUE"""),"NOCT bistro")</f>
        <v>NOCT bistro</v>
      </c>
      <c r="G150" s="252">
        <f>IFERROR(__xludf.DUMMYFUNCTION("""COMPUTED_VALUE"""),980.0)</f>
        <v>980</v>
      </c>
    </row>
    <row r="151">
      <c r="A151" s="251" t="str">
        <f>IFERROR(__xludf.DUMMYFUNCTION("""COMPUTED_VALUE"""),"2025-03")</f>
        <v>2025-03</v>
      </c>
      <c r="B151" s="249" t="str">
        <f>IFERROR(__xludf.DUMMYFUNCTION("""COMPUTED_VALUE"""),"Daya Eatery")</f>
        <v>Daya Eatery</v>
      </c>
      <c r="C151" s="256">
        <f>IFERROR(__xludf.DUMMYFUNCTION("""COMPUTED_VALUE"""),4.0)</f>
        <v>4</v>
      </c>
      <c r="E151" s="251" t="str">
        <f>IFERROR(__xludf.DUMMYFUNCTION("""COMPUTED_VALUE"""),"2025-03")</f>
        <v>2025-03</v>
      </c>
      <c r="F151" s="251" t="str">
        <f>IFERROR(__xludf.DUMMYFUNCTION("""COMPUTED_VALUE"""),"ครัวอิ่มอร่อย")</f>
        <v>ครัวอิ่มอร่อย</v>
      </c>
      <c r="G151" s="252">
        <f>IFERROR(__xludf.DUMMYFUNCTION("""COMPUTED_VALUE"""),900.0)</f>
        <v>900</v>
      </c>
    </row>
    <row r="152">
      <c r="A152" s="251" t="str">
        <f>IFERROR(__xludf.DUMMYFUNCTION("""COMPUTED_VALUE"""),"2025-03")</f>
        <v>2025-03</v>
      </c>
      <c r="B152" s="249" t="str">
        <f>IFERROR(__xludf.DUMMYFUNCTION("""COMPUTED_VALUE"""),"Den Shabu")</f>
        <v>Den Shabu</v>
      </c>
      <c r="C152" s="256">
        <f>IFERROR(__xludf.DUMMYFUNCTION("""COMPUTED_VALUE"""),4.0)</f>
        <v>4</v>
      </c>
      <c r="E152" s="251" t="str">
        <f>IFERROR(__xludf.DUMMYFUNCTION("""COMPUTED_VALUE"""),"2025-03")</f>
        <v>2025-03</v>
      </c>
      <c r="F152" s="251" t="str">
        <f>IFERROR(__xludf.DUMMYFUNCTION("""COMPUTED_VALUE"""),"Nailed It Downtown")</f>
        <v>Nailed It Downtown</v>
      </c>
      <c r="G152" s="252">
        <f>IFERROR(__xludf.DUMMYFUNCTION("""COMPUTED_VALUE"""),880.0)</f>
        <v>880</v>
      </c>
    </row>
    <row r="153">
      <c r="A153" s="251" t="str">
        <f>IFERROR(__xludf.DUMMYFUNCTION("""COMPUTED_VALUE"""),"2025-03")</f>
        <v>2025-03</v>
      </c>
      <c r="B153" s="249" t="str">
        <f>IFERROR(__xludf.DUMMYFUNCTION("""COMPUTED_VALUE"""),"Sugar Beam")</f>
        <v>Sugar Beam</v>
      </c>
      <c r="C153" s="256">
        <f>IFERROR(__xludf.DUMMYFUNCTION("""COMPUTED_VALUE"""),4.0)</f>
        <v>4</v>
      </c>
      <c r="E153" s="251" t="str">
        <f>IFERROR(__xludf.DUMMYFUNCTION("""COMPUTED_VALUE"""),"2025-03")</f>
        <v>2025-03</v>
      </c>
      <c r="F153" s="251" t="str">
        <f>IFERROR(__xludf.DUMMYFUNCTION("""COMPUTED_VALUE"""),"Sugar Beam")</f>
        <v>Sugar Beam</v>
      </c>
      <c r="G153" s="252">
        <f>IFERROR(__xludf.DUMMYFUNCTION("""COMPUTED_VALUE"""),840.0)</f>
        <v>840</v>
      </c>
    </row>
    <row r="154">
      <c r="A154" s="251" t="str">
        <f>IFERROR(__xludf.DUMMYFUNCTION("""COMPUTED_VALUE"""),"2025-03")</f>
        <v>2025-03</v>
      </c>
      <c r="B154" s="249" t="str">
        <f>IFERROR(__xludf.DUMMYFUNCTION("""COMPUTED_VALUE"""),"NOCT bistro")</f>
        <v>NOCT bistro</v>
      </c>
      <c r="C154" s="256">
        <f>IFERROR(__xludf.DUMMYFUNCTION("""COMPUTED_VALUE"""),3.0)</f>
        <v>3</v>
      </c>
      <c r="E154" s="251" t="str">
        <f>IFERROR(__xludf.DUMMYFUNCTION("""COMPUTED_VALUE"""),"2025-03")</f>
        <v>2025-03</v>
      </c>
      <c r="F154" s="251" t="str">
        <f>IFERROR(__xludf.DUMMYFUNCTION("""COMPUTED_VALUE"""),"HIP COFFEE")</f>
        <v>HIP COFFEE</v>
      </c>
      <c r="G154" s="252">
        <f>IFERROR(__xludf.DUMMYFUNCTION("""COMPUTED_VALUE"""),820.0)</f>
        <v>820</v>
      </c>
    </row>
    <row r="155">
      <c r="A155" s="251" t="str">
        <f>IFERROR(__xludf.DUMMYFUNCTION("""COMPUTED_VALUE"""),"2025-03")</f>
        <v>2025-03</v>
      </c>
      <c r="B155" s="249" t="str">
        <f>IFERROR(__xludf.DUMMYFUNCTION("""COMPUTED_VALUE"""),"ครัวอิ่มอร่อย")</f>
        <v>ครัวอิ่มอร่อย</v>
      </c>
      <c r="C155" s="256">
        <f>IFERROR(__xludf.DUMMYFUNCTION("""COMPUTED_VALUE"""),3.0)</f>
        <v>3</v>
      </c>
      <c r="E155" s="251" t="str">
        <f>IFERROR(__xludf.DUMMYFUNCTION("""COMPUTED_VALUE"""),"2025-03")</f>
        <v>2025-03</v>
      </c>
      <c r="F155" s="251" t="str">
        <f>IFERROR(__xludf.DUMMYFUNCTION("""COMPUTED_VALUE"""),"Food Salad เมืองย่า")</f>
        <v>Food Salad เมืองย่า</v>
      </c>
      <c r="G155" s="252">
        <f>IFERROR(__xludf.DUMMYFUNCTION("""COMPUTED_VALUE"""),765.0)</f>
        <v>765</v>
      </c>
    </row>
    <row r="156">
      <c r="A156" s="251" t="str">
        <f>IFERROR(__xludf.DUMMYFUNCTION("""COMPUTED_VALUE"""),"2025-03")</f>
        <v>2025-03</v>
      </c>
      <c r="B156" s="249" t="str">
        <f>IFERROR(__xludf.DUMMYFUNCTION("""COMPUTED_VALUE"""),"ตำไทบ้าน")</f>
        <v>ตำไทบ้าน</v>
      </c>
      <c r="C156" s="256">
        <f>IFERROR(__xludf.DUMMYFUNCTION("""COMPUTED_VALUE"""),3.0)</f>
        <v>3</v>
      </c>
      <c r="E156" s="251" t="str">
        <f>IFERROR(__xludf.DUMMYFUNCTION("""COMPUTED_VALUE"""),"2025-03")</f>
        <v>2025-03</v>
      </c>
      <c r="F156" s="251" t="str">
        <f>IFERROR(__xludf.DUMMYFUNCTION("""COMPUTED_VALUE"""),"ขนมบ้านคุณย่า")</f>
        <v>ขนมบ้านคุณย่า</v>
      </c>
      <c r="G156" s="252">
        <f>IFERROR(__xludf.DUMMYFUNCTION("""COMPUTED_VALUE"""),750.0)</f>
        <v>750</v>
      </c>
    </row>
    <row r="157">
      <c r="A157" s="251" t="str">
        <f>IFERROR(__xludf.DUMMYFUNCTION("""COMPUTED_VALUE"""),"2025-03")</f>
        <v>2025-03</v>
      </c>
      <c r="B157" s="249" t="str">
        <f>IFERROR(__xludf.DUMMYFUNCTION("""COMPUTED_VALUE"""),"บ้านเราสเต็กเฮ้าส์")</f>
        <v>บ้านเราสเต็กเฮ้าส์</v>
      </c>
      <c r="C157" s="256">
        <f>IFERROR(__xludf.DUMMYFUNCTION("""COMPUTED_VALUE"""),3.0)</f>
        <v>3</v>
      </c>
      <c r="E157" s="251" t="str">
        <f>IFERROR(__xludf.DUMMYFUNCTION("""COMPUTED_VALUE"""),"2025-03")</f>
        <v>2025-03</v>
      </c>
      <c r="F157" s="251" t="str">
        <f>IFERROR(__xludf.DUMMYFUNCTION("""COMPUTED_VALUE"""),"บ้านอิ่มอร่อย")</f>
        <v>บ้านอิ่มอร่อย</v>
      </c>
      <c r="G157" s="252">
        <f>IFERROR(__xludf.DUMMYFUNCTION("""COMPUTED_VALUE"""),650.0)</f>
        <v>650</v>
      </c>
    </row>
    <row r="158">
      <c r="A158" s="251" t="str">
        <f>IFERROR(__xludf.DUMMYFUNCTION("""COMPUTED_VALUE"""),"2025-03")</f>
        <v>2025-03</v>
      </c>
      <c r="B158" s="249" t="str">
        <f>IFERROR(__xludf.DUMMYFUNCTION("""COMPUTED_VALUE"""),"เชิญ ปลาจุ่ม")</f>
        <v>เชิญ ปลาจุ่ม</v>
      </c>
      <c r="C158" s="256">
        <f>IFERROR(__xludf.DUMMYFUNCTION("""COMPUTED_VALUE"""),3.0)</f>
        <v>3</v>
      </c>
      <c r="E158" s="251" t="str">
        <f>IFERROR(__xludf.DUMMYFUNCTION("""COMPUTED_VALUE"""),"2025-03")</f>
        <v>2025-03</v>
      </c>
      <c r="F158" s="251" t="str">
        <f>IFERROR(__xludf.DUMMYFUNCTION("""COMPUTED_VALUE"""),"Dripping Hill")</f>
        <v>Dripping Hill</v>
      </c>
      <c r="G158" s="252">
        <f>IFERROR(__xludf.DUMMYFUNCTION("""COMPUTED_VALUE"""),638.0)</f>
        <v>638</v>
      </c>
    </row>
    <row r="159">
      <c r="A159" s="251" t="str">
        <f>IFERROR(__xludf.DUMMYFUNCTION("""COMPUTED_VALUE"""),"2025-03")</f>
        <v>2025-03</v>
      </c>
      <c r="B159" s="249" t="str">
        <f>IFERROR(__xludf.DUMMYFUNCTION("""COMPUTED_VALUE"""),"เรื่องของสเต๊ก")</f>
        <v>เรื่องของสเต๊ก</v>
      </c>
      <c r="C159" s="256">
        <f>IFERROR(__xludf.DUMMYFUNCTION("""COMPUTED_VALUE"""),3.0)</f>
        <v>3</v>
      </c>
      <c r="E159" s="251" t="str">
        <f>IFERROR(__xludf.DUMMYFUNCTION("""COMPUTED_VALUE"""),"2025-03")</f>
        <v>2025-03</v>
      </c>
      <c r="F159" s="251" t="str">
        <f>IFERROR(__xludf.DUMMYFUNCTION("""COMPUTED_VALUE"""),"ไวท์เฮ้าส์")</f>
        <v>ไวท์เฮ้าส์</v>
      </c>
      <c r="G159" s="252">
        <f>IFERROR(__xludf.DUMMYFUNCTION("""COMPUTED_VALUE"""),600.0)</f>
        <v>600</v>
      </c>
    </row>
    <row r="160">
      <c r="A160" s="251" t="str">
        <f>IFERROR(__xludf.DUMMYFUNCTION("""COMPUTED_VALUE"""),"2025-03")</f>
        <v>2025-03</v>
      </c>
      <c r="B160" s="249" t="str">
        <f>IFERROR(__xludf.DUMMYFUNCTION("""COMPUTED_VALUE"""),"Brotherly")</f>
        <v>Brotherly</v>
      </c>
      <c r="C160" s="256">
        <f>IFERROR(__xludf.DUMMYFUNCTION("""COMPUTED_VALUE"""),2.0)</f>
        <v>2</v>
      </c>
      <c r="E160" s="251" t="str">
        <f>IFERROR(__xludf.DUMMYFUNCTION("""COMPUTED_VALUE"""),"2025-03")</f>
        <v>2025-03</v>
      </c>
      <c r="F160" s="251" t="str">
        <f>IFERROR(__xludf.DUMMYFUNCTION("""COMPUTED_VALUE"""),"เรื่องของสเต๊ก")</f>
        <v>เรื่องของสเต๊ก</v>
      </c>
      <c r="G160" s="252">
        <f>IFERROR(__xludf.DUMMYFUNCTION("""COMPUTED_VALUE"""),580.0)</f>
        <v>580</v>
      </c>
    </row>
    <row r="161">
      <c r="A161" s="251" t="str">
        <f>IFERROR(__xludf.DUMMYFUNCTION("""COMPUTED_VALUE"""),"2025-03")</f>
        <v>2025-03</v>
      </c>
      <c r="B161" s="249" t="str">
        <f>IFERROR(__xludf.DUMMYFUNCTION("""COMPUTED_VALUE"""),"Nailed It Downtown")</f>
        <v>Nailed It Downtown</v>
      </c>
      <c r="C161" s="256">
        <f>IFERROR(__xludf.DUMMYFUNCTION("""COMPUTED_VALUE"""),2.0)</f>
        <v>2</v>
      </c>
      <c r="E161" s="251" t="str">
        <f>IFERROR(__xludf.DUMMYFUNCTION("""COMPUTED_VALUE"""),"2025-03")</f>
        <v>2025-03</v>
      </c>
      <c r="F161" s="251" t="str">
        <f>IFERROR(__xludf.DUMMYFUNCTION("""COMPUTED_VALUE"""),"Brotherly")</f>
        <v>Brotherly</v>
      </c>
      <c r="G161" s="252">
        <f>IFERROR(__xludf.DUMMYFUNCTION("""COMPUTED_VALUE"""),530.0)</f>
        <v>530</v>
      </c>
    </row>
    <row r="162">
      <c r="A162" s="251" t="str">
        <f>IFERROR(__xludf.DUMMYFUNCTION("""COMPUTED_VALUE"""),"2025-03")</f>
        <v>2025-03</v>
      </c>
      <c r="B162" s="249" t="str">
        <f>IFERROR(__xludf.DUMMYFUNCTION("""COMPUTED_VALUE"""),"บ้านอิ่มอร่อย")</f>
        <v>บ้านอิ่มอร่อย</v>
      </c>
      <c r="C162" s="256">
        <f>IFERROR(__xludf.DUMMYFUNCTION("""COMPUTED_VALUE"""),2.0)</f>
        <v>2</v>
      </c>
      <c r="E162" s="251" t="str">
        <f>IFERROR(__xludf.DUMMYFUNCTION("""COMPUTED_VALUE"""),"2025-03")</f>
        <v>2025-03</v>
      </c>
      <c r="F162" s="251" t="str">
        <f>IFERROR(__xludf.DUMMYFUNCTION("""COMPUTED_VALUE"""),"นิธิกรณ์")</f>
        <v>นิธิกรณ์</v>
      </c>
      <c r="G162" s="252">
        <f>IFERROR(__xludf.DUMMYFUNCTION("""COMPUTED_VALUE"""),300.0)</f>
        <v>300</v>
      </c>
    </row>
    <row r="163">
      <c r="A163" s="251" t="str">
        <f>IFERROR(__xludf.DUMMYFUNCTION("""COMPUTED_VALUE"""),"2025-03")</f>
        <v>2025-03</v>
      </c>
      <c r="B163" s="249" t="str">
        <f>IFERROR(__xludf.DUMMYFUNCTION("""COMPUTED_VALUE"""),"ยิ้มหวาน")</f>
        <v>ยิ้มหวาน</v>
      </c>
      <c r="C163" s="256">
        <f>IFERROR(__xludf.DUMMYFUNCTION("""COMPUTED_VALUE"""),2.0)</f>
        <v>2</v>
      </c>
      <c r="E163" s="251" t="str">
        <f>IFERROR(__xludf.DUMMYFUNCTION("""COMPUTED_VALUE"""),"2025-03")</f>
        <v>2025-03</v>
      </c>
      <c r="F163" s="251" t="str">
        <f>IFERROR(__xludf.DUMMYFUNCTION("""COMPUTED_VALUE"""),"บ้านเราสเต็กเฮ้าส์")</f>
        <v>บ้านเราสเต็กเฮ้าส์</v>
      </c>
      <c r="G163" s="252">
        <f>IFERROR(__xludf.DUMMYFUNCTION("""COMPUTED_VALUE"""),300.0)</f>
        <v>300</v>
      </c>
    </row>
    <row r="164">
      <c r="A164" s="251" t="str">
        <f>IFERROR(__xludf.DUMMYFUNCTION("""COMPUTED_VALUE"""),"2025-03")</f>
        <v>2025-03</v>
      </c>
      <c r="B164" s="249" t="str">
        <f>IFERROR(__xludf.DUMMYFUNCTION("""COMPUTED_VALUE"""),"Food Salad เมืองย่า")</f>
        <v>Food Salad เมืองย่า</v>
      </c>
      <c r="C164" s="256">
        <f>IFERROR(__xludf.DUMMYFUNCTION("""COMPUTED_VALUE"""),1.0)</f>
        <v>1</v>
      </c>
      <c r="E164" s="251" t="str">
        <f>IFERROR(__xludf.DUMMYFUNCTION("""COMPUTED_VALUE"""),"2025-03")</f>
        <v>2025-03</v>
      </c>
      <c r="F164" s="251" t="str">
        <f>IFERROR(__xludf.DUMMYFUNCTION("""COMPUTED_VALUE"""),"เชิญ ปลาจุ่ม")</f>
        <v>เชิญ ปลาจุ่ม</v>
      </c>
      <c r="G164" s="252">
        <f>IFERROR(__xludf.DUMMYFUNCTION("""COMPUTED_VALUE"""),300.0)</f>
        <v>300</v>
      </c>
    </row>
    <row r="165">
      <c r="A165" s="251" t="str">
        <f>IFERROR(__xludf.DUMMYFUNCTION("""COMPUTED_VALUE"""),"2025-03")</f>
        <v>2025-03</v>
      </c>
      <c r="B165" s="249" t="str">
        <f>IFERROR(__xludf.DUMMYFUNCTION("""COMPUTED_VALUE"""),"Living&amp;Cooking")</f>
        <v>Living&amp;Cooking</v>
      </c>
      <c r="C165" s="256">
        <f>IFERROR(__xludf.DUMMYFUNCTION("""COMPUTED_VALUE"""),1.0)</f>
        <v>1</v>
      </c>
      <c r="E165" s="251" t="str">
        <f>IFERROR(__xludf.DUMMYFUNCTION("""COMPUTED_VALUE"""),"2025-03")</f>
        <v>2025-03</v>
      </c>
      <c r="F165" s="251" t="str">
        <f>IFERROR(__xludf.DUMMYFUNCTION("""COMPUTED_VALUE"""),"season bbq")</f>
        <v>season bbq</v>
      </c>
      <c r="G165" s="252">
        <f>IFERROR(__xludf.DUMMYFUNCTION("""COMPUTED_VALUE"""),280.0)</f>
        <v>280</v>
      </c>
    </row>
    <row r="166">
      <c r="A166" s="251" t="str">
        <f>IFERROR(__xludf.DUMMYFUNCTION("""COMPUTED_VALUE"""),"2025-03")</f>
        <v>2025-03</v>
      </c>
      <c r="B166" s="249" t="str">
        <f>IFERROR(__xludf.DUMMYFUNCTION("""COMPUTED_VALUE"""),"season bbq")</f>
        <v>season bbq</v>
      </c>
      <c r="C166" s="256">
        <f>IFERROR(__xludf.DUMMYFUNCTION("""COMPUTED_VALUE"""),1.0)</f>
        <v>1</v>
      </c>
      <c r="E166" s="251" t="str">
        <f>IFERROR(__xludf.DUMMYFUNCTION("""COMPUTED_VALUE"""),"2025-03")</f>
        <v>2025-03</v>
      </c>
      <c r="F166" s="251" t="str">
        <f>IFERROR(__xludf.DUMMYFUNCTION("""COMPUTED_VALUE"""),"ยิ้มหวาน")</f>
        <v>ยิ้มหวาน</v>
      </c>
      <c r="G166" s="252">
        <f>IFERROR(__xludf.DUMMYFUNCTION("""COMPUTED_VALUE"""),200.0)</f>
        <v>200</v>
      </c>
    </row>
    <row r="167">
      <c r="A167" s="251" t="str">
        <f>IFERROR(__xludf.DUMMYFUNCTION("""COMPUTED_VALUE"""),"2025-03")</f>
        <v>2025-03</v>
      </c>
      <c r="B167" s="249" t="str">
        <f>IFERROR(__xludf.DUMMYFUNCTION("""COMPUTED_VALUE"""),"นิธิกรณ์")</f>
        <v>นิธิกรณ์</v>
      </c>
      <c r="C167" s="256">
        <f>IFERROR(__xludf.DUMMYFUNCTION("""COMPUTED_VALUE"""),1.0)</f>
        <v>1</v>
      </c>
      <c r="E167" s="251" t="str">
        <f>IFERROR(__xludf.DUMMYFUNCTION("""COMPUTED_VALUE"""),"2025-03")</f>
        <v>2025-03</v>
      </c>
      <c r="F167" s="251" t="str">
        <f>IFERROR(__xludf.DUMMYFUNCTION("""COMPUTED_VALUE"""),"Living&amp;Cooking")</f>
        <v>Living&amp;Cooking</v>
      </c>
      <c r="G167" s="252">
        <f>IFERROR(__xludf.DUMMYFUNCTION("""COMPUTED_VALUE"""),172.0)</f>
        <v>172</v>
      </c>
    </row>
    <row r="168">
      <c r="A168" s="251" t="str">
        <f>IFERROR(__xludf.DUMMYFUNCTION("""COMPUTED_VALUE"""),"2025-03")</f>
        <v>2025-03</v>
      </c>
      <c r="B168" s="249" t="str">
        <f>IFERROR(__xludf.DUMMYFUNCTION("""COMPUTED_VALUE"""),"มันปูแซ่บ")</f>
        <v>มันปูแซ่บ</v>
      </c>
      <c r="C168" s="256">
        <f>IFERROR(__xludf.DUMMYFUNCTION("""COMPUTED_VALUE"""),1.0)</f>
        <v>1</v>
      </c>
      <c r="E168" s="251" t="str">
        <f>IFERROR(__xludf.DUMMYFUNCTION("""COMPUTED_VALUE"""),"2025-03")</f>
        <v>2025-03</v>
      </c>
      <c r="F168" s="251" t="str">
        <f>IFERROR(__xludf.DUMMYFUNCTION("""COMPUTED_VALUE"""),"มันปูแซ่บ")</f>
        <v>มันปูแซ่บ</v>
      </c>
      <c r="G168" s="252">
        <f>IFERROR(__xludf.DUMMYFUNCTION("""COMPUTED_VALUE"""),120.0)</f>
        <v>120</v>
      </c>
    </row>
    <row r="169">
      <c r="A169" s="251" t="str">
        <f>IFERROR(__xludf.DUMMYFUNCTION("""COMPUTED_VALUE"""),"2025-04")</f>
        <v>2025-04</v>
      </c>
      <c r="B169" s="249" t="str">
        <f>IFERROR(__xludf.DUMMYFUNCTION("""COMPUTED_VALUE"""),"Shounen Yakiniku")</f>
        <v>Shounen Yakiniku</v>
      </c>
      <c r="C169" s="256">
        <f>IFERROR(__xludf.DUMMYFUNCTION("""COMPUTED_VALUE"""),19.0)</f>
        <v>19</v>
      </c>
      <c r="E169" s="251" t="str">
        <f>IFERROR(__xludf.DUMMYFUNCTION("""COMPUTED_VALUE"""),"2025-04")</f>
        <v>2025-04</v>
      </c>
      <c r="F169" s="251" t="str">
        <f>IFERROR(__xludf.DUMMYFUNCTION("""COMPUTED_VALUE"""),"Shounen Yakiniku")</f>
        <v>Shounen Yakiniku</v>
      </c>
      <c r="G169" s="252">
        <f>IFERROR(__xludf.DUMMYFUNCTION("""COMPUTED_VALUE"""),8160.0)</f>
        <v>8160</v>
      </c>
    </row>
    <row r="170">
      <c r="A170" s="251" t="str">
        <f>IFERROR(__xludf.DUMMYFUNCTION("""COMPUTED_VALUE"""),"2025-04")</f>
        <v>2025-04</v>
      </c>
      <c r="B170" s="249" t="str">
        <f>IFERROR(__xludf.DUMMYFUNCTION("""COMPUTED_VALUE"""),"Fat Boy")</f>
        <v>Fat Boy</v>
      </c>
      <c r="C170" s="256">
        <f>IFERROR(__xludf.DUMMYFUNCTION("""COMPUTED_VALUE"""),12.0)</f>
        <v>12</v>
      </c>
      <c r="E170" s="251" t="str">
        <f>IFERROR(__xludf.DUMMYFUNCTION("""COMPUTED_VALUE"""),"2025-04")</f>
        <v>2025-04</v>
      </c>
      <c r="F170" s="251" t="str">
        <f>IFERROR(__xludf.DUMMYFUNCTION("""COMPUTED_VALUE"""),"ฌาณิ")</f>
        <v>ฌาณิ</v>
      </c>
      <c r="G170" s="252">
        <f>IFERROR(__xludf.DUMMYFUNCTION("""COMPUTED_VALUE"""),6600.0)</f>
        <v>6600</v>
      </c>
    </row>
    <row r="171">
      <c r="A171" s="251" t="str">
        <f>IFERROR(__xludf.DUMMYFUNCTION("""COMPUTED_VALUE"""),"2025-04")</f>
        <v>2025-04</v>
      </c>
      <c r="B171" s="249" t="str">
        <f>IFERROR(__xludf.DUMMYFUNCTION("""COMPUTED_VALUE"""),"8 Bistro")</f>
        <v>8 Bistro</v>
      </c>
      <c r="C171" s="256">
        <f>IFERROR(__xludf.DUMMYFUNCTION("""COMPUTED_VALUE"""),11.0)</f>
        <v>11</v>
      </c>
      <c r="E171" s="251" t="str">
        <f>IFERROR(__xludf.DUMMYFUNCTION("""COMPUTED_VALUE"""),"2025-04")</f>
        <v>2025-04</v>
      </c>
      <c r="F171" s="251" t="str">
        <f>IFERROR(__xludf.DUMMYFUNCTION("""COMPUTED_VALUE"""),"ตำไทบ้าน")</f>
        <v>ตำไทบ้าน</v>
      </c>
      <c r="G171" s="252">
        <f>IFERROR(__xludf.DUMMYFUNCTION("""COMPUTED_VALUE"""),5100.0)</f>
        <v>5100</v>
      </c>
    </row>
    <row r="172">
      <c r="A172" s="251" t="str">
        <f>IFERROR(__xludf.DUMMYFUNCTION("""COMPUTED_VALUE"""),"2025-04")</f>
        <v>2025-04</v>
      </c>
      <c r="B172" s="249" t="str">
        <f>IFERROR(__xludf.DUMMYFUNCTION("""COMPUTED_VALUE"""),"Rare")</f>
        <v>Rare</v>
      </c>
      <c r="C172" s="256">
        <f>IFERROR(__xludf.DUMMYFUNCTION("""COMPUTED_VALUE"""),11.0)</f>
        <v>11</v>
      </c>
      <c r="E172" s="251" t="str">
        <f>IFERROR(__xludf.DUMMYFUNCTION("""COMPUTED_VALUE"""),"2025-04")</f>
        <v>2025-04</v>
      </c>
      <c r="F172" s="251" t="str">
        <f>IFERROR(__xludf.DUMMYFUNCTION("""COMPUTED_VALUE"""),"Fat Boy")</f>
        <v>Fat Boy</v>
      </c>
      <c r="G172" s="252">
        <f>IFERROR(__xludf.DUMMYFUNCTION("""COMPUTED_VALUE"""),4690.0)</f>
        <v>4690</v>
      </c>
    </row>
    <row r="173">
      <c r="A173" s="251" t="str">
        <f>IFERROR(__xludf.DUMMYFUNCTION("""COMPUTED_VALUE"""),"2025-04")</f>
        <v>2025-04</v>
      </c>
      <c r="B173" s="249" t="str">
        <f>IFERROR(__xludf.DUMMYFUNCTION("""COMPUTED_VALUE"""),"Pepper International")</f>
        <v>Pepper International</v>
      </c>
      <c r="C173" s="256">
        <f>IFERROR(__xludf.DUMMYFUNCTION("""COMPUTED_VALUE"""),9.0)</f>
        <v>9</v>
      </c>
      <c r="E173" s="251" t="str">
        <f>IFERROR(__xludf.DUMMYFUNCTION("""COMPUTED_VALUE"""),"2025-04")</f>
        <v>2025-04</v>
      </c>
      <c r="F173" s="251" t="str">
        <f>IFERROR(__xludf.DUMMYFUNCTION("""COMPUTED_VALUE"""),"เจริญภัณฑ์")</f>
        <v>เจริญภัณฑ์</v>
      </c>
      <c r="G173" s="252">
        <f>IFERROR(__xludf.DUMMYFUNCTION("""COMPUTED_VALUE"""),3540.0)</f>
        <v>3540</v>
      </c>
    </row>
    <row r="174">
      <c r="A174" s="251" t="str">
        <f>IFERROR(__xludf.DUMMYFUNCTION("""COMPUTED_VALUE"""),"2025-04")</f>
        <v>2025-04</v>
      </c>
      <c r="B174" s="249" t="str">
        <f>IFERROR(__xludf.DUMMYFUNCTION("""COMPUTED_VALUE"""),"ฌาณิ")</f>
        <v>ฌาณิ</v>
      </c>
      <c r="C174" s="256">
        <f>IFERROR(__xludf.DUMMYFUNCTION("""COMPUTED_VALUE"""),9.0)</f>
        <v>9</v>
      </c>
      <c r="E174" s="251" t="str">
        <f>IFERROR(__xludf.DUMMYFUNCTION("""COMPUTED_VALUE"""),"2025-04")</f>
        <v>2025-04</v>
      </c>
      <c r="F174" s="251" t="str">
        <f>IFERROR(__xludf.DUMMYFUNCTION("""COMPUTED_VALUE"""),"Ginda wagyu")</f>
        <v>Ginda wagyu</v>
      </c>
      <c r="G174" s="252">
        <f>IFERROR(__xludf.DUMMYFUNCTION("""COMPUTED_VALUE"""),3400.0)</f>
        <v>3400</v>
      </c>
    </row>
    <row r="175">
      <c r="A175" s="251" t="str">
        <f>IFERROR(__xludf.DUMMYFUNCTION("""COMPUTED_VALUE"""),"2025-04")</f>
        <v>2025-04</v>
      </c>
      <c r="B175" s="249" t="str">
        <f>IFERROR(__xludf.DUMMYFUNCTION("""COMPUTED_VALUE"""),"8 Dining")</f>
        <v>8 Dining</v>
      </c>
      <c r="C175" s="256">
        <f>IFERROR(__xludf.DUMMYFUNCTION("""COMPUTED_VALUE"""),8.0)</f>
        <v>8</v>
      </c>
      <c r="E175" s="251" t="str">
        <f>IFERROR(__xludf.DUMMYFUNCTION("""COMPUTED_VALUE"""),"2025-04")</f>
        <v>2025-04</v>
      </c>
      <c r="F175" s="251" t="str">
        <f>IFERROR(__xludf.DUMMYFUNCTION("""COMPUTED_VALUE"""),"Rare")</f>
        <v>Rare</v>
      </c>
      <c r="G175" s="252">
        <f>IFERROR(__xludf.DUMMYFUNCTION("""COMPUTED_VALUE"""),2460.0)</f>
        <v>2460</v>
      </c>
    </row>
    <row r="176">
      <c r="A176" s="251" t="str">
        <f>IFERROR(__xludf.DUMMYFUNCTION("""COMPUTED_VALUE"""),"2025-04")</f>
        <v>2025-04</v>
      </c>
      <c r="B176" s="249" t="str">
        <f>IFERROR(__xludf.DUMMYFUNCTION("""COMPUTED_VALUE"""),"ไวท์เฮ้าส์")</f>
        <v>ไวท์เฮ้าส์</v>
      </c>
      <c r="C176" s="256">
        <f>IFERROR(__xludf.DUMMYFUNCTION("""COMPUTED_VALUE"""),8.0)</f>
        <v>8</v>
      </c>
      <c r="E176" s="251" t="str">
        <f>IFERROR(__xludf.DUMMYFUNCTION("""COMPUTED_VALUE"""),"2025-04")</f>
        <v>2025-04</v>
      </c>
      <c r="F176" s="251" t="str">
        <f>IFERROR(__xludf.DUMMYFUNCTION("""COMPUTED_VALUE"""),"หนู")</f>
        <v>หนู</v>
      </c>
      <c r="G176" s="252">
        <f>IFERROR(__xludf.DUMMYFUNCTION("""COMPUTED_VALUE"""),2450.0)</f>
        <v>2450</v>
      </c>
    </row>
    <row r="177">
      <c r="A177" s="251" t="str">
        <f>IFERROR(__xludf.DUMMYFUNCTION("""COMPUTED_VALUE"""),"2025-04")</f>
        <v>2025-04</v>
      </c>
      <c r="B177" s="249" t="str">
        <f>IFERROR(__xludf.DUMMYFUNCTION("""COMPUTED_VALUE"""),"Ginda wagyu")</f>
        <v>Ginda wagyu</v>
      </c>
      <c r="C177" s="256">
        <f>IFERROR(__xludf.DUMMYFUNCTION("""COMPUTED_VALUE"""),6.0)</f>
        <v>6</v>
      </c>
      <c r="E177" s="251" t="str">
        <f>IFERROR(__xludf.DUMMYFUNCTION("""COMPUTED_VALUE"""),"2025-04")</f>
        <v>2025-04</v>
      </c>
      <c r="F177" s="251" t="str">
        <f>IFERROR(__xludf.DUMMYFUNCTION("""COMPUTED_VALUE"""),"8 Bistro")</f>
        <v>8 Bistro</v>
      </c>
      <c r="G177" s="252">
        <f>IFERROR(__xludf.DUMMYFUNCTION("""COMPUTED_VALUE"""),2240.0)</f>
        <v>2240</v>
      </c>
    </row>
    <row r="178">
      <c r="A178" s="251" t="str">
        <f>IFERROR(__xludf.DUMMYFUNCTION("""COMPUTED_VALUE"""),"2025-04")</f>
        <v>2025-04</v>
      </c>
      <c r="B178" s="249" t="str">
        <f>IFERROR(__xludf.DUMMYFUNCTION("""COMPUTED_VALUE"""),"Touch Steak")</f>
        <v>Touch Steak</v>
      </c>
      <c r="C178" s="256">
        <f>IFERROR(__xludf.DUMMYFUNCTION("""COMPUTED_VALUE"""),6.0)</f>
        <v>6</v>
      </c>
      <c r="E178" s="251" t="str">
        <f>IFERROR(__xludf.DUMMYFUNCTION("""COMPUTED_VALUE"""),"2025-04")</f>
        <v>2025-04</v>
      </c>
      <c r="F178" s="251" t="str">
        <f>IFERROR(__xludf.DUMMYFUNCTION("""COMPUTED_VALUE"""),"Morning Tonight")</f>
        <v>Morning Tonight</v>
      </c>
      <c r="G178" s="252">
        <f>IFERROR(__xludf.DUMMYFUNCTION("""COMPUTED_VALUE"""),1900.0)</f>
        <v>1900</v>
      </c>
    </row>
    <row r="179">
      <c r="A179" s="251" t="str">
        <f>IFERROR(__xludf.DUMMYFUNCTION("""COMPUTED_VALUE"""),"2025-04")</f>
        <v>2025-04</v>
      </c>
      <c r="B179" s="249" t="str">
        <f>IFERROR(__xludf.DUMMYFUNCTION("""COMPUTED_VALUE"""),"หนู")</f>
        <v>หนู</v>
      </c>
      <c r="C179" s="256">
        <f>IFERROR(__xludf.DUMMYFUNCTION("""COMPUTED_VALUE"""),6.0)</f>
        <v>6</v>
      </c>
      <c r="E179" s="251" t="str">
        <f>IFERROR(__xludf.DUMMYFUNCTION("""COMPUTED_VALUE"""),"2025-04")</f>
        <v>2025-04</v>
      </c>
      <c r="F179" s="251" t="str">
        <f>IFERROR(__xludf.DUMMYFUNCTION("""COMPUTED_VALUE"""),"Touch Steak")</f>
        <v>Touch Steak</v>
      </c>
      <c r="G179" s="252">
        <f>IFERROR(__xludf.DUMMYFUNCTION("""COMPUTED_VALUE"""),1820.0)</f>
        <v>1820</v>
      </c>
    </row>
    <row r="180">
      <c r="A180" s="251" t="str">
        <f>IFERROR(__xludf.DUMMYFUNCTION("""COMPUTED_VALUE"""),"2025-04")</f>
        <v>2025-04</v>
      </c>
      <c r="B180" s="249" t="str">
        <f>IFERROR(__xludf.DUMMYFUNCTION("""COMPUTED_VALUE"""),"Morning Tonight")</f>
        <v>Morning Tonight</v>
      </c>
      <c r="C180" s="256">
        <f>IFERROR(__xludf.DUMMYFUNCTION("""COMPUTED_VALUE"""),5.0)</f>
        <v>5</v>
      </c>
      <c r="E180" s="251" t="str">
        <f>IFERROR(__xludf.DUMMYFUNCTION("""COMPUTED_VALUE"""),"2025-04")</f>
        <v>2025-04</v>
      </c>
      <c r="F180" s="251" t="str">
        <f>IFERROR(__xludf.DUMMYFUNCTION("""COMPUTED_VALUE"""),"มุมสเต็ก")</f>
        <v>มุมสเต็ก</v>
      </c>
      <c r="G180" s="252">
        <f>IFERROR(__xludf.DUMMYFUNCTION("""COMPUTED_VALUE"""),1800.0)</f>
        <v>1800</v>
      </c>
    </row>
    <row r="181">
      <c r="A181" s="251" t="str">
        <f>IFERROR(__xludf.DUMMYFUNCTION("""COMPUTED_VALUE"""),"2025-04")</f>
        <v>2025-04</v>
      </c>
      <c r="B181" s="249" t="str">
        <f>IFERROR(__xludf.DUMMYFUNCTION("""COMPUTED_VALUE"""),"บ้านอิ่มอร่อย")</f>
        <v>บ้านอิ่มอร่อย</v>
      </c>
      <c r="C181" s="256">
        <f>IFERROR(__xludf.DUMMYFUNCTION("""COMPUTED_VALUE"""),5.0)</f>
        <v>5</v>
      </c>
      <c r="E181" s="251" t="str">
        <f>IFERROR(__xludf.DUMMYFUNCTION("""COMPUTED_VALUE"""),"2025-04")</f>
        <v>2025-04</v>
      </c>
      <c r="F181" s="251" t="str">
        <f>IFERROR(__xludf.DUMMYFUNCTION("""COMPUTED_VALUE"""),"Pepper International")</f>
        <v>Pepper International</v>
      </c>
      <c r="G181" s="252">
        <f>IFERROR(__xludf.DUMMYFUNCTION("""COMPUTED_VALUE"""),1766.0)</f>
        <v>1766</v>
      </c>
    </row>
    <row r="182">
      <c r="A182" s="251" t="str">
        <f>IFERROR(__xludf.DUMMYFUNCTION("""COMPUTED_VALUE"""),"2025-04")</f>
        <v>2025-04</v>
      </c>
      <c r="B182" s="249" t="str">
        <f>IFERROR(__xludf.DUMMYFUNCTION("""COMPUTED_VALUE"""),"มุมสเต็ก")</f>
        <v>มุมสเต็ก</v>
      </c>
      <c r="C182" s="256">
        <f>IFERROR(__xludf.DUMMYFUNCTION("""COMPUTED_VALUE"""),5.0)</f>
        <v>5</v>
      </c>
      <c r="E182" s="251" t="str">
        <f>IFERROR(__xludf.DUMMYFUNCTION("""COMPUTED_VALUE"""),"2025-04")</f>
        <v>2025-04</v>
      </c>
      <c r="F182" s="251" t="str">
        <f>IFERROR(__xludf.DUMMYFUNCTION("""COMPUTED_VALUE"""),"Smaz")</f>
        <v>Smaz</v>
      </c>
      <c r="G182" s="252">
        <f>IFERROR(__xludf.DUMMYFUNCTION("""COMPUTED_VALUE"""),1520.0)</f>
        <v>1520</v>
      </c>
    </row>
    <row r="183">
      <c r="A183" s="251" t="str">
        <f>IFERROR(__xludf.DUMMYFUNCTION("""COMPUTED_VALUE"""),"2025-04")</f>
        <v>2025-04</v>
      </c>
      <c r="B183" s="249" t="str">
        <f>IFERROR(__xludf.DUMMYFUNCTION("""COMPUTED_VALUE"""),"เจริญภัณฑ์")</f>
        <v>เจริญภัณฑ์</v>
      </c>
      <c r="C183" s="256">
        <f>IFERROR(__xludf.DUMMYFUNCTION("""COMPUTED_VALUE"""),5.0)</f>
        <v>5</v>
      </c>
      <c r="E183" s="251" t="str">
        <f>IFERROR(__xludf.DUMMYFUNCTION("""COMPUTED_VALUE"""),"2025-04")</f>
        <v>2025-04</v>
      </c>
      <c r="F183" s="251" t="str">
        <f>IFERROR(__xludf.DUMMYFUNCTION("""COMPUTED_VALUE"""),"Daya Eatery")</f>
        <v>Daya Eatery</v>
      </c>
      <c r="G183" s="252">
        <f>IFERROR(__xludf.DUMMYFUNCTION("""COMPUTED_VALUE"""),1510.0)</f>
        <v>1510</v>
      </c>
    </row>
    <row r="184">
      <c r="A184" s="251" t="str">
        <f>IFERROR(__xludf.DUMMYFUNCTION("""COMPUTED_VALUE"""),"2025-04")</f>
        <v>2025-04</v>
      </c>
      <c r="B184" s="249" t="str">
        <f>IFERROR(__xludf.DUMMYFUNCTION("""COMPUTED_VALUE"""),"Den Shabu")</f>
        <v>Den Shabu</v>
      </c>
      <c r="C184" s="256">
        <f>IFERROR(__xludf.DUMMYFUNCTION("""COMPUTED_VALUE"""),4.0)</f>
        <v>4</v>
      </c>
      <c r="E184" s="251" t="str">
        <f>IFERROR(__xludf.DUMMYFUNCTION("""COMPUTED_VALUE"""),"2025-04")</f>
        <v>2025-04</v>
      </c>
      <c r="F184" s="251" t="str">
        <f>IFERROR(__xludf.DUMMYFUNCTION("""COMPUTED_VALUE"""),"Bosco")</f>
        <v>Bosco</v>
      </c>
      <c r="G184" s="252">
        <f>IFERROR(__xludf.DUMMYFUNCTION("""COMPUTED_VALUE"""),1500.0)</f>
        <v>1500</v>
      </c>
    </row>
    <row r="185">
      <c r="A185" s="251" t="str">
        <f>IFERROR(__xludf.DUMMYFUNCTION("""COMPUTED_VALUE"""),"2025-04")</f>
        <v>2025-04</v>
      </c>
      <c r="B185" s="249" t="str">
        <f>IFERROR(__xludf.DUMMYFUNCTION("""COMPUTED_VALUE"""),"HIP COFFEE")</f>
        <v>HIP COFFEE</v>
      </c>
      <c r="C185" s="256">
        <f>IFERROR(__xludf.DUMMYFUNCTION("""COMPUTED_VALUE"""),4.0)</f>
        <v>4</v>
      </c>
      <c r="E185" s="251" t="str">
        <f>IFERROR(__xludf.DUMMYFUNCTION("""COMPUTED_VALUE"""),"2025-04")</f>
        <v>2025-04</v>
      </c>
      <c r="F185" s="251" t="str">
        <f>IFERROR(__xludf.DUMMYFUNCTION("""COMPUTED_VALUE"""),"Nailed It Downtown")</f>
        <v>Nailed It Downtown</v>
      </c>
      <c r="G185" s="252">
        <f>IFERROR(__xludf.DUMMYFUNCTION("""COMPUTED_VALUE"""),1490.0)</f>
        <v>1490</v>
      </c>
    </row>
    <row r="186">
      <c r="A186" s="251" t="str">
        <f>IFERROR(__xludf.DUMMYFUNCTION("""COMPUTED_VALUE"""),"2025-04")</f>
        <v>2025-04</v>
      </c>
      <c r="B186" s="249" t="str">
        <f>IFERROR(__xludf.DUMMYFUNCTION("""COMPUTED_VALUE"""),"Nailed It Downtown")</f>
        <v>Nailed It Downtown</v>
      </c>
      <c r="C186" s="256">
        <f>IFERROR(__xludf.DUMMYFUNCTION("""COMPUTED_VALUE"""),4.0)</f>
        <v>4</v>
      </c>
      <c r="E186" s="251" t="str">
        <f>IFERROR(__xludf.DUMMYFUNCTION("""COMPUTED_VALUE"""),"2025-04")</f>
        <v>2025-04</v>
      </c>
      <c r="F186" s="251" t="str">
        <f>IFERROR(__xludf.DUMMYFUNCTION("""COMPUTED_VALUE"""),"8 Dining")</f>
        <v>8 Dining</v>
      </c>
      <c r="G186" s="252">
        <f>IFERROR(__xludf.DUMMYFUNCTION("""COMPUTED_VALUE"""),1450.0)</f>
        <v>1450</v>
      </c>
    </row>
    <row r="187">
      <c r="A187" s="251" t="str">
        <f>IFERROR(__xludf.DUMMYFUNCTION("""COMPUTED_VALUE"""),"2025-04")</f>
        <v>2025-04</v>
      </c>
      <c r="B187" s="249" t="str">
        <f>IFERROR(__xludf.DUMMYFUNCTION("""COMPUTED_VALUE"""),"Smaz")</f>
        <v>Smaz</v>
      </c>
      <c r="C187" s="256">
        <f>IFERROR(__xludf.DUMMYFUNCTION("""COMPUTED_VALUE"""),4.0)</f>
        <v>4</v>
      </c>
      <c r="E187" s="251" t="str">
        <f>IFERROR(__xludf.DUMMYFUNCTION("""COMPUTED_VALUE"""),"2025-04")</f>
        <v>2025-04</v>
      </c>
      <c r="F187" s="251" t="str">
        <f>IFERROR(__xludf.DUMMYFUNCTION("""COMPUTED_VALUE"""),"ศิริพลาซ่า")</f>
        <v>ศิริพลาซ่า</v>
      </c>
      <c r="G187" s="252">
        <f>IFERROR(__xludf.DUMMYFUNCTION("""COMPUTED_VALUE"""),1360.0)</f>
        <v>1360</v>
      </c>
    </row>
    <row r="188">
      <c r="A188" s="251" t="str">
        <f>IFERROR(__xludf.DUMMYFUNCTION("""COMPUTED_VALUE"""),"2025-04")</f>
        <v>2025-04</v>
      </c>
      <c r="B188" s="249" t="str">
        <f>IFERROR(__xludf.DUMMYFUNCTION("""COMPUTED_VALUE"""),"ขนมบ้านคุณย่า")</f>
        <v>ขนมบ้านคุณย่า</v>
      </c>
      <c r="C188" s="256">
        <f>IFERROR(__xludf.DUMMYFUNCTION("""COMPUTED_VALUE"""),4.0)</f>
        <v>4</v>
      </c>
      <c r="E188" s="251" t="str">
        <f>IFERROR(__xludf.DUMMYFUNCTION("""COMPUTED_VALUE"""),"2025-04")</f>
        <v>2025-04</v>
      </c>
      <c r="F188" s="251" t="str">
        <f>IFERROR(__xludf.DUMMYFUNCTION("""COMPUTED_VALUE"""),"บ้านอิ่มอร่อย")</f>
        <v>บ้านอิ่มอร่อย</v>
      </c>
      <c r="G188" s="252">
        <f>IFERROR(__xludf.DUMMYFUNCTION("""COMPUTED_VALUE"""),1330.0)</f>
        <v>1330</v>
      </c>
    </row>
    <row r="189">
      <c r="A189" s="251" t="str">
        <f>IFERROR(__xludf.DUMMYFUNCTION("""COMPUTED_VALUE"""),"2025-04")</f>
        <v>2025-04</v>
      </c>
      <c r="B189" s="249" t="str">
        <f>IFERROR(__xludf.DUMMYFUNCTION("""COMPUTED_VALUE"""),"Bosco")</f>
        <v>Bosco</v>
      </c>
      <c r="C189" s="256">
        <f>IFERROR(__xludf.DUMMYFUNCTION("""COMPUTED_VALUE"""),3.0)</f>
        <v>3</v>
      </c>
      <c r="E189" s="251" t="str">
        <f>IFERROR(__xludf.DUMMYFUNCTION("""COMPUTED_VALUE"""),"2025-04")</f>
        <v>2025-04</v>
      </c>
      <c r="F189" s="251" t="str">
        <f>IFERROR(__xludf.DUMMYFUNCTION("""COMPUTED_VALUE"""),"ไวท์เฮ้าส์")</f>
        <v>ไวท์เฮ้าส์</v>
      </c>
      <c r="G189" s="252">
        <f>IFERROR(__xludf.DUMMYFUNCTION("""COMPUTED_VALUE"""),1220.0)</f>
        <v>1220</v>
      </c>
    </row>
    <row r="190">
      <c r="A190" s="251" t="str">
        <f>IFERROR(__xludf.DUMMYFUNCTION("""COMPUTED_VALUE"""),"2025-04")</f>
        <v>2025-04</v>
      </c>
      <c r="B190" s="249" t="str">
        <f>IFERROR(__xludf.DUMMYFUNCTION("""COMPUTED_VALUE"""),"Brotherly")</f>
        <v>Brotherly</v>
      </c>
      <c r="C190" s="256">
        <f>IFERROR(__xludf.DUMMYFUNCTION("""COMPUTED_VALUE"""),3.0)</f>
        <v>3</v>
      </c>
      <c r="E190" s="251" t="str">
        <f>IFERROR(__xludf.DUMMYFUNCTION("""COMPUTED_VALUE"""),"2025-04")</f>
        <v>2025-04</v>
      </c>
      <c r="F190" s="251" t="str">
        <f>IFERROR(__xludf.DUMMYFUNCTION("""COMPUTED_VALUE"""),"Den Shabu")</f>
        <v>Den Shabu</v>
      </c>
      <c r="G190" s="252">
        <f>IFERROR(__xludf.DUMMYFUNCTION("""COMPUTED_VALUE"""),1125.0)</f>
        <v>1125</v>
      </c>
    </row>
    <row r="191">
      <c r="A191" s="251" t="str">
        <f>IFERROR(__xludf.DUMMYFUNCTION("""COMPUTED_VALUE"""),"2025-04")</f>
        <v>2025-04</v>
      </c>
      <c r="B191" s="249" t="str">
        <f>IFERROR(__xludf.DUMMYFUNCTION("""COMPUTED_VALUE"""),"Daya Eatery")</f>
        <v>Daya Eatery</v>
      </c>
      <c r="C191" s="256">
        <f>IFERROR(__xludf.DUMMYFUNCTION("""COMPUTED_VALUE"""),3.0)</f>
        <v>3</v>
      </c>
      <c r="E191" s="251" t="str">
        <f>IFERROR(__xludf.DUMMYFUNCTION("""COMPUTED_VALUE"""),"2025-04")</f>
        <v>2025-04</v>
      </c>
      <c r="F191" s="251" t="str">
        <f>IFERROR(__xludf.DUMMYFUNCTION("""COMPUTED_VALUE"""),"NOCT bistro")</f>
        <v>NOCT bistro</v>
      </c>
      <c r="G191" s="252">
        <f>IFERROR(__xludf.DUMMYFUNCTION("""COMPUTED_VALUE"""),1020.0)</f>
        <v>1020</v>
      </c>
    </row>
    <row r="192">
      <c r="A192" s="251" t="str">
        <f>IFERROR(__xludf.DUMMYFUNCTION("""COMPUTED_VALUE"""),"2025-04")</f>
        <v>2025-04</v>
      </c>
      <c r="B192" s="249" t="str">
        <f>IFERROR(__xludf.DUMMYFUNCTION("""COMPUTED_VALUE"""),"Dripping Hill")</f>
        <v>Dripping Hill</v>
      </c>
      <c r="C192" s="256">
        <f>IFERROR(__xludf.DUMMYFUNCTION("""COMPUTED_VALUE"""),3.0)</f>
        <v>3</v>
      </c>
      <c r="E192" s="251" t="str">
        <f>IFERROR(__xludf.DUMMYFUNCTION("""COMPUTED_VALUE"""),"2025-04")</f>
        <v>2025-04</v>
      </c>
      <c r="F192" s="251" t="str">
        <f>IFERROR(__xludf.DUMMYFUNCTION("""COMPUTED_VALUE"""),"HIP COFFEE")</f>
        <v>HIP COFFEE</v>
      </c>
      <c r="G192" s="252">
        <f>IFERROR(__xludf.DUMMYFUNCTION("""COMPUTED_VALUE"""),820.0)</f>
        <v>820</v>
      </c>
    </row>
    <row r="193">
      <c r="A193" s="251" t="str">
        <f>IFERROR(__xludf.DUMMYFUNCTION("""COMPUTED_VALUE"""),"2025-04")</f>
        <v>2025-04</v>
      </c>
      <c r="B193" s="249" t="str">
        <f>IFERROR(__xludf.DUMMYFUNCTION("""COMPUTED_VALUE"""),"Ken Izakaya")</f>
        <v>Ken Izakaya</v>
      </c>
      <c r="C193" s="256">
        <f>IFERROR(__xludf.DUMMYFUNCTION("""COMPUTED_VALUE"""),3.0)</f>
        <v>3</v>
      </c>
      <c r="E193" s="251" t="str">
        <f>IFERROR(__xludf.DUMMYFUNCTION("""COMPUTED_VALUE"""),"2025-04")</f>
        <v>2025-04</v>
      </c>
      <c r="F193" s="251" t="str">
        <f>IFERROR(__xludf.DUMMYFUNCTION("""COMPUTED_VALUE"""),"Living&amp;Cooking")</f>
        <v>Living&amp;Cooking</v>
      </c>
      <c r="G193" s="252">
        <f>IFERROR(__xludf.DUMMYFUNCTION("""COMPUTED_VALUE"""),732.0)</f>
        <v>732</v>
      </c>
    </row>
    <row r="194">
      <c r="A194" s="251" t="str">
        <f>IFERROR(__xludf.DUMMYFUNCTION("""COMPUTED_VALUE"""),"2025-04")</f>
        <v>2025-04</v>
      </c>
      <c r="B194" s="249" t="str">
        <f>IFERROR(__xludf.DUMMYFUNCTION("""COMPUTED_VALUE"""),"NOCT bistro")</f>
        <v>NOCT bistro</v>
      </c>
      <c r="C194" s="256">
        <f>IFERROR(__xludf.DUMMYFUNCTION("""COMPUTED_VALUE"""),3.0)</f>
        <v>3</v>
      </c>
      <c r="E194" s="251" t="str">
        <f>IFERROR(__xludf.DUMMYFUNCTION("""COMPUTED_VALUE"""),"2025-04")</f>
        <v>2025-04</v>
      </c>
      <c r="F194" s="251" t="str">
        <f>IFERROR(__xludf.DUMMYFUNCTION("""COMPUTED_VALUE"""),"Brotherly")</f>
        <v>Brotherly</v>
      </c>
      <c r="G194" s="252">
        <f>IFERROR(__xludf.DUMMYFUNCTION("""COMPUTED_VALUE"""),620.0)</f>
        <v>620</v>
      </c>
    </row>
    <row r="195">
      <c r="A195" s="251" t="str">
        <f>IFERROR(__xludf.DUMMYFUNCTION("""COMPUTED_VALUE"""),"2025-04")</f>
        <v>2025-04</v>
      </c>
      <c r="B195" s="249" t="str">
        <f>IFERROR(__xludf.DUMMYFUNCTION("""COMPUTED_VALUE"""),"คริสตรัล")</f>
        <v>คริสตรัล</v>
      </c>
      <c r="C195" s="256">
        <f>IFERROR(__xludf.DUMMYFUNCTION("""COMPUTED_VALUE"""),3.0)</f>
        <v>3</v>
      </c>
      <c r="E195" s="251" t="str">
        <f>IFERROR(__xludf.DUMMYFUNCTION("""COMPUTED_VALUE"""),"2025-04")</f>
        <v>2025-04</v>
      </c>
      <c r="F195" s="251" t="str">
        <f>IFERROR(__xludf.DUMMYFUNCTION("""COMPUTED_VALUE"""),"Ken Izakaya")</f>
        <v>Ken Izakaya</v>
      </c>
      <c r="G195" s="252">
        <f>IFERROR(__xludf.DUMMYFUNCTION("""COMPUTED_VALUE"""),600.0)</f>
        <v>600</v>
      </c>
    </row>
    <row r="196">
      <c r="A196" s="251" t="str">
        <f>IFERROR(__xludf.DUMMYFUNCTION("""COMPUTED_VALUE"""),"2025-04")</f>
        <v>2025-04</v>
      </c>
      <c r="B196" s="249" t="str">
        <f>IFERROR(__xludf.DUMMYFUNCTION("""COMPUTED_VALUE"""),"ตำไทบ้าน")</f>
        <v>ตำไทบ้าน</v>
      </c>
      <c r="C196" s="256">
        <f>IFERROR(__xludf.DUMMYFUNCTION("""COMPUTED_VALUE"""),3.0)</f>
        <v>3</v>
      </c>
      <c r="E196" s="251" t="str">
        <f>IFERROR(__xludf.DUMMYFUNCTION("""COMPUTED_VALUE"""),"2025-04")</f>
        <v>2025-04</v>
      </c>
      <c r="F196" s="251" t="str">
        <f>IFERROR(__xludf.DUMMYFUNCTION("""COMPUTED_VALUE"""),"คริสตรัล")</f>
        <v>คริสตรัล</v>
      </c>
      <c r="G196" s="252">
        <f>IFERROR(__xludf.DUMMYFUNCTION("""COMPUTED_VALUE"""),600.0)</f>
        <v>600</v>
      </c>
    </row>
    <row r="197">
      <c r="A197" s="251" t="str">
        <f>IFERROR(__xludf.DUMMYFUNCTION("""COMPUTED_VALUE"""),"2025-04")</f>
        <v>2025-04</v>
      </c>
      <c r="B197" s="249" t="str">
        <f>IFERROR(__xludf.DUMMYFUNCTION("""COMPUTED_VALUE"""),"เชิญ ปลาจุ่ม")</f>
        <v>เชิญ ปลาจุ่ม</v>
      </c>
      <c r="C197" s="256">
        <f>IFERROR(__xludf.DUMMYFUNCTION("""COMPUTED_VALUE"""),3.0)</f>
        <v>3</v>
      </c>
      <c r="E197" s="251" t="str">
        <f>IFERROR(__xludf.DUMMYFUNCTION("""COMPUTED_VALUE"""),"2025-04")</f>
        <v>2025-04</v>
      </c>
      <c r="F197" s="251" t="str">
        <f>IFERROR(__xludf.DUMMYFUNCTION("""COMPUTED_VALUE"""),"เชิญ ปลาจุ่ม")</f>
        <v>เชิญ ปลาจุ่ม</v>
      </c>
      <c r="G197" s="252">
        <f>IFERROR(__xludf.DUMMYFUNCTION("""COMPUTED_VALUE"""),480.0)</f>
        <v>480</v>
      </c>
    </row>
    <row r="198">
      <c r="A198" s="251" t="str">
        <f>IFERROR(__xludf.DUMMYFUNCTION("""COMPUTED_VALUE"""),"2025-04")</f>
        <v>2025-04</v>
      </c>
      <c r="B198" s="249" t="str">
        <f>IFERROR(__xludf.DUMMYFUNCTION("""COMPUTED_VALUE"""),"Living&amp;Cooking")</f>
        <v>Living&amp;Cooking</v>
      </c>
      <c r="C198" s="256">
        <f>IFERROR(__xludf.DUMMYFUNCTION("""COMPUTED_VALUE"""),2.0)</f>
        <v>2</v>
      </c>
      <c r="E198" s="251" t="str">
        <f>IFERROR(__xludf.DUMMYFUNCTION("""COMPUTED_VALUE"""),"2025-04")</f>
        <v>2025-04</v>
      </c>
      <c r="F198" s="251" t="str">
        <f>IFERROR(__xludf.DUMMYFUNCTION("""COMPUTED_VALUE"""),"Sugar Beam")</f>
        <v>Sugar Beam</v>
      </c>
      <c r="G198" s="252">
        <f>IFERROR(__xludf.DUMMYFUNCTION("""COMPUTED_VALUE"""),450.0)</f>
        <v>450</v>
      </c>
    </row>
    <row r="199">
      <c r="A199" s="251" t="str">
        <f>IFERROR(__xludf.DUMMYFUNCTION("""COMPUTED_VALUE"""),"2025-04")</f>
        <v>2025-04</v>
      </c>
      <c r="B199" s="249" t="str">
        <f>IFERROR(__xludf.DUMMYFUNCTION("""COMPUTED_VALUE"""),"Sugar Beam")</f>
        <v>Sugar Beam</v>
      </c>
      <c r="C199" s="256">
        <f>IFERROR(__xludf.DUMMYFUNCTION("""COMPUTED_VALUE"""),2.0)</f>
        <v>2</v>
      </c>
      <c r="E199" s="251" t="str">
        <f>IFERROR(__xludf.DUMMYFUNCTION("""COMPUTED_VALUE"""),"2025-04")</f>
        <v>2025-04</v>
      </c>
      <c r="F199" s="251" t="str">
        <f>IFERROR(__xludf.DUMMYFUNCTION("""COMPUTED_VALUE"""),"season bbq")</f>
        <v>season bbq</v>
      </c>
      <c r="G199" s="252">
        <f>IFERROR(__xludf.DUMMYFUNCTION("""COMPUTED_VALUE"""),420.0)</f>
        <v>420</v>
      </c>
    </row>
    <row r="200">
      <c r="A200" s="251" t="str">
        <f>IFERROR(__xludf.DUMMYFUNCTION("""COMPUTED_VALUE"""),"2025-04")</f>
        <v>2025-04</v>
      </c>
      <c r="B200" s="249" t="str">
        <f>IFERROR(__xludf.DUMMYFUNCTION("""COMPUTED_VALUE"""),"season bbq")</f>
        <v>season bbq</v>
      </c>
      <c r="C200" s="256">
        <f>IFERROR(__xludf.DUMMYFUNCTION("""COMPUTED_VALUE"""),2.0)</f>
        <v>2</v>
      </c>
      <c r="E200" s="251" t="str">
        <f>IFERROR(__xludf.DUMMYFUNCTION("""COMPUTED_VALUE"""),"2025-04")</f>
        <v>2025-04</v>
      </c>
      <c r="F200" s="251" t="str">
        <f>IFERROR(__xludf.DUMMYFUNCTION("""COMPUTED_VALUE"""),"ขนมบ้านคุณย่า")</f>
        <v>ขนมบ้านคุณย่า</v>
      </c>
      <c r="G200" s="252">
        <f>IFERROR(__xludf.DUMMYFUNCTION("""COMPUTED_VALUE"""),410.0)</f>
        <v>410</v>
      </c>
    </row>
    <row r="201">
      <c r="A201" s="251" t="str">
        <f>IFERROR(__xludf.DUMMYFUNCTION("""COMPUTED_VALUE"""),"2025-04")</f>
        <v>2025-04</v>
      </c>
      <c r="B201" s="249" t="str">
        <f>IFERROR(__xludf.DUMMYFUNCTION("""COMPUTED_VALUE"""),"ยิ้มหวาน")</f>
        <v>ยิ้มหวาน</v>
      </c>
      <c r="C201" s="256">
        <f>IFERROR(__xludf.DUMMYFUNCTION("""COMPUTED_VALUE"""),2.0)</f>
        <v>2</v>
      </c>
      <c r="E201" s="251" t="str">
        <f>IFERROR(__xludf.DUMMYFUNCTION("""COMPUTED_VALUE"""),"2025-04")</f>
        <v>2025-04</v>
      </c>
      <c r="F201" s="251" t="str">
        <f>IFERROR(__xludf.DUMMYFUNCTION("""COMPUTED_VALUE"""),"ยิ้มหวาน")</f>
        <v>ยิ้มหวาน</v>
      </c>
      <c r="G201" s="252">
        <f>IFERROR(__xludf.DUMMYFUNCTION("""COMPUTED_VALUE"""),340.0)</f>
        <v>340</v>
      </c>
    </row>
    <row r="202">
      <c r="A202" s="251" t="str">
        <f>IFERROR(__xludf.DUMMYFUNCTION("""COMPUTED_VALUE"""),"2025-04")</f>
        <v>2025-04</v>
      </c>
      <c r="B202" s="249" t="str">
        <f>IFERROR(__xludf.DUMMYFUNCTION("""COMPUTED_VALUE"""),"ศิริพลาซ่า")</f>
        <v>ศิริพลาซ่า</v>
      </c>
      <c r="C202" s="256">
        <f>IFERROR(__xludf.DUMMYFUNCTION("""COMPUTED_VALUE"""),2.0)</f>
        <v>2</v>
      </c>
      <c r="E202" s="251" t="str">
        <f>IFERROR(__xludf.DUMMYFUNCTION("""COMPUTED_VALUE"""),"2025-04")</f>
        <v>2025-04</v>
      </c>
      <c r="F202" s="251" t="str">
        <f>IFERROR(__xludf.DUMMYFUNCTION("""COMPUTED_VALUE"""),"ครัวอิ่มอร่อย")</f>
        <v>ครัวอิ่มอร่อย</v>
      </c>
      <c r="G202" s="252">
        <f>IFERROR(__xludf.DUMMYFUNCTION("""COMPUTED_VALUE"""),300.0)</f>
        <v>300</v>
      </c>
    </row>
    <row r="203">
      <c r="A203" s="251" t="str">
        <f>IFERROR(__xludf.DUMMYFUNCTION("""COMPUTED_VALUE"""),"2025-04")</f>
        <v>2025-04</v>
      </c>
      <c r="B203" s="249" t="str">
        <f>IFERROR(__xludf.DUMMYFUNCTION("""COMPUTED_VALUE"""),"De forest")</f>
        <v>De forest</v>
      </c>
      <c r="C203" s="256">
        <f>IFERROR(__xludf.DUMMYFUNCTION("""COMPUTED_VALUE"""),1.0)</f>
        <v>1</v>
      </c>
      <c r="E203" s="251" t="str">
        <f>IFERROR(__xludf.DUMMYFUNCTION("""COMPUTED_VALUE"""),"2025-04")</f>
        <v>2025-04</v>
      </c>
      <c r="F203" s="251" t="str">
        <f>IFERROR(__xludf.DUMMYFUNCTION("""COMPUTED_VALUE"""),"อิ่มอร่อย")</f>
        <v>อิ่มอร่อย</v>
      </c>
      <c r="G203" s="252">
        <f>IFERROR(__xludf.DUMMYFUNCTION("""COMPUTED_VALUE"""),300.0)</f>
        <v>300</v>
      </c>
    </row>
    <row r="204">
      <c r="A204" s="251" t="str">
        <f>IFERROR(__xludf.DUMMYFUNCTION("""COMPUTED_VALUE"""),"2025-04")</f>
        <v>2025-04</v>
      </c>
      <c r="B204" s="249" t="str">
        <f>IFERROR(__xludf.DUMMYFUNCTION("""COMPUTED_VALUE"""),"Food Salad เมืองย่า")</f>
        <v>Food Salad เมืองย่า</v>
      </c>
      <c r="C204" s="256">
        <f>IFERROR(__xludf.DUMMYFUNCTION("""COMPUTED_VALUE"""),1.0)</f>
        <v>1</v>
      </c>
      <c r="E204" s="251" t="str">
        <f>IFERROR(__xludf.DUMMYFUNCTION("""COMPUTED_VALUE"""),"2025-04")</f>
        <v>2025-04</v>
      </c>
      <c r="F204" s="251" t="str">
        <f>IFERROR(__xludf.DUMMYFUNCTION("""COMPUTED_VALUE"""),"Dripping Hill")</f>
        <v>Dripping Hill</v>
      </c>
      <c r="G204" s="252">
        <f>IFERROR(__xludf.DUMMYFUNCTION("""COMPUTED_VALUE"""),291.0)</f>
        <v>291</v>
      </c>
    </row>
    <row r="205">
      <c r="A205" s="251" t="str">
        <f>IFERROR(__xludf.DUMMYFUNCTION("""COMPUTED_VALUE"""),"2025-04")</f>
        <v>2025-04</v>
      </c>
      <c r="B205" s="249" t="str">
        <f>IFERROR(__xludf.DUMMYFUNCTION("""COMPUTED_VALUE"""),"ครัวอิ่มอร่อย")</f>
        <v>ครัวอิ่มอร่อย</v>
      </c>
      <c r="C205" s="256">
        <f>IFERROR(__xludf.DUMMYFUNCTION("""COMPUTED_VALUE"""),1.0)</f>
        <v>1</v>
      </c>
      <c r="E205" s="251" t="str">
        <f>IFERROR(__xludf.DUMMYFUNCTION("""COMPUTED_VALUE"""),"2025-04")</f>
        <v>2025-04</v>
      </c>
      <c r="F205" s="251" t="str">
        <f>IFERROR(__xludf.DUMMYFUNCTION("""COMPUTED_VALUE"""),"Food Salad เมืองย่า")</f>
        <v>Food Salad เมืองย่า</v>
      </c>
      <c r="G205" s="252">
        <f>IFERROR(__xludf.DUMMYFUNCTION("""COMPUTED_VALUE"""),255.0)</f>
        <v>255</v>
      </c>
    </row>
    <row r="206">
      <c r="A206" s="251" t="str">
        <f>IFERROR(__xludf.DUMMYFUNCTION("""COMPUTED_VALUE"""),"2025-04")</f>
        <v>2025-04</v>
      </c>
      <c r="B206" s="249" t="str">
        <f>IFERROR(__xludf.DUMMYFUNCTION("""COMPUTED_VALUE"""),"บ้านเราสเต็กเฮ้าส์")</f>
        <v>บ้านเราสเต็กเฮ้าส์</v>
      </c>
      <c r="C206" s="256">
        <f>IFERROR(__xludf.DUMMYFUNCTION("""COMPUTED_VALUE"""),1.0)</f>
        <v>1</v>
      </c>
      <c r="E206" s="251" t="str">
        <f>IFERROR(__xludf.DUMMYFUNCTION("""COMPUTED_VALUE"""),"2025-04")</f>
        <v>2025-04</v>
      </c>
      <c r="F206" s="251" t="str">
        <f>IFERROR(__xludf.DUMMYFUNCTION("""COMPUTED_VALUE"""),"De forest")</f>
        <v>De forest</v>
      </c>
      <c r="G206" s="252">
        <f>IFERROR(__xludf.DUMMYFUNCTION("""COMPUTED_VALUE"""),100.0)</f>
        <v>100</v>
      </c>
    </row>
    <row r="207">
      <c r="A207" s="272" t="str">
        <f>IFERROR(__xludf.DUMMYFUNCTION("""COMPUTED_VALUE"""),"2025-04")</f>
        <v>2025-04</v>
      </c>
      <c r="B207" s="263" t="str">
        <f>IFERROR(__xludf.DUMMYFUNCTION("""COMPUTED_VALUE"""),"อิ่มอร่อย")</f>
        <v>อิ่มอร่อย</v>
      </c>
      <c r="C207" s="264">
        <f>IFERROR(__xludf.DUMMYFUNCTION("""COMPUTED_VALUE"""),1.0)</f>
        <v>1</v>
      </c>
      <c r="E207" s="272" t="str">
        <f>IFERROR(__xludf.DUMMYFUNCTION("""COMPUTED_VALUE"""),"2025-04")</f>
        <v>2025-04</v>
      </c>
      <c r="F207" s="272" t="str">
        <f>IFERROR(__xludf.DUMMYFUNCTION("""COMPUTED_VALUE"""),"บ้านเราสเต็กเฮ้าส์")</f>
        <v>บ้านเราสเต็กเฮ้าส์</v>
      </c>
      <c r="G207" s="265">
        <f>IFERROR(__xludf.DUMMYFUNCTION("""COMPUTED_VALUE"""),100.0)</f>
        <v>100</v>
      </c>
    </row>
    <row r="208">
      <c r="A208" s="272" t="str">
        <f>IFERROR(__xludf.DUMMYFUNCTION("""COMPUTED_VALUE"""),"2025-05")</f>
        <v>2025-05</v>
      </c>
      <c r="B208" s="263" t="str">
        <f>IFERROR(__xludf.DUMMYFUNCTION("""COMPUTED_VALUE"""),"Shounen Yakiniku")</f>
        <v>Shounen Yakiniku</v>
      </c>
      <c r="C208" s="264">
        <f>IFERROR(__xludf.DUMMYFUNCTION("""COMPUTED_VALUE"""),18.0)</f>
        <v>18</v>
      </c>
      <c r="E208" s="272" t="str">
        <f>IFERROR(__xludf.DUMMYFUNCTION("""COMPUTED_VALUE"""),"2025-05")</f>
        <v>2025-05</v>
      </c>
      <c r="F208" s="272" t="str">
        <f>IFERROR(__xludf.DUMMYFUNCTION("""COMPUTED_VALUE"""),"Shounen Yakiniku")</f>
        <v>Shounen Yakiniku</v>
      </c>
      <c r="G208" s="265">
        <f>IFERROR(__xludf.DUMMYFUNCTION("""COMPUTED_VALUE"""),5940.0)</f>
        <v>5940</v>
      </c>
    </row>
    <row r="209">
      <c r="A209" s="272" t="str">
        <f>IFERROR(__xludf.DUMMYFUNCTION("""COMPUTED_VALUE"""),"2025-05")</f>
        <v>2025-05</v>
      </c>
      <c r="B209" s="263" t="str">
        <f>IFERROR(__xludf.DUMMYFUNCTION("""COMPUTED_VALUE"""),"Pepper International")</f>
        <v>Pepper International</v>
      </c>
      <c r="C209" s="264">
        <f>IFERROR(__xludf.DUMMYFUNCTION("""COMPUTED_VALUE"""),15.0)</f>
        <v>15</v>
      </c>
      <c r="E209" s="272" t="str">
        <f>IFERROR(__xludf.DUMMYFUNCTION("""COMPUTED_VALUE"""),"2025-05")</f>
        <v>2025-05</v>
      </c>
      <c r="F209" s="272" t="str">
        <f>IFERROR(__xludf.DUMMYFUNCTION("""COMPUTED_VALUE"""),"ฌาณิ")</f>
        <v>ฌาณิ</v>
      </c>
      <c r="G209" s="265">
        <f>IFERROR(__xludf.DUMMYFUNCTION("""COMPUTED_VALUE"""),5540.0)</f>
        <v>5540</v>
      </c>
    </row>
    <row r="210">
      <c r="A210" s="272" t="str">
        <f>IFERROR(__xludf.DUMMYFUNCTION("""COMPUTED_VALUE"""),"2025-05")</f>
        <v>2025-05</v>
      </c>
      <c r="B210" s="263" t="str">
        <f>IFERROR(__xludf.DUMMYFUNCTION("""COMPUTED_VALUE"""),"Fat Boy")</f>
        <v>Fat Boy</v>
      </c>
      <c r="C210" s="264">
        <f>IFERROR(__xludf.DUMMYFUNCTION("""COMPUTED_VALUE"""),12.0)</f>
        <v>12</v>
      </c>
      <c r="E210" s="272" t="str">
        <f>IFERROR(__xludf.DUMMYFUNCTION("""COMPUTED_VALUE"""),"2025-05")</f>
        <v>2025-05</v>
      </c>
      <c r="F210" s="272" t="str">
        <f>IFERROR(__xludf.DUMMYFUNCTION("""COMPUTED_VALUE"""),"เจริญภัณฑ์")</f>
        <v>เจริญภัณฑ์</v>
      </c>
      <c r="G210" s="265">
        <f>IFERROR(__xludf.DUMMYFUNCTION("""COMPUTED_VALUE"""),4290.0)</f>
        <v>4290</v>
      </c>
    </row>
    <row r="211">
      <c r="A211" s="272" t="str">
        <f>IFERROR(__xludf.DUMMYFUNCTION("""COMPUTED_VALUE"""),"2025-05")</f>
        <v>2025-05</v>
      </c>
      <c r="B211" s="263" t="str">
        <f>IFERROR(__xludf.DUMMYFUNCTION("""COMPUTED_VALUE"""),"ฌาณิ")</f>
        <v>ฌาณิ</v>
      </c>
      <c r="C211" s="264">
        <f>IFERROR(__xludf.DUMMYFUNCTION("""COMPUTED_VALUE"""),9.0)</f>
        <v>9</v>
      </c>
      <c r="E211" s="272" t="str">
        <f>IFERROR(__xludf.DUMMYFUNCTION("""COMPUTED_VALUE"""),"2025-05")</f>
        <v>2025-05</v>
      </c>
      <c r="F211" s="272" t="str">
        <f>IFERROR(__xludf.DUMMYFUNCTION("""COMPUTED_VALUE"""),"Fat Boy")</f>
        <v>Fat Boy</v>
      </c>
      <c r="G211" s="265">
        <f>IFERROR(__xludf.DUMMYFUNCTION("""COMPUTED_VALUE"""),3660.0)</f>
        <v>3660</v>
      </c>
    </row>
    <row r="212">
      <c r="A212" s="272" t="str">
        <f>IFERROR(__xludf.DUMMYFUNCTION("""COMPUTED_VALUE"""),"2025-05")</f>
        <v>2025-05</v>
      </c>
      <c r="B212" s="263" t="str">
        <f>IFERROR(__xludf.DUMMYFUNCTION("""COMPUTED_VALUE"""),"มุมสเต็ก")</f>
        <v>มุมสเต็ก</v>
      </c>
      <c r="C212" s="264">
        <f>IFERROR(__xludf.DUMMYFUNCTION("""COMPUTED_VALUE"""),9.0)</f>
        <v>9</v>
      </c>
      <c r="E212" s="272" t="str">
        <f>IFERROR(__xludf.DUMMYFUNCTION("""COMPUTED_VALUE"""),"2025-05")</f>
        <v>2025-05</v>
      </c>
      <c r="F212" s="272" t="str">
        <f>IFERROR(__xludf.DUMMYFUNCTION("""COMPUTED_VALUE"""),"Ginda wagyu")</f>
        <v>Ginda wagyu</v>
      </c>
      <c r="G212" s="265">
        <f>IFERROR(__xludf.DUMMYFUNCTION("""COMPUTED_VALUE"""),3600.0)</f>
        <v>3600</v>
      </c>
    </row>
    <row r="213">
      <c r="A213" s="272" t="str">
        <f>IFERROR(__xludf.DUMMYFUNCTION("""COMPUTED_VALUE"""),"2025-05")</f>
        <v>2025-05</v>
      </c>
      <c r="B213" s="263" t="str">
        <f>IFERROR(__xludf.DUMMYFUNCTION("""COMPUTED_VALUE"""),"Rare")</f>
        <v>Rare</v>
      </c>
      <c r="C213" s="264">
        <f>IFERROR(__xludf.DUMMYFUNCTION("""COMPUTED_VALUE"""),8.0)</f>
        <v>8</v>
      </c>
      <c r="E213" s="272" t="str">
        <f>IFERROR(__xludf.DUMMYFUNCTION("""COMPUTED_VALUE"""),"2025-05")</f>
        <v>2025-05</v>
      </c>
      <c r="F213" s="272" t="str">
        <f>IFERROR(__xludf.DUMMYFUNCTION("""COMPUTED_VALUE"""),"มุมสเต็ก")</f>
        <v>มุมสเต็ก</v>
      </c>
      <c r="G213" s="265">
        <f>IFERROR(__xludf.DUMMYFUNCTION("""COMPUTED_VALUE"""),2900.0)</f>
        <v>2900</v>
      </c>
    </row>
    <row r="214">
      <c r="A214" s="272" t="str">
        <f>IFERROR(__xludf.DUMMYFUNCTION("""COMPUTED_VALUE"""),"2025-05")</f>
        <v>2025-05</v>
      </c>
      <c r="B214" s="263" t="str">
        <f>IFERROR(__xludf.DUMMYFUNCTION("""COMPUTED_VALUE"""),"8 Bistro")</f>
        <v>8 Bistro</v>
      </c>
      <c r="C214" s="264">
        <f>IFERROR(__xludf.DUMMYFUNCTION("""COMPUTED_VALUE"""),7.0)</f>
        <v>7</v>
      </c>
      <c r="E214" s="272" t="str">
        <f>IFERROR(__xludf.DUMMYFUNCTION("""COMPUTED_VALUE"""),"2025-05")</f>
        <v>2025-05</v>
      </c>
      <c r="F214" s="272" t="str">
        <f>IFERROR(__xludf.DUMMYFUNCTION("""COMPUTED_VALUE"""),"หนู")</f>
        <v>หนู</v>
      </c>
      <c r="G214" s="265">
        <f>IFERROR(__xludf.DUMMYFUNCTION("""COMPUTED_VALUE"""),2100.0)</f>
        <v>2100</v>
      </c>
    </row>
    <row r="215">
      <c r="A215" s="272" t="str">
        <f>IFERROR(__xludf.DUMMYFUNCTION("""COMPUTED_VALUE"""),"2025-05")</f>
        <v>2025-05</v>
      </c>
      <c r="B215" s="263" t="str">
        <f>IFERROR(__xludf.DUMMYFUNCTION("""COMPUTED_VALUE"""),"8 Dining")</f>
        <v>8 Dining</v>
      </c>
      <c r="C215" s="264">
        <f>IFERROR(__xludf.DUMMYFUNCTION("""COMPUTED_VALUE"""),7.0)</f>
        <v>7</v>
      </c>
      <c r="E215" s="272" t="str">
        <f>IFERROR(__xludf.DUMMYFUNCTION("""COMPUTED_VALUE"""),"2025-05")</f>
        <v>2025-05</v>
      </c>
      <c r="F215" s="272" t="str">
        <f>IFERROR(__xludf.DUMMYFUNCTION("""COMPUTED_VALUE"""),"Pepper International")</f>
        <v>Pepper International</v>
      </c>
      <c r="G215" s="265">
        <f>IFERROR(__xludf.DUMMYFUNCTION("""COMPUTED_VALUE"""),1788.0)</f>
        <v>1788</v>
      </c>
    </row>
    <row r="216">
      <c r="A216" s="272" t="str">
        <f>IFERROR(__xludf.DUMMYFUNCTION("""COMPUTED_VALUE"""),"2025-05")</f>
        <v>2025-05</v>
      </c>
      <c r="B216" s="263" t="str">
        <f>IFERROR(__xludf.DUMMYFUNCTION("""COMPUTED_VALUE"""),"Ginda wagyu")</f>
        <v>Ginda wagyu</v>
      </c>
      <c r="C216" s="264">
        <f>IFERROR(__xludf.DUMMYFUNCTION("""COMPUTED_VALUE"""),7.0)</f>
        <v>7</v>
      </c>
      <c r="E216" s="272" t="str">
        <f>IFERROR(__xludf.DUMMYFUNCTION("""COMPUTED_VALUE"""),"2025-05")</f>
        <v>2025-05</v>
      </c>
      <c r="F216" s="272" t="str">
        <f>IFERROR(__xludf.DUMMYFUNCTION("""COMPUTED_VALUE"""),"ตำไทบ้าน")</f>
        <v>ตำไทบ้าน</v>
      </c>
      <c r="G216" s="265">
        <f>IFERROR(__xludf.DUMMYFUNCTION("""COMPUTED_VALUE"""),1700.0)</f>
        <v>1700</v>
      </c>
    </row>
    <row r="217">
      <c r="A217" s="272" t="str">
        <f>IFERROR(__xludf.DUMMYFUNCTION("""COMPUTED_VALUE"""),"2025-05")</f>
        <v>2025-05</v>
      </c>
      <c r="B217" s="263" t="str">
        <f>IFERROR(__xludf.DUMMYFUNCTION("""COMPUTED_VALUE"""),"Morning Tonight")</f>
        <v>Morning Tonight</v>
      </c>
      <c r="C217" s="264">
        <f>IFERROR(__xludf.DUMMYFUNCTION("""COMPUTED_VALUE"""),6.0)</f>
        <v>6</v>
      </c>
      <c r="E217" s="272" t="str">
        <f>IFERROR(__xludf.DUMMYFUNCTION("""COMPUTED_VALUE"""),"2025-05")</f>
        <v>2025-05</v>
      </c>
      <c r="F217" s="272" t="str">
        <f>IFERROR(__xludf.DUMMYFUNCTION("""COMPUTED_VALUE"""),"Rare")</f>
        <v>Rare</v>
      </c>
      <c r="G217" s="265">
        <f>IFERROR(__xludf.DUMMYFUNCTION("""COMPUTED_VALUE"""),1600.0)</f>
        <v>1600</v>
      </c>
    </row>
    <row r="218">
      <c r="A218" s="272" t="str">
        <f>IFERROR(__xludf.DUMMYFUNCTION("""COMPUTED_VALUE"""),"2025-05")</f>
        <v>2025-05</v>
      </c>
      <c r="B218" s="263" t="str">
        <f>IFERROR(__xludf.DUMMYFUNCTION("""COMPUTED_VALUE"""),"หนู")</f>
        <v>หนู</v>
      </c>
      <c r="C218" s="264">
        <f>IFERROR(__xludf.DUMMYFUNCTION("""COMPUTED_VALUE"""),6.0)</f>
        <v>6</v>
      </c>
      <c r="E218" s="272" t="str">
        <f>IFERROR(__xludf.DUMMYFUNCTION("""COMPUTED_VALUE"""),"2025-05")</f>
        <v>2025-05</v>
      </c>
      <c r="F218" s="272" t="str">
        <f>IFERROR(__xludf.DUMMYFUNCTION("""COMPUTED_VALUE"""),"8 Bistro")</f>
        <v>8 Bistro</v>
      </c>
      <c r="G218" s="265">
        <f>IFERROR(__xludf.DUMMYFUNCTION("""COMPUTED_VALUE"""),1560.0)</f>
        <v>1560</v>
      </c>
    </row>
    <row r="219">
      <c r="A219" s="272" t="str">
        <f>IFERROR(__xludf.DUMMYFUNCTION("""COMPUTED_VALUE"""),"2025-05")</f>
        <v>2025-05</v>
      </c>
      <c r="B219" s="263" t="str">
        <f>IFERROR(__xludf.DUMMYFUNCTION("""COMPUTED_VALUE"""),"เจริญภัณฑ์")</f>
        <v>เจริญภัณฑ์</v>
      </c>
      <c r="C219" s="264">
        <f>IFERROR(__xludf.DUMMYFUNCTION("""COMPUTED_VALUE"""),6.0)</f>
        <v>6</v>
      </c>
      <c r="E219" s="272" t="str">
        <f>IFERROR(__xludf.DUMMYFUNCTION("""COMPUTED_VALUE"""),"2025-05")</f>
        <v>2025-05</v>
      </c>
      <c r="F219" s="272" t="str">
        <f>IFERROR(__xludf.DUMMYFUNCTION("""COMPUTED_VALUE"""),"Morning Tonight")</f>
        <v>Morning Tonight</v>
      </c>
      <c r="G219" s="265">
        <f>IFERROR(__xludf.DUMMYFUNCTION("""COMPUTED_VALUE"""),1560.0)</f>
        <v>1560</v>
      </c>
    </row>
    <row r="220">
      <c r="A220" s="272" t="str">
        <f>IFERROR(__xludf.DUMMYFUNCTION("""COMPUTED_VALUE"""),"2025-05")</f>
        <v>2025-05</v>
      </c>
      <c r="B220" s="263" t="str">
        <f>IFERROR(__xludf.DUMMYFUNCTION("""COMPUTED_VALUE"""),"ไวท์เฮ้าส์")</f>
        <v>ไวท์เฮ้าส์</v>
      </c>
      <c r="C220" s="264">
        <f>IFERROR(__xludf.DUMMYFUNCTION("""COMPUTED_VALUE"""),6.0)</f>
        <v>6</v>
      </c>
      <c r="E220" s="272" t="str">
        <f>IFERROR(__xludf.DUMMYFUNCTION("""COMPUTED_VALUE"""),"2025-05")</f>
        <v>2025-05</v>
      </c>
      <c r="F220" s="272" t="str">
        <f>IFERROR(__xludf.DUMMYFUNCTION("""COMPUTED_VALUE"""),"Bosco")</f>
        <v>Bosco</v>
      </c>
      <c r="G220" s="265">
        <f>IFERROR(__xludf.DUMMYFUNCTION("""COMPUTED_VALUE"""),1440.0)</f>
        <v>1440</v>
      </c>
    </row>
    <row r="221">
      <c r="A221" s="272" t="str">
        <f>IFERROR(__xludf.DUMMYFUNCTION("""COMPUTED_VALUE"""),"2025-05")</f>
        <v>2025-05</v>
      </c>
      <c r="B221" s="263" t="str">
        <f>IFERROR(__xludf.DUMMYFUNCTION("""COMPUTED_VALUE"""),"Bosco")</f>
        <v>Bosco</v>
      </c>
      <c r="C221" s="264">
        <f>IFERROR(__xludf.DUMMYFUNCTION("""COMPUTED_VALUE"""),5.0)</f>
        <v>5</v>
      </c>
      <c r="E221" s="272" t="str">
        <f>IFERROR(__xludf.DUMMYFUNCTION("""COMPUTED_VALUE"""),"2025-05")</f>
        <v>2025-05</v>
      </c>
      <c r="F221" s="272" t="str">
        <f>IFERROR(__xludf.DUMMYFUNCTION("""COMPUTED_VALUE"""),"Touch Steak")</f>
        <v>Touch Steak</v>
      </c>
      <c r="G221" s="265">
        <f>IFERROR(__xludf.DUMMYFUNCTION("""COMPUTED_VALUE"""),1354.0)</f>
        <v>1354</v>
      </c>
    </row>
    <row r="222">
      <c r="A222" s="272" t="str">
        <f>IFERROR(__xludf.DUMMYFUNCTION("""COMPUTED_VALUE"""),"2025-05")</f>
        <v>2025-05</v>
      </c>
      <c r="B222" s="263" t="str">
        <f>IFERROR(__xludf.DUMMYFUNCTION("""COMPUTED_VALUE"""),"Den Shabu")</f>
        <v>Den Shabu</v>
      </c>
      <c r="C222" s="264">
        <f>IFERROR(__xludf.DUMMYFUNCTION("""COMPUTED_VALUE"""),5.0)</f>
        <v>5</v>
      </c>
      <c r="E222" s="272" t="str">
        <f>IFERROR(__xludf.DUMMYFUNCTION("""COMPUTED_VALUE"""),"2025-05")</f>
        <v>2025-05</v>
      </c>
      <c r="F222" s="272" t="str">
        <f>IFERROR(__xludf.DUMMYFUNCTION("""COMPUTED_VALUE"""),"Ken Izakaya")</f>
        <v>Ken Izakaya</v>
      </c>
      <c r="G222" s="265">
        <f>IFERROR(__xludf.DUMMYFUNCTION("""COMPUTED_VALUE"""),1280.0)</f>
        <v>1280</v>
      </c>
    </row>
    <row r="223">
      <c r="A223" s="272" t="str">
        <f>IFERROR(__xludf.DUMMYFUNCTION("""COMPUTED_VALUE"""),"2025-05")</f>
        <v>2025-05</v>
      </c>
      <c r="B223" s="263" t="str">
        <f>IFERROR(__xludf.DUMMYFUNCTION("""COMPUTED_VALUE"""),"Ken Izakaya")</f>
        <v>Ken Izakaya</v>
      </c>
      <c r="C223" s="264">
        <f>IFERROR(__xludf.DUMMYFUNCTION("""COMPUTED_VALUE"""),5.0)</f>
        <v>5</v>
      </c>
      <c r="E223" s="272" t="str">
        <f>IFERROR(__xludf.DUMMYFUNCTION("""COMPUTED_VALUE"""),"2025-05")</f>
        <v>2025-05</v>
      </c>
      <c r="F223" s="272" t="str">
        <f>IFERROR(__xludf.DUMMYFUNCTION("""COMPUTED_VALUE"""),"Daya Eatery")</f>
        <v>Daya Eatery</v>
      </c>
      <c r="G223" s="265">
        <f>IFERROR(__xludf.DUMMYFUNCTION("""COMPUTED_VALUE"""),1240.0)</f>
        <v>1240</v>
      </c>
    </row>
    <row r="224">
      <c r="A224" s="272" t="str">
        <f>IFERROR(__xludf.DUMMYFUNCTION("""COMPUTED_VALUE"""),"2025-05")</f>
        <v>2025-05</v>
      </c>
      <c r="B224" s="263" t="str">
        <f>IFERROR(__xludf.DUMMYFUNCTION("""COMPUTED_VALUE"""),"ขนมบ้านคุณย่า")</f>
        <v>ขนมบ้านคุณย่า</v>
      </c>
      <c r="C224" s="264">
        <f>IFERROR(__xludf.DUMMYFUNCTION("""COMPUTED_VALUE"""),5.0)</f>
        <v>5</v>
      </c>
      <c r="E224" s="272" t="str">
        <f>IFERROR(__xludf.DUMMYFUNCTION("""COMPUTED_VALUE"""),"2025-05")</f>
        <v>2025-05</v>
      </c>
      <c r="F224" s="272" t="str">
        <f>IFERROR(__xludf.DUMMYFUNCTION("""COMPUTED_VALUE"""),"8 Dining")</f>
        <v>8 Dining</v>
      </c>
      <c r="G224" s="265">
        <f>IFERROR(__xludf.DUMMYFUNCTION("""COMPUTED_VALUE"""),1200.0)</f>
        <v>1200</v>
      </c>
    </row>
    <row r="225">
      <c r="A225" s="272" t="str">
        <f>IFERROR(__xludf.DUMMYFUNCTION("""COMPUTED_VALUE"""),"2025-05")</f>
        <v>2025-05</v>
      </c>
      <c r="B225" s="263" t="str">
        <f>IFERROR(__xludf.DUMMYFUNCTION("""COMPUTED_VALUE"""),"Daya Eatery")</f>
        <v>Daya Eatery</v>
      </c>
      <c r="C225" s="264">
        <f>IFERROR(__xludf.DUMMYFUNCTION("""COMPUTED_VALUE"""),4.0)</f>
        <v>4</v>
      </c>
      <c r="E225" s="272" t="str">
        <f>IFERROR(__xludf.DUMMYFUNCTION("""COMPUTED_VALUE"""),"2025-05")</f>
        <v>2025-05</v>
      </c>
      <c r="F225" s="272" t="str">
        <f>IFERROR(__xludf.DUMMYFUNCTION("""COMPUTED_VALUE"""),"Den Shabu")</f>
        <v>Den Shabu</v>
      </c>
      <c r="G225" s="265">
        <f>IFERROR(__xludf.DUMMYFUNCTION("""COMPUTED_VALUE"""),1200.0)</f>
        <v>1200</v>
      </c>
    </row>
    <row r="226">
      <c r="A226" s="272" t="str">
        <f>IFERROR(__xludf.DUMMYFUNCTION("""COMPUTED_VALUE"""),"2025-05")</f>
        <v>2025-05</v>
      </c>
      <c r="B226" s="263" t="str">
        <f>IFERROR(__xludf.DUMMYFUNCTION("""COMPUTED_VALUE"""),"Dripping Hill")</f>
        <v>Dripping Hill</v>
      </c>
      <c r="C226" s="264">
        <f>IFERROR(__xludf.DUMMYFUNCTION("""COMPUTED_VALUE"""),4.0)</f>
        <v>4</v>
      </c>
      <c r="E226" s="272" t="str">
        <f>IFERROR(__xludf.DUMMYFUNCTION("""COMPUTED_VALUE"""),"2025-05")</f>
        <v>2025-05</v>
      </c>
      <c r="F226" s="272" t="str">
        <f>IFERROR(__xludf.DUMMYFUNCTION("""COMPUTED_VALUE"""),"NOCT bistro")</f>
        <v>NOCT bistro</v>
      </c>
      <c r="G226" s="265">
        <f>IFERROR(__xludf.DUMMYFUNCTION("""COMPUTED_VALUE"""),960.0)</f>
        <v>960</v>
      </c>
    </row>
    <row r="227">
      <c r="A227" s="272" t="str">
        <f>IFERROR(__xludf.DUMMYFUNCTION("""COMPUTED_VALUE"""),"2025-05")</f>
        <v>2025-05</v>
      </c>
      <c r="B227" s="263" t="str">
        <f>IFERROR(__xludf.DUMMYFUNCTION("""COMPUTED_VALUE"""),"Touch Steak")</f>
        <v>Touch Steak</v>
      </c>
      <c r="C227" s="264">
        <f>IFERROR(__xludf.DUMMYFUNCTION("""COMPUTED_VALUE"""),4.0)</f>
        <v>4</v>
      </c>
      <c r="E227" s="272" t="str">
        <f>IFERROR(__xludf.DUMMYFUNCTION("""COMPUTED_VALUE"""),"2025-05")</f>
        <v>2025-05</v>
      </c>
      <c r="F227" s="272" t="str">
        <f>IFERROR(__xludf.DUMMYFUNCTION("""COMPUTED_VALUE"""),"ตำไทบ้าน สาขา2")</f>
        <v>ตำไทบ้าน สาขา2</v>
      </c>
      <c r="G227" s="265">
        <f>IFERROR(__xludf.DUMMYFUNCTION("""COMPUTED_VALUE"""),935.0)</f>
        <v>935</v>
      </c>
    </row>
    <row r="228">
      <c r="A228" s="272" t="str">
        <f>IFERROR(__xludf.DUMMYFUNCTION("""COMPUTED_VALUE"""),"2025-05")</f>
        <v>2025-05</v>
      </c>
      <c r="B228" s="263" t="str">
        <f>IFERROR(__xludf.DUMMYFUNCTION("""COMPUTED_VALUE"""),"ความสุข")</f>
        <v>ความสุข</v>
      </c>
      <c r="C228" s="264">
        <f>IFERROR(__xludf.DUMMYFUNCTION("""COMPUTED_VALUE"""),4.0)</f>
        <v>4</v>
      </c>
      <c r="E228" s="272" t="str">
        <f>IFERROR(__xludf.DUMMYFUNCTION("""COMPUTED_VALUE"""),"2025-05")</f>
        <v>2025-05</v>
      </c>
      <c r="F228" s="272" t="str">
        <f>IFERROR(__xludf.DUMMYFUNCTION("""COMPUTED_VALUE"""),"Smaz")</f>
        <v>Smaz</v>
      </c>
      <c r="G228" s="265">
        <f>IFERROR(__xludf.DUMMYFUNCTION("""COMPUTED_VALUE"""),860.0)</f>
        <v>860</v>
      </c>
    </row>
    <row r="229">
      <c r="A229" s="272" t="str">
        <f>IFERROR(__xludf.DUMMYFUNCTION("""COMPUTED_VALUE"""),"2025-05")</f>
        <v>2025-05</v>
      </c>
      <c r="B229" s="263" t="str">
        <f>IFERROR(__xludf.DUMMYFUNCTION("""COMPUTED_VALUE"""),"NOCT bistro")</f>
        <v>NOCT bistro</v>
      </c>
      <c r="C229" s="264">
        <f>IFERROR(__xludf.DUMMYFUNCTION("""COMPUTED_VALUE"""),3.0)</f>
        <v>3</v>
      </c>
      <c r="E229" s="272" t="str">
        <f>IFERROR(__xludf.DUMMYFUNCTION("""COMPUTED_VALUE"""),"2025-05")</f>
        <v>2025-05</v>
      </c>
      <c r="F229" s="272" t="str">
        <f>IFERROR(__xludf.DUMMYFUNCTION("""COMPUTED_VALUE"""),"ตำไทบ้าน สาขา1")</f>
        <v>ตำไทบ้าน สาขา1</v>
      </c>
      <c r="G229" s="265">
        <f>IFERROR(__xludf.DUMMYFUNCTION("""COMPUTED_VALUE"""),850.0)</f>
        <v>850</v>
      </c>
    </row>
    <row r="230">
      <c r="A230" s="272" t="str">
        <f>IFERROR(__xludf.DUMMYFUNCTION("""COMPUTED_VALUE"""),"2025-05")</f>
        <v>2025-05</v>
      </c>
      <c r="B230" s="263" t="str">
        <f>IFERROR(__xludf.DUMMYFUNCTION("""COMPUTED_VALUE"""),"Smaz")</f>
        <v>Smaz</v>
      </c>
      <c r="C230" s="264">
        <f>IFERROR(__xludf.DUMMYFUNCTION("""COMPUTED_VALUE"""),3.0)</f>
        <v>3</v>
      </c>
      <c r="E230" s="272" t="str">
        <f>IFERROR(__xludf.DUMMYFUNCTION("""COMPUTED_VALUE"""),"2025-05")</f>
        <v>2025-05</v>
      </c>
      <c r="F230" s="272" t="str">
        <f>IFERROR(__xludf.DUMMYFUNCTION("""COMPUTED_VALUE"""),"ไวท์เฮ้าส์")</f>
        <v>ไวท์เฮ้าส์</v>
      </c>
      <c r="G230" s="265">
        <f>IFERROR(__xludf.DUMMYFUNCTION("""COMPUTED_VALUE"""),780.0)</f>
        <v>780</v>
      </c>
    </row>
    <row r="231">
      <c r="A231" s="272" t="str">
        <f>IFERROR(__xludf.DUMMYFUNCTION("""COMPUTED_VALUE"""),"2025-05")</f>
        <v>2025-05</v>
      </c>
      <c r="B231" s="263" t="str">
        <f>IFERROR(__xludf.DUMMYFUNCTION("""COMPUTED_VALUE"""),"บ้านอิ่มอร่อย")</f>
        <v>บ้านอิ่มอร่อย</v>
      </c>
      <c r="C231" s="264">
        <f>IFERROR(__xludf.DUMMYFUNCTION("""COMPUTED_VALUE"""),3.0)</f>
        <v>3</v>
      </c>
      <c r="E231" s="272" t="str">
        <f>IFERROR(__xludf.DUMMYFUNCTION("""COMPUTED_VALUE"""),"2025-05")</f>
        <v>2025-05</v>
      </c>
      <c r="F231" s="272" t="str">
        <f>IFERROR(__xludf.DUMMYFUNCTION("""COMPUTED_VALUE"""),"บ้านอิ่มอร่อย")</f>
        <v>บ้านอิ่มอร่อย</v>
      </c>
      <c r="G231" s="265">
        <f>IFERROR(__xludf.DUMMYFUNCTION("""COMPUTED_VALUE"""),760.0)</f>
        <v>760</v>
      </c>
    </row>
    <row r="232">
      <c r="A232" s="272" t="str">
        <f>IFERROR(__xludf.DUMMYFUNCTION("""COMPUTED_VALUE"""),"2025-05")</f>
        <v>2025-05</v>
      </c>
      <c r="B232" s="263" t="str">
        <f>IFERROR(__xludf.DUMMYFUNCTION("""COMPUTED_VALUE"""),"Brotherly")</f>
        <v>Brotherly</v>
      </c>
      <c r="C232" s="264">
        <f>IFERROR(__xludf.DUMMYFUNCTION("""COMPUTED_VALUE"""),2.0)</f>
        <v>2</v>
      </c>
      <c r="E232" s="272" t="str">
        <f>IFERROR(__xludf.DUMMYFUNCTION("""COMPUTED_VALUE"""),"2025-05")</f>
        <v>2025-05</v>
      </c>
      <c r="F232" s="272" t="str">
        <f>IFERROR(__xludf.DUMMYFUNCTION("""COMPUTED_VALUE"""),"ขนมบ้านคุณย่า")</f>
        <v>ขนมบ้านคุณย่า</v>
      </c>
      <c r="G232" s="265">
        <f>IFERROR(__xludf.DUMMYFUNCTION("""COMPUTED_VALUE"""),540.0)</f>
        <v>540</v>
      </c>
    </row>
    <row r="233">
      <c r="A233" s="272" t="str">
        <f>IFERROR(__xludf.DUMMYFUNCTION("""COMPUTED_VALUE"""),"2025-05")</f>
        <v>2025-05</v>
      </c>
      <c r="B233" s="263" t="str">
        <f>IFERROR(__xludf.DUMMYFUNCTION("""COMPUTED_VALUE"""),"Living&amp;Cooking")</f>
        <v>Living&amp;Cooking</v>
      </c>
      <c r="C233" s="264">
        <f>IFERROR(__xludf.DUMMYFUNCTION("""COMPUTED_VALUE"""),2.0)</f>
        <v>2</v>
      </c>
      <c r="E233" s="272" t="str">
        <f>IFERROR(__xludf.DUMMYFUNCTION("""COMPUTED_VALUE"""),"2025-05")</f>
        <v>2025-05</v>
      </c>
      <c r="F233" s="272" t="str">
        <f>IFERROR(__xludf.DUMMYFUNCTION("""COMPUTED_VALUE"""),"Brotherly")</f>
        <v>Brotherly</v>
      </c>
      <c r="G233" s="265">
        <f>IFERROR(__xludf.DUMMYFUNCTION("""COMPUTED_VALUE"""),420.0)</f>
        <v>420</v>
      </c>
    </row>
    <row r="234">
      <c r="A234" s="272" t="str">
        <f>IFERROR(__xludf.DUMMYFUNCTION("""COMPUTED_VALUE"""),"2025-05")</f>
        <v>2025-05</v>
      </c>
      <c r="B234" s="263" t="str">
        <f>IFERROR(__xludf.DUMMYFUNCTION("""COMPUTED_VALUE"""),"Sugar Beam")</f>
        <v>Sugar Beam</v>
      </c>
      <c r="C234" s="264">
        <f>IFERROR(__xludf.DUMMYFUNCTION("""COMPUTED_VALUE"""),2.0)</f>
        <v>2</v>
      </c>
      <c r="E234" s="272" t="str">
        <f>IFERROR(__xludf.DUMMYFUNCTION("""COMPUTED_VALUE"""),"2025-05")</f>
        <v>2025-05</v>
      </c>
      <c r="F234" s="272" t="str">
        <f>IFERROR(__xludf.DUMMYFUNCTION("""COMPUTED_VALUE"""),"Sugar Beam")</f>
        <v>Sugar Beam</v>
      </c>
      <c r="G234" s="265">
        <f>IFERROR(__xludf.DUMMYFUNCTION("""COMPUTED_VALUE"""),420.0)</f>
        <v>420</v>
      </c>
    </row>
    <row r="235">
      <c r="A235" s="272" t="str">
        <f>IFERROR(__xludf.DUMMYFUNCTION("""COMPUTED_VALUE"""),"2025-05")</f>
        <v>2025-05</v>
      </c>
      <c r="B235" s="263" t="str">
        <f>IFERROR(__xludf.DUMMYFUNCTION("""COMPUTED_VALUE"""),"ตำไทบ้าน")</f>
        <v>ตำไทบ้าน</v>
      </c>
      <c r="C235" s="264">
        <f>IFERROR(__xludf.DUMMYFUNCTION("""COMPUTED_VALUE"""),2.0)</f>
        <v>2</v>
      </c>
      <c r="E235" s="272" t="str">
        <f>IFERROR(__xludf.DUMMYFUNCTION("""COMPUTED_VALUE"""),"2025-05")</f>
        <v>2025-05</v>
      </c>
      <c r="F235" s="272" t="str">
        <f>IFERROR(__xludf.DUMMYFUNCTION("""COMPUTED_VALUE"""),"Dripping Hill")</f>
        <v>Dripping Hill</v>
      </c>
      <c r="G235" s="265">
        <f>IFERROR(__xludf.DUMMYFUNCTION("""COMPUTED_VALUE"""),372.0)</f>
        <v>372</v>
      </c>
    </row>
    <row r="236">
      <c r="A236" s="272" t="str">
        <f>IFERROR(__xludf.DUMMYFUNCTION("""COMPUTED_VALUE"""),"2025-05")</f>
        <v>2025-05</v>
      </c>
      <c r="B236" s="263" t="str">
        <f>IFERROR(__xludf.DUMMYFUNCTION("""COMPUTED_VALUE"""),"ตำไทบ้าน สาขา1")</f>
        <v>ตำไทบ้าน สาขา1</v>
      </c>
      <c r="C236" s="264">
        <f>IFERROR(__xludf.DUMMYFUNCTION("""COMPUTED_VALUE"""),2.0)</f>
        <v>2</v>
      </c>
      <c r="E236" s="272" t="str">
        <f>IFERROR(__xludf.DUMMYFUNCTION("""COMPUTED_VALUE"""),"2025-05")</f>
        <v>2025-05</v>
      </c>
      <c r="F236" s="272" t="str">
        <f>IFERROR(__xludf.DUMMYFUNCTION("""COMPUTED_VALUE"""),"Living&amp;Cooking")</f>
        <v>Living&amp;Cooking</v>
      </c>
      <c r="G236" s="265">
        <f>IFERROR(__xludf.DUMMYFUNCTION("""COMPUTED_VALUE"""),360.0)</f>
        <v>360</v>
      </c>
    </row>
    <row r="237">
      <c r="A237" s="272" t="str">
        <f>IFERROR(__xludf.DUMMYFUNCTION("""COMPUTED_VALUE"""),"2025-05")</f>
        <v>2025-05</v>
      </c>
      <c r="B237" s="263" t="str">
        <f>IFERROR(__xludf.DUMMYFUNCTION("""COMPUTED_VALUE"""),"ตำไทบ้าน สาขา2")</f>
        <v>ตำไทบ้าน สาขา2</v>
      </c>
      <c r="C237" s="264">
        <f>IFERROR(__xludf.DUMMYFUNCTION("""COMPUTED_VALUE"""),2.0)</f>
        <v>2</v>
      </c>
      <c r="E237" s="272" t="str">
        <f>IFERROR(__xludf.DUMMYFUNCTION("""COMPUTED_VALUE"""),"2025-05")</f>
        <v>2025-05</v>
      </c>
      <c r="F237" s="272" t="str">
        <f>IFERROR(__xludf.DUMMYFUNCTION("""COMPUTED_VALUE"""),"Nailed It Downtown")</f>
        <v>Nailed It Downtown</v>
      </c>
      <c r="G237" s="265">
        <f>IFERROR(__xludf.DUMMYFUNCTION("""COMPUTED_VALUE"""),360.0)</f>
        <v>360</v>
      </c>
    </row>
    <row r="238">
      <c r="A238" s="272" t="str">
        <f>IFERROR(__xludf.DUMMYFUNCTION("""COMPUTED_VALUE"""),"2025-05")</f>
        <v>2025-05</v>
      </c>
      <c r="B238" s="263" t="str">
        <f>IFERROR(__xludf.DUMMYFUNCTION("""COMPUTED_VALUE"""),"บ้านเราสเต็กเฮ้าส์")</f>
        <v>บ้านเราสเต็กเฮ้าส์</v>
      </c>
      <c r="C238" s="264">
        <f>IFERROR(__xludf.DUMMYFUNCTION("""COMPUTED_VALUE"""),2.0)</f>
        <v>2</v>
      </c>
      <c r="E238" s="272" t="str">
        <f>IFERROR(__xludf.DUMMYFUNCTION("""COMPUTED_VALUE"""),"2025-05")</f>
        <v>2025-05</v>
      </c>
      <c r="F238" s="272" t="str">
        <f>IFERROR(__xludf.DUMMYFUNCTION("""COMPUTED_VALUE"""),"ครัวอิ่มอร่อย2")</f>
        <v>ครัวอิ่มอร่อย2</v>
      </c>
      <c r="G238" s="265">
        <f>IFERROR(__xludf.DUMMYFUNCTION("""COMPUTED_VALUE"""),360.0)</f>
        <v>360</v>
      </c>
    </row>
    <row r="239">
      <c r="A239" s="272" t="str">
        <f>IFERROR(__xludf.DUMMYFUNCTION("""COMPUTED_VALUE"""),"2025-05")</f>
        <v>2025-05</v>
      </c>
      <c r="B239" s="263" t="str">
        <f>IFERROR(__xludf.DUMMYFUNCTION("""COMPUTED_VALUE"""),"เชิญ ปลาจุ่ม")</f>
        <v>เชิญ ปลาจุ่ม</v>
      </c>
      <c r="C239" s="264">
        <f>IFERROR(__xludf.DUMMYFUNCTION("""COMPUTED_VALUE"""),2.0)</f>
        <v>2</v>
      </c>
      <c r="E239" s="272" t="str">
        <f>IFERROR(__xludf.DUMMYFUNCTION("""COMPUTED_VALUE"""),"2025-05")</f>
        <v>2025-05</v>
      </c>
      <c r="F239" s="272" t="str">
        <f>IFERROR(__xludf.DUMMYFUNCTION("""COMPUTED_VALUE"""),"ล้านสลัดบายคุณข้าว")</f>
        <v>ล้านสลัดบายคุณข้าว</v>
      </c>
      <c r="G239" s="265">
        <f>IFERROR(__xludf.DUMMYFUNCTION("""COMPUTED_VALUE"""),360.0)</f>
        <v>360</v>
      </c>
    </row>
    <row r="240">
      <c r="A240" s="272" t="str">
        <f>IFERROR(__xludf.DUMMYFUNCTION("""COMPUTED_VALUE"""),"2025-05")</f>
        <v>2025-05</v>
      </c>
      <c r="B240" s="263" t="str">
        <f>IFERROR(__xludf.DUMMYFUNCTION("""COMPUTED_VALUE"""),"De forest")</f>
        <v>De forest</v>
      </c>
      <c r="C240" s="264">
        <f>IFERROR(__xludf.DUMMYFUNCTION("""COMPUTED_VALUE"""),1.0)</f>
        <v>1</v>
      </c>
      <c r="E240" s="272" t="str">
        <f>IFERROR(__xludf.DUMMYFUNCTION("""COMPUTED_VALUE"""),"2025-05")</f>
        <v>2025-05</v>
      </c>
      <c r="F240" s="272" t="str">
        <f>IFERROR(__xludf.DUMMYFUNCTION("""COMPUTED_VALUE"""),"De forest")</f>
        <v>De forest</v>
      </c>
      <c r="G240" s="265">
        <f>IFERROR(__xludf.DUMMYFUNCTION("""COMPUTED_VALUE"""),320.0)</f>
        <v>320</v>
      </c>
    </row>
    <row r="241">
      <c r="A241" s="272" t="str">
        <f>IFERROR(__xludf.DUMMYFUNCTION("""COMPUTED_VALUE"""),"2025-05")</f>
        <v>2025-05</v>
      </c>
      <c r="B241" s="263" t="str">
        <f>IFERROR(__xludf.DUMMYFUNCTION("""COMPUTED_VALUE"""),"HIP COFFEE")</f>
        <v>HIP COFFEE</v>
      </c>
      <c r="C241" s="264">
        <f>IFERROR(__xludf.DUMMYFUNCTION("""COMPUTED_VALUE"""),1.0)</f>
        <v>1</v>
      </c>
      <c r="E241" s="272" t="str">
        <f>IFERROR(__xludf.DUMMYFUNCTION("""COMPUTED_VALUE"""),"2025-05")</f>
        <v>2025-05</v>
      </c>
      <c r="F241" s="272" t="str">
        <f>IFERROR(__xludf.DUMMYFUNCTION("""COMPUTED_VALUE"""),"HIP COFFEE")</f>
        <v>HIP COFFEE</v>
      </c>
      <c r="G241" s="265">
        <f>IFERROR(__xludf.DUMMYFUNCTION("""COMPUTED_VALUE"""),240.0)</f>
        <v>240</v>
      </c>
    </row>
    <row r="242">
      <c r="A242" s="272" t="str">
        <f>IFERROR(__xludf.DUMMYFUNCTION("""COMPUTED_VALUE"""),"2025-05")</f>
        <v>2025-05</v>
      </c>
      <c r="B242" s="263" t="str">
        <f>IFERROR(__xludf.DUMMYFUNCTION("""COMPUTED_VALUE"""),"Nailed It Downtown")</f>
        <v>Nailed It Downtown</v>
      </c>
      <c r="C242" s="264">
        <f>IFERROR(__xludf.DUMMYFUNCTION("""COMPUTED_VALUE"""),1.0)</f>
        <v>1</v>
      </c>
      <c r="E242" s="272" t="str">
        <f>IFERROR(__xludf.DUMMYFUNCTION("""COMPUTED_VALUE"""),"2025-05")</f>
        <v>2025-05</v>
      </c>
      <c r="F242" s="272" t="str">
        <f>IFERROR(__xludf.DUMMYFUNCTION("""COMPUTED_VALUE"""),"ความสุข")</f>
        <v>ความสุข</v>
      </c>
      <c r="G242" s="265">
        <f>IFERROR(__xludf.DUMMYFUNCTION("""COMPUTED_VALUE"""),240.0)</f>
        <v>240</v>
      </c>
    </row>
    <row r="243">
      <c r="A243" s="272" t="str">
        <f>IFERROR(__xludf.DUMMYFUNCTION("""COMPUTED_VALUE"""),"2025-05")</f>
        <v>2025-05</v>
      </c>
      <c r="B243" s="263" t="str">
        <f>IFERROR(__xludf.DUMMYFUNCTION("""COMPUTED_VALUE"""),"ครัวอิ่มอร่อย2")</f>
        <v>ครัวอิ่มอร่อย2</v>
      </c>
      <c r="C243" s="264">
        <f>IFERROR(__xludf.DUMMYFUNCTION("""COMPUTED_VALUE"""),1.0)</f>
        <v>1</v>
      </c>
      <c r="E243" s="272" t="str">
        <f>IFERROR(__xludf.DUMMYFUNCTION("""COMPUTED_VALUE"""),"2025-05")</f>
        <v>2025-05</v>
      </c>
      <c r="F243" s="272" t="str">
        <f>IFERROR(__xludf.DUMMYFUNCTION("""COMPUTED_VALUE"""),"บ้านเราสเต็กเฮ้าส์")</f>
        <v>บ้านเราสเต็กเฮ้าส์</v>
      </c>
      <c r="G243" s="265">
        <f>IFERROR(__xludf.DUMMYFUNCTION("""COMPUTED_VALUE"""),240.0)</f>
        <v>240</v>
      </c>
    </row>
    <row r="244">
      <c r="A244" s="272" t="str">
        <f>IFERROR(__xludf.DUMMYFUNCTION("""COMPUTED_VALUE"""),"2025-05")</f>
        <v>2025-05</v>
      </c>
      <c r="B244" s="263" t="str">
        <f>IFERROR(__xludf.DUMMYFUNCTION("""COMPUTED_VALUE"""),"คุณตาล.Fat boy")</f>
        <v>คุณตาล.Fat boy</v>
      </c>
      <c r="C244" s="264">
        <f>IFERROR(__xludf.DUMMYFUNCTION("""COMPUTED_VALUE"""),1.0)</f>
        <v>1</v>
      </c>
      <c r="E244" s="272" t="str">
        <f>IFERROR(__xludf.DUMMYFUNCTION("""COMPUTED_VALUE"""),"2025-05")</f>
        <v>2025-05</v>
      </c>
      <c r="F244" s="272" t="str">
        <f>IFERROR(__xludf.DUMMYFUNCTION("""COMPUTED_VALUE"""),"เชิญ ปลาจุ่ม")</f>
        <v>เชิญ ปลาจุ่ม</v>
      </c>
      <c r="G244" s="265">
        <f>IFERROR(__xludf.DUMMYFUNCTION("""COMPUTED_VALUE"""),240.0)</f>
        <v>240</v>
      </c>
    </row>
    <row r="245">
      <c r="A245" s="272" t="str">
        <f>IFERROR(__xludf.DUMMYFUNCTION("""COMPUTED_VALUE"""),"2025-05")</f>
        <v>2025-05</v>
      </c>
      <c r="B245" s="263" t="str">
        <f>IFERROR(__xludf.DUMMYFUNCTION("""COMPUTED_VALUE"""),"คุณแตงโม บ้านเกาะ")</f>
        <v>คุณแตงโม บ้านเกาะ</v>
      </c>
      <c r="C245" s="264">
        <f>IFERROR(__xludf.DUMMYFUNCTION("""COMPUTED_VALUE"""),1.0)</f>
        <v>1</v>
      </c>
      <c r="E245" s="272" t="str">
        <f>IFERROR(__xludf.DUMMYFUNCTION("""COMPUTED_VALUE"""),"2025-05")</f>
        <v>2025-05</v>
      </c>
      <c r="F245" s="272" t="str">
        <f>IFERROR(__xludf.DUMMYFUNCTION("""COMPUTED_VALUE"""),"เรื่องของสเต๊ก")</f>
        <v>เรื่องของสเต๊ก</v>
      </c>
      <c r="G245" s="265">
        <f>IFERROR(__xludf.DUMMYFUNCTION("""COMPUTED_VALUE"""),240.0)</f>
        <v>240</v>
      </c>
    </row>
    <row r="246">
      <c r="A246" s="272" t="str">
        <f>IFERROR(__xludf.DUMMYFUNCTION("""COMPUTED_VALUE"""),"2025-05")</f>
        <v>2025-05</v>
      </c>
      <c r="B246" s="263" t="str">
        <f>IFERROR(__xludf.DUMMYFUNCTION("""COMPUTED_VALUE"""),"พี่หนิง")</f>
        <v>พี่หนิง</v>
      </c>
      <c r="C246" s="264">
        <f>IFERROR(__xludf.DUMMYFUNCTION("""COMPUTED_VALUE"""),1.0)</f>
        <v>1</v>
      </c>
      <c r="E246" s="272" t="str">
        <f>IFERROR(__xludf.DUMMYFUNCTION("""COMPUTED_VALUE"""),"2025-05")</f>
        <v>2025-05</v>
      </c>
      <c r="F246" s="272" t="str">
        <f>IFERROR(__xludf.DUMMYFUNCTION("""COMPUTED_VALUE"""),"คุณแตงโม บ้านเกาะ")</f>
        <v>คุณแตงโม บ้านเกาะ</v>
      </c>
      <c r="G246" s="265">
        <f>IFERROR(__xludf.DUMMYFUNCTION("""COMPUTED_VALUE"""),230.0)</f>
        <v>230</v>
      </c>
    </row>
    <row r="247">
      <c r="A247" s="272" t="str">
        <f>IFERROR(__xludf.DUMMYFUNCTION("""COMPUTED_VALUE"""),"2025-05")</f>
        <v>2025-05</v>
      </c>
      <c r="B247" s="263" t="str">
        <f>IFERROR(__xludf.DUMMYFUNCTION("""COMPUTED_VALUE"""),"ยิ้มหวาน")</f>
        <v>ยิ้มหวาน</v>
      </c>
      <c r="C247" s="264">
        <f>IFERROR(__xludf.DUMMYFUNCTION("""COMPUTED_VALUE"""),1.0)</f>
        <v>1</v>
      </c>
      <c r="E247" s="272" t="str">
        <f>IFERROR(__xludf.DUMMYFUNCTION("""COMPUTED_VALUE"""),"2025-05")</f>
        <v>2025-05</v>
      </c>
      <c r="F247" s="272" t="str">
        <f>IFERROR(__xludf.DUMMYFUNCTION("""COMPUTED_VALUE"""),"ยิ้มหวาน")</f>
        <v>ยิ้มหวาน</v>
      </c>
      <c r="G247" s="265">
        <f>IFERROR(__xludf.DUMMYFUNCTION("""COMPUTED_VALUE"""),200.0)</f>
        <v>200</v>
      </c>
    </row>
    <row r="248">
      <c r="A248" s="272" t="str">
        <f>IFERROR(__xludf.DUMMYFUNCTION("""COMPUTED_VALUE"""),"2025-05")</f>
        <v>2025-05</v>
      </c>
      <c r="B248" s="263" t="str">
        <f>IFERROR(__xludf.DUMMYFUNCTION("""COMPUTED_VALUE"""),"ล้านสลัดบายคุณข้าว")</f>
        <v>ล้านสลัดบายคุณข้าว</v>
      </c>
      <c r="C248" s="264">
        <f>IFERROR(__xludf.DUMMYFUNCTION("""COMPUTED_VALUE"""),1.0)</f>
        <v>1</v>
      </c>
      <c r="E248" s="272" t="str">
        <f>IFERROR(__xludf.DUMMYFUNCTION("""COMPUTED_VALUE"""),"2025-05")</f>
        <v>2025-05</v>
      </c>
      <c r="F248" s="272" t="str">
        <f>IFERROR(__xludf.DUMMYFUNCTION("""COMPUTED_VALUE"""),"คุณตาล.Fat boy")</f>
        <v>คุณตาล.Fat boy</v>
      </c>
      <c r="G248" s="265">
        <f>IFERROR(__xludf.DUMMYFUNCTION("""COMPUTED_VALUE"""),120.0)</f>
        <v>120</v>
      </c>
    </row>
    <row r="249">
      <c r="A249" s="272" t="str">
        <f>IFERROR(__xludf.DUMMYFUNCTION("""COMPUTED_VALUE"""),"2025-05")</f>
        <v>2025-05</v>
      </c>
      <c r="B249" s="263" t="str">
        <f>IFERROR(__xludf.DUMMYFUNCTION("""COMPUTED_VALUE"""),"เรื่องของสเต๊ก")</f>
        <v>เรื่องของสเต๊ก</v>
      </c>
      <c r="C249" s="264">
        <f>IFERROR(__xludf.DUMMYFUNCTION("""COMPUTED_VALUE"""),1.0)</f>
        <v>1</v>
      </c>
      <c r="E249" s="272" t="str">
        <f>IFERROR(__xludf.DUMMYFUNCTION("""COMPUTED_VALUE"""),"2025-05")</f>
        <v>2025-05</v>
      </c>
      <c r="F249" s="272" t="str">
        <f>IFERROR(__xludf.DUMMYFUNCTION("""COMPUTED_VALUE"""),"พี่หนิง")</f>
        <v>พี่หนิง</v>
      </c>
      <c r="G249" s="265">
        <f>IFERROR(__xludf.DUMMYFUNCTION("""COMPUTED_VALUE"""),120.0)</f>
        <v>120</v>
      </c>
    </row>
    <row r="250">
      <c r="A250" s="272" t="str">
        <f>IFERROR(__xludf.DUMMYFUNCTION("""COMPUTED_VALUE"""),"2025-06")</f>
        <v>2025-06</v>
      </c>
      <c r="B250" s="263" t="str">
        <f>IFERROR(__xludf.DUMMYFUNCTION("""COMPUTED_VALUE"""),"Shounen Yakiniku")</f>
        <v>Shounen Yakiniku</v>
      </c>
      <c r="C250" s="264">
        <f>IFERROR(__xludf.DUMMYFUNCTION("""COMPUTED_VALUE"""),16.0)</f>
        <v>16</v>
      </c>
      <c r="E250" s="272" t="str">
        <f>IFERROR(__xludf.DUMMYFUNCTION("""COMPUTED_VALUE"""),"2025-06")</f>
        <v>2025-06</v>
      </c>
      <c r="F250" s="272" t="str">
        <f>IFERROR(__xludf.DUMMYFUNCTION("""COMPUTED_VALUE"""),"Shounen Yakiniku")</f>
        <v>Shounen Yakiniku</v>
      </c>
      <c r="G250" s="265">
        <f>IFERROR(__xludf.DUMMYFUNCTION("""COMPUTED_VALUE"""),7680.0)</f>
        <v>7680</v>
      </c>
    </row>
    <row r="251">
      <c r="A251" s="272" t="str">
        <f>IFERROR(__xludf.DUMMYFUNCTION("""COMPUTED_VALUE"""),"2025-06")</f>
        <v>2025-06</v>
      </c>
      <c r="B251" s="263" t="str">
        <f>IFERROR(__xludf.DUMMYFUNCTION("""COMPUTED_VALUE"""),"Fat Boy")</f>
        <v>Fat Boy</v>
      </c>
      <c r="C251" s="264">
        <f>IFERROR(__xludf.DUMMYFUNCTION("""COMPUTED_VALUE"""),13.0)</f>
        <v>13</v>
      </c>
      <c r="E251" s="272" t="str">
        <f>IFERROR(__xludf.DUMMYFUNCTION("""COMPUTED_VALUE"""),"2025-06")</f>
        <v>2025-06</v>
      </c>
      <c r="F251" s="272" t="str">
        <f>IFERROR(__xludf.DUMMYFUNCTION("""COMPUTED_VALUE"""),"ฌาณิ")</f>
        <v>ฌาณิ</v>
      </c>
      <c r="G251" s="265">
        <f>IFERROR(__xludf.DUMMYFUNCTION("""COMPUTED_VALUE"""),6460.0)</f>
        <v>6460</v>
      </c>
    </row>
    <row r="252">
      <c r="A252" s="272" t="str">
        <f>IFERROR(__xludf.DUMMYFUNCTION("""COMPUTED_VALUE"""),"2025-06")</f>
        <v>2025-06</v>
      </c>
      <c r="B252" s="263" t="str">
        <f>IFERROR(__xludf.DUMMYFUNCTION("""COMPUTED_VALUE"""),"มุมสเต็ก")</f>
        <v>มุมสเต็ก</v>
      </c>
      <c r="C252" s="264">
        <f>IFERROR(__xludf.DUMMYFUNCTION("""COMPUTED_VALUE"""),13.0)</f>
        <v>13</v>
      </c>
      <c r="E252" s="272" t="str">
        <f>IFERROR(__xludf.DUMMYFUNCTION("""COMPUTED_VALUE"""),"2025-06")</f>
        <v>2025-06</v>
      </c>
      <c r="F252" s="272" t="str">
        <f>IFERROR(__xludf.DUMMYFUNCTION("""COMPUTED_VALUE"""),"หนู")</f>
        <v>หนู</v>
      </c>
      <c r="G252" s="265">
        <f>IFERROR(__xludf.DUMMYFUNCTION("""COMPUTED_VALUE"""),4476.0)</f>
        <v>4476</v>
      </c>
    </row>
    <row r="253">
      <c r="A253" s="272" t="str">
        <f>IFERROR(__xludf.DUMMYFUNCTION("""COMPUTED_VALUE"""),"2025-06")</f>
        <v>2025-06</v>
      </c>
      <c r="B253" s="263" t="str">
        <f>IFERROR(__xludf.DUMMYFUNCTION("""COMPUTED_VALUE"""),"Rare")</f>
        <v>Rare</v>
      </c>
      <c r="C253" s="264">
        <f>IFERROR(__xludf.DUMMYFUNCTION("""COMPUTED_VALUE"""),9.0)</f>
        <v>9</v>
      </c>
      <c r="E253" s="272" t="str">
        <f>IFERROR(__xludf.DUMMYFUNCTION("""COMPUTED_VALUE"""),"2025-06")</f>
        <v>2025-06</v>
      </c>
      <c r="F253" s="272" t="str">
        <f>IFERROR(__xludf.DUMMYFUNCTION("""COMPUTED_VALUE"""),"Fat Boy")</f>
        <v>Fat Boy</v>
      </c>
      <c r="G253" s="265">
        <f>IFERROR(__xludf.DUMMYFUNCTION("""COMPUTED_VALUE"""),4228.0)</f>
        <v>4228</v>
      </c>
    </row>
    <row r="254">
      <c r="A254" s="272" t="str">
        <f>IFERROR(__xludf.DUMMYFUNCTION("""COMPUTED_VALUE"""),"2025-06")</f>
        <v>2025-06</v>
      </c>
      <c r="B254" s="263" t="str">
        <f>IFERROR(__xludf.DUMMYFUNCTION("""COMPUTED_VALUE"""),"หนู")</f>
        <v>หนู</v>
      </c>
      <c r="C254" s="264">
        <f>IFERROR(__xludf.DUMMYFUNCTION("""COMPUTED_VALUE"""),9.0)</f>
        <v>9</v>
      </c>
      <c r="E254" s="272" t="str">
        <f>IFERROR(__xludf.DUMMYFUNCTION("""COMPUTED_VALUE"""),"2025-06")</f>
        <v>2025-06</v>
      </c>
      <c r="F254" s="272" t="str">
        <f>IFERROR(__xludf.DUMMYFUNCTION("""COMPUTED_VALUE"""),"มุมสเต็ก")</f>
        <v>มุมสเต็ก</v>
      </c>
      <c r="G254" s="265">
        <f>IFERROR(__xludf.DUMMYFUNCTION("""COMPUTED_VALUE"""),3700.0)</f>
        <v>3700</v>
      </c>
    </row>
    <row r="255">
      <c r="A255" s="272" t="str">
        <f>IFERROR(__xludf.DUMMYFUNCTION("""COMPUTED_VALUE"""),"2025-06")</f>
        <v>2025-06</v>
      </c>
      <c r="B255" s="263" t="str">
        <f>IFERROR(__xludf.DUMMYFUNCTION("""COMPUTED_VALUE"""),"Pepper International")</f>
        <v>Pepper International</v>
      </c>
      <c r="C255" s="264">
        <f>IFERROR(__xludf.DUMMYFUNCTION("""COMPUTED_VALUE"""),8.0)</f>
        <v>8</v>
      </c>
      <c r="E255" s="272" t="str">
        <f>IFERROR(__xludf.DUMMYFUNCTION("""COMPUTED_VALUE"""),"2025-06")</f>
        <v>2025-06</v>
      </c>
      <c r="F255" s="272" t="str">
        <f>IFERROR(__xludf.DUMMYFUNCTION("""COMPUTED_VALUE"""),"เจริญภัณฑ์")</f>
        <v>เจริญภัณฑ์</v>
      </c>
      <c r="G255" s="265">
        <f>IFERROR(__xludf.DUMMYFUNCTION("""COMPUTED_VALUE"""),3520.0)</f>
        <v>3520</v>
      </c>
    </row>
    <row r="256">
      <c r="A256" s="272" t="str">
        <f>IFERROR(__xludf.DUMMYFUNCTION("""COMPUTED_VALUE"""),"2025-06")</f>
        <v>2025-06</v>
      </c>
      <c r="B256" s="263" t="str">
        <f>IFERROR(__xludf.DUMMYFUNCTION("""COMPUTED_VALUE"""),"Touch Steak")</f>
        <v>Touch Steak</v>
      </c>
      <c r="C256" s="264">
        <f>IFERROR(__xludf.DUMMYFUNCTION("""COMPUTED_VALUE"""),8.0)</f>
        <v>8</v>
      </c>
      <c r="E256" s="272" t="str">
        <f>IFERROR(__xludf.DUMMYFUNCTION("""COMPUTED_VALUE"""),"2025-06")</f>
        <v>2025-06</v>
      </c>
      <c r="F256" s="272" t="str">
        <f>IFERROR(__xludf.DUMMYFUNCTION("""COMPUTED_VALUE"""),"Touch Steak")</f>
        <v>Touch Steak</v>
      </c>
      <c r="G256" s="265">
        <f>IFERROR(__xludf.DUMMYFUNCTION("""COMPUTED_VALUE"""),3180.0)</f>
        <v>3180</v>
      </c>
    </row>
    <row r="257">
      <c r="A257" s="272" t="str">
        <f>IFERROR(__xludf.DUMMYFUNCTION("""COMPUTED_VALUE"""),"2025-06")</f>
        <v>2025-06</v>
      </c>
      <c r="B257" s="263" t="str">
        <f>IFERROR(__xludf.DUMMYFUNCTION("""COMPUTED_VALUE"""),"ฌาณิ")</f>
        <v>ฌาณิ</v>
      </c>
      <c r="C257" s="264">
        <f>IFERROR(__xludf.DUMMYFUNCTION("""COMPUTED_VALUE"""),8.0)</f>
        <v>8</v>
      </c>
      <c r="E257" s="272" t="str">
        <f>IFERROR(__xludf.DUMMYFUNCTION("""COMPUTED_VALUE"""),"2025-06")</f>
        <v>2025-06</v>
      </c>
      <c r="F257" s="272" t="str">
        <f>IFERROR(__xludf.DUMMYFUNCTION("""COMPUTED_VALUE"""),"Ginda wagyu")</f>
        <v>Ginda wagyu</v>
      </c>
      <c r="G257" s="265">
        <f>IFERROR(__xludf.DUMMYFUNCTION("""COMPUTED_VALUE"""),3000.0)</f>
        <v>3000</v>
      </c>
    </row>
    <row r="258">
      <c r="A258" s="272" t="str">
        <f>IFERROR(__xludf.DUMMYFUNCTION("""COMPUTED_VALUE"""),"2025-06")</f>
        <v>2025-06</v>
      </c>
      <c r="B258" s="263" t="str">
        <f>IFERROR(__xludf.DUMMYFUNCTION("""COMPUTED_VALUE"""),"8 Dining")</f>
        <v>8 Dining</v>
      </c>
      <c r="C258" s="264">
        <f>IFERROR(__xludf.DUMMYFUNCTION("""COMPUTED_VALUE"""),7.0)</f>
        <v>7</v>
      </c>
      <c r="E258" s="272" t="str">
        <f>IFERROR(__xludf.DUMMYFUNCTION("""COMPUTED_VALUE"""),"2025-06")</f>
        <v>2025-06</v>
      </c>
      <c r="F258" s="272" t="str">
        <f>IFERROR(__xludf.DUMMYFUNCTION("""COMPUTED_VALUE"""),"Rare")</f>
        <v>Rare</v>
      </c>
      <c r="G258" s="265">
        <f>IFERROR(__xludf.DUMMYFUNCTION("""COMPUTED_VALUE"""),2120.0)</f>
        <v>2120</v>
      </c>
    </row>
    <row r="259">
      <c r="A259" s="272" t="str">
        <f>IFERROR(__xludf.DUMMYFUNCTION("""COMPUTED_VALUE"""),"2025-06")</f>
        <v>2025-06</v>
      </c>
      <c r="B259" s="263" t="str">
        <f>IFERROR(__xludf.DUMMYFUNCTION("""COMPUTED_VALUE"""),"ไวท์เฮ้าส์")</f>
        <v>ไวท์เฮ้าส์</v>
      </c>
      <c r="C259" s="264">
        <f>IFERROR(__xludf.DUMMYFUNCTION("""COMPUTED_VALUE"""),7.0)</f>
        <v>7</v>
      </c>
      <c r="E259" s="272" t="str">
        <f>IFERROR(__xludf.DUMMYFUNCTION("""COMPUTED_VALUE"""),"2025-06")</f>
        <v>2025-06</v>
      </c>
      <c r="F259" s="272" t="str">
        <f>IFERROR(__xludf.DUMMYFUNCTION("""COMPUTED_VALUE"""),"Morning Tonight")</f>
        <v>Morning Tonight</v>
      </c>
      <c r="G259" s="265">
        <f>IFERROR(__xludf.DUMMYFUNCTION("""COMPUTED_VALUE"""),1680.0)</f>
        <v>1680</v>
      </c>
    </row>
    <row r="260">
      <c r="A260" s="272" t="str">
        <f>IFERROR(__xludf.DUMMYFUNCTION("""COMPUTED_VALUE"""),"2025-06")</f>
        <v>2025-06</v>
      </c>
      <c r="B260" s="263" t="str">
        <f>IFERROR(__xludf.DUMMYFUNCTION("""COMPUTED_VALUE"""),"Ken Izakaya")</f>
        <v>Ken Izakaya</v>
      </c>
      <c r="C260" s="264">
        <f>IFERROR(__xludf.DUMMYFUNCTION("""COMPUTED_VALUE"""),6.0)</f>
        <v>6</v>
      </c>
      <c r="E260" s="272" t="str">
        <f>IFERROR(__xludf.DUMMYFUNCTION("""COMPUTED_VALUE"""),"2025-06")</f>
        <v>2025-06</v>
      </c>
      <c r="F260" s="272" t="str">
        <f>IFERROR(__xludf.DUMMYFUNCTION("""COMPUTED_VALUE"""),"Bosco")</f>
        <v>Bosco</v>
      </c>
      <c r="G260" s="265">
        <f>IFERROR(__xludf.DUMMYFUNCTION("""COMPUTED_VALUE"""),1640.0)</f>
        <v>1640</v>
      </c>
    </row>
    <row r="261">
      <c r="A261" s="272" t="str">
        <f>IFERROR(__xludf.DUMMYFUNCTION("""COMPUTED_VALUE"""),"2025-06")</f>
        <v>2025-06</v>
      </c>
      <c r="B261" s="263" t="str">
        <f>IFERROR(__xludf.DUMMYFUNCTION("""COMPUTED_VALUE"""),"Morning Tonight")</f>
        <v>Morning Tonight</v>
      </c>
      <c r="C261" s="264">
        <f>IFERROR(__xludf.DUMMYFUNCTION("""COMPUTED_VALUE"""),6.0)</f>
        <v>6</v>
      </c>
      <c r="E261" s="272" t="str">
        <f>IFERROR(__xludf.DUMMYFUNCTION("""COMPUTED_VALUE"""),"2025-06")</f>
        <v>2025-06</v>
      </c>
      <c r="F261" s="272" t="str">
        <f>IFERROR(__xludf.DUMMYFUNCTION("""COMPUTED_VALUE"""),"8 Dining")</f>
        <v>8 Dining</v>
      </c>
      <c r="G261" s="265">
        <f>IFERROR(__xludf.DUMMYFUNCTION("""COMPUTED_VALUE"""),1200.0)</f>
        <v>1200</v>
      </c>
    </row>
    <row r="262">
      <c r="A262" s="272" t="str">
        <f>IFERROR(__xludf.DUMMYFUNCTION("""COMPUTED_VALUE"""),"2025-06")</f>
        <v>2025-06</v>
      </c>
      <c r="B262" s="263" t="str">
        <f>IFERROR(__xludf.DUMMYFUNCTION("""COMPUTED_VALUE"""),"8 Bistro")</f>
        <v>8 Bistro</v>
      </c>
      <c r="C262" s="264">
        <f>IFERROR(__xludf.DUMMYFUNCTION("""COMPUTED_VALUE"""),5.0)</f>
        <v>5</v>
      </c>
      <c r="E262" s="272" t="str">
        <f>IFERROR(__xludf.DUMMYFUNCTION("""COMPUTED_VALUE"""),"2025-06")</f>
        <v>2025-06</v>
      </c>
      <c r="F262" s="272" t="str">
        <f>IFERROR(__xludf.DUMMYFUNCTION("""COMPUTED_VALUE"""),"คริสตัลคาเฟ่")</f>
        <v>คริสตัลคาเฟ่</v>
      </c>
      <c r="G262" s="265">
        <f>IFERROR(__xludf.DUMMYFUNCTION("""COMPUTED_VALUE"""),1200.0)</f>
        <v>1200</v>
      </c>
    </row>
    <row r="263">
      <c r="A263" s="272" t="str">
        <f>IFERROR(__xludf.DUMMYFUNCTION("""COMPUTED_VALUE"""),"2025-06")</f>
        <v>2025-06</v>
      </c>
      <c r="B263" s="263" t="str">
        <f>IFERROR(__xludf.DUMMYFUNCTION("""COMPUTED_VALUE"""),"Ginda wagyu")</f>
        <v>Ginda wagyu</v>
      </c>
      <c r="C263" s="264">
        <f>IFERROR(__xludf.DUMMYFUNCTION("""COMPUTED_VALUE"""),5.0)</f>
        <v>5</v>
      </c>
      <c r="E263" s="272" t="str">
        <f>IFERROR(__xludf.DUMMYFUNCTION("""COMPUTED_VALUE"""),"2025-06")</f>
        <v>2025-06</v>
      </c>
      <c r="F263" s="272" t="str">
        <f>IFERROR(__xludf.DUMMYFUNCTION("""COMPUTED_VALUE"""),"Pepper International")</f>
        <v>Pepper International</v>
      </c>
      <c r="G263" s="265">
        <f>IFERROR(__xludf.DUMMYFUNCTION("""COMPUTED_VALUE"""),1188.0)</f>
        <v>1188</v>
      </c>
    </row>
    <row r="264">
      <c r="A264" s="272" t="str">
        <f>IFERROR(__xludf.DUMMYFUNCTION("""COMPUTED_VALUE"""),"2025-06")</f>
        <v>2025-06</v>
      </c>
      <c r="B264" s="263" t="str">
        <f>IFERROR(__xludf.DUMMYFUNCTION("""COMPUTED_VALUE"""),"คริสตัลคาเฟ่")</f>
        <v>คริสตัลคาเฟ่</v>
      </c>
      <c r="C264" s="264">
        <f>IFERROR(__xludf.DUMMYFUNCTION("""COMPUTED_VALUE"""),5.0)</f>
        <v>5</v>
      </c>
      <c r="E264" s="272" t="str">
        <f>IFERROR(__xludf.DUMMYFUNCTION("""COMPUTED_VALUE"""),"2025-06")</f>
        <v>2025-06</v>
      </c>
      <c r="F264" s="272" t="str">
        <f>IFERROR(__xludf.DUMMYFUNCTION("""COMPUTED_VALUE"""),"ไวท์เฮ้าส์")</f>
        <v>ไวท์เฮ้าส์</v>
      </c>
      <c r="G264" s="265">
        <f>IFERROR(__xludf.DUMMYFUNCTION("""COMPUTED_VALUE"""),1140.0)</f>
        <v>1140</v>
      </c>
    </row>
    <row r="265">
      <c r="A265" s="272" t="str">
        <f>IFERROR(__xludf.DUMMYFUNCTION("""COMPUTED_VALUE"""),"2025-06")</f>
        <v>2025-06</v>
      </c>
      <c r="B265" s="263" t="str">
        <f>IFERROR(__xludf.DUMMYFUNCTION("""COMPUTED_VALUE"""),"เรื่องของสเต๊ก")</f>
        <v>เรื่องของสเต๊ก</v>
      </c>
      <c r="C265" s="264">
        <f>IFERROR(__xludf.DUMMYFUNCTION("""COMPUTED_VALUE"""),5.0)</f>
        <v>5</v>
      </c>
      <c r="E265" s="272" t="str">
        <f>IFERROR(__xludf.DUMMYFUNCTION("""COMPUTED_VALUE"""),"2025-06")</f>
        <v>2025-06</v>
      </c>
      <c r="F265" s="272" t="str">
        <f>IFERROR(__xludf.DUMMYFUNCTION("""COMPUTED_VALUE"""),"Ken Izakaya")</f>
        <v>Ken Izakaya</v>
      </c>
      <c r="G265" s="265">
        <f>IFERROR(__xludf.DUMMYFUNCTION("""COMPUTED_VALUE"""),1040.0)</f>
        <v>1040</v>
      </c>
    </row>
    <row r="266">
      <c r="A266" s="272" t="str">
        <f>IFERROR(__xludf.DUMMYFUNCTION("""COMPUTED_VALUE"""),"2025-06")</f>
        <v>2025-06</v>
      </c>
      <c r="B266" s="263" t="str">
        <f>IFERROR(__xludf.DUMMYFUNCTION("""COMPUTED_VALUE"""),"Bosco")</f>
        <v>Bosco</v>
      </c>
      <c r="C266" s="264">
        <f>IFERROR(__xludf.DUMMYFUNCTION("""COMPUTED_VALUE"""),4.0)</f>
        <v>4</v>
      </c>
      <c r="E266" s="272" t="str">
        <f>IFERROR(__xludf.DUMMYFUNCTION("""COMPUTED_VALUE"""),"2025-06")</f>
        <v>2025-06</v>
      </c>
      <c r="F266" s="272" t="str">
        <f>IFERROR(__xludf.DUMMYFUNCTION("""COMPUTED_VALUE"""),"8 Bistro")</f>
        <v>8 Bistro</v>
      </c>
      <c r="G266" s="265">
        <f>IFERROR(__xludf.DUMMYFUNCTION("""COMPUTED_VALUE"""),1020.0)</f>
        <v>1020</v>
      </c>
    </row>
    <row r="267">
      <c r="A267" s="272" t="str">
        <f>IFERROR(__xludf.DUMMYFUNCTION("""COMPUTED_VALUE"""),"2025-06")</f>
        <v>2025-06</v>
      </c>
      <c r="B267" s="263" t="str">
        <f>IFERROR(__xludf.DUMMYFUNCTION("""COMPUTED_VALUE"""),"Brotherly")</f>
        <v>Brotherly</v>
      </c>
      <c r="C267" s="264">
        <f>IFERROR(__xludf.DUMMYFUNCTION("""COMPUTED_VALUE"""),4.0)</f>
        <v>4</v>
      </c>
      <c r="E267" s="272" t="str">
        <f>IFERROR(__xludf.DUMMYFUNCTION("""COMPUTED_VALUE"""),"2025-06")</f>
        <v>2025-06</v>
      </c>
      <c r="F267" s="272" t="str">
        <f>IFERROR(__xludf.DUMMYFUNCTION("""COMPUTED_VALUE"""),"เรื่องของสเต๊ก")</f>
        <v>เรื่องของสเต๊ก</v>
      </c>
      <c r="G267" s="265">
        <f>IFERROR(__xludf.DUMMYFUNCTION("""COMPUTED_VALUE"""),960.0)</f>
        <v>960</v>
      </c>
    </row>
    <row r="268">
      <c r="A268" s="272" t="str">
        <f>IFERROR(__xludf.DUMMYFUNCTION("""COMPUTED_VALUE"""),"2025-06")</f>
        <v>2025-06</v>
      </c>
      <c r="B268" s="263" t="str">
        <f>IFERROR(__xludf.DUMMYFUNCTION("""COMPUTED_VALUE"""),"Daya Eatery")</f>
        <v>Daya Eatery</v>
      </c>
      <c r="C268" s="264">
        <f>IFERROR(__xludf.DUMMYFUNCTION("""COMPUTED_VALUE"""),4.0)</f>
        <v>4</v>
      </c>
      <c r="E268" s="272" t="str">
        <f>IFERROR(__xludf.DUMMYFUNCTION("""COMPUTED_VALUE"""),"2025-06")</f>
        <v>2025-06</v>
      </c>
      <c r="F268" s="272" t="str">
        <f>IFERROR(__xludf.DUMMYFUNCTION("""COMPUTED_VALUE"""),"ตำไทบ้าน สาขา1")</f>
        <v>ตำไทบ้าน สาขา1</v>
      </c>
      <c r="G268" s="265">
        <f>IFERROR(__xludf.DUMMYFUNCTION("""COMPUTED_VALUE"""),850.0)</f>
        <v>850</v>
      </c>
    </row>
    <row r="269">
      <c r="A269" s="272" t="str">
        <f>IFERROR(__xludf.DUMMYFUNCTION("""COMPUTED_VALUE"""),"2025-06")</f>
        <v>2025-06</v>
      </c>
      <c r="B269" s="263" t="str">
        <f>IFERROR(__xludf.DUMMYFUNCTION("""COMPUTED_VALUE"""),"ขนมบ้านคุณย่า")</f>
        <v>ขนมบ้านคุณย่า</v>
      </c>
      <c r="C269" s="264">
        <f>IFERROR(__xludf.DUMMYFUNCTION("""COMPUTED_VALUE"""),4.0)</f>
        <v>4</v>
      </c>
      <c r="E269" s="272" t="str">
        <f>IFERROR(__xludf.DUMMYFUNCTION("""COMPUTED_VALUE"""),"2025-06")</f>
        <v>2025-06</v>
      </c>
      <c r="F269" s="272" t="str">
        <f>IFERROR(__xludf.DUMMYFUNCTION("""COMPUTED_VALUE"""),"ตำไทบ้าน สาขา2")</f>
        <v>ตำไทบ้าน สาขา2</v>
      </c>
      <c r="G269" s="265">
        <f>IFERROR(__xludf.DUMMYFUNCTION("""COMPUTED_VALUE"""),850.0)</f>
        <v>850</v>
      </c>
    </row>
    <row r="270">
      <c r="A270" s="272" t="str">
        <f>IFERROR(__xludf.DUMMYFUNCTION("""COMPUTED_VALUE"""),"2025-06")</f>
        <v>2025-06</v>
      </c>
      <c r="B270" s="263" t="str">
        <f>IFERROR(__xludf.DUMMYFUNCTION("""COMPUTED_VALUE"""),"เจริญภัณฑ์")</f>
        <v>เจริญภัณฑ์</v>
      </c>
      <c r="C270" s="264">
        <f>IFERROR(__xludf.DUMMYFUNCTION("""COMPUTED_VALUE"""),4.0)</f>
        <v>4</v>
      </c>
      <c r="E270" s="272" t="str">
        <f>IFERROR(__xludf.DUMMYFUNCTION("""COMPUTED_VALUE"""),"2025-06")</f>
        <v>2025-06</v>
      </c>
      <c r="F270" s="272" t="str">
        <f>IFERROR(__xludf.DUMMYFUNCTION("""COMPUTED_VALUE"""),"Daya Eatery")</f>
        <v>Daya Eatery</v>
      </c>
      <c r="G270" s="265">
        <f>IFERROR(__xludf.DUMMYFUNCTION("""COMPUTED_VALUE"""),760.0)</f>
        <v>760</v>
      </c>
    </row>
    <row r="271">
      <c r="A271" s="272" t="str">
        <f>IFERROR(__xludf.DUMMYFUNCTION("""COMPUTED_VALUE"""),"2025-06")</f>
        <v>2025-06</v>
      </c>
      <c r="B271" s="263" t="str">
        <f>IFERROR(__xludf.DUMMYFUNCTION("""COMPUTED_VALUE"""),"Den Shabu")</f>
        <v>Den Shabu</v>
      </c>
      <c r="C271" s="264">
        <f>IFERROR(__xludf.DUMMYFUNCTION("""COMPUTED_VALUE"""),3.0)</f>
        <v>3</v>
      </c>
      <c r="E271" s="272" t="str">
        <f>IFERROR(__xludf.DUMMYFUNCTION("""COMPUTED_VALUE"""),"2025-06")</f>
        <v>2025-06</v>
      </c>
      <c r="F271" s="272" t="str">
        <f>IFERROR(__xludf.DUMMYFUNCTION("""COMPUTED_VALUE"""),"Smaz")</f>
        <v>Smaz</v>
      </c>
      <c r="G271" s="265">
        <f>IFERROR(__xludf.DUMMYFUNCTION("""COMPUTED_VALUE"""),740.0)</f>
        <v>740</v>
      </c>
    </row>
    <row r="272">
      <c r="A272" s="272" t="str">
        <f>IFERROR(__xludf.DUMMYFUNCTION("""COMPUTED_VALUE"""),"2025-06")</f>
        <v>2025-06</v>
      </c>
      <c r="B272" s="263" t="str">
        <f>IFERROR(__xludf.DUMMYFUNCTION("""COMPUTED_VALUE"""),"Smaz")</f>
        <v>Smaz</v>
      </c>
      <c r="C272" s="264">
        <f>IFERROR(__xludf.DUMMYFUNCTION("""COMPUTED_VALUE"""),3.0)</f>
        <v>3</v>
      </c>
      <c r="E272" s="272" t="str">
        <f>IFERROR(__xludf.DUMMYFUNCTION("""COMPUTED_VALUE"""),"2025-06")</f>
        <v>2025-06</v>
      </c>
      <c r="F272" s="272" t="str">
        <f>IFERROR(__xludf.DUMMYFUNCTION("""COMPUTED_VALUE"""),"Den Shabu")</f>
        <v>Den Shabu</v>
      </c>
      <c r="G272" s="265">
        <f>IFERROR(__xludf.DUMMYFUNCTION("""COMPUTED_VALUE"""),720.0)</f>
        <v>720</v>
      </c>
    </row>
    <row r="273">
      <c r="A273" s="272" t="str">
        <f>IFERROR(__xludf.DUMMYFUNCTION("""COMPUTED_VALUE"""),"2025-06")</f>
        <v>2025-06</v>
      </c>
      <c r="B273" s="263" t="str">
        <f>IFERROR(__xludf.DUMMYFUNCTION("""COMPUTED_VALUE"""),"Den shabu")</f>
        <v>Den shabu</v>
      </c>
      <c r="C273" s="264">
        <f>IFERROR(__xludf.DUMMYFUNCTION("""COMPUTED_VALUE"""),2.0)</f>
        <v>2</v>
      </c>
      <c r="E273" s="272" t="str">
        <f>IFERROR(__xludf.DUMMYFUNCTION("""COMPUTED_VALUE"""),"2025-06")</f>
        <v>2025-06</v>
      </c>
      <c r="F273" s="272" t="str">
        <f>IFERROR(__xludf.DUMMYFUNCTION("""COMPUTED_VALUE"""),"คุณแป๊ง")</f>
        <v>คุณแป๊ง</v>
      </c>
      <c r="G273" s="265">
        <f>IFERROR(__xludf.DUMMYFUNCTION("""COMPUTED_VALUE"""),720.0)</f>
        <v>720</v>
      </c>
    </row>
    <row r="274">
      <c r="A274" s="272" t="str">
        <f>IFERROR(__xludf.DUMMYFUNCTION("""COMPUTED_VALUE"""),"2025-06")</f>
        <v>2025-06</v>
      </c>
      <c r="B274" s="263" t="str">
        <f>IFERROR(__xludf.DUMMYFUNCTION("""COMPUTED_VALUE"""),"Dripping Hill")</f>
        <v>Dripping Hill</v>
      </c>
      <c r="C274" s="264">
        <f>IFERROR(__xludf.DUMMYFUNCTION("""COMPUTED_VALUE"""),2.0)</f>
        <v>2</v>
      </c>
      <c r="E274" s="272" t="str">
        <f>IFERROR(__xludf.DUMMYFUNCTION("""COMPUTED_VALUE"""),"2025-06")</f>
        <v>2025-06</v>
      </c>
      <c r="F274" s="272" t="str">
        <f>IFERROR(__xludf.DUMMYFUNCTION("""COMPUTED_VALUE"""),"Brotherly")</f>
        <v>Brotherly</v>
      </c>
      <c r="G274" s="265">
        <f>IFERROR(__xludf.DUMMYFUNCTION("""COMPUTED_VALUE"""),660.0)</f>
        <v>660</v>
      </c>
    </row>
    <row r="275">
      <c r="A275" s="272" t="str">
        <f>IFERROR(__xludf.DUMMYFUNCTION("""COMPUTED_VALUE"""),"2025-06")</f>
        <v>2025-06</v>
      </c>
      <c r="B275" s="263" t="str">
        <f>IFERROR(__xludf.DUMMYFUNCTION("""COMPUTED_VALUE"""),"Living&amp;Cooking")</f>
        <v>Living&amp;Cooking</v>
      </c>
      <c r="C275" s="264">
        <f>IFERROR(__xludf.DUMMYFUNCTION("""COMPUTED_VALUE"""),2.0)</f>
        <v>2</v>
      </c>
      <c r="E275" s="272" t="str">
        <f>IFERROR(__xludf.DUMMYFUNCTION("""COMPUTED_VALUE"""),"2025-06")</f>
        <v>2025-06</v>
      </c>
      <c r="F275" s="272" t="str">
        <f>IFERROR(__xludf.DUMMYFUNCTION("""COMPUTED_VALUE"""),"Living&amp;Cooking")</f>
        <v>Living&amp;Cooking</v>
      </c>
      <c r="G275" s="265">
        <f>IFERROR(__xludf.DUMMYFUNCTION("""COMPUTED_VALUE"""),620.0)</f>
        <v>620</v>
      </c>
    </row>
    <row r="276">
      <c r="A276" s="272" t="str">
        <f>IFERROR(__xludf.DUMMYFUNCTION("""COMPUTED_VALUE"""),"2025-06")</f>
        <v>2025-06</v>
      </c>
      <c r="B276" s="263" t="str">
        <f>IFERROR(__xludf.DUMMYFUNCTION("""COMPUTED_VALUE"""),"season bbq")</f>
        <v>season bbq</v>
      </c>
      <c r="C276" s="264">
        <f>IFERROR(__xludf.DUMMYFUNCTION("""COMPUTED_VALUE"""),2.0)</f>
        <v>2</v>
      </c>
      <c r="E276" s="272" t="str">
        <f>IFERROR(__xludf.DUMMYFUNCTION("""COMPUTED_VALUE"""),"2025-06")</f>
        <v>2025-06</v>
      </c>
      <c r="F276" s="272" t="str">
        <f>IFERROR(__xludf.DUMMYFUNCTION("""COMPUTED_VALUE"""),"บ้านอิ่มอร่อย")</f>
        <v>บ้านอิ่มอร่อย</v>
      </c>
      <c r="G276" s="265">
        <f>IFERROR(__xludf.DUMMYFUNCTION("""COMPUTED_VALUE"""),560.0)</f>
        <v>560</v>
      </c>
    </row>
    <row r="277">
      <c r="A277" s="272" t="str">
        <f>IFERROR(__xludf.DUMMYFUNCTION("""COMPUTED_VALUE"""),"2025-06")</f>
        <v>2025-06</v>
      </c>
      <c r="B277" s="263" t="str">
        <f>IFERROR(__xludf.DUMMYFUNCTION("""COMPUTED_VALUE"""),"ความสุข")</f>
        <v>ความสุข</v>
      </c>
      <c r="C277" s="264">
        <f>IFERROR(__xludf.DUMMYFUNCTION("""COMPUTED_VALUE"""),2.0)</f>
        <v>2</v>
      </c>
      <c r="E277" s="272" t="str">
        <f>IFERROR(__xludf.DUMMYFUNCTION("""COMPUTED_VALUE"""),"2025-06")</f>
        <v>2025-06</v>
      </c>
      <c r="F277" s="272" t="str">
        <f>IFERROR(__xludf.DUMMYFUNCTION("""COMPUTED_VALUE"""),"ขนมบ้านคุณย่า")</f>
        <v>ขนมบ้านคุณย่า</v>
      </c>
      <c r="G277" s="265">
        <f>IFERROR(__xludf.DUMMYFUNCTION("""COMPUTED_VALUE"""),540.0)</f>
        <v>540</v>
      </c>
    </row>
    <row r="278">
      <c r="A278" s="272" t="str">
        <f>IFERROR(__xludf.DUMMYFUNCTION("""COMPUTED_VALUE"""),"2025-06")</f>
        <v>2025-06</v>
      </c>
      <c r="B278" s="263" t="str">
        <f>IFERROR(__xludf.DUMMYFUNCTION("""COMPUTED_VALUE"""),"คุณแป๊ง")</f>
        <v>คุณแป๊ง</v>
      </c>
      <c r="C278" s="264">
        <f>IFERROR(__xludf.DUMMYFUNCTION("""COMPUTED_VALUE"""),2.0)</f>
        <v>2</v>
      </c>
      <c r="E278" s="272" t="str">
        <f>IFERROR(__xludf.DUMMYFUNCTION("""COMPUTED_VALUE"""),"2025-06")</f>
        <v>2025-06</v>
      </c>
      <c r="F278" s="272" t="str">
        <f>IFERROR(__xludf.DUMMYFUNCTION("""COMPUTED_VALUE"""),"Den shabu")</f>
        <v>Den shabu</v>
      </c>
      <c r="G278" s="265">
        <f>IFERROR(__xludf.DUMMYFUNCTION("""COMPUTED_VALUE"""),480.0)</f>
        <v>480</v>
      </c>
    </row>
    <row r="279">
      <c r="A279" s="272" t="str">
        <f>IFERROR(__xludf.DUMMYFUNCTION("""COMPUTED_VALUE"""),"2025-06")</f>
        <v>2025-06</v>
      </c>
      <c r="B279" s="263" t="str">
        <f>IFERROR(__xludf.DUMMYFUNCTION("""COMPUTED_VALUE"""),"ตำไทบ้าน สาขา1")</f>
        <v>ตำไทบ้าน สาขา1</v>
      </c>
      <c r="C279" s="264">
        <f>IFERROR(__xludf.DUMMYFUNCTION("""COMPUTED_VALUE"""),2.0)</f>
        <v>2</v>
      </c>
      <c r="E279" s="272" t="str">
        <f>IFERROR(__xludf.DUMMYFUNCTION("""COMPUTED_VALUE"""),"2025-06")</f>
        <v>2025-06</v>
      </c>
      <c r="F279" s="272" t="str">
        <f>IFERROR(__xludf.DUMMYFUNCTION("""COMPUTED_VALUE"""),"season bbq")</f>
        <v>season bbq</v>
      </c>
      <c r="G279" s="265">
        <f>IFERROR(__xludf.DUMMYFUNCTION("""COMPUTED_VALUE"""),360.0)</f>
        <v>360</v>
      </c>
    </row>
    <row r="280">
      <c r="A280" s="272" t="str">
        <f>IFERROR(__xludf.DUMMYFUNCTION("""COMPUTED_VALUE"""),"2025-06")</f>
        <v>2025-06</v>
      </c>
      <c r="B280" s="263" t="str">
        <f>IFERROR(__xludf.DUMMYFUNCTION("""COMPUTED_VALUE"""),"ตำไทบ้าน สาขา2")</f>
        <v>ตำไทบ้าน สาขา2</v>
      </c>
      <c r="C280" s="264">
        <f>IFERROR(__xludf.DUMMYFUNCTION("""COMPUTED_VALUE"""),2.0)</f>
        <v>2</v>
      </c>
      <c r="E280" s="272" t="str">
        <f>IFERROR(__xludf.DUMMYFUNCTION("""COMPUTED_VALUE"""),"2025-06")</f>
        <v>2025-06</v>
      </c>
      <c r="F280" s="272" t="str">
        <f>IFERROR(__xludf.DUMMYFUNCTION("""COMPUTED_VALUE"""),"De forest")</f>
        <v>De forest</v>
      </c>
      <c r="G280" s="265">
        <f>IFERROR(__xludf.DUMMYFUNCTION("""COMPUTED_VALUE"""),330.0)</f>
        <v>330</v>
      </c>
    </row>
    <row r="281">
      <c r="A281" s="272" t="str">
        <f>IFERROR(__xludf.DUMMYFUNCTION("""COMPUTED_VALUE"""),"2025-06")</f>
        <v>2025-06</v>
      </c>
      <c r="B281" s="263" t="str">
        <f>IFERROR(__xludf.DUMMYFUNCTION("""COMPUTED_VALUE"""),"บ้านอิ่มอร่อย")</f>
        <v>บ้านอิ่มอร่อย</v>
      </c>
      <c r="C281" s="264">
        <f>IFERROR(__xludf.DUMMYFUNCTION("""COMPUTED_VALUE"""),2.0)</f>
        <v>2</v>
      </c>
      <c r="E281" s="272" t="str">
        <f>IFERROR(__xludf.DUMMYFUNCTION("""COMPUTED_VALUE"""),"2025-06")</f>
        <v>2025-06</v>
      </c>
      <c r="F281" s="272" t="str">
        <f>IFERROR(__xludf.DUMMYFUNCTION("""COMPUTED_VALUE"""),"Dripping Hill")</f>
        <v>Dripping Hill</v>
      </c>
      <c r="G281" s="265">
        <f>IFERROR(__xludf.DUMMYFUNCTION("""COMPUTED_VALUE"""),240.0)</f>
        <v>240</v>
      </c>
    </row>
    <row r="282">
      <c r="A282" s="272" t="str">
        <f>IFERROR(__xludf.DUMMYFUNCTION("""COMPUTED_VALUE"""),"2025-06")</f>
        <v>2025-06</v>
      </c>
      <c r="B282" s="263" t="str">
        <f>IFERROR(__xludf.DUMMYFUNCTION("""COMPUTED_VALUE"""),"เชิญ ปลาจุ่ม")</f>
        <v>เชิญ ปลาจุ่ม</v>
      </c>
      <c r="C282" s="264">
        <f>IFERROR(__xludf.DUMMYFUNCTION("""COMPUTED_VALUE"""),2.0)</f>
        <v>2</v>
      </c>
      <c r="E282" s="272" t="str">
        <f>IFERROR(__xludf.DUMMYFUNCTION("""COMPUTED_VALUE"""),"2025-06")</f>
        <v>2025-06</v>
      </c>
      <c r="F282" s="272" t="str">
        <f>IFERROR(__xludf.DUMMYFUNCTION("""COMPUTED_VALUE"""),"Nailed It Downtown")</f>
        <v>Nailed It Downtown</v>
      </c>
      <c r="G282" s="265">
        <f>IFERROR(__xludf.DUMMYFUNCTION("""COMPUTED_VALUE"""),240.0)</f>
        <v>240</v>
      </c>
    </row>
    <row r="283">
      <c r="A283" s="272" t="str">
        <f>IFERROR(__xludf.DUMMYFUNCTION("""COMPUTED_VALUE"""),"2025-06")</f>
        <v>2025-06</v>
      </c>
      <c r="B283" s="263" t="str">
        <f>IFERROR(__xludf.DUMMYFUNCTION("""COMPUTED_VALUE"""),"De forest")</f>
        <v>De forest</v>
      </c>
      <c r="C283" s="264">
        <f>IFERROR(__xludf.DUMMYFUNCTION("""COMPUTED_VALUE"""),1.0)</f>
        <v>1</v>
      </c>
      <c r="E283" s="272" t="str">
        <f>IFERROR(__xludf.DUMMYFUNCTION("""COMPUTED_VALUE"""),"2025-06")</f>
        <v>2025-06</v>
      </c>
      <c r="F283" s="272" t="str">
        <f>IFERROR(__xludf.DUMMYFUNCTION("""COMPUTED_VALUE"""),"Sugar Beam")</f>
        <v>Sugar Beam</v>
      </c>
      <c r="G283" s="265">
        <f>IFERROR(__xludf.DUMMYFUNCTION("""COMPUTED_VALUE"""),240.0)</f>
        <v>240</v>
      </c>
    </row>
    <row r="284">
      <c r="A284" s="272" t="str">
        <f>IFERROR(__xludf.DUMMYFUNCTION("""COMPUTED_VALUE"""),"2025-06")</f>
        <v>2025-06</v>
      </c>
      <c r="B284" s="263" t="str">
        <f>IFERROR(__xludf.DUMMYFUNCTION("""COMPUTED_VALUE"""),"Nailed It Downtown")</f>
        <v>Nailed It Downtown</v>
      </c>
      <c r="C284" s="264">
        <f>IFERROR(__xludf.DUMMYFUNCTION("""COMPUTED_VALUE"""),1.0)</f>
        <v>1</v>
      </c>
      <c r="E284" s="272" t="str">
        <f>IFERROR(__xludf.DUMMYFUNCTION("""COMPUTED_VALUE"""),"2025-06")</f>
        <v>2025-06</v>
      </c>
      <c r="F284" s="272" t="str">
        <f>IFERROR(__xludf.DUMMYFUNCTION("""COMPUTED_VALUE"""),"เชิญ ปลาจุ่ม")</f>
        <v>เชิญ ปลาจุ่ม</v>
      </c>
      <c r="G284" s="265">
        <f>IFERROR(__xludf.DUMMYFUNCTION("""COMPUTED_VALUE"""),240.0)</f>
        <v>240</v>
      </c>
    </row>
    <row r="285">
      <c r="A285" s="272" t="str">
        <f>IFERROR(__xludf.DUMMYFUNCTION("""COMPUTED_VALUE"""),"2025-06")</f>
        <v>2025-06</v>
      </c>
      <c r="B285" s="263" t="str">
        <f>IFERROR(__xludf.DUMMYFUNCTION("""COMPUTED_VALUE"""),"Sugar Beam")</f>
        <v>Sugar Beam</v>
      </c>
      <c r="C285" s="264">
        <f>IFERROR(__xludf.DUMMYFUNCTION("""COMPUTED_VALUE"""),1.0)</f>
        <v>1</v>
      </c>
      <c r="E285" s="272" t="str">
        <f>IFERROR(__xludf.DUMMYFUNCTION("""COMPUTED_VALUE"""),"2025-06")</f>
        <v>2025-06</v>
      </c>
      <c r="F285" s="272" t="str">
        <f>IFERROR(__xludf.DUMMYFUNCTION("""COMPUTED_VALUE"""),"ยิ้มหวาน")</f>
        <v>ยิ้มหวาน</v>
      </c>
      <c r="G285" s="265">
        <f>IFERROR(__xludf.DUMMYFUNCTION("""COMPUTED_VALUE"""),200.0)</f>
        <v>200</v>
      </c>
    </row>
    <row r="286">
      <c r="A286" s="272" t="str">
        <f>IFERROR(__xludf.DUMMYFUNCTION("""COMPUTED_VALUE"""),"2025-06")</f>
        <v>2025-06</v>
      </c>
      <c r="B286" s="263" t="str">
        <f>IFERROR(__xludf.DUMMYFUNCTION("""COMPUTED_VALUE"""),"คุณเบลล์")</f>
        <v>คุณเบลล์</v>
      </c>
      <c r="C286" s="264">
        <f>IFERROR(__xludf.DUMMYFUNCTION("""COMPUTED_VALUE"""),1.0)</f>
        <v>1</v>
      </c>
      <c r="E286" s="272" t="str">
        <f>IFERROR(__xludf.DUMMYFUNCTION("""COMPUTED_VALUE"""),"2025-06")</f>
        <v>2025-06</v>
      </c>
      <c r="F286" s="272" t="str">
        <f>IFERROR(__xludf.DUMMYFUNCTION("""COMPUTED_VALUE"""),"คุณเบลล์")</f>
        <v>คุณเบลล์</v>
      </c>
      <c r="G286" s="265">
        <f>IFERROR(__xludf.DUMMYFUNCTION("""COMPUTED_VALUE"""),120.0)</f>
        <v>120</v>
      </c>
    </row>
    <row r="287">
      <c r="A287" s="272" t="str">
        <f>IFERROR(__xludf.DUMMYFUNCTION("""COMPUTED_VALUE"""),"2025-06")</f>
        <v>2025-06</v>
      </c>
      <c r="B287" s="263" t="str">
        <f>IFERROR(__xludf.DUMMYFUNCTION("""COMPUTED_VALUE"""),"พี่ใหญ่")</f>
        <v>พี่ใหญ่</v>
      </c>
      <c r="C287" s="264">
        <f>IFERROR(__xludf.DUMMYFUNCTION("""COMPUTED_VALUE"""),1.0)</f>
        <v>1</v>
      </c>
      <c r="E287" s="272" t="str">
        <f>IFERROR(__xludf.DUMMYFUNCTION("""COMPUTED_VALUE"""),"2025-06")</f>
        <v>2025-06</v>
      </c>
      <c r="F287" s="272" t="str">
        <f>IFERROR(__xludf.DUMMYFUNCTION("""COMPUTED_VALUE"""),"พี่ใหญ่")</f>
        <v>พี่ใหญ่</v>
      </c>
      <c r="G287" s="265">
        <f>IFERROR(__xludf.DUMMYFUNCTION("""COMPUTED_VALUE"""),120.0)</f>
        <v>120</v>
      </c>
    </row>
    <row r="288">
      <c r="A288" s="272" t="str">
        <f>IFERROR(__xludf.DUMMYFUNCTION("""COMPUTED_VALUE"""),"2025-06")</f>
        <v>2025-06</v>
      </c>
      <c r="B288" s="263" t="str">
        <f>IFERROR(__xludf.DUMMYFUNCTION("""COMPUTED_VALUE"""),"ยิ้มหวาน")</f>
        <v>ยิ้มหวาน</v>
      </c>
      <c r="C288" s="264">
        <f>IFERROR(__xludf.DUMMYFUNCTION("""COMPUTED_VALUE"""),1.0)</f>
        <v>1</v>
      </c>
      <c r="E288" s="272" t="str">
        <f>IFERROR(__xludf.DUMMYFUNCTION("""COMPUTED_VALUE"""),"2025-06")</f>
        <v>2025-06</v>
      </c>
      <c r="F288" s="272" t="str">
        <f>IFERROR(__xludf.DUMMYFUNCTION("""COMPUTED_VALUE"""),"ความสุข")</f>
        <v>ความสุข</v>
      </c>
      <c r="G288" s="265">
        <f>IFERROR(__xludf.DUMMYFUNCTION("""COMPUTED_VALUE"""),96.0)</f>
        <v>96</v>
      </c>
    </row>
    <row r="289">
      <c r="A289" s="272" t="str">
        <f>IFERROR(__xludf.DUMMYFUNCTION("""COMPUTED_VALUE"""),"2025-07")</f>
        <v>2025-07</v>
      </c>
      <c r="B289" s="263" t="str">
        <f>IFERROR(__xludf.DUMMYFUNCTION("""COMPUTED_VALUE"""),"Shounen Yakiniku")</f>
        <v>Shounen Yakiniku</v>
      </c>
      <c r="C289" s="264">
        <f>IFERROR(__xludf.DUMMYFUNCTION("""COMPUTED_VALUE"""),19.0)</f>
        <v>19</v>
      </c>
      <c r="E289" s="272" t="str">
        <f>IFERROR(__xludf.DUMMYFUNCTION("""COMPUTED_VALUE"""),"2025-07")</f>
        <v>2025-07</v>
      </c>
      <c r="F289" s="272" t="str">
        <f>IFERROR(__xludf.DUMMYFUNCTION("""COMPUTED_VALUE"""),"ฌาณิ")</f>
        <v>ฌาณิ</v>
      </c>
      <c r="G289" s="265">
        <f>IFERROR(__xludf.DUMMYFUNCTION("""COMPUTED_VALUE"""),10336.0)</f>
        <v>10336</v>
      </c>
    </row>
    <row r="290">
      <c r="A290" s="272" t="str">
        <f>IFERROR(__xludf.DUMMYFUNCTION("""COMPUTED_VALUE"""),"2025-07")</f>
        <v>2025-07</v>
      </c>
      <c r="B290" s="263" t="str">
        <f>IFERROR(__xludf.DUMMYFUNCTION("""COMPUTED_VALUE"""),"Fat Boy")</f>
        <v>Fat Boy</v>
      </c>
      <c r="C290" s="264">
        <f>IFERROR(__xludf.DUMMYFUNCTION("""COMPUTED_VALUE"""),16.0)</f>
        <v>16</v>
      </c>
      <c r="E290" s="272" t="str">
        <f>IFERROR(__xludf.DUMMYFUNCTION("""COMPUTED_VALUE"""),"2025-07")</f>
        <v>2025-07</v>
      </c>
      <c r="F290" s="272" t="str">
        <f>IFERROR(__xludf.DUMMYFUNCTION("""COMPUTED_VALUE"""),"Shounen Yakiniku")</f>
        <v>Shounen Yakiniku</v>
      </c>
      <c r="G290" s="265">
        <f>IFERROR(__xludf.DUMMYFUNCTION("""COMPUTED_VALUE"""),8400.0)</f>
        <v>8400</v>
      </c>
    </row>
    <row r="291">
      <c r="A291" s="272" t="str">
        <f>IFERROR(__xludf.DUMMYFUNCTION("""COMPUTED_VALUE"""),"2025-07")</f>
        <v>2025-07</v>
      </c>
      <c r="B291" s="263" t="str">
        <f>IFERROR(__xludf.DUMMYFUNCTION("""COMPUTED_VALUE"""),"Rare")</f>
        <v>Rare</v>
      </c>
      <c r="C291" s="264">
        <f>IFERROR(__xludf.DUMMYFUNCTION("""COMPUTED_VALUE"""),15.0)</f>
        <v>15</v>
      </c>
      <c r="E291" s="272" t="str">
        <f>IFERROR(__xludf.DUMMYFUNCTION("""COMPUTED_VALUE"""),"2025-07")</f>
        <v>2025-07</v>
      </c>
      <c r="F291" s="272" t="str">
        <f>IFERROR(__xludf.DUMMYFUNCTION("""COMPUTED_VALUE"""),"Fat Boy")</f>
        <v>Fat Boy</v>
      </c>
      <c r="G291" s="265">
        <f>IFERROR(__xludf.DUMMYFUNCTION("""COMPUTED_VALUE"""),4863.0)</f>
        <v>4863</v>
      </c>
    </row>
    <row r="292">
      <c r="A292" s="272" t="str">
        <f>IFERROR(__xludf.DUMMYFUNCTION("""COMPUTED_VALUE"""),"2025-07")</f>
        <v>2025-07</v>
      </c>
      <c r="B292" s="263" t="str">
        <f>IFERROR(__xludf.DUMMYFUNCTION("""COMPUTED_VALUE"""),"8 Bistro")</f>
        <v>8 Bistro</v>
      </c>
      <c r="C292" s="264">
        <f>IFERROR(__xludf.DUMMYFUNCTION("""COMPUTED_VALUE"""),13.0)</f>
        <v>13</v>
      </c>
      <c r="E292" s="272" t="str">
        <f>IFERROR(__xludf.DUMMYFUNCTION("""COMPUTED_VALUE"""),"2025-07")</f>
        <v>2025-07</v>
      </c>
      <c r="F292" s="272" t="str">
        <f>IFERROR(__xludf.DUMMYFUNCTION("""COMPUTED_VALUE"""),"Ginda wagyu")</f>
        <v>Ginda wagyu</v>
      </c>
      <c r="G292" s="265">
        <f>IFERROR(__xludf.DUMMYFUNCTION("""COMPUTED_VALUE"""),4800.0)</f>
        <v>4800</v>
      </c>
    </row>
    <row r="293">
      <c r="A293" s="272" t="str">
        <f>IFERROR(__xludf.DUMMYFUNCTION("""COMPUTED_VALUE"""),"2025-07")</f>
        <v>2025-07</v>
      </c>
      <c r="B293" s="263" t="str">
        <f>IFERROR(__xludf.DUMMYFUNCTION("""COMPUTED_VALUE"""),"Pepper International")</f>
        <v>Pepper International</v>
      </c>
      <c r="C293" s="264">
        <f>IFERROR(__xludf.DUMMYFUNCTION("""COMPUTED_VALUE"""),11.0)</f>
        <v>11</v>
      </c>
      <c r="E293" s="272" t="str">
        <f>IFERROR(__xludf.DUMMYFUNCTION("""COMPUTED_VALUE"""),"2025-07")</f>
        <v>2025-07</v>
      </c>
      <c r="F293" s="272" t="str">
        <f>IFERROR(__xludf.DUMMYFUNCTION("""COMPUTED_VALUE"""),"เจริญภัณฑ์")</f>
        <v>เจริญภัณฑ์</v>
      </c>
      <c r="G293" s="265">
        <f>IFERROR(__xludf.DUMMYFUNCTION("""COMPUTED_VALUE"""),4600.0)</f>
        <v>4600</v>
      </c>
    </row>
    <row r="294">
      <c r="A294" s="272" t="str">
        <f>IFERROR(__xludf.DUMMYFUNCTION("""COMPUTED_VALUE"""),"2025-07")</f>
        <v>2025-07</v>
      </c>
      <c r="B294" s="263" t="str">
        <f>IFERROR(__xludf.DUMMYFUNCTION("""COMPUTED_VALUE"""),"มุมสเต็ก")</f>
        <v>มุมสเต็ก</v>
      </c>
      <c r="C294" s="264">
        <f>IFERROR(__xludf.DUMMYFUNCTION("""COMPUTED_VALUE"""),11.0)</f>
        <v>11</v>
      </c>
      <c r="E294" s="272" t="str">
        <f>IFERROR(__xludf.DUMMYFUNCTION("""COMPUTED_VALUE"""),"2025-07")</f>
        <v>2025-07</v>
      </c>
      <c r="F294" s="272" t="str">
        <f>IFERROR(__xludf.DUMMYFUNCTION("""COMPUTED_VALUE"""),"Rare")</f>
        <v>Rare</v>
      </c>
      <c r="G294" s="265">
        <f>IFERROR(__xludf.DUMMYFUNCTION("""COMPUTED_VALUE"""),3780.0)</f>
        <v>3780</v>
      </c>
    </row>
    <row r="295">
      <c r="A295" s="272" t="str">
        <f>IFERROR(__xludf.DUMMYFUNCTION("""COMPUTED_VALUE"""),"2025-07")</f>
        <v>2025-07</v>
      </c>
      <c r="B295" s="263" t="str">
        <f>IFERROR(__xludf.DUMMYFUNCTION("""COMPUTED_VALUE"""),"ไวท์เฮ้าส์")</f>
        <v>ไวท์เฮ้าส์</v>
      </c>
      <c r="C295" s="264">
        <f>IFERROR(__xludf.DUMMYFUNCTION("""COMPUTED_VALUE"""),11.0)</f>
        <v>11</v>
      </c>
      <c r="E295" s="272" t="str">
        <f>IFERROR(__xludf.DUMMYFUNCTION("""COMPUTED_VALUE"""),"2025-07")</f>
        <v>2025-07</v>
      </c>
      <c r="F295" s="272" t="str">
        <f>IFERROR(__xludf.DUMMYFUNCTION("""COMPUTED_VALUE"""),"Touch Steak")</f>
        <v>Touch Steak</v>
      </c>
      <c r="G295" s="265">
        <f>IFERROR(__xludf.DUMMYFUNCTION("""COMPUTED_VALUE"""),3640.0)</f>
        <v>3640</v>
      </c>
    </row>
    <row r="296">
      <c r="A296" s="272" t="str">
        <f>IFERROR(__xludf.DUMMYFUNCTION("""COMPUTED_VALUE"""),"2025-07")</f>
        <v>2025-07</v>
      </c>
      <c r="B296" s="263" t="str">
        <f>IFERROR(__xludf.DUMMYFUNCTION("""COMPUTED_VALUE"""),"ฌาณิ")</f>
        <v>ฌาณิ</v>
      </c>
      <c r="C296" s="264">
        <f>IFERROR(__xludf.DUMMYFUNCTION("""COMPUTED_VALUE"""),10.0)</f>
        <v>10</v>
      </c>
      <c r="E296" s="272" t="str">
        <f>IFERROR(__xludf.DUMMYFUNCTION("""COMPUTED_VALUE"""),"2025-07")</f>
        <v>2025-07</v>
      </c>
      <c r="F296" s="272" t="str">
        <f>IFERROR(__xludf.DUMMYFUNCTION("""COMPUTED_VALUE"""),"มุมสเต็ก")</f>
        <v>มุมสเต็ก</v>
      </c>
      <c r="G296" s="265">
        <f>IFERROR(__xludf.DUMMYFUNCTION("""COMPUTED_VALUE"""),3240.0)</f>
        <v>3240</v>
      </c>
    </row>
    <row r="297">
      <c r="A297" s="272" t="str">
        <f>IFERROR(__xludf.DUMMYFUNCTION("""COMPUTED_VALUE"""),"2025-07")</f>
        <v>2025-07</v>
      </c>
      <c r="B297" s="263" t="str">
        <f>IFERROR(__xludf.DUMMYFUNCTION("""COMPUTED_VALUE"""),"Ken Izakaya")</f>
        <v>Ken Izakaya</v>
      </c>
      <c r="C297" s="264">
        <f>IFERROR(__xludf.DUMMYFUNCTION("""COMPUTED_VALUE"""),9.0)</f>
        <v>9</v>
      </c>
      <c r="E297" s="272" t="str">
        <f>IFERROR(__xludf.DUMMYFUNCTION("""COMPUTED_VALUE"""),"2025-07")</f>
        <v>2025-07</v>
      </c>
      <c r="F297" s="272" t="str">
        <f>IFERROR(__xludf.DUMMYFUNCTION("""COMPUTED_VALUE"""),"Morning Tonight")</f>
        <v>Morning Tonight</v>
      </c>
      <c r="G297" s="265">
        <f>IFERROR(__xludf.DUMMYFUNCTION("""COMPUTED_VALUE"""),2880.0)</f>
        <v>2880</v>
      </c>
    </row>
    <row r="298">
      <c r="A298" s="272" t="str">
        <f>IFERROR(__xludf.DUMMYFUNCTION("""COMPUTED_VALUE"""),"2025-07")</f>
        <v>2025-07</v>
      </c>
      <c r="B298" s="263" t="str">
        <f>IFERROR(__xludf.DUMMYFUNCTION("""COMPUTED_VALUE"""),"Morning Tonight")</f>
        <v>Morning Tonight</v>
      </c>
      <c r="C298" s="264">
        <f>IFERROR(__xludf.DUMMYFUNCTION("""COMPUTED_VALUE"""),9.0)</f>
        <v>9</v>
      </c>
      <c r="E298" s="272" t="str">
        <f>IFERROR(__xludf.DUMMYFUNCTION("""COMPUTED_VALUE"""),"2025-07")</f>
        <v>2025-07</v>
      </c>
      <c r="F298" s="272" t="str">
        <f>IFERROR(__xludf.DUMMYFUNCTION("""COMPUTED_VALUE"""),"8 Bistro")</f>
        <v>8 Bistro</v>
      </c>
      <c r="G298" s="265">
        <f>IFERROR(__xludf.DUMMYFUNCTION("""COMPUTED_VALUE"""),2420.0)</f>
        <v>2420</v>
      </c>
    </row>
    <row r="299">
      <c r="A299" s="272" t="str">
        <f>IFERROR(__xludf.DUMMYFUNCTION("""COMPUTED_VALUE"""),"2025-07")</f>
        <v>2025-07</v>
      </c>
      <c r="B299" s="263" t="str">
        <f>IFERROR(__xludf.DUMMYFUNCTION("""COMPUTED_VALUE"""),"8 Dining")</f>
        <v>8 Dining</v>
      </c>
      <c r="C299" s="264">
        <f>IFERROR(__xludf.DUMMYFUNCTION("""COMPUTED_VALUE"""),8.0)</f>
        <v>8</v>
      </c>
      <c r="E299" s="272" t="str">
        <f>IFERROR(__xludf.DUMMYFUNCTION("""COMPUTED_VALUE"""),"2025-07")</f>
        <v>2025-07</v>
      </c>
      <c r="F299" s="272" t="str">
        <f>IFERROR(__xludf.DUMMYFUNCTION("""COMPUTED_VALUE"""),"หนู")</f>
        <v>หนู</v>
      </c>
      <c r="G299" s="265">
        <f>IFERROR(__xludf.DUMMYFUNCTION("""COMPUTED_VALUE"""),2400.0)</f>
        <v>2400</v>
      </c>
    </row>
    <row r="300">
      <c r="A300" s="272" t="str">
        <f>IFERROR(__xludf.DUMMYFUNCTION("""COMPUTED_VALUE"""),"2025-07")</f>
        <v>2025-07</v>
      </c>
      <c r="B300" s="263" t="str">
        <f>IFERROR(__xludf.DUMMYFUNCTION("""COMPUTED_VALUE"""),"Ginda wagyu")</f>
        <v>Ginda wagyu</v>
      </c>
      <c r="C300" s="264">
        <f>IFERROR(__xludf.DUMMYFUNCTION("""COMPUTED_VALUE"""),8.0)</f>
        <v>8</v>
      </c>
      <c r="E300" s="272" t="str">
        <f>IFERROR(__xludf.DUMMYFUNCTION("""COMPUTED_VALUE"""),"2025-07")</f>
        <v>2025-07</v>
      </c>
      <c r="F300" s="272" t="str">
        <f>IFERROR(__xludf.DUMMYFUNCTION("""COMPUTED_VALUE"""),"Bosco")</f>
        <v>Bosco</v>
      </c>
      <c r="G300" s="265">
        <f>IFERROR(__xludf.DUMMYFUNCTION("""COMPUTED_VALUE"""),2180.0)</f>
        <v>2180</v>
      </c>
    </row>
    <row r="301">
      <c r="A301" s="272" t="str">
        <f>IFERROR(__xludf.DUMMYFUNCTION("""COMPUTED_VALUE"""),"2025-07")</f>
        <v>2025-07</v>
      </c>
      <c r="B301" s="263" t="str">
        <f>IFERROR(__xludf.DUMMYFUNCTION("""COMPUTED_VALUE"""),"Touch Steak")</f>
        <v>Touch Steak</v>
      </c>
      <c r="C301" s="264">
        <f>IFERROR(__xludf.DUMMYFUNCTION("""COMPUTED_VALUE"""),8.0)</f>
        <v>8</v>
      </c>
      <c r="E301" s="272" t="str">
        <f>IFERROR(__xludf.DUMMYFUNCTION("""COMPUTED_VALUE"""),"2025-07")</f>
        <v>2025-07</v>
      </c>
      <c r="F301" s="272" t="str">
        <f>IFERROR(__xludf.DUMMYFUNCTION("""COMPUTED_VALUE"""),"บ้านไร่นายายคำ")</f>
        <v>บ้านไร่นายายคำ</v>
      </c>
      <c r="G301" s="265">
        <f>IFERROR(__xludf.DUMMYFUNCTION("""COMPUTED_VALUE"""),2100.0)</f>
        <v>2100</v>
      </c>
    </row>
    <row r="302">
      <c r="A302" s="272" t="str">
        <f>IFERROR(__xludf.DUMMYFUNCTION("""COMPUTED_VALUE"""),"2025-07")</f>
        <v>2025-07</v>
      </c>
      <c r="B302" s="263" t="str">
        <f>IFERROR(__xludf.DUMMYFUNCTION("""COMPUTED_VALUE"""),"คริสตัลคาเฟ่")</f>
        <v>คริสตัลคาเฟ่</v>
      </c>
      <c r="C302" s="264">
        <f>IFERROR(__xludf.DUMMYFUNCTION("""COMPUTED_VALUE"""),7.0)</f>
        <v>7</v>
      </c>
      <c r="E302" s="272" t="str">
        <f>IFERROR(__xludf.DUMMYFUNCTION("""COMPUTED_VALUE"""),"2025-07")</f>
        <v>2025-07</v>
      </c>
      <c r="F302" s="272" t="str">
        <f>IFERROR(__xludf.DUMMYFUNCTION("""COMPUTED_VALUE"""),"Ken Izakaya")</f>
        <v>Ken Izakaya</v>
      </c>
      <c r="G302" s="265">
        <f>IFERROR(__xludf.DUMMYFUNCTION("""COMPUTED_VALUE"""),2060.0)</f>
        <v>2060</v>
      </c>
    </row>
    <row r="303">
      <c r="A303" s="272" t="str">
        <f>IFERROR(__xludf.DUMMYFUNCTION("""COMPUTED_VALUE"""),"2025-07")</f>
        <v>2025-07</v>
      </c>
      <c r="B303" s="263" t="str">
        <f>IFERROR(__xludf.DUMMYFUNCTION("""COMPUTED_VALUE"""),"Bosco")</f>
        <v>Bosco</v>
      </c>
      <c r="C303" s="264">
        <f>IFERROR(__xludf.DUMMYFUNCTION("""COMPUTED_VALUE"""),6.0)</f>
        <v>6</v>
      </c>
      <c r="E303" s="272" t="str">
        <f>IFERROR(__xludf.DUMMYFUNCTION("""COMPUTED_VALUE"""),"2025-07")</f>
        <v>2025-07</v>
      </c>
      <c r="F303" s="272" t="str">
        <f>IFERROR(__xludf.DUMMYFUNCTION("""COMPUTED_VALUE"""),"Smaz")</f>
        <v>Smaz</v>
      </c>
      <c r="G303" s="265">
        <f>IFERROR(__xludf.DUMMYFUNCTION("""COMPUTED_VALUE"""),1920.0)</f>
        <v>1920</v>
      </c>
    </row>
    <row r="304">
      <c r="A304" s="272" t="str">
        <f>IFERROR(__xludf.DUMMYFUNCTION("""COMPUTED_VALUE"""),"2025-07")</f>
        <v>2025-07</v>
      </c>
      <c r="B304" s="263" t="str">
        <f>IFERROR(__xludf.DUMMYFUNCTION("""COMPUTED_VALUE"""),"Den shabu")</f>
        <v>Den shabu</v>
      </c>
      <c r="C304" s="264">
        <f>IFERROR(__xludf.DUMMYFUNCTION("""COMPUTED_VALUE"""),6.0)</f>
        <v>6</v>
      </c>
      <c r="E304" s="272" t="str">
        <f>IFERROR(__xludf.DUMMYFUNCTION("""COMPUTED_VALUE"""),"2025-07")</f>
        <v>2025-07</v>
      </c>
      <c r="F304" s="272" t="str">
        <f>IFERROR(__xludf.DUMMYFUNCTION("""COMPUTED_VALUE"""),"ไวท์เฮ้าส์")</f>
        <v>ไวท์เฮ้าส์</v>
      </c>
      <c r="G304" s="265">
        <f>IFERROR(__xludf.DUMMYFUNCTION("""COMPUTED_VALUE"""),1716.0)</f>
        <v>1716</v>
      </c>
    </row>
    <row r="305">
      <c r="A305" s="272" t="str">
        <f>IFERROR(__xludf.DUMMYFUNCTION("""COMPUTED_VALUE"""),"2025-07")</f>
        <v>2025-07</v>
      </c>
      <c r="B305" s="263" t="str">
        <f>IFERROR(__xludf.DUMMYFUNCTION("""COMPUTED_VALUE"""),"Smaz")</f>
        <v>Smaz</v>
      </c>
      <c r="C305" s="264">
        <f>IFERROR(__xludf.DUMMYFUNCTION("""COMPUTED_VALUE"""),6.0)</f>
        <v>6</v>
      </c>
      <c r="E305" s="272" t="str">
        <f>IFERROR(__xludf.DUMMYFUNCTION("""COMPUTED_VALUE"""),"2025-07")</f>
        <v>2025-07</v>
      </c>
      <c r="F305" s="272" t="str">
        <f>IFERROR(__xludf.DUMMYFUNCTION("""COMPUTED_VALUE"""),"คริสตัลคาเฟ่")</f>
        <v>คริสตัลคาเฟ่</v>
      </c>
      <c r="G305" s="265">
        <f>IFERROR(__xludf.DUMMYFUNCTION("""COMPUTED_VALUE"""),1680.0)</f>
        <v>1680</v>
      </c>
    </row>
    <row r="306">
      <c r="A306" s="272" t="str">
        <f>IFERROR(__xludf.DUMMYFUNCTION("""COMPUTED_VALUE"""),"2025-07")</f>
        <v>2025-07</v>
      </c>
      <c r="B306" s="263" t="str">
        <f>IFERROR(__xludf.DUMMYFUNCTION("""COMPUTED_VALUE"""),"ขนมบ้านคุณย่า")</f>
        <v>ขนมบ้านคุณย่า</v>
      </c>
      <c r="C306" s="264">
        <f>IFERROR(__xludf.DUMMYFUNCTION("""COMPUTED_VALUE"""),6.0)</f>
        <v>6</v>
      </c>
      <c r="E306" s="272" t="str">
        <f>IFERROR(__xludf.DUMMYFUNCTION("""COMPUTED_VALUE"""),"2025-07")</f>
        <v>2025-07</v>
      </c>
      <c r="F306" s="272" t="str">
        <f>IFERROR(__xludf.DUMMYFUNCTION("""COMPUTED_VALUE"""),"Den shabu")</f>
        <v>Den shabu</v>
      </c>
      <c r="G306" s="265">
        <f>IFERROR(__xludf.DUMMYFUNCTION("""COMPUTED_VALUE"""),1440.0)</f>
        <v>1440</v>
      </c>
    </row>
    <row r="307">
      <c r="A307" s="272" t="str">
        <f>IFERROR(__xludf.DUMMYFUNCTION("""COMPUTED_VALUE"""),"2025-07")</f>
        <v>2025-07</v>
      </c>
      <c r="B307" s="263" t="str">
        <f>IFERROR(__xludf.DUMMYFUNCTION("""COMPUTED_VALUE"""),"หนู")</f>
        <v>หนู</v>
      </c>
      <c r="C307" s="264">
        <f>IFERROR(__xludf.DUMMYFUNCTION("""COMPUTED_VALUE"""),5.0)</f>
        <v>5</v>
      </c>
      <c r="E307" s="272" t="str">
        <f>IFERROR(__xludf.DUMMYFUNCTION("""COMPUTED_VALUE"""),"2025-07")</f>
        <v>2025-07</v>
      </c>
      <c r="F307" s="272" t="str">
        <f>IFERROR(__xludf.DUMMYFUNCTION("""COMPUTED_VALUE"""),"Nailed It Downtown")</f>
        <v>Nailed It Downtown</v>
      </c>
      <c r="G307" s="265">
        <f>IFERROR(__xludf.DUMMYFUNCTION("""COMPUTED_VALUE"""),1380.0)</f>
        <v>1380</v>
      </c>
    </row>
    <row r="308">
      <c r="A308" s="272" t="str">
        <f>IFERROR(__xludf.DUMMYFUNCTION("""COMPUTED_VALUE"""),"2025-07")</f>
        <v>2025-07</v>
      </c>
      <c r="B308" s="263" t="str">
        <f>IFERROR(__xludf.DUMMYFUNCTION("""COMPUTED_VALUE"""),"Daya’s eatery")</f>
        <v>Daya’s eatery</v>
      </c>
      <c r="C308" s="264">
        <f>IFERROR(__xludf.DUMMYFUNCTION("""COMPUTED_VALUE"""),4.0)</f>
        <v>4</v>
      </c>
      <c r="E308" s="272" t="str">
        <f>IFERROR(__xludf.DUMMYFUNCTION("""COMPUTED_VALUE"""),"2025-07")</f>
        <v>2025-07</v>
      </c>
      <c r="F308" s="272" t="str">
        <f>IFERROR(__xludf.DUMMYFUNCTION("""COMPUTED_VALUE"""),"Pepper International")</f>
        <v>Pepper International</v>
      </c>
      <c r="G308" s="265">
        <f>IFERROR(__xludf.DUMMYFUNCTION("""COMPUTED_VALUE"""),1344.0)</f>
        <v>1344</v>
      </c>
    </row>
    <row r="309">
      <c r="A309" s="272" t="str">
        <f>IFERROR(__xludf.DUMMYFUNCTION("""COMPUTED_VALUE"""),"2025-07")</f>
        <v>2025-07</v>
      </c>
      <c r="B309" s="263" t="str">
        <f>IFERROR(__xludf.DUMMYFUNCTION("""COMPUTED_VALUE"""),"Dripping Hill")</f>
        <v>Dripping Hill</v>
      </c>
      <c r="C309" s="264">
        <f>IFERROR(__xludf.DUMMYFUNCTION("""COMPUTED_VALUE"""),4.0)</f>
        <v>4</v>
      </c>
      <c r="E309" s="272" t="str">
        <f>IFERROR(__xludf.DUMMYFUNCTION("""COMPUTED_VALUE"""),"2025-07")</f>
        <v>2025-07</v>
      </c>
      <c r="F309" s="272" t="str">
        <f>IFERROR(__xludf.DUMMYFUNCTION("""COMPUTED_VALUE"""),"8 Dining")</f>
        <v>8 Dining</v>
      </c>
      <c r="G309" s="265">
        <f>IFERROR(__xludf.DUMMYFUNCTION("""COMPUTED_VALUE"""),1320.0)</f>
        <v>1320</v>
      </c>
    </row>
    <row r="310">
      <c r="A310" s="272" t="str">
        <f>IFERROR(__xludf.DUMMYFUNCTION("""COMPUTED_VALUE"""),"2025-07")</f>
        <v>2025-07</v>
      </c>
      <c r="B310" s="263" t="str">
        <f>IFERROR(__xludf.DUMMYFUNCTION("""COMPUTED_VALUE"""),"Homie")</f>
        <v>Homie</v>
      </c>
      <c r="C310" s="264">
        <f>IFERROR(__xludf.DUMMYFUNCTION("""COMPUTED_VALUE"""),4.0)</f>
        <v>4</v>
      </c>
      <c r="E310" s="272" t="str">
        <f>IFERROR(__xludf.DUMMYFUNCTION("""COMPUTED_VALUE"""),"2025-07")</f>
        <v>2025-07</v>
      </c>
      <c r="F310" s="272" t="str">
        <f>IFERROR(__xludf.DUMMYFUNCTION("""COMPUTED_VALUE"""),"Homie")</f>
        <v>Homie</v>
      </c>
      <c r="G310" s="265">
        <f>IFERROR(__xludf.DUMMYFUNCTION("""COMPUTED_VALUE"""),1140.0)</f>
        <v>1140</v>
      </c>
    </row>
    <row r="311">
      <c r="A311" s="272" t="str">
        <f>IFERROR(__xludf.DUMMYFUNCTION("""COMPUTED_VALUE"""),"2025-07")</f>
        <v>2025-07</v>
      </c>
      <c r="B311" s="263" t="str">
        <f>IFERROR(__xludf.DUMMYFUNCTION("""COMPUTED_VALUE"""),"บ้านอิ่มอร่อย")</f>
        <v>บ้านอิ่มอร่อย</v>
      </c>
      <c r="C311" s="264">
        <f>IFERROR(__xludf.DUMMYFUNCTION("""COMPUTED_VALUE"""),4.0)</f>
        <v>4</v>
      </c>
      <c r="E311" s="272" t="str">
        <f>IFERROR(__xludf.DUMMYFUNCTION("""COMPUTED_VALUE"""),"2025-07")</f>
        <v>2025-07</v>
      </c>
      <c r="F311" s="272" t="str">
        <f>IFERROR(__xludf.DUMMYFUNCTION("""COMPUTED_VALUE"""),"บ้านอิ่มอร่อย")</f>
        <v>บ้านอิ่มอร่อย</v>
      </c>
      <c r="G311" s="265">
        <f>IFERROR(__xludf.DUMMYFUNCTION("""COMPUTED_VALUE"""),1120.0)</f>
        <v>1120</v>
      </c>
    </row>
    <row r="312">
      <c r="A312" s="272" t="str">
        <f>IFERROR(__xludf.DUMMYFUNCTION("""COMPUTED_VALUE"""),"2025-07")</f>
        <v>2025-07</v>
      </c>
      <c r="B312" s="263" t="str">
        <f>IFERROR(__xludf.DUMMYFUNCTION("""COMPUTED_VALUE"""),"เจริญภัณฑ์")</f>
        <v>เจริญภัณฑ์</v>
      </c>
      <c r="C312" s="264">
        <f>IFERROR(__xludf.DUMMYFUNCTION("""COMPUTED_VALUE"""),4.0)</f>
        <v>4</v>
      </c>
      <c r="E312" s="272" t="str">
        <f>IFERROR(__xludf.DUMMYFUNCTION("""COMPUTED_VALUE"""),"2025-07")</f>
        <v>2025-07</v>
      </c>
      <c r="F312" s="272" t="str">
        <f>IFERROR(__xludf.DUMMYFUNCTION("""COMPUTED_VALUE"""),"Daya’s eatery")</f>
        <v>Daya’s eatery</v>
      </c>
      <c r="G312" s="265">
        <f>IFERROR(__xludf.DUMMYFUNCTION("""COMPUTED_VALUE"""),890.0)</f>
        <v>890</v>
      </c>
    </row>
    <row r="313">
      <c r="A313" s="272" t="str">
        <f>IFERROR(__xludf.DUMMYFUNCTION("""COMPUTED_VALUE"""),"2025-07")</f>
        <v>2025-07</v>
      </c>
      <c r="B313" s="263" t="str">
        <f>IFERROR(__xludf.DUMMYFUNCTION("""COMPUTED_VALUE"""),"เรื่องของสเต๊ก")</f>
        <v>เรื่องของสเต๊ก</v>
      </c>
      <c r="C313" s="264">
        <f>IFERROR(__xludf.DUMMYFUNCTION("""COMPUTED_VALUE"""),4.0)</f>
        <v>4</v>
      </c>
      <c r="E313" s="272" t="str">
        <f>IFERROR(__xludf.DUMMYFUNCTION("""COMPUTED_VALUE"""),"2025-07")</f>
        <v>2025-07</v>
      </c>
      <c r="F313" s="272" t="str">
        <f>IFERROR(__xludf.DUMMYFUNCTION("""COMPUTED_VALUE"""),"ตำไทบ้าน สาขา1")</f>
        <v>ตำไทบ้าน สาขา1</v>
      </c>
      <c r="G313" s="265">
        <f>IFERROR(__xludf.DUMMYFUNCTION("""COMPUTED_VALUE"""),850.0)</f>
        <v>850</v>
      </c>
    </row>
    <row r="314">
      <c r="A314" s="272" t="str">
        <f>IFERROR(__xludf.DUMMYFUNCTION("""COMPUTED_VALUE"""),"2025-07")</f>
        <v>2025-07</v>
      </c>
      <c r="B314" s="263" t="str">
        <f>IFERROR(__xludf.DUMMYFUNCTION("""COMPUTED_VALUE"""),"Daya Eatery")</f>
        <v>Daya Eatery</v>
      </c>
      <c r="C314" s="264">
        <f>IFERROR(__xludf.DUMMYFUNCTION("""COMPUTED_VALUE"""),3.0)</f>
        <v>3</v>
      </c>
      <c r="E314" s="272" t="str">
        <f>IFERROR(__xludf.DUMMYFUNCTION("""COMPUTED_VALUE"""),"2025-07")</f>
        <v>2025-07</v>
      </c>
      <c r="F314" s="272" t="str">
        <f>IFERROR(__xludf.DUMMYFUNCTION("""COMPUTED_VALUE"""),"ตำไทบ้าน สาขา2")</f>
        <v>ตำไทบ้าน สาขา2</v>
      </c>
      <c r="G314" s="265">
        <f>IFERROR(__xludf.DUMMYFUNCTION("""COMPUTED_VALUE"""),850.0)</f>
        <v>850</v>
      </c>
    </row>
    <row r="315">
      <c r="A315" s="272" t="str">
        <f>IFERROR(__xludf.DUMMYFUNCTION("""COMPUTED_VALUE"""),"2025-07")</f>
        <v>2025-07</v>
      </c>
      <c r="B315" s="263" t="str">
        <f>IFERROR(__xludf.DUMMYFUNCTION("""COMPUTED_VALUE"""),"Nailed It Downtown")</f>
        <v>Nailed It Downtown</v>
      </c>
      <c r="C315" s="264">
        <f>IFERROR(__xludf.DUMMYFUNCTION("""COMPUTED_VALUE"""),3.0)</f>
        <v>3</v>
      </c>
      <c r="E315" s="272" t="str">
        <f>IFERROR(__xludf.DUMMYFUNCTION("""COMPUTED_VALUE"""),"2025-07")</f>
        <v>2025-07</v>
      </c>
      <c r="F315" s="272" t="str">
        <f>IFERROR(__xludf.DUMMYFUNCTION("""COMPUTED_VALUE"""),"Daya Eatery")</f>
        <v>Daya Eatery</v>
      </c>
      <c r="G315" s="265">
        <f>IFERROR(__xludf.DUMMYFUNCTION("""COMPUTED_VALUE"""),730.0)</f>
        <v>730</v>
      </c>
    </row>
    <row r="316">
      <c r="A316" s="272" t="str">
        <f>IFERROR(__xludf.DUMMYFUNCTION("""COMPUTED_VALUE"""),"2025-07")</f>
        <v>2025-07</v>
      </c>
      <c r="B316" s="263" t="str">
        <f>IFERROR(__xludf.DUMMYFUNCTION("""COMPUTED_VALUE"""),"Brotherly")</f>
        <v>Brotherly</v>
      </c>
      <c r="C316" s="264">
        <f>IFERROR(__xludf.DUMMYFUNCTION("""COMPUTED_VALUE"""),2.0)</f>
        <v>2</v>
      </c>
      <c r="E316" s="272" t="str">
        <f>IFERROR(__xludf.DUMMYFUNCTION("""COMPUTED_VALUE"""),"2025-07")</f>
        <v>2025-07</v>
      </c>
      <c r="F316" s="272" t="str">
        <f>IFERROR(__xludf.DUMMYFUNCTION("""COMPUTED_VALUE"""),"ขนมบ้านคุณย่า")</f>
        <v>ขนมบ้านคุณย่า</v>
      </c>
      <c r="G316" s="265">
        <f>IFERROR(__xludf.DUMMYFUNCTION("""COMPUTED_VALUE"""),660.0)</f>
        <v>660</v>
      </c>
    </row>
    <row r="317">
      <c r="A317" s="272" t="str">
        <f>IFERROR(__xludf.DUMMYFUNCTION("""COMPUTED_VALUE"""),"2025-07")</f>
        <v>2025-07</v>
      </c>
      <c r="B317" s="263" t="str">
        <f>IFERROR(__xludf.DUMMYFUNCTION("""COMPUTED_VALUE"""),"ตำไทบ้าน สาขา1")</f>
        <v>ตำไทบ้าน สาขา1</v>
      </c>
      <c r="C317" s="264">
        <f>IFERROR(__xludf.DUMMYFUNCTION("""COMPUTED_VALUE"""),2.0)</f>
        <v>2</v>
      </c>
      <c r="E317" s="272" t="str">
        <f>IFERROR(__xludf.DUMMYFUNCTION("""COMPUTED_VALUE"""),"2025-07")</f>
        <v>2025-07</v>
      </c>
      <c r="F317" s="272" t="str">
        <f>IFERROR(__xludf.DUMMYFUNCTION("""COMPUTED_VALUE"""),"เรื่องของสเต๊ก")</f>
        <v>เรื่องของสเต๊ก</v>
      </c>
      <c r="G317" s="265">
        <f>IFERROR(__xludf.DUMMYFUNCTION("""COMPUTED_VALUE"""),600.0)</f>
        <v>600</v>
      </c>
    </row>
    <row r="318">
      <c r="A318" s="272" t="str">
        <f>IFERROR(__xludf.DUMMYFUNCTION("""COMPUTED_VALUE"""),"2025-07")</f>
        <v>2025-07</v>
      </c>
      <c r="B318" s="263" t="str">
        <f>IFERROR(__xludf.DUMMYFUNCTION("""COMPUTED_VALUE"""),"ตำไทบ้าน สาขา2")</f>
        <v>ตำไทบ้าน สาขา2</v>
      </c>
      <c r="C318" s="264">
        <f>IFERROR(__xludf.DUMMYFUNCTION("""COMPUTED_VALUE"""),2.0)</f>
        <v>2</v>
      </c>
      <c r="E318" s="272" t="str">
        <f>IFERROR(__xludf.DUMMYFUNCTION("""COMPUTED_VALUE"""),"2025-07")</f>
        <v>2025-07</v>
      </c>
      <c r="F318" s="272" t="str">
        <f>IFERROR(__xludf.DUMMYFUNCTION("""COMPUTED_VALUE"""),"Dripping Hill")</f>
        <v>Dripping Hill</v>
      </c>
      <c r="G318" s="265">
        <f>IFERROR(__xludf.DUMMYFUNCTION("""COMPUTED_VALUE"""),480.0)</f>
        <v>480</v>
      </c>
    </row>
    <row r="319">
      <c r="A319" s="272" t="str">
        <f>IFERROR(__xludf.DUMMYFUNCTION("""COMPUTED_VALUE"""),"2025-07")</f>
        <v>2025-07</v>
      </c>
      <c r="B319" s="263" t="str">
        <f>IFERROR(__xludf.DUMMYFUNCTION("""COMPUTED_VALUE"""),"De forest")</f>
        <v>De forest</v>
      </c>
      <c r="C319" s="264">
        <f>IFERROR(__xludf.DUMMYFUNCTION("""COMPUTED_VALUE"""),1.0)</f>
        <v>1</v>
      </c>
      <c r="E319" s="272" t="str">
        <f>IFERROR(__xludf.DUMMYFUNCTION("""COMPUTED_VALUE"""),"2025-07")</f>
        <v>2025-07</v>
      </c>
      <c r="F319" s="272" t="str">
        <f>IFERROR(__xludf.DUMMYFUNCTION("""COMPUTED_VALUE"""),"ตลาดเทิดไทย")</f>
        <v>ตลาดเทิดไทย</v>
      </c>
      <c r="G319" s="265">
        <f>IFERROR(__xludf.DUMMYFUNCTION("""COMPUTED_VALUE"""),400.0)</f>
        <v>400</v>
      </c>
    </row>
    <row r="320">
      <c r="A320" s="272" t="str">
        <f>IFERROR(__xludf.DUMMYFUNCTION("""COMPUTED_VALUE"""),"2025-07")</f>
        <v>2025-07</v>
      </c>
      <c r="B320" s="263" t="str">
        <f>IFERROR(__xludf.DUMMYFUNCTION("""COMPUTED_VALUE"""),"Den Shabu")</f>
        <v>Den Shabu</v>
      </c>
      <c r="C320" s="264">
        <f>IFERROR(__xludf.DUMMYFUNCTION("""COMPUTED_VALUE"""),1.0)</f>
        <v>1</v>
      </c>
      <c r="E320" s="272" t="str">
        <f>IFERROR(__xludf.DUMMYFUNCTION("""COMPUTED_VALUE"""),"2025-07")</f>
        <v>2025-07</v>
      </c>
      <c r="F320" s="272" t="str">
        <f>IFERROR(__xludf.DUMMYFUNCTION("""COMPUTED_VALUE"""),"Brotherly")</f>
        <v>Brotherly</v>
      </c>
      <c r="G320" s="265">
        <f>IFERROR(__xludf.DUMMYFUNCTION("""COMPUTED_VALUE"""),360.0)</f>
        <v>360</v>
      </c>
    </row>
    <row r="321">
      <c r="A321" s="272" t="str">
        <f>IFERROR(__xludf.DUMMYFUNCTION("""COMPUTED_VALUE"""),"2025-07")</f>
        <v>2025-07</v>
      </c>
      <c r="B321" s="263" t="str">
        <f>IFERROR(__xludf.DUMMYFUNCTION("""COMPUTED_VALUE"""),"Living&amp;Cooking")</f>
        <v>Living&amp;Cooking</v>
      </c>
      <c r="C321" s="264">
        <f>IFERROR(__xludf.DUMMYFUNCTION("""COMPUTED_VALUE"""),1.0)</f>
        <v>1</v>
      </c>
      <c r="E321" s="272" t="str">
        <f>IFERROR(__xludf.DUMMYFUNCTION("""COMPUTED_VALUE"""),"2025-07")</f>
        <v>2025-07</v>
      </c>
      <c r="F321" s="272" t="str">
        <f>IFERROR(__xludf.DUMMYFUNCTION("""COMPUTED_VALUE"""),"De forest")</f>
        <v>De forest</v>
      </c>
      <c r="G321" s="265">
        <f>IFERROR(__xludf.DUMMYFUNCTION("""COMPUTED_VALUE"""),310.0)</f>
        <v>310</v>
      </c>
    </row>
    <row r="322">
      <c r="A322" s="272" t="str">
        <f>IFERROR(__xludf.DUMMYFUNCTION("""COMPUTED_VALUE"""),"2025-07")</f>
        <v>2025-07</v>
      </c>
      <c r="B322" s="263" t="str">
        <f>IFERROR(__xludf.DUMMYFUNCTION("""COMPUTED_VALUE"""),"season bbq")</f>
        <v>season bbq</v>
      </c>
      <c r="C322" s="264">
        <f>IFERROR(__xludf.DUMMYFUNCTION("""COMPUTED_VALUE"""),1.0)</f>
        <v>1</v>
      </c>
      <c r="E322" s="272" t="str">
        <f>IFERROR(__xludf.DUMMYFUNCTION("""COMPUTED_VALUE"""),"2025-07")</f>
        <v>2025-07</v>
      </c>
      <c r="F322" s="272" t="str">
        <f>IFERROR(__xludf.DUMMYFUNCTION("""COMPUTED_VALUE"""),"Den Shabu")</f>
        <v>Den Shabu</v>
      </c>
      <c r="G322" s="265">
        <f>IFERROR(__xludf.DUMMYFUNCTION("""COMPUTED_VALUE"""),240.0)</f>
        <v>240</v>
      </c>
    </row>
    <row r="323">
      <c r="A323" s="272" t="str">
        <f>IFERROR(__xludf.DUMMYFUNCTION("""COMPUTED_VALUE"""),"2025-07")</f>
        <v>2025-07</v>
      </c>
      <c r="B323" s="263" t="str">
        <f>IFERROR(__xludf.DUMMYFUNCTION("""COMPUTED_VALUE"""),"คุณอ้อย")</f>
        <v>คุณอ้อย</v>
      </c>
      <c r="C323" s="264">
        <f>IFERROR(__xludf.DUMMYFUNCTION("""COMPUTED_VALUE"""),1.0)</f>
        <v>1</v>
      </c>
      <c r="E323" s="272" t="str">
        <f>IFERROR(__xludf.DUMMYFUNCTION("""COMPUTED_VALUE"""),"2025-07")</f>
        <v>2025-07</v>
      </c>
      <c r="F323" s="272" t="str">
        <f>IFERROR(__xludf.DUMMYFUNCTION("""COMPUTED_VALUE"""),"Living&amp;Cooking")</f>
        <v>Living&amp;Cooking</v>
      </c>
      <c r="G323" s="265">
        <f>IFERROR(__xludf.DUMMYFUNCTION("""COMPUTED_VALUE"""),240.0)</f>
        <v>240</v>
      </c>
    </row>
    <row r="324">
      <c r="A324" s="272" t="str">
        <f>IFERROR(__xludf.DUMMYFUNCTION("""COMPUTED_VALUE"""),"2025-07")</f>
        <v>2025-07</v>
      </c>
      <c r="B324" s="263" t="str">
        <f>IFERROR(__xludf.DUMMYFUNCTION("""COMPUTED_VALUE"""),"คุณแป๊ง")</f>
        <v>คุณแป๊ง</v>
      </c>
      <c r="C324" s="264">
        <f>IFERROR(__xludf.DUMMYFUNCTION("""COMPUTED_VALUE"""),1.0)</f>
        <v>1</v>
      </c>
      <c r="E324" s="272" t="str">
        <f>IFERROR(__xludf.DUMMYFUNCTION("""COMPUTED_VALUE"""),"2025-07")</f>
        <v>2025-07</v>
      </c>
      <c r="F324" s="272" t="str">
        <f>IFERROR(__xludf.DUMMYFUNCTION("""COMPUTED_VALUE"""),"season bbq")</f>
        <v>season bbq</v>
      </c>
      <c r="G324" s="265">
        <f>IFERROR(__xludf.DUMMYFUNCTION("""COMPUTED_VALUE"""),240.0)</f>
        <v>240</v>
      </c>
    </row>
    <row r="325">
      <c r="A325" s="272" t="str">
        <f>IFERROR(__xludf.DUMMYFUNCTION("""COMPUTED_VALUE"""),"2025-07")</f>
        <v>2025-07</v>
      </c>
      <c r="B325" s="263" t="str">
        <f>IFERROR(__xludf.DUMMYFUNCTION("""COMPUTED_VALUE"""),"คุณใหญ่")</f>
        <v>คุณใหญ่</v>
      </c>
      <c r="C325" s="264">
        <f>IFERROR(__xludf.DUMMYFUNCTION("""COMPUTED_VALUE"""),1.0)</f>
        <v>1</v>
      </c>
      <c r="E325" s="272" t="str">
        <f>IFERROR(__xludf.DUMMYFUNCTION("""COMPUTED_VALUE"""),"2025-07")</f>
        <v>2025-07</v>
      </c>
      <c r="F325" s="272" t="str">
        <f>IFERROR(__xludf.DUMMYFUNCTION("""COMPUTED_VALUE"""),"คุณแป๊ง")</f>
        <v>คุณแป๊ง</v>
      </c>
      <c r="G325" s="265">
        <f>IFERROR(__xludf.DUMMYFUNCTION("""COMPUTED_VALUE"""),240.0)</f>
        <v>240</v>
      </c>
    </row>
    <row r="326">
      <c r="A326" s="272" t="str">
        <f>IFERROR(__xludf.DUMMYFUNCTION("""COMPUTED_VALUE"""),"2025-07")</f>
        <v>2025-07</v>
      </c>
      <c r="B326" s="263" t="str">
        <f>IFERROR(__xludf.DUMMYFUNCTION("""COMPUTED_VALUE"""),"ตลาดเทิดไทย")</f>
        <v>ตลาดเทิดไทย</v>
      </c>
      <c r="C326" s="264">
        <f>IFERROR(__xludf.DUMMYFUNCTION("""COMPUTED_VALUE"""),1.0)</f>
        <v>1</v>
      </c>
      <c r="E326" s="272" t="str">
        <f>IFERROR(__xludf.DUMMYFUNCTION("""COMPUTED_VALUE"""),"2025-07")</f>
        <v>2025-07</v>
      </c>
      <c r="F326" s="272" t="str">
        <f>IFERROR(__xludf.DUMMYFUNCTION("""COMPUTED_VALUE"""),"คุณใหญ่")</f>
        <v>คุณใหญ่</v>
      </c>
      <c r="G326" s="265">
        <f>IFERROR(__xludf.DUMMYFUNCTION("""COMPUTED_VALUE"""),240.0)</f>
        <v>240</v>
      </c>
    </row>
    <row r="327">
      <c r="A327" s="272" t="str">
        <f>IFERROR(__xludf.DUMMYFUNCTION("""COMPUTED_VALUE"""),"2025-07")</f>
        <v>2025-07</v>
      </c>
      <c r="B327" s="263" t="str">
        <f>IFERROR(__xludf.DUMMYFUNCTION("""COMPUTED_VALUE"""),"บ้านไร่นายายคำ")</f>
        <v>บ้านไร่นายายคำ</v>
      </c>
      <c r="C327" s="264">
        <f>IFERROR(__xludf.DUMMYFUNCTION("""COMPUTED_VALUE"""),1.0)</f>
        <v>1</v>
      </c>
      <c r="E327" s="272" t="str">
        <f>IFERROR(__xludf.DUMMYFUNCTION("""COMPUTED_VALUE"""),"2025-07")</f>
        <v>2025-07</v>
      </c>
      <c r="F327" s="272" t="str">
        <f>IFERROR(__xludf.DUMMYFUNCTION("""COMPUTED_VALUE"""),"คุณอ้อย")</f>
        <v>คุณอ้อย</v>
      </c>
      <c r="G327" s="265">
        <f>IFERROR(__xludf.DUMMYFUNCTION("""COMPUTED_VALUE"""),120.0)</f>
        <v>120</v>
      </c>
    </row>
    <row r="328">
      <c r="A328" s="272" t="str">
        <f>IFERROR(__xludf.DUMMYFUNCTION("""COMPUTED_VALUE"""),"2025-07")</f>
        <v>2025-07</v>
      </c>
      <c r="B328" s="263" t="str">
        <f>IFERROR(__xludf.DUMMYFUNCTION("""COMPUTED_VALUE"""),"พี่หนิง")</f>
        <v>พี่หนิง</v>
      </c>
      <c r="C328" s="264">
        <f>IFERROR(__xludf.DUMMYFUNCTION("""COMPUTED_VALUE"""),1.0)</f>
        <v>1</v>
      </c>
      <c r="E328" s="272" t="str">
        <f>IFERROR(__xludf.DUMMYFUNCTION("""COMPUTED_VALUE"""),"2025-07")</f>
        <v>2025-07</v>
      </c>
      <c r="F328" s="272" t="str">
        <f>IFERROR(__xludf.DUMMYFUNCTION("""COMPUTED_VALUE"""),"พี่หนิง")</f>
        <v>พี่หนิง</v>
      </c>
      <c r="G328" s="265">
        <f>IFERROR(__xludf.DUMMYFUNCTION("""COMPUTED_VALUE"""),120.0)</f>
        <v>120</v>
      </c>
    </row>
    <row r="329">
      <c r="A329" s="272" t="str">
        <f>IFERROR(__xludf.DUMMYFUNCTION("""COMPUTED_VALUE"""),"2025-08")</f>
        <v>2025-08</v>
      </c>
      <c r="B329" s="263" t="str">
        <f>IFERROR(__xludf.DUMMYFUNCTION("""COMPUTED_VALUE"""),"Fat Boy")</f>
        <v>Fat Boy</v>
      </c>
      <c r="C329" s="264">
        <f>IFERROR(__xludf.DUMMYFUNCTION("""COMPUTED_VALUE"""),17.0)</f>
        <v>17</v>
      </c>
      <c r="E329" s="272" t="str">
        <f>IFERROR(__xludf.DUMMYFUNCTION("""COMPUTED_VALUE"""),"2025-08")</f>
        <v>2025-08</v>
      </c>
      <c r="F329" s="272" t="str">
        <f>IFERROR(__xludf.DUMMYFUNCTION("""COMPUTED_VALUE"""),"Shounen Yakiniku")</f>
        <v>Shounen Yakiniku</v>
      </c>
      <c r="G329" s="265">
        <f>IFERROR(__xludf.DUMMYFUNCTION("""COMPUTED_VALUE"""),8160.0)</f>
        <v>8160</v>
      </c>
    </row>
    <row r="330">
      <c r="A330" s="272" t="str">
        <f>IFERROR(__xludf.DUMMYFUNCTION("""COMPUTED_VALUE"""),"2025-08")</f>
        <v>2025-08</v>
      </c>
      <c r="B330" s="263" t="str">
        <f>IFERROR(__xludf.DUMMYFUNCTION("""COMPUTED_VALUE"""),"8 Bistro")</f>
        <v>8 Bistro</v>
      </c>
      <c r="C330" s="264">
        <f>IFERROR(__xludf.DUMMYFUNCTION("""COMPUTED_VALUE"""),15.0)</f>
        <v>15</v>
      </c>
      <c r="E330" s="272" t="str">
        <f>IFERROR(__xludf.DUMMYFUNCTION("""COMPUTED_VALUE"""),"2025-08")</f>
        <v>2025-08</v>
      </c>
      <c r="F330" s="272" t="str">
        <f>IFERROR(__xludf.DUMMYFUNCTION("""COMPUTED_VALUE"""),"ฌาณิ")</f>
        <v>ฌาณิ</v>
      </c>
      <c r="G330" s="265">
        <f>IFERROR(__xludf.DUMMYFUNCTION("""COMPUTED_VALUE"""),7220.0)</f>
        <v>7220</v>
      </c>
    </row>
    <row r="331">
      <c r="A331" s="272" t="str">
        <f>IFERROR(__xludf.DUMMYFUNCTION("""COMPUTED_VALUE"""),"2025-08")</f>
        <v>2025-08</v>
      </c>
      <c r="B331" s="263" t="str">
        <f>IFERROR(__xludf.DUMMYFUNCTION("""COMPUTED_VALUE"""),"Rare")</f>
        <v>Rare</v>
      </c>
      <c r="C331" s="264">
        <f>IFERROR(__xludf.DUMMYFUNCTION("""COMPUTED_VALUE"""),15.0)</f>
        <v>15</v>
      </c>
      <c r="E331" s="272" t="str">
        <f>IFERROR(__xludf.DUMMYFUNCTION("""COMPUTED_VALUE"""),"2025-08")</f>
        <v>2025-08</v>
      </c>
      <c r="F331" s="272" t="str">
        <f>IFERROR(__xludf.DUMMYFUNCTION("""COMPUTED_VALUE"""),"Fat Boy")</f>
        <v>Fat Boy</v>
      </c>
      <c r="G331" s="265">
        <f>IFERROR(__xludf.DUMMYFUNCTION("""COMPUTED_VALUE"""),6880.0)</f>
        <v>6880</v>
      </c>
    </row>
    <row r="332">
      <c r="A332" s="272" t="str">
        <f>IFERROR(__xludf.DUMMYFUNCTION("""COMPUTED_VALUE"""),"2025-08")</f>
        <v>2025-08</v>
      </c>
      <c r="B332" s="263" t="str">
        <f>IFERROR(__xludf.DUMMYFUNCTION("""COMPUTED_VALUE"""),"Shounen Yakiniku")</f>
        <v>Shounen Yakiniku</v>
      </c>
      <c r="C332" s="264">
        <f>IFERROR(__xludf.DUMMYFUNCTION("""COMPUTED_VALUE"""),15.0)</f>
        <v>15</v>
      </c>
      <c r="E332" s="272" t="str">
        <f>IFERROR(__xludf.DUMMYFUNCTION("""COMPUTED_VALUE"""),"2025-08")</f>
        <v>2025-08</v>
      </c>
      <c r="F332" s="272" t="str">
        <f>IFERROR(__xludf.DUMMYFUNCTION("""COMPUTED_VALUE"""),"Ginda wagyu")</f>
        <v>Ginda wagyu</v>
      </c>
      <c r="G332" s="265">
        <f>IFERROR(__xludf.DUMMYFUNCTION("""COMPUTED_VALUE"""),6000.0)</f>
        <v>6000</v>
      </c>
    </row>
    <row r="333">
      <c r="A333" s="272" t="str">
        <f>IFERROR(__xludf.DUMMYFUNCTION("""COMPUTED_VALUE"""),"2025-08")</f>
        <v>2025-08</v>
      </c>
      <c r="B333" s="263" t="str">
        <f>IFERROR(__xludf.DUMMYFUNCTION("""COMPUTED_VALUE"""),"8 Dining")</f>
        <v>8 Dining</v>
      </c>
      <c r="C333" s="264">
        <f>IFERROR(__xludf.DUMMYFUNCTION("""COMPUTED_VALUE"""),13.0)</f>
        <v>13</v>
      </c>
      <c r="E333" s="272" t="str">
        <f>IFERROR(__xludf.DUMMYFUNCTION("""COMPUTED_VALUE"""),"2025-08")</f>
        <v>2025-08</v>
      </c>
      <c r="F333" s="272" t="str">
        <f>IFERROR(__xludf.DUMMYFUNCTION("""COMPUTED_VALUE"""),"เจริญภัณฑ์")</f>
        <v>เจริญภัณฑ์</v>
      </c>
      <c r="G333" s="265">
        <f>IFERROR(__xludf.DUMMYFUNCTION("""COMPUTED_VALUE"""),4960.0)</f>
        <v>4960</v>
      </c>
    </row>
    <row r="334">
      <c r="A334" s="272" t="str">
        <f>IFERROR(__xludf.DUMMYFUNCTION("""COMPUTED_VALUE"""),"2025-08")</f>
        <v>2025-08</v>
      </c>
      <c r="B334" s="263" t="str">
        <f>IFERROR(__xludf.DUMMYFUNCTION("""COMPUTED_VALUE"""),"ฌาณิ")</f>
        <v>ฌาณิ</v>
      </c>
      <c r="C334" s="264">
        <f>IFERROR(__xludf.DUMMYFUNCTION("""COMPUTED_VALUE"""),13.0)</f>
        <v>13</v>
      </c>
      <c r="E334" s="272" t="str">
        <f>IFERROR(__xludf.DUMMYFUNCTION("""COMPUTED_VALUE"""),"2025-08")</f>
        <v>2025-08</v>
      </c>
      <c r="F334" s="272" t="str">
        <f>IFERROR(__xludf.DUMMYFUNCTION("""COMPUTED_VALUE"""),"บ้านไร่นายายคำ")</f>
        <v>บ้านไร่นายายคำ</v>
      </c>
      <c r="G334" s="265">
        <f>IFERROR(__xludf.DUMMYFUNCTION("""COMPUTED_VALUE"""),4800.0)</f>
        <v>4800</v>
      </c>
    </row>
    <row r="335">
      <c r="A335" s="272" t="str">
        <f>IFERROR(__xludf.DUMMYFUNCTION("""COMPUTED_VALUE"""),"2025-08")</f>
        <v>2025-08</v>
      </c>
      <c r="B335" s="263" t="str">
        <f>IFERROR(__xludf.DUMMYFUNCTION("""COMPUTED_VALUE"""),"Ginda wagyu")</f>
        <v>Ginda wagyu</v>
      </c>
      <c r="C335" s="264">
        <f>IFERROR(__xludf.DUMMYFUNCTION("""COMPUTED_VALUE"""),10.0)</f>
        <v>10</v>
      </c>
      <c r="E335" s="272" t="str">
        <f>IFERROR(__xludf.DUMMYFUNCTION("""COMPUTED_VALUE"""),"2025-08")</f>
        <v>2025-08</v>
      </c>
      <c r="F335" s="272" t="str">
        <f>IFERROR(__xludf.DUMMYFUNCTION("""COMPUTED_VALUE"""),"Rare")</f>
        <v>Rare</v>
      </c>
      <c r="G335" s="265">
        <f>IFERROR(__xludf.DUMMYFUNCTION("""COMPUTED_VALUE"""),4770.0)</f>
        <v>4770</v>
      </c>
    </row>
    <row r="336">
      <c r="A336" s="272" t="str">
        <f>IFERROR(__xludf.DUMMYFUNCTION("""COMPUTED_VALUE"""),"2025-08")</f>
        <v>2025-08</v>
      </c>
      <c r="B336" s="263" t="str">
        <f>IFERROR(__xludf.DUMMYFUNCTION("""COMPUTED_VALUE"""),"Ken Izakaya")</f>
        <v>Ken Izakaya</v>
      </c>
      <c r="C336" s="264">
        <f>IFERROR(__xludf.DUMMYFUNCTION("""COMPUTED_VALUE"""),10.0)</f>
        <v>10</v>
      </c>
      <c r="E336" s="272" t="str">
        <f>IFERROR(__xludf.DUMMYFUNCTION("""COMPUTED_VALUE"""),"2025-08")</f>
        <v>2025-08</v>
      </c>
      <c r="F336" s="272" t="str">
        <f>IFERROR(__xludf.DUMMYFUNCTION("""COMPUTED_VALUE"""),"8 Bistro")</f>
        <v>8 Bistro</v>
      </c>
      <c r="G336" s="265">
        <f>IFERROR(__xludf.DUMMYFUNCTION("""COMPUTED_VALUE"""),3380.0)</f>
        <v>3380</v>
      </c>
    </row>
    <row r="337">
      <c r="A337" s="272" t="str">
        <f>IFERROR(__xludf.DUMMYFUNCTION("""COMPUTED_VALUE"""),"2025-08")</f>
        <v>2025-08</v>
      </c>
      <c r="B337" s="263" t="str">
        <f>IFERROR(__xludf.DUMMYFUNCTION("""COMPUTED_VALUE"""),"Homie")</f>
        <v>Homie</v>
      </c>
      <c r="C337" s="264">
        <f>IFERROR(__xludf.DUMMYFUNCTION("""COMPUTED_VALUE"""),9.0)</f>
        <v>9</v>
      </c>
      <c r="E337" s="272" t="str">
        <f>IFERROR(__xludf.DUMMYFUNCTION("""COMPUTED_VALUE"""),"2025-08")</f>
        <v>2025-08</v>
      </c>
      <c r="F337" s="272" t="str">
        <f>IFERROR(__xludf.DUMMYFUNCTION("""COMPUTED_VALUE"""),"Homie")</f>
        <v>Homie</v>
      </c>
      <c r="G337" s="265">
        <f>IFERROR(__xludf.DUMMYFUNCTION("""COMPUTED_VALUE"""),2820.0)</f>
        <v>2820</v>
      </c>
    </row>
    <row r="338">
      <c r="A338" s="272" t="str">
        <f>IFERROR(__xludf.DUMMYFUNCTION("""COMPUTED_VALUE"""),"2025-08")</f>
        <v>2025-08</v>
      </c>
      <c r="B338" s="263" t="str">
        <f>IFERROR(__xludf.DUMMYFUNCTION("""COMPUTED_VALUE"""),"Pepper International")</f>
        <v>Pepper International</v>
      </c>
      <c r="C338" s="264">
        <f>IFERROR(__xludf.DUMMYFUNCTION("""COMPUTED_VALUE"""),7.0)</f>
        <v>7</v>
      </c>
      <c r="E338" s="272" t="str">
        <f>IFERROR(__xludf.DUMMYFUNCTION("""COMPUTED_VALUE"""),"2025-08")</f>
        <v>2025-08</v>
      </c>
      <c r="F338" s="272" t="str">
        <f>IFERROR(__xludf.DUMMYFUNCTION("""COMPUTED_VALUE"""),"ล้านสลัดบายคุณข้าว")</f>
        <v>ล้านสลัดบายคุณข้าว</v>
      </c>
      <c r="G338" s="265">
        <f>IFERROR(__xludf.DUMMYFUNCTION("""COMPUTED_VALUE"""),2580.0)</f>
        <v>2580</v>
      </c>
    </row>
    <row r="339">
      <c r="A339" s="272" t="str">
        <f>IFERROR(__xludf.DUMMYFUNCTION("""COMPUTED_VALUE"""),"2025-08")</f>
        <v>2025-08</v>
      </c>
      <c r="B339" s="263" t="str">
        <f>IFERROR(__xludf.DUMMYFUNCTION("""COMPUTED_VALUE"""),"มุมสเต็ก")</f>
        <v>มุมสเต็ก</v>
      </c>
      <c r="C339" s="264">
        <f>IFERROR(__xludf.DUMMYFUNCTION("""COMPUTED_VALUE"""),7.0)</f>
        <v>7</v>
      </c>
      <c r="E339" s="272" t="str">
        <f>IFERROR(__xludf.DUMMYFUNCTION("""COMPUTED_VALUE"""),"2025-08")</f>
        <v>2025-08</v>
      </c>
      <c r="F339" s="272" t="str">
        <f>IFERROR(__xludf.DUMMYFUNCTION("""COMPUTED_VALUE"""),"Ken Izakaya")</f>
        <v>Ken Izakaya</v>
      </c>
      <c r="G339" s="265">
        <f>IFERROR(__xludf.DUMMYFUNCTION("""COMPUTED_VALUE"""),2460.0)</f>
        <v>2460</v>
      </c>
    </row>
    <row r="340">
      <c r="A340" s="272" t="str">
        <f>IFERROR(__xludf.DUMMYFUNCTION("""COMPUTED_VALUE"""),"2025-08")</f>
        <v>2025-08</v>
      </c>
      <c r="B340" s="263" t="str">
        <f>IFERROR(__xludf.DUMMYFUNCTION("""COMPUTED_VALUE"""),"ล้านสลัดบายคุณข้าว")</f>
        <v>ล้านสลัดบายคุณข้าว</v>
      </c>
      <c r="C340" s="264">
        <f>IFERROR(__xludf.DUMMYFUNCTION("""COMPUTED_VALUE"""),7.0)</f>
        <v>7</v>
      </c>
      <c r="E340" s="272" t="str">
        <f>IFERROR(__xludf.DUMMYFUNCTION("""COMPUTED_VALUE"""),"2025-08")</f>
        <v>2025-08</v>
      </c>
      <c r="F340" s="272" t="str">
        <f>IFERROR(__xludf.DUMMYFUNCTION("""COMPUTED_VALUE"""),"8 Dining")</f>
        <v>8 Dining</v>
      </c>
      <c r="G340" s="265">
        <f>IFERROR(__xludf.DUMMYFUNCTION("""COMPUTED_VALUE"""),1920.0)</f>
        <v>1920</v>
      </c>
    </row>
    <row r="341">
      <c r="A341" s="272" t="str">
        <f>IFERROR(__xludf.DUMMYFUNCTION("""COMPUTED_VALUE"""),"2025-08")</f>
        <v>2025-08</v>
      </c>
      <c r="B341" s="263" t="str">
        <f>IFERROR(__xludf.DUMMYFUNCTION("""COMPUTED_VALUE"""),"ไวท์เฮ้าส์")</f>
        <v>ไวท์เฮ้าส์</v>
      </c>
      <c r="C341" s="264">
        <f>IFERROR(__xludf.DUMMYFUNCTION("""COMPUTED_VALUE"""),7.0)</f>
        <v>7</v>
      </c>
      <c r="E341" s="272" t="str">
        <f>IFERROR(__xludf.DUMMYFUNCTION("""COMPUTED_VALUE"""),"2025-08")</f>
        <v>2025-08</v>
      </c>
      <c r="F341" s="272" t="str">
        <f>IFERROR(__xludf.DUMMYFUNCTION("""COMPUTED_VALUE"""),"Morning Tonight")</f>
        <v>Morning Tonight</v>
      </c>
      <c r="G341" s="265">
        <f>IFERROR(__xludf.DUMMYFUNCTION("""COMPUTED_VALUE"""),1920.0)</f>
        <v>1920</v>
      </c>
    </row>
    <row r="342">
      <c r="A342" s="272" t="str">
        <f>IFERROR(__xludf.DUMMYFUNCTION("""COMPUTED_VALUE"""),"2025-08")</f>
        <v>2025-08</v>
      </c>
      <c r="B342" s="263" t="str">
        <f>IFERROR(__xludf.DUMMYFUNCTION("""COMPUTED_VALUE"""),"Morning Tonight")</f>
        <v>Morning Tonight</v>
      </c>
      <c r="C342" s="264">
        <f>IFERROR(__xludf.DUMMYFUNCTION("""COMPUTED_VALUE"""),6.0)</f>
        <v>6</v>
      </c>
      <c r="E342" s="272" t="str">
        <f>IFERROR(__xludf.DUMMYFUNCTION("""COMPUTED_VALUE"""),"2025-08")</f>
        <v>2025-08</v>
      </c>
      <c r="F342" s="272" t="str">
        <f>IFERROR(__xludf.DUMMYFUNCTION("""COMPUTED_VALUE"""),"Shounen Yakiniku2")</f>
        <v>Shounen Yakiniku2</v>
      </c>
      <c r="G342" s="265">
        <f>IFERROR(__xludf.DUMMYFUNCTION("""COMPUTED_VALUE"""),1920.0)</f>
        <v>1920</v>
      </c>
    </row>
    <row r="343">
      <c r="A343" s="272" t="str">
        <f>IFERROR(__xludf.DUMMYFUNCTION("""COMPUTED_VALUE"""),"2025-08")</f>
        <v>2025-08</v>
      </c>
      <c r="B343" s="263" t="str">
        <f>IFERROR(__xludf.DUMMYFUNCTION("""COMPUTED_VALUE"""),"ขนมบ้านคุณย่า")</f>
        <v>ขนมบ้านคุณย่า</v>
      </c>
      <c r="C343" s="264">
        <f>IFERROR(__xludf.DUMMYFUNCTION("""COMPUTED_VALUE"""),6.0)</f>
        <v>6</v>
      </c>
      <c r="E343" s="272" t="str">
        <f>IFERROR(__xludf.DUMMYFUNCTION("""COMPUTED_VALUE"""),"2025-08")</f>
        <v>2025-08</v>
      </c>
      <c r="F343" s="272" t="str">
        <f>IFERROR(__xludf.DUMMYFUNCTION("""COMPUTED_VALUE"""),"มุมสเต็ก")</f>
        <v>มุมสเต็ก</v>
      </c>
      <c r="G343" s="265">
        <f>IFERROR(__xludf.DUMMYFUNCTION("""COMPUTED_VALUE"""),1920.0)</f>
        <v>1920</v>
      </c>
    </row>
    <row r="344">
      <c r="A344" s="272" t="str">
        <f>IFERROR(__xludf.DUMMYFUNCTION("""COMPUTED_VALUE"""),"2025-08")</f>
        <v>2025-08</v>
      </c>
      <c r="B344" s="263" t="str">
        <f>IFERROR(__xludf.DUMMYFUNCTION("""COMPUTED_VALUE"""),"Den Shabu")</f>
        <v>Den Shabu</v>
      </c>
      <c r="C344" s="264">
        <f>IFERROR(__xludf.DUMMYFUNCTION("""COMPUTED_VALUE"""),5.0)</f>
        <v>5</v>
      </c>
      <c r="E344" s="272" t="str">
        <f>IFERROR(__xludf.DUMMYFUNCTION("""COMPUTED_VALUE"""),"2025-08")</f>
        <v>2025-08</v>
      </c>
      <c r="F344" s="272" t="str">
        <f>IFERROR(__xludf.DUMMYFUNCTION("""COMPUTED_VALUE"""),"Nailed It Downtown")</f>
        <v>Nailed It Downtown</v>
      </c>
      <c r="G344" s="265">
        <f>IFERROR(__xludf.DUMMYFUNCTION("""COMPUTED_VALUE"""),1745.0)</f>
        <v>1745</v>
      </c>
    </row>
    <row r="345">
      <c r="A345" s="272" t="str">
        <f>IFERROR(__xludf.DUMMYFUNCTION("""COMPUTED_VALUE"""),"2025-08")</f>
        <v>2025-08</v>
      </c>
      <c r="B345" s="263" t="str">
        <f>IFERROR(__xludf.DUMMYFUNCTION("""COMPUTED_VALUE"""),"Smaz")</f>
        <v>Smaz</v>
      </c>
      <c r="C345" s="264">
        <f>IFERROR(__xludf.DUMMYFUNCTION("""COMPUTED_VALUE"""),5.0)</f>
        <v>5</v>
      </c>
      <c r="E345" s="272" t="str">
        <f>IFERROR(__xludf.DUMMYFUNCTION("""COMPUTED_VALUE"""),"2025-08")</f>
        <v>2025-08</v>
      </c>
      <c r="F345" s="272" t="str">
        <f>IFERROR(__xludf.DUMMYFUNCTION("""COMPUTED_VALUE"""),"Bosco")</f>
        <v>Bosco</v>
      </c>
      <c r="G345" s="265">
        <f>IFERROR(__xludf.DUMMYFUNCTION("""COMPUTED_VALUE"""),1620.0)</f>
        <v>1620</v>
      </c>
    </row>
    <row r="346">
      <c r="A346" s="272" t="str">
        <f>IFERROR(__xludf.DUMMYFUNCTION("""COMPUTED_VALUE"""),"2025-08")</f>
        <v>2025-08</v>
      </c>
      <c r="B346" s="263" t="str">
        <f>IFERROR(__xludf.DUMMYFUNCTION("""COMPUTED_VALUE"""),"คริสตัลคาเฟ่")</f>
        <v>คริสตัลคาเฟ่</v>
      </c>
      <c r="C346" s="264">
        <f>IFERROR(__xludf.DUMMYFUNCTION("""COMPUTED_VALUE"""),5.0)</f>
        <v>5</v>
      </c>
      <c r="E346" s="272" t="str">
        <f>IFERROR(__xludf.DUMMYFUNCTION("""COMPUTED_VALUE"""),"2025-08")</f>
        <v>2025-08</v>
      </c>
      <c r="F346" s="272" t="str">
        <f>IFERROR(__xludf.DUMMYFUNCTION("""COMPUTED_VALUE"""),"Smaz")</f>
        <v>Smaz</v>
      </c>
      <c r="G346" s="265">
        <f>IFERROR(__xludf.DUMMYFUNCTION("""COMPUTED_VALUE"""),1520.0)</f>
        <v>1520</v>
      </c>
    </row>
    <row r="347">
      <c r="A347" s="272" t="str">
        <f>IFERROR(__xludf.DUMMYFUNCTION("""COMPUTED_VALUE"""),"2025-08")</f>
        <v>2025-08</v>
      </c>
      <c r="B347" s="263" t="str">
        <f>IFERROR(__xludf.DUMMYFUNCTION("""COMPUTED_VALUE"""),"บ้านไร่นายายคำ")</f>
        <v>บ้านไร่นายายคำ</v>
      </c>
      <c r="C347" s="264">
        <f>IFERROR(__xludf.DUMMYFUNCTION("""COMPUTED_VALUE"""),5.0)</f>
        <v>5</v>
      </c>
      <c r="E347" s="272" t="str">
        <f>IFERROR(__xludf.DUMMYFUNCTION("""COMPUTED_VALUE"""),"2025-08")</f>
        <v>2025-08</v>
      </c>
      <c r="F347" s="272" t="str">
        <f>IFERROR(__xludf.DUMMYFUNCTION("""COMPUTED_VALUE"""),"Den Shabu")</f>
        <v>Den Shabu</v>
      </c>
      <c r="G347" s="265">
        <f>IFERROR(__xludf.DUMMYFUNCTION("""COMPUTED_VALUE"""),1200.0)</f>
        <v>1200</v>
      </c>
    </row>
    <row r="348">
      <c r="A348" s="272" t="str">
        <f>IFERROR(__xludf.DUMMYFUNCTION("""COMPUTED_VALUE"""),"2025-08")</f>
        <v>2025-08</v>
      </c>
      <c r="B348" s="263" t="str">
        <f>IFERROR(__xludf.DUMMYFUNCTION("""COMPUTED_VALUE"""),"เรื่องของสเต๊ก")</f>
        <v>เรื่องของสเต๊ก</v>
      </c>
      <c r="C348" s="264">
        <f>IFERROR(__xludf.DUMMYFUNCTION("""COMPUTED_VALUE"""),5.0)</f>
        <v>5</v>
      </c>
      <c r="E348" s="272" t="str">
        <f>IFERROR(__xludf.DUMMYFUNCTION("""COMPUTED_VALUE"""),"2025-08")</f>
        <v>2025-08</v>
      </c>
      <c r="F348" s="272" t="str">
        <f>IFERROR(__xludf.DUMMYFUNCTION("""COMPUTED_VALUE"""),"คริสตัลคาเฟ่")</f>
        <v>คริสตัลคาเฟ่</v>
      </c>
      <c r="G348" s="265">
        <f>IFERROR(__xludf.DUMMYFUNCTION("""COMPUTED_VALUE"""),1200.0)</f>
        <v>1200</v>
      </c>
    </row>
    <row r="349">
      <c r="A349" s="272" t="str">
        <f>IFERROR(__xludf.DUMMYFUNCTION("""COMPUTED_VALUE"""),"2025-08")</f>
        <v>2025-08</v>
      </c>
      <c r="B349" s="263" t="str">
        <f>IFERROR(__xludf.DUMMYFUNCTION("""COMPUTED_VALUE"""),"Bosco")</f>
        <v>Bosco</v>
      </c>
      <c r="C349" s="264">
        <f>IFERROR(__xludf.DUMMYFUNCTION("""COMPUTED_VALUE"""),4.0)</f>
        <v>4</v>
      </c>
      <c r="E349" s="272" t="str">
        <f>IFERROR(__xludf.DUMMYFUNCTION("""COMPUTED_VALUE"""),"2025-08")</f>
        <v>2025-08</v>
      </c>
      <c r="F349" s="272" t="str">
        <f>IFERROR(__xludf.DUMMYFUNCTION("""COMPUTED_VALUE"""),"เรื่องของสเต๊ก")</f>
        <v>เรื่องของสเต๊ก</v>
      </c>
      <c r="G349" s="265">
        <f>IFERROR(__xludf.DUMMYFUNCTION("""COMPUTED_VALUE"""),1200.0)</f>
        <v>1200</v>
      </c>
    </row>
    <row r="350">
      <c r="A350" s="272" t="str">
        <f>IFERROR(__xludf.DUMMYFUNCTION("""COMPUTED_VALUE"""),"2025-08")</f>
        <v>2025-08</v>
      </c>
      <c r="B350" s="263" t="str">
        <f>IFERROR(__xludf.DUMMYFUNCTION("""COMPUTED_VALUE"""),"Daya’s eatery")</f>
        <v>Daya’s eatery</v>
      </c>
      <c r="C350" s="264">
        <f>IFERROR(__xludf.DUMMYFUNCTION("""COMPUTED_VALUE"""),4.0)</f>
        <v>4</v>
      </c>
      <c r="E350" s="272" t="str">
        <f>IFERROR(__xludf.DUMMYFUNCTION("""COMPUTED_VALUE"""),"2025-08")</f>
        <v>2025-08</v>
      </c>
      <c r="F350" s="272" t="str">
        <f>IFERROR(__xludf.DUMMYFUNCTION("""COMPUTED_VALUE"""),"Daya’s eatery")</f>
        <v>Daya’s eatery</v>
      </c>
      <c r="G350" s="265">
        <f>IFERROR(__xludf.DUMMYFUNCTION("""COMPUTED_VALUE"""),1170.0)</f>
        <v>1170</v>
      </c>
    </row>
    <row r="351">
      <c r="A351" s="272" t="str">
        <f>IFERROR(__xludf.DUMMYFUNCTION("""COMPUTED_VALUE"""),"2025-08")</f>
        <v>2025-08</v>
      </c>
      <c r="B351" s="263" t="str">
        <f>IFERROR(__xludf.DUMMYFUNCTION("""COMPUTED_VALUE"""),"บ้านอิ่มอร่อย")</f>
        <v>บ้านอิ่มอร่อย</v>
      </c>
      <c r="C351" s="264">
        <f>IFERROR(__xludf.DUMMYFUNCTION("""COMPUTED_VALUE"""),4.0)</f>
        <v>4</v>
      </c>
      <c r="E351" s="272" t="str">
        <f>IFERROR(__xludf.DUMMYFUNCTION("""COMPUTED_VALUE"""),"2025-08")</f>
        <v>2025-08</v>
      </c>
      <c r="F351" s="272" t="str">
        <f>IFERROR(__xludf.DUMMYFUNCTION("""COMPUTED_VALUE"""),"Pepper International")</f>
        <v>Pepper International</v>
      </c>
      <c r="G351" s="265">
        <f>IFERROR(__xludf.DUMMYFUNCTION("""COMPUTED_VALUE"""),1152.0)</f>
        <v>1152</v>
      </c>
    </row>
    <row r="352">
      <c r="A352" s="272" t="str">
        <f>IFERROR(__xludf.DUMMYFUNCTION("""COMPUTED_VALUE"""),"2025-08")</f>
        <v>2025-08</v>
      </c>
      <c r="B352" s="263" t="str">
        <f>IFERROR(__xludf.DUMMYFUNCTION("""COMPUTED_VALUE"""),"เจริญภัณฑ์")</f>
        <v>เจริญภัณฑ์</v>
      </c>
      <c r="C352" s="264">
        <f>IFERROR(__xludf.DUMMYFUNCTION("""COMPUTED_VALUE"""),4.0)</f>
        <v>4</v>
      </c>
      <c r="E352" s="272" t="str">
        <f>IFERROR(__xludf.DUMMYFUNCTION("""COMPUTED_VALUE"""),"2025-08")</f>
        <v>2025-08</v>
      </c>
      <c r="F352" s="272" t="str">
        <f>IFERROR(__xludf.DUMMYFUNCTION("""COMPUTED_VALUE"""),"บ้านอิ่มอร่อย")</f>
        <v>บ้านอิ่มอร่อย</v>
      </c>
      <c r="G352" s="265">
        <f>IFERROR(__xludf.DUMMYFUNCTION("""COMPUTED_VALUE"""),1120.0)</f>
        <v>1120</v>
      </c>
    </row>
    <row r="353">
      <c r="A353" s="272" t="str">
        <f>IFERROR(__xludf.DUMMYFUNCTION("""COMPUTED_VALUE"""),"2025-08")</f>
        <v>2025-08</v>
      </c>
      <c r="B353" s="263" t="str">
        <f>IFERROR(__xludf.DUMMYFUNCTION("""COMPUTED_VALUE"""),"Brotherly")</f>
        <v>Brotherly</v>
      </c>
      <c r="C353" s="264">
        <f>IFERROR(__xludf.DUMMYFUNCTION("""COMPUTED_VALUE"""),3.0)</f>
        <v>3</v>
      </c>
      <c r="E353" s="272" t="str">
        <f>IFERROR(__xludf.DUMMYFUNCTION("""COMPUTED_VALUE"""),"2025-08")</f>
        <v>2025-08</v>
      </c>
      <c r="F353" s="272" t="str">
        <f>IFERROR(__xludf.DUMMYFUNCTION("""COMPUTED_VALUE"""),"ไวท์เฮ้าส์")</f>
        <v>ไวท์เฮ้าส์</v>
      </c>
      <c r="G353" s="265">
        <f>IFERROR(__xludf.DUMMYFUNCTION("""COMPUTED_VALUE"""),1020.0)</f>
        <v>1020</v>
      </c>
    </row>
    <row r="354">
      <c r="A354" s="272" t="str">
        <f>IFERROR(__xludf.DUMMYFUNCTION("""COMPUTED_VALUE"""),"2025-08")</f>
        <v>2025-08</v>
      </c>
      <c r="B354" s="263" t="str">
        <f>IFERROR(__xludf.DUMMYFUNCTION("""COMPUTED_VALUE"""),"Dripping Hill")</f>
        <v>Dripping Hill</v>
      </c>
      <c r="C354" s="264">
        <f>IFERROR(__xludf.DUMMYFUNCTION("""COMPUTED_VALUE"""),3.0)</f>
        <v>3</v>
      </c>
      <c r="E354" s="272" t="str">
        <f>IFERROR(__xludf.DUMMYFUNCTION("""COMPUTED_VALUE"""),"2025-08")</f>
        <v>2025-08</v>
      </c>
      <c r="F354" s="272" t="str">
        <f>IFERROR(__xludf.DUMMYFUNCTION("""COMPUTED_VALUE"""),"ขิง")</f>
        <v>ขิง</v>
      </c>
      <c r="G354" s="265">
        <f>IFERROR(__xludf.DUMMYFUNCTION("""COMPUTED_VALUE"""),1000.0)</f>
        <v>1000</v>
      </c>
    </row>
    <row r="355">
      <c r="A355" s="272" t="str">
        <f>IFERROR(__xludf.DUMMYFUNCTION("""COMPUTED_VALUE"""),"2025-08")</f>
        <v>2025-08</v>
      </c>
      <c r="B355" s="263" t="str">
        <f>IFERROR(__xludf.DUMMYFUNCTION("""COMPUTED_VALUE"""),"Nailed It Downtown")</f>
        <v>Nailed It Downtown</v>
      </c>
      <c r="C355" s="264">
        <f>IFERROR(__xludf.DUMMYFUNCTION("""COMPUTED_VALUE"""),3.0)</f>
        <v>3</v>
      </c>
      <c r="E355" s="272" t="str">
        <f>IFERROR(__xludf.DUMMYFUNCTION("""COMPUTED_VALUE"""),"2025-08")</f>
        <v>2025-08</v>
      </c>
      <c r="F355" s="272" t="str">
        <f>IFERROR(__xludf.DUMMYFUNCTION("""COMPUTED_VALUE"""),"Touch Steak")</f>
        <v>Touch Steak</v>
      </c>
      <c r="G355" s="265">
        <f>IFERROR(__xludf.DUMMYFUNCTION("""COMPUTED_VALUE"""),900.0)</f>
        <v>900</v>
      </c>
    </row>
    <row r="356">
      <c r="A356" s="272" t="str">
        <f>IFERROR(__xludf.DUMMYFUNCTION("""COMPUTED_VALUE"""),"2025-08")</f>
        <v>2025-08</v>
      </c>
      <c r="B356" s="263" t="str">
        <f>IFERROR(__xludf.DUMMYFUNCTION("""COMPUTED_VALUE"""),"Shounen Yakiniku2")</f>
        <v>Shounen Yakiniku2</v>
      </c>
      <c r="C356" s="264">
        <f>IFERROR(__xludf.DUMMYFUNCTION("""COMPUTED_VALUE"""),3.0)</f>
        <v>3</v>
      </c>
      <c r="E356" s="272" t="str">
        <f>IFERROR(__xludf.DUMMYFUNCTION("""COMPUTED_VALUE"""),"2025-08")</f>
        <v>2025-08</v>
      </c>
      <c r="F356" s="272" t="str">
        <f>IFERROR(__xludf.DUMMYFUNCTION("""COMPUTED_VALUE"""),"ตลาดเทิดไทย")</f>
        <v>ตลาดเทิดไทย</v>
      </c>
      <c r="G356" s="265">
        <f>IFERROR(__xludf.DUMMYFUNCTION("""COMPUTED_VALUE"""),800.0)</f>
        <v>800</v>
      </c>
    </row>
    <row r="357">
      <c r="A357" s="272" t="str">
        <f>IFERROR(__xludf.DUMMYFUNCTION("""COMPUTED_VALUE"""),"2025-08")</f>
        <v>2025-08</v>
      </c>
      <c r="B357" s="263" t="str">
        <f>IFERROR(__xludf.DUMMYFUNCTION("""COMPUTED_VALUE"""),"Touch Steak")</f>
        <v>Touch Steak</v>
      </c>
      <c r="C357" s="264">
        <f>IFERROR(__xludf.DUMMYFUNCTION("""COMPUTED_VALUE"""),3.0)</f>
        <v>3</v>
      </c>
      <c r="E357" s="272" t="str">
        <f>IFERROR(__xludf.DUMMYFUNCTION("""COMPUTED_VALUE"""),"2025-08")</f>
        <v>2025-08</v>
      </c>
      <c r="F357" s="272" t="str">
        <f>IFERROR(__xludf.DUMMYFUNCTION("""COMPUTED_VALUE"""),"ขนมบ้านคุณย่า")</f>
        <v>ขนมบ้านคุณย่า</v>
      </c>
      <c r="G357" s="265">
        <f>IFERROR(__xludf.DUMMYFUNCTION("""COMPUTED_VALUE"""),660.0)</f>
        <v>660</v>
      </c>
    </row>
    <row r="358">
      <c r="A358" s="272" t="str">
        <f>IFERROR(__xludf.DUMMYFUNCTION("""COMPUTED_VALUE"""),"2025-08")</f>
        <v>2025-08</v>
      </c>
      <c r="B358" s="263" t="str">
        <f>IFERROR(__xludf.DUMMYFUNCTION("""COMPUTED_VALUE"""),"Living&amp;Cooking")</f>
        <v>Living&amp;Cooking</v>
      </c>
      <c r="C358" s="264">
        <f>IFERROR(__xludf.DUMMYFUNCTION("""COMPUTED_VALUE"""),2.0)</f>
        <v>2</v>
      </c>
      <c r="E358" s="272" t="str">
        <f>IFERROR(__xludf.DUMMYFUNCTION("""COMPUTED_VALUE"""),"2025-08")</f>
        <v>2025-08</v>
      </c>
      <c r="F358" s="272" t="str">
        <f>IFERROR(__xludf.DUMMYFUNCTION("""COMPUTED_VALUE"""),"Brotherly")</f>
        <v>Brotherly</v>
      </c>
      <c r="G358" s="265">
        <f>IFERROR(__xludf.DUMMYFUNCTION("""COMPUTED_VALUE"""),540.0)</f>
        <v>540</v>
      </c>
    </row>
    <row r="359">
      <c r="A359" s="272" t="str">
        <f>IFERROR(__xludf.DUMMYFUNCTION("""COMPUTED_VALUE"""),"2025-08")</f>
        <v>2025-08</v>
      </c>
      <c r="B359" s="263" t="str">
        <f>IFERROR(__xludf.DUMMYFUNCTION("""COMPUTED_VALUE"""),"Daya Eatery")</f>
        <v>Daya Eatery</v>
      </c>
      <c r="C359" s="264">
        <f>IFERROR(__xludf.DUMMYFUNCTION("""COMPUTED_VALUE"""),1.0)</f>
        <v>1</v>
      </c>
      <c r="E359" s="272" t="str">
        <f>IFERROR(__xludf.DUMMYFUNCTION("""COMPUTED_VALUE"""),"2025-08")</f>
        <v>2025-08</v>
      </c>
      <c r="F359" s="272" t="str">
        <f>IFERROR(__xludf.DUMMYFUNCTION("""COMPUTED_VALUE"""),"Living&amp;Cooking")</f>
        <v>Living&amp;Cooking</v>
      </c>
      <c r="G359" s="265">
        <f>IFERROR(__xludf.DUMMYFUNCTION("""COMPUTED_VALUE"""),490.0)</f>
        <v>490</v>
      </c>
    </row>
    <row r="360">
      <c r="A360" s="272" t="str">
        <f>IFERROR(__xludf.DUMMYFUNCTION("""COMPUTED_VALUE"""),"2025-08")</f>
        <v>2025-08</v>
      </c>
      <c r="B360" s="263" t="str">
        <f>IFERROR(__xludf.DUMMYFUNCTION("""COMPUTED_VALUE"""),"season bbq")</f>
        <v>season bbq</v>
      </c>
      <c r="C360" s="264">
        <f>IFERROR(__xludf.DUMMYFUNCTION("""COMPUTED_VALUE"""),1.0)</f>
        <v>1</v>
      </c>
      <c r="E360" s="272" t="str">
        <f>IFERROR(__xludf.DUMMYFUNCTION("""COMPUTED_VALUE"""),"2025-08")</f>
        <v>2025-08</v>
      </c>
      <c r="F360" s="272" t="str">
        <f>IFERROR(__xludf.DUMMYFUNCTION("""COMPUTED_VALUE"""),"Dripping Hill")</f>
        <v>Dripping Hill</v>
      </c>
      <c r="G360" s="265">
        <f>IFERROR(__xludf.DUMMYFUNCTION("""COMPUTED_VALUE"""),360.0)</f>
        <v>360</v>
      </c>
    </row>
    <row r="361">
      <c r="A361" s="272" t="str">
        <f>IFERROR(__xludf.DUMMYFUNCTION("""COMPUTED_VALUE"""),"2025-08")</f>
        <v>2025-08</v>
      </c>
      <c r="B361" s="263" t="str">
        <f>IFERROR(__xludf.DUMMYFUNCTION("""COMPUTED_VALUE"""),"ขิง")</f>
        <v>ขิง</v>
      </c>
      <c r="C361" s="264">
        <f>IFERROR(__xludf.DUMMYFUNCTION("""COMPUTED_VALUE"""),1.0)</f>
        <v>1</v>
      </c>
      <c r="E361" s="272" t="str">
        <f>IFERROR(__xludf.DUMMYFUNCTION("""COMPUTED_VALUE"""),"2025-08")</f>
        <v>2025-08</v>
      </c>
      <c r="F361" s="272" t="str">
        <f>IFERROR(__xludf.DUMMYFUNCTION("""COMPUTED_VALUE"""),"Daya Eatery")</f>
        <v>Daya Eatery</v>
      </c>
      <c r="G361" s="265">
        <f>IFERROR(__xludf.DUMMYFUNCTION("""COMPUTED_VALUE"""),330.0)</f>
        <v>330</v>
      </c>
    </row>
    <row r="362">
      <c r="A362" s="272" t="str">
        <f>IFERROR(__xludf.DUMMYFUNCTION("""COMPUTED_VALUE"""),"2025-08")</f>
        <v>2025-08</v>
      </c>
      <c r="B362" s="263" t="str">
        <f>IFERROR(__xludf.DUMMYFUNCTION("""COMPUTED_VALUE"""),"คุณตาล.Fat boy")</f>
        <v>คุณตาล.Fat boy</v>
      </c>
      <c r="C362" s="264">
        <f>IFERROR(__xludf.DUMMYFUNCTION("""COMPUTED_VALUE"""),1.0)</f>
        <v>1</v>
      </c>
      <c r="E362" s="272" t="str">
        <f>IFERROR(__xludf.DUMMYFUNCTION("""COMPUTED_VALUE"""),"2025-08")</f>
        <v>2025-08</v>
      </c>
      <c r="F362" s="272" t="str">
        <f>IFERROR(__xludf.DUMMYFUNCTION("""COMPUTED_VALUE"""),"season bbq")</f>
        <v>season bbq</v>
      </c>
      <c r="G362" s="265">
        <f>IFERROR(__xludf.DUMMYFUNCTION("""COMPUTED_VALUE"""),240.0)</f>
        <v>240</v>
      </c>
    </row>
    <row r="363">
      <c r="A363" s="272" t="str">
        <f>IFERROR(__xludf.DUMMYFUNCTION("""COMPUTED_VALUE"""),"2025-08")</f>
        <v>2025-08</v>
      </c>
      <c r="B363" s="263" t="str">
        <f>IFERROR(__xludf.DUMMYFUNCTION("""COMPUTED_VALUE"""),"ตลาดเทิดไทย")</f>
        <v>ตลาดเทิดไทย</v>
      </c>
      <c r="C363" s="264">
        <f>IFERROR(__xludf.DUMMYFUNCTION("""COMPUTED_VALUE"""),1.0)</f>
        <v>1</v>
      </c>
      <c r="E363" s="272" t="str">
        <f>IFERROR(__xludf.DUMMYFUNCTION("""COMPUTED_VALUE"""),"2025-08")</f>
        <v>2025-08</v>
      </c>
      <c r="F363" s="272" t="str">
        <f>IFERROR(__xludf.DUMMYFUNCTION("""COMPUTED_VALUE"""),"ยิ้มหวาน")</f>
        <v>ยิ้มหวาน</v>
      </c>
      <c r="G363" s="265">
        <f>IFERROR(__xludf.DUMMYFUNCTION("""COMPUTED_VALUE"""),240.0)</f>
        <v>240</v>
      </c>
    </row>
    <row r="364">
      <c r="A364" s="272" t="str">
        <f>IFERROR(__xludf.DUMMYFUNCTION("""COMPUTED_VALUE"""),"2025-08")</f>
        <v>2025-08</v>
      </c>
      <c r="B364" s="263" t="str">
        <f>IFERROR(__xludf.DUMMYFUNCTION("""COMPUTED_VALUE"""),"ยิ้มหวาน")</f>
        <v>ยิ้มหวาน</v>
      </c>
      <c r="C364" s="264">
        <f>IFERROR(__xludf.DUMMYFUNCTION("""COMPUTED_VALUE"""),1.0)</f>
        <v>1</v>
      </c>
      <c r="E364" s="272" t="str">
        <f>IFERROR(__xludf.DUMMYFUNCTION("""COMPUTED_VALUE"""),"2025-08")</f>
        <v>2025-08</v>
      </c>
      <c r="F364" s="272" t="str">
        <f>IFERROR(__xludf.DUMMYFUNCTION("""COMPUTED_VALUE"""),"คุณตาล.Fat boy")</f>
        <v>คุณตาล.Fat boy</v>
      </c>
      <c r="G364" s="265">
        <f>IFERROR(__xludf.DUMMYFUNCTION("""COMPUTED_VALUE"""),120.0)</f>
        <v>120</v>
      </c>
    </row>
    <row r="365">
      <c r="A365" s="272" t="str">
        <f>IFERROR(__xludf.DUMMYFUNCTION("""COMPUTED_VALUE"""),"2025-09")</f>
        <v>2025-09</v>
      </c>
      <c r="B365" s="263" t="str">
        <f>IFERROR(__xludf.DUMMYFUNCTION("""COMPUTED_VALUE"""),"Shounen Yakiniku")</f>
        <v>Shounen Yakiniku</v>
      </c>
      <c r="C365" s="264">
        <f>IFERROR(__xludf.DUMMYFUNCTION("""COMPUTED_VALUE"""),15.0)</f>
        <v>15</v>
      </c>
      <c r="E365" s="272" t="str">
        <f>IFERROR(__xludf.DUMMYFUNCTION("""COMPUTED_VALUE"""),"2025-09")</f>
        <v>2025-09</v>
      </c>
      <c r="F365" s="272" t="str">
        <f>IFERROR(__xludf.DUMMYFUNCTION("""COMPUTED_VALUE"""),"Shounen Yakiniku")</f>
        <v>Shounen Yakiniku</v>
      </c>
      <c r="G365" s="265">
        <f>IFERROR(__xludf.DUMMYFUNCTION("""COMPUTED_VALUE"""),6840.0)</f>
        <v>6840</v>
      </c>
    </row>
    <row r="366">
      <c r="A366" s="272" t="str">
        <f>IFERROR(__xludf.DUMMYFUNCTION("""COMPUTED_VALUE"""),"2025-09")</f>
        <v>2025-09</v>
      </c>
      <c r="B366" s="263" t="str">
        <f>IFERROR(__xludf.DUMMYFUNCTION("""COMPUTED_VALUE"""),"Fat Boy")</f>
        <v>Fat Boy</v>
      </c>
      <c r="C366" s="264">
        <f>IFERROR(__xludf.DUMMYFUNCTION("""COMPUTED_VALUE"""),14.0)</f>
        <v>14</v>
      </c>
      <c r="E366" s="272" t="str">
        <f>IFERROR(__xludf.DUMMYFUNCTION("""COMPUTED_VALUE"""),"2025-09")</f>
        <v>2025-09</v>
      </c>
      <c r="F366" s="272" t="str">
        <f>IFERROR(__xludf.DUMMYFUNCTION("""COMPUTED_VALUE"""),"Ginda wagyu")</f>
        <v>Ginda wagyu</v>
      </c>
      <c r="G366" s="265">
        <f>IFERROR(__xludf.DUMMYFUNCTION("""COMPUTED_VALUE"""),6000.0)</f>
        <v>6000</v>
      </c>
    </row>
    <row r="367">
      <c r="A367" s="272" t="str">
        <f>IFERROR(__xludf.DUMMYFUNCTION("""COMPUTED_VALUE"""),"2025-09")</f>
        <v>2025-09</v>
      </c>
      <c r="B367" s="263" t="str">
        <f>IFERROR(__xludf.DUMMYFUNCTION("""COMPUTED_VALUE"""),"8 Dining")</f>
        <v>8 Dining</v>
      </c>
      <c r="C367" s="264">
        <f>IFERROR(__xludf.DUMMYFUNCTION("""COMPUTED_VALUE"""),12.0)</f>
        <v>12</v>
      </c>
      <c r="E367" s="272" t="str">
        <f>IFERROR(__xludf.DUMMYFUNCTION("""COMPUTED_VALUE"""),"2025-09")</f>
        <v>2025-09</v>
      </c>
      <c r="F367" s="272" t="str">
        <f>IFERROR(__xludf.DUMMYFUNCTION("""COMPUTED_VALUE"""),"Fat Boy")</f>
        <v>Fat Boy</v>
      </c>
      <c r="G367" s="265">
        <f>IFERROR(__xludf.DUMMYFUNCTION("""COMPUTED_VALUE"""),5555.0)</f>
        <v>5555</v>
      </c>
    </row>
    <row r="368">
      <c r="A368" s="272" t="str">
        <f>IFERROR(__xludf.DUMMYFUNCTION("""COMPUTED_VALUE"""),"2025-09")</f>
        <v>2025-09</v>
      </c>
      <c r="B368" s="263" t="str">
        <f>IFERROR(__xludf.DUMMYFUNCTION("""COMPUTED_VALUE"""),"Rare")</f>
        <v>Rare</v>
      </c>
      <c r="C368" s="264">
        <f>IFERROR(__xludf.DUMMYFUNCTION("""COMPUTED_VALUE"""),12.0)</f>
        <v>12</v>
      </c>
      <c r="E368" s="272" t="str">
        <f>IFERROR(__xludf.DUMMYFUNCTION("""COMPUTED_VALUE"""),"2025-09")</f>
        <v>2025-09</v>
      </c>
      <c r="F368" s="272" t="str">
        <f>IFERROR(__xludf.DUMMYFUNCTION("""COMPUTED_VALUE"""),"Shounen Yakiniku2")</f>
        <v>Shounen Yakiniku2</v>
      </c>
      <c r="G368" s="265">
        <f>IFERROR(__xludf.DUMMYFUNCTION("""COMPUTED_VALUE"""),4800.0)</f>
        <v>4800</v>
      </c>
    </row>
    <row r="369">
      <c r="A369" s="272" t="str">
        <f>IFERROR(__xludf.DUMMYFUNCTION("""COMPUTED_VALUE"""),"2025-09")</f>
        <v>2025-09</v>
      </c>
      <c r="B369" s="263" t="str">
        <f>IFERROR(__xludf.DUMMYFUNCTION("""COMPUTED_VALUE"""),"Shounen Yakiniku2")</f>
        <v>Shounen Yakiniku2</v>
      </c>
      <c r="C369" s="264">
        <f>IFERROR(__xludf.DUMMYFUNCTION("""COMPUTED_VALUE"""),12.0)</f>
        <v>12</v>
      </c>
      <c r="E369" s="272" t="str">
        <f>IFERROR(__xludf.DUMMYFUNCTION("""COMPUTED_VALUE"""),"2025-09")</f>
        <v>2025-09</v>
      </c>
      <c r="F369" s="272" t="str">
        <f>IFERROR(__xludf.DUMMYFUNCTION("""COMPUTED_VALUE"""),"เจริญภัณฑ์")</f>
        <v>เจริญภัณฑ์</v>
      </c>
      <c r="G369" s="265">
        <f>IFERROR(__xludf.DUMMYFUNCTION("""COMPUTED_VALUE"""),4340.0)</f>
        <v>4340</v>
      </c>
    </row>
    <row r="370">
      <c r="A370" s="272" t="str">
        <f>IFERROR(__xludf.DUMMYFUNCTION("""COMPUTED_VALUE"""),"2025-09")</f>
        <v>2025-09</v>
      </c>
      <c r="B370" s="263" t="str">
        <f>IFERROR(__xludf.DUMMYFUNCTION("""COMPUTED_VALUE"""),"8 Bistro")</f>
        <v>8 Bistro</v>
      </c>
      <c r="C370" s="264">
        <f>IFERROR(__xludf.DUMMYFUNCTION("""COMPUTED_VALUE"""),11.0)</f>
        <v>11</v>
      </c>
      <c r="E370" s="272" t="str">
        <f>IFERROR(__xludf.DUMMYFUNCTION("""COMPUTED_VALUE"""),"2025-09")</f>
        <v>2025-09</v>
      </c>
      <c r="F370" s="272" t="str">
        <f>IFERROR(__xludf.DUMMYFUNCTION("""COMPUTED_VALUE"""),"ฌาณิ")</f>
        <v>ฌาณิ</v>
      </c>
      <c r="G370" s="265">
        <f>IFERROR(__xludf.DUMMYFUNCTION("""COMPUTED_VALUE"""),4120.0)</f>
        <v>4120</v>
      </c>
    </row>
    <row r="371">
      <c r="A371" s="272" t="str">
        <f>IFERROR(__xludf.DUMMYFUNCTION("""COMPUTED_VALUE"""),"2025-09")</f>
        <v>2025-09</v>
      </c>
      <c r="B371" s="263" t="str">
        <f>IFERROR(__xludf.DUMMYFUNCTION("""COMPUTED_VALUE"""),"Ginda wagyu")</f>
        <v>Ginda wagyu</v>
      </c>
      <c r="C371" s="264">
        <f>IFERROR(__xludf.DUMMYFUNCTION("""COMPUTED_VALUE"""),9.0)</f>
        <v>9</v>
      </c>
      <c r="E371" s="272" t="str">
        <f>IFERROR(__xludf.DUMMYFUNCTION("""COMPUTED_VALUE"""),"2025-09")</f>
        <v>2025-09</v>
      </c>
      <c r="F371" s="272" t="str">
        <f>IFERROR(__xludf.DUMMYFUNCTION("""COMPUTED_VALUE"""),"Daya Eatery")</f>
        <v>Daya Eatery</v>
      </c>
      <c r="G371" s="265">
        <f>IFERROR(__xludf.DUMMYFUNCTION("""COMPUTED_VALUE"""),3830.0)</f>
        <v>3830</v>
      </c>
    </row>
    <row r="372">
      <c r="A372" s="272" t="str">
        <f>IFERROR(__xludf.DUMMYFUNCTION("""COMPUTED_VALUE"""),"2025-09")</f>
        <v>2025-09</v>
      </c>
      <c r="B372" s="263" t="str">
        <f>IFERROR(__xludf.DUMMYFUNCTION("""COMPUTED_VALUE"""),"Ken Izakaya")</f>
        <v>Ken Izakaya</v>
      </c>
      <c r="C372" s="264">
        <f>IFERROR(__xludf.DUMMYFUNCTION("""COMPUTED_VALUE"""),9.0)</f>
        <v>9</v>
      </c>
      <c r="E372" s="272" t="str">
        <f>IFERROR(__xludf.DUMMYFUNCTION("""COMPUTED_VALUE"""),"2025-09")</f>
        <v>2025-09</v>
      </c>
      <c r="F372" s="272" t="str">
        <f>IFERROR(__xludf.DUMMYFUNCTION("""COMPUTED_VALUE"""),"Rare")</f>
        <v>Rare</v>
      </c>
      <c r="G372" s="265">
        <f>IFERROR(__xludf.DUMMYFUNCTION("""COMPUTED_VALUE"""),3000.0)</f>
        <v>3000</v>
      </c>
    </row>
    <row r="373">
      <c r="A373" s="272" t="str">
        <f>IFERROR(__xludf.DUMMYFUNCTION("""COMPUTED_VALUE"""),"2025-09")</f>
        <v>2025-09</v>
      </c>
      <c r="B373" s="263" t="str">
        <f>IFERROR(__xludf.DUMMYFUNCTION("""COMPUTED_VALUE"""),"ฌาณิ")</f>
        <v>ฌาณิ</v>
      </c>
      <c r="C373" s="264">
        <f>IFERROR(__xludf.DUMMYFUNCTION("""COMPUTED_VALUE"""),9.0)</f>
        <v>9</v>
      </c>
      <c r="E373" s="272" t="str">
        <f>IFERROR(__xludf.DUMMYFUNCTION("""COMPUTED_VALUE"""),"2025-09")</f>
        <v>2025-09</v>
      </c>
      <c r="F373" s="272" t="str">
        <f>IFERROR(__xludf.DUMMYFUNCTION("""COMPUTED_VALUE"""),"8 Bistro")</f>
        <v>8 Bistro</v>
      </c>
      <c r="G373" s="265">
        <f>IFERROR(__xludf.DUMMYFUNCTION("""COMPUTED_VALUE"""),2580.0)</f>
        <v>2580</v>
      </c>
    </row>
    <row r="374">
      <c r="A374" s="272" t="str">
        <f>IFERROR(__xludf.DUMMYFUNCTION("""COMPUTED_VALUE"""),"2025-09")</f>
        <v>2025-09</v>
      </c>
      <c r="B374" s="263" t="str">
        <f>IFERROR(__xludf.DUMMYFUNCTION("""COMPUTED_VALUE"""),"Daya Eatery")</f>
        <v>Daya Eatery</v>
      </c>
      <c r="C374" s="264">
        <f>IFERROR(__xludf.DUMMYFUNCTION("""COMPUTED_VALUE"""),7.0)</f>
        <v>7</v>
      </c>
      <c r="E374" s="272" t="str">
        <f>IFERROR(__xludf.DUMMYFUNCTION("""COMPUTED_VALUE"""),"2025-09")</f>
        <v>2025-09</v>
      </c>
      <c r="F374" s="272" t="str">
        <f>IFERROR(__xludf.DUMMYFUNCTION("""COMPUTED_VALUE"""),"Morning Tonight")</f>
        <v>Morning Tonight</v>
      </c>
      <c r="G374" s="265">
        <f>IFERROR(__xludf.DUMMYFUNCTION("""COMPUTED_VALUE"""),2160.0)</f>
        <v>2160</v>
      </c>
    </row>
    <row r="375">
      <c r="A375" s="272" t="str">
        <f>IFERROR(__xludf.DUMMYFUNCTION("""COMPUTED_VALUE"""),"2025-09")</f>
        <v>2025-09</v>
      </c>
      <c r="B375" s="263" t="str">
        <f>IFERROR(__xludf.DUMMYFUNCTION("""COMPUTED_VALUE"""),"Morning Tonight")</f>
        <v>Morning Tonight</v>
      </c>
      <c r="C375" s="264">
        <f>IFERROR(__xludf.DUMMYFUNCTION("""COMPUTED_VALUE"""),7.0)</f>
        <v>7</v>
      </c>
      <c r="E375" s="272" t="str">
        <f>IFERROR(__xludf.DUMMYFUNCTION("""COMPUTED_VALUE"""),"2025-09")</f>
        <v>2025-09</v>
      </c>
      <c r="F375" s="272" t="str">
        <f>IFERROR(__xludf.DUMMYFUNCTION("""COMPUTED_VALUE"""),"8 Dining")</f>
        <v>8 Dining</v>
      </c>
      <c r="G375" s="265">
        <f>IFERROR(__xludf.DUMMYFUNCTION("""COMPUTED_VALUE"""),2100.0)</f>
        <v>2100</v>
      </c>
    </row>
    <row r="376">
      <c r="A376" s="272" t="str">
        <f>IFERROR(__xludf.DUMMYFUNCTION("""COMPUTED_VALUE"""),"2025-09")</f>
        <v>2025-09</v>
      </c>
      <c r="B376" s="263" t="str">
        <f>IFERROR(__xludf.DUMMYFUNCTION("""COMPUTED_VALUE"""),"Pepper International")</f>
        <v>Pepper International</v>
      </c>
      <c r="C376" s="264">
        <f>IFERROR(__xludf.DUMMYFUNCTION("""COMPUTED_VALUE"""),7.0)</f>
        <v>7</v>
      </c>
      <c r="E376" s="272" t="str">
        <f>IFERROR(__xludf.DUMMYFUNCTION("""COMPUTED_VALUE"""),"2025-09")</f>
        <v>2025-09</v>
      </c>
      <c r="F376" s="272" t="str">
        <f>IFERROR(__xludf.DUMMYFUNCTION("""COMPUTED_VALUE"""),"Ken Izakaya")</f>
        <v>Ken Izakaya</v>
      </c>
      <c r="G376" s="265">
        <f>IFERROR(__xludf.DUMMYFUNCTION("""COMPUTED_VALUE"""),2092.0)</f>
        <v>2092</v>
      </c>
    </row>
    <row r="377">
      <c r="A377" s="272" t="str">
        <f>IFERROR(__xludf.DUMMYFUNCTION("""COMPUTED_VALUE"""),"2025-09")</f>
        <v>2025-09</v>
      </c>
      <c r="B377" s="263" t="str">
        <f>IFERROR(__xludf.DUMMYFUNCTION("""COMPUTED_VALUE"""),"Smaz")</f>
        <v>Smaz</v>
      </c>
      <c r="C377" s="264">
        <f>IFERROR(__xludf.DUMMYFUNCTION("""COMPUTED_VALUE"""),7.0)</f>
        <v>7</v>
      </c>
      <c r="E377" s="272" t="str">
        <f>IFERROR(__xludf.DUMMYFUNCTION("""COMPUTED_VALUE"""),"2025-09")</f>
        <v>2025-09</v>
      </c>
      <c r="F377" s="272" t="str">
        <f>IFERROR(__xludf.DUMMYFUNCTION("""COMPUTED_VALUE"""),"Smaz")</f>
        <v>Smaz</v>
      </c>
      <c r="G377" s="265">
        <f>IFERROR(__xludf.DUMMYFUNCTION("""COMPUTED_VALUE"""),1942.0)</f>
        <v>1942</v>
      </c>
    </row>
    <row r="378">
      <c r="A378" s="272" t="str">
        <f>IFERROR(__xludf.DUMMYFUNCTION("""COMPUTED_VALUE"""),"2025-09")</f>
        <v>2025-09</v>
      </c>
      <c r="B378" s="263" t="str">
        <f>IFERROR(__xludf.DUMMYFUNCTION("""COMPUTED_VALUE"""),"Den Shabu")</f>
        <v>Den Shabu</v>
      </c>
      <c r="C378" s="264">
        <f>IFERROR(__xludf.DUMMYFUNCTION("""COMPUTED_VALUE"""),6.0)</f>
        <v>6</v>
      </c>
      <c r="E378" s="272" t="str">
        <f>IFERROR(__xludf.DUMMYFUNCTION("""COMPUTED_VALUE"""),"2025-09")</f>
        <v>2025-09</v>
      </c>
      <c r="F378" s="272" t="str">
        <f>IFERROR(__xludf.DUMMYFUNCTION("""COMPUTED_VALUE"""),"Homie")</f>
        <v>Homie</v>
      </c>
      <c r="G378" s="265">
        <f>IFERROR(__xludf.DUMMYFUNCTION("""COMPUTED_VALUE"""),1540.0)</f>
        <v>1540</v>
      </c>
    </row>
    <row r="379">
      <c r="A379" s="272" t="str">
        <f>IFERROR(__xludf.DUMMYFUNCTION("""COMPUTED_VALUE"""),"2025-09")</f>
        <v>2025-09</v>
      </c>
      <c r="B379" s="263" t="str">
        <f>IFERROR(__xludf.DUMMYFUNCTION("""COMPUTED_VALUE"""),"ขนมบ้านคุณย่า")</f>
        <v>ขนมบ้านคุณย่า</v>
      </c>
      <c r="C379" s="264">
        <f>IFERROR(__xludf.DUMMYFUNCTION("""COMPUTED_VALUE"""),6.0)</f>
        <v>6</v>
      </c>
      <c r="E379" s="272" t="str">
        <f>IFERROR(__xludf.DUMMYFUNCTION("""COMPUTED_VALUE"""),"2025-09")</f>
        <v>2025-09</v>
      </c>
      <c r="F379" s="272" t="str">
        <f>IFERROR(__xludf.DUMMYFUNCTION("""COMPUTED_VALUE"""),"Den Shabu")</f>
        <v>Den Shabu</v>
      </c>
      <c r="G379" s="265">
        <f>IFERROR(__xludf.DUMMYFUNCTION("""COMPUTED_VALUE"""),1440.0)</f>
        <v>1440</v>
      </c>
    </row>
    <row r="380">
      <c r="A380" s="272" t="str">
        <f>IFERROR(__xludf.DUMMYFUNCTION("""COMPUTED_VALUE"""),"2025-09")</f>
        <v>2025-09</v>
      </c>
      <c r="B380" s="263" t="str">
        <f>IFERROR(__xludf.DUMMYFUNCTION("""COMPUTED_VALUE"""),"ไวท์เฮ้าส์")</f>
        <v>ไวท์เฮ้าส์</v>
      </c>
      <c r="C380" s="264">
        <f>IFERROR(__xludf.DUMMYFUNCTION("""COMPUTED_VALUE"""),6.0)</f>
        <v>6</v>
      </c>
      <c r="E380" s="272" t="str">
        <f>IFERROR(__xludf.DUMMYFUNCTION("""COMPUTED_VALUE"""),"2025-09")</f>
        <v>2025-09</v>
      </c>
      <c r="F380" s="272" t="str">
        <f>IFERROR(__xludf.DUMMYFUNCTION("""COMPUTED_VALUE"""),"เรื่องของสเต๊ก")</f>
        <v>เรื่องของสเต๊ก</v>
      </c>
      <c r="G380" s="265">
        <f>IFERROR(__xludf.DUMMYFUNCTION("""COMPUTED_VALUE"""),1380.0)</f>
        <v>1380</v>
      </c>
    </row>
    <row r="381">
      <c r="A381" s="272" t="str">
        <f>IFERROR(__xludf.DUMMYFUNCTION("""COMPUTED_VALUE"""),"2025-09")</f>
        <v>2025-09</v>
      </c>
      <c r="B381" s="263" t="str">
        <f>IFERROR(__xludf.DUMMYFUNCTION("""COMPUTED_VALUE"""),"Homie")</f>
        <v>Homie</v>
      </c>
      <c r="C381" s="264">
        <f>IFERROR(__xludf.DUMMYFUNCTION("""COMPUTED_VALUE"""),5.0)</f>
        <v>5</v>
      </c>
      <c r="E381" s="272" t="str">
        <f>IFERROR(__xludf.DUMMYFUNCTION("""COMPUTED_VALUE"""),"2025-09")</f>
        <v>2025-09</v>
      </c>
      <c r="F381" s="272" t="str">
        <f>IFERROR(__xludf.DUMMYFUNCTION("""COMPUTED_VALUE"""),"Nailed It Downtown")</f>
        <v>Nailed It Downtown</v>
      </c>
      <c r="G381" s="265">
        <f>IFERROR(__xludf.DUMMYFUNCTION("""COMPUTED_VALUE"""),1250.0)</f>
        <v>1250</v>
      </c>
    </row>
    <row r="382">
      <c r="A382" s="272" t="str">
        <f>IFERROR(__xludf.DUMMYFUNCTION("""COMPUTED_VALUE"""),"2025-09")</f>
        <v>2025-09</v>
      </c>
      <c r="B382" s="263" t="str">
        <f>IFERROR(__xludf.DUMMYFUNCTION("""COMPUTED_VALUE"""),"คริสตัลคาเฟ่")</f>
        <v>คริสตัลคาเฟ่</v>
      </c>
      <c r="C382" s="264">
        <f>IFERROR(__xludf.DUMMYFUNCTION("""COMPUTED_VALUE"""),5.0)</f>
        <v>5</v>
      </c>
      <c r="E382" s="272" t="str">
        <f>IFERROR(__xludf.DUMMYFUNCTION("""COMPUTED_VALUE"""),"2025-09")</f>
        <v>2025-09</v>
      </c>
      <c r="F382" s="272" t="str">
        <f>IFERROR(__xludf.DUMMYFUNCTION("""COMPUTED_VALUE"""),"คริสตัลคาเฟ่")</f>
        <v>คริสตัลคาเฟ่</v>
      </c>
      <c r="G382" s="265">
        <f>IFERROR(__xludf.DUMMYFUNCTION("""COMPUTED_VALUE"""),1200.0)</f>
        <v>1200</v>
      </c>
    </row>
    <row r="383">
      <c r="A383" s="272" t="str">
        <f>IFERROR(__xludf.DUMMYFUNCTION("""COMPUTED_VALUE"""),"2025-09")</f>
        <v>2025-09</v>
      </c>
      <c r="B383" s="263" t="str">
        <f>IFERROR(__xludf.DUMMYFUNCTION("""COMPUTED_VALUE"""),"เรื่องของสเต๊ก")</f>
        <v>เรื่องของสเต๊ก</v>
      </c>
      <c r="C383" s="264">
        <f>IFERROR(__xludf.DUMMYFUNCTION("""COMPUTED_VALUE"""),5.0)</f>
        <v>5</v>
      </c>
      <c r="E383" s="272" t="str">
        <f>IFERROR(__xludf.DUMMYFUNCTION("""COMPUTED_VALUE"""),"2025-09")</f>
        <v>2025-09</v>
      </c>
      <c r="F383" s="272" t="str">
        <f>IFERROR(__xludf.DUMMYFUNCTION("""COMPUTED_VALUE"""),"Pepper International")</f>
        <v>Pepper International</v>
      </c>
      <c r="G383" s="265">
        <f>IFERROR(__xludf.DUMMYFUNCTION("""COMPUTED_VALUE"""),1140.0)</f>
        <v>1140</v>
      </c>
    </row>
    <row r="384">
      <c r="A384" s="272" t="str">
        <f>IFERROR(__xludf.DUMMYFUNCTION("""COMPUTED_VALUE"""),"2025-09")</f>
        <v>2025-09</v>
      </c>
      <c r="B384" s="263" t="str">
        <f>IFERROR(__xludf.DUMMYFUNCTION("""COMPUTED_VALUE"""),"Brotherly")</f>
        <v>Brotherly</v>
      </c>
      <c r="C384" s="264">
        <f>IFERROR(__xludf.DUMMYFUNCTION("""COMPUTED_VALUE"""),4.0)</f>
        <v>4</v>
      </c>
      <c r="E384" s="272" t="str">
        <f>IFERROR(__xludf.DUMMYFUNCTION("""COMPUTED_VALUE"""),"2025-09")</f>
        <v>2025-09</v>
      </c>
      <c r="F384" s="272" t="str">
        <f>IFERROR(__xludf.DUMMYFUNCTION("""COMPUTED_VALUE"""),"หนู")</f>
        <v>หนู</v>
      </c>
      <c r="G384" s="265">
        <f>IFERROR(__xludf.DUMMYFUNCTION("""COMPUTED_VALUE"""),1080.0)</f>
        <v>1080</v>
      </c>
    </row>
    <row r="385">
      <c r="A385" s="272" t="str">
        <f>IFERROR(__xludf.DUMMYFUNCTION("""COMPUTED_VALUE"""),"2025-09")</f>
        <v>2025-09</v>
      </c>
      <c r="B385" s="263" t="str">
        <f>IFERROR(__xludf.DUMMYFUNCTION("""COMPUTED_VALUE"""),"Touch Steak")</f>
        <v>Touch Steak</v>
      </c>
      <c r="C385" s="264">
        <f>IFERROR(__xludf.DUMMYFUNCTION("""COMPUTED_VALUE"""),4.0)</f>
        <v>4</v>
      </c>
      <c r="E385" s="272" t="str">
        <f>IFERROR(__xludf.DUMMYFUNCTION("""COMPUTED_VALUE"""),"2025-09")</f>
        <v>2025-09</v>
      </c>
      <c r="F385" s="272" t="str">
        <f>IFERROR(__xludf.DUMMYFUNCTION("""COMPUTED_VALUE"""),"Touch Steak")</f>
        <v>Touch Steak</v>
      </c>
      <c r="G385" s="265">
        <f>IFERROR(__xludf.DUMMYFUNCTION("""COMPUTED_VALUE"""),840.0)</f>
        <v>840</v>
      </c>
    </row>
    <row r="386">
      <c r="A386" s="272" t="str">
        <f>IFERROR(__xludf.DUMMYFUNCTION("""COMPUTED_VALUE"""),"2025-09")</f>
        <v>2025-09</v>
      </c>
      <c r="B386" s="263" t="str">
        <f>IFERROR(__xludf.DUMMYFUNCTION("""COMPUTED_VALUE"""),"เจริญภัณฑ์")</f>
        <v>เจริญภัณฑ์</v>
      </c>
      <c r="C386" s="264">
        <f>IFERROR(__xludf.DUMMYFUNCTION("""COMPUTED_VALUE"""),4.0)</f>
        <v>4</v>
      </c>
      <c r="E386" s="272" t="str">
        <f>IFERROR(__xludf.DUMMYFUNCTION("""COMPUTED_VALUE"""),"2025-09")</f>
        <v>2025-09</v>
      </c>
      <c r="F386" s="272" t="str">
        <f>IFERROR(__xludf.DUMMYFUNCTION("""COMPUTED_VALUE"""),"ล้านสลัดบายคุณข้าว")</f>
        <v>ล้านสลัดบายคุณข้าว</v>
      </c>
      <c r="G386" s="265">
        <f>IFERROR(__xludf.DUMMYFUNCTION("""COMPUTED_VALUE"""),840.0)</f>
        <v>840</v>
      </c>
    </row>
    <row r="387">
      <c r="A387" s="272" t="str">
        <f>IFERROR(__xludf.DUMMYFUNCTION("""COMPUTED_VALUE"""),"2025-09")</f>
        <v>2025-09</v>
      </c>
      <c r="B387" s="263" t="str">
        <f>IFERROR(__xludf.DUMMYFUNCTION("""COMPUTED_VALUE"""),"หนู")</f>
        <v>หนู</v>
      </c>
      <c r="C387" s="264">
        <f>IFERROR(__xludf.DUMMYFUNCTION("""COMPUTED_VALUE"""),3.0)</f>
        <v>3</v>
      </c>
      <c r="E387" s="272" t="str">
        <f>IFERROR(__xludf.DUMMYFUNCTION("""COMPUTED_VALUE"""),"2025-09")</f>
        <v>2025-09</v>
      </c>
      <c r="F387" s="272" t="str">
        <f>IFERROR(__xludf.DUMMYFUNCTION("""COMPUTED_VALUE"""),"Brotherly")</f>
        <v>Brotherly</v>
      </c>
      <c r="G387" s="265">
        <f>IFERROR(__xludf.DUMMYFUNCTION("""COMPUTED_VALUE"""),740.0)</f>
        <v>740</v>
      </c>
    </row>
    <row r="388">
      <c r="A388" s="272" t="str">
        <f>IFERROR(__xludf.DUMMYFUNCTION("""COMPUTED_VALUE"""),"2025-09")</f>
        <v>2025-09</v>
      </c>
      <c r="B388" s="263" t="str">
        <f>IFERROR(__xludf.DUMMYFUNCTION("""COMPUTED_VALUE"""),"Dripping Hill")</f>
        <v>Dripping Hill</v>
      </c>
      <c r="C388" s="264">
        <f>IFERROR(__xludf.DUMMYFUNCTION("""COMPUTED_VALUE"""),2.0)</f>
        <v>2</v>
      </c>
      <c r="E388" s="272" t="str">
        <f>IFERROR(__xludf.DUMMYFUNCTION("""COMPUTED_VALUE"""),"2025-09")</f>
        <v>2025-09</v>
      </c>
      <c r="F388" s="272" t="str">
        <f>IFERROR(__xludf.DUMMYFUNCTION("""COMPUTED_VALUE"""),"ไวท์เฮ้าส์")</f>
        <v>ไวท์เฮ้าส์</v>
      </c>
      <c r="G388" s="265">
        <f>IFERROR(__xludf.DUMMYFUNCTION("""COMPUTED_VALUE"""),730.0)</f>
        <v>730</v>
      </c>
    </row>
    <row r="389">
      <c r="A389" s="272" t="str">
        <f>IFERROR(__xludf.DUMMYFUNCTION("""COMPUTED_VALUE"""),"2025-09")</f>
        <v>2025-09</v>
      </c>
      <c r="B389" s="263" t="str">
        <f>IFERROR(__xludf.DUMMYFUNCTION("""COMPUTED_VALUE"""),"Nailed It Downtown")</f>
        <v>Nailed It Downtown</v>
      </c>
      <c r="C389" s="264">
        <f>IFERROR(__xludf.DUMMYFUNCTION("""COMPUTED_VALUE"""),2.0)</f>
        <v>2</v>
      </c>
      <c r="E389" s="272" t="str">
        <f>IFERROR(__xludf.DUMMYFUNCTION("""COMPUTED_VALUE"""),"2025-09")</f>
        <v>2025-09</v>
      </c>
      <c r="F389" s="272" t="str">
        <f>IFERROR(__xludf.DUMMYFUNCTION("""COMPUTED_VALUE"""),"ขนมบ้านคุณย่า")</f>
        <v>ขนมบ้านคุณย่า</v>
      </c>
      <c r="G389" s="265">
        <f>IFERROR(__xludf.DUMMYFUNCTION("""COMPUTED_VALUE"""),720.0)</f>
        <v>720</v>
      </c>
    </row>
    <row r="390">
      <c r="A390" s="272" t="str">
        <f>IFERROR(__xludf.DUMMYFUNCTION("""COMPUTED_VALUE"""),"2025-09")</f>
        <v>2025-09</v>
      </c>
      <c r="B390" s="263" t="str">
        <f>IFERROR(__xludf.DUMMYFUNCTION("""COMPUTED_VALUE"""),"บ้านอิ่มอร่อย")</f>
        <v>บ้านอิ่มอร่อย</v>
      </c>
      <c r="C390" s="264">
        <f>IFERROR(__xludf.DUMMYFUNCTION("""COMPUTED_VALUE"""),2.0)</f>
        <v>2</v>
      </c>
      <c r="E390" s="272" t="str">
        <f>IFERROR(__xludf.DUMMYFUNCTION("""COMPUTED_VALUE"""),"2025-09")</f>
        <v>2025-09</v>
      </c>
      <c r="F390" s="272" t="str">
        <f>IFERROR(__xludf.DUMMYFUNCTION("""COMPUTED_VALUE"""),"บ้านอิ่มอร่อย")</f>
        <v>บ้านอิ่มอร่อย</v>
      </c>
      <c r="G390" s="265">
        <f>IFERROR(__xludf.DUMMYFUNCTION("""COMPUTED_VALUE"""),520.0)</f>
        <v>520</v>
      </c>
    </row>
    <row r="391">
      <c r="A391" s="272" t="str">
        <f>IFERROR(__xludf.DUMMYFUNCTION("""COMPUTED_VALUE"""),"2025-09")</f>
        <v>2025-09</v>
      </c>
      <c r="B391" s="263" t="str">
        <f>IFERROR(__xludf.DUMMYFUNCTION("""COMPUTED_VALUE"""),"ล้านสลัดบายคุณข้าว")</f>
        <v>ล้านสลัดบายคุณข้าว</v>
      </c>
      <c r="C391" s="264">
        <f>IFERROR(__xludf.DUMMYFUNCTION("""COMPUTED_VALUE"""),2.0)</f>
        <v>2</v>
      </c>
      <c r="E391" s="272" t="str">
        <f>IFERROR(__xludf.DUMMYFUNCTION("""COMPUTED_VALUE"""),"2025-09")</f>
        <v>2025-09</v>
      </c>
      <c r="F391" s="272" t="str">
        <f>IFERROR(__xludf.DUMMYFUNCTION("""COMPUTED_VALUE"""),"Dripping Hill")</f>
        <v>Dripping Hill</v>
      </c>
      <c r="G391" s="265">
        <f>IFERROR(__xludf.DUMMYFUNCTION("""COMPUTED_VALUE"""),287.0)</f>
        <v>287</v>
      </c>
    </row>
    <row r="392">
      <c r="A392" s="272" t="str">
        <f>IFERROR(__xludf.DUMMYFUNCTION("""COMPUTED_VALUE"""),"2025-09")</f>
        <v>2025-09</v>
      </c>
      <c r="B392" s="263" t="str">
        <f>IFERROR(__xludf.DUMMYFUNCTION("""COMPUTED_VALUE"""),"Bosco")</f>
        <v>Bosco</v>
      </c>
      <c r="C392" s="264">
        <f>IFERROR(__xludf.DUMMYFUNCTION("""COMPUTED_VALUE"""),1.0)</f>
        <v>1</v>
      </c>
      <c r="E392" s="272" t="str">
        <f>IFERROR(__xludf.DUMMYFUNCTION("""COMPUTED_VALUE"""),"2025-09")</f>
        <v>2025-09</v>
      </c>
      <c r="F392" s="272" t="str">
        <f>IFERROR(__xludf.DUMMYFUNCTION("""COMPUTED_VALUE"""),"Living&amp;Cooking")</f>
        <v>Living&amp;Cooking</v>
      </c>
      <c r="G392" s="265">
        <f>IFERROR(__xludf.DUMMYFUNCTION("""COMPUTED_VALUE"""),286.0)</f>
        <v>286</v>
      </c>
    </row>
    <row r="393">
      <c r="A393" s="272" t="str">
        <f>IFERROR(__xludf.DUMMYFUNCTION("""COMPUTED_VALUE"""),"2025-09")</f>
        <v>2025-09</v>
      </c>
      <c r="B393" s="263" t="str">
        <f>IFERROR(__xludf.DUMMYFUNCTION("""COMPUTED_VALUE"""),"Living&amp;Cooking")</f>
        <v>Living&amp;Cooking</v>
      </c>
      <c r="C393" s="264">
        <f>IFERROR(__xludf.DUMMYFUNCTION("""COMPUTED_VALUE"""),1.0)</f>
        <v>1</v>
      </c>
      <c r="E393" s="272" t="str">
        <f>IFERROR(__xludf.DUMMYFUNCTION("""COMPUTED_VALUE"""),"2025-09")</f>
        <v>2025-09</v>
      </c>
      <c r="F393" s="272" t="str">
        <f>IFERROR(__xludf.DUMMYFUNCTION("""COMPUTED_VALUE"""),"Shin coffee")</f>
        <v>Shin coffee</v>
      </c>
      <c r="G393" s="265">
        <f>IFERROR(__xludf.DUMMYFUNCTION("""COMPUTED_VALUE"""),240.0)</f>
        <v>240</v>
      </c>
    </row>
    <row r="394">
      <c r="A394" s="272" t="str">
        <f>IFERROR(__xludf.DUMMYFUNCTION("""COMPUTED_VALUE"""),"2025-09")</f>
        <v>2025-09</v>
      </c>
      <c r="B394" s="263" t="str">
        <f>IFERROR(__xludf.DUMMYFUNCTION("""COMPUTED_VALUE"""),"Shin coffee")</f>
        <v>Shin coffee</v>
      </c>
      <c r="C394" s="264">
        <f>IFERROR(__xludf.DUMMYFUNCTION("""COMPUTED_VALUE"""),1.0)</f>
        <v>1</v>
      </c>
      <c r="E394" s="272" t="str">
        <f>IFERROR(__xludf.DUMMYFUNCTION("""COMPUTED_VALUE"""),"2025-09")</f>
        <v>2025-09</v>
      </c>
      <c r="F394" s="272" t="str">
        <f>IFERROR(__xludf.DUMMYFUNCTION("""COMPUTED_VALUE"""),"Bosco")</f>
        <v>Bosco</v>
      </c>
      <c r="G394" s="265">
        <f>IFERROR(__xludf.DUMMYFUNCTION("""COMPUTED_VALUE"""),180.0)</f>
        <v>180</v>
      </c>
    </row>
    <row r="395">
      <c r="A395" s="272" t="str">
        <f>IFERROR(__xludf.DUMMYFUNCTION("""COMPUTED_VALUE"""),"2025-09")</f>
        <v>2025-09</v>
      </c>
      <c r="B395" s="263" t="str">
        <f>IFERROR(__xludf.DUMMYFUNCTION("""COMPUTED_VALUE"""),"season bbq")</f>
        <v>season bbq</v>
      </c>
      <c r="C395" s="264">
        <f>IFERROR(__xludf.DUMMYFUNCTION("""COMPUTED_VALUE"""),1.0)</f>
        <v>1</v>
      </c>
      <c r="E395" s="272" t="str">
        <f>IFERROR(__xludf.DUMMYFUNCTION("""COMPUTED_VALUE"""),"2025-09")</f>
        <v>2025-09</v>
      </c>
      <c r="F395" s="272" t="str">
        <f>IFERROR(__xludf.DUMMYFUNCTION("""COMPUTED_VALUE"""),"season bbq")</f>
        <v>season bbq</v>
      </c>
      <c r="G395" s="265">
        <f>IFERROR(__xludf.DUMMYFUNCTION("""COMPUTED_VALUE"""),180.0)</f>
        <v>180</v>
      </c>
    </row>
    <row r="396">
      <c r="A396" s="272" t="str">
        <f>IFERROR(__xludf.DUMMYFUNCTION("""COMPUTED_VALUE"""),"2025-09")</f>
        <v>2025-09</v>
      </c>
      <c r="B396" s="263" t="str">
        <f>IFERROR(__xludf.DUMMYFUNCTION("""COMPUTED_VALUE"""),"ยิ้มหวาน")</f>
        <v>ยิ้มหวาน</v>
      </c>
      <c r="C396" s="264">
        <f>IFERROR(__xludf.DUMMYFUNCTION("""COMPUTED_VALUE"""),1.0)</f>
        <v>1</v>
      </c>
      <c r="E396" s="272" t="str">
        <f>IFERROR(__xludf.DUMMYFUNCTION("""COMPUTED_VALUE"""),"2025-09")</f>
        <v>2025-09</v>
      </c>
      <c r="F396" s="272" t="str">
        <f>IFERROR(__xludf.DUMMYFUNCTION("""COMPUTED_VALUE"""),"ยิ้มหวาน")</f>
        <v>ยิ้มหวาน</v>
      </c>
      <c r="G396" s="265">
        <f>IFERROR(__xludf.DUMMYFUNCTION("""COMPUTED_VALUE"""),120.0)</f>
        <v>120</v>
      </c>
    </row>
    <row r="397">
      <c r="A397" s="272" t="str">
        <f>IFERROR(__xludf.DUMMYFUNCTION("""COMPUTED_VALUE"""),"2025-10")</f>
        <v>2025-10</v>
      </c>
      <c r="B397" s="263" t="str">
        <f>IFERROR(__xludf.DUMMYFUNCTION("""COMPUTED_VALUE"""),"Shounen Yakiniku")</f>
        <v>Shounen Yakiniku</v>
      </c>
      <c r="C397" s="264">
        <f>IFERROR(__xludf.DUMMYFUNCTION("""COMPUTED_VALUE"""),12.0)</f>
        <v>12</v>
      </c>
      <c r="E397" s="272" t="str">
        <f>IFERROR(__xludf.DUMMYFUNCTION("""COMPUTED_VALUE"""),"2025-10")</f>
        <v>2025-10</v>
      </c>
      <c r="F397" s="272" t="str">
        <f>IFERROR(__xludf.DUMMYFUNCTION("""COMPUTED_VALUE"""),"Shounen Yakiniku")</f>
        <v>Shounen Yakiniku</v>
      </c>
      <c r="G397" s="265">
        <f>IFERROR(__xludf.DUMMYFUNCTION("""COMPUTED_VALUE"""),5880.0)</f>
        <v>5880</v>
      </c>
    </row>
    <row r="398">
      <c r="A398" s="272" t="str">
        <f>IFERROR(__xludf.DUMMYFUNCTION("""COMPUTED_VALUE"""),"2025-10")</f>
        <v>2025-10</v>
      </c>
      <c r="B398" s="263" t="str">
        <f>IFERROR(__xludf.DUMMYFUNCTION("""COMPUTED_VALUE"""),"Fat Boy")</f>
        <v>Fat Boy</v>
      </c>
      <c r="C398" s="264">
        <f>IFERROR(__xludf.DUMMYFUNCTION("""COMPUTED_VALUE"""),10.0)</f>
        <v>10</v>
      </c>
      <c r="E398" s="272" t="str">
        <f>IFERROR(__xludf.DUMMYFUNCTION("""COMPUTED_VALUE"""),"2025-10")</f>
        <v>2025-10</v>
      </c>
      <c r="F398" s="272" t="str">
        <f>IFERROR(__xludf.DUMMYFUNCTION("""COMPUTED_VALUE"""),"Fat Boy")</f>
        <v>Fat Boy</v>
      </c>
      <c r="G398" s="265">
        <f>IFERROR(__xludf.DUMMYFUNCTION("""COMPUTED_VALUE"""),4760.0)</f>
        <v>4760</v>
      </c>
    </row>
    <row r="399">
      <c r="A399" s="272" t="str">
        <f>IFERROR(__xludf.DUMMYFUNCTION("""COMPUTED_VALUE"""),"2025-10")</f>
        <v>2025-10</v>
      </c>
      <c r="B399" s="263" t="str">
        <f>IFERROR(__xludf.DUMMYFUNCTION("""COMPUTED_VALUE"""),"8 Dining")</f>
        <v>8 Dining</v>
      </c>
      <c r="C399" s="264">
        <f>IFERROR(__xludf.DUMMYFUNCTION("""COMPUTED_VALUE"""),9.0)</f>
        <v>9</v>
      </c>
      <c r="E399" s="272" t="str">
        <f>IFERROR(__xludf.DUMMYFUNCTION("""COMPUTED_VALUE"""),"2025-10")</f>
        <v>2025-10</v>
      </c>
      <c r="F399" s="272" t="str">
        <f>IFERROR(__xludf.DUMMYFUNCTION("""COMPUTED_VALUE"""),"Ginda wagyu")</f>
        <v>Ginda wagyu</v>
      </c>
      <c r="G399" s="265">
        <f>IFERROR(__xludf.DUMMYFUNCTION("""COMPUTED_VALUE"""),3600.0)</f>
        <v>3600</v>
      </c>
    </row>
    <row r="400">
      <c r="A400" s="272" t="str">
        <f>IFERROR(__xludf.DUMMYFUNCTION("""COMPUTED_VALUE"""),"2025-10")</f>
        <v>2025-10</v>
      </c>
      <c r="B400" s="263" t="str">
        <f>IFERROR(__xludf.DUMMYFUNCTION("""COMPUTED_VALUE"""),"Shounen Yakiniku2")</f>
        <v>Shounen Yakiniku2</v>
      </c>
      <c r="C400" s="264">
        <f>IFERROR(__xludf.DUMMYFUNCTION("""COMPUTED_VALUE"""),9.0)</f>
        <v>9</v>
      </c>
      <c r="E400" s="272" t="str">
        <f>IFERROR(__xludf.DUMMYFUNCTION("""COMPUTED_VALUE"""),"2025-10")</f>
        <v>2025-10</v>
      </c>
      <c r="F400" s="272" t="str">
        <f>IFERROR(__xludf.DUMMYFUNCTION("""COMPUTED_VALUE"""),"ฌาณิ")</f>
        <v>ฌาณิ</v>
      </c>
      <c r="G400" s="265">
        <f>IFERROR(__xludf.DUMMYFUNCTION("""COMPUTED_VALUE"""),3476.0)</f>
        <v>3476</v>
      </c>
    </row>
    <row r="401">
      <c r="A401" s="272" t="str">
        <f>IFERROR(__xludf.DUMMYFUNCTION("""COMPUTED_VALUE"""),"2025-10")</f>
        <v>2025-10</v>
      </c>
      <c r="B401" s="263" t="str">
        <f>IFERROR(__xludf.DUMMYFUNCTION("""COMPUTED_VALUE"""),"ฌาณิ")</f>
        <v>ฌาณิ</v>
      </c>
      <c r="C401" s="264">
        <f>IFERROR(__xludf.DUMMYFUNCTION("""COMPUTED_VALUE"""),9.0)</f>
        <v>9</v>
      </c>
      <c r="E401" s="272" t="str">
        <f>IFERROR(__xludf.DUMMYFUNCTION("""COMPUTED_VALUE"""),"2025-10")</f>
        <v>2025-10</v>
      </c>
      <c r="F401" s="272" t="str">
        <f>IFERROR(__xludf.DUMMYFUNCTION("""COMPUTED_VALUE"""),"เจริญภัณฑ์")</f>
        <v>เจริญภัณฑ์</v>
      </c>
      <c r="G401" s="265">
        <f>IFERROR(__xludf.DUMMYFUNCTION("""COMPUTED_VALUE"""),3000.0)</f>
        <v>3000</v>
      </c>
    </row>
    <row r="402">
      <c r="A402" s="272" t="str">
        <f>IFERROR(__xludf.DUMMYFUNCTION("""COMPUTED_VALUE"""),"2025-10")</f>
        <v>2025-10</v>
      </c>
      <c r="B402" s="263" t="str">
        <f>IFERROR(__xludf.DUMMYFUNCTION("""COMPUTED_VALUE"""),"8 Bistro")</f>
        <v>8 Bistro</v>
      </c>
      <c r="C402" s="264">
        <f>IFERROR(__xludf.DUMMYFUNCTION("""COMPUTED_VALUE"""),8.0)</f>
        <v>8</v>
      </c>
      <c r="E402" s="272" t="str">
        <f>IFERROR(__xludf.DUMMYFUNCTION("""COMPUTED_VALUE"""),"2025-10")</f>
        <v>2025-10</v>
      </c>
      <c r="F402" s="272" t="str">
        <f>IFERROR(__xludf.DUMMYFUNCTION("""COMPUTED_VALUE"""),"Rare")</f>
        <v>Rare</v>
      </c>
      <c r="G402" s="265">
        <f>IFERROR(__xludf.DUMMYFUNCTION("""COMPUTED_VALUE"""),2860.0)</f>
        <v>2860</v>
      </c>
    </row>
    <row r="403">
      <c r="A403" s="272" t="str">
        <f>IFERROR(__xludf.DUMMYFUNCTION("""COMPUTED_VALUE"""),"2025-10")</f>
        <v>2025-10</v>
      </c>
      <c r="B403" s="263" t="str">
        <f>IFERROR(__xludf.DUMMYFUNCTION("""COMPUTED_VALUE"""),"Rare")</f>
        <v>Rare</v>
      </c>
      <c r="C403" s="264">
        <f>IFERROR(__xludf.DUMMYFUNCTION("""COMPUTED_VALUE"""),8.0)</f>
        <v>8</v>
      </c>
      <c r="E403" s="272" t="str">
        <f>IFERROR(__xludf.DUMMYFUNCTION("""COMPUTED_VALUE"""),"2025-10")</f>
        <v>2025-10</v>
      </c>
      <c r="F403" s="272" t="str">
        <f>IFERROR(__xludf.DUMMYFUNCTION("""COMPUTED_VALUE"""),"Shounen Yakiniku2")</f>
        <v>Shounen Yakiniku2</v>
      </c>
      <c r="G403" s="265">
        <f>IFERROR(__xludf.DUMMYFUNCTION("""COMPUTED_VALUE"""),2280.0)</f>
        <v>2280</v>
      </c>
    </row>
    <row r="404">
      <c r="A404" s="272" t="str">
        <f>IFERROR(__xludf.DUMMYFUNCTION("""COMPUTED_VALUE"""),"2025-10")</f>
        <v>2025-10</v>
      </c>
      <c r="B404" s="263" t="str">
        <f>IFERROR(__xludf.DUMMYFUNCTION("""COMPUTED_VALUE"""),"Ken Izakaya")</f>
        <v>Ken Izakaya</v>
      </c>
      <c r="C404" s="264">
        <f>IFERROR(__xludf.DUMMYFUNCTION("""COMPUTED_VALUE"""),7.0)</f>
        <v>7</v>
      </c>
      <c r="E404" s="272" t="str">
        <f>IFERROR(__xludf.DUMMYFUNCTION("""COMPUTED_VALUE"""),"2025-10")</f>
        <v>2025-10</v>
      </c>
      <c r="F404" s="272" t="str">
        <f>IFERROR(__xludf.DUMMYFUNCTION("""COMPUTED_VALUE"""),"มุมสเต็ก")</f>
        <v>มุมสเต็ก</v>
      </c>
      <c r="G404" s="265">
        <f>IFERROR(__xludf.DUMMYFUNCTION("""COMPUTED_VALUE"""),2280.0)</f>
        <v>2280</v>
      </c>
    </row>
    <row r="405">
      <c r="A405" s="272" t="str">
        <f>IFERROR(__xludf.DUMMYFUNCTION("""COMPUTED_VALUE"""),"2025-10")</f>
        <v>2025-10</v>
      </c>
      <c r="B405" s="263" t="str">
        <f>IFERROR(__xludf.DUMMYFUNCTION("""COMPUTED_VALUE"""),"Pepper International")</f>
        <v>Pepper International</v>
      </c>
      <c r="C405" s="264">
        <f>IFERROR(__xludf.DUMMYFUNCTION("""COMPUTED_VALUE"""),7.0)</f>
        <v>7</v>
      </c>
      <c r="E405" s="272" t="str">
        <f>IFERROR(__xludf.DUMMYFUNCTION("""COMPUTED_VALUE"""),"2025-10")</f>
        <v>2025-10</v>
      </c>
      <c r="F405" s="272" t="str">
        <f>IFERROR(__xludf.DUMMYFUNCTION("""COMPUTED_VALUE"""),"8 Bistro")</f>
        <v>8 Bistro</v>
      </c>
      <c r="G405" s="265">
        <f>IFERROR(__xludf.DUMMYFUNCTION("""COMPUTED_VALUE"""),1980.0)</f>
        <v>1980</v>
      </c>
    </row>
    <row r="406">
      <c r="A406" s="272" t="str">
        <f>IFERROR(__xludf.DUMMYFUNCTION("""COMPUTED_VALUE"""),"2025-10")</f>
        <v>2025-10</v>
      </c>
      <c r="B406" s="263" t="str">
        <f>IFERROR(__xludf.DUMMYFUNCTION("""COMPUTED_VALUE"""),"มุมสเต็ก")</f>
        <v>มุมสเต็ก</v>
      </c>
      <c r="C406" s="264">
        <f>IFERROR(__xludf.DUMMYFUNCTION("""COMPUTED_VALUE"""),7.0)</f>
        <v>7</v>
      </c>
      <c r="E406" s="272" t="str">
        <f>IFERROR(__xludf.DUMMYFUNCTION("""COMPUTED_VALUE"""),"2025-10")</f>
        <v>2025-10</v>
      </c>
      <c r="F406" s="272" t="str">
        <f>IFERROR(__xludf.DUMMYFUNCTION("""COMPUTED_VALUE"""),"Ken Izakaya")</f>
        <v>Ken Izakaya</v>
      </c>
      <c r="G406" s="265">
        <f>IFERROR(__xludf.DUMMYFUNCTION("""COMPUTED_VALUE"""),1685.5)</f>
        <v>1685.5</v>
      </c>
    </row>
    <row r="407">
      <c r="A407" s="272" t="str">
        <f>IFERROR(__xludf.DUMMYFUNCTION("""COMPUTED_VALUE"""),"2025-10")</f>
        <v>2025-10</v>
      </c>
      <c r="B407" s="263" t="str">
        <f>IFERROR(__xludf.DUMMYFUNCTION("""COMPUTED_VALUE"""),"Ginda wagyu")</f>
        <v>Ginda wagyu</v>
      </c>
      <c r="C407" s="264">
        <f>IFERROR(__xludf.DUMMYFUNCTION("""COMPUTED_VALUE"""),6.0)</f>
        <v>6</v>
      </c>
      <c r="E407" s="272" t="str">
        <f>IFERROR(__xludf.DUMMYFUNCTION("""COMPUTED_VALUE"""),"2025-10")</f>
        <v>2025-10</v>
      </c>
      <c r="F407" s="272" t="str">
        <f>IFERROR(__xludf.DUMMYFUNCTION("""COMPUTED_VALUE"""),"Daya Eatery")</f>
        <v>Daya Eatery</v>
      </c>
      <c r="G407" s="265">
        <f>IFERROR(__xludf.DUMMYFUNCTION("""COMPUTED_VALUE"""),1590.0)</f>
        <v>1590</v>
      </c>
    </row>
    <row r="408">
      <c r="A408" s="272" t="str">
        <f>IFERROR(__xludf.DUMMYFUNCTION("""COMPUTED_VALUE"""),"2025-10")</f>
        <v>2025-10</v>
      </c>
      <c r="B408" s="263" t="str">
        <f>IFERROR(__xludf.DUMMYFUNCTION("""COMPUTED_VALUE"""),"Brotherly")</f>
        <v>Brotherly</v>
      </c>
      <c r="C408" s="264">
        <f>IFERROR(__xludf.DUMMYFUNCTION("""COMPUTED_VALUE"""),5.0)</f>
        <v>5</v>
      </c>
      <c r="E408" s="272" t="str">
        <f>IFERROR(__xludf.DUMMYFUNCTION("""COMPUTED_VALUE"""),"2025-10")</f>
        <v>2025-10</v>
      </c>
      <c r="F408" s="272" t="str">
        <f>IFERROR(__xludf.DUMMYFUNCTION("""COMPUTED_VALUE"""),"8 Dining")</f>
        <v>8 Dining</v>
      </c>
      <c r="G408" s="265">
        <f>IFERROR(__xludf.DUMMYFUNCTION("""COMPUTED_VALUE"""),1560.0)</f>
        <v>1560</v>
      </c>
    </row>
    <row r="409">
      <c r="A409" s="272" t="str">
        <f>IFERROR(__xludf.DUMMYFUNCTION("""COMPUTED_VALUE"""),"2025-10")</f>
        <v>2025-10</v>
      </c>
      <c r="B409" s="263" t="str">
        <f>IFERROR(__xludf.DUMMYFUNCTION("""COMPUTED_VALUE"""),"Den Shabu")</f>
        <v>Den Shabu</v>
      </c>
      <c r="C409" s="264">
        <f>IFERROR(__xludf.DUMMYFUNCTION("""COMPUTED_VALUE"""),5.0)</f>
        <v>5</v>
      </c>
      <c r="E409" s="272" t="str">
        <f>IFERROR(__xludf.DUMMYFUNCTION("""COMPUTED_VALUE"""),"2025-10")</f>
        <v>2025-10</v>
      </c>
      <c r="F409" s="272" t="str">
        <f>IFERROR(__xludf.DUMMYFUNCTION("""COMPUTED_VALUE"""),"Nailed It Downtown")</f>
        <v>Nailed It Downtown</v>
      </c>
      <c r="G409" s="265">
        <f>IFERROR(__xludf.DUMMYFUNCTION("""COMPUTED_VALUE"""),1405.0)</f>
        <v>1405</v>
      </c>
    </row>
    <row r="410">
      <c r="A410" s="272" t="str">
        <f>IFERROR(__xludf.DUMMYFUNCTION("""COMPUTED_VALUE"""),"2025-10")</f>
        <v>2025-10</v>
      </c>
      <c r="B410" s="263" t="str">
        <f>IFERROR(__xludf.DUMMYFUNCTION("""COMPUTED_VALUE"""),"Daya Eatery")</f>
        <v>Daya Eatery</v>
      </c>
      <c r="C410" s="264">
        <f>IFERROR(__xludf.DUMMYFUNCTION("""COMPUTED_VALUE"""),4.0)</f>
        <v>4</v>
      </c>
      <c r="E410" s="272" t="str">
        <f>IFERROR(__xludf.DUMMYFUNCTION("""COMPUTED_VALUE"""),"2025-10")</f>
        <v>2025-10</v>
      </c>
      <c r="F410" s="272" t="str">
        <f>IFERROR(__xludf.DUMMYFUNCTION("""COMPUTED_VALUE"""),"Pepper International")</f>
        <v>Pepper International</v>
      </c>
      <c r="G410" s="265">
        <f>IFERROR(__xludf.DUMMYFUNCTION("""COMPUTED_VALUE"""),1212.0)</f>
        <v>1212</v>
      </c>
    </row>
    <row r="411">
      <c r="A411" s="272" t="str">
        <f>IFERROR(__xludf.DUMMYFUNCTION("""COMPUTED_VALUE"""),"2025-10")</f>
        <v>2025-10</v>
      </c>
      <c r="B411" s="263" t="str">
        <f>IFERROR(__xludf.DUMMYFUNCTION("""COMPUTED_VALUE"""),"Morning Tonight")</f>
        <v>Morning Tonight</v>
      </c>
      <c r="C411" s="264">
        <f>IFERROR(__xludf.DUMMYFUNCTION("""COMPUTED_VALUE"""),4.0)</f>
        <v>4</v>
      </c>
      <c r="E411" s="272" t="str">
        <f>IFERROR(__xludf.DUMMYFUNCTION("""COMPUTED_VALUE"""),"2025-10")</f>
        <v>2025-10</v>
      </c>
      <c r="F411" s="272" t="str">
        <f>IFERROR(__xludf.DUMMYFUNCTION("""COMPUTED_VALUE"""),"Smaz")</f>
        <v>Smaz</v>
      </c>
      <c r="G411" s="265">
        <f>IFERROR(__xludf.DUMMYFUNCTION("""COMPUTED_VALUE"""),1160.0)</f>
        <v>1160</v>
      </c>
    </row>
    <row r="412">
      <c r="A412" s="272" t="str">
        <f>IFERROR(__xludf.DUMMYFUNCTION("""COMPUTED_VALUE"""),"2025-10")</f>
        <v>2025-10</v>
      </c>
      <c r="B412" s="263" t="str">
        <f>IFERROR(__xludf.DUMMYFUNCTION("""COMPUTED_VALUE"""),"คริสตัลคาเฟ่")</f>
        <v>คริสตัลคาเฟ่</v>
      </c>
      <c r="C412" s="264">
        <f>IFERROR(__xludf.DUMMYFUNCTION("""COMPUTED_VALUE"""),4.0)</f>
        <v>4</v>
      </c>
      <c r="E412" s="272" t="str">
        <f>IFERROR(__xludf.DUMMYFUNCTION("""COMPUTED_VALUE"""),"2025-10")</f>
        <v>2025-10</v>
      </c>
      <c r="F412" s="272" t="str">
        <f>IFERROR(__xludf.DUMMYFUNCTION("""COMPUTED_VALUE"""),"Morning Tonight")</f>
        <v>Morning Tonight</v>
      </c>
      <c r="G412" s="265">
        <f>IFERROR(__xludf.DUMMYFUNCTION("""COMPUTED_VALUE"""),1080.0)</f>
        <v>1080</v>
      </c>
    </row>
    <row r="413">
      <c r="A413" s="272" t="str">
        <f>IFERROR(__xludf.DUMMYFUNCTION("""COMPUTED_VALUE"""),"2025-10")</f>
        <v>2025-10</v>
      </c>
      <c r="B413" s="263" t="str">
        <f>IFERROR(__xludf.DUMMYFUNCTION("""COMPUTED_VALUE"""),"Dripping Hill")</f>
        <v>Dripping Hill</v>
      </c>
      <c r="C413" s="264">
        <f>IFERROR(__xludf.DUMMYFUNCTION("""COMPUTED_VALUE"""),3.0)</f>
        <v>3</v>
      </c>
      <c r="E413" s="272" t="str">
        <f>IFERROR(__xludf.DUMMYFUNCTION("""COMPUTED_VALUE"""),"2025-10")</f>
        <v>2025-10</v>
      </c>
      <c r="F413" s="272" t="str">
        <f>IFERROR(__xludf.DUMMYFUNCTION("""COMPUTED_VALUE"""),"Homie")</f>
        <v>Homie</v>
      </c>
      <c r="G413" s="265">
        <f>IFERROR(__xludf.DUMMYFUNCTION("""COMPUTED_VALUE"""),980.0)</f>
        <v>980</v>
      </c>
    </row>
    <row r="414">
      <c r="A414" s="272" t="str">
        <f>IFERROR(__xludf.DUMMYFUNCTION("""COMPUTED_VALUE"""),"2025-10")</f>
        <v>2025-10</v>
      </c>
      <c r="B414" s="263" t="str">
        <f>IFERROR(__xludf.DUMMYFUNCTION("""COMPUTED_VALUE"""),"Homie")</f>
        <v>Homie</v>
      </c>
      <c r="C414" s="264">
        <f>IFERROR(__xludf.DUMMYFUNCTION("""COMPUTED_VALUE"""),3.0)</f>
        <v>3</v>
      </c>
      <c r="E414" s="272" t="str">
        <f>IFERROR(__xludf.DUMMYFUNCTION("""COMPUTED_VALUE"""),"2025-10")</f>
        <v>2025-10</v>
      </c>
      <c r="F414" s="272" t="str">
        <f>IFERROR(__xludf.DUMMYFUNCTION("""COMPUTED_VALUE"""),"คริสตัลคาเฟ่")</f>
        <v>คริสตัลคาเฟ่</v>
      </c>
      <c r="G414" s="265">
        <f>IFERROR(__xludf.DUMMYFUNCTION("""COMPUTED_VALUE"""),960.0)</f>
        <v>960</v>
      </c>
    </row>
    <row r="415">
      <c r="A415" s="272" t="str">
        <f>IFERROR(__xludf.DUMMYFUNCTION("""COMPUTED_VALUE"""),"2025-10")</f>
        <v>2025-10</v>
      </c>
      <c r="B415" s="263" t="str">
        <f>IFERROR(__xludf.DUMMYFUNCTION("""COMPUTED_VALUE"""),"Nailed It Downtown")</f>
        <v>Nailed It Downtown</v>
      </c>
      <c r="C415" s="264">
        <f>IFERROR(__xludf.DUMMYFUNCTION("""COMPUTED_VALUE"""),3.0)</f>
        <v>3</v>
      </c>
      <c r="E415" s="272" t="str">
        <f>IFERROR(__xludf.DUMMYFUNCTION("""COMPUTED_VALUE"""),"2025-10")</f>
        <v>2025-10</v>
      </c>
      <c r="F415" s="272" t="str">
        <f>IFERROR(__xludf.DUMMYFUNCTION("""COMPUTED_VALUE"""),"Den Shabu")</f>
        <v>Den Shabu</v>
      </c>
      <c r="G415" s="265">
        <f>IFERROR(__xludf.DUMMYFUNCTION("""COMPUTED_VALUE"""),840.0)</f>
        <v>840</v>
      </c>
    </row>
    <row r="416">
      <c r="A416" s="272" t="str">
        <f>IFERROR(__xludf.DUMMYFUNCTION("""COMPUTED_VALUE"""),"2025-10")</f>
        <v>2025-10</v>
      </c>
      <c r="B416" s="263" t="str">
        <f>IFERROR(__xludf.DUMMYFUNCTION("""COMPUTED_VALUE"""),"Smaz")</f>
        <v>Smaz</v>
      </c>
      <c r="C416" s="264">
        <f>IFERROR(__xludf.DUMMYFUNCTION("""COMPUTED_VALUE"""),3.0)</f>
        <v>3</v>
      </c>
      <c r="E416" s="272" t="str">
        <f>IFERROR(__xludf.DUMMYFUNCTION("""COMPUTED_VALUE"""),"2025-10")</f>
        <v>2025-10</v>
      </c>
      <c r="F416" s="272" t="str">
        <f>IFERROR(__xludf.DUMMYFUNCTION("""COMPUTED_VALUE"""),"Brotherly")</f>
        <v>Brotherly</v>
      </c>
      <c r="G416" s="265">
        <f>IFERROR(__xludf.DUMMYFUNCTION("""COMPUTED_VALUE"""),810.0)</f>
        <v>810</v>
      </c>
    </row>
    <row r="417">
      <c r="A417" s="272" t="str">
        <f>IFERROR(__xludf.DUMMYFUNCTION("""COMPUTED_VALUE"""),"2025-10")</f>
        <v>2025-10</v>
      </c>
      <c r="B417" s="263" t="str">
        <f>IFERROR(__xludf.DUMMYFUNCTION("""COMPUTED_VALUE"""),"บ้านอิ่มอร่อย")</f>
        <v>บ้านอิ่มอร่อย</v>
      </c>
      <c r="C417" s="264">
        <f>IFERROR(__xludf.DUMMYFUNCTION("""COMPUTED_VALUE"""),3.0)</f>
        <v>3</v>
      </c>
      <c r="E417" s="272" t="str">
        <f>IFERROR(__xludf.DUMMYFUNCTION("""COMPUTED_VALUE"""),"2025-10")</f>
        <v>2025-10</v>
      </c>
      <c r="F417" s="272" t="str">
        <f>IFERROR(__xludf.DUMMYFUNCTION("""COMPUTED_VALUE"""),"บ้านอิ่มอร่อย")</f>
        <v>บ้านอิ่มอร่อย</v>
      </c>
      <c r="G417" s="265">
        <f>IFERROR(__xludf.DUMMYFUNCTION("""COMPUTED_VALUE"""),800.0)</f>
        <v>800</v>
      </c>
    </row>
    <row r="418">
      <c r="A418" s="272" t="str">
        <f>IFERROR(__xludf.DUMMYFUNCTION("""COMPUTED_VALUE"""),"2025-10")</f>
        <v>2025-10</v>
      </c>
      <c r="B418" s="263" t="str">
        <f>IFERROR(__xludf.DUMMYFUNCTION("""COMPUTED_VALUE"""),"เจริญภัณฑ์")</f>
        <v>เจริญภัณฑ์</v>
      </c>
      <c r="C418" s="264">
        <f>IFERROR(__xludf.DUMMYFUNCTION("""COMPUTED_VALUE"""),3.0)</f>
        <v>3</v>
      </c>
      <c r="E418" s="272" t="str">
        <f>IFERROR(__xludf.DUMMYFUNCTION("""COMPUTED_VALUE"""),"2025-10")</f>
        <v>2025-10</v>
      </c>
      <c r="F418" s="272" t="str">
        <f>IFERROR(__xludf.DUMMYFUNCTION("""COMPUTED_VALUE"""),"Again Please Cafe")</f>
        <v>Again Please Cafe</v>
      </c>
      <c r="G418" s="265">
        <f>IFERROR(__xludf.DUMMYFUNCTION("""COMPUTED_VALUE"""),600.0)</f>
        <v>600</v>
      </c>
    </row>
    <row r="419">
      <c r="A419" s="272" t="str">
        <f>IFERROR(__xludf.DUMMYFUNCTION("""COMPUTED_VALUE"""),"2025-10")</f>
        <v>2025-10</v>
      </c>
      <c r="B419" s="263" t="str">
        <f>IFERROR(__xludf.DUMMYFUNCTION("""COMPUTED_VALUE"""),"ไวท์เฮ้าส์")</f>
        <v>ไวท์เฮ้าส์</v>
      </c>
      <c r="C419" s="264">
        <f>IFERROR(__xludf.DUMMYFUNCTION("""COMPUTED_VALUE"""),3.0)</f>
        <v>3</v>
      </c>
      <c r="E419" s="272" t="str">
        <f>IFERROR(__xludf.DUMMYFUNCTION("""COMPUTED_VALUE"""),"2025-10")</f>
        <v>2025-10</v>
      </c>
      <c r="F419" s="272" t="str">
        <f>IFERROR(__xludf.DUMMYFUNCTION("""COMPUTED_VALUE"""),"Touch Steak")</f>
        <v>Touch Steak</v>
      </c>
      <c r="G419" s="265">
        <f>IFERROR(__xludf.DUMMYFUNCTION("""COMPUTED_VALUE"""),540.0)</f>
        <v>540</v>
      </c>
    </row>
    <row r="420">
      <c r="A420" s="272" t="str">
        <f>IFERROR(__xludf.DUMMYFUNCTION("""COMPUTED_VALUE"""),"2025-10")</f>
        <v>2025-10</v>
      </c>
      <c r="B420" s="263" t="str">
        <f>IFERROR(__xludf.DUMMYFUNCTION("""COMPUTED_VALUE"""),"Touch Steak")</f>
        <v>Touch Steak</v>
      </c>
      <c r="C420" s="264">
        <f>IFERROR(__xludf.DUMMYFUNCTION("""COMPUTED_VALUE"""),2.0)</f>
        <v>2</v>
      </c>
      <c r="E420" s="272" t="str">
        <f>IFERROR(__xludf.DUMMYFUNCTION("""COMPUTED_VALUE"""),"2025-10")</f>
        <v>2025-10</v>
      </c>
      <c r="F420" s="272" t="str">
        <f>IFERROR(__xludf.DUMMYFUNCTION("""COMPUTED_VALUE"""),"Dripping Hill")</f>
        <v>Dripping Hill</v>
      </c>
      <c r="G420" s="265">
        <f>IFERROR(__xludf.DUMMYFUNCTION("""COMPUTED_VALUE"""),420.0)</f>
        <v>420</v>
      </c>
    </row>
    <row r="421">
      <c r="A421" s="272" t="str">
        <f>IFERROR(__xludf.DUMMYFUNCTION("""COMPUTED_VALUE"""),"2025-10")</f>
        <v>2025-10</v>
      </c>
      <c r="B421" s="263" t="str">
        <f>IFERROR(__xludf.DUMMYFUNCTION("""COMPUTED_VALUE"""),"ขนมบ้านคุณย่า")</f>
        <v>ขนมบ้านคุณย่า</v>
      </c>
      <c r="C421" s="264">
        <f>IFERROR(__xludf.DUMMYFUNCTION("""COMPUTED_VALUE"""),2.0)</f>
        <v>2</v>
      </c>
      <c r="E421" s="272" t="str">
        <f>IFERROR(__xludf.DUMMYFUNCTION("""COMPUTED_VALUE"""),"2025-10")</f>
        <v>2025-10</v>
      </c>
      <c r="F421" s="272" t="str">
        <f>IFERROR(__xludf.DUMMYFUNCTION("""COMPUTED_VALUE"""),"ไวท์เฮ้าส์")</f>
        <v>ไวท์เฮ้าส์</v>
      </c>
      <c r="G421" s="265">
        <f>IFERROR(__xludf.DUMMYFUNCTION("""COMPUTED_VALUE"""),420.0)</f>
        <v>420</v>
      </c>
    </row>
    <row r="422">
      <c r="A422" s="272" t="str">
        <f>IFERROR(__xludf.DUMMYFUNCTION("""COMPUTED_VALUE"""),"2025-10")</f>
        <v>2025-10</v>
      </c>
      <c r="B422" s="263" t="str">
        <f>IFERROR(__xludf.DUMMYFUNCTION("""COMPUTED_VALUE"""),"Again Please Cafe")</f>
        <v>Again Please Cafe</v>
      </c>
      <c r="C422" s="264">
        <f>IFERROR(__xludf.DUMMYFUNCTION("""COMPUTED_VALUE"""),1.0)</f>
        <v>1</v>
      </c>
      <c r="E422" s="272" t="str">
        <f>IFERROR(__xludf.DUMMYFUNCTION("""COMPUTED_VALUE"""),"2025-10")</f>
        <v>2025-10</v>
      </c>
      <c r="F422" s="272" t="str">
        <f>IFERROR(__xludf.DUMMYFUNCTION("""COMPUTED_VALUE"""),"คุณแตงโม บ้านเกาะ")</f>
        <v>คุณแตงโม บ้านเกาะ</v>
      </c>
      <c r="G422" s="265">
        <f>IFERROR(__xludf.DUMMYFUNCTION("""COMPUTED_VALUE"""),360.0)</f>
        <v>360</v>
      </c>
    </row>
    <row r="423">
      <c r="A423" s="272" t="str">
        <f>IFERROR(__xludf.DUMMYFUNCTION("""COMPUTED_VALUE"""),"2025-10")</f>
        <v>2025-10</v>
      </c>
      <c r="B423" s="263" t="str">
        <f>IFERROR(__xludf.DUMMYFUNCTION("""COMPUTED_VALUE"""),"Den shabu")</f>
        <v>Den shabu</v>
      </c>
      <c r="C423" s="264">
        <f>IFERROR(__xludf.DUMMYFUNCTION("""COMPUTED_VALUE"""),1.0)</f>
        <v>1</v>
      </c>
      <c r="E423" s="272" t="str">
        <f>IFERROR(__xludf.DUMMYFUNCTION("""COMPUTED_VALUE"""),"2025-10")</f>
        <v>2025-10</v>
      </c>
      <c r="F423" s="272" t="str">
        <f>IFERROR(__xludf.DUMMYFUNCTION("""COMPUTED_VALUE"""),"Den shabu")</f>
        <v>Den shabu</v>
      </c>
      <c r="G423" s="265">
        <f>IFERROR(__xludf.DUMMYFUNCTION("""COMPUTED_VALUE"""),300.0)</f>
        <v>300</v>
      </c>
    </row>
    <row r="424">
      <c r="A424" s="272" t="str">
        <f>IFERROR(__xludf.DUMMYFUNCTION("""COMPUTED_VALUE"""),"2025-10")</f>
        <v>2025-10</v>
      </c>
      <c r="B424" s="263" t="str">
        <f>IFERROR(__xludf.DUMMYFUNCTION("""COMPUTED_VALUE"""),"คุณแตงโม บ้านเกาะ")</f>
        <v>คุณแตงโม บ้านเกาะ</v>
      </c>
      <c r="C424" s="264">
        <f>IFERROR(__xludf.DUMMYFUNCTION("""COMPUTED_VALUE"""),1.0)</f>
        <v>1</v>
      </c>
      <c r="E424" s="272" t="str">
        <f>IFERROR(__xludf.DUMMYFUNCTION("""COMPUTED_VALUE"""),"2025-10")</f>
        <v>2025-10</v>
      </c>
      <c r="F424" s="272" t="str">
        <f>IFERROR(__xludf.DUMMYFUNCTION("""COMPUTED_VALUE"""),"หนู")</f>
        <v>หนู</v>
      </c>
      <c r="G424" s="265">
        <f>IFERROR(__xludf.DUMMYFUNCTION("""COMPUTED_VALUE"""),260.0)</f>
        <v>260</v>
      </c>
    </row>
    <row r="425">
      <c r="A425" s="272" t="str">
        <f>IFERROR(__xludf.DUMMYFUNCTION("""COMPUTED_VALUE"""),"2025-10")</f>
        <v>2025-10</v>
      </c>
      <c r="B425" s="263" t="str">
        <f>IFERROR(__xludf.DUMMYFUNCTION("""COMPUTED_VALUE"""),"ยิ้มหวาน")</f>
        <v>ยิ้มหวาน</v>
      </c>
      <c r="C425" s="264">
        <f>IFERROR(__xludf.DUMMYFUNCTION("""COMPUTED_VALUE"""),1.0)</f>
        <v>1</v>
      </c>
      <c r="E425" s="272" t="str">
        <f>IFERROR(__xludf.DUMMYFUNCTION("""COMPUTED_VALUE"""),"2025-10")</f>
        <v>2025-10</v>
      </c>
      <c r="F425" s="272" t="str">
        <f>IFERROR(__xludf.DUMMYFUNCTION("""COMPUTED_VALUE"""),"ขนมบ้านคุณย่า")</f>
        <v>ขนมบ้านคุณย่า</v>
      </c>
      <c r="G425" s="265">
        <f>IFERROR(__xludf.DUMMYFUNCTION("""COMPUTED_VALUE"""),240.0)</f>
        <v>240</v>
      </c>
    </row>
    <row r="426">
      <c r="A426" s="272" t="str">
        <f>IFERROR(__xludf.DUMMYFUNCTION("""COMPUTED_VALUE"""),"2025-10")</f>
        <v>2025-10</v>
      </c>
      <c r="B426" s="263" t="str">
        <f>IFERROR(__xludf.DUMMYFUNCTION("""COMPUTED_VALUE"""),"หนู")</f>
        <v>หนู</v>
      </c>
      <c r="C426" s="264">
        <f>IFERROR(__xludf.DUMMYFUNCTION("""COMPUTED_VALUE"""),1.0)</f>
        <v>1</v>
      </c>
      <c r="E426" s="272" t="str">
        <f>IFERROR(__xludf.DUMMYFUNCTION("""COMPUTED_VALUE"""),"2025-10")</f>
        <v>2025-10</v>
      </c>
      <c r="F426" s="272" t="str">
        <f>IFERROR(__xludf.DUMMYFUNCTION("""COMPUTED_VALUE"""),"ยิ้มหวาน")</f>
        <v>ยิ้มหวาน</v>
      </c>
      <c r="G426" s="265">
        <f>IFERROR(__xludf.DUMMYFUNCTION("""COMPUTED_VALUE"""),120.0)</f>
        <v>120</v>
      </c>
    </row>
    <row r="427">
      <c r="A427" s="272" t="str">
        <f>IFERROR(__xludf.DUMMYFUNCTION("""COMPUTED_VALUE"""),"2025-10")</f>
        <v>2025-10</v>
      </c>
      <c r="B427" s="263" t="str">
        <f>IFERROR(__xludf.DUMMYFUNCTION("""COMPUTED_VALUE"""),"เรื่องของสเต๊ก")</f>
        <v>เรื่องของสเต๊ก</v>
      </c>
      <c r="C427" s="264">
        <f>IFERROR(__xludf.DUMMYFUNCTION("""COMPUTED_VALUE"""),1.0)</f>
        <v>1</v>
      </c>
      <c r="E427" s="272" t="str">
        <f>IFERROR(__xludf.DUMMYFUNCTION("""COMPUTED_VALUE"""),"2025-10")</f>
        <v>2025-10</v>
      </c>
      <c r="F427" s="272" t="str">
        <f>IFERROR(__xludf.DUMMYFUNCTION("""COMPUTED_VALUE"""),"เรื่องของสเต๊ก")</f>
        <v>เรื่องของสเต๊ก</v>
      </c>
      <c r="G427" s="265">
        <f>IFERROR(__xludf.DUMMYFUNCTION("""COMPUTED_VALUE"""),120.0)</f>
        <v>120</v>
      </c>
    </row>
    <row r="428">
      <c r="B428" s="263"/>
      <c r="C428" s="264"/>
      <c r="G428" s="265"/>
    </row>
    <row r="429">
      <c r="B429" s="263"/>
      <c r="C429" s="264"/>
      <c r="G429" s="265"/>
    </row>
    <row r="430">
      <c r="B430" s="263"/>
      <c r="C430" s="264"/>
      <c r="G430" s="265"/>
    </row>
    <row r="431">
      <c r="B431" s="263"/>
      <c r="C431" s="264"/>
      <c r="G431" s="265"/>
    </row>
    <row r="432">
      <c r="B432" s="263"/>
      <c r="C432" s="264"/>
      <c r="G432" s="265"/>
    </row>
    <row r="433">
      <c r="B433" s="263"/>
      <c r="C433" s="264"/>
      <c r="G433" s="265"/>
    </row>
    <row r="434">
      <c r="B434" s="263"/>
      <c r="C434" s="264"/>
      <c r="G434" s="265"/>
    </row>
    <row r="435">
      <c r="B435" s="263"/>
      <c r="C435" s="264"/>
      <c r="G435" s="265"/>
    </row>
    <row r="436">
      <c r="B436" s="263"/>
      <c r="C436" s="264"/>
      <c r="G436" s="265"/>
    </row>
    <row r="437">
      <c r="B437" s="263"/>
      <c r="C437" s="264"/>
      <c r="G437" s="265"/>
    </row>
    <row r="438">
      <c r="B438" s="263"/>
      <c r="C438" s="264"/>
      <c r="G438" s="265"/>
    </row>
    <row r="439">
      <c r="B439" s="263"/>
      <c r="C439" s="264"/>
      <c r="G439" s="265"/>
    </row>
    <row r="440">
      <c r="B440" s="263"/>
      <c r="C440" s="264"/>
      <c r="G440" s="265"/>
    </row>
    <row r="441">
      <c r="B441" s="263"/>
      <c r="C441" s="264"/>
      <c r="G441" s="265"/>
    </row>
    <row r="442">
      <c r="B442" s="263"/>
      <c r="C442" s="264"/>
      <c r="G442" s="265"/>
    </row>
    <row r="443">
      <c r="B443" s="263"/>
      <c r="C443" s="264"/>
      <c r="G443" s="265"/>
    </row>
    <row r="444">
      <c r="B444" s="263"/>
      <c r="C444" s="264"/>
      <c r="G444" s="265"/>
    </row>
    <row r="445">
      <c r="B445" s="263"/>
      <c r="C445" s="264"/>
      <c r="G445" s="265"/>
    </row>
    <row r="446">
      <c r="B446" s="263"/>
      <c r="C446" s="264"/>
      <c r="G446" s="265"/>
    </row>
    <row r="447">
      <c r="B447" s="263"/>
      <c r="C447" s="264"/>
      <c r="G447" s="265"/>
    </row>
    <row r="448">
      <c r="B448" s="263"/>
      <c r="C448" s="264"/>
      <c r="G448" s="265"/>
    </row>
    <row r="449">
      <c r="B449" s="263"/>
      <c r="C449" s="264"/>
      <c r="G449" s="265"/>
    </row>
    <row r="450">
      <c r="B450" s="263"/>
      <c r="C450" s="264"/>
      <c r="G450" s="265"/>
    </row>
    <row r="451">
      <c r="B451" s="263"/>
      <c r="C451" s="264"/>
      <c r="G451" s="265"/>
    </row>
    <row r="452">
      <c r="B452" s="263"/>
      <c r="C452" s="264"/>
      <c r="G452" s="265"/>
    </row>
    <row r="453">
      <c r="B453" s="263"/>
      <c r="C453" s="264"/>
      <c r="G453" s="265"/>
    </row>
    <row r="454">
      <c r="B454" s="263"/>
      <c r="C454" s="264"/>
      <c r="G454" s="265"/>
    </row>
    <row r="455">
      <c r="B455" s="263"/>
      <c r="C455" s="264"/>
      <c r="G455" s="265"/>
    </row>
    <row r="456">
      <c r="B456" s="263"/>
      <c r="C456" s="264"/>
      <c r="G456" s="265"/>
    </row>
    <row r="457">
      <c r="B457" s="263"/>
      <c r="C457" s="264"/>
      <c r="G457" s="265"/>
    </row>
    <row r="458">
      <c r="B458" s="263"/>
      <c r="C458" s="264"/>
      <c r="G458" s="265"/>
    </row>
    <row r="459">
      <c r="B459" s="263"/>
      <c r="C459" s="264"/>
      <c r="G459" s="265"/>
    </row>
    <row r="460">
      <c r="B460" s="263"/>
      <c r="C460" s="264"/>
      <c r="G460" s="265"/>
    </row>
    <row r="461">
      <c r="B461" s="263"/>
      <c r="C461" s="264"/>
      <c r="G461" s="265"/>
    </row>
    <row r="462">
      <c r="B462" s="263"/>
      <c r="C462" s="264"/>
      <c r="G462" s="265"/>
    </row>
    <row r="463">
      <c r="B463" s="263"/>
      <c r="C463" s="264"/>
      <c r="G463" s="265"/>
    </row>
    <row r="464">
      <c r="B464" s="263"/>
      <c r="C464" s="264"/>
      <c r="G464" s="265"/>
    </row>
    <row r="465">
      <c r="B465" s="263"/>
      <c r="C465" s="264"/>
      <c r="G465" s="265"/>
    </row>
    <row r="466">
      <c r="B466" s="263"/>
      <c r="C466" s="264"/>
      <c r="G466" s="265"/>
    </row>
    <row r="467">
      <c r="B467" s="263"/>
      <c r="C467" s="264"/>
      <c r="G467" s="265"/>
    </row>
    <row r="468">
      <c r="B468" s="263"/>
      <c r="C468" s="264"/>
      <c r="G468" s="265"/>
    </row>
    <row r="469">
      <c r="B469" s="263"/>
      <c r="C469" s="264"/>
      <c r="G469" s="265"/>
    </row>
    <row r="470">
      <c r="B470" s="263"/>
      <c r="C470" s="264"/>
      <c r="G470" s="265"/>
    </row>
    <row r="471">
      <c r="B471" s="263"/>
      <c r="C471" s="264"/>
      <c r="G471" s="265"/>
    </row>
    <row r="472">
      <c r="B472" s="263"/>
      <c r="C472" s="264"/>
      <c r="G472" s="265"/>
    </row>
    <row r="473">
      <c r="B473" s="263"/>
      <c r="C473" s="264"/>
      <c r="G473" s="265"/>
    </row>
    <row r="474">
      <c r="B474" s="263"/>
      <c r="C474" s="264"/>
      <c r="G474" s="265"/>
    </row>
    <row r="475">
      <c r="B475" s="263"/>
      <c r="C475" s="264"/>
      <c r="G475" s="265"/>
    </row>
    <row r="476">
      <c r="B476" s="263"/>
      <c r="C476" s="264"/>
      <c r="G476" s="265"/>
    </row>
    <row r="477">
      <c r="B477" s="263"/>
      <c r="C477" s="264"/>
      <c r="G477" s="265"/>
    </row>
    <row r="478">
      <c r="B478" s="263"/>
      <c r="C478" s="264"/>
      <c r="G478" s="265"/>
    </row>
    <row r="479">
      <c r="B479" s="263"/>
      <c r="C479" s="264"/>
      <c r="G479" s="265"/>
    </row>
    <row r="480">
      <c r="B480" s="263"/>
      <c r="C480" s="264"/>
      <c r="G480" s="265"/>
    </row>
    <row r="481">
      <c r="B481" s="263"/>
      <c r="C481" s="264"/>
      <c r="G481" s="265"/>
    </row>
    <row r="482">
      <c r="B482" s="263"/>
      <c r="C482" s="264"/>
      <c r="G482" s="265"/>
    </row>
    <row r="483">
      <c r="B483" s="263"/>
      <c r="C483" s="264"/>
      <c r="G483" s="265"/>
    </row>
    <row r="484">
      <c r="B484" s="263"/>
      <c r="C484" s="264"/>
      <c r="G484" s="265"/>
    </row>
    <row r="485">
      <c r="B485" s="263"/>
      <c r="C485" s="264"/>
      <c r="G485" s="265"/>
    </row>
    <row r="486">
      <c r="B486" s="263"/>
      <c r="C486" s="264"/>
      <c r="G486" s="265"/>
    </row>
    <row r="487">
      <c r="B487" s="263"/>
      <c r="C487" s="264"/>
      <c r="G487" s="265"/>
    </row>
    <row r="488">
      <c r="B488" s="263"/>
      <c r="C488" s="264"/>
      <c r="G488" s="265"/>
    </row>
    <row r="489">
      <c r="B489" s="263"/>
      <c r="C489" s="264"/>
      <c r="G489" s="265"/>
    </row>
    <row r="490">
      <c r="B490" s="263"/>
      <c r="C490" s="264"/>
      <c r="G490" s="265"/>
    </row>
    <row r="491">
      <c r="B491" s="263"/>
      <c r="C491" s="264"/>
      <c r="G491" s="265"/>
    </row>
    <row r="492">
      <c r="B492" s="263"/>
      <c r="C492" s="264"/>
      <c r="G492" s="265"/>
    </row>
    <row r="493">
      <c r="B493" s="263"/>
      <c r="C493" s="264"/>
      <c r="G493" s="265"/>
    </row>
    <row r="494">
      <c r="B494" s="263"/>
      <c r="C494" s="264"/>
      <c r="G494" s="265"/>
    </row>
    <row r="495">
      <c r="B495" s="263"/>
      <c r="C495" s="264"/>
      <c r="G495" s="265"/>
    </row>
    <row r="496">
      <c r="B496" s="263"/>
      <c r="C496" s="264"/>
      <c r="G496" s="265"/>
    </row>
    <row r="497">
      <c r="B497" s="263"/>
      <c r="C497" s="264"/>
      <c r="G497" s="265"/>
    </row>
    <row r="498">
      <c r="B498" s="263"/>
      <c r="C498" s="264"/>
      <c r="G498" s="265"/>
    </row>
    <row r="499">
      <c r="B499" s="263"/>
      <c r="C499" s="264"/>
      <c r="G499" s="265"/>
    </row>
    <row r="500">
      <c r="B500" s="263"/>
      <c r="C500" s="264"/>
      <c r="G500" s="265"/>
    </row>
    <row r="501">
      <c r="B501" s="263"/>
      <c r="C501" s="264"/>
      <c r="G501" s="265"/>
    </row>
    <row r="502">
      <c r="B502" s="263"/>
      <c r="C502" s="264"/>
      <c r="G502" s="265"/>
    </row>
    <row r="503">
      <c r="B503" s="263"/>
      <c r="C503" s="264"/>
      <c r="G503" s="265"/>
    </row>
    <row r="504">
      <c r="B504" s="263"/>
      <c r="C504" s="264"/>
      <c r="G504" s="265"/>
    </row>
    <row r="505">
      <c r="B505" s="263"/>
      <c r="C505" s="264"/>
      <c r="G505" s="265"/>
    </row>
    <row r="506">
      <c r="B506" s="263"/>
      <c r="C506" s="264"/>
      <c r="G506" s="265"/>
    </row>
    <row r="507">
      <c r="B507" s="263"/>
      <c r="C507" s="264"/>
      <c r="G507" s="265"/>
    </row>
    <row r="508">
      <c r="B508" s="263"/>
      <c r="C508" s="264"/>
      <c r="G508" s="265"/>
    </row>
    <row r="509">
      <c r="B509" s="263"/>
      <c r="C509" s="264"/>
      <c r="G509" s="265"/>
    </row>
    <row r="510">
      <c r="B510" s="263"/>
      <c r="C510" s="264"/>
      <c r="G510" s="265"/>
    </row>
    <row r="511">
      <c r="B511" s="263"/>
      <c r="C511" s="264"/>
      <c r="G511" s="265"/>
    </row>
    <row r="512">
      <c r="B512" s="263"/>
      <c r="C512" s="264"/>
      <c r="G512" s="265"/>
    </row>
    <row r="513">
      <c r="B513" s="263"/>
      <c r="C513" s="264"/>
      <c r="G513" s="265"/>
    </row>
    <row r="514">
      <c r="B514" s="263"/>
      <c r="C514" s="264"/>
      <c r="G514" s="265"/>
    </row>
    <row r="515">
      <c r="B515" s="263"/>
      <c r="C515" s="264"/>
      <c r="G515" s="265"/>
    </row>
    <row r="516">
      <c r="B516" s="263"/>
      <c r="C516" s="264"/>
      <c r="G516" s="265"/>
    </row>
    <row r="517">
      <c r="B517" s="263"/>
      <c r="C517" s="264"/>
      <c r="G517" s="265"/>
    </row>
    <row r="518">
      <c r="B518" s="263"/>
      <c r="C518" s="264"/>
      <c r="G518" s="265"/>
    </row>
    <row r="519">
      <c r="B519" s="263"/>
      <c r="C519" s="264"/>
      <c r="G519" s="265"/>
    </row>
    <row r="520">
      <c r="B520" s="263"/>
      <c r="C520" s="264"/>
      <c r="G520" s="265"/>
    </row>
    <row r="521">
      <c r="B521" s="263"/>
      <c r="C521" s="264"/>
      <c r="G521" s="265"/>
    </row>
    <row r="522">
      <c r="B522" s="263"/>
      <c r="C522" s="264"/>
      <c r="G522" s="265"/>
    </row>
    <row r="523">
      <c r="B523" s="263"/>
      <c r="C523" s="264"/>
      <c r="G523" s="265"/>
    </row>
    <row r="524">
      <c r="B524" s="263"/>
      <c r="C524" s="264"/>
      <c r="G524" s="265"/>
    </row>
    <row r="525">
      <c r="B525" s="263"/>
      <c r="C525" s="264"/>
      <c r="G525" s="265"/>
    </row>
    <row r="526">
      <c r="B526" s="263"/>
      <c r="C526" s="264"/>
      <c r="G526" s="265"/>
    </row>
    <row r="527">
      <c r="B527" s="263"/>
      <c r="C527" s="264"/>
      <c r="G527" s="265"/>
    </row>
    <row r="528">
      <c r="B528" s="263"/>
      <c r="C528" s="264"/>
      <c r="G528" s="265"/>
    </row>
    <row r="529">
      <c r="B529" s="263"/>
      <c r="C529" s="264"/>
      <c r="G529" s="265"/>
    </row>
    <row r="530">
      <c r="B530" s="263"/>
      <c r="C530" s="264"/>
      <c r="G530" s="265"/>
    </row>
    <row r="531">
      <c r="B531" s="263"/>
      <c r="C531" s="264"/>
      <c r="G531" s="265"/>
    </row>
    <row r="532">
      <c r="B532" s="263"/>
      <c r="C532" s="264"/>
      <c r="G532" s="265"/>
    </row>
    <row r="533">
      <c r="B533" s="263"/>
      <c r="C533" s="264"/>
      <c r="G533" s="265"/>
    </row>
    <row r="534">
      <c r="B534" s="263"/>
      <c r="C534" s="264"/>
      <c r="G534" s="265"/>
    </row>
    <row r="535">
      <c r="B535" s="263"/>
      <c r="C535" s="264"/>
      <c r="G535" s="265"/>
    </row>
    <row r="536">
      <c r="B536" s="263"/>
      <c r="C536" s="264"/>
      <c r="G536" s="265"/>
    </row>
    <row r="537">
      <c r="B537" s="263"/>
      <c r="C537" s="264"/>
      <c r="G537" s="265"/>
    </row>
    <row r="538">
      <c r="B538" s="263"/>
      <c r="C538" s="264"/>
      <c r="G538" s="265"/>
    </row>
    <row r="539">
      <c r="B539" s="263"/>
      <c r="C539" s="264"/>
      <c r="G539" s="265"/>
    </row>
    <row r="540">
      <c r="B540" s="263"/>
      <c r="C540" s="264"/>
      <c r="G540" s="265"/>
    </row>
    <row r="541">
      <c r="B541" s="263"/>
      <c r="C541" s="264"/>
      <c r="G541" s="265"/>
    </row>
    <row r="542">
      <c r="B542" s="263"/>
      <c r="C542" s="264"/>
      <c r="G542" s="265"/>
    </row>
    <row r="543">
      <c r="B543" s="263"/>
      <c r="C543" s="264"/>
      <c r="G543" s="265"/>
    </row>
    <row r="544">
      <c r="B544" s="263"/>
      <c r="C544" s="264"/>
      <c r="G544" s="265"/>
    </row>
    <row r="545">
      <c r="B545" s="263"/>
      <c r="C545" s="264"/>
      <c r="G545" s="265"/>
    </row>
    <row r="546">
      <c r="B546" s="263"/>
      <c r="C546" s="264"/>
      <c r="G546" s="265"/>
    </row>
    <row r="547">
      <c r="B547" s="263"/>
      <c r="C547" s="264"/>
      <c r="G547" s="265"/>
    </row>
    <row r="548">
      <c r="B548" s="263"/>
      <c r="C548" s="264"/>
      <c r="G548" s="265"/>
    </row>
    <row r="549">
      <c r="B549" s="263"/>
      <c r="C549" s="264"/>
      <c r="G549" s="265"/>
    </row>
    <row r="550">
      <c r="B550" s="263"/>
      <c r="C550" s="264"/>
      <c r="G550" s="265"/>
    </row>
    <row r="551">
      <c r="B551" s="263"/>
      <c r="C551" s="264"/>
      <c r="G551" s="265"/>
    </row>
    <row r="552">
      <c r="B552" s="263"/>
      <c r="C552" s="264"/>
      <c r="G552" s="265"/>
    </row>
    <row r="553">
      <c r="B553" s="263"/>
      <c r="C553" s="264"/>
      <c r="G553" s="265"/>
    </row>
    <row r="554">
      <c r="B554" s="263"/>
      <c r="C554" s="264"/>
      <c r="G554" s="265"/>
    </row>
    <row r="555">
      <c r="B555" s="263"/>
      <c r="C555" s="264"/>
      <c r="G555" s="265"/>
    </row>
    <row r="556">
      <c r="B556" s="263"/>
      <c r="C556" s="264"/>
      <c r="G556" s="265"/>
    </row>
    <row r="557">
      <c r="B557" s="263"/>
      <c r="C557" s="264"/>
      <c r="G557" s="265"/>
    </row>
    <row r="558">
      <c r="B558" s="263"/>
      <c r="C558" s="264"/>
      <c r="G558" s="265"/>
    </row>
    <row r="559">
      <c r="B559" s="263"/>
      <c r="C559" s="264"/>
      <c r="G559" s="265"/>
    </row>
    <row r="560">
      <c r="B560" s="263"/>
      <c r="C560" s="264"/>
      <c r="G560" s="265"/>
    </row>
    <row r="561">
      <c r="B561" s="263"/>
      <c r="C561" s="264"/>
      <c r="G561" s="265"/>
    </row>
    <row r="562">
      <c r="B562" s="263"/>
      <c r="C562" s="264"/>
      <c r="G562" s="265"/>
    </row>
    <row r="563">
      <c r="B563" s="263"/>
      <c r="C563" s="264"/>
      <c r="G563" s="265"/>
    </row>
    <row r="564">
      <c r="B564" s="263"/>
      <c r="C564" s="264"/>
      <c r="G564" s="265"/>
    </row>
    <row r="565">
      <c r="B565" s="263"/>
      <c r="C565" s="264"/>
      <c r="G565" s="265"/>
    </row>
    <row r="566">
      <c r="B566" s="263"/>
      <c r="C566" s="264"/>
      <c r="G566" s="265"/>
    </row>
    <row r="567">
      <c r="B567" s="263"/>
      <c r="C567" s="264"/>
      <c r="G567" s="265"/>
    </row>
    <row r="568">
      <c r="B568" s="263"/>
      <c r="C568" s="264"/>
      <c r="G568" s="265"/>
    </row>
    <row r="569">
      <c r="B569" s="263"/>
      <c r="C569" s="264"/>
      <c r="G569" s="265"/>
    </row>
    <row r="570">
      <c r="B570" s="263"/>
      <c r="C570" s="264"/>
      <c r="G570" s="265"/>
    </row>
    <row r="571">
      <c r="B571" s="263"/>
      <c r="C571" s="264"/>
      <c r="G571" s="265"/>
    </row>
    <row r="572">
      <c r="B572" s="263"/>
      <c r="C572" s="264"/>
      <c r="G572" s="265"/>
    </row>
    <row r="573">
      <c r="B573" s="263"/>
      <c r="C573" s="264"/>
      <c r="G573" s="265"/>
    </row>
    <row r="574">
      <c r="B574" s="263"/>
      <c r="C574" s="264"/>
      <c r="G574" s="265"/>
    </row>
    <row r="575">
      <c r="B575" s="263"/>
      <c r="C575" s="264"/>
      <c r="G575" s="265"/>
    </row>
    <row r="576">
      <c r="B576" s="263"/>
      <c r="C576" s="264"/>
      <c r="G576" s="265"/>
    </row>
    <row r="577">
      <c r="B577" s="263"/>
      <c r="C577" s="264"/>
      <c r="G577" s="265"/>
    </row>
    <row r="578">
      <c r="B578" s="263"/>
      <c r="C578" s="264"/>
      <c r="G578" s="265"/>
    </row>
    <row r="579">
      <c r="B579" s="263"/>
      <c r="C579" s="264"/>
      <c r="G579" s="265"/>
    </row>
    <row r="580">
      <c r="B580" s="263"/>
      <c r="C580" s="264"/>
      <c r="G580" s="265"/>
    </row>
    <row r="581">
      <c r="B581" s="263"/>
      <c r="C581" s="264"/>
      <c r="G581" s="265"/>
    </row>
    <row r="582">
      <c r="B582" s="263"/>
      <c r="C582" s="264"/>
      <c r="G582" s="265"/>
    </row>
    <row r="583">
      <c r="B583" s="263"/>
      <c r="C583" s="264"/>
      <c r="G583" s="265"/>
    </row>
    <row r="584">
      <c r="B584" s="263"/>
      <c r="C584" s="264"/>
      <c r="G584" s="265"/>
    </row>
    <row r="585">
      <c r="B585" s="263"/>
      <c r="C585" s="264"/>
      <c r="G585" s="265"/>
    </row>
    <row r="586">
      <c r="B586" s="263"/>
      <c r="C586" s="264"/>
      <c r="G586" s="265"/>
    </row>
    <row r="587">
      <c r="B587" s="263"/>
      <c r="C587" s="264"/>
      <c r="G587" s="265"/>
    </row>
    <row r="588">
      <c r="B588" s="263"/>
      <c r="C588" s="264"/>
      <c r="G588" s="265"/>
    </row>
    <row r="589">
      <c r="B589" s="263"/>
      <c r="C589" s="264"/>
      <c r="G589" s="265"/>
    </row>
    <row r="590">
      <c r="B590" s="263"/>
      <c r="C590" s="264"/>
      <c r="G590" s="265"/>
    </row>
    <row r="591">
      <c r="B591" s="263"/>
      <c r="C591" s="264"/>
      <c r="G591" s="265"/>
    </row>
    <row r="592">
      <c r="B592" s="263"/>
      <c r="C592" s="264"/>
      <c r="G592" s="265"/>
    </row>
    <row r="593">
      <c r="B593" s="263"/>
      <c r="C593" s="264"/>
      <c r="G593" s="265"/>
    </row>
    <row r="594">
      <c r="B594" s="263"/>
      <c r="C594" s="264"/>
      <c r="G594" s="265"/>
    </row>
    <row r="595">
      <c r="B595" s="263"/>
      <c r="C595" s="264"/>
      <c r="G595" s="265"/>
    </row>
    <row r="596">
      <c r="B596" s="263"/>
      <c r="C596" s="264"/>
      <c r="G596" s="265"/>
    </row>
    <row r="597">
      <c r="B597" s="263"/>
      <c r="C597" s="264"/>
      <c r="G597" s="265"/>
    </row>
    <row r="598">
      <c r="B598" s="263"/>
      <c r="C598" s="264"/>
      <c r="G598" s="265"/>
    </row>
    <row r="599">
      <c r="B599" s="263"/>
      <c r="C599" s="264"/>
      <c r="G599" s="265"/>
    </row>
    <row r="600">
      <c r="B600" s="263"/>
      <c r="C600" s="264"/>
      <c r="G600" s="265"/>
    </row>
    <row r="601">
      <c r="B601" s="263"/>
      <c r="C601" s="264"/>
      <c r="G601" s="265"/>
    </row>
    <row r="602">
      <c r="B602" s="263"/>
      <c r="C602" s="264"/>
      <c r="G602" s="265"/>
    </row>
    <row r="603">
      <c r="B603" s="263"/>
      <c r="C603" s="264"/>
      <c r="G603" s="265"/>
    </row>
    <row r="604">
      <c r="B604" s="263"/>
      <c r="C604" s="264"/>
      <c r="G604" s="265"/>
    </row>
    <row r="605">
      <c r="B605" s="263"/>
      <c r="C605" s="264"/>
      <c r="G605" s="265"/>
    </row>
    <row r="606">
      <c r="B606" s="263"/>
      <c r="C606" s="264"/>
      <c r="G606" s="265"/>
    </row>
    <row r="607">
      <c r="B607" s="263"/>
      <c r="C607" s="264"/>
      <c r="G607" s="265"/>
    </row>
    <row r="608">
      <c r="B608" s="263"/>
      <c r="C608" s="264"/>
      <c r="G608" s="265"/>
    </row>
    <row r="609">
      <c r="B609" s="263"/>
      <c r="C609" s="264"/>
      <c r="G609" s="265"/>
    </row>
    <row r="610">
      <c r="B610" s="263"/>
      <c r="C610" s="264"/>
      <c r="G610" s="265"/>
    </row>
    <row r="611">
      <c r="B611" s="263"/>
      <c r="C611" s="264"/>
      <c r="G611" s="265"/>
    </row>
    <row r="612">
      <c r="B612" s="263"/>
      <c r="C612" s="264"/>
      <c r="G612" s="265"/>
    </row>
    <row r="613">
      <c r="B613" s="263"/>
      <c r="C613" s="264"/>
      <c r="G613" s="265"/>
    </row>
    <row r="614">
      <c r="B614" s="263"/>
      <c r="C614" s="264"/>
      <c r="G614" s="265"/>
    </row>
    <row r="615">
      <c r="B615" s="263"/>
      <c r="C615" s="264"/>
      <c r="G615" s="265"/>
    </row>
    <row r="616">
      <c r="B616" s="263"/>
      <c r="C616" s="264"/>
      <c r="G616" s="265"/>
    </row>
    <row r="617">
      <c r="B617" s="263"/>
      <c r="C617" s="264"/>
      <c r="G617" s="265"/>
    </row>
    <row r="618">
      <c r="B618" s="263"/>
      <c r="C618" s="264"/>
      <c r="G618" s="265"/>
    </row>
    <row r="619">
      <c r="B619" s="263"/>
      <c r="C619" s="264"/>
      <c r="G619" s="265"/>
    </row>
    <row r="620">
      <c r="B620" s="263"/>
      <c r="C620" s="264"/>
      <c r="G620" s="265"/>
    </row>
    <row r="621">
      <c r="B621" s="263"/>
      <c r="C621" s="264"/>
      <c r="G621" s="265"/>
    </row>
    <row r="622">
      <c r="B622" s="263"/>
      <c r="C622" s="264"/>
      <c r="G622" s="265"/>
    </row>
    <row r="623">
      <c r="B623" s="263"/>
      <c r="C623" s="264"/>
      <c r="G623" s="265"/>
    </row>
    <row r="624">
      <c r="B624" s="263"/>
      <c r="C624" s="264"/>
      <c r="G624" s="265"/>
    </row>
    <row r="625">
      <c r="B625" s="263"/>
      <c r="C625" s="264"/>
      <c r="G625" s="265"/>
    </row>
    <row r="626">
      <c r="B626" s="263"/>
      <c r="C626" s="264"/>
      <c r="G626" s="265"/>
    </row>
    <row r="627">
      <c r="B627" s="263"/>
      <c r="C627" s="264"/>
      <c r="G627" s="265"/>
    </row>
    <row r="628">
      <c r="B628" s="263"/>
      <c r="C628" s="264"/>
      <c r="G628" s="265"/>
    </row>
    <row r="629">
      <c r="B629" s="263"/>
      <c r="C629" s="264"/>
      <c r="G629" s="265"/>
    </row>
    <row r="630">
      <c r="B630" s="263"/>
      <c r="C630" s="264"/>
      <c r="G630" s="265"/>
    </row>
    <row r="631">
      <c r="B631" s="263"/>
      <c r="C631" s="264"/>
      <c r="G631" s="265"/>
    </row>
    <row r="632">
      <c r="B632" s="263"/>
      <c r="C632" s="264"/>
      <c r="G632" s="265"/>
    </row>
    <row r="633">
      <c r="B633" s="263"/>
      <c r="C633" s="264"/>
      <c r="G633" s="265"/>
    </row>
    <row r="634">
      <c r="B634" s="263"/>
      <c r="C634" s="264"/>
      <c r="G634" s="265"/>
    </row>
    <row r="635">
      <c r="B635" s="263"/>
      <c r="C635" s="264"/>
      <c r="G635" s="265"/>
    </row>
    <row r="636">
      <c r="B636" s="263"/>
      <c r="C636" s="264"/>
      <c r="G636" s="265"/>
    </row>
    <row r="637">
      <c r="B637" s="263"/>
      <c r="C637" s="264"/>
      <c r="G637" s="265"/>
    </row>
    <row r="638">
      <c r="B638" s="263"/>
      <c r="C638" s="264"/>
      <c r="G638" s="265"/>
    </row>
    <row r="639">
      <c r="B639" s="263"/>
      <c r="C639" s="264"/>
      <c r="G639" s="265"/>
    </row>
    <row r="640">
      <c r="B640" s="263"/>
      <c r="C640" s="264"/>
      <c r="G640" s="265"/>
    </row>
    <row r="641">
      <c r="B641" s="263"/>
      <c r="C641" s="264"/>
      <c r="G641" s="265"/>
    </row>
    <row r="642">
      <c r="B642" s="263"/>
      <c r="C642" s="264"/>
      <c r="G642" s="265"/>
    </row>
    <row r="643">
      <c r="B643" s="263"/>
      <c r="C643" s="264"/>
      <c r="G643" s="265"/>
    </row>
    <row r="644">
      <c r="B644" s="263"/>
      <c r="C644" s="264"/>
      <c r="G644" s="265"/>
    </row>
    <row r="645">
      <c r="B645" s="263"/>
      <c r="C645" s="264"/>
      <c r="G645" s="265"/>
    </row>
    <row r="646">
      <c r="B646" s="263"/>
      <c r="C646" s="264"/>
      <c r="G646" s="265"/>
    </row>
    <row r="647">
      <c r="B647" s="263"/>
      <c r="C647" s="264"/>
      <c r="G647" s="265"/>
    </row>
    <row r="648">
      <c r="B648" s="263"/>
      <c r="C648" s="264"/>
      <c r="G648" s="265"/>
    </row>
    <row r="649">
      <c r="B649" s="263"/>
      <c r="C649" s="264"/>
      <c r="G649" s="265"/>
    </row>
    <row r="650">
      <c r="B650" s="263"/>
      <c r="C650" s="264"/>
      <c r="G650" s="265"/>
    </row>
    <row r="651">
      <c r="B651" s="263"/>
      <c r="C651" s="264"/>
      <c r="G651" s="265"/>
    </row>
    <row r="652">
      <c r="B652" s="263"/>
      <c r="C652" s="264"/>
      <c r="G652" s="265"/>
    </row>
    <row r="653">
      <c r="B653" s="263"/>
      <c r="C653" s="264"/>
      <c r="G653" s="265"/>
    </row>
    <row r="654">
      <c r="B654" s="263"/>
      <c r="C654" s="264"/>
      <c r="G654" s="265"/>
    </row>
    <row r="655">
      <c r="B655" s="263"/>
      <c r="C655" s="264"/>
      <c r="G655" s="265"/>
    </row>
    <row r="656">
      <c r="B656" s="263"/>
      <c r="C656" s="264"/>
      <c r="G656" s="265"/>
    </row>
    <row r="657">
      <c r="B657" s="263"/>
      <c r="C657" s="264"/>
      <c r="G657" s="265"/>
    </row>
    <row r="658">
      <c r="B658" s="263"/>
      <c r="C658" s="264"/>
      <c r="G658" s="265"/>
    </row>
    <row r="659">
      <c r="B659" s="263"/>
      <c r="C659" s="264"/>
      <c r="G659" s="265"/>
    </row>
    <row r="660">
      <c r="B660" s="263"/>
      <c r="C660" s="264"/>
      <c r="G660" s="265"/>
    </row>
    <row r="661">
      <c r="B661" s="263"/>
      <c r="C661" s="264"/>
      <c r="G661" s="265"/>
    </row>
    <row r="662">
      <c r="B662" s="263"/>
      <c r="C662" s="264"/>
      <c r="G662" s="265"/>
    </row>
    <row r="663">
      <c r="B663" s="263"/>
      <c r="C663" s="264"/>
      <c r="G663" s="265"/>
    </row>
    <row r="664">
      <c r="B664" s="263"/>
      <c r="C664" s="264"/>
      <c r="G664" s="265"/>
    </row>
    <row r="665">
      <c r="B665" s="263"/>
      <c r="C665" s="264"/>
      <c r="G665" s="265"/>
    </row>
    <row r="666">
      <c r="B666" s="263"/>
      <c r="C666" s="264"/>
      <c r="G666" s="265"/>
    </row>
    <row r="667">
      <c r="B667" s="263"/>
      <c r="C667" s="264"/>
      <c r="G667" s="265"/>
    </row>
    <row r="668">
      <c r="B668" s="263"/>
      <c r="C668" s="264"/>
      <c r="G668" s="265"/>
    </row>
    <row r="669">
      <c r="B669" s="263"/>
      <c r="C669" s="264"/>
      <c r="G669" s="265"/>
    </row>
    <row r="670">
      <c r="B670" s="263"/>
      <c r="C670" s="264"/>
      <c r="G670" s="265"/>
    </row>
    <row r="671">
      <c r="B671" s="263"/>
      <c r="C671" s="264"/>
      <c r="G671" s="265"/>
    </row>
    <row r="672">
      <c r="B672" s="263"/>
      <c r="C672" s="264"/>
      <c r="G672" s="265"/>
    </row>
    <row r="673">
      <c r="B673" s="263"/>
      <c r="C673" s="264"/>
      <c r="G673" s="265"/>
    </row>
    <row r="674">
      <c r="B674" s="263"/>
      <c r="C674" s="264"/>
      <c r="G674" s="265"/>
    </row>
    <row r="675">
      <c r="B675" s="263"/>
      <c r="C675" s="264"/>
      <c r="G675" s="265"/>
    </row>
    <row r="676">
      <c r="B676" s="263"/>
      <c r="C676" s="264"/>
      <c r="G676" s="265"/>
    </row>
    <row r="677">
      <c r="B677" s="263"/>
      <c r="C677" s="264"/>
      <c r="G677" s="265"/>
    </row>
    <row r="678">
      <c r="B678" s="263"/>
      <c r="C678" s="264"/>
      <c r="G678" s="265"/>
    </row>
    <row r="679">
      <c r="B679" s="263"/>
      <c r="C679" s="264"/>
      <c r="G679" s="265"/>
    </row>
    <row r="680">
      <c r="B680" s="263"/>
      <c r="C680" s="264"/>
      <c r="G680" s="265"/>
    </row>
    <row r="681">
      <c r="B681" s="263"/>
      <c r="C681" s="264"/>
      <c r="G681" s="265"/>
    </row>
    <row r="682">
      <c r="B682" s="263"/>
      <c r="C682" s="264"/>
      <c r="G682" s="265"/>
    </row>
    <row r="683">
      <c r="B683" s="263"/>
      <c r="C683" s="264"/>
      <c r="G683" s="265"/>
    </row>
    <row r="684">
      <c r="B684" s="263"/>
      <c r="C684" s="264"/>
      <c r="G684" s="265"/>
    </row>
    <row r="685">
      <c r="B685" s="263"/>
      <c r="C685" s="264"/>
      <c r="G685" s="265"/>
    </row>
    <row r="686">
      <c r="B686" s="263"/>
      <c r="C686" s="264"/>
      <c r="G686" s="265"/>
    </row>
    <row r="687">
      <c r="B687" s="263"/>
      <c r="C687" s="264"/>
      <c r="G687" s="265"/>
    </row>
    <row r="688">
      <c r="B688" s="263"/>
      <c r="C688" s="264"/>
      <c r="G688" s="265"/>
    </row>
    <row r="689">
      <c r="B689" s="263"/>
      <c r="C689" s="264"/>
      <c r="G689" s="265"/>
    </row>
    <row r="690">
      <c r="B690" s="263"/>
      <c r="C690" s="264"/>
      <c r="G690" s="265"/>
    </row>
    <row r="691">
      <c r="B691" s="263"/>
      <c r="C691" s="264"/>
      <c r="G691" s="265"/>
    </row>
    <row r="692">
      <c r="B692" s="263"/>
      <c r="C692" s="264"/>
      <c r="G692" s="265"/>
    </row>
    <row r="693">
      <c r="B693" s="263"/>
      <c r="C693" s="264"/>
      <c r="G693" s="265"/>
    </row>
    <row r="694">
      <c r="B694" s="263"/>
      <c r="C694" s="264"/>
      <c r="G694" s="265"/>
    </row>
    <row r="695">
      <c r="B695" s="263"/>
      <c r="C695" s="264"/>
      <c r="G695" s="265"/>
    </row>
    <row r="696">
      <c r="B696" s="263"/>
      <c r="C696" s="264"/>
      <c r="G696" s="265"/>
    </row>
    <row r="697">
      <c r="B697" s="263"/>
      <c r="C697" s="264"/>
      <c r="G697" s="265"/>
    </row>
    <row r="698">
      <c r="B698" s="263"/>
      <c r="C698" s="264"/>
      <c r="G698" s="265"/>
    </row>
    <row r="699">
      <c r="B699" s="263"/>
      <c r="C699" s="264"/>
      <c r="G699" s="265"/>
    </row>
    <row r="700">
      <c r="B700" s="263"/>
      <c r="C700" s="264"/>
      <c r="G700" s="265"/>
    </row>
    <row r="701">
      <c r="B701" s="263"/>
      <c r="C701" s="264"/>
      <c r="G701" s="265"/>
    </row>
    <row r="702">
      <c r="B702" s="263"/>
      <c r="C702" s="264"/>
      <c r="G702" s="265"/>
    </row>
    <row r="703">
      <c r="B703" s="263"/>
      <c r="C703" s="264"/>
      <c r="G703" s="265"/>
    </row>
    <row r="704">
      <c r="B704" s="263"/>
      <c r="C704" s="264"/>
      <c r="G704" s="265"/>
    </row>
    <row r="705">
      <c r="B705" s="263"/>
      <c r="C705" s="264"/>
      <c r="G705" s="265"/>
    </row>
    <row r="706">
      <c r="B706" s="263"/>
      <c r="C706" s="264"/>
      <c r="G706" s="265"/>
    </row>
    <row r="707">
      <c r="B707" s="263"/>
      <c r="C707" s="264"/>
      <c r="G707" s="265"/>
    </row>
    <row r="708">
      <c r="B708" s="263"/>
      <c r="C708" s="264"/>
      <c r="G708" s="265"/>
    </row>
    <row r="709">
      <c r="B709" s="263"/>
      <c r="C709" s="264"/>
      <c r="G709" s="265"/>
    </row>
    <row r="710">
      <c r="B710" s="263"/>
      <c r="C710" s="264"/>
      <c r="G710" s="265"/>
    </row>
    <row r="711">
      <c r="B711" s="263"/>
      <c r="C711" s="264"/>
      <c r="G711" s="265"/>
    </row>
    <row r="712">
      <c r="B712" s="263"/>
      <c r="C712" s="264"/>
      <c r="G712" s="265"/>
    </row>
    <row r="713">
      <c r="B713" s="263"/>
      <c r="C713" s="264"/>
      <c r="G713" s="265"/>
    </row>
    <row r="714">
      <c r="B714" s="263"/>
      <c r="C714" s="264"/>
      <c r="G714" s="265"/>
    </row>
    <row r="715">
      <c r="B715" s="263"/>
      <c r="C715" s="264"/>
      <c r="G715" s="265"/>
    </row>
    <row r="716">
      <c r="B716" s="263"/>
      <c r="C716" s="264"/>
      <c r="G716" s="265"/>
    </row>
    <row r="717">
      <c r="B717" s="263"/>
      <c r="C717" s="264"/>
      <c r="G717" s="265"/>
    </row>
    <row r="718">
      <c r="B718" s="263"/>
      <c r="C718" s="264"/>
      <c r="G718" s="265"/>
    </row>
    <row r="719">
      <c r="B719" s="263"/>
      <c r="C719" s="264"/>
      <c r="G719" s="265"/>
    </row>
    <row r="720">
      <c r="B720" s="263"/>
      <c r="C720" s="264"/>
      <c r="G720" s="265"/>
    </row>
    <row r="721">
      <c r="B721" s="263"/>
      <c r="C721" s="264"/>
      <c r="G721" s="265"/>
    </row>
    <row r="722">
      <c r="B722" s="263"/>
      <c r="C722" s="264"/>
      <c r="G722" s="265"/>
    </row>
    <row r="723">
      <c r="B723" s="263"/>
      <c r="C723" s="264"/>
      <c r="G723" s="265"/>
    </row>
    <row r="724">
      <c r="B724" s="263"/>
      <c r="C724" s="264"/>
      <c r="G724" s="265"/>
    </row>
    <row r="725">
      <c r="B725" s="263"/>
      <c r="C725" s="264"/>
      <c r="G725" s="265"/>
    </row>
    <row r="726">
      <c r="B726" s="263"/>
      <c r="C726" s="264"/>
      <c r="G726" s="265"/>
    </row>
    <row r="727">
      <c r="B727" s="263"/>
      <c r="C727" s="264"/>
      <c r="G727" s="265"/>
    </row>
    <row r="728">
      <c r="B728" s="263"/>
      <c r="C728" s="264"/>
      <c r="G728" s="265"/>
    </row>
    <row r="729">
      <c r="B729" s="263"/>
      <c r="C729" s="264"/>
      <c r="G729" s="265"/>
    </row>
    <row r="730">
      <c r="B730" s="263"/>
      <c r="C730" s="264"/>
      <c r="G730" s="265"/>
    </row>
    <row r="731">
      <c r="B731" s="263"/>
      <c r="C731" s="264"/>
      <c r="G731" s="265"/>
    </row>
    <row r="732">
      <c r="B732" s="263"/>
      <c r="C732" s="264"/>
      <c r="G732" s="265"/>
    </row>
    <row r="733">
      <c r="B733" s="263"/>
      <c r="C733" s="264"/>
      <c r="G733" s="265"/>
    </row>
    <row r="734">
      <c r="B734" s="263"/>
      <c r="C734" s="264"/>
      <c r="G734" s="265"/>
    </row>
    <row r="735">
      <c r="B735" s="263"/>
      <c r="C735" s="264"/>
      <c r="G735" s="265"/>
    </row>
    <row r="736">
      <c r="B736" s="263"/>
      <c r="C736" s="264"/>
      <c r="G736" s="265"/>
    </row>
    <row r="737">
      <c r="B737" s="263"/>
      <c r="C737" s="264"/>
      <c r="G737" s="265"/>
    </row>
    <row r="738">
      <c r="B738" s="263"/>
      <c r="C738" s="264"/>
      <c r="G738" s="265"/>
    </row>
    <row r="739">
      <c r="B739" s="263"/>
      <c r="C739" s="264"/>
      <c r="G739" s="265"/>
    </row>
    <row r="740">
      <c r="B740" s="263"/>
      <c r="C740" s="264"/>
      <c r="G740" s="265"/>
    </row>
    <row r="741">
      <c r="B741" s="263"/>
      <c r="C741" s="264"/>
      <c r="G741" s="265"/>
    </row>
    <row r="742">
      <c r="B742" s="263"/>
      <c r="C742" s="264"/>
      <c r="G742" s="265"/>
    </row>
    <row r="743">
      <c r="B743" s="263"/>
      <c r="C743" s="264"/>
      <c r="G743" s="265"/>
    </row>
    <row r="744">
      <c r="B744" s="263"/>
      <c r="C744" s="264"/>
      <c r="G744" s="265"/>
    </row>
    <row r="745">
      <c r="B745" s="263"/>
      <c r="C745" s="264"/>
      <c r="G745" s="265"/>
    </row>
    <row r="746">
      <c r="B746" s="263"/>
      <c r="C746" s="264"/>
      <c r="G746" s="265"/>
    </row>
    <row r="747">
      <c r="B747" s="263"/>
      <c r="C747" s="264"/>
      <c r="G747" s="265"/>
    </row>
    <row r="748">
      <c r="B748" s="263"/>
      <c r="C748" s="264"/>
      <c r="G748" s="265"/>
    </row>
    <row r="749">
      <c r="B749" s="263"/>
      <c r="C749" s="264"/>
      <c r="G749" s="265"/>
    </row>
    <row r="750">
      <c r="B750" s="263"/>
      <c r="C750" s="264"/>
      <c r="G750" s="265"/>
    </row>
    <row r="751">
      <c r="B751" s="263"/>
      <c r="C751" s="264"/>
      <c r="G751" s="265"/>
    </row>
    <row r="752">
      <c r="B752" s="263"/>
      <c r="C752" s="264"/>
      <c r="G752" s="265"/>
    </row>
    <row r="753">
      <c r="B753" s="263"/>
      <c r="C753" s="264"/>
      <c r="G753" s="265"/>
    </row>
    <row r="754">
      <c r="B754" s="263"/>
      <c r="C754" s="264"/>
      <c r="G754" s="265"/>
    </row>
    <row r="755">
      <c r="B755" s="263"/>
      <c r="C755" s="264"/>
      <c r="G755" s="265"/>
    </row>
    <row r="756">
      <c r="B756" s="263"/>
      <c r="C756" s="264"/>
      <c r="G756" s="265"/>
    </row>
    <row r="757">
      <c r="B757" s="263"/>
      <c r="C757" s="264"/>
      <c r="G757" s="265"/>
    </row>
    <row r="758">
      <c r="B758" s="263"/>
      <c r="C758" s="264"/>
      <c r="G758" s="265"/>
    </row>
    <row r="759">
      <c r="B759" s="263"/>
      <c r="C759" s="264"/>
      <c r="G759" s="265"/>
    </row>
    <row r="760">
      <c r="B760" s="263"/>
      <c r="C760" s="264"/>
      <c r="G760" s="265"/>
    </row>
    <row r="761">
      <c r="B761" s="263"/>
      <c r="C761" s="264"/>
      <c r="G761" s="265"/>
    </row>
    <row r="762">
      <c r="B762" s="263"/>
      <c r="C762" s="264"/>
      <c r="G762" s="265"/>
    </row>
    <row r="763">
      <c r="B763" s="263"/>
      <c r="C763" s="264"/>
      <c r="G763" s="265"/>
    </row>
    <row r="764">
      <c r="B764" s="263"/>
      <c r="C764" s="264"/>
      <c r="G764" s="265"/>
    </row>
    <row r="765">
      <c r="B765" s="263"/>
      <c r="C765" s="264"/>
      <c r="G765" s="265"/>
    </row>
    <row r="766">
      <c r="B766" s="263"/>
      <c r="C766" s="264"/>
      <c r="G766" s="265"/>
    </row>
    <row r="767">
      <c r="B767" s="263"/>
      <c r="C767" s="264"/>
      <c r="G767" s="265"/>
    </row>
    <row r="768">
      <c r="B768" s="263"/>
      <c r="C768" s="264"/>
      <c r="G768" s="265"/>
    </row>
    <row r="769">
      <c r="B769" s="263"/>
      <c r="C769" s="264"/>
      <c r="G769" s="265"/>
    </row>
    <row r="770">
      <c r="B770" s="263"/>
      <c r="C770" s="264"/>
      <c r="G770" s="265"/>
    </row>
    <row r="771">
      <c r="B771" s="263"/>
      <c r="C771" s="264"/>
      <c r="G771" s="265"/>
    </row>
    <row r="772">
      <c r="B772" s="263"/>
      <c r="C772" s="264"/>
      <c r="G772" s="265"/>
    </row>
    <row r="773">
      <c r="B773" s="263"/>
      <c r="C773" s="264"/>
      <c r="G773" s="265"/>
    </row>
    <row r="774">
      <c r="B774" s="263"/>
      <c r="C774" s="264"/>
      <c r="G774" s="265"/>
    </row>
    <row r="775">
      <c r="B775" s="263"/>
      <c r="C775" s="264"/>
      <c r="G775" s="265"/>
    </row>
    <row r="776">
      <c r="B776" s="263"/>
      <c r="C776" s="264"/>
      <c r="G776" s="265"/>
    </row>
    <row r="777">
      <c r="B777" s="263"/>
      <c r="C777" s="264"/>
      <c r="G777" s="265"/>
    </row>
    <row r="778">
      <c r="B778" s="263"/>
      <c r="C778" s="264"/>
      <c r="G778" s="265"/>
    </row>
    <row r="779">
      <c r="B779" s="263"/>
      <c r="C779" s="264"/>
      <c r="G779" s="265"/>
    </row>
    <row r="780">
      <c r="B780" s="263"/>
      <c r="C780" s="264"/>
      <c r="G780" s="265"/>
    </row>
    <row r="781">
      <c r="B781" s="263"/>
      <c r="C781" s="264"/>
      <c r="G781" s="265"/>
    </row>
    <row r="782">
      <c r="B782" s="263"/>
      <c r="C782" s="264"/>
      <c r="G782" s="265"/>
    </row>
    <row r="783">
      <c r="B783" s="263"/>
      <c r="C783" s="264"/>
      <c r="G783" s="265"/>
    </row>
    <row r="784">
      <c r="B784" s="263"/>
      <c r="C784" s="264"/>
      <c r="G784" s="265"/>
    </row>
    <row r="785">
      <c r="B785" s="263"/>
      <c r="C785" s="264"/>
      <c r="G785" s="265"/>
    </row>
    <row r="786">
      <c r="B786" s="263"/>
      <c r="C786" s="264"/>
      <c r="G786" s="265"/>
    </row>
    <row r="787">
      <c r="B787" s="263"/>
      <c r="C787" s="264"/>
      <c r="G787" s="265"/>
    </row>
    <row r="788">
      <c r="B788" s="263"/>
      <c r="C788" s="264"/>
      <c r="G788" s="265"/>
    </row>
    <row r="789">
      <c r="B789" s="263"/>
      <c r="C789" s="264"/>
      <c r="G789" s="265"/>
    </row>
    <row r="790">
      <c r="B790" s="263"/>
      <c r="C790" s="264"/>
      <c r="G790" s="265"/>
    </row>
    <row r="791">
      <c r="B791" s="263"/>
      <c r="C791" s="264"/>
      <c r="G791" s="265"/>
    </row>
    <row r="792">
      <c r="B792" s="263"/>
      <c r="C792" s="264"/>
      <c r="G792" s="265"/>
    </row>
    <row r="793">
      <c r="B793" s="263"/>
      <c r="C793" s="264"/>
      <c r="G793" s="265"/>
    </row>
    <row r="794">
      <c r="B794" s="263"/>
      <c r="C794" s="264"/>
      <c r="G794" s="265"/>
    </row>
    <row r="795">
      <c r="B795" s="263"/>
      <c r="C795" s="264"/>
      <c r="G795" s="265"/>
    </row>
    <row r="796">
      <c r="B796" s="263"/>
      <c r="C796" s="264"/>
      <c r="G796" s="265"/>
    </row>
    <row r="797">
      <c r="B797" s="263"/>
      <c r="C797" s="264"/>
      <c r="G797" s="265"/>
    </row>
    <row r="798">
      <c r="B798" s="263"/>
      <c r="C798" s="264"/>
      <c r="G798" s="265"/>
    </row>
    <row r="799">
      <c r="B799" s="263"/>
      <c r="C799" s="264"/>
      <c r="G799" s="265"/>
    </row>
    <row r="800">
      <c r="B800" s="263"/>
      <c r="C800" s="264"/>
      <c r="G800" s="265"/>
    </row>
    <row r="801">
      <c r="B801" s="263"/>
      <c r="C801" s="264"/>
      <c r="G801" s="265"/>
    </row>
    <row r="802">
      <c r="B802" s="263"/>
      <c r="C802" s="264"/>
      <c r="G802" s="265"/>
    </row>
    <row r="803">
      <c r="B803" s="263"/>
      <c r="C803" s="264"/>
      <c r="G803" s="265"/>
    </row>
    <row r="804">
      <c r="B804" s="263"/>
      <c r="C804" s="264"/>
      <c r="G804" s="265"/>
    </row>
    <row r="805">
      <c r="B805" s="263"/>
      <c r="C805" s="264"/>
      <c r="G805" s="265"/>
    </row>
    <row r="806">
      <c r="B806" s="263"/>
      <c r="C806" s="264"/>
      <c r="G806" s="265"/>
    </row>
    <row r="807">
      <c r="B807" s="263"/>
      <c r="C807" s="264"/>
      <c r="G807" s="265"/>
    </row>
    <row r="808">
      <c r="B808" s="263"/>
      <c r="C808" s="264"/>
      <c r="G808" s="265"/>
    </row>
    <row r="809">
      <c r="B809" s="263"/>
      <c r="C809" s="264"/>
      <c r="G809" s="265"/>
    </row>
    <row r="810">
      <c r="B810" s="263"/>
      <c r="C810" s="264"/>
      <c r="G810" s="265"/>
    </row>
    <row r="811">
      <c r="B811" s="263"/>
      <c r="C811" s="264"/>
      <c r="G811" s="265"/>
    </row>
    <row r="812">
      <c r="B812" s="263"/>
      <c r="C812" s="264"/>
      <c r="G812" s="265"/>
    </row>
    <row r="813">
      <c r="B813" s="263"/>
      <c r="C813" s="264"/>
      <c r="G813" s="265"/>
    </row>
    <row r="814">
      <c r="B814" s="263"/>
      <c r="C814" s="264"/>
      <c r="G814" s="265"/>
    </row>
    <row r="815">
      <c r="B815" s="263"/>
      <c r="C815" s="264"/>
      <c r="G815" s="265"/>
    </row>
    <row r="816">
      <c r="B816" s="263"/>
      <c r="C816" s="264"/>
      <c r="G816" s="265"/>
    </row>
    <row r="817">
      <c r="B817" s="263"/>
      <c r="C817" s="264"/>
      <c r="G817" s="265"/>
    </row>
    <row r="818">
      <c r="B818" s="263"/>
      <c r="C818" s="264"/>
      <c r="G818" s="265"/>
    </row>
    <row r="819">
      <c r="B819" s="263"/>
      <c r="C819" s="264"/>
      <c r="G819" s="265"/>
    </row>
    <row r="820">
      <c r="B820" s="263"/>
      <c r="C820" s="264"/>
      <c r="G820" s="265"/>
    </row>
    <row r="821">
      <c r="B821" s="263"/>
      <c r="C821" s="264"/>
      <c r="G821" s="265"/>
    </row>
    <row r="822">
      <c r="B822" s="263"/>
      <c r="C822" s="264"/>
      <c r="G822" s="265"/>
    </row>
    <row r="823">
      <c r="B823" s="263"/>
      <c r="C823" s="264"/>
      <c r="G823" s="265"/>
    </row>
    <row r="824">
      <c r="B824" s="263"/>
      <c r="C824" s="264"/>
      <c r="G824" s="265"/>
    </row>
    <row r="825">
      <c r="B825" s="263"/>
      <c r="C825" s="264"/>
      <c r="G825" s="265"/>
    </row>
    <row r="826">
      <c r="B826" s="263"/>
      <c r="C826" s="264"/>
      <c r="G826" s="265"/>
    </row>
    <row r="827">
      <c r="B827" s="263"/>
      <c r="C827" s="264"/>
      <c r="G827" s="265"/>
    </row>
    <row r="828">
      <c r="B828" s="263"/>
      <c r="C828" s="264"/>
      <c r="G828" s="265"/>
    </row>
    <row r="829">
      <c r="B829" s="263"/>
      <c r="C829" s="264"/>
      <c r="G829" s="265"/>
    </row>
    <row r="830">
      <c r="B830" s="263"/>
      <c r="C830" s="264"/>
      <c r="G830" s="265"/>
    </row>
    <row r="831">
      <c r="B831" s="263"/>
      <c r="C831" s="264"/>
      <c r="G831" s="265"/>
    </row>
    <row r="832">
      <c r="B832" s="263"/>
      <c r="C832" s="264"/>
      <c r="G832" s="265"/>
    </row>
    <row r="833">
      <c r="B833" s="263"/>
      <c r="C833" s="264"/>
      <c r="G833" s="265"/>
    </row>
    <row r="834">
      <c r="B834" s="263"/>
      <c r="C834" s="264"/>
      <c r="G834" s="265"/>
    </row>
    <row r="835">
      <c r="B835" s="263"/>
      <c r="C835" s="264"/>
      <c r="G835" s="265"/>
    </row>
    <row r="836">
      <c r="B836" s="263"/>
      <c r="C836" s="264"/>
      <c r="G836" s="265"/>
    </row>
    <row r="837">
      <c r="B837" s="263"/>
      <c r="C837" s="264"/>
      <c r="G837" s="265"/>
    </row>
    <row r="838">
      <c r="B838" s="263"/>
      <c r="C838" s="264"/>
      <c r="G838" s="265"/>
    </row>
    <row r="839">
      <c r="B839" s="263"/>
      <c r="C839" s="264"/>
      <c r="G839" s="265"/>
    </row>
    <row r="840">
      <c r="B840" s="263"/>
      <c r="C840" s="264"/>
      <c r="G840" s="265"/>
    </row>
    <row r="841">
      <c r="B841" s="263"/>
      <c r="C841" s="264"/>
      <c r="G841" s="265"/>
    </row>
    <row r="842">
      <c r="B842" s="263"/>
      <c r="C842" s="264"/>
      <c r="G842" s="265"/>
    </row>
    <row r="843">
      <c r="B843" s="263"/>
      <c r="C843" s="264"/>
      <c r="G843" s="265"/>
    </row>
    <row r="844">
      <c r="B844" s="263"/>
      <c r="C844" s="264"/>
      <c r="G844" s="265"/>
    </row>
    <row r="845">
      <c r="B845" s="263"/>
      <c r="C845" s="264"/>
      <c r="G845" s="265"/>
    </row>
    <row r="846">
      <c r="B846" s="263"/>
      <c r="C846" s="264"/>
      <c r="G846" s="265"/>
    </row>
    <row r="847">
      <c r="B847" s="263"/>
      <c r="C847" s="264"/>
      <c r="G847" s="265"/>
    </row>
    <row r="848">
      <c r="B848" s="263"/>
      <c r="C848" s="264"/>
      <c r="G848" s="265"/>
    </row>
    <row r="849">
      <c r="B849" s="263"/>
      <c r="C849" s="264"/>
      <c r="G849" s="265"/>
    </row>
    <row r="850">
      <c r="B850" s="263"/>
      <c r="C850" s="264"/>
      <c r="G850" s="265"/>
    </row>
    <row r="851">
      <c r="B851" s="263"/>
      <c r="C851" s="264"/>
      <c r="G851" s="265"/>
    </row>
    <row r="852">
      <c r="B852" s="263"/>
      <c r="C852" s="264"/>
      <c r="G852" s="265"/>
    </row>
    <row r="853">
      <c r="B853" s="263"/>
      <c r="C853" s="264"/>
      <c r="G853" s="265"/>
    </row>
    <row r="854">
      <c r="B854" s="263"/>
      <c r="C854" s="264"/>
      <c r="G854" s="265"/>
    </row>
    <row r="855">
      <c r="B855" s="263"/>
      <c r="C855" s="264"/>
      <c r="G855" s="265"/>
    </row>
    <row r="856">
      <c r="B856" s="263"/>
      <c r="C856" s="264"/>
      <c r="G856" s="265"/>
    </row>
    <row r="857">
      <c r="B857" s="263"/>
      <c r="C857" s="264"/>
      <c r="G857" s="265"/>
    </row>
    <row r="858">
      <c r="B858" s="263"/>
      <c r="C858" s="264"/>
      <c r="G858" s="265"/>
    </row>
    <row r="859">
      <c r="B859" s="263"/>
      <c r="C859" s="264"/>
      <c r="G859" s="265"/>
    </row>
    <row r="860">
      <c r="B860" s="263"/>
      <c r="C860" s="264"/>
      <c r="G860" s="265"/>
    </row>
    <row r="861">
      <c r="B861" s="263"/>
      <c r="C861" s="264"/>
      <c r="G861" s="265"/>
    </row>
    <row r="862">
      <c r="B862" s="263"/>
      <c r="C862" s="264"/>
      <c r="G862" s="265"/>
    </row>
    <row r="863">
      <c r="B863" s="263"/>
      <c r="C863" s="264"/>
      <c r="G863" s="265"/>
    </row>
    <row r="864">
      <c r="B864" s="263"/>
      <c r="C864" s="264"/>
      <c r="G864" s="265"/>
    </row>
    <row r="865">
      <c r="B865" s="263"/>
      <c r="C865" s="264"/>
      <c r="G865" s="265"/>
    </row>
    <row r="866">
      <c r="B866" s="263"/>
      <c r="C866" s="264"/>
      <c r="G866" s="265"/>
    </row>
    <row r="867">
      <c r="B867" s="263"/>
      <c r="C867" s="264"/>
      <c r="G867" s="265"/>
    </row>
    <row r="868">
      <c r="B868" s="263"/>
      <c r="C868" s="264"/>
      <c r="G868" s="265"/>
    </row>
    <row r="869">
      <c r="B869" s="263"/>
      <c r="C869" s="264"/>
      <c r="G869" s="265"/>
    </row>
    <row r="870">
      <c r="B870" s="263"/>
      <c r="C870" s="264"/>
      <c r="G870" s="265"/>
    </row>
    <row r="871">
      <c r="B871" s="263"/>
      <c r="C871" s="264"/>
      <c r="G871" s="265"/>
    </row>
    <row r="872">
      <c r="B872" s="263"/>
      <c r="C872" s="264"/>
      <c r="G872" s="265"/>
    </row>
    <row r="873">
      <c r="B873" s="263"/>
      <c r="C873" s="264"/>
      <c r="G873" s="265"/>
    </row>
    <row r="874">
      <c r="B874" s="263"/>
      <c r="C874" s="264"/>
      <c r="G874" s="265"/>
    </row>
    <row r="875">
      <c r="B875" s="263"/>
      <c r="C875" s="264"/>
      <c r="G875" s="265"/>
    </row>
    <row r="876">
      <c r="B876" s="263"/>
      <c r="C876" s="264"/>
      <c r="G876" s="265"/>
    </row>
    <row r="877">
      <c r="B877" s="263"/>
      <c r="C877" s="264"/>
      <c r="G877" s="265"/>
    </row>
    <row r="878">
      <c r="B878" s="263"/>
      <c r="C878" s="264"/>
      <c r="G878" s="265"/>
    </row>
    <row r="879">
      <c r="B879" s="263"/>
      <c r="C879" s="264"/>
      <c r="G879" s="265"/>
    </row>
    <row r="880">
      <c r="B880" s="263"/>
      <c r="C880" s="264"/>
      <c r="G880" s="265"/>
    </row>
    <row r="881">
      <c r="B881" s="263"/>
      <c r="C881" s="264"/>
      <c r="G881" s="265"/>
    </row>
    <row r="882">
      <c r="B882" s="263"/>
      <c r="C882" s="264"/>
      <c r="G882" s="265"/>
    </row>
    <row r="883">
      <c r="B883" s="263"/>
      <c r="C883" s="264"/>
      <c r="G883" s="265"/>
    </row>
    <row r="884">
      <c r="B884" s="263"/>
      <c r="C884" s="264"/>
      <c r="G884" s="265"/>
    </row>
    <row r="885">
      <c r="B885" s="263"/>
      <c r="C885" s="264"/>
      <c r="G885" s="265"/>
    </row>
    <row r="886">
      <c r="B886" s="263"/>
      <c r="C886" s="264"/>
      <c r="G886" s="265"/>
    </row>
    <row r="887">
      <c r="B887" s="263"/>
      <c r="C887" s="264"/>
      <c r="G887" s="265"/>
    </row>
    <row r="888">
      <c r="B888" s="263"/>
      <c r="C888" s="264"/>
      <c r="G888" s="265"/>
    </row>
    <row r="889">
      <c r="B889" s="263"/>
      <c r="C889" s="264"/>
      <c r="G889" s="265"/>
    </row>
    <row r="890">
      <c r="B890" s="263"/>
      <c r="C890" s="264"/>
      <c r="G890" s="265"/>
    </row>
    <row r="891">
      <c r="B891" s="263"/>
      <c r="C891" s="264"/>
      <c r="G891" s="265"/>
    </row>
    <row r="892">
      <c r="B892" s="263"/>
      <c r="C892" s="264"/>
      <c r="G892" s="265"/>
    </row>
    <row r="893">
      <c r="B893" s="263"/>
      <c r="C893" s="264"/>
      <c r="G893" s="265"/>
    </row>
    <row r="894">
      <c r="B894" s="263"/>
      <c r="C894" s="264"/>
      <c r="G894" s="265"/>
    </row>
    <row r="895">
      <c r="B895" s="263"/>
      <c r="C895" s="264"/>
      <c r="G895" s="265"/>
    </row>
    <row r="896">
      <c r="B896" s="263"/>
      <c r="C896" s="264"/>
      <c r="G896" s="265"/>
    </row>
    <row r="897">
      <c r="B897" s="263"/>
      <c r="C897" s="264"/>
      <c r="G897" s="265"/>
    </row>
    <row r="898">
      <c r="B898" s="263"/>
      <c r="C898" s="264"/>
      <c r="G898" s="265"/>
    </row>
    <row r="899">
      <c r="B899" s="263"/>
      <c r="C899" s="264"/>
      <c r="G899" s="265"/>
    </row>
    <row r="900">
      <c r="B900" s="263"/>
      <c r="C900" s="264"/>
      <c r="G900" s="265"/>
    </row>
    <row r="901">
      <c r="B901" s="263"/>
      <c r="C901" s="264"/>
      <c r="G901" s="265"/>
    </row>
    <row r="902">
      <c r="B902" s="263"/>
      <c r="C902" s="264"/>
      <c r="G902" s="265"/>
    </row>
    <row r="903">
      <c r="B903" s="263"/>
      <c r="C903" s="264"/>
      <c r="G903" s="265"/>
    </row>
    <row r="904">
      <c r="B904" s="263"/>
      <c r="C904" s="264"/>
      <c r="G904" s="265"/>
    </row>
    <row r="905">
      <c r="B905" s="263"/>
      <c r="C905" s="264"/>
      <c r="G905" s="265"/>
    </row>
    <row r="906">
      <c r="B906" s="263"/>
      <c r="C906" s="264"/>
      <c r="G906" s="265"/>
    </row>
    <row r="907">
      <c r="B907" s="263"/>
      <c r="C907" s="264"/>
      <c r="G907" s="265"/>
    </row>
    <row r="908">
      <c r="B908" s="263"/>
      <c r="C908" s="264"/>
      <c r="G908" s="265"/>
    </row>
    <row r="909">
      <c r="B909" s="263"/>
      <c r="C909" s="264"/>
      <c r="G909" s="265"/>
    </row>
    <row r="910">
      <c r="B910" s="263"/>
      <c r="C910" s="264"/>
      <c r="G910" s="265"/>
    </row>
    <row r="911">
      <c r="B911" s="263"/>
      <c r="C911" s="264"/>
      <c r="G911" s="265"/>
    </row>
    <row r="912">
      <c r="B912" s="263"/>
      <c r="C912" s="264"/>
      <c r="G912" s="265"/>
    </row>
    <row r="913">
      <c r="B913" s="263"/>
      <c r="C913" s="264"/>
      <c r="G913" s="265"/>
    </row>
    <row r="914">
      <c r="B914" s="263"/>
      <c r="C914" s="264"/>
      <c r="G914" s="265"/>
    </row>
    <row r="915">
      <c r="B915" s="263"/>
      <c r="C915" s="264"/>
      <c r="G915" s="265"/>
    </row>
    <row r="916">
      <c r="B916" s="263"/>
      <c r="C916" s="264"/>
      <c r="G916" s="265"/>
    </row>
    <row r="917">
      <c r="B917" s="263"/>
      <c r="C917" s="264"/>
      <c r="G917" s="265"/>
    </row>
    <row r="918">
      <c r="B918" s="263"/>
      <c r="C918" s="264"/>
      <c r="G918" s="265"/>
    </row>
    <row r="919">
      <c r="B919" s="263"/>
      <c r="C919" s="264"/>
      <c r="G919" s="265"/>
    </row>
    <row r="920">
      <c r="B920" s="263"/>
      <c r="C920" s="264"/>
      <c r="G920" s="265"/>
    </row>
    <row r="921">
      <c r="B921" s="263"/>
      <c r="C921" s="264"/>
      <c r="G921" s="265"/>
    </row>
    <row r="922">
      <c r="B922" s="263"/>
      <c r="C922" s="264"/>
      <c r="G922" s="265"/>
    </row>
    <row r="923">
      <c r="B923" s="263"/>
      <c r="C923" s="264"/>
      <c r="G923" s="265"/>
    </row>
    <row r="924">
      <c r="B924" s="263"/>
      <c r="C924" s="264"/>
      <c r="G924" s="265"/>
    </row>
    <row r="925">
      <c r="B925" s="263"/>
      <c r="C925" s="264"/>
      <c r="G925" s="265"/>
    </row>
    <row r="926">
      <c r="B926" s="263"/>
      <c r="C926" s="264"/>
      <c r="G926" s="265"/>
    </row>
    <row r="927">
      <c r="B927" s="263"/>
      <c r="C927" s="264"/>
      <c r="G927" s="265"/>
    </row>
    <row r="928">
      <c r="B928" s="263"/>
      <c r="C928" s="264"/>
      <c r="G928" s="265"/>
    </row>
    <row r="929">
      <c r="B929" s="263"/>
      <c r="C929" s="264"/>
      <c r="G929" s="265"/>
    </row>
    <row r="930">
      <c r="B930" s="263"/>
      <c r="C930" s="264"/>
      <c r="G930" s="265"/>
    </row>
    <row r="931">
      <c r="B931" s="263"/>
      <c r="C931" s="264"/>
      <c r="G931" s="265"/>
    </row>
    <row r="932">
      <c r="B932" s="263"/>
      <c r="C932" s="264"/>
      <c r="G932" s="265"/>
    </row>
    <row r="933">
      <c r="B933" s="263"/>
      <c r="C933" s="264"/>
      <c r="G933" s="265"/>
    </row>
    <row r="934">
      <c r="B934" s="263"/>
      <c r="C934" s="264"/>
      <c r="G934" s="265"/>
    </row>
    <row r="935">
      <c r="B935" s="263"/>
      <c r="C935" s="264"/>
      <c r="G935" s="265"/>
    </row>
    <row r="936">
      <c r="B936" s="263"/>
      <c r="C936" s="264"/>
      <c r="G936" s="265"/>
    </row>
    <row r="937">
      <c r="B937" s="263"/>
      <c r="C937" s="264"/>
      <c r="G937" s="265"/>
    </row>
    <row r="938">
      <c r="B938" s="263"/>
      <c r="C938" s="264"/>
      <c r="G938" s="265"/>
    </row>
    <row r="939">
      <c r="B939" s="263"/>
      <c r="C939" s="264"/>
      <c r="G939" s="265"/>
    </row>
    <row r="940">
      <c r="B940" s="263"/>
      <c r="C940" s="264"/>
      <c r="G940" s="265"/>
    </row>
    <row r="941">
      <c r="B941" s="263"/>
      <c r="C941" s="264"/>
      <c r="G941" s="265"/>
    </row>
    <row r="942">
      <c r="B942" s="263"/>
      <c r="C942" s="264"/>
      <c r="G942" s="265"/>
    </row>
    <row r="943">
      <c r="B943" s="263"/>
      <c r="C943" s="264"/>
      <c r="G943" s="265"/>
    </row>
    <row r="944">
      <c r="B944" s="263"/>
      <c r="C944" s="264"/>
      <c r="G944" s="265"/>
    </row>
    <row r="945">
      <c r="B945" s="263"/>
      <c r="C945" s="264"/>
      <c r="G945" s="265"/>
    </row>
    <row r="946">
      <c r="B946" s="263"/>
      <c r="C946" s="264"/>
      <c r="G946" s="265"/>
    </row>
    <row r="947">
      <c r="B947" s="263"/>
      <c r="C947" s="264"/>
      <c r="G947" s="265"/>
    </row>
    <row r="948">
      <c r="B948" s="263"/>
      <c r="C948" s="264"/>
      <c r="G948" s="265"/>
    </row>
    <row r="949">
      <c r="B949" s="263"/>
      <c r="C949" s="264"/>
      <c r="G949" s="265"/>
    </row>
    <row r="950">
      <c r="B950" s="263"/>
      <c r="C950" s="264"/>
      <c r="G950" s="265"/>
    </row>
    <row r="951">
      <c r="B951" s="263"/>
      <c r="C951" s="264"/>
      <c r="G951" s="265"/>
    </row>
    <row r="952">
      <c r="B952" s="263"/>
      <c r="C952" s="264"/>
      <c r="G952" s="265"/>
    </row>
    <row r="953">
      <c r="B953" s="263"/>
      <c r="C953" s="264"/>
      <c r="G953" s="265"/>
    </row>
    <row r="954">
      <c r="B954" s="263"/>
      <c r="C954" s="264"/>
      <c r="G954" s="265"/>
    </row>
    <row r="955">
      <c r="B955" s="263"/>
      <c r="C955" s="264"/>
      <c r="G955" s="265"/>
    </row>
    <row r="956">
      <c r="B956" s="263"/>
      <c r="C956" s="264"/>
      <c r="G956" s="265"/>
    </row>
    <row r="957">
      <c r="B957" s="263"/>
      <c r="C957" s="264"/>
      <c r="G957" s="265"/>
    </row>
    <row r="958">
      <c r="B958" s="263"/>
      <c r="C958" s="264"/>
      <c r="G958" s="265"/>
    </row>
    <row r="959">
      <c r="B959" s="263"/>
      <c r="C959" s="264"/>
      <c r="G959" s="265"/>
    </row>
    <row r="960">
      <c r="B960" s="263"/>
      <c r="C960" s="264"/>
      <c r="G960" s="265"/>
    </row>
    <row r="961">
      <c r="B961" s="263"/>
      <c r="C961" s="264"/>
      <c r="G961" s="265"/>
    </row>
    <row r="962">
      <c r="B962" s="263"/>
      <c r="C962" s="264"/>
      <c r="G962" s="265"/>
    </row>
    <row r="963">
      <c r="B963" s="263"/>
      <c r="C963" s="264"/>
      <c r="G963" s="265"/>
    </row>
    <row r="964">
      <c r="B964" s="263"/>
      <c r="C964" s="264"/>
      <c r="G964" s="265"/>
    </row>
    <row r="965">
      <c r="B965" s="263"/>
      <c r="C965" s="264"/>
      <c r="G965" s="265"/>
    </row>
    <row r="966">
      <c r="B966" s="263"/>
      <c r="C966" s="264"/>
      <c r="G966" s="265"/>
    </row>
    <row r="967">
      <c r="B967" s="263"/>
      <c r="C967" s="264"/>
      <c r="G967" s="265"/>
    </row>
    <row r="968">
      <c r="B968" s="263"/>
      <c r="C968" s="264"/>
      <c r="G968" s="265"/>
    </row>
    <row r="969">
      <c r="B969" s="263"/>
      <c r="C969" s="264"/>
      <c r="G969" s="265"/>
    </row>
    <row r="970">
      <c r="B970" s="263"/>
      <c r="C970" s="264"/>
      <c r="G970" s="265"/>
    </row>
    <row r="971">
      <c r="B971" s="263"/>
      <c r="C971" s="264"/>
      <c r="G971" s="265"/>
    </row>
    <row r="972">
      <c r="B972" s="263"/>
      <c r="C972" s="264"/>
      <c r="G972" s="265"/>
    </row>
    <row r="973">
      <c r="B973" s="263"/>
      <c r="C973" s="264"/>
      <c r="G973" s="265"/>
    </row>
    <row r="974">
      <c r="B974" s="263"/>
      <c r="C974" s="264"/>
      <c r="G974" s="265"/>
    </row>
    <row r="975">
      <c r="B975" s="263"/>
      <c r="C975" s="264"/>
      <c r="G975" s="265"/>
    </row>
    <row r="976">
      <c r="B976" s="263"/>
      <c r="C976" s="264"/>
      <c r="G976" s="265"/>
    </row>
    <row r="977">
      <c r="B977" s="263"/>
      <c r="C977" s="264"/>
      <c r="G977" s="265"/>
    </row>
    <row r="978">
      <c r="B978" s="263"/>
      <c r="C978" s="264"/>
      <c r="G978" s="265"/>
    </row>
    <row r="979">
      <c r="B979" s="263"/>
      <c r="C979" s="264"/>
      <c r="G979" s="265"/>
    </row>
    <row r="980">
      <c r="B980" s="263"/>
      <c r="C980" s="264"/>
      <c r="G980" s="265"/>
    </row>
    <row r="981">
      <c r="B981" s="263"/>
      <c r="C981" s="264"/>
      <c r="G981" s="265"/>
    </row>
    <row r="982">
      <c r="B982" s="263"/>
      <c r="C982" s="264"/>
      <c r="G982" s="265"/>
    </row>
    <row r="983">
      <c r="B983" s="263"/>
      <c r="C983" s="264"/>
      <c r="G983" s="265"/>
    </row>
    <row r="984">
      <c r="B984" s="263"/>
      <c r="C984" s="264"/>
      <c r="G984" s="265"/>
    </row>
    <row r="985">
      <c r="B985" s="263"/>
      <c r="C985" s="264"/>
      <c r="G985" s="265"/>
    </row>
    <row r="986">
      <c r="B986" s="263"/>
      <c r="C986" s="264"/>
      <c r="G986" s="265"/>
    </row>
    <row r="987">
      <c r="B987" s="263"/>
      <c r="C987" s="264"/>
      <c r="G987" s="265"/>
    </row>
    <row r="988">
      <c r="B988" s="263"/>
      <c r="C988" s="264"/>
      <c r="G988" s="265"/>
    </row>
    <row r="989">
      <c r="B989" s="263"/>
      <c r="C989" s="264"/>
      <c r="G989" s="265"/>
    </row>
    <row r="990">
      <c r="B990" s="263"/>
      <c r="C990" s="264"/>
      <c r="G990" s="265"/>
    </row>
    <row r="991">
      <c r="B991" s="263"/>
      <c r="C991" s="264"/>
      <c r="G991" s="265"/>
    </row>
    <row r="992">
      <c r="B992" s="263"/>
      <c r="C992" s="264"/>
      <c r="G992" s="265"/>
    </row>
    <row r="993">
      <c r="B993" s="263"/>
      <c r="C993" s="264"/>
      <c r="G993" s="265"/>
    </row>
    <row r="994">
      <c r="B994" s="263"/>
      <c r="C994" s="264"/>
      <c r="G994" s="265"/>
    </row>
    <row r="995">
      <c r="B995" s="263"/>
      <c r="C995" s="264"/>
      <c r="G995" s="265"/>
    </row>
    <row r="996">
      <c r="B996" s="263"/>
      <c r="C996" s="264"/>
      <c r="G996" s="265"/>
    </row>
    <row r="997">
      <c r="B997" s="263"/>
      <c r="C997" s="264"/>
      <c r="G997" s="265"/>
    </row>
    <row r="998">
      <c r="B998" s="263"/>
      <c r="C998" s="264"/>
      <c r="G998" s="265"/>
    </row>
    <row r="999">
      <c r="B999" s="263"/>
      <c r="C999" s="264"/>
      <c r="G999" s="265"/>
    </row>
    <row r="1000">
      <c r="B1000" s="263"/>
      <c r="C1000" s="264"/>
      <c r="G1000" s="265"/>
    </row>
  </sheetData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75"/>
    <col customWidth="1" min="3" max="3" width="16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3" width="21.5"/>
    <col customWidth="1" min="5" max="5" width="79.38"/>
  </cols>
  <sheetData>
    <row r="1">
      <c r="A1" s="274" t="s">
        <v>2148</v>
      </c>
      <c r="B1" s="274" t="s">
        <v>2149</v>
      </c>
      <c r="C1" s="274" t="s">
        <v>2150</v>
      </c>
      <c r="D1" s="274" t="s">
        <v>2151</v>
      </c>
      <c r="E1" s="275" t="s">
        <v>2152</v>
      </c>
      <c r="F1" s="276"/>
      <c r="G1" s="276"/>
      <c r="H1" s="276"/>
      <c r="I1" s="276"/>
      <c r="J1" s="276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  <c r="AA1" s="276"/>
    </row>
    <row r="2">
      <c r="A2" s="277" t="s">
        <v>2153</v>
      </c>
      <c r="B2" s="277" t="s">
        <v>10</v>
      </c>
      <c r="C2" s="278" t="b">
        <v>1</v>
      </c>
      <c r="D2" s="279">
        <v>120.0</v>
      </c>
      <c r="E2" s="280" t="s">
        <v>2154</v>
      </c>
      <c r="F2" s="276"/>
      <c r="G2" s="276"/>
      <c r="H2" s="276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  <c r="AA2" s="276"/>
    </row>
    <row r="3">
      <c r="A3" s="277" t="s">
        <v>2155</v>
      </c>
      <c r="B3" s="277" t="s">
        <v>12</v>
      </c>
      <c r="C3" s="278" t="b">
        <v>1</v>
      </c>
      <c r="D3" s="279">
        <v>120.0</v>
      </c>
      <c r="E3" s="280" t="s">
        <v>2156</v>
      </c>
      <c r="F3" s="276"/>
      <c r="G3" s="276"/>
      <c r="H3" s="276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  <c r="AA3" s="276"/>
    </row>
    <row r="4">
      <c r="A4" s="277" t="s">
        <v>2157</v>
      </c>
      <c r="B4" s="277" t="s">
        <v>19</v>
      </c>
      <c r="C4" s="278" t="b">
        <v>1</v>
      </c>
      <c r="D4" s="279">
        <v>120.0</v>
      </c>
      <c r="E4" s="280" t="s">
        <v>2158</v>
      </c>
      <c r="F4" s="276"/>
      <c r="G4" s="276"/>
      <c r="H4" s="27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  <c r="AA4" s="276"/>
    </row>
    <row r="5">
      <c r="A5" s="277" t="s">
        <v>2159</v>
      </c>
      <c r="B5" s="281" t="s">
        <v>32</v>
      </c>
      <c r="C5" s="278" t="b">
        <v>1</v>
      </c>
      <c r="D5" s="279">
        <v>140.0</v>
      </c>
      <c r="E5" s="280" t="s">
        <v>2160</v>
      </c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</row>
    <row r="6">
      <c r="A6" s="277" t="s">
        <v>2161</v>
      </c>
      <c r="B6" s="277" t="s">
        <v>13</v>
      </c>
      <c r="C6" s="278" t="b">
        <v>0</v>
      </c>
      <c r="D6" s="279">
        <v>120.0</v>
      </c>
      <c r="E6" s="280" t="s">
        <v>2162</v>
      </c>
      <c r="F6" s="276"/>
      <c r="G6" s="276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  <c r="AA6" s="276"/>
    </row>
    <row r="7">
      <c r="A7" s="277" t="s">
        <v>2163</v>
      </c>
      <c r="B7" s="277" t="s">
        <v>38</v>
      </c>
      <c r="C7" s="278" t="b">
        <v>1</v>
      </c>
      <c r="D7" s="279">
        <v>120.0</v>
      </c>
      <c r="E7" s="280" t="s">
        <v>2164</v>
      </c>
      <c r="F7" s="276"/>
      <c r="G7" s="276"/>
      <c r="H7" s="276"/>
      <c r="I7" s="276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  <c r="AA7" s="276"/>
    </row>
    <row r="8">
      <c r="A8" s="277" t="s">
        <v>2165</v>
      </c>
      <c r="B8" s="277" t="s">
        <v>70</v>
      </c>
      <c r="C8" s="278" t="b">
        <v>0</v>
      </c>
      <c r="D8" s="279">
        <v>100.0</v>
      </c>
      <c r="E8" s="280" t="s">
        <v>2166</v>
      </c>
      <c r="F8" s="276"/>
      <c r="G8" s="276"/>
      <c r="H8" s="276"/>
      <c r="I8" s="276"/>
      <c r="J8" s="276"/>
      <c r="K8" s="276"/>
      <c r="L8" s="276"/>
      <c r="M8" s="276"/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6"/>
      <c r="Z8" s="276"/>
      <c r="AA8" s="276"/>
    </row>
    <row r="9">
      <c r="A9" s="277" t="s">
        <v>2167</v>
      </c>
      <c r="B9" s="277" t="s">
        <v>63</v>
      </c>
      <c r="C9" s="278" t="b">
        <v>1</v>
      </c>
      <c r="D9" s="282">
        <v>300.0</v>
      </c>
      <c r="E9" s="280" t="s">
        <v>2168</v>
      </c>
      <c r="F9" s="276"/>
      <c r="G9" s="276"/>
      <c r="H9" s="276"/>
      <c r="I9" s="276"/>
      <c r="J9" s="276"/>
      <c r="K9" s="276"/>
      <c r="L9" s="276"/>
      <c r="M9" s="276"/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6"/>
      <c r="Z9" s="276"/>
      <c r="AA9" s="276"/>
    </row>
    <row r="10">
      <c r="A10" s="281" t="s">
        <v>2169</v>
      </c>
      <c r="B10" s="281" t="s">
        <v>420</v>
      </c>
      <c r="C10" s="278" t="b">
        <v>1</v>
      </c>
      <c r="D10" s="281">
        <v>140.0</v>
      </c>
      <c r="E10" s="283" t="s">
        <v>2170</v>
      </c>
      <c r="F10" s="276"/>
      <c r="G10" s="276"/>
      <c r="H10" s="276"/>
      <c r="I10" s="276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6"/>
      <c r="Z10" s="276"/>
      <c r="AA10" s="276"/>
    </row>
    <row r="11">
      <c r="A11" s="281" t="s">
        <v>2171</v>
      </c>
      <c r="B11" s="281" t="s">
        <v>65</v>
      </c>
      <c r="C11" s="278" t="b">
        <v>0</v>
      </c>
      <c r="D11" s="281">
        <v>300.0</v>
      </c>
      <c r="E11" s="283" t="s">
        <v>2172</v>
      </c>
      <c r="F11" s="276"/>
      <c r="G11" s="276"/>
      <c r="H11" s="276"/>
      <c r="I11" s="276"/>
      <c r="J11" s="276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W11" s="276"/>
      <c r="X11" s="276"/>
      <c r="Y11" s="276"/>
      <c r="Z11" s="276"/>
      <c r="AA11" s="276"/>
    </row>
    <row r="12">
      <c r="A12" s="281" t="s">
        <v>2173</v>
      </c>
      <c r="B12" s="281" t="s">
        <v>511</v>
      </c>
      <c r="C12" s="278" t="b">
        <v>0</v>
      </c>
      <c r="D12" s="281">
        <v>400.0</v>
      </c>
      <c r="E12" s="283" t="s">
        <v>2174</v>
      </c>
      <c r="F12" s="276"/>
      <c r="G12" s="276"/>
      <c r="H12" s="276"/>
      <c r="I12" s="276"/>
      <c r="J12" s="276"/>
      <c r="K12" s="276"/>
      <c r="L12" s="276"/>
      <c r="M12" s="276"/>
      <c r="N12" s="276"/>
      <c r="O12" s="276"/>
      <c r="P12" s="276"/>
      <c r="Q12" s="276"/>
      <c r="R12" s="276"/>
      <c r="S12" s="276"/>
      <c r="T12" s="276"/>
      <c r="U12" s="276"/>
      <c r="V12" s="276"/>
      <c r="W12" s="276"/>
      <c r="X12" s="276"/>
      <c r="Y12" s="276"/>
      <c r="Z12" s="276"/>
      <c r="AA12" s="276"/>
    </row>
    <row r="13">
      <c r="A13" s="281" t="s">
        <v>2175</v>
      </c>
      <c r="B13" s="281" t="s">
        <v>586</v>
      </c>
      <c r="C13" s="278" t="b">
        <v>0</v>
      </c>
      <c r="D13" s="281">
        <v>230.0</v>
      </c>
      <c r="E13" s="283" t="s">
        <v>2176</v>
      </c>
      <c r="F13" s="276"/>
      <c r="G13" s="276"/>
      <c r="H13" s="276"/>
      <c r="I13" s="276"/>
      <c r="J13" s="276"/>
      <c r="K13" s="276"/>
      <c r="L13" s="276"/>
      <c r="M13" s="276"/>
      <c r="N13" s="276"/>
      <c r="O13" s="276"/>
      <c r="P13" s="276"/>
      <c r="Q13" s="276"/>
      <c r="R13" s="276"/>
      <c r="S13" s="276"/>
      <c r="T13" s="276"/>
      <c r="U13" s="276"/>
      <c r="V13" s="276"/>
      <c r="W13" s="276"/>
      <c r="X13" s="276"/>
      <c r="Y13" s="276"/>
      <c r="Z13" s="276"/>
      <c r="AA13" s="276"/>
    </row>
    <row r="14">
      <c r="A14" s="284"/>
      <c r="B14" s="284"/>
      <c r="C14" s="284"/>
      <c r="D14" s="284"/>
      <c r="E14" s="284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  <c r="AA14" s="276"/>
    </row>
    <row r="15">
      <c r="A15" s="284"/>
      <c r="B15" s="284"/>
      <c r="C15" s="284"/>
      <c r="D15" s="284"/>
      <c r="E15" s="284"/>
      <c r="F15" s="276"/>
      <c r="G15" s="276"/>
      <c r="H15" s="276"/>
      <c r="I15" s="276"/>
      <c r="J15" s="276"/>
      <c r="K15" s="276"/>
      <c r="L15" s="276"/>
      <c r="M15" s="276"/>
      <c r="N15" s="276"/>
      <c r="O15" s="276"/>
      <c r="P15" s="276"/>
      <c r="Q15" s="276"/>
      <c r="R15" s="276"/>
      <c r="S15" s="276"/>
      <c r="T15" s="276"/>
      <c r="U15" s="276"/>
      <c r="V15" s="276"/>
      <c r="W15" s="276"/>
      <c r="X15" s="276"/>
      <c r="Y15" s="276"/>
      <c r="Z15" s="276"/>
      <c r="AA15" s="276"/>
    </row>
    <row r="16">
      <c r="A16" s="284"/>
      <c r="B16" s="284"/>
      <c r="C16" s="284"/>
      <c r="D16" s="284"/>
      <c r="E16" s="284"/>
      <c r="F16" s="276"/>
      <c r="G16" s="276"/>
      <c r="H16" s="276"/>
      <c r="I16" s="276"/>
      <c r="J16" s="276"/>
      <c r="K16" s="276"/>
      <c r="L16" s="276"/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6"/>
      <c r="Z16" s="276"/>
      <c r="AA16" s="276"/>
    </row>
    <row r="17">
      <c r="A17" s="284"/>
      <c r="B17" s="284"/>
      <c r="C17" s="284"/>
      <c r="D17" s="284"/>
      <c r="E17" s="284"/>
      <c r="F17" s="276"/>
      <c r="G17" s="276"/>
      <c r="H17" s="276"/>
      <c r="I17" s="276"/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</row>
    <row r="18">
      <c r="A18" s="284"/>
      <c r="B18" s="284"/>
      <c r="C18" s="284"/>
      <c r="D18" s="284"/>
      <c r="E18" s="284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</row>
    <row r="19">
      <c r="A19" s="284"/>
      <c r="B19" s="284"/>
      <c r="C19" s="284"/>
      <c r="D19" s="284"/>
      <c r="E19" s="284"/>
      <c r="F19" s="276"/>
      <c r="G19" s="276"/>
      <c r="H19" s="276"/>
      <c r="I19" s="276"/>
      <c r="J19" s="276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  <c r="AA19" s="276"/>
    </row>
    <row r="20">
      <c r="A20" s="284"/>
      <c r="B20" s="284"/>
      <c r="C20" s="284"/>
      <c r="D20" s="284"/>
      <c r="E20" s="284"/>
      <c r="F20" s="276"/>
      <c r="G20" s="276"/>
      <c r="H20" s="276"/>
      <c r="I20" s="276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  <c r="AA20" s="276"/>
    </row>
    <row r="21">
      <c r="A21" s="284"/>
      <c r="B21" s="284"/>
      <c r="C21" s="284"/>
      <c r="D21" s="284"/>
      <c r="E21" s="284"/>
      <c r="F21" s="276"/>
      <c r="G21" s="276"/>
      <c r="H21" s="276"/>
      <c r="I21" s="276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  <c r="AA21" s="276"/>
    </row>
    <row r="22">
      <c r="A22" s="284"/>
      <c r="B22" s="284"/>
      <c r="C22" s="284"/>
      <c r="D22" s="284"/>
      <c r="E22" s="284"/>
      <c r="F22" s="276"/>
      <c r="G22" s="276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</row>
    <row r="23">
      <c r="A23" s="284"/>
      <c r="B23" s="284"/>
      <c r="C23" s="284"/>
      <c r="D23" s="284"/>
      <c r="E23" s="284"/>
      <c r="F23" s="276"/>
      <c r="G23" s="276"/>
      <c r="H23" s="276"/>
      <c r="I23" s="276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  <c r="AA23" s="276"/>
    </row>
    <row r="24">
      <c r="A24" s="284"/>
      <c r="B24" s="284"/>
      <c r="C24" s="284"/>
      <c r="D24" s="284"/>
      <c r="E24" s="284"/>
      <c r="F24" s="276"/>
      <c r="G24" s="276"/>
      <c r="H24" s="276"/>
      <c r="I24" s="276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</row>
    <row r="25">
      <c r="A25" s="284"/>
      <c r="B25" s="284"/>
      <c r="C25" s="284"/>
      <c r="D25" s="284"/>
      <c r="E25" s="284"/>
      <c r="F25" s="276"/>
      <c r="G25" s="2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6"/>
      <c r="Y25" s="276"/>
      <c r="Z25" s="276"/>
      <c r="AA25" s="276"/>
    </row>
    <row r="26">
      <c r="A26" s="284"/>
      <c r="B26" s="284"/>
      <c r="C26" s="284"/>
      <c r="D26" s="284"/>
      <c r="E26" s="284"/>
      <c r="F26" s="276"/>
      <c r="G26" s="276"/>
      <c r="H26" s="276"/>
      <c r="I26" s="276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  <c r="AA26" s="276"/>
    </row>
    <row r="27">
      <c r="A27" s="284"/>
      <c r="B27" s="284"/>
      <c r="C27" s="284"/>
      <c r="D27" s="284"/>
      <c r="E27" s="284"/>
      <c r="F27" s="276"/>
      <c r="G27" s="276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</row>
    <row r="28">
      <c r="A28" s="284"/>
      <c r="B28" s="284"/>
      <c r="C28" s="284"/>
      <c r="D28" s="284"/>
      <c r="E28" s="284"/>
      <c r="F28" s="276"/>
      <c r="G28" s="276"/>
      <c r="H28" s="276"/>
      <c r="I28" s="276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  <c r="AA28" s="276"/>
    </row>
    <row r="29">
      <c r="A29" s="284"/>
      <c r="B29" s="284"/>
      <c r="C29" s="284"/>
      <c r="D29" s="284"/>
      <c r="E29" s="284"/>
      <c r="F29" s="276"/>
      <c r="G29" s="276"/>
      <c r="H29" s="276"/>
      <c r="I29" s="276"/>
      <c r="J29" s="276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  <c r="AA29" s="276"/>
    </row>
    <row r="30">
      <c r="A30" s="284"/>
      <c r="B30" s="284"/>
      <c r="C30" s="284"/>
      <c r="D30" s="284"/>
      <c r="E30" s="284"/>
      <c r="F30" s="276"/>
      <c r="G30" s="276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  <c r="AA30" s="276"/>
    </row>
    <row r="31">
      <c r="A31" s="284"/>
      <c r="B31" s="284"/>
      <c r="C31" s="284"/>
      <c r="D31" s="284"/>
      <c r="E31" s="284"/>
      <c r="F31" s="276"/>
      <c r="G31" s="276"/>
      <c r="H31" s="276"/>
      <c r="I31" s="276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  <c r="AA31" s="276"/>
    </row>
    <row r="32">
      <c r="A32" s="276"/>
      <c r="B32" s="276"/>
      <c r="C32" s="276"/>
      <c r="D32" s="276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  <c r="AA32" s="276"/>
    </row>
    <row r="33">
      <c r="A33" s="276"/>
      <c r="B33" s="276"/>
      <c r="C33" s="276"/>
      <c r="D33" s="276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  <c r="AA33" s="276"/>
    </row>
    <row r="34">
      <c r="A34" s="276"/>
      <c r="B34" s="276"/>
      <c r="C34" s="276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</row>
    <row r="35">
      <c r="A35" s="276"/>
      <c r="B35" s="276"/>
      <c r="C35" s="276"/>
      <c r="D35" s="276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6"/>
    </row>
    <row r="36">
      <c r="A36" s="276"/>
      <c r="B36" s="276"/>
      <c r="C36" s="276"/>
      <c r="D36" s="276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  <c r="AA36" s="276"/>
    </row>
    <row r="37">
      <c r="A37" s="276"/>
      <c r="B37" s="276"/>
      <c r="C37" s="276"/>
      <c r="D37" s="276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  <c r="AA37" s="276"/>
    </row>
    <row r="38">
      <c r="A38" s="276"/>
      <c r="B38" s="276"/>
      <c r="C38" s="276"/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  <c r="AA38" s="276"/>
    </row>
    <row r="39">
      <c r="A39" s="276"/>
      <c r="B39" s="276"/>
      <c r="C39" s="276"/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</row>
    <row r="40">
      <c r="A40" s="276"/>
      <c r="B40" s="276"/>
      <c r="C40" s="276"/>
      <c r="D40" s="276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</row>
    <row r="41">
      <c r="A41" s="276"/>
      <c r="B41" s="276"/>
      <c r="C41" s="276"/>
      <c r="D41" s="276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  <c r="AA41" s="276"/>
    </row>
    <row r="42">
      <c r="A42" s="276"/>
      <c r="B42" s="276"/>
      <c r="C42" s="276"/>
      <c r="D42" s="276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  <c r="AA42" s="276"/>
    </row>
    <row r="43">
      <c r="A43" s="276"/>
      <c r="B43" s="276"/>
      <c r="C43" s="276"/>
      <c r="D43" s="276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  <c r="AA43" s="276"/>
    </row>
    <row r="44">
      <c r="A44" s="276"/>
      <c r="B44" s="276"/>
      <c r="C44" s="276"/>
      <c r="D44" s="276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  <c r="AA44" s="276"/>
    </row>
    <row r="45">
      <c r="A45" s="276"/>
      <c r="B45" s="276"/>
      <c r="C45" s="276"/>
      <c r="D45" s="276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  <c r="AA45" s="276"/>
    </row>
    <row r="46">
      <c r="A46" s="276"/>
      <c r="B46" s="276"/>
      <c r="C46" s="276"/>
      <c r="D46" s="276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  <c r="AA46" s="276"/>
    </row>
    <row r="47">
      <c r="A47" s="276"/>
      <c r="B47" s="276"/>
      <c r="C47" s="276"/>
      <c r="D47" s="276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6"/>
      <c r="Z47" s="276"/>
      <c r="AA47" s="276"/>
    </row>
    <row r="48">
      <c r="A48" s="276"/>
      <c r="B48" s="276"/>
      <c r="C48" s="276"/>
      <c r="D48" s="276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6"/>
      <c r="Z48" s="276"/>
      <c r="AA48" s="276"/>
    </row>
    <row r="49">
      <c r="A49" s="276"/>
      <c r="B49" s="276"/>
      <c r="C49" s="276"/>
      <c r="D49" s="276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  <c r="AA49" s="276"/>
    </row>
    <row r="50">
      <c r="A50" s="276"/>
      <c r="B50" s="276"/>
      <c r="C50" s="276"/>
      <c r="D50" s="276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  <c r="AA50" s="276"/>
    </row>
    <row r="51">
      <c r="A51" s="276"/>
      <c r="B51" s="276"/>
      <c r="C51" s="276"/>
      <c r="D51" s="276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  <c r="AA51" s="276"/>
    </row>
    <row r="52">
      <c r="A52" s="276"/>
      <c r="B52" s="276"/>
      <c r="C52" s="276"/>
      <c r="D52" s="276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  <c r="AA52" s="276"/>
    </row>
    <row r="53">
      <c r="A53" s="276"/>
      <c r="B53" s="276"/>
      <c r="C53" s="276"/>
      <c r="D53" s="276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  <c r="AA53" s="276"/>
    </row>
    <row r="54">
      <c r="A54" s="276"/>
      <c r="B54" s="276"/>
      <c r="C54" s="276"/>
      <c r="D54" s="276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  <c r="AA54" s="276"/>
    </row>
    <row r="55">
      <c r="A55" s="276"/>
      <c r="B55" s="276"/>
      <c r="C55" s="276"/>
      <c r="D55" s="276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  <c r="AA55" s="276"/>
    </row>
    <row r="56">
      <c r="A56" s="276"/>
      <c r="B56" s="276"/>
      <c r="C56" s="276"/>
      <c r="D56" s="276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6"/>
      <c r="Z56" s="276"/>
      <c r="AA56" s="276"/>
    </row>
    <row r="57">
      <c r="A57" s="276"/>
      <c r="B57" s="276"/>
      <c r="C57" s="276"/>
      <c r="D57" s="276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  <c r="AA57" s="276"/>
    </row>
    <row r="58">
      <c r="A58" s="276"/>
      <c r="B58" s="276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6"/>
      <c r="Z58" s="276"/>
      <c r="AA58" s="276"/>
    </row>
    <row r="59">
      <c r="A59" s="276"/>
      <c r="B59" s="276"/>
      <c r="C59" s="276"/>
      <c r="D59" s="276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6"/>
      <c r="Z59" s="276"/>
      <c r="AA59" s="276"/>
    </row>
    <row r="60">
      <c r="A60" s="276"/>
      <c r="B60" s="276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6"/>
      <c r="Z60" s="276"/>
      <c r="AA60" s="276"/>
    </row>
    <row r="61">
      <c r="A61" s="276"/>
      <c r="B61" s="276"/>
      <c r="C61" s="276"/>
      <c r="D61" s="276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6"/>
      <c r="Z61" s="276"/>
      <c r="AA61" s="276"/>
    </row>
    <row r="62">
      <c r="A62" s="276"/>
      <c r="B62" s="276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  <c r="AA62" s="276"/>
    </row>
    <row r="63">
      <c r="A63" s="276"/>
      <c r="B63" s="276"/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  <c r="AA63" s="276"/>
    </row>
    <row r="64">
      <c r="A64" s="276"/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  <c r="AA64" s="276"/>
    </row>
    <row r="65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6"/>
      <c r="Z65" s="276"/>
      <c r="AA65" s="276"/>
    </row>
    <row r="66">
      <c r="A66" s="276"/>
      <c r="B66" s="276"/>
      <c r="C66" s="276"/>
      <c r="D66" s="276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  <c r="AA66" s="276"/>
    </row>
    <row r="67">
      <c r="A67" s="276"/>
      <c r="B67" s="276"/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  <c r="AA67" s="276"/>
    </row>
    <row r="68">
      <c r="A68" s="276"/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6"/>
      <c r="Z68" s="276"/>
      <c r="AA68" s="276"/>
    </row>
    <row r="69">
      <c r="A69" s="276"/>
      <c r="B69" s="276"/>
      <c r="C69" s="276"/>
      <c r="D69" s="276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  <c r="AA69" s="276"/>
    </row>
    <row r="70">
      <c r="A70" s="276"/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6"/>
      <c r="Z70" s="276"/>
      <c r="AA70" s="276"/>
    </row>
    <row r="71">
      <c r="A71" s="276"/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6"/>
      <c r="Z71" s="276"/>
      <c r="AA71" s="276"/>
    </row>
    <row r="72">
      <c r="A72" s="276"/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6"/>
      <c r="Z72" s="276"/>
      <c r="AA72" s="276"/>
    </row>
    <row r="73">
      <c r="A73" s="276"/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6"/>
      <c r="Z73" s="276"/>
      <c r="AA73" s="276"/>
    </row>
    <row r="74">
      <c r="A74" s="276"/>
      <c r="B74" s="276"/>
      <c r="C74" s="276"/>
      <c r="D74" s="276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  <c r="AA74" s="276"/>
    </row>
    <row r="75">
      <c r="A75" s="276"/>
      <c r="B75" s="276"/>
      <c r="C75" s="276"/>
      <c r="D75" s="276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6"/>
      <c r="Z75" s="276"/>
      <c r="AA75" s="276"/>
    </row>
    <row r="76">
      <c r="A76" s="276"/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6"/>
      <c r="AA76" s="276"/>
    </row>
    <row r="77">
      <c r="A77" s="276"/>
      <c r="B77" s="276"/>
      <c r="C77" s="276"/>
      <c r="D77" s="276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  <c r="AA77" s="276"/>
    </row>
    <row r="78">
      <c r="A78" s="276"/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</row>
    <row r="79">
      <c r="A79" s="276"/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</row>
    <row r="80">
      <c r="A80" s="276"/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</row>
    <row r="81">
      <c r="A81" s="276"/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</row>
    <row r="82">
      <c r="A82" s="276"/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</row>
    <row r="83">
      <c r="A83" s="276"/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</row>
    <row r="84">
      <c r="A84" s="276"/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</row>
    <row r="85">
      <c r="A85" s="276"/>
      <c r="B85" s="276"/>
      <c r="C85" s="276"/>
      <c r="D85" s="276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  <c r="AA85" s="276"/>
    </row>
    <row r="86">
      <c r="A86" s="276"/>
      <c r="B86" s="276"/>
      <c r="C86" s="276"/>
      <c r="D86" s="276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  <c r="AA86" s="276"/>
    </row>
    <row r="87">
      <c r="A87" s="276"/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</row>
    <row r="88">
      <c r="A88" s="276"/>
      <c r="B88" s="276"/>
      <c r="C88" s="276"/>
      <c r="D88" s="276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  <c r="AA88" s="276"/>
    </row>
    <row r="89">
      <c r="A89" s="276"/>
      <c r="B89" s="276"/>
      <c r="C89" s="276"/>
      <c r="D89" s="276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  <c r="AA89" s="276"/>
    </row>
    <row r="90">
      <c r="A90" s="276"/>
      <c r="B90" s="276"/>
      <c r="C90" s="276"/>
      <c r="D90" s="276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  <c r="AA90" s="276"/>
    </row>
    <row r="91">
      <c r="A91" s="276"/>
      <c r="B91" s="276"/>
      <c r="C91" s="276"/>
      <c r="D91" s="276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  <c r="AA91" s="276"/>
    </row>
    <row r="92">
      <c r="A92" s="276"/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  <c r="AA92" s="276"/>
    </row>
    <row r="93">
      <c r="A93" s="276"/>
      <c r="B93" s="276"/>
      <c r="C93" s="276"/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  <c r="AA93" s="276"/>
    </row>
    <row r="94">
      <c r="A94" s="276"/>
      <c r="B94" s="276"/>
      <c r="C94" s="276"/>
      <c r="D94" s="276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  <c r="AA94" s="276"/>
    </row>
    <row r="95">
      <c r="A95" s="276"/>
      <c r="B95" s="276"/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  <c r="AA95" s="276"/>
    </row>
    <row r="96">
      <c r="A96" s="276"/>
      <c r="B96" s="276"/>
      <c r="C96" s="276"/>
      <c r="D96" s="276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  <c r="AA96" s="276"/>
    </row>
    <row r="97">
      <c r="A97" s="276"/>
      <c r="B97" s="276"/>
      <c r="C97" s="276"/>
      <c r="D97" s="276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  <c r="AA97" s="276"/>
    </row>
    <row r="98">
      <c r="A98" s="276"/>
      <c r="B98" s="276"/>
      <c r="C98" s="276"/>
      <c r="D98" s="276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  <c r="AA98" s="276"/>
    </row>
    <row r="99">
      <c r="A99" s="276"/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  <c r="AA99" s="276"/>
    </row>
    <row r="100">
      <c r="A100" s="276"/>
      <c r="B100" s="276"/>
      <c r="C100" s="276"/>
      <c r="D100" s="276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  <c r="AA100" s="276"/>
    </row>
    <row r="101">
      <c r="A101" s="276"/>
      <c r="B101" s="276"/>
      <c r="C101" s="276"/>
      <c r="D101" s="276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  <c r="AA101" s="276"/>
    </row>
    <row r="102">
      <c r="A102" s="276"/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  <c r="AA102" s="276"/>
    </row>
    <row r="103">
      <c r="A103" s="276"/>
      <c r="B103" s="276"/>
      <c r="C103" s="276"/>
      <c r="D103" s="276"/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  <c r="AA103" s="276"/>
    </row>
    <row r="104">
      <c r="A104" s="276"/>
      <c r="B104" s="276"/>
      <c r="C104" s="276"/>
      <c r="D104" s="276"/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  <c r="AA104" s="276"/>
    </row>
    <row r="105">
      <c r="A105" s="276"/>
      <c r="B105" s="276"/>
      <c r="C105" s="276"/>
      <c r="D105" s="276"/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  <c r="AA105" s="276"/>
    </row>
    <row r="106">
      <c r="A106" s="276"/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  <c r="AA106" s="276"/>
    </row>
    <row r="107">
      <c r="A107" s="276"/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  <c r="AA107" s="276"/>
    </row>
    <row r="108">
      <c r="A108" s="276"/>
      <c r="B108" s="276"/>
      <c r="C108" s="276"/>
      <c r="D108" s="276"/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  <c r="AA108" s="276"/>
    </row>
    <row r="109">
      <c r="A109" s="276"/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  <c r="AA109" s="276"/>
    </row>
    <row r="110">
      <c r="A110" s="276"/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  <c r="AA110" s="276"/>
    </row>
    <row r="111">
      <c r="A111" s="276"/>
      <c r="B111" s="276"/>
      <c r="C111" s="276"/>
      <c r="D111" s="276"/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  <c r="AA111" s="276"/>
    </row>
    <row r="112">
      <c r="A112" s="276"/>
      <c r="B112" s="276"/>
      <c r="C112" s="276"/>
      <c r="D112" s="276"/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  <c r="AA112" s="276"/>
    </row>
    <row r="113">
      <c r="A113" s="276"/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  <c r="AA113" s="276"/>
    </row>
    <row r="114">
      <c r="A114" s="276"/>
      <c r="B114" s="276"/>
      <c r="C114" s="276"/>
      <c r="D114" s="276"/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  <c r="AA114" s="276"/>
    </row>
    <row r="115">
      <c r="A115" s="276"/>
      <c r="B115" s="276"/>
      <c r="C115" s="276"/>
      <c r="D115" s="276"/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  <c r="AA115" s="276"/>
    </row>
    <row r="116">
      <c r="A116" s="276"/>
      <c r="B116" s="276"/>
      <c r="C116" s="276"/>
      <c r="D116" s="276"/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  <c r="AA116" s="276"/>
    </row>
    <row r="117">
      <c r="A117" s="276"/>
      <c r="B117" s="276"/>
      <c r="C117" s="276"/>
      <c r="D117" s="276"/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  <c r="AA117" s="276"/>
    </row>
    <row r="118">
      <c r="A118" s="276"/>
      <c r="B118" s="276"/>
      <c r="C118" s="276"/>
      <c r="D118" s="276"/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  <c r="AA118" s="276"/>
    </row>
    <row r="119">
      <c r="A119" s="276"/>
      <c r="B119" s="276"/>
      <c r="C119" s="276"/>
      <c r="D119" s="276"/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  <c r="AA119" s="276"/>
    </row>
    <row r="120">
      <c r="A120" s="276"/>
      <c r="B120" s="276"/>
      <c r="C120" s="276"/>
      <c r="D120" s="276"/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  <c r="AA120" s="276"/>
    </row>
    <row r="121">
      <c r="A121" s="276"/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</row>
    <row r="122">
      <c r="A122" s="276"/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</row>
    <row r="123">
      <c r="A123" s="276"/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</row>
    <row r="124">
      <c r="A124" s="276"/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</row>
    <row r="125">
      <c r="A125" s="276"/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</row>
    <row r="126">
      <c r="A126" s="276"/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</row>
    <row r="127">
      <c r="A127" s="276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</row>
    <row r="128">
      <c r="A128" s="276"/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</row>
    <row r="129">
      <c r="A129" s="276"/>
      <c r="B129" s="276"/>
      <c r="C129" s="276"/>
      <c r="D129" s="276"/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  <c r="AA129" s="276"/>
    </row>
    <row r="130">
      <c r="A130" s="276"/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</row>
    <row r="131">
      <c r="A131" s="276"/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  <c r="AA131" s="276"/>
    </row>
    <row r="132">
      <c r="A132" s="276"/>
      <c r="B132" s="276"/>
      <c r="C132" s="276"/>
      <c r="D132" s="276"/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  <c r="AA132" s="276"/>
    </row>
    <row r="133">
      <c r="A133" s="276"/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  <c r="AA133" s="276"/>
    </row>
    <row r="134">
      <c r="A134" s="276"/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  <c r="AA134" s="276"/>
    </row>
    <row r="135">
      <c r="A135" s="276"/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  <c r="AA135" s="276"/>
    </row>
    <row r="136">
      <c r="A136" s="276"/>
      <c r="B136" s="276"/>
      <c r="C136" s="276"/>
      <c r="D136" s="276"/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  <c r="AA136" s="276"/>
    </row>
    <row r="137">
      <c r="A137" s="276"/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  <c r="AA137" s="276"/>
    </row>
    <row r="138">
      <c r="A138" s="276"/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  <c r="AA138" s="276"/>
    </row>
    <row r="139">
      <c r="A139" s="276"/>
      <c r="B139" s="276"/>
      <c r="C139" s="276"/>
      <c r="D139" s="276"/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  <c r="AA139" s="276"/>
    </row>
    <row r="140">
      <c r="A140" s="276"/>
      <c r="B140" s="276"/>
      <c r="C140" s="276"/>
      <c r="D140" s="276"/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  <c r="AA140" s="276"/>
    </row>
    <row r="141">
      <c r="A141" s="276"/>
      <c r="B141" s="276"/>
      <c r="C141" s="276"/>
      <c r="D141" s="276"/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  <c r="AA141" s="276"/>
    </row>
    <row r="142">
      <c r="A142" s="276"/>
      <c r="B142" s="276"/>
      <c r="C142" s="276"/>
      <c r="D142" s="276"/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  <c r="AA142" s="276"/>
    </row>
    <row r="143">
      <c r="A143" s="276"/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</row>
    <row r="144">
      <c r="A144" s="276"/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</row>
    <row r="145">
      <c r="A145" s="276"/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</row>
    <row r="146">
      <c r="A146" s="276"/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</row>
    <row r="147">
      <c r="A147" s="276"/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</row>
    <row r="148">
      <c r="A148" s="276"/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</row>
    <row r="149">
      <c r="A149" s="276"/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</row>
    <row r="150">
      <c r="A150" s="276"/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</row>
    <row r="151">
      <c r="A151" s="276"/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</row>
    <row r="152">
      <c r="A152" s="276"/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</row>
    <row r="153">
      <c r="A153" s="276"/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  <c r="AA153" s="276"/>
    </row>
    <row r="154">
      <c r="A154" s="276"/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</row>
    <row r="155">
      <c r="A155" s="276"/>
      <c r="B155" s="276"/>
      <c r="C155" s="276"/>
      <c r="D155" s="276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  <c r="AA155" s="276"/>
    </row>
    <row r="156">
      <c r="A156" s="276"/>
      <c r="B156" s="276"/>
      <c r="C156" s="276"/>
      <c r="D156" s="276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  <c r="AA156" s="276"/>
    </row>
    <row r="157">
      <c r="A157" s="276"/>
      <c r="B157" s="276"/>
      <c r="C157" s="276"/>
      <c r="D157" s="276"/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  <c r="AA157" s="276"/>
    </row>
    <row r="158">
      <c r="A158" s="276"/>
      <c r="B158" s="276"/>
      <c r="C158" s="276"/>
      <c r="D158" s="276"/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  <c r="AA158" s="276"/>
    </row>
    <row r="159">
      <c r="A159" s="276"/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  <c r="AA159" s="276"/>
    </row>
    <row r="160">
      <c r="A160" s="276"/>
      <c r="B160" s="276"/>
      <c r="C160" s="276"/>
      <c r="D160" s="276"/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  <c r="AA160" s="276"/>
    </row>
    <row r="161">
      <c r="A161" s="276"/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  <c r="AA161" s="276"/>
    </row>
    <row r="162">
      <c r="A162" s="276"/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  <c r="AA162" s="276"/>
    </row>
    <row r="163">
      <c r="A163" s="276"/>
      <c r="B163" s="276"/>
      <c r="C163" s="276"/>
      <c r="D163" s="276"/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  <c r="AA163" s="276"/>
    </row>
    <row r="164">
      <c r="A164" s="276"/>
      <c r="B164" s="276"/>
      <c r="C164" s="276"/>
      <c r="D164" s="276"/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  <c r="AA164" s="276"/>
    </row>
    <row r="165">
      <c r="A165" s="276"/>
      <c r="B165" s="276"/>
      <c r="C165" s="276"/>
      <c r="D165" s="276"/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  <c r="AA165" s="276"/>
    </row>
    <row r="166">
      <c r="A166" s="276"/>
      <c r="B166" s="276"/>
      <c r="C166" s="276"/>
      <c r="D166" s="276"/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  <c r="AA166" s="276"/>
    </row>
    <row r="167">
      <c r="A167" s="276"/>
      <c r="B167" s="276"/>
      <c r="C167" s="276"/>
      <c r="D167" s="276"/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  <c r="AA167" s="276"/>
    </row>
    <row r="168">
      <c r="A168" s="276"/>
      <c r="B168" s="276"/>
      <c r="C168" s="276"/>
      <c r="D168" s="276"/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  <c r="AA168" s="276"/>
    </row>
    <row r="169">
      <c r="A169" s="276"/>
      <c r="B169" s="276"/>
      <c r="C169" s="276"/>
      <c r="D169" s="276"/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  <c r="AA169" s="276"/>
    </row>
    <row r="170">
      <c r="A170" s="276"/>
      <c r="B170" s="276"/>
      <c r="C170" s="276"/>
      <c r="D170" s="276"/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  <c r="AA170" s="276"/>
    </row>
    <row r="171">
      <c r="A171" s="276"/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  <c r="AA171" s="276"/>
    </row>
    <row r="172">
      <c r="A172" s="276"/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  <c r="S172" s="276"/>
      <c r="T172" s="276"/>
      <c r="U172" s="276"/>
      <c r="V172" s="276"/>
      <c r="W172" s="276"/>
      <c r="X172" s="276"/>
      <c r="Y172" s="276"/>
      <c r="Z172" s="276"/>
      <c r="AA172" s="276"/>
    </row>
    <row r="173">
      <c r="A173" s="276"/>
      <c r="B173" s="276"/>
      <c r="C173" s="276"/>
      <c r="D173" s="276"/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  <c r="S173" s="276"/>
      <c r="T173" s="276"/>
      <c r="U173" s="276"/>
      <c r="V173" s="276"/>
      <c r="W173" s="276"/>
      <c r="X173" s="276"/>
      <c r="Y173" s="276"/>
      <c r="Z173" s="276"/>
      <c r="AA173" s="276"/>
    </row>
    <row r="174">
      <c r="A174" s="276"/>
      <c r="B174" s="276"/>
      <c r="C174" s="276"/>
      <c r="D174" s="276"/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  <c r="S174" s="276"/>
      <c r="T174" s="276"/>
      <c r="U174" s="276"/>
      <c r="V174" s="276"/>
      <c r="W174" s="276"/>
      <c r="X174" s="276"/>
      <c r="Y174" s="276"/>
      <c r="Z174" s="276"/>
      <c r="AA174" s="276"/>
    </row>
    <row r="175">
      <c r="A175" s="276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</row>
    <row r="176">
      <c r="A176" s="276"/>
      <c r="B176" s="276"/>
      <c r="C176" s="276"/>
      <c r="D176" s="276"/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  <c r="AA176" s="276"/>
    </row>
    <row r="177">
      <c r="A177" s="276"/>
      <c r="B177" s="276"/>
      <c r="C177" s="276"/>
      <c r="D177" s="276"/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  <c r="S177" s="276"/>
      <c r="T177" s="276"/>
      <c r="U177" s="276"/>
      <c r="V177" s="276"/>
      <c r="W177" s="276"/>
      <c r="X177" s="276"/>
      <c r="Y177" s="276"/>
      <c r="Z177" s="276"/>
      <c r="AA177" s="276"/>
    </row>
    <row r="178">
      <c r="A178" s="276"/>
      <c r="B178" s="276"/>
      <c r="C178" s="276"/>
      <c r="D178" s="276"/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  <c r="AA178" s="276"/>
    </row>
    <row r="179">
      <c r="A179" s="276"/>
      <c r="B179" s="276"/>
      <c r="C179" s="276"/>
      <c r="D179" s="276"/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  <c r="S179" s="276"/>
      <c r="T179" s="276"/>
      <c r="U179" s="276"/>
      <c r="V179" s="276"/>
      <c r="W179" s="276"/>
      <c r="X179" s="276"/>
      <c r="Y179" s="276"/>
      <c r="Z179" s="276"/>
      <c r="AA179" s="276"/>
    </row>
    <row r="180">
      <c r="A180" s="276"/>
      <c r="B180" s="276"/>
      <c r="C180" s="276"/>
      <c r="D180" s="276"/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  <c r="AA180" s="276"/>
    </row>
    <row r="181">
      <c r="A181" s="276"/>
      <c r="B181" s="276"/>
      <c r="C181" s="276"/>
      <c r="D181" s="276"/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  <c r="AA181" s="276"/>
    </row>
    <row r="182">
      <c r="A182" s="276"/>
      <c r="B182" s="276"/>
      <c r="C182" s="276"/>
      <c r="D182" s="276"/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  <c r="S182" s="276"/>
      <c r="T182" s="276"/>
      <c r="U182" s="276"/>
      <c r="V182" s="276"/>
      <c r="W182" s="276"/>
      <c r="X182" s="276"/>
      <c r="Y182" s="276"/>
      <c r="Z182" s="276"/>
      <c r="AA182" s="276"/>
    </row>
    <row r="183">
      <c r="A183" s="276"/>
      <c r="B183" s="276"/>
      <c r="C183" s="276"/>
      <c r="D183" s="276"/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  <c r="AA183" s="276"/>
    </row>
    <row r="184">
      <c r="A184" s="276"/>
      <c r="B184" s="276"/>
      <c r="C184" s="276"/>
      <c r="D184" s="276"/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  <c r="S184" s="276"/>
      <c r="T184" s="276"/>
      <c r="U184" s="276"/>
      <c r="V184" s="276"/>
      <c r="W184" s="276"/>
      <c r="X184" s="276"/>
      <c r="Y184" s="276"/>
      <c r="Z184" s="276"/>
      <c r="AA184" s="276"/>
    </row>
    <row r="185">
      <c r="A185" s="276"/>
      <c r="B185" s="276"/>
      <c r="C185" s="276"/>
      <c r="D185" s="276"/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  <c r="AA185" s="276"/>
    </row>
    <row r="186">
      <c r="A186" s="276"/>
      <c r="B186" s="276"/>
      <c r="C186" s="276"/>
      <c r="D186" s="276"/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  <c r="S186" s="276"/>
      <c r="T186" s="276"/>
      <c r="U186" s="276"/>
      <c r="V186" s="276"/>
      <c r="W186" s="276"/>
      <c r="X186" s="276"/>
      <c r="Y186" s="276"/>
      <c r="Z186" s="276"/>
      <c r="AA186" s="276"/>
    </row>
    <row r="187">
      <c r="A187" s="276"/>
      <c r="B187" s="276"/>
      <c r="C187" s="276"/>
      <c r="D187" s="276"/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  <c r="S187" s="276"/>
      <c r="T187" s="276"/>
      <c r="U187" s="276"/>
      <c r="V187" s="276"/>
      <c r="W187" s="276"/>
      <c r="X187" s="276"/>
      <c r="Y187" s="276"/>
      <c r="Z187" s="276"/>
      <c r="AA187" s="276"/>
    </row>
    <row r="188">
      <c r="A188" s="276"/>
      <c r="B188" s="276"/>
      <c r="C188" s="276"/>
      <c r="D188" s="276"/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  <c r="S188" s="276"/>
      <c r="T188" s="276"/>
      <c r="U188" s="276"/>
      <c r="V188" s="276"/>
      <c r="W188" s="276"/>
      <c r="X188" s="276"/>
      <c r="Y188" s="276"/>
      <c r="Z188" s="276"/>
      <c r="AA188" s="276"/>
    </row>
    <row r="189">
      <c r="A189" s="276"/>
      <c r="B189" s="276"/>
      <c r="C189" s="276"/>
      <c r="D189" s="276"/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  <c r="AA189" s="276"/>
    </row>
    <row r="190">
      <c r="A190" s="276"/>
      <c r="B190" s="276"/>
      <c r="C190" s="276"/>
      <c r="D190" s="276"/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  <c r="AA190" s="276"/>
    </row>
    <row r="191">
      <c r="A191" s="276"/>
      <c r="B191" s="276"/>
      <c r="C191" s="276"/>
      <c r="D191" s="276"/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  <c r="AA191" s="276"/>
    </row>
    <row r="192">
      <c r="A192" s="276"/>
      <c r="B192" s="276"/>
      <c r="C192" s="276"/>
      <c r="D192" s="276"/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  <c r="S192" s="276"/>
      <c r="T192" s="276"/>
      <c r="U192" s="276"/>
      <c r="V192" s="276"/>
      <c r="W192" s="276"/>
      <c r="X192" s="276"/>
      <c r="Y192" s="276"/>
      <c r="Z192" s="276"/>
      <c r="AA192" s="276"/>
    </row>
    <row r="193">
      <c r="A193" s="276"/>
      <c r="B193" s="276"/>
      <c r="C193" s="276"/>
      <c r="D193" s="276"/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  <c r="AA193" s="276"/>
    </row>
    <row r="194">
      <c r="A194" s="276"/>
      <c r="B194" s="276"/>
      <c r="C194" s="276"/>
      <c r="D194" s="276"/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  <c r="AA194" s="276"/>
    </row>
    <row r="195">
      <c r="A195" s="276"/>
      <c r="B195" s="276"/>
      <c r="C195" s="276"/>
      <c r="D195" s="276"/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  <c r="AA195" s="276"/>
    </row>
    <row r="196">
      <c r="A196" s="276"/>
      <c r="B196" s="276"/>
      <c r="C196" s="276"/>
      <c r="D196" s="276"/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  <c r="S196" s="276"/>
      <c r="T196" s="276"/>
      <c r="U196" s="276"/>
      <c r="V196" s="276"/>
      <c r="W196" s="276"/>
      <c r="X196" s="276"/>
      <c r="Y196" s="276"/>
      <c r="Z196" s="276"/>
      <c r="AA196" s="276"/>
    </row>
    <row r="197">
      <c r="A197" s="276"/>
      <c r="B197" s="276"/>
      <c r="C197" s="276"/>
      <c r="D197" s="276"/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  <c r="S197" s="276"/>
      <c r="T197" s="276"/>
      <c r="U197" s="276"/>
      <c r="V197" s="276"/>
      <c r="W197" s="276"/>
      <c r="X197" s="276"/>
      <c r="Y197" s="276"/>
      <c r="Z197" s="276"/>
      <c r="AA197" s="276"/>
    </row>
    <row r="198">
      <c r="A198" s="276"/>
      <c r="B198" s="276"/>
      <c r="C198" s="276"/>
      <c r="D198" s="276"/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  <c r="S198" s="276"/>
      <c r="T198" s="276"/>
      <c r="U198" s="276"/>
      <c r="V198" s="276"/>
      <c r="W198" s="276"/>
      <c r="X198" s="276"/>
      <c r="Y198" s="276"/>
      <c r="Z198" s="276"/>
      <c r="AA198" s="276"/>
    </row>
    <row r="199">
      <c r="A199" s="276"/>
      <c r="B199" s="276"/>
      <c r="C199" s="276"/>
      <c r="D199" s="276"/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  <c r="AA199" s="276"/>
    </row>
    <row r="200">
      <c r="A200" s="276"/>
      <c r="B200" s="276"/>
      <c r="C200" s="276"/>
      <c r="D200" s="276"/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  <c r="AA200" s="276"/>
    </row>
    <row r="201">
      <c r="A201" s="276"/>
      <c r="B201" s="276"/>
      <c r="C201" s="276"/>
      <c r="D201" s="276"/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  <c r="AA201" s="276"/>
    </row>
    <row r="202">
      <c r="A202" s="276"/>
      <c r="B202" s="276"/>
      <c r="C202" s="276"/>
      <c r="D202" s="276"/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  <c r="S202" s="276"/>
      <c r="T202" s="276"/>
      <c r="U202" s="276"/>
      <c r="V202" s="276"/>
      <c r="W202" s="276"/>
      <c r="X202" s="276"/>
      <c r="Y202" s="276"/>
      <c r="Z202" s="276"/>
      <c r="AA202" s="276"/>
    </row>
    <row r="203">
      <c r="A203" s="276"/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  <c r="AA203" s="276"/>
    </row>
    <row r="204">
      <c r="A204" s="276"/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  <c r="AA204" s="276"/>
    </row>
    <row r="205">
      <c r="A205" s="276"/>
      <c r="B205" s="276"/>
      <c r="C205" s="276"/>
      <c r="D205" s="276"/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  <c r="AA205" s="276"/>
    </row>
    <row r="206">
      <c r="A206" s="276"/>
      <c r="B206" s="276"/>
      <c r="C206" s="276"/>
      <c r="D206" s="276"/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  <c r="S206" s="276"/>
      <c r="T206" s="276"/>
      <c r="U206" s="276"/>
      <c r="V206" s="276"/>
      <c r="W206" s="276"/>
      <c r="X206" s="276"/>
      <c r="Y206" s="276"/>
      <c r="Z206" s="276"/>
      <c r="AA206" s="276"/>
    </row>
    <row r="207">
      <c r="A207" s="276"/>
      <c r="B207" s="276"/>
      <c r="C207" s="276"/>
      <c r="D207" s="276"/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  <c r="S207" s="276"/>
      <c r="T207" s="276"/>
      <c r="U207" s="276"/>
      <c r="V207" s="276"/>
      <c r="W207" s="276"/>
      <c r="X207" s="276"/>
      <c r="Y207" s="276"/>
      <c r="Z207" s="276"/>
      <c r="AA207" s="276"/>
    </row>
    <row r="208">
      <c r="A208" s="276"/>
      <c r="B208" s="276"/>
      <c r="C208" s="276"/>
      <c r="D208" s="276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  <c r="S208" s="276"/>
      <c r="T208" s="276"/>
      <c r="U208" s="276"/>
      <c r="V208" s="276"/>
      <c r="W208" s="276"/>
      <c r="X208" s="276"/>
      <c r="Y208" s="276"/>
      <c r="Z208" s="276"/>
      <c r="AA208" s="276"/>
    </row>
    <row r="209">
      <c r="A209" s="276"/>
      <c r="B209" s="276"/>
      <c r="C209" s="276"/>
      <c r="D209" s="276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  <c r="AA209" s="276"/>
    </row>
    <row r="210">
      <c r="A210" s="276"/>
      <c r="B210" s="276"/>
      <c r="C210" s="276"/>
      <c r="D210" s="276"/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  <c r="AA210" s="276"/>
    </row>
    <row r="211">
      <c r="A211" s="276"/>
      <c r="B211" s="276"/>
      <c r="C211" s="276"/>
      <c r="D211" s="276"/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  <c r="S211" s="276"/>
      <c r="T211" s="276"/>
      <c r="U211" s="276"/>
      <c r="V211" s="276"/>
      <c r="W211" s="276"/>
      <c r="X211" s="276"/>
      <c r="Y211" s="276"/>
      <c r="Z211" s="276"/>
      <c r="AA211" s="276"/>
    </row>
    <row r="212">
      <c r="A212" s="276"/>
      <c r="B212" s="276"/>
      <c r="C212" s="276"/>
      <c r="D212" s="276"/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  <c r="S212" s="276"/>
      <c r="T212" s="276"/>
      <c r="U212" s="276"/>
      <c r="V212" s="276"/>
      <c r="W212" s="276"/>
      <c r="X212" s="276"/>
      <c r="Y212" s="276"/>
      <c r="Z212" s="276"/>
      <c r="AA212" s="276"/>
    </row>
    <row r="213">
      <c r="A213" s="276"/>
      <c r="B213" s="276"/>
      <c r="C213" s="276"/>
      <c r="D213" s="276"/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  <c r="S213" s="276"/>
      <c r="T213" s="276"/>
      <c r="U213" s="276"/>
      <c r="V213" s="276"/>
      <c r="W213" s="276"/>
      <c r="X213" s="276"/>
      <c r="Y213" s="276"/>
      <c r="Z213" s="276"/>
      <c r="AA213" s="276"/>
    </row>
    <row r="214">
      <c r="A214" s="276"/>
      <c r="B214" s="276"/>
      <c r="C214" s="276"/>
      <c r="D214" s="276"/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  <c r="S214" s="276"/>
      <c r="T214" s="276"/>
      <c r="U214" s="276"/>
      <c r="V214" s="276"/>
      <c r="W214" s="276"/>
      <c r="X214" s="276"/>
      <c r="Y214" s="276"/>
      <c r="Z214" s="276"/>
      <c r="AA214" s="276"/>
    </row>
    <row r="215">
      <c r="A215" s="276"/>
      <c r="B215" s="276"/>
      <c r="C215" s="276"/>
      <c r="D215" s="276"/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  <c r="S215" s="276"/>
      <c r="T215" s="276"/>
      <c r="U215" s="276"/>
      <c r="V215" s="276"/>
      <c r="W215" s="276"/>
      <c r="X215" s="276"/>
      <c r="Y215" s="276"/>
      <c r="Z215" s="276"/>
      <c r="AA215" s="276"/>
    </row>
    <row r="216">
      <c r="A216" s="276"/>
      <c r="B216" s="276"/>
      <c r="C216" s="276"/>
      <c r="D216" s="276"/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  <c r="S216" s="276"/>
      <c r="T216" s="276"/>
      <c r="U216" s="276"/>
      <c r="V216" s="276"/>
      <c r="W216" s="276"/>
      <c r="X216" s="276"/>
      <c r="Y216" s="276"/>
      <c r="Z216" s="276"/>
      <c r="AA216" s="276"/>
    </row>
    <row r="217">
      <c r="A217" s="276"/>
      <c r="B217" s="276"/>
      <c r="C217" s="276"/>
      <c r="D217" s="276"/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  <c r="S217" s="276"/>
      <c r="T217" s="276"/>
      <c r="U217" s="276"/>
      <c r="V217" s="276"/>
      <c r="W217" s="276"/>
      <c r="X217" s="276"/>
      <c r="Y217" s="276"/>
      <c r="Z217" s="276"/>
      <c r="AA217" s="276"/>
    </row>
    <row r="218">
      <c r="A218" s="276"/>
      <c r="B218" s="276"/>
      <c r="C218" s="276"/>
      <c r="D218" s="276"/>
      <c r="E218" s="276"/>
      <c r="F218" s="276"/>
      <c r="G218" s="276"/>
      <c r="H218" s="276"/>
      <c r="I218" s="276"/>
      <c r="J218" s="276"/>
      <c r="K218" s="276"/>
      <c r="L218" s="276"/>
      <c r="M218" s="276"/>
      <c r="N218" s="276"/>
      <c r="O218" s="276"/>
      <c r="P218" s="276"/>
      <c r="Q218" s="276"/>
      <c r="R218" s="276"/>
      <c r="S218" s="276"/>
      <c r="T218" s="276"/>
      <c r="U218" s="276"/>
      <c r="V218" s="276"/>
      <c r="W218" s="276"/>
      <c r="X218" s="276"/>
      <c r="Y218" s="276"/>
      <c r="Z218" s="276"/>
      <c r="AA218" s="276"/>
    </row>
    <row r="219">
      <c r="A219" s="276"/>
      <c r="B219" s="276"/>
      <c r="C219" s="276"/>
      <c r="D219" s="276"/>
      <c r="E219" s="276"/>
      <c r="F219" s="276"/>
      <c r="G219" s="276"/>
      <c r="H219" s="276"/>
      <c r="I219" s="276"/>
      <c r="J219" s="276"/>
      <c r="K219" s="276"/>
      <c r="L219" s="276"/>
      <c r="M219" s="276"/>
      <c r="N219" s="276"/>
      <c r="O219" s="276"/>
      <c r="P219" s="276"/>
      <c r="Q219" s="276"/>
      <c r="R219" s="276"/>
      <c r="S219" s="276"/>
      <c r="T219" s="276"/>
      <c r="U219" s="276"/>
      <c r="V219" s="276"/>
      <c r="W219" s="276"/>
      <c r="X219" s="276"/>
      <c r="Y219" s="276"/>
      <c r="Z219" s="276"/>
      <c r="AA219" s="276"/>
    </row>
    <row r="220">
      <c r="A220" s="276"/>
      <c r="B220" s="276"/>
      <c r="C220" s="276"/>
      <c r="D220" s="276"/>
      <c r="E220" s="276"/>
      <c r="F220" s="276"/>
      <c r="G220" s="276"/>
      <c r="H220" s="276"/>
      <c r="I220" s="276"/>
      <c r="J220" s="276"/>
      <c r="K220" s="276"/>
      <c r="L220" s="276"/>
      <c r="M220" s="276"/>
      <c r="N220" s="276"/>
      <c r="O220" s="276"/>
      <c r="P220" s="276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  <c r="AA220" s="276"/>
    </row>
    <row r="221">
      <c r="A221" s="276"/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  <c r="AA221" s="276"/>
    </row>
    <row r="222">
      <c r="A222" s="276"/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  <c r="AA222" s="276"/>
    </row>
    <row r="223">
      <c r="A223" s="276"/>
      <c r="B223" s="276"/>
      <c r="C223" s="276"/>
      <c r="D223" s="276"/>
      <c r="E223" s="276"/>
      <c r="F223" s="276"/>
      <c r="G223" s="276"/>
      <c r="H223" s="276"/>
      <c r="I223" s="276"/>
      <c r="J223" s="276"/>
      <c r="K223" s="276"/>
      <c r="L223" s="276"/>
      <c r="M223" s="276"/>
      <c r="N223" s="276"/>
      <c r="O223" s="276"/>
      <c r="P223" s="276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  <c r="AA223" s="276"/>
    </row>
    <row r="224">
      <c r="A224" s="276"/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  <c r="AA224" s="276"/>
    </row>
    <row r="225">
      <c r="A225" s="276"/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  <c r="AA225" s="276"/>
    </row>
    <row r="226">
      <c r="A226" s="276"/>
      <c r="B226" s="276"/>
      <c r="C226" s="276"/>
      <c r="D226" s="276"/>
      <c r="E226" s="276"/>
      <c r="F226" s="276"/>
      <c r="G226" s="276"/>
      <c r="H226" s="276"/>
      <c r="I226" s="276"/>
      <c r="J226" s="276"/>
      <c r="K226" s="276"/>
      <c r="L226" s="276"/>
      <c r="M226" s="276"/>
      <c r="N226" s="276"/>
      <c r="O226" s="276"/>
      <c r="P226" s="276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  <c r="AA226" s="276"/>
    </row>
    <row r="227">
      <c r="A227" s="276"/>
      <c r="B227" s="276"/>
      <c r="C227" s="276"/>
      <c r="D227" s="276"/>
      <c r="E227" s="276"/>
      <c r="F227" s="276"/>
      <c r="G227" s="276"/>
      <c r="H227" s="276"/>
      <c r="I227" s="276"/>
      <c r="J227" s="276"/>
      <c r="K227" s="276"/>
      <c r="L227" s="276"/>
      <c r="M227" s="276"/>
      <c r="N227" s="276"/>
      <c r="O227" s="276"/>
      <c r="P227" s="276"/>
      <c r="Q227" s="276"/>
      <c r="R227" s="276"/>
      <c r="S227" s="276"/>
      <c r="T227" s="276"/>
      <c r="U227" s="276"/>
      <c r="V227" s="276"/>
      <c r="W227" s="276"/>
      <c r="X227" s="276"/>
      <c r="Y227" s="276"/>
      <c r="Z227" s="276"/>
      <c r="AA227" s="276"/>
    </row>
    <row r="228">
      <c r="A228" s="276"/>
      <c r="B228" s="276"/>
      <c r="C228" s="276"/>
      <c r="D228" s="276"/>
      <c r="E228" s="276"/>
      <c r="F228" s="276"/>
      <c r="G228" s="276"/>
      <c r="H228" s="276"/>
      <c r="I228" s="276"/>
      <c r="J228" s="276"/>
      <c r="K228" s="276"/>
      <c r="L228" s="276"/>
      <c r="M228" s="276"/>
      <c r="N228" s="276"/>
      <c r="O228" s="276"/>
      <c r="P228" s="276"/>
      <c r="Q228" s="276"/>
      <c r="R228" s="276"/>
      <c r="S228" s="276"/>
      <c r="T228" s="276"/>
      <c r="U228" s="276"/>
      <c r="V228" s="276"/>
      <c r="W228" s="276"/>
      <c r="X228" s="276"/>
      <c r="Y228" s="276"/>
      <c r="Z228" s="276"/>
      <c r="AA228" s="276"/>
    </row>
    <row r="229">
      <c r="A229" s="276"/>
      <c r="B229" s="276"/>
      <c r="C229" s="276"/>
      <c r="D229" s="276"/>
      <c r="E229" s="276"/>
      <c r="F229" s="276"/>
      <c r="G229" s="276"/>
      <c r="H229" s="276"/>
      <c r="I229" s="276"/>
      <c r="J229" s="276"/>
      <c r="K229" s="276"/>
      <c r="L229" s="276"/>
      <c r="M229" s="276"/>
      <c r="N229" s="276"/>
      <c r="O229" s="276"/>
      <c r="P229" s="276"/>
      <c r="Q229" s="276"/>
      <c r="R229" s="276"/>
      <c r="S229" s="276"/>
      <c r="T229" s="276"/>
      <c r="U229" s="276"/>
      <c r="V229" s="276"/>
      <c r="W229" s="276"/>
      <c r="X229" s="276"/>
      <c r="Y229" s="276"/>
      <c r="Z229" s="276"/>
      <c r="AA229" s="276"/>
    </row>
    <row r="230">
      <c r="A230" s="276"/>
      <c r="B230" s="276"/>
      <c r="C230" s="276"/>
      <c r="D230" s="276"/>
      <c r="E230" s="276"/>
      <c r="F230" s="276"/>
      <c r="G230" s="276"/>
      <c r="H230" s="276"/>
      <c r="I230" s="276"/>
      <c r="J230" s="276"/>
      <c r="K230" s="276"/>
      <c r="L230" s="276"/>
      <c r="M230" s="276"/>
      <c r="N230" s="276"/>
      <c r="O230" s="276"/>
      <c r="P230" s="276"/>
      <c r="Q230" s="276"/>
      <c r="R230" s="276"/>
      <c r="S230" s="276"/>
      <c r="T230" s="276"/>
      <c r="U230" s="276"/>
      <c r="V230" s="276"/>
      <c r="W230" s="276"/>
      <c r="X230" s="276"/>
      <c r="Y230" s="276"/>
      <c r="Z230" s="276"/>
      <c r="AA230" s="276"/>
    </row>
    <row r="231">
      <c r="A231" s="276"/>
      <c r="B231" s="276"/>
      <c r="C231" s="276"/>
      <c r="D231" s="276"/>
      <c r="E231" s="276"/>
      <c r="F231" s="276"/>
      <c r="G231" s="276"/>
      <c r="H231" s="276"/>
      <c r="I231" s="276"/>
      <c r="J231" s="276"/>
      <c r="K231" s="276"/>
      <c r="L231" s="276"/>
      <c r="M231" s="276"/>
      <c r="N231" s="276"/>
      <c r="O231" s="276"/>
      <c r="P231" s="276"/>
      <c r="Q231" s="276"/>
      <c r="R231" s="276"/>
      <c r="S231" s="276"/>
      <c r="T231" s="276"/>
      <c r="U231" s="276"/>
      <c r="V231" s="276"/>
      <c r="W231" s="276"/>
      <c r="X231" s="276"/>
      <c r="Y231" s="276"/>
      <c r="Z231" s="276"/>
      <c r="AA231" s="276"/>
    </row>
    <row r="232">
      <c r="A232" s="276"/>
      <c r="B232" s="276"/>
      <c r="C232" s="276"/>
      <c r="D232" s="276"/>
      <c r="E232" s="276"/>
      <c r="F232" s="276"/>
      <c r="G232" s="276"/>
      <c r="H232" s="276"/>
      <c r="I232" s="276"/>
      <c r="J232" s="276"/>
      <c r="K232" s="276"/>
      <c r="L232" s="276"/>
      <c r="M232" s="276"/>
      <c r="N232" s="276"/>
      <c r="O232" s="276"/>
      <c r="P232" s="276"/>
      <c r="Q232" s="276"/>
      <c r="R232" s="276"/>
      <c r="S232" s="276"/>
      <c r="T232" s="276"/>
      <c r="U232" s="276"/>
      <c r="V232" s="276"/>
      <c r="W232" s="276"/>
      <c r="X232" s="276"/>
      <c r="Y232" s="276"/>
      <c r="Z232" s="276"/>
      <c r="AA232" s="276"/>
    </row>
    <row r="233">
      <c r="A233" s="276"/>
      <c r="B233" s="276"/>
      <c r="C233" s="276"/>
      <c r="D233" s="276"/>
      <c r="E233" s="276"/>
      <c r="F233" s="276"/>
      <c r="G233" s="276"/>
      <c r="H233" s="276"/>
      <c r="I233" s="276"/>
      <c r="J233" s="276"/>
      <c r="K233" s="276"/>
      <c r="L233" s="276"/>
      <c r="M233" s="276"/>
      <c r="N233" s="276"/>
      <c r="O233" s="276"/>
      <c r="P233" s="276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  <c r="AA233" s="276"/>
    </row>
    <row r="234">
      <c r="A234" s="276"/>
      <c r="B234" s="276"/>
      <c r="C234" s="276"/>
      <c r="D234" s="276"/>
      <c r="E234" s="276"/>
      <c r="F234" s="276"/>
      <c r="G234" s="276"/>
      <c r="H234" s="276"/>
      <c r="I234" s="276"/>
      <c r="J234" s="276"/>
      <c r="K234" s="276"/>
      <c r="L234" s="276"/>
      <c r="M234" s="276"/>
      <c r="N234" s="276"/>
      <c r="O234" s="276"/>
      <c r="P234" s="276"/>
      <c r="Q234" s="276"/>
      <c r="R234" s="276"/>
      <c r="S234" s="276"/>
      <c r="T234" s="276"/>
      <c r="U234" s="276"/>
      <c r="V234" s="276"/>
      <c r="W234" s="276"/>
      <c r="X234" s="276"/>
      <c r="Y234" s="276"/>
      <c r="Z234" s="276"/>
      <c r="AA234" s="276"/>
    </row>
    <row r="235">
      <c r="A235" s="276"/>
      <c r="B235" s="276"/>
      <c r="C235" s="276"/>
      <c r="D235" s="276"/>
      <c r="E235" s="276"/>
      <c r="F235" s="276"/>
      <c r="G235" s="276"/>
      <c r="H235" s="276"/>
      <c r="I235" s="276"/>
      <c r="J235" s="276"/>
      <c r="K235" s="276"/>
      <c r="L235" s="276"/>
      <c r="M235" s="276"/>
      <c r="N235" s="276"/>
      <c r="O235" s="276"/>
      <c r="P235" s="276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  <c r="AA235" s="276"/>
    </row>
    <row r="236">
      <c r="A236" s="276"/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  <c r="P236" s="276"/>
      <c r="Q236" s="276"/>
      <c r="R236" s="276"/>
      <c r="S236" s="276"/>
      <c r="T236" s="276"/>
      <c r="U236" s="276"/>
      <c r="V236" s="276"/>
      <c r="W236" s="276"/>
      <c r="X236" s="276"/>
      <c r="Y236" s="276"/>
      <c r="Z236" s="276"/>
      <c r="AA236" s="276"/>
    </row>
    <row r="237">
      <c r="A237" s="276"/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  <c r="P237" s="276"/>
      <c r="Q237" s="276"/>
      <c r="R237" s="276"/>
      <c r="S237" s="276"/>
      <c r="T237" s="276"/>
      <c r="U237" s="276"/>
      <c r="V237" s="276"/>
      <c r="W237" s="276"/>
      <c r="X237" s="276"/>
      <c r="Y237" s="276"/>
      <c r="Z237" s="276"/>
      <c r="AA237" s="276"/>
    </row>
    <row r="238">
      <c r="A238" s="276"/>
      <c r="B238" s="276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  <c r="AA238" s="276"/>
    </row>
    <row r="239">
      <c r="A239" s="276"/>
      <c r="B239" s="276"/>
      <c r="C239" s="276"/>
      <c r="D239" s="276"/>
      <c r="E239" s="276"/>
      <c r="F239" s="276"/>
      <c r="G239" s="276"/>
      <c r="H239" s="276"/>
      <c r="I239" s="276"/>
      <c r="J239" s="276"/>
      <c r="K239" s="276"/>
      <c r="L239" s="276"/>
      <c r="M239" s="276"/>
      <c r="N239" s="276"/>
      <c r="O239" s="276"/>
      <c r="P239" s="276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  <c r="AA239" s="276"/>
    </row>
    <row r="240">
      <c r="A240" s="276"/>
      <c r="B240" s="276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  <c r="AA240" s="276"/>
    </row>
    <row r="241">
      <c r="A241" s="276"/>
      <c r="B241" s="276"/>
      <c r="C241" s="276"/>
      <c r="D241" s="276"/>
      <c r="E241" s="276"/>
      <c r="F241" s="276"/>
      <c r="G241" s="276"/>
      <c r="H241" s="276"/>
      <c r="I241" s="276"/>
      <c r="J241" s="276"/>
      <c r="K241" s="276"/>
      <c r="L241" s="276"/>
      <c r="M241" s="276"/>
      <c r="N241" s="276"/>
      <c r="O241" s="276"/>
      <c r="P241" s="276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  <c r="AA241" s="276"/>
    </row>
    <row r="242">
      <c r="A242" s="276"/>
      <c r="B242" s="276"/>
      <c r="C242" s="276"/>
      <c r="D242" s="276"/>
      <c r="E242" s="276"/>
      <c r="F242" s="276"/>
      <c r="G242" s="276"/>
      <c r="H242" s="276"/>
      <c r="I242" s="276"/>
      <c r="J242" s="276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76"/>
      <c r="Z242" s="276"/>
      <c r="AA242" s="276"/>
    </row>
    <row r="243">
      <c r="A243" s="276"/>
      <c r="B243" s="27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  <c r="AA243" s="276"/>
    </row>
    <row r="244">
      <c r="A244" s="276"/>
      <c r="B244" s="276"/>
      <c r="C244" s="276"/>
      <c r="D244" s="276"/>
      <c r="E244" s="276"/>
      <c r="F244" s="276"/>
      <c r="G244" s="276"/>
      <c r="H244" s="276"/>
      <c r="I244" s="276"/>
      <c r="J244" s="276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  <c r="AA244" s="276"/>
    </row>
    <row r="245">
      <c r="A245" s="276"/>
      <c r="B245" s="276"/>
      <c r="C245" s="276"/>
      <c r="D245" s="276"/>
      <c r="E245" s="276"/>
      <c r="F245" s="276"/>
      <c r="G245" s="276"/>
      <c r="H245" s="276"/>
      <c r="I245" s="276"/>
      <c r="J245" s="276"/>
      <c r="K245" s="276"/>
      <c r="L245" s="276"/>
      <c r="M245" s="276"/>
      <c r="N245" s="276"/>
      <c r="O245" s="276"/>
      <c r="P245" s="276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  <c r="AA245" s="276"/>
    </row>
    <row r="246">
      <c r="A246" s="276"/>
      <c r="B246" s="276"/>
      <c r="C246" s="276"/>
      <c r="D246" s="276"/>
      <c r="E246" s="276"/>
      <c r="F246" s="276"/>
      <c r="G246" s="276"/>
      <c r="H246" s="276"/>
      <c r="I246" s="276"/>
      <c r="J246" s="276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76"/>
      <c r="Z246" s="276"/>
      <c r="AA246" s="276"/>
    </row>
    <row r="247">
      <c r="A247" s="276"/>
      <c r="B247" s="27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  <c r="AA247" s="276"/>
    </row>
    <row r="248">
      <c r="A248" s="276"/>
      <c r="B248" s="276"/>
      <c r="C248" s="276"/>
      <c r="D248" s="276"/>
      <c r="E248" s="276"/>
      <c r="F248" s="276"/>
      <c r="G248" s="276"/>
      <c r="H248" s="276"/>
      <c r="I248" s="276"/>
      <c r="J248" s="276"/>
      <c r="K248" s="276"/>
      <c r="L248" s="276"/>
      <c r="M248" s="276"/>
      <c r="N248" s="276"/>
      <c r="O248" s="276"/>
      <c r="P248" s="276"/>
      <c r="Q248" s="276"/>
      <c r="R248" s="276"/>
      <c r="S248" s="276"/>
      <c r="T248" s="276"/>
      <c r="U248" s="276"/>
      <c r="V248" s="276"/>
      <c r="W248" s="276"/>
      <c r="X248" s="276"/>
      <c r="Y248" s="276"/>
      <c r="Z248" s="276"/>
      <c r="AA248" s="276"/>
    </row>
    <row r="249">
      <c r="A249" s="276"/>
      <c r="B249" s="276"/>
      <c r="C249" s="276"/>
      <c r="D249" s="276"/>
      <c r="E249" s="276"/>
      <c r="F249" s="276"/>
      <c r="G249" s="276"/>
      <c r="H249" s="276"/>
      <c r="I249" s="276"/>
      <c r="J249" s="276"/>
      <c r="K249" s="276"/>
      <c r="L249" s="276"/>
      <c r="M249" s="276"/>
      <c r="N249" s="276"/>
      <c r="O249" s="276"/>
      <c r="P249" s="276"/>
      <c r="Q249" s="276"/>
      <c r="R249" s="276"/>
      <c r="S249" s="276"/>
      <c r="T249" s="276"/>
      <c r="U249" s="276"/>
      <c r="V249" s="276"/>
      <c r="W249" s="276"/>
      <c r="X249" s="276"/>
      <c r="Y249" s="276"/>
      <c r="Z249" s="276"/>
      <c r="AA249" s="276"/>
    </row>
    <row r="250">
      <c r="A250" s="276"/>
      <c r="B250" s="276"/>
      <c r="C250" s="276"/>
      <c r="D250" s="276"/>
      <c r="E250" s="276"/>
      <c r="F250" s="276"/>
      <c r="G250" s="276"/>
      <c r="H250" s="276"/>
      <c r="I250" s="276"/>
      <c r="J250" s="276"/>
      <c r="K250" s="276"/>
      <c r="L250" s="276"/>
      <c r="M250" s="276"/>
      <c r="N250" s="276"/>
      <c r="O250" s="276"/>
      <c r="P250" s="276"/>
      <c r="Q250" s="276"/>
      <c r="R250" s="276"/>
      <c r="S250" s="276"/>
      <c r="T250" s="276"/>
      <c r="U250" s="276"/>
      <c r="V250" s="276"/>
      <c r="W250" s="276"/>
      <c r="X250" s="276"/>
      <c r="Y250" s="276"/>
      <c r="Z250" s="276"/>
      <c r="AA250" s="276"/>
    </row>
    <row r="251">
      <c r="A251" s="276"/>
      <c r="B251" s="276"/>
      <c r="C251" s="276"/>
      <c r="D251" s="276"/>
      <c r="E251" s="276"/>
      <c r="F251" s="276"/>
      <c r="G251" s="276"/>
      <c r="H251" s="276"/>
      <c r="I251" s="276"/>
      <c r="J251" s="276"/>
      <c r="K251" s="276"/>
      <c r="L251" s="276"/>
      <c r="M251" s="276"/>
      <c r="N251" s="276"/>
      <c r="O251" s="276"/>
      <c r="P251" s="276"/>
      <c r="Q251" s="276"/>
      <c r="R251" s="276"/>
      <c r="S251" s="276"/>
      <c r="T251" s="276"/>
      <c r="U251" s="276"/>
      <c r="V251" s="276"/>
      <c r="W251" s="276"/>
      <c r="X251" s="276"/>
      <c r="Y251" s="276"/>
      <c r="Z251" s="276"/>
      <c r="AA251" s="276"/>
    </row>
    <row r="252">
      <c r="A252" s="276"/>
      <c r="B252" s="276"/>
      <c r="C252" s="276"/>
      <c r="D252" s="276"/>
      <c r="E252" s="276"/>
      <c r="F252" s="276"/>
      <c r="G252" s="276"/>
      <c r="H252" s="276"/>
      <c r="I252" s="276"/>
      <c r="J252" s="276"/>
      <c r="K252" s="276"/>
      <c r="L252" s="276"/>
      <c r="M252" s="276"/>
      <c r="N252" s="276"/>
      <c r="O252" s="276"/>
      <c r="P252" s="276"/>
      <c r="Q252" s="276"/>
      <c r="R252" s="276"/>
      <c r="S252" s="276"/>
      <c r="T252" s="276"/>
      <c r="U252" s="276"/>
      <c r="V252" s="276"/>
      <c r="W252" s="276"/>
      <c r="X252" s="276"/>
      <c r="Y252" s="276"/>
      <c r="Z252" s="276"/>
      <c r="AA252" s="276"/>
    </row>
    <row r="253">
      <c r="A253" s="276"/>
      <c r="B253" s="276"/>
      <c r="C253" s="276"/>
      <c r="D253" s="276"/>
      <c r="E253" s="276"/>
      <c r="F253" s="276"/>
      <c r="G253" s="276"/>
      <c r="H253" s="276"/>
      <c r="I253" s="276"/>
      <c r="J253" s="276"/>
      <c r="K253" s="276"/>
      <c r="L253" s="276"/>
      <c r="M253" s="276"/>
      <c r="N253" s="276"/>
      <c r="O253" s="276"/>
      <c r="P253" s="276"/>
      <c r="Q253" s="276"/>
      <c r="R253" s="276"/>
      <c r="S253" s="276"/>
      <c r="T253" s="276"/>
      <c r="U253" s="276"/>
      <c r="V253" s="276"/>
      <c r="W253" s="276"/>
      <c r="X253" s="276"/>
      <c r="Y253" s="276"/>
      <c r="Z253" s="276"/>
      <c r="AA253" s="276"/>
    </row>
    <row r="254">
      <c r="A254" s="276"/>
      <c r="B254" s="276"/>
      <c r="C254" s="276"/>
      <c r="D254" s="276"/>
      <c r="E254" s="276"/>
      <c r="F254" s="276"/>
      <c r="G254" s="276"/>
      <c r="H254" s="276"/>
      <c r="I254" s="276"/>
      <c r="J254" s="276"/>
      <c r="K254" s="276"/>
      <c r="L254" s="276"/>
      <c r="M254" s="276"/>
      <c r="N254" s="276"/>
      <c r="O254" s="276"/>
      <c r="P254" s="276"/>
      <c r="Q254" s="276"/>
      <c r="R254" s="276"/>
      <c r="S254" s="276"/>
      <c r="T254" s="276"/>
      <c r="U254" s="276"/>
      <c r="V254" s="276"/>
      <c r="W254" s="276"/>
      <c r="X254" s="276"/>
      <c r="Y254" s="276"/>
      <c r="Z254" s="276"/>
      <c r="AA254" s="276"/>
    </row>
    <row r="255">
      <c r="A255" s="276"/>
      <c r="B255" s="276"/>
      <c r="C255" s="276"/>
      <c r="D255" s="276"/>
      <c r="E255" s="276"/>
      <c r="F255" s="276"/>
      <c r="G255" s="276"/>
      <c r="H255" s="276"/>
      <c r="I255" s="276"/>
      <c r="J255" s="276"/>
      <c r="K255" s="276"/>
      <c r="L255" s="276"/>
      <c r="M255" s="276"/>
      <c r="N255" s="276"/>
      <c r="O255" s="276"/>
      <c r="P255" s="276"/>
      <c r="Q255" s="276"/>
      <c r="R255" s="276"/>
      <c r="S255" s="276"/>
      <c r="T255" s="276"/>
      <c r="U255" s="276"/>
      <c r="V255" s="276"/>
      <c r="W255" s="276"/>
      <c r="X255" s="276"/>
      <c r="Y255" s="276"/>
      <c r="Z255" s="276"/>
      <c r="AA255" s="276"/>
    </row>
    <row r="256">
      <c r="A256" s="276"/>
      <c r="B256" s="276"/>
      <c r="C256" s="276"/>
      <c r="D256" s="276"/>
      <c r="E256" s="276"/>
      <c r="F256" s="276"/>
      <c r="G256" s="276"/>
      <c r="H256" s="276"/>
      <c r="I256" s="276"/>
      <c r="J256" s="276"/>
      <c r="K256" s="276"/>
      <c r="L256" s="276"/>
      <c r="M256" s="276"/>
      <c r="N256" s="276"/>
      <c r="O256" s="276"/>
      <c r="P256" s="276"/>
      <c r="Q256" s="276"/>
      <c r="R256" s="276"/>
      <c r="S256" s="276"/>
      <c r="T256" s="276"/>
      <c r="U256" s="276"/>
      <c r="V256" s="276"/>
      <c r="W256" s="276"/>
      <c r="X256" s="276"/>
      <c r="Y256" s="276"/>
      <c r="Z256" s="276"/>
      <c r="AA256" s="276"/>
    </row>
    <row r="257">
      <c r="A257" s="276"/>
      <c r="B257" s="276"/>
      <c r="C257" s="276"/>
      <c r="D257" s="276"/>
      <c r="E257" s="276"/>
      <c r="F257" s="276"/>
      <c r="G257" s="276"/>
      <c r="H257" s="276"/>
      <c r="I257" s="276"/>
      <c r="J257" s="276"/>
      <c r="K257" s="276"/>
      <c r="L257" s="276"/>
      <c r="M257" s="276"/>
      <c r="N257" s="276"/>
      <c r="O257" s="276"/>
      <c r="P257" s="276"/>
      <c r="Q257" s="276"/>
      <c r="R257" s="276"/>
      <c r="S257" s="276"/>
      <c r="T257" s="276"/>
      <c r="U257" s="276"/>
      <c r="V257" s="276"/>
      <c r="W257" s="276"/>
      <c r="X257" s="276"/>
      <c r="Y257" s="276"/>
      <c r="Z257" s="276"/>
      <c r="AA257" s="276"/>
    </row>
    <row r="258">
      <c r="A258" s="276"/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276"/>
      <c r="T258" s="276"/>
      <c r="U258" s="276"/>
      <c r="V258" s="276"/>
      <c r="W258" s="276"/>
      <c r="X258" s="276"/>
      <c r="Y258" s="276"/>
      <c r="Z258" s="276"/>
      <c r="AA258" s="276"/>
    </row>
    <row r="259">
      <c r="A259" s="276"/>
      <c r="B259" s="276"/>
      <c r="C259" s="276"/>
      <c r="D259" s="276"/>
      <c r="E259" s="276"/>
      <c r="F259" s="276"/>
      <c r="G259" s="276"/>
      <c r="H259" s="276"/>
      <c r="I259" s="276"/>
      <c r="J259" s="276"/>
      <c r="K259" s="276"/>
      <c r="L259" s="276"/>
      <c r="M259" s="276"/>
      <c r="N259" s="276"/>
      <c r="O259" s="276"/>
      <c r="P259" s="276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  <c r="AA259" s="276"/>
    </row>
    <row r="260">
      <c r="A260" s="276"/>
      <c r="B260" s="276"/>
      <c r="C260" s="276"/>
      <c r="D260" s="276"/>
      <c r="E260" s="276"/>
      <c r="F260" s="276"/>
      <c r="G260" s="276"/>
      <c r="H260" s="276"/>
      <c r="I260" s="276"/>
      <c r="J260" s="276"/>
      <c r="K260" s="276"/>
      <c r="L260" s="276"/>
      <c r="M260" s="276"/>
      <c r="N260" s="276"/>
      <c r="O260" s="276"/>
      <c r="P260" s="276"/>
      <c r="Q260" s="276"/>
      <c r="R260" s="276"/>
      <c r="S260" s="276"/>
      <c r="T260" s="276"/>
      <c r="U260" s="276"/>
      <c r="V260" s="276"/>
      <c r="W260" s="276"/>
      <c r="X260" s="276"/>
      <c r="Y260" s="276"/>
      <c r="Z260" s="276"/>
      <c r="AA260" s="276"/>
    </row>
    <row r="261">
      <c r="A261" s="276"/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  <c r="AA261" s="276"/>
    </row>
    <row r="262">
      <c r="A262" s="276"/>
      <c r="B262" s="276"/>
      <c r="C262" s="276"/>
      <c r="D262" s="276"/>
      <c r="E262" s="276"/>
      <c r="F262" s="276"/>
      <c r="G262" s="276"/>
      <c r="H262" s="276"/>
      <c r="I262" s="276"/>
      <c r="J262" s="276"/>
      <c r="K262" s="276"/>
      <c r="L262" s="276"/>
      <c r="M262" s="276"/>
      <c r="N262" s="276"/>
      <c r="O262" s="276"/>
      <c r="P262" s="276"/>
      <c r="Q262" s="276"/>
      <c r="R262" s="276"/>
      <c r="S262" s="276"/>
      <c r="T262" s="276"/>
      <c r="U262" s="276"/>
      <c r="V262" s="276"/>
      <c r="W262" s="276"/>
      <c r="X262" s="276"/>
      <c r="Y262" s="276"/>
      <c r="Z262" s="276"/>
      <c r="AA262" s="276"/>
    </row>
    <row r="263">
      <c r="A263" s="276"/>
      <c r="B263" s="276"/>
      <c r="C263" s="276"/>
      <c r="D263" s="276"/>
      <c r="E263" s="276"/>
      <c r="F263" s="276"/>
      <c r="G263" s="276"/>
      <c r="H263" s="276"/>
      <c r="I263" s="276"/>
      <c r="J263" s="276"/>
      <c r="K263" s="276"/>
      <c r="L263" s="276"/>
      <c r="M263" s="276"/>
      <c r="N263" s="276"/>
      <c r="O263" s="276"/>
      <c r="P263" s="276"/>
      <c r="Q263" s="276"/>
      <c r="R263" s="276"/>
      <c r="S263" s="276"/>
      <c r="T263" s="276"/>
      <c r="U263" s="276"/>
      <c r="V263" s="276"/>
      <c r="W263" s="276"/>
      <c r="X263" s="276"/>
      <c r="Y263" s="276"/>
      <c r="Z263" s="276"/>
      <c r="AA263" s="276"/>
    </row>
    <row r="264">
      <c r="A264" s="276"/>
      <c r="B264" s="276"/>
      <c r="C264" s="276"/>
      <c r="D264" s="276"/>
      <c r="E264" s="276"/>
      <c r="F264" s="276"/>
      <c r="G264" s="276"/>
      <c r="H264" s="276"/>
      <c r="I264" s="276"/>
      <c r="J264" s="276"/>
      <c r="K264" s="276"/>
      <c r="L264" s="276"/>
      <c r="M264" s="276"/>
      <c r="N264" s="276"/>
      <c r="O264" s="276"/>
      <c r="P264" s="276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  <c r="AA264" s="276"/>
    </row>
    <row r="265">
      <c r="A265" s="276"/>
      <c r="B265" s="276"/>
      <c r="C265" s="276"/>
      <c r="D265" s="276"/>
      <c r="E265" s="276"/>
      <c r="F265" s="276"/>
      <c r="G265" s="276"/>
      <c r="H265" s="276"/>
      <c r="I265" s="276"/>
      <c r="J265" s="276"/>
      <c r="K265" s="276"/>
      <c r="L265" s="276"/>
      <c r="M265" s="276"/>
      <c r="N265" s="276"/>
      <c r="O265" s="276"/>
      <c r="P265" s="276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  <c r="AA265" s="276"/>
    </row>
    <row r="266">
      <c r="A266" s="276"/>
      <c r="B266" s="276"/>
      <c r="C266" s="276"/>
      <c r="D266" s="276"/>
      <c r="E266" s="276"/>
      <c r="F266" s="276"/>
      <c r="G266" s="276"/>
      <c r="H266" s="276"/>
      <c r="I266" s="276"/>
      <c r="J266" s="276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  <c r="AA266" s="276"/>
    </row>
    <row r="267">
      <c r="A267" s="276"/>
      <c r="B267" s="276"/>
      <c r="C267" s="276"/>
      <c r="D267" s="276"/>
      <c r="E267" s="276"/>
      <c r="F267" s="276"/>
      <c r="G267" s="276"/>
      <c r="H267" s="276"/>
      <c r="I267" s="276"/>
      <c r="J267" s="276"/>
      <c r="K267" s="276"/>
      <c r="L267" s="276"/>
      <c r="M267" s="276"/>
      <c r="N267" s="276"/>
      <c r="O267" s="276"/>
      <c r="P267" s="276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  <c r="AA267" s="276"/>
    </row>
    <row r="268">
      <c r="A268" s="276"/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  <c r="AA268" s="276"/>
    </row>
    <row r="269">
      <c r="A269" s="276"/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  <c r="AA269" s="276"/>
    </row>
    <row r="270">
      <c r="A270" s="276"/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  <c r="P270" s="276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  <c r="AA270" s="276"/>
    </row>
    <row r="271">
      <c r="A271" s="276"/>
      <c r="B271" s="276"/>
      <c r="C271" s="276"/>
      <c r="D271" s="276"/>
      <c r="E271" s="276"/>
      <c r="F271" s="276"/>
      <c r="G271" s="276"/>
      <c r="H271" s="276"/>
      <c r="I271" s="276"/>
      <c r="J271" s="276"/>
      <c r="K271" s="276"/>
      <c r="L271" s="276"/>
      <c r="M271" s="276"/>
      <c r="N271" s="276"/>
      <c r="O271" s="276"/>
      <c r="P271" s="276"/>
      <c r="Q271" s="276"/>
      <c r="R271" s="276"/>
      <c r="S271" s="276"/>
      <c r="T271" s="276"/>
      <c r="U271" s="276"/>
      <c r="V271" s="276"/>
      <c r="W271" s="276"/>
      <c r="X271" s="276"/>
      <c r="Y271" s="276"/>
      <c r="Z271" s="276"/>
      <c r="AA271" s="276"/>
    </row>
    <row r="272">
      <c r="A272" s="276"/>
      <c r="B272" s="276"/>
      <c r="C272" s="276"/>
      <c r="D272" s="276"/>
      <c r="E272" s="276"/>
      <c r="F272" s="276"/>
      <c r="G272" s="276"/>
      <c r="H272" s="276"/>
      <c r="I272" s="276"/>
      <c r="J272" s="276"/>
      <c r="K272" s="276"/>
      <c r="L272" s="276"/>
      <c r="M272" s="276"/>
      <c r="N272" s="276"/>
      <c r="O272" s="276"/>
      <c r="P272" s="276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  <c r="AA272" s="276"/>
    </row>
    <row r="273">
      <c r="A273" s="276"/>
      <c r="B273" s="276"/>
      <c r="C273" s="276"/>
      <c r="D273" s="276"/>
      <c r="E273" s="276"/>
      <c r="F273" s="276"/>
      <c r="G273" s="276"/>
      <c r="H273" s="276"/>
      <c r="I273" s="276"/>
      <c r="J273" s="276"/>
      <c r="K273" s="276"/>
      <c r="L273" s="276"/>
      <c r="M273" s="276"/>
      <c r="N273" s="276"/>
      <c r="O273" s="276"/>
      <c r="P273" s="276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  <c r="AA273" s="276"/>
    </row>
    <row r="274">
      <c r="A274" s="276"/>
      <c r="B274" s="276"/>
      <c r="C274" s="276"/>
      <c r="D274" s="276"/>
      <c r="E274" s="276"/>
      <c r="F274" s="276"/>
      <c r="G274" s="276"/>
      <c r="H274" s="276"/>
      <c r="I274" s="276"/>
      <c r="J274" s="276"/>
      <c r="K274" s="276"/>
      <c r="L274" s="276"/>
      <c r="M274" s="276"/>
      <c r="N274" s="276"/>
      <c r="O274" s="276"/>
      <c r="P274" s="276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  <c r="AA274" s="276"/>
    </row>
    <row r="275">
      <c r="A275" s="276"/>
      <c r="B275" s="276"/>
      <c r="C275" s="276"/>
      <c r="D275" s="276"/>
      <c r="E275" s="276"/>
      <c r="F275" s="276"/>
      <c r="G275" s="276"/>
      <c r="H275" s="276"/>
      <c r="I275" s="276"/>
      <c r="J275" s="276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  <c r="AA275" s="276"/>
    </row>
    <row r="276">
      <c r="A276" s="276"/>
      <c r="B276" s="276"/>
      <c r="C276" s="276"/>
      <c r="D276" s="276"/>
      <c r="E276" s="276"/>
      <c r="F276" s="276"/>
      <c r="G276" s="276"/>
      <c r="H276" s="276"/>
      <c r="I276" s="276"/>
      <c r="J276" s="276"/>
      <c r="K276" s="276"/>
      <c r="L276" s="276"/>
      <c r="M276" s="276"/>
      <c r="N276" s="276"/>
      <c r="O276" s="276"/>
      <c r="P276" s="276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  <c r="AA276" s="276"/>
    </row>
    <row r="277">
      <c r="A277" s="276"/>
      <c r="B277" s="276"/>
      <c r="C277" s="276"/>
      <c r="D277" s="276"/>
      <c r="E277" s="276"/>
      <c r="F277" s="276"/>
      <c r="G277" s="276"/>
      <c r="H277" s="276"/>
      <c r="I277" s="276"/>
      <c r="J277" s="276"/>
      <c r="K277" s="276"/>
      <c r="L277" s="276"/>
      <c r="M277" s="276"/>
      <c r="N277" s="276"/>
      <c r="O277" s="276"/>
      <c r="P277" s="276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  <c r="AA277" s="276"/>
    </row>
    <row r="278">
      <c r="A278" s="276"/>
      <c r="B278" s="276"/>
      <c r="C278" s="276"/>
      <c r="D278" s="276"/>
      <c r="E278" s="276"/>
      <c r="F278" s="276"/>
      <c r="G278" s="276"/>
      <c r="H278" s="276"/>
      <c r="I278" s="276"/>
      <c r="J278" s="276"/>
      <c r="K278" s="276"/>
      <c r="L278" s="276"/>
      <c r="M278" s="276"/>
      <c r="N278" s="276"/>
      <c r="O278" s="276"/>
      <c r="P278" s="276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  <c r="AA278" s="276"/>
    </row>
    <row r="279">
      <c r="A279" s="276"/>
      <c r="B279" s="276"/>
      <c r="C279" s="276"/>
      <c r="D279" s="276"/>
      <c r="E279" s="276"/>
      <c r="F279" s="276"/>
      <c r="G279" s="276"/>
      <c r="H279" s="276"/>
      <c r="I279" s="276"/>
      <c r="J279" s="276"/>
      <c r="K279" s="276"/>
      <c r="L279" s="276"/>
      <c r="M279" s="276"/>
      <c r="N279" s="276"/>
      <c r="O279" s="276"/>
      <c r="P279" s="276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  <c r="AA279" s="276"/>
    </row>
    <row r="280">
      <c r="A280" s="276"/>
      <c r="B280" s="276"/>
      <c r="C280" s="276"/>
      <c r="D280" s="276"/>
      <c r="E280" s="276"/>
      <c r="F280" s="276"/>
      <c r="G280" s="276"/>
      <c r="H280" s="276"/>
      <c r="I280" s="276"/>
      <c r="J280" s="276"/>
      <c r="K280" s="276"/>
      <c r="L280" s="276"/>
      <c r="M280" s="276"/>
      <c r="N280" s="276"/>
      <c r="O280" s="276"/>
      <c r="P280" s="276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  <c r="AA280" s="276"/>
    </row>
    <row r="281">
      <c r="A281" s="276"/>
      <c r="B281" s="276"/>
      <c r="C281" s="276"/>
      <c r="D281" s="276"/>
      <c r="E281" s="276"/>
      <c r="F281" s="276"/>
      <c r="G281" s="276"/>
      <c r="H281" s="276"/>
      <c r="I281" s="276"/>
      <c r="J281" s="276"/>
      <c r="K281" s="276"/>
      <c r="L281" s="276"/>
      <c r="M281" s="276"/>
      <c r="N281" s="276"/>
      <c r="O281" s="276"/>
      <c r="P281" s="276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  <c r="AA281" s="276"/>
    </row>
    <row r="282">
      <c r="A282" s="276"/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  <c r="AA282" s="276"/>
    </row>
    <row r="283">
      <c r="A283" s="276"/>
      <c r="B283" s="276"/>
      <c r="C283" s="276"/>
      <c r="D283" s="276"/>
      <c r="E283" s="276"/>
      <c r="F283" s="276"/>
      <c r="G283" s="276"/>
      <c r="H283" s="276"/>
      <c r="I283" s="276"/>
      <c r="J283" s="276"/>
      <c r="K283" s="276"/>
      <c r="L283" s="276"/>
      <c r="M283" s="276"/>
      <c r="N283" s="276"/>
      <c r="O283" s="276"/>
      <c r="P283" s="276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  <c r="AA283" s="276"/>
    </row>
    <row r="284">
      <c r="A284" s="276"/>
      <c r="B284" s="276"/>
      <c r="C284" s="276"/>
      <c r="D284" s="276"/>
      <c r="E284" s="276"/>
      <c r="F284" s="276"/>
      <c r="G284" s="276"/>
      <c r="H284" s="276"/>
      <c r="I284" s="276"/>
      <c r="J284" s="276"/>
      <c r="K284" s="276"/>
      <c r="L284" s="276"/>
      <c r="M284" s="276"/>
      <c r="N284" s="276"/>
      <c r="O284" s="276"/>
      <c r="P284" s="276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  <c r="AA284" s="276"/>
    </row>
    <row r="285">
      <c r="A285" s="276"/>
      <c r="B285" s="276"/>
      <c r="C285" s="276"/>
      <c r="D285" s="276"/>
      <c r="E285" s="276"/>
      <c r="F285" s="276"/>
      <c r="G285" s="276"/>
      <c r="H285" s="276"/>
      <c r="I285" s="276"/>
      <c r="J285" s="276"/>
      <c r="K285" s="276"/>
      <c r="L285" s="276"/>
      <c r="M285" s="276"/>
      <c r="N285" s="276"/>
      <c r="O285" s="276"/>
      <c r="P285" s="276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  <c r="AA285" s="276"/>
    </row>
    <row r="286">
      <c r="A286" s="276"/>
      <c r="B286" s="276"/>
      <c r="C286" s="276"/>
      <c r="D286" s="276"/>
      <c r="E286" s="276"/>
      <c r="F286" s="276"/>
      <c r="G286" s="276"/>
      <c r="H286" s="276"/>
      <c r="I286" s="276"/>
      <c r="J286" s="276"/>
      <c r="K286" s="276"/>
      <c r="L286" s="276"/>
      <c r="M286" s="276"/>
      <c r="N286" s="276"/>
      <c r="O286" s="276"/>
      <c r="P286" s="276"/>
      <c r="Q286" s="276"/>
      <c r="R286" s="276"/>
      <c r="S286" s="276"/>
      <c r="T286" s="276"/>
      <c r="U286" s="276"/>
      <c r="V286" s="276"/>
      <c r="W286" s="276"/>
      <c r="X286" s="276"/>
      <c r="Y286" s="276"/>
      <c r="Z286" s="276"/>
      <c r="AA286" s="276"/>
    </row>
    <row r="287">
      <c r="A287" s="276"/>
      <c r="B287" s="276"/>
      <c r="C287" s="276"/>
      <c r="D287" s="276"/>
      <c r="E287" s="276"/>
      <c r="F287" s="276"/>
      <c r="G287" s="276"/>
      <c r="H287" s="276"/>
      <c r="I287" s="276"/>
      <c r="J287" s="276"/>
      <c r="K287" s="276"/>
      <c r="L287" s="276"/>
      <c r="M287" s="276"/>
      <c r="N287" s="276"/>
      <c r="O287" s="276"/>
      <c r="P287" s="276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  <c r="AA287" s="276"/>
    </row>
    <row r="288">
      <c r="A288" s="276"/>
      <c r="B288" s="276"/>
      <c r="C288" s="276"/>
      <c r="D288" s="276"/>
      <c r="E288" s="276"/>
      <c r="F288" s="276"/>
      <c r="G288" s="276"/>
      <c r="H288" s="276"/>
      <c r="I288" s="276"/>
      <c r="J288" s="276"/>
      <c r="K288" s="276"/>
      <c r="L288" s="276"/>
      <c r="M288" s="276"/>
      <c r="N288" s="276"/>
      <c r="O288" s="276"/>
      <c r="P288" s="276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  <c r="AA288" s="276"/>
    </row>
    <row r="289">
      <c r="A289" s="276"/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276"/>
      <c r="T289" s="276"/>
      <c r="U289" s="276"/>
      <c r="V289" s="276"/>
      <c r="W289" s="276"/>
      <c r="X289" s="276"/>
      <c r="Y289" s="276"/>
      <c r="Z289" s="276"/>
      <c r="AA289" s="276"/>
    </row>
    <row r="290">
      <c r="A290" s="276"/>
      <c r="B290" s="276"/>
      <c r="C290" s="276"/>
      <c r="D290" s="276"/>
      <c r="E290" s="276"/>
      <c r="F290" s="276"/>
      <c r="G290" s="276"/>
      <c r="H290" s="276"/>
      <c r="I290" s="276"/>
      <c r="J290" s="276"/>
      <c r="K290" s="276"/>
      <c r="L290" s="276"/>
      <c r="M290" s="276"/>
      <c r="N290" s="276"/>
      <c r="O290" s="276"/>
      <c r="P290" s="276"/>
      <c r="Q290" s="276"/>
      <c r="R290" s="276"/>
      <c r="S290" s="276"/>
      <c r="T290" s="276"/>
      <c r="U290" s="276"/>
      <c r="V290" s="276"/>
      <c r="W290" s="276"/>
      <c r="X290" s="276"/>
      <c r="Y290" s="276"/>
      <c r="Z290" s="276"/>
      <c r="AA290" s="276"/>
    </row>
    <row r="291">
      <c r="A291" s="276"/>
      <c r="B291" s="276"/>
      <c r="C291" s="276"/>
      <c r="D291" s="276"/>
      <c r="E291" s="276"/>
      <c r="F291" s="276"/>
      <c r="G291" s="276"/>
      <c r="H291" s="276"/>
      <c r="I291" s="276"/>
      <c r="J291" s="276"/>
      <c r="K291" s="276"/>
      <c r="L291" s="276"/>
      <c r="M291" s="276"/>
      <c r="N291" s="276"/>
      <c r="O291" s="276"/>
      <c r="P291" s="276"/>
      <c r="Q291" s="276"/>
      <c r="R291" s="276"/>
      <c r="S291" s="276"/>
      <c r="T291" s="276"/>
      <c r="U291" s="276"/>
      <c r="V291" s="276"/>
      <c r="W291" s="276"/>
      <c r="X291" s="276"/>
      <c r="Y291" s="276"/>
      <c r="Z291" s="276"/>
      <c r="AA291" s="276"/>
    </row>
    <row r="292">
      <c r="A292" s="276"/>
      <c r="B292" s="276"/>
      <c r="C292" s="276"/>
      <c r="D292" s="276"/>
      <c r="E292" s="276"/>
      <c r="F292" s="276"/>
      <c r="G292" s="276"/>
      <c r="H292" s="276"/>
      <c r="I292" s="276"/>
      <c r="J292" s="276"/>
      <c r="K292" s="276"/>
      <c r="L292" s="276"/>
      <c r="M292" s="276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  <c r="AA292" s="276"/>
    </row>
    <row r="293">
      <c r="A293" s="276"/>
      <c r="B293" s="276"/>
      <c r="C293" s="276"/>
      <c r="D293" s="276"/>
      <c r="E293" s="276"/>
      <c r="F293" s="276"/>
      <c r="G293" s="276"/>
      <c r="H293" s="276"/>
      <c r="I293" s="276"/>
      <c r="J293" s="276"/>
      <c r="K293" s="276"/>
      <c r="L293" s="276"/>
      <c r="M293" s="276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  <c r="AA293" s="276"/>
    </row>
    <row r="294">
      <c r="A294" s="276"/>
      <c r="B294" s="276"/>
      <c r="C294" s="276"/>
      <c r="D294" s="276"/>
      <c r="E294" s="276"/>
      <c r="F294" s="276"/>
      <c r="G294" s="276"/>
      <c r="H294" s="276"/>
      <c r="I294" s="276"/>
      <c r="J294" s="276"/>
      <c r="K294" s="276"/>
      <c r="L294" s="276"/>
      <c r="M294" s="276"/>
      <c r="N294" s="276"/>
      <c r="O294" s="276"/>
      <c r="P294" s="276"/>
      <c r="Q294" s="276"/>
      <c r="R294" s="276"/>
      <c r="S294" s="276"/>
      <c r="T294" s="276"/>
      <c r="U294" s="276"/>
      <c r="V294" s="276"/>
      <c r="W294" s="276"/>
      <c r="X294" s="276"/>
      <c r="Y294" s="276"/>
      <c r="Z294" s="276"/>
      <c r="AA294" s="276"/>
    </row>
    <row r="295">
      <c r="A295" s="276"/>
      <c r="B295" s="276"/>
      <c r="C295" s="276"/>
      <c r="D295" s="276"/>
      <c r="E295" s="276"/>
      <c r="F295" s="276"/>
      <c r="G295" s="276"/>
      <c r="H295" s="276"/>
      <c r="I295" s="276"/>
      <c r="J295" s="276"/>
      <c r="K295" s="276"/>
      <c r="L295" s="276"/>
      <c r="M295" s="276"/>
      <c r="N295" s="276"/>
      <c r="O295" s="276"/>
      <c r="P295" s="276"/>
      <c r="Q295" s="276"/>
      <c r="R295" s="276"/>
      <c r="S295" s="276"/>
      <c r="T295" s="276"/>
      <c r="U295" s="276"/>
      <c r="V295" s="276"/>
      <c r="W295" s="276"/>
      <c r="X295" s="276"/>
      <c r="Y295" s="276"/>
      <c r="Z295" s="276"/>
      <c r="AA295" s="276"/>
    </row>
    <row r="296">
      <c r="A296" s="276"/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276"/>
      <c r="T296" s="276"/>
      <c r="U296" s="276"/>
      <c r="V296" s="276"/>
      <c r="W296" s="276"/>
      <c r="X296" s="276"/>
      <c r="Y296" s="276"/>
      <c r="Z296" s="276"/>
      <c r="AA296" s="276"/>
    </row>
    <row r="297">
      <c r="A297" s="276"/>
      <c r="B297" s="276"/>
      <c r="C297" s="276"/>
      <c r="D297" s="276"/>
      <c r="E297" s="276"/>
      <c r="F297" s="276"/>
      <c r="G297" s="276"/>
      <c r="H297" s="276"/>
      <c r="I297" s="276"/>
      <c r="J297" s="276"/>
      <c r="K297" s="276"/>
      <c r="L297" s="276"/>
      <c r="M297" s="276"/>
      <c r="N297" s="276"/>
      <c r="O297" s="276"/>
      <c r="P297" s="276"/>
      <c r="Q297" s="276"/>
      <c r="R297" s="276"/>
      <c r="S297" s="276"/>
      <c r="T297" s="276"/>
      <c r="U297" s="276"/>
      <c r="V297" s="276"/>
      <c r="W297" s="276"/>
      <c r="X297" s="276"/>
      <c r="Y297" s="276"/>
      <c r="Z297" s="276"/>
      <c r="AA297" s="276"/>
    </row>
    <row r="298">
      <c r="A298" s="276"/>
      <c r="B298" s="276"/>
      <c r="C298" s="276"/>
      <c r="D298" s="276"/>
      <c r="E298" s="276"/>
      <c r="F298" s="276"/>
      <c r="G298" s="276"/>
      <c r="H298" s="276"/>
      <c r="I298" s="276"/>
      <c r="J298" s="276"/>
      <c r="K298" s="276"/>
      <c r="L298" s="276"/>
      <c r="M298" s="276"/>
      <c r="N298" s="276"/>
      <c r="O298" s="276"/>
      <c r="P298" s="276"/>
      <c r="Q298" s="276"/>
      <c r="R298" s="276"/>
      <c r="S298" s="276"/>
      <c r="T298" s="276"/>
      <c r="U298" s="276"/>
      <c r="V298" s="276"/>
      <c r="W298" s="276"/>
      <c r="X298" s="276"/>
      <c r="Y298" s="276"/>
      <c r="Z298" s="276"/>
      <c r="AA298" s="276"/>
    </row>
    <row r="299">
      <c r="A299" s="276"/>
      <c r="B299" s="276"/>
      <c r="C299" s="276"/>
      <c r="D299" s="276"/>
      <c r="E299" s="276"/>
      <c r="F299" s="276"/>
      <c r="G299" s="276"/>
      <c r="H299" s="276"/>
      <c r="I299" s="276"/>
      <c r="J299" s="276"/>
      <c r="K299" s="276"/>
      <c r="L299" s="276"/>
      <c r="M299" s="276"/>
      <c r="N299" s="276"/>
      <c r="O299" s="276"/>
      <c r="P299" s="276"/>
      <c r="Q299" s="276"/>
      <c r="R299" s="276"/>
      <c r="S299" s="276"/>
      <c r="T299" s="276"/>
      <c r="U299" s="276"/>
      <c r="V299" s="276"/>
      <c r="W299" s="276"/>
      <c r="X299" s="276"/>
      <c r="Y299" s="276"/>
      <c r="Z299" s="276"/>
      <c r="AA299" s="276"/>
    </row>
    <row r="300">
      <c r="A300" s="276"/>
      <c r="B300" s="276"/>
      <c r="C300" s="276"/>
      <c r="D300" s="276"/>
      <c r="E300" s="276"/>
      <c r="F300" s="276"/>
      <c r="G300" s="276"/>
      <c r="H300" s="276"/>
      <c r="I300" s="276"/>
      <c r="J300" s="276"/>
      <c r="K300" s="276"/>
      <c r="L300" s="276"/>
      <c r="M300" s="276"/>
      <c r="N300" s="276"/>
      <c r="O300" s="276"/>
      <c r="P300" s="276"/>
      <c r="Q300" s="276"/>
      <c r="R300" s="276"/>
      <c r="S300" s="276"/>
      <c r="T300" s="276"/>
      <c r="U300" s="276"/>
      <c r="V300" s="276"/>
      <c r="W300" s="276"/>
      <c r="X300" s="276"/>
      <c r="Y300" s="276"/>
      <c r="Z300" s="276"/>
      <c r="AA300" s="276"/>
    </row>
    <row r="301">
      <c r="A301" s="276"/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  <c r="P301" s="276"/>
      <c r="Q301" s="276"/>
      <c r="R301" s="276"/>
      <c r="S301" s="276"/>
      <c r="T301" s="276"/>
      <c r="U301" s="276"/>
      <c r="V301" s="276"/>
      <c r="W301" s="276"/>
      <c r="X301" s="276"/>
      <c r="Y301" s="276"/>
      <c r="Z301" s="276"/>
      <c r="AA301" s="276"/>
    </row>
    <row r="302">
      <c r="A302" s="276"/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  <c r="P302" s="276"/>
      <c r="Q302" s="276"/>
      <c r="R302" s="276"/>
      <c r="S302" s="276"/>
      <c r="T302" s="276"/>
      <c r="U302" s="276"/>
      <c r="V302" s="276"/>
      <c r="W302" s="276"/>
      <c r="X302" s="276"/>
      <c r="Y302" s="276"/>
      <c r="Z302" s="276"/>
      <c r="AA302" s="276"/>
    </row>
    <row r="303">
      <c r="A303" s="276"/>
      <c r="B303" s="276"/>
      <c r="C303" s="276"/>
      <c r="D303" s="276"/>
      <c r="E303" s="276"/>
      <c r="F303" s="276"/>
      <c r="G303" s="276"/>
      <c r="H303" s="276"/>
      <c r="I303" s="276"/>
      <c r="J303" s="276"/>
      <c r="K303" s="276"/>
      <c r="L303" s="276"/>
      <c r="M303" s="276"/>
      <c r="N303" s="276"/>
      <c r="O303" s="276"/>
      <c r="P303" s="276"/>
      <c r="Q303" s="276"/>
      <c r="R303" s="276"/>
      <c r="S303" s="276"/>
      <c r="T303" s="276"/>
      <c r="U303" s="276"/>
      <c r="V303" s="276"/>
      <c r="W303" s="276"/>
      <c r="X303" s="276"/>
      <c r="Y303" s="276"/>
      <c r="Z303" s="276"/>
      <c r="AA303" s="276"/>
    </row>
    <row r="304">
      <c r="A304" s="276"/>
      <c r="B304" s="276"/>
      <c r="C304" s="276"/>
      <c r="D304" s="276"/>
      <c r="E304" s="276"/>
      <c r="F304" s="276"/>
      <c r="G304" s="276"/>
      <c r="H304" s="276"/>
      <c r="I304" s="276"/>
      <c r="J304" s="276"/>
      <c r="K304" s="276"/>
      <c r="L304" s="276"/>
      <c r="M304" s="276"/>
      <c r="N304" s="276"/>
      <c r="O304" s="276"/>
      <c r="P304" s="276"/>
      <c r="Q304" s="276"/>
      <c r="R304" s="276"/>
      <c r="S304" s="276"/>
      <c r="T304" s="276"/>
      <c r="U304" s="276"/>
      <c r="V304" s="276"/>
      <c r="W304" s="276"/>
      <c r="X304" s="276"/>
      <c r="Y304" s="276"/>
      <c r="Z304" s="276"/>
      <c r="AA304" s="276"/>
    </row>
    <row r="305">
      <c r="A305" s="276"/>
      <c r="B305" s="276"/>
      <c r="C305" s="276"/>
      <c r="D305" s="276"/>
      <c r="E305" s="276"/>
      <c r="F305" s="276"/>
      <c r="G305" s="276"/>
      <c r="H305" s="276"/>
      <c r="I305" s="276"/>
      <c r="J305" s="276"/>
      <c r="K305" s="276"/>
      <c r="L305" s="276"/>
      <c r="M305" s="276"/>
      <c r="N305" s="276"/>
      <c r="O305" s="276"/>
      <c r="P305" s="276"/>
      <c r="Q305" s="276"/>
      <c r="R305" s="276"/>
      <c r="S305" s="276"/>
      <c r="T305" s="276"/>
      <c r="U305" s="276"/>
      <c r="V305" s="276"/>
      <c r="W305" s="276"/>
      <c r="X305" s="276"/>
      <c r="Y305" s="276"/>
      <c r="Z305" s="276"/>
      <c r="AA305" s="276"/>
    </row>
    <row r="306">
      <c r="A306" s="276"/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276"/>
      <c r="T306" s="276"/>
      <c r="U306" s="276"/>
      <c r="V306" s="276"/>
      <c r="W306" s="276"/>
      <c r="X306" s="276"/>
      <c r="Y306" s="276"/>
      <c r="Z306" s="276"/>
      <c r="AA306" s="276"/>
    </row>
    <row r="307">
      <c r="A307" s="276"/>
      <c r="B307" s="276"/>
      <c r="C307" s="276"/>
      <c r="D307" s="276"/>
      <c r="E307" s="276"/>
      <c r="F307" s="276"/>
      <c r="G307" s="276"/>
      <c r="H307" s="276"/>
      <c r="I307" s="276"/>
      <c r="J307" s="276"/>
      <c r="K307" s="276"/>
      <c r="L307" s="276"/>
      <c r="M307" s="276"/>
      <c r="N307" s="276"/>
      <c r="O307" s="276"/>
      <c r="P307" s="276"/>
      <c r="Q307" s="276"/>
      <c r="R307" s="276"/>
      <c r="S307" s="276"/>
      <c r="T307" s="276"/>
      <c r="U307" s="276"/>
      <c r="V307" s="276"/>
      <c r="W307" s="276"/>
      <c r="X307" s="276"/>
      <c r="Y307" s="276"/>
      <c r="Z307" s="276"/>
      <c r="AA307" s="276"/>
    </row>
    <row r="308">
      <c r="A308" s="276"/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276"/>
      <c r="T308" s="276"/>
      <c r="U308" s="276"/>
      <c r="V308" s="276"/>
      <c r="W308" s="276"/>
      <c r="X308" s="276"/>
      <c r="Y308" s="276"/>
      <c r="Z308" s="276"/>
      <c r="AA308" s="276"/>
    </row>
    <row r="309">
      <c r="A309" s="276"/>
      <c r="B309" s="276"/>
      <c r="C309" s="276"/>
      <c r="D309" s="276"/>
      <c r="E309" s="276"/>
      <c r="F309" s="276"/>
      <c r="G309" s="276"/>
      <c r="H309" s="276"/>
      <c r="I309" s="276"/>
      <c r="J309" s="276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76"/>
      <c r="Z309" s="276"/>
      <c r="AA309" s="276"/>
    </row>
    <row r="310">
      <c r="A310" s="276"/>
      <c r="B310" s="276"/>
      <c r="C310" s="276"/>
      <c r="D310" s="276"/>
      <c r="E310" s="276"/>
      <c r="F310" s="276"/>
      <c r="G310" s="276"/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276"/>
      <c r="T310" s="276"/>
      <c r="U310" s="276"/>
      <c r="V310" s="276"/>
      <c r="W310" s="276"/>
      <c r="X310" s="276"/>
      <c r="Y310" s="276"/>
      <c r="Z310" s="276"/>
      <c r="AA310" s="276"/>
    </row>
    <row r="311">
      <c r="A311" s="276"/>
      <c r="B311" s="276"/>
      <c r="C311" s="276"/>
      <c r="D311" s="276"/>
      <c r="E311" s="276"/>
      <c r="F311" s="276"/>
      <c r="G311" s="276"/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76"/>
      <c r="Z311" s="276"/>
      <c r="AA311" s="276"/>
    </row>
    <row r="312">
      <c r="A312" s="276"/>
      <c r="B312" s="276"/>
      <c r="C312" s="276"/>
      <c r="D312" s="276"/>
      <c r="E312" s="276"/>
      <c r="F312" s="276"/>
      <c r="G312" s="276"/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276"/>
      <c r="T312" s="276"/>
      <c r="U312" s="276"/>
      <c r="V312" s="276"/>
      <c r="W312" s="276"/>
      <c r="X312" s="276"/>
      <c r="Y312" s="276"/>
      <c r="Z312" s="276"/>
      <c r="AA312" s="276"/>
    </row>
    <row r="313">
      <c r="A313" s="276"/>
      <c r="B313" s="276"/>
      <c r="C313" s="276"/>
      <c r="D313" s="276"/>
      <c r="E313" s="276"/>
      <c r="F313" s="276"/>
      <c r="G313" s="276"/>
      <c r="H313" s="276"/>
      <c r="I313" s="276"/>
      <c r="J313" s="276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76"/>
      <c r="Z313" s="276"/>
      <c r="AA313" s="276"/>
    </row>
    <row r="314">
      <c r="A314" s="276"/>
      <c r="B314" s="276"/>
      <c r="C314" s="276"/>
      <c r="D314" s="276"/>
      <c r="E314" s="276"/>
      <c r="F314" s="276"/>
      <c r="G314" s="276"/>
      <c r="H314" s="276"/>
      <c r="I314" s="276"/>
      <c r="J314" s="276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76"/>
      <c r="Z314" s="276"/>
      <c r="AA314" s="276"/>
    </row>
    <row r="315">
      <c r="A315" s="276"/>
      <c r="B315" s="276"/>
      <c r="C315" s="276"/>
      <c r="D315" s="276"/>
      <c r="E315" s="276"/>
      <c r="F315" s="276"/>
      <c r="G315" s="276"/>
      <c r="H315" s="276"/>
      <c r="I315" s="276"/>
      <c r="J315" s="276"/>
      <c r="K315" s="276"/>
      <c r="L315" s="276"/>
      <c r="M315" s="276"/>
      <c r="N315" s="276"/>
      <c r="O315" s="276"/>
      <c r="P315" s="276"/>
      <c r="Q315" s="276"/>
      <c r="R315" s="276"/>
      <c r="S315" s="276"/>
      <c r="T315" s="276"/>
      <c r="U315" s="276"/>
      <c r="V315" s="276"/>
      <c r="W315" s="276"/>
      <c r="X315" s="276"/>
      <c r="Y315" s="276"/>
      <c r="Z315" s="276"/>
      <c r="AA315" s="276"/>
    </row>
    <row r="316">
      <c r="A316" s="276"/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276"/>
      <c r="T316" s="276"/>
      <c r="U316" s="276"/>
      <c r="V316" s="276"/>
      <c r="W316" s="276"/>
      <c r="X316" s="276"/>
      <c r="Y316" s="276"/>
      <c r="Z316" s="276"/>
      <c r="AA316" s="276"/>
    </row>
    <row r="317">
      <c r="A317" s="276"/>
      <c r="B317" s="276"/>
      <c r="C317" s="276"/>
      <c r="D317" s="276"/>
      <c r="E317" s="276"/>
      <c r="F317" s="276"/>
      <c r="G317" s="276"/>
      <c r="H317" s="276"/>
      <c r="I317" s="276"/>
      <c r="J317" s="276"/>
      <c r="K317" s="276"/>
      <c r="L317" s="276"/>
      <c r="M317" s="276"/>
      <c r="N317" s="276"/>
      <c r="O317" s="276"/>
      <c r="P317" s="276"/>
      <c r="Q317" s="276"/>
      <c r="R317" s="276"/>
      <c r="S317" s="276"/>
      <c r="T317" s="276"/>
      <c r="U317" s="276"/>
      <c r="V317" s="276"/>
      <c r="W317" s="276"/>
      <c r="X317" s="276"/>
      <c r="Y317" s="276"/>
      <c r="Z317" s="276"/>
      <c r="AA317" s="276"/>
    </row>
    <row r="318">
      <c r="A318" s="276"/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276"/>
      <c r="T318" s="276"/>
      <c r="U318" s="276"/>
      <c r="V318" s="276"/>
      <c r="W318" s="276"/>
      <c r="X318" s="276"/>
      <c r="Y318" s="276"/>
      <c r="Z318" s="276"/>
      <c r="AA318" s="276"/>
    </row>
    <row r="319">
      <c r="A319" s="276"/>
      <c r="B319" s="276"/>
      <c r="C319" s="276"/>
      <c r="D319" s="276"/>
      <c r="E319" s="276"/>
      <c r="F319" s="276"/>
      <c r="G319" s="276"/>
      <c r="H319" s="276"/>
      <c r="I319" s="276"/>
      <c r="J319" s="276"/>
      <c r="K319" s="276"/>
      <c r="L319" s="276"/>
      <c r="M319" s="276"/>
      <c r="N319" s="276"/>
      <c r="O319" s="276"/>
      <c r="P319" s="276"/>
      <c r="Q319" s="276"/>
      <c r="R319" s="276"/>
      <c r="S319" s="276"/>
      <c r="T319" s="276"/>
      <c r="U319" s="276"/>
      <c r="V319" s="276"/>
      <c r="W319" s="276"/>
      <c r="X319" s="276"/>
      <c r="Y319" s="276"/>
      <c r="Z319" s="276"/>
      <c r="AA319" s="276"/>
    </row>
    <row r="320">
      <c r="A320" s="276"/>
      <c r="B320" s="276"/>
      <c r="C320" s="276"/>
      <c r="D320" s="276"/>
      <c r="E320" s="276"/>
      <c r="F320" s="276"/>
      <c r="G320" s="276"/>
      <c r="H320" s="276"/>
      <c r="I320" s="276"/>
      <c r="J320" s="276"/>
      <c r="K320" s="276"/>
      <c r="L320" s="276"/>
      <c r="M320" s="276"/>
      <c r="N320" s="276"/>
      <c r="O320" s="276"/>
      <c r="P320" s="276"/>
      <c r="Q320" s="276"/>
      <c r="R320" s="276"/>
      <c r="S320" s="276"/>
      <c r="T320" s="276"/>
      <c r="U320" s="276"/>
      <c r="V320" s="276"/>
      <c r="W320" s="276"/>
      <c r="X320" s="276"/>
      <c r="Y320" s="276"/>
      <c r="Z320" s="276"/>
      <c r="AA320" s="276"/>
    </row>
    <row r="321">
      <c r="A321" s="276"/>
      <c r="B321" s="276"/>
      <c r="C321" s="276"/>
      <c r="D321" s="276"/>
      <c r="E321" s="276"/>
      <c r="F321" s="276"/>
      <c r="G321" s="276"/>
      <c r="H321" s="276"/>
      <c r="I321" s="276"/>
      <c r="J321" s="276"/>
      <c r="K321" s="276"/>
      <c r="L321" s="276"/>
      <c r="M321" s="276"/>
      <c r="N321" s="276"/>
      <c r="O321" s="276"/>
      <c r="P321" s="276"/>
      <c r="Q321" s="276"/>
      <c r="R321" s="276"/>
      <c r="S321" s="276"/>
      <c r="T321" s="276"/>
      <c r="U321" s="276"/>
      <c r="V321" s="276"/>
      <c r="W321" s="276"/>
      <c r="X321" s="276"/>
      <c r="Y321" s="276"/>
      <c r="Z321" s="276"/>
      <c r="AA321" s="276"/>
    </row>
    <row r="322">
      <c r="A322" s="276"/>
      <c r="B322" s="276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  <c r="AA322" s="276"/>
    </row>
    <row r="323">
      <c r="A323" s="276"/>
      <c r="B323" s="276"/>
      <c r="C323" s="276"/>
      <c r="D323" s="276"/>
      <c r="E323" s="276"/>
      <c r="F323" s="276"/>
      <c r="G323" s="276"/>
      <c r="H323" s="276"/>
      <c r="I323" s="276"/>
      <c r="J323" s="276"/>
      <c r="K323" s="276"/>
      <c r="L323" s="276"/>
      <c r="M323" s="276"/>
      <c r="N323" s="276"/>
      <c r="O323" s="276"/>
      <c r="P323" s="276"/>
      <c r="Q323" s="276"/>
      <c r="R323" s="276"/>
      <c r="S323" s="276"/>
      <c r="T323" s="276"/>
      <c r="U323" s="276"/>
      <c r="V323" s="276"/>
      <c r="W323" s="276"/>
      <c r="X323" s="276"/>
      <c r="Y323" s="276"/>
      <c r="Z323" s="276"/>
      <c r="AA323" s="276"/>
    </row>
    <row r="324">
      <c r="A324" s="276"/>
      <c r="B324" s="276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  <c r="AA324" s="276"/>
    </row>
    <row r="325">
      <c r="A325" s="276"/>
      <c r="B325" s="276"/>
      <c r="C325" s="276"/>
      <c r="D325" s="276"/>
      <c r="E325" s="276"/>
      <c r="F325" s="276"/>
      <c r="G325" s="276"/>
      <c r="H325" s="276"/>
      <c r="I325" s="276"/>
      <c r="J325" s="276"/>
      <c r="K325" s="276"/>
      <c r="L325" s="276"/>
      <c r="M325" s="276"/>
      <c r="N325" s="276"/>
      <c r="O325" s="276"/>
      <c r="P325" s="276"/>
      <c r="Q325" s="276"/>
      <c r="R325" s="276"/>
      <c r="S325" s="276"/>
      <c r="T325" s="276"/>
      <c r="U325" s="276"/>
      <c r="V325" s="276"/>
      <c r="W325" s="276"/>
      <c r="X325" s="276"/>
      <c r="Y325" s="276"/>
      <c r="Z325" s="276"/>
      <c r="AA325" s="276"/>
    </row>
    <row r="326">
      <c r="A326" s="276"/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276"/>
      <c r="T326" s="276"/>
      <c r="U326" s="276"/>
      <c r="V326" s="276"/>
      <c r="W326" s="276"/>
      <c r="X326" s="276"/>
      <c r="Y326" s="276"/>
      <c r="Z326" s="276"/>
      <c r="AA326" s="276"/>
    </row>
    <row r="327">
      <c r="A327" s="276"/>
      <c r="B327" s="27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  <c r="AA327" s="276"/>
    </row>
    <row r="328">
      <c r="A328" s="276"/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276"/>
      <c r="T328" s="276"/>
      <c r="U328" s="276"/>
      <c r="V328" s="276"/>
      <c r="W328" s="276"/>
      <c r="X328" s="276"/>
      <c r="Y328" s="276"/>
      <c r="Z328" s="276"/>
      <c r="AA328" s="276"/>
    </row>
    <row r="329">
      <c r="A329" s="276"/>
      <c r="B329" s="276"/>
      <c r="C329" s="276"/>
      <c r="D329" s="276"/>
      <c r="E329" s="276"/>
      <c r="F329" s="276"/>
      <c r="G329" s="276"/>
      <c r="H329" s="276"/>
      <c r="I329" s="276"/>
      <c r="J329" s="276"/>
      <c r="K329" s="276"/>
      <c r="L329" s="276"/>
      <c r="M329" s="276"/>
      <c r="N329" s="276"/>
      <c r="O329" s="276"/>
      <c r="P329" s="276"/>
      <c r="Q329" s="276"/>
      <c r="R329" s="276"/>
      <c r="S329" s="276"/>
      <c r="T329" s="276"/>
      <c r="U329" s="276"/>
      <c r="V329" s="276"/>
      <c r="W329" s="276"/>
      <c r="X329" s="276"/>
      <c r="Y329" s="276"/>
      <c r="Z329" s="276"/>
      <c r="AA329" s="276"/>
    </row>
    <row r="330">
      <c r="A330" s="276"/>
      <c r="B330" s="276"/>
      <c r="C330" s="276"/>
      <c r="D330" s="276"/>
      <c r="E330" s="276"/>
      <c r="F330" s="276"/>
      <c r="G330" s="276"/>
      <c r="H330" s="276"/>
      <c r="I330" s="276"/>
      <c r="J330" s="276"/>
      <c r="K330" s="276"/>
      <c r="L330" s="276"/>
      <c r="M330" s="276"/>
      <c r="N330" s="276"/>
      <c r="O330" s="276"/>
      <c r="P330" s="276"/>
      <c r="Q330" s="276"/>
      <c r="R330" s="276"/>
      <c r="S330" s="276"/>
      <c r="T330" s="276"/>
      <c r="U330" s="276"/>
      <c r="V330" s="276"/>
      <c r="W330" s="276"/>
      <c r="X330" s="276"/>
      <c r="Y330" s="276"/>
      <c r="Z330" s="276"/>
      <c r="AA330" s="276"/>
    </row>
    <row r="331">
      <c r="A331" s="276"/>
      <c r="B331" s="27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  <c r="AA331" s="276"/>
    </row>
    <row r="332">
      <c r="A332" s="276"/>
      <c r="B332" s="276"/>
      <c r="C332" s="276"/>
      <c r="D332" s="276"/>
      <c r="E332" s="276"/>
      <c r="F332" s="276"/>
      <c r="G332" s="276"/>
      <c r="H332" s="276"/>
      <c r="I332" s="276"/>
      <c r="J332" s="276"/>
      <c r="K332" s="276"/>
      <c r="L332" s="276"/>
      <c r="M332" s="276"/>
      <c r="N332" s="276"/>
      <c r="O332" s="276"/>
      <c r="P332" s="276"/>
      <c r="Q332" s="276"/>
      <c r="R332" s="276"/>
      <c r="S332" s="276"/>
      <c r="T332" s="276"/>
      <c r="U332" s="276"/>
      <c r="V332" s="276"/>
      <c r="W332" s="276"/>
      <c r="X332" s="276"/>
      <c r="Y332" s="276"/>
      <c r="Z332" s="276"/>
      <c r="AA332" s="276"/>
    </row>
    <row r="333">
      <c r="A333" s="276"/>
      <c r="B333" s="276"/>
      <c r="C333" s="276"/>
      <c r="D333" s="276"/>
      <c r="E333" s="276"/>
      <c r="F333" s="276"/>
      <c r="G333" s="276"/>
      <c r="H333" s="276"/>
      <c r="I333" s="276"/>
      <c r="J333" s="276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  <c r="AA333" s="276"/>
    </row>
    <row r="334">
      <c r="A334" s="276"/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276"/>
      <c r="T334" s="276"/>
      <c r="U334" s="276"/>
      <c r="V334" s="276"/>
      <c r="W334" s="276"/>
      <c r="X334" s="276"/>
      <c r="Y334" s="276"/>
      <c r="Z334" s="276"/>
      <c r="AA334" s="276"/>
    </row>
    <row r="335">
      <c r="A335" s="276"/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  <c r="P335" s="276"/>
      <c r="Q335" s="276"/>
      <c r="R335" s="276"/>
      <c r="S335" s="276"/>
      <c r="T335" s="276"/>
      <c r="U335" s="276"/>
      <c r="V335" s="276"/>
      <c r="W335" s="276"/>
      <c r="X335" s="276"/>
      <c r="Y335" s="276"/>
      <c r="Z335" s="276"/>
      <c r="AA335" s="276"/>
    </row>
    <row r="336">
      <c r="A336" s="276"/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  <c r="AA336" s="276"/>
    </row>
    <row r="337">
      <c r="A337" s="276"/>
      <c r="B337" s="276"/>
      <c r="C337" s="276"/>
      <c r="D337" s="276"/>
      <c r="E337" s="276"/>
      <c r="F337" s="276"/>
      <c r="G337" s="276"/>
      <c r="H337" s="276"/>
      <c r="I337" s="276"/>
      <c r="J337" s="276"/>
      <c r="K337" s="276"/>
      <c r="L337" s="276"/>
      <c r="M337" s="276"/>
      <c r="N337" s="276"/>
      <c r="O337" s="276"/>
      <c r="P337" s="276"/>
      <c r="Q337" s="276"/>
      <c r="R337" s="276"/>
      <c r="S337" s="276"/>
      <c r="T337" s="276"/>
      <c r="U337" s="276"/>
      <c r="V337" s="276"/>
      <c r="W337" s="276"/>
      <c r="X337" s="276"/>
      <c r="Y337" s="276"/>
      <c r="Z337" s="276"/>
      <c r="AA337" s="276"/>
    </row>
    <row r="338">
      <c r="A338" s="276"/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276"/>
      <c r="T338" s="276"/>
      <c r="U338" s="276"/>
      <c r="V338" s="276"/>
      <c r="W338" s="276"/>
      <c r="X338" s="276"/>
      <c r="Y338" s="276"/>
      <c r="Z338" s="276"/>
      <c r="AA338" s="276"/>
    </row>
    <row r="339">
      <c r="A339" s="276"/>
      <c r="B339" s="276"/>
      <c r="C339" s="276"/>
      <c r="D339" s="276"/>
      <c r="E339" s="276"/>
      <c r="F339" s="276"/>
      <c r="G339" s="276"/>
      <c r="H339" s="276"/>
      <c r="I339" s="276"/>
      <c r="J339" s="276"/>
      <c r="K339" s="276"/>
      <c r="L339" s="276"/>
      <c r="M339" s="276"/>
      <c r="N339" s="276"/>
      <c r="O339" s="276"/>
      <c r="P339" s="276"/>
      <c r="Q339" s="276"/>
      <c r="R339" s="276"/>
      <c r="S339" s="276"/>
      <c r="T339" s="276"/>
      <c r="U339" s="276"/>
      <c r="V339" s="276"/>
      <c r="W339" s="276"/>
      <c r="X339" s="276"/>
      <c r="Y339" s="276"/>
      <c r="Z339" s="276"/>
      <c r="AA339" s="276"/>
    </row>
    <row r="340">
      <c r="A340" s="276"/>
      <c r="B340" s="276"/>
      <c r="C340" s="276"/>
      <c r="D340" s="276"/>
      <c r="E340" s="276"/>
      <c r="F340" s="276"/>
      <c r="G340" s="276"/>
      <c r="H340" s="276"/>
      <c r="I340" s="276"/>
      <c r="J340" s="276"/>
      <c r="K340" s="276"/>
      <c r="L340" s="276"/>
      <c r="M340" s="276"/>
      <c r="N340" s="276"/>
      <c r="O340" s="276"/>
      <c r="P340" s="276"/>
      <c r="Q340" s="276"/>
      <c r="R340" s="276"/>
      <c r="S340" s="276"/>
      <c r="T340" s="276"/>
      <c r="U340" s="276"/>
      <c r="V340" s="276"/>
      <c r="W340" s="276"/>
      <c r="X340" s="276"/>
      <c r="Y340" s="276"/>
      <c r="Z340" s="276"/>
      <c r="AA340" s="276"/>
    </row>
    <row r="341">
      <c r="A341" s="276"/>
      <c r="B341" s="276"/>
      <c r="C341" s="276"/>
      <c r="D341" s="276"/>
      <c r="E341" s="276"/>
      <c r="F341" s="276"/>
      <c r="G341" s="276"/>
      <c r="H341" s="276"/>
      <c r="I341" s="276"/>
      <c r="J341" s="276"/>
      <c r="K341" s="276"/>
      <c r="L341" s="276"/>
      <c r="M341" s="276"/>
      <c r="N341" s="276"/>
      <c r="O341" s="276"/>
      <c r="P341" s="276"/>
      <c r="Q341" s="276"/>
      <c r="R341" s="276"/>
      <c r="S341" s="276"/>
      <c r="T341" s="276"/>
      <c r="U341" s="276"/>
      <c r="V341" s="276"/>
      <c r="W341" s="276"/>
      <c r="X341" s="276"/>
      <c r="Y341" s="276"/>
      <c r="Z341" s="276"/>
      <c r="AA341" s="276"/>
    </row>
    <row r="342">
      <c r="A342" s="276"/>
      <c r="B342" s="276"/>
      <c r="C342" s="276"/>
      <c r="D342" s="276"/>
      <c r="E342" s="276"/>
      <c r="F342" s="276"/>
      <c r="G342" s="276"/>
      <c r="H342" s="276"/>
      <c r="I342" s="276"/>
      <c r="J342" s="276"/>
      <c r="K342" s="276"/>
      <c r="L342" s="276"/>
      <c r="M342" s="276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  <c r="AA342" s="276"/>
    </row>
    <row r="343">
      <c r="A343" s="276"/>
      <c r="B343" s="276"/>
      <c r="C343" s="276"/>
      <c r="D343" s="276"/>
      <c r="E343" s="276"/>
      <c r="F343" s="276"/>
      <c r="G343" s="276"/>
      <c r="H343" s="276"/>
      <c r="I343" s="276"/>
      <c r="J343" s="276"/>
      <c r="K343" s="276"/>
      <c r="L343" s="276"/>
      <c r="M343" s="276"/>
      <c r="N343" s="276"/>
      <c r="O343" s="276"/>
      <c r="P343" s="276"/>
      <c r="Q343" s="276"/>
      <c r="R343" s="276"/>
      <c r="S343" s="276"/>
      <c r="T343" s="276"/>
      <c r="U343" s="276"/>
      <c r="V343" s="276"/>
      <c r="W343" s="276"/>
      <c r="X343" s="276"/>
      <c r="Y343" s="276"/>
      <c r="Z343" s="276"/>
      <c r="AA343" s="276"/>
    </row>
    <row r="344">
      <c r="A344" s="276"/>
      <c r="B344" s="276"/>
      <c r="C344" s="276"/>
      <c r="D344" s="276"/>
      <c r="E344" s="276"/>
      <c r="F344" s="276"/>
      <c r="G344" s="276"/>
      <c r="H344" s="276"/>
      <c r="I344" s="276"/>
      <c r="J344" s="276"/>
      <c r="K344" s="276"/>
      <c r="L344" s="276"/>
      <c r="M344" s="276"/>
      <c r="N344" s="276"/>
      <c r="O344" s="276"/>
      <c r="P344" s="276"/>
      <c r="Q344" s="276"/>
      <c r="R344" s="276"/>
      <c r="S344" s="276"/>
      <c r="T344" s="276"/>
      <c r="U344" s="276"/>
      <c r="V344" s="276"/>
      <c r="W344" s="276"/>
      <c r="X344" s="276"/>
      <c r="Y344" s="276"/>
      <c r="Z344" s="276"/>
      <c r="AA344" s="276"/>
    </row>
    <row r="345">
      <c r="A345" s="276"/>
      <c r="B345" s="276"/>
      <c r="C345" s="276"/>
      <c r="D345" s="276"/>
      <c r="E345" s="276"/>
      <c r="F345" s="276"/>
      <c r="G345" s="276"/>
      <c r="H345" s="276"/>
      <c r="I345" s="276"/>
      <c r="J345" s="276"/>
      <c r="K345" s="276"/>
      <c r="L345" s="276"/>
      <c r="M345" s="276"/>
      <c r="N345" s="276"/>
      <c r="O345" s="276"/>
      <c r="P345" s="276"/>
      <c r="Q345" s="276"/>
      <c r="R345" s="276"/>
      <c r="S345" s="276"/>
      <c r="T345" s="276"/>
      <c r="U345" s="276"/>
      <c r="V345" s="276"/>
      <c r="W345" s="276"/>
      <c r="X345" s="276"/>
      <c r="Y345" s="276"/>
      <c r="Z345" s="276"/>
      <c r="AA345" s="276"/>
    </row>
    <row r="346">
      <c r="A346" s="276"/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276"/>
      <c r="T346" s="276"/>
      <c r="U346" s="276"/>
      <c r="V346" s="276"/>
      <c r="W346" s="276"/>
      <c r="X346" s="276"/>
      <c r="Y346" s="276"/>
      <c r="Z346" s="276"/>
      <c r="AA346" s="276"/>
    </row>
    <row r="347">
      <c r="A347" s="276"/>
      <c r="B347" s="276"/>
      <c r="C347" s="276"/>
      <c r="D347" s="276"/>
      <c r="E347" s="276"/>
      <c r="F347" s="276"/>
      <c r="G347" s="276"/>
      <c r="H347" s="276"/>
      <c r="I347" s="276"/>
      <c r="J347" s="276"/>
      <c r="K347" s="276"/>
      <c r="L347" s="276"/>
      <c r="M347" s="276"/>
      <c r="N347" s="276"/>
      <c r="O347" s="276"/>
      <c r="P347" s="276"/>
      <c r="Q347" s="276"/>
      <c r="R347" s="276"/>
      <c r="S347" s="276"/>
      <c r="T347" s="276"/>
      <c r="U347" s="276"/>
      <c r="V347" s="276"/>
      <c r="W347" s="276"/>
      <c r="X347" s="276"/>
      <c r="Y347" s="276"/>
      <c r="Z347" s="276"/>
      <c r="AA347" s="276"/>
    </row>
    <row r="348">
      <c r="A348" s="276"/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276"/>
      <c r="T348" s="276"/>
      <c r="U348" s="276"/>
      <c r="V348" s="276"/>
      <c r="W348" s="276"/>
      <c r="X348" s="276"/>
      <c r="Y348" s="276"/>
      <c r="Z348" s="276"/>
      <c r="AA348" s="276"/>
    </row>
    <row r="349">
      <c r="A349" s="276"/>
      <c r="B349" s="276"/>
      <c r="C349" s="276"/>
      <c r="D349" s="276"/>
      <c r="E349" s="276"/>
      <c r="F349" s="276"/>
      <c r="G349" s="276"/>
      <c r="H349" s="276"/>
      <c r="I349" s="276"/>
      <c r="J349" s="276"/>
      <c r="K349" s="276"/>
      <c r="L349" s="276"/>
      <c r="M349" s="276"/>
      <c r="N349" s="276"/>
      <c r="O349" s="276"/>
      <c r="P349" s="276"/>
      <c r="Q349" s="276"/>
      <c r="R349" s="276"/>
      <c r="S349" s="276"/>
      <c r="T349" s="276"/>
      <c r="U349" s="276"/>
      <c r="V349" s="276"/>
      <c r="W349" s="276"/>
      <c r="X349" s="276"/>
      <c r="Y349" s="276"/>
      <c r="Z349" s="276"/>
      <c r="AA349" s="276"/>
    </row>
    <row r="350">
      <c r="A350" s="276"/>
      <c r="B350" s="276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  <c r="AA350" s="276"/>
    </row>
    <row r="351">
      <c r="A351" s="276"/>
      <c r="B351" s="276"/>
      <c r="C351" s="276"/>
      <c r="D351" s="276"/>
      <c r="E351" s="276"/>
      <c r="F351" s="276"/>
      <c r="G351" s="276"/>
      <c r="H351" s="276"/>
      <c r="I351" s="276"/>
      <c r="J351" s="276"/>
      <c r="K351" s="276"/>
      <c r="L351" s="276"/>
      <c r="M351" s="276"/>
      <c r="N351" s="276"/>
      <c r="O351" s="276"/>
      <c r="P351" s="276"/>
      <c r="Q351" s="276"/>
      <c r="R351" s="276"/>
      <c r="S351" s="276"/>
      <c r="T351" s="276"/>
      <c r="U351" s="276"/>
      <c r="V351" s="276"/>
      <c r="W351" s="276"/>
      <c r="X351" s="276"/>
      <c r="Y351" s="276"/>
      <c r="Z351" s="276"/>
      <c r="AA351" s="276"/>
    </row>
    <row r="352">
      <c r="A352" s="276"/>
      <c r="B352" s="276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  <c r="AA352" s="276"/>
    </row>
    <row r="353">
      <c r="A353" s="276"/>
      <c r="B353" s="276"/>
      <c r="C353" s="276"/>
      <c r="D353" s="276"/>
      <c r="E353" s="276"/>
      <c r="F353" s="276"/>
      <c r="G353" s="276"/>
      <c r="H353" s="276"/>
      <c r="I353" s="276"/>
      <c r="J353" s="276"/>
      <c r="K353" s="276"/>
      <c r="L353" s="276"/>
      <c r="M353" s="276"/>
      <c r="N353" s="276"/>
      <c r="O353" s="276"/>
      <c r="P353" s="276"/>
      <c r="Q353" s="276"/>
      <c r="R353" s="276"/>
      <c r="S353" s="276"/>
      <c r="T353" s="276"/>
      <c r="U353" s="276"/>
      <c r="V353" s="276"/>
      <c r="W353" s="276"/>
      <c r="X353" s="276"/>
      <c r="Y353" s="276"/>
      <c r="Z353" s="276"/>
      <c r="AA353" s="276"/>
    </row>
    <row r="354">
      <c r="A354" s="276"/>
      <c r="B354" s="276"/>
      <c r="C354" s="276"/>
      <c r="D354" s="276"/>
      <c r="E354" s="276"/>
      <c r="F354" s="276"/>
      <c r="G354" s="276"/>
      <c r="H354" s="276"/>
      <c r="I354" s="276"/>
      <c r="J354" s="276"/>
      <c r="K354" s="276"/>
      <c r="L354" s="276"/>
      <c r="M354" s="276"/>
      <c r="N354" s="276"/>
      <c r="O354" s="276"/>
      <c r="P354" s="276"/>
      <c r="Q354" s="276"/>
      <c r="R354" s="276"/>
      <c r="S354" s="276"/>
      <c r="T354" s="276"/>
      <c r="U354" s="276"/>
      <c r="V354" s="276"/>
      <c r="W354" s="276"/>
      <c r="X354" s="276"/>
      <c r="Y354" s="276"/>
      <c r="Z354" s="276"/>
      <c r="AA354" s="276"/>
    </row>
    <row r="355">
      <c r="A355" s="276"/>
      <c r="B355" s="27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  <c r="AA355" s="276"/>
    </row>
    <row r="356">
      <c r="A356" s="276"/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276"/>
      <c r="T356" s="276"/>
      <c r="U356" s="276"/>
      <c r="V356" s="276"/>
      <c r="W356" s="276"/>
      <c r="X356" s="276"/>
      <c r="Y356" s="276"/>
      <c r="Z356" s="276"/>
      <c r="AA356" s="276"/>
    </row>
    <row r="357">
      <c r="A357" s="276"/>
      <c r="B357" s="276"/>
      <c r="C357" s="276"/>
      <c r="D357" s="276"/>
      <c r="E357" s="276"/>
      <c r="F357" s="276"/>
      <c r="G357" s="276"/>
      <c r="H357" s="276"/>
      <c r="I357" s="276"/>
      <c r="J357" s="276"/>
      <c r="K357" s="276"/>
      <c r="L357" s="276"/>
      <c r="M357" s="276"/>
      <c r="N357" s="276"/>
      <c r="O357" s="276"/>
      <c r="P357" s="276"/>
      <c r="Q357" s="276"/>
      <c r="R357" s="276"/>
      <c r="S357" s="276"/>
      <c r="T357" s="276"/>
      <c r="U357" s="276"/>
      <c r="V357" s="276"/>
      <c r="W357" s="276"/>
      <c r="X357" s="276"/>
      <c r="Y357" s="276"/>
      <c r="Z357" s="276"/>
      <c r="AA357" s="276"/>
    </row>
    <row r="358">
      <c r="A358" s="276"/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276"/>
      <c r="T358" s="276"/>
      <c r="U358" s="276"/>
      <c r="V358" s="276"/>
      <c r="W358" s="276"/>
      <c r="X358" s="276"/>
      <c r="Y358" s="276"/>
      <c r="Z358" s="276"/>
      <c r="AA358" s="276"/>
    </row>
    <row r="359">
      <c r="A359" s="276"/>
      <c r="B359" s="27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  <c r="AA359" s="276"/>
    </row>
    <row r="360">
      <c r="A360" s="276"/>
      <c r="B360" s="276"/>
      <c r="C360" s="276"/>
      <c r="D360" s="276"/>
      <c r="E360" s="276"/>
      <c r="F360" s="276"/>
      <c r="G360" s="276"/>
      <c r="H360" s="276"/>
      <c r="I360" s="276"/>
      <c r="J360" s="276"/>
      <c r="K360" s="276"/>
      <c r="L360" s="276"/>
      <c r="M360" s="276"/>
      <c r="N360" s="276"/>
      <c r="O360" s="276"/>
      <c r="P360" s="276"/>
      <c r="Q360" s="276"/>
      <c r="R360" s="276"/>
      <c r="S360" s="276"/>
      <c r="T360" s="276"/>
      <c r="U360" s="276"/>
      <c r="V360" s="276"/>
      <c r="W360" s="276"/>
      <c r="X360" s="276"/>
      <c r="Y360" s="276"/>
      <c r="Z360" s="276"/>
      <c r="AA360" s="276"/>
    </row>
    <row r="361">
      <c r="A361" s="276"/>
      <c r="B361" s="276"/>
      <c r="C361" s="276"/>
      <c r="D361" s="276"/>
      <c r="E361" s="276"/>
      <c r="F361" s="276"/>
      <c r="G361" s="276"/>
      <c r="H361" s="276"/>
      <c r="I361" s="276"/>
      <c r="J361" s="276"/>
      <c r="K361" s="276"/>
      <c r="L361" s="276"/>
      <c r="M361" s="276"/>
      <c r="N361" s="276"/>
      <c r="O361" s="276"/>
      <c r="P361" s="276"/>
      <c r="Q361" s="276"/>
      <c r="R361" s="276"/>
      <c r="S361" s="276"/>
      <c r="T361" s="276"/>
      <c r="U361" s="276"/>
      <c r="V361" s="276"/>
      <c r="W361" s="276"/>
      <c r="X361" s="276"/>
      <c r="Y361" s="276"/>
      <c r="Z361" s="276"/>
      <c r="AA361" s="276"/>
    </row>
    <row r="362">
      <c r="A362" s="276"/>
      <c r="B362" s="276"/>
      <c r="C362" s="276"/>
      <c r="D362" s="276"/>
      <c r="E362" s="276"/>
      <c r="F362" s="276"/>
      <c r="G362" s="276"/>
      <c r="H362" s="276"/>
      <c r="I362" s="276"/>
      <c r="J362" s="276"/>
      <c r="K362" s="276"/>
      <c r="L362" s="276"/>
      <c r="M362" s="276"/>
      <c r="N362" s="276"/>
      <c r="O362" s="276"/>
      <c r="P362" s="276"/>
      <c r="Q362" s="276"/>
      <c r="R362" s="276"/>
      <c r="S362" s="276"/>
      <c r="T362" s="276"/>
      <c r="U362" s="276"/>
      <c r="V362" s="276"/>
      <c r="W362" s="276"/>
      <c r="X362" s="276"/>
      <c r="Y362" s="276"/>
      <c r="Z362" s="276"/>
      <c r="AA362" s="276"/>
    </row>
    <row r="363">
      <c r="A363" s="276"/>
      <c r="B363" s="276"/>
      <c r="C363" s="276"/>
      <c r="D363" s="276"/>
      <c r="E363" s="276"/>
      <c r="F363" s="276"/>
      <c r="G363" s="276"/>
      <c r="H363" s="276"/>
      <c r="I363" s="276"/>
      <c r="J363" s="276"/>
      <c r="K363" s="276"/>
      <c r="L363" s="276"/>
      <c r="M363" s="276"/>
      <c r="N363" s="276"/>
      <c r="O363" s="276"/>
      <c r="P363" s="276"/>
      <c r="Q363" s="276"/>
      <c r="R363" s="276"/>
      <c r="S363" s="276"/>
      <c r="T363" s="276"/>
      <c r="U363" s="276"/>
      <c r="V363" s="276"/>
      <c r="W363" s="276"/>
      <c r="X363" s="276"/>
      <c r="Y363" s="276"/>
      <c r="Z363" s="276"/>
      <c r="AA363" s="276"/>
    </row>
    <row r="364">
      <c r="A364" s="276"/>
      <c r="B364" s="276"/>
      <c r="C364" s="276"/>
      <c r="D364" s="276"/>
      <c r="E364" s="276"/>
      <c r="F364" s="276"/>
      <c r="G364" s="276"/>
      <c r="H364" s="276"/>
      <c r="I364" s="276"/>
      <c r="J364" s="276"/>
      <c r="K364" s="276"/>
      <c r="L364" s="276"/>
      <c r="M364" s="276"/>
      <c r="N364" s="276"/>
      <c r="O364" s="276"/>
      <c r="P364" s="276"/>
      <c r="Q364" s="276"/>
      <c r="R364" s="276"/>
      <c r="S364" s="276"/>
      <c r="T364" s="276"/>
      <c r="U364" s="276"/>
      <c r="V364" s="276"/>
      <c r="W364" s="276"/>
      <c r="X364" s="276"/>
      <c r="Y364" s="276"/>
      <c r="Z364" s="276"/>
      <c r="AA364" s="276"/>
    </row>
    <row r="365">
      <c r="A365" s="276"/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276"/>
      <c r="T365" s="276"/>
      <c r="U365" s="276"/>
      <c r="V365" s="276"/>
      <c r="W365" s="276"/>
      <c r="X365" s="276"/>
      <c r="Y365" s="276"/>
      <c r="Z365" s="276"/>
      <c r="AA365" s="276"/>
    </row>
    <row r="366">
      <c r="A366" s="276"/>
      <c r="B366" s="276"/>
      <c r="C366" s="276"/>
      <c r="D366" s="276"/>
      <c r="E366" s="276"/>
      <c r="F366" s="276"/>
      <c r="G366" s="276"/>
      <c r="H366" s="276"/>
      <c r="I366" s="276"/>
      <c r="J366" s="276"/>
      <c r="K366" s="276"/>
      <c r="L366" s="276"/>
      <c r="M366" s="276"/>
      <c r="N366" s="276"/>
      <c r="O366" s="276"/>
      <c r="P366" s="276"/>
      <c r="Q366" s="276"/>
      <c r="R366" s="276"/>
      <c r="S366" s="276"/>
      <c r="T366" s="276"/>
      <c r="U366" s="276"/>
      <c r="V366" s="276"/>
      <c r="W366" s="276"/>
      <c r="X366" s="276"/>
      <c r="Y366" s="276"/>
      <c r="Z366" s="276"/>
      <c r="AA366" s="276"/>
    </row>
    <row r="367">
      <c r="A367" s="276"/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276"/>
      <c r="T367" s="276"/>
      <c r="U367" s="276"/>
      <c r="V367" s="276"/>
      <c r="W367" s="276"/>
      <c r="X367" s="276"/>
      <c r="Y367" s="276"/>
      <c r="Z367" s="276"/>
      <c r="AA367" s="276"/>
    </row>
    <row r="368">
      <c r="A368" s="276"/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  <c r="P368" s="276"/>
      <c r="Q368" s="276"/>
      <c r="R368" s="276"/>
      <c r="S368" s="276"/>
      <c r="T368" s="276"/>
      <c r="U368" s="276"/>
      <c r="V368" s="276"/>
      <c r="W368" s="276"/>
      <c r="X368" s="276"/>
      <c r="Y368" s="276"/>
      <c r="Z368" s="276"/>
      <c r="AA368" s="276"/>
    </row>
    <row r="369">
      <c r="A369" s="276"/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276"/>
      <c r="T369" s="276"/>
      <c r="U369" s="276"/>
      <c r="V369" s="276"/>
      <c r="W369" s="276"/>
      <c r="X369" s="276"/>
      <c r="Y369" s="276"/>
      <c r="Z369" s="276"/>
      <c r="AA369" s="276"/>
    </row>
    <row r="370">
      <c r="A370" s="276"/>
      <c r="B370" s="276"/>
      <c r="C370" s="276"/>
      <c r="D370" s="276"/>
      <c r="E370" s="276"/>
      <c r="F370" s="276"/>
      <c r="G370" s="276"/>
      <c r="H370" s="276"/>
      <c r="I370" s="276"/>
      <c r="J370" s="276"/>
      <c r="K370" s="276"/>
      <c r="L370" s="276"/>
      <c r="M370" s="276"/>
      <c r="N370" s="276"/>
      <c r="O370" s="276"/>
      <c r="P370" s="276"/>
      <c r="Q370" s="276"/>
      <c r="R370" s="276"/>
      <c r="S370" s="276"/>
      <c r="T370" s="276"/>
      <c r="U370" s="276"/>
      <c r="V370" s="276"/>
      <c r="W370" s="276"/>
      <c r="X370" s="276"/>
      <c r="Y370" s="276"/>
      <c r="Z370" s="276"/>
      <c r="AA370" s="276"/>
    </row>
    <row r="371">
      <c r="A371" s="276"/>
      <c r="B371" s="276"/>
      <c r="C371" s="276"/>
      <c r="D371" s="276"/>
      <c r="E371" s="276"/>
      <c r="F371" s="276"/>
      <c r="G371" s="276"/>
      <c r="H371" s="276"/>
      <c r="I371" s="276"/>
      <c r="J371" s="276"/>
      <c r="K371" s="276"/>
      <c r="L371" s="276"/>
      <c r="M371" s="276"/>
      <c r="N371" s="276"/>
      <c r="O371" s="276"/>
      <c r="P371" s="276"/>
      <c r="Q371" s="276"/>
      <c r="R371" s="276"/>
      <c r="S371" s="276"/>
      <c r="T371" s="276"/>
      <c r="U371" s="276"/>
      <c r="V371" s="276"/>
      <c r="W371" s="276"/>
      <c r="X371" s="276"/>
      <c r="Y371" s="276"/>
      <c r="Z371" s="276"/>
      <c r="AA371" s="276"/>
    </row>
    <row r="372">
      <c r="A372" s="276"/>
      <c r="B372" s="276"/>
      <c r="C372" s="276"/>
      <c r="D372" s="276"/>
      <c r="E372" s="276"/>
      <c r="F372" s="276"/>
      <c r="G372" s="276"/>
      <c r="H372" s="276"/>
      <c r="I372" s="276"/>
      <c r="J372" s="276"/>
      <c r="K372" s="276"/>
      <c r="L372" s="276"/>
      <c r="M372" s="276"/>
      <c r="N372" s="276"/>
      <c r="O372" s="276"/>
      <c r="P372" s="276"/>
      <c r="Q372" s="276"/>
      <c r="R372" s="276"/>
      <c r="S372" s="276"/>
      <c r="T372" s="276"/>
      <c r="U372" s="276"/>
      <c r="V372" s="276"/>
      <c r="W372" s="276"/>
      <c r="X372" s="276"/>
      <c r="Y372" s="276"/>
      <c r="Z372" s="276"/>
      <c r="AA372" s="276"/>
    </row>
    <row r="373">
      <c r="A373" s="276"/>
      <c r="B373" s="276"/>
      <c r="C373" s="276"/>
      <c r="D373" s="276"/>
      <c r="E373" s="276"/>
      <c r="F373" s="276"/>
      <c r="G373" s="276"/>
      <c r="H373" s="276"/>
      <c r="I373" s="276"/>
      <c r="J373" s="276"/>
      <c r="K373" s="276"/>
      <c r="L373" s="276"/>
      <c r="M373" s="276"/>
      <c r="N373" s="276"/>
      <c r="O373" s="276"/>
      <c r="P373" s="276"/>
      <c r="Q373" s="276"/>
      <c r="R373" s="276"/>
      <c r="S373" s="276"/>
      <c r="T373" s="276"/>
      <c r="U373" s="276"/>
      <c r="V373" s="276"/>
      <c r="W373" s="276"/>
      <c r="X373" s="276"/>
      <c r="Y373" s="276"/>
      <c r="Z373" s="276"/>
      <c r="AA373" s="276"/>
    </row>
    <row r="374">
      <c r="A374" s="276"/>
      <c r="B374" s="276"/>
      <c r="C374" s="276"/>
      <c r="D374" s="276"/>
      <c r="E374" s="276"/>
      <c r="F374" s="276"/>
      <c r="G374" s="276"/>
      <c r="H374" s="276"/>
      <c r="I374" s="276"/>
      <c r="J374" s="276"/>
      <c r="K374" s="276"/>
      <c r="L374" s="276"/>
      <c r="M374" s="276"/>
      <c r="N374" s="276"/>
      <c r="O374" s="276"/>
      <c r="P374" s="276"/>
      <c r="Q374" s="276"/>
      <c r="R374" s="276"/>
      <c r="S374" s="276"/>
      <c r="T374" s="276"/>
      <c r="U374" s="276"/>
      <c r="V374" s="276"/>
      <c r="W374" s="276"/>
      <c r="X374" s="276"/>
      <c r="Y374" s="276"/>
      <c r="Z374" s="276"/>
      <c r="AA374" s="276"/>
    </row>
    <row r="375">
      <c r="A375" s="276"/>
      <c r="B375" s="276"/>
      <c r="C375" s="276"/>
      <c r="D375" s="276"/>
      <c r="E375" s="276"/>
      <c r="F375" s="276"/>
      <c r="G375" s="276"/>
      <c r="H375" s="276"/>
      <c r="I375" s="276"/>
      <c r="J375" s="276"/>
      <c r="K375" s="276"/>
      <c r="L375" s="276"/>
      <c r="M375" s="276"/>
      <c r="N375" s="276"/>
      <c r="O375" s="276"/>
      <c r="P375" s="276"/>
      <c r="Q375" s="276"/>
      <c r="R375" s="276"/>
      <c r="S375" s="276"/>
      <c r="T375" s="276"/>
      <c r="U375" s="276"/>
      <c r="V375" s="276"/>
      <c r="W375" s="276"/>
      <c r="X375" s="276"/>
      <c r="Y375" s="276"/>
      <c r="Z375" s="276"/>
      <c r="AA375" s="276"/>
    </row>
    <row r="376">
      <c r="A376" s="276"/>
      <c r="B376" s="276"/>
      <c r="C376" s="276"/>
      <c r="D376" s="276"/>
      <c r="E376" s="276"/>
      <c r="F376" s="276"/>
      <c r="G376" s="276"/>
      <c r="H376" s="276"/>
      <c r="I376" s="276"/>
      <c r="J376" s="276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76"/>
      <c r="Z376" s="276"/>
      <c r="AA376" s="276"/>
    </row>
    <row r="377">
      <c r="A377" s="276"/>
      <c r="B377" s="276"/>
      <c r="C377" s="276"/>
      <c r="D377" s="276"/>
      <c r="E377" s="276"/>
      <c r="F377" s="276"/>
      <c r="G377" s="276"/>
      <c r="H377" s="276"/>
      <c r="I377" s="276"/>
      <c r="J377" s="276"/>
      <c r="K377" s="276"/>
      <c r="L377" s="276"/>
      <c r="M377" s="276"/>
      <c r="N377" s="276"/>
      <c r="O377" s="276"/>
      <c r="P377" s="276"/>
      <c r="Q377" s="276"/>
      <c r="R377" s="276"/>
      <c r="S377" s="276"/>
      <c r="T377" s="276"/>
      <c r="U377" s="276"/>
      <c r="V377" s="276"/>
      <c r="W377" s="276"/>
      <c r="X377" s="276"/>
      <c r="Y377" s="276"/>
      <c r="Z377" s="276"/>
      <c r="AA377" s="276"/>
    </row>
    <row r="378">
      <c r="A378" s="276"/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  <c r="AA378" s="276"/>
    </row>
    <row r="379">
      <c r="A379" s="276"/>
      <c r="B379" s="276"/>
      <c r="C379" s="276"/>
      <c r="D379" s="276"/>
      <c r="E379" s="276"/>
      <c r="F379" s="276"/>
      <c r="G379" s="276"/>
      <c r="H379" s="276"/>
      <c r="I379" s="276"/>
      <c r="J379" s="276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  <c r="AA379" s="276"/>
    </row>
    <row r="380">
      <c r="A380" s="276"/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  <c r="AA380" s="276"/>
    </row>
    <row r="381">
      <c r="A381" s="276"/>
      <c r="B381" s="276"/>
      <c r="C381" s="276"/>
      <c r="D381" s="276"/>
      <c r="E381" s="276"/>
      <c r="F381" s="276"/>
      <c r="G381" s="276"/>
      <c r="H381" s="276"/>
      <c r="I381" s="276"/>
      <c r="J381" s="276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76"/>
      <c r="Z381" s="276"/>
      <c r="AA381" s="276"/>
    </row>
    <row r="382">
      <c r="A382" s="276"/>
      <c r="B382" s="276"/>
      <c r="C382" s="276"/>
      <c r="D382" s="276"/>
      <c r="E382" s="276"/>
      <c r="F382" s="276"/>
      <c r="G382" s="276"/>
      <c r="H382" s="276"/>
      <c r="I382" s="276"/>
      <c r="J382" s="276"/>
      <c r="K382" s="276"/>
      <c r="L382" s="276"/>
      <c r="M382" s="276"/>
      <c r="N382" s="276"/>
      <c r="O382" s="276"/>
      <c r="P382" s="276"/>
      <c r="Q382" s="276"/>
      <c r="R382" s="276"/>
      <c r="S382" s="276"/>
      <c r="T382" s="276"/>
      <c r="U382" s="276"/>
      <c r="V382" s="276"/>
      <c r="W382" s="276"/>
      <c r="X382" s="276"/>
      <c r="Y382" s="276"/>
      <c r="Z382" s="276"/>
      <c r="AA382" s="276"/>
    </row>
    <row r="383">
      <c r="A383" s="276"/>
      <c r="B383" s="276"/>
      <c r="C383" s="276"/>
      <c r="D383" s="276"/>
      <c r="E383" s="276"/>
      <c r="F383" s="276"/>
      <c r="G383" s="276"/>
      <c r="H383" s="276"/>
      <c r="I383" s="276"/>
      <c r="J383" s="276"/>
      <c r="K383" s="276"/>
      <c r="L383" s="276"/>
      <c r="M383" s="276"/>
      <c r="N383" s="276"/>
      <c r="O383" s="276"/>
      <c r="P383" s="276"/>
      <c r="Q383" s="276"/>
      <c r="R383" s="276"/>
      <c r="S383" s="276"/>
      <c r="T383" s="276"/>
      <c r="U383" s="276"/>
      <c r="V383" s="276"/>
      <c r="W383" s="276"/>
      <c r="X383" s="276"/>
      <c r="Y383" s="276"/>
      <c r="Z383" s="276"/>
      <c r="AA383" s="276"/>
    </row>
    <row r="384">
      <c r="A384" s="276"/>
      <c r="B384" s="276"/>
      <c r="C384" s="276"/>
      <c r="D384" s="276"/>
      <c r="E384" s="276"/>
      <c r="F384" s="276"/>
      <c r="G384" s="276"/>
      <c r="H384" s="276"/>
      <c r="I384" s="276"/>
      <c r="J384" s="276"/>
      <c r="K384" s="276"/>
      <c r="L384" s="276"/>
      <c r="M384" s="276"/>
      <c r="N384" s="276"/>
      <c r="O384" s="276"/>
      <c r="P384" s="276"/>
      <c r="Q384" s="276"/>
      <c r="R384" s="276"/>
      <c r="S384" s="276"/>
      <c r="T384" s="276"/>
      <c r="U384" s="276"/>
      <c r="V384" s="276"/>
      <c r="W384" s="276"/>
      <c r="X384" s="276"/>
      <c r="Y384" s="276"/>
      <c r="Z384" s="276"/>
      <c r="AA384" s="276"/>
    </row>
    <row r="385">
      <c r="A385" s="276"/>
      <c r="B385" s="276"/>
      <c r="C385" s="276"/>
      <c r="D385" s="276"/>
      <c r="E385" s="276"/>
      <c r="F385" s="276"/>
      <c r="G385" s="276"/>
      <c r="H385" s="276"/>
      <c r="I385" s="276"/>
      <c r="J385" s="276"/>
      <c r="K385" s="276"/>
      <c r="L385" s="276"/>
      <c r="M385" s="276"/>
      <c r="N385" s="276"/>
      <c r="O385" s="276"/>
      <c r="P385" s="276"/>
      <c r="Q385" s="276"/>
      <c r="R385" s="276"/>
      <c r="S385" s="276"/>
      <c r="T385" s="276"/>
      <c r="U385" s="276"/>
      <c r="V385" s="276"/>
      <c r="W385" s="276"/>
      <c r="X385" s="276"/>
      <c r="Y385" s="276"/>
      <c r="Z385" s="276"/>
      <c r="AA385" s="276"/>
    </row>
    <row r="386">
      <c r="A386" s="276"/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276"/>
      <c r="T386" s="276"/>
      <c r="U386" s="276"/>
      <c r="V386" s="276"/>
      <c r="W386" s="276"/>
      <c r="X386" s="276"/>
      <c r="Y386" s="276"/>
      <c r="Z386" s="276"/>
      <c r="AA386" s="276"/>
    </row>
    <row r="387">
      <c r="A387" s="276"/>
      <c r="B387" s="276"/>
      <c r="C387" s="276"/>
      <c r="D387" s="276"/>
      <c r="E387" s="276"/>
      <c r="F387" s="276"/>
      <c r="G387" s="276"/>
      <c r="H387" s="276"/>
      <c r="I387" s="276"/>
      <c r="J387" s="276"/>
      <c r="K387" s="276"/>
      <c r="L387" s="276"/>
      <c r="M387" s="276"/>
      <c r="N387" s="276"/>
      <c r="O387" s="276"/>
      <c r="P387" s="276"/>
      <c r="Q387" s="276"/>
      <c r="R387" s="276"/>
      <c r="S387" s="276"/>
      <c r="T387" s="276"/>
      <c r="U387" s="276"/>
      <c r="V387" s="276"/>
      <c r="W387" s="276"/>
      <c r="X387" s="276"/>
      <c r="Y387" s="276"/>
      <c r="Z387" s="276"/>
      <c r="AA387" s="276"/>
    </row>
    <row r="388">
      <c r="A388" s="276"/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  <c r="AA388" s="276"/>
    </row>
    <row r="389">
      <c r="A389" s="276"/>
      <c r="B389" s="276"/>
      <c r="C389" s="276"/>
      <c r="D389" s="276"/>
      <c r="E389" s="276"/>
      <c r="F389" s="276"/>
      <c r="G389" s="276"/>
      <c r="H389" s="276"/>
      <c r="I389" s="276"/>
      <c r="J389" s="276"/>
      <c r="K389" s="276"/>
      <c r="L389" s="276"/>
      <c r="M389" s="276"/>
      <c r="N389" s="276"/>
      <c r="O389" s="276"/>
      <c r="P389" s="276"/>
      <c r="Q389" s="276"/>
      <c r="R389" s="276"/>
      <c r="S389" s="276"/>
      <c r="T389" s="276"/>
      <c r="U389" s="276"/>
      <c r="V389" s="276"/>
      <c r="W389" s="276"/>
      <c r="X389" s="276"/>
      <c r="Y389" s="276"/>
      <c r="Z389" s="276"/>
      <c r="AA389" s="276"/>
    </row>
    <row r="390">
      <c r="A390" s="276"/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276"/>
      <c r="T390" s="276"/>
      <c r="U390" s="276"/>
      <c r="V390" s="276"/>
      <c r="W390" s="276"/>
      <c r="X390" s="276"/>
      <c r="Y390" s="276"/>
      <c r="Z390" s="276"/>
      <c r="AA390" s="276"/>
    </row>
    <row r="391">
      <c r="A391" s="276"/>
      <c r="B391" s="276"/>
      <c r="C391" s="276"/>
      <c r="D391" s="276"/>
      <c r="E391" s="276"/>
      <c r="F391" s="276"/>
      <c r="G391" s="276"/>
      <c r="H391" s="276"/>
      <c r="I391" s="276"/>
      <c r="J391" s="276"/>
      <c r="K391" s="276"/>
      <c r="L391" s="276"/>
      <c r="M391" s="276"/>
      <c r="N391" s="276"/>
      <c r="O391" s="276"/>
      <c r="P391" s="276"/>
      <c r="Q391" s="276"/>
      <c r="R391" s="276"/>
      <c r="S391" s="276"/>
      <c r="T391" s="276"/>
      <c r="U391" s="276"/>
      <c r="V391" s="276"/>
      <c r="W391" s="276"/>
      <c r="X391" s="276"/>
      <c r="Y391" s="276"/>
      <c r="Z391" s="276"/>
      <c r="AA391" s="276"/>
    </row>
    <row r="392">
      <c r="A392" s="276"/>
      <c r="B392" s="276"/>
      <c r="C392" s="276"/>
      <c r="D392" s="276"/>
      <c r="E392" s="276"/>
      <c r="F392" s="276"/>
      <c r="G392" s="276"/>
      <c r="H392" s="276"/>
      <c r="I392" s="276"/>
      <c r="J392" s="276"/>
      <c r="K392" s="276"/>
      <c r="L392" s="276"/>
      <c r="M392" s="276"/>
      <c r="N392" s="276"/>
      <c r="O392" s="276"/>
      <c r="P392" s="276"/>
      <c r="Q392" s="276"/>
      <c r="R392" s="276"/>
      <c r="S392" s="276"/>
      <c r="T392" s="276"/>
      <c r="U392" s="276"/>
      <c r="V392" s="276"/>
      <c r="W392" s="276"/>
      <c r="X392" s="276"/>
      <c r="Y392" s="276"/>
      <c r="Z392" s="276"/>
      <c r="AA392" s="276"/>
    </row>
    <row r="393">
      <c r="A393" s="276"/>
      <c r="B393" s="276"/>
      <c r="C393" s="276"/>
      <c r="D393" s="276"/>
      <c r="E393" s="276"/>
      <c r="F393" s="276"/>
      <c r="G393" s="276"/>
      <c r="H393" s="276"/>
      <c r="I393" s="276"/>
      <c r="J393" s="276"/>
      <c r="K393" s="276"/>
      <c r="L393" s="276"/>
      <c r="M393" s="276"/>
      <c r="N393" s="276"/>
      <c r="O393" s="276"/>
      <c r="P393" s="276"/>
      <c r="Q393" s="276"/>
      <c r="R393" s="276"/>
      <c r="S393" s="276"/>
      <c r="T393" s="276"/>
      <c r="U393" s="276"/>
      <c r="V393" s="276"/>
      <c r="W393" s="276"/>
      <c r="X393" s="276"/>
      <c r="Y393" s="276"/>
      <c r="Z393" s="276"/>
      <c r="AA393" s="276"/>
    </row>
    <row r="394">
      <c r="A394" s="276"/>
      <c r="B394" s="276"/>
      <c r="C394" s="276"/>
      <c r="D394" s="276"/>
      <c r="E394" s="276"/>
      <c r="F394" s="276"/>
      <c r="G394" s="276"/>
      <c r="H394" s="276"/>
      <c r="I394" s="276"/>
      <c r="J394" s="276"/>
      <c r="K394" s="276"/>
      <c r="L394" s="276"/>
      <c r="M394" s="276"/>
      <c r="N394" s="276"/>
      <c r="O394" s="276"/>
      <c r="P394" s="276"/>
      <c r="Q394" s="276"/>
      <c r="R394" s="276"/>
      <c r="S394" s="276"/>
      <c r="T394" s="276"/>
      <c r="U394" s="276"/>
      <c r="V394" s="276"/>
      <c r="W394" s="276"/>
      <c r="X394" s="276"/>
      <c r="Y394" s="276"/>
      <c r="Z394" s="276"/>
      <c r="AA394" s="276"/>
    </row>
    <row r="395">
      <c r="A395" s="276"/>
      <c r="B395" s="276"/>
      <c r="C395" s="276"/>
      <c r="D395" s="276"/>
      <c r="E395" s="276"/>
      <c r="F395" s="276"/>
      <c r="G395" s="276"/>
      <c r="H395" s="276"/>
      <c r="I395" s="276"/>
      <c r="J395" s="276"/>
      <c r="K395" s="276"/>
      <c r="L395" s="276"/>
      <c r="M395" s="276"/>
      <c r="N395" s="276"/>
      <c r="O395" s="276"/>
      <c r="P395" s="276"/>
      <c r="Q395" s="276"/>
      <c r="R395" s="276"/>
      <c r="S395" s="276"/>
      <c r="T395" s="276"/>
      <c r="U395" s="276"/>
      <c r="V395" s="276"/>
      <c r="W395" s="276"/>
      <c r="X395" s="276"/>
      <c r="Y395" s="276"/>
      <c r="Z395" s="276"/>
      <c r="AA395" s="276"/>
    </row>
    <row r="396">
      <c r="A396" s="276"/>
      <c r="B396" s="276"/>
      <c r="C396" s="276"/>
      <c r="D396" s="276"/>
      <c r="E396" s="276"/>
      <c r="F396" s="276"/>
      <c r="G396" s="276"/>
      <c r="H396" s="276"/>
      <c r="I396" s="276"/>
      <c r="J396" s="276"/>
      <c r="K396" s="276"/>
      <c r="L396" s="276"/>
      <c r="M396" s="276"/>
      <c r="N396" s="276"/>
      <c r="O396" s="276"/>
      <c r="P396" s="276"/>
      <c r="Q396" s="276"/>
      <c r="R396" s="276"/>
      <c r="S396" s="276"/>
      <c r="T396" s="276"/>
      <c r="U396" s="276"/>
      <c r="V396" s="276"/>
      <c r="W396" s="276"/>
      <c r="X396" s="276"/>
      <c r="Y396" s="276"/>
      <c r="Z396" s="276"/>
      <c r="AA396" s="276"/>
    </row>
    <row r="397">
      <c r="A397" s="276"/>
      <c r="B397" s="276"/>
      <c r="C397" s="276"/>
      <c r="D397" s="276"/>
      <c r="E397" s="276"/>
      <c r="F397" s="276"/>
      <c r="G397" s="276"/>
      <c r="H397" s="276"/>
      <c r="I397" s="276"/>
      <c r="J397" s="276"/>
      <c r="K397" s="276"/>
      <c r="L397" s="276"/>
      <c r="M397" s="276"/>
      <c r="N397" s="276"/>
      <c r="O397" s="276"/>
      <c r="P397" s="276"/>
      <c r="Q397" s="276"/>
      <c r="R397" s="276"/>
      <c r="S397" s="276"/>
      <c r="T397" s="276"/>
      <c r="U397" s="276"/>
      <c r="V397" s="276"/>
      <c r="W397" s="276"/>
      <c r="X397" s="276"/>
      <c r="Y397" s="276"/>
      <c r="Z397" s="276"/>
      <c r="AA397" s="276"/>
    </row>
    <row r="398">
      <c r="A398" s="276"/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  <c r="P398" s="276"/>
      <c r="Q398" s="276"/>
      <c r="R398" s="276"/>
      <c r="S398" s="276"/>
      <c r="T398" s="276"/>
      <c r="U398" s="276"/>
      <c r="V398" s="276"/>
      <c r="W398" s="276"/>
      <c r="X398" s="276"/>
      <c r="Y398" s="276"/>
      <c r="Z398" s="276"/>
      <c r="AA398" s="276"/>
    </row>
    <row r="399">
      <c r="A399" s="276"/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  <c r="P399" s="276"/>
      <c r="Q399" s="276"/>
      <c r="R399" s="276"/>
      <c r="S399" s="276"/>
      <c r="T399" s="276"/>
      <c r="U399" s="276"/>
      <c r="V399" s="276"/>
      <c r="W399" s="276"/>
      <c r="X399" s="276"/>
      <c r="Y399" s="276"/>
      <c r="Z399" s="276"/>
      <c r="AA399" s="276"/>
    </row>
    <row r="400">
      <c r="A400" s="276"/>
      <c r="B400" s="276"/>
      <c r="C400" s="276"/>
      <c r="D400" s="276"/>
      <c r="E400" s="276"/>
      <c r="F400" s="276"/>
      <c r="G400" s="276"/>
      <c r="H400" s="276"/>
      <c r="I400" s="276"/>
      <c r="J400" s="276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  <c r="AA400" s="276"/>
    </row>
    <row r="401">
      <c r="A401" s="276"/>
      <c r="B401" s="276"/>
      <c r="C401" s="276"/>
      <c r="D401" s="276"/>
      <c r="E401" s="276"/>
      <c r="F401" s="276"/>
      <c r="G401" s="276"/>
      <c r="H401" s="276"/>
      <c r="I401" s="276"/>
      <c r="J401" s="276"/>
      <c r="K401" s="276"/>
      <c r="L401" s="276"/>
      <c r="M401" s="276"/>
      <c r="N401" s="276"/>
      <c r="O401" s="276"/>
      <c r="P401" s="276"/>
      <c r="Q401" s="276"/>
      <c r="R401" s="276"/>
      <c r="S401" s="276"/>
      <c r="T401" s="276"/>
      <c r="U401" s="276"/>
      <c r="V401" s="276"/>
      <c r="W401" s="276"/>
      <c r="X401" s="276"/>
      <c r="Y401" s="276"/>
      <c r="Z401" s="276"/>
      <c r="AA401" s="276"/>
    </row>
    <row r="402">
      <c r="A402" s="276"/>
      <c r="B402" s="276"/>
      <c r="C402" s="276"/>
      <c r="D402" s="276"/>
      <c r="E402" s="276"/>
      <c r="F402" s="276"/>
      <c r="G402" s="276"/>
      <c r="H402" s="276"/>
      <c r="I402" s="276"/>
      <c r="J402" s="276"/>
      <c r="K402" s="276"/>
      <c r="L402" s="276"/>
      <c r="M402" s="276"/>
      <c r="N402" s="276"/>
      <c r="O402" s="276"/>
      <c r="P402" s="276"/>
      <c r="Q402" s="276"/>
      <c r="R402" s="276"/>
      <c r="S402" s="276"/>
      <c r="T402" s="276"/>
      <c r="U402" s="276"/>
      <c r="V402" s="276"/>
      <c r="W402" s="276"/>
      <c r="X402" s="276"/>
      <c r="Y402" s="276"/>
      <c r="Z402" s="276"/>
      <c r="AA402" s="276"/>
    </row>
    <row r="403">
      <c r="A403" s="276"/>
      <c r="B403" s="276"/>
      <c r="C403" s="276"/>
      <c r="D403" s="276"/>
      <c r="E403" s="276"/>
      <c r="F403" s="276"/>
      <c r="G403" s="276"/>
      <c r="H403" s="276"/>
      <c r="I403" s="276"/>
      <c r="J403" s="276"/>
      <c r="K403" s="276"/>
      <c r="L403" s="276"/>
      <c r="M403" s="276"/>
      <c r="N403" s="276"/>
      <c r="O403" s="276"/>
      <c r="P403" s="276"/>
      <c r="Q403" s="276"/>
      <c r="R403" s="276"/>
      <c r="S403" s="276"/>
      <c r="T403" s="276"/>
      <c r="U403" s="276"/>
      <c r="V403" s="276"/>
      <c r="W403" s="276"/>
      <c r="X403" s="276"/>
      <c r="Y403" s="276"/>
      <c r="Z403" s="276"/>
      <c r="AA403" s="276"/>
    </row>
    <row r="404">
      <c r="A404" s="276"/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276"/>
      <c r="T404" s="276"/>
      <c r="U404" s="276"/>
      <c r="V404" s="276"/>
      <c r="W404" s="276"/>
      <c r="X404" s="276"/>
      <c r="Y404" s="276"/>
      <c r="Z404" s="276"/>
      <c r="AA404" s="276"/>
    </row>
    <row r="405">
      <c r="A405" s="276"/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276"/>
      <c r="T405" s="276"/>
      <c r="U405" s="276"/>
      <c r="V405" s="276"/>
      <c r="W405" s="276"/>
      <c r="X405" s="276"/>
      <c r="Y405" s="276"/>
      <c r="Z405" s="276"/>
      <c r="AA405" s="276"/>
    </row>
    <row r="406">
      <c r="A406" s="276"/>
      <c r="B406" s="276"/>
      <c r="C406" s="276"/>
      <c r="D406" s="276"/>
      <c r="E406" s="276"/>
      <c r="F406" s="276"/>
      <c r="G406" s="276"/>
      <c r="H406" s="276"/>
      <c r="I406" s="276"/>
      <c r="J406" s="276"/>
      <c r="K406" s="276"/>
      <c r="L406" s="276"/>
      <c r="M406" s="276"/>
      <c r="N406" s="276"/>
      <c r="O406" s="276"/>
      <c r="P406" s="276"/>
      <c r="Q406" s="276"/>
      <c r="R406" s="276"/>
      <c r="S406" s="276"/>
      <c r="T406" s="276"/>
      <c r="U406" s="276"/>
      <c r="V406" s="276"/>
      <c r="W406" s="276"/>
      <c r="X406" s="276"/>
      <c r="Y406" s="276"/>
      <c r="Z406" s="276"/>
      <c r="AA406" s="276"/>
    </row>
    <row r="407">
      <c r="A407" s="276"/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276"/>
      <c r="T407" s="276"/>
      <c r="U407" s="276"/>
      <c r="V407" s="276"/>
      <c r="W407" s="276"/>
      <c r="X407" s="276"/>
      <c r="Y407" s="276"/>
      <c r="Z407" s="276"/>
      <c r="AA407" s="276"/>
    </row>
    <row r="408">
      <c r="A408" s="276"/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276"/>
      <c r="T408" s="276"/>
      <c r="U408" s="276"/>
      <c r="V408" s="276"/>
      <c r="W408" s="276"/>
      <c r="X408" s="276"/>
      <c r="Y408" s="276"/>
      <c r="Z408" s="276"/>
      <c r="AA408" s="276"/>
    </row>
    <row r="409">
      <c r="A409" s="276"/>
      <c r="B409" s="276"/>
      <c r="C409" s="276"/>
      <c r="D409" s="276"/>
      <c r="E409" s="276"/>
      <c r="F409" s="276"/>
      <c r="G409" s="276"/>
      <c r="H409" s="276"/>
      <c r="I409" s="276"/>
      <c r="J409" s="276"/>
      <c r="K409" s="276"/>
      <c r="L409" s="276"/>
      <c r="M409" s="276"/>
      <c r="N409" s="276"/>
      <c r="O409" s="276"/>
      <c r="P409" s="276"/>
      <c r="Q409" s="276"/>
      <c r="R409" s="276"/>
      <c r="S409" s="276"/>
      <c r="T409" s="276"/>
      <c r="U409" s="276"/>
      <c r="V409" s="276"/>
      <c r="W409" s="276"/>
      <c r="X409" s="276"/>
      <c r="Y409" s="276"/>
      <c r="Z409" s="276"/>
      <c r="AA409" s="276"/>
    </row>
    <row r="410">
      <c r="A410" s="276"/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276"/>
      <c r="T410" s="276"/>
      <c r="U410" s="276"/>
      <c r="V410" s="276"/>
      <c r="W410" s="276"/>
      <c r="X410" s="276"/>
      <c r="Y410" s="276"/>
      <c r="Z410" s="276"/>
      <c r="AA410" s="276"/>
    </row>
    <row r="411">
      <c r="A411" s="276"/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276"/>
      <c r="T411" s="276"/>
      <c r="U411" s="276"/>
      <c r="V411" s="276"/>
      <c r="W411" s="276"/>
      <c r="X411" s="276"/>
      <c r="Y411" s="276"/>
      <c r="Z411" s="276"/>
      <c r="AA411" s="276"/>
    </row>
    <row r="412">
      <c r="A412" s="276"/>
      <c r="B412" s="276"/>
      <c r="C412" s="276"/>
      <c r="D412" s="276"/>
      <c r="E412" s="276"/>
      <c r="F412" s="276"/>
      <c r="G412" s="276"/>
      <c r="H412" s="276"/>
      <c r="I412" s="276"/>
      <c r="J412" s="276"/>
      <c r="K412" s="276"/>
      <c r="L412" s="276"/>
      <c r="M412" s="276"/>
      <c r="N412" s="276"/>
      <c r="O412" s="276"/>
      <c r="P412" s="276"/>
      <c r="Q412" s="276"/>
      <c r="R412" s="276"/>
      <c r="S412" s="276"/>
      <c r="T412" s="276"/>
      <c r="U412" s="276"/>
      <c r="V412" s="276"/>
      <c r="W412" s="276"/>
      <c r="X412" s="276"/>
      <c r="Y412" s="276"/>
      <c r="Z412" s="276"/>
      <c r="AA412" s="276"/>
    </row>
    <row r="413">
      <c r="A413" s="276"/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276"/>
      <c r="T413" s="276"/>
      <c r="U413" s="276"/>
      <c r="V413" s="276"/>
      <c r="W413" s="276"/>
      <c r="X413" s="276"/>
      <c r="Y413" s="276"/>
      <c r="Z413" s="276"/>
      <c r="AA413" s="276"/>
    </row>
    <row r="414">
      <c r="A414" s="276"/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276"/>
      <c r="T414" s="276"/>
      <c r="U414" s="276"/>
      <c r="V414" s="276"/>
      <c r="W414" s="276"/>
      <c r="X414" s="276"/>
      <c r="Y414" s="276"/>
      <c r="Z414" s="276"/>
      <c r="AA414" s="276"/>
    </row>
    <row r="415">
      <c r="A415" s="276"/>
      <c r="B415" s="276"/>
      <c r="C415" s="276"/>
      <c r="D415" s="276"/>
      <c r="E415" s="276"/>
      <c r="F415" s="276"/>
      <c r="G415" s="276"/>
      <c r="H415" s="276"/>
      <c r="I415" s="276"/>
      <c r="J415" s="276"/>
      <c r="K415" s="276"/>
      <c r="L415" s="276"/>
      <c r="M415" s="276"/>
      <c r="N415" s="276"/>
      <c r="O415" s="276"/>
      <c r="P415" s="276"/>
      <c r="Q415" s="276"/>
      <c r="R415" s="276"/>
      <c r="S415" s="276"/>
      <c r="T415" s="276"/>
      <c r="U415" s="276"/>
      <c r="V415" s="276"/>
      <c r="W415" s="276"/>
      <c r="X415" s="276"/>
      <c r="Y415" s="276"/>
      <c r="Z415" s="276"/>
      <c r="AA415" s="276"/>
    </row>
    <row r="416">
      <c r="A416" s="276"/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276"/>
      <c r="T416" s="276"/>
      <c r="U416" s="276"/>
      <c r="V416" s="276"/>
      <c r="W416" s="276"/>
      <c r="X416" s="276"/>
      <c r="Y416" s="276"/>
      <c r="Z416" s="276"/>
      <c r="AA416" s="276"/>
    </row>
    <row r="417">
      <c r="A417" s="276"/>
      <c r="B417" s="276"/>
      <c r="C417" s="276"/>
      <c r="D417" s="276"/>
      <c r="E417" s="276"/>
      <c r="F417" s="276"/>
      <c r="G417" s="276"/>
      <c r="H417" s="276"/>
      <c r="I417" s="276"/>
      <c r="J417" s="276"/>
      <c r="K417" s="276"/>
      <c r="L417" s="276"/>
      <c r="M417" s="276"/>
      <c r="N417" s="276"/>
      <c r="O417" s="276"/>
      <c r="P417" s="276"/>
      <c r="Q417" s="276"/>
      <c r="R417" s="276"/>
      <c r="S417" s="276"/>
      <c r="T417" s="276"/>
      <c r="U417" s="276"/>
      <c r="V417" s="276"/>
      <c r="W417" s="276"/>
      <c r="X417" s="276"/>
      <c r="Y417" s="276"/>
      <c r="Z417" s="276"/>
      <c r="AA417" s="276"/>
    </row>
    <row r="418">
      <c r="A418" s="276"/>
      <c r="B418" s="276"/>
      <c r="C418" s="276"/>
      <c r="D418" s="276"/>
      <c r="E418" s="276"/>
      <c r="F418" s="276"/>
      <c r="G418" s="276"/>
      <c r="H418" s="276"/>
      <c r="I418" s="276"/>
      <c r="J418" s="276"/>
      <c r="K418" s="276"/>
      <c r="L418" s="276"/>
      <c r="M418" s="276"/>
      <c r="N418" s="276"/>
      <c r="O418" s="276"/>
      <c r="P418" s="276"/>
      <c r="Q418" s="276"/>
      <c r="R418" s="276"/>
      <c r="S418" s="276"/>
      <c r="T418" s="276"/>
      <c r="U418" s="276"/>
      <c r="V418" s="276"/>
      <c r="W418" s="276"/>
      <c r="X418" s="276"/>
      <c r="Y418" s="276"/>
      <c r="Z418" s="276"/>
      <c r="AA418" s="276"/>
    </row>
    <row r="419">
      <c r="A419" s="276"/>
      <c r="B419" s="276"/>
      <c r="C419" s="276"/>
      <c r="D419" s="276"/>
      <c r="E419" s="276"/>
      <c r="F419" s="276"/>
      <c r="G419" s="276"/>
      <c r="H419" s="276"/>
      <c r="I419" s="276"/>
      <c r="J419" s="276"/>
      <c r="K419" s="276"/>
      <c r="L419" s="276"/>
      <c r="M419" s="276"/>
      <c r="N419" s="276"/>
      <c r="O419" s="276"/>
      <c r="P419" s="276"/>
      <c r="Q419" s="276"/>
      <c r="R419" s="276"/>
      <c r="S419" s="276"/>
      <c r="T419" s="276"/>
      <c r="U419" s="276"/>
      <c r="V419" s="276"/>
      <c r="W419" s="276"/>
      <c r="X419" s="276"/>
      <c r="Y419" s="276"/>
      <c r="Z419" s="276"/>
      <c r="AA419" s="276"/>
    </row>
    <row r="420">
      <c r="A420" s="276"/>
      <c r="B420" s="276"/>
      <c r="C420" s="276"/>
      <c r="D420" s="276"/>
      <c r="E420" s="276"/>
      <c r="F420" s="276"/>
      <c r="G420" s="276"/>
      <c r="H420" s="276"/>
      <c r="I420" s="276"/>
      <c r="J420" s="276"/>
      <c r="K420" s="276"/>
      <c r="L420" s="276"/>
      <c r="M420" s="276"/>
      <c r="N420" s="276"/>
      <c r="O420" s="276"/>
      <c r="P420" s="276"/>
      <c r="Q420" s="276"/>
      <c r="R420" s="276"/>
      <c r="S420" s="276"/>
      <c r="T420" s="276"/>
      <c r="U420" s="276"/>
      <c r="V420" s="276"/>
      <c r="W420" s="276"/>
      <c r="X420" s="276"/>
      <c r="Y420" s="276"/>
      <c r="Z420" s="276"/>
      <c r="AA420" s="276"/>
    </row>
    <row r="421">
      <c r="A421" s="276"/>
      <c r="B421" s="276"/>
      <c r="C421" s="276"/>
      <c r="D421" s="276"/>
      <c r="E421" s="276"/>
      <c r="F421" s="276"/>
      <c r="G421" s="276"/>
      <c r="H421" s="276"/>
      <c r="I421" s="276"/>
      <c r="J421" s="276"/>
      <c r="K421" s="276"/>
      <c r="L421" s="276"/>
      <c r="M421" s="276"/>
      <c r="N421" s="276"/>
      <c r="O421" s="276"/>
      <c r="P421" s="276"/>
      <c r="Q421" s="276"/>
      <c r="R421" s="276"/>
      <c r="S421" s="276"/>
      <c r="T421" s="276"/>
      <c r="U421" s="276"/>
      <c r="V421" s="276"/>
      <c r="W421" s="276"/>
      <c r="X421" s="276"/>
      <c r="Y421" s="276"/>
      <c r="Z421" s="276"/>
      <c r="AA421" s="276"/>
    </row>
    <row r="422">
      <c r="A422" s="276"/>
      <c r="B422" s="276"/>
      <c r="C422" s="276"/>
      <c r="D422" s="276"/>
      <c r="E422" s="276"/>
      <c r="F422" s="276"/>
      <c r="G422" s="276"/>
      <c r="H422" s="276"/>
      <c r="I422" s="276"/>
      <c r="J422" s="276"/>
      <c r="K422" s="276"/>
      <c r="L422" s="276"/>
      <c r="M422" s="276"/>
      <c r="N422" s="276"/>
      <c r="O422" s="276"/>
      <c r="P422" s="276"/>
      <c r="Q422" s="276"/>
      <c r="R422" s="276"/>
      <c r="S422" s="276"/>
      <c r="T422" s="276"/>
      <c r="U422" s="276"/>
      <c r="V422" s="276"/>
      <c r="W422" s="276"/>
      <c r="X422" s="276"/>
      <c r="Y422" s="276"/>
      <c r="Z422" s="276"/>
      <c r="AA422" s="276"/>
    </row>
    <row r="423">
      <c r="A423" s="276"/>
      <c r="B423" s="276"/>
      <c r="C423" s="276"/>
      <c r="D423" s="276"/>
      <c r="E423" s="276"/>
      <c r="F423" s="276"/>
      <c r="G423" s="276"/>
      <c r="H423" s="276"/>
      <c r="I423" s="276"/>
      <c r="J423" s="276"/>
      <c r="K423" s="276"/>
      <c r="L423" s="276"/>
      <c r="M423" s="276"/>
      <c r="N423" s="276"/>
      <c r="O423" s="276"/>
      <c r="P423" s="276"/>
      <c r="Q423" s="276"/>
      <c r="R423" s="276"/>
      <c r="S423" s="276"/>
      <c r="T423" s="276"/>
      <c r="U423" s="276"/>
      <c r="V423" s="276"/>
      <c r="W423" s="276"/>
      <c r="X423" s="276"/>
      <c r="Y423" s="276"/>
      <c r="Z423" s="276"/>
      <c r="AA423" s="276"/>
    </row>
    <row r="424">
      <c r="A424" s="276"/>
      <c r="B424" s="276"/>
      <c r="C424" s="276"/>
      <c r="D424" s="276"/>
      <c r="E424" s="276"/>
      <c r="F424" s="276"/>
      <c r="G424" s="276"/>
      <c r="H424" s="276"/>
      <c r="I424" s="276"/>
      <c r="J424" s="276"/>
      <c r="K424" s="276"/>
      <c r="L424" s="276"/>
      <c r="M424" s="276"/>
      <c r="N424" s="276"/>
      <c r="O424" s="276"/>
      <c r="P424" s="276"/>
      <c r="Q424" s="276"/>
      <c r="R424" s="276"/>
      <c r="S424" s="276"/>
      <c r="T424" s="276"/>
      <c r="U424" s="276"/>
      <c r="V424" s="276"/>
      <c r="W424" s="276"/>
      <c r="X424" s="276"/>
      <c r="Y424" s="276"/>
      <c r="Z424" s="276"/>
      <c r="AA424" s="276"/>
    </row>
    <row r="425">
      <c r="A425" s="276"/>
      <c r="B425" s="276"/>
      <c r="C425" s="276"/>
      <c r="D425" s="276"/>
      <c r="E425" s="276"/>
      <c r="F425" s="276"/>
      <c r="G425" s="276"/>
      <c r="H425" s="276"/>
      <c r="I425" s="276"/>
      <c r="J425" s="276"/>
      <c r="K425" s="276"/>
      <c r="L425" s="276"/>
      <c r="M425" s="276"/>
      <c r="N425" s="276"/>
      <c r="O425" s="276"/>
      <c r="P425" s="276"/>
      <c r="Q425" s="276"/>
      <c r="R425" s="276"/>
      <c r="S425" s="276"/>
      <c r="T425" s="276"/>
      <c r="U425" s="276"/>
      <c r="V425" s="276"/>
      <c r="W425" s="276"/>
      <c r="X425" s="276"/>
      <c r="Y425" s="276"/>
      <c r="Z425" s="276"/>
      <c r="AA425" s="276"/>
    </row>
    <row r="426">
      <c r="A426" s="276"/>
      <c r="B426" s="276"/>
      <c r="C426" s="276"/>
      <c r="D426" s="276"/>
      <c r="E426" s="276"/>
      <c r="F426" s="276"/>
      <c r="G426" s="276"/>
      <c r="H426" s="276"/>
      <c r="I426" s="276"/>
      <c r="J426" s="276"/>
      <c r="K426" s="276"/>
      <c r="L426" s="276"/>
      <c r="M426" s="276"/>
      <c r="N426" s="276"/>
      <c r="O426" s="276"/>
      <c r="P426" s="276"/>
      <c r="Q426" s="276"/>
      <c r="R426" s="276"/>
      <c r="S426" s="276"/>
      <c r="T426" s="276"/>
      <c r="U426" s="276"/>
      <c r="V426" s="276"/>
      <c r="W426" s="276"/>
      <c r="X426" s="276"/>
      <c r="Y426" s="276"/>
      <c r="Z426" s="276"/>
      <c r="AA426" s="276"/>
    </row>
    <row r="427">
      <c r="A427" s="276"/>
      <c r="B427" s="276"/>
      <c r="C427" s="276"/>
      <c r="D427" s="276"/>
      <c r="E427" s="276"/>
      <c r="F427" s="276"/>
      <c r="G427" s="276"/>
      <c r="H427" s="276"/>
      <c r="I427" s="276"/>
      <c r="J427" s="276"/>
      <c r="K427" s="276"/>
      <c r="L427" s="276"/>
      <c r="M427" s="276"/>
      <c r="N427" s="276"/>
      <c r="O427" s="276"/>
      <c r="P427" s="276"/>
      <c r="Q427" s="276"/>
      <c r="R427" s="276"/>
      <c r="S427" s="276"/>
      <c r="T427" s="276"/>
      <c r="U427" s="276"/>
      <c r="V427" s="276"/>
      <c r="W427" s="276"/>
      <c r="X427" s="276"/>
      <c r="Y427" s="276"/>
      <c r="Z427" s="276"/>
      <c r="AA427" s="276"/>
    </row>
    <row r="428">
      <c r="A428" s="276"/>
      <c r="B428" s="276"/>
      <c r="C428" s="276"/>
      <c r="D428" s="276"/>
      <c r="E428" s="276"/>
      <c r="F428" s="276"/>
      <c r="G428" s="276"/>
      <c r="H428" s="276"/>
      <c r="I428" s="276"/>
      <c r="J428" s="276"/>
      <c r="K428" s="276"/>
      <c r="L428" s="276"/>
      <c r="M428" s="276"/>
      <c r="N428" s="276"/>
      <c r="O428" s="276"/>
      <c r="P428" s="276"/>
      <c r="Q428" s="276"/>
      <c r="R428" s="276"/>
      <c r="S428" s="276"/>
      <c r="T428" s="276"/>
      <c r="U428" s="276"/>
      <c r="V428" s="276"/>
      <c r="W428" s="276"/>
      <c r="X428" s="276"/>
      <c r="Y428" s="276"/>
      <c r="Z428" s="276"/>
      <c r="AA428" s="276"/>
    </row>
    <row r="429">
      <c r="A429" s="276"/>
      <c r="B429" s="276"/>
      <c r="C429" s="276"/>
      <c r="D429" s="276"/>
      <c r="E429" s="276"/>
      <c r="F429" s="276"/>
      <c r="G429" s="276"/>
      <c r="H429" s="276"/>
      <c r="I429" s="276"/>
      <c r="J429" s="276"/>
      <c r="K429" s="276"/>
      <c r="L429" s="276"/>
      <c r="M429" s="276"/>
      <c r="N429" s="276"/>
      <c r="O429" s="276"/>
      <c r="P429" s="276"/>
      <c r="Q429" s="276"/>
      <c r="R429" s="276"/>
      <c r="S429" s="276"/>
      <c r="T429" s="276"/>
      <c r="U429" s="276"/>
      <c r="V429" s="276"/>
      <c r="W429" s="276"/>
      <c r="X429" s="276"/>
      <c r="Y429" s="276"/>
      <c r="Z429" s="276"/>
      <c r="AA429" s="276"/>
    </row>
    <row r="430">
      <c r="A430" s="276"/>
      <c r="B430" s="276"/>
      <c r="C430" s="276"/>
      <c r="D430" s="276"/>
      <c r="E430" s="276"/>
      <c r="F430" s="276"/>
      <c r="G430" s="276"/>
      <c r="H430" s="276"/>
      <c r="I430" s="276"/>
      <c r="J430" s="276"/>
      <c r="K430" s="276"/>
      <c r="L430" s="276"/>
      <c r="M430" s="276"/>
      <c r="N430" s="276"/>
      <c r="O430" s="276"/>
      <c r="P430" s="276"/>
      <c r="Q430" s="276"/>
      <c r="R430" s="276"/>
      <c r="S430" s="276"/>
      <c r="T430" s="276"/>
      <c r="U430" s="276"/>
      <c r="V430" s="276"/>
      <c r="W430" s="276"/>
      <c r="X430" s="276"/>
      <c r="Y430" s="276"/>
      <c r="Z430" s="276"/>
      <c r="AA430" s="276"/>
    </row>
    <row r="431">
      <c r="A431" s="276"/>
      <c r="B431" s="276"/>
      <c r="C431" s="276"/>
      <c r="D431" s="276"/>
      <c r="E431" s="276"/>
      <c r="F431" s="276"/>
      <c r="G431" s="276"/>
      <c r="H431" s="276"/>
      <c r="I431" s="276"/>
      <c r="J431" s="276"/>
      <c r="K431" s="276"/>
      <c r="L431" s="276"/>
      <c r="M431" s="276"/>
      <c r="N431" s="276"/>
      <c r="O431" s="276"/>
      <c r="P431" s="276"/>
      <c r="Q431" s="276"/>
      <c r="R431" s="276"/>
      <c r="S431" s="276"/>
      <c r="T431" s="276"/>
      <c r="U431" s="276"/>
      <c r="V431" s="276"/>
      <c r="W431" s="276"/>
      <c r="X431" s="276"/>
      <c r="Y431" s="276"/>
      <c r="Z431" s="276"/>
      <c r="AA431" s="276"/>
    </row>
    <row r="432">
      <c r="A432" s="276"/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276"/>
      <c r="T432" s="276"/>
      <c r="U432" s="276"/>
      <c r="V432" s="276"/>
      <c r="W432" s="276"/>
      <c r="X432" s="276"/>
      <c r="Y432" s="276"/>
      <c r="Z432" s="276"/>
      <c r="AA432" s="276"/>
    </row>
    <row r="433">
      <c r="A433" s="276"/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  <c r="P433" s="276"/>
      <c r="Q433" s="276"/>
      <c r="R433" s="276"/>
      <c r="S433" s="276"/>
      <c r="T433" s="276"/>
      <c r="U433" s="276"/>
      <c r="V433" s="276"/>
      <c r="W433" s="276"/>
      <c r="X433" s="276"/>
      <c r="Y433" s="276"/>
      <c r="Z433" s="276"/>
      <c r="AA433" s="276"/>
    </row>
    <row r="434">
      <c r="A434" s="276"/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276"/>
      <c r="T434" s="276"/>
      <c r="U434" s="276"/>
      <c r="V434" s="276"/>
      <c r="W434" s="276"/>
      <c r="X434" s="276"/>
      <c r="Y434" s="276"/>
      <c r="Z434" s="276"/>
      <c r="AA434" s="276"/>
    </row>
    <row r="435">
      <c r="A435" s="276"/>
      <c r="B435" s="276"/>
      <c r="C435" s="276"/>
      <c r="D435" s="276"/>
      <c r="E435" s="276"/>
      <c r="F435" s="276"/>
      <c r="G435" s="276"/>
      <c r="H435" s="276"/>
      <c r="I435" s="276"/>
      <c r="J435" s="276"/>
      <c r="K435" s="276"/>
      <c r="L435" s="276"/>
      <c r="M435" s="276"/>
      <c r="N435" s="276"/>
      <c r="O435" s="276"/>
      <c r="P435" s="276"/>
      <c r="Q435" s="276"/>
      <c r="R435" s="276"/>
      <c r="S435" s="276"/>
      <c r="T435" s="276"/>
      <c r="U435" s="276"/>
      <c r="V435" s="276"/>
      <c r="W435" s="276"/>
      <c r="X435" s="276"/>
      <c r="Y435" s="276"/>
      <c r="Z435" s="276"/>
      <c r="AA435" s="276"/>
    </row>
    <row r="436">
      <c r="A436" s="276"/>
      <c r="B436" s="276"/>
      <c r="C436" s="276"/>
      <c r="D436" s="276"/>
      <c r="E436" s="276"/>
      <c r="F436" s="276"/>
      <c r="G436" s="276"/>
      <c r="H436" s="276"/>
      <c r="I436" s="276"/>
      <c r="J436" s="276"/>
      <c r="K436" s="276"/>
      <c r="L436" s="276"/>
      <c r="M436" s="276"/>
      <c r="N436" s="276"/>
      <c r="O436" s="276"/>
      <c r="P436" s="276"/>
      <c r="Q436" s="276"/>
      <c r="R436" s="276"/>
      <c r="S436" s="276"/>
      <c r="T436" s="276"/>
      <c r="U436" s="276"/>
      <c r="V436" s="276"/>
      <c r="W436" s="276"/>
      <c r="X436" s="276"/>
      <c r="Y436" s="276"/>
      <c r="Z436" s="276"/>
      <c r="AA436" s="276"/>
    </row>
    <row r="437">
      <c r="A437" s="276"/>
      <c r="B437" s="276"/>
      <c r="C437" s="276"/>
      <c r="D437" s="276"/>
      <c r="E437" s="276"/>
      <c r="F437" s="276"/>
      <c r="G437" s="276"/>
      <c r="H437" s="276"/>
      <c r="I437" s="276"/>
      <c r="J437" s="276"/>
      <c r="K437" s="276"/>
      <c r="L437" s="276"/>
      <c r="M437" s="276"/>
      <c r="N437" s="276"/>
      <c r="O437" s="276"/>
      <c r="P437" s="276"/>
      <c r="Q437" s="276"/>
      <c r="R437" s="276"/>
      <c r="S437" s="276"/>
      <c r="T437" s="276"/>
      <c r="U437" s="276"/>
      <c r="V437" s="276"/>
      <c r="W437" s="276"/>
      <c r="X437" s="276"/>
      <c r="Y437" s="276"/>
      <c r="Z437" s="276"/>
      <c r="AA437" s="276"/>
    </row>
    <row r="438">
      <c r="A438" s="276"/>
      <c r="B438" s="276"/>
      <c r="C438" s="276"/>
      <c r="D438" s="276"/>
      <c r="E438" s="276"/>
      <c r="F438" s="276"/>
      <c r="G438" s="276"/>
      <c r="H438" s="276"/>
      <c r="I438" s="276"/>
      <c r="J438" s="276"/>
      <c r="K438" s="276"/>
      <c r="L438" s="276"/>
      <c r="M438" s="276"/>
      <c r="N438" s="276"/>
      <c r="O438" s="276"/>
      <c r="P438" s="276"/>
      <c r="Q438" s="276"/>
      <c r="R438" s="276"/>
      <c r="S438" s="276"/>
      <c r="T438" s="276"/>
      <c r="U438" s="276"/>
      <c r="V438" s="276"/>
      <c r="W438" s="276"/>
      <c r="X438" s="276"/>
      <c r="Y438" s="276"/>
      <c r="Z438" s="276"/>
      <c r="AA438" s="276"/>
    </row>
    <row r="439">
      <c r="A439" s="276"/>
      <c r="B439" s="276"/>
      <c r="C439" s="276"/>
      <c r="D439" s="276"/>
      <c r="E439" s="276"/>
      <c r="F439" s="276"/>
      <c r="G439" s="276"/>
      <c r="H439" s="276"/>
      <c r="I439" s="276"/>
      <c r="J439" s="276"/>
      <c r="K439" s="276"/>
      <c r="L439" s="276"/>
      <c r="M439" s="276"/>
      <c r="N439" s="276"/>
      <c r="O439" s="276"/>
      <c r="P439" s="276"/>
      <c r="Q439" s="276"/>
      <c r="R439" s="276"/>
      <c r="S439" s="276"/>
      <c r="T439" s="276"/>
      <c r="U439" s="276"/>
      <c r="V439" s="276"/>
      <c r="W439" s="276"/>
      <c r="X439" s="276"/>
      <c r="Y439" s="276"/>
      <c r="Z439" s="276"/>
      <c r="AA439" s="276"/>
    </row>
    <row r="440">
      <c r="A440" s="276"/>
      <c r="B440" s="276"/>
      <c r="C440" s="276"/>
      <c r="D440" s="276"/>
      <c r="E440" s="276"/>
      <c r="F440" s="276"/>
      <c r="G440" s="276"/>
      <c r="H440" s="276"/>
      <c r="I440" s="276"/>
      <c r="J440" s="276"/>
      <c r="K440" s="276"/>
      <c r="L440" s="276"/>
      <c r="M440" s="276"/>
      <c r="N440" s="276"/>
      <c r="O440" s="276"/>
      <c r="P440" s="276"/>
      <c r="Q440" s="276"/>
      <c r="R440" s="276"/>
      <c r="S440" s="276"/>
      <c r="T440" s="276"/>
      <c r="U440" s="276"/>
      <c r="V440" s="276"/>
      <c r="W440" s="276"/>
      <c r="X440" s="276"/>
      <c r="Y440" s="276"/>
      <c r="Z440" s="276"/>
      <c r="AA440" s="276"/>
    </row>
    <row r="441">
      <c r="A441" s="276"/>
      <c r="B441" s="276"/>
      <c r="C441" s="276"/>
      <c r="D441" s="276"/>
      <c r="E441" s="276"/>
      <c r="F441" s="276"/>
      <c r="G441" s="276"/>
      <c r="H441" s="276"/>
      <c r="I441" s="276"/>
      <c r="J441" s="276"/>
      <c r="K441" s="276"/>
      <c r="L441" s="276"/>
      <c r="M441" s="276"/>
      <c r="N441" s="276"/>
      <c r="O441" s="276"/>
      <c r="P441" s="276"/>
      <c r="Q441" s="276"/>
      <c r="R441" s="276"/>
      <c r="S441" s="276"/>
      <c r="T441" s="276"/>
      <c r="U441" s="276"/>
      <c r="V441" s="276"/>
      <c r="W441" s="276"/>
      <c r="X441" s="276"/>
      <c r="Y441" s="276"/>
      <c r="Z441" s="276"/>
      <c r="AA441" s="276"/>
    </row>
    <row r="442">
      <c r="A442" s="276"/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276"/>
      <c r="T442" s="276"/>
      <c r="U442" s="276"/>
      <c r="V442" s="276"/>
      <c r="W442" s="276"/>
      <c r="X442" s="276"/>
      <c r="Y442" s="276"/>
      <c r="Z442" s="276"/>
      <c r="AA442" s="276"/>
    </row>
    <row r="443">
      <c r="A443" s="276"/>
      <c r="B443" s="276"/>
      <c r="C443" s="276"/>
      <c r="D443" s="276"/>
      <c r="E443" s="276"/>
      <c r="F443" s="276"/>
      <c r="G443" s="276"/>
      <c r="H443" s="276"/>
      <c r="I443" s="276"/>
      <c r="J443" s="276"/>
      <c r="K443" s="276"/>
      <c r="L443" s="276"/>
      <c r="M443" s="276"/>
      <c r="N443" s="276"/>
      <c r="O443" s="276"/>
      <c r="P443" s="276"/>
      <c r="Q443" s="276"/>
      <c r="R443" s="276"/>
      <c r="S443" s="276"/>
      <c r="T443" s="276"/>
      <c r="U443" s="276"/>
      <c r="V443" s="276"/>
      <c r="W443" s="276"/>
      <c r="X443" s="276"/>
      <c r="Y443" s="276"/>
      <c r="Z443" s="276"/>
      <c r="AA443" s="276"/>
    </row>
    <row r="444">
      <c r="A444" s="276"/>
      <c r="B444" s="276"/>
      <c r="C444" s="276"/>
      <c r="D444" s="276"/>
      <c r="E444" s="276"/>
      <c r="F444" s="276"/>
      <c r="G444" s="276"/>
      <c r="H444" s="276"/>
      <c r="I444" s="276"/>
      <c r="J444" s="276"/>
      <c r="K444" s="276"/>
      <c r="L444" s="276"/>
      <c r="M444" s="276"/>
      <c r="N444" s="276"/>
      <c r="O444" s="276"/>
      <c r="P444" s="276"/>
      <c r="Q444" s="276"/>
      <c r="R444" s="276"/>
      <c r="S444" s="276"/>
      <c r="T444" s="276"/>
      <c r="U444" s="276"/>
      <c r="V444" s="276"/>
      <c r="W444" s="276"/>
      <c r="X444" s="276"/>
      <c r="Y444" s="276"/>
      <c r="Z444" s="276"/>
      <c r="AA444" s="276"/>
    </row>
    <row r="445">
      <c r="A445" s="276"/>
      <c r="B445" s="276"/>
      <c r="C445" s="276"/>
      <c r="D445" s="276"/>
      <c r="E445" s="276"/>
      <c r="F445" s="276"/>
      <c r="G445" s="276"/>
      <c r="H445" s="276"/>
      <c r="I445" s="276"/>
      <c r="J445" s="276"/>
      <c r="K445" s="276"/>
      <c r="L445" s="276"/>
      <c r="M445" s="276"/>
      <c r="N445" s="276"/>
      <c r="O445" s="276"/>
      <c r="P445" s="276"/>
      <c r="Q445" s="276"/>
      <c r="R445" s="276"/>
      <c r="S445" s="276"/>
      <c r="T445" s="276"/>
      <c r="U445" s="276"/>
      <c r="V445" s="276"/>
      <c r="W445" s="276"/>
      <c r="X445" s="276"/>
      <c r="Y445" s="276"/>
      <c r="Z445" s="276"/>
      <c r="AA445" s="276"/>
    </row>
    <row r="446">
      <c r="A446" s="276"/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276"/>
      <c r="T446" s="276"/>
      <c r="U446" s="276"/>
      <c r="V446" s="276"/>
      <c r="W446" s="276"/>
      <c r="X446" s="276"/>
      <c r="Y446" s="276"/>
      <c r="Z446" s="276"/>
      <c r="AA446" s="276"/>
    </row>
    <row r="447">
      <c r="A447" s="276"/>
      <c r="B447" s="276"/>
      <c r="C447" s="276"/>
      <c r="D447" s="276"/>
      <c r="E447" s="276"/>
      <c r="F447" s="276"/>
      <c r="G447" s="276"/>
      <c r="H447" s="276"/>
      <c r="I447" s="276"/>
      <c r="J447" s="276"/>
      <c r="K447" s="276"/>
      <c r="L447" s="276"/>
      <c r="M447" s="276"/>
      <c r="N447" s="276"/>
      <c r="O447" s="276"/>
      <c r="P447" s="276"/>
      <c r="Q447" s="276"/>
      <c r="R447" s="276"/>
      <c r="S447" s="276"/>
      <c r="T447" s="276"/>
      <c r="U447" s="276"/>
      <c r="V447" s="276"/>
      <c r="W447" s="276"/>
      <c r="X447" s="276"/>
      <c r="Y447" s="276"/>
      <c r="Z447" s="276"/>
      <c r="AA447" s="276"/>
    </row>
    <row r="448">
      <c r="A448" s="276"/>
      <c r="B448" s="276"/>
      <c r="C448" s="276"/>
      <c r="D448" s="276"/>
      <c r="E448" s="276"/>
      <c r="F448" s="276"/>
      <c r="G448" s="276"/>
      <c r="H448" s="276"/>
      <c r="I448" s="276"/>
      <c r="J448" s="276"/>
      <c r="K448" s="276"/>
      <c r="L448" s="276"/>
      <c r="M448" s="276"/>
      <c r="N448" s="276"/>
      <c r="O448" s="276"/>
      <c r="P448" s="276"/>
      <c r="Q448" s="276"/>
      <c r="R448" s="276"/>
      <c r="S448" s="276"/>
      <c r="T448" s="276"/>
      <c r="U448" s="276"/>
      <c r="V448" s="276"/>
      <c r="W448" s="276"/>
      <c r="X448" s="276"/>
      <c r="Y448" s="276"/>
      <c r="Z448" s="276"/>
      <c r="AA448" s="276"/>
    </row>
    <row r="449">
      <c r="A449" s="276"/>
      <c r="B449" s="276"/>
      <c r="C449" s="276"/>
      <c r="D449" s="276"/>
      <c r="E449" s="276"/>
      <c r="F449" s="276"/>
      <c r="G449" s="276"/>
      <c r="H449" s="276"/>
      <c r="I449" s="276"/>
      <c r="J449" s="276"/>
      <c r="K449" s="276"/>
      <c r="L449" s="276"/>
      <c r="M449" s="276"/>
      <c r="N449" s="276"/>
      <c r="O449" s="276"/>
      <c r="P449" s="276"/>
      <c r="Q449" s="276"/>
      <c r="R449" s="276"/>
      <c r="S449" s="276"/>
      <c r="T449" s="276"/>
      <c r="U449" s="276"/>
      <c r="V449" s="276"/>
      <c r="W449" s="276"/>
      <c r="X449" s="276"/>
      <c r="Y449" s="276"/>
      <c r="Z449" s="276"/>
      <c r="AA449" s="276"/>
    </row>
    <row r="450">
      <c r="A450" s="276"/>
      <c r="B450" s="276"/>
      <c r="C450" s="276"/>
      <c r="D450" s="276"/>
      <c r="E450" s="276"/>
      <c r="F450" s="276"/>
      <c r="G450" s="276"/>
      <c r="H450" s="276"/>
      <c r="I450" s="276"/>
      <c r="J450" s="276"/>
      <c r="K450" s="276"/>
      <c r="L450" s="276"/>
      <c r="M450" s="276"/>
      <c r="N450" s="276"/>
      <c r="O450" s="276"/>
      <c r="P450" s="276"/>
      <c r="Q450" s="276"/>
      <c r="R450" s="276"/>
      <c r="S450" s="276"/>
      <c r="T450" s="276"/>
      <c r="U450" s="276"/>
      <c r="V450" s="276"/>
      <c r="W450" s="276"/>
      <c r="X450" s="276"/>
      <c r="Y450" s="276"/>
      <c r="Z450" s="276"/>
      <c r="AA450" s="276"/>
    </row>
    <row r="451">
      <c r="A451" s="276"/>
      <c r="B451" s="276"/>
      <c r="C451" s="276"/>
      <c r="D451" s="276"/>
      <c r="E451" s="276"/>
      <c r="F451" s="276"/>
      <c r="G451" s="276"/>
      <c r="H451" s="276"/>
      <c r="I451" s="276"/>
      <c r="J451" s="276"/>
      <c r="K451" s="276"/>
      <c r="L451" s="276"/>
      <c r="M451" s="276"/>
      <c r="N451" s="276"/>
      <c r="O451" s="276"/>
      <c r="P451" s="276"/>
      <c r="Q451" s="276"/>
      <c r="R451" s="276"/>
      <c r="S451" s="276"/>
      <c r="T451" s="276"/>
      <c r="U451" s="276"/>
      <c r="V451" s="276"/>
      <c r="W451" s="276"/>
      <c r="X451" s="276"/>
      <c r="Y451" s="276"/>
      <c r="Z451" s="276"/>
      <c r="AA451" s="276"/>
    </row>
    <row r="452">
      <c r="A452" s="276"/>
      <c r="B452" s="276"/>
      <c r="C452" s="276"/>
      <c r="D452" s="276"/>
      <c r="E452" s="276"/>
      <c r="F452" s="276"/>
      <c r="G452" s="276"/>
      <c r="H452" s="276"/>
      <c r="I452" s="276"/>
      <c r="J452" s="276"/>
      <c r="K452" s="276"/>
      <c r="L452" s="276"/>
      <c r="M452" s="276"/>
      <c r="N452" s="276"/>
      <c r="O452" s="276"/>
      <c r="P452" s="276"/>
      <c r="Q452" s="276"/>
      <c r="R452" s="276"/>
      <c r="S452" s="276"/>
      <c r="T452" s="276"/>
      <c r="U452" s="276"/>
      <c r="V452" s="276"/>
      <c r="W452" s="276"/>
      <c r="X452" s="276"/>
      <c r="Y452" s="276"/>
      <c r="Z452" s="276"/>
      <c r="AA452" s="276"/>
    </row>
    <row r="453">
      <c r="A453" s="276"/>
      <c r="B453" s="276"/>
      <c r="C453" s="276"/>
      <c r="D453" s="276"/>
      <c r="E453" s="276"/>
      <c r="F453" s="276"/>
      <c r="G453" s="276"/>
      <c r="H453" s="276"/>
      <c r="I453" s="276"/>
      <c r="J453" s="276"/>
      <c r="K453" s="276"/>
      <c r="L453" s="276"/>
      <c r="M453" s="276"/>
      <c r="N453" s="276"/>
      <c r="O453" s="276"/>
      <c r="P453" s="276"/>
      <c r="Q453" s="276"/>
      <c r="R453" s="276"/>
      <c r="S453" s="276"/>
      <c r="T453" s="276"/>
      <c r="U453" s="276"/>
      <c r="V453" s="276"/>
      <c r="W453" s="276"/>
      <c r="X453" s="276"/>
      <c r="Y453" s="276"/>
      <c r="Z453" s="276"/>
      <c r="AA453" s="276"/>
    </row>
    <row r="454">
      <c r="A454" s="276"/>
      <c r="B454" s="276"/>
      <c r="C454" s="276"/>
      <c r="D454" s="276"/>
      <c r="E454" s="276"/>
      <c r="F454" s="276"/>
      <c r="G454" s="276"/>
      <c r="H454" s="276"/>
      <c r="I454" s="276"/>
      <c r="J454" s="276"/>
      <c r="K454" s="276"/>
      <c r="L454" s="276"/>
      <c r="M454" s="276"/>
      <c r="N454" s="276"/>
      <c r="O454" s="276"/>
      <c r="P454" s="276"/>
      <c r="Q454" s="276"/>
      <c r="R454" s="276"/>
      <c r="S454" s="276"/>
      <c r="T454" s="276"/>
      <c r="U454" s="276"/>
      <c r="V454" s="276"/>
      <c r="W454" s="276"/>
      <c r="X454" s="276"/>
      <c r="Y454" s="276"/>
      <c r="Z454" s="276"/>
      <c r="AA454" s="276"/>
    </row>
    <row r="455">
      <c r="A455" s="276"/>
      <c r="B455" s="276"/>
      <c r="C455" s="276"/>
      <c r="D455" s="276"/>
      <c r="E455" s="276"/>
      <c r="F455" s="276"/>
      <c r="G455" s="276"/>
      <c r="H455" s="276"/>
      <c r="I455" s="276"/>
      <c r="J455" s="276"/>
      <c r="K455" s="276"/>
      <c r="L455" s="276"/>
      <c r="M455" s="276"/>
      <c r="N455" s="276"/>
      <c r="O455" s="276"/>
      <c r="P455" s="276"/>
      <c r="Q455" s="276"/>
      <c r="R455" s="276"/>
      <c r="S455" s="276"/>
      <c r="T455" s="276"/>
      <c r="U455" s="276"/>
      <c r="V455" s="276"/>
      <c r="W455" s="276"/>
      <c r="X455" s="276"/>
      <c r="Y455" s="276"/>
      <c r="Z455" s="276"/>
      <c r="AA455" s="276"/>
    </row>
    <row r="456">
      <c r="A456" s="276"/>
      <c r="B456" s="276"/>
      <c r="C456" s="276"/>
      <c r="D456" s="276"/>
      <c r="E456" s="276"/>
      <c r="F456" s="276"/>
      <c r="G456" s="276"/>
      <c r="H456" s="276"/>
      <c r="I456" s="276"/>
      <c r="J456" s="276"/>
      <c r="K456" s="276"/>
      <c r="L456" s="276"/>
      <c r="M456" s="276"/>
      <c r="N456" s="276"/>
      <c r="O456" s="276"/>
      <c r="P456" s="276"/>
      <c r="Q456" s="276"/>
      <c r="R456" s="276"/>
      <c r="S456" s="276"/>
      <c r="T456" s="276"/>
      <c r="U456" s="276"/>
      <c r="V456" s="276"/>
      <c r="W456" s="276"/>
      <c r="X456" s="276"/>
      <c r="Y456" s="276"/>
      <c r="Z456" s="276"/>
      <c r="AA456" s="276"/>
    </row>
    <row r="457">
      <c r="A457" s="276"/>
      <c r="B457" s="276"/>
      <c r="C457" s="276"/>
      <c r="D457" s="276"/>
      <c r="E457" s="276"/>
      <c r="F457" s="276"/>
      <c r="G457" s="276"/>
      <c r="H457" s="276"/>
      <c r="I457" s="276"/>
      <c r="J457" s="276"/>
      <c r="K457" s="276"/>
      <c r="L457" s="276"/>
      <c r="M457" s="276"/>
      <c r="N457" s="276"/>
      <c r="O457" s="276"/>
      <c r="P457" s="276"/>
      <c r="Q457" s="276"/>
      <c r="R457" s="276"/>
      <c r="S457" s="276"/>
      <c r="T457" s="276"/>
      <c r="U457" s="276"/>
      <c r="V457" s="276"/>
      <c r="W457" s="276"/>
      <c r="X457" s="276"/>
      <c r="Y457" s="276"/>
      <c r="Z457" s="276"/>
      <c r="AA457" s="276"/>
    </row>
    <row r="458">
      <c r="A458" s="276"/>
      <c r="B458" s="276"/>
      <c r="C458" s="276"/>
      <c r="D458" s="276"/>
      <c r="E458" s="276"/>
      <c r="F458" s="276"/>
      <c r="G458" s="276"/>
      <c r="H458" s="276"/>
      <c r="I458" s="276"/>
      <c r="J458" s="276"/>
      <c r="K458" s="276"/>
      <c r="L458" s="276"/>
      <c r="M458" s="276"/>
      <c r="N458" s="276"/>
      <c r="O458" s="276"/>
      <c r="P458" s="276"/>
      <c r="Q458" s="276"/>
      <c r="R458" s="276"/>
      <c r="S458" s="276"/>
      <c r="T458" s="276"/>
      <c r="U458" s="276"/>
      <c r="V458" s="276"/>
      <c r="W458" s="276"/>
      <c r="X458" s="276"/>
      <c r="Y458" s="276"/>
      <c r="Z458" s="276"/>
      <c r="AA458" s="276"/>
    </row>
    <row r="459">
      <c r="A459" s="276"/>
      <c r="B459" s="276"/>
      <c r="C459" s="276"/>
      <c r="D459" s="276"/>
      <c r="E459" s="276"/>
      <c r="F459" s="276"/>
      <c r="G459" s="276"/>
      <c r="H459" s="276"/>
      <c r="I459" s="276"/>
      <c r="J459" s="276"/>
      <c r="K459" s="276"/>
      <c r="L459" s="276"/>
      <c r="M459" s="276"/>
      <c r="N459" s="276"/>
      <c r="O459" s="276"/>
      <c r="P459" s="276"/>
      <c r="Q459" s="276"/>
      <c r="R459" s="276"/>
      <c r="S459" s="276"/>
      <c r="T459" s="276"/>
      <c r="U459" s="276"/>
      <c r="V459" s="276"/>
      <c r="W459" s="276"/>
      <c r="X459" s="276"/>
      <c r="Y459" s="276"/>
      <c r="Z459" s="276"/>
      <c r="AA459" s="276"/>
    </row>
    <row r="460">
      <c r="A460" s="276"/>
      <c r="B460" s="276"/>
      <c r="C460" s="276"/>
      <c r="D460" s="276"/>
      <c r="E460" s="276"/>
      <c r="F460" s="276"/>
      <c r="G460" s="276"/>
      <c r="H460" s="276"/>
      <c r="I460" s="276"/>
      <c r="J460" s="276"/>
      <c r="K460" s="276"/>
      <c r="L460" s="276"/>
      <c r="M460" s="276"/>
      <c r="N460" s="276"/>
      <c r="O460" s="276"/>
      <c r="P460" s="276"/>
      <c r="Q460" s="276"/>
      <c r="R460" s="276"/>
      <c r="S460" s="276"/>
      <c r="T460" s="276"/>
      <c r="U460" s="276"/>
      <c r="V460" s="276"/>
      <c r="W460" s="276"/>
      <c r="X460" s="276"/>
      <c r="Y460" s="276"/>
      <c r="Z460" s="276"/>
      <c r="AA460" s="276"/>
    </row>
    <row r="461">
      <c r="A461" s="276"/>
      <c r="B461" s="276"/>
      <c r="C461" s="276"/>
      <c r="D461" s="276"/>
      <c r="E461" s="276"/>
      <c r="F461" s="276"/>
      <c r="G461" s="276"/>
      <c r="H461" s="276"/>
      <c r="I461" s="276"/>
      <c r="J461" s="276"/>
      <c r="K461" s="276"/>
      <c r="L461" s="276"/>
      <c r="M461" s="276"/>
      <c r="N461" s="276"/>
      <c r="O461" s="276"/>
      <c r="P461" s="276"/>
      <c r="Q461" s="276"/>
      <c r="R461" s="276"/>
      <c r="S461" s="276"/>
      <c r="T461" s="276"/>
      <c r="U461" s="276"/>
      <c r="V461" s="276"/>
      <c r="W461" s="276"/>
      <c r="X461" s="276"/>
      <c r="Y461" s="276"/>
      <c r="Z461" s="276"/>
      <c r="AA461" s="276"/>
    </row>
    <row r="462">
      <c r="A462" s="276"/>
      <c r="B462" s="276"/>
      <c r="C462" s="276"/>
      <c r="D462" s="276"/>
      <c r="E462" s="276"/>
      <c r="F462" s="276"/>
      <c r="G462" s="276"/>
      <c r="H462" s="276"/>
      <c r="I462" s="276"/>
      <c r="J462" s="276"/>
      <c r="K462" s="276"/>
      <c r="L462" s="276"/>
      <c r="M462" s="276"/>
      <c r="N462" s="276"/>
      <c r="O462" s="276"/>
      <c r="P462" s="276"/>
      <c r="Q462" s="276"/>
      <c r="R462" s="276"/>
      <c r="S462" s="276"/>
      <c r="T462" s="276"/>
      <c r="U462" s="276"/>
      <c r="V462" s="276"/>
      <c r="W462" s="276"/>
      <c r="X462" s="276"/>
      <c r="Y462" s="276"/>
      <c r="Z462" s="276"/>
      <c r="AA462" s="276"/>
    </row>
    <row r="463">
      <c r="A463" s="276"/>
      <c r="B463" s="276"/>
      <c r="C463" s="276"/>
      <c r="D463" s="276"/>
      <c r="E463" s="276"/>
      <c r="F463" s="276"/>
      <c r="G463" s="276"/>
      <c r="H463" s="276"/>
      <c r="I463" s="276"/>
      <c r="J463" s="276"/>
      <c r="K463" s="276"/>
      <c r="L463" s="276"/>
      <c r="M463" s="276"/>
      <c r="N463" s="276"/>
      <c r="O463" s="276"/>
      <c r="P463" s="276"/>
      <c r="Q463" s="276"/>
      <c r="R463" s="276"/>
      <c r="S463" s="276"/>
      <c r="T463" s="276"/>
      <c r="U463" s="276"/>
      <c r="V463" s="276"/>
      <c r="W463" s="276"/>
      <c r="X463" s="276"/>
      <c r="Y463" s="276"/>
      <c r="Z463" s="276"/>
      <c r="AA463" s="276"/>
    </row>
    <row r="464">
      <c r="A464" s="276"/>
      <c r="B464" s="276"/>
      <c r="C464" s="276"/>
      <c r="D464" s="276"/>
      <c r="E464" s="276"/>
      <c r="F464" s="276"/>
      <c r="G464" s="276"/>
      <c r="H464" s="276"/>
      <c r="I464" s="276"/>
      <c r="J464" s="276"/>
      <c r="K464" s="276"/>
      <c r="L464" s="276"/>
      <c r="M464" s="276"/>
      <c r="N464" s="276"/>
      <c r="O464" s="276"/>
      <c r="P464" s="276"/>
      <c r="Q464" s="276"/>
      <c r="R464" s="276"/>
      <c r="S464" s="276"/>
      <c r="T464" s="276"/>
      <c r="U464" s="276"/>
      <c r="V464" s="276"/>
      <c r="W464" s="276"/>
      <c r="X464" s="276"/>
      <c r="Y464" s="276"/>
      <c r="Z464" s="276"/>
      <c r="AA464" s="276"/>
    </row>
    <row r="465">
      <c r="A465" s="276"/>
      <c r="B465" s="276"/>
      <c r="C465" s="276"/>
      <c r="D465" s="276"/>
      <c r="E465" s="276"/>
      <c r="F465" s="276"/>
      <c r="G465" s="276"/>
      <c r="H465" s="276"/>
      <c r="I465" s="276"/>
      <c r="J465" s="276"/>
      <c r="K465" s="276"/>
      <c r="L465" s="276"/>
      <c r="M465" s="276"/>
      <c r="N465" s="276"/>
      <c r="O465" s="276"/>
      <c r="P465" s="276"/>
      <c r="Q465" s="276"/>
      <c r="R465" s="276"/>
      <c r="S465" s="276"/>
      <c r="T465" s="276"/>
      <c r="U465" s="276"/>
      <c r="V465" s="276"/>
      <c r="W465" s="276"/>
      <c r="X465" s="276"/>
      <c r="Y465" s="276"/>
      <c r="Z465" s="276"/>
      <c r="AA465" s="276"/>
    </row>
    <row r="466">
      <c r="A466" s="276"/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  <c r="P466" s="276"/>
      <c r="Q466" s="276"/>
      <c r="R466" s="276"/>
      <c r="S466" s="276"/>
      <c r="T466" s="276"/>
      <c r="U466" s="276"/>
      <c r="V466" s="276"/>
      <c r="W466" s="276"/>
      <c r="X466" s="276"/>
      <c r="Y466" s="276"/>
      <c r="Z466" s="276"/>
      <c r="AA466" s="276"/>
    </row>
    <row r="467">
      <c r="A467" s="276"/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  <c r="P467" s="276"/>
      <c r="Q467" s="276"/>
      <c r="R467" s="276"/>
      <c r="S467" s="276"/>
      <c r="T467" s="276"/>
      <c r="U467" s="276"/>
      <c r="V467" s="276"/>
      <c r="W467" s="276"/>
      <c r="X467" s="276"/>
      <c r="Y467" s="276"/>
      <c r="Z467" s="276"/>
      <c r="AA467" s="276"/>
    </row>
    <row r="468">
      <c r="A468" s="276"/>
      <c r="B468" s="276"/>
      <c r="C468" s="276"/>
      <c r="D468" s="276"/>
      <c r="E468" s="276"/>
      <c r="F468" s="276"/>
      <c r="G468" s="276"/>
      <c r="H468" s="276"/>
      <c r="I468" s="276"/>
      <c r="J468" s="276"/>
      <c r="K468" s="276"/>
      <c r="L468" s="276"/>
      <c r="M468" s="276"/>
      <c r="N468" s="276"/>
      <c r="O468" s="276"/>
      <c r="P468" s="276"/>
      <c r="Q468" s="276"/>
      <c r="R468" s="276"/>
      <c r="S468" s="276"/>
      <c r="T468" s="276"/>
      <c r="U468" s="276"/>
      <c r="V468" s="276"/>
      <c r="W468" s="276"/>
      <c r="X468" s="276"/>
      <c r="Y468" s="276"/>
      <c r="Z468" s="276"/>
      <c r="AA468" s="276"/>
    </row>
    <row r="469">
      <c r="A469" s="276"/>
      <c r="B469" s="276"/>
      <c r="C469" s="276"/>
      <c r="D469" s="276"/>
      <c r="E469" s="276"/>
      <c r="F469" s="276"/>
      <c r="G469" s="276"/>
      <c r="H469" s="276"/>
      <c r="I469" s="276"/>
      <c r="J469" s="276"/>
      <c r="K469" s="276"/>
      <c r="L469" s="276"/>
      <c r="M469" s="276"/>
      <c r="N469" s="276"/>
      <c r="O469" s="276"/>
      <c r="P469" s="276"/>
      <c r="Q469" s="276"/>
      <c r="R469" s="276"/>
      <c r="S469" s="276"/>
      <c r="T469" s="276"/>
      <c r="U469" s="276"/>
      <c r="V469" s="276"/>
      <c r="W469" s="276"/>
      <c r="X469" s="276"/>
      <c r="Y469" s="276"/>
      <c r="Z469" s="276"/>
      <c r="AA469" s="276"/>
    </row>
    <row r="470">
      <c r="A470" s="276"/>
      <c r="B470" s="276"/>
      <c r="C470" s="276"/>
      <c r="D470" s="276"/>
      <c r="E470" s="276"/>
      <c r="F470" s="276"/>
      <c r="G470" s="276"/>
      <c r="H470" s="276"/>
      <c r="I470" s="276"/>
      <c r="J470" s="276"/>
      <c r="K470" s="276"/>
      <c r="L470" s="276"/>
      <c r="M470" s="276"/>
      <c r="N470" s="276"/>
      <c r="O470" s="276"/>
      <c r="P470" s="276"/>
      <c r="Q470" s="276"/>
      <c r="R470" s="276"/>
      <c r="S470" s="276"/>
      <c r="T470" s="276"/>
      <c r="U470" s="276"/>
      <c r="V470" s="276"/>
      <c r="W470" s="276"/>
      <c r="X470" s="276"/>
      <c r="Y470" s="276"/>
      <c r="Z470" s="276"/>
      <c r="AA470" s="276"/>
    </row>
    <row r="471">
      <c r="A471" s="276"/>
      <c r="B471" s="276"/>
      <c r="C471" s="276"/>
      <c r="D471" s="276"/>
      <c r="E471" s="276"/>
      <c r="F471" s="276"/>
      <c r="G471" s="276"/>
      <c r="H471" s="276"/>
      <c r="I471" s="276"/>
      <c r="J471" s="276"/>
      <c r="K471" s="276"/>
      <c r="L471" s="276"/>
      <c r="M471" s="276"/>
      <c r="N471" s="276"/>
      <c r="O471" s="276"/>
      <c r="P471" s="276"/>
      <c r="Q471" s="276"/>
      <c r="R471" s="276"/>
      <c r="S471" s="276"/>
      <c r="T471" s="276"/>
      <c r="U471" s="276"/>
      <c r="V471" s="276"/>
      <c r="W471" s="276"/>
      <c r="X471" s="276"/>
      <c r="Y471" s="276"/>
      <c r="Z471" s="276"/>
      <c r="AA471" s="276"/>
    </row>
    <row r="472">
      <c r="A472" s="276"/>
      <c r="B472" s="276"/>
      <c r="C472" s="276"/>
      <c r="D472" s="276"/>
      <c r="E472" s="276"/>
      <c r="F472" s="276"/>
      <c r="G472" s="276"/>
      <c r="H472" s="276"/>
      <c r="I472" s="276"/>
      <c r="J472" s="276"/>
      <c r="K472" s="276"/>
      <c r="L472" s="276"/>
      <c r="M472" s="276"/>
      <c r="N472" s="276"/>
      <c r="O472" s="276"/>
      <c r="P472" s="276"/>
      <c r="Q472" s="276"/>
      <c r="R472" s="276"/>
      <c r="S472" s="276"/>
      <c r="T472" s="276"/>
      <c r="U472" s="276"/>
      <c r="V472" s="276"/>
      <c r="W472" s="276"/>
      <c r="X472" s="276"/>
      <c r="Y472" s="276"/>
      <c r="Z472" s="276"/>
      <c r="AA472" s="276"/>
    </row>
    <row r="473">
      <c r="A473" s="276"/>
      <c r="B473" s="276"/>
      <c r="C473" s="276"/>
      <c r="D473" s="276"/>
      <c r="E473" s="276"/>
      <c r="F473" s="276"/>
      <c r="G473" s="276"/>
      <c r="H473" s="276"/>
      <c r="I473" s="276"/>
      <c r="J473" s="276"/>
      <c r="K473" s="276"/>
      <c r="L473" s="276"/>
      <c r="M473" s="276"/>
      <c r="N473" s="276"/>
      <c r="O473" s="276"/>
      <c r="P473" s="276"/>
      <c r="Q473" s="276"/>
      <c r="R473" s="276"/>
      <c r="S473" s="276"/>
      <c r="T473" s="276"/>
      <c r="U473" s="276"/>
      <c r="V473" s="276"/>
      <c r="W473" s="276"/>
      <c r="X473" s="276"/>
      <c r="Y473" s="276"/>
      <c r="Z473" s="276"/>
      <c r="AA473" s="276"/>
    </row>
    <row r="474">
      <c r="A474" s="276"/>
      <c r="B474" s="276"/>
      <c r="C474" s="276"/>
      <c r="D474" s="276"/>
      <c r="E474" s="276"/>
      <c r="F474" s="276"/>
      <c r="G474" s="276"/>
      <c r="H474" s="276"/>
      <c r="I474" s="276"/>
      <c r="J474" s="276"/>
      <c r="K474" s="276"/>
      <c r="L474" s="276"/>
      <c r="M474" s="276"/>
      <c r="N474" s="276"/>
      <c r="O474" s="276"/>
      <c r="P474" s="276"/>
      <c r="Q474" s="276"/>
      <c r="R474" s="276"/>
      <c r="S474" s="276"/>
      <c r="T474" s="276"/>
      <c r="U474" s="276"/>
      <c r="V474" s="276"/>
      <c r="W474" s="276"/>
      <c r="X474" s="276"/>
      <c r="Y474" s="276"/>
      <c r="Z474" s="276"/>
      <c r="AA474" s="276"/>
    </row>
    <row r="475">
      <c r="A475" s="276"/>
      <c r="B475" s="276"/>
      <c r="C475" s="276"/>
      <c r="D475" s="276"/>
      <c r="E475" s="276"/>
      <c r="F475" s="276"/>
      <c r="G475" s="276"/>
      <c r="H475" s="276"/>
      <c r="I475" s="276"/>
      <c r="J475" s="276"/>
      <c r="K475" s="276"/>
      <c r="L475" s="276"/>
      <c r="M475" s="276"/>
      <c r="N475" s="276"/>
      <c r="O475" s="276"/>
      <c r="P475" s="276"/>
      <c r="Q475" s="276"/>
      <c r="R475" s="276"/>
      <c r="S475" s="276"/>
      <c r="T475" s="276"/>
      <c r="U475" s="276"/>
      <c r="V475" s="276"/>
      <c r="W475" s="276"/>
      <c r="X475" s="276"/>
      <c r="Y475" s="276"/>
      <c r="Z475" s="276"/>
      <c r="AA475" s="276"/>
    </row>
    <row r="476">
      <c r="A476" s="276"/>
      <c r="B476" s="276"/>
      <c r="C476" s="276"/>
      <c r="D476" s="276"/>
      <c r="E476" s="276"/>
      <c r="F476" s="276"/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276"/>
      <c r="T476" s="276"/>
      <c r="U476" s="276"/>
      <c r="V476" s="276"/>
      <c r="W476" s="276"/>
      <c r="X476" s="276"/>
      <c r="Y476" s="276"/>
      <c r="Z476" s="276"/>
      <c r="AA476" s="276"/>
    </row>
    <row r="477">
      <c r="A477" s="276"/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276"/>
      <c r="T477" s="276"/>
      <c r="U477" s="276"/>
      <c r="V477" s="276"/>
      <c r="W477" s="276"/>
      <c r="X477" s="276"/>
      <c r="Y477" s="276"/>
      <c r="Z477" s="276"/>
      <c r="AA477" s="276"/>
    </row>
    <row r="478">
      <c r="A478" s="276"/>
      <c r="B478" s="276"/>
      <c r="C478" s="276"/>
      <c r="D478" s="276"/>
      <c r="E478" s="276"/>
      <c r="F478" s="276"/>
      <c r="G478" s="276"/>
      <c r="H478" s="276"/>
      <c r="I478" s="276"/>
      <c r="J478" s="276"/>
      <c r="K478" s="276"/>
      <c r="L478" s="276"/>
      <c r="M478" s="276"/>
      <c r="N478" s="276"/>
      <c r="O478" s="276"/>
      <c r="P478" s="276"/>
      <c r="Q478" s="276"/>
      <c r="R478" s="276"/>
      <c r="S478" s="276"/>
      <c r="T478" s="276"/>
      <c r="U478" s="276"/>
      <c r="V478" s="276"/>
      <c r="W478" s="276"/>
      <c r="X478" s="276"/>
      <c r="Y478" s="276"/>
      <c r="Z478" s="276"/>
      <c r="AA478" s="276"/>
    </row>
    <row r="479">
      <c r="A479" s="276"/>
      <c r="B479" s="276"/>
      <c r="C479" s="276"/>
      <c r="D479" s="276"/>
      <c r="E479" s="276"/>
      <c r="F479" s="276"/>
      <c r="G479" s="276"/>
      <c r="H479" s="276"/>
      <c r="I479" s="276"/>
      <c r="J479" s="276"/>
      <c r="K479" s="276"/>
      <c r="L479" s="276"/>
      <c r="M479" s="276"/>
      <c r="N479" s="276"/>
      <c r="O479" s="276"/>
      <c r="P479" s="276"/>
      <c r="Q479" s="276"/>
      <c r="R479" s="276"/>
      <c r="S479" s="276"/>
      <c r="T479" s="276"/>
      <c r="U479" s="276"/>
      <c r="V479" s="276"/>
      <c r="W479" s="276"/>
      <c r="X479" s="276"/>
      <c r="Y479" s="276"/>
      <c r="Z479" s="276"/>
      <c r="AA479" s="276"/>
    </row>
    <row r="480">
      <c r="A480" s="276"/>
      <c r="B480" s="276"/>
      <c r="C480" s="276"/>
      <c r="D480" s="276"/>
      <c r="E480" s="276"/>
      <c r="F480" s="276"/>
      <c r="G480" s="276"/>
      <c r="H480" s="276"/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/>
      <c r="T480" s="276"/>
      <c r="U480" s="276"/>
      <c r="V480" s="276"/>
      <c r="W480" s="276"/>
      <c r="X480" s="276"/>
      <c r="Y480" s="276"/>
      <c r="Z480" s="276"/>
      <c r="AA480" s="276"/>
    </row>
    <row r="481">
      <c r="A481" s="276"/>
      <c r="B481" s="276"/>
      <c r="C481" s="276"/>
      <c r="D481" s="276"/>
      <c r="E481" s="276"/>
      <c r="F481" s="276"/>
      <c r="G481" s="276"/>
      <c r="H481" s="276"/>
      <c r="I481" s="276"/>
      <c r="J481" s="276"/>
      <c r="K481" s="276"/>
      <c r="L481" s="276"/>
      <c r="M481" s="276"/>
      <c r="N481" s="276"/>
      <c r="O481" s="276"/>
      <c r="P481" s="276"/>
      <c r="Q481" s="276"/>
      <c r="R481" s="276"/>
      <c r="S481" s="276"/>
      <c r="T481" s="276"/>
      <c r="U481" s="276"/>
      <c r="V481" s="276"/>
      <c r="W481" s="276"/>
      <c r="X481" s="276"/>
      <c r="Y481" s="276"/>
      <c r="Z481" s="276"/>
      <c r="AA481" s="276"/>
    </row>
    <row r="482">
      <c r="A482" s="276"/>
      <c r="B482" s="276"/>
      <c r="C482" s="276"/>
      <c r="D482" s="276"/>
      <c r="E482" s="276"/>
      <c r="F482" s="276"/>
      <c r="G482" s="276"/>
      <c r="H482" s="276"/>
      <c r="I482" s="276"/>
      <c r="J482" s="276"/>
      <c r="K482" s="276"/>
      <c r="L482" s="276"/>
      <c r="M482" s="276"/>
      <c r="N482" s="276"/>
      <c r="O482" s="276"/>
      <c r="P482" s="276"/>
      <c r="Q482" s="276"/>
      <c r="R482" s="276"/>
      <c r="S482" s="276"/>
      <c r="T482" s="276"/>
      <c r="U482" s="276"/>
      <c r="V482" s="276"/>
      <c r="W482" s="276"/>
      <c r="X482" s="276"/>
      <c r="Y482" s="276"/>
      <c r="Z482" s="276"/>
      <c r="AA482" s="276"/>
    </row>
    <row r="483">
      <c r="A483" s="276"/>
      <c r="B483" s="276"/>
      <c r="C483" s="276"/>
      <c r="D483" s="276"/>
      <c r="E483" s="276"/>
      <c r="F483" s="276"/>
      <c r="G483" s="276"/>
      <c r="H483" s="276"/>
      <c r="I483" s="276"/>
      <c r="J483" s="276"/>
      <c r="K483" s="276"/>
      <c r="L483" s="276"/>
      <c r="M483" s="276"/>
      <c r="N483" s="276"/>
      <c r="O483" s="276"/>
      <c r="P483" s="276"/>
      <c r="Q483" s="276"/>
      <c r="R483" s="276"/>
      <c r="S483" s="276"/>
      <c r="T483" s="276"/>
      <c r="U483" s="276"/>
      <c r="V483" s="276"/>
      <c r="W483" s="276"/>
      <c r="X483" s="276"/>
      <c r="Y483" s="276"/>
      <c r="Z483" s="276"/>
      <c r="AA483" s="276"/>
    </row>
    <row r="484">
      <c r="A484" s="276"/>
      <c r="B484" s="276"/>
      <c r="C484" s="276"/>
      <c r="D484" s="276"/>
      <c r="E484" s="276"/>
      <c r="F484" s="276"/>
      <c r="G484" s="276"/>
      <c r="H484" s="276"/>
      <c r="I484" s="276"/>
      <c r="J484" s="276"/>
      <c r="K484" s="276"/>
      <c r="L484" s="276"/>
      <c r="M484" s="276"/>
      <c r="N484" s="276"/>
      <c r="O484" s="276"/>
      <c r="P484" s="276"/>
      <c r="Q484" s="276"/>
      <c r="R484" s="276"/>
      <c r="S484" s="276"/>
      <c r="T484" s="276"/>
      <c r="U484" s="276"/>
      <c r="V484" s="276"/>
      <c r="W484" s="276"/>
      <c r="X484" s="276"/>
      <c r="Y484" s="276"/>
      <c r="Z484" s="276"/>
      <c r="AA484" s="276"/>
    </row>
    <row r="485">
      <c r="A485" s="276"/>
      <c r="B485" s="276"/>
      <c r="C485" s="276"/>
      <c r="D485" s="276"/>
      <c r="E485" s="276"/>
      <c r="F485" s="276"/>
      <c r="G485" s="276"/>
      <c r="H485" s="276"/>
      <c r="I485" s="276"/>
      <c r="J485" s="276"/>
      <c r="K485" s="276"/>
      <c r="L485" s="276"/>
      <c r="M485" s="276"/>
      <c r="N485" s="276"/>
      <c r="O485" s="276"/>
      <c r="P485" s="276"/>
      <c r="Q485" s="276"/>
      <c r="R485" s="276"/>
      <c r="S485" s="276"/>
      <c r="T485" s="276"/>
      <c r="U485" s="276"/>
      <c r="V485" s="276"/>
      <c r="W485" s="276"/>
      <c r="X485" s="276"/>
      <c r="Y485" s="276"/>
      <c r="Z485" s="276"/>
      <c r="AA485" s="276"/>
    </row>
    <row r="486">
      <c r="A486" s="276"/>
      <c r="B486" s="276"/>
      <c r="C486" s="276"/>
      <c r="D486" s="276"/>
      <c r="E486" s="276"/>
      <c r="F486" s="276"/>
      <c r="G486" s="276"/>
      <c r="H486" s="276"/>
      <c r="I486" s="276"/>
      <c r="J486" s="276"/>
      <c r="K486" s="276"/>
      <c r="L486" s="276"/>
      <c r="M486" s="276"/>
      <c r="N486" s="276"/>
      <c r="O486" s="276"/>
      <c r="P486" s="276"/>
      <c r="Q486" s="276"/>
      <c r="R486" s="276"/>
      <c r="S486" s="276"/>
      <c r="T486" s="276"/>
      <c r="U486" s="276"/>
      <c r="V486" s="276"/>
      <c r="W486" s="276"/>
      <c r="X486" s="276"/>
      <c r="Y486" s="276"/>
      <c r="Z486" s="276"/>
      <c r="AA486" s="276"/>
    </row>
    <row r="487">
      <c r="A487" s="276"/>
      <c r="B487" s="276"/>
      <c r="C487" s="276"/>
      <c r="D487" s="276"/>
      <c r="E487" s="276"/>
      <c r="F487" s="276"/>
      <c r="G487" s="276"/>
      <c r="H487" s="276"/>
      <c r="I487" s="276"/>
      <c r="J487" s="276"/>
      <c r="K487" s="276"/>
      <c r="L487" s="276"/>
      <c r="M487" s="276"/>
      <c r="N487" s="276"/>
      <c r="O487" s="276"/>
      <c r="P487" s="276"/>
      <c r="Q487" s="276"/>
      <c r="R487" s="276"/>
      <c r="S487" s="276"/>
      <c r="T487" s="276"/>
      <c r="U487" s="276"/>
      <c r="V487" s="276"/>
      <c r="W487" s="276"/>
      <c r="X487" s="276"/>
      <c r="Y487" s="276"/>
      <c r="Z487" s="276"/>
      <c r="AA487" s="276"/>
    </row>
    <row r="488">
      <c r="A488" s="276"/>
      <c r="B488" s="276"/>
      <c r="C488" s="276"/>
      <c r="D488" s="276"/>
      <c r="E488" s="276"/>
      <c r="F488" s="276"/>
      <c r="G488" s="276"/>
      <c r="H488" s="276"/>
      <c r="I488" s="276"/>
      <c r="J488" s="276"/>
      <c r="K488" s="276"/>
      <c r="L488" s="276"/>
      <c r="M488" s="276"/>
      <c r="N488" s="276"/>
      <c r="O488" s="276"/>
      <c r="P488" s="276"/>
      <c r="Q488" s="276"/>
      <c r="R488" s="276"/>
      <c r="S488" s="276"/>
      <c r="T488" s="276"/>
      <c r="U488" s="276"/>
      <c r="V488" s="276"/>
      <c r="W488" s="276"/>
      <c r="X488" s="276"/>
      <c r="Y488" s="276"/>
      <c r="Z488" s="276"/>
      <c r="AA488" s="276"/>
    </row>
    <row r="489">
      <c r="A489" s="276"/>
      <c r="B489" s="276"/>
      <c r="C489" s="276"/>
      <c r="D489" s="276"/>
      <c r="E489" s="276"/>
      <c r="F489" s="276"/>
      <c r="G489" s="276"/>
      <c r="H489" s="276"/>
      <c r="I489" s="276"/>
      <c r="J489" s="276"/>
      <c r="K489" s="276"/>
      <c r="L489" s="276"/>
      <c r="M489" s="276"/>
      <c r="N489" s="276"/>
      <c r="O489" s="276"/>
      <c r="P489" s="276"/>
      <c r="Q489" s="276"/>
      <c r="R489" s="276"/>
      <c r="S489" s="276"/>
      <c r="T489" s="276"/>
      <c r="U489" s="276"/>
      <c r="V489" s="276"/>
      <c r="W489" s="276"/>
      <c r="X489" s="276"/>
      <c r="Y489" s="276"/>
      <c r="Z489" s="276"/>
      <c r="AA489" s="276"/>
    </row>
    <row r="490">
      <c r="A490" s="276"/>
      <c r="B490" s="276"/>
      <c r="C490" s="276"/>
      <c r="D490" s="276"/>
      <c r="E490" s="276"/>
      <c r="F490" s="276"/>
      <c r="G490" s="276"/>
      <c r="H490" s="276"/>
      <c r="I490" s="276"/>
      <c r="J490" s="276"/>
      <c r="K490" s="276"/>
      <c r="L490" s="276"/>
      <c r="M490" s="276"/>
      <c r="N490" s="276"/>
      <c r="O490" s="276"/>
      <c r="P490" s="276"/>
      <c r="Q490" s="276"/>
      <c r="R490" s="276"/>
      <c r="S490" s="276"/>
      <c r="T490" s="276"/>
      <c r="U490" s="276"/>
      <c r="V490" s="276"/>
      <c r="W490" s="276"/>
      <c r="X490" s="276"/>
      <c r="Y490" s="276"/>
      <c r="Z490" s="276"/>
      <c r="AA490" s="276"/>
    </row>
    <row r="491">
      <c r="A491" s="276"/>
      <c r="B491" s="276"/>
      <c r="C491" s="276"/>
      <c r="D491" s="276"/>
      <c r="E491" s="276"/>
      <c r="F491" s="276"/>
      <c r="G491" s="276"/>
      <c r="H491" s="276"/>
      <c r="I491" s="276"/>
      <c r="J491" s="276"/>
      <c r="K491" s="276"/>
      <c r="L491" s="276"/>
      <c r="M491" s="276"/>
      <c r="N491" s="276"/>
      <c r="O491" s="276"/>
      <c r="P491" s="276"/>
      <c r="Q491" s="276"/>
      <c r="R491" s="276"/>
      <c r="S491" s="276"/>
      <c r="T491" s="276"/>
      <c r="U491" s="276"/>
      <c r="V491" s="276"/>
      <c r="W491" s="276"/>
      <c r="X491" s="276"/>
      <c r="Y491" s="276"/>
      <c r="Z491" s="276"/>
      <c r="AA491" s="276"/>
    </row>
    <row r="492">
      <c r="A492" s="276"/>
      <c r="B492" s="276"/>
      <c r="C492" s="276"/>
      <c r="D492" s="276"/>
      <c r="E492" s="276"/>
      <c r="F492" s="276"/>
      <c r="G492" s="276"/>
      <c r="H492" s="276"/>
      <c r="I492" s="276"/>
      <c r="J492" s="276"/>
      <c r="K492" s="276"/>
      <c r="L492" s="276"/>
      <c r="M492" s="276"/>
      <c r="N492" s="276"/>
      <c r="O492" s="276"/>
      <c r="P492" s="276"/>
      <c r="Q492" s="276"/>
      <c r="R492" s="276"/>
      <c r="S492" s="276"/>
      <c r="T492" s="276"/>
      <c r="U492" s="276"/>
      <c r="V492" s="276"/>
      <c r="W492" s="276"/>
      <c r="X492" s="276"/>
      <c r="Y492" s="276"/>
      <c r="Z492" s="276"/>
      <c r="AA492" s="276"/>
    </row>
    <row r="493">
      <c r="A493" s="276"/>
      <c r="B493" s="276"/>
      <c r="C493" s="276"/>
      <c r="D493" s="276"/>
      <c r="E493" s="276"/>
      <c r="F493" s="276"/>
      <c r="G493" s="276"/>
      <c r="H493" s="276"/>
      <c r="I493" s="276"/>
      <c r="J493" s="276"/>
      <c r="K493" s="276"/>
      <c r="L493" s="276"/>
      <c r="M493" s="276"/>
      <c r="N493" s="276"/>
      <c r="O493" s="276"/>
      <c r="P493" s="276"/>
      <c r="Q493" s="276"/>
      <c r="R493" s="276"/>
      <c r="S493" s="276"/>
      <c r="T493" s="276"/>
      <c r="U493" s="276"/>
      <c r="V493" s="276"/>
      <c r="W493" s="276"/>
      <c r="X493" s="276"/>
      <c r="Y493" s="276"/>
      <c r="Z493" s="276"/>
      <c r="AA493" s="276"/>
    </row>
    <row r="494">
      <c r="A494" s="276"/>
      <c r="B494" s="276"/>
      <c r="C494" s="276"/>
      <c r="D494" s="276"/>
      <c r="E494" s="276"/>
      <c r="F494" s="276"/>
      <c r="G494" s="276"/>
      <c r="H494" s="276"/>
      <c r="I494" s="276"/>
      <c r="J494" s="276"/>
      <c r="K494" s="276"/>
      <c r="L494" s="276"/>
      <c r="M494" s="276"/>
      <c r="N494" s="276"/>
      <c r="O494" s="276"/>
      <c r="P494" s="276"/>
      <c r="Q494" s="276"/>
      <c r="R494" s="276"/>
      <c r="S494" s="276"/>
      <c r="T494" s="276"/>
      <c r="U494" s="276"/>
      <c r="V494" s="276"/>
      <c r="W494" s="276"/>
      <c r="X494" s="276"/>
      <c r="Y494" s="276"/>
      <c r="Z494" s="276"/>
      <c r="AA494" s="276"/>
    </row>
    <row r="495">
      <c r="A495" s="276"/>
      <c r="B495" s="276"/>
      <c r="C495" s="276"/>
      <c r="D495" s="276"/>
      <c r="E495" s="276"/>
      <c r="F495" s="276"/>
      <c r="G495" s="276"/>
      <c r="H495" s="276"/>
      <c r="I495" s="276"/>
      <c r="J495" s="276"/>
      <c r="K495" s="276"/>
      <c r="L495" s="276"/>
      <c r="M495" s="276"/>
      <c r="N495" s="276"/>
      <c r="O495" s="276"/>
      <c r="P495" s="276"/>
      <c r="Q495" s="276"/>
      <c r="R495" s="276"/>
      <c r="S495" s="276"/>
      <c r="T495" s="276"/>
      <c r="U495" s="276"/>
      <c r="V495" s="276"/>
      <c r="W495" s="276"/>
      <c r="X495" s="276"/>
      <c r="Y495" s="276"/>
      <c r="Z495" s="276"/>
      <c r="AA495" s="276"/>
    </row>
    <row r="496">
      <c r="A496" s="276"/>
      <c r="B496" s="276"/>
      <c r="C496" s="276"/>
      <c r="D496" s="276"/>
      <c r="E496" s="276"/>
      <c r="F496" s="276"/>
      <c r="G496" s="276"/>
      <c r="H496" s="276"/>
      <c r="I496" s="276"/>
      <c r="J496" s="276"/>
      <c r="K496" s="276"/>
      <c r="L496" s="276"/>
      <c r="M496" s="276"/>
      <c r="N496" s="276"/>
      <c r="O496" s="276"/>
      <c r="P496" s="276"/>
      <c r="Q496" s="276"/>
      <c r="R496" s="276"/>
      <c r="S496" s="276"/>
      <c r="T496" s="276"/>
      <c r="U496" s="276"/>
      <c r="V496" s="276"/>
      <c r="W496" s="276"/>
      <c r="X496" s="276"/>
      <c r="Y496" s="276"/>
      <c r="Z496" s="276"/>
      <c r="AA496" s="276"/>
    </row>
    <row r="497">
      <c r="A497" s="276"/>
      <c r="B497" s="276"/>
      <c r="C497" s="276"/>
      <c r="D497" s="276"/>
      <c r="E497" s="276"/>
      <c r="F497" s="276"/>
      <c r="G497" s="276"/>
      <c r="H497" s="276"/>
      <c r="I497" s="276"/>
      <c r="J497" s="276"/>
      <c r="K497" s="276"/>
      <c r="L497" s="276"/>
      <c r="M497" s="276"/>
      <c r="N497" s="276"/>
      <c r="O497" s="276"/>
      <c r="P497" s="276"/>
      <c r="Q497" s="276"/>
      <c r="R497" s="276"/>
      <c r="S497" s="276"/>
      <c r="T497" s="276"/>
      <c r="U497" s="276"/>
      <c r="V497" s="276"/>
      <c r="W497" s="276"/>
      <c r="X497" s="276"/>
      <c r="Y497" s="276"/>
      <c r="Z497" s="276"/>
      <c r="AA497" s="276"/>
    </row>
    <row r="498">
      <c r="A498" s="276"/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  <c r="P498" s="276"/>
      <c r="Q498" s="276"/>
      <c r="R498" s="276"/>
      <c r="S498" s="276"/>
      <c r="T498" s="276"/>
      <c r="U498" s="276"/>
      <c r="V498" s="276"/>
      <c r="W498" s="276"/>
      <c r="X498" s="276"/>
      <c r="Y498" s="276"/>
      <c r="Z498" s="276"/>
      <c r="AA498" s="276"/>
    </row>
    <row r="499">
      <c r="A499" s="276"/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  <c r="AA499" s="276"/>
    </row>
    <row r="500">
      <c r="A500" s="276"/>
      <c r="B500" s="276"/>
      <c r="C500" s="276"/>
      <c r="D500" s="276"/>
      <c r="E500" s="276"/>
      <c r="F500" s="276"/>
      <c r="G500" s="276"/>
      <c r="H500" s="276"/>
      <c r="I500" s="276"/>
      <c r="J500" s="276"/>
      <c r="K500" s="276"/>
      <c r="L500" s="276"/>
      <c r="M500" s="276"/>
      <c r="N500" s="276"/>
      <c r="O500" s="276"/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  <c r="AA500" s="276"/>
    </row>
    <row r="501">
      <c r="A501" s="276"/>
      <c r="B501" s="276"/>
      <c r="C501" s="276"/>
      <c r="D501" s="276"/>
      <c r="E501" s="276"/>
      <c r="F501" s="276"/>
      <c r="G501" s="276"/>
      <c r="H501" s="276"/>
      <c r="I501" s="276"/>
      <c r="J501" s="276"/>
      <c r="K501" s="276"/>
      <c r="L501" s="276"/>
      <c r="M501" s="276"/>
      <c r="N501" s="276"/>
      <c r="O501" s="276"/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  <c r="AA501" s="276"/>
    </row>
    <row r="502">
      <c r="A502" s="276"/>
      <c r="B502" s="276"/>
      <c r="C502" s="276"/>
      <c r="D502" s="276"/>
      <c r="E502" s="276"/>
      <c r="F502" s="276"/>
      <c r="G502" s="276"/>
      <c r="H502" s="276"/>
      <c r="I502" s="276"/>
      <c r="J502" s="276"/>
      <c r="K502" s="276"/>
      <c r="L502" s="276"/>
      <c r="M502" s="276"/>
      <c r="N502" s="276"/>
      <c r="O502" s="276"/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  <c r="AA502" s="276"/>
    </row>
    <row r="503">
      <c r="A503" s="276"/>
      <c r="B503" s="276"/>
      <c r="C503" s="276"/>
      <c r="D503" s="276"/>
      <c r="E503" s="276"/>
      <c r="F503" s="276"/>
      <c r="G503" s="276"/>
      <c r="H503" s="276"/>
      <c r="I503" s="276"/>
      <c r="J503" s="276"/>
      <c r="K503" s="276"/>
      <c r="L503" s="276"/>
      <c r="M503" s="276"/>
      <c r="N503" s="276"/>
      <c r="O503" s="276"/>
      <c r="P503" s="276"/>
      <c r="Q503" s="276"/>
      <c r="R503" s="276"/>
      <c r="S503" s="276"/>
      <c r="T503" s="276"/>
      <c r="U503" s="276"/>
      <c r="V503" s="276"/>
      <c r="W503" s="276"/>
      <c r="X503" s="276"/>
      <c r="Y503" s="276"/>
      <c r="Z503" s="276"/>
      <c r="AA503" s="276"/>
    </row>
    <row r="504">
      <c r="A504" s="276"/>
      <c r="B504" s="276"/>
      <c r="C504" s="276"/>
      <c r="D504" s="276"/>
      <c r="E504" s="276"/>
      <c r="F504" s="276"/>
      <c r="G504" s="276"/>
      <c r="H504" s="276"/>
      <c r="I504" s="276"/>
      <c r="J504" s="276"/>
      <c r="K504" s="276"/>
      <c r="L504" s="276"/>
      <c r="M504" s="276"/>
      <c r="N504" s="276"/>
      <c r="O504" s="276"/>
      <c r="P504" s="276"/>
      <c r="Q504" s="276"/>
      <c r="R504" s="276"/>
      <c r="S504" s="276"/>
      <c r="T504" s="276"/>
      <c r="U504" s="276"/>
      <c r="V504" s="276"/>
      <c r="W504" s="276"/>
      <c r="X504" s="276"/>
      <c r="Y504" s="276"/>
      <c r="Z504" s="276"/>
      <c r="AA504" s="276"/>
    </row>
    <row r="505">
      <c r="A505" s="276"/>
      <c r="B505" s="276"/>
      <c r="C505" s="276"/>
      <c r="D505" s="276"/>
      <c r="E505" s="276"/>
      <c r="F505" s="276"/>
      <c r="G505" s="276"/>
      <c r="H505" s="276"/>
      <c r="I505" s="276"/>
      <c r="J505" s="276"/>
      <c r="K505" s="276"/>
      <c r="L505" s="276"/>
      <c r="M505" s="276"/>
      <c r="N505" s="276"/>
      <c r="O505" s="276"/>
      <c r="P505" s="276"/>
      <c r="Q505" s="276"/>
      <c r="R505" s="276"/>
      <c r="S505" s="276"/>
      <c r="T505" s="276"/>
      <c r="U505" s="276"/>
      <c r="V505" s="276"/>
      <c r="W505" s="276"/>
      <c r="X505" s="276"/>
      <c r="Y505" s="276"/>
      <c r="Z505" s="276"/>
      <c r="AA505" s="276"/>
    </row>
    <row r="506">
      <c r="A506" s="276"/>
      <c r="B506" s="276"/>
      <c r="C506" s="276"/>
      <c r="D506" s="276"/>
      <c r="E506" s="276"/>
      <c r="F506" s="276"/>
      <c r="G506" s="276"/>
      <c r="H506" s="276"/>
      <c r="I506" s="276"/>
      <c r="J506" s="276"/>
      <c r="K506" s="276"/>
      <c r="L506" s="276"/>
      <c r="M506" s="276"/>
      <c r="N506" s="276"/>
      <c r="O506" s="276"/>
      <c r="P506" s="276"/>
      <c r="Q506" s="276"/>
      <c r="R506" s="276"/>
      <c r="S506" s="276"/>
      <c r="T506" s="276"/>
      <c r="U506" s="276"/>
      <c r="V506" s="276"/>
      <c r="W506" s="276"/>
      <c r="X506" s="276"/>
      <c r="Y506" s="276"/>
      <c r="Z506" s="276"/>
      <c r="AA506" s="276"/>
    </row>
    <row r="507">
      <c r="A507" s="276"/>
      <c r="B507" s="276"/>
      <c r="C507" s="276"/>
      <c r="D507" s="276"/>
      <c r="E507" s="276"/>
      <c r="F507" s="276"/>
      <c r="G507" s="276"/>
      <c r="H507" s="276"/>
      <c r="I507" s="276"/>
      <c r="J507" s="276"/>
      <c r="K507" s="276"/>
      <c r="L507" s="276"/>
      <c r="M507" s="276"/>
      <c r="N507" s="276"/>
      <c r="O507" s="276"/>
      <c r="P507" s="276"/>
      <c r="Q507" s="276"/>
      <c r="R507" s="276"/>
      <c r="S507" s="276"/>
      <c r="T507" s="276"/>
      <c r="U507" s="276"/>
      <c r="V507" s="276"/>
      <c r="W507" s="276"/>
      <c r="X507" s="276"/>
      <c r="Y507" s="276"/>
      <c r="Z507" s="276"/>
      <c r="AA507" s="276"/>
    </row>
    <row r="508">
      <c r="A508" s="276"/>
      <c r="B508" s="276"/>
      <c r="C508" s="276"/>
      <c r="D508" s="276"/>
      <c r="E508" s="276"/>
      <c r="F508" s="276"/>
      <c r="G508" s="276"/>
      <c r="H508" s="276"/>
      <c r="I508" s="276"/>
      <c r="J508" s="276"/>
      <c r="K508" s="276"/>
      <c r="L508" s="276"/>
      <c r="M508" s="276"/>
      <c r="N508" s="276"/>
      <c r="O508" s="276"/>
      <c r="P508" s="276"/>
      <c r="Q508" s="276"/>
      <c r="R508" s="276"/>
      <c r="S508" s="276"/>
      <c r="T508" s="276"/>
      <c r="U508" s="276"/>
      <c r="V508" s="276"/>
      <c r="W508" s="276"/>
      <c r="X508" s="276"/>
      <c r="Y508" s="276"/>
      <c r="Z508" s="276"/>
      <c r="AA508" s="276"/>
    </row>
    <row r="509">
      <c r="A509" s="276"/>
      <c r="B509" s="276"/>
      <c r="C509" s="276"/>
      <c r="D509" s="276"/>
      <c r="E509" s="276"/>
      <c r="F509" s="276"/>
      <c r="G509" s="276"/>
      <c r="H509" s="276"/>
      <c r="I509" s="276"/>
      <c r="J509" s="276"/>
      <c r="K509" s="276"/>
      <c r="L509" s="276"/>
      <c r="M509" s="276"/>
      <c r="N509" s="276"/>
      <c r="O509" s="276"/>
      <c r="P509" s="276"/>
      <c r="Q509" s="276"/>
      <c r="R509" s="276"/>
      <c r="S509" s="276"/>
      <c r="T509" s="276"/>
      <c r="U509" s="276"/>
      <c r="V509" s="276"/>
      <c r="W509" s="276"/>
      <c r="X509" s="276"/>
      <c r="Y509" s="276"/>
      <c r="Z509" s="276"/>
      <c r="AA509" s="276"/>
    </row>
    <row r="510">
      <c r="A510" s="276"/>
      <c r="B510" s="276"/>
      <c r="C510" s="276"/>
      <c r="D510" s="276"/>
      <c r="E510" s="276"/>
      <c r="F510" s="276"/>
      <c r="G510" s="276"/>
      <c r="H510" s="276"/>
      <c r="I510" s="276"/>
      <c r="J510" s="276"/>
      <c r="K510" s="276"/>
      <c r="L510" s="276"/>
      <c r="M510" s="276"/>
      <c r="N510" s="276"/>
      <c r="O510" s="276"/>
      <c r="P510" s="276"/>
      <c r="Q510" s="276"/>
      <c r="R510" s="276"/>
      <c r="S510" s="276"/>
      <c r="T510" s="276"/>
      <c r="U510" s="276"/>
      <c r="V510" s="276"/>
      <c r="W510" s="276"/>
      <c r="X510" s="276"/>
      <c r="Y510" s="276"/>
      <c r="Z510" s="276"/>
      <c r="AA510" s="276"/>
    </row>
    <row r="511">
      <c r="A511" s="276"/>
      <c r="B511" s="276"/>
      <c r="C511" s="276"/>
      <c r="D511" s="276"/>
      <c r="E511" s="276"/>
      <c r="F511" s="276"/>
      <c r="G511" s="276"/>
      <c r="H511" s="276"/>
      <c r="I511" s="276"/>
      <c r="J511" s="276"/>
      <c r="K511" s="276"/>
      <c r="L511" s="276"/>
      <c r="M511" s="276"/>
      <c r="N511" s="276"/>
      <c r="O511" s="276"/>
      <c r="P511" s="276"/>
      <c r="Q511" s="276"/>
      <c r="R511" s="276"/>
      <c r="S511" s="276"/>
      <c r="T511" s="276"/>
      <c r="U511" s="276"/>
      <c r="V511" s="276"/>
      <c r="W511" s="276"/>
      <c r="X511" s="276"/>
      <c r="Y511" s="276"/>
      <c r="Z511" s="276"/>
      <c r="AA511" s="276"/>
    </row>
    <row r="512">
      <c r="A512" s="276"/>
      <c r="B512" s="276"/>
      <c r="C512" s="276"/>
      <c r="D512" s="276"/>
      <c r="E512" s="276"/>
      <c r="F512" s="276"/>
      <c r="G512" s="276"/>
      <c r="H512" s="276"/>
      <c r="I512" s="276"/>
      <c r="J512" s="276"/>
      <c r="K512" s="276"/>
      <c r="L512" s="276"/>
      <c r="M512" s="276"/>
      <c r="N512" s="276"/>
      <c r="O512" s="276"/>
      <c r="P512" s="276"/>
      <c r="Q512" s="276"/>
      <c r="R512" s="276"/>
      <c r="S512" s="276"/>
      <c r="T512" s="276"/>
      <c r="U512" s="276"/>
      <c r="V512" s="276"/>
      <c r="W512" s="276"/>
      <c r="X512" s="276"/>
      <c r="Y512" s="276"/>
      <c r="Z512" s="276"/>
      <c r="AA512" s="276"/>
    </row>
    <row r="513">
      <c r="A513" s="276"/>
      <c r="B513" s="276"/>
      <c r="C513" s="276"/>
      <c r="D513" s="276"/>
      <c r="E513" s="276"/>
      <c r="F513" s="276"/>
      <c r="G513" s="276"/>
      <c r="H513" s="276"/>
      <c r="I513" s="276"/>
      <c r="J513" s="276"/>
      <c r="K513" s="276"/>
      <c r="L513" s="276"/>
      <c r="M513" s="276"/>
      <c r="N513" s="276"/>
      <c r="O513" s="276"/>
      <c r="P513" s="276"/>
      <c r="Q513" s="276"/>
      <c r="R513" s="276"/>
      <c r="S513" s="276"/>
      <c r="T513" s="276"/>
      <c r="U513" s="276"/>
      <c r="V513" s="276"/>
      <c r="W513" s="276"/>
      <c r="X513" s="276"/>
      <c r="Y513" s="276"/>
      <c r="Z513" s="276"/>
      <c r="AA513" s="276"/>
    </row>
    <row r="514">
      <c r="A514" s="276"/>
      <c r="B514" s="276"/>
      <c r="C514" s="276"/>
      <c r="D514" s="276"/>
      <c r="E514" s="276"/>
      <c r="F514" s="276"/>
      <c r="G514" s="276"/>
      <c r="H514" s="276"/>
      <c r="I514" s="276"/>
      <c r="J514" s="276"/>
      <c r="K514" s="276"/>
      <c r="L514" s="276"/>
      <c r="M514" s="276"/>
      <c r="N514" s="276"/>
      <c r="O514" s="276"/>
      <c r="P514" s="276"/>
      <c r="Q514" s="276"/>
      <c r="R514" s="276"/>
      <c r="S514" s="276"/>
      <c r="T514" s="276"/>
      <c r="U514" s="276"/>
      <c r="V514" s="276"/>
      <c r="W514" s="276"/>
      <c r="X514" s="276"/>
      <c r="Y514" s="276"/>
      <c r="Z514" s="276"/>
      <c r="AA514" s="276"/>
    </row>
    <row r="515">
      <c r="A515" s="276"/>
      <c r="B515" s="276"/>
      <c r="C515" s="276"/>
      <c r="D515" s="276"/>
      <c r="E515" s="276"/>
      <c r="F515" s="276"/>
      <c r="G515" s="276"/>
      <c r="H515" s="276"/>
      <c r="I515" s="276"/>
      <c r="J515" s="276"/>
      <c r="K515" s="276"/>
      <c r="L515" s="276"/>
      <c r="M515" s="276"/>
      <c r="N515" s="276"/>
      <c r="O515" s="276"/>
      <c r="P515" s="276"/>
      <c r="Q515" s="276"/>
      <c r="R515" s="276"/>
      <c r="S515" s="276"/>
      <c r="T515" s="276"/>
      <c r="U515" s="276"/>
      <c r="V515" s="276"/>
      <c r="W515" s="276"/>
      <c r="X515" s="276"/>
      <c r="Y515" s="276"/>
      <c r="Z515" s="276"/>
      <c r="AA515" s="276"/>
    </row>
    <row r="516">
      <c r="A516" s="276"/>
      <c r="B516" s="276"/>
      <c r="C516" s="276"/>
      <c r="D516" s="276"/>
      <c r="E516" s="276"/>
      <c r="F516" s="276"/>
      <c r="G516" s="276"/>
      <c r="H516" s="276"/>
      <c r="I516" s="276"/>
      <c r="J516" s="276"/>
      <c r="K516" s="276"/>
      <c r="L516" s="276"/>
      <c r="M516" s="276"/>
      <c r="N516" s="276"/>
      <c r="O516" s="276"/>
      <c r="P516" s="276"/>
      <c r="Q516" s="276"/>
      <c r="R516" s="276"/>
      <c r="S516" s="276"/>
      <c r="T516" s="276"/>
      <c r="U516" s="276"/>
      <c r="V516" s="276"/>
      <c r="W516" s="276"/>
      <c r="X516" s="276"/>
      <c r="Y516" s="276"/>
      <c r="Z516" s="276"/>
      <c r="AA516" s="276"/>
    </row>
    <row r="517">
      <c r="A517" s="276"/>
      <c r="B517" s="276"/>
      <c r="C517" s="276"/>
      <c r="D517" s="276"/>
      <c r="E517" s="276"/>
      <c r="F517" s="276"/>
      <c r="G517" s="276"/>
      <c r="H517" s="276"/>
      <c r="I517" s="276"/>
      <c r="J517" s="276"/>
      <c r="K517" s="276"/>
      <c r="L517" s="276"/>
      <c r="M517" s="276"/>
      <c r="N517" s="276"/>
      <c r="O517" s="276"/>
      <c r="P517" s="276"/>
      <c r="Q517" s="276"/>
      <c r="R517" s="276"/>
      <c r="S517" s="276"/>
      <c r="T517" s="276"/>
      <c r="U517" s="276"/>
      <c r="V517" s="276"/>
      <c r="W517" s="276"/>
      <c r="X517" s="276"/>
      <c r="Y517" s="276"/>
      <c r="Z517" s="276"/>
      <c r="AA517" s="276"/>
    </row>
    <row r="518">
      <c r="A518" s="276"/>
      <c r="B518" s="276"/>
      <c r="C518" s="276"/>
      <c r="D518" s="276"/>
      <c r="E518" s="276"/>
      <c r="F518" s="276"/>
      <c r="G518" s="276"/>
      <c r="H518" s="276"/>
      <c r="I518" s="276"/>
      <c r="J518" s="276"/>
      <c r="K518" s="276"/>
      <c r="L518" s="276"/>
      <c r="M518" s="276"/>
      <c r="N518" s="276"/>
      <c r="O518" s="276"/>
      <c r="P518" s="276"/>
      <c r="Q518" s="276"/>
      <c r="R518" s="276"/>
      <c r="S518" s="276"/>
      <c r="T518" s="276"/>
      <c r="U518" s="276"/>
      <c r="V518" s="276"/>
      <c r="W518" s="276"/>
      <c r="X518" s="276"/>
      <c r="Y518" s="276"/>
      <c r="Z518" s="276"/>
      <c r="AA518" s="276"/>
    </row>
    <row r="519">
      <c r="A519" s="276"/>
      <c r="B519" s="276"/>
      <c r="C519" s="276"/>
      <c r="D519" s="276"/>
      <c r="E519" s="276"/>
      <c r="F519" s="276"/>
      <c r="G519" s="276"/>
      <c r="H519" s="276"/>
      <c r="I519" s="276"/>
      <c r="J519" s="276"/>
      <c r="K519" s="276"/>
      <c r="L519" s="276"/>
      <c r="M519" s="276"/>
      <c r="N519" s="276"/>
      <c r="O519" s="276"/>
      <c r="P519" s="276"/>
      <c r="Q519" s="276"/>
      <c r="R519" s="276"/>
      <c r="S519" s="276"/>
      <c r="T519" s="276"/>
      <c r="U519" s="276"/>
      <c r="V519" s="276"/>
      <c r="W519" s="276"/>
      <c r="X519" s="276"/>
      <c r="Y519" s="276"/>
      <c r="Z519" s="276"/>
      <c r="AA519" s="276"/>
    </row>
    <row r="520">
      <c r="A520" s="276"/>
      <c r="B520" s="276"/>
      <c r="C520" s="276"/>
      <c r="D520" s="276"/>
      <c r="E520" s="276"/>
      <c r="F520" s="276"/>
      <c r="G520" s="276"/>
      <c r="H520" s="276"/>
      <c r="I520" s="276"/>
      <c r="J520" s="276"/>
      <c r="K520" s="276"/>
      <c r="L520" s="276"/>
      <c r="M520" s="276"/>
      <c r="N520" s="276"/>
      <c r="O520" s="276"/>
      <c r="P520" s="276"/>
      <c r="Q520" s="276"/>
      <c r="R520" s="276"/>
      <c r="S520" s="276"/>
      <c r="T520" s="276"/>
      <c r="U520" s="276"/>
      <c r="V520" s="276"/>
      <c r="W520" s="276"/>
      <c r="X520" s="276"/>
      <c r="Y520" s="276"/>
      <c r="Z520" s="276"/>
      <c r="AA520" s="276"/>
    </row>
    <row r="521">
      <c r="A521" s="276"/>
      <c r="B521" s="276"/>
      <c r="C521" s="276"/>
      <c r="D521" s="276"/>
      <c r="E521" s="276"/>
      <c r="F521" s="276"/>
      <c r="G521" s="276"/>
      <c r="H521" s="276"/>
      <c r="I521" s="276"/>
      <c r="J521" s="276"/>
      <c r="K521" s="276"/>
      <c r="L521" s="276"/>
      <c r="M521" s="276"/>
      <c r="N521" s="276"/>
      <c r="O521" s="276"/>
      <c r="P521" s="276"/>
      <c r="Q521" s="276"/>
      <c r="R521" s="276"/>
      <c r="S521" s="276"/>
      <c r="T521" s="276"/>
      <c r="U521" s="276"/>
      <c r="V521" s="276"/>
      <c r="W521" s="276"/>
      <c r="X521" s="276"/>
      <c r="Y521" s="276"/>
      <c r="Z521" s="276"/>
      <c r="AA521" s="276"/>
    </row>
    <row r="522">
      <c r="A522" s="276"/>
      <c r="B522" s="276"/>
      <c r="C522" s="276"/>
      <c r="D522" s="276"/>
      <c r="E522" s="276"/>
      <c r="F522" s="276"/>
      <c r="G522" s="276"/>
      <c r="H522" s="276"/>
      <c r="I522" s="276"/>
      <c r="J522" s="276"/>
      <c r="K522" s="276"/>
      <c r="L522" s="276"/>
      <c r="M522" s="276"/>
      <c r="N522" s="276"/>
      <c r="O522" s="276"/>
      <c r="P522" s="276"/>
      <c r="Q522" s="276"/>
      <c r="R522" s="276"/>
      <c r="S522" s="276"/>
      <c r="T522" s="276"/>
      <c r="U522" s="276"/>
      <c r="V522" s="276"/>
      <c r="W522" s="276"/>
      <c r="X522" s="276"/>
      <c r="Y522" s="276"/>
      <c r="Z522" s="276"/>
      <c r="AA522" s="276"/>
    </row>
    <row r="523">
      <c r="A523" s="276"/>
      <c r="B523" s="276"/>
      <c r="C523" s="276"/>
      <c r="D523" s="276"/>
      <c r="E523" s="276"/>
      <c r="F523" s="276"/>
      <c r="G523" s="276"/>
      <c r="H523" s="276"/>
      <c r="I523" s="276"/>
      <c r="J523" s="276"/>
      <c r="K523" s="276"/>
      <c r="L523" s="276"/>
      <c r="M523" s="276"/>
      <c r="N523" s="276"/>
      <c r="O523" s="276"/>
      <c r="P523" s="276"/>
      <c r="Q523" s="276"/>
      <c r="R523" s="276"/>
      <c r="S523" s="276"/>
      <c r="T523" s="276"/>
      <c r="U523" s="276"/>
      <c r="V523" s="276"/>
      <c r="W523" s="276"/>
      <c r="X523" s="276"/>
      <c r="Y523" s="276"/>
      <c r="Z523" s="276"/>
      <c r="AA523" s="276"/>
    </row>
    <row r="524">
      <c r="A524" s="276"/>
      <c r="B524" s="276"/>
      <c r="C524" s="276"/>
      <c r="D524" s="276"/>
      <c r="E524" s="276"/>
      <c r="F524" s="276"/>
      <c r="G524" s="276"/>
      <c r="H524" s="276"/>
      <c r="I524" s="276"/>
      <c r="J524" s="276"/>
      <c r="K524" s="276"/>
      <c r="L524" s="276"/>
      <c r="M524" s="276"/>
      <c r="N524" s="276"/>
      <c r="O524" s="276"/>
      <c r="P524" s="276"/>
      <c r="Q524" s="276"/>
      <c r="R524" s="276"/>
      <c r="S524" s="276"/>
      <c r="T524" s="276"/>
      <c r="U524" s="276"/>
      <c r="V524" s="276"/>
      <c r="W524" s="276"/>
      <c r="X524" s="276"/>
      <c r="Y524" s="276"/>
      <c r="Z524" s="276"/>
      <c r="AA524" s="276"/>
    </row>
    <row r="525">
      <c r="A525" s="276"/>
      <c r="B525" s="276"/>
      <c r="C525" s="276"/>
      <c r="D525" s="276"/>
      <c r="E525" s="276"/>
      <c r="F525" s="276"/>
      <c r="G525" s="276"/>
      <c r="H525" s="276"/>
      <c r="I525" s="276"/>
      <c r="J525" s="276"/>
      <c r="K525" s="276"/>
      <c r="L525" s="276"/>
      <c r="M525" s="276"/>
      <c r="N525" s="276"/>
      <c r="O525" s="276"/>
      <c r="P525" s="276"/>
      <c r="Q525" s="276"/>
      <c r="R525" s="276"/>
      <c r="S525" s="276"/>
      <c r="T525" s="276"/>
      <c r="U525" s="276"/>
      <c r="V525" s="276"/>
      <c r="W525" s="276"/>
      <c r="X525" s="276"/>
      <c r="Y525" s="276"/>
      <c r="Z525" s="276"/>
      <c r="AA525" s="276"/>
    </row>
    <row r="526">
      <c r="A526" s="276"/>
      <c r="B526" s="276"/>
      <c r="C526" s="276"/>
      <c r="D526" s="276"/>
      <c r="E526" s="276"/>
      <c r="F526" s="276"/>
      <c r="G526" s="276"/>
      <c r="H526" s="276"/>
      <c r="I526" s="276"/>
      <c r="J526" s="276"/>
      <c r="K526" s="276"/>
      <c r="L526" s="276"/>
      <c r="M526" s="276"/>
      <c r="N526" s="276"/>
      <c r="O526" s="276"/>
      <c r="P526" s="276"/>
      <c r="Q526" s="276"/>
      <c r="R526" s="276"/>
      <c r="S526" s="276"/>
      <c r="T526" s="276"/>
      <c r="U526" s="276"/>
      <c r="V526" s="276"/>
      <c r="W526" s="276"/>
      <c r="X526" s="276"/>
      <c r="Y526" s="276"/>
      <c r="Z526" s="276"/>
      <c r="AA526" s="276"/>
    </row>
    <row r="527">
      <c r="A527" s="276"/>
      <c r="B527" s="276"/>
      <c r="C527" s="276"/>
      <c r="D527" s="276"/>
      <c r="E527" s="276"/>
      <c r="F527" s="276"/>
      <c r="G527" s="276"/>
      <c r="H527" s="276"/>
      <c r="I527" s="276"/>
      <c r="J527" s="276"/>
      <c r="K527" s="276"/>
      <c r="L527" s="276"/>
      <c r="M527" s="276"/>
      <c r="N527" s="276"/>
      <c r="O527" s="276"/>
      <c r="P527" s="276"/>
      <c r="Q527" s="276"/>
      <c r="R527" s="276"/>
      <c r="S527" s="276"/>
      <c r="T527" s="276"/>
      <c r="U527" s="276"/>
      <c r="V527" s="276"/>
      <c r="W527" s="276"/>
      <c r="X527" s="276"/>
      <c r="Y527" s="276"/>
      <c r="Z527" s="276"/>
      <c r="AA527" s="276"/>
    </row>
    <row r="528">
      <c r="A528" s="276"/>
      <c r="B528" s="276"/>
      <c r="C528" s="276"/>
      <c r="D528" s="276"/>
      <c r="E528" s="276"/>
      <c r="F528" s="276"/>
      <c r="G528" s="276"/>
      <c r="H528" s="276"/>
      <c r="I528" s="276"/>
      <c r="J528" s="276"/>
      <c r="K528" s="276"/>
      <c r="L528" s="276"/>
      <c r="M528" s="276"/>
      <c r="N528" s="276"/>
      <c r="O528" s="276"/>
      <c r="P528" s="276"/>
      <c r="Q528" s="276"/>
      <c r="R528" s="276"/>
      <c r="S528" s="276"/>
      <c r="T528" s="276"/>
      <c r="U528" s="276"/>
      <c r="V528" s="276"/>
      <c r="W528" s="276"/>
      <c r="X528" s="276"/>
      <c r="Y528" s="276"/>
      <c r="Z528" s="276"/>
      <c r="AA528" s="276"/>
    </row>
    <row r="529">
      <c r="A529" s="276"/>
      <c r="B529" s="276"/>
      <c r="C529" s="276"/>
      <c r="D529" s="276"/>
      <c r="E529" s="276"/>
      <c r="F529" s="276"/>
      <c r="G529" s="276"/>
      <c r="H529" s="276"/>
      <c r="I529" s="276"/>
      <c r="J529" s="276"/>
      <c r="K529" s="276"/>
      <c r="L529" s="276"/>
      <c r="M529" s="276"/>
      <c r="N529" s="276"/>
      <c r="O529" s="276"/>
      <c r="P529" s="276"/>
      <c r="Q529" s="276"/>
      <c r="R529" s="276"/>
      <c r="S529" s="276"/>
      <c r="T529" s="276"/>
      <c r="U529" s="276"/>
      <c r="V529" s="276"/>
      <c r="W529" s="276"/>
      <c r="X529" s="276"/>
      <c r="Y529" s="276"/>
      <c r="Z529" s="276"/>
      <c r="AA529" s="276"/>
    </row>
    <row r="530">
      <c r="A530" s="276"/>
      <c r="B530" s="276"/>
      <c r="C530" s="276"/>
      <c r="D530" s="276"/>
      <c r="E530" s="276"/>
      <c r="F530" s="276"/>
      <c r="G530" s="276"/>
      <c r="H530" s="276"/>
      <c r="I530" s="276"/>
      <c r="J530" s="276"/>
      <c r="K530" s="276"/>
      <c r="L530" s="276"/>
      <c r="M530" s="276"/>
      <c r="N530" s="276"/>
      <c r="O530" s="276"/>
      <c r="P530" s="276"/>
      <c r="Q530" s="276"/>
      <c r="R530" s="276"/>
      <c r="S530" s="276"/>
      <c r="T530" s="276"/>
      <c r="U530" s="276"/>
      <c r="V530" s="276"/>
      <c r="W530" s="276"/>
      <c r="X530" s="276"/>
      <c r="Y530" s="276"/>
      <c r="Z530" s="276"/>
      <c r="AA530" s="276"/>
    </row>
    <row r="531">
      <c r="A531" s="276"/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  <c r="P531" s="276"/>
      <c r="Q531" s="276"/>
      <c r="R531" s="276"/>
      <c r="S531" s="276"/>
      <c r="T531" s="276"/>
      <c r="U531" s="276"/>
      <c r="V531" s="276"/>
      <c r="W531" s="276"/>
      <c r="X531" s="276"/>
      <c r="Y531" s="276"/>
      <c r="Z531" s="276"/>
      <c r="AA531" s="276"/>
    </row>
    <row r="532">
      <c r="A532" s="276"/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  <c r="P532" s="276"/>
      <c r="Q532" s="276"/>
      <c r="R532" s="276"/>
      <c r="S532" s="276"/>
      <c r="T532" s="276"/>
      <c r="U532" s="276"/>
      <c r="V532" s="276"/>
      <c r="W532" s="276"/>
      <c r="X532" s="276"/>
      <c r="Y532" s="276"/>
      <c r="Z532" s="276"/>
      <c r="AA532" s="276"/>
    </row>
    <row r="533">
      <c r="A533" s="276"/>
      <c r="B533" s="276"/>
      <c r="C533" s="276"/>
      <c r="D533" s="276"/>
      <c r="E533" s="276"/>
      <c r="F533" s="276"/>
      <c r="G533" s="276"/>
      <c r="H533" s="276"/>
      <c r="I533" s="276"/>
      <c r="J533" s="276"/>
      <c r="K533" s="276"/>
      <c r="L533" s="276"/>
      <c r="M533" s="276"/>
      <c r="N533" s="276"/>
      <c r="O533" s="276"/>
      <c r="P533" s="276"/>
      <c r="Q533" s="276"/>
      <c r="R533" s="276"/>
      <c r="S533" s="276"/>
      <c r="T533" s="276"/>
      <c r="U533" s="276"/>
      <c r="V533" s="276"/>
      <c r="W533" s="276"/>
      <c r="X533" s="276"/>
      <c r="Y533" s="276"/>
      <c r="Z533" s="276"/>
      <c r="AA533" s="276"/>
    </row>
    <row r="534">
      <c r="A534" s="276"/>
      <c r="B534" s="276"/>
      <c r="C534" s="276"/>
      <c r="D534" s="276"/>
      <c r="E534" s="276"/>
      <c r="F534" s="276"/>
      <c r="G534" s="276"/>
      <c r="H534" s="276"/>
      <c r="I534" s="276"/>
      <c r="J534" s="276"/>
      <c r="K534" s="276"/>
      <c r="L534" s="276"/>
      <c r="M534" s="276"/>
      <c r="N534" s="276"/>
      <c r="O534" s="276"/>
      <c r="P534" s="276"/>
      <c r="Q534" s="276"/>
      <c r="R534" s="276"/>
      <c r="S534" s="276"/>
      <c r="T534" s="276"/>
      <c r="U534" s="276"/>
      <c r="V534" s="276"/>
      <c r="W534" s="276"/>
      <c r="X534" s="276"/>
      <c r="Y534" s="276"/>
      <c r="Z534" s="276"/>
      <c r="AA534" s="276"/>
    </row>
    <row r="535">
      <c r="A535" s="276"/>
      <c r="B535" s="276"/>
      <c r="C535" s="276"/>
      <c r="D535" s="276"/>
      <c r="E535" s="276"/>
      <c r="F535" s="276"/>
      <c r="G535" s="276"/>
      <c r="H535" s="276"/>
      <c r="I535" s="276"/>
      <c r="J535" s="276"/>
      <c r="K535" s="276"/>
      <c r="L535" s="276"/>
      <c r="M535" s="276"/>
      <c r="N535" s="276"/>
      <c r="O535" s="276"/>
      <c r="P535" s="276"/>
      <c r="Q535" s="276"/>
      <c r="R535" s="276"/>
      <c r="S535" s="276"/>
      <c r="T535" s="276"/>
      <c r="U535" s="276"/>
      <c r="V535" s="276"/>
      <c r="W535" s="276"/>
      <c r="X535" s="276"/>
      <c r="Y535" s="276"/>
      <c r="Z535" s="276"/>
      <c r="AA535" s="276"/>
    </row>
    <row r="536">
      <c r="A536" s="276"/>
      <c r="B536" s="276"/>
      <c r="C536" s="276"/>
      <c r="D536" s="276"/>
      <c r="E536" s="276"/>
      <c r="F536" s="276"/>
      <c r="G536" s="276"/>
      <c r="H536" s="276"/>
      <c r="I536" s="276"/>
      <c r="J536" s="276"/>
      <c r="K536" s="276"/>
      <c r="L536" s="276"/>
      <c r="M536" s="276"/>
      <c r="N536" s="276"/>
      <c r="O536" s="276"/>
      <c r="P536" s="276"/>
      <c r="Q536" s="276"/>
      <c r="R536" s="276"/>
      <c r="S536" s="276"/>
      <c r="T536" s="276"/>
      <c r="U536" s="276"/>
      <c r="V536" s="276"/>
      <c r="W536" s="276"/>
      <c r="X536" s="276"/>
      <c r="Y536" s="276"/>
      <c r="Z536" s="276"/>
      <c r="AA536" s="276"/>
    </row>
    <row r="537">
      <c r="A537" s="276"/>
      <c r="B537" s="276"/>
      <c r="C537" s="276"/>
      <c r="D537" s="276"/>
      <c r="E537" s="276"/>
      <c r="F537" s="276"/>
      <c r="G537" s="276"/>
      <c r="H537" s="276"/>
      <c r="I537" s="276"/>
      <c r="J537" s="276"/>
      <c r="K537" s="276"/>
      <c r="L537" s="276"/>
      <c r="M537" s="276"/>
      <c r="N537" s="276"/>
      <c r="O537" s="276"/>
      <c r="P537" s="276"/>
      <c r="Q537" s="276"/>
      <c r="R537" s="276"/>
      <c r="S537" s="276"/>
      <c r="T537" s="276"/>
      <c r="U537" s="276"/>
      <c r="V537" s="276"/>
      <c r="W537" s="276"/>
      <c r="X537" s="276"/>
      <c r="Y537" s="276"/>
      <c r="Z537" s="276"/>
      <c r="AA537" s="276"/>
    </row>
    <row r="538">
      <c r="A538" s="276"/>
      <c r="B538" s="276"/>
      <c r="C538" s="276"/>
      <c r="D538" s="276"/>
      <c r="E538" s="276"/>
      <c r="F538" s="276"/>
      <c r="G538" s="276"/>
      <c r="H538" s="276"/>
      <c r="I538" s="276"/>
      <c r="J538" s="276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  <c r="AA538" s="276"/>
    </row>
    <row r="539">
      <c r="A539" s="276"/>
      <c r="B539" s="276"/>
      <c r="C539" s="276"/>
      <c r="D539" s="276"/>
      <c r="E539" s="276"/>
      <c r="F539" s="276"/>
      <c r="G539" s="276"/>
      <c r="H539" s="276"/>
      <c r="I539" s="276"/>
      <c r="J539" s="276"/>
      <c r="K539" s="276"/>
      <c r="L539" s="276"/>
      <c r="M539" s="276"/>
      <c r="N539" s="276"/>
      <c r="O539" s="276"/>
      <c r="P539" s="276"/>
      <c r="Q539" s="276"/>
      <c r="R539" s="276"/>
      <c r="S539" s="276"/>
      <c r="T539" s="276"/>
      <c r="U539" s="276"/>
      <c r="V539" s="276"/>
      <c r="W539" s="276"/>
      <c r="X539" s="276"/>
      <c r="Y539" s="276"/>
      <c r="Z539" s="276"/>
      <c r="AA539" s="276"/>
    </row>
    <row r="540">
      <c r="A540" s="276"/>
      <c r="B540" s="276"/>
      <c r="C540" s="276"/>
      <c r="D540" s="276"/>
      <c r="E540" s="276"/>
      <c r="F540" s="276"/>
      <c r="G540" s="276"/>
      <c r="H540" s="276"/>
      <c r="I540" s="276"/>
      <c r="J540" s="276"/>
      <c r="K540" s="276"/>
      <c r="L540" s="276"/>
      <c r="M540" s="276"/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  <c r="AA540" s="276"/>
    </row>
    <row r="541">
      <c r="A541" s="276"/>
      <c r="B541" s="276"/>
      <c r="C541" s="276"/>
      <c r="D541" s="276"/>
      <c r="E541" s="276"/>
      <c r="F541" s="276"/>
      <c r="G541" s="276"/>
      <c r="H541" s="276"/>
      <c r="I541" s="276"/>
      <c r="J541" s="276"/>
      <c r="K541" s="276"/>
      <c r="L541" s="276"/>
      <c r="M541" s="276"/>
      <c r="N541" s="276"/>
      <c r="O541" s="276"/>
      <c r="P541" s="276"/>
      <c r="Q541" s="276"/>
      <c r="R541" s="276"/>
      <c r="S541" s="276"/>
      <c r="T541" s="276"/>
      <c r="U541" s="276"/>
      <c r="V541" s="276"/>
      <c r="W541" s="276"/>
      <c r="X541" s="276"/>
      <c r="Y541" s="276"/>
      <c r="Z541" s="276"/>
      <c r="AA541" s="276"/>
    </row>
    <row r="542">
      <c r="A542" s="276"/>
      <c r="B542" s="276"/>
      <c r="C542" s="276"/>
      <c r="D542" s="276"/>
      <c r="E542" s="276"/>
      <c r="F542" s="276"/>
      <c r="G542" s="276"/>
      <c r="H542" s="276"/>
      <c r="I542" s="276"/>
      <c r="J542" s="276"/>
      <c r="K542" s="276"/>
      <c r="L542" s="276"/>
      <c r="M542" s="276"/>
      <c r="N542" s="276"/>
      <c r="O542" s="276"/>
      <c r="P542" s="276"/>
      <c r="Q542" s="276"/>
      <c r="R542" s="276"/>
      <c r="S542" s="276"/>
      <c r="T542" s="276"/>
      <c r="U542" s="276"/>
      <c r="V542" s="276"/>
      <c r="W542" s="276"/>
      <c r="X542" s="276"/>
      <c r="Y542" s="276"/>
      <c r="Z542" s="276"/>
      <c r="AA542" s="276"/>
    </row>
    <row r="543">
      <c r="A543" s="276"/>
      <c r="B543" s="276"/>
      <c r="C543" s="276"/>
      <c r="D543" s="276"/>
      <c r="E543" s="276"/>
      <c r="F543" s="276"/>
      <c r="G543" s="276"/>
      <c r="H543" s="276"/>
      <c r="I543" s="276"/>
      <c r="J543" s="276"/>
      <c r="K543" s="276"/>
      <c r="L543" s="276"/>
      <c r="M543" s="276"/>
      <c r="N543" s="276"/>
      <c r="O543" s="276"/>
      <c r="P543" s="276"/>
      <c r="Q543" s="276"/>
      <c r="R543" s="276"/>
      <c r="S543" s="276"/>
      <c r="T543" s="276"/>
      <c r="U543" s="276"/>
      <c r="V543" s="276"/>
      <c r="W543" s="276"/>
      <c r="X543" s="276"/>
      <c r="Y543" s="276"/>
      <c r="Z543" s="276"/>
      <c r="AA543" s="276"/>
    </row>
    <row r="544">
      <c r="A544" s="276"/>
      <c r="B544" s="276"/>
      <c r="C544" s="276"/>
      <c r="D544" s="276"/>
      <c r="E544" s="276"/>
      <c r="F544" s="276"/>
      <c r="G544" s="276"/>
      <c r="H544" s="276"/>
      <c r="I544" s="276"/>
      <c r="J544" s="276"/>
      <c r="K544" s="276"/>
      <c r="L544" s="276"/>
      <c r="M544" s="276"/>
      <c r="N544" s="276"/>
      <c r="O544" s="276"/>
      <c r="P544" s="276"/>
      <c r="Q544" s="276"/>
      <c r="R544" s="276"/>
      <c r="S544" s="276"/>
      <c r="T544" s="276"/>
      <c r="U544" s="276"/>
      <c r="V544" s="276"/>
      <c r="W544" s="276"/>
      <c r="X544" s="276"/>
      <c r="Y544" s="276"/>
      <c r="Z544" s="276"/>
      <c r="AA544" s="276"/>
    </row>
    <row r="545">
      <c r="A545" s="276"/>
      <c r="B545" s="276"/>
      <c r="C545" s="276"/>
      <c r="D545" s="276"/>
      <c r="E545" s="276"/>
      <c r="F545" s="276"/>
      <c r="G545" s="276"/>
      <c r="H545" s="276"/>
      <c r="I545" s="276"/>
      <c r="J545" s="276"/>
      <c r="K545" s="276"/>
      <c r="L545" s="276"/>
      <c r="M545" s="276"/>
      <c r="N545" s="276"/>
      <c r="O545" s="276"/>
      <c r="P545" s="276"/>
      <c r="Q545" s="276"/>
      <c r="R545" s="276"/>
      <c r="S545" s="276"/>
      <c r="T545" s="276"/>
      <c r="U545" s="276"/>
      <c r="V545" s="276"/>
      <c r="W545" s="276"/>
      <c r="X545" s="276"/>
      <c r="Y545" s="276"/>
      <c r="Z545" s="276"/>
      <c r="AA545" s="276"/>
    </row>
    <row r="546">
      <c r="A546" s="276"/>
      <c r="B546" s="276"/>
      <c r="C546" s="276"/>
      <c r="D546" s="276"/>
      <c r="E546" s="276"/>
      <c r="F546" s="276"/>
      <c r="G546" s="276"/>
      <c r="H546" s="276"/>
      <c r="I546" s="276"/>
      <c r="J546" s="276"/>
      <c r="K546" s="276"/>
      <c r="L546" s="276"/>
      <c r="M546" s="276"/>
      <c r="N546" s="276"/>
      <c r="O546" s="276"/>
      <c r="P546" s="276"/>
      <c r="Q546" s="276"/>
      <c r="R546" s="276"/>
      <c r="S546" s="276"/>
      <c r="T546" s="276"/>
      <c r="U546" s="276"/>
      <c r="V546" s="276"/>
      <c r="W546" s="276"/>
      <c r="X546" s="276"/>
      <c r="Y546" s="276"/>
      <c r="Z546" s="276"/>
      <c r="AA546" s="276"/>
    </row>
    <row r="547">
      <c r="A547" s="276"/>
      <c r="B547" s="276"/>
      <c r="C547" s="276"/>
      <c r="D547" s="276"/>
      <c r="E547" s="276"/>
      <c r="F547" s="276"/>
      <c r="G547" s="276"/>
      <c r="H547" s="276"/>
      <c r="I547" s="276"/>
      <c r="J547" s="276"/>
      <c r="K547" s="276"/>
      <c r="L547" s="276"/>
      <c r="M547" s="276"/>
      <c r="N547" s="276"/>
      <c r="O547" s="276"/>
      <c r="P547" s="276"/>
      <c r="Q547" s="276"/>
      <c r="R547" s="276"/>
      <c r="S547" s="276"/>
      <c r="T547" s="276"/>
      <c r="U547" s="276"/>
      <c r="V547" s="276"/>
      <c r="W547" s="276"/>
      <c r="X547" s="276"/>
      <c r="Y547" s="276"/>
      <c r="Z547" s="276"/>
      <c r="AA547" s="276"/>
    </row>
    <row r="548">
      <c r="A548" s="276"/>
      <c r="B548" s="276"/>
      <c r="C548" s="276"/>
      <c r="D548" s="276"/>
      <c r="E548" s="276"/>
      <c r="F548" s="276"/>
      <c r="G548" s="276"/>
      <c r="H548" s="276"/>
      <c r="I548" s="276"/>
      <c r="J548" s="276"/>
      <c r="K548" s="276"/>
      <c r="L548" s="276"/>
      <c r="M548" s="276"/>
      <c r="N548" s="276"/>
      <c r="O548" s="276"/>
      <c r="P548" s="276"/>
      <c r="Q548" s="276"/>
      <c r="R548" s="276"/>
      <c r="S548" s="276"/>
      <c r="T548" s="276"/>
      <c r="U548" s="276"/>
      <c r="V548" s="276"/>
      <c r="W548" s="276"/>
      <c r="X548" s="276"/>
      <c r="Y548" s="276"/>
      <c r="Z548" s="276"/>
      <c r="AA548" s="276"/>
    </row>
    <row r="549">
      <c r="A549" s="276"/>
      <c r="B549" s="276"/>
      <c r="C549" s="276"/>
      <c r="D549" s="276"/>
      <c r="E549" s="276"/>
      <c r="F549" s="276"/>
      <c r="G549" s="276"/>
      <c r="H549" s="276"/>
      <c r="I549" s="276"/>
      <c r="J549" s="276"/>
      <c r="K549" s="276"/>
      <c r="L549" s="276"/>
      <c r="M549" s="276"/>
      <c r="N549" s="276"/>
      <c r="O549" s="276"/>
      <c r="P549" s="276"/>
      <c r="Q549" s="276"/>
      <c r="R549" s="276"/>
      <c r="S549" s="276"/>
      <c r="T549" s="276"/>
      <c r="U549" s="276"/>
      <c r="V549" s="276"/>
      <c r="W549" s="276"/>
      <c r="X549" s="276"/>
      <c r="Y549" s="276"/>
      <c r="Z549" s="276"/>
      <c r="AA549" s="276"/>
    </row>
    <row r="550">
      <c r="A550" s="276"/>
      <c r="B550" s="276"/>
      <c r="C550" s="276"/>
      <c r="D550" s="276"/>
      <c r="E550" s="276"/>
      <c r="F550" s="276"/>
      <c r="G550" s="276"/>
      <c r="H550" s="276"/>
      <c r="I550" s="276"/>
      <c r="J550" s="276"/>
      <c r="K550" s="276"/>
      <c r="L550" s="276"/>
      <c r="M550" s="276"/>
      <c r="N550" s="276"/>
      <c r="O550" s="276"/>
      <c r="P550" s="276"/>
      <c r="Q550" s="276"/>
      <c r="R550" s="276"/>
      <c r="S550" s="276"/>
      <c r="T550" s="276"/>
      <c r="U550" s="276"/>
      <c r="V550" s="276"/>
      <c r="W550" s="276"/>
      <c r="X550" s="276"/>
      <c r="Y550" s="276"/>
      <c r="Z550" s="276"/>
      <c r="AA550" s="276"/>
    </row>
    <row r="551">
      <c r="A551" s="276"/>
      <c r="B551" s="276"/>
      <c r="C551" s="276"/>
      <c r="D551" s="276"/>
      <c r="E551" s="276"/>
      <c r="F551" s="276"/>
      <c r="G551" s="276"/>
      <c r="H551" s="276"/>
      <c r="I551" s="276"/>
      <c r="J551" s="276"/>
      <c r="K551" s="276"/>
      <c r="L551" s="276"/>
      <c r="M551" s="276"/>
      <c r="N551" s="276"/>
      <c r="O551" s="276"/>
      <c r="P551" s="276"/>
      <c r="Q551" s="276"/>
      <c r="R551" s="276"/>
      <c r="S551" s="276"/>
      <c r="T551" s="276"/>
      <c r="U551" s="276"/>
      <c r="V551" s="276"/>
      <c r="W551" s="276"/>
      <c r="X551" s="276"/>
      <c r="Y551" s="276"/>
      <c r="Z551" s="276"/>
      <c r="AA551" s="276"/>
    </row>
    <row r="552">
      <c r="A552" s="276"/>
      <c r="B552" s="276"/>
      <c r="C552" s="276"/>
      <c r="D552" s="276"/>
      <c r="E552" s="276"/>
      <c r="F552" s="276"/>
      <c r="G552" s="276"/>
      <c r="H552" s="276"/>
      <c r="I552" s="276"/>
      <c r="J552" s="276"/>
      <c r="K552" s="276"/>
      <c r="L552" s="276"/>
      <c r="M552" s="276"/>
      <c r="N552" s="276"/>
      <c r="O552" s="276"/>
      <c r="P552" s="276"/>
      <c r="Q552" s="276"/>
      <c r="R552" s="276"/>
      <c r="S552" s="276"/>
      <c r="T552" s="276"/>
      <c r="U552" s="276"/>
      <c r="V552" s="276"/>
      <c r="W552" s="276"/>
      <c r="X552" s="276"/>
      <c r="Y552" s="276"/>
      <c r="Z552" s="276"/>
      <c r="AA552" s="276"/>
    </row>
    <row r="553">
      <c r="A553" s="276"/>
      <c r="B553" s="276"/>
      <c r="C553" s="276"/>
      <c r="D553" s="276"/>
      <c r="E553" s="276"/>
      <c r="F553" s="276"/>
      <c r="G553" s="276"/>
      <c r="H553" s="276"/>
      <c r="I553" s="276"/>
      <c r="J553" s="276"/>
      <c r="K553" s="276"/>
      <c r="L553" s="276"/>
      <c r="M553" s="276"/>
      <c r="N553" s="276"/>
      <c r="O553" s="276"/>
      <c r="P553" s="276"/>
      <c r="Q553" s="276"/>
      <c r="R553" s="276"/>
      <c r="S553" s="276"/>
      <c r="T553" s="276"/>
      <c r="U553" s="276"/>
      <c r="V553" s="276"/>
      <c r="W553" s="276"/>
      <c r="X553" s="276"/>
      <c r="Y553" s="276"/>
      <c r="Z553" s="276"/>
      <c r="AA553" s="276"/>
    </row>
    <row r="554">
      <c r="A554" s="276"/>
      <c r="B554" s="276"/>
      <c r="C554" s="276"/>
      <c r="D554" s="276"/>
      <c r="E554" s="276"/>
      <c r="F554" s="276"/>
      <c r="G554" s="276"/>
      <c r="H554" s="276"/>
      <c r="I554" s="276"/>
      <c r="J554" s="276"/>
      <c r="K554" s="276"/>
      <c r="L554" s="276"/>
      <c r="M554" s="276"/>
      <c r="N554" s="276"/>
      <c r="O554" s="276"/>
      <c r="P554" s="276"/>
      <c r="Q554" s="276"/>
      <c r="R554" s="276"/>
      <c r="S554" s="276"/>
      <c r="T554" s="276"/>
      <c r="U554" s="276"/>
      <c r="V554" s="276"/>
      <c r="W554" s="276"/>
      <c r="X554" s="276"/>
      <c r="Y554" s="276"/>
      <c r="Z554" s="276"/>
      <c r="AA554" s="276"/>
    </row>
    <row r="555">
      <c r="A555" s="276"/>
      <c r="B555" s="276"/>
      <c r="C555" s="276"/>
      <c r="D555" s="276"/>
      <c r="E555" s="276"/>
      <c r="F555" s="276"/>
      <c r="G555" s="276"/>
      <c r="H555" s="276"/>
      <c r="I555" s="276"/>
      <c r="J555" s="276"/>
      <c r="K555" s="276"/>
      <c r="L555" s="276"/>
      <c r="M555" s="276"/>
      <c r="N555" s="276"/>
      <c r="O555" s="276"/>
      <c r="P555" s="276"/>
      <c r="Q555" s="276"/>
      <c r="R555" s="276"/>
      <c r="S555" s="276"/>
      <c r="T555" s="276"/>
      <c r="U555" s="276"/>
      <c r="V555" s="276"/>
      <c r="W555" s="276"/>
      <c r="X555" s="276"/>
      <c r="Y555" s="276"/>
      <c r="Z555" s="276"/>
      <c r="AA555" s="276"/>
    </row>
    <row r="556">
      <c r="A556" s="276"/>
      <c r="B556" s="276"/>
      <c r="C556" s="276"/>
      <c r="D556" s="276"/>
      <c r="E556" s="276"/>
      <c r="F556" s="276"/>
      <c r="G556" s="276"/>
      <c r="H556" s="276"/>
      <c r="I556" s="276"/>
      <c r="J556" s="276"/>
      <c r="K556" s="276"/>
      <c r="L556" s="276"/>
      <c r="M556" s="276"/>
      <c r="N556" s="276"/>
      <c r="O556" s="276"/>
      <c r="P556" s="276"/>
      <c r="Q556" s="276"/>
      <c r="R556" s="276"/>
      <c r="S556" s="276"/>
      <c r="T556" s="276"/>
      <c r="U556" s="276"/>
      <c r="V556" s="276"/>
      <c r="W556" s="276"/>
      <c r="X556" s="276"/>
      <c r="Y556" s="276"/>
      <c r="Z556" s="276"/>
      <c r="AA556" s="276"/>
    </row>
    <row r="557">
      <c r="A557" s="276"/>
      <c r="B557" s="276"/>
      <c r="C557" s="276"/>
      <c r="D557" s="276"/>
      <c r="E557" s="276"/>
      <c r="F557" s="276"/>
      <c r="G557" s="276"/>
      <c r="H557" s="276"/>
      <c r="I557" s="276"/>
      <c r="J557" s="276"/>
      <c r="K557" s="276"/>
      <c r="L557" s="276"/>
      <c r="M557" s="276"/>
      <c r="N557" s="276"/>
      <c r="O557" s="276"/>
      <c r="P557" s="276"/>
      <c r="Q557" s="276"/>
      <c r="R557" s="276"/>
      <c r="S557" s="276"/>
      <c r="T557" s="276"/>
      <c r="U557" s="276"/>
      <c r="V557" s="276"/>
      <c r="W557" s="276"/>
      <c r="X557" s="276"/>
      <c r="Y557" s="276"/>
      <c r="Z557" s="276"/>
      <c r="AA557" s="276"/>
    </row>
    <row r="558">
      <c r="A558" s="276"/>
      <c r="B558" s="276"/>
      <c r="C558" s="276"/>
      <c r="D558" s="276"/>
      <c r="E558" s="276"/>
      <c r="F558" s="276"/>
      <c r="G558" s="276"/>
      <c r="H558" s="276"/>
      <c r="I558" s="276"/>
      <c r="J558" s="276"/>
      <c r="K558" s="276"/>
      <c r="L558" s="276"/>
      <c r="M558" s="276"/>
      <c r="N558" s="276"/>
      <c r="O558" s="276"/>
      <c r="P558" s="276"/>
      <c r="Q558" s="276"/>
      <c r="R558" s="276"/>
      <c r="S558" s="276"/>
      <c r="T558" s="276"/>
      <c r="U558" s="276"/>
      <c r="V558" s="276"/>
      <c r="W558" s="276"/>
      <c r="X558" s="276"/>
      <c r="Y558" s="276"/>
      <c r="Z558" s="276"/>
      <c r="AA558" s="276"/>
    </row>
    <row r="559">
      <c r="A559" s="276"/>
      <c r="B559" s="276"/>
      <c r="C559" s="276"/>
      <c r="D559" s="276"/>
      <c r="E559" s="276"/>
      <c r="F559" s="276"/>
      <c r="G559" s="276"/>
      <c r="H559" s="276"/>
      <c r="I559" s="276"/>
      <c r="J559" s="276"/>
      <c r="K559" s="276"/>
      <c r="L559" s="276"/>
      <c r="M559" s="276"/>
      <c r="N559" s="276"/>
      <c r="O559" s="276"/>
      <c r="P559" s="276"/>
      <c r="Q559" s="276"/>
      <c r="R559" s="276"/>
      <c r="S559" s="276"/>
      <c r="T559" s="276"/>
      <c r="U559" s="276"/>
      <c r="V559" s="276"/>
      <c r="W559" s="276"/>
      <c r="X559" s="276"/>
      <c r="Y559" s="276"/>
      <c r="Z559" s="276"/>
      <c r="AA559" s="276"/>
    </row>
    <row r="560">
      <c r="A560" s="276"/>
      <c r="B560" s="276"/>
      <c r="C560" s="276"/>
      <c r="D560" s="276"/>
      <c r="E560" s="276"/>
      <c r="F560" s="276"/>
      <c r="G560" s="276"/>
      <c r="H560" s="276"/>
      <c r="I560" s="276"/>
      <c r="J560" s="276"/>
      <c r="K560" s="276"/>
      <c r="L560" s="276"/>
      <c r="M560" s="276"/>
      <c r="N560" s="276"/>
      <c r="O560" s="276"/>
      <c r="P560" s="276"/>
      <c r="Q560" s="276"/>
      <c r="R560" s="276"/>
      <c r="S560" s="276"/>
      <c r="T560" s="276"/>
      <c r="U560" s="276"/>
      <c r="V560" s="276"/>
      <c r="W560" s="276"/>
      <c r="X560" s="276"/>
      <c r="Y560" s="276"/>
      <c r="Z560" s="276"/>
      <c r="AA560" s="276"/>
    </row>
    <row r="561">
      <c r="A561" s="276"/>
      <c r="B561" s="276"/>
      <c r="C561" s="276"/>
      <c r="D561" s="276"/>
      <c r="E561" s="276"/>
      <c r="F561" s="276"/>
      <c r="G561" s="276"/>
      <c r="H561" s="276"/>
      <c r="I561" s="276"/>
      <c r="J561" s="276"/>
      <c r="K561" s="276"/>
      <c r="L561" s="276"/>
      <c r="M561" s="276"/>
      <c r="N561" s="276"/>
      <c r="O561" s="276"/>
      <c r="P561" s="276"/>
      <c r="Q561" s="276"/>
      <c r="R561" s="276"/>
      <c r="S561" s="276"/>
      <c r="T561" s="276"/>
      <c r="U561" s="276"/>
      <c r="V561" s="276"/>
      <c r="W561" s="276"/>
      <c r="X561" s="276"/>
      <c r="Y561" s="276"/>
      <c r="Z561" s="276"/>
      <c r="AA561" s="276"/>
    </row>
    <row r="562">
      <c r="A562" s="276"/>
      <c r="B562" s="276"/>
      <c r="C562" s="276"/>
      <c r="D562" s="276"/>
      <c r="E562" s="276"/>
      <c r="F562" s="276"/>
      <c r="G562" s="276"/>
      <c r="H562" s="276"/>
      <c r="I562" s="276"/>
      <c r="J562" s="276"/>
      <c r="K562" s="276"/>
      <c r="L562" s="276"/>
      <c r="M562" s="276"/>
      <c r="N562" s="276"/>
      <c r="O562" s="276"/>
      <c r="P562" s="276"/>
      <c r="Q562" s="276"/>
      <c r="R562" s="276"/>
      <c r="S562" s="276"/>
      <c r="T562" s="276"/>
      <c r="U562" s="276"/>
      <c r="V562" s="276"/>
      <c r="W562" s="276"/>
      <c r="X562" s="276"/>
      <c r="Y562" s="276"/>
      <c r="Z562" s="276"/>
      <c r="AA562" s="276"/>
    </row>
    <row r="563">
      <c r="A563" s="276"/>
      <c r="B563" s="276"/>
      <c r="C563" s="276"/>
      <c r="D563" s="276"/>
      <c r="E563" s="276"/>
      <c r="F563" s="276"/>
      <c r="G563" s="276"/>
      <c r="H563" s="276"/>
      <c r="I563" s="276"/>
      <c r="J563" s="276"/>
      <c r="K563" s="276"/>
      <c r="L563" s="276"/>
      <c r="M563" s="276"/>
      <c r="N563" s="276"/>
      <c r="O563" s="276"/>
      <c r="P563" s="276"/>
      <c r="Q563" s="276"/>
      <c r="R563" s="276"/>
      <c r="S563" s="276"/>
      <c r="T563" s="276"/>
      <c r="U563" s="276"/>
      <c r="V563" s="276"/>
      <c r="W563" s="276"/>
      <c r="X563" s="276"/>
      <c r="Y563" s="276"/>
      <c r="Z563" s="276"/>
      <c r="AA563" s="276"/>
    </row>
    <row r="564">
      <c r="A564" s="276"/>
      <c r="B564" s="276"/>
      <c r="C564" s="276"/>
      <c r="D564" s="276"/>
      <c r="E564" s="276"/>
      <c r="F564" s="276"/>
      <c r="G564" s="276"/>
      <c r="H564" s="276"/>
      <c r="I564" s="276"/>
      <c r="J564" s="276"/>
      <c r="K564" s="276"/>
      <c r="L564" s="276"/>
      <c r="M564" s="276"/>
      <c r="N564" s="276"/>
      <c r="O564" s="276"/>
      <c r="P564" s="276"/>
      <c r="Q564" s="276"/>
      <c r="R564" s="276"/>
      <c r="S564" s="276"/>
      <c r="T564" s="276"/>
      <c r="U564" s="276"/>
      <c r="V564" s="276"/>
      <c r="W564" s="276"/>
      <c r="X564" s="276"/>
      <c r="Y564" s="276"/>
      <c r="Z564" s="276"/>
      <c r="AA564" s="276"/>
    </row>
    <row r="565">
      <c r="A565" s="276"/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  <c r="P565" s="276"/>
      <c r="Q565" s="276"/>
      <c r="R565" s="276"/>
      <c r="S565" s="276"/>
      <c r="T565" s="276"/>
      <c r="U565" s="276"/>
      <c r="V565" s="276"/>
      <c r="W565" s="276"/>
      <c r="X565" s="276"/>
      <c r="Y565" s="276"/>
      <c r="Z565" s="276"/>
      <c r="AA565" s="276"/>
    </row>
    <row r="566">
      <c r="A566" s="276"/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  <c r="P566" s="276"/>
      <c r="Q566" s="276"/>
      <c r="R566" s="276"/>
      <c r="S566" s="276"/>
      <c r="T566" s="276"/>
      <c r="U566" s="276"/>
      <c r="V566" s="276"/>
      <c r="W566" s="276"/>
      <c r="X566" s="276"/>
      <c r="Y566" s="276"/>
      <c r="Z566" s="276"/>
      <c r="AA566" s="276"/>
    </row>
    <row r="567">
      <c r="A567" s="276"/>
      <c r="B567" s="276"/>
      <c r="C567" s="276"/>
      <c r="D567" s="276"/>
      <c r="E567" s="276"/>
      <c r="F567" s="276"/>
      <c r="G567" s="276"/>
      <c r="H567" s="276"/>
      <c r="I567" s="276"/>
      <c r="J567" s="276"/>
      <c r="K567" s="276"/>
      <c r="L567" s="276"/>
      <c r="M567" s="276"/>
      <c r="N567" s="276"/>
      <c r="O567" s="276"/>
      <c r="P567" s="276"/>
      <c r="Q567" s="276"/>
      <c r="R567" s="276"/>
      <c r="S567" s="276"/>
      <c r="T567" s="276"/>
      <c r="U567" s="276"/>
      <c r="V567" s="276"/>
      <c r="W567" s="276"/>
      <c r="X567" s="276"/>
      <c r="Y567" s="276"/>
      <c r="Z567" s="276"/>
      <c r="AA567" s="276"/>
    </row>
    <row r="568">
      <c r="A568" s="276"/>
      <c r="B568" s="276"/>
      <c r="C568" s="276"/>
      <c r="D568" s="276"/>
      <c r="E568" s="276"/>
      <c r="F568" s="276"/>
      <c r="G568" s="276"/>
      <c r="H568" s="276"/>
      <c r="I568" s="276"/>
      <c r="J568" s="276"/>
      <c r="K568" s="276"/>
      <c r="L568" s="276"/>
      <c r="M568" s="276"/>
      <c r="N568" s="276"/>
      <c r="O568" s="276"/>
      <c r="P568" s="276"/>
      <c r="Q568" s="276"/>
      <c r="R568" s="276"/>
      <c r="S568" s="276"/>
      <c r="T568" s="276"/>
      <c r="U568" s="276"/>
      <c r="V568" s="276"/>
      <c r="W568" s="276"/>
      <c r="X568" s="276"/>
      <c r="Y568" s="276"/>
      <c r="Z568" s="276"/>
      <c r="AA568" s="276"/>
    </row>
    <row r="569">
      <c r="A569" s="276"/>
      <c r="B569" s="276"/>
      <c r="C569" s="276"/>
      <c r="D569" s="276"/>
      <c r="E569" s="276"/>
      <c r="F569" s="276"/>
      <c r="G569" s="276"/>
      <c r="H569" s="276"/>
      <c r="I569" s="276"/>
      <c r="J569" s="276"/>
      <c r="K569" s="276"/>
      <c r="L569" s="276"/>
      <c r="M569" s="276"/>
      <c r="N569" s="276"/>
      <c r="O569" s="276"/>
      <c r="P569" s="276"/>
      <c r="Q569" s="276"/>
      <c r="R569" s="276"/>
      <c r="S569" s="276"/>
      <c r="T569" s="276"/>
      <c r="U569" s="276"/>
      <c r="V569" s="276"/>
      <c r="W569" s="276"/>
      <c r="X569" s="276"/>
      <c r="Y569" s="276"/>
      <c r="Z569" s="276"/>
      <c r="AA569" s="276"/>
    </row>
    <row r="570">
      <c r="A570" s="276"/>
      <c r="B570" s="276"/>
      <c r="C570" s="276"/>
      <c r="D570" s="276"/>
      <c r="E570" s="276"/>
      <c r="F570" s="276"/>
      <c r="G570" s="276"/>
      <c r="H570" s="276"/>
      <c r="I570" s="276"/>
      <c r="J570" s="276"/>
      <c r="K570" s="276"/>
      <c r="L570" s="276"/>
      <c r="M570" s="276"/>
      <c r="N570" s="276"/>
      <c r="O570" s="276"/>
      <c r="P570" s="276"/>
      <c r="Q570" s="276"/>
      <c r="R570" s="276"/>
      <c r="S570" s="276"/>
      <c r="T570" s="276"/>
      <c r="U570" s="276"/>
      <c r="V570" s="276"/>
      <c r="W570" s="276"/>
      <c r="X570" s="276"/>
      <c r="Y570" s="276"/>
      <c r="Z570" s="276"/>
      <c r="AA570" s="276"/>
    </row>
    <row r="571">
      <c r="A571" s="276"/>
      <c r="B571" s="276"/>
      <c r="C571" s="276"/>
      <c r="D571" s="276"/>
      <c r="E571" s="276"/>
      <c r="F571" s="276"/>
      <c r="G571" s="276"/>
      <c r="H571" s="276"/>
      <c r="I571" s="276"/>
      <c r="J571" s="276"/>
      <c r="K571" s="276"/>
      <c r="L571" s="276"/>
      <c r="M571" s="276"/>
      <c r="N571" s="276"/>
      <c r="O571" s="276"/>
      <c r="P571" s="276"/>
      <c r="Q571" s="276"/>
      <c r="R571" s="276"/>
      <c r="S571" s="276"/>
      <c r="T571" s="276"/>
      <c r="U571" s="276"/>
      <c r="V571" s="276"/>
      <c r="W571" s="276"/>
      <c r="X571" s="276"/>
      <c r="Y571" s="276"/>
      <c r="Z571" s="276"/>
      <c r="AA571" s="276"/>
    </row>
    <row r="572">
      <c r="A572" s="276"/>
      <c r="B572" s="276"/>
      <c r="C572" s="276"/>
      <c r="D572" s="276"/>
      <c r="E572" s="276"/>
      <c r="F572" s="276"/>
      <c r="G572" s="276"/>
      <c r="H572" s="276"/>
      <c r="I572" s="276"/>
      <c r="J572" s="276"/>
      <c r="K572" s="276"/>
      <c r="L572" s="276"/>
      <c r="M572" s="276"/>
      <c r="N572" s="276"/>
      <c r="O572" s="276"/>
      <c r="P572" s="276"/>
      <c r="Q572" s="276"/>
      <c r="R572" s="276"/>
      <c r="S572" s="276"/>
      <c r="T572" s="276"/>
      <c r="U572" s="276"/>
      <c r="V572" s="276"/>
      <c r="W572" s="276"/>
      <c r="X572" s="276"/>
      <c r="Y572" s="276"/>
      <c r="Z572" s="276"/>
      <c r="AA572" s="276"/>
    </row>
    <row r="573">
      <c r="A573" s="276"/>
      <c r="B573" s="276"/>
      <c r="C573" s="276"/>
      <c r="D573" s="276"/>
      <c r="E573" s="276"/>
      <c r="F573" s="276"/>
      <c r="G573" s="276"/>
      <c r="H573" s="276"/>
      <c r="I573" s="276"/>
      <c r="J573" s="276"/>
      <c r="K573" s="276"/>
      <c r="L573" s="276"/>
      <c r="M573" s="276"/>
      <c r="N573" s="276"/>
      <c r="O573" s="276"/>
      <c r="P573" s="276"/>
      <c r="Q573" s="276"/>
      <c r="R573" s="276"/>
      <c r="S573" s="276"/>
      <c r="T573" s="276"/>
      <c r="U573" s="276"/>
      <c r="V573" s="276"/>
      <c r="W573" s="276"/>
      <c r="X573" s="276"/>
      <c r="Y573" s="276"/>
      <c r="Z573" s="276"/>
      <c r="AA573" s="276"/>
    </row>
    <row r="574">
      <c r="A574" s="276"/>
      <c r="B574" s="276"/>
      <c r="C574" s="276"/>
      <c r="D574" s="276"/>
      <c r="E574" s="276"/>
      <c r="F574" s="276"/>
      <c r="G574" s="276"/>
      <c r="H574" s="276"/>
      <c r="I574" s="276"/>
      <c r="J574" s="276"/>
      <c r="K574" s="276"/>
      <c r="L574" s="276"/>
      <c r="M574" s="276"/>
      <c r="N574" s="276"/>
      <c r="O574" s="276"/>
      <c r="P574" s="276"/>
      <c r="Q574" s="276"/>
      <c r="R574" s="276"/>
      <c r="S574" s="276"/>
      <c r="T574" s="276"/>
      <c r="U574" s="276"/>
      <c r="V574" s="276"/>
      <c r="W574" s="276"/>
      <c r="X574" s="276"/>
      <c r="Y574" s="276"/>
      <c r="Z574" s="276"/>
      <c r="AA574" s="276"/>
    </row>
    <row r="575">
      <c r="A575" s="276"/>
      <c r="B575" s="276"/>
      <c r="C575" s="276"/>
      <c r="D575" s="276"/>
      <c r="E575" s="276"/>
      <c r="F575" s="276"/>
      <c r="G575" s="276"/>
      <c r="H575" s="276"/>
      <c r="I575" s="276"/>
      <c r="J575" s="276"/>
      <c r="K575" s="276"/>
      <c r="L575" s="276"/>
      <c r="M575" s="276"/>
      <c r="N575" s="276"/>
      <c r="O575" s="276"/>
      <c r="P575" s="276"/>
      <c r="Q575" s="276"/>
      <c r="R575" s="276"/>
      <c r="S575" s="276"/>
      <c r="T575" s="276"/>
      <c r="U575" s="276"/>
      <c r="V575" s="276"/>
      <c r="W575" s="276"/>
      <c r="X575" s="276"/>
      <c r="Y575" s="276"/>
      <c r="Z575" s="276"/>
      <c r="AA575" s="276"/>
    </row>
    <row r="576">
      <c r="A576" s="276"/>
      <c r="B576" s="276"/>
      <c r="C576" s="276"/>
      <c r="D576" s="276"/>
      <c r="E576" s="276"/>
      <c r="F576" s="276"/>
      <c r="G576" s="276"/>
      <c r="H576" s="276"/>
      <c r="I576" s="276"/>
      <c r="J576" s="276"/>
      <c r="K576" s="276"/>
      <c r="L576" s="276"/>
      <c r="M576" s="276"/>
      <c r="N576" s="276"/>
      <c r="O576" s="276"/>
      <c r="P576" s="276"/>
      <c r="Q576" s="276"/>
      <c r="R576" s="276"/>
      <c r="S576" s="276"/>
      <c r="T576" s="276"/>
      <c r="U576" s="276"/>
      <c r="V576" s="276"/>
      <c r="W576" s="276"/>
      <c r="X576" s="276"/>
      <c r="Y576" s="276"/>
      <c r="Z576" s="276"/>
      <c r="AA576" s="276"/>
    </row>
    <row r="577">
      <c r="A577" s="276"/>
      <c r="B577" s="276"/>
      <c r="C577" s="276"/>
      <c r="D577" s="276"/>
      <c r="E577" s="276"/>
      <c r="F577" s="276"/>
      <c r="G577" s="276"/>
      <c r="H577" s="276"/>
      <c r="I577" s="276"/>
      <c r="J577" s="276"/>
      <c r="K577" s="276"/>
      <c r="L577" s="276"/>
      <c r="M577" s="276"/>
      <c r="N577" s="276"/>
      <c r="O577" s="276"/>
      <c r="P577" s="276"/>
      <c r="Q577" s="276"/>
      <c r="R577" s="276"/>
      <c r="S577" s="276"/>
      <c r="T577" s="276"/>
      <c r="U577" s="276"/>
      <c r="V577" s="276"/>
      <c r="W577" s="276"/>
      <c r="X577" s="276"/>
      <c r="Y577" s="276"/>
      <c r="Z577" s="276"/>
      <c r="AA577" s="276"/>
    </row>
    <row r="578">
      <c r="A578" s="276"/>
      <c r="B578" s="276"/>
      <c r="C578" s="276"/>
      <c r="D578" s="276"/>
      <c r="E578" s="276"/>
      <c r="F578" s="276"/>
      <c r="G578" s="276"/>
      <c r="H578" s="276"/>
      <c r="I578" s="276"/>
      <c r="J578" s="276"/>
      <c r="K578" s="276"/>
      <c r="L578" s="276"/>
      <c r="M578" s="276"/>
      <c r="N578" s="276"/>
      <c r="O578" s="276"/>
      <c r="P578" s="276"/>
      <c r="Q578" s="276"/>
      <c r="R578" s="276"/>
      <c r="S578" s="276"/>
      <c r="T578" s="276"/>
      <c r="U578" s="276"/>
      <c r="V578" s="276"/>
      <c r="W578" s="276"/>
      <c r="X578" s="276"/>
      <c r="Y578" s="276"/>
      <c r="Z578" s="276"/>
      <c r="AA578" s="276"/>
    </row>
    <row r="579">
      <c r="A579" s="276"/>
      <c r="B579" s="276"/>
      <c r="C579" s="276"/>
      <c r="D579" s="276"/>
      <c r="E579" s="276"/>
      <c r="F579" s="276"/>
      <c r="G579" s="276"/>
      <c r="H579" s="276"/>
      <c r="I579" s="276"/>
      <c r="J579" s="276"/>
      <c r="K579" s="276"/>
      <c r="L579" s="276"/>
      <c r="M579" s="276"/>
      <c r="N579" s="276"/>
      <c r="O579" s="276"/>
      <c r="P579" s="276"/>
      <c r="Q579" s="276"/>
      <c r="R579" s="276"/>
      <c r="S579" s="276"/>
      <c r="T579" s="276"/>
      <c r="U579" s="276"/>
      <c r="V579" s="276"/>
      <c r="W579" s="276"/>
      <c r="X579" s="276"/>
      <c r="Y579" s="276"/>
      <c r="Z579" s="276"/>
      <c r="AA579" s="276"/>
    </row>
    <row r="580">
      <c r="A580" s="276"/>
      <c r="B580" s="276"/>
      <c r="C580" s="276"/>
      <c r="D580" s="276"/>
      <c r="E580" s="276"/>
      <c r="F580" s="276"/>
      <c r="G580" s="276"/>
      <c r="H580" s="276"/>
      <c r="I580" s="276"/>
      <c r="J580" s="276"/>
      <c r="K580" s="276"/>
      <c r="L580" s="276"/>
      <c r="M580" s="276"/>
      <c r="N580" s="276"/>
      <c r="O580" s="276"/>
      <c r="P580" s="276"/>
      <c r="Q580" s="276"/>
      <c r="R580" s="276"/>
      <c r="S580" s="276"/>
      <c r="T580" s="276"/>
      <c r="U580" s="276"/>
      <c r="V580" s="276"/>
      <c r="W580" s="276"/>
      <c r="X580" s="276"/>
      <c r="Y580" s="276"/>
      <c r="Z580" s="276"/>
      <c r="AA580" s="276"/>
    </row>
    <row r="581">
      <c r="A581" s="276"/>
      <c r="B581" s="276"/>
      <c r="C581" s="276"/>
      <c r="D581" s="276"/>
      <c r="E581" s="276"/>
      <c r="F581" s="276"/>
      <c r="G581" s="276"/>
      <c r="H581" s="276"/>
      <c r="I581" s="276"/>
      <c r="J581" s="276"/>
      <c r="K581" s="276"/>
      <c r="L581" s="276"/>
      <c r="M581" s="276"/>
      <c r="N581" s="276"/>
      <c r="O581" s="276"/>
      <c r="P581" s="276"/>
      <c r="Q581" s="276"/>
      <c r="R581" s="276"/>
      <c r="S581" s="276"/>
      <c r="T581" s="276"/>
      <c r="U581" s="276"/>
      <c r="V581" s="276"/>
      <c r="W581" s="276"/>
      <c r="X581" s="276"/>
      <c r="Y581" s="276"/>
      <c r="Z581" s="276"/>
      <c r="AA581" s="276"/>
    </row>
    <row r="582">
      <c r="A582" s="276"/>
      <c r="B582" s="276"/>
      <c r="C582" s="276"/>
      <c r="D582" s="276"/>
      <c r="E582" s="276"/>
      <c r="F582" s="276"/>
      <c r="G582" s="276"/>
      <c r="H582" s="276"/>
      <c r="I582" s="276"/>
      <c r="J582" s="276"/>
      <c r="K582" s="276"/>
      <c r="L582" s="276"/>
      <c r="M582" s="276"/>
      <c r="N582" s="276"/>
      <c r="O582" s="276"/>
      <c r="P582" s="276"/>
      <c r="Q582" s="276"/>
      <c r="R582" s="276"/>
      <c r="S582" s="276"/>
      <c r="T582" s="276"/>
      <c r="U582" s="276"/>
      <c r="V582" s="276"/>
      <c r="W582" s="276"/>
      <c r="X582" s="276"/>
      <c r="Y582" s="276"/>
      <c r="Z582" s="276"/>
      <c r="AA582" s="276"/>
    </row>
    <row r="583">
      <c r="A583" s="276"/>
      <c r="B583" s="276"/>
      <c r="C583" s="276"/>
      <c r="D583" s="276"/>
      <c r="E583" s="276"/>
      <c r="F583" s="276"/>
      <c r="G583" s="276"/>
      <c r="H583" s="276"/>
      <c r="I583" s="276"/>
      <c r="J583" s="276"/>
      <c r="K583" s="276"/>
      <c r="L583" s="276"/>
      <c r="M583" s="276"/>
      <c r="N583" s="276"/>
      <c r="O583" s="276"/>
      <c r="P583" s="276"/>
      <c r="Q583" s="276"/>
      <c r="R583" s="276"/>
      <c r="S583" s="276"/>
      <c r="T583" s="276"/>
      <c r="U583" s="276"/>
      <c r="V583" s="276"/>
      <c r="W583" s="276"/>
      <c r="X583" s="276"/>
      <c r="Y583" s="276"/>
      <c r="Z583" s="276"/>
      <c r="AA583" s="276"/>
    </row>
    <row r="584">
      <c r="A584" s="276"/>
      <c r="B584" s="276"/>
      <c r="C584" s="276"/>
      <c r="D584" s="276"/>
      <c r="E584" s="276"/>
      <c r="F584" s="276"/>
      <c r="G584" s="276"/>
      <c r="H584" s="276"/>
      <c r="I584" s="276"/>
      <c r="J584" s="276"/>
      <c r="K584" s="276"/>
      <c r="L584" s="276"/>
      <c r="M584" s="276"/>
      <c r="N584" s="276"/>
      <c r="O584" s="276"/>
      <c r="P584" s="276"/>
      <c r="Q584" s="276"/>
      <c r="R584" s="276"/>
      <c r="S584" s="276"/>
      <c r="T584" s="276"/>
      <c r="U584" s="276"/>
      <c r="V584" s="276"/>
      <c r="W584" s="276"/>
      <c r="X584" s="276"/>
      <c r="Y584" s="276"/>
      <c r="Z584" s="276"/>
      <c r="AA584" s="276"/>
    </row>
    <row r="585">
      <c r="A585" s="276"/>
      <c r="B585" s="276"/>
      <c r="C585" s="276"/>
      <c r="D585" s="276"/>
      <c r="E585" s="276"/>
      <c r="F585" s="276"/>
      <c r="G585" s="276"/>
      <c r="H585" s="276"/>
      <c r="I585" s="276"/>
      <c r="J585" s="276"/>
      <c r="K585" s="276"/>
      <c r="L585" s="276"/>
      <c r="M585" s="276"/>
      <c r="N585" s="276"/>
      <c r="O585" s="276"/>
      <c r="P585" s="276"/>
      <c r="Q585" s="276"/>
      <c r="R585" s="276"/>
      <c r="S585" s="276"/>
      <c r="T585" s="276"/>
      <c r="U585" s="276"/>
      <c r="V585" s="276"/>
      <c r="W585" s="276"/>
      <c r="X585" s="276"/>
      <c r="Y585" s="276"/>
      <c r="Z585" s="276"/>
      <c r="AA585" s="276"/>
    </row>
    <row r="586">
      <c r="A586" s="276"/>
      <c r="B586" s="276"/>
      <c r="C586" s="276"/>
      <c r="D586" s="276"/>
      <c r="E586" s="276"/>
      <c r="F586" s="276"/>
      <c r="G586" s="276"/>
      <c r="H586" s="276"/>
      <c r="I586" s="276"/>
      <c r="J586" s="276"/>
      <c r="K586" s="276"/>
      <c r="L586" s="276"/>
      <c r="M586" s="276"/>
      <c r="N586" s="276"/>
      <c r="O586" s="276"/>
      <c r="P586" s="276"/>
      <c r="Q586" s="276"/>
      <c r="R586" s="276"/>
      <c r="S586" s="276"/>
      <c r="T586" s="276"/>
      <c r="U586" s="276"/>
      <c r="V586" s="276"/>
      <c r="W586" s="276"/>
      <c r="X586" s="276"/>
      <c r="Y586" s="276"/>
      <c r="Z586" s="276"/>
      <c r="AA586" s="276"/>
    </row>
    <row r="587">
      <c r="A587" s="276"/>
      <c r="B587" s="276"/>
      <c r="C587" s="276"/>
      <c r="D587" s="276"/>
      <c r="E587" s="276"/>
      <c r="F587" s="276"/>
      <c r="G587" s="276"/>
      <c r="H587" s="276"/>
      <c r="I587" s="276"/>
      <c r="J587" s="276"/>
      <c r="K587" s="276"/>
      <c r="L587" s="276"/>
      <c r="M587" s="276"/>
      <c r="N587" s="276"/>
      <c r="O587" s="276"/>
      <c r="P587" s="276"/>
      <c r="Q587" s="276"/>
      <c r="R587" s="276"/>
      <c r="S587" s="276"/>
      <c r="T587" s="276"/>
      <c r="U587" s="276"/>
      <c r="V587" s="276"/>
      <c r="W587" s="276"/>
      <c r="X587" s="276"/>
      <c r="Y587" s="276"/>
      <c r="Z587" s="276"/>
      <c r="AA587" s="276"/>
    </row>
    <row r="588">
      <c r="A588" s="276"/>
      <c r="B588" s="276"/>
      <c r="C588" s="276"/>
      <c r="D588" s="276"/>
      <c r="E588" s="276"/>
      <c r="F588" s="276"/>
      <c r="G588" s="276"/>
      <c r="H588" s="276"/>
      <c r="I588" s="276"/>
      <c r="J588" s="276"/>
      <c r="K588" s="276"/>
      <c r="L588" s="276"/>
      <c r="M588" s="276"/>
      <c r="N588" s="276"/>
      <c r="O588" s="276"/>
      <c r="P588" s="276"/>
      <c r="Q588" s="276"/>
      <c r="R588" s="276"/>
      <c r="S588" s="276"/>
      <c r="T588" s="276"/>
      <c r="U588" s="276"/>
      <c r="V588" s="276"/>
      <c r="W588" s="276"/>
      <c r="X588" s="276"/>
      <c r="Y588" s="276"/>
      <c r="Z588" s="276"/>
      <c r="AA588" s="276"/>
    </row>
    <row r="589">
      <c r="A589" s="276"/>
      <c r="B589" s="276"/>
      <c r="C589" s="276"/>
      <c r="D589" s="276"/>
      <c r="E589" s="276"/>
      <c r="F589" s="276"/>
      <c r="G589" s="276"/>
      <c r="H589" s="276"/>
      <c r="I589" s="276"/>
      <c r="J589" s="276"/>
      <c r="K589" s="276"/>
      <c r="L589" s="276"/>
      <c r="M589" s="276"/>
      <c r="N589" s="276"/>
      <c r="O589" s="276"/>
      <c r="P589" s="276"/>
      <c r="Q589" s="276"/>
      <c r="R589" s="276"/>
      <c r="S589" s="276"/>
      <c r="T589" s="276"/>
      <c r="U589" s="276"/>
      <c r="V589" s="276"/>
      <c r="W589" s="276"/>
      <c r="X589" s="276"/>
      <c r="Y589" s="276"/>
      <c r="Z589" s="276"/>
      <c r="AA589" s="276"/>
    </row>
    <row r="590">
      <c r="A590" s="276"/>
      <c r="B590" s="276"/>
      <c r="C590" s="276"/>
      <c r="D590" s="276"/>
      <c r="E590" s="276"/>
      <c r="F590" s="276"/>
      <c r="G590" s="276"/>
      <c r="H590" s="276"/>
      <c r="I590" s="276"/>
      <c r="J590" s="276"/>
      <c r="K590" s="276"/>
      <c r="L590" s="276"/>
      <c r="M590" s="276"/>
      <c r="N590" s="276"/>
      <c r="O590" s="276"/>
      <c r="P590" s="276"/>
      <c r="Q590" s="276"/>
      <c r="R590" s="276"/>
      <c r="S590" s="276"/>
      <c r="T590" s="276"/>
      <c r="U590" s="276"/>
      <c r="V590" s="276"/>
      <c r="W590" s="276"/>
      <c r="X590" s="276"/>
      <c r="Y590" s="276"/>
      <c r="Z590" s="276"/>
      <c r="AA590" s="276"/>
    </row>
    <row r="591">
      <c r="A591" s="276"/>
      <c r="B591" s="276"/>
      <c r="C591" s="276"/>
      <c r="D591" s="276"/>
      <c r="E591" s="276"/>
      <c r="F591" s="276"/>
      <c r="G591" s="276"/>
      <c r="H591" s="276"/>
      <c r="I591" s="276"/>
      <c r="J591" s="276"/>
      <c r="K591" s="276"/>
      <c r="L591" s="276"/>
      <c r="M591" s="276"/>
      <c r="N591" s="276"/>
      <c r="O591" s="276"/>
      <c r="P591" s="276"/>
      <c r="Q591" s="276"/>
      <c r="R591" s="276"/>
      <c r="S591" s="276"/>
      <c r="T591" s="276"/>
      <c r="U591" s="276"/>
      <c r="V591" s="276"/>
      <c r="W591" s="276"/>
      <c r="X591" s="276"/>
      <c r="Y591" s="276"/>
      <c r="Z591" s="276"/>
      <c r="AA591" s="276"/>
    </row>
    <row r="592">
      <c r="A592" s="276"/>
      <c r="B592" s="276"/>
      <c r="C592" s="276"/>
      <c r="D592" s="276"/>
      <c r="E592" s="276"/>
      <c r="F592" s="276"/>
      <c r="G592" s="276"/>
      <c r="H592" s="276"/>
      <c r="I592" s="276"/>
      <c r="J592" s="276"/>
      <c r="K592" s="276"/>
      <c r="L592" s="276"/>
      <c r="M592" s="276"/>
      <c r="N592" s="276"/>
      <c r="O592" s="276"/>
      <c r="P592" s="276"/>
      <c r="Q592" s="276"/>
      <c r="R592" s="276"/>
      <c r="S592" s="276"/>
      <c r="T592" s="276"/>
      <c r="U592" s="276"/>
      <c r="V592" s="276"/>
      <c r="W592" s="276"/>
      <c r="X592" s="276"/>
      <c r="Y592" s="276"/>
      <c r="Z592" s="276"/>
      <c r="AA592" s="276"/>
    </row>
    <row r="593">
      <c r="A593" s="276"/>
      <c r="B593" s="276"/>
      <c r="C593" s="276"/>
      <c r="D593" s="276"/>
      <c r="E593" s="276"/>
      <c r="F593" s="276"/>
      <c r="G593" s="276"/>
      <c r="H593" s="276"/>
      <c r="I593" s="276"/>
      <c r="J593" s="276"/>
      <c r="K593" s="276"/>
      <c r="L593" s="276"/>
      <c r="M593" s="276"/>
      <c r="N593" s="276"/>
      <c r="O593" s="276"/>
      <c r="P593" s="276"/>
      <c r="Q593" s="276"/>
      <c r="R593" s="276"/>
      <c r="S593" s="276"/>
      <c r="T593" s="276"/>
      <c r="U593" s="276"/>
      <c r="V593" s="276"/>
      <c r="W593" s="276"/>
      <c r="X593" s="276"/>
      <c r="Y593" s="276"/>
      <c r="Z593" s="276"/>
      <c r="AA593" s="276"/>
    </row>
    <row r="594">
      <c r="A594" s="276"/>
      <c r="B594" s="276"/>
      <c r="C594" s="276"/>
      <c r="D594" s="276"/>
      <c r="E594" s="276"/>
      <c r="F594" s="276"/>
      <c r="G594" s="276"/>
      <c r="H594" s="276"/>
      <c r="I594" s="276"/>
      <c r="J594" s="276"/>
      <c r="K594" s="276"/>
      <c r="L594" s="276"/>
      <c r="M594" s="276"/>
      <c r="N594" s="276"/>
      <c r="O594" s="276"/>
      <c r="P594" s="276"/>
      <c r="Q594" s="276"/>
      <c r="R594" s="276"/>
      <c r="S594" s="276"/>
      <c r="T594" s="276"/>
      <c r="U594" s="276"/>
      <c r="V594" s="276"/>
      <c r="W594" s="276"/>
      <c r="X594" s="276"/>
      <c r="Y594" s="276"/>
      <c r="Z594" s="276"/>
      <c r="AA594" s="276"/>
    </row>
    <row r="595">
      <c r="A595" s="276"/>
      <c r="B595" s="276"/>
      <c r="C595" s="276"/>
      <c r="D595" s="276"/>
      <c r="E595" s="276"/>
      <c r="F595" s="276"/>
      <c r="G595" s="276"/>
      <c r="H595" s="276"/>
      <c r="I595" s="276"/>
      <c r="J595" s="276"/>
      <c r="K595" s="276"/>
      <c r="L595" s="276"/>
      <c r="M595" s="276"/>
      <c r="N595" s="276"/>
      <c r="O595" s="276"/>
      <c r="P595" s="276"/>
      <c r="Q595" s="276"/>
      <c r="R595" s="276"/>
      <c r="S595" s="276"/>
      <c r="T595" s="276"/>
      <c r="U595" s="276"/>
      <c r="V595" s="276"/>
      <c r="W595" s="276"/>
      <c r="X595" s="276"/>
      <c r="Y595" s="276"/>
      <c r="Z595" s="276"/>
      <c r="AA595" s="276"/>
    </row>
    <row r="596">
      <c r="A596" s="276"/>
      <c r="B596" s="276"/>
      <c r="C596" s="276"/>
      <c r="D596" s="276"/>
      <c r="E596" s="276"/>
      <c r="F596" s="276"/>
      <c r="G596" s="276"/>
      <c r="H596" s="276"/>
      <c r="I596" s="276"/>
      <c r="J596" s="276"/>
      <c r="K596" s="276"/>
      <c r="L596" s="276"/>
      <c r="M596" s="276"/>
      <c r="N596" s="276"/>
      <c r="O596" s="276"/>
      <c r="P596" s="276"/>
      <c r="Q596" s="276"/>
      <c r="R596" s="276"/>
      <c r="S596" s="276"/>
      <c r="T596" s="276"/>
      <c r="U596" s="276"/>
      <c r="V596" s="276"/>
      <c r="W596" s="276"/>
      <c r="X596" s="276"/>
      <c r="Y596" s="276"/>
      <c r="Z596" s="276"/>
      <c r="AA596" s="276"/>
    </row>
    <row r="597">
      <c r="A597" s="276"/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  <c r="P597" s="276"/>
      <c r="Q597" s="276"/>
      <c r="R597" s="276"/>
      <c r="S597" s="276"/>
      <c r="T597" s="276"/>
      <c r="U597" s="276"/>
      <c r="V597" s="276"/>
      <c r="W597" s="276"/>
      <c r="X597" s="276"/>
      <c r="Y597" s="276"/>
      <c r="Z597" s="276"/>
      <c r="AA597" s="276"/>
    </row>
    <row r="598">
      <c r="A598" s="276"/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  <c r="P598" s="276"/>
      <c r="Q598" s="276"/>
      <c r="R598" s="276"/>
      <c r="S598" s="276"/>
      <c r="T598" s="276"/>
      <c r="U598" s="276"/>
      <c r="V598" s="276"/>
      <c r="W598" s="276"/>
      <c r="X598" s="276"/>
      <c r="Y598" s="276"/>
      <c r="Z598" s="276"/>
      <c r="AA598" s="276"/>
    </row>
    <row r="599">
      <c r="A599" s="276"/>
      <c r="B599" s="276"/>
      <c r="C599" s="276"/>
      <c r="D599" s="276"/>
      <c r="E599" s="276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276"/>
      <c r="R599" s="276"/>
      <c r="S599" s="276"/>
      <c r="T599" s="276"/>
      <c r="U599" s="276"/>
      <c r="V599" s="276"/>
      <c r="W599" s="276"/>
      <c r="X599" s="276"/>
      <c r="Y599" s="276"/>
      <c r="Z599" s="276"/>
      <c r="AA599" s="276"/>
    </row>
    <row r="600">
      <c r="A600" s="276"/>
      <c r="B600" s="276"/>
      <c r="C600" s="276"/>
      <c r="D600" s="276"/>
      <c r="E600" s="276"/>
      <c r="F600" s="276"/>
      <c r="G600" s="276"/>
      <c r="H600" s="276"/>
      <c r="I600" s="276"/>
      <c r="J600" s="276"/>
      <c r="K600" s="276"/>
      <c r="L600" s="276"/>
      <c r="M600" s="276"/>
      <c r="N600" s="276"/>
      <c r="O600" s="276"/>
      <c r="P600" s="276"/>
      <c r="Q600" s="276"/>
      <c r="R600" s="276"/>
      <c r="S600" s="276"/>
      <c r="T600" s="276"/>
      <c r="U600" s="276"/>
      <c r="V600" s="276"/>
      <c r="W600" s="276"/>
      <c r="X600" s="276"/>
      <c r="Y600" s="276"/>
      <c r="Z600" s="276"/>
      <c r="AA600" s="276"/>
    </row>
    <row r="601">
      <c r="A601" s="276"/>
      <c r="B601" s="276"/>
      <c r="C601" s="276"/>
      <c r="D601" s="276"/>
      <c r="E601" s="276"/>
      <c r="F601" s="276"/>
      <c r="G601" s="276"/>
      <c r="H601" s="276"/>
      <c r="I601" s="276"/>
      <c r="J601" s="276"/>
      <c r="K601" s="276"/>
      <c r="L601" s="276"/>
      <c r="M601" s="276"/>
      <c r="N601" s="276"/>
      <c r="O601" s="276"/>
      <c r="P601" s="276"/>
      <c r="Q601" s="276"/>
      <c r="R601" s="276"/>
      <c r="S601" s="276"/>
      <c r="T601" s="276"/>
      <c r="U601" s="276"/>
      <c r="V601" s="276"/>
      <c r="W601" s="276"/>
      <c r="X601" s="276"/>
      <c r="Y601" s="276"/>
      <c r="Z601" s="276"/>
      <c r="AA601" s="276"/>
    </row>
    <row r="602">
      <c r="A602" s="276"/>
      <c r="B602" s="276"/>
      <c r="C602" s="276"/>
      <c r="D602" s="276"/>
      <c r="E602" s="276"/>
      <c r="F602" s="276"/>
      <c r="G602" s="276"/>
      <c r="H602" s="276"/>
      <c r="I602" s="276"/>
      <c r="J602" s="276"/>
      <c r="K602" s="276"/>
      <c r="L602" s="276"/>
      <c r="M602" s="276"/>
      <c r="N602" s="276"/>
      <c r="O602" s="276"/>
      <c r="P602" s="276"/>
      <c r="Q602" s="276"/>
      <c r="R602" s="276"/>
      <c r="S602" s="276"/>
      <c r="T602" s="276"/>
      <c r="U602" s="276"/>
      <c r="V602" s="276"/>
      <c r="W602" s="276"/>
      <c r="X602" s="276"/>
      <c r="Y602" s="276"/>
      <c r="Z602" s="276"/>
      <c r="AA602" s="276"/>
    </row>
    <row r="603">
      <c r="A603" s="276"/>
      <c r="B603" s="276"/>
      <c r="C603" s="276"/>
      <c r="D603" s="276"/>
      <c r="E603" s="276"/>
      <c r="F603" s="276"/>
      <c r="G603" s="276"/>
      <c r="H603" s="276"/>
      <c r="I603" s="276"/>
      <c r="J603" s="276"/>
      <c r="K603" s="276"/>
      <c r="L603" s="276"/>
      <c r="M603" s="276"/>
      <c r="N603" s="276"/>
      <c r="O603" s="276"/>
      <c r="P603" s="276"/>
      <c r="Q603" s="276"/>
      <c r="R603" s="276"/>
      <c r="S603" s="276"/>
      <c r="T603" s="276"/>
      <c r="U603" s="276"/>
      <c r="V603" s="276"/>
      <c r="W603" s="276"/>
      <c r="X603" s="276"/>
      <c r="Y603" s="276"/>
      <c r="Z603" s="276"/>
      <c r="AA603" s="276"/>
    </row>
    <row r="604">
      <c r="A604" s="276"/>
      <c r="B604" s="276"/>
      <c r="C604" s="276"/>
      <c r="D604" s="276"/>
      <c r="E604" s="276"/>
      <c r="F604" s="276"/>
      <c r="G604" s="276"/>
      <c r="H604" s="276"/>
      <c r="I604" s="276"/>
      <c r="J604" s="276"/>
      <c r="K604" s="276"/>
      <c r="L604" s="276"/>
      <c r="M604" s="276"/>
      <c r="N604" s="276"/>
      <c r="O604" s="276"/>
      <c r="P604" s="276"/>
      <c r="Q604" s="276"/>
      <c r="R604" s="276"/>
      <c r="S604" s="276"/>
      <c r="T604" s="276"/>
      <c r="U604" s="276"/>
      <c r="V604" s="276"/>
      <c r="W604" s="276"/>
      <c r="X604" s="276"/>
      <c r="Y604" s="276"/>
      <c r="Z604" s="276"/>
      <c r="AA604" s="276"/>
    </row>
    <row r="605">
      <c r="A605" s="276"/>
      <c r="B605" s="276"/>
      <c r="C605" s="276"/>
      <c r="D605" s="276"/>
      <c r="E605" s="276"/>
      <c r="F605" s="276"/>
      <c r="G605" s="276"/>
      <c r="H605" s="276"/>
      <c r="I605" s="276"/>
      <c r="J605" s="276"/>
      <c r="K605" s="276"/>
      <c r="L605" s="276"/>
      <c r="M605" s="276"/>
      <c r="N605" s="276"/>
      <c r="O605" s="276"/>
      <c r="P605" s="276"/>
      <c r="Q605" s="276"/>
      <c r="R605" s="276"/>
      <c r="S605" s="276"/>
      <c r="T605" s="276"/>
      <c r="U605" s="276"/>
      <c r="V605" s="276"/>
      <c r="W605" s="276"/>
      <c r="X605" s="276"/>
      <c r="Y605" s="276"/>
      <c r="Z605" s="276"/>
      <c r="AA605" s="276"/>
    </row>
    <row r="606">
      <c r="A606" s="276"/>
      <c r="B606" s="276"/>
      <c r="C606" s="276"/>
      <c r="D606" s="276"/>
      <c r="E606" s="276"/>
      <c r="F606" s="276"/>
      <c r="G606" s="276"/>
      <c r="H606" s="276"/>
      <c r="I606" s="276"/>
      <c r="J606" s="276"/>
      <c r="K606" s="276"/>
      <c r="L606" s="276"/>
      <c r="M606" s="276"/>
      <c r="N606" s="276"/>
      <c r="O606" s="276"/>
      <c r="P606" s="276"/>
      <c r="Q606" s="276"/>
      <c r="R606" s="276"/>
      <c r="S606" s="276"/>
      <c r="T606" s="276"/>
      <c r="U606" s="276"/>
      <c r="V606" s="276"/>
      <c r="W606" s="276"/>
      <c r="X606" s="276"/>
      <c r="Y606" s="276"/>
      <c r="Z606" s="276"/>
      <c r="AA606" s="276"/>
    </row>
    <row r="607">
      <c r="A607" s="276"/>
      <c r="B607" s="276"/>
      <c r="C607" s="276"/>
      <c r="D607" s="276"/>
      <c r="E607" s="276"/>
      <c r="F607" s="276"/>
      <c r="G607" s="276"/>
      <c r="H607" s="276"/>
      <c r="I607" s="276"/>
      <c r="J607" s="276"/>
      <c r="K607" s="276"/>
      <c r="L607" s="276"/>
      <c r="M607" s="276"/>
      <c r="N607" s="276"/>
      <c r="O607" s="276"/>
      <c r="P607" s="276"/>
      <c r="Q607" s="276"/>
      <c r="R607" s="276"/>
      <c r="S607" s="276"/>
      <c r="T607" s="276"/>
      <c r="U607" s="276"/>
      <c r="V607" s="276"/>
      <c r="W607" s="276"/>
      <c r="X607" s="276"/>
      <c r="Y607" s="276"/>
      <c r="Z607" s="276"/>
      <c r="AA607" s="276"/>
    </row>
    <row r="608">
      <c r="A608" s="276"/>
      <c r="B608" s="276"/>
      <c r="C608" s="276"/>
      <c r="D608" s="276"/>
      <c r="E608" s="276"/>
      <c r="F608" s="276"/>
      <c r="G608" s="276"/>
      <c r="H608" s="276"/>
      <c r="I608" s="276"/>
      <c r="J608" s="276"/>
      <c r="K608" s="276"/>
      <c r="L608" s="276"/>
      <c r="M608" s="276"/>
      <c r="N608" s="276"/>
      <c r="O608" s="276"/>
      <c r="P608" s="276"/>
      <c r="Q608" s="276"/>
      <c r="R608" s="276"/>
      <c r="S608" s="276"/>
      <c r="T608" s="276"/>
      <c r="U608" s="276"/>
      <c r="V608" s="276"/>
      <c r="W608" s="276"/>
      <c r="X608" s="276"/>
      <c r="Y608" s="276"/>
      <c r="Z608" s="276"/>
      <c r="AA608" s="276"/>
    </row>
    <row r="609">
      <c r="A609" s="276"/>
      <c r="B609" s="276"/>
      <c r="C609" s="276"/>
      <c r="D609" s="276"/>
      <c r="E609" s="276"/>
      <c r="F609" s="276"/>
      <c r="G609" s="276"/>
      <c r="H609" s="276"/>
      <c r="I609" s="276"/>
      <c r="J609" s="276"/>
      <c r="K609" s="276"/>
      <c r="L609" s="276"/>
      <c r="M609" s="276"/>
      <c r="N609" s="276"/>
      <c r="O609" s="276"/>
      <c r="P609" s="276"/>
      <c r="Q609" s="276"/>
      <c r="R609" s="276"/>
      <c r="S609" s="276"/>
      <c r="T609" s="276"/>
      <c r="U609" s="276"/>
      <c r="V609" s="276"/>
      <c r="W609" s="276"/>
      <c r="X609" s="276"/>
      <c r="Y609" s="276"/>
      <c r="Z609" s="276"/>
      <c r="AA609" s="276"/>
    </row>
    <row r="610">
      <c r="A610" s="276"/>
      <c r="B610" s="276"/>
      <c r="C610" s="276"/>
      <c r="D610" s="276"/>
      <c r="E610" s="276"/>
      <c r="F610" s="276"/>
      <c r="G610" s="276"/>
      <c r="H610" s="276"/>
      <c r="I610" s="276"/>
      <c r="J610" s="276"/>
      <c r="K610" s="276"/>
      <c r="L610" s="276"/>
      <c r="M610" s="276"/>
      <c r="N610" s="276"/>
      <c r="O610" s="276"/>
      <c r="P610" s="276"/>
      <c r="Q610" s="276"/>
      <c r="R610" s="276"/>
      <c r="S610" s="276"/>
      <c r="T610" s="276"/>
      <c r="U610" s="276"/>
      <c r="V610" s="276"/>
      <c r="W610" s="276"/>
      <c r="X610" s="276"/>
      <c r="Y610" s="276"/>
      <c r="Z610" s="276"/>
      <c r="AA610" s="276"/>
    </row>
    <row r="611">
      <c r="A611" s="276"/>
      <c r="B611" s="276"/>
      <c r="C611" s="276"/>
      <c r="D611" s="276"/>
      <c r="E611" s="276"/>
      <c r="F611" s="276"/>
      <c r="G611" s="276"/>
      <c r="H611" s="276"/>
      <c r="I611" s="276"/>
      <c r="J611" s="276"/>
      <c r="K611" s="276"/>
      <c r="L611" s="276"/>
      <c r="M611" s="276"/>
      <c r="N611" s="276"/>
      <c r="O611" s="276"/>
      <c r="P611" s="276"/>
      <c r="Q611" s="276"/>
      <c r="R611" s="276"/>
      <c r="S611" s="276"/>
      <c r="T611" s="276"/>
      <c r="U611" s="276"/>
      <c r="V611" s="276"/>
      <c r="W611" s="276"/>
      <c r="X611" s="276"/>
      <c r="Y611" s="276"/>
      <c r="Z611" s="276"/>
      <c r="AA611" s="276"/>
    </row>
    <row r="612">
      <c r="A612" s="276"/>
      <c r="B612" s="276"/>
      <c r="C612" s="276"/>
      <c r="D612" s="276"/>
      <c r="E612" s="276"/>
      <c r="F612" s="276"/>
      <c r="G612" s="276"/>
      <c r="H612" s="276"/>
      <c r="I612" s="276"/>
      <c r="J612" s="276"/>
      <c r="K612" s="276"/>
      <c r="L612" s="276"/>
      <c r="M612" s="276"/>
      <c r="N612" s="276"/>
      <c r="O612" s="276"/>
      <c r="P612" s="276"/>
      <c r="Q612" s="276"/>
      <c r="R612" s="276"/>
      <c r="S612" s="276"/>
      <c r="T612" s="276"/>
      <c r="U612" s="276"/>
      <c r="V612" s="276"/>
      <c r="W612" s="276"/>
      <c r="X612" s="276"/>
      <c r="Y612" s="276"/>
      <c r="Z612" s="276"/>
      <c r="AA612" s="276"/>
    </row>
    <row r="613">
      <c r="A613" s="276"/>
      <c r="B613" s="276"/>
      <c r="C613" s="276"/>
      <c r="D613" s="276"/>
      <c r="E613" s="276"/>
      <c r="F613" s="276"/>
      <c r="G613" s="276"/>
      <c r="H613" s="276"/>
      <c r="I613" s="276"/>
      <c r="J613" s="276"/>
      <c r="K613" s="276"/>
      <c r="L613" s="276"/>
      <c r="M613" s="276"/>
      <c r="N613" s="276"/>
      <c r="O613" s="276"/>
      <c r="P613" s="276"/>
      <c r="Q613" s="276"/>
      <c r="R613" s="276"/>
      <c r="S613" s="276"/>
      <c r="T613" s="276"/>
      <c r="U613" s="276"/>
      <c r="V613" s="276"/>
      <c r="W613" s="276"/>
      <c r="X613" s="276"/>
      <c r="Y613" s="276"/>
      <c r="Z613" s="276"/>
      <c r="AA613" s="276"/>
    </row>
    <row r="614">
      <c r="A614" s="276"/>
      <c r="B614" s="276"/>
      <c r="C614" s="276"/>
      <c r="D614" s="276"/>
      <c r="E614" s="276"/>
      <c r="F614" s="276"/>
      <c r="G614" s="276"/>
      <c r="H614" s="276"/>
      <c r="I614" s="276"/>
      <c r="J614" s="276"/>
      <c r="K614" s="276"/>
      <c r="L614" s="276"/>
      <c r="M614" s="276"/>
      <c r="N614" s="276"/>
      <c r="O614" s="276"/>
      <c r="P614" s="276"/>
      <c r="Q614" s="276"/>
      <c r="R614" s="276"/>
      <c r="S614" s="276"/>
      <c r="T614" s="276"/>
      <c r="U614" s="276"/>
      <c r="V614" s="276"/>
      <c r="W614" s="276"/>
      <c r="X614" s="276"/>
      <c r="Y614" s="276"/>
      <c r="Z614" s="276"/>
      <c r="AA614" s="276"/>
    </row>
    <row r="615">
      <c r="A615" s="276"/>
      <c r="B615" s="276"/>
      <c r="C615" s="276"/>
      <c r="D615" s="276"/>
      <c r="E615" s="276"/>
      <c r="F615" s="276"/>
      <c r="G615" s="276"/>
      <c r="H615" s="276"/>
      <c r="I615" s="276"/>
      <c r="J615" s="276"/>
      <c r="K615" s="276"/>
      <c r="L615" s="276"/>
      <c r="M615" s="276"/>
      <c r="N615" s="276"/>
      <c r="O615" s="276"/>
      <c r="P615" s="276"/>
      <c r="Q615" s="276"/>
      <c r="R615" s="276"/>
      <c r="S615" s="276"/>
      <c r="T615" s="276"/>
      <c r="U615" s="276"/>
      <c r="V615" s="276"/>
      <c r="W615" s="276"/>
      <c r="X615" s="276"/>
      <c r="Y615" s="276"/>
      <c r="Z615" s="276"/>
      <c r="AA615" s="276"/>
    </row>
    <row r="616">
      <c r="A616" s="276"/>
      <c r="B616" s="276"/>
      <c r="C616" s="276"/>
      <c r="D616" s="276"/>
      <c r="E616" s="276"/>
      <c r="F616" s="276"/>
      <c r="G616" s="276"/>
      <c r="H616" s="276"/>
      <c r="I616" s="276"/>
      <c r="J616" s="276"/>
      <c r="K616" s="276"/>
      <c r="L616" s="276"/>
      <c r="M616" s="276"/>
      <c r="N616" s="276"/>
      <c r="O616" s="276"/>
      <c r="P616" s="276"/>
      <c r="Q616" s="276"/>
      <c r="R616" s="276"/>
      <c r="S616" s="276"/>
      <c r="T616" s="276"/>
      <c r="U616" s="276"/>
      <c r="V616" s="276"/>
      <c r="W616" s="276"/>
      <c r="X616" s="276"/>
      <c r="Y616" s="276"/>
      <c r="Z616" s="276"/>
      <c r="AA616" s="276"/>
    </row>
    <row r="617">
      <c r="A617" s="276"/>
      <c r="B617" s="276"/>
      <c r="C617" s="276"/>
      <c r="D617" s="276"/>
      <c r="E617" s="276"/>
      <c r="F617" s="276"/>
      <c r="G617" s="276"/>
      <c r="H617" s="276"/>
      <c r="I617" s="276"/>
      <c r="J617" s="276"/>
      <c r="K617" s="276"/>
      <c r="L617" s="276"/>
      <c r="M617" s="276"/>
      <c r="N617" s="276"/>
      <c r="O617" s="276"/>
      <c r="P617" s="276"/>
      <c r="Q617" s="276"/>
      <c r="R617" s="276"/>
      <c r="S617" s="276"/>
      <c r="T617" s="276"/>
      <c r="U617" s="276"/>
      <c r="V617" s="276"/>
      <c r="W617" s="276"/>
      <c r="X617" s="276"/>
      <c r="Y617" s="276"/>
      <c r="Z617" s="276"/>
      <c r="AA617" s="276"/>
    </row>
    <row r="618">
      <c r="A618" s="276"/>
      <c r="B618" s="276"/>
      <c r="C618" s="276"/>
      <c r="D618" s="276"/>
      <c r="E618" s="276"/>
      <c r="F618" s="276"/>
      <c r="G618" s="276"/>
      <c r="H618" s="276"/>
      <c r="I618" s="276"/>
      <c r="J618" s="276"/>
      <c r="K618" s="276"/>
      <c r="L618" s="276"/>
      <c r="M618" s="276"/>
      <c r="N618" s="276"/>
      <c r="O618" s="276"/>
      <c r="P618" s="276"/>
      <c r="Q618" s="276"/>
      <c r="R618" s="276"/>
      <c r="S618" s="276"/>
      <c r="T618" s="276"/>
      <c r="U618" s="276"/>
      <c r="V618" s="276"/>
      <c r="W618" s="276"/>
      <c r="X618" s="276"/>
      <c r="Y618" s="276"/>
      <c r="Z618" s="276"/>
      <c r="AA618" s="276"/>
    </row>
    <row r="619">
      <c r="A619" s="276"/>
      <c r="B619" s="276"/>
      <c r="C619" s="276"/>
      <c r="D619" s="276"/>
      <c r="E619" s="276"/>
      <c r="F619" s="276"/>
      <c r="G619" s="276"/>
      <c r="H619" s="276"/>
      <c r="I619" s="276"/>
      <c r="J619" s="276"/>
      <c r="K619" s="276"/>
      <c r="L619" s="276"/>
      <c r="M619" s="276"/>
      <c r="N619" s="276"/>
      <c r="O619" s="276"/>
      <c r="P619" s="276"/>
      <c r="Q619" s="276"/>
      <c r="R619" s="276"/>
      <c r="S619" s="276"/>
      <c r="T619" s="276"/>
      <c r="U619" s="276"/>
      <c r="V619" s="276"/>
      <c r="W619" s="276"/>
      <c r="X619" s="276"/>
      <c r="Y619" s="276"/>
      <c r="Z619" s="276"/>
      <c r="AA619" s="276"/>
    </row>
    <row r="620">
      <c r="A620" s="276"/>
      <c r="B620" s="276"/>
      <c r="C620" s="276"/>
      <c r="D620" s="276"/>
      <c r="E620" s="276"/>
      <c r="F620" s="276"/>
      <c r="G620" s="276"/>
      <c r="H620" s="276"/>
      <c r="I620" s="276"/>
      <c r="J620" s="276"/>
      <c r="K620" s="276"/>
      <c r="L620" s="276"/>
      <c r="M620" s="276"/>
      <c r="N620" s="276"/>
      <c r="O620" s="276"/>
      <c r="P620" s="276"/>
      <c r="Q620" s="276"/>
      <c r="R620" s="276"/>
      <c r="S620" s="276"/>
      <c r="T620" s="276"/>
      <c r="U620" s="276"/>
      <c r="V620" s="276"/>
      <c r="W620" s="276"/>
      <c r="X620" s="276"/>
      <c r="Y620" s="276"/>
      <c r="Z620" s="276"/>
      <c r="AA620" s="276"/>
    </row>
    <row r="621">
      <c r="A621" s="276"/>
      <c r="B621" s="276"/>
      <c r="C621" s="276"/>
      <c r="D621" s="276"/>
      <c r="E621" s="276"/>
      <c r="F621" s="276"/>
      <c r="G621" s="276"/>
      <c r="H621" s="276"/>
      <c r="I621" s="276"/>
      <c r="J621" s="276"/>
      <c r="K621" s="276"/>
      <c r="L621" s="276"/>
      <c r="M621" s="276"/>
      <c r="N621" s="276"/>
      <c r="O621" s="276"/>
      <c r="P621" s="276"/>
      <c r="Q621" s="276"/>
      <c r="R621" s="276"/>
      <c r="S621" s="276"/>
      <c r="T621" s="276"/>
      <c r="U621" s="276"/>
      <c r="V621" s="276"/>
      <c r="W621" s="276"/>
      <c r="X621" s="276"/>
      <c r="Y621" s="276"/>
      <c r="Z621" s="276"/>
      <c r="AA621" s="276"/>
    </row>
    <row r="622">
      <c r="A622" s="276"/>
      <c r="B622" s="276"/>
      <c r="C622" s="276"/>
      <c r="D622" s="276"/>
      <c r="E622" s="276"/>
      <c r="F622" s="276"/>
      <c r="G622" s="276"/>
      <c r="H622" s="276"/>
      <c r="I622" s="276"/>
      <c r="J622" s="276"/>
      <c r="K622" s="276"/>
      <c r="L622" s="276"/>
      <c r="M622" s="276"/>
      <c r="N622" s="276"/>
      <c r="O622" s="276"/>
      <c r="P622" s="276"/>
      <c r="Q622" s="276"/>
      <c r="R622" s="276"/>
      <c r="S622" s="276"/>
      <c r="T622" s="276"/>
      <c r="U622" s="276"/>
      <c r="V622" s="276"/>
      <c r="W622" s="276"/>
      <c r="X622" s="276"/>
      <c r="Y622" s="276"/>
      <c r="Z622" s="276"/>
      <c r="AA622" s="276"/>
    </row>
    <row r="623">
      <c r="A623" s="276"/>
      <c r="B623" s="276"/>
      <c r="C623" s="276"/>
      <c r="D623" s="276"/>
      <c r="E623" s="276"/>
      <c r="F623" s="276"/>
      <c r="G623" s="276"/>
      <c r="H623" s="276"/>
      <c r="I623" s="276"/>
      <c r="J623" s="276"/>
      <c r="K623" s="276"/>
      <c r="L623" s="276"/>
      <c r="M623" s="276"/>
      <c r="N623" s="276"/>
      <c r="O623" s="276"/>
      <c r="P623" s="276"/>
      <c r="Q623" s="276"/>
      <c r="R623" s="276"/>
      <c r="S623" s="276"/>
      <c r="T623" s="276"/>
      <c r="U623" s="276"/>
      <c r="V623" s="276"/>
      <c r="W623" s="276"/>
      <c r="X623" s="276"/>
      <c r="Y623" s="276"/>
      <c r="Z623" s="276"/>
      <c r="AA623" s="276"/>
    </row>
    <row r="624">
      <c r="A624" s="276"/>
      <c r="B624" s="276"/>
      <c r="C624" s="276"/>
      <c r="D624" s="276"/>
      <c r="E624" s="276"/>
      <c r="F624" s="276"/>
      <c r="G624" s="276"/>
      <c r="H624" s="276"/>
      <c r="I624" s="276"/>
      <c r="J624" s="276"/>
      <c r="K624" s="276"/>
      <c r="L624" s="276"/>
      <c r="M624" s="276"/>
      <c r="N624" s="276"/>
      <c r="O624" s="276"/>
      <c r="P624" s="276"/>
      <c r="Q624" s="276"/>
      <c r="R624" s="276"/>
      <c r="S624" s="276"/>
      <c r="T624" s="276"/>
      <c r="U624" s="276"/>
      <c r="V624" s="276"/>
      <c r="W624" s="276"/>
      <c r="X624" s="276"/>
      <c r="Y624" s="276"/>
      <c r="Z624" s="276"/>
      <c r="AA624" s="276"/>
    </row>
    <row r="625">
      <c r="A625" s="276"/>
      <c r="B625" s="276"/>
      <c r="C625" s="276"/>
      <c r="D625" s="276"/>
      <c r="E625" s="276"/>
      <c r="F625" s="276"/>
      <c r="G625" s="276"/>
      <c r="H625" s="276"/>
      <c r="I625" s="276"/>
      <c r="J625" s="276"/>
      <c r="K625" s="276"/>
      <c r="L625" s="276"/>
      <c r="M625" s="276"/>
      <c r="N625" s="276"/>
      <c r="O625" s="276"/>
      <c r="P625" s="276"/>
      <c r="Q625" s="276"/>
      <c r="R625" s="276"/>
      <c r="S625" s="276"/>
      <c r="T625" s="276"/>
      <c r="U625" s="276"/>
      <c r="V625" s="276"/>
      <c r="W625" s="276"/>
      <c r="X625" s="276"/>
      <c r="Y625" s="276"/>
      <c r="Z625" s="276"/>
      <c r="AA625" s="276"/>
    </row>
    <row r="626">
      <c r="A626" s="276"/>
      <c r="B626" s="276"/>
      <c r="C626" s="276"/>
      <c r="D626" s="276"/>
      <c r="E626" s="276"/>
      <c r="F626" s="276"/>
      <c r="G626" s="276"/>
      <c r="H626" s="276"/>
      <c r="I626" s="276"/>
      <c r="J626" s="276"/>
      <c r="K626" s="276"/>
      <c r="L626" s="276"/>
      <c r="M626" s="276"/>
      <c r="N626" s="276"/>
      <c r="O626" s="276"/>
      <c r="P626" s="276"/>
      <c r="Q626" s="276"/>
      <c r="R626" s="276"/>
      <c r="S626" s="276"/>
      <c r="T626" s="276"/>
      <c r="U626" s="276"/>
      <c r="V626" s="276"/>
      <c r="W626" s="276"/>
      <c r="X626" s="276"/>
      <c r="Y626" s="276"/>
      <c r="Z626" s="276"/>
      <c r="AA626" s="276"/>
    </row>
    <row r="627">
      <c r="A627" s="276"/>
      <c r="B627" s="276"/>
      <c r="C627" s="276"/>
      <c r="D627" s="276"/>
      <c r="E627" s="276"/>
      <c r="F627" s="276"/>
      <c r="G627" s="276"/>
      <c r="H627" s="276"/>
      <c r="I627" s="276"/>
      <c r="J627" s="276"/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  <c r="AA627" s="276"/>
    </row>
    <row r="628">
      <c r="A628" s="276"/>
      <c r="B628" s="276"/>
      <c r="C628" s="276"/>
      <c r="D628" s="276"/>
      <c r="E628" s="276"/>
      <c r="F628" s="276"/>
      <c r="G628" s="276"/>
      <c r="H628" s="276"/>
      <c r="I628" s="276"/>
      <c r="J628" s="276"/>
      <c r="K628" s="276"/>
      <c r="L628" s="276"/>
      <c r="M628" s="276"/>
      <c r="N628" s="276"/>
      <c r="O628" s="276"/>
      <c r="P628" s="276"/>
      <c r="Q628" s="276"/>
      <c r="R628" s="276"/>
      <c r="S628" s="276"/>
      <c r="T628" s="276"/>
      <c r="U628" s="276"/>
      <c r="V628" s="276"/>
      <c r="W628" s="276"/>
      <c r="X628" s="276"/>
      <c r="Y628" s="276"/>
      <c r="Z628" s="276"/>
      <c r="AA628" s="276"/>
    </row>
    <row r="629">
      <c r="A629" s="276"/>
      <c r="B629" s="276"/>
      <c r="C629" s="276"/>
      <c r="D629" s="276"/>
      <c r="E629" s="276"/>
      <c r="F629" s="276"/>
      <c r="G629" s="276"/>
      <c r="H629" s="276"/>
      <c r="I629" s="276"/>
      <c r="J629" s="276"/>
      <c r="K629" s="276"/>
      <c r="L629" s="276"/>
      <c r="M629" s="276"/>
      <c r="N629" s="276"/>
      <c r="O629" s="276"/>
      <c r="P629" s="276"/>
      <c r="Q629" s="276"/>
      <c r="R629" s="276"/>
      <c r="S629" s="276"/>
      <c r="T629" s="276"/>
      <c r="U629" s="276"/>
      <c r="V629" s="276"/>
      <c r="W629" s="276"/>
      <c r="X629" s="276"/>
      <c r="Y629" s="276"/>
      <c r="Z629" s="276"/>
      <c r="AA629" s="276"/>
    </row>
    <row r="630">
      <c r="A630" s="276"/>
      <c r="B630" s="276"/>
      <c r="C630" s="276"/>
      <c r="D630" s="276"/>
      <c r="E630" s="276"/>
      <c r="F630" s="276"/>
      <c r="G630" s="276"/>
      <c r="H630" s="276"/>
      <c r="I630" s="276"/>
      <c r="J630" s="276"/>
      <c r="K630" s="276"/>
      <c r="L630" s="276"/>
      <c r="M630" s="276"/>
      <c r="N630" s="276"/>
      <c r="O630" s="276"/>
      <c r="P630" s="276"/>
      <c r="Q630" s="276"/>
      <c r="R630" s="276"/>
      <c r="S630" s="276"/>
      <c r="T630" s="276"/>
      <c r="U630" s="276"/>
      <c r="V630" s="276"/>
      <c r="W630" s="276"/>
      <c r="X630" s="276"/>
      <c r="Y630" s="276"/>
      <c r="Z630" s="276"/>
      <c r="AA630" s="276"/>
    </row>
    <row r="631">
      <c r="A631" s="276"/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  <c r="P631" s="276"/>
      <c r="Q631" s="276"/>
      <c r="R631" s="276"/>
      <c r="S631" s="276"/>
      <c r="T631" s="276"/>
      <c r="U631" s="276"/>
      <c r="V631" s="276"/>
      <c r="W631" s="276"/>
      <c r="X631" s="276"/>
      <c r="Y631" s="276"/>
      <c r="Z631" s="276"/>
      <c r="AA631" s="276"/>
    </row>
    <row r="632">
      <c r="A632" s="276"/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  <c r="P632" s="276"/>
      <c r="Q632" s="276"/>
      <c r="R632" s="276"/>
      <c r="S632" s="276"/>
      <c r="T632" s="276"/>
      <c r="U632" s="276"/>
      <c r="V632" s="276"/>
      <c r="W632" s="276"/>
      <c r="X632" s="276"/>
      <c r="Y632" s="276"/>
      <c r="Z632" s="276"/>
      <c r="AA632" s="276"/>
    </row>
    <row r="633">
      <c r="A633" s="276"/>
      <c r="B633" s="276"/>
      <c r="C633" s="276"/>
      <c r="D633" s="276"/>
      <c r="E633" s="276"/>
      <c r="F633" s="276"/>
      <c r="G633" s="276"/>
      <c r="H633" s="276"/>
      <c r="I633" s="276"/>
      <c r="J633" s="276"/>
      <c r="K633" s="276"/>
      <c r="L633" s="276"/>
      <c r="M633" s="276"/>
      <c r="N633" s="276"/>
      <c r="O633" s="276"/>
      <c r="P633" s="276"/>
      <c r="Q633" s="276"/>
      <c r="R633" s="276"/>
      <c r="S633" s="276"/>
      <c r="T633" s="276"/>
      <c r="U633" s="276"/>
      <c r="V633" s="276"/>
      <c r="W633" s="276"/>
      <c r="X633" s="276"/>
      <c r="Y633" s="276"/>
      <c r="Z633" s="276"/>
      <c r="AA633" s="276"/>
    </row>
    <row r="634">
      <c r="A634" s="276"/>
      <c r="B634" s="276"/>
      <c r="C634" s="276"/>
      <c r="D634" s="276"/>
      <c r="E634" s="276"/>
      <c r="F634" s="276"/>
      <c r="G634" s="276"/>
      <c r="H634" s="276"/>
      <c r="I634" s="276"/>
      <c r="J634" s="276"/>
      <c r="K634" s="276"/>
      <c r="L634" s="276"/>
      <c r="M634" s="276"/>
      <c r="N634" s="276"/>
      <c r="O634" s="276"/>
      <c r="P634" s="276"/>
      <c r="Q634" s="276"/>
      <c r="R634" s="276"/>
      <c r="S634" s="276"/>
      <c r="T634" s="276"/>
      <c r="U634" s="276"/>
      <c r="V634" s="276"/>
      <c r="W634" s="276"/>
      <c r="X634" s="276"/>
      <c r="Y634" s="276"/>
      <c r="Z634" s="276"/>
      <c r="AA634" s="276"/>
    </row>
    <row r="635">
      <c r="A635" s="276"/>
      <c r="B635" s="276"/>
      <c r="C635" s="276"/>
      <c r="D635" s="276"/>
      <c r="E635" s="276"/>
      <c r="F635" s="276"/>
      <c r="G635" s="276"/>
      <c r="H635" s="276"/>
      <c r="I635" s="276"/>
      <c r="J635" s="276"/>
      <c r="K635" s="276"/>
      <c r="L635" s="276"/>
      <c r="M635" s="276"/>
      <c r="N635" s="276"/>
      <c r="O635" s="276"/>
      <c r="P635" s="276"/>
      <c r="Q635" s="276"/>
      <c r="R635" s="276"/>
      <c r="S635" s="276"/>
      <c r="T635" s="276"/>
      <c r="U635" s="276"/>
      <c r="V635" s="276"/>
      <c r="W635" s="276"/>
      <c r="X635" s="276"/>
      <c r="Y635" s="276"/>
      <c r="Z635" s="276"/>
      <c r="AA635" s="276"/>
    </row>
    <row r="636">
      <c r="A636" s="276"/>
      <c r="B636" s="276"/>
      <c r="C636" s="276"/>
      <c r="D636" s="276"/>
      <c r="E636" s="276"/>
      <c r="F636" s="276"/>
      <c r="G636" s="276"/>
      <c r="H636" s="276"/>
      <c r="I636" s="276"/>
      <c r="J636" s="276"/>
      <c r="K636" s="276"/>
      <c r="L636" s="276"/>
      <c r="M636" s="276"/>
      <c r="N636" s="276"/>
      <c r="O636" s="276"/>
      <c r="P636" s="276"/>
      <c r="Q636" s="276"/>
      <c r="R636" s="276"/>
      <c r="S636" s="276"/>
      <c r="T636" s="276"/>
      <c r="U636" s="276"/>
      <c r="V636" s="276"/>
      <c r="W636" s="276"/>
      <c r="X636" s="276"/>
      <c r="Y636" s="276"/>
      <c r="Z636" s="276"/>
      <c r="AA636" s="276"/>
    </row>
    <row r="637">
      <c r="A637" s="276"/>
      <c r="B637" s="276"/>
      <c r="C637" s="276"/>
      <c r="D637" s="276"/>
      <c r="E637" s="276"/>
      <c r="F637" s="276"/>
      <c r="G637" s="276"/>
      <c r="H637" s="276"/>
      <c r="I637" s="276"/>
      <c r="J637" s="276"/>
      <c r="K637" s="276"/>
      <c r="L637" s="276"/>
      <c r="M637" s="276"/>
      <c r="N637" s="276"/>
      <c r="O637" s="276"/>
      <c r="P637" s="276"/>
      <c r="Q637" s="276"/>
      <c r="R637" s="276"/>
      <c r="S637" s="276"/>
      <c r="T637" s="276"/>
      <c r="U637" s="276"/>
      <c r="V637" s="276"/>
      <c r="W637" s="276"/>
      <c r="X637" s="276"/>
      <c r="Y637" s="276"/>
      <c r="Z637" s="276"/>
      <c r="AA637" s="276"/>
    </row>
    <row r="638">
      <c r="A638" s="276"/>
      <c r="B638" s="276"/>
      <c r="C638" s="276"/>
      <c r="D638" s="276"/>
      <c r="E638" s="276"/>
      <c r="F638" s="276"/>
      <c r="G638" s="276"/>
      <c r="H638" s="276"/>
      <c r="I638" s="276"/>
      <c r="J638" s="276"/>
      <c r="K638" s="276"/>
      <c r="L638" s="276"/>
      <c r="M638" s="276"/>
      <c r="N638" s="276"/>
      <c r="O638" s="276"/>
      <c r="P638" s="276"/>
      <c r="Q638" s="276"/>
      <c r="R638" s="276"/>
      <c r="S638" s="276"/>
      <c r="T638" s="276"/>
      <c r="U638" s="276"/>
      <c r="V638" s="276"/>
      <c r="W638" s="276"/>
      <c r="X638" s="276"/>
      <c r="Y638" s="276"/>
      <c r="Z638" s="276"/>
      <c r="AA638" s="276"/>
    </row>
    <row r="639">
      <c r="A639" s="276"/>
      <c r="B639" s="276"/>
      <c r="C639" s="276"/>
      <c r="D639" s="276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276"/>
      <c r="R639" s="276"/>
      <c r="S639" s="276"/>
      <c r="T639" s="276"/>
      <c r="U639" s="276"/>
      <c r="V639" s="276"/>
      <c r="W639" s="276"/>
      <c r="X639" s="276"/>
      <c r="Y639" s="276"/>
      <c r="Z639" s="276"/>
      <c r="AA639" s="276"/>
    </row>
    <row r="640">
      <c r="A640" s="276"/>
      <c r="B640" s="276"/>
      <c r="C640" s="276"/>
      <c r="D640" s="276"/>
      <c r="E640" s="276"/>
      <c r="F640" s="276"/>
      <c r="G640" s="276"/>
      <c r="H640" s="276"/>
      <c r="I640" s="276"/>
      <c r="J640" s="276"/>
      <c r="K640" s="276"/>
      <c r="L640" s="276"/>
      <c r="M640" s="276"/>
      <c r="N640" s="276"/>
      <c r="O640" s="276"/>
      <c r="P640" s="276"/>
      <c r="Q640" s="276"/>
      <c r="R640" s="276"/>
      <c r="S640" s="276"/>
      <c r="T640" s="276"/>
      <c r="U640" s="276"/>
      <c r="V640" s="276"/>
      <c r="W640" s="276"/>
      <c r="X640" s="276"/>
      <c r="Y640" s="276"/>
      <c r="Z640" s="276"/>
      <c r="AA640" s="276"/>
    </row>
    <row r="641">
      <c r="A641" s="276"/>
      <c r="B641" s="276"/>
      <c r="C641" s="276"/>
      <c r="D641" s="276"/>
      <c r="E641" s="276"/>
      <c r="F641" s="276"/>
      <c r="G641" s="276"/>
      <c r="H641" s="276"/>
      <c r="I641" s="276"/>
      <c r="J641" s="276"/>
      <c r="K641" s="276"/>
      <c r="L641" s="276"/>
      <c r="M641" s="276"/>
      <c r="N641" s="276"/>
      <c r="O641" s="276"/>
      <c r="P641" s="276"/>
      <c r="Q641" s="276"/>
      <c r="R641" s="276"/>
      <c r="S641" s="276"/>
      <c r="T641" s="276"/>
      <c r="U641" s="276"/>
      <c r="V641" s="276"/>
      <c r="W641" s="276"/>
      <c r="X641" s="276"/>
      <c r="Y641" s="276"/>
      <c r="Z641" s="276"/>
      <c r="AA641" s="276"/>
    </row>
    <row r="642">
      <c r="A642" s="276"/>
      <c r="B642" s="276"/>
      <c r="C642" s="276"/>
      <c r="D642" s="276"/>
      <c r="E642" s="276"/>
      <c r="F642" s="276"/>
      <c r="G642" s="276"/>
      <c r="H642" s="276"/>
      <c r="I642" s="276"/>
      <c r="J642" s="276"/>
      <c r="K642" s="276"/>
      <c r="L642" s="276"/>
      <c r="M642" s="276"/>
      <c r="N642" s="276"/>
      <c r="O642" s="276"/>
      <c r="P642" s="276"/>
      <c r="Q642" s="276"/>
      <c r="R642" s="276"/>
      <c r="S642" s="276"/>
      <c r="T642" s="276"/>
      <c r="U642" s="276"/>
      <c r="V642" s="276"/>
      <c r="W642" s="276"/>
      <c r="X642" s="276"/>
      <c r="Y642" s="276"/>
      <c r="Z642" s="276"/>
      <c r="AA642" s="276"/>
    </row>
    <row r="643">
      <c r="A643" s="276"/>
      <c r="B643" s="276"/>
      <c r="C643" s="276"/>
      <c r="D643" s="276"/>
      <c r="E643" s="276"/>
      <c r="F643" s="276"/>
      <c r="G643" s="276"/>
      <c r="H643" s="276"/>
      <c r="I643" s="276"/>
      <c r="J643" s="276"/>
      <c r="K643" s="276"/>
      <c r="L643" s="276"/>
      <c r="M643" s="276"/>
      <c r="N643" s="276"/>
      <c r="O643" s="276"/>
      <c r="P643" s="276"/>
      <c r="Q643" s="276"/>
      <c r="R643" s="276"/>
      <c r="S643" s="276"/>
      <c r="T643" s="276"/>
      <c r="U643" s="276"/>
      <c r="V643" s="276"/>
      <c r="W643" s="276"/>
      <c r="X643" s="276"/>
      <c r="Y643" s="276"/>
      <c r="Z643" s="276"/>
      <c r="AA643" s="276"/>
    </row>
    <row r="644">
      <c r="A644" s="276"/>
      <c r="B644" s="276"/>
      <c r="C644" s="276"/>
      <c r="D644" s="276"/>
      <c r="E644" s="276"/>
      <c r="F644" s="276"/>
      <c r="G644" s="276"/>
      <c r="H644" s="276"/>
      <c r="I644" s="276"/>
      <c r="J644" s="276"/>
      <c r="K644" s="276"/>
      <c r="L644" s="276"/>
      <c r="M644" s="276"/>
      <c r="N644" s="276"/>
      <c r="O644" s="276"/>
      <c r="P644" s="276"/>
      <c r="Q644" s="276"/>
      <c r="R644" s="276"/>
      <c r="S644" s="276"/>
      <c r="T644" s="276"/>
      <c r="U644" s="276"/>
      <c r="V644" s="276"/>
      <c r="W644" s="276"/>
      <c r="X644" s="276"/>
      <c r="Y644" s="276"/>
      <c r="Z644" s="276"/>
      <c r="AA644" s="276"/>
    </row>
    <row r="645">
      <c r="A645" s="276"/>
      <c r="B645" s="276"/>
      <c r="C645" s="276"/>
      <c r="D645" s="276"/>
      <c r="E645" s="276"/>
      <c r="F645" s="276"/>
      <c r="G645" s="276"/>
      <c r="H645" s="276"/>
      <c r="I645" s="276"/>
      <c r="J645" s="276"/>
      <c r="K645" s="276"/>
      <c r="L645" s="276"/>
      <c r="M645" s="276"/>
      <c r="N645" s="276"/>
      <c r="O645" s="276"/>
      <c r="P645" s="276"/>
      <c r="Q645" s="276"/>
      <c r="R645" s="276"/>
      <c r="S645" s="276"/>
      <c r="T645" s="276"/>
      <c r="U645" s="276"/>
      <c r="V645" s="276"/>
      <c r="W645" s="276"/>
      <c r="X645" s="276"/>
      <c r="Y645" s="276"/>
      <c r="Z645" s="276"/>
      <c r="AA645" s="276"/>
    </row>
    <row r="646">
      <c r="A646" s="276"/>
      <c r="B646" s="276"/>
      <c r="C646" s="276"/>
      <c r="D646" s="276"/>
      <c r="E646" s="276"/>
      <c r="F646" s="276"/>
      <c r="G646" s="276"/>
      <c r="H646" s="276"/>
      <c r="I646" s="276"/>
      <c r="J646" s="276"/>
      <c r="K646" s="276"/>
      <c r="L646" s="276"/>
      <c r="M646" s="276"/>
      <c r="N646" s="276"/>
      <c r="O646" s="276"/>
      <c r="P646" s="276"/>
      <c r="Q646" s="276"/>
      <c r="R646" s="276"/>
      <c r="S646" s="276"/>
      <c r="T646" s="276"/>
      <c r="U646" s="276"/>
      <c r="V646" s="276"/>
      <c r="W646" s="276"/>
      <c r="X646" s="276"/>
      <c r="Y646" s="276"/>
      <c r="Z646" s="276"/>
      <c r="AA646" s="276"/>
    </row>
    <row r="647">
      <c r="A647" s="276"/>
      <c r="B647" s="276"/>
      <c r="C647" s="276"/>
      <c r="D647" s="276"/>
      <c r="E647" s="276"/>
      <c r="F647" s="276"/>
      <c r="G647" s="276"/>
      <c r="H647" s="276"/>
      <c r="I647" s="276"/>
      <c r="J647" s="276"/>
      <c r="K647" s="276"/>
      <c r="L647" s="276"/>
      <c r="M647" s="276"/>
      <c r="N647" s="276"/>
      <c r="O647" s="276"/>
      <c r="P647" s="276"/>
      <c r="Q647" s="276"/>
      <c r="R647" s="276"/>
      <c r="S647" s="276"/>
      <c r="T647" s="276"/>
      <c r="U647" s="276"/>
      <c r="V647" s="276"/>
      <c r="W647" s="276"/>
      <c r="X647" s="276"/>
      <c r="Y647" s="276"/>
      <c r="Z647" s="276"/>
      <c r="AA647" s="276"/>
    </row>
    <row r="648">
      <c r="A648" s="276"/>
      <c r="B648" s="276"/>
      <c r="C648" s="276"/>
      <c r="D648" s="276"/>
      <c r="E648" s="276"/>
      <c r="F648" s="276"/>
      <c r="G648" s="276"/>
      <c r="H648" s="276"/>
      <c r="I648" s="276"/>
      <c r="J648" s="276"/>
      <c r="K648" s="276"/>
      <c r="L648" s="276"/>
      <c r="M648" s="276"/>
      <c r="N648" s="276"/>
      <c r="O648" s="276"/>
      <c r="P648" s="276"/>
      <c r="Q648" s="276"/>
      <c r="R648" s="276"/>
      <c r="S648" s="276"/>
      <c r="T648" s="276"/>
      <c r="U648" s="276"/>
      <c r="V648" s="276"/>
      <c r="W648" s="276"/>
      <c r="X648" s="276"/>
      <c r="Y648" s="276"/>
      <c r="Z648" s="276"/>
      <c r="AA648" s="276"/>
    </row>
    <row r="649">
      <c r="A649" s="276"/>
      <c r="B649" s="276"/>
      <c r="C649" s="276"/>
      <c r="D649" s="276"/>
      <c r="E649" s="276"/>
      <c r="F649" s="276"/>
      <c r="G649" s="276"/>
      <c r="H649" s="276"/>
      <c r="I649" s="276"/>
      <c r="J649" s="276"/>
      <c r="K649" s="276"/>
      <c r="L649" s="276"/>
      <c r="M649" s="276"/>
      <c r="N649" s="276"/>
      <c r="O649" s="276"/>
      <c r="P649" s="276"/>
      <c r="Q649" s="276"/>
      <c r="R649" s="276"/>
      <c r="S649" s="276"/>
      <c r="T649" s="276"/>
      <c r="U649" s="276"/>
      <c r="V649" s="276"/>
      <c r="W649" s="276"/>
      <c r="X649" s="276"/>
      <c r="Y649" s="276"/>
      <c r="Z649" s="276"/>
      <c r="AA649" s="276"/>
    </row>
    <row r="650">
      <c r="A650" s="276"/>
      <c r="B650" s="276"/>
      <c r="C650" s="276"/>
      <c r="D650" s="276"/>
      <c r="E650" s="276"/>
      <c r="F650" s="276"/>
      <c r="G650" s="276"/>
      <c r="H650" s="276"/>
      <c r="I650" s="276"/>
      <c r="J650" s="276"/>
      <c r="K650" s="276"/>
      <c r="L650" s="276"/>
      <c r="M650" s="276"/>
      <c r="N650" s="276"/>
      <c r="O650" s="276"/>
      <c r="P650" s="276"/>
      <c r="Q650" s="276"/>
      <c r="R650" s="276"/>
      <c r="S650" s="276"/>
      <c r="T650" s="276"/>
      <c r="U650" s="276"/>
      <c r="V650" s="276"/>
      <c r="W650" s="276"/>
      <c r="X650" s="276"/>
      <c r="Y650" s="276"/>
      <c r="Z650" s="276"/>
      <c r="AA650" s="276"/>
    </row>
    <row r="651">
      <c r="A651" s="276"/>
      <c r="B651" s="276"/>
      <c r="C651" s="276"/>
      <c r="D651" s="276"/>
      <c r="E651" s="276"/>
      <c r="F651" s="276"/>
      <c r="G651" s="276"/>
      <c r="H651" s="276"/>
      <c r="I651" s="276"/>
      <c r="J651" s="276"/>
      <c r="K651" s="276"/>
      <c r="L651" s="276"/>
      <c r="M651" s="276"/>
      <c r="N651" s="276"/>
      <c r="O651" s="276"/>
      <c r="P651" s="276"/>
      <c r="Q651" s="276"/>
      <c r="R651" s="276"/>
      <c r="S651" s="276"/>
      <c r="T651" s="276"/>
      <c r="U651" s="276"/>
      <c r="V651" s="276"/>
      <c r="W651" s="276"/>
      <c r="X651" s="276"/>
      <c r="Y651" s="276"/>
      <c r="Z651" s="276"/>
      <c r="AA651" s="276"/>
    </row>
    <row r="652">
      <c r="A652" s="276"/>
      <c r="B652" s="276"/>
      <c r="C652" s="276"/>
      <c r="D652" s="276"/>
      <c r="E652" s="276"/>
      <c r="F652" s="276"/>
      <c r="G652" s="276"/>
      <c r="H652" s="276"/>
      <c r="I652" s="276"/>
      <c r="J652" s="276"/>
      <c r="K652" s="276"/>
      <c r="L652" s="276"/>
      <c r="M652" s="276"/>
      <c r="N652" s="276"/>
      <c r="O652" s="276"/>
      <c r="P652" s="276"/>
      <c r="Q652" s="276"/>
      <c r="R652" s="276"/>
      <c r="S652" s="276"/>
      <c r="T652" s="276"/>
      <c r="U652" s="276"/>
      <c r="V652" s="276"/>
      <c r="W652" s="276"/>
      <c r="X652" s="276"/>
      <c r="Y652" s="276"/>
      <c r="Z652" s="276"/>
      <c r="AA652" s="276"/>
    </row>
    <row r="653">
      <c r="A653" s="276"/>
      <c r="B653" s="276"/>
      <c r="C653" s="276"/>
      <c r="D653" s="276"/>
      <c r="E653" s="276"/>
      <c r="F653" s="276"/>
      <c r="G653" s="276"/>
      <c r="H653" s="276"/>
      <c r="I653" s="276"/>
      <c r="J653" s="276"/>
      <c r="K653" s="276"/>
      <c r="L653" s="276"/>
      <c r="M653" s="276"/>
      <c r="N653" s="276"/>
      <c r="O653" s="276"/>
      <c r="P653" s="276"/>
      <c r="Q653" s="276"/>
      <c r="R653" s="276"/>
      <c r="S653" s="276"/>
      <c r="T653" s="276"/>
      <c r="U653" s="276"/>
      <c r="V653" s="276"/>
      <c r="W653" s="276"/>
      <c r="X653" s="276"/>
      <c r="Y653" s="276"/>
      <c r="Z653" s="276"/>
      <c r="AA653" s="276"/>
    </row>
    <row r="654">
      <c r="A654" s="276"/>
      <c r="B654" s="276"/>
      <c r="C654" s="276"/>
      <c r="D654" s="276"/>
      <c r="E654" s="276"/>
      <c r="F654" s="276"/>
      <c r="G654" s="276"/>
      <c r="H654" s="276"/>
      <c r="I654" s="276"/>
      <c r="J654" s="276"/>
      <c r="K654" s="276"/>
      <c r="L654" s="276"/>
      <c r="M654" s="276"/>
      <c r="N654" s="276"/>
      <c r="O654" s="276"/>
      <c r="P654" s="276"/>
      <c r="Q654" s="276"/>
      <c r="R654" s="276"/>
      <c r="S654" s="276"/>
      <c r="T654" s="276"/>
      <c r="U654" s="276"/>
      <c r="V654" s="276"/>
      <c r="W654" s="276"/>
      <c r="X654" s="276"/>
      <c r="Y654" s="276"/>
      <c r="Z654" s="276"/>
      <c r="AA654" s="276"/>
    </row>
    <row r="655">
      <c r="A655" s="276"/>
      <c r="B655" s="276"/>
      <c r="C655" s="276"/>
      <c r="D655" s="276"/>
      <c r="E655" s="276"/>
      <c r="F655" s="276"/>
      <c r="G655" s="276"/>
      <c r="H655" s="276"/>
      <c r="I655" s="276"/>
      <c r="J655" s="276"/>
      <c r="K655" s="276"/>
      <c r="L655" s="276"/>
      <c r="M655" s="276"/>
      <c r="N655" s="276"/>
      <c r="O655" s="276"/>
      <c r="P655" s="276"/>
      <c r="Q655" s="276"/>
      <c r="R655" s="276"/>
      <c r="S655" s="276"/>
      <c r="T655" s="276"/>
      <c r="U655" s="276"/>
      <c r="V655" s="276"/>
      <c r="W655" s="276"/>
      <c r="X655" s="276"/>
      <c r="Y655" s="276"/>
      <c r="Z655" s="276"/>
      <c r="AA655" s="276"/>
    </row>
    <row r="656">
      <c r="A656" s="276"/>
      <c r="B656" s="276"/>
      <c r="C656" s="276"/>
      <c r="D656" s="276"/>
      <c r="E656" s="276"/>
      <c r="F656" s="276"/>
      <c r="G656" s="276"/>
      <c r="H656" s="276"/>
      <c r="I656" s="276"/>
      <c r="J656" s="276"/>
      <c r="K656" s="276"/>
      <c r="L656" s="276"/>
      <c r="M656" s="276"/>
      <c r="N656" s="276"/>
      <c r="O656" s="276"/>
      <c r="P656" s="276"/>
      <c r="Q656" s="276"/>
      <c r="R656" s="276"/>
      <c r="S656" s="276"/>
      <c r="T656" s="276"/>
      <c r="U656" s="276"/>
      <c r="V656" s="276"/>
      <c r="W656" s="276"/>
      <c r="X656" s="276"/>
      <c r="Y656" s="276"/>
      <c r="Z656" s="276"/>
      <c r="AA656" s="276"/>
    </row>
    <row r="657">
      <c r="A657" s="276"/>
      <c r="B657" s="276"/>
      <c r="C657" s="276"/>
      <c r="D657" s="276"/>
      <c r="E657" s="276"/>
      <c r="F657" s="276"/>
      <c r="G657" s="276"/>
      <c r="H657" s="276"/>
      <c r="I657" s="276"/>
      <c r="J657" s="276"/>
      <c r="K657" s="276"/>
      <c r="L657" s="276"/>
      <c r="M657" s="276"/>
      <c r="N657" s="276"/>
      <c r="O657" s="276"/>
      <c r="P657" s="276"/>
      <c r="Q657" s="276"/>
      <c r="R657" s="276"/>
      <c r="S657" s="276"/>
      <c r="T657" s="276"/>
      <c r="U657" s="276"/>
      <c r="V657" s="276"/>
      <c r="W657" s="276"/>
      <c r="X657" s="276"/>
      <c r="Y657" s="276"/>
      <c r="Z657" s="276"/>
      <c r="AA657" s="276"/>
    </row>
    <row r="658">
      <c r="A658" s="276"/>
      <c r="B658" s="276"/>
      <c r="C658" s="276"/>
      <c r="D658" s="276"/>
      <c r="E658" s="276"/>
      <c r="F658" s="276"/>
      <c r="G658" s="276"/>
      <c r="H658" s="276"/>
      <c r="I658" s="276"/>
      <c r="J658" s="276"/>
      <c r="K658" s="276"/>
      <c r="L658" s="276"/>
      <c r="M658" s="276"/>
      <c r="N658" s="276"/>
      <c r="O658" s="276"/>
      <c r="P658" s="276"/>
      <c r="Q658" s="276"/>
      <c r="R658" s="276"/>
      <c r="S658" s="276"/>
      <c r="T658" s="276"/>
      <c r="U658" s="276"/>
      <c r="V658" s="276"/>
      <c r="W658" s="276"/>
      <c r="X658" s="276"/>
      <c r="Y658" s="276"/>
      <c r="Z658" s="276"/>
      <c r="AA658" s="276"/>
    </row>
    <row r="659">
      <c r="A659" s="276"/>
      <c r="B659" s="276"/>
      <c r="C659" s="276"/>
      <c r="D659" s="276"/>
      <c r="E659" s="276"/>
      <c r="F659" s="276"/>
      <c r="G659" s="276"/>
      <c r="H659" s="276"/>
      <c r="I659" s="276"/>
      <c r="J659" s="276"/>
      <c r="K659" s="276"/>
      <c r="L659" s="276"/>
      <c r="M659" s="276"/>
      <c r="N659" s="276"/>
      <c r="O659" s="276"/>
      <c r="P659" s="276"/>
      <c r="Q659" s="276"/>
      <c r="R659" s="276"/>
      <c r="S659" s="276"/>
      <c r="T659" s="276"/>
      <c r="U659" s="276"/>
      <c r="V659" s="276"/>
      <c r="W659" s="276"/>
      <c r="X659" s="276"/>
      <c r="Y659" s="276"/>
      <c r="Z659" s="276"/>
      <c r="AA659" s="276"/>
    </row>
    <row r="660">
      <c r="A660" s="276"/>
      <c r="B660" s="276"/>
      <c r="C660" s="276"/>
      <c r="D660" s="276"/>
      <c r="E660" s="276"/>
      <c r="F660" s="276"/>
      <c r="G660" s="276"/>
      <c r="H660" s="276"/>
      <c r="I660" s="276"/>
      <c r="J660" s="276"/>
      <c r="K660" s="276"/>
      <c r="L660" s="276"/>
      <c r="M660" s="276"/>
      <c r="N660" s="276"/>
      <c r="O660" s="276"/>
      <c r="P660" s="276"/>
      <c r="Q660" s="276"/>
      <c r="R660" s="276"/>
      <c r="S660" s="276"/>
      <c r="T660" s="276"/>
      <c r="U660" s="276"/>
      <c r="V660" s="276"/>
      <c r="W660" s="276"/>
      <c r="X660" s="276"/>
      <c r="Y660" s="276"/>
      <c r="Z660" s="276"/>
      <c r="AA660" s="276"/>
    </row>
    <row r="661">
      <c r="A661" s="276"/>
      <c r="B661" s="276"/>
      <c r="C661" s="276"/>
      <c r="D661" s="276"/>
      <c r="E661" s="276"/>
      <c r="F661" s="276"/>
      <c r="G661" s="276"/>
      <c r="H661" s="276"/>
      <c r="I661" s="276"/>
      <c r="J661" s="276"/>
      <c r="K661" s="276"/>
      <c r="L661" s="276"/>
      <c r="M661" s="276"/>
      <c r="N661" s="276"/>
      <c r="O661" s="276"/>
      <c r="P661" s="276"/>
      <c r="Q661" s="276"/>
      <c r="R661" s="276"/>
      <c r="S661" s="276"/>
      <c r="T661" s="276"/>
      <c r="U661" s="276"/>
      <c r="V661" s="276"/>
      <c r="W661" s="276"/>
      <c r="X661" s="276"/>
      <c r="Y661" s="276"/>
      <c r="Z661" s="276"/>
      <c r="AA661" s="276"/>
    </row>
    <row r="662">
      <c r="A662" s="276"/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276"/>
      <c r="T662" s="276"/>
      <c r="U662" s="276"/>
      <c r="V662" s="276"/>
      <c r="W662" s="276"/>
      <c r="X662" s="276"/>
      <c r="Y662" s="276"/>
      <c r="Z662" s="276"/>
      <c r="AA662" s="276"/>
    </row>
    <row r="663">
      <c r="A663" s="276"/>
      <c r="B663" s="276"/>
      <c r="C663" s="276"/>
      <c r="D663" s="276"/>
      <c r="E663" s="276"/>
      <c r="F663" s="276"/>
      <c r="G663" s="276"/>
      <c r="H663" s="276"/>
      <c r="I663" s="276"/>
      <c r="J663" s="276"/>
      <c r="K663" s="276"/>
      <c r="L663" s="276"/>
      <c r="M663" s="276"/>
      <c r="N663" s="276"/>
      <c r="O663" s="276"/>
      <c r="P663" s="276"/>
      <c r="Q663" s="276"/>
      <c r="R663" s="276"/>
      <c r="S663" s="276"/>
      <c r="T663" s="276"/>
      <c r="U663" s="276"/>
      <c r="V663" s="276"/>
      <c r="W663" s="276"/>
      <c r="X663" s="276"/>
      <c r="Y663" s="276"/>
      <c r="Z663" s="276"/>
      <c r="AA663" s="276"/>
    </row>
    <row r="664">
      <c r="A664" s="276"/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  <c r="P664" s="276"/>
      <c r="Q664" s="276"/>
      <c r="R664" s="276"/>
      <c r="S664" s="276"/>
      <c r="T664" s="276"/>
      <c r="U664" s="276"/>
      <c r="V664" s="276"/>
      <c r="W664" s="276"/>
      <c r="X664" s="276"/>
      <c r="Y664" s="276"/>
      <c r="Z664" s="276"/>
      <c r="AA664" s="276"/>
    </row>
    <row r="665">
      <c r="A665" s="276"/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  <c r="P665" s="276"/>
      <c r="Q665" s="276"/>
      <c r="R665" s="276"/>
      <c r="S665" s="276"/>
      <c r="T665" s="276"/>
      <c r="U665" s="276"/>
      <c r="V665" s="276"/>
      <c r="W665" s="276"/>
      <c r="X665" s="276"/>
      <c r="Y665" s="276"/>
      <c r="Z665" s="276"/>
      <c r="AA665" s="276"/>
    </row>
    <row r="666">
      <c r="A666" s="276"/>
      <c r="B666" s="276"/>
      <c r="C666" s="276"/>
      <c r="D666" s="276"/>
      <c r="E666" s="276"/>
      <c r="F666" s="276"/>
      <c r="G666" s="276"/>
      <c r="H666" s="276"/>
      <c r="I666" s="276"/>
      <c r="J666" s="276"/>
      <c r="K666" s="276"/>
      <c r="L666" s="276"/>
      <c r="M666" s="276"/>
      <c r="N666" s="276"/>
      <c r="O666" s="276"/>
      <c r="P666" s="276"/>
      <c r="Q666" s="276"/>
      <c r="R666" s="276"/>
      <c r="S666" s="276"/>
      <c r="T666" s="276"/>
      <c r="U666" s="276"/>
      <c r="V666" s="276"/>
      <c r="W666" s="276"/>
      <c r="X666" s="276"/>
      <c r="Y666" s="276"/>
      <c r="Z666" s="276"/>
      <c r="AA666" s="276"/>
    </row>
    <row r="667">
      <c r="A667" s="276"/>
      <c r="B667" s="276"/>
      <c r="C667" s="276"/>
      <c r="D667" s="276"/>
      <c r="E667" s="276"/>
      <c r="F667" s="276"/>
      <c r="G667" s="276"/>
      <c r="H667" s="276"/>
      <c r="I667" s="276"/>
      <c r="J667" s="276"/>
      <c r="K667" s="276"/>
      <c r="L667" s="276"/>
      <c r="M667" s="276"/>
      <c r="N667" s="276"/>
      <c r="O667" s="276"/>
      <c r="P667" s="276"/>
      <c r="Q667" s="276"/>
      <c r="R667" s="276"/>
      <c r="S667" s="276"/>
      <c r="T667" s="276"/>
      <c r="U667" s="276"/>
      <c r="V667" s="276"/>
      <c r="W667" s="276"/>
      <c r="X667" s="276"/>
      <c r="Y667" s="276"/>
      <c r="Z667" s="276"/>
      <c r="AA667" s="276"/>
    </row>
    <row r="668">
      <c r="A668" s="276"/>
      <c r="B668" s="276"/>
      <c r="C668" s="276"/>
      <c r="D668" s="276"/>
      <c r="E668" s="276"/>
      <c r="F668" s="276"/>
      <c r="G668" s="276"/>
      <c r="H668" s="276"/>
      <c r="I668" s="276"/>
      <c r="J668" s="276"/>
      <c r="K668" s="276"/>
      <c r="L668" s="276"/>
      <c r="M668" s="276"/>
      <c r="N668" s="276"/>
      <c r="O668" s="276"/>
      <c r="P668" s="276"/>
      <c r="Q668" s="276"/>
      <c r="R668" s="276"/>
      <c r="S668" s="276"/>
      <c r="T668" s="276"/>
      <c r="U668" s="276"/>
      <c r="V668" s="276"/>
      <c r="W668" s="276"/>
      <c r="X668" s="276"/>
      <c r="Y668" s="276"/>
      <c r="Z668" s="276"/>
      <c r="AA668" s="276"/>
    </row>
    <row r="669">
      <c r="A669" s="276"/>
      <c r="B669" s="276"/>
      <c r="C669" s="276"/>
      <c r="D669" s="276"/>
      <c r="E669" s="276"/>
      <c r="F669" s="276"/>
      <c r="G669" s="276"/>
      <c r="H669" s="276"/>
      <c r="I669" s="276"/>
      <c r="J669" s="276"/>
      <c r="K669" s="276"/>
      <c r="L669" s="276"/>
      <c r="M669" s="276"/>
      <c r="N669" s="276"/>
      <c r="O669" s="276"/>
      <c r="P669" s="276"/>
      <c r="Q669" s="276"/>
      <c r="R669" s="276"/>
      <c r="S669" s="276"/>
      <c r="T669" s="276"/>
      <c r="U669" s="276"/>
      <c r="V669" s="276"/>
      <c r="W669" s="276"/>
      <c r="X669" s="276"/>
      <c r="Y669" s="276"/>
      <c r="Z669" s="276"/>
      <c r="AA669" s="276"/>
    </row>
    <row r="670">
      <c r="A670" s="276"/>
      <c r="B670" s="276"/>
      <c r="C670" s="276"/>
      <c r="D670" s="276"/>
      <c r="E670" s="276"/>
      <c r="F670" s="276"/>
      <c r="G670" s="276"/>
      <c r="H670" s="276"/>
      <c r="I670" s="276"/>
      <c r="J670" s="276"/>
      <c r="K670" s="276"/>
      <c r="L670" s="276"/>
      <c r="M670" s="276"/>
      <c r="N670" s="276"/>
      <c r="O670" s="276"/>
      <c r="P670" s="276"/>
      <c r="Q670" s="276"/>
      <c r="R670" s="276"/>
      <c r="S670" s="276"/>
      <c r="T670" s="276"/>
      <c r="U670" s="276"/>
      <c r="V670" s="276"/>
      <c r="W670" s="276"/>
      <c r="X670" s="276"/>
      <c r="Y670" s="276"/>
      <c r="Z670" s="276"/>
      <c r="AA670" s="276"/>
    </row>
    <row r="671">
      <c r="A671" s="276"/>
      <c r="B671" s="276"/>
      <c r="C671" s="276"/>
      <c r="D671" s="276"/>
      <c r="E671" s="276"/>
      <c r="F671" s="276"/>
      <c r="G671" s="276"/>
      <c r="H671" s="276"/>
      <c r="I671" s="276"/>
      <c r="J671" s="276"/>
      <c r="K671" s="276"/>
      <c r="L671" s="276"/>
      <c r="M671" s="276"/>
      <c r="N671" s="276"/>
      <c r="O671" s="276"/>
      <c r="P671" s="276"/>
      <c r="Q671" s="276"/>
      <c r="R671" s="276"/>
      <c r="S671" s="276"/>
      <c r="T671" s="276"/>
      <c r="U671" s="276"/>
      <c r="V671" s="276"/>
      <c r="W671" s="276"/>
      <c r="X671" s="276"/>
      <c r="Y671" s="276"/>
      <c r="Z671" s="276"/>
      <c r="AA671" s="276"/>
    </row>
    <row r="672">
      <c r="A672" s="276"/>
      <c r="B672" s="276"/>
      <c r="C672" s="276"/>
      <c r="D672" s="276"/>
      <c r="E672" s="276"/>
      <c r="F672" s="276"/>
      <c r="G672" s="276"/>
      <c r="H672" s="276"/>
      <c r="I672" s="276"/>
      <c r="J672" s="276"/>
      <c r="K672" s="276"/>
      <c r="L672" s="276"/>
      <c r="M672" s="276"/>
      <c r="N672" s="276"/>
      <c r="O672" s="276"/>
      <c r="P672" s="276"/>
      <c r="Q672" s="276"/>
      <c r="R672" s="276"/>
      <c r="S672" s="276"/>
      <c r="T672" s="276"/>
      <c r="U672" s="276"/>
      <c r="V672" s="276"/>
      <c r="W672" s="276"/>
      <c r="X672" s="276"/>
      <c r="Y672" s="276"/>
      <c r="Z672" s="276"/>
      <c r="AA672" s="276"/>
    </row>
    <row r="673">
      <c r="A673" s="276"/>
      <c r="B673" s="276"/>
      <c r="C673" s="276"/>
      <c r="D673" s="276"/>
      <c r="E673" s="276"/>
      <c r="F673" s="276"/>
      <c r="G673" s="276"/>
      <c r="H673" s="276"/>
      <c r="I673" s="276"/>
      <c r="J673" s="276"/>
      <c r="K673" s="276"/>
      <c r="L673" s="276"/>
      <c r="M673" s="276"/>
      <c r="N673" s="276"/>
      <c r="O673" s="276"/>
      <c r="P673" s="276"/>
      <c r="Q673" s="276"/>
      <c r="R673" s="276"/>
      <c r="S673" s="276"/>
      <c r="T673" s="276"/>
      <c r="U673" s="276"/>
      <c r="V673" s="276"/>
      <c r="W673" s="276"/>
      <c r="X673" s="276"/>
      <c r="Y673" s="276"/>
      <c r="Z673" s="276"/>
      <c r="AA673" s="276"/>
    </row>
    <row r="674">
      <c r="A674" s="276"/>
      <c r="B674" s="276"/>
      <c r="C674" s="276"/>
      <c r="D674" s="276"/>
      <c r="E674" s="276"/>
      <c r="F674" s="276"/>
      <c r="G674" s="276"/>
      <c r="H674" s="276"/>
      <c r="I674" s="276"/>
      <c r="J674" s="276"/>
      <c r="K674" s="276"/>
      <c r="L674" s="276"/>
      <c r="M674" s="276"/>
      <c r="N674" s="276"/>
      <c r="O674" s="276"/>
      <c r="P674" s="276"/>
      <c r="Q674" s="276"/>
      <c r="R674" s="276"/>
      <c r="S674" s="276"/>
      <c r="T674" s="276"/>
      <c r="U674" s="276"/>
      <c r="V674" s="276"/>
      <c r="W674" s="276"/>
      <c r="X674" s="276"/>
      <c r="Y674" s="276"/>
      <c r="Z674" s="276"/>
      <c r="AA674" s="276"/>
    </row>
    <row r="675">
      <c r="A675" s="276"/>
      <c r="B675" s="276"/>
      <c r="C675" s="276"/>
      <c r="D675" s="276"/>
      <c r="E675" s="276"/>
      <c r="F675" s="276"/>
      <c r="G675" s="276"/>
      <c r="H675" s="276"/>
      <c r="I675" s="276"/>
      <c r="J675" s="276"/>
      <c r="K675" s="276"/>
      <c r="L675" s="276"/>
      <c r="M675" s="276"/>
      <c r="N675" s="276"/>
      <c r="O675" s="276"/>
      <c r="P675" s="276"/>
      <c r="Q675" s="276"/>
      <c r="R675" s="276"/>
      <c r="S675" s="276"/>
      <c r="T675" s="276"/>
      <c r="U675" s="276"/>
      <c r="V675" s="276"/>
      <c r="W675" s="276"/>
      <c r="X675" s="276"/>
      <c r="Y675" s="276"/>
      <c r="Z675" s="276"/>
      <c r="AA675" s="276"/>
    </row>
    <row r="676">
      <c r="A676" s="276"/>
      <c r="B676" s="276"/>
      <c r="C676" s="276"/>
      <c r="D676" s="276"/>
      <c r="E676" s="276"/>
      <c r="F676" s="276"/>
      <c r="G676" s="276"/>
      <c r="H676" s="276"/>
      <c r="I676" s="276"/>
      <c r="J676" s="276"/>
      <c r="K676" s="276"/>
      <c r="L676" s="276"/>
      <c r="M676" s="276"/>
      <c r="N676" s="276"/>
      <c r="O676" s="276"/>
      <c r="P676" s="276"/>
      <c r="Q676" s="276"/>
      <c r="R676" s="276"/>
      <c r="S676" s="276"/>
      <c r="T676" s="276"/>
      <c r="U676" s="276"/>
      <c r="V676" s="276"/>
      <c r="W676" s="276"/>
      <c r="X676" s="276"/>
      <c r="Y676" s="276"/>
      <c r="Z676" s="276"/>
      <c r="AA676" s="276"/>
    </row>
    <row r="677">
      <c r="A677" s="276"/>
      <c r="B677" s="276"/>
      <c r="C677" s="276"/>
      <c r="D677" s="276"/>
      <c r="E677" s="276"/>
      <c r="F677" s="276"/>
      <c r="G677" s="276"/>
      <c r="H677" s="276"/>
      <c r="I677" s="276"/>
      <c r="J677" s="276"/>
      <c r="K677" s="276"/>
      <c r="L677" s="276"/>
      <c r="M677" s="276"/>
      <c r="N677" s="276"/>
      <c r="O677" s="276"/>
      <c r="P677" s="276"/>
      <c r="Q677" s="276"/>
      <c r="R677" s="276"/>
      <c r="S677" s="276"/>
      <c r="T677" s="276"/>
      <c r="U677" s="276"/>
      <c r="V677" s="276"/>
      <c r="W677" s="276"/>
      <c r="X677" s="276"/>
      <c r="Y677" s="276"/>
      <c r="Z677" s="276"/>
      <c r="AA677" s="276"/>
    </row>
    <row r="678">
      <c r="A678" s="276"/>
      <c r="B678" s="276"/>
      <c r="C678" s="276"/>
      <c r="D678" s="276"/>
      <c r="E678" s="276"/>
      <c r="F678" s="276"/>
      <c r="G678" s="276"/>
      <c r="H678" s="276"/>
      <c r="I678" s="276"/>
      <c r="J678" s="276"/>
      <c r="K678" s="276"/>
      <c r="L678" s="276"/>
      <c r="M678" s="276"/>
      <c r="N678" s="276"/>
      <c r="O678" s="276"/>
      <c r="P678" s="276"/>
      <c r="Q678" s="276"/>
      <c r="R678" s="276"/>
      <c r="S678" s="276"/>
      <c r="T678" s="276"/>
      <c r="U678" s="276"/>
      <c r="V678" s="276"/>
      <c r="W678" s="276"/>
      <c r="X678" s="276"/>
      <c r="Y678" s="276"/>
      <c r="Z678" s="276"/>
      <c r="AA678" s="276"/>
    </row>
    <row r="679">
      <c r="A679" s="276"/>
      <c r="B679" s="276"/>
      <c r="C679" s="276"/>
      <c r="D679" s="276"/>
      <c r="E679" s="276"/>
      <c r="F679" s="276"/>
      <c r="G679" s="276"/>
      <c r="H679" s="276"/>
      <c r="I679" s="276"/>
      <c r="J679" s="276"/>
      <c r="K679" s="276"/>
      <c r="L679" s="276"/>
      <c r="M679" s="276"/>
      <c r="N679" s="276"/>
      <c r="O679" s="276"/>
      <c r="P679" s="276"/>
      <c r="Q679" s="276"/>
      <c r="R679" s="276"/>
      <c r="S679" s="276"/>
      <c r="T679" s="276"/>
      <c r="U679" s="276"/>
      <c r="V679" s="276"/>
      <c r="W679" s="276"/>
      <c r="X679" s="276"/>
      <c r="Y679" s="276"/>
      <c r="Z679" s="276"/>
      <c r="AA679" s="276"/>
    </row>
    <row r="680">
      <c r="A680" s="276"/>
      <c r="B680" s="276"/>
      <c r="C680" s="276"/>
      <c r="D680" s="276"/>
      <c r="E680" s="276"/>
      <c r="F680" s="276"/>
      <c r="G680" s="276"/>
      <c r="H680" s="276"/>
      <c r="I680" s="276"/>
      <c r="J680" s="276"/>
      <c r="K680" s="276"/>
      <c r="L680" s="276"/>
      <c r="M680" s="276"/>
      <c r="N680" s="276"/>
      <c r="O680" s="276"/>
      <c r="P680" s="276"/>
      <c r="Q680" s="276"/>
      <c r="R680" s="276"/>
      <c r="S680" s="276"/>
      <c r="T680" s="276"/>
      <c r="U680" s="276"/>
      <c r="V680" s="276"/>
      <c r="W680" s="276"/>
      <c r="X680" s="276"/>
      <c r="Y680" s="276"/>
      <c r="Z680" s="276"/>
      <c r="AA680" s="276"/>
    </row>
    <row r="681">
      <c r="A681" s="276"/>
      <c r="B681" s="276"/>
      <c r="C681" s="276"/>
      <c r="D681" s="276"/>
      <c r="E681" s="276"/>
      <c r="F681" s="276"/>
      <c r="G681" s="276"/>
      <c r="H681" s="276"/>
      <c r="I681" s="276"/>
      <c r="J681" s="276"/>
      <c r="K681" s="276"/>
      <c r="L681" s="276"/>
      <c r="M681" s="276"/>
      <c r="N681" s="276"/>
      <c r="O681" s="276"/>
      <c r="P681" s="276"/>
      <c r="Q681" s="276"/>
      <c r="R681" s="276"/>
      <c r="S681" s="276"/>
      <c r="T681" s="276"/>
      <c r="U681" s="276"/>
      <c r="V681" s="276"/>
      <c r="W681" s="276"/>
      <c r="X681" s="276"/>
      <c r="Y681" s="276"/>
      <c r="Z681" s="276"/>
      <c r="AA681" s="276"/>
    </row>
    <row r="682">
      <c r="A682" s="276"/>
      <c r="B682" s="276"/>
      <c r="C682" s="276"/>
      <c r="D682" s="276"/>
      <c r="E682" s="276"/>
      <c r="F682" s="276"/>
      <c r="G682" s="276"/>
      <c r="H682" s="276"/>
      <c r="I682" s="276"/>
      <c r="J682" s="276"/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  <c r="AA682" s="276"/>
    </row>
    <row r="683">
      <c r="A683" s="276"/>
      <c r="B683" s="276"/>
      <c r="C683" s="276"/>
      <c r="D683" s="276"/>
      <c r="E683" s="276"/>
      <c r="F683" s="276"/>
      <c r="G683" s="276"/>
      <c r="H683" s="276"/>
      <c r="I683" s="276"/>
      <c r="J683" s="276"/>
      <c r="K683" s="276"/>
      <c r="L683" s="276"/>
      <c r="M683" s="276"/>
      <c r="N683" s="276"/>
      <c r="O683" s="276"/>
      <c r="P683" s="276"/>
      <c r="Q683" s="276"/>
      <c r="R683" s="276"/>
      <c r="S683" s="276"/>
      <c r="T683" s="276"/>
      <c r="U683" s="276"/>
      <c r="V683" s="276"/>
      <c r="W683" s="276"/>
      <c r="X683" s="276"/>
      <c r="Y683" s="276"/>
      <c r="Z683" s="276"/>
      <c r="AA683" s="276"/>
    </row>
    <row r="684">
      <c r="A684" s="276"/>
      <c r="B684" s="276"/>
      <c r="C684" s="276"/>
      <c r="D684" s="276"/>
      <c r="E684" s="276"/>
      <c r="F684" s="276"/>
      <c r="G684" s="276"/>
      <c r="H684" s="276"/>
      <c r="I684" s="276"/>
      <c r="J684" s="276"/>
      <c r="K684" s="276"/>
      <c r="L684" s="276"/>
      <c r="M684" s="276"/>
      <c r="N684" s="276"/>
      <c r="O684" s="276"/>
      <c r="P684" s="276"/>
      <c r="Q684" s="276"/>
      <c r="R684" s="276"/>
      <c r="S684" s="276"/>
      <c r="T684" s="276"/>
      <c r="U684" s="276"/>
      <c r="V684" s="276"/>
      <c r="W684" s="276"/>
      <c r="X684" s="276"/>
      <c r="Y684" s="276"/>
      <c r="Z684" s="276"/>
      <c r="AA684" s="276"/>
    </row>
    <row r="685">
      <c r="A685" s="276"/>
      <c r="B685" s="276"/>
      <c r="C685" s="276"/>
      <c r="D685" s="276"/>
      <c r="E685" s="276"/>
      <c r="F685" s="276"/>
      <c r="G685" s="276"/>
      <c r="H685" s="276"/>
      <c r="I685" s="276"/>
      <c r="J685" s="276"/>
      <c r="K685" s="276"/>
      <c r="L685" s="276"/>
      <c r="M685" s="276"/>
      <c r="N685" s="276"/>
      <c r="O685" s="276"/>
      <c r="P685" s="276"/>
      <c r="Q685" s="276"/>
      <c r="R685" s="276"/>
      <c r="S685" s="276"/>
      <c r="T685" s="276"/>
      <c r="U685" s="276"/>
      <c r="V685" s="276"/>
      <c r="W685" s="276"/>
      <c r="X685" s="276"/>
      <c r="Y685" s="276"/>
      <c r="Z685" s="276"/>
      <c r="AA685" s="276"/>
    </row>
    <row r="686">
      <c r="A686" s="276"/>
      <c r="B686" s="276"/>
      <c r="C686" s="276"/>
      <c r="D686" s="276"/>
      <c r="E686" s="276"/>
      <c r="F686" s="276"/>
      <c r="G686" s="276"/>
      <c r="H686" s="276"/>
      <c r="I686" s="276"/>
      <c r="J686" s="276"/>
      <c r="K686" s="276"/>
      <c r="L686" s="276"/>
      <c r="M686" s="276"/>
      <c r="N686" s="276"/>
      <c r="O686" s="276"/>
      <c r="P686" s="276"/>
      <c r="Q686" s="276"/>
      <c r="R686" s="276"/>
      <c r="S686" s="276"/>
      <c r="T686" s="276"/>
      <c r="U686" s="276"/>
      <c r="V686" s="276"/>
      <c r="W686" s="276"/>
      <c r="X686" s="276"/>
      <c r="Y686" s="276"/>
      <c r="Z686" s="276"/>
      <c r="AA686" s="276"/>
    </row>
    <row r="687">
      <c r="A687" s="276"/>
      <c r="B687" s="276"/>
      <c r="C687" s="276"/>
      <c r="D687" s="276"/>
      <c r="E687" s="276"/>
      <c r="F687" s="276"/>
      <c r="G687" s="276"/>
      <c r="H687" s="276"/>
      <c r="I687" s="276"/>
      <c r="J687" s="276"/>
      <c r="K687" s="276"/>
      <c r="L687" s="276"/>
      <c r="M687" s="276"/>
      <c r="N687" s="276"/>
      <c r="O687" s="276"/>
      <c r="P687" s="276"/>
      <c r="Q687" s="276"/>
      <c r="R687" s="276"/>
      <c r="S687" s="276"/>
      <c r="T687" s="276"/>
      <c r="U687" s="276"/>
      <c r="V687" s="276"/>
      <c r="W687" s="276"/>
      <c r="X687" s="276"/>
      <c r="Y687" s="276"/>
      <c r="Z687" s="276"/>
      <c r="AA687" s="276"/>
    </row>
    <row r="688">
      <c r="A688" s="276"/>
      <c r="B688" s="276"/>
      <c r="C688" s="276"/>
      <c r="D688" s="276"/>
      <c r="E688" s="276"/>
      <c r="F688" s="276"/>
      <c r="G688" s="276"/>
      <c r="H688" s="276"/>
      <c r="I688" s="276"/>
      <c r="J688" s="276"/>
      <c r="K688" s="276"/>
      <c r="L688" s="276"/>
      <c r="M688" s="276"/>
      <c r="N688" s="276"/>
      <c r="O688" s="276"/>
      <c r="P688" s="276"/>
      <c r="Q688" s="276"/>
      <c r="R688" s="276"/>
      <c r="S688" s="276"/>
      <c r="T688" s="276"/>
      <c r="U688" s="276"/>
      <c r="V688" s="276"/>
      <c r="W688" s="276"/>
      <c r="X688" s="276"/>
      <c r="Y688" s="276"/>
      <c r="Z688" s="276"/>
      <c r="AA688" s="276"/>
    </row>
    <row r="689">
      <c r="A689" s="276"/>
      <c r="B689" s="276"/>
      <c r="C689" s="276"/>
      <c r="D689" s="276"/>
      <c r="E689" s="276"/>
      <c r="F689" s="276"/>
      <c r="G689" s="276"/>
      <c r="H689" s="276"/>
      <c r="I689" s="276"/>
      <c r="J689" s="276"/>
      <c r="K689" s="276"/>
      <c r="L689" s="276"/>
      <c r="M689" s="276"/>
      <c r="N689" s="276"/>
      <c r="O689" s="276"/>
      <c r="P689" s="276"/>
      <c r="Q689" s="276"/>
      <c r="R689" s="276"/>
      <c r="S689" s="276"/>
      <c r="T689" s="276"/>
      <c r="U689" s="276"/>
      <c r="V689" s="276"/>
      <c r="W689" s="276"/>
      <c r="X689" s="276"/>
      <c r="Y689" s="276"/>
      <c r="Z689" s="276"/>
      <c r="AA689" s="276"/>
    </row>
    <row r="690">
      <c r="A690" s="276"/>
      <c r="B690" s="276"/>
      <c r="C690" s="276"/>
      <c r="D690" s="276"/>
      <c r="E690" s="276"/>
      <c r="F690" s="276"/>
      <c r="G690" s="276"/>
      <c r="H690" s="276"/>
      <c r="I690" s="276"/>
      <c r="J690" s="276"/>
      <c r="K690" s="276"/>
      <c r="L690" s="276"/>
      <c r="M690" s="276"/>
      <c r="N690" s="276"/>
      <c r="O690" s="276"/>
      <c r="P690" s="276"/>
      <c r="Q690" s="276"/>
      <c r="R690" s="276"/>
      <c r="S690" s="276"/>
      <c r="T690" s="276"/>
      <c r="U690" s="276"/>
      <c r="V690" s="276"/>
      <c r="W690" s="276"/>
      <c r="X690" s="276"/>
      <c r="Y690" s="276"/>
      <c r="Z690" s="276"/>
      <c r="AA690" s="276"/>
    </row>
    <row r="691">
      <c r="A691" s="276"/>
      <c r="B691" s="276"/>
      <c r="C691" s="276"/>
      <c r="D691" s="276"/>
      <c r="E691" s="276"/>
      <c r="F691" s="276"/>
      <c r="G691" s="276"/>
      <c r="H691" s="276"/>
      <c r="I691" s="276"/>
      <c r="J691" s="276"/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  <c r="AA691" s="276"/>
    </row>
    <row r="692">
      <c r="A692" s="276"/>
      <c r="B692" s="276"/>
      <c r="C692" s="276"/>
      <c r="D692" s="276"/>
      <c r="E692" s="276"/>
      <c r="F692" s="276"/>
      <c r="G692" s="276"/>
      <c r="H692" s="276"/>
      <c r="I692" s="276"/>
      <c r="J692" s="276"/>
      <c r="K692" s="276"/>
      <c r="L692" s="276"/>
      <c r="M692" s="276"/>
      <c r="N692" s="276"/>
      <c r="O692" s="276"/>
      <c r="P692" s="276"/>
      <c r="Q692" s="276"/>
      <c r="R692" s="276"/>
      <c r="S692" s="276"/>
      <c r="T692" s="276"/>
      <c r="U692" s="276"/>
      <c r="V692" s="276"/>
      <c r="W692" s="276"/>
      <c r="X692" s="276"/>
      <c r="Y692" s="276"/>
      <c r="Z692" s="276"/>
      <c r="AA692" s="276"/>
    </row>
    <row r="693">
      <c r="A693" s="276"/>
      <c r="B693" s="276"/>
      <c r="C693" s="276"/>
      <c r="D693" s="276"/>
      <c r="E693" s="276"/>
      <c r="F693" s="276"/>
      <c r="G693" s="276"/>
      <c r="H693" s="276"/>
      <c r="I693" s="276"/>
      <c r="J693" s="276"/>
      <c r="K693" s="276"/>
      <c r="L693" s="276"/>
      <c r="M693" s="276"/>
      <c r="N693" s="276"/>
      <c r="O693" s="276"/>
      <c r="P693" s="276"/>
      <c r="Q693" s="276"/>
      <c r="R693" s="276"/>
      <c r="S693" s="276"/>
      <c r="T693" s="276"/>
      <c r="U693" s="276"/>
      <c r="V693" s="276"/>
      <c r="W693" s="276"/>
      <c r="X693" s="276"/>
      <c r="Y693" s="276"/>
      <c r="Z693" s="276"/>
      <c r="AA693" s="276"/>
    </row>
    <row r="694">
      <c r="A694" s="276"/>
      <c r="B694" s="276"/>
      <c r="C694" s="276"/>
      <c r="D694" s="276"/>
      <c r="E694" s="276"/>
      <c r="F694" s="276"/>
      <c r="G694" s="276"/>
      <c r="H694" s="276"/>
      <c r="I694" s="276"/>
      <c r="J694" s="276"/>
      <c r="K694" s="276"/>
      <c r="L694" s="276"/>
      <c r="M694" s="276"/>
      <c r="N694" s="276"/>
      <c r="O694" s="276"/>
      <c r="P694" s="276"/>
      <c r="Q694" s="276"/>
      <c r="R694" s="276"/>
      <c r="S694" s="276"/>
      <c r="T694" s="276"/>
      <c r="U694" s="276"/>
      <c r="V694" s="276"/>
      <c r="W694" s="276"/>
      <c r="X694" s="276"/>
      <c r="Y694" s="276"/>
      <c r="Z694" s="276"/>
      <c r="AA694" s="276"/>
    </row>
    <row r="695">
      <c r="A695" s="276"/>
      <c r="B695" s="276"/>
      <c r="C695" s="276"/>
      <c r="D695" s="276"/>
      <c r="E695" s="276"/>
      <c r="F695" s="276"/>
      <c r="G695" s="276"/>
      <c r="H695" s="276"/>
      <c r="I695" s="276"/>
      <c r="J695" s="276"/>
      <c r="K695" s="276"/>
      <c r="L695" s="276"/>
      <c r="M695" s="276"/>
      <c r="N695" s="276"/>
      <c r="O695" s="276"/>
      <c r="P695" s="276"/>
      <c r="Q695" s="276"/>
      <c r="R695" s="276"/>
      <c r="S695" s="276"/>
      <c r="T695" s="276"/>
      <c r="U695" s="276"/>
      <c r="V695" s="276"/>
      <c r="W695" s="276"/>
      <c r="X695" s="276"/>
      <c r="Y695" s="276"/>
      <c r="Z695" s="276"/>
      <c r="AA695" s="276"/>
    </row>
    <row r="696">
      <c r="A696" s="276"/>
      <c r="B696" s="276"/>
      <c r="C696" s="276"/>
      <c r="D696" s="276"/>
      <c r="E696" s="276"/>
      <c r="F696" s="276"/>
      <c r="G696" s="276"/>
      <c r="H696" s="276"/>
      <c r="I696" s="276"/>
      <c r="J696" s="276"/>
      <c r="K696" s="276"/>
      <c r="L696" s="276"/>
      <c r="M696" s="276"/>
      <c r="N696" s="276"/>
      <c r="O696" s="276"/>
      <c r="P696" s="276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  <c r="AA696" s="276"/>
    </row>
    <row r="697">
      <c r="A697" s="276"/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  <c r="P697" s="276"/>
      <c r="Q697" s="276"/>
      <c r="R697" s="276"/>
      <c r="S697" s="276"/>
      <c r="T697" s="276"/>
      <c r="U697" s="276"/>
      <c r="V697" s="276"/>
      <c r="W697" s="276"/>
      <c r="X697" s="276"/>
      <c r="Y697" s="276"/>
      <c r="Z697" s="276"/>
      <c r="AA697" s="276"/>
    </row>
    <row r="698">
      <c r="A698" s="276"/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  <c r="P698" s="276"/>
      <c r="Q698" s="276"/>
      <c r="R698" s="276"/>
      <c r="S698" s="276"/>
      <c r="T698" s="276"/>
      <c r="U698" s="276"/>
      <c r="V698" s="276"/>
      <c r="W698" s="276"/>
      <c r="X698" s="276"/>
      <c r="Y698" s="276"/>
      <c r="Z698" s="276"/>
      <c r="AA698" s="276"/>
    </row>
    <row r="699">
      <c r="A699" s="276"/>
      <c r="B699" s="276"/>
      <c r="C699" s="276"/>
      <c r="D699" s="276"/>
      <c r="E699" s="276"/>
      <c r="F699" s="276"/>
      <c r="G699" s="276"/>
      <c r="H699" s="276"/>
      <c r="I699" s="276"/>
      <c r="J699" s="276"/>
      <c r="K699" s="276"/>
      <c r="L699" s="276"/>
      <c r="M699" s="276"/>
      <c r="N699" s="276"/>
      <c r="O699" s="276"/>
      <c r="P699" s="276"/>
      <c r="Q699" s="276"/>
      <c r="R699" s="276"/>
      <c r="S699" s="276"/>
      <c r="T699" s="276"/>
      <c r="U699" s="276"/>
      <c r="V699" s="276"/>
      <c r="W699" s="276"/>
      <c r="X699" s="276"/>
      <c r="Y699" s="276"/>
      <c r="Z699" s="276"/>
      <c r="AA699" s="276"/>
    </row>
    <row r="700">
      <c r="A700" s="276"/>
      <c r="B700" s="276"/>
      <c r="C700" s="276"/>
      <c r="D700" s="276"/>
      <c r="E700" s="276"/>
      <c r="F700" s="276"/>
      <c r="G700" s="276"/>
      <c r="H700" s="276"/>
      <c r="I700" s="276"/>
      <c r="J700" s="276"/>
      <c r="K700" s="276"/>
      <c r="L700" s="276"/>
      <c r="M700" s="276"/>
      <c r="N700" s="276"/>
      <c r="O700" s="276"/>
      <c r="P700" s="276"/>
      <c r="Q700" s="276"/>
      <c r="R700" s="276"/>
      <c r="S700" s="276"/>
      <c r="T700" s="276"/>
      <c r="U700" s="276"/>
      <c r="V700" s="276"/>
      <c r="W700" s="276"/>
      <c r="X700" s="276"/>
      <c r="Y700" s="276"/>
      <c r="Z700" s="276"/>
      <c r="AA700" s="276"/>
    </row>
    <row r="701">
      <c r="A701" s="276"/>
      <c r="B701" s="276"/>
      <c r="C701" s="276"/>
      <c r="D701" s="276"/>
      <c r="E701" s="276"/>
      <c r="F701" s="276"/>
      <c r="G701" s="276"/>
      <c r="H701" s="276"/>
      <c r="I701" s="276"/>
      <c r="J701" s="276"/>
      <c r="K701" s="276"/>
      <c r="L701" s="276"/>
      <c r="M701" s="276"/>
      <c r="N701" s="276"/>
      <c r="O701" s="276"/>
      <c r="P701" s="276"/>
      <c r="Q701" s="276"/>
      <c r="R701" s="276"/>
      <c r="S701" s="276"/>
      <c r="T701" s="276"/>
      <c r="U701" s="276"/>
      <c r="V701" s="276"/>
      <c r="W701" s="276"/>
      <c r="X701" s="276"/>
      <c r="Y701" s="276"/>
      <c r="Z701" s="276"/>
      <c r="AA701" s="276"/>
    </row>
    <row r="702">
      <c r="A702" s="276"/>
      <c r="B702" s="276"/>
      <c r="C702" s="276"/>
      <c r="D702" s="276"/>
      <c r="E702" s="276"/>
      <c r="F702" s="276"/>
      <c r="G702" s="276"/>
      <c r="H702" s="276"/>
      <c r="I702" s="276"/>
      <c r="J702" s="276"/>
      <c r="K702" s="276"/>
      <c r="L702" s="276"/>
      <c r="M702" s="276"/>
      <c r="N702" s="276"/>
      <c r="O702" s="276"/>
      <c r="P702" s="276"/>
      <c r="Q702" s="276"/>
      <c r="R702" s="276"/>
      <c r="S702" s="276"/>
      <c r="T702" s="276"/>
      <c r="U702" s="276"/>
      <c r="V702" s="276"/>
      <c r="W702" s="276"/>
      <c r="X702" s="276"/>
      <c r="Y702" s="276"/>
      <c r="Z702" s="276"/>
      <c r="AA702" s="276"/>
    </row>
    <row r="703">
      <c r="A703" s="276"/>
      <c r="B703" s="276"/>
      <c r="C703" s="276"/>
      <c r="D703" s="276"/>
      <c r="E703" s="276"/>
      <c r="F703" s="276"/>
      <c r="G703" s="276"/>
      <c r="H703" s="276"/>
      <c r="I703" s="276"/>
      <c r="J703" s="276"/>
      <c r="K703" s="276"/>
      <c r="L703" s="276"/>
      <c r="M703" s="276"/>
      <c r="N703" s="276"/>
      <c r="O703" s="276"/>
      <c r="P703" s="276"/>
      <c r="Q703" s="276"/>
      <c r="R703" s="276"/>
      <c r="S703" s="276"/>
      <c r="T703" s="276"/>
      <c r="U703" s="276"/>
      <c r="V703" s="276"/>
      <c r="W703" s="276"/>
      <c r="X703" s="276"/>
      <c r="Y703" s="276"/>
      <c r="Z703" s="276"/>
      <c r="AA703" s="276"/>
    </row>
    <row r="704">
      <c r="A704" s="276"/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276"/>
      <c r="T704" s="276"/>
      <c r="U704" s="276"/>
      <c r="V704" s="276"/>
      <c r="W704" s="276"/>
      <c r="X704" s="276"/>
      <c r="Y704" s="276"/>
      <c r="Z704" s="276"/>
      <c r="AA704" s="276"/>
    </row>
    <row r="705">
      <c r="A705" s="276"/>
      <c r="B705" s="276"/>
      <c r="C705" s="276"/>
      <c r="D705" s="276"/>
      <c r="E705" s="276"/>
      <c r="F705" s="276"/>
      <c r="G705" s="276"/>
      <c r="H705" s="276"/>
      <c r="I705" s="276"/>
      <c r="J705" s="276"/>
      <c r="K705" s="276"/>
      <c r="L705" s="276"/>
      <c r="M705" s="276"/>
      <c r="N705" s="276"/>
      <c r="O705" s="276"/>
      <c r="P705" s="276"/>
      <c r="Q705" s="276"/>
      <c r="R705" s="276"/>
      <c r="S705" s="276"/>
      <c r="T705" s="276"/>
      <c r="U705" s="276"/>
      <c r="V705" s="276"/>
      <c r="W705" s="276"/>
      <c r="X705" s="276"/>
      <c r="Y705" s="276"/>
      <c r="Z705" s="276"/>
      <c r="AA705" s="276"/>
    </row>
    <row r="706">
      <c r="A706" s="276"/>
      <c r="B706" s="276"/>
      <c r="C706" s="276"/>
      <c r="D706" s="276"/>
      <c r="E706" s="276"/>
      <c r="F706" s="276"/>
      <c r="G706" s="276"/>
      <c r="H706" s="276"/>
      <c r="I706" s="276"/>
      <c r="J706" s="276"/>
      <c r="K706" s="276"/>
      <c r="L706" s="276"/>
      <c r="M706" s="276"/>
      <c r="N706" s="276"/>
      <c r="O706" s="276"/>
      <c r="P706" s="276"/>
      <c r="Q706" s="276"/>
      <c r="R706" s="276"/>
      <c r="S706" s="276"/>
      <c r="T706" s="276"/>
      <c r="U706" s="276"/>
      <c r="V706" s="276"/>
      <c r="W706" s="276"/>
      <c r="X706" s="276"/>
      <c r="Y706" s="276"/>
      <c r="Z706" s="276"/>
      <c r="AA706" s="276"/>
    </row>
    <row r="707">
      <c r="A707" s="276"/>
      <c r="B707" s="276"/>
      <c r="C707" s="276"/>
      <c r="D707" s="276"/>
      <c r="E707" s="276"/>
      <c r="F707" s="276"/>
      <c r="G707" s="276"/>
      <c r="H707" s="276"/>
      <c r="I707" s="276"/>
      <c r="J707" s="276"/>
      <c r="K707" s="276"/>
      <c r="L707" s="276"/>
      <c r="M707" s="276"/>
      <c r="N707" s="276"/>
      <c r="O707" s="276"/>
      <c r="P707" s="276"/>
      <c r="Q707" s="276"/>
      <c r="R707" s="276"/>
      <c r="S707" s="276"/>
      <c r="T707" s="276"/>
      <c r="U707" s="276"/>
      <c r="V707" s="276"/>
      <c r="W707" s="276"/>
      <c r="X707" s="276"/>
      <c r="Y707" s="276"/>
      <c r="Z707" s="276"/>
      <c r="AA707" s="276"/>
    </row>
    <row r="708">
      <c r="A708" s="276"/>
      <c r="B708" s="276"/>
      <c r="C708" s="276"/>
      <c r="D708" s="276"/>
      <c r="E708" s="276"/>
      <c r="F708" s="276"/>
      <c r="G708" s="276"/>
      <c r="H708" s="276"/>
      <c r="I708" s="276"/>
      <c r="J708" s="276"/>
      <c r="K708" s="276"/>
      <c r="L708" s="276"/>
      <c r="M708" s="276"/>
      <c r="N708" s="276"/>
      <c r="O708" s="276"/>
      <c r="P708" s="276"/>
      <c r="Q708" s="276"/>
      <c r="R708" s="276"/>
      <c r="S708" s="276"/>
      <c r="T708" s="276"/>
      <c r="U708" s="276"/>
      <c r="V708" s="276"/>
      <c r="W708" s="276"/>
      <c r="X708" s="276"/>
      <c r="Y708" s="276"/>
      <c r="Z708" s="276"/>
      <c r="AA708" s="276"/>
    </row>
    <row r="709">
      <c r="A709" s="276"/>
      <c r="B709" s="276"/>
      <c r="C709" s="276"/>
      <c r="D709" s="276"/>
      <c r="E709" s="276"/>
      <c r="F709" s="276"/>
      <c r="G709" s="276"/>
      <c r="H709" s="276"/>
      <c r="I709" s="276"/>
      <c r="J709" s="276"/>
      <c r="K709" s="276"/>
      <c r="L709" s="276"/>
      <c r="M709" s="276"/>
      <c r="N709" s="276"/>
      <c r="O709" s="276"/>
      <c r="P709" s="276"/>
      <c r="Q709" s="276"/>
      <c r="R709" s="276"/>
      <c r="S709" s="276"/>
      <c r="T709" s="276"/>
      <c r="U709" s="276"/>
      <c r="V709" s="276"/>
      <c r="W709" s="276"/>
      <c r="X709" s="276"/>
      <c r="Y709" s="276"/>
      <c r="Z709" s="276"/>
      <c r="AA709" s="276"/>
    </row>
    <row r="710">
      <c r="A710" s="276"/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276"/>
      <c r="T710" s="276"/>
      <c r="U710" s="276"/>
      <c r="V710" s="276"/>
      <c r="W710" s="276"/>
      <c r="X710" s="276"/>
      <c r="Y710" s="276"/>
      <c r="Z710" s="276"/>
      <c r="AA710" s="276"/>
    </row>
    <row r="711">
      <c r="A711" s="276"/>
      <c r="B711" s="276"/>
      <c r="C711" s="276"/>
      <c r="D711" s="276"/>
      <c r="E711" s="276"/>
      <c r="F711" s="276"/>
      <c r="G711" s="276"/>
      <c r="H711" s="276"/>
      <c r="I711" s="276"/>
      <c r="J711" s="276"/>
      <c r="K711" s="276"/>
      <c r="L711" s="276"/>
      <c r="M711" s="276"/>
      <c r="N711" s="276"/>
      <c r="O711" s="276"/>
      <c r="P711" s="276"/>
      <c r="Q711" s="276"/>
      <c r="R711" s="276"/>
      <c r="S711" s="276"/>
      <c r="T711" s="276"/>
      <c r="U711" s="276"/>
      <c r="V711" s="276"/>
      <c r="W711" s="276"/>
      <c r="X711" s="276"/>
      <c r="Y711" s="276"/>
      <c r="Z711" s="276"/>
      <c r="AA711" s="276"/>
    </row>
    <row r="712">
      <c r="A712" s="276"/>
      <c r="B712" s="276"/>
      <c r="C712" s="276"/>
      <c r="D712" s="276"/>
      <c r="E712" s="276"/>
      <c r="F712" s="276"/>
      <c r="G712" s="276"/>
      <c r="H712" s="276"/>
      <c r="I712" s="276"/>
      <c r="J712" s="276"/>
      <c r="K712" s="276"/>
      <c r="L712" s="276"/>
      <c r="M712" s="276"/>
      <c r="N712" s="276"/>
      <c r="O712" s="276"/>
      <c r="P712" s="276"/>
      <c r="Q712" s="276"/>
      <c r="R712" s="276"/>
      <c r="S712" s="276"/>
      <c r="T712" s="276"/>
      <c r="U712" s="276"/>
      <c r="V712" s="276"/>
      <c r="W712" s="276"/>
      <c r="X712" s="276"/>
      <c r="Y712" s="276"/>
      <c r="Z712" s="276"/>
      <c r="AA712" s="276"/>
    </row>
    <row r="713">
      <c r="A713" s="276"/>
      <c r="B713" s="276"/>
      <c r="C713" s="276"/>
      <c r="D713" s="276"/>
      <c r="E713" s="276"/>
      <c r="F713" s="276"/>
      <c r="G713" s="276"/>
      <c r="H713" s="276"/>
      <c r="I713" s="276"/>
      <c r="J713" s="276"/>
      <c r="K713" s="276"/>
      <c r="L713" s="276"/>
      <c r="M713" s="276"/>
      <c r="N713" s="276"/>
      <c r="O713" s="276"/>
      <c r="P713" s="276"/>
      <c r="Q713" s="276"/>
      <c r="R713" s="276"/>
      <c r="S713" s="276"/>
      <c r="T713" s="276"/>
      <c r="U713" s="276"/>
      <c r="V713" s="276"/>
      <c r="W713" s="276"/>
      <c r="X713" s="276"/>
      <c r="Y713" s="276"/>
      <c r="Z713" s="276"/>
      <c r="AA713" s="276"/>
    </row>
    <row r="714">
      <c r="A714" s="276"/>
      <c r="B714" s="276"/>
      <c r="C714" s="276"/>
      <c r="D714" s="276"/>
      <c r="E714" s="276"/>
      <c r="F714" s="276"/>
      <c r="G714" s="276"/>
      <c r="H714" s="276"/>
      <c r="I714" s="276"/>
      <c r="J714" s="276"/>
      <c r="K714" s="276"/>
      <c r="L714" s="276"/>
      <c r="M714" s="276"/>
      <c r="N714" s="276"/>
      <c r="O714" s="276"/>
      <c r="P714" s="276"/>
      <c r="Q714" s="276"/>
      <c r="R714" s="276"/>
      <c r="S714" s="276"/>
      <c r="T714" s="276"/>
      <c r="U714" s="276"/>
      <c r="V714" s="276"/>
      <c r="W714" s="276"/>
      <c r="X714" s="276"/>
      <c r="Y714" s="276"/>
      <c r="Z714" s="276"/>
      <c r="AA714" s="276"/>
    </row>
    <row r="715">
      <c r="A715" s="276"/>
      <c r="B715" s="276"/>
      <c r="C715" s="276"/>
      <c r="D715" s="276"/>
      <c r="E715" s="276"/>
      <c r="F715" s="276"/>
      <c r="G715" s="276"/>
      <c r="H715" s="276"/>
      <c r="I715" s="276"/>
      <c r="J715" s="276"/>
      <c r="K715" s="276"/>
      <c r="L715" s="276"/>
      <c r="M715" s="276"/>
      <c r="N715" s="276"/>
      <c r="O715" s="276"/>
      <c r="P715" s="276"/>
      <c r="Q715" s="276"/>
      <c r="R715" s="276"/>
      <c r="S715" s="276"/>
      <c r="T715" s="276"/>
      <c r="U715" s="276"/>
      <c r="V715" s="276"/>
      <c r="W715" s="276"/>
      <c r="X715" s="276"/>
      <c r="Y715" s="276"/>
      <c r="Z715" s="276"/>
      <c r="AA715" s="276"/>
    </row>
    <row r="716">
      <c r="A716" s="276"/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276"/>
      <c r="T716" s="276"/>
      <c r="U716" s="276"/>
      <c r="V716" s="276"/>
      <c r="W716" s="276"/>
      <c r="X716" s="276"/>
      <c r="Y716" s="276"/>
      <c r="Z716" s="276"/>
      <c r="AA716" s="276"/>
    </row>
    <row r="717">
      <c r="A717" s="276"/>
      <c r="B717" s="276"/>
      <c r="C717" s="276"/>
      <c r="D717" s="276"/>
      <c r="E717" s="276"/>
      <c r="F717" s="276"/>
      <c r="G717" s="276"/>
      <c r="H717" s="276"/>
      <c r="I717" s="276"/>
      <c r="J717" s="276"/>
      <c r="K717" s="276"/>
      <c r="L717" s="276"/>
      <c r="M717" s="276"/>
      <c r="N717" s="276"/>
      <c r="O717" s="276"/>
      <c r="P717" s="276"/>
      <c r="Q717" s="276"/>
      <c r="R717" s="276"/>
      <c r="S717" s="276"/>
      <c r="T717" s="276"/>
      <c r="U717" s="276"/>
      <c r="V717" s="276"/>
      <c r="W717" s="276"/>
      <c r="X717" s="276"/>
      <c r="Y717" s="276"/>
      <c r="Z717" s="276"/>
      <c r="AA717" s="276"/>
    </row>
    <row r="718">
      <c r="A718" s="276"/>
      <c r="B718" s="276"/>
      <c r="C718" s="276"/>
      <c r="D718" s="276"/>
      <c r="E718" s="276"/>
      <c r="F718" s="276"/>
      <c r="G718" s="276"/>
      <c r="H718" s="276"/>
      <c r="I718" s="276"/>
      <c r="J718" s="276"/>
      <c r="K718" s="276"/>
      <c r="L718" s="276"/>
      <c r="M718" s="276"/>
      <c r="N718" s="276"/>
      <c r="O718" s="276"/>
      <c r="P718" s="276"/>
      <c r="Q718" s="276"/>
      <c r="R718" s="276"/>
      <c r="S718" s="276"/>
      <c r="T718" s="276"/>
      <c r="U718" s="276"/>
      <c r="V718" s="276"/>
      <c r="W718" s="276"/>
      <c r="X718" s="276"/>
      <c r="Y718" s="276"/>
      <c r="Z718" s="276"/>
      <c r="AA718" s="276"/>
    </row>
    <row r="719">
      <c r="A719" s="276"/>
      <c r="B719" s="276"/>
      <c r="C719" s="276"/>
      <c r="D719" s="276"/>
      <c r="E719" s="276"/>
      <c r="F719" s="276"/>
      <c r="G719" s="276"/>
      <c r="H719" s="276"/>
      <c r="I719" s="276"/>
      <c r="J719" s="276"/>
      <c r="K719" s="276"/>
      <c r="L719" s="276"/>
      <c r="M719" s="276"/>
      <c r="N719" s="276"/>
      <c r="O719" s="276"/>
      <c r="P719" s="276"/>
      <c r="Q719" s="276"/>
      <c r="R719" s="276"/>
      <c r="S719" s="276"/>
      <c r="T719" s="276"/>
      <c r="U719" s="276"/>
      <c r="V719" s="276"/>
      <c r="W719" s="276"/>
      <c r="X719" s="276"/>
      <c r="Y719" s="276"/>
      <c r="Z719" s="276"/>
      <c r="AA719" s="276"/>
    </row>
    <row r="720">
      <c r="A720" s="276"/>
      <c r="B720" s="276"/>
      <c r="C720" s="276"/>
      <c r="D720" s="276"/>
      <c r="E720" s="276"/>
      <c r="F720" s="276"/>
      <c r="G720" s="276"/>
      <c r="H720" s="276"/>
      <c r="I720" s="276"/>
      <c r="J720" s="276"/>
      <c r="K720" s="276"/>
      <c r="L720" s="276"/>
      <c r="M720" s="276"/>
      <c r="N720" s="276"/>
      <c r="O720" s="276"/>
      <c r="P720" s="276"/>
      <c r="Q720" s="276"/>
      <c r="R720" s="276"/>
      <c r="S720" s="276"/>
      <c r="T720" s="276"/>
      <c r="U720" s="276"/>
      <c r="V720" s="276"/>
      <c r="W720" s="276"/>
      <c r="X720" s="276"/>
      <c r="Y720" s="276"/>
      <c r="Z720" s="276"/>
      <c r="AA720" s="276"/>
    </row>
    <row r="721">
      <c r="A721" s="276"/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276"/>
      <c r="T721" s="276"/>
      <c r="U721" s="276"/>
      <c r="V721" s="276"/>
      <c r="W721" s="276"/>
      <c r="X721" s="276"/>
      <c r="Y721" s="276"/>
      <c r="Z721" s="276"/>
      <c r="AA721" s="276"/>
    </row>
    <row r="722">
      <c r="A722" s="276"/>
      <c r="B722" s="276"/>
      <c r="C722" s="276"/>
      <c r="D722" s="276"/>
      <c r="E722" s="276"/>
      <c r="F722" s="276"/>
      <c r="G722" s="276"/>
      <c r="H722" s="276"/>
      <c r="I722" s="276"/>
      <c r="J722" s="276"/>
      <c r="K722" s="276"/>
      <c r="L722" s="276"/>
      <c r="M722" s="276"/>
      <c r="N722" s="276"/>
      <c r="O722" s="276"/>
      <c r="P722" s="276"/>
      <c r="Q722" s="276"/>
      <c r="R722" s="276"/>
      <c r="S722" s="276"/>
      <c r="T722" s="276"/>
      <c r="U722" s="276"/>
      <c r="V722" s="276"/>
      <c r="W722" s="276"/>
      <c r="X722" s="276"/>
      <c r="Y722" s="276"/>
      <c r="Z722" s="276"/>
      <c r="AA722" s="276"/>
    </row>
    <row r="723">
      <c r="A723" s="276"/>
      <c r="B723" s="276"/>
      <c r="C723" s="276"/>
      <c r="D723" s="276"/>
      <c r="E723" s="276"/>
      <c r="F723" s="276"/>
      <c r="G723" s="276"/>
      <c r="H723" s="276"/>
      <c r="I723" s="276"/>
      <c r="J723" s="276"/>
      <c r="K723" s="276"/>
      <c r="L723" s="276"/>
      <c r="M723" s="276"/>
      <c r="N723" s="276"/>
      <c r="O723" s="276"/>
      <c r="P723" s="276"/>
      <c r="Q723" s="276"/>
      <c r="R723" s="276"/>
      <c r="S723" s="276"/>
      <c r="T723" s="276"/>
      <c r="U723" s="276"/>
      <c r="V723" s="276"/>
      <c r="W723" s="276"/>
      <c r="X723" s="276"/>
      <c r="Y723" s="276"/>
      <c r="Z723" s="276"/>
      <c r="AA723" s="276"/>
    </row>
    <row r="724">
      <c r="A724" s="276"/>
      <c r="B724" s="276"/>
      <c r="C724" s="276"/>
      <c r="D724" s="276"/>
      <c r="E724" s="276"/>
      <c r="F724" s="276"/>
      <c r="G724" s="276"/>
      <c r="H724" s="276"/>
      <c r="I724" s="276"/>
      <c r="J724" s="276"/>
      <c r="K724" s="276"/>
      <c r="L724" s="276"/>
      <c r="M724" s="276"/>
      <c r="N724" s="276"/>
      <c r="O724" s="276"/>
      <c r="P724" s="276"/>
      <c r="Q724" s="276"/>
      <c r="R724" s="276"/>
      <c r="S724" s="276"/>
      <c r="T724" s="276"/>
      <c r="U724" s="276"/>
      <c r="V724" s="276"/>
      <c r="W724" s="276"/>
      <c r="X724" s="276"/>
      <c r="Y724" s="276"/>
      <c r="Z724" s="276"/>
      <c r="AA724" s="276"/>
    </row>
    <row r="725">
      <c r="A725" s="276"/>
      <c r="B725" s="276"/>
      <c r="C725" s="276"/>
      <c r="D725" s="276"/>
      <c r="E725" s="276"/>
      <c r="F725" s="276"/>
      <c r="G725" s="276"/>
      <c r="H725" s="276"/>
      <c r="I725" s="276"/>
      <c r="J725" s="276"/>
      <c r="K725" s="276"/>
      <c r="L725" s="276"/>
      <c r="M725" s="276"/>
      <c r="N725" s="276"/>
      <c r="O725" s="276"/>
      <c r="P725" s="276"/>
      <c r="Q725" s="276"/>
      <c r="R725" s="276"/>
      <c r="S725" s="276"/>
      <c r="T725" s="276"/>
      <c r="U725" s="276"/>
      <c r="V725" s="276"/>
      <c r="W725" s="276"/>
      <c r="X725" s="276"/>
      <c r="Y725" s="276"/>
      <c r="Z725" s="276"/>
      <c r="AA725" s="276"/>
    </row>
    <row r="726">
      <c r="A726" s="276"/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276"/>
      <c r="T726" s="276"/>
      <c r="U726" s="276"/>
      <c r="V726" s="276"/>
      <c r="W726" s="276"/>
      <c r="X726" s="276"/>
      <c r="Y726" s="276"/>
      <c r="Z726" s="276"/>
      <c r="AA726" s="276"/>
    </row>
    <row r="727">
      <c r="A727" s="276"/>
      <c r="B727" s="276"/>
      <c r="C727" s="276"/>
      <c r="D727" s="276"/>
      <c r="E727" s="276"/>
      <c r="F727" s="276"/>
      <c r="G727" s="276"/>
      <c r="H727" s="276"/>
      <c r="I727" s="276"/>
      <c r="J727" s="276"/>
      <c r="K727" s="276"/>
      <c r="L727" s="276"/>
      <c r="M727" s="276"/>
      <c r="N727" s="276"/>
      <c r="O727" s="276"/>
      <c r="P727" s="276"/>
      <c r="Q727" s="276"/>
      <c r="R727" s="276"/>
      <c r="S727" s="276"/>
      <c r="T727" s="276"/>
      <c r="U727" s="276"/>
      <c r="V727" s="276"/>
      <c r="W727" s="276"/>
      <c r="X727" s="276"/>
      <c r="Y727" s="276"/>
      <c r="Z727" s="276"/>
      <c r="AA727" s="276"/>
    </row>
    <row r="728">
      <c r="A728" s="276"/>
      <c r="B728" s="276"/>
      <c r="C728" s="276"/>
      <c r="D728" s="276"/>
      <c r="E728" s="276"/>
      <c r="F728" s="276"/>
      <c r="G728" s="276"/>
      <c r="H728" s="276"/>
      <c r="I728" s="276"/>
      <c r="J728" s="276"/>
      <c r="K728" s="276"/>
      <c r="L728" s="276"/>
      <c r="M728" s="276"/>
      <c r="N728" s="276"/>
      <c r="O728" s="276"/>
      <c r="P728" s="276"/>
      <c r="Q728" s="276"/>
      <c r="R728" s="276"/>
      <c r="S728" s="276"/>
      <c r="T728" s="276"/>
      <c r="U728" s="276"/>
      <c r="V728" s="276"/>
      <c r="W728" s="276"/>
      <c r="X728" s="276"/>
      <c r="Y728" s="276"/>
      <c r="Z728" s="276"/>
      <c r="AA728" s="276"/>
    </row>
    <row r="729">
      <c r="A729" s="276"/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  <c r="P729" s="276"/>
      <c r="Q729" s="276"/>
      <c r="R729" s="276"/>
      <c r="S729" s="276"/>
      <c r="T729" s="276"/>
      <c r="U729" s="276"/>
      <c r="V729" s="276"/>
      <c r="W729" s="276"/>
      <c r="X729" s="276"/>
      <c r="Y729" s="276"/>
      <c r="Z729" s="276"/>
      <c r="AA729" s="276"/>
    </row>
    <row r="730">
      <c r="A730" s="276"/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  <c r="P730" s="276"/>
      <c r="Q730" s="276"/>
      <c r="R730" s="276"/>
      <c r="S730" s="276"/>
      <c r="T730" s="276"/>
      <c r="U730" s="276"/>
      <c r="V730" s="276"/>
      <c r="W730" s="276"/>
      <c r="X730" s="276"/>
      <c r="Y730" s="276"/>
      <c r="Z730" s="276"/>
      <c r="AA730" s="276"/>
    </row>
    <row r="731">
      <c r="A731" s="276"/>
      <c r="B731" s="276"/>
      <c r="C731" s="276"/>
      <c r="D731" s="276"/>
      <c r="E731" s="276"/>
      <c r="F731" s="276"/>
      <c r="G731" s="276"/>
      <c r="H731" s="276"/>
      <c r="I731" s="276"/>
      <c r="J731" s="276"/>
      <c r="K731" s="276"/>
      <c r="L731" s="276"/>
      <c r="M731" s="276"/>
      <c r="N731" s="276"/>
      <c r="O731" s="276"/>
      <c r="P731" s="276"/>
      <c r="Q731" s="276"/>
      <c r="R731" s="276"/>
      <c r="S731" s="276"/>
      <c r="T731" s="276"/>
      <c r="U731" s="276"/>
      <c r="V731" s="276"/>
      <c r="W731" s="276"/>
      <c r="X731" s="276"/>
      <c r="Y731" s="276"/>
      <c r="Z731" s="276"/>
      <c r="AA731" s="276"/>
    </row>
    <row r="732">
      <c r="A732" s="276"/>
      <c r="B732" s="276"/>
      <c r="C732" s="276"/>
      <c r="D732" s="276"/>
      <c r="E732" s="276"/>
      <c r="F732" s="276"/>
      <c r="G732" s="276"/>
      <c r="H732" s="276"/>
      <c r="I732" s="276"/>
      <c r="J732" s="276"/>
      <c r="K732" s="276"/>
      <c r="L732" s="276"/>
      <c r="M732" s="276"/>
      <c r="N732" s="276"/>
      <c r="O732" s="276"/>
      <c r="P732" s="276"/>
      <c r="Q732" s="276"/>
      <c r="R732" s="276"/>
      <c r="S732" s="276"/>
      <c r="T732" s="276"/>
      <c r="U732" s="276"/>
      <c r="V732" s="276"/>
      <c r="W732" s="276"/>
      <c r="X732" s="276"/>
      <c r="Y732" s="276"/>
      <c r="Z732" s="276"/>
      <c r="AA732" s="276"/>
    </row>
    <row r="733">
      <c r="A733" s="276"/>
      <c r="B733" s="276"/>
      <c r="C733" s="276"/>
      <c r="D733" s="276"/>
      <c r="E733" s="276"/>
      <c r="F733" s="276"/>
      <c r="G733" s="276"/>
      <c r="H733" s="276"/>
      <c r="I733" s="276"/>
      <c r="J733" s="276"/>
      <c r="K733" s="276"/>
      <c r="L733" s="276"/>
      <c r="M733" s="276"/>
      <c r="N733" s="276"/>
      <c r="O733" s="276"/>
      <c r="P733" s="276"/>
      <c r="Q733" s="276"/>
      <c r="R733" s="276"/>
      <c r="S733" s="276"/>
      <c r="T733" s="276"/>
      <c r="U733" s="276"/>
      <c r="V733" s="276"/>
      <c r="W733" s="276"/>
      <c r="X733" s="276"/>
      <c r="Y733" s="276"/>
      <c r="Z733" s="276"/>
      <c r="AA733" s="276"/>
    </row>
    <row r="734">
      <c r="A734" s="276"/>
      <c r="B734" s="276"/>
      <c r="C734" s="276"/>
      <c r="D734" s="276"/>
      <c r="E734" s="276"/>
      <c r="F734" s="276"/>
      <c r="G734" s="276"/>
      <c r="H734" s="276"/>
      <c r="I734" s="276"/>
      <c r="J734" s="276"/>
      <c r="K734" s="276"/>
      <c r="L734" s="276"/>
      <c r="M734" s="276"/>
      <c r="N734" s="276"/>
      <c r="O734" s="276"/>
      <c r="P734" s="276"/>
      <c r="Q734" s="276"/>
      <c r="R734" s="276"/>
      <c r="S734" s="276"/>
      <c r="T734" s="276"/>
      <c r="U734" s="276"/>
      <c r="V734" s="276"/>
      <c r="W734" s="276"/>
      <c r="X734" s="276"/>
      <c r="Y734" s="276"/>
      <c r="Z734" s="276"/>
      <c r="AA734" s="276"/>
    </row>
    <row r="735">
      <c r="A735" s="276"/>
      <c r="B735" s="276"/>
      <c r="C735" s="276"/>
      <c r="D735" s="276"/>
      <c r="E735" s="276"/>
      <c r="F735" s="276"/>
      <c r="G735" s="276"/>
      <c r="H735" s="276"/>
      <c r="I735" s="276"/>
      <c r="J735" s="276"/>
      <c r="K735" s="276"/>
      <c r="L735" s="276"/>
      <c r="M735" s="276"/>
      <c r="N735" s="276"/>
      <c r="O735" s="276"/>
      <c r="P735" s="276"/>
      <c r="Q735" s="276"/>
      <c r="R735" s="276"/>
      <c r="S735" s="276"/>
      <c r="T735" s="276"/>
      <c r="U735" s="276"/>
      <c r="V735" s="276"/>
      <c r="W735" s="276"/>
      <c r="X735" s="276"/>
      <c r="Y735" s="276"/>
      <c r="Z735" s="276"/>
      <c r="AA735" s="276"/>
    </row>
    <row r="736">
      <c r="A736" s="276"/>
      <c r="B736" s="276"/>
      <c r="C736" s="276"/>
      <c r="D736" s="276"/>
      <c r="E736" s="276"/>
      <c r="F736" s="276"/>
      <c r="G736" s="276"/>
      <c r="H736" s="276"/>
      <c r="I736" s="276"/>
      <c r="J736" s="276"/>
      <c r="K736" s="276"/>
      <c r="L736" s="276"/>
      <c r="M736" s="276"/>
      <c r="N736" s="276"/>
      <c r="O736" s="276"/>
      <c r="P736" s="276"/>
      <c r="Q736" s="276"/>
      <c r="R736" s="276"/>
      <c r="S736" s="276"/>
      <c r="T736" s="276"/>
      <c r="U736" s="276"/>
      <c r="V736" s="276"/>
      <c r="W736" s="276"/>
      <c r="X736" s="276"/>
      <c r="Y736" s="276"/>
      <c r="Z736" s="276"/>
      <c r="AA736" s="276"/>
    </row>
    <row r="737">
      <c r="A737" s="276"/>
      <c r="B737" s="276"/>
      <c r="C737" s="276"/>
      <c r="D737" s="276"/>
      <c r="E737" s="276"/>
      <c r="F737" s="276"/>
      <c r="G737" s="276"/>
      <c r="H737" s="276"/>
      <c r="I737" s="276"/>
      <c r="J737" s="276"/>
      <c r="K737" s="276"/>
      <c r="L737" s="276"/>
      <c r="M737" s="276"/>
      <c r="N737" s="276"/>
      <c r="O737" s="276"/>
      <c r="P737" s="276"/>
      <c r="Q737" s="276"/>
      <c r="R737" s="276"/>
      <c r="S737" s="276"/>
      <c r="T737" s="276"/>
      <c r="U737" s="276"/>
      <c r="V737" s="276"/>
      <c r="W737" s="276"/>
      <c r="X737" s="276"/>
      <c r="Y737" s="276"/>
      <c r="Z737" s="276"/>
      <c r="AA737" s="276"/>
    </row>
    <row r="738">
      <c r="A738" s="276"/>
      <c r="B738" s="276"/>
      <c r="C738" s="276"/>
      <c r="D738" s="276"/>
      <c r="E738" s="276"/>
      <c r="F738" s="276"/>
      <c r="G738" s="276"/>
      <c r="H738" s="276"/>
      <c r="I738" s="276"/>
      <c r="J738" s="276"/>
      <c r="K738" s="276"/>
      <c r="L738" s="276"/>
      <c r="M738" s="276"/>
      <c r="N738" s="276"/>
      <c r="O738" s="276"/>
      <c r="P738" s="276"/>
      <c r="Q738" s="276"/>
      <c r="R738" s="276"/>
      <c r="S738" s="276"/>
      <c r="T738" s="276"/>
      <c r="U738" s="276"/>
      <c r="V738" s="276"/>
      <c r="W738" s="276"/>
      <c r="X738" s="276"/>
      <c r="Y738" s="276"/>
      <c r="Z738" s="276"/>
      <c r="AA738" s="276"/>
    </row>
    <row r="739">
      <c r="A739" s="276"/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276"/>
      <c r="T739" s="276"/>
      <c r="U739" s="276"/>
      <c r="V739" s="276"/>
      <c r="W739" s="276"/>
      <c r="X739" s="276"/>
      <c r="Y739" s="276"/>
      <c r="Z739" s="276"/>
      <c r="AA739" s="276"/>
    </row>
    <row r="740">
      <c r="A740" s="276"/>
      <c r="B740" s="276"/>
      <c r="C740" s="276"/>
      <c r="D740" s="276"/>
      <c r="E740" s="276"/>
      <c r="F740" s="276"/>
      <c r="G740" s="276"/>
      <c r="H740" s="276"/>
      <c r="I740" s="276"/>
      <c r="J740" s="276"/>
      <c r="K740" s="276"/>
      <c r="L740" s="276"/>
      <c r="M740" s="276"/>
      <c r="N740" s="276"/>
      <c r="O740" s="276"/>
      <c r="P740" s="276"/>
      <c r="Q740" s="276"/>
      <c r="R740" s="276"/>
      <c r="S740" s="276"/>
      <c r="T740" s="276"/>
      <c r="U740" s="276"/>
      <c r="V740" s="276"/>
      <c r="W740" s="276"/>
      <c r="X740" s="276"/>
      <c r="Y740" s="276"/>
      <c r="Z740" s="276"/>
      <c r="AA740" s="276"/>
    </row>
    <row r="741">
      <c r="A741" s="276"/>
      <c r="B741" s="276"/>
      <c r="C741" s="276"/>
      <c r="D741" s="276"/>
      <c r="E741" s="276"/>
      <c r="F741" s="276"/>
      <c r="G741" s="276"/>
      <c r="H741" s="276"/>
      <c r="I741" s="276"/>
      <c r="J741" s="276"/>
      <c r="K741" s="276"/>
      <c r="L741" s="276"/>
      <c r="M741" s="276"/>
      <c r="N741" s="276"/>
      <c r="O741" s="276"/>
      <c r="P741" s="276"/>
      <c r="Q741" s="276"/>
      <c r="R741" s="276"/>
      <c r="S741" s="276"/>
      <c r="T741" s="276"/>
      <c r="U741" s="276"/>
      <c r="V741" s="276"/>
      <c r="W741" s="276"/>
      <c r="X741" s="276"/>
      <c r="Y741" s="276"/>
      <c r="Z741" s="276"/>
      <c r="AA741" s="276"/>
    </row>
    <row r="742">
      <c r="A742" s="276"/>
      <c r="B742" s="276"/>
      <c r="C742" s="276"/>
      <c r="D742" s="276"/>
      <c r="E742" s="276"/>
      <c r="F742" s="276"/>
      <c r="G742" s="276"/>
      <c r="H742" s="276"/>
      <c r="I742" s="276"/>
      <c r="J742" s="276"/>
      <c r="K742" s="276"/>
      <c r="L742" s="276"/>
      <c r="M742" s="276"/>
      <c r="N742" s="276"/>
      <c r="O742" s="276"/>
      <c r="P742" s="276"/>
      <c r="Q742" s="276"/>
      <c r="R742" s="276"/>
      <c r="S742" s="276"/>
      <c r="T742" s="276"/>
      <c r="U742" s="276"/>
      <c r="V742" s="276"/>
      <c r="W742" s="276"/>
      <c r="X742" s="276"/>
      <c r="Y742" s="276"/>
      <c r="Z742" s="276"/>
      <c r="AA742" s="276"/>
    </row>
    <row r="743">
      <c r="A743" s="276"/>
      <c r="B743" s="276"/>
      <c r="C743" s="276"/>
      <c r="D743" s="276"/>
      <c r="E743" s="276"/>
      <c r="F743" s="276"/>
      <c r="G743" s="276"/>
      <c r="H743" s="276"/>
      <c r="I743" s="276"/>
      <c r="J743" s="276"/>
      <c r="K743" s="276"/>
      <c r="L743" s="276"/>
      <c r="M743" s="276"/>
      <c r="N743" s="276"/>
      <c r="O743" s="276"/>
      <c r="P743" s="276"/>
      <c r="Q743" s="276"/>
      <c r="R743" s="276"/>
      <c r="S743" s="276"/>
      <c r="T743" s="276"/>
      <c r="U743" s="276"/>
      <c r="V743" s="276"/>
      <c r="W743" s="276"/>
      <c r="X743" s="276"/>
      <c r="Y743" s="276"/>
      <c r="Z743" s="276"/>
      <c r="AA743" s="276"/>
    </row>
    <row r="744">
      <c r="A744" s="276"/>
      <c r="B744" s="276"/>
      <c r="C744" s="276"/>
      <c r="D744" s="276"/>
      <c r="E744" s="276"/>
      <c r="F744" s="276"/>
      <c r="G744" s="276"/>
      <c r="H744" s="276"/>
      <c r="I744" s="276"/>
      <c r="J744" s="276"/>
      <c r="K744" s="276"/>
      <c r="L744" s="276"/>
      <c r="M744" s="276"/>
      <c r="N744" s="276"/>
      <c r="O744" s="276"/>
      <c r="P744" s="276"/>
      <c r="Q744" s="276"/>
      <c r="R744" s="276"/>
      <c r="S744" s="276"/>
      <c r="T744" s="276"/>
      <c r="U744" s="276"/>
      <c r="V744" s="276"/>
      <c r="W744" s="276"/>
      <c r="X744" s="276"/>
      <c r="Y744" s="276"/>
      <c r="Z744" s="276"/>
      <c r="AA744" s="276"/>
    </row>
    <row r="745">
      <c r="A745" s="276"/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276"/>
      <c r="T745" s="276"/>
      <c r="U745" s="276"/>
      <c r="V745" s="276"/>
      <c r="W745" s="276"/>
      <c r="X745" s="276"/>
      <c r="Y745" s="276"/>
      <c r="Z745" s="276"/>
      <c r="AA745" s="276"/>
    </row>
    <row r="746">
      <c r="A746" s="276"/>
      <c r="B746" s="276"/>
      <c r="C746" s="276"/>
      <c r="D746" s="276"/>
      <c r="E746" s="276"/>
      <c r="F746" s="276"/>
      <c r="G746" s="276"/>
      <c r="H746" s="276"/>
      <c r="I746" s="276"/>
      <c r="J746" s="276"/>
      <c r="K746" s="276"/>
      <c r="L746" s="276"/>
      <c r="M746" s="276"/>
      <c r="N746" s="276"/>
      <c r="O746" s="276"/>
      <c r="P746" s="276"/>
      <c r="Q746" s="276"/>
      <c r="R746" s="276"/>
      <c r="S746" s="276"/>
      <c r="T746" s="276"/>
      <c r="U746" s="276"/>
      <c r="V746" s="276"/>
      <c r="W746" s="276"/>
      <c r="X746" s="276"/>
      <c r="Y746" s="276"/>
      <c r="Z746" s="276"/>
      <c r="AA746" s="276"/>
    </row>
    <row r="747">
      <c r="A747" s="276"/>
      <c r="B747" s="276"/>
      <c r="C747" s="276"/>
      <c r="D747" s="276"/>
      <c r="E747" s="276"/>
      <c r="F747" s="276"/>
      <c r="G747" s="276"/>
      <c r="H747" s="276"/>
      <c r="I747" s="276"/>
      <c r="J747" s="276"/>
      <c r="K747" s="276"/>
      <c r="L747" s="276"/>
      <c r="M747" s="276"/>
      <c r="N747" s="276"/>
      <c r="O747" s="276"/>
      <c r="P747" s="276"/>
      <c r="Q747" s="276"/>
      <c r="R747" s="276"/>
      <c r="S747" s="276"/>
      <c r="T747" s="276"/>
      <c r="U747" s="276"/>
      <c r="V747" s="276"/>
      <c r="W747" s="276"/>
      <c r="X747" s="276"/>
      <c r="Y747" s="276"/>
      <c r="Z747" s="276"/>
      <c r="AA747" s="276"/>
    </row>
    <row r="748">
      <c r="A748" s="276"/>
      <c r="B748" s="276"/>
      <c r="C748" s="276"/>
      <c r="D748" s="276"/>
      <c r="E748" s="276"/>
      <c r="F748" s="276"/>
      <c r="G748" s="276"/>
      <c r="H748" s="276"/>
      <c r="I748" s="276"/>
      <c r="J748" s="276"/>
      <c r="K748" s="276"/>
      <c r="L748" s="276"/>
      <c r="M748" s="276"/>
      <c r="N748" s="276"/>
      <c r="O748" s="276"/>
      <c r="P748" s="276"/>
      <c r="Q748" s="276"/>
      <c r="R748" s="276"/>
      <c r="S748" s="276"/>
      <c r="T748" s="276"/>
      <c r="U748" s="276"/>
      <c r="V748" s="276"/>
      <c r="W748" s="276"/>
      <c r="X748" s="276"/>
      <c r="Y748" s="276"/>
      <c r="Z748" s="276"/>
      <c r="AA748" s="276"/>
    </row>
    <row r="749">
      <c r="A749" s="276"/>
      <c r="B749" s="276"/>
      <c r="C749" s="276"/>
      <c r="D749" s="276"/>
      <c r="E749" s="276"/>
      <c r="F749" s="276"/>
      <c r="G749" s="276"/>
      <c r="H749" s="276"/>
      <c r="I749" s="276"/>
      <c r="J749" s="276"/>
      <c r="K749" s="276"/>
      <c r="L749" s="276"/>
      <c r="M749" s="276"/>
      <c r="N749" s="276"/>
      <c r="O749" s="276"/>
      <c r="P749" s="276"/>
      <c r="Q749" s="276"/>
      <c r="R749" s="276"/>
      <c r="S749" s="276"/>
      <c r="T749" s="276"/>
      <c r="U749" s="276"/>
      <c r="V749" s="276"/>
      <c r="W749" s="276"/>
      <c r="X749" s="276"/>
      <c r="Y749" s="276"/>
      <c r="Z749" s="276"/>
      <c r="AA749" s="276"/>
    </row>
    <row r="750">
      <c r="A750" s="276"/>
      <c r="B750" s="276"/>
      <c r="C750" s="276"/>
      <c r="D750" s="276"/>
      <c r="E750" s="276"/>
      <c r="F750" s="276"/>
      <c r="G750" s="276"/>
      <c r="H750" s="276"/>
      <c r="I750" s="276"/>
      <c r="J750" s="276"/>
      <c r="K750" s="276"/>
      <c r="L750" s="276"/>
      <c r="M750" s="276"/>
      <c r="N750" s="276"/>
      <c r="O750" s="276"/>
      <c r="P750" s="276"/>
      <c r="Q750" s="276"/>
      <c r="R750" s="276"/>
      <c r="S750" s="276"/>
      <c r="T750" s="276"/>
      <c r="U750" s="276"/>
      <c r="V750" s="276"/>
      <c r="W750" s="276"/>
      <c r="X750" s="276"/>
      <c r="Y750" s="276"/>
      <c r="Z750" s="276"/>
      <c r="AA750" s="276"/>
    </row>
    <row r="751">
      <c r="A751" s="276"/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276"/>
      <c r="T751" s="276"/>
      <c r="U751" s="276"/>
      <c r="V751" s="276"/>
      <c r="W751" s="276"/>
      <c r="X751" s="276"/>
      <c r="Y751" s="276"/>
      <c r="Z751" s="276"/>
      <c r="AA751" s="276"/>
    </row>
    <row r="752">
      <c r="A752" s="276"/>
      <c r="B752" s="276"/>
      <c r="C752" s="276"/>
      <c r="D752" s="276"/>
      <c r="E752" s="276"/>
      <c r="F752" s="276"/>
      <c r="G752" s="276"/>
      <c r="H752" s="276"/>
      <c r="I752" s="276"/>
      <c r="J752" s="276"/>
      <c r="K752" s="276"/>
      <c r="L752" s="276"/>
      <c r="M752" s="276"/>
      <c r="N752" s="276"/>
      <c r="O752" s="276"/>
      <c r="P752" s="276"/>
      <c r="Q752" s="276"/>
      <c r="R752" s="276"/>
      <c r="S752" s="276"/>
      <c r="T752" s="276"/>
      <c r="U752" s="276"/>
      <c r="V752" s="276"/>
      <c r="W752" s="276"/>
      <c r="X752" s="276"/>
      <c r="Y752" s="276"/>
      <c r="Z752" s="276"/>
      <c r="AA752" s="276"/>
    </row>
    <row r="753">
      <c r="A753" s="276"/>
      <c r="B753" s="276"/>
      <c r="C753" s="276"/>
      <c r="D753" s="276"/>
      <c r="E753" s="276"/>
      <c r="F753" s="276"/>
      <c r="G753" s="276"/>
      <c r="H753" s="276"/>
      <c r="I753" s="276"/>
      <c r="J753" s="276"/>
      <c r="K753" s="276"/>
      <c r="L753" s="276"/>
      <c r="M753" s="276"/>
      <c r="N753" s="276"/>
      <c r="O753" s="276"/>
      <c r="P753" s="276"/>
      <c r="Q753" s="276"/>
      <c r="R753" s="276"/>
      <c r="S753" s="276"/>
      <c r="T753" s="276"/>
      <c r="U753" s="276"/>
      <c r="V753" s="276"/>
      <c r="W753" s="276"/>
      <c r="X753" s="276"/>
      <c r="Y753" s="276"/>
      <c r="Z753" s="276"/>
      <c r="AA753" s="276"/>
    </row>
    <row r="754">
      <c r="A754" s="276"/>
      <c r="B754" s="276"/>
      <c r="C754" s="276"/>
      <c r="D754" s="276"/>
      <c r="E754" s="276"/>
      <c r="F754" s="276"/>
      <c r="G754" s="276"/>
      <c r="H754" s="276"/>
      <c r="I754" s="276"/>
      <c r="J754" s="276"/>
      <c r="K754" s="276"/>
      <c r="L754" s="276"/>
      <c r="M754" s="276"/>
      <c r="N754" s="276"/>
      <c r="O754" s="276"/>
      <c r="P754" s="276"/>
      <c r="Q754" s="276"/>
      <c r="R754" s="276"/>
      <c r="S754" s="276"/>
      <c r="T754" s="276"/>
      <c r="U754" s="276"/>
      <c r="V754" s="276"/>
      <c r="W754" s="276"/>
      <c r="X754" s="276"/>
      <c r="Y754" s="276"/>
      <c r="Z754" s="276"/>
      <c r="AA754" s="276"/>
    </row>
    <row r="755">
      <c r="A755" s="276"/>
      <c r="B755" s="276"/>
      <c r="C755" s="276"/>
      <c r="D755" s="276"/>
      <c r="E755" s="276"/>
      <c r="F755" s="276"/>
      <c r="G755" s="276"/>
      <c r="H755" s="276"/>
      <c r="I755" s="276"/>
      <c r="J755" s="276"/>
      <c r="K755" s="276"/>
      <c r="L755" s="276"/>
      <c r="M755" s="276"/>
      <c r="N755" s="276"/>
      <c r="O755" s="276"/>
      <c r="P755" s="276"/>
      <c r="Q755" s="276"/>
      <c r="R755" s="276"/>
      <c r="S755" s="276"/>
      <c r="T755" s="276"/>
      <c r="U755" s="276"/>
      <c r="V755" s="276"/>
      <c r="W755" s="276"/>
      <c r="X755" s="276"/>
      <c r="Y755" s="276"/>
      <c r="Z755" s="276"/>
      <c r="AA755" s="276"/>
    </row>
    <row r="756">
      <c r="A756" s="276"/>
      <c r="B756" s="276"/>
      <c r="C756" s="276"/>
      <c r="D756" s="276"/>
      <c r="E756" s="276"/>
      <c r="F756" s="276"/>
      <c r="G756" s="276"/>
      <c r="H756" s="276"/>
      <c r="I756" s="276"/>
      <c r="J756" s="276"/>
      <c r="K756" s="276"/>
      <c r="L756" s="276"/>
      <c r="M756" s="276"/>
      <c r="N756" s="276"/>
      <c r="O756" s="276"/>
      <c r="P756" s="276"/>
      <c r="Q756" s="276"/>
      <c r="R756" s="276"/>
      <c r="S756" s="276"/>
      <c r="T756" s="276"/>
      <c r="U756" s="276"/>
      <c r="V756" s="276"/>
      <c r="W756" s="276"/>
      <c r="X756" s="276"/>
      <c r="Y756" s="276"/>
      <c r="Z756" s="276"/>
      <c r="AA756" s="276"/>
    </row>
    <row r="757">
      <c r="A757" s="276"/>
      <c r="B757" s="276"/>
      <c r="C757" s="276"/>
      <c r="D757" s="276"/>
      <c r="E757" s="276"/>
      <c r="F757" s="276"/>
      <c r="G757" s="276"/>
      <c r="H757" s="276"/>
      <c r="I757" s="276"/>
      <c r="J757" s="276"/>
      <c r="K757" s="276"/>
      <c r="L757" s="276"/>
      <c r="M757" s="276"/>
      <c r="N757" s="276"/>
      <c r="O757" s="276"/>
      <c r="P757" s="276"/>
      <c r="Q757" s="276"/>
      <c r="R757" s="276"/>
      <c r="S757" s="276"/>
      <c r="T757" s="276"/>
      <c r="U757" s="276"/>
      <c r="V757" s="276"/>
      <c r="W757" s="276"/>
      <c r="X757" s="276"/>
      <c r="Y757" s="276"/>
      <c r="Z757" s="276"/>
      <c r="AA757" s="276"/>
    </row>
    <row r="758">
      <c r="A758" s="276"/>
      <c r="B758" s="276"/>
      <c r="C758" s="276"/>
      <c r="D758" s="276"/>
      <c r="E758" s="276"/>
      <c r="F758" s="276"/>
      <c r="G758" s="276"/>
      <c r="H758" s="276"/>
      <c r="I758" s="276"/>
      <c r="J758" s="276"/>
      <c r="K758" s="276"/>
      <c r="L758" s="276"/>
      <c r="M758" s="276"/>
      <c r="N758" s="276"/>
      <c r="O758" s="276"/>
      <c r="P758" s="276"/>
      <c r="Q758" s="276"/>
      <c r="R758" s="276"/>
      <c r="S758" s="276"/>
      <c r="T758" s="276"/>
      <c r="U758" s="276"/>
      <c r="V758" s="276"/>
      <c r="W758" s="276"/>
      <c r="X758" s="276"/>
      <c r="Y758" s="276"/>
      <c r="Z758" s="276"/>
      <c r="AA758" s="276"/>
    </row>
    <row r="759">
      <c r="A759" s="276"/>
      <c r="B759" s="276"/>
      <c r="C759" s="276"/>
      <c r="D759" s="276"/>
      <c r="E759" s="276"/>
      <c r="F759" s="276"/>
      <c r="G759" s="276"/>
      <c r="H759" s="276"/>
      <c r="I759" s="276"/>
      <c r="J759" s="276"/>
      <c r="K759" s="276"/>
      <c r="L759" s="276"/>
      <c r="M759" s="276"/>
      <c r="N759" s="276"/>
      <c r="O759" s="276"/>
      <c r="P759" s="276"/>
      <c r="Q759" s="276"/>
      <c r="R759" s="276"/>
      <c r="S759" s="276"/>
      <c r="T759" s="276"/>
      <c r="U759" s="276"/>
      <c r="V759" s="276"/>
      <c r="W759" s="276"/>
      <c r="X759" s="276"/>
      <c r="Y759" s="276"/>
      <c r="Z759" s="276"/>
      <c r="AA759" s="276"/>
    </row>
    <row r="760">
      <c r="A760" s="276"/>
      <c r="B760" s="276"/>
      <c r="C760" s="276"/>
      <c r="D760" s="276"/>
      <c r="E760" s="276"/>
      <c r="F760" s="276"/>
      <c r="G760" s="276"/>
      <c r="H760" s="276"/>
      <c r="I760" s="276"/>
      <c r="J760" s="276"/>
      <c r="K760" s="276"/>
      <c r="L760" s="276"/>
      <c r="M760" s="276"/>
      <c r="N760" s="276"/>
      <c r="O760" s="276"/>
      <c r="P760" s="276"/>
      <c r="Q760" s="276"/>
      <c r="R760" s="276"/>
      <c r="S760" s="276"/>
      <c r="T760" s="276"/>
      <c r="U760" s="276"/>
      <c r="V760" s="276"/>
      <c r="W760" s="276"/>
      <c r="X760" s="276"/>
      <c r="Y760" s="276"/>
      <c r="Z760" s="276"/>
      <c r="AA760" s="276"/>
    </row>
    <row r="761">
      <c r="A761" s="276"/>
      <c r="B761" s="276"/>
      <c r="C761" s="276"/>
      <c r="D761" s="276"/>
      <c r="E761" s="276"/>
      <c r="F761" s="276"/>
      <c r="G761" s="276"/>
      <c r="H761" s="276"/>
      <c r="I761" s="276"/>
      <c r="J761" s="276"/>
      <c r="K761" s="276"/>
      <c r="L761" s="276"/>
      <c r="M761" s="276"/>
      <c r="N761" s="276"/>
      <c r="O761" s="276"/>
      <c r="P761" s="276"/>
      <c r="Q761" s="276"/>
      <c r="R761" s="276"/>
      <c r="S761" s="276"/>
      <c r="T761" s="276"/>
      <c r="U761" s="276"/>
      <c r="V761" s="276"/>
      <c r="W761" s="276"/>
      <c r="X761" s="276"/>
      <c r="Y761" s="276"/>
      <c r="Z761" s="276"/>
      <c r="AA761" s="276"/>
    </row>
    <row r="762">
      <c r="A762" s="276"/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276"/>
      <c r="T762" s="276"/>
      <c r="U762" s="276"/>
      <c r="V762" s="276"/>
      <c r="W762" s="276"/>
      <c r="X762" s="276"/>
      <c r="Y762" s="276"/>
      <c r="Z762" s="276"/>
      <c r="AA762" s="276"/>
    </row>
    <row r="763">
      <c r="A763" s="276"/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276"/>
      <c r="T763" s="276"/>
      <c r="U763" s="276"/>
      <c r="V763" s="276"/>
      <c r="W763" s="276"/>
      <c r="X763" s="276"/>
      <c r="Y763" s="276"/>
      <c r="Z763" s="276"/>
      <c r="AA763" s="276"/>
    </row>
    <row r="764">
      <c r="A764" s="276"/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276"/>
      <c r="T764" s="276"/>
      <c r="U764" s="276"/>
      <c r="V764" s="276"/>
      <c r="W764" s="276"/>
      <c r="X764" s="276"/>
      <c r="Y764" s="276"/>
      <c r="Z764" s="276"/>
      <c r="AA764" s="276"/>
    </row>
    <row r="765">
      <c r="A765" s="276"/>
      <c r="B765" s="276"/>
      <c r="C765" s="276"/>
      <c r="D765" s="276"/>
      <c r="E765" s="276"/>
      <c r="F765" s="276"/>
      <c r="G765" s="276"/>
      <c r="H765" s="276"/>
      <c r="I765" s="276"/>
      <c r="J765" s="276"/>
      <c r="K765" s="276"/>
      <c r="L765" s="276"/>
      <c r="M765" s="276"/>
      <c r="N765" s="276"/>
      <c r="O765" s="276"/>
      <c r="P765" s="276"/>
      <c r="Q765" s="276"/>
      <c r="R765" s="276"/>
      <c r="S765" s="276"/>
      <c r="T765" s="276"/>
      <c r="U765" s="276"/>
      <c r="V765" s="276"/>
      <c r="W765" s="276"/>
      <c r="X765" s="276"/>
      <c r="Y765" s="276"/>
      <c r="Z765" s="276"/>
      <c r="AA765" s="276"/>
    </row>
    <row r="766">
      <c r="A766" s="276"/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276"/>
      <c r="T766" s="276"/>
      <c r="U766" s="276"/>
      <c r="V766" s="276"/>
      <c r="W766" s="276"/>
      <c r="X766" s="276"/>
      <c r="Y766" s="276"/>
      <c r="Z766" s="276"/>
      <c r="AA766" s="276"/>
    </row>
    <row r="767">
      <c r="A767" s="276"/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276"/>
      <c r="T767" s="276"/>
      <c r="U767" s="276"/>
      <c r="V767" s="276"/>
      <c r="W767" s="276"/>
      <c r="X767" s="276"/>
      <c r="Y767" s="276"/>
      <c r="Z767" s="276"/>
      <c r="AA767" s="276"/>
    </row>
    <row r="768">
      <c r="A768" s="276"/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276"/>
      <c r="T768" s="276"/>
      <c r="U768" s="276"/>
      <c r="V768" s="276"/>
      <c r="W768" s="276"/>
      <c r="X768" s="276"/>
      <c r="Y768" s="276"/>
      <c r="Z768" s="276"/>
      <c r="AA768" s="276"/>
    </row>
    <row r="769">
      <c r="A769" s="276"/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276"/>
      <c r="T769" s="276"/>
      <c r="U769" s="276"/>
      <c r="V769" s="276"/>
      <c r="W769" s="276"/>
      <c r="X769" s="276"/>
      <c r="Y769" s="276"/>
      <c r="Z769" s="276"/>
      <c r="AA769" s="276"/>
    </row>
    <row r="770">
      <c r="A770" s="276"/>
      <c r="B770" s="276"/>
      <c r="C770" s="276"/>
      <c r="D770" s="276"/>
      <c r="E770" s="276"/>
      <c r="F770" s="276"/>
      <c r="G770" s="276"/>
      <c r="H770" s="276"/>
      <c r="I770" s="276"/>
      <c r="J770" s="276"/>
      <c r="K770" s="276"/>
      <c r="L770" s="276"/>
      <c r="M770" s="276"/>
      <c r="N770" s="276"/>
      <c r="O770" s="276"/>
      <c r="P770" s="276"/>
      <c r="Q770" s="276"/>
      <c r="R770" s="276"/>
      <c r="S770" s="276"/>
      <c r="T770" s="276"/>
      <c r="U770" s="276"/>
      <c r="V770" s="276"/>
      <c r="W770" s="276"/>
      <c r="X770" s="276"/>
      <c r="Y770" s="276"/>
      <c r="Z770" s="276"/>
      <c r="AA770" s="276"/>
    </row>
    <row r="771">
      <c r="A771" s="276"/>
      <c r="B771" s="276"/>
      <c r="C771" s="276"/>
      <c r="D771" s="276"/>
      <c r="E771" s="276"/>
      <c r="F771" s="276"/>
      <c r="G771" s="276"/>
      <c r="H771" s="276"/>
      <c r="I771" s="276"/>
      <c r="J771" s="276"/>
      <c r="K771" s="276"/>
      <c r="L771" s="276"/>
      <c r="M771" s="276"/>
      <c r="N771" s="276"/>
      <c r="O771" s="276"/>
      <c r="P771" s="276"/>
      <c r="Q771" s="276"/>
      <c r="R771" s="276"/>
      <c r="S771" s="276"/>
      <c r="T771" s="276"/>
      <c r="U771" s="276"/>
      <c r="V771" s="276"/>
      <c r="W771" s="276"/>
      <c r="X771" s="276"/>
      <c r="Y771" s="276"/>
      <c r="Z771" s="276"/>
      <c r="AA771" s="276"/>
    </row>
    <row r="772">
      <c r="A772" s="276"/>
      <c r="B772" s="276"/>
      <c r="C772" s="276"/>
      <c r="D772" s="276"/>
      <c r="E772" s="276"/>
      <c r="F772" s="276"/>
      <c r="G772" s="276"/>
      <c r="H772" s="276"/>
      <c r="I772" s="276"/>
      <c r="J772" s="276"/>
      <c r="K772" s="276"/>
      <c r="L772" s="276"/>
      <c r="M772" s="276"/>
      <c r="N772" s="276"/>
      <c r="O772" s="276"/>
      <c r="P772" s="276"/>
      <c r="Q772" s="276"/>
      <c r="R772" s="276"/>
      <c r="S772" s="276"/>
      <c r="T772" s="276"/>
      <c r="U772" s="276"/>
      <c r="V772" s="276"/>
      <c r="W772" s="276"/>
      <c r="X772" s="276"/>
      <c r="Y772" s="276"/>
      <c r="Z772" s="276"/>
      <c r="AA772" s="276"/>
    </row>
    <row r="773">
      <c r="A773" s="276"/>
      <c r="B773" s="276"/>
      <c r="C773" s="276"/>
      <c r="D773" s="276"/>
      <c r="E773" s="276"/>
      <c r="F773" s="276"/>
      <c r="G773" s="276"/>
      <c r="H773" s="276"/>
      <c r="I773" s="276"/>
      <c r="J773" s="276"/>
      <c r="K773" s="276"/>
      <c r="L773" s="276"/>
      <c r="M773" s="276"/>
      <c r="N773" s="276"/>
      <c r="O773" s="276"/>
      <c r="P773" s="276"/>
      <c r="Q773" s="276"/>
      <c r="R773" s="276"/>
      <c r="S773" s="276"/>
      <c r="T773" s="276"/>
      <c r="U773" s="276"/>
      <c r="V773" s="276"/>
      <c r="W773" s="276"/>
      <c r="X773" s="276"/>
      <c r="Y773" s="276"/>
      <c r="Z773" s="276"/>
      <c r="AA773" s="276"/>
    </row>
    <row r="774">
      <c r="A774" s="276"/>
      <c r="B774" s="276"/>
      <c r="C774" s="276"/>
      <c r="D774" s="276"/>
      <c r="E774" s="276"/>
      <c r="F774" s="276"/>
      <c r="G774" s="276"/>
      <c r="H774" s="276"/>
      <c r="I774" s="276"/>
      <c r="J774" s="276"/>
      <c r="K774" s="276"/>
      <c r="L774" s="276"/>
      <c r="M774" s="276"/>
      <c r="N774" s="276"/>
      <c r="O774" s="276"/>
      <c r="P774" s="276"/>
      <c r="Q774" s="276"/>
      <c r="R774" s="276"/>
      <c r="S774" s="276"/>
      <c r="T774" s="276"/>
      <c r="U774" s="276"/>
      <c r="V774" s="276"/>
      <c r="W774" s="276"/>
      <c r="X774" s="276"/>
      <c r="Y774" s="276"/>
      <c r="Z774" s="276"/>
      <c r="AA774" s="276"/>
    </row>
    <row r="775">
      <c r="A775" s="276"/>
      <c r="B775" s="276"/>
      <c r="C775" s="276"/>
      <c r="D775" s="276"/>
      <c r="E775" s="276"/>
      <c r="F775" s="276"/>
      <c r="G775" s="276"/>
      <c r="H775" s="276"/>
      <c r="I775" s="276"/>
      <c r="J775" s="276"/>
      <c r="K775" s="276"/>
      <c r="L775" s="276"/>
      <c r="M775" s="276"/>
      <c r="N775" s="276"/>
      <c r="O775" s="276"/>
      <c r="P775" s="276"/>
      <c r="Q775" s="276"/>
      <c r="R775" s="276"/>
      <c r="S775" s="276"/>
      <c r="T775" s="276"/>
      <c r="U775" s="276"/>
      <c r="V775" s="276"/>
      <c r="W775" s="276"/>
      <c r="X775" s="276"/>
      <c r="Y775" s="276"/>
      <c r="Z775" s="276"/>
      <c r="AA775" s="276"/>
    </row>
    <row r="776">
      <c r="A776" s="276"/>
      <c r="B776" s="276"/>
      <c r="C776" s="276"/>
      <c r="D776" s="276"/>
      <c r="E776" s="276"/>
      <c r="F776" s="276"/>
      <c r="G776" s="276"/>
      <c r="H776" s="276"/>
      <c r="I776" s="276"/>
      <c r="J776" s="276"/>
      <c r="K776" s="276"/>
      <c r="L776" s="276"/>
      <c r="M776" s="276"/>
      <c r="N776" s="276"/>
      <c r="O776" s="276"/>
      <c r="P776" s="276"/>
      <c r="Q776" s="276"/>
      <c r="R776" s="276"/>
      <c r="S776" s="276"/>
      <c r="T776" s="276"/>
      <c r="U776" s="276"/>
      <c r="V776" s="276"/>
      <c r="W776" s="276"/>
      <c r="X776" s="276"/>
      <c r="Y776" s="276"/>
      <c r="Z776" s="276"/>
      <c r="AA776" s="276"/>
    </row>
    <row r="777">
      <c r="A777" s="276"/>
      <c r="B777" s="276"/>
      <c r="C777" s="276"/>
      <c r="D777" s="276"/>
      <c r="E777" s="276"/>
      <c r="F777" s="276"/>
      <c r="G777" s="276"/>
      <c r="H777" s="276"/>
      <c r="I777" s="276"/>
      <c r="J777" s="276"/>
      <c r="K777" s="276"/>
      <c r="L777" s="276"/>
      <c r="M777" s="276"/>
      <c r="N777" s="276"/>
      <c r="O777" s="276"/>
      <c r="P777" s="276"/>
      <c r="Q777" s="276"/>
      <c r="R777" s="276"/>
      <c r="S777" s="276"/>
      <c r="T777" s="276"/>
      <c r="U777" s="276"/>
      <c r="V777" s="276"/>
      <c r="W777" s="276"/>
      <c r="X777" s="276"/>
      <c r="Y777" s="276"/>
      <c r="Z777" s="276"/>
      <c r="AA777" s="276"/>
    </row>
    <row r="778">
      <c r="A778" s="276"/>
      <c r="B778" s="276"/>
      <c r="C778" s="276"/>
      <c r="D778" s="276"/>
      <c r="E778" s="276"/>
      <c r="F778" s="276"/>
      <c r="G778" s="276"/>
      <c r="H778" s="276"/>
      <c r="I778" s="276"/>
      <c r="J778" s="276"/>
      <c r="K778" s="276"/>
      <c r="L778" s="276"/>
      <c r="M778" s="276"/>
      <c r="N778" s="276"/>
      <c r="O778" s="276"/>
      <c r="P778" s="276"/>
      <c r="Q778" s="276"/>
      <c r="R778" s="276"/>
      <c r="S778" s="276"/>
      <c r="T778" s="276"/>
      <c r="U778" s="276"/>
      <c r="V778" s="276"/>
      <c r="W778" s="276"/>
      <c r="X778" s="276"/>
      <c r="Y778" s="276"/>
      <c r="Z778" s="276"/>
      <c r="AA778" s="276"/>
    </row>
    <row r="779">
      <c r="A779" s="276"/>
      <c r="B779" s="276"/>
      <c r="C779" s="276"/>
      <c r="D779" s="276"/>
      <c r="E779" s="276"/>
      <c r="F779" s="276"/>
      <c r="G779" s="276"/>
      <c r="H779" s="276"/>
      <c r="I779" s="276"/>
      <c r="J779" s="276"/>
      <c r="K779" s="276"/>
      <c r="L779" s="276"/>
      <c r="M779" s="276"/>
      <c r="N779" s="276"/>
      <c r="O779" s="276"/>
      <c r="P779" s="276"/>
      <c r="Q779" s="276"/>
      <c r="R779" s="276"/>
      <c r="S779" s="276"/>
      <c r="T779" s="276"/>
      <c r="U779" s="276"/>
      <c r="V779" s="276"/>
      <c r="W779" s="276"/>
      <c r="X779" s="276"/>
      <c r="Y779" s="276"/>
      <c r="Z779" s="276"/>
      <c r="AA779" s="276"/>
    </row>
    <row r="780">
      <c r="A780" s="276"/>
      <c r="B780" s="276"/>
      <c r="C780" s="276"/>
      <c r="D780" s="276"/>
      <c r="E780" s="276"/>
      <c r="F780" s="276"/>
      <c r="G780" s="276"/>
      <c r="H780" s="276"/>
      <c r="I780" s="276"/>
      <c r="J780" s="276"/>
      <c r="K780" s="276"/>
      <c r="L780" s="276"/>
      <c r="M780" s="276"/>
      <c r="N780" s="276"/>
      <c r="O780" s="276"/>
      <c r="P780" s="276"/>
      <c r="Q780" s="276"/>
      <c r="R780" s="276"/>
      <c r="S780" s="276"/>
      <c r="T780" s="276"/>
      <c r="U780" s="276"/>
      <c r="V780" s="276"/>
      <c r="W780" s="276"/>
      <c r="X780" s="276"/>
      <c r="Y780" s="276"/>
      <c r="Z780" s="276"/>
      <c r="AA780" s="276"/>
    </row>
    <row r="781">
      <c r="A781" s="276"/>
      <c r="B781" s="276"/>
      <c r="C781" s="276"/>
      <c r="D781" s="276"/>
      <c r="E781" s="276"/>
      <c r="F781" s="276"/>
      <c r="G781" s="276"/>
      <c r="H781" s="276"/>
      <c r="I781" s="276"/>
      <c r="J781" s="276"/>
      <c r="K781" s="276"/>
      <c r="L781" s="276"/>
      <c r="M781" s="276"/>
      <c r="N781" s="276"/>
      <c r="O781" s="276"/>
      <c r="P781" s="276"/>
      <c r="Q781" s="276"/>
      <c r="R781" s="276"/>
      <c r="S781" s="276"/>
      <c r="T781" s="276"/>
      <c r="U781" s="276"/>
      <c r="V781" s="276"/>
      <c r="W781" s="276"/>
      <c r="X781" s="276"/>
      <c r="Y781" s="276"/>
      <c r="Z781" s="276"/>
      <c r="AA781" s="276"/>
    </row>
    <row r="782">
      <c r="A782" s="276"/>
      <c r="B782" s="276"/>
      <c r="C782" s="276"/>
      <c r="D782" s="276"/>
      <c r="E782" s="276"/>
      <c r="F782" s="276"/>
      <c r="G782" s="276"/>
      <c r="H782" s="276"/>
      <c r="I782" s="276"/>
      <c r="J782" s="276"/>
      <c r="K782" s="276"/>
      <c r="L782" s="276"/>
      <c r="M782" s="276"/>
      <c r="N782" s="276"/>
      <c r="O782" s="276"/>
      <c r="P782" s="276"/>
      <c r="Q782" s="276"/>
      <c r="R782" s="276"/>
      <c r="S782" s="276"/>
      <c r="T782" s="276"/>
      <c r="U782" s="276"/>
      <c r="V782" s="276"/>
      <c r="W782" s="276"/>
      <c r="X782" s="276"/>
      <c r="Y782" s="276"/>
      <c r="Z782" s="276"/>
      <c r="AA782" s="276"/>
    </row>
    <row r="783">
      <c r="A783" s="276"/>
      <c r="B783" s="276"/>
      <c r="C783" s="276"/>
      <c r="D783" s="276"/>
      <c r="E783" s="276"/>
      <c r="F783" s="276"/>
      <c r="G783" s="276"/>
      <c r="H783" s="276"/>
      <c r="I783" s="276"/>
      <c r="J783" s="276"/>
      <c r="K783" s="276"/>
      <c r="L783" s="276"/>
      <c r="M783" s="276"/>
      <c r="N783" s="276"/>
      <c r="O783" s="276"/>
      <c r="P783" s="276"/>
      <c r="Q783" s="276"/>
      <c r="R783" s="276"/>
      <c r="S783" s="276"/>
      <c r="T783" s="276"/>
      <c r="U783" s="276"/>
      <c r="V783" s="276"/>
      <c r="W783" s="276"/>
      <c r="X783" s="276"/>
      <c r="Y783" s="276"/>
      <c r="Z783" s="276"/>
      <c r="AA783" s="276"/>
    </row>
    <row r="784">
      <c r="A784" s="276"/>
      <c r="B784" s="276"/>
      <c r="C784" s="276"/>
      <c r="D784" s="276"/>
      <c r="E784" s="276"/>
      <c r="F784" s="276"/>
      <c r="G784" s="276"/>
      <c r="H784" s="276"/>
      <c r="I784" s="276"/>
      <c r="J784" s="276"/>
      <c r="K784" s="276"/>
      <c r="L784" s="276"/>
      <c r="M784" s="276"/>
      <c r="N784" s="276"/>
      <c r="O784" s="276"/>
      <c r="P784" s="276"/>
      <c r="Q784" s="276"/>
      <c r="R784" s="276"/>
      <c r="S784" s="276"/>
      <c r="T784" s="276"/>
      <c r="U784" s="276"/>
      <c r="V784" s="276"/>
      <c r="W784" s="276"/>
      <c r="X784" s="276"/>
      <c r="Y784" s="276"/>
      <c r="Z784" s="276"/>
      <c r="AA784" s="276"/>
    </row>
    <row r="785">
      <c r="A785" s="276"/>
      <c r="B785" s="276"/>
      <c r="C785" s="276"/>
      <c r="D785" s="276"/>
      <c r="E785" s="276"/>
      <c r="F785" s="276"/>
      <c r="G785" s="276"/>
      <c r="H785" s="276"/>
      <c r="I785" s="276"/>
      <c r="J785" s="276"/>
      <c r="K785" s="276"/>
      <c r="L785" s="276"/>
      <c r="M785" s="276"/>
      <c r="N785" s="276"/>
      <c r="O785" s="276"/>
      <c r="P785" s="276"/>
      <c r="Q785" s="276"/>
      <c r="R785" s="276"/>
      <c r="S785" s="276"/>
      <c r="T785" s="276"/>
      <c r="U785" s="276"/>
      <c r="V785" s="276"/>
      <c r="W785" s="276"/>
      <c r="X785" s="276"/>
      <c r="Y785" s="276"/>
      <c r="Z785" s="276"/>
      <c r="AA785" s="276"/>
    </row>
    <row r="786">
      <c r="A786" s="276"/>
      <c r="B786" s="276"/>
      <c r="C786" s="276"/>
      <c r="D786" s="276"/>
      <c r="E786" s="276"/>
      <c r="F786" s="276"/>
      <c r="G786" s="276"/>
      <c r="H786" s="276"/>
      <c r="I786" s="276"/>
      <c r="J786" s="276"/>
      <c r="K786" s="276"/>
      <c r="L786" s="276"/>
      <c r="M786" s="276"/>
      <c r="N786" s="276"/>
      <c r="O786" s="276"/>
      <c r="P786" s="276"/>
      <c r="Q786" s="276"/>
      <c r="R786" s="276"/>
      <c r="S786" s="276"/>
      <c r="T786" s="276"/>
      <c r="U786" s="276"/>
      <c r="V786" s="276"/>
      <c r="W786" s="276"/>
      <c r="X786" s="276"/>
      <c r="Y786" s="276"/>
      <c r="Z786" s="276"/>
      <c r="AA786" s="276"/>
    </row>
    <row r="787">
      <c r="A787" s="276"/>
      <c r="B787" s="276"/>
      <c r="C787" s="276"/>
      <c r="D787" s="276"/>
      <c r="E787" s="276"/>
      <c r="F787" s="276"/>
      <c r="G787" s="276"/>
      <c r="H787" s="276"/>
      <c r="I787" s="276"/>
      <c r="J787" s="276"/>
      <c r="K787" s="276"/>
      <c r="L787" s="276"/>
      <c r="M787" s="276"/>
      <c r="N787" s="276"/>
      <c r="O787" s="276"/>
      <c r="P787" s="276"/>
      <c r="Q787" s="276"/>
      <c r="R787" s="276"/>
      <c r="S787" s="276"/>
      <c r="T787" s="276"/>
      <c r="U787" s="276"/>
      <c r="V787" s="276"/>
      <c r="W787" s="276"/>
      <c r="X787" s="276"/>
      <c r="Y787" s="276"/>
      <c r="Z787" s="276"/>
      <c r="AA787" s="276"/>
    </row>
    <row r="788">
      <c r="A788" s="276"/>
      <c r="B788" s="276"/>
      <c r="C788" s="276"/>
      <c r="D788" s="276"/>
      <c r="E788" s="276"/>
      <c r="F788" s="276"/>
      <c r="G788" s="276"/>
      <c r="H788" s="276"/>
      <c r="I788" s="276"/>
      <c r="J788" s="276"/>
      <c r="K788" s="276"/>
      <c r="L788" s="276"/>
      <c r="M788" s="276"/>
      <c r="N788" s="276"/>
      <c r="O788" s="276"/>
      <c r="P788" s="276"/>
      <c r="Q788" s="276"/>
      <c r="R788" s="276"/>
      <c r="S788" s="276"/>
      <c r="T788" s="276"/>
      <c r="U788" s="276"/>
      <c r="V788" s="276"/>
      <c r="W788" s="276"/>
      <c r="X788" s="276"/>
      <c r="Y788" s="276"/>
      <c r="Z788" s="276"/>
      <c r="AA788" s="276"/>
    </row>
    <row r="789">
      <c r="A789" s="276"/>
      <c r="B789" s="276"/>
      <c r="C789" s="276"/>
      <c r="D789" s="276"/>
      <c r="E789" s="276"/>
      <c r="F789" s="276"/>
      <c r="G789" s="276"/>
      <c r="H789" s="276"/>
      <c r="I789" s="276"/>
      <c r="J789" s="276"/>
      <c r="K789" s="276"/>
      <c r="L789" s="276"/>
      <c r="M789" s="276"/>
      <c r="N789" s="276"/>
      <c r="O789" s="276"/>
      <c r="P789" s="276"/>
      <c r="Q789" s="276"/>
      <c r="R789" s="276"/>
      <c r="S789" s="276"/>
      <c r="T789" s="276"/>
      <c r="U789" s="276"/>
      <c r="V789" s="276"/>
      <c r="W789" s="276"/>
      <c r="X789" s="276"/>
      <c r="Y789" s="276"/>
      <c r="Z789" s="276"/>
      <c r="AA789" s="276"/>
    </row>
    <row r="790">
      <c r="A790" s="276"/>
      <c r="B790" s="276"/>
      <c r="C790" s="276"/>
      <c r="D790" s="276"/>
      <c r="E790" s="276"/>
      <c r="F790" s="276"/>
      <c r="G790" s="276"/>
      <c r="H790" s="276"/>
      <c r="I790" s="276"/>
      <c r="J790" s="276"/>
      <c r="K790" s="276"/>
      <c r="L790" s="276"/>
      <c r="M790" s="276"/>
      <c r="N790" s="276"/>
      <c r="O790" s="276"/>
      <c r="P790" s="276"/>
      <c r="Q790" s="276"/>
      <c r="R790" s="276"/>
      <c r="S790" s="276"/>
      <c r="T790" s="276"/>
      <c r="U790" s="276"/>
      <c r="V790" s="276"/>
      <c r="W790" s="276"/>
      <c r="X790" s="276"/>
      <c r="Y790" s="276"/>
      <c r="Z790" s="276"/>
      <c r="AA790" s="276"/>
    </row>
    <row r="791">
      <c r="A791" s="276"/>
      <c r="B791" s="276"/>
      <c r="C791" s="276"/>
      <c r="D791" s="276"/>
      <c r="E791" s="276"/>
      <c r="F791" s="276"/>
      <c r="G791" s="276"/>
      <c r="H791" s="276"/>
      <c r="I791" s="276"/>
      <c r="J791" s="276"/>
      <c r="K791" s="276"/>
      <c r="L791" s="276"/>
      <c r="M791" s="276"/>
      <c r="N791" s="276"/>
      <c r="O791" s="276"/>
      <c r="P791" s="276"/>
      <c r="Q791" s="276"/>
      <c r="R791" s="276"/>
      <c r="S791" s="276"/>
      <c r="T791" s="276"/>
      <c r="U791" s="276"/>
      <c r="V791" s="276"/>
      <c r="W791" s="276"/>
      <c r="X791" s="276"/>
      <c r="Y791" s="276"/>
      <c r="Z791" s="276"/>
      <c r="AA791" s="276"/>
    </row>
    <row r="792">
      <c r="A792" s="276"/>
      <c r="B792" s="276"/>
      <c r="C792" s="276"/>
      <c r="D792" s="276"/>
      <c r="E792" s="276"/>
      <c r="F792" s="276"/>
      <c r="G792" s="276"/>
      <c r="H792" s="276"/>
      <c r="I792" s="276"/>
      <c r="J792" s="276"/>
      <c r="K792" s="276"/>
      <c r="L792" s="276"/>
      <c r="M792" s="276"/>
      <c r="N792" s="276"/>
      <c r="O792" s="276"/>
      <c r="P792" s="276"/>
      <c r="Q792" s="276"/>
      <c r="R792" s="276"/>
      <c r="S792" s="276"/>
      <c r="T792" s="276"/>
      <c r="U792" s="276"/>
      <c r="V792" s="276"/>
      <c r="W792" s="276"/>
      <c r="X792" s="276"/>
      <c r="Y792" s="276"/>
      <c r="Z792" s="276"/>
      <c r="AA792" s="276"/>
    </row>
    <row r="793">
      <c r="A793" s="276"/>
      <c r="B793" s="276"/>
      <c r="C793" s="276"/>
      <c r="D793" s="276"/>
      <c r="E793" s="276"/>
      <c r="F793" s="276"/>
      <c r="G793" s="276"/>
      <c r="H793" s="276"/>
      <c r="I793" s="276"/>
      <c r="J793" s="276"/>
      <c r="K793" s="276"/>
      <c r="L793" s="276"/>
      <c r="M793" s="276"/>
      <c r="N793" s="276"/>
      <c r="O793" s="276"/>
      <c r="P793" s="276"/>
      <c r="Q793" s="276"/>
      <c r="R793" s="276"/>
      <c r="S793" s="276"/>
      <c r="T793" s="276"/>
      <c r="U793" s="276"/>
      <c r="V793" s="276"/>
      <c r="W793" s="276"/>
      <c r="X793" s="276"/>
      <c r="Y793" s="276"/>
      <c r="Z793" s="276"/>
      <c r="AA793" s="276"/>
    </row>
    <row r="794">
      <c r="A794" s="276"/>
      <c r="B794" s="276"/>
      <c r="C794" s="276"/>
      <c r="D794" s="276"/>
      <c r="E794" s="276"/>
      <c r="F794" s="276"/>
      <c r="G794" s="276"/>
      <c r="H794" s="276"/>
      <c r="I794" s="276"/>
      <c r="J794" s="276"/>
      <c r="K794" s="276"/>
      <c r="L794" s="276"/>
      <c r="M794" s="276"/>
      <c r="N794" s="276"/>
      <c r="O794" s="276"/>
      <c r="P794" s="276"/>
      <c r="Q794" s="276"/>
      <c r="R794" s="276"/>
      <c r="S794" s="276"/>
      <c r="T794" s="276"/>
      <c r="U794" s="276"/>
      <c r="V794" s="276"/>
      <c r="W794" s="276"/>
      <c r="X794" s="276"/>
      <c r="Y794" s="276"/>
      <c r="Z794" s="276"/>
      <c r="AA794" s="276"/>
    </row>
    <row r="795">
      <c r="A795" s="276"/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  <c r="P795" s="276"/>
      <c r="Q795" s="276"/>
      <c r="R795" s="276"/>
      <c r="S795" s="276"/>
      <c r="T795" s="276"/>
      <c r="U795" s="276"/>
      <c r="V795" s="276"/>
      <c r="W795" s="276"/>
      <c r="X795" s="276"/>
      <c r="Y795" s="276"/>
      <c r="Z795" s="276"/>
      <c r="AA795" s="276"/>
    </row>
    <row r="796">
      <c r="A796" s="276"/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  <c r="P796" s="276"/>
      <c r="Q796" s="276"/>
      <c r="R796" s="276"/>
      <c r="S796" s="276"/>
      <c r="T796" s="276"/>
      <c r="U796" s="276"/>
      <c r="V796" s="276"/>
      <c r="W796" s="276"/>
      <c r="X796" s="276"/>
      <c r="Y796" s="276"/>
      <c r="Z796" s="276"/>
      <c r="AA796" s="276"/>
    </row>
    <row r="797">
      <c r="A797" s="276"/>
      <c r="B797" s="276"/>
      <c r="C797" s="276"/>
      <c r="D797" s="276"/>
      <c r="E797" s="276"/>
      <c r="F797" s="276"/>
      <c r="G797" s="276"/>
      <c r="H797" s="276"/>
      <c r="I797" s="276"/>
      <c r="J797" s="276"/>
      <c r="K797" s="276"/>
      <c r="L797" s="276"/>
      <c r="M797" s="276"/>
      <c r="N797" s="276"/>
      <c r="O797" s="276"/>
      <c r="P797" s="276"/>
      <c r="Q797" s="276"/>
      <c r="R797" s="276"/>
      <c r="S797" s="276"/>
      <c r="T797" s="276"/>
      <c r="U797" s="276"/>
      <c r="V797" s="276"/>
      <c r="W797" s="276"/>
      <c r="X797" s="276"/>
      <c r="Y797" s="276"/>
      <c r="Z797" s="276"/>
      <c r="AA797" s="276"/>
    </row>
    <row r="798">
      <c r="A798" s="276"/>
      <c r="B798" s="276"/>
      <c r="C798" s="276"/>
      <c r="D798" s="276"/>
      <c r="E798" s="276"/>
      <c r="F798" s="276"/>
      <c r="G798" s="276"/>
      <c r="H798" s="276"/>
      <c r="I798" s="276"/>
      <c r="J798" s="276"/>
      <c r="K798" s="276"/>
      <c r="L798" s="276"/>
      <c r="M798" s="276"/>
      <c r="N798" s="276"/>
      <c r="O798" s="276"/>
      <c r="P798" s="276"/>
      <c r="Q798" s="276"/>
      <c r="R798" s="276"/>
      <c r="S798" s="276"/>
      <c r="T798" s="276"/>
      <c r="U798" s="276"/>
      <c r="V798" s="276"/>
      <c r="W798" s="276"/>
      <c r="X798" s="276"/>
      <c r="Y798" s="276"/>
      <c r="Z798" s="276"/>
      <c r="AA798" s="276"/>
    </row>
    <row r="799">
      <c r="A799" s="276"/>
      <c r="B799" s="276"/>
      <c r="C799" s="276"/>
      <c r="D799" s="276"/>
      <c r="E799" s="276"/>
      <c r="F799" s="276"/>
      <c r="G799" s="276"/>
      <c r="H799" s="276"/>
      <c r="I799" s="276"/>
      <c r="J799" s="276"/>
      <c r="K799" s="276"/>
      <c r="L799" s="276"/>
      <c r="M799" s="276"/>
      <c r="N799" s="276"/>
      <c r="O799" s="276"/>
      <c r="P799" s="276"/>
      <c r="Q799" s="276"/>
      <c r="R799" s="276"/>
      <c r="S799" s="276"/>
      <c r="T799" s="276"/>
      <c r="U799" s="276"/>
      <c r="V799" s="276"/>
      <c r="W799" s="276"/>
      <c r="X799" s="276"/>
      <c r="Y799" s="276"/>
      <c r="Z799" s="276"/>
      <c r="AA799" s="276"/>
    </row>
    <row r="800">
      <c r="A800" s="276"/>
      <c r="B800" s="276"/>
      <c r="C800" s="276"/>
      <c r="D800" s="276"/>
      <c r="E800" s="276"/>
      <c r="F800" s="276"/>
      <c r="G800" s="276"/>
      <c r="H800" s="276"/>
      <c r="I800" s="276"/>
      <c r="J800" s="276"/>
      <c r="K800" s="276"/>
      <c r="L800" s="276"/>
      <c r="M800" s="276"/>
      <c r="N800" s="276"/>
      <c r="O800" s="276"/>
      <c r="P800" s="276"/>
      <c r="Q800" s="276"/>
      <c r="R800" s="276"/>
      <c r="S800" s="276"/>
      <c r="T800" s="276"/>
      <c r="U800" s="276"/>
      <c r="V800" s="276"/>
      <c r="W800" s="276"/>
      <c r="X800" s="276"/>
      <c r="Y800" s="276"/>
      <c r="Z800" s="276"/>
      <c r="AA800" s="276"/>
    </row>
    <row r="801">
      <c r="A801" s="276"/>
      <c r="B801" s="276"/>
      <c r="C801" s="276"/>
      <c r="D801" s="276"/>
      <c r="E801" s="276"/>
      <c r="F801" s="276"/>
      <c r="G801" s="276"/>
      <c r="H801" s="276"/>
      <c r="I801" s="276"/>
      <c r="J801" s="276"/>
      <c r="K801" s="276"/>
      <c r="L801" s="276"/>
      <c r="M801" s="276"/>
      <c r="N801" s="276"/>
      <c r="O801" s="276"/>
      <c r="P801" s="276"/>
      <c r="Q801" s="276"/>
      <c r="R801" s="276"/>
      <c r="S801" s="276"/>
      <c r="T801" s="276"/>
      <c r="U801" s="276"/>
      <c r="V801" s="276"/>
      <c r="W801" s="276"/>
      <c r="X801" s="276"/>
      <c r="Y801" s="276"/>
      <c r="Z801" s="276"/>
      <c r="AA801" s="276"/>
    </row>
    <row r="802">
      <c r="A802" s="276"/>
      <c r="B802" s="276"/>
      <c r="C802" s="276"/>
      <c r="D802" s="276"/>
      <c r="E802" s="276"/>
      <c r="F802" s="276"/>
      <c r="G802" s="276"/>
      <c r="H802" s="276"/>
      <c r="I802" s="276"/>
      <c r="J802" s="276"/>
      <c r="K802" s="276"/>
      <c r="L802" s="276"/>
      <c r="M802" s="276"/>
      <c r="N802" s="276"/>
      <c r="O802" s="276"/>
      <c r="P802" s="276"/>
      <c r="Q802" s="276"/>
      <c r="R802" s="276"/>
      <c r="S802" s="276"/>
      <c r="T802" s="276"/>
      <c r="U802" s="276"/>
      <c r="V802" s="276"/>
      <c r="W802" s="276"/>
      <c r="X802" s="276"/>
      <c r="Y802" s="276"/>
      <c r="Z802" s="276"/>
      <c r="AA802" s="276"/>
    </row>
    <row r="803">
      <c r="A803" s="276"/>
      <c r="B803" s="276"/>
      <c r="C803" s="276"/>
      <c r="D803" s="276"/>
      <c r="E803" s="276"/>
      <c r="F803" s="276"/>
      <c r="G803" s="276"/>
      <c r="H803" s="276"/>
      <c r="I803" s="276"/>
      <c r="J803" s="276"/>
      <c r="K803" s="276"/>
      <c r="L803" s="276"/>
      <c r="M803" s="276"/>
      <c r="N803" s="276"/>
      <c r="O803" s="276"/>
      <c r="P803" s="276"/>
      <c r="Q803" s="276"/>
      <c r="R803" s="276"/>
      <c r="S803" s="276"/>
      <c r="T803" s="276"/>
      <c r="U803" s="276"/>
      <c r="V803" s="276"/>
      <c r="W803" s="276"/>
      <c r="X803" s="276"/>
      <c r="Y803" s="276"/>
      <c r="Z803" s="276"/>
      <c r="AA803" s="276"/>
    </row>
    <row r="804">
      <c r="A804" s="276"/>
      <c r="B804" s="276"/>
      <c r="C804" s="276"/>
      <c r="D804" s="276"/>
      <c r="E804" s="276"/>
      <c r="F804" s="276"/>
      <c r="G804" s="276"/>
      <c r="H804" s="276"/>
      <c r="I804" s="276"/>
      <c r="J804" s="276"/>
      <c r="K804" s="276"/>
      <c r="L804" s="276"/>
      <c r="M804" s="276"/>
      <c r="N804" s="276"/>
      <c r="O804" s="276"/>
      <c r="P804" s="276"/>
      <c r="Q804" s="276"/>
      <c r="R804" s="276"/>
      <c r="S804" s="276"/>
      <c r="T804" s="276"/>
      <c r="U804" s="276"/>
      <c r="V804" s="276"/>
      <c r="W804" s="276"/>
      <c r="X804" s="276"/>
      <c r="Y804" s="276"/>
      <c r="Z804" s="276"/>
      <c r="AA804" s="276"/>
    </row>
    <row r="805">
      <c r="A805" s="276"/>
      <c r="B805" s="276"/>
      <c r="C805" s="276"/>
      <c r="D805" s="276"/>
      <c r="E805" s="276"/>
      <c r="F805" s="276"/>
      <c r="G805" s="276"/>
      <c r="H805" s="276"/>
      <c r="I805" s="276"/>
      <c r="J805" s="276"/>
      <c r="K805" s="276"/>
      <c r="L805" s="276"/>
      <c r="M805" s="276"/>
      <c r="N805" s="276"/>
      <c r="O805" s="276"/>
      <c r="P805" s="276"/>
      <c r="Q805" s="276"/>
      <c r="R805" s="276"/>
      <c r="S805" s="276"/>
      <c r="T805" s="276"/>
      <c r="U805" s="276"/>
      <c r="V805" s="276"/>
      <c r="W805" s="276"/>
      <c r="X805" s="276"/>
      <c r="Y805" s="276"/>
      <c r="Z805" s="276"/>
      <c r="AA805" s="276"/>
    </row>
    <row r="806">
      <c r="A806" s="276"/>
      <c r="B806" s="276"/>
      <c r="C806" s="276"/>
      <c r="D806" s="276"/>
      <c r="E806" s="276"/>
      <c r="F806" s="276"/>
      <c r="G806" s="276"/>
      <c r="H806" s="276"/>
      <c r="I806" s="276"/>
      <c r="J806" s="276"/>
      <c r="K806" s="276"/>
      <c r="L806" s="276"/>
      <c r="M806" s="276"/>
      <c r="N806" s="276"/>
      <c r="O806" s="276"/>
      <c r="P806" s="276"/>
      <c r="Q806" s="276"/>
      <c r="R806" s="276"/>
      <c r="S806" s="276"/>
      <c r="T806" s="276"/>
      <c r="U806" s="276"/>
      <c r="V806" s="276"/>
      <c r="W806" s="276"/>
      <c r="X806" s="276"/>
      <c r="Y806" s="276"/>
      <c r="Z806" s="276"/>
      <c r="AA806" s="276"/>
    </row>
    <row r="807">
      <c r="A807" s="276"/>
      <c r="B807" s="276"/>
      <c r="C807" s="276"/>
      <c r="D807" s="276"/>
      <c r="E807" s="276"/>
      <c r="F807" s="276"/>
      <c r="G807" s="276"/>
      <c r="H807" s="276"/>
      <c r="I807" s="276"/>
      <c r="J807" s="276"/>
      <c r="K807" s="276"/>
      <c r="L807" s="276"/>
      <c r="M807" s="276"/>
      <c r="N807" s="276"/>
      <c r="O807" s="276"/>
      <c r="P807" s="276"/>
      <c r="Q807" s="276"/>
      <c r="R807" s="276"/>
      <c r="S807" s="276"/>
      <c r="T807" s="276"/>
      <c r="U807" s="276"/>
      <c r="V807" s="276"/>
      <c r="W807" s="276"/>
      <c r="X807" s="276"/>
      <c r="Y807" s="276"/>
      <c r="Z807" s="276"/>
      <c r="AA807" s="276"/>
    </row>
    <row r="808">
      <c r="A808" s="276"/>
      <c r="B808" s="276"/>
      <c r="C808" s="276"/>
      <c r="D808" s="276"/>
      <c r="E808" s="276"/>
      <c r="F808" s="276"/>
      <c r="G808" s="276"/>
      <c r="H808" s="276"/>
      <c r="I808" s="276"/>
      <c r="J808" s="276"/>
      <c r="K808" s="276"/>
      <c r="L808" s="276"/>
      <c r="M808" s="276"/>
      <c r="N808" s="276"/>
      <c r="O808" s="276"/>
      <c r="P808" s="276"/>
      <c r="Q808" s="276"/>
      <c r="R808" s="276"/>
      <c r="S808" s="276"/>
      <c r="T808" s="276"/>
      <c r="U808" s="276"/>
      <c r="V808" s="276"/>
      <c r="W808" s="276"/>
      <c r="X808" s="276"/>
      <c r="Y808" s="276"/>
      <c r="Z808" s="276"/>
      <c r="AA808" s="276"/>
    </row>
    <row r="809">
      <c r="A809" s="276"/>
      <c r="B809" s="276"/>
      <c r="C809" s="276"/>
      <c r="D809" s="276"/>
      <c r="E809" s="276"/>
      <c r="F809" s="276"/>
      <c r="G809" s="276"/>
      <c r="H809" s="276"/>
      <c r="I809" s="276"/>
      <c r="J809" s="276"/>
      <c r="K809" s="276"/>
      <c r="L809" s="276"/>
      <c r="M809" s="276"/>
      <c r="N809" s="276"/>
      <c r="O809" s="276"/>
      <c r="P809" s="276"/>
      <c r="Q809" s="276"/>
      <c r="R809" s="276"/>
      <c r="S809" s="276"/>
      <c r="T809" s="276"/>
      <c r="U809" s="276"/>
      <c r="V809" s="276"/>
      <c r="W809" s="276"/>
      <c r="X809" s="276"/>
      <c r="Y809" s="276"/>
      <c r="Z809" s="276"/>
      <c r="AA809" s="276"/>
    </row>
    <row r="810">
      <c r="A810" s="276"/>
      <c r="B810" s="276"/>
      <c r="C810" s="276"/>
      <c r="D810" s="276"/>
      <c r="E810" s="276"/>
      <c r="F810" s="276"/>
      <c r="G810" s="276"/>
      <c r="H810" s="276"/>
      <c r="I810" s="276"/>
      <c r="J810" s="276"/>
      <c r="K810" s="276"/>
      <c r="L810" s="276"/>
      <c r="M810" s="276"/>
      <c r="N810" s="276"/>
      <c r="O810" s="276"/>
      <c r="P810" s="276"/>
      <c r="Q810" s="276"/>
      <c r="R810" s="276"/>
      <c r="S810" s="276"/>
      <c r="T810" s="276"/>
      <c r="U810" s="276"/>
      <c r="V810" s="276"/>
      <c r="W810" s="276"/>
      <c r="X810" s="276"/>
      <c r="Y810" s="276"/>
      <c r="Z810" s="276"/>
      <c r="AA810" s="276"/>
    </row>
    <row r="811">
      <c r="A811" s="276"/>
      <c r="B811" s="276"/>
      <c r="C811" s="276"/>
      <c r="D811" s="276"/>
      <c r="E811" s="276"/>
      <c r="F811" s="276"/>
      <c r="G811" s="276"/>
      <c r="H811" s="276"/>
      <c r="I811" s="276"/>
      <c r="J811" s="276"/>
      <c r="K811" s="276"/>
      <c r="L811" s="276"/>
      <c r="M811" s="276"/>
      <c r="N811" s="276"/>
      <c r="O811" s="276"/>
      <c r="P811" s="276"/>
      <c r="Q811" s="276"/>
      <c r="R811" s="276"/>
      <c r="S811" s="276"/>
      <c r="T811" s="276"/>
      <c r="U811" s="276"/>
      <c r="V811" s="276"/>
      <c r="W811" s="276"/>
      <c r="X811" s="276"/>
      <c r="Y811" s="276"/>
      <c r="Z811" s="276"/>
      <c r="AA811" s="276"/>
    </row>
    <row r="812">
      <c r="A812" s="276"/>
      <c r="B812" s="276"/>
      <c r="C812" s="276"/>
      <c r="D812" s="276"/>
      <c r="E812" s="276"/>
      <c r="F812" s="276"/>
      <c r="G812" s="276"/>
      <c r="H812" s="276"/>
      <c r="I812" s="276"/>
      <c r="J812" s="276"/>
      <c r="K812" s="276"/>
      <c r="L812" s="276"/>
      <c r="M812" s="276"/>
      <c r="N812" s="276"/>
      <c r="O812" s="276"/>
      <c r="P812" s="276"/>
      <c r="Q812" s="276"/>
      <c r="R812" s="276"/>
      <c r="S812" s="276"/>
      <c r="T812" s="276"/>
      <c r="U812" s="276"/>
      <c r="V812" s="276"/>
      <c r="W812" s="276"/>
      <c r="X812" s="276"/>
      <c r="Y812" s="276"/>
      <c r="Z812" s="276"/>
      <c r="AA812" s="276"/>
    </row>
    <row r="813">
      <c r="A813" s="276"/>
      <c r="B813" s="276"/>
      <c r="C813" s="276"/>
      <c r="D813" s="276"/>
      <c r="E813" s="276"/>
      <c r="F813" s="276"/>
      <c r="G813" s="276"/>
      <c r="H813" s="276"/>
      <c r="I813" s="276"/>
      <c r="J813" s="276"/>
      <c r="K813" s="276"/>
      <c r="L813" s="276"/>
      <c r="M813" s="276"/>
      <c r="N813" s="276"/>
      <c r="O813" s="276"/>
      <c r="P813" s="276"/>
      <c r="Q813" s="276"/>
      <c r="R813" s="276"/>
      <c r="S813" s="276"/>
      <c r="T813" s="276"/>
      <c r="U813" s="276"/>
      <c r="V813" s="276"/>
      <c r="W813" s="276"/>
      <c r="X813" s="276"/>
      <c r="Y813" s="276"/>
      <c r="Z813" s="276"/>
      <c r="AA813" s="276"/>
    </row>
    <row r="814">
      <c r="A814" s="276"/>
      <c r="B814" s="276"/>
      <c r="C814" s="276"/>
      <c r="D814" s="276"/>
      <c r="E814" s="276"/>
      <c r="F814" s="276"/>
      <c r="G814" s="276"/>
      <c r="H814" s="276"/>
      <c r="I814" s="276"/>
      <c r="J814" s="276"/>
      <c r="K814" s="276"/>
      <c r="L814" s="276"/>
      <c r="M814" s="276"/>
      <c r="N814" s="276"/>
      <c r="O814" s="276"/>
      <c r="P814" s="276"/>
      <c r="Q814" s="276"/>
      <c r="R814" s="276"/>
      <c r="S814" s="276"/>
      <c r="T814" s="276"/>
      <c r="U814" s="276"/>
      <c r="V814" s="276"/>
      <c r="W814" s="276"/>
      <c r="X814" s="276"/>
      <c r="Y814" s="276"/>
      <c r="Z814" s="276"/>
      <c r="AA814" s="276"/>
    </row>
    <row r="815">
      <c r="A815" s="276"/>
      <c r="B815" s="276"/>
      <c r="C815" s="276"/>
      <c r="D815" s="276"/>
      <c r="E815" s="276"/>
      <c r="F815" s="276"/>
      <c r="G815" s="276"/>
      <c r="H815" s="276"/>
      <c r="I815" s="276"/>
      <c r="J815" s="276"/>
      <c r="K815" s="276"/>
      <c r="L815" s="276"/>
      <c r="M815" s="276"/>
      <c r="N815" s="276"/>
      <c r="O815" s="276"/>
      <c r="P815" s="276"/>
      <c r="Q815" s="276"/>
      <c r="R815" s="276"/>
      <c r="S815" s="276"/>
      <c r="T815" s="276"/>
      <c r="U815" s="276"/>
      <c r="V815" s="276"/>
      <c r="W815" s="276"/>
      <c r="X815" s="276"/>
      <c r="Y815" s="276"/>
      <c r="Z815" s="276"/>
      <c r="AA815" s="276"/>
    </row>
    <row r="816">
      <c r="A816" s="276"/>
      <c r="B816" s="276"/>
      <c r="C816" s="276"/>
      <c r="D816" s="276"/>
      <c r="E816" s="276"/>
      <c r="F816" s="276"/>
      <c r="G816" s="276"/>
      <c r="H816" s="276"/>
      <c r="I816" s="276"/>
      <c r="J816" s="276"/>
      <c r="K816" s="276"/>
      <c r="L816" s="276"/>
      <c r="M816" s="276"/>
      <c r="N816" s="276"/>
      <c r="O816" s="276"/>
      <c r="P816" s="276"/>
      <c r="Q816" s="276"/>
      <c r="R816" s="276"/>
      <c r="S816" s="276"/>
      <c r="T816" s="276"/>
      <c r="U816" s="276"/>
      <c r="V816" s="276"/>
      <c r="W816" s="276"/>
      <c r="X816" s="276"/>
      <c r="Y816" s="276"/>
      <c r="Z816" s="276"/>
      <c r="AA816" s="276"/>
    </row>
    <row r="817">
      <c r="A817" s="276"/>
      <c r="B817" s="276"/>
      <c r="C817" s="276"/>
      <c r="D817" s="276"/>
      <c r="E817" s="276"/>
      <c r="F817" s="276"/>
      <c r="G817" s="276"/>
      <c r="H817" s="276"/>
      <c r="I817" s="276"/>
      <c r="J817" s="276"/>
      <c r="K817" s="276"/>
      <c r="L817" s="276"/>
      <c r="M817" s="276"/>
      <c r="N817" s="276"/>
      <c r="O817" s="276"/>
      <c r="P817" s="276"/>
      <c r="Q817" s="276"/>
      <c r="R817" s="276"/>
      <c r="S817" s="276"/>
      <c r="T817" s="276"/>
      <c r="U817" s="276"/>
      <c r="V817" s="276"/>
      <c r="W817" s="276"/>
      <c r="X817" s="276"/>
      <c r="Y817" s="276"/>
      <c r="Z817" s="276"/>
      <c r="AA817" s="276"/>
    </row>
    <row r="818">
      <c r="A818" s="276"/>
      <c r="B818" s="276"/>
      <c r="C818" s="276"/>
      <c r="D818" s="276"/>
      <c r="E818" s="276"/>
      <c r="F818" s="276"/>
      <c r="G818" s="276"/>
      <c r="H818" s="276"/>
      <c r="I818" s="276"/>
      <c r="J818" s="276"/>
      <c r="K818" s="276"/>
      <c r="L818" s="276"/>
      <c r="M818" s="276"/>
      <c r="N818" s="276"/>
      <c r="O818" s="276"/>
      <c r="P818" s="276"/>
      <c r="Q818" s="276"/>
      <c r="R818" s="276"/>
      <c r="S818" s="276"/>
      <c r="T818" s="276"/>
      <c r="U818" s="276"/>
      <c r="V818" s="276"/>
      <c r="W818" s="276"/>
      <c r="X818" s="276"/>
      <c r="Y818" s="276"/>
      <c r="Z818" s="276"/>
      <c r="AA818" s="276"/>
    </row>
    <row r="819">
      <c r="A819" s="276"/>
      <c r="B819" s="276"/>
      <c r="C819" s="276"/>
      <c r="D819" s="276"/>
      <c r="E819" s="276"/>
      <c r="F819" s="276"/>
      <c r="G819" s="276"/>
      <c r="H819" s="276"/>
      <c r="I819" s="276"/>
      <c r="J819" s="276"/>
      <c r="K819" s="276"/>
      <c r="L819" s="276"/>
      <c r="M819" s="276"/>
      <c r="N819" s="276"/>
      <c r="O819" s="276"/>
      <c r="P819" s="276"/>
      <c r="Q819" s="276"/>
      <c r="R819" s="276"/>
      <c r="S819" s="276"/>
      <c r="T819" s="276"/>
      <c r="U819" s="276"/>
      <c r="V819" s="276"/>
      <c r="W819" s="276"/>
      <c r="X819" s="276"/>
      <c r="Y819" s="276"/>
      <c r="Z819" s="276"/>
      <c r="AA819" s="276"/>
    </row>
    <row r="820">
      <c r="A820" s="276"/>
      <c r="B820" s="276"/>
      <c r="C820" s="276"/>
      <c r="D820" s="276"/>
      <c r="E820" s="276"/>
      <c r="F820" s="276"/>
      <c r="G820" s="276"/>
      <c r="H820" s="276"/>
      <c r="I820" s="276"/>
      <c r="J820" s="276"/>
      <c r="K820" s="276"/>
      <c r="L820" s="276"/>
      <c r="M820" s="276"/>
      <c r="N820" s="276"/>
      <c r="O820" s="276"/>
      <c r="P820" s="276"/>
      <c r="Q820" s="276"/>
      <c r="R820" s="276"/>
      <c r="S820" s="276"/>
      <c r="T820" s="276"/>
      <c r="U820" s="276"/>
      <c r="V820" s="276"/>
      <c r="W820" s="276"/>
      <c r="X820" s="276"/>
      <c r="Y820" s="276"/>
      <c r="Z820" s="276"/>
      <c r="AA820" s="276"/>
    </row>
    <row r="821">
      <c r="A821" s="276"/>
      <c r="B821" s="276"/>
      <c r="C821" s="276"/>
      <c r="D821" s="276"/>
      <c r="E821" s="276"/>
      <c r="F821" s="276"/>
      <c r="G821" s="276"/>
      <c r="H821" s="276"/>
      <c r="I821" s="276"/>
      <c r="J821" s="276"/>
      <c r="K821" s="276"/>
      <c r="L821" s="276"/>
      <c r="M821" s="276"/>
      <c r="N821" s="276"/>
      <c r="O821" s="276"/>
      <c r="P821" s="276"/>
      <c r="Q821" s="276"/>
      <c r="R821" s="276"/>
      <c r="S821" s="276"/>
      <c r="T821" s="276"/>
      <c r="U821" s="276"/>
      <c r="V821" s="276"/>
      <c r="W821" s="276"/>
      <c r="X821" s="276"/>
      <c r="Y821" s="276"/>
      <c r="Z821" s="276"/>
      <c r="AA821" s="276"/>
    </row>
    <row r="822">
      <c r="A822" s="276"/>
      <c r="B822" s="276"/>
      <c r="C822" s="276"/>
      <c r="D822" s="276"/>
      <c r="E822" s="276"/>
      <c r="F822" s="276"/>
      <c r="G822" s="276"/>
      <c r="H822" s="276"/>
      <c r="I822" s="276"/>
      <c r="J822" s="276"/>
      <c r="K822" s="276"/>
      <c r="L822" s="276"/>
      <c r="M822" s="276"/>
      <c r="N822" s="276"/>
      <c r="O822" s="276"/>
      <c r="P822" s="276"/>
      <c r="Q822" s="276"/>
      <c r="R822" s="276"/>
      <c r="S822" s="276"/>
      <c r="T822" s="276"/>
      <c r="U822" s="276"/>
      <c r="V822" s="276"/>
      <c r="W822" s="276"/>
      <c r="X822" s="276"/>
      <c r="Y822" s="276"/>
      <c r="Z822" s="276"/>
      <c r="AA822" s="276"/>
    </row>
    <row r="823">
      <c r="A823" s="276"/>
      <c r="B823" s="276"/>
      <c r="C823" s="276"/>
      <c r="D823" s="276"/>
      <c r="E823" s="276"/>
      <c r="F823" s="276"/>
      <c r="G823" s="276"/>
      <c r="H823" s="276"/>
      <c r="I823" s="276"/>
      <c r="J823" s="276"/>
      <c r="K823" s="276"/>
      <c r="L823" s="276"/>
      <c r="M823" s="276"/>
      <c r="N823" s="276"/>
      <c r="O823" s="276"/>
      <c r="P823" s="276"/>
      <c r="Q823" s="276"/>
      <c r="R823" s="276"/>
      <c r="S823" s="276"/>
      <c r="T823" s="276"/>
      <c r="U823" s="276"/>
      <c r="V823" s="276"/>
      <c r="W823" s="276"/>
      <c r="X823" s="276"/>
      <c r="Y823" s="276"/>
      <c r="Z823" s="276"/>
      <c r="AA823" s="276"/>
    </row>
    <row r="824">
      <c r="A824" s="276"/>
      <c r="B824" s="276"/>
      <c r="C824" s="276"/>
      <c r="D824" s="276"/>
      <c r="E824" s="276"/>
      <c r="F824" s="276"/>
      <c r="G824" s="276"/>
      <c r="H824" s="276"/>
      <c r="I824" s="276"/>
      <c r="J824" s="276"/>
      <c r="K824" s="276"/>
      <c r="L824" s="276"/>
      <c r="M824" s="276"/>
      <c r="N824" s="276"/>
      <c r="O824" s="276"/>
      <c r="P824" s="276"/>
      <c r="Q824" s="276"/>
      <c r="R824" s="276"/>
      <c r="S824" s="276"/>
      <c r="T824" s="276"/>
      <c r="U824" s="276"/>
      <c r="V824" s="276"/>
      <c r="W824" s="276"/>
      <c r="X824" s="276"/>
      <c r="Y824" s="276"/>
      <c r="Z824" s="276"/>
      <c r="AA824" s="276"/>
    </row>
    <row r="825">
      <c r="A825" s="276"/>
      <c r="B825" s="276"/>
      <c r="C825" s="276"/>
      <c r="D825" s="276"/>
      <c r="E825" s="276"/>
      <c r="F825" s="276"/>
      <c r="G825" s="276"/>
      <c r="H825" s="276"/>
      <c r="I825" s="276"/>
      <c r="J825" s="276"/>
      <c r="K825" s="276"/>
      <c r="L825" s="276"/>
      <c r="M825" s="276"/>
      <c r="N825" s="276"/>
      <c r="O825" s="276"/>
      <c r="P825" s="276"/>
      <c r="Q825" s="276"/>
      <c r="R825" s="276"/>
      <c r="S825" s="276"/>
      <c r="T825" s="276"/>
      <c r="U825" s="276"/>
      <c r="V825" s="276"/>
      <c r="W825" s="276"/>
      <c r="X825" s="276"/>
      <c r="Y825" s="276"/>
      <c r="Z825" s="276"/>
      <c r="AA825" s="276"/>
    </row>
    <row r="826">
      <c r="A826" s="276"/>
      <c r="B826" s="276"/>
      <c r="C826" s="276"/>
      <c r="D826" s="276"/>
      <c r="E826" s="276"/>
      <c r="F826" s="276"/>
      <c r="G826" s="276"/>
      <c r="H826" s="276"/>
      <c r="I826" s="276"/>
      <c r="J826" s="276"/>
      <c r="K826" s="276"/>
      <c r="L826" s="276"/>
      <c r="M826" s="276"/>
      <c r="N826" s="276"/>
      <c r="O826" s="276"/>
      <c r="P826" s="276"/>
      <c r="Q826" s="276"/>
      <c r="R826" s="276"/>
      <c r="S826" s="276"/>
      <c r="T826" s="276"/>
      <c r="U826" s="276"/>
      <c r="V826" s="276"/>
      <c r="W826" s="276"/>
      <c r="X826" s="276"/>
      <c r="Y826" s="276"/>
      <c r="Z826" s="276"/>
      <c r="AA826" s="276"/>
    </row>
    <row r="827">
      <c r="A827" s="276"/>
      <c r="B827" s="276"/>
      <c r="C827" s="276"/>
      <c r="D827" s="276"/>
      <c r="E827" s="276"/>
      <c r="F827" s="276"/>
      <c r="G827" s="276"/>
      <c r="H827" s="276"/>
      <c r="I827" s="276"/>
      <c r="J827" s="276"/>
      <c r="K827" s="276"/>
      <c r="L827" s="276"/>
      <c r="M827" s="276"/>
      <c r="N827" s="276"/>
      <c r="O827" s="276"/>
      <c r="P827" s="276"/>
      <c r="Q827" s="276"/>
      <c r="R827" s="276"/>
      <c r="S827" s="276"/>
      <c r="T827" s="276"/>
      <c r="U827" s="276"/>
      <c r="V827" s="276"/>
      <c r="W827" s="276"/>
      <c r="X827" s="276"/>
      <c r="Y827" s="276"/>
      <c r="Z827" s="276"/>
      <c r="AA827" s="276"/>
    </row>
    <row r="828">
      <c r="A828" s="276"/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  <c r="P828" s="276"/>
      <c r="Q828" s="276"/>
      <c r="R828" s="276"/>
      <c r="S828" s="276"/>
      <c r="T828" s="276"/>
      <c r="U828" s="276"/>
      <c r="V828" s="276"/>
      <c r="W828" s="276"/>
      <c r="X828" s="276"/>
      <c r="Y828" s="276"/>
      <c r="Z828" s="276"/>
      <c r="AA828" s="276"/>
    </row>
    <row r="829">
      <c r="A829" s="276"/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  <c r="P829" s="276"/>
      <c r="Q829" s="276"/>
      <c r="R829" s="276"/>
      <c r="S829" s="276"/>
      <c r="T829" s="276"/>
      <c r="U829" s="276"/>
      <c r="V829" s="276"/>
      <c r="W829" s="276"/>
      <c r="X829" s="276"/>
      <c r="Y829" s="276"/>
      <c r="Z829" s="276"/>
      <c r="AA829" s="276"/>
    </row>
    <row r="830">
      <c r="A830" s="276"/>
      <c r="B830" s="276"/>
      <c r="C830" s="276"/>
      <c r="D830" s="276"/>
      <c r="E830" s="276"/>
      <c r="F830" s="276"/>
      <c r="G830" s="276"/>
      <c r="H830" s="276"/>
      <c r="I830" s="276"/>
      <c r="J830" s="276"/>
      <c r="K830" s="276"/>
      <c r="L830" s="276"/>
      <c r="M830" s="276"/>
      <c r="N830" s="276"/>
      <c r="O830" s="276"/>
      <c r="P830" s="276"/>
      <c r="Q830" s="276"/>
      <c r="R830" s="276"/>
      <c r="S830" s="276"/>
      <c r="T830" s="276"/>
      <c r="U830" s="276"/>
      <c r="V830" s="276"/>
      <c r="W830" s="276"/>
      <c r="X830" s="276"/>
      <c r="Y830" s="276"/>
      <c r="Z830" s="276"/>
      <c r="AA830" s="276"/>
    </row>
    <row r="831">
      <c r="A831" s="276"/>
      <c r="B831" s="276"/>
      <c r="C831" s="276"/>
      <c r="D831" s="276"/>
      <c r="E831" s="276"/>
      <c r="F831" s="276"/>
      <c r="G831" s="276"/>
      <c r="H831" s="276"/>
      <c r="I831" s="276"/>
      <c r="J831" s="276"/>
      <c r="K831" s="276"/>
      <c r="L831" s="276"/>
      <c r="M831" s="276"/>
      <c r="N831" s="276"/>
      <c r="O831" s="276"/>
      <c r="P831" s="276"/>
      <c r="Q831" s="276"/>
      <c r="R831" s="276"/>
      <c r="S831" s="276"/>
      <c r="T831" s="276"/>
      <c r="U831" s="276"/>
      <c r="V831" s="276"/>
      <c r="W831" s="276"/>
      <c r="X831" s="276"/>
      <c r="Y831" s="276"/>
      <c r="Z831" s="276"/>
      <c r="AA831" s="276"/>
    </row>
    <row r="832">
      <c r="A832" s="276"/>
      <c r="B832" s="276"/>
      <c r="C832" s="276"/>
      <c r="D832" s="276"/>
      <c r="E832" s="276"/>
      <c r="F832" s="276"/>
      <c r="G832" s="276"/>
      <c r="H832" s="276"/>
      <c r="I832" s="276"/>
      <c r="J832" s="276"/>
      <c r="K832" s="276"/>
      <c r="L832" s="276"/>
      <c r="M832" s="276"/>
      <c r="N832" s="276"/>
      <c r="O832" s="276"/>
      <c r="P832" s="276"/>
      <c r="Q832" s="276"/>
      <c r="R832" s="276"/>
      <c r="S832" s="276"/>
      <c r="T832" s="276"/>
      <c r="U832" s="276"/>
      <c r="V832" s="276"/>
      <c r="W832" s="276"/>
      <c r="X832" s="276"/>
      <c r="Y832" s="276"/>
      <c r="Z832" s="276"/>
      <c r="AA832" s="276"/>
    </row>
    <row r="833">
      <c r="A833" s="276"/>
      <c r="B833" s="276"/>
      <c r="C833" s="276"/>
      <c r="D833" s="276"/>
      <c r="E833" s="276"/>
      <c r="F833" s="276"/>
      <c r="G833" s="276"/>
      <c r="H833" s="276"/>
      <c r="I833" s="276"/>
      <c r="J833" s="276"/>
      <c r="K833" s="276"/>
      <c r="L833" s="276"/>
      <c r="M833" s="276"/>
      <c r="N833" s="276"/>
      <c r="O833" s="276"/>
      <c r="P833" s="276"/>
      <c r="Q833" s="276"/>
      <c r="R833" s="276"/>
      <c r="S833" s="276"/>
      <c r="T833" s="276"/>
      <c r="U833" s="276"/>
      <c r="V833" s="276"/>
      <c r="W833" s="276"/>
      <c r="X833" s="276"/>
      <c r="Y833" s="276"/>
      <c r="Z833" s="276"/>
      <c r="AA833" s="276"/>
    </row>
    <row r="834">
      <c r="A834" s="276"/>
      <c r="B834" s="276"/>
      <c r="C834" s="276"/>
      <c r="D834" s="276"/>
      <c r="E834" s="276"/>
      <c r="F834" s="276"/>
      <c r="G834" s="276"/>
      <c r="H834" s="276"/>
      <c r="I834" s="276"/>
      <c r="J834" s="276"/>
      <c r="K834" s="276"/>
      <c r="L834" s="276"/>
      <c r="M834" s="276"/>
      <c r="N834" s="276"/>
      <c r="O834" s="276"/>
      <c r="P834" s="276"/>
      <c r="Q834" s="276"/>
      <c r="R834" s="276"/>
      <c r="S834" s="276"/>
      <c r="T834" s="276"/>
      <c r="U834" s="276"/>
      <c r="V834" s="276"/>
      <c r="W834" s="276"/>
      <c r="X834" s="276"/>
      <c r="Y834" s="276"/>
      <c r="Z834" s="276"/>
      <c r="AA834" s="276"/>
    </row>
    <row r="835">
      <c r="A835" s="276"/>
      <c r="B835" s="276"/>
      <c r="C835" s="276"/>
      <c r="D835" s="276"/>
      <c r="E835" s="276"/>
      <c r="F835" s="276"/>
      <c r="G835" s="276"/>
      <c r="H835" s="276"/>
      <c r="I835" s="276"/>
      <c r="J835" s="276"/>
      <c r="K835" s="276"/>
      <c r="L835" s="276"/>
      <c r="M835" s="276"/>
      <c r="N835" s="276"/>
      <c r="O835" s="276"/>
      <c r="P835" s="276"/>
      <c r="Q835" s="276"/>
      <c r="R835" s="276"/>
      <c r="S835" s="276"/>
      <c r="T835" s="276"/>
      <c r="U835" s="276"/>
      <c r="V835" s="276"/>
      <c r="W835" s="276"/>
      <c r="X835" s="276"/>
      <c r="Y835" s="276"/>
      <c r="Z835" s="276"/>
      <c r="AA835" s="276"/>
    </row>
    <row r="836">
      <c r="A836" s="276"/>
      <c r="B836" s="276"/>
      <c r="C836" s="276"/>
      <c r="D836" s="276"/>
      <c r="E836" s="276"/>
      <c r="F836" s="276"/>
      <c r="G836" s="276"/>
      <c r="H836" s="276"/>
      <c r="I836" s="276"/>
      <c r="J836" s="276"/>
      <c r="K836" s="276"/>
      <c r="L836" s="276"/>
      <c r="M836" s="276"/>
      <c r="N836" s="276"/>
      <c r="O836" s="276"/>
      <c r="P836" s="276"/>
      <c r="Q836" s="276"/>
      <c r="R836" s="276"/>
      <c r="S836" s="276"/>
      <c r="T836" s="276"/>
      <c r="U836" s="276"/>
      <c r="V836" s="276"/>
      <c r="W836" s="276"/>
      <c r="X836" s="276"/>
      <c r="Y836" s="276"/>
      <c r="Z836" s="276"/>
      <c r="AA836" s="276"/>
    </row>
    <row r="837">
      <c r="A837" s="276"/>
      <c r="B837" s="276"/>
      <c r="C837" s="276"/>
      <c r="D837" s="276"/>
      <c r="E837" s="276"/>
      <c r="F837" s="276"/>
      <c r="G837" s="276"/>
      <c r="H837" s="276"/>
      <c r="I837" s="276"/>
      <c r="J837" s="276"/>
      <c r="K837" s="276"/>
      <c r="L837" s="276"/>
      <c r="M837" s="276"/>
      <c r="N837" s="276"/>
      <c r="O837" s="276"/>
      <c r="P837" s="276"/>
      <c r="Q837" s="276"/>
      <c r="R837" s="276"/>
      <c r="S837" s="276"/>
      <c r="T837" s="276"/>
      <c r="U837" s="276"/>
      <c r="V837" s="276"/>
      <c r="W837" s="276"/>
      <c r="X837" s="276"/>
      <c r="Y837" s="276"/>
      <c r="Z837" s="276"/>
      <c r="AA837" s="276"/>
    </row>
    <row r="838">
      <c r="A838" s="276"/>
      <c r="B838" s="276"/>
      <c r="C838" s="276"/>
      <c r="D838" s="276"/>
      <c r="E838" s="276"/>
      <c r="F838" s="276"/>
      <c r="G838" s="276"/>
      <c r="H838" s="276"/>
      <c r="I838" s="276"/>
      <c r="J838" s="276"/>
      <c r="K838" s="276"/>
      <c r="L838" s="276"/>
      <c r="M838" s="276"/>
      <c r="N838" s="276"/>
      <c r="O838" s="276"/>
      <c r="P838" s="276"/>
      <c r="Q838" s="276"/>
      <c r="R838" s="276"/>
      <c r="S838" s="276"/>
      <c r="T838" s="276"/>
      <c r="U838" s="276"/>
      <c r="V838" s="276"/>
      <c r="W838" s="276"/>
      <c r="X838" s="276"/>
      <c r="Y838" s="276"/>
      <c r="Z838" s="276"/>
      <c r="AA838" s="276"/>
    </row>
    <row r="839">
      <c r="A839" s="276"/>
      <c r="B839" s="276"/>
      <c r="C839" s="276"/>
      <c r="D839" s="276"/>
      <c r="E839" s="276"/>
      <c r="F839" s="276"/>
      <c r="G839" s="276"/>
      <c r="H839" s="276"/>
      <c r="I839" s="276"/>
      <c r="J839" s="276"/>
      <c r="K839" s="276"/>
      <c r="L839" s="276"/>
      <c r="M839" s="276"/>
      <c r="N839" s="276"/>
      <c r="O839" s="276"/>
      <c r="P839" s="276"/>
      <c r="Q839" s="276"/>
      <c r="R839" s="276"/>
      <c r="S839" s="276"/>
      <c r="T839" s="276"/>
      <c r="U839" s="276"/>
      <c r="V839" s="276"/>
      <c r="W839" s="276"/>
      <c r="X839" s="276"/>
      <c r="Y839" s="276"/>
      <c r="Z839" s="276"/>
      <c r="AA839" s="276"/>
    </row>
    <row r="840">
      <c r="A840" s="276"/>
      <c r="B840" s="276"/>
      <c r="C840" s="276"/>
      <c r="D840" s="276"/>
      <c r="E840" s="276"/>
      <c r="F840" s="276"/>
      <c r="G840" s="276"/>
      <c r="H840" s="276"/>
      <c r="I840" s="276"/>
      <c r="J840" s="276"/>
      <c r="K840" s="276"/>
      <c r="L840" s="276"/>
      <c r="M840" s="276"/>
      <c r="N840" s="276"/>
      <c r="O840" s="276"/>
      <c r="P840" s="276"/>
      <c r="Q840" s="276"/>
      <c r="R840" s="276"/>
      <c r="S840" s="276"/>
      <c r="T840" s="276"/>
      <c r="U840" s="276"/>
      <c r="V840" s="276"/>
      <c r="W840" s="276"/>
      <c r="X840" s="276"/>
      <c r="Y840" s="276"/>
      <c r="Z840" s="276"/>
      <c r="AA840" s="276"/>
    </row>
    <row r="841">
      <c r="A841" s="276"/>
      <c r="B841" s="276"/>
      <c r="C841" s="276"/>
      <c r="D841" s="276"/>
      <c r="E841" s="276"/>
      <c r="F841" s="276"/>
      <c r="G841" s="276"/>
      <c r="H841" s="276"/>
      <c r="I841" s="276"/>
      <c r="J841" s="276"/>
      <c r="K841" s="276"/>
      <c r="L841" s="276"/>
      <c r="M841" s="276"/>
      <c r="N841" s="276"/>
      <c r="O841" s="276"/>
      <c r="P841" s="276"/>
      <c r="Q841" s="276"/>
      <c r="R841" s="276"/>
      <c r="S841" s="276"/>
      <c r="T841" s="276"/>
      <c r="U841" s="276"/>
      <c r="V841" s="276"/>
      <c r="W841" s="276"/>
      <c r="X841" s="276"/>
      <c r="Y841" s="276"/>
      <c r="Z841" s="276"/>
      <c r="AA841" s="276"/>
    </row>
    <row r="842">
      <c r="A842" s="276"/>
      <c r="B842" s="276"/>
      <c r="C842" s="276"/>
      <c r="D842" s="276"/>
      <c r="E842" s="276"/>
      <c r="F842" s="276"/>
      <c r="G842" s="276"/>
      <c r="H842" s="276"/>
      <c r="I842" s="276"/>
      <c r="J842" s="276"/>
      <c r="K842" s="276"/>
      <c r="L842" s="276"/>
      <c r="M842" s="276"/>
      <c r="N842" s="276"/>
      <c r="O842" s="276"/>
      <c r="P842" s="276"/>
      <c r="Q842" s="276"/>
      <c r="R842" s="276"/>
      <c r="S842" s="276"/>
      <c r="T842" s="276"/>
      <c r="U842" s="276"/>
      <c r="V842" s="276"/>
      <c r="W842" s="276"/>
      <c r="X842" s="276"/>
      <c r="Y842" s="276"/>
      <c r="Z842" s="276"/>
      <c r="AA842" s="276"/>
    </row>
    <row r="843">
      <c r="A843" s="276"/>
      <c r="B843" s="276"/>
      <c r="C843" s="276"/>
      <c r="D843" s="276"/>
      <c r="E843" s="276"/>
      <c r="F843" s="276"/>
      <c r="G843" s="276"/>
      <c r="H843" s="276"/>
      <c r="I843" s="276"/>
      <c r="J843" s="276"/>
      <c r="K843" s="276"/>
      <c r="L843" s="276"/>
      <c r="M843" s="276"/>
      <c r="N843" s="276"/>
      <c r="O843" s="276"/>
      <c r="P843" s="276"/>
      <c r="Q843" s="276"/>
      <c r="R843" s="276"/>
      <c r="S843" s="276"/>
      <c r="T843" s="276"/>
      <c r="U843" s="276"/>
      <c r="V843" s="276"/>
      <c r="W843" s="276"/>
      <c r="X843" s="276"/>
      <c r="Y843" s="276"/>
      <c r="Z843" s="276"/>
      <c r="AA843" s="276"/>
    </row>
    <row r="844">
      <c r="A844" s="276"/>
      <c r="B844" s="276"/>
      <c r="C844" s="276"/>
      <c r="D844" s="276"/>
      <c r="E844" s="276"/>
      <c r="F844" s="276"/>
      <c r="G844" s="276"/>
      <c r="H844" s="276"/>
      <c r="I844" s="276"/>
      <c r="J844" s="276"/>
      <c r="K844" s="276"/>
      <c r="L844" s="276"/>
      <c r="M844" s="276"/>
      <c r="N844" s="276"/>
      <c r="O844" s="276"/>
      <c r="P844" s="276"/>
      <c r="Q844" s="276"/>
      <c r="R844" s="276"/>
      <c r="S844" s="276"/>
      <c r="T844" s="276"/>
      <c r="U844" s="276"/>
      <c r="V844" s="276"/>
      <c r="W844" s="276"/>
      <c r="X844" s="276"/>
      <c r="Y844" s="276"/>
      <c r="Z844" s="276"/>
      <c r="AA844" s="276"/>
    </row>
    <row r="845">
      <c r="A845" s="276"/>
      <c r="B845" s="276"/>
      <c r="C845" s="276"/>
      <c r="D845" s="276"/>
      <c r="E845" s="276"/>
      <c r="F845" s="276"/>
      <c r="G845" s="276"/>
      <c r="H845" s="276"/>
      <c r="I845" s="276"/>
      <c r="J845" s="276"/>
      <c r="K845" s="276"/>
      <c r="L845" s="276"/>
      <c r="M845" s="276"/>
      <c r="N845" s="276"/>
      <c r="O845" s="276"/>
      <c r="P845" s="276"/>
      <c r="Q845" s="276"/>
      <c r="R845" s="276"/>
      <c r="S845" s="276"/>
      <c r="T845" s="276"/>
      <c r="U845" s="276"/>
      <c r="V845" s="276"/>
      <c r="W845" s="276"/>
      <c r="X845" s="276"/>
      <c r="Y845" s="276"/>
      <c r="Z845" s="276"/>
      <c r="AA845" s="276"/>
    </row>
    <row r="846">
      <c r="A846" s="276"/>
      <c r="B846" s="276"/>
      <c r="C846" s="276"/>
      <c r="D846" s="276"/>
      <c r="E846" s="276"/>
      <c r="F846" s="276"/>
      <c r="G846" s="276"/>
      <c r="H846" s="276"/>
      <c r="I846" s="276"/>
      <c r="J846" s="276"/>
      <c r="K846" s="276"/>
      <c r="L846" s="276"/>
      <c r="M846" s="276"/>
      <c r="N846" s="276"/>
      <c r="O846" s="276"/>
      <c r="P846" s="276"/>
      <c r="Q846" s="276"/>
      <c r="R846" s="276"/>
      <c r="S846" s="276"/>
      <c r="T846" s="276"/>
      <c r="U846" s="276"/>
      <c r="V846" s="276"/>
      <c r="W846" s="276"/>
      <c r="X846" s="276"/>
      <c r="Y846" s="276"/>
      <c r="Z846" s="276"/>
      <c r="AA846" s="276"/>
    </row>
    <row r="847">
      <c r="A847" s="276"/>
      <c r="B847" s="276"/>
      <c r="C847" s="276"/>
      <c r="D847" s="276"/>
      <c r="E847" s="276"/>
      <c r="F847" s="276"/>
      <c r="G847" s="276"/>
      <c r="H847" s="276"/>
      <c r="I847" s="276"/>
      <c r="J847" s="276"/>
      <c r="K847" s="276"/>
      <c r="L847" s="276"/>
      <c r="M847" s="276"/>
      <c r="N847" s="276"/>
      <c r="O847" s="276"/>
      <c r="P847" s="276"/>
      <c r="Q847" s="276"/>
      <c r="R847" s="276"/>
      <c r="S847" s="276"/>
      <c r="T847" s="276"/>
      <c r="U847" s="276"/>
      <c r="V847" s="276"/>
      <c r="W847" s="276"/>
      <c r="X847" s="276"/>
      <c r="Y847" s="276"/>
      <c r="Z847" s="276"/>
      <c r="AA847" s="276"/>
    </row>
    <row r="848">
      <c r="A848" s="276"/>
      <c r="B848" s="276"/>
      <c r="C848" s="276"/>
      <c r="D848" s="276"/>
      <c r="E848" s="276"/>
      <c r="F848" s="276"/>
      <c r="G848" s="276"/>
      <c r="H848" s="276"/>
      <c r="I848" s="276"/>
      <c r="J848" s="276"/>
      <c r="K848" s="276"/>
      <c r="L848" s="276"/>
      <c r="M848" s="276"/>
      <c r="N848" s="276"/>
      <c r="O848" s="276"/>
      <c r="P848" s="276"/>
      <c r="Q848" s="276"/>
      <c r="R848" s="276"/>
      <c r="S848" s="276"/>
      <c r="T848" s="276"/>
      <c r="U848" s="276"/>
      <c r="V848" s="276"/>
      <c r="W848" s="276"/>
      <c r="X848" s="276"/>
      <c r="Y848" s="276"/>
      <c r="Z848" s="276"/>
      <c r="AA848" s="276"/>
    </row>
    <row r="849">
      <c r="A849" s="276"/>
      <c r="B849" s="276"/>
      <c r="C849" s="276"/>
      <c r="D849" s="276"/>
      <c r="E849" s="276"/>
      <c r="F849" s="276"/>
      <c r="G849" s="276"/>
      <c r="H849" s="276"/>
      <c r="I849" s="276"/>
      <c r="J849" s="276"/>
      <c r="K849" s="276"/>
      <c r="L849" s="276"/>
      <c r="M849" s="276"/>
      <c r="N849" s="276"/>
      <c r="O849" s="276"/>
      <c r="P849" s="276"/>
      <c r="Q849" s="276"/>
      <c r="R849" s="276"/>
      <c r="S849" s="276"/>
      <c r="T849" s="276"/>
      <c r="U849" s="276"/>
      <c r="V849" s="276"/>
      <c r="W849" s="276"/>
      <c r="X849" s="276"/>
      <c r="Y849" s="276"/>
      <c r="Z849" s="276"/>
      <c r="AA849" s="276"/>
    </row>
    <row r="850">
      <c r="A850" s="276"/>
      <c r="B850" s="276"/>
      <c r="C850" s="276"/>
      <c r="D850" s="276"/>
      <c r="E850" s="276"/>
      <c r="F850" s="276"/>
      <c r="G850" s="276"/>
      <c r="H850" s="276"/>
      <c r="I850" s="276"/>
      <c r="J850" s="276"/>
      <c r="K850" s="276"/>
      <c r="L850" s="276"/>
      <c r="M850" s="276"/>
      <c r="N850" s="276"/>
      <c r="O850" s="276"/>
      <c r="P850" s="276"/>
      <c r="Q850" s="276"/>
      <c r="R850" s="276"/>
      <c r="S850" s="276"/>
      <c r="T850" s="276"/>
      <c r="U850" s="276"/>
      <c r="V850" s="276"/>
      <c r="W850" s="276"/>
      <c r="X850" s="276"/>
      <c r="Y850" s="276"/>
      <c r="Z850" s="276"/>
      <c r="AA850" s="276"/>
    </row>
    <row r="851">
      <c r="A851" s="276"/>
      <c r="B851" s="276"/>
      <c r="C851" s="276"/>
      <c r="D851" s="276"/>
      <c r="E851" s="276"/>
      <c r="F851" s="276"/>
      <c r="G851" s="276"/>
      <c r="H851" s="276"/>
      <c r="I851" s="276"/>
      <c r="J851" s="276"/>
      <c r="K851" s="276"/>
      <c r="L851" s="276"/>
      <c r="M851" s="276"/>
      <c r="N851" s="276"/>
      <c r="O851" s="276"/>
      <c r="P851" s="276"/>
      <c r="Q851" s="276"/>
      <c r="R851" s="276"/>
      <c r="S851" s="276"/>
      <c r="T851" s="276"/>
      <c r="U851" s="276"/>
      <c r="V851" s="276"/>
      <c r="W851" s="276"/>
      <c r="X851" s="276"/>
      <c r="Y851" s="276"/>
      <c r="Z851" s="276"/>
      <c r="AA851" s="276"/>
    </row>
    <row r="852">
      <c r="A852" s="276"/>
      <c r="B852" s="276"/>
      <c r="C852" s="276"/>
      <c r="D852" s="276"/>
      <c r="E852" s="276"/>
      <c r="F852" s="276"/>
      <c r="G852" s="276"/>
      <c r="H852" s="276"/>
      <c r="I852" s="276"/>
      <c r="J852" s="276"/>
      <c r="K852" s="276"/>
      <c r="L852" s="276"/>
      <c r="M852" s="276"/>
      <c r="N852" s="276"/>
      <c r="O852" s="276"/>
      <c r="P852" s="276"/>
      <c r="Q852" s="276"/>
      <c r="R852" s="276"/>
      <c r="S852" s="276"/>
      <c r="T852" s="276"/>
      <c r="U852" s="276"/>
      <c r="V852" s="276"/>
      <c r="W852" s="276"/>
      <c r="X852" s="276"/>
      <c r="Y852" s="276"/>
      <c r="Z852" s="276"/>
      <c r="AA852" s="276"/>
    </row>
    <row r="853">
      <c r="A853" s="276"/>
      <c r="B853" s="276"/>
      <c r="C853" s="276"/>
      <c r="D853" s="276"/>
      <c r="E853" s="276"/>
      <c r="F853" s="276"/>
      <c r="G853" s="276"/>
      <c r="H853" s="276"/>
      <c r="I853" s="276"/>
      <c r="J853" s="276"/>
      <c r="K853" s="276"/>
      <c r="L853" s="276"/>
      <c r="M853" s="276"/>
      <c r="N853" s="276"/>
      <c r="O853" s="276"/>
      <c r="P853" s="276"/>
      <c r="Q853" s="276"/>
      <c r="R853" s="276"/>
      <c r="S853" s="276"/>
      <c r="T853" s="276"/>
      <c r="U853" s="276"/>
      <c r="V853" s="276"/>
      <c r="W853" s="276"/>
      <c r="X853" s="276"/>
      <c r="Y853" s="276"/>
      <c r="Z853" s="276"/>
      <c r="AA853" s="276"/>
    </row>
    <row r="854">
      <c r="A854" s="276"/>
      <c r="B854" s="276"/>
      <c r="C854" s="276"/>
      <c r="D854" s="276"/>
      <c r="E854" s="276"/>
      <c r="F854" s="276"/>
      <c r="G854" s="276"/>
      <c r="H854" s="276"/>
      <c r="I854" s="276"/>
      <c r="J854" s="276"/>
      <c r="K854" s="276"/>
      <c r="L854" s="276"/>
      <c r="M854" s="276"/>
      <c r="N854" s="276"/>
      <c r="O854" s="276"/>
      <c r="P854" s="276"/>
      <c r="Q854" s="276"/>
      <c r="R854" s="276"/>
      <c r="S854" s="276"/>
      <c r="T854" s="276"/>
      <c r="U854" s="276"/>
      <c r="V854" s="276"/>
      <c r="W854" s="276"/>
      <c r="X854" s="276"/>
      <c r="Y854" s="276"/>
      <c r="Z854" s="276"/>
      <c r="AA854" s="276"/>
    </row>
    <row r="855">
      <c r="A855" s="276"/>
      <c r="B855" s="276"/>
      <c r="C855" s="276"/>
      <c r="D855" s="276"/>
      <c r="E855" s="276"/>
      <c r="F855" s="276"/>
      <c r="G855" s="276"/>
      <c r="H855" s="276"/>
      <c r="I855" s="276"/>
      <c r="J855" s="276"/>
      <c r="K855" s="276"/>
      <c r="L855" s="276"/>
      <c r="M855" s="276"/>
      <c r="N855" s="276"/>
      <c r="O855" s="276"/>
      <c r="P855" s="276"/>
      <c r="Q855" s="276"/>
      <c r="R855" s="276"/>
      <c r="S855" s="276"/>
      <c r="T855" s="276"/>
      <c r="U855" s="276"/>
      <c r="V855" s="276"/>
      <c r="W855" s="276"/>
      <c r="X855" s="276"/>
      <c r="Y855" s="276"/>
      <c r="Z855" s="276"/>
      <c r="AA855" s="276"/>
    </row>
    <row r="856">
      <c r="A856" s="276"/>
      <c r="B856" s="276"/>
      <c r="C856" s="276"/>
      <c r="D856" s="276"/>
      <c r="E856" s="276"/>
      <c r="F856" s="276"/>
      <c r="G856" s="276"/>
      <c r="H856" s="276"/>
      <c r="I856" s="276"/>
      <c r="J856" s="276"/>
      <c r="K856" s="276"/>
      <c r="L856" s="276"/>
      <c r="M856" s="276"/>
      <c r="N856" s="276"/>
      <c r="O856" s="276"/>
      <c r="P856" s="276"/>
      <c r="Q856" s="276"/>
      <c r="R856" s="276"/>
      <c r="S856" s="276"/>
      <c r="T856" s="276"/>
      <c r="U856" s="276"/>
      <c r="V856" s="276"/>
      <c r="W856" s="276"/>
      <c r="X856" s="276"/>
      <c r="Y856" s="276"/>
      <c r="Z856" s="276"/>
      <c r="AA856" s="276"/>
    </row>
    <row r="857">
      <c r="A857" s="276"/>
      <c r="B857" s="276"/>
      <c r="C857" s="276"/>
      <c r="D857" s="276"/>
      <c r="E857" s="276"/>
      <c r="F857" s="276"/>
      <c r="G857" s="276"/>
      <c r="H857" s="276"/>
      <c r="I857" s="276"/>
      <c r="J857" s="276"/>
      <c r="K857" s="276"/>
      <c r="L857" s="276"/>
      <c r="M857" s="276"/>
      <c r="N857" s="276"/>
      <c r="O857" s="276"/>
      <c r="P857" s="276"/>
      <c r="Q857" s="276"/>
      <c r="R857" s="276"/>
      <c r="S857" s="276"/>
      <c r="T857" s="276"/>
      <c r="U857" s="276"/>
      <c r="V857" s="276"/>
      <c r="W857" s="276"/>
      <c r="X857" s="276"/>
      <c r="Y857" s="276"/>
      <c r="Z857" s="276"/>
      <c r="AA857" s="276"/>
    </row>
    <row r="858">
      <c r="A858" s="276"/>
      <c r="B858" s="276"/>
      <c r="C858" s="276"/>
      <c r="D858" s="276"/>
      <c r="E858" s="276"/>
      <c r="F858" s="276"/>
      <c r="G858" s="276"/>
      <c r="H858" s="276"/>
      <c r="I858" s="276"/>
      <c r="J858" s="276"/>
      <c r="K858" s="276"/>
      <c r="L858" s="276"/>
      <c r="M858" s="276"/>
      <c r="N858" s="276"/>
      <c r="O858" s="276"/>
      <c r="P858" s="276"/>
      <c r="Q858" s="276"/>
      <c r="R858" s="276"/>
      <c r="S858" s="276"/>
      <c r="T858" s="276"/>
      <c r="U858" s="276"/>
      <c r="V858" s="276"/>
      <c r="W858" s="276"/>
      <c r="X858" s="276"/>
      <c r="Y858" s="276"/>
      <c r="Z858" s="276"/>
      <c r="AA858" s="276"/>
    </row>
    <row r="859">
      <c r="A859" s="276"/>
      <c r="B859" s="276"/>
      <c r="C859" s="276"/>
      <c r="D859" s="276"/>
      <c r="E859" s="276"/>
      <c r="F859" s="276"/>
      <c r="G859" s="276"/>
      <c r="H859" s="276"/>
      <c r="I859" s="276"/>
      <c r="J859" s="276"/>
      <c r="K859" s="276"/>
      <c r="L859" s="276"/>
      <c r="M859" s="276"/>
      <c r="N859" s="276"/>
      <c r="O859" s="276"/>
      <c r="P859" s="276"/>
      <c r="Q859" s="276"/>
      <c r="R859" s="276"/>
      <c r="S859" s="276"/>
      <c r="T859" s="276"/>
      <c r="U859" s="276"/>
      <c r="V859" s="276"/>
      <c r="W859" s="276"/>
      <c r="X859" s="276"/>
      <c r="Y859" s="276"/>
      <c r="Z859" s="276"/>
      <c r="AA859" s="276"/>
    </row>
    <row r="860">
      <c r="A860" s="276"/>
      <c r="B860" s="276"/>
      <c r="C860" s="276"/>
      <c r="D860" s="276"/>
      <c r="E860" s="276"/>
      <c r="F860" s="276"/>
      <c r="G860" s="276"/>
      <c r="H860" s="276"/>
      <c r="I860" s="276"/>
      <c r="J860" s="276"/>
      <c r="K860" s="276"/>
      <c r="L860" s="276"/>
      <c r="M860" s="276"/>
      <c r="N860" s="276"/>
      <c r="O860" s="276"/>
      <c r="P860" s="276"/>
      <c r="Q860" s="276"/>
      <c r="R860" s="276"/>
      <c r="S860" s="276"/>
      <c r="T860" s="276"/>
      <c r="U860" s="276"/>
      <c r="V860" s="276"/>
      <c r="W860" s="276"/>
      <c r="X860" s="276"/>
      <c r="Y860" s="276"/>
      <c r="Z860" s="276"/>
      <c r="AA860" s="276"/>
    </row>
    <row r="861">
      <c r="A861" s="276"/>
      <c r="B861" s="276"/>
      <c r="C861" s="276"/>
      <c r="D861" s="276"/>
      <c r="E861" s="276"/>
      <c r="F861" s="276"/>
      <c r="G861" s="276"/>
      <c r="H861" s="276"/>
      <c r="I861" s="276"/>
      <c r="J861" s="276"/>
      <c r="K861" s="276"/>
      <c r="L861" s="276"/>
      <c r="M861" s="276"/>
      <c r="N861" s="276"/>
      <c r="O861" s="276"/>
      <c r="P861" s="276"/>
      <c r="Q861" s="276"/>
      <c r="R861" s="276"/>
      <c r="S861" s="276"/>
      <c r="T861" s="276"/>
      <c r="U861" s="276"/>
      <c r="V861" s="276"/>
      <c r="W861" s="276"/>
      <c r="X861" s="276"/>
      <c r="Y861" s="276"/>
      <c r="Z861" s="276"/>
      <c r="AA861" s="276"/>
    </row>
    <row r="862">
      <c r="A862" s="276"/>
      <c r="B862" s="276"/>
      <c r="C862" s="276"/>
      <c r="D862" s="276"/>
      <c r="E862" s="276"/>
      <c r="F862" s="276"/>
      <c r="G862" s="276"/>
      <c r="H862" s="276"/>
      <c r="I862" s="276"/>
      <c r="J862" s="276"/>
      <c r="K862" s="276"/>
      <c r="L862" s="276"/>
      <c r="M862" s="276"/>
      <c r="N862" s="276"/>
      <c r="O862" s="276"/>
      <c r="P862" s="276"/>
      <c r="Q862" s="276"/>
      <c r="R862" s="276"/>
      <c r="S862" s="276"/>
      <c r="T862" s="276"/>
      <c r="U862" s="276"/>
      <c r="V862" s="276"/>
      <c r="W862" s="276"/>
      <c r="X862" s="276"/>
      <c r="Y862" s="276"/>
      <c r="Z862" s="276"/>
      <c r="AA862" s="276"/>
    </row>
    <row r="863">
      <c r="A863" s="276"/>
      <c r="B863" s="276"/>
      <c r="C863" s="276"/>
      <c r="D863" s="276"/>
      <c r="E863" s="276"/>
      <c r="F863" s="276"/>
      <c r="G863" s="276"/>
      <c r="H863" s="276"/>
      <c r="I863" s="276"/>
      <c r="J863" s="276"/>
      <c r="K863" s="276"/>
      <c r="L863" s="276"/>
      <c r="M863" s="276"/>
      <c r="N863" s="276"/>
      <c r="O863" s="276"/>
      <c r="P863" s="276"/>
      <c r="Q863" s="276"/>
      <c r="R863" s="276"/>
      <c r="S863" s="276"/>
      <c r="T863" s="276"/>
      <c r="U863" s="276"/>
      <c r="V863" s="276"/>
      <c r="W863" s="276"/>
      <c r="X863" s="276"/>
      <c r="Y863" s="276"/>
      <c r="Z863" s="276"/>
      <c r="AA863" s="276"/>
    </row>
    <row r="864">
      <c r="A864" s="276"/>
      <c r="B864" s="276"/>
      <c r="C864" s="276"/>
      <c r="D864" s="276"/>
      <c r="E864" s="276"/>
      <c r="F864" s="276"/>
      <c r="G864" s="276"/>
      <c r="H864" s="276"/>
      <c r="I864" s="276"/>
      <c r="J864" s="276"/>
      <c r="K864" s="276"/>
      <c r="L864" s="276"/>
      <c r="M864" s="276"/>
      <c r="N864" s="276"/>
      <c r="O864" s="276"/>
      <c r="P864" s="276"/>
      <c r="Q864" s="276"/>
      <c r="R864" s="276"/>
      <c r="S864" s="276"/>
      <c r="T864" s="276"/>
      <c r="U864" s="276"/>
      <c r="V864" s="276"/>
      <c r="W864" s="276"/>
      <c r="X864" s="276"/>
      <c r="Y864" s="276"/>
      <c r="Z864" s="276"/>
      <c r="AA864" s="276"/>
    </row>
    <row r="865">
      <c r="A865" s="276"/>
      <c r="B865" s="276"/>
      <c r="C865" s="276"/>
      <c r="D865" s="276"/>
      <c r="E865" s="276"/>
      <c r="F865" s="276"/>
      <c r="G865" s="276"/>
      <c r="H865" s="276"/>
      <c r="I865" s="276"/>
      <c r="J865" s="276"/>
      <c r="K865" s="276"/>
      <c r="L865" s="276"/>
      <c r="M865" s="276"/>
      <c r="N865" s="276"/>
      <c r="O865" s="276"/>
      <c r="P865" s="276"/>
      <c r="Q865" s="276"/>
      <c r="R865" s="276"/>
      <c r="S865" s="276"/>
      <c r="T865" s="276"/>
      <c r="U865" s="276"/>
      <c r="V865" s="276"/>
      <c r="W865" s="276"/>
      <c r="X865" s="276"/>
      <c r="Y865" s="276"/>
      <c r="Z865" s="276"/>
      <c r="AA865" s="276"/>
    </row>
    <row r="866">
      <c r="A866" s="276"/>
      <c r="B866" s="276"/>
      <c r="C866" s="276"/>
      <c r="D866" s="276"/>
      <c r="E866" s="276"/>
      <c r="F866" s="276"/>
      <c r="G866" s="276"/>
      <c r="H866" s="276"/>
      <c r="I866" s="276"/>
      <c r="J866" s="276"/>
      <c r="K866" s="276"/>
      <c r="L866" s="276"/>
      <c r="M866" s="276"/>
      <c r="N866" s="276"/>
      <c r="O866" s="276"/>
      <c r="P866" s="276"/>
      <c r="Q866" s="276"/>
      <c r="R866" s="276"/>
      <c r="S866" s="276"/>
      <c r="T866" s="276"/>
      <c r="U866" s="276"/>
      <c r="V866" s="276"/>
      <c r="W866" s="276"/>
      <c r="X866" s="276"/>
      <c r="Y866" s="276"/>
      <c r="Z866" s="276"/>
      <c r="AA866" s="276"/>
    </row>
    <row r="867">
      <c r="A867" s="276"/>
      <c r="B867" s="276"/>
      <c r="C867" s="276"/>
      <c r="D867" s="276"/>
      <c r="E867" s="276"/>
      <c r="F867" s="276"/>
      <c r="G867" s="276"/>
      <c r="H867" s="276"/>
      <c r="I867" s="276"/>
      <c r="J867" s="276"/>
      <c r="K867" s="276"/>
      <c r="L867" s="276"/>
      <c r="M867" s="276"/>
      <c r="N867" s="276"/>
      <c r="O867" s="276"/>
      <c r="P867" s="276"/>
      <c r="Q867" s="276"/>
      <c r="R867" s="276"/>
      <c r="S867" s="276"/>
      <c r="T867" s="276"/>
      <c r="U867" s="276"/>
      <c r="V867" s="276"/>
      <c r="W867" s="276"/>
      <c r="X867" s="276"/>
      <c r="Y867" s="276"/>
      <c r="Z867" s="276"/>
      <c r="AA867" s="276"/>
    </row>
    <row r="868">
      <c r="A868" s="276"/>
      <c r="B868" s="276"/>
      <c r="C868" s="276"/>
      <c r="D868" s="276"/>
      <c r="E868" s="276"/>
      <c r="F868" s="276"/>
      <c r="G868" s="276"/>
      <c r="H868" s="276"/>
      <c r="I868" s="276"/>
      <c r="J868" s="276"/>
      <c r="K868" s="276"/>
      <c r="L868" s="276"/>
      <c r="M868" s="276"/>
      <c r="N868" s="276"/>
      <c r="O868" s="276"/>
      <c r="P868" s="276"/>
      <c r="Q868" s="276"/>
      <c r="R868" s="276"/>
      <c r="S868" s="276"/>
      <c r="T868" s="276"/>
      <c r="U868" s="276"/>
      <c r="V868" s="276"/>
      <c r="W868" s="276"/>
      <c r="X868" s="276"/>
      <c r="Y868" s="276"/>
      <c r="Z868" s="276"/>
      <c r="AA868" s="276"/>
    </row>
    <row r="869">
      <c r="A869" s="276"/>
      <c r="B869" s="276"/>
      <c r="C869" s="276"/>
      <c r="D869" s="276"/>
      <c r="E869" s="276"/>
      <c r="F869" s="276"/>
      <c r="G869" s="276"/>
      <c r="H869" s="276"/>
      <c r="I869" s="276"/>
      <c r="J869" s="276"/>
      <c r="K869" s="276"/>
      <c r="L869" s="276"/>
      <c r="M869" s="276"/>
      <c r="N869" s="276"/>
      <c r="O869" s="276"/>
      <c r="P869" s="276"/>
      <c r="Q869" s="276"/>
      <c r="R869" s="276"/>
      <c r="S869" s="276"/>
      <c r="T869" s="276"/>
      <c r="U869" s="276"/>
      <c r="V869" s="276"/>
      <c r="W869" s="276"/>
      <c r="X869" s="276"/>
      <c r="Y869" s="276"/>
      <c r="Z869" s="276"/>
      <c r="AA869" s="276"/>
    </row>
    <row r="870">
      <c r="A870" s="276"/>
      <c r="B870" s="276"/>
      <c r="C870" s="276"/>
      <c r="D870" s="276"/>
      <c r="E870" s="276"/>
      <c r="F870" s="276"/>
      <c r="G870" s="276"/>
      <c r="H870" s="276"/>
      <c r="I870" s="276"/>
      <c r="J870" s="276"/>
      <c r="K870" s="276"/>
      <c r="L870" s="276"/>
      <c r="M870" s="276"/>
      <c r="N870" s="276"/>
      <c r="O870" s="276"/>
      <c r="P870" s="276"/>
      <c r="Q870" s="276"/>
      <c r="R870" s="276"/>
      <c r="S870" s="276"/>
      <c r="T870" s="276"/>
      <c r="U870" s="276"/>
      <c r="V870" s="276"/>
      <c r="W870" s="276"/>
      <c r="X870" s="276"/>
      <c r="Y870" s="276"/>
      <c r="Z870" s="276"/>
      <c r="AA870" s="276"/>
    </row>
    <row r="871">
      <c r="A871" s="276"/>
      <c r="B871" s="276"/>
      <c r="C871" s="276"/>
      <c r="D871" s="276"/>
      <c r="E871" s="276"/>
      <c r="F871" s="276"/>
      <c r="G871" s="276"/>
      <c r="H871" s="276"/>
      <c r="I871" s="276"/>
      <c r="J871" s="276"/>
      <c r="K871" s="276"/>
      <c r="L871" s="276"/>
      <c r="M871" s="276"/>
      <c r="N871" s="276"/>
      <c r="O871" s="276"/>
      <c r="P871" s="276"/>
      <c r="Q871" s="276"/>
      <c r="R871" s="276"/>
      <c r="S871" s="276"/>
      <c r="T871" s="276"/>
      <c r="U871" s="276"/>
      <c r="V871" s="276"/>
      <c r="W871" s="276"/>
      <c r="X871" s="276"/>
      <c r="Y871" s="276"/>
      <c r="Z871" s="276"/>
      <c r="AA871" s="276"/>
    </row>
    <row r="872">
      <c r="A872" s="276"/>
      <c r="B872" s="276"/>
      <c r="C872" s="276"/>
      <c r="D872" s="276"/>
      <c r="E872" s="276"/>
      <c r="F872" s="276"/>
      <c r="G872" s="276"/>
      <c r="H872" s="276"/>
      <c r="I872" s="276"/>
      <c r="J872" s="276"/>
      <c r="K872" s="276"/>
      <c r="L872" s="276"/>
      <c r="M872" s="276"/>
      <c r="N872" s="276"/>
      <c r="O872" s="276"/>
      <c r="P872" s="276"/>
      <c r="Q872" s="276"/>
      <c r="R872" s="276"/>
      <c r="S872" s="276"/>
      <c r="T872" s="276"/>
      <c r="U872" s="276"/>
      <c r="V872" s="276"/>
      <c r="W872" s="276"/>
      <c r="X872" s="276"/>
      <c r="Y872" s="276"/>
      <c r="Z872" s="276"/>
      <c r="AA872" s="276"/>
    </row>
    <row r="873">
      <c r="A873" s="276"/>
      <c r="B873" s="276"/>
      <c r="C873" s="276"/>
      <c r="D873" s="276"/>
      <c r="E873" s="276"/>
      <c r="F873" s="276"/>
      <c r="G873" s="276"/>
      <c r="H873" s="276"/>
      <c r="I873" s="276"/>
      <c r="J873" s="276"/>
      <c r="K873" s="276"/>
      <c r="L873" s="276"/>
      <c r="M873" s="276"/>
      <c r="N873" s="276"/>
      <c r="O873" s="276"/>
      <c r="P873" s="276"/>
      <c r="Q873" s="276"/>
      <c r="R873" s="276"/>
      <c r="S873" s="276"/>
      <c r="T873" s="276"/>
      <c r="U873" s="276"/>
      <c r="V873" s="276"/>
      <c r="W873" s="276"/>
      <c r="X873" s="276"/>
      <c r="Y873" s="276"/>
      <c r="Z873" s="276"/>
      <c r="AA873" s="276"/>
    </row>
    <row r="874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  <c r="P874" s="276"/>
      <c r="Q874" s="276"/>
      <c r="R874" s="276"/>
      <c r="S874" s="276"/>
      <c r="T874" s="276"/>
      <c r="U874" s="276"/>
      <c r="V874" s="276"/>
      <c r="W874" s="276"/>
      <c r="X874" s="276"/>
      <c r="Y874" s="276"/>
      <c r="Z874" s="276"/>
      <c r="AA874" s="276"/>
    </row>
    <row r="875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  <c r="P875" s="276"/>
      <c r="Q875" s="276"/>
      <c r="R875" s="276"/>
      <c r="S875" s="276"/>
      <c r="T875" s="276"/>
      <c r="U875" s="276"/>
      <c r="V875" s="276"/>
      <c r="W875" s="276"/>
      <c r="X875" s="276"/>
      <c r="Y875" s="276"/>
      <c r="Z875" s="276"/>
      <c r="AA875" s="276"/>
    </row>
    <row r="876">
      <c r="A876" s="276"/>
      <c r="B876" s="276"/>
      <c r="C876" s="276"/>
      <c r="D876" s="276"/>
      <c r="E876" s="276"/>
      <c r="F876" s="276"/>
      <c r="G876" s="276"/>
      <c r="H876" s="276"/>
      <c r="I876" s="276"/>
      <c r="J876" s="276"/>
      <c r="K876" s="276"/>
      <c r="L876" s="276"/>
      <c r="M876" s="276"/>
      <c r="N876" s="276"/>
      <c r="O876" s="276"/>
      <c r="P876" s="276"/>
      <c r="Q876" s="276"/>
      <c r="R876" s="276"/>
      <c r="S876" s="276"/>
      <c r="T876" s="276"/>
      <c r="U876" s="276"/>
      <c r="V876" s="276"/>
      <c r="W876" s="276"/>
      <c r="X876" s="276"/>
      <c r="Y876" s="276"/>
      <c r="Z876" s="276"/>
      <c r="AA876" s="276"/>
    </row>
    <row r="877">
      <c r="A877" s="276"/>
      <c r="B877" s="276"/>
      <c r="C877" s="276"/>
      <c r="D877" s="276"/>
      <c r="E877" s="276"/>
      <c r="F877" s="276"/>
      <c r="G877" s="276"/>
      <c r="H877" s="276"/>
      <c r="I877" s="276"/>
      <c r="J877" s="276"/>
      <c r="K877" s="276"/>
      <c r="L877" s="276"/>
      <c r="M877" s="276"/>
      <c r="N877" s="276"/>
      <c r="O877" s="276"/>
      <c r="P877" s="276"/>
      <c r="Q877" s="276"/>
      <c r="R877" s="276"/>
      <c r="S877" s="276"/>
      <c r="T877" s="276"/>
      <c r="U877" s="276"/>
      <c r="V877" s="276"/>
      <c r="W877" s="276"/>
      <c r="X877" s="276"/>
      <c r="Y877" s="276"/>
      <c r="Z877" s="276"/>
      <c r="AA877" s="276"/>
    </row>
    <row r="878">
      <c r="A878" s="276"/>
      <c r="B878" s="276"/>
      <c r="C878" s="276"/>
      <c r="D878" s="276"/>
      <c r="E878" s="276"/>
      <c r="F878" s="276"/>
      <c r="G878" s="276"/>
      <c r="H878" s="276"/>
      <c r="I878" s="276"/>
      <c r="J878" s="276"/>
      <c r="K878" s="276"/>
      <c r="L878" s="276"/>
      <c r="M878" s="276"/>
      <c r="N878" s="276"/>
      <c r="O878" s="276"/>
      <c r="P878" s="276"/>
      <c r="Q878" s="276"/>
      <c r="R878" s="276"/>
      <c r="S878" s="276"/>
      <c r="T878" s="276"/>
      <c r="U878" s="276"/>
      <c r="V878" s="276"/>
      <c r="W878" s="276"/>
      <c r="X878" s="276"/>
      <c r="Y878" s="276"/>
      <c r="Z878" s="276"/>
      <c r="AA878" s="276"/>
    </row>
    <row r="879">
      <c r="A879" s="276"/>
      <c r="B879" s="276"/>
      <c r="C879" s="276"/>
      <c r="D879" s="276"/>
      <c r="E879" s="276"/>
      <c r="F879" s="276"/>
      <c r="G879" s="276"/>
      <c r="H879" s="276"/>
      <c r="I879" s="276"/>
      <c r="J879" s="276"/>
      <c r="K879" s="276"/>
      <c r="L879" s="276"/>
      <c r="M879" s="276"/>
      <c r="N879" s="276"/>
      <c r="O879" s="276"/>
      <c r="P879" s="276"/>
      <c r="Q879" s="276"/>
      <c r="R879" s="276"/>
      <c r="S879" s="276"/>
      <c r="T879" s="276"/>
      <c r="U879" s="276"/>
      <c r="V879" s="276"/>
      <c r="W879" s="276"/>
      <c r="X879" s="276"/>
      <c r="Y879" s="276"/>
      <c r="Z879" s="276"/>
      <c r="AA879" s="276"/>
    </row>
    <row r="880">
      <c r="A880" s="276"/>
      <c r="B880" s="276"/>
      <c r="C880" s="276"/>
      <c r="D880" s="276"/>
      <c r="E880" s="276"/>
      <c r="F880" s="276"/>
      <c r="G880" s="276"/>
      <c r="H880" s="276"/>
      <c r="I880" s="276"/>
      <c r="J880" s="276"/>
      <c r="K880" s="276"/>
      <c r="L880" s="276"/>
      <c r="M880" s="276"/>
      <c r="N880" s="276"/>
      <c r="O880" s="276"/>
      <c r="P880" s="276"/>
      <c r="Q880" s="276"/>
      <c r="R880" s="276"/>
      <c r="S880" s="276"/>
      <c r="T880" s="276"/>
      <c r="U880" s="276"/>
      <c r="V880" s="276"/>
      <c r="W880" s="276"/>
      <c r="X880" s="276"/>
      <c r="Y880" s="276"/>
      <c r="Z880" s="276"/>
      <c r="AA880" s="276"/>
    </row>
    <row r="881">
      <c r="A881" s="276"/>
      <c r="B881" s="276"/>
      <c r="C881" s="276"/>
      <c r="D881" s="276"/>
      <c r="E881" s="276"/>
      <c r="F881" s="276"/>
      <c r="G881" s="276"/>
      <c r="H881" s="276"/>
      <c r="I881" s="276"/>
      <c r="J881" s="276"/>
      <c r="K881" s="276"/>
      <c r="L881" s="276"/>
      <c r="M881" s="276"/>
      <c r="N881" s="276"/>
      <c r="O881" s="276"/>
      <c r="P881" s="276"/>
      <c r="Q881" s="276"/>
      <c r="R881" s="276"/>
      <c r="S881" s="276"/>
      <c r="T881" s="276"/>
      <c r="U881" s="276"/>
      <c r="V881" s="276"/>
      <c r="W881" s="276"/>
      <c r="X881" s="276"/>
      <c r="Y881" s="276"/>
      <c r="Z881" s="276"/>
      <c r="AA881" s="276"/>
    </row>
    <row r="882">
      <c r="A882" s="276"/>
      <c r="B882" s="276"/>
      <c r="C882" s="276"/>
      <c r="D882" s="276"/>
      <c r="E882" s="276"/>
      <c r="F882" s="276"/>
      <c r="G882" s="276"/>
      <c r="H882" s="276"/>
      <c r="I882" s="276"/>
      <c r="J882" s="276"/>
      <c r="K882" s="276"/>
      <c r="L882" s="276"/>
      <c r="M882" s="276"/>
      <c r="N882" s="276"/>
      <c r="O882" s="276"/>
      <c r="P882" s="276"/>
      <c r="Q882" s="276"/>
      <c r="R882" s="276"/>
      <c r="S882" s="276"/>
      <c r="T882" s="276"/>
      <c r="U882" s="276"/>
      <c r="V882" s="276"/>
      <c r="W882" s="276"/>
      <c r="X882" s="276"/>
      <c r="Y882" s="276"/>
      <c r="Z882" s="276"/>
      <c r="AA882" s="276"/>
    </row>
    <row r="883">
      <c r="A883" s="276"/>
      <c r="B883" s="276"/>
      <c r="C883" s="276"/>
      <c r="D883" s="276"/>
      <c r="E883" s="276"/>
      <c r="F883" s="276"/>
      <c r="G883" s="276"/>
      <c r="H883" s="276"/>
      <c r="I883" s="276"/>
      <c r="J883" s="276"/>
      <c r="K883" s="276"/>
      <c r="L883" s="276"/>
      <c r="M883" s="276"/>
      <c r="N883" s="276"/>
      <c r="O883" s="276"/>
      <c r="P883" s="276"/>
      <c r="Q883" s="276"/>
      <c r="R883" s="276"/>
      <c r="S883" s="276"/>
      <c r="T883" s="276"/>
      <c r="U883" s="276"/>
      <c r="V883" s="276"/>
      <c r="W883" s="276"/>
      <c r="X883" s="276"/>
      <c r="Y883" s="276"/>
      <c r="Z883" s="276"/>
      <c r="AA883" s="276"/>
    </row>
    <row r="884">
      <c r="A884" s="276"/>
      <c r="B884" s="276"/>
      <c r="C884" s="276"/>
      <c r="D884" s="276"/>
      <c r="E884" s="276"/>
      <c r="F884" s="276"/>
      <c r="G884" s="276"/>
      <c r="H884" s="276"/>
      <c r="I884" s="276"/>
      <c r="J884" s="276"/>
      <c r="K884" s="276"/>
      <c r="L884" s="276"/>
      <c r="M884" s="276"/>
      <c r="N884" s="276"/>
      <c r="O884" s="276"/>
      <c r="P884" s="276"/>
      <c r="Q884" s="276"/>
      <c r="R884" s="276"/>
      <c r="S884" s="276"/>
      <c r="T884" s="276"/>
      <c r="U884" s="276"/>
      <c r="V884" s="276"/>
      <c r="W884" s="276"/>
      <c r="X884" s="276"/>
      <c r="Y884" s="276"/>
      <c r="Z884" s="276"/>
      <c r="AA884" s="276"/>
    </row>
    <row r="885">
      <c r="A885" s="276"/>
      <c r="B885" s="276"/>
      <c r="C885" s="276"/>
      <c r="D885" s="276"/>
      <c r="E885" s="276"/>
      <c r="F885" s="276"/>
      <c r="G885" s="276"/>
      <c r="H885" s="276"/>
      <c r="I885" s="276"/>
      <c r="J885" s="276"/>
      <c r="K885" s="276"/>
      <c r="L885" s="276"/>
      <c r="M885" s="276"/>
      <c r="N885" s="276"/>
      <c r="O885" s="276"/>
      <c r="P885" s="276"/>
      <c r="Q885" s="276"/>
      <c r="R885" s="276"/>
      <c r="S885" s="276"/>
      <c r="T885" s="276"/>
      <c r="U885" s="276"/>
      <c r="V885" s="276"/>
      <c r="W885" s="276"/>
      <c r="X885" s="276"/>
      <c r="Y885" s="276"/>
      <c r="Z885" s="276"/>
      <c r="AA885" s="276"/>
    </row>
    <row r="886">
      <c r="A886" s="276"/>
      <c r="B886" s="276"/>
      <c r="C886" s="276"/>
      <c r="D886" s="276"/>
      <c r="E886" s="276"/>
      <c r="F886" s="276"/>
      <c r="G886" s="276"/>
      <c r="H886" s="276"/>
      <c r="I886" s="276"/>
      <c r="J886" s="276"/>
      <c r="K886" s="276"/>
      <c r="L886" s="276"/>
      <c r="M886" s="276"/>
      <c r="N886" s="276"/>
      <c r="O886" s="276"/>
      <c r="P886" s="276"/>
      <c r="Q886" s="276"/>
      <c r="R886" s="276"/>
      <c r="S886" s="276"/>
      <c r="T886" s="276"/>
      <c r="U886" s="276"/>
      <c r="V886" s="276"/>
      <c r="W886" s="276"/>
      <c r="X886" s="276"/>
      <c r="Y886" s="276"/>
      <c r="Z886" s="276"/>
      <c r="AA886" s="276"/>
    </row>
    <row r="887">
      <c r="A887" s="276"/>
      <c r="B887" s="276"/>
      <c r="C887" s="276"/>
      <c r="D887" s="276"/>
      <c r="E887" s="276"/>
      <c r="F887" s="276"/>
      <c r="G887" s="276"/>
      <c r="H887" s="276"/>
      <c r="I887" s="276"/>
      <c r="J887" s="276"/>
      <c r="K887" s="276"/>
      <c r="L887" s="276"/>
      <c r="M887" s="276"/>
      <c r="N887" s="276"/>
      <c r="O887" s="276"/>
      <c r="P887" s="276"/>
      <c r="Q887" s="276"/>
      <c r="R887" s="276"/>
      <c r="S887" s="276"/>
      <c r="T887" s="276"/>
      <c r="U887" s="276"/>
      <c r="V887" s="276"/>
      <c r="W887" s="276"/>
      <c r="X887" s="276"/>
      <c r="Y887" s="276"/>
      <c r="Z887" s="276"/>
      <c r="AA887" s="276"/>
    </row>
    <row r="888">
      <c r="A888" s="276"/>
      <c r="B888" s="276"/>
      <c r="C888" s="276"/>
      <c r="D888" s="276"/>
      <c r="E888" s="276"/>
      <c r="F888" s="276"/>
      <c r="G888" s="276"/>
      <c r="H888" s="276"/>
      <c r="I888" s="276"/>
      <c r="J888" s="276"/>
      <c r="K888" s="276"/>
      <c r="L888" s="276"/>
      <c r="M888" s="276"/>
      <c r="N888" s="276"/>
      <c r="O888" s="276"/>
      <c r="P888" s="276"/>
      <c r="Q888" s="276"/>
      <c r="R888" s="276"/>
      <c r="S888" s="276"/>
      <c r="T888" s="276"/>
      <c r="U888" s="276"/>
      <c r="V888" s="276"/>
      <c r="W888" s="276"/>
      <c r="X888" s="276"/>
      <c r="Y888" s="276"/>
      <c r="Z888" s="276"/>
      <c r="AA888" s="276"/>
    </row>
    <row r="889">
      <c r="A889" s="276"/>
      <c r="B889" s="276"/>
      <c r="C889" s="276"/>
      <c r="D889" s="276"/>
      <c r="E889" s="276"/>
      <c r="F889" s="276"/>
      <c r="G889" s="276"/>
      <c r="H889" s="276"/>
      <c r="I889" s="276"/>
      <c r="J889" s="276"/>
      <c r="K889" s="276"/>
      <c r="L889" s="276"/>
      <c r="M889" s="276"/>
      <c r="N889" s="276"/>
      <c r="O889" s="276"/>
      <c r="P889" s="276"/>
      <c r="Q889" s="276"/>
      <c r="R889" s="276"/>
      <c r="S889" s="276"/>
      <c r="T889" s="276"/>
      <c r="U889" s="276"/>
      <c r="V889" s="276"/>
      <c r="W889" s="276"/>
      <c r="X889" s="276"/>
      <c r="Y889" s="276"/>
      <c r="Z889" s="276"/>
      <c r="AA889" s="276"/>
    </row>
    <row r="890">
      <c r="A890" s="276"/>
      <c r="B890" s="276"/>
      <c r="C890" s="276"/>
      <c r="D890" s="276"/>
      <c r="E890" s="276"/>
      <c r="F890" s="276"/>
      <c r="G890" s="276"/>
      <c r="H890" s="276"/>
      <c r="I890" s="276"/>
      <c r="J890" s="276"/>
      <c r="K890" s="276"/>
      <c r="L890" s="276"/>
      <c r="M890" s="276"/>
      <c r="N890" s="276"/>
      <c r="O890" s="276"/>
      <c r="P890" s="276"/>
      <c r="Q890" s="276"/>
      <c r="R890" s="276"/>
      <c r="S890" s="276"/>
      <c r="T890" s="276"/>
      <c r="U890" s="276"/>
      <c r="V890" s="276"/>
      <c r="W890" s="276"/>
      <c r="X890" s="276"/>
      <c r="Y890" s="276"/>
      <c r="Z890" s="276"/>
      <c r="AA890" s="276"/>
    </row>
    <row r="891">
      <c r="A891" s="276"/>
      <c r="B891" s="276"/>
      <c r="C891" s="276"/>
      <c r="D891" s="276"/>
      <c r="E891" s="276"/>
      <c r="F891" s="276"/>
      <c r="G891" s="276"/>
      <c r="H891" s="276"/>
      <c r="I891" s="276"/>
      <c r="J891" s="276"/>
      <c r="K891" s="276"/>
      <c r="L891" s="276"/>
      <c r="M891" s="276"/>
      <c r="N891" s="276"/>
      <c r="O891" s="276"/>
      <c r="P891" s="276"/>
      <c r="Q891" s="276"/>
      <c r="R891" s="276"/>
      <c r="S891" s="276"/>
      <c r="T891" s="276"/>
      <c r="U891" s="276"/>
      <c r="V891" s="276"/>
      <c r="W891" s="276"/>
      <c r="X891" s="276"/>
      <c r="Y891" s="276"/>
      <c r="Z891" s="276"/>
      <c r="AA891" s="276"/>
    </row>
    <row r="892">
      <c r="A892" s="276"/>
      <c r="B892" s="276"/>
      <c r="C892" s="276"/>
      <c r="D892" s="276"/>
      <c r="E892" s="276"/>
      <c r="F892" s="276"/>
      <c r="G892" s="276"/>
      <c r="H892" s="276"/>
      <c r="I892" s="276"/>
      <c r="J892" s="276"/>
      <c r="K892" s="276"/>
      <c r="L892" s="276"/>
      <c r="M892" s="276"/>
      <c r="N892" s="276"/>
      <c r="O892" s="276"/>
      <c r="P892" s="276"/>
      <c r="Q892" s="276"/>
      <c r="R892" s="276"/>
      <c r="S892" s="276"/>
      <c r="T892" s="276"/>
      <c r="U892" s="276"/>
      <c r="V892" s="276"/>
      <c r="W892" s="276"/>
      <c r="X892" s="276"/>
      <c r="Y892" s="276"/>
      <c r="Z892" s="276"/>
      <c r="AA892" s="276"/>
    </row>
    <row r="893">
      <c r="A893" s="276"/>
      <c r="B893" s="276"/>
      <c r="C893" s="276"/>
      <c r="D893" s="276"/>
      <c r="E893" s="276"/>
      <c r="F893" s="276"/>
      <c r="G893" s="276"/>
      <c r="H893" s="276"/>
      <c r="I893" s="276"/>
      <c r="J893" s="276"/>
      <c r="K893" s="276"/>
      <c r="L893" s="276"/>
      <c r="M893" s="276"/>
      <c r="N893" s="276"/>
      <c r="O893" s="276"/>
      <c r="P893" s="276"/>
      <c r="Q893" s="276"/>
      <c r="R893" s="276"/>
      <c r="S893" s="276"/>
      <c r="T893" s="276"/>
      <c r="U893" s="276"/>
      <c r="V893" s="276"/>
      <c r="W893" s="276"/>
      <c r="X893" s="276"/>
      <c r="Y893" s="276"/>
      <c r="Z893" s="276"/>
      <c r="AA893" s="276"/>
    </row>
    <row r="894">
      <c r="A894" s="276"/>
      <c r="B894" s="276"/>
      <c r="C894" s="276"/>
      <c r="D894" s="276"/>
      <c r="E894" s="276"/>
      <c r="F894" s="276"/>
      <c r="G894" s="276"/>
      <c r="H894" s="276"/>
      <c r="I894" s="276"/>
      <c r="J894" s="276"/>
      <c r="K894" s="276"/>
      <c r="L894" s="276"/>
      <c r="M894" s="276"/>
      <c r="N894" s="276"/>
      <c r="O894" s="276"/>
      <c r="P894" s="276"/>
      <c r="Q894" s="276"/>
      <c r="R894" s="276"/>
      <c r="S894" s="276"/>
      <c r="T894" s="276"/>
      <c r="U894" s="276"/>
      <c r="V894" s="276"/>
      <c r="W894" s="276"/>
      <c r="X894" s="276"/>
      <c r="Y894" s="276"/>
      <c r="Z894" s="276"/>
      <c r="AA894" s="276"/>
    </row>
    <row r="895">
      <c r="A895" s="276"/>
      <c r="B895" s="276"/>
      <c r="C895" s="276"/>
      <c r="D895" s="276"/>
      <c r="E895" s="276"/>
      <c r="F895" s="276"/>
      <c r="G895" s="276"/>
      <c r="H895" s="276"/>
      <c r="I895" s="276"/>
      <c r="J895" s="276"/>
      <c r="K895" s="276"/>
      <c r="L895" s="276"/>
      <c r="M895" s="276"/>
      <c r="N895" s="276"/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  <c r="AA895" s="276"/>
    </row>
    <row r="896">
      <c r="A896" s="276"/>
      <c r="B896" s="276"/>
      <c r="C896" s="276"/>
      <c r="D896" s="276"/>
      <c r="E896" s="276"/>
      <c r="F896" s="276"/>
      <c r="G896" s="276"/>
      <c r="H896" s="276"/>
      <c r="I896" s="276"/>
      <c r="J896" s="276"/>
      <c r="K896" s="276"/>
      <c r="L896" s="276"/>
      <c r="M896" s="276"/>
      <c r="N896" s="276"/>
      <c r="O896" s="276"/>
      <c r="P896" s="276"/>
      <c r="Q896" s="276"/>
      <c r="R896" s="276"/>
      <c r="S896" s="276"/>
      <c r="T896" s="276"/>
      <c r="U896" s="276"/>
      <c r="V896" s="276"/>
      <c r="W896" s="276"/>
      <c r="X896" s="276"/>
      <c r="Y896" s="276"/>
      <c r="Z896" s="276"/>
      <c r="AA896" s="276"/>
    </row>
    <row r="897">
      <c r="A897" s="276"/>
      <c r="B897" s="276"/>
      <c r="C897" s="276"/>
      <c r="D897" s="276"/>
      <c r="E897" s="276"/>
      <c r="F897" s="276"/>
      <c r="G897" s="276"/>
      <c r="H897" s="276"/>
      <c r="I897" s="276"/>
      <c r="J897" s="276"/>
      <c r="K897" s="276"/>
      <c r="L897" s="276"/>
      <c r="M897" s="276"/>
      <c r="N897" s="276"/>
      <c r="O897" s="276"/>
      <c r="P897" s="276"/>
      <c r="Q897" s="276"/>
      <c r="R897" s="276"/>
      <c r="S897" s="276"/>
      <c r="T897" s="276"/>
      <c r="U897" s="276"/>
      <c r="V897" s="276"/>
      <c r="W897" s="276"/>
      <c r="X897" s="276"/>
      <c r="Y897" s="276"/>
      <c r="Z897" s="276"/>
      <c r="AA897" s="276"/>
    </row>
    <row r="898">
      <c r="A898" s="276"/>
      <c r="B898" s="276"/>
      <c r="C898" s="276"/>
      <c r="D898" s="276"/>
      <c r="E898" s="276"/>
      <c r="F898" s="276"/>
      <c r="G898" s="276"/>
      <c r="H898" s="276"/>
      <c r="I898" s="276"/>
      <c r="J898" s="276"/>
      <c r="K898" s="276"/>
      <c r="L898" s="276"/>
      <c r="M898" s="276"/>
      <c r="N898" s="276"/>
      <c r="O898" s="276"/>
      <c r="P898" s="276"/>
      <c r="Q898" s="276"/>
      <c r="R898" s="276"/>
      <c r="S898" s="276"/>
      <c r="T898" s="276"/>
      <c r="U898" s="276"/>
      <c r="V898" s="276"/>
      <c r="W898" s="276"/>
      <c r="X898" s="276"/>
      <c r="Y898" s="276"/>
      <c r="Z898" s="276"/>
      <c r="AA898" s="276"/>
    </row>
    <row r="899">
      <c r="A899" s="276"/>
      <c r="B899" s="276"/>
      <c r="C899" s="276"/>
      <c r="D899" s="276"/>
      <c r="E899" s="276"/>
      <c r="F899" s="276"/>
      <c r="G899" s="276"/>
      <c r="H899" s="276"/>
      <c r="I899" s="276"/>
      <c r="J899" s="276"/>
      <c r="K899" s="276"/>
      <c r="L899" s="276"/>
      <c r="M899" s="276"/>
      <c r="N899" s="276"/>
      <c r="O899" s="276"/>
      <c r="P899" s="276"/>
      <c r="Q899" s="276"/>
      <c r="R899" s="276"/>
      <c r="S899" s="276"/>
      <c r="T899" s="276"/>
      <c r="U899" s="276"/>
      <c r="V899" s="276"/>
      <c r="W899" s="276"/>
      <c r="X899" s="276"/>
      <c r="Y899" s="276"/>
      <c r="Z899" s="276"/>
      <c r="AA899" s="276"/>
    </row>
    <row r="900">
      <c r="A900" s="276"/>
      <c r="B900" s="276"/>
      <c r="C900" s="276"/>
      <c r="D900" s="276"/>
      <c r="E900" s="276"/>
      <c r="F900" s="276"/>
      <c r="G900" s="276"/>
      <c r="H900" s="276"/>
      <c r="I900" s="276"/>
      <c r="J900" s="276"/>
      <c r="K900" s="276"/>
      <c r="L900" s="276"/>
      <c r="M900" s="276"/>
      <c r="N900" s="276"/>
      <c r="O900" s="276"/>
      <c r="P900" s="276"/>
      <c r="Q900" s="276"/>
      <c r="R900" s="276"/>
      <c r="S900" s="276"/>
      <c r="T900" s="276"/>
      <c r="U900" s="276"/>
      <c r="V900" s="276"/>
      <c r="W900" s="276"/>
      <c r="X900" s="276"/>
      <c r="Y900" s="276"/>
      <c r="Z900" s="276"/>
      <c r="AA900" s="276"/>
    </row>
    <row r="901">
      <c r="A901" s="276"/>
      <c r="B901" s="276"/>
      <c r="C901" s="276"/>
      <c r="D901" s="276"/>
      <c r="E901" s="276"/>
      <c r="F901" s="276"/>
      <c r="G901" s="276"/>
      <c r="H901" s="276"/>
      <c r="I901" s="276"/>
      <c r="J901" s="276"/>
      <c r="K901" s="276"/>
      <c r="L901" s="276"/>
      <c r="M901" s="276"/>
      <c r="N901" s="276"/>
      <c r="O901" s="276"/>
      <c r="P901" s="276"/>
      <c r="Q901" s="276"/>
      <c r="R901" s="276"/>
      <c r="S901" s="276"/>
      <c r="T901" s="276"/>
      <c r="U901" s="276"/>
      <c r="V901" s="276"/>
      <c r="W901" s="276"/>
      <c r="X901" s="276"/>
      <c r="Y901" s="276"/>
      <c r="Z901" s="276"/>
      <c r="AA901" s="276"/>
    </row>
    <row r="902">
      <c r="A902" s="276"/>
      <c r="B902" s="276"/>
      <c r="C902" s="276"/>
      <c r="D902" s="276"/>
      <c r="E902" s="276"/>
      <c r="F902" s="276"/>
      <c r="G902" s="276"/>
      <c r="H902" s="276"/>
      <c r="I902" s="276"/>
      <c r="J902" s="276"/>
      <c r="K902" s="276"/>
      <c r="L902" s="276"/>
      <c r="M902" s="276"/>
      <c r="N902" s="276"/>
      <c r="O902" s="276"/>
      <c r="P902" s="276"/>
      <c r="Q902" s="276"/>
      <c r="R902" s="276"/>
      <c r="S902" s="276"/>
      <c r="T902" s="276"/>
      <c r="U902" s="276"/>
      <c r="V902" s="276"/>
      <c r="W902" s="276"/>
      <c r="X902" s="276"/>
      <c r="Y902" s="276"/>
      <c r="Z902" s="276"/>
      <c r="AA902" s="276"/>
    </row>
    <row r="903">
      <c r="A903" s="276"/>
      <c r="B903" s="276"/>
      <c r="C903" s="276"/>
      <c r="D903" s="276"/>
      <c r="E903" s="276"/>
      <c r="F903" s="276"/>
      <c r="G903" s="276"/>
      <c r="H903" s="276"/>
      <c r="I903" s="276"/>
      <c r="J903" s="276"/>
      <c r="K903" s="276"/>
      <c r="L903" s="276"/>
      <c r="M903" s="276"/>
      <c r="N903" s="276"/>
      <c r="O903" s="276"/>
      <c r="P903" s="276"/>
      <c r="Q903" s="276"/>
      <c r="R903" s="276"/>
      <c r="S903" s="276"/>
      <c r="T903" s="276"/>
      <c r="U903" s="276"/>
      <c r="V903" s="276"/>
      <c r="W903" s="276"/>
      <c r="X903" s="276"/>
      <c r="Y903" s="276"/>
      <c r="Z903" s="276"/>
      <c r="AA903" s="276"/>
    </row>
    <row r="904">
      <c r="A904" s="276"/>
      <c r="B904" s="276"/>
      <c r="C904" s="276"/>
      <c r="D904" s="276"/>
      <c r="E904" s="276"/>
      <c r="F904" s="276"/>
      <c r="G904" s="276"/>
      <c r="H904" s="276"/>
      <c r="I904" s="276"/>
      <c r="J904" s="276"/>
      <c r="K904" s="276"/>
      <c r="L904" s="276"/>
      <c r="M904" s="276"/>
      <c r="N904" s="276"/>
      <c r="O904" s="276"/>
      <c r="P904" s="276"/>
      <c r="Q904" s="276"/>
      <c r="R904" s="276"/>
      <c r="S904" s="276"/>
      <c r="T904" s="276"/>
      <c r="U904" s="276"/>
      <c r="V904" s="276"/>
      <c r="W904" s="276"/>
      <c r="X904" s="276"/>
      <c r="Y904" s="276"/>
      <c r="Z904" s="276"/>
      <c r="AA904" s="276"/>
    </row>
    <row r="905">
      <c r="A905" s="276"/>
      <c r="B905" s="276"/>
      <c r="C905" s="276"/>
      <c r="D905" s="276"/>
      <c r="E905" s="276"/>
      <c r="F905" s="276"/>
      <c r="G905" s="276"/>
      <c r="H905" s="276"/>
      <c r="I905" s="276"/>
      <c r="J905" s="276"/>
      <c r="K905" s="276"/>
      <c r="L905" s="276"/>
      <c r="M905" s="276"/>
      <c r="N905" s="276"/>
      <c r="O905" s="276"/>
      <c r="P905" s="276"/>
      <c r="Q905" s="276"/>
      <c r="R905" s="276"/>
      <c r="S905" s="276"/>
      <c r="T905" s="276"/>
      <c r="U905" s="276"/>
      <c r="V905" s="276"/>
      <c r="W905" s="276"/>
      <c r="X905" s="276"/>
      <c r="Y905" s="276"/>
      <c r="Z905" s="276"/>
      <c r="AA905" s="276"/>
    </row>
    <row r="906">
      <c r="A906" s="276"/>
      <c r="B906" s="276"/>
      <c r="C906" s="276"/>
      <c r="D906" s="276"/>
      <c r="E906" s="276"/>
      <c r="F906" s="276"/>
      <c r="G906" s="276"/>
      <c r="H906" s="276"/>
      <c r="I906" s="276"/>
      <c r="J906" s="276"/>
      <c r="K906" s="276"/>
      <c r="L906" s="276"/>
      <c r="M906" s="276"/>
      <c r="N906" s="276"/>
      <c r="O906" s="276"/>
      <c r="P906" s="276"/>
      <c r="Q906" s="276"/>
      <c r="R906" s="276"/>
      <c r="S906" s="276"/>
      <c r="T906" s="276"/>
      <c r="U906" s="276"/>
      <c r="V906" s="276"/>
      <c r="W906" s="276"/>
      <c r="X906" s="276"/>
      <c r="Y906" s="276"/>
      <c r="Z906" s="276"/>
      <c r="AA906" s="276"/>
    </row>
    <row r="907">
      <c r="A907" s="276"/>
      <c r="B907" s="276"/>
      <c r="C907" s="276"/>
      <c r="D907" s="276"/>
      <c r="E907" s="276"/>
      <c r="F907" s="276"/>
      <c r="G907" s="276"/>
      <c r="H907" s="276"/>
      <c r="I907" s="276"/>
      <c r="J907" s="276"/>
      <c r="K907" s="276"/>
      <c r="L907" s="276"/>
      <c r="M907" s="276"/>
      <c r="N907" s="276"/>
      <c r="O907" s="276"/>
      <c r="P907" s="276"/>
      <c r="Q907" s="276"/>
      <c r="R907" s="276"/>
      <c r="S907" s="276"/>
      <c r="T907" s="276"/>
      <c r="U907" s="276"/>
      <c r="V907" s="276"/>
      <c r="W907" s="276"/>
      <c r="X907" s="276"/>
      <c r="Y907" s="276"/>
      <c r="Z907" s="276"/>
      <c r="AA907" s="276"/>
    </row>
    <row r="908">
      <c r="A908" s="276"/>
      <c r="B908" s="276"/>
      <c r="C908" s="276"/>
      <c r="D908" s="276"/>
      <c r="E908" s="276"/>
      <c r="F908" s="276"/>
      <c r="G908" s="276"/>
      <c r="H908" s="276"/>
      <c r="I908" s="276"/>
      <c r="J908" s="276"/>
      <c r="K908" s="276"/>
      <c r="L908" s="276"/>
      <c r="M908" s="276"/>
      <c r="N908" s="276"/>
      <c r="O908" s="276"/>
      <c r="P908" s="276"/>
      <c r="Q908" s="276"/>
      <c r="R908" s="276"/>
      <c r="S908" s="276"/>
      <c r="T908" s="276"/>
      <c r="U908" s="276"/>
      <c r="V908" s="276"/>
      <c r="W908" s="276"/>
      <c r="X908" s="276"/>
      <c r="Y908" s="276"/>
      <c r="Z908" s="276"/>
      <c r="AA908" s="276"/>
    </row>
    <row r="909">
      <c r="A909" s="276"/>
      <c r="B909" s="276"/>
      <c r="C909" s="276"/>
      <c r="D909" s="276"/>
      <c r="E909" s="276"/>
      <c r="F909" s="276"/>
      <c r="G909" s="276"/>
      <c r="H909" s="276"/>
      <c r="I909" s="276"/>
      <c r="J909" s="276"/>
      <c r="K909" s="276"/>
      <c r="L909" s="276"/>
      <c r="M909" s="276"/>
      <c r="N909" s="276"/>
      <c r="O909" s="276"/>
      <c r="P909" s="276"/>
      <c r="Q909" s="276"/>
      <c r="R909" s="276"/>
      <c r="S909" s="276"/>
      <c r="T909" s="276"/>
      <c r="U909" s="276"/>
      <c r="V909" s="276"/>
      <c r="W909" s="276"/>
      <c r="X909" s="276"/>
      <c r="Y909" s="276"/>
      <c r="Z909" s="276"/>
      <c r="AA909" s="276"/>
    </row>
    <row r="910">
      <c r="A910" s="276"/>
      <c r="B910" s="276"/>
      <c r="C910" s="276"/>
      <c r="D910" s="276"/>
      <c r="E910" s="276"/>
      <c r="F910" s="276"/>
      <c r="G910" s="276"/>
      <c r="H910" s="276"/>
      <c r="I910" s="276"/>
      <c r="J910" s="276"/>
      <c r="K910" s="276"/>
      <c r="L910" s="276"/>
      <c r="M910" s="276"/>
      <c r="N910" s="276"/>
      <c r="O910" s="276"/>
      <c r="P910" s="276"/>
      <c r="Q910" s="276"/>
      <c r="R910" s="276"/>
      <c r="S910" s="276"/>
      <c r="T910" s="276"/>
      <c r="U910" s="276"/>
      <c r="V910" s="276"/>
      <c r="W910" s="276"/>
      <c r="X910" s="276"/>
      <c r="Y910" s="276"/>
      <c r="Z910" s="276"/>
      <c r="AA910" s="276"/>
    </row>
    <row r="911">
      <c r="A911" s="276"/>
      <c r="B911" s="276"/>
      <c r="C911" s="276"/>
      <c r="D911" s="276"/>
      <c r="E911" s="276"/>
      <c r="F911" s="276"/>
      <c r="G911" s="276"/>
      <c r="H911" s="276"/>
      <c r="I911" s="276"/>
      <c r="J911" s="276"/>
      <c r="K911" s="276"/>
      <c r="L911" s="276"/>
      <c r="M911" s="276"/>
      <c r="N911" s="276"/>
      <c r="O911" s="276"/>
      <c r="P911" s="276"/>
      <c r="Q911" s="276"/>
      <c r="R911" s="276"/>
      <c r="S911" s="276"/>
      <c r="T911" s="276"/>
      <c r="U911" s="276"/>
      <c r="V911" s="276"/>
      <c r="W911" s="276"/>
      <c r="X911" s="276"/>
      <c r="Y911" s="276"/>
      <c r="Z911" s="276"/>
      <c r="AA911" s="276"/>
    </row>
    <row r="912">
      <c r="A912" s="276"/>
      <c r="B912" s="276"/>
      <c r="C912" s="276"/>
      <c r="D912" s="276"/>
      <c r="E912" s="276"/>
      <c r="F912" s="276"/>
      <c r="G912" s="276"/>
      <c r="H912" s="276"/>
      <c r="I912" s="276"/>
      <c r="J912" s="276"/>
      <c r="K912" s="276"/>
      <c r="L912" s="276"/>
      <c r="M912" s="276"/>
      <c r="N912" s="276"/>
      <c r="O912" s="276"/>
      <c r="P912" s="276"/>
      <c r="Q912" s="276"/>
      <c r="R912" s="276"/>
      <c r="S912" s="276"/>
      <c r="T912" s="276"/>
      <c r="U912" s="276"/>
      <c r="V912" s="276"/>
      <c r="W912" s="276"/>
      <c r="X912" s="276"/>
      <c r="Y912" s="276"/>
      <c r="Z912" s="276"/>
      <c r="AA912" s="276"/>
    </row>
    <row r="913">
      <c r="A913" s="276"/>
      <c r="B913" s="276"/>
      <c r="C913" s="276"/>
      <c r="D913" s="276"/>
      <c r="E913" s="276"/>
      <c r="F913" s="276"/>
      <c r="G913" s="276"/>
      <c r="H913" s="276"/>
      <c r="I913" s="276"/>
      <c r="J913" s="276"/>
      <c r="K913" s="276"/>
      <c r="L913" s="276"/>
      <c r="M913" s="276"/>
      <c r="N913" s="276"/>
      <c r="O913" s="276"/>
      <c r="P913" s="276"/>
      <c r="Q913" s="276"/>
      <c r="R913" s="276"/>
      <c r="S913" s="276"/>
      <c r="T913" s="276"/>
      <c r="U913" s="276"/>
      <c r="V913" s="276"/>
      <c r="W913" s="276"/>
      <c r="X913" s="276"/>
      <c r="Y913" s="276"/>
      <c r="Z913" s="276"/>
      <c r="AA913" s="276"/>
    </row>
    <row r="914">
      <c r="A914" s="276"/>
      <c r="B914" s="276"/>
      <c r="C914" s="276"/>
      <c r="D914" s="276"/>
      <c r="E914" s="276"/>
      <c r="F914" s="276"/>
      <c r="G914" s="276"/>
      <c r="H914" s="276"/>
      <c r="I914" s="276"/>
      <c r="J914" s="276"/>
      <c r="K914" s="276"/>
      <c r="L914" s="276"/>
      <c r="M914" s="276"/>
      <c r="N914" s="276"/>
      <c r="O914" s="276"/>
      <c r="P914" s="276"/>
      <c r="Q914" s="276"/>
      <c r="R914" s="276"/>
      <c r="S914" s="276"/>
      <c r="T914" s="276"/>
      <c r="U914" s="276"/>
      <c r="V914" s="276"/>
      <c r="W914" s="276"/>
      <c r="X914" s="276"/>
      <c r="Y914" s="276"/>
      <c r="Z914" s="276"/>
      <c r="AA914" s="276"/>
    </row>
    <row r="915">
      <c r="A915" s="276"/>
      <c r="B915" s="276"/>
      <c r="C915" s="276"/>
      <c r="D915" s="276"/>
      <c r="E915" s="276"/>
      <c r="F915" s="276"/>
      <c r="G915" s="276"/>
      <c r="H915" s="276"/>
      <c r="I915" s="276"/>
      <c r="J915" s="276"/>
      <c r="K915" s="276"/>
      <c r="L915" s="276"/>
      <c r="M915" s="276"/>
      <c r="N915" s="276"/>
      <c r="O915" s="276"/>
      <c r="P915" s="276"/>
      <c r="Q915" s="276"/>
      <c r="R915" s="276"/>
      <c r="S915" s="276"/>
      <c r="T915" s="276"/>
      <c r="U915" s="276"/>
      <c r="V915" s="276"/>
      <c r="W915" s="276"/>
      <c r="X915" s="276"/>
      <c r="Y915" s="276"/>
      <c r="Z915" s="276"/>
      <c r="AA915" s="276"/>
    </row>
    <row r="916">
      <c r="A916" s="276"/>
      <c r="B916" s="276"/>
      <c r="C916" s="276"/>
      <c r="D916" s="276"/>
      <c r="E916" s="276"/>
      <c r="F916" s="276"/>
      <c r="G916" s="276"/>
      <c r="H916" s="276"/>
      <c r="I916" s="276"/>
      <c r="J916" s="276"/>
      <c r="K916" s="276"/>
      <c r="L916" s="276"/>
      <c r="M916" s="276"/>
      <c r="N916" s="276"/>
      <c r="O916" s="276"/>
      <c r="P916" s="276"/>
      <c r="Q916" s="276"/>
      <c r="R916" s="276"/>
      <c r="S916" s="276"/>
      <c r="T916" s="276"/>
      <c r="U916" s="276"/>
      <c r="V916" s="276"/>
      <c r="W916" s="276"/>
      <c r="X916" s="276"/>
      <c r="Y916" s="276"/>
      <c r="Z916" s="276"/>
      <c r="AA916" s="276"/>
    </row>
    <row r="917">
      <c r="A917" s="276"/>
      <c r="B917" s="276"/>
      <c r="C917" s="276"/>
      <c r="D917" s="276"/>
      <c r="E917" s="276"/>
      <c r="F917" s="276"/>
      <c r="G917" s="276"/>
      <c r="H917" s="276"/>
      <c r="I917" s="276"/>
      <c r="J917" s="276"/>
      <c r="K917" s="276"/>
      <c r="L917" s="276"/>
      <c r="M917" s="276"/>
      <c r="N917" s="276"/>
      <c r="O917" s="276"/>
      <c r="P917" s="276"/>
      <c r="Q917" s="276"/>
      <c r="R917" s="276"/>
      <c r="S917" s="276"/>
      <c r="T917" s="276"/>
      <c r="U917" s="276"/>
      <c r="V917" s="276"/>
      <c r="W917" s="276"/>
      <c r="X917" s="276"/>
      <c r="Y917" s="276"/>
      <c r="Z917" s="276"/>
      <c r="AA917" s="276"/>
    </row>
    <row r="918">
      <c r="A918" s="276"/>
      <c r="B918" s="276"/>
      <c r="C918" s="276"/>
      <c r="D918" s="276"/>
      <c r="E918" s="276"/>
      <c r="F918" s="276"/>
      <c r="G918" s="276"/>
      <c r="H918" s="276"/>
      <c r="I918" s="276"/>
      <c r="J918" s="276"/>
      <c r="K918" s="276"/>
      <c r="L918" s="276"/>
      <c r="M918" s="276"/>
      <c r="N918" s="276"/>
      <c r="O918" s="276"/>
      <c r="P918" s="276"/>
      <c r="Q918" s="276"/>
      <c r="R918" s="276"/>
      <c r="S918" s="276"/>
      <c r="T918" s="276"/>
      <c r="U918" s="276"/>
      <c r="V918" s="276"/>
      <c r="W918" s="276"/>
      <c r="X918" s="276"/>
      <c r="Y918" s="276"/>
      <c r="Z918" s="276"/>
      <c r="AA918" s="276"/>
    </row>
    <row r="919">
      <c r="A919" s="276"/>
      <c r="B919" s="276"/>
      <c r="C919" s="276"/>
      <c r="D919" s="276"/>
      <c r="E919" s="276"/>
      <c r="F919" s="276"/>
      <c r="G919" s="276"/>
      <c r="H919" s="276"/>
      <c r="I919" s="276"/>
      <c r="J919" s="276"/>
      <c r="K919" s="276"/>
      <c r="L919" s="276"/>
      <c r="M919" s="276"/>
      <c r="N919" s="276"/>
      <c r="O919" s="276"/>
      <c r="P919" s="276"/>
      <c r="Q919" s="276"/>
      <c r="R919" s="276"/>
      <c r="S919" s="276"/>
      <c r="T919" s="276"/>
      <c r="U919" s="276"/>
      <c r="V919" s="276"/>
      <c r="W919" s="276"/>
      <c r="X919" s="276"/>
      <c r="Y919" s="276"/>
      <c r="Z919" s="276"/>
      <c r="AA919" s="276"/>
    </row>
    <row r="920">
      <c r="A920" s="276"/>
      <c r="B920" s="276"/>
      <c r="C920" s="276"/>
      <c r="D920" s="276"/>
      <c r="E920" s="276"/>
      <c r="F920" s="276"/>
      <c r="G920" s="276"/>
      <c r="H920" s="276"/>
      <c r="I920" s="276"/>
      <c r="J920" s="276"/>
      <c r="K920" s="276"/>
      <c r="L920" s="276"/>
      <c r="M920" s="276"/>
      <c r="N920" s="276"/>
      <c r="O920" s="276"/>
      <c r="P920" s="276"/>
      <c r="Q920" s="276"/>
      <c r="R920" s="276"/>
      <c r="S920" s="276"/>
      <c r="T920" s="276"/>
      <c r="U920" s="276"/>
      <c r="V920" s="276"/>
      <c r="W920" s="276"/>
      <c r="X920" s="276"/>
      <c r="Y920" s="276"/>
      <c r="Z920" s="276"/>
      <c r="AA920" s="276"/>
    </row>
    <row r="921">
      <c r="A921" s="276"/>
      <c r="B921" s="276"/>
      <c r="C921" s="276"/>
      <c r="D921" s="276"/>
      <c r="E921" s="276"/>
      <c r="F921" s="276"/>
      <c r="G921" s="276"/>
      <c r="H921" s="276"/>
      <c r="I921" s="276"/>
      <c r="J921" s="276"/>
      <c r="K921" s="276"/>
      <c r="L921" s="276"/>
      <c r="M921" s="276"/>
      <c r="N921" s="276"/>
      <c r="O921" s="276"/>
      <c r="P921" s="276"/>
      <c r="Q921" s="276"/>
      <c r="R921" s="276"/>
      <c r="S921" s="276"/>
      <c r="T921" s="276"/>
      <c r="U921" s="276"/>
      <c r="V921" s="276"/>
      <c r="W921" s="276"/>
      <c r="X921" s="276"/>
      <c r="Y921" s="276"/>
      <c r="Z921" s="276"/>
      <c r="AA921" s="276"/>
    </row>
    <row r="922">
      <c r="A922" s="276"/>
      <c r="B922" s="276"/>
      <c r="C922" s="276"/>
      <c r="D922" s="276"/>
      <c r="E922" s="276"/>
      <c r="F922" s="276"/>
      <c r="G922" s="276"/>
      <c r="H922" s="276"/>
      <c r="I922" s="276"/>
      <c r="J922" s="276"/>
      <c r="K922" s="276"/>
      <c r="L922" s="276"/>
      <c r="M922" s="276"/>
      <c r="N922" s="276"/>
      <c r="O922" s="276"/>
      <c r="P922" s="276"/>
      <c r="Q922" s="276"/>
      <c r="R922" s="276"/>
      <c r="S922" s="276"/>
      <c r="T922" s="276"/>
      <c r="U922" s="276"/>
      <c r="V922" s="276"/>
      <c r="W922" s="276"/>
      <c r="X922" s="276"/>
      <c r="Y922" s="276"/>
      <c r="Z922" s="276"/>
      <c r="AA922" s="276"/>
    </row>
    <row r="923">
      <c r="A923" s="276"/>
      <c r="B923" s="276"/>
      <c r="C923" s="276"/>
      <c r="D923" s="276"/>
      <c r="E923" s="276"/>
      <c r="F923" s="276"/>
      <c r="G923" s="276"/>
      <c r="H923" s="276"/>
      <c r="I923" s="276"/>
      <c r="J923" s="276"/>
      <c r="K923" s="276"/>
      <c r="L923" s="276"/>
      <c r="M923" s="276"/>
      <c r="N923" s="276"/>
      <c r="O923" s="276"/>
      <c r="P923" s="276"/>
      <c r="Q923" s="276"/>
      <c r="R923" s="276"/>
      <c r="S923" s="276"/>
      <c r="T923" s="276"/>
      <c r="U923" s="276"/>
      <c r="V923" s="276"/>
      <c r="W923" s="276"/>
      <c r="X923" s="276"/>
      <c r="Y923" s="276"/>
      <c r="Z923" s="276"/>
      <c r="AA923" s="276"/>
    </row>
    <row r="924">
      <c r="A924" s="276"/>
      <c r="B924" s="276"/>
      <c r="C924" s="276"/>
      <c r="D924" s="276"/>
      <c r="E924" s="276"/>
      <c r="F924" s="276"/>
      <c r="G924" s="276"/>
      <c r="H924" s="276"/>
      <c r="I924" s="276"/>
      <c r="J924" s="276"/>
      <c r="K924" s="276"/>
      <c r="L924" s="276"/>
      <c r="M924" s="276"/>
      <c r="N924" s="276"/>
      <c r="O924" s="276"/>
      <c r="P924" s="276"/>
      <c r="Q924" s="276"/>
      <c r="R924" s="276"/>
      <c r="S924" s="276"/>
      <c r="T924" s="276"/>
      <c r="U924" s="276"/>
      <c r="V924" s="276"/>
      <c r="W924" s="276"/>
      <c r="X924" s="276"/>
      <c r="Y924" s="276"/>
      <c r="Z924" s="276"/>
      <c r="AA924" s="276"/>
    </row>
    <row r="925">
      <c r="A925" s="276"/>
      <c r="B925" s="276"/>
      <c r="C925" s="276"/>
      <c r="D925" s="276"/>
      <c r="E925" s="276"/>
      <c r="F925" s="276"/>
      <c r="G925" s="276"/>
      <c r="H925" s="276"/>
      <c r="I925" s="276"/>
      <c r="J925" s="276"/>
      <c r="K925" s="276"/>
      <c r="L925" s="276"/>
      <c r="M925" s="276"/>
      <c r="N925" s="276"/>
      <c r="O925" s="276"/>
      <c r="P925" s="276"/>
      <c r="Q925" s="276"/>
      <c r="R925" s="276"/>
      <c r="S925" s="276"/>
      <c r="T925" s="276"/>
      <c r="U925" s="276"/>
      <c r="V925" s="276"/>
      <c r="W925" s="276"/>
      <c r="X925" s="276"/>
      <c r="Y925" s="276"/>
      <c r="Z925" s="276"/>
      <c r="AA925" s="276"/>
    </row>
    <row r="926">
      <c r="A926" s="276"/>
      <c r="B926" s="276"/>
      <c r="C926" s="276"/>
      <c r="D926" s="276"/>
      <c r="E926" s="276"/>
      <c r="F926" s="276"/>
      <c r="G926" s="276"/>
      <c r="H926" s="276"/>
      <c r="I926" s="276"/>
      <c r="J926" s="276"/>
      <c r="K926" s="276"/>
      <c r="L926" s="276"/>
      <c r="M926" s="276"/>
      <c r="N926" s="276"/>
      <c r="O926" s="276"/>
      <c r="P926" s="276"/>
      <c r="Q926" s="276"/>
      <c r="R926" s="276"/>
      <c r="S926" s="276"/>
      <c r="T926" s="276"/>
      <c r="U926" s="276"/>
      <c r="V926" s="276"/>
      <c r="W926" s="276"/>
      <c r="X926" s="276"/>
      <c r="Y926" s="276"/>
      <c r="Z926" s="276"/>
      <c r="AA926" s="276"/>
    </row>
    <row r="927">
      <c r="A927" s="276"/>
      <c r="B927" s="276"/>
      <c r="C927" s="276"/>
      <c r="D927" s="276"/>
      <c r="E927" s="276"/>
      <c r="F927" s="276"/>
      <c r="G927" s="276"/>
      <c r="H927" s="276"/>
      <c r="I927" s="276"/>
      <c r="J927" s="276"/>
      <c r="K927" s="276"/>
      <c r="L927" s="276"/>
      <c r="M927" s="276"/>
      <c r="N927" s="276"/>
      <c r="O927" s="276"/>
      <c r="P927" s="276"/>
      <c r="Q927" s="276"/>
      <c r="R927" s="276"/>
      <c r="S927" s="276"/>
      <c r="T927" s="276"/>
      <c r="U927" s="276"/>
      <c r="V927" s="276"/>
      <c r="W927" s="276"/>
      <c r="X927" s="276"/>
      <c r="Y927" s="276"/>
      <c r="Z927" s="276"/>
      <c r="AA927" s="276"/>
    </row>
    <row r="928">
      <c r="A928" s="276"/>
      <c r="B928" s="276"/>
      <c r="C928" s="276"/>
      <c r="D928" s="276"/>
      <c r="E928" s="276"/>
      <c r="F928" s="276"/>
      <c r="G928" s="276"/>
      <c r="H928" s="276"/>
      <c r="I928" s="276"/>
      <c r="J928" s="276"/>
      <c r="K928" s="276"/>
      <c r="L928" s="276"/>
      <c r="M928" s="276"/>
      <c r="N928" s="276"/>
      <c r="O928" s="276"/>
      <c r="P928" s="276"/>
      <c r="Q928" s="276"/>
      <c r="R928" s="276"/>
      <c r="S928" s="276"/>
      <c r="T928" s="276"/>
      <c r="U928" s="276"/>
      <c r="V928" s="276"/>
      <c r="W928" s="276"/>
      <c r="X928" s="276"/>
      <c r="Y928" s="276"/>
      <c r="Z928" s="276"/>
      <c r="AA928" s="276"/>
    </row>
    <row r="929">
      <c r="A929" s="276"/>
      <c r="B929" s="276"/>
      <c r="C929" s="276"/>
      <c r="D929" s="276"/>
      <c r="E929" s="276"/>
      <c r="F929" s="276"/>
      <c r="G929" s="276"/>
      <c r="H929" s="276"/>
      <c r="I929" s="276"/>
      <c r="J929" s="276"/>
      <c r="K929" s="276"/>
      <c r="L929" s="276"/>
      <c r="M929" s="276"/>
      <c r="N929" s="276"/>
      <c r="O929" s="276"/>
      <c r="P929" s="276"/>
      <c r="Q929" s="276"/>
      <c r="R929" s="276"/>
      <c r="S929" s="276"/>
      <c r="T929" s="276"/>
      <c r="U929" s="276"/>
      <c r="V929" s="276"/>
      <c r="W929" s="276"/>
      <c r="X929" s="276"/>
      <c r="Y929" s="276"/>
      <c r="Z929" s="276"/>
      <c r="AA929" s="276"/>
    </row>
    <row r="930">
      <c r="A930" s="276"/>
      <c r="B930" s="276"/>
      <c r="C930" s="276"/>
      <c r="D930" s="276"/>
      <c r="E930" s="276"/>
      <c r="F930" s="276"/>
      <c r="G930" s="276"/>
      <c r="H930" s="276"/>
      <c r="I930" s="276"/>
      <c r="J930" s="276"/>
      <c r="K930" s="276"/>
      <c r="L930" s="276"/>
      <c r="M930" s="276"/>
      <c r="N930" s="276"/>
      <c r="O930" s="276"/>
      <c r="P930" s="276"/>
      <c r="Q930" s="276"/>
      <c r="R930" s="276"/>
      <c r="S930" s="276"/>
      <c r="T930" s="276"/>
      <c r="U930" s="276"/>
      <c r="V930" s="276"/>
      <c r="W930" s="276"/>
      <c r="X930" s="276"/>
      <c r="Y930" s="276"/>
      <c r="Z930" s="276"/>
      <c r="AA930" s="276"/>
    </row>
    <row r="931">
      <c r="A931" s="276"/>
      <c r="B931" s="276"/>
      <c r="C931" s="276"/>
      <c r="D931" s="276"/>
      <c r="E931" s="276"/>
      <c r="F931" s="276"/>
      <c r="G931" s="276"/>
      <c r="H931" s="276"/>
      <c r="I931" s="276"/>
      <c r="J931" s="276"/>
      <c r="K931" s="276"/>
      <c r="L931" s="276"/>
      <c r="M931" s="276"/>
      <c r="N931" s="276"/>
      <c r="O931" s="276"/>
      <c r="P931" s="276"/>
      <c r="Q931" s="276"/>
      <c r="R931" s="276"/>
      <c r="S931" s="276"/>
      <c r="T931" s="276"/>
      <c r="U931" s="276"/>
      <c r="V931" s="276"/>
      <c r="W931" s="276"/>
      <c r="X931" s="276"/>
      <c r="Y931" s="276"/>
      <c r="Z931" s="276"/>
      <c r="AA931" s="276"/>
    </row>
    <row r="932">
      <c r="A932" s="276"/>
      <c r="B932" s="276"/>
      <c r="C932" s="276"/>
      <c r="D932" s="276"/>
      <c r="E932" s="276"/>
      <c r="F932" s="276"/>
      <c r="G932" s="276"/>
      <c r="H932" s="276"/>
      <c r="I932" s="276"/>
      <c r="J932" s="276"/>
      <c r="K932" s="276"/>
      <c r="L932" s="276"/>
      <c r="M932" s="276"/>
      <c r="N932" s="276"/>
      <c r="O932" s="276"/>
      <c r="P932" s="276"/>
      <c r="Q932" s="276"/>
      <c r="R932" s="276"/>
      <c r="S932" s="276"/>
      <c r="T932" s="276"/>
      <c r="U932" s="276"/>
      <c r="V932" s="276"/>
      <c r="W932" s="276"/>
      <c r="X932" s="276"/>
      <c r="Y932" s="276"/>
      <c r="Z932" s="276"/>
      <c r="AA932" s="276"/>
    </row>
    <row r="933">
      <c r="A933" s="276"/>
      <c r="B933" s="276"/>
      <c r="C933" s="276"/>
      <c r="D933" s="276"/>
      <c r="E933" s="276"/>
      <c r="F933" s="276"/>
      <c r="G933" s="276"/>
      <c r="H933" s="276"/>
      <c r="I933" s="276"/>
      <c r="J933" s="276"/>
      <c r="K933" s="276"/>
      <c r="L933" s="276"/>
      <c r="M933" s="276"/>
      <c r="N933" s="276"/>
      <c r="O933" s="276"/>
      <c r="P933" s="276"/>
      <c r="Q933" s="276"/>
      <c r="R933" s="276"/>
      <c r="S933" s="276"/>
      <c r="T933" s="276"/>
      <c r="U933" s="276"/>
      <c r="V933" s="276"/>
      <c r="W933" s="276"/>
      <c r="X933" s="276"/>
      <c r="Y933" s="276"/>
      <c r="Z933" s="276"/>
      <c r="AA933" s="276"/>
    </row>
    <row r="934">
      <c r="A934" s="276"/>
      <c r="B934" s="276"/>
      <c r="C934" s="276"/>
      <c r="D934" s="276"/>
      <c r="E934" s="276"/>
      <c r="F934" s="276"/>
      <c r="G934" s="276"/>
      <c r="H934" s="276"/>
      <c r="I934" s="276"/>
      <c r="J934" s="276"/>
      <c r="K934" s="276"/>
      <c r="L934" s="276"/>
      <c r="M934" s="276"/>
      <c r="N934" s="276"/>
      <c r="O934" s="276"/>
      <c r="P934" s="276"/>
      <c r="Q934" s="276"/>
      <c r="R934" s="276"/>
      <c r="S934" s="276"/>
      <c r="T934" s="276"/>
      <c r="U934" s="276"/>
      <c r="V934" s="276"/>
      <c r="W934" s="276"/>
      <c r="X934" s="276"/>
      <c r="Y934" s="276"/>
      <c r="Z934" s="276"/>
      <c r="AA934" s="276"/>
    </row>
    <row r="935">
      <c r="A935" s="276"/>
      <c r="B935" s="276"/>
      <c r="C935" s="276"/>
      <c r="D935" s="276"/>
      <c r="E935" s="276"/>
      <c r="F935" s="276"/>
      <c r="G935" s="276"/>
      <c r="H935" s="276"/>
      <c r="I935" s="276"/>
      <c r="J935" s="276"/>
      <c r="K935" s="276"/>
      <c r="L935" s="276"/>
      <c r="M935" s="276"/>
      <c r="N935" s="276"/>
      <c r="O935" s="276"/>
      <c r="P935" s="276"/>
      <c r="Q935" s="276"/>
      <c r="R935" s="276"/>
      <c r="S935" s="276"/>
      <c r="T935" s="276"/>
      <c r="U935" s="276"/>
      <c r="V935" s="276"/>
      <c r="W935" s="276"/>
      <c r="X935" s="276"/>
      <c r="Y935" s="276"/>
      <c r="Z935" s="276"/>
      <c r="AA935" s="276"/>
    </row>
    <row r="936">
      <c r="A936" s="276"/>
      <c r="B936" s="276"/>
      <c r="C936" s="276"/>
      <c r="D936" s="276"/>
      <c r="E936" s="276"/>
      <c r="F936" s="276"/>
      <c r="G936" s="276"/>
      <c r="H936" s="276"/>
      <c r="I936" s="276"/>
      <c r="J936" s="276"/>
      <c r="K936" s="276"/>
      <c r="L936" s="276"/>
      <c r="M936" s="276"/>
      <c r="N936" s="276"/>
      <c r="O936" s="276"/>
      <c r="P936" s="276"/>
      <c r="Q936" s="276"/>
      <c r="R936" s="276"/>
      <c r="S936" s="276"/>
      <c r="T936" s="276"/>
      <c r="U936" s="276"/>
      <c r="V936" s="276"/>
      <c r="W936" s="276"/>
      <c r="X936" s="276"/>
      <c r="Y936" s="276"/>
      <c r="Z936" s="276"/>
      <c r="AA936" s="276"/>
    </row>
    <row r="937">
      <c r="A937" s="276"/>
      <c r="B937" s="276"/>
      <c r="C937" s="276"/>
      <c r="D937" s="276"/>
      <c r="E937" s="276"/>
      <c r="F937" s="276"/>
      <c r="G937" s="276"/>
      <c r="H937" s="276"/>
      <c r="I937" s="276"/>
      <c r="J937" s="276"/>
      <c r="K937" s="276"/>
      <c r="L937" s="276"/>
      <c r="M937" s="276"/>
      <c r="N937" s="276"/>
      <c r="O937" s="276"/>
      <c r="P937" s="276"/>
      <c r="Q937" s="276"/>
      <c r="R937" s="276"/>
      <c r="S937" s="276"/>
      <c r="T937" s="276"/>
      <c r="U937" s="276"/>
      <c r="V937" s="276"/>
      <c r="W937" s="276"/>
      <c r="X937" s="276"/>
      <c r="Y937" s="276"/>
      <c r="Z937" s="276"/>
      <c r="AA937" s="276"/>
    </row>
    <row r="938">
      <c r="A938" s="276"/>
      <c r="B938" s="276"/>
      <c r="C938" s="276"/>
      <c r="D938" s="276"/>
      <c r="E938" s="276"/>
      <c r="F938" s="276"/>
      <c r="G938" s="276"/>
      <c r="H938" s="276"/>
      <c r="I938" s="276"/>
      <c r="J938" s="276"/>
      <c r="K938" s="276"/>
      <c r="L938" s="276"/>
      <c r="M938" s="276"/>
      <c r="N938" s="276"/>
      <c r="O938" s="276"/>
      <c r="P938" s="276"/>
      <c r="Q938" s="276"/>
      <c r="R938" s="276"/>
      <c r="S938" s="276"/>
      <c r="T938" s="276"/>
      <c r="U938" s="276"/>
      <c r="V938" s="276"/>
      <c r="W938" s="276"/>
      <c r="X938" s="276"/>
      <c r="Y938" s="276"/>
      <c r="Z938" s="276"/>
      <c r="AA938" s="276"/>
    </row>
    <row r="939">
      <c r="A939" s="276"/>
      <c r="B939" s="276"/>
      <c r="C939" s="276"/>
      <c r="D939" s="276"/>
      <c r="E939" s="276"/>
      <c r="F939" s="276"/>
      <c r="G939" s="276"/>
      <c r="H939" s="276"/>
      <c r="I939" s="276"/>
      <c r="J939" s="276"/>
      <c r="K939" s="276"/>
      <c r="L939" s="276"/>
      <c r="M939" s="276"/>
      <c r="N939" s="276"/>
      <c r="O939" s="276"/>
      <c r="P939" s="276"/>
      <c r="Q939" s="276"/>
      <c r="R939" s="276"/>
      <c r="S939" s="276"/>
      <c r="T939" s="276"/>
      <c r="U939" s="276"/>
      <c r="V939" s="276"/>
      <c r="W939" s="276"/>
      <c r="X939" s="276"/>
      <c r="Y939" s="276"/>
      <c r="Z939" s="276"/>
      <c r="AA939" s="276"/>
    </row>
    <row r="940">
      <c r="A940" s="276"/>
      <c r="B940" s="276"/>
      <c r="C940" s="276"/>
      <c r="D940" s="276"/>
      <c r="E940" s="276"/>
      <c r="F940" s="276"/>
      <c r="G940" s="276"/>
      <c r="H940" s="276"/>
      <c r="I940" s="276"/>
      <c r="J940" s="276"/>
      <c r="K940" s="276"/>
      <c r="L940" s="276"/>
      <c r="M940" s="276"/>
      <c r="N940" s="276"/>
      <c r="O940" s="276"/>
      <c r="P940" s="276"/>
      <c r="Q940" s="276"/>
      <c r="R940" s="276"/>
      <c r="S940" s="276"/>
      <c r="T940" s="276"/>
      <c r="U940" s="276"/>
      <c r="V940" s="276"/>
      <c r="W940" s="276"/>
      <c r="X940" s="276"/>
      <c r="Y940" s="276"/>
      <c r="Z940" s="276"/>
      <c r="AA940" s="276"/>
    </row>
    <row r="941">
      <c r="A941" s="276"/>
      <c r="B941" s="276"/>
      <c r="C941" s="276"/>
      <c r="D941" s="276"/>
      <c r="E941" s="276"/>
      <c r="F941" s="276"/>
      <c r="G941" s="276"/>
      <c r="H941" s="276"/>
      <c r="I941" s="276"/>
      <c r="J941" s="276"/>
      <c r="K941" s="276"/>
      <c r="L941" s="276"/>
      <c r="M941" s="276"/>
      <c r="N941" s="276"/>
      <c r="O941" s="276"/>
      <c r="P941" s="276"/>
      <c r="Q941" s="276"/>
      <c r="R941" s="276"/>
      <c r="S941" s="276"/>
      <c r="T941" s="276"/>
      <c r="U941" s="276"/>
      <c r="V941" s="276"/>
      <c r="W941" s="276"/>
      <c r="X941" s="276"/>
      <c r="Y941" s="276"/>
      <c r="Z941" s="276"/>
      <c r="AA941" s="276"/>
    </row>
    <row r="942">
      <c r="A942" s="276"/>
      <c r="B942" s="276"/>
      <c r="C942" s="276"/>
      <c r="D942" s="276"/>
      <c r="E942" s="276"/>
      <c r="F942" s="276"/>
      <c r="G942" s="276"/>
      <c r="H942" s="276"/>
      <c r="I942" s="276"/>
      <c r="J942" s="276"/>
      <c r="K942" s="276"/>
      <c r="L942" s="276"/>
      <c r="M942" s="276"/>
      <c r="N942" s="276"/>
      <c r="O942" s="276"/>
      <c r="P942" s="276"/>
      <c r="Q942" s="276"/>
      <c r="R942" s="276"/>
      <c r="S942" s="276"/>
      <c r="T942" s="276"/>
      <c r="U942" s="276"/>
      <c r="V942" s="276"/>
      <c r="W942" s="276"/>
      <c r="X942" s="276"/>
      <c r="Y942" s="276"/>
      <c r="Z942" s="276"/>
      <c r="AA942" s="276"/>
    </row>
    <row r="943">
      <c r="A943" s="276"/>
      <c r="B943" s="276"/>
      <c r="C943" s="276"/>
      <c r="D943" s="276"/>
      <c r="E943" s="276"/>
      <c r="F943" s="276"/>
      <c r="G943" s="276"/>
      <c r="H943" s="276"/>
      <c r="I943" s="276"/>
      <c r="J943" s="276"/>
      <c r="K943" s="276"/>
      <c r="L943" s="276"/>
      <c r="M943" s="276"/>
      <c r="N943" s="276"/>
      <c r="O943" s="276"/>
      <c r="P943" s="276"/>
      <c r="Q943" s="276"/>
      <c r="R943" s="276"/>
      <c r="S943" s="276"/>
      <c r="T943" s="276"/>
      <c r="U943" s="276"/>
      <c r="V943" s="276"/>
      <c r="W943" s="276"/>
      <c r="X943" s="276"/>
      <c r="Y943" s="276"/>
      <c r="Z943" s="276"/>
      <c r="AA943" s="276"/>
    </row>
    <row r="944">
      <c r="A944" s="276"/>
      <c r="B944" s="276"/>
      <c r="C944" s="276"/>
      <c r="D944" s="276"/>
      <c r="E944" s="276"/>
      <c r="F944" s="276"/>
      <c r="G944" s="276"/>
      <c r="H944" s="276"/>
      <c r="I944" s="276"/>
      <c r="J944" s="276"/>
      <c r="K944" s="276"/>
      <c r="L944" s="276"/>
      <c r="M944" s="276"/>
      <c r="N944" s="276"/>
      <c r="O944" s="276"/>
      <c r="P944" s="276"/>
      <c r="Q944" s="276"/>
      <c r="R944" s="276"/>
      <c r="S944" s="276"/>
      <c r="T944" s="276"/>
      <c r="U944" s="276"/>
      <c r="V944" s="276"/>
      <c r="W944" s="276"/>
      <c r="X944" s="276"/>
      <c r="Y944" s="276"/>
      <c r="Z944" s="276"/>
      <c r="AA944" s="276"/>
    </row>
    <row r="945">
      <c r="A945" s="276"/>
      <c r="B945" s="276"/>
      <c r="C945" s="276"/>
      <c r="D945" s="276"/>
      <c r="E945" s="276"/>
      <c r="F945" s="276"/>
      <c r="G945" s="276"/>
      <c r="H945" s="276"/>
      <c r="I945" s="276"/>
      <c r="J945" s="276"/>
      <c r="K945" s="276"/>
      <c r="L945" s="276"/>
      <c r="M945" s="276"/>
      <c r="N945" s="276"/>
      <c r="O945" s="276"/>
      <c r="P945" s="276"/>
      <c r="Q945" s="276"/>
      <c r="R945" s="276"/>
      <c r="S945" s="276"/>
      <c r="T945" s="276"/>
      <c r="U945" s="276"/>
      <c r="V945" s="276"/>
      <c r="W945" s="276"/>
      <c r="X945" s="276"/>
      <c r="Y945" s="276"/>
      <c r="Z945" s="276"/>
      <c r="AA945" s="276"/>
    </row>
    <row r="946">
      <c r="A946" s="276"/>
      <c r="B946" s="276"/>
      <c r="C946" s="276"/>
      <c r="D946" s="276"/>
      <c r="E946" s="276"/>
      <c r="F946" s="276"/>
      <c r="G946" s="276"/>
      <c r="H946" s="276"/>
      <c r="I946" s="276"/>
      <c r="J946" s="276"/>
      <c r="K946" s="276"/>
      <c r="L946" s="276"/>
      <c r="M946" s="276"/>
      <c r="N946" s="276"/>
      <c r="O946" s="276"/>
      <c r="P946" s="276"/>
      <c r="Q946" s="276"/>
      <c r="R946" s="276"/>
      <c r="S946" s="276"/>
      <c r="T946" s="276"/>
      <c r="U946" s="276"/>
      <c r="V946" s="276"/>
      <c r="W946" s="276"/>
      <c r="X946" s="276"/>
      <c r="Y946" s="276"/>
      <c r="Z946" s="276"/>
      <c r="AA946" s="276"/>
    </row>
    <row r="947">
      <c r="A947" s="276"/>
      <c r="B947" s="276"/>
      <c r="C947" s="276"/>
      <c r="D947" s="276"/>
      <c r="E947" s="276"/>
      <c r="F947" s="276"/>
      <c r="G947" s="276"/>
      <c r="H947" s="276"/>
      <c r="I947" s="276"/>
      <c r="J947" s="276"/>
      <c r="K947" s="276"/>
      <c r="L947" s="276"/>
      <c r="M947" s="276"/>
      <c r="N947" s="276"/>
      <c r="O947" s="276"/>
      <c r="P947" s="276"/>
      <c r="Q947" s="276"/>
      <c r="R947" s="276"/>
      <c r="S947" s="276"/>
      <c r="T947" s="276"/>
      <c r="U947" s="276"/>
      <c r="V947" s="276"/>
      <c r="W947" s="276"/>
      <c r="X947" s="276"/>
      <c r="Y947" s="276"/>
      <c r="Z947" s="276"/>
      <c r="AA947" s="276"/>
    </row>
    <row r="948">
      <c r="A948" s="276"/>
      <c r="B948" s="276"/>
      <c r="C948" s="276"/>
      <c r="D948" s="276"/>
      <c r="E948" s="276"/>
      <c r="F948" s="276"/>
      <c r="G948" s="276"/>
      <c r="H948" s="276"/>
      <c r="I948" s="276"/>
      <c r="J948" s="276"/>
      <c r="K948" s="276"/>
      <c r="L948" s="276"/>
      <c r="M948" s="276"/>
      <c r="N948" s="276"/>
      <c r="O948" s="276"/>
      <c r="P948" s="276"/>
      <c r="Q948" s="276"/>
      <c r="R948" s="276"/>
      <c r="S948" s="276"/>
      <c r="T948" s="276"/>
      <c r="U948" s="276"/>
      <c r="V948" s="276"/>
      <c r="W948" s="276"/>
      <c r="X948" s="276"/>
      <c r="Y948" s="276"/>
      <c r="Z948" s="276"/>
      <c r="AA948" s="276"/>
    </row>
    <row r="949">
      <c r="A949" s="276"/>
      <c r="B949" s="276"/>
      <c r="C949" s="276"/>
      <c r="D949" s="276"/>
      <c r="E949" s="276"/>
      <c r="F949" s="276"/>
      <c r="G949" s="276"/>
      <c r="H949" s="276"/>
      <c r="I949" s="276"/>
      <c r="J949" s="276"/>
      <c r="K949" s="276"/>
      <c r="L949" s="276"/>
      <c r="M949" s="276"/>
      <c r="N949" s="276"/>
      <c r="O949" s="276"/>
      <c r="P949" s="276"/>
      <c r="Q949" s="276"/>
      <c r="R949" s="276"/>
      <c r="S949" s="276"/>
      <c r="T949" s="276"/>
      <c r="U949" s="276"/>
      <c r="V949" s="276"/>
      <c r="W949" s="276"/>
      <c r="X949" s="276"/>
      <c r="Y949" s="276"/>
      <c r="Z949" s="276"/>
      <c r="AA949" s="276"/>
    </row>
    <row r="950">
      <c r="A950" s="276"/>
      <c r="B950" s="276"/>
      <c r="C950" s="276"/>
      <c r="D950" s="276"/>
      <c r="E950" s="276"/>
      <c r="F950" s="276"/>
      <c r="G950" s="276"/>
      <c r="H950" s="276"/>
      <c r="I950" s="276"/>
      <c r="J950" s="276"/>
      <c r="K950" s="276"/>
      <c r="L950" s="276"/>
      <c r="M950" s="276"/>
      <c r="N950" s="276"/>
      <c r="O950" s="276"/>
      <c r="P950" s="276"/>
      <c r="Q950" s="276"/>
      <c r="R950" s="276"/>
      <c r="S950" s="276"/>
      <c r="T950" s="276"/>
      <c r="U950" s="276"/>
      <c r="V950" s="276"/>
      <c r="W950" s="276"/>
      <c r="X950" s="276"/>
      <c r="Y950" s="276"/>
      <c r="Z950" s="276"/>
      <c r="AA950" s="276"/>
    </row>
    <row r="951">
      <c r="A951" s="276"/>
      <c r="B951" s="276"/>
      <c r="C951" s="276"/>
      <c r="D951" s="276"/>
      <c r="E951" s="276"/>
      <c r="F951" s="276"/>
      <c r="G951" s="276"/>
      <c r="H951" s="276"/>
      <c r="I951" s="276"/>
      <c r="J951" s="276"/>
      <c r="K951" s="276"/>
      <c r="L951" s="276"/>
      <c r="M951" s="276"/>
      <c r="N951" s="276"/>
      <c r="O951" s="276"/>
      <c r="P951" s="276"/>
      <c r="Q951" s="276"/>
      <c r="R951" s="276"/>
      <c r="S951" s="276"/>
      <c r="T951" s="276"/>
      <c r="U951" s="276"/>
      <c r="V951" s="276"/>
      <c r="W951" s="276"/>
      <c r="X951" s="276"/>
      <c r="Y951" s="276"/>
      <c r="Z951" s="276"/>
      <c r="AA951" s="276"/>
    </row>
    <row r="952">
      <c r="A952" s="276"/>
      <c r="B952" s="276"/>
      <c r="C952" s="276"/>
      <c r="D952" s="276"/>
      <c r="E952" s="276"/>
      <c r="F952" s="276"/>
      <c r="G952" s="276"/>
      <c r="H952" s="276"/>
      <c r="I952" s="276"/>
      <c r="J952" s="276"/>
      <c r="K952" s="276"/>
      <c r="L952" s="276"/>
      <c r="M952" s="276"/>
      <c r="N952" s="276"/>
      <c r="O952" s="276"/>
      <c r="P952" s="276"/>
      <c r="Q952" s="276"/>
      <c r="R952" s="276"/>
      <c r="S952" s="276"/>
      <c r="T952" s="276"/>
      <c r="U952" s="276"/>
      <c r="V952" s="276"/>
      <c r="W952" s="276"/>
      <c r="X952" s="276"/>
      <c r="Y952" s="276"/>
      <c r="Z952" s="276"/>
      <c r="AA952" s="276"/>
    </row>
    <row r="953">
      <c r="A953" s="276"/>
      <c r="B953" s="276"/>
      <c r="C953" s="276"/>
      <c r="D953" s="276"/>
      <c r="E953" s="276"/>
      <c r="F953" s="276"/>
      <c r="G953" s="276"/>
      <c r="H953" s="276"/>
      <c r="I953" s="276"/>
      <c r="J953" s="276"/>
      <c r="K953" s="276"/>
      <c r="L953" s="276"/>
      <c r="M953" s="276"/>
      <c r="N953" s="276"/>
      <c r="O953" s="276"/>
      <c r="P953" s="276"/>
      <c r="Q953" s="276"/>
      <c r="R953" s="276"/>
      <c r="S953" s="276"/>
      <c r="T953" s="276"/>
      <c r="U953" s="276"/>
      <c r="V953" s="276"/>
      <c r="W953" s="276"/>
      <c r="X953" s="276"/>
      <c r="Y953" s="276"/>
      <c r="Z953" s="276"/>
      <c r="AA953" s="276"/>
    </row>
    <row r="954">
      <c r="A954" s="276"/>
      <c r="B954" s="276"/>
      <c r="C954" s="276"/>
      <c r="D954" s="276"/>
      <c r="E954" s="276"/>
      <c r="F954" s="276"/>
      <c r="G954" s="276"/>
      <c r="H954" s="276"/>
      <c r="I954" s="276"/>
      <c r="J954" s="276"/>
      <c r="K954" s="276"/>
      <c r="L954" s="276"/>
      <c r="M954" s="276"/>
      <c r="N954" s="276"/>
      <c r="O954" s="276"/>
      <c r="P954" s="276"/>
      <c r="Q954" s="276"/>
      <c r="R954" s="276"/>
      <c r="S954" s="276"/>
      <c r="T954" s="276"/>
      <c r="U954" s="276"/>
      <c r="V954" s="276"/>
      <c r="W954" s="276"/>
      <c r="X954" s="276"/>
      <c r="Y954" s="276"/>
      <c r="Z954" s="276"/>
      <c r="AA954" s="276"/>
    </row>
    <row r="955">
      <c r="A955" s="276"/>
      <c r="B955" s="276"/>
      <c r="C955" s="276"/>
      <c r="D955" s="276"/>
      <c r="E955" s="276"/>
      <c r="F955" s="276"/>
      <c r="G955" s="276"/>
      <c r="H955" s="276"/>
      <c r="I955" s="276"/>
      <c r="J955" s="276"/>
      <c r="K955" s="276"/>
      <c r="L955" s="276"/>
      <c r="M955" s="276"/>
      <c r="N955" s="276"/>
      <c r="O955" s="276"/>
      <c r="P955" s="276"/>
      <c r="Q955" s="276"/>
      <c r="R955" s="276"/>
      <c r="S955" s="276"/>
      <c r="T955" s="276"/>
      <c r="U955" s="276"/>
      <c r="V955" s="276"/>
      <c r="W955" s="276"/>
      <c r="X955" s="276"/>
      <c r="Y955" s="276"/>
      <c r="Z955" s="276"/>
      <c r="AA955" s="276"/>
    </row>
    <row r="956">
      <c r="A956" s="276"/>
      <c r="B956" s="276"/>
      <c r="C956" s="276"/>
      <c r="D956" s="276"/>
      <c r="E956" s="276"/>
      <c r="F956" s="276"/>
      <c r="G956" s="276"/>
      <c r="H956" s="276"/>
      <c r="I956" s="276"/>
      <c r="J956" s="276"/>
      <c r="K956" s="276"/>
      <c r="L956" s="276"/>
      <c r="M956" s="276"/>
      <c r="N956" s="276"/>
      <c r="O956" s="276"/>
      <c r="P956" s="276"/>
      <c r="Q956" s="276"/>
      <c r="R956" s="276"/>
      <c r="S956" s="276"/>
      <c r="T956" s="276"/>
      <c r="U956" s="276"/>
      <c r="V956" s="276"/>
      <c r="W956" s="276"/>
      <c r="X956" s="276"/>
      <c r="Y956" s="276"/>
      <c r="Z956" s="276"/>
      <c r="AA956" s="276"/>
    </row>
    <row r="957">
      <c r="A957" s="276"/>
      <c r="B957" s="276"/>
      <c r="C957" s="276"/>
      <c r="D957" s="276"/>
      <c r="E957" s="276"/>
      <c r="F957" s="276"/>
      <c r="G957" s="276"/>
      <c r="H957" s="276"/>
      <c r="I957" s="276"/>
      <c r="J957" s="276"/>
      <c r="K957" s="276"/>
      <c r="L957" s="276"/>
      <c r="M957" s="276"/>
      <c r="N957" s="276"/>
      <c r="O957" s="276"/>
      <c r="P957" s="276"/>
      <c r="Q957" s="276"/>
      <c r="R957" s="276"/>
      <c r="S957" s="276"/>
      <c r="T957" s="276"/>
      <c r="U957" s="276"/>
      <c r="V957" s="276"/>
      <c r="W957" s="276"/>
      <c r="X957" s="276"/>
      <c r="Y957" s="276"/>
      <c r="Z957" s="276"/>
      <c r="AA957" s="276"/>
    </row>
    <row r="958">
      <c r="A958" s="276"/>
      <c r="B958" s="276"/>
      <c r="C958" s="276"/>
      <c r="D958" s="276"/>
      <c r="E958" s="276"/>
      <c r="F958" s="276"/>
      <c r="G958" s="276"/>
      <c r="H958" s="276"/>
      <c r="I958" s="276"/>
      <c r="J958" s="276"/>
      <c r="K958" s="276"/>
      <c r="L958" s="276"/>
      <c r="M958" s="276"/>
      <c r="N958" s="276"/>
      <c r="O958" s="276"/>
      <c r="P958" s="276"/>
      <c r="Q958" s="276"/>
      <c r="R958" s="276"/>
      <c r="S958" s="276"/>
      <c r="T958" s="276"/>
      <c r="U958" s="276"/>
      <c r="V958" s="276"/>
      <c r="W958" s="276"/>
      <c r="X958" s="276"/>
      <c r="Y958" s="276"/>
      <c r="Z958" s="276"/>
      <c r="AA958" s="276"/>
    </row>
    <row r="959">
      <c r="A959" s="276"/>
      <c r="B959" s="276"/>
      <c r="C959" s="276"/>
      <c r="D959" s="276"/>
      <c r="E959" s="276"/>
      <c r="F959" s="276"/>
      <c r="G959" s="276"/>
      <c r="H959" s="276"/>
      <c r="I959" s="276"/>
      <c r="J959" s="276"/>
      <c r="K959" s="276"/>
      <c r="L959" s="276"/>
      <c r="M959" s="276"/>
      <c r="N959" s="276"/>
      <c r="O959" s="276"/>
      <c r="P959" s="276"/>
      <c r="Q959" s="276"/>
      <c r="R959" s="276"/>
      <c r="S959" s="276"/>
      <c r="T959" s="276"/>
      <c r="U959" s="276"/>
      <c r="V959" s="276"/>
      <c r="W959" s="276"/>
      <c r="X959" s="276"/>
      <c r="Y959" s="276"/>
      <c r="Z959" s="276"/>
      <c r="AA959" s="276"/>
    </row>
    <row r="960">
      <c r="A960" s="276"/>
      <c r="B960" s="276"/>
      <c r="C960" s="276"/>
      <c r="D960" s="276"/>
      <c r="E960" s="276"/>
      <c r="F960" s="276"/>
      <c r="G960" s="276"/>
      <c r="H960" s="276"/>
      <c r="I960" s="276"/>
      <c r="J960" s="276"/>
      <c r="K960" s="276"/>
      <c r="L960" s="276"/>
      <c r="M960" s="276"/>
      <c r="N960" s="276"/>
      <c r="O960" s="276"/>
      <c r="P960" s="276"/>
      <c r="Q960" s="276"/>
      <c r="R960" s="276"/>
      <c r="S960" s="276"/>
      <c r="T960" s="276"/>
      <c r="U960" s="276"/>
      <c r="V960" s="276"/>
      <c r="W960" s="276"/>
      <c r="X960" s="276"/>
      <c r="Y960" s="276"/>
      <c r="Z960" s="276"/>
      <c r="AA960" s="276"/>
    </row>
    <row r="961">
      <c r="A961" s="276"/>
      <c r="B961" s="276"/>
      <c r="C961" s="276"/>
      <c r="D961" s="276"/>
      <c r="E961" s="276"/>
      <c r="F961" s="276"/>
      <c r="G961" s="276"/>
      <c r="H961" s="276"/>
      <c r="I961" s="276"/>
      <c r="J961" s="276"/>
      <c r="K961" s="276"/>
      <c r="L961" s="276"/>
      <c r="M961" s="276"/>
      <c r="N961" s="276"/>
      <c r="O961" s="276"/>
      <c r="P961" s="276"/>
      <c r="Q961" s="276"/>
      <c r="R961" s="276"/>
      <c r="S961" s="276"/>
      <c r="T961" s="276"/>
      <c r="U961" s="276"/>
      <c r="V961" s="276"/>
      <c r="W961" s="276"/>
      <c r="X961" s="276"/>
      <c r="Y961" s="276"/>
      <c r="Z961" s="276"/>
      <c r="AA961" s="276"/>
    </row>
    <row r="962">
      <c r="A962" s="276"/>
      <c r="B962" s="276"/>
      <c r="C962" s="276"/>
      <c r="D962" s="276"/>
      <c r="E962" s="276"/>
      <c r="F962" s="276"/>
      <c r="G962" s="276"/>
      <c r="H962" s="276"/>
      <c r="I962" s="276"/>
      <c r="J962" s="276"/>
      <c r="K962" s="276"/>
      <c r="L962" s="276"/>
      <c r="M962" s="276"/>
      <c r="N962" s="276"/>
      <c r="O962" s="276"/>
      <c r="P962" s="276"/>
      <c r="Q962" s="276"/>
      <c r="R962" s="276"/>
      <c r="S962" s="276"/>
      <c r="T962" s="276"/>
      <c r="U962" s="276"/>
      <c r="V962" s="276"/>
      <c r="W962" s="276"/>
      <c r="X962" s="276"/>
      <c r="Y962" s="276"/>
      <c r="Z962" s="276"/>
      <c r="AA962" s="276"/>
    </row>
    <row r="963">
      <c r="A963" s="276"/>
      <c r="B963" s="276"/>
      <c r="C963" s="276"/>
      <c r="D963" s="276"/>
      <c r="E963" s="276"/>
      <c r="F963" s="276"/>
      <c r="G963" s="276"/>
      <c r="H963" s="276"/>
      <c r="I963" s="276"/>
      <c r="J963" s="276"/>
      <c r="K963" s="276"/>
      <c r="L963" s="276"/>
      <c r="M963" s="276"/>
      <c r="N963" s="276"/>
      <c r="O963" s="276"/>
      <c r="P963" s="276"/>
      <c r="Q963" s="276"/>
      <c r="R963" s="276"/>
      <c r="S963" s="276"/>
      <c r="T963" s="276"/>
      <c r="U963" s="276"/>
      <c r="V963" s="276"/>
      <c r="W963" s="276"/>
      <c r="X963" s="276"/>
      <c r="Y963" s="276"/>
      <c r="Z963" s="276"/>
      <c r="AA963" s="276"/>
    </row>
    <row r="964">
      <c r="A964" s="276"/>
      <c r="B964" s="276"/>
      <c r="C964" s="276"/>
      <c r="D964" s="276"/>
      <c r="E964" s="276"/>
      <c r="F964" s="276"/>
      <c r="G964" s="276"/>
      <c r="H964" s="276"/>
      <c r="I964" s="276"/>
      <c r="J964" s="276"/>
      <c r="K964" s="276"/>
      <c r="L964" s="276"/>
      <c r="M964" s="276"/>
      <c r="N964" s="276"/>
      <c r="O964" s="276"/>
      <c r="P964" s="276"/>
      <c r="Q964" s="276"/>
      <c r="R964" s="276"/>
      <c r="S964" s="276"/>
      <c r="T964" s="276"/>
      <c r="U964" s="276"/>
      <c r="V964" s="276"/>
      <c r="W964" s="276"/>
      <c r="X964" s="276"/>
      <c r="Y964" s="276"/>
      <c r="Z964" s="276"/>
      <c r="AA964" s="276"/>
    </row>
    <row r="965">
      <c r="A965" s="276"/>
      <c r="B965" s="276"/>
      <c r="C965" s="276"/>
      <c r="D965" s="276"/>
      <c r="E965" s="276"/>
      <c r="F965" s="276"/>
      <c r="G965" s="276"/>
      <c r="H965" s="276"/>
      <c r="I965" s="276"/>
      <c r="J965" s="276"/>
      <c r="K965" s="276"/>
      <c r="L965" s="276"/>
      <c r="M965" s="276"/>
      <c r="N965" s="276"/>
      <c r="O965" s="276"/>
      <c r="P965" s="276"/>
      <c r="Q965" s="276"/>
      <c r="R965" s="276"/>
      <c r="S965" s="276"/>
      <c r="T965" s="276"/>
      <c r="U965" s="276"/>
      <c r="V965" s="276"/>
      <c r="W965" s="276"/>
      <c r="X965" s="276"/>
      <c r="Y965" s="276"/>
      <c r="Z965" s="276"/>
      <c r="AA965" s="276"/>
    </row>
    <row r="966">
      <c r="A966" s="276"/>
      <c r="B966" s="276"/>
      <c r="C966" s="276"/>
      <c r="D966" s="276"/>
      <c r="E966" s="276"/>
      <c r="F966" s="276"/>
      <c r="G966" s="276"/>
      <c r="H966" s="276"/>
      <c r="I966" s="276"/>
      <c r="J966" s="276"/>
      <c r="K966" s="276"/>
      <c r="L966" s="276"/>
      <c r="M966" s="276"/>
      <c r="N966" s="276"/>
      <c r="O966" s="276"/>
      <c r="P966" s="276"/>
      <c r="Q966" s="276"/>
      <c r="R966" s="276"/>
      <c r="S966" s="276"/>
      <c r="T966" s="276"/>
      <c r="U966" s="276"/>
      <c r="V966" s="276"/>
      <c r="W966" s="276"/>
      <c r="X966" s="276"/>
      <c r="Y966" s="276"/>
      <c r="Z966" s="276"/>
      <c r="AA966" s="276"/>
    </row>
    <row r="967">
      <c r="A967" s="276"/>
      <c r="B967" s="276"/>
      <c r="C967" s="276"/>
      <c r="D967" s="276"/>
      <c r="E967" s="276"/>
      <c r="F967" s="276"/>
      <c r="G967" s="276"/>
      <c r="H967" s="276"/>
      <c r="I967" s="276"/>
      <c r="J967" s="276"/>
      <c r="K967" s="276"/>
      <c r="L967" s="276"/>
      <c r="M967" s="276"/>
      <c r="N967" s="276"/>
      <c r="O967" s="276"/>
      <c r="P967" s="276"/>
      <c r="Q967" s="276"/>
      <c r="R967" s="276"/>
      <c r="S967" s="276"/>
      <c r="T967" s="276"/>
      <c r="U967" s="276"/>
      <c r="V967" s="276"/>
      <c r="W967" s="276"/>
      <c r="X967" s="276"/>
      <c r="Y967" s="276"/>
      <c r="Z967" s="276"/>
      <c r="AA967" s="276"/>
    </row>
    <row r="968">
      <c r="A968" s="276"/>
      <c r="B968" s="276"/>
      <c r="C968" s="276"/>
      <c r="D968" s="276"/>
      <c r="E968" s="276"/>
      <c r="F968" s="276"/>
      <c r="G968" s="276"/>
      <c r="H968" s="276"/>
      <c r="I968" s="276"/>
      <c r="J968" s="276"/>
      <c r="K968" s="276"/>
      <c r="L968" s="276"/>
      <c r="M968" s="276"/>
      <c r="N968" s="276"/>
      <c r="O968" s="276"/>
      <c r="P968" s="276"/>
      <c r="Q968" s="276"/>
      <c r="R968" s="276"/>
      <c r="S968" s="276"/>
      <c r="T968" s="276"/>
      <c r="U968" s="276"/>
      <c r="V968" s="276"/>
      <c r="W968" s="276"/>
      <c r="X968" s="276"/>
      <c r="Y968" s="276"/>
      <c r="Z968" s="276"/>
      <c r="AA968" s="276"/>
    </row>
    <row r="969">
      <c r="A969" s="276"/>
      <c r="B969" s="276"/>
      <c r="C969" s="276"/>
      <c r="D969" s="276"/>
      <c r="E969" s="276"/>
      <c r="F969" s="276"/>
      <c r="G969" s="276"/>
      <c r="H969" s="276"/>
      <c r="I969" s="276"/>
      <c r="J969" s="276"/>
      <c r="K969" s="276"/>
      <c r="L969" s="276"/>
      <c r="M969" s="276"/>
      <c r="N969" s="276"/>
      <c r="O969" s="276"/>
      <c r="P969" s="276"/>
      <c r="Q969" s="276"/>
      <c r="R969" s="276"/>
      <c r="S969" s="276"/>
      <c r="T969" s="276"/>
      <c r="U969" s="276"/>
      <c r="V969" s="276"/>
      <c r="W969" s="276"/>
      <c r="X969" s="276"/>
      <c r="Y969" s="276"/>
      <c r="Z969" s="276"/>
      <c r="AA969" s="276"/>
    </row>
    <row r="970">
      <c r="A970" s="276"/>
      <c r="B970" s="276"/>
      <c r="C970" s="276"/>
      <c r="D970" s="276"/>
      <c r="E970" s="276"/>
      <c r="F970" s="276"/>
      <c r="G970" s="276"/>
      <c r="H970" s="276"/>
      <c r="I970" s="276"/>
      <c r="J970" s="276"/>
      <c r="K970" s="276"/>
      <c r="L970" s="276"/>
      <c r="M970" s="276"/>
      <c r="N970" s="276"/>
      <c r="O970" s="276"/>
      <c r="P970" s="276"/>
      <c r="Q970" s="276"/>
      <c r="R970" s="276"/>
      <c r="S970" s="276"/>
      <c r="T970" s="276"/>
      <c r="U970" s="276"/>
      <c r="V970" s="276"/>
      <c r="W970" s="276"/>
      <c r="X970" s="276"/>
      <c r="Y970" s="276"/>
      <c r="Z970" s="276"/>
      <c r="AA970" s="276"/>
    </row>
    <row r="971">
      <c r="A971" s="276"/>
      <c r="B971" s="276"/>
      <c r="C971" s="276"/>
      <c r="D971" s="276"/>
      <c r="E971" s="276"/>
      <c r="F971" s="276"/>
      <c r="G971" s="276"/>
      <c r="H971" s="276"/>
      <c r="I971" s="276"/>
      <c r="J971" s="276"/>
      <c r="K971" s="276"/>
      <c r="L971" s="276"/>
      <c r="M971" s="276"/>
      <c r="N971" s="276"/>
      <c r="O971" s="276"/>
      <c r="P971" s="276"/>
      <c r="Q971" s="276"/>
      <c r="R971" s="276"/>
      <c r="S971" s="276"/>
      <c r="T971" s="276"/>
      <c r="U971" s="276"/>
      <c r="V971" s="276"/>
      <c r="W971" s="276"/>
      <c r="X971" s="276"/>
      <c r="Y971" s="276"/>
      <c r="Z971" s="276"/>
      <c r="AA971" s="276"/>
    </row>
    <row r="972">
      <c r="A972" s="276"/>
      <c r="B972" s="276"/>
      <c r="C972" s="276"/>
      <c r="D972" s="276"/>
      <c r="E972" s="276"/>
      <c r="F972" s="276"/>
      <c r="G972" s="276"/>
      <c r="H972" s="276"/>
      <c r="I972" s="276"/>
      <c r="J972" s="276"/>
      <c r="K972" s="276"/>
      <c r="L972" s="276"/>
      <c r="M972" s="276"/>
      <c r="N972" s="276"/>
      <c r="O972" s="276"/>
      <c r="P972" s="276"/>
      <c r="Q972" s="276"/>
      <c r="R972" s="276"/>
      <c r="S972" s="276"/>
      <c r="T972" s="276"/>
      <c r="U972" s="276"/>
      <c r="V972" s="276"/>
      <c r="W972" s="276"/>
      <c r="X972" s="276"/>
      <c r="Y972" s="276"/>
      <c r="Z972" s="276"/>
      <c r="AA972" s="276"/>
    </row>
    <row r="973">
      <c r="A973" s="276"/>
      <c r="B973" s="276"/>
      <c r="C973" s="276"/>
      <c r="D973" s="276"/>
      <c r="E973" s="276"/>
      <c r="F973" s="276"/>
      <c r="G973" s="276"/>
      <c r="H973" s="276"/>
      <c r="I973" s="276"/>
      <c r="J973" s="276"/>
      <c r="K973" s="276"/>
      <c r="L973" s="276"/>
      <c r="M973" s="276"/>
      <c r="N973" s="276"/>
      <c r="O973" s="276"/>
      <c r="P973" s="276"/>
      <c r="Q973" s="276"/>
      <c r="R973" s="276"/>
      <c r="S973" s="276"/>
      <c r="T973" s="276"/>
      <c r="U973" s="276"/>
      <c r="V973" s="276"/>
      <c r="W973" s="276"/>
      <c r="X973" s="276"/>
      <c r="Y973" s="276"/>
      <c r="Z973" s="276"/>
      <c r="AA973" s="276"/>
    </row>
    <row r="974">
      <c r="A974" s="276"/>
      <c r="B974" s="276"/>
      <c r="C974" s="276"/>
      <c r="D974" s="276"/>
      <c r="E974" s="276"/>
      <c r="F974" s="276"/>
      <c r="G974" s="276"/>
      <c r="H974" s="276"/>
      <c r="I974" s="276"/>
      <c r="J974" s="276"/>
      <c r="K974" s="276"/>
      <c r="L974" s="276"/>
      <c r="M974" s="276"/>
      <c r="N974" s="276"/>
      <c r="O974" s="276"/>
      <c r="P974" s="276"/>
      <c r="Q974" s="276"/>
      <c r="R974" s="276"/>
      <c r="S974" s="276"/>
      <c r="T974" s="276"/>
      <c r="U974" s="276"/>
      <c r="V974" s="276"/>
      <c r="W974" s="276"/>
      <c r="X974" s="276"/>
      <c r="Y974" s="276"/>
      <c r="Z974" s="276"/>
      <c r="AA974" s="276"/>
    </row>
    <row r="975">
      <c r="A975" s="276"/>
      <c r="B975" s="276"/>
      <c r="C975" s="276"/>
      <c r="D975" s="276"/>
      <c r="E975" s="276"/>
      <c r="F975" s="276"/>
      <c r="G975" s="276"/>
      <c r="H975" s="276"/>
      <c r="I975" s="276"/>
      <c r="J975" s="276"/>
      <c r="K975" s="276"/>
      <c r="L975" s="276"/>
      <c r="M975" s="276"/>
      <c r="N975" s="276"/>
      <c r="O975" s="276"/>
      <c r="P975" s="276"/>
      <c r="Q975" s="276"/>
      <c r="R975" s="276"/>
      <c r="S975" s="276"/>
      <c r="T975" s="276"/>
      <c r="U975" s="276"/>
      <c r="V975" s="276"/>
      <c r="W975" s="276"/>
      <c r="X975" s="276"/>
      <c r="Y975" s="276"/>
      <c r="Z975" s="276"/>
      <c r="AA975" s="276"/>
    </row>
    <row r="976">
      <c r="A976" s="276"/>
      <c r="B976" s="276"/>
      <c r="C976" s="276"/>
      <c r="D976" s="276"/>
      <c r="E976" s="276"/>
      <c r="F976" s="276"/>
      <c r="G976" s="276"/>
      <c r="H976" s="276"/>
      <c r="I976" s="276"/>
      <c r="J976" s="276"/>
      <c r="K976" s="276"/>
      <c r="L976" s="276"/>
      <c r="M976" s="276"/>
      <c r="N976" s="276"/>
      <c r="O976" s="276"/>
      <c r="P976" s="276"/>
      <c r="Q976" s="276"/>
      <c r="R976" s="276"/>
      <c r="S976" s="276"/>
      <c r="T976" s="276"/>
      <c r="U976" s="276"/>
      <c r="V976" s="276"/>
      <c r="W976" s="276"/>
      <c r="X976" s="276"/>
      <c r="Y976" s="276"/>
      <c r="Z976" s="276"/>
      <c r="AA976" s="276"/>
    </row>
    <row r="977">
      <c r="A977" s="276"/>
      <c r="B977" s="276"/>
      <c r="C977" s="276"/>
      <c r="D977" s="276"/>
      <c r="E977" s="276"/>
      <c r="F977" s="276"/>
      <c r="G977" s="276"/>
      <c r="H977" s="276"/>
      <c r="I977" s="276"/>
      <c r="J977" s="276"/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  <c r="AA977" s="276"/>
    </row>
    <row r="978">
      <c r="A978" s="276"/>
      <c r="B978" s="276"/>
      <c r="C978" s="276"/>
      <c r="D978" s="276"/>
      <c r="E978" s="276"/>
      <c r="F978" s="276"/>
      <c r="G978" s="276"/>
      <c r="H978" s="276"/>
      <c r="I978" s="276"/>
      <c r="J978" s="276"/>
      <c r="K978" s="276"/>
      <c r="L978" s="276"/>
      <c r="M978" s="276"/>
      <c r="N978" s="276"/>
      <c r="O978" s="276"/>
      <c r="P978" s="276"/>
      <c r="Q978" s="276"/>
      <c r="R978" s="276"/>
      <c r="S978" s="276"/>
      <c r="T978" s="276"/>
      <c r="U978" s="276"/>
      <c r="V978" s="276"/>
      <c r="W978" s="276"/>
      <c r="X978" s="276"/>
      <c r="Y978" s="276"/>
      <c r="Z978" s="276"/>
      <c r="AA978" s="276"/>
    </row>
    <row r="979">
      <c r="A979" s="276"/>
      <c r="B979" s="276"/>
      <c r="C979" s="276"/>
      <c r="D979" s="276"/>
      <c r="E979" s="276"/>
      <c r="F979" s="276"/>
      <c r="G979" s="276"/>
      <c r="H979" s="276"/>
      <c r="I979" s="276"/>
      <c r="J979" s="276"/>
      <c r="K979" s="276"/>
      <c r="L979" s="276"/>
      <c r="M979" s="276"/>
      <c r="N979" s="276"/>
      <c r="O979" s="276"/>
      <c r="P979" s="276"/>
      <c r="Q979" s="276"/>
      <c r="R979" s="276"/>
      <c r="S979" s="276"/>
      <c r="T979" s="276"/>
      <c r="U979" s="276"/>
      <c r="V979" s="276"/>
      <c r="W979" s="276"/>
      <c r="X979" s="276"/>
      <c r="Y979" s="276"/>
      <c r="Z979" s="276"/>
      <c r="AA979" s="276"/>
    </row>
    <row r="980">
      <c r="A980" s="276"/>
      <c r="B980" s="276"/>
      <c r="C980" s="276"/>
      <c r="D980" s="276"/>
      <c r="E980" s="276"/>
      <c r="F980" s="276"/>
      <c r="G980" s="276"/>
      <c r="H980" s="276"/>
      <c r="I980" s="276"/>
      <c r="J980" s="276"/>
      <c r="K980" s="276"/>
      <c r="L980" s="276"/>
      <c r="M980" s="276"/>
      <c r="N980" s="276"/>
      <c r="O980" s="276"/>
      <c r="P980" s="276"/>
      <c r="Q980" s="276"/>
      <c r="R980" s="276"/>
      <c r="S980" s="276"/>
      <c r="T980" s="276"/>
      <c r="U980" s="276"/>
      <c r="V980" s="276"/>
      <c r="W980" s="276"/>
      <c r="X980" s="276"/>
      <c r="Y980" s="276"/>
      <c r="Z980" s="276"/>
      <c r="AA980" s="276"/>
    </row>
    <row r="981">
      <c r="A981" s="276"/>
      <c r="B981" s="276"/>
      <c r="C981" s="276"/>
      <c r="D981" s="276"/>
      <c r="E981" s="276"/>
      <c r="F981" s="276"/>
      <c r="G981" s="276"/>
      <c r="H981" s="276"/>
      <c r="I981" s="276"/>
      <c r="J981" s="276"/>
      <c r="K981" s="276"/>
      <c r="L981" s="276"/>
      <c r="M981" s="276"/>
      <c r="N981" s="276"/>
      <c r="O981" s="276"/>
      <c r="P981" s="276"/>
      <c r="Q981" s="276"/>
      <c r="R981" s="276"/>
      <c r="S981" s="276"/>
      <c r="T981" s="276"/>
      <c r="U981" s="276"/>
      <c r="V981" s="276"/>
      <c r="W981" s="276"/>
      <c r="X981" s="276"/>
      <c r="Y981" s="276"/>
      <c r="Z981" s="276"/>
      <c r="AA981" s="276"/>
    </row>
    <row r="982">
      <c r="A982" s="276"/>
      <c r="B982" s="276"/>
      <c r="C982" s="276"/>
      <c r="D982" s="276"/>
      <c r="E982" s="276"/>
      <c r="F982" s="276"/>
      <c r="G982" s="276"/>
      <c r="H982" s="276"/>
      <c r="I982" s="276"/>
      <c r="J982" s="276"/>
      <c r="K982" s="276"/>
      <c r="L982" s="276"/>
      <c r="M982" s="276"/>
      <c r="N982" s="276"/>
      <c r="O982" s="276"/>
      <c r="P982" s="276"/>
      <c r="Q982" s="276"/>
      <c r="R982" s="276"/>
      <c r="S982" s="276"/>
      <c r="T982" s="276"/>
      <c r="U982" s="276"/>
      <c r="V982" s="276"/>
      <c r="W982" s="276"/>
      <c r="X982" s="276"/>
      <c r="Y982" s="276"/>
      <c r="Z982" s="276"/>
      <c r="AA982" s="276"/>
    </row>
    <row r="983">
      <c r="A983" s="276"/>
      <c r="B983" s="276"/>
      <c r="C983" s="276"/>
      <c r="D983" s="276"/>
      <c r="E983" s="276"/>
      <c r="F983" s="276"/>
      <c r="G983" s="276"/>
      <c r="H983" s="276"/>
      <c r="I983" s="276"/>
      <c r="J983" s="276"/>
      <c r="K983" s="276"/>
      <c r="L983" s="276"/>
      <c r="M983" s="276"/>
      <c r="N983" s="276"/>
      <c r="O983" s="276"/>
      <c r="P983" s="276"/>
      <c r="Q983" s="276"/>
      <c r="R983" s="276"/>
      <c r="S983" s="276"/>
      <c r="T983" s="276"/>
      <c r="U983" s="276"/>
      <c r="V983" s="276"/>
      <c r="W983" s="276"/>
      <c r="X983" s="276"/>
      <c r="Y983" s="276"/>
      <c r="Z983" s="276"/>
      <c r="AA983" s="276"/>
    </row>
    <row r="984">
      <c r="A984" s="276"/>
      <c r="B984" s="276"/>
      <c r="C984" s="276"/>
      <c r="D984" s="276"/>
      <c r="E984" s="276"/>
      <c r="F984" s="276"/>
      <c r="G984" s="276"/>
      <c r="H984" s="276"/>
      <c r="I984" s="276"/>
      <c r="J984" s="276"/>
      <c r="K984" s="276"/>
      <c r="L984" s="276"/>
      <c r="M984" s="276"/>
      <c r="N984" s="276"/>
      <c r="O984" s="276"/>
      <c r="P984" s="276"/>
      <c r="Q984" s="276"/>
      <c r="R984" s="276"/>
      <c r="S984" s="276"/>
      <c r="T984" s="276"/>
      <c r="U984" s="276"/>
      <c r="V984" s="276"/>
      <c r="W984" s="276"/>
      <c r="X984" s="276"/>
      <c r="Y984" s="276"/>
      <c r="Z984" s="276"/>
      <c r="AA984" s="276"/>
    </row>
    <row r="985">
      <c r="A985" s="276"/>
      <c r="B985" s="276"/>
      <c r="C985" s="276"/>
      <c r="D985" s="276"/>
      <c r="E985" s="276"/>
      <c r="F985" s="276"/>
      <c r="G985" s="276"/>
      <c r="H985" s="276"/>
      <c r="I985" s="276"/>
      <c r="J985" s="276"/>
      <c r="K985" s="276"/>
      <c r="L985" s="276"/>
      <c r="M985" s="276"/>
      <c r="N985" s="276"/>
      <c r="O985" s="276"/>
      <c r="P985" s="276"/>
      <c r="Q985" s="276"/>
      <c r="R985" s="276"/>
      <c r="S985" s="276"/>
      <c r="T985" s="276"/>
      <c r="U985" s="276"/>
      <c r="V985" s="276"/>
      <c r="W985" s="276"/>
      <c r="X985" s="276"/>
      <c r="Y985" s="276"/>
      <c r="Z985" s="276"/>
      <c r="AA985" s="276"/>
    </row>
    <row r="986">
      <c r="A986" s="276"/>
      <c r="B986" s="276"/>
      <c r="C986" s="276"/>
      <c r="D986" s="276"/>
      <c r="E986" s="276"/>
      <c r="F986" s="276"/>
      <c r="G986" s="276"/>
      <c r="H986" s="276"/>
      <c r="I986" s="276"/>
      <c r="J986" s="276"/>
      <c r="K986" s="276"/>
      <c r="L986" s="276"/>
      <c r="M986" s="276"/>
      <c r="N986" s="276"/>
      <c r="O986" s="276"/>
      <c r="P986" s="276"/>
      <c r="Q986" s="276"/>
      <c r="R986" s="276"/>
      <c r="S986" s="276"/>
      <c r="T986" s="276"/>
      <c r="U986" s="276"/>
      <c r="V986" s="276"/>
      <c r="W986" s="276"/>
      <c r="X986" s="276"/>
      <c r="Y986" s="276"/>
      <c r="Z986" s="276"/>
      <c r="AA986" s="276"/>
    </row>
    <row r="987">
      <c r="A987" s="276"/>
      <c r="B987" s="276"/>
      <c r="C987" s="276"/>
      <c r="D987" s="276"/>
      <c r="E987" s="276"/>
      <c r="F987" s="276"/>
      <c r="G987" s="276"/>
      <c r="H987" s="276"/>
      <c r="I987" s="276"/>
      <c r="J987" s="276"/>
      <c r="K987" s="276"/>
      <c r="L987" s="276"/>
      <c r="M987" s="276"/>
      <c r="N987" s="276"/>
      <c r="O987" s="276"/>
      <c r="P987" s="276"/>
      <c r="Q987" s="276"/>
      <c r="R987" s="276"/>
      <c r="S987" s="276"/>
      <c r="T987" s="276"/>
      <c r="U987" s="276"/>
      <c r="V987" s="276"/>
      <c r="W987" s="276"/>
      <c r="X987" s="276"/>
      <c r="Y987" s="276"/>
      <c r="Z987" s="276"/>
      <c r="AA987" s="276"/>
    </row>
    <row r="988">
      <c r="A988" s="276"/>
      <c r="B988" s="276"/>
      <c r="C988" s="276"/>
      <c r="D988" s="276"/>
      <c r="E988" s="276"/>
      <c r="F988" s="276"/>
      <c r="G988" s="276"/>
      <c r="H988" s="276"/>
      <c r="I988" s="276"/>
      <c r="J988" s="276"/>
      <c r="K988" s="276"/>
      <c r="L988" s="276"/>
      <c r="M988" s="276"/>
      <c r="N988" s="276"/>
      <c r="O988" s="276"/>
      <c r="P988" s="276"/>
      <c r="Q988" s="276"/>
      <c r="R988" s="276"/>
      <c r="S988" s="276"/>
      <c r="T988" s="276"/>
      <c r="U988" s="276"/>
      <c r="V988" s="276"/>
      <c r="W988" s="276"/>
      <c r="X988" s="276"/>
      <c r="Y988" s="276"/>
      <c r="Z988" s="276"/>
      <c r="AA988" s="276"/>
    </row>
    <row r="989">
      <c r="A989" s="276"/>
      <c r="B989" s="276"/>
      <c r="C989" s="276"/>
      <c r="D989" s="276"/>
      <c r="E989" s="276"/>
      <c r="F989" s="276"/>
      <c r="G989" s="276"/>
      <c r="H989" s="276"/>
      <c r="I989" s="276"/>
      <c r="J989" s="276"/>
      <c r="K989" s="276"/>
      <c r="L989" s="276"/>
      <c r="M989" s="276"/>
      <c r="N989" s="276"/>
      <c r="O989" s="276"/>
      <c r="P989" s="276"/>
      <c r="Q989" s="276"/>
      <c r="R989" s="276"/>
      <c r="S989" s="276"/>
      <c r="T989" s="276"/>
      <c r="U989" s="276"/>
      <c r="V989" s="276"/>
      <c r="W989" s="276"/>
      <c r="X989" s="276"/>
      <c r="Y989" s="276"/>
      <c r="Z989" s="276"/>
      <c r="AA989" s="276"/>
    </row>
    <row r="990">
      <c r="A990" s="276"/>
      <c r="B990" s="276"/>
      <c r="C990" s="276"/>
      <c r="D990" s="276"/>
      <c r="E990" s="276"/>
      <c r="F990" s="276"/>
      <c r="G990" s="276"/>
      <c r="H990" s="276"/>
      <c r="I990" s="276"/>
      <c r="J990" s="276"/>
      <c r="K990" s="276"/>
      <c r="L990" s="276"/>
      <c r="M990" s="276"/>
      <c r="N990" s="276"/>
      <c r="O990" s="276"/>
      <c r="P990" s="276"/>
      <c r="Q990" s="276"/>
      <c r="R990" s="276"/>
      <c r="S990" s="276"/>
      <c r="T990" s="276"/>
      <c r="U990" s="276"/>
      <c r="V990" s="276"/>
      <c r="W990" s="276"/>
      <c r="X990" s="276"/>
      <c r="Y990" s="276"/>
      <c r="Z990" s="276"/>
      <c r="AA990" s="276"/>
    </row>
    <row r="991">
      <c r="A991" s="276"/>
      <c r="B991" s="276"/>
      <c r="C991" s="276"/>
      <c r="D991" s="276"/>
      <c r="E991" s="276"/>
      <c r="F991" s="276"/>
      <c r="G991" s="276"/>
      <c r="H991" s="276"/>
      <c r="I991" s="276"/>
      <c r="J991" s="276"/>
      <c r="K991" s="276"/>
      <c r="L991" s="276"/>
      <c r="M991" s="276"/>
      <c r="N991" s="276"/>
      <c r="O991" s="276"/>
      <c r="P991" s="276"/>
      <c r="Q991" s="276"/>
      <c r="R991" s="276"/>
      <c r="S991" s="276"/>
      <c r="T991" s="276"/>
      <c r="U991" s="276"/>
      <c r="V991" s="276"/>
      <c r="W991" s="276"/>
      <c r="X991" s="276"/>
      <c r="Y991" s="276"/>
      <c r="Z991" s="276"/>
      <c r="AA991" s="276"/>
    </row>
    <row r="992">
      <c r="A992" s="276"/>
      <c r="B992" s="276"/>
      <c r="C992" s="276"/>
      <c r="D992" s="276"/>
      <c r="E992" s="276"/>
      <c r="F992" s="276"/>
      <c r="G992" s="276"/>
      <c r="H992" s="276"/>
      <c r="I992" s="276"/>
      <c r="J992" s="276"/>
      <c r="K992" s="276"/>
      <c r="L992" s="276"/>
      <c r="M992" s="276"/>
      <c r="N992" s="276"/>
      <c r="O992" s="276"/>
      <c r="P992" s="276"/>
      <c r="Q992" s="276"/>
      <c r="R992" s="276"/>
      <c r="S992" s="276"/>
      <c r="T992" s="276"/>
      <c r="U992" s="276"/>
      <c r="V992" s="276"/>
      <c r="W992" s="276"/>
      <c r="X992" s="276"/>
      <c r="Y992" s="276"/>
      <c r="Z992" s="276"/>
      <c r="AA992" s="276"/>
    </row>
    <row r="993">
      <c r="A993" s="276"/>
      <c r="B993" s="276"/>
      <c r="C993" s="276"/>
      <c r="D993" s="276"/>
      <c r="E993" s="276"/>
      <c r="F993" s="276"/>
      <c r="G993" s="276"/>
      <c r="H993" s="276"/>
      <c r="I993" s="276"/>
      <c r="J993" s="276"/>
      <c r="K993" s="276"/>
      <c r="L993" s="276"/>
      <c r="M993" s="276"/>
      <c r="N993" s="276"/>
      <c r="O993" s="276"/>
      <c r="P993" s="276"/>
      <c r="Q993" s="276"/>
      <c r="R993" s="276"/>
      <c r="S993" s="276"/>
      <c r="T993" s="276"/>
      <c r="U993" s="276"/>
      <c r="V993" s="276"/>
      <c r="W993" s="276"/>
      <c r="X993" s="276"/>
      <c r="Y993" s="276"/>
      <c r="Z993" s="276"/>
      <c r="AA993" s="276"/>
    </row>
    <row r="994">
      <c r="A994" s="276"/>
      <c r="B994" s="276"/>
      <c r="C994" s="276"/>
      <c r="D994" s="276"/>
      <c r="E994" s="276"/>
      <c r="F994" s="276"/>
      <c r="G994" s="276"/>
      <c r="H994" s="276"/>
      <c r="I994" s="276"/>
      <c r="J994" s="276"/>
      <c r="K994" s="276"/>
      <c r="L994" s="276"/>
      <c r="M994" s="276"/>
      <c r="N994" s="276"/>
      <c r="O994" s="276"/>
      <c r="P994" s="276"/>
      <c r="Q994" s="276"/>
      <c r="R994" s="276"/>
      <c r="S994" s="276"/>
      <c r="T994" s="276"/>
      <c r="U994" s="276"/>
      <c r="V994" s="276"/>
      <c r="W994" s="276"/>
      <c r="X994" s="276"/>
      <c r="Y994" s="276"/>
      <c r="Z994" s="276"/>
      <c r="AA994" s="276"/>
    </row>
    <row r="995">
      <c r="A995" s="276"/>
      <c r="B995" s="276"/>
      <c r="C995" s="276"/>
      <c r="D995" s="276"/>
      <c r="E995" s="276"/>
      <c r="F995" s="276"/>
      <c r="G995" s="276"/>
      <c r="H995" s="276"/>
      <c r="I995" s="276"/>
      <c r="J995" s="276"/>
      <c r="K995" s="276"/>
      <c r="L995" s="276"/>
      <c r="M995" s="276"/>
      <c r="N995" s="276"/>
      <c r="O995" s="276"/>
      <c r="P995" s="276"/>
      <c r="Q995" s="276"/>
      <c r="R995" s="276"/>
      <c r="S995" s="276"/>
      <c r="T995" s="276"/>
      <c r="U995" s="276"/>
      <c r="V995" s="276"/>
      <c r="W995" s="276"/>
      <c r="X995" s="276"/>
      <c r="Y995" s="276"/>
      <c r="Z995" s="276"/>
      <c r="AA995" s="276"/>
    </row>
    <row r="996">
      <c r="A996" s="276"/>
      <c r="B996" s="276"/>
      <c r="C996" s="276"/>
      <c r="D996" s="276"/>
      <c r="E996" s="276"/>
      <c r="F996" s="276"/>
      <c r="G996" s="276"/>
      <c r="H996" s="276"/>
      <c r="I996" s="276"/>
      <c r="J996" s="276"/>
      <c r="K996" s="276"/>
      <c r="L996" s="276"/>
      <c r="M996" s="276"/>
      <c r="N996" s="276"/>
      <c r="O996" s="276"/>
      <c r="P996" s="276"/>
      <c r="Q996" s="276"/>
      <c r="R996" s="276"/>
      <c r="S996" s="276"/>
      <c r="T996" s="276"/>
      <c r="U996" s="276"/>
      <c r="V996" s="276"/>
      <c r="W996" s="276"/>
      <c r="X996" s="276"/>
      <c r="Y996" s="276"/>
      <c r="Z996" s="276"/>
      <c r="AA996" s="276"/>
    </row>
    <row r="997">
      <c r="A997" s="276"/>
      <c r="B997" s="276"/>
      <c r="C997" s="276"/>
      <c r="D997" s="276"/>
      <c r="E997" s="276"/>
      <c r="F997" s="276"/>
      <c r="G997" s="276"/>
      <c r="H997" s="276"/>
      <c r="I997" s="276"/>
      <c r="J997" s="276"/>
      <c r="K997" s="276"/>
      <c r="L997" s="276"/>
      <c r="M997" s="276"/>
      <c r="N997" s="276"/>
      <c r="O997" s="276"/>
      <c r="P997" s="276"/>
      <c r="Q997" s="276"/>
      <c r="R997" s="276"/>
      <c r="S997" s="276"/>
      <c r="T997" s="276"/>
      <c r="U997" s="276"/>
      <c r="V997" s="276"/>
      <c r="W997" s="276"/>
      <c r="X997" s="276"/>
      <c r="Y997" s="276"/>
      <c r="Z997" s="276"/>
      <c r="AA997" s="276"/>
    </row>
    <row r="998">
      <c r="A998" s="276"/>
      <c r="B998" s="276"/>
      <c r="C998" s="276"/>
      <c r="D998" s="276"/>
      <c r="E998" s="276"/>
      <c r="F998" s="276"/>
      <c r="G998" s="276"/>
      <c r="H998" s="276"/>
      <c r="I998" s="276"/>
      <c r="J998" s="276"/>
      <c r="K998" s="276"/>
      <c r="L998" s="276"/>
      <c r="M998" s="276"/>
      <c r="N998" s="276"/>
      <c r="O998" s="276"/>
      <c r="P998" s="276"/>
      <c r="Q998" s="276"/>
      <c r="R998" s="276"/>
      <c r="S998" s="276"/>
      <c r="T998" s="276"/>
      <c r="U998" s="276"/>
      <c r="V998" s="276"/>
      <c r="W998" s="276"/>
      <c r="X998" s="276"/>
      <c r="Y998" s="276"/>
      <c r="Z998" s="276"/>
      <c r="AA998" s="276"/>
    </row>
    <row r="999">
      <c r="A999" s="276"/>
      <c r="B999" s="276"/>
      <c r="C999" s="276"/>
      <c r="D999" s="276"/>
      <c r="E999" s="276"/>
      <c r="F999" s="276"/>
      <c r="G999" s="276"/>
      <c r="H999" s="276"/>
      <c r="I999" s="276"/>
      <c r="J999" s="276"/>
      <c r="K999" s="276"/>
      <c r="L999" s="276"/>
      <c r="M999" s="276"/>
      <c r="N999" s="276"/>
      <c r="O999" s="276"/>
      <c r="P999" s="276"/>
      <c r="Q999" s="276"/>
      <c r="R999" s="276"/>
      <c r="S999" s="276"/>
      <c r="T999" s="276"/>
      <c r="U999" s="276"/>
      <c r="V999" s="276"/>
      <c r="W999" s="276"/>
      <c r="X999" s="276"/>
      <c r="Y999" s="276"/>
      <c r="Z999" s="276"/>
      <c r="AA999" s="276"/>
    </row>
    <row r="1000">
      <c r="A1000" s="276"/>
      <c r="B1000" s="276"/>
      <c r="C1000" s="276"/>
      <c r="D1000" s="276"/>
      <c r="E1000" s="276"/>
      <c r="F1000" s="276"/>
      <c r="G1000" s="276"/>
      <c r="H1000" s="276"/>
      <c r="I1000" s="276"/>
      <c r="J1000" s="276"/>
      <c r="K1000" s="276"/>
      <c r="L1000" s="276"/>
      <c r="M1000" s="276"/>
      <c r="N1000" s="276"/>
      <c r="O1000" s="276"/>
      <c r="P1000" s="276"/>
      <c r="Q1000" s="276"/>
      <c r="R1000" s="276"/>
      <c r="S1000" s="276"/>
      <c r="T1000" s="276"/>
      <c r="U1000" s="276"/>
      <c r="V1000" s="276"/>
      <c r="W1000" s="276"/>
      <c r="X1000" s="276"/>
      <c r="Y1000" s="276"/>
      <c r="Z1000" s="276"/>
      <c r="AA1000" s="276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</hyperlinks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4.25"/>
    <col customWidth="1" min="2" max="2" width="18.0"/>
    <col customWidth="1" min="3" max="3" width="36.63"/>
    <col customWidth="1" min="4" max="4" width="13.75"/>
    <col customWidth="1" min="5" max="5" width="18.0"/>
    <col customWidth="1" min="6" max="6" width="14.5"/>
    <col customWidth="1" min="7" max="7" width="15.88"/>
    <col customWidth="1" min="9" max="9" width="16.13"/>
  </cols>
  <sheetData>
    <row r="1">
      <c r="A1" s="80" t="s">
        <v>2</v>
      </c>
      <c r="B1" s="81" t="s">
        <v>3</v>
      </c>
      <c r="C1" s="81" t="s">
        <v>4</v>
      </c>
      <c r="D1" s="81" t="s">
        <v>5</v>
      </c>
      <c r="E1" s="81" t="s">
        <v>6</v>
      </c>
      <c r="F1" s="81" t="s">
        <v>1272</v>
      </c>
      <c r="G1" s="81" t="s">
        <v>1273</v>
      </c>
      <c r="H1" s="81" t="s">
        <v>8</v>
      </c>
      <c r="I1" s="285" t="s">
        <v>2177</v>
      </c>
    </row>
    <row r="2">
      <c r="A2" s="84">
        <v>45689.0</v>
      </c>
      <c r="B2" s="8" t="s">
        <v>2178</v>
      </c>
      <c r="C2" s="85" t="s">
        <v>13</v>
      </c>
      <c r="D2" s="9">
        <v>1.0</v>
      </c>
      <c r="E2" s="9">
        <v>100.0</v>
      </c>
      <c r="F2" s="286">
        <f t="shared" ref="F2:F26" si="1">E2*D2</f>
        <v>100</v>
      </c>
      <c r="G2" s="50" t="b">
        <v>0</v>
      </c>
      <c r="H2" s="8" t="s">
        <v>11</v>
      </c>
      <c r="I2" s="87"/>
    </row>
    <row r="3">
      <c r="A3" s="88">
        <v>45689.0</v>
      </c>
      <c r="B3" s="89" t="s">
        <v>2179</v>
      </c>
      <c r="C3" s="90" t="s">
        <v>1281</v>
      </c>
      <c r="D3" s="92">
        <v>2.0</v>
      </c>
      <c r="E3" s="92">
        <v>100.0</v>
      </c>
      <c r="F3" s="287">
        <f t="shared" si="1"/>
        <v>200</v>
      </c>
      <c r="G3" s="91" t="b">
        <v>1</v>
      </c>
      <c r="H3" s="89" t="s">
        <v>16</v>
      </c>
      <c r="I3" s="95"/>
    </row>
    <row r="4">
      <c r="A4" s="84">
        <v>45689.0</v>
      </c>
      <c r="B4" s="8" t="s">
        <v>39</v>
      </c>
      <c r="C4" s="85" t="s">
        <v>13</v>
      </c>
      <c r="D4" s="9">
        <v>15.0</v>
      </c>
      <c r="E4" s="9">
        <v>100.0</v>
      </c>
      <c r="F4" s="286">
        <f t="shared" si="1"/>
        <v>1500</v>
      </c>
      <c r="G4" s="50" t="b">
        <v>1</v>
      </c>
      <c r="H4" s="8" t="s">
        <v>16</v>
      </c>
      <c r="I4" s="87"/>
    </row>
    <row r="5">
      <c r="A5" s="88">
        <v>45689.0</v>
      </c>
      <c r="B5" s="89" t="s">
        <v>1317</v>
      </c>
      <c r="C5" s="90" t="s">
        <v>10</v>
      </c>
      <c r="D5" s="92">
        <v>3.0</v>
      </c>
      <c r="E5" s="92">
        <v>85.0</v>
      </c>
      <c r="F5" s="287">
        <f t="shared" si="1"/>
        <v>255</v>
      </c>
      <c r="G5" s="91" t="b">
        <v>1</v>
      </c>
      <c r="H5" s="89" t="s">
        <v>16</v>
      </c>
      <c r="I5" s="95"/>
    </row>
    <row r="6">
      <c r="A6" s="84">
        <v>45689.0</v>
      </c>
      <c r="B6" s="8" t="s">
        <v>54</v>
      </c>
      <c r="C6" s="85" t="s">
        <v>1281</v>
      </c>
      <c r="D6" s="9">
        <v>2.0</v>
      </c>
      <c r="E6" s="9">
        <v>100.0</v>
      </c>
      <c r="F6" s="286">
        <f t="shared" si="1"/>
        <v>200</v>
      </c>
      <c r="G6" s="50" t="b">
        <v>1</v>
      </c>
      <c r="H6" s="8" t="s">
        <v>30</v>
      </c>
      <c r="I6" s="87"/>
    </row>
    <row r="7">
      <c r="A7" s="88">
        <v>45689.0</v>
      </c>
      <c r="B7" s="89" t="s">
        <v>27</v>
      </c>
      <c r="C7" s="90" t="s">
        <v>1286</v>
      </c>
      <c r="D7" s="92">
        <v>2.0</v>
      </c>
      <c r="E7" s="92">
        <v>100.0</v>
      </c>
      <c r="F7" s="287">
        <f t="shared" si="1"/>
        <v>200</v>
      </c>
      <c r="G7" s="91" t="b">
        <v>1</v>
      </c>
      <c r="H7" s="89" t="s">
        <v>16</v>
      </c>
      <c r="I7" s="95"/>
    </row>
    <row r="8">
      <c r="A8" s="84">
        <v>45689.0</v>
      </c>
      <c r="B8" s="8" t="s">
        <v>25</v>
      </c>
      <c r="C8" s="85" t="s">
        <v>13</v>
      </c>
      <c r="D8" s="9">
        <v>1.0</v>
      </c>
      <c r="E8" s="9">
        <v>100.0</v>
      </c>
      <c r="F8" s="286">
        <f t="shared" si="1"/>
        <v>100</v>
      </c>
      <c r="G8" s="50" t="b">
        <v>1</v>
      </c>
      <c r="H8" s="8" t="s">
        <v>30</v>
      </c>
      <c r="I8" s="87"/>
    </row>
    <row r="9">
      <c r="A9" s="88">
        <v>45689.0</v>
      </c>
      <c r="B9" s="89" t="s">
        <v>42</v>
      </c>
      <c r="C9" s="90" t="s">
        <v>19</v>
      </c>
      <c r="D9" s="92">
        <v>0.5</v>
      </c>
      <c r="E9" s="92">
        <v>100.0</v>
      </c>
      <c r="F9" s="287">
        <f t="shared" si="1"/>
        <v>50</v>
      </c>
      <c r="G9" s="91" t="b">
        <v>1</v>
      </c>
      <c r="H9" s="89" t="s">
        <v>30</v>
      </c>
      <c r="I9" s="95"/>
    </row>
    <row r="10">
      <c r="A10" s="84">
        <v>45689.0</v>
      </c>
      <c r="B10" s="8" t="s">
        <v>2180</v>
      </c>
      <c r="C10" s="85" t="s">
        <v>1277</v>
      </c>
      <c r="D10" s="9">
        <v>1.0</v>
      </c>
      <c r="E10" s="9">
        <v>100.0</v>
      </c>
      <c r="F10" s="286">
        <f t="shared" si="1"/>
        <v>100</v>
      </c>
      <c r="G10" s="50" t="b">
        <v>1</v>
      </c>
      <c r="H10" s="8" t="s">
        <v>16</v>
      </c>
      <c r="I10" s="87"/>
    </row>
    <row r="11">
      <c r="A11" s="88">
        <v>45689.0</v>
      </c>
      <c r="B11" s="89" t="s">
        <v>2180</v>
      </c>
      <c r="C11" s="90" t="s">
        <v>70</v>
      </c>
      <c r="D11" s="92">
        <v>1.0</v>
      </c>
      <c r="E11" s="92">
        <v>70.0</v>
      </c>
      <c r="F11" s="287">
        <f t="shared" si="1"/>
        <v>70</v>
      </c>
      <c r="G11" s="91" t="b">
        <v>1</v>
      </c>
      <c r="H11" s="89" t="s">
        <v>16</v>
      </c>
      <c r="I11" s="95"/>
    </row>
    <row r="12">
      <c r="A12" s="84">
        <v>45689.0</v>
      </c>
      <c r="B12" s="8" t="s">
        <v>47</v>
      </c>
      <c r="C12" s="85" t="s">
        <v>1277</v>
      </c>
      <c r="D12" s="9">
        <v>3.0</v>
      </c>
      <c r="E12" s="9">
        <v>100.0</v>
      </c>
      <c r="F12" s="286">
        <f t="shared" si="1"/>
        <v>300</v>
      </c>
      <c r="G12" s="50" t="b">
        <v>0</v>
      </c>
      <c r="H12" s="8" t="s">
        <v>11</v>
      </c>
      <c r="I12" s="87"/>
    </row>
    <row r="13">
      <c r="A13" s="88">
        <v>45690.0</v>
      </c>
      <c r="B13" s="89" t="s">
        <v>2180</v>
      </c>
      <c r="C13" s="90" t="s">
        <v>1277</v>
      </c>
      <c r="D13" s="92">
        <v>1.0</v>
      </c>
      <c r="E13" s="92">
        <v>100.0</v>
      </c>
      <c r="F13" s="287">
        <f t="shared" si="1"/>
        <v>100</v>
      </c>
      <c r="G13" s="91" t="b">
        <v>1</v>
      </c>
      <c r="H13" s="89" t="s">
        <v>16</v>
      </c>
      <c r="I13" s="95"/>
    </row>
    <row r="14">
      <c r="A14" s="84">
        <v>45690.0</v>
      </c>
      <c r="B14" s="8" t="s">
        <v>31</v>
      </c>
      <c r="C14" s="85" t="s">
        <v>1280</v>
      </c>
      <c r="D14" s="9">
        <v>6.0</v>
      </c>
      <c r="E14" s="9">
        <v>100.0</v>
      </c>
      <c r="F14" s="286">
        <f t="shared" si="1"/>
        <v>600</v>
      </c>
      <c r="G14" s="50" t="b">
        <v>0</v>
      </c>
      <c r="H14" s="8" t="s">
        <v>11</v>
      </c>
      <c r="I14" s="87"/>
    </row>
    <row r="15">
      <c r="A15" s="88">
        <v>45690.0</v>
      </c>
      <c r="B15" s="89" t="s">
        <v>31</v>
      </c>
      <c r="C15" s="90" t="s">
        <v>70</v>
      </c>
      <c r="D15" s="92">
        <v>3.0</v>
      </c>
      <c r="E15" s="92">
        <v>80.0</v>
      </c>
      <c r="F15" s="287">
        <f t="shared" si="1"/>
        <v>240</v>
      </c>
      <c r="G15" s="91" t="b">
        <v>0</v>
      </c>
      <c r="H15" s="89" t="s">
        <v>11</v>
      </c>
      <c r="I15" s="95"/>
    </row>
    <row r="16">
      <c r="A16" s="84">
        <v>45690.0</v>
      </c>
      <c r="B16" s="8" t="s">
        <v>45</v>
      </c>
      <c r="C16" s="85" t="s">
        <v>13</v>
      </c>
      <c r="D16" s="9">
        <v>1.0</v>
      </c>
      <c r="E16" s="9">
        <v>100.0</v>
      </c>
      <c r="F16" s="286">
        <f t="shared" si="1"/>
        <v>100</v>
      </c>
      <c r="G16" s="50" t="b">
        <v>0</v>
      </c>
      <c r="H16" s="8" t="s">
        <v>11</v>
      </c>
      <c r="I16" s="87"/>
    </row>
    <row r="17">
      <c r="A17" s="88">
        <v>45690.0</v>
      </c>
      <c r="B17" s="89" t="s">
        <v>47</v>
      </c>
      <c r="C17" s="90" t="s">
        <v>1301</v>
      </c>
      <c r="D17" s="92">
        <v>3.0</v>
      </c>
      <c r="E17" s="92">
        <v>100.0</v>
      </c>
      <c r="F17" s="287">
        <f t="shared" si="1"/>
        <v>300</v>
      </c>
      <c r="G17" s="91" t="b">
        <v>0</v>
      </c>
      <c r="H17" s="89" t="s">
        <v>11</v>
      </c>
      <c r="I17" s="95"/>
    </row>
    <row r="18">
      <c r="A18" s="84">
        <v>45690.0</v>
      </c>
      <c r="B18" s="8" t="s">
        <v>58</v>
      </c>
      <c r="C18" s="85" t="s">
        <v>1301</v>
      </c>
      <c r="D18" s="9">
        <v>1.0</v>
      </c>
      <c r="E18" s="9">
        <v>100.0</v>
      </c>
      <c r="F18" s="286">
        <f t="shared" si="1"/>
        <v>100</v>
      </c>
      <c r="G18" s="50" t="b">
        <v>1</v>
      </c>
      <c r="H18" s="8" t="s">
        <v>16</v>
      </c>
      <c r="I18" s="87"/>
    </row>
    <row r="19">
      <c r="A19" s="88">
        <v>45690.0</v>
      </c>
      <c r="B19" s="89" t="s">
        <v>42</v>
      </c>
      <c r="C19" s="90" t="s">
        <v>19</v>
      </c>
      <c r="D19" s="92">
        <v>1.0</v>
      </c>
      <c r="E19" s="92">
        <v>100.0</v>
      </c>
      <c r="F19" s="287">
        <f t="shared" si="1"/>
        <v>100</v>
      </c>
      <c r="G19" s="91" t="b">
        <v>1</v>
      </c>
      <c r="H19" s="89" t="s">
        <v>30</v>
      </c>
      <c r="I19" s="95"/>
    </row>
    <row r="20">
      <c r="A20" s="84">
        <v>45690.0</v>
      </c>
      <c r="B20" s="8" t="s">
        <v>2181</v>
      </c>
      <c r="C20" s="85" t="s">
        <v>1308</v>
      </c>
      <c r="D20" s="9">
        <v>4.0</v>
      </c>
      <c r="E20" s="9">
        <v>100.0</v>
      </c>
      <c r="F20" s="286">
        <f t="shared" si="1"/>
        <v>400</v>
      </c>
      <c r="G20" s="50" t="b">
        <v>1</v>
      </c>
      <c r="H20" s="8" t="s">
        <v>16</v>
      </c>
      <c r="I20" s="87"/>
    </row>
    <row r="21">
      <c r="A21" s="88">
        <v>45690.0</v>
      </c>
      <c r="B21" s="89" t="s">
        <v>2181</v>
      </c>
      <c r="C21" s="90" t="s">
        <v>70</v>
      </c>
      <c r="D21" s="92">
        <v>2.0</v>
      </c>
      <c r="E21" s="92">
        <v>80.0</v>
      </c>
      <c r="F21" s="287">
        <f t="shared" si="1"/>
        <v>160</v>
      </c>
      <c r="G21" s="91" t="b">
        <v>1</v>
      </c>
      <c r="H21" s="89" t="s">
        <v>16</v>
      </c>
      <c r="I21" s="95"/>
    </row>
    <row r="22">
      <c r="A22" s="84">
        <v>45691.0</v>
      </c>
      <c r="B22" s="8" t="s">
        <v>2178</v>
      </c>
      <c r="C22" s="85" t="s">
        <v>1281</v>
      </c>
      <c r="D22" s="9">
        <v>2.0</v>
      </c>
      <c r="E22" s="9">
        <v>100.0</v>
      </c>
      <c r="F22" s="286">
        <f t="shared" si="1"/>
        <v>200</v>
      </c>
      <c r="G22" s="50" t="b">
        <v>0</v>
      </c>
      <c r="H22" s="8" t="s">
        <v>11</v>
      </c>
      <c r="I22" s="87"/>
    </row>
    <row r="23">
      <c r="A23" s="88">
        <v>45691.0</v>
      </c>
      <c r="B23" s="89" t="s">
        <v>21</v>
      </c>
      <c r="C23" s="90" t="s">
        <v>13</v>
      </c>
      <c r="D23" s="92">
        <v>2.0</v>
      </c>
      <c r="E23" s="92">
        <v>100.0</v>
      </c>
      <c r="F23" s="287">
        <f t="shared" si="1"/>
        <v>200</v>
      </c>
      <c r="G23" s="91" t="b">
        <v>0</v>
      </c>
      <c r="H23" s="89" t="s">
        <v>11</v>
      </c>
      <c r="I23" s="95"/>
    </row>
    <row r="24">
      <c r="A24" s="84">
        <v>45691.0</v>
      </c>
      <c r="B24" s="8" t="s">
        <v>45</v>
      </c>
      <c r="C24" s="85" t="s">
        <v>1281</v>
      </c>
      <c r="D24" s="9">
        <v>2.0</v>
      </c>
      <c r="E24" s="9">
        <v>100.0</v>
      </c>
      <c r="F24" s="286">
        <f t="shared" si="1"/>
        <v>200</v>
      </c>
      <c r="G24" s="50" t="b">
        <v>0</v>
      </c>
      <c r="H24" s="8" t="s">
        <v>11</v>
      </c>
      <c r="I24" s="87"/>
    </row>
    <row r="25">
      <c r="A25" s="88">
        <v>45691.0</v>
      </c>
      <c r="B25" s="89" t="s">
        <v>31</v>
      </c>
      <c r="C25" s="90" t="s">
        <v>1318</v>
      </c>
      <c r="D25" s="92">
        <v>4.0</v>
      </c>
      <c r="E25" s="92">
        <v>100.0</v>
      </c>
      <c r="F25" s="287">
        <f t="shared" si="1"/>
        <v>400</v>
      </c>
      <c r="G25" s="91" t="b">
        <v>0</v>
      </c>
      <c r="H25" s="89" t="s">
        <v>11</v>
      </c>
      <c r="I25" s="95"/>
    </row>
    <row r="26">
      <c r="A26" s="84">
        <v>45691.0</v>
      </c>
      <c r="B26" s="8" t="s">
        <v>2180</v>
      </c>
      <c r="C26" s="85" t="s">
        <v>1277</v>
      </c>
      <c r="D26" s="9">
        <v>2.0</v>
      </c>
      <c r="E26" s="9">
        <v>100.0</v>
      </c>
      <c r="F26" s="286">
        <f t="shared" si="1"/>
        <v>200</v>
      </c>
      <c r="G26" s="50" t="b">
        <v>1</v>
      </c>
      <c r="H26" s="8" t="s">
        <v>16</v>
      </c>
      <c r="I26" s="87"/>
    </row>
    <row r="27">
      <c r="A27" s="88">
        <v>45691.0</v>
      </c>
      <c r="B27" s="89" t="s">
        <v>2180</v>
      </c>
      <c r="C27" s="90" t="s">
        <v>70</v>
      </c>
      <c r="D27" s="92">
        <v>0.5</v>
      </c>
      <c r="E27" s="92">
        <v>70.0</v>
      </c>
      <c r="F27" s="92">
        <v>80.0</v>
      </c>
      <c r="G27" s="91" t="b">
        <v>1</v>
      </c>
      <c r="H27" s="89" t="s">
        <v>16</v>
      </c>
      <c r="I27" s="95"/>
    </row>
    <row r="28">
      <c r="A28" s="84">
        <v>45691.0</v>
      </c>
      <c r="B28" s="8" t="s">
        <v>58</v>
      </c>
      <c r="C28" s="85" t="s">
        <v>1286</v>
      </c>
      <c r="D28" s="9">
        <v>2.0</v>
      </c>
      <c r="E28" s="9">
        <v>100.0</v>
      </c>
      <c r="F28" s="286">
        <f t="shared" ref="F28:F437" si="2">E28*D28</f>
        <v>200</v>
      </c>
      <c r="G28" s="50" t="b">
        <v>1</v>
      </c>
      <c r="H28" s="8" t="s">
        <v>16</v>
      </c>
      <c r="I28" s="87"/>
    </row>
    <row r="29">
      <c r="A29" s="88">
        <v>45691.0</v>
      </c>
      <c r="B29" s="89" t="s">
        <v>58</v>
      </c>
      <c r="C29" s="90" t="s">
        <v>70</v>
      </c>
      <c r="D29" s="92">
        <v>1.0</v>
      </c>
      <c r="E29" s="92">
        <v>80.0</v>
      </c>
      <c r="F29" s="287">
        <f t="shared" si="2"/>
        <v>80</v>
      </c>
      <c r="G29" s="91" t="b">
        <v>1</v>
      </c>
      <c r="H29" s="89" t="s">
        <v>16</v>
      </c>
      <c r="I29" s="95"/>
    </row>
    <row r="30">
      <c r="A30" s="84">
        <v>45691.0</v>
      </c>
      <c r="B30" s="8" t="s">
        <v>2182</v>
      </c>
      <c r="C30" s="85" t="s">
        <v>1286</v>
      </c>
      <c r="D30" s="9">
        <v>1.0</v>
      </c>
      <c r="E30" s="9">
        <v>100.0</v>
      </c>
      <c r="F30" s="286">
        <f t="shared" si="2"/>
        <v>100</v>
      </c>
      <c r="G30" s="50" t="b">
        <v>1</v>
      </c>
      <c r="H30" s="8" t="s">
        <v>30</v>
      </c>
      <c r="I30" s="87"/>
    </row>
    <row r="31">
      <c r="A31" s="88">
        <v>45691.0</v>
      </c>
      <c r="B31" s="89" t="s">
        <v>56</v>
      </c>
      <c r="C31" s="90" t="s">
        <v>2183</v>
      </c>
      <c r="D31" s="92">
        <v>25.0</v>
      </c>
      <c r="E31" s="92">
        <v>65.0</v>
      </c>
      <c r="F31" s="287">
        <f t="shared" si="2"/>
        <v>1625</v>
      </c>
      <c r="G31" s="91" t="b">
        <v>1</v>
      </c>
      <c r="H31" s="89" t="s">
        <v>16</v>
      </c>
      <c r="I31" s="95"/>
    </row>
    <row r="32">
      <c r="A32" s="84">
        <v>45692.0</v>
      </c>
      <c r="B32" s="8" t="s">
        <v>52</v>
      </c>
      <c r="C32" s="85" t="s">
        <v>2184</v>
      </c>
      <c r="D32" s="9">
        <v>5.0</v>
      </c>
      <c r="E32" s="9">
        <v>100.0</v>
      </c>
      <c r="F32" s="286">
        <f t="shared" si="2"/>
        <v>500</v>
      </c>
      <c r="G32" s="50" t="b">
        <v>0</v>
      </c>
      <c r="H32" s="8" t="s">
        <v>11</v>
      </c>
      <c r="I32" s="87"/>
    </row>
    <row r="33">
      <c r="A33" s="88">
        <v>45692.0</v>
      </c>
      <c r="B33" s="89" t="s">
        <v>52</v>
      </c>
      <c r="C33" s="90" t="s">
        <v>70</v>
      </c>
      <c r="D33" s="92">
        <v>2.0</v>
      </c>
      <c r="E33" s="92">
        <v>80.0</v>
      </c>
      <c r="F33" s="287">
        <f t="shared" si="2"/>
        <v>160</v>
      </c>
      <c r="G33" s="91" t="b">
        <v>0</v>
      </c>
      <c r="H33" s="89" t="s">
        <v>11</v>
      </c>
      <c r="I33" s="95"/>
    </row>
    <row r="34">
      <c r="A34" s="84">
        <v>45692.0</v>
      </c>
      <c r="B34" s="8" t="s">
        <v>89</v>
      </c>
      <c r="C34" s="85" t="s">
        <v>1312</v>
      </c>
      <c r="D34" s="9">
        <v>0.5</v>
      </c>
      <c r="E34" s="9">
        <v>100.0</v>
      </c>
      <c r="F34" s="286">
        <f t="shared" si="2"/>
        <v>50</v>
      </c>
      <c r="G34" s="50" t="b">
        <v>1</v>
      </c>
      <c r="H34" s="8" t="s">
        <v>16</v>
      </c>
      <c r="I34" s="87"/>
    </row>
    <row r="35">
      <c r="A35" s="88">
        <v>45692.0</v>
      </c>
      <c r="B35" s="89" t="s">
        <v>89</v>
      </c>
      <c r="C35" s="90" t="s">
        <v>70</v>
      </c>
      <c r="D35" s="92">
        <v>0.5</v>
      </c>
      <c r="E35" s="92">
        <v>80.0</v>
      </c>
      <c r="F35" s="287">
        <f t="shared" si="2"/>
        <v>40</v>
      </c>
      <c r="G35" s="91" t="b">
        <v>1</v>
      </c>
      <c r="H35" s="89" t="s">
        <v>16</v>
      </c>
      <c r="I35" s="95"/>
    </row>
    <row r="36">
      <c r="A36" s="84">
        <v>45692.0</v>
      </c>
      <c r="B36" s="8" t="s">
        <v>42</v>
      </c>
      <c r="C36" s="85" t="s">
        <v>1293</v>
      </c>
      <c r="D36" s="9">
        <v>1.0</v>
      </c>
      <c r="E36" s="9">
        <v>100.0</v>
      </c>
      <c r="F36" s="286">
        <f t="shared" si="2"/>
        <v>100</v>
      </c>
      <c r="G36" s="50" t="b">
        <v>1</v>
      </c>
      <c r="H36" s="8" t="s">
        <v>30</v>
      </c>
      <c r="I36" s="87"/>
    </row>
    <row r="37">
      <c r="A37" s="88">
        <v>45692.0</v>
      </c>
      <c r="B37" s="89" t="s">
        <v>60</v>
      </c>
      <c r="C37" s="90" t="s">
        <v>1277</v>
      </c>
      <c r="D37" s="92">
        <v>1.0</v>
      </c>
      <c r="E37" s="92">
        <v>100.0</v>
      </c>
      <c r="F37" s="287">
        <f t="shared" si="2"/>
        <v>100</v>
      </c>
      <c r="G37" s="91" t="b">
        <v>1</v>
      </c>
      <c r="H37" s="89" t="s">
        <v>16</v>
      </c>
      <c r="I37" s="95"/>
    </row>
    <row r="38">
      <c r="A38" s="84">
        <v>45692.0</v>
      </c>
      <c r="B38" s="8" t="s">
        <v>18</v>
      </c>
      <c r="C38" s="85" t="s">
        <v>2185</v>
      </c>
      <c r="D38" s="9">
        <v>2.0</v>
      </c>
      <c r="E38" s="9">
        <v>90.0</v>
      </c>
      <c r="F38" s="286">
        <f t="shared" si="2"/>
        <v>180</v>
      </c>
      <c r="G38" s="50" t="b">
        <v>1</v>
      </c>
      <c r="H38" s="8" t="s">
        <v>16</v>
      </c>
      <c r="I38" s="87"/>
    </row>
    <row r="39">
      <c r="A39" s="88">
        <v>45692.0</v>
      </c>
      <c r="B39" s="89" t="s">
        <v>57</v>
      </c>
      <c r="C39" s="90" t="s">
        <v>19</v>
      </c>
      <c r="D39" s="92">
        <v>10.0</v>
      </c>
      <c r="E39" s="92">
        <v>100.0</v>
      </c>
      <c r="F39" s="287">
        <f t="shared" si="2"/>
        <v>1000</v>
      </c>
      <c r="G39" s="91" t="b">
        <v>1</v>
      </c>
      <c r="H39" s="89" t="s">
        <v>30</v>
      </c>
      <c r="I39" s="95"/>
    </row>
    <row r="40">
      <c r="A40" s="84">
        <v>45692.0</v>
      </c>
      <c r="B40" s="8" t="s">
        <v>21</v>
      </c>
      <c r="C40" s="85" t="s">
        <v>70</v>
      </c>
      <c r="D40" s="9">
        <v>2.0</v>
      </c>
      <c r="E40" s="9">
        <v>80.0</v>
      </c>
      <c r="F40" s="286">
        <f t="shared" si="2"/>
        <v>160</v>
      </c>
      <c r="G40" s="50" t="b">
        <v>0</v>
      </c>
      <c r="H40" s="8" t="s">
        <v>11</v>
      </c>
      <c r="I40" s="87"/>
    </row>
    <row r="41">
      <c r="A41" s="88">
        <v>45692.0</v>
      </c>
      <c r="B41" s="89" t="s">
        <v>31</v>
      </c>
      <c r="C41" s="90" t="s">
        <v>19</v>
      </c>
      <c r="D41" s="92">
        <v>2.0</v>
      </c>
      <c r="E41" s="92">
        <v>100.0</v>
      </c>
      <c r="F41" s="287">
        <f t="shared" si="2"/>
        <v>200</v>
      </c>
      <c r="G41" s="91" t="b">
        <v>0</v>
      </c>
      <c r="H41" s="89" t="s">
        <v>11</v>
      </c>
      <c r="I41" s="95"/>
    </row>
    <row r="42">
      <c r="A42" s="84">
        <v>45692.0</v>
      </c>
      <c r="B42" s="8" t="s">
        <v>45</v>
      </c>
      <c r="C42" s="85" t="s">
        <v>13</v>
      </c>
      <c r="D42" s="9">
        <v>1.0</v>
      </c>
      <c r="E42" s="9">
        <v>100.0</v>
      </c>
      <c r="F42" s="286">
        <f t="shared" si="2"/>
        <v>100</v>
      </c>
      <c r="G42" s="50" t="b">
        <v>0</v>
      </c>
      <c r="H42" s="8" t="s">
        <v>11</v>
      </c>
      <c r="I42" s="87"/>
    </row>
    <row r="43">
      <c r="A43" s="88">
        <v>45692.0</v>
      </c>
      <c r="B43" s="89" t="s">
        <v>2181</v>
      </c>
      <c r="C43" s="90" t="s">
        <v>1281</v>
      </c>
      <c r="D43" s="92">
        <v>3.0</v>
      </c>
      <c r="E43" s="92">
        <v>100.0</v>
      </c>
      <c r="F43" s="287">
        <f t="shared" si="2"/>
        <v>300</v>
      </c>
      <c r="G43" s="91" t="b">
        <v>1</v>
      </c>
      <c r="H43" s="89" t="s">
        <v>16</v>
      </c>
      <c r="I43" s="95"/>
    </row>
    <row r="44">
      <c r="A44" s="84">
        <v>45692.0</v>
      </c>
      <c r="B44" s="8" t="s">
        <v>2181</v>
      </c>
      <c r="C44" s="85" t="s">
        <v>70</v>
      </c>
      <c r="D44" s="9">
        <v>2.0</v>
      </c>
      <c r="E44" s="9">
        <v>80.0</v>
      </c>
      <c r="F44" s="286">
        <f t="shared" si="2"/>
        <v>160</v>
      </c>
      <c r="G44" s="50" t="b">
        <v>1</v>
      </c>
      <c r="H44" s="8" t="s">
        <v>16</v>
      </c>
      <c r="I44" s="87"/>
    </row>
    <row r="45">
      <c r="A45" s="88">
        <v>45693.0</v>
      </c>
      <c r="B45" s="89" t="s">
        <v>2186</v>
      </c>
      <c r="C45" s="90" t="s">
        <v>10</v>
      </c>
      <c r="D45" s="92">
        <v>5.0</v>
      </c>
      <c r="E45" s="92">
        <v>85.0</v>
      </c>
      <c r="F45" s="287">
        <f t="shared" si="2"/>
        <v>425</v>
      </c>
      <c r="G45" s="91" t="b">
        <v>1</v>
      </c>
      <c r="H45" s="89" t="s">
        <v>16</v>
      </c>
      <c r="I45" s="95"/>
    </row>
    <row r="46">
      <c r="A46" s="84">
        <v>45693.0</v>
      </c>
      <c r="B46" s="8" t="s">
        <v>41</v>
      </c>
      <c r="C46" s="85" t="s">
        <v>1277</v>
      </c>
      <c r="D46" s="9">
        <v>1.0</v>
      </c>
      <c r="E46" s="9">
        <v>100.0</v>
      </c>
      <c r="F46" s="286">
        <f t="shared" si="2"/>
        <v>100</v>
      </c>
      <c r="G46" s="50" t="b">
        <v>1</v>
      </c>
      <c r="H46" s="8" t="s">
        <v>30</v>
      </c>
      <c r="I46" s="87"/>
    </row>
    <row r="47">
      <c r="A47" s="88">
        <v>45693.0</v>
      </c>
      <c r="B47" s="89" t="s">
        <v>2180</v>
      </c>
      <c r="C47" s="90" t="s">
        <v>1277</v>
      </c>
      <c r="D47" s="92">
        <v>1.0</v>
      </c>
      <c r="E47" s="92">
        <v>100.0</v>
      </c>
      <c r="F47" s="287">
        <f t="shared" si="2"/>
        <v>100</v>
      </c>
      <c r="G47" s="91" t="b">
        <v>1</v>
      </c>
      <c r="H47" s="89" t="s">
        <v>16</v>
      </c>
      <c r="I47" s="95"/>
    </row>
    <row r="48">
      <c r="A48" s="84">
        <v>45693.0</v>
      </c>
      <c r="B48" s="8" t="s">
        <v>2180</v>
      </c>
      <c r="C48" s="85" t="s">
        <v>70</v>
      </c>
      <c r="D48" s="9">
        <v>1.0</v>
      </c>
      <c r="E48" s="9">
        <v>70.0</v>
      </c>
      <c r="F48" s="286">
        <f t="shared" si="2"/>
        <v>70</v>
      </c>
      <c r="G48" s="50" t="b">
        <v>1</v>
      </c>
      <c r="H48" s="8" t="s">
        <v>16</v>
      </c>
      <c r="I48" s="87"/>
    </row>
    <row r="49">
      <c r="A49" s="88">
        <v>45693.0</v>
      </c>
      <c r="B49" s="89" t="s">
        <v>15</v>
      </c>
      <c r="C49" s="90" t="s">
        <v>70</v>
      </c>
      <c r="D49" s="92">
        <v>2.0</v>
      </c>
      <c r="E49" s="92">
        <v>80.0</v>
      </c>
      <c r="F49" s="287">
        <f t="shared" si="2"/>
        <v>160</v>
      </c>
      <c r="G49" s="91" t="b">
        <v>1</v>
      </c>
      <c r="H49" s="89" t="s">
        <v>16</v>
      </c>
      <c r="I49" s="95"/>
    </row>
    <row r="50">
      <c r="A50" s="84">
        <v>45693.0</v>
      </c>
      <c r="B50" s="8" t="s">
        <v>15</v>
      </c>
      <c r="C50" s="85" t="s">
        <v>2187</v>
      </c>
      <c r="D50" s="9">
        <v>1.0</v>
      </c>
      <c r="E50" s="9">
        <v>100.0</v>
      </c>
      <c r="F50" s="286">
        <f t="shared" si="2"/>
        <v>100</v>
      </c>
      <c r="G50" s="50" t="b">
        <v>1</v>
      </c>
      <c r="H50" s="8" t="s">
        <v>16</v>
      </c>
      <c r="I50" s="87"/>
    </row>
    <row r="51">
      <c r="A51" s="88">
        <v>45693.0</v>
      </c>
      <c r="B51" s="89" t="s">
        <v>15</v>
      </c>
      <c r="C51" s="90" t="s">
        <v>13</v>
      </c>
      <c r="D51" s="92">
        <v>2.0</v>
      </c>
      <c r="E51" s="92">
        <v>120.0</v>
      </c>
      <c r="F51" s="287">
        <f t="shared" si="2"/>
        <v>240</v>
      </c>
      <c r="G51" s="91" t="b">
        <v>1</v>
      </c>
      <c r="H51" s="89" t="s">
        <v>16</v>
      </c>
      <c r="I51" s="95"/>
    </row>
    <row r="52">
      <c r="A52" s="84">
        <v>45693.0</v>
      </c>
      <c r="B52" s="8" t="s">
        <v>45</v>
      </c>
      <c r="C52" s="85" t="s">
        <v>13</v>
      </c>
      <c r="D52" s="9">
        <v>1.0</v>
      </c>
      <c r="E52" s="9">
        <v>100.0</v>
      </c>
      <c r="F52" s="286">
        <f t="shared" si="2"/>
        <v>100</v>
      </c>
      <c r="G52" s="50" t="b">
        <v>0</v>
      </c>
      <c r="H52" s="8" t="s">
        <v>11</v>
      </c>
      <c r="I52" s="87"/>
    </row>
    <row r="53">
      <c r="A53" s="88">
        <v>45693.0</v>
      </c>
      <c r="B53" s="89" t="s">
        <v>31</v>
      </c>
      <c r="C53" s="90" t="s">
        <v>19</v>
      </c>
      <c r="D53" s="92">
        <v>2.0</v>
      </c>
      <c r="E53" s="92">
        <v>100.0</v>
      </c>
      <c r="F53" s="287">
        <f t="shared" si="2"/>
        <v>200</v>
      </c>
      <c r="G53" s="91" t="b">
        <v>0</v>
      </c>
      <c r="H53" s="89" t="s">
        <v>11</v>
      </c>
      <c r="I53" s="95"/>
    </row>
    <row r="54">
      <c r="A54" s="84">
        <v>45693.0</v>
      </c>
      <c r="B54" s="8" t="s">
        <v>2178</v>
      </c>
      <c r="C54" s="85" t="s">
        <v>13</v>
      </c>
      <c r="D54" s="9">
        <v>1.0</v>
      </c>
      <c r="E54" s="9">
        <v>100.0</v>
      </c>
      <c r="F54" s="286">
        <f t="shared" si="2"/>
        <v>100</v>
      </c>
      <c r="G54" s="50" t="b">
        <v>0</v>
      </c>
      <c r="H54" s="8" t="s">
        <v>11</v>
      </c>
      <c r="I54" s="87"/>
    </row>
    <row r="55">
      <c r="A55" s="88">
        <v>45693.0</v>
      </c>
      <c r="B55" s="89" t="s">
        <v>62</v>
      </c>
      <c r="C55" s="90" t="s">
        <v>2188</v>
      </c>
      <c r="D55" s="92">
        <v>3.0</v>
      </c>
      <c r="E55" s="92">
        <v>100.0</v>
      </c>
      <c r="F55" s="287">
        <f t="shared" si="2"/>
        <v>300</v>
      </c>
      <c r="G55" s="91" t="b">
        <v>1</v>
      </c>
      <c r="H55" s="89" t="s">
        <v>16</v>
      </c>
      <c r="I55" s="95"/>
    </row>
    <row r="56">
      <c r="A56" s="84">
        <v>45693.0</v>
      </c>
      <c r="B56" s="8" t="s">
        <v>62</v>
      </c>
      <c r="C56" s="85" t="s">
        <v>70</v>
      </c>
      <c r="D56" s="9">
        <v>0.5</v>
      </c>
      <c r="E56" s="9">
        <v>80.0</v>
      </c>
      <c r="F56" s="286">
        <f t="shared" si="2"/>
        <v>40</v>
      </c>
      <c r="G56" s="50" t="b">
        <v>1</v>
      </c>
      <c r="H56" s="8" t="s">
        <v>16</v>
      </c>
      <c r="I56" s="87"/>
    </row>
    <row r="57">
      <c r="A57" s="88">
        <v>45693.0</v>
      </c>
      <c r="B57" s="89" t="s">
        <v>61</v>
      </c>
      <c r="C57" s="90" t="s">
        <v>2187</v>
      </c>
      <c r="D57" s="92">
        <v>3.0</v>
      </c>
      <c r="E57" s="92">
        <v>100.0</v>
      </c>
      <c r="F57" s="287">
        <f t="shared" si="2"/>
        <v>300</v>
      </c>
      <c r="G57" s="91" t="b">
        <v>1</v>
      </c>
      <c r="H57" s="89" t="s">
        <v>30</v>
      </c>
      <c r="I57" s="95"/>
    </row>
    <row r="58">
      <c r="A58" s="84">
        <v>45693.0</v>
      </c>
      <c r="B58" s="8" t="s">
        <v>50</v>
      </c>
      <c r="C58" s="85" t="s">
        <v>1277</v>
      </c>
      <c r="D58" s="9">
        <v>1.0</v>
      </c>
      <c r="E58" s="9">
        <v>100.0</v>
      </c>
      <c r="F58" s="286">
        <f t="shared" si="2"/>
        <v>100</v>
      </c>
      <c r="G58" s="50" t="b">
        <v>1</v>
      </c>
      <c r="H58" s="8" t="s">
        <v>30</v>
      </c>
      <c r="I58" s="87"/>
    </row>
    <row r="59">
      <c r="A59" s="88">
        <v>45694.0</v>
      </c>
      <c r="B59" s="89" t="s">
        <v>49</v>
      </c>
      <c r="C59" s="90" t="s">
        <v>2187</v>
      </c>
      <c r="D59" s="92">
        <v>1.0</v>
      </c>
      <c r="E59" s="92">
        <v>100.0</v>
      </c>
      <c r="F59" s="287">
        <f t="shared" si="2"/>
        <v>100</v>
      </c>
      <c r="G59" s="91" t="b">
        <v>0</v>
      </c>
      <c r="H59" s="89" t="s">
        <v>11</v>
      </c>
      <c r="I59" s="95"/>
    </row>
    <row r="60">
      <c r="A60" s="84">
        <v>45694.0</v>
      </c>
      <c r="B60" s="8" t="s">
        <v>45</v>
      </c>
      <c r="C60" s="85" t="s">
        <v>1281</v>
      </c>
      <c r="D60" s="9">
        <v>2.0</v>
      </c>
      <c r="E60" s="9">
        <v>100.0</v>
      </c>
      <c r="F60" s="286">
        <f t="shared" si="2"/>
        <v>200</v>
      </c>
      <c r="G60" s="50" t="b">
        <v>0</v>
      </c>
      <c r="H60" s="8" t="s">
        <v>11</v>
      </c>
      <c r="I60" s="87"/>
    </row>
    <row r="61">
      <c r="A61" s="88">
        <v>45694.0</v>
      </c>
      <c r="B61" s="89" t="s">
        <v>47</v>
      </c>
      <c r="C61" s="90" t="s">
        <v>1281</v>
      </c>
      <c r="D61" s="92">
        <v>2.0</v>
      </c>
      <c r="E61" s="92">
        <v>100.0</v>
      </c>
      <c r="F61" s="287">
        <f t="shared" si="2"/>
        <v>200</v>
      </c>
      <c r="G61" s="91" t="b">
        <v>0</v>
      </c>
      <c r="H61" s="89" t="s">
        <v>11</v>
      </c>
      <c r="I61" s="95"/>
    </row>
    <row r="62">
      <c r="A62" s="84">
        <v>45694.0</v>
      </c>
      <c r="B62" s="8" t="s">
        <v>2189</v>
      </c>
      <c r="C62" s="85" t="s">
        <v>1277</v>
      </c>
      <c r="D62" s="9">
        <v>3.0</v>
      </c>
      <c r="E62" s="9">
        <v>100.0</v>
      </c>
      <c r="F62" s="286">
        <f t="shared" si="2"/>
        <v>300</v>
      </c>
      <c r="G62" s="50" t="b">
        <v>1</v>
      </c>
      <c r="H62" s="8" t="s">
        <v>16</v>
      </c>
      <c r="I62" s="87"/>
    </row>
    <row r="63">
      <c r="A63" s="88">
        <v>45694.0</v>
      </c>
      <c r="B63" s="89" t="s">
        <v>54</v>
      </c>
      <c r="C63" s="90" t="s">
        <v>1295</v>
      </c>
      <c r="D63" s="92">
        <v>2.0</v>
      </c>
      <c r="E63" s="92">
        <v>100.0</v>
      </c>
      <c r="F63" s="287">
        <f t="shared" si="2"/>
        <v>200</v>
      </c>
      <c r="G63" s="91" t="b">
        <v>1</v>
      </c>
      <c r="H63" s="89" t="s">
        <v>30</v>
      </c>
      <c r="I63" s="95"/>
    </row>
    <row r="64">
      <c r="A64" s="84">
        <v>45694.0</v>
      </c>
      <c r="B64" s="8" t="s">
        <v>43</v>
      </c>
      <c r="C64" s="85" t="s">
        <v>1295</v>
      </c>
      <c r="D64" s="9">
        <v>4.0</v>
      </c>
      <c r="E64" s="9">
        <v>100.0</v>
      </c>
      <c r="F64" s="286">
        <f t="shared" si="2"/>
        <v>400</v>
      </c>
      <c r="G64" s="50" t="b">
        <v>1</v>
      </c>
      <c r="H64" s="8" t="s">
        <v>16</v>
      </c>
      <c r="I64" s="87"/>
    </row>
    <row r="65">
      <c r="A65" s="88">
        <v>45694.0</v>
      </c>
      <c r="B65" s="89" t="s">
        <v>2180</v>
      </c>
      <c r="C65" s="90" t="s">
        <v>1277</v>
      </c>
      <c r="D65" s="92">
        <v>1.0</v>
      </c>
      <c r="E65" s="92">
        <v>100.0</v>
      </c>
      <c r="F65" s="287">
        <f t="shared" si="2"/>
        <v>100</v>
      </c>
      <c r="G65" s="91" t="b">
        <v>1</v>
      </c>
      <c r="H65" s="89" t="s">
        <v>16</v>
      </c>
      <c r="I65" s="95"/>
    </row>
    <row r="66">
      <c r="A66" s="84">
        <v>45694.0</v>
      </c>
      <c r="B66" s="8" t="s">
        <v>2181</v>
      </c>
      <c r="C66" s="85" t="s">
        <v>1295</v>
      </c>
      <c r="D66" s="9">
        <v>3.0</v>
      </c>
      <c r="E66" s="9">
        <v>100.0</v>
      </c>
      <c r="F66" s="286">
        <f t="shared" si="2"/>
        <v>300</v>
      </c>
      <c r="G66" s="50" t="b">
        <v>1</v>
      </c>
      <c r="H66" s="8" t="s">
        <v>16</v>
      </c>
      <c r="I66" s="87"/>
    </row>
    <row r="67">
      <c r="A67" s="88">
        <v>45694.0</v>
      </c>
      <c r="B67" s="89" t="s">
        <v>58</v>
      </c>
      <c r="C67" s="90" t="s">
        <v>1286</v>
      </c>
      <c r="D67" s="92">
        <v>1.0</v>
      </c>
      <c r="E67" s="92">
        <v>100.0</v>
      </c>
      <c r="F67" s="287">
        <f t="shared" si="2"/>
        <v>100</v>
      </c>
      <c r="G67" s="91" t="b">
        <v>1</v>
      </c>
      <c r="H67" s="89" t="s">
        <v>16</v>
      </c>
      <c r="I67" s="95"/>
    </row>
    <row r="68">
      <c r="A68" s="84">
        <v>45694.0</v>
      </c>
      <c r="B68" s="8" t="s">
        <v>56</v>
      </c>
      <c r="C68" s="85" t="s">
        <v>1282</v>
      </c>
      <c r="D68" s="9">
        <v>3.5</v>
      </c>
      <c r="E68" s="9">
        <v>65.0</v>
      </c>
      <c r="F68" s="286">
        <f t="shared" si="2"/>
        <v>227.5</v>
      </c>
      <c r="G68" s="50" t="b">
        <v>1</v>
      </c>
      <c r="H68" s="8" t="s">
        <v>16</v>
      </c>
      <c r="I68" s="87"/>
    </row>
    <row r="69">
      <c r="A69" s="88">
        <v>45695.0</v>
      </c>
      <c r="B69" s="89" t="s">
        <v>17</v>
      </c>
      <c r="C69" s="90" t="s">
        <v>10</v>
      </c>
      <c r="D69" s="92">
        <v>3.0</v>
      </c>
      <c r="E69" s="92">
        <v>100.0</v>
      </c>
      <c r="F69" s="287">
        <f t="shared" si="2"/>
        <v>300</v>
      </c>
      <c r="G69" s="91" t="b">
        <v>1</v>
      </c>
      <c r="H69" s="89" t="s">
        <v>16</v>
      </c>
      <c r="I69" s="95"/>
    </row>
    <row r="70">
      <c r="A70" s="84">
        <v>45695.0</v>
      </c>
      <c r="B70" s="8" t="s">
        <v>40</v>
      </c>
      <c r="C70" s="85" t="s">
        <v>12</v>
      </c>
      <c r="D70" s="9">
        <v>1.0</v>
      </c>
      <c r="E70" s="9">
        <v>100.0</v>
      </c>
      <c r="F70" s="286">
        <f t="shared" si="2"/>
        <v>100</v>
      </c>
      <c r="G70" s="50" t="b">
        <v>1</v>
      </c>
      <c r="H70" s="8" t="s">
        <v>16</v>
      </c>
      <c r="I70" s="87"/>
    </row>
    <row r="71">
      <c r="A71" s="88">
        <v>45695.0</v>
      </c>
      <c r="B71" s="89" t="s">
        <v>35</v>
      </c>
      <c r="C71" s="90" t="s">
        <v>1277</v>
      </c>
      <c r="D71" s="92">
        <v>1.0</v>
      </c>
      <c r="E71" s="92">
        <v>100.0</v>
      </c>
      <c r="F71" s="287">
        <f t="shared" si="2"/>
        <v>100</v>
      </c>
      <c r="G71" s="91" t="b">
        <v>1</v>
      </c>
      <c r="H71" s="89" t="s">
        <v>30</v>
      </c>
      <c r="I71" s="95"/>
    </row>
    <row r="72">
      <c r="A72" s="84">
        <v>45695.0</v>
      </c>
      <c r="B72" s="8" t="s">
        <v>25</v>
      </c>
      <c r="C72" s="85" t="s">
        <v>13</v>
      </c>
      <c r="D72" s="9">
        <v>1.5</v>
      </c>
      <c r="E72" s="9">
        <v>100.0</v>
      </c>
      <c r="F72" s="286">
        <f t="shared" si="2"/>
        <v>150</v>
      </c>
      <c r="G72" s="50" t="b">
        <v>1</v>
      </c>
      <c r="H72" s="8" t="s">
        <v>30</v>
      </c>
      <c r="I72" s="87"/>
    </row>
    <row r="73">
      <c r="A73" s="88">
        <v>45695.0</v>
      </c>
      <c r="B73" s="89" t="s">
        <v>2180</v>
      </c>
      <c r="C73" s="90" t="s">
        <v>1295</v>
      </c>
      <c r="D73" s="92">
        <v>1.0</v>
      </c>
      <c r="E73" s="92">
        <v>100.0</v>
      </c>
      <c r="F73" s="287">
        <f t="shared" si="2"/>
        <v>100</v>
      </c>
      <c r="G73" s="91" t="b">
        <v>1</v>
      </c>
      <c r="H73" s="89" t="s">
        <v>16</v>
      </c>
      <c r="I73" s="95"/>
    </row>
    <row r="74">
      <c r="A74" s="84">
        <v>45695.0</v>
      </c>
      <c r="B74" s="8" t="s">
        <v>2180</v>
      </c>
      <c r="C74" s="85" t="s">
        <v>70</v>
      </c>
      <c r="D74" s="9">
        <v>1.0</v>
      </c>
      <c r="E74" s="9">
        <v>80.0</v>
      </c>
      <c r="F74" s="286">
        <f t="shared" si="2"/>
        <v>80</v>
      </c>
      <c r="G74" s="50" t="b">
        <v>1</v>
      </c>
      <c r="H74" s="8" t="s">
        <v>16</v>
      </c>
      <c r="I74" s="87"/>
    </row>
    <row r="75">
      <c r="A75" s="88">
        <v>45695.0</v>
      </c>
      <c r="B75" s="89" t="s">
        <v>2190</v>
      </c>
      <c r="C75" s="90" t="s">
        <v>1280</v>
      </c>
      <c r="D75" s="92">
        <v>2.0</v>
      </c>
      <c r="E75" s="92">
        <v>100.0</v>
      </c>
      <c r="F75" s="287">
        <f t="shared" si="2"/>
        <v>200</v>
      </c>
      <c r="G75" s="91" t="b">
        <v>1</v>
      </c>
      <c r="H75" s="89" t="s">
        <v>30</v>
      </c>
      <c r="I75" s="95"/>
    </row>
    <row r="76">
      <c r="A76" s="84">
        <v>45695.0</v>
      </c>
      <c r="B76" s="8" t="s">
        <v>2190</v>
      </c>
      <c r="C76" s="85" t="s">
        <v>2191</v>
      </c>
      <c r="D76" s="9">
        <v>0.75</v>
      </c>
      <c r="E76" s="9">
        <v>200.0</v>
      </c>
      <c r="F76" s="286">
        <f t="shared" si="2"/>
        <v>150</v>
      </c>
      <c r="G76" s="50" t="b">
        <v>1</v>
      </c>
      <c r="H76" s="8" t="s">
        <v>30</v>
      </c>
      <c r="I76" s="87"/>
    </row>
    <row r="77">
      <c r="A77" s="88">
        <v>45695.0</v>
      </c>
      <c r="B77" s="89" t="s">
        <v>34</v>
      </c>
      <c r="C77" s="90" t="s">
        <v>10</v>
      </c>
      <c r="D77" s="92">
        <v>2.0</v>
      </c>
      <c r="E77" s="92">
        <v>100.0</v>
      </c>
      <c r="F77" s="287">
        <f t="shared" si="2"/>
        <v>200</v>
      </c>
      <c r="G77" s="91" t="b">
        <v>1</v>
      </c>
      <c r="H77" s="89" t="s">
        <v>30</v>
      </c>
      <c r="I77" s="95"/>
    </row>
    <row r="78">
      <c r="A78" s="84">
        <v>45695.0</v>
      </c>
      <c r="B78" s="8" t="s">
        <v>34</v>
      </c>
      <c r="C78" s="85" t="s">
        <v>70</v>
      </c>
      <c r="D78" s="9">
        <v>1.0</v>
      </c>
      <c r="E78" s="9">
        <v>80.0</v>
      </c>
      <c r="F78" s="286">
        <f t="shared" si="2"/>
        <v>80</v>
      </c>
      <c r="G78" s="50" t="b">
        <v>1</v>
      </c>
      <c r="H78" s="8" t="s">
        <v>30</v>
      </c>
      <c r="I78" s="87"/>
    </row>
    <row r="79">
      <c r="A79" s="88">
        <v>45695.0</v>
      </c>
      <c r="B79" s="89" t="s">
        <v>41</v>
      </c>
      <c r="C79" s="90" t="s">
        <v>1281</v>
      </c>
      <c r="D79" s="92">
        <v>1.0</v>
      </c>
      <c r="E79" s="92">
        <v>100.0</v>
      </c>
      <c r="F79" s="287">
        <f t="shared" si="2"/>
        <v>100</v>
      </c>
      <c r="G79" s="91" t="b">
        <v>1</v>
      </c>
      <c r="H79" s="89" t="s">
        <v>30</v>
      </c>
      <c r="I79" s="95"/>
    </row>
    <row r="80">
      <c r="A80" s="84">
        <v>45695.0</v>
      </c>
      <c r="B80" s="8" t="s">
        <v>31</v>
      </c>
      <c r="C80" s="85" t="s">
        <v>1280</v>
      </c>
      <c r="D80" s="9">
        <v>4.0</v>
      </c>
      <c r="E80" s="9">
        <v>100.0</v>
      </c>
      <c r="F80" s="286">
        <f t="shared" si="2"/>
        <v>400</v>
      </c>
      <c r="G80" s="50" t="b">
        <v>0</v>
      </c>
      <c r="H80" s="8" t="s">
        <v>11</v>
      </c>
      <c r="I80" s="87"/>
    </row>
    <row r="81">
      <c r="A81" s="88">
        <v>45695.0</v>
      </c>
      <c r="B81" s="89" t="s">
        <v>31</v>
      </c>
      <c r="C81" s="90" t="s">
        <v>70</v>
      </c>
      <c r="D81" s="92">
        <v>1.0</v>
      </c>
      <c r="E81" s="92">
        <v>100.0</v>
      </c>
      <c r="F81" s="287">
        <f t="shared" si="2"/>
        <v>100</v>
      </c>
      <c r="G81" s="91" t="b">
        <v>0</v>
      </c>
      <c r="H81" s="89" t="s">
        <v>11</v>
      </c>
      <c r="I81" s="95"/>
    </row>
    <row r="82">
      <c r="A82" s="84">
        <v>45695.0</v>
      </c>
      <c r="B82" s="8" t="s">
        <v>18</v>
      </c>
      <c r="C82" s="85" t="s">
        <v>2185</v>
      </c>
      <c r="D82" s="9">
        <v>2.0</v>
      </c>
      <c r="E82" s="9">
        <v>90.0</v>
      </c>
      <c r="F82" s="286">
        <f t="shared" si="2"/>
        <v>180</v>
      </c>
      <c r="G82" s="50" t="b">
        <v>1</v>
      </c>
      <c r="H82" s="8" t="s">
        <v>16</v>
      </c>
      <c r="I82" s="87"/>
    </row>
    <row r="83">
      <c r="A83" s="88">
        <v>45695.0</v>
      </c>
      <c r="B83" s="89" t="s">
        <v>57</v>
      </c>
      <c r="C83" s="90" t="s">
        <v>19</v>
      </c>
      <c r="D83" s="92">
        <v>10.0</v>
      </c>
      <c r="E83" s="92">
        <v>100.0</v>
      </c>
      <c r="F83" s="287">
        <f t="shared" si="2"/>
        <v>1000</v>
      </c>
      <c r="G83" s="91" t="b">
        <v>1</v>
      </c>
      <c r="H83" s="89" t="s">
        <v>16</v>
      </c>
      <c r="I83" s="95"/>
    </row>
    <row r="84">
      <c r="A84" s="84">
        <v>45695.0</v>
      </c>
      <c r="B84" s="8" t="s">
        <v>42</v>
      </c>
      <c r="C84" s="85" t="s">
        <v>1294</v>
      </c>
      <c r="D84" s="9">
        <v>0.8</v>
      </c>
      <c r="E84" s="9">
        <v>100.0</v>
      </c>
      <c r="F84" s="286">
        <f t="shared" si="2"/>
        <v>80</v>
      </c>
      <c r="G84" s="50" t="b">
        <v>1</v>
      </c>
      <c r="H84" s="8" t="s">
        <v>30</v>
      </c>
      <c r="I84" s="87"/>
    </row>
    <row r="85">
      <c r="A85" s="88">
        <v>45695.0</v>
      </c>
      <c r="B85" s="89" t="s">
        <v>48</v>
      </c>
      <c r="C85" s="90" t="s">
        <v>2192</v>
      </c>
      <c r="D85" s="92">
        <v>10.0</v>
      </c>
      <c r="E85" s="92">
        <v>65.0</v>
      </c>
      <c r="F85" s="287">
        <f t="shared" si="2"/>
        <v>650</v>
      </c>
      <c r="G85" s="91" t="b">
        <v>1</v>
      </c>
      <c r="H85" s="89" t="s">
        <v>16</v>
      </c>
      <c r="I85" s="95"/>
    </row>
    <row r="86">
      <c r="A86" s="84">
        <v>45695.0</v>
      </c>
      <c r="B86" s="8" t="s">
        <v>2178</v>
      </c>
      <c r="C86" s="85" t="s">
        <v>13</v>
      </c>
      <c r="D86" s="9">
        <v>1.0</v>
      </c>
      <c r="E86" s="9">
        <v>100.0</v>
      </c>
      <c r="F86" s="286">
        <f t="shared" si="2"/>
        <v>100</v>
      </c>
      <c r="G86" s="50" t="b">
        <v>0</v>
      </c>
      <c r="H86" s="8" t="s">
        <v>11</v>
      </c>
      <c r="I86" s="87"/>
    </row>
    <row r="87">
      <c r="A87" s="88">
        <v>45696.0</v>
      </c>
      <c r="B87" s="89" t="s">
        <v>89</v>
      </c>
      <c r="C87" s="90" t="s">
        <v>1280</v>
      </c>
      <c r="D87" s="92">
        <v>0.5</v>
      </c>
      <c r="E87" s="92">
        <v>100.0</v>
      </c>
      <c r="F87" s="287">
        <f t="shared" si="2"/>
        <v>50</v>
      </c>
      <c r="G87" s="91" t="b">
        <v>1</v>
      </c>
      <c r="H87" s="89" t="s">
        <v>16</v>
      </c>
      <c r="I87" s="95"/>
    </row>
    <row r="88">
      <c r="A88" s="84">
        <v>45696.0</v>
      </c>
      <c r="B88" s="8" t="s">
        <v>60</v>
      </c>
      <c r="C88" s="85" t="s">
        <v>70</v>
      </c>
      <c r="D88" s="9">
        <v>1.0</v>
      </c>
      <c r="E88" s="9">
        <v>80.0</v>
      </c>
      <c r="F88" s="286">
        <f t="shared" si="2"/>
        <v>80</v>
      </c>
      <c r="G88" s="50" t="b">
        <v>0</v>
      </c>
      <c r="H88" s="8" t="s">
        <v>16</v>
      </c>
      <c r="I88" s="87"/>
    </row>
    <row r="89">
      <c r="A89" s="88">
        <v>45696.0</v>
      </c>
      <c r="B89" s="89" t="s">
        <v>2182</v>
      </c>
      <c r="C89" s="90" t="s">
        <v>1286</v>
      </c>
      <c r="D89" s="92">
        <v>1.0</v>
      </c>
      <c r="E89" s="92">
        <v>100.0</v>
      </c>
      <c r="F89" s="287">
        <f t="shared" si="2"/>
        <v>100</v>
      </c>
      <c r="G89" s="91" t="b">
        <v>1</v>
      </c>
      <c r="H89" s="89" t="s">
        <v>30</v>
      </c>
      <c r="I89" s="95"/>
    </row>
    <row r="90">
      <c r="A90" s="84">
        <v>45696.0</v>
      </c>
      <c r="B90" s="8" t="s">
        <v>42</v>
      </c>
      <c r="C90" s="85" t="s">
        <v>1294</v>
      </c>
      <c r="D90" s="9">
        <v>2.0</v>
      </c>
      <c r="E90" s="9">
        <v>100.0</v>
      </c>
      <c r="F90" s="286">
        <f t="shared" si="2"/>
        <v>200</v>
      </c>
      <c r="G90" s="50" t="b">
        <v>1</v>
      </c>
      <c r="H90" s="8" t="s">
        <v>30</v>
      </c>
      <c r="I90" s="87"/>
    </row>
    <row r="91">
      <c r="A91" s="88">
        <v>45696.0</v>
      </c>
      <c r="B91" s="89" t="s">
        <v>71</v>
      </c>
      <c r="C91" s="90" t="s">
        <v>12</v>
      </c>
      <c r="D91" s="92">
        <v>1.0</v>
      </c>
      <c r="E91" s="92">
        <v>100.0</v>
      </c>
      <c r="F91" s="287">
        <f t="shared" si="2"/>
        <v>100</v>
      </c>
      <c r="G91" s="91" t="b">
        <v>1</v>
      </c>
      <c r="H91" s="89" t="s">
        <v>16</v>
      </c>
      <c r="I91" s="95"/>
    </row>
    <row r="92">
      <c r="A92" s="84">
        <v>45696.0</v>
      </c>
      <c r="B92" s="8" t="s">
        <v>18</v>
      </c>
      <c r="C92" s="85" t="s">
        <v>2185</v>
      </c>
      <c r="D92" s="9">
        <v>1.0</v>
      </c>
      <c r="E92" s="9">
        <v>90.0</v>
      </c>
      <c r="F92" s="286">
        <f t="shared" si="2"/>
        <v>90</v>
      </c>
      <c r="G92" s="50" t="b">
        <v>0</v>
      </c>
      <c r="H92" s="8" t="s">
        <v>16</v>
      </c>
      <c r="I92" s="87"/>
    </row>
    <row r="93">
      <c r="A93" s="88">
        <v>45696.0</v>
      </c>
      <c r="B93" s="89" t="s">
        <v>2180</v>
      </c>
      <c r="C93" s="90" t="s">
        <v>1301</v>
      </c>
      <c r="D93" s="92">
        <v>2.0</v>
      </c>
      <c r="E93" s="92">
        <v>100.0</v>
      </c>
      <c r="F93" s="287">
        <f t="shared" si="2"/>
        <v>200</v>
      </c>
      <c r="G93" s="91" t="b">
        <v>1</v>
      </c>
      <c r="H93" s="89" t="s">
        <v>16</v>
      </c>
      <c r="I93" s="95"/>
    </row>
    <row r="94">
      <c r="A94" s="84">
        <v>45696.0</v>
      </c>
      <c r="B94" s="8" t="s">
        <v>2180</v>
      </c>
      <c r="C94" s="85" t="s">
        <v>70</v>
      </c>
      <c r="D94" s="9">
        <v>1.0</v>
      </c>
      <c r="E94" s="9">
        <v>80.0</v>
      </c>
      <c r="F94" s="286">
        <f t="shared" si="2"/>
        <v>80</v>
      </c>
      <c r="G94" s="50" t="b">
        <v>1</v>
      </c>
      <c r="H94" s="8" t="s">
        <v>16</v>
      </c>
      <c r="I94" s="87"/>
    </row>
    <row r="95">
      <c r="A95" s="88">
        <v>45696.0</v>
      </c>
      <c r="B95" s="89" t="s">
        <v>2178</v>
      </c>
      <c r="C95" s="90" t="s">
        <v>1284</v>
      </c>
      <c r="D95" s="92">
        <v>2.0</v>
      </c>
      <c r="E95" s="92">
        <v>100.0</v>
      </c>
      <c r="F95" s="287">
        <f t="shared" si="2"/>
        <v>200</v>
      </c>
      <c r="G95" s="91" t="b">
        <v>0</v>
      </c>
      <c r="H95" s="89" t="s">
        <v>11</v>
      </c>
      <c r="I95" s="95"/>
    </row>
    <row r="96">
      <c r="A96" s="84">
        <v>45696.0</v>
      </c>
      <c r="B96" s="8" t="s">
        <v>45</v>
      </c>
      <c r="C96" s="85" t="s">
        <v>1277</v>
      </c>
      <c r="D96" s="9">
        <v>3.0</v>
      </c>
      <c r="E96" s="9">
        <v>100.0</v>
      </c>
      <c r="F96" s="286">
        <f t="shared" si="2"/>
        <v>300</v>
      </c>
      <c r="G96" s="50" t="b">
        <v>0</v>
      </c>
      <c r="H96" s="8" t="s">
        <v>11</v>
      </c>
      <c r="I96" s="87"/>
    </row>
    <row r="97">
      <c r="A97" s="88">
        <v>45696.0</v>
      </c>
      <c r="B97" s="89" t="s">
        <v>31</v>
      </c>
      <c r="C97" s="90" t="s">
        <v>1312</v>
      </c>
      <c r="D97" s="92">
        <v>4.0</v>
      </c>
      <c r="E97" s="92">
        <v>100.0</v>
      </c>
      <c r="F97" s="287">
        <f t="shared" si="2"/>
        <v>400</v>
      </c>
      <c r="G97" s="91" t="b">
        <v>0</v>
      </c>
      <c r="H97" s="89" t="s">
        <v>11</v>
      </c>
      <c r="I97" s="95"/>
    </row>
    <row r="98">
      <c r="A98" s="84">
        <v>45696.0</v>
      </c>
      <c r="B98" s="8" t="s">
        <v>49</v>
      </c>
      <c r="C98" s="85" t="s">
        <v>12</v>
      </c>
      <c r="D98" s="9">
        <v>1.0</v>
      </c>
      <c r="E98" s="9">
        <v>100.0</v>
      </c>
      <c r="F98" s="286">
        <f t="shared" si="2"/>
        <v>100</v>
      </c>
      <c r="G98" s="50" t="b">
        <v>0</v>
      </c>
      <c r="H98" s="8" t="s">
        <v>11</v>
      </c>
      <c r="I98" s="87"/>
    </row>
    <row r="99">
      <c r="A99" s="88">
        <v>45696.0</v>
      </c>
      <c r="B99" s="89" t="s">
        <v>47</v>
      </c>
      <c r="C99" s="90" t="s">
        <v>1301</v>
      </c>
      <c r="D99" s="92">
        <v>6.0</v>
      </c>
      <c r="E99" s="92">
        <v>100.0</v>
      </c>
      <c r="F99" s="287">
        <f t="shared" si="2"/>
        <v>600</v>
      </c>
      <c r="G99" s="91" t="b">
        <v>0</v>
      </c>
      <c r="H99" s="89" t="s">
        <v>11</v>
      </c>
      <c r="I99" s="95"/>
    </row>
    <row r="100">
      <c r="A100" s="84">
        <v>45696.0</v>
      </c>
      <c r="B100" s="8" t="s">
        <v>2181</v>
      </c>
      <c r="C100" s="85" t="s">
        <v>2193</v>
      </c>
      <c r="D100" s="9">
        <v>4.0</v>
      </c>
      <c r="E100" s="9">
        <v>100.0</v>
      </c>
      <c r="F100" s="286">
        <f t="shared" si="2"/>
        <v>400</v>
      </c>
      <c r="G100" s="50" t="b">
        <v>1</v>
      </c>
      <c r="H100" s="8" t="s">
        <v>16</v>
      </c>
      <c r="I100" s="87"/>
    </row>
    <row r="101">
      <c r="A101" s="88">
        <v>45696.0</v>
      </c>
      <c r="B101" s="89" t="s">
        <v>2181</v>
      </c>
      <c r="C101" s="90" t="s">
        <v>70</v>
      </c>
      <c r="D101" s="92">
        <v>2.0</v>
      </c>
      <c r="E101" s="92">
        <v>80.0</v>
      </c>
      <c r="F101" s="287">
        <f t="shared" si="2"/>
        <v>160</v>
      </c>
      <c r="G101" s="91" t="b">
        <v>1</v>
      </c>
      <c r="H101" s="89" t="s">
        <v>16</v>
      </c>
      <c r="I101" s="95"/>
    </row>
    <row r="102">
      <c r="A102" s="84">
        <v>45696.0</v>
      </c>
      <c r="B102" s="8" t="s">
        <v>54</v>
      </c>
      <c r="C102" s="85" t="s">
        <v>1281</v>
      </c>
      <c r="D102" s="9">
        <v>3.0</v>
      </c>
      <c r="E102" s="9">
        <v>100.0</v>
      </c>
      <c r="F102" s="286">
        <f t="shared" si="2"/>
        <v>300</v>
      </c>
      <c r="G102" s="50" t="b">
        <v>1</v>
      </c>
      <c r="H102" s="8" t="s">
        <v>30</v>
      </c>
      <c r="I102" s="87"/>
    </row>
    <row r="103">
      <c r="A103" s="88">
        <v>45697.0</v>
      </c>
      <c r="B103" s="89" t="s">
        <v>57</v>
      </c>
      <c r="C103" s="90" t="s">
        <v>19</v>
      </c>
      <c r="D103" s="92">
        <v>5.0</v>
      </c>
      <c r="E103" s="92">
        <v>100.0</v>
      </c>
      <c r="F103" s="287">
        <f t="shared" si="2"/>
        <v>500</v>
      </c>
      <c r="G103" s="91" t="b">
        <v>1</v>
      </c>
      <c r="H103" s="89" t="s">
        <v>16</v>
      </c>
      <c r="I103" s="95"/>
    </row>
    <row r="104">
      <c r="A104" s="84">
        <v>45698.0</v>
      </c>
      <c r="B104" s="8" t="s">
        <v>52</v>
      </c>
      <c r="C104" s="85" t="s">
        <v>2194</v>
      </c>
      <c r="D104" s="9">
        <v>5.0</v>
      </c>
      <c r="E104" s="9">
        <v>100.0</v>
      </c>
      <c r="F104" s="286">
        <f t="shared" si="2"/>
        <v>500</v>
      </c>
      <c r="G104" s="50" t="b">
        <v>0</v>
      </c>
      <c r="H104" s="8" t="s">
        <v>11</v>
      </c>
      <c r="I104" s="87"/>
    </row>
    <row r="105">
      <c r="A105" s="88">
        <v>45698.0</v>
      </c>
      <c r="B105" s="89" t="s">
        <v>52</v>
      </c>
      <c r="C105" s="90" t="s">
        <v>70</v>
      </c>
      <c r="D105" s="92">
        <v>2.0</v>
      </c>
      <c r="E105" s="92">
        <v>80.0</v>
      </c>
      <c r="F105" s="287">
        <f t="shared" si="2"/>
        <v>160</v>
      </c>
      <c r="G105" s="91" t="b">
        <v>0</v>
      </c>
      <c r="H105" s="89" t="s">
        <v>11</v>
      </c>
      <c r="I105" s="95"/>
    </row>
    <row r="106">
      <c r="A106" s="84">
        <v>45698.0</v>
      </c>
      <c r="B106" s="8" t="s">
        <v>57</v>
      </c>
      <c r="C106" s="85" t="s">
        <v>19</v>
      </c>
      <c r="D106" s="9">
        <v>5.0</v>
      </c>
      <c r="E106" s="9">
        <v>100.0</v>
      </c>
      <c r="F106" s="286">
        <f t="shared" si="2"/>
        <v>500</v>
      </c>
      <c r="G106" s="50" t="b">
        <v>1</v>
      </c>
      <c r="H106" s="8" t="s">
        <v>16</v>
      </c>
      <c r="I106" s="87"/>
    </row>
    <row r="107">
      <c r="A107" s="88">
        <v>45698.0</v>
      </c>
      <c r="B107" s="89" t="s">
        <v>25</v>
      </c>
      <c r="C107" s="90" t="s">
        <v>13</v>
      </c>
      <c r="D107" s="92">
        <v>1.0</v>
      </c>
      <c r="E107" s="92">
        <v>100.0</v>
      </c>
      <c r="F107" s="287">
        <f t="shared" si="2"/>
        <v>100</v>
      </c>
      <c r="G107" s="91" t="b">
        <v>1</v>
      </c>
      <c r="H107" s="89" t="s">
        <v>30</v>
      </c>
      <c r="I107" s="95"/>
    </row>
    <row r="108">
      <c r="A108" s="84">
        <v>45698.0</v>
      </c>
      <c r="B108" s="8" t="s">
        <v>25</v>
      </c>
      <c r="C108" s="85" t="s">
        <v>70</v>
      </c>
      <c r="D108" s="9">
        <v>1.0</v>
      </c>
      <c r="E108" s="9">
        <v>80.0</v>
      </c>
      <c r="F108" s="286">
        <f t="shared" si="2"/>
        <v>80</v>
      </c>
      <c r="G108" s="50" t="b">
        <v>1</v>
      </c>
      <c r="H108" s="8" t="s">
        <v>30</v>
      </c>
      <c r="I108" s="87"/>
    </row>
    <row r="109">
      <c r="A109" s="88">
        <v>45698.0</v>
      </c>
      <c r="B109" s="89" t="s">
        <v>2186</v>
      </c>
      <c r="C109" s="90" t="s">
        <v>10</v>
      </c>
      <c r="D109" s="92">
        <v>5.0</v>
      </c>
      <c r="E109" s="92">
        <v>85.0</v>
      </c>
      <c r="F109" s="287">
        <f t="shared" si="2"/>
        <v>425</v>
      </c>
      <c r="G109" s="91" t="b">
        <v>1</v>
      </c>
      <c r="H109" s="89" t="s">
        <v>11</v>
      </c>
      <c r="I109" s="95"/>
    </row>
    <row r="110">
      <c r="A110" s="84">
        <v>45698.0</v>
      </c>
      <c r="B110" s="8" t="s">
        <v>42</v>
      </c>
      <c r="C110" s="85" t="s">
        <v>1293</v>
      </c>
      <c r="D110" s="9">
        <v>1.3</v>
      </c>
      <c r="E110" s="9">
        <v>100.0</v>
      </c>
      <c r="F110" s="286">
        <f t="shared" si="2"/>
        <v>130</v>
      </c>
      <c r="G110" s="50" t="b">
        <v>1</v>
      </c>
      <c r="H110" s="8" t="s">
        <v>30</v>
      </c>
      <c r="I110" s="87"/>
    </row>
    <row r="111">
      <c r="A111" s="88">
        <v>45698.0</v>
      </c>
      <c r="B111" s="89" t="s">
        <v>2178</v>
      </c>
      <c r="C111" s="90" t="s">
        <v>12</v>
      </c>
      <c r="D111" s="92">
        <v>1.0</v>
      </c>
      <c r="E111" s="92">
        <v>100.0</v>
      </c>
      <c r="F111" s="287">
        <f t="shared" si="2"/>
        <v>100</v>
      </c>
      <c r="G111" s="91" t="b">
        <v>0</v>
      </c>
      <c r="H111" s="89" t="s">
        <v>11</v>
      </c>
      <c r="I111" s="95"/>
    </row>
    <row r="112">
      <c r="A112" s="84">
        <v>45698.0</v>
      </c>
      <c r="B112" s="8" t="s">
        <v>9</v>
      </c>
      <c r="C112" s="85" t="s">
        <v>1281</v>
      </c>
      <c r="D112" s="9">
        <v>2.0</v>
      </c>
      <c r="E112" s="9">
        <v>100.0</v>
      </c>
      <c r="F112" s="286">
        <f t="shared" si="2"/>
        <v>200</v>
      </c>
      <c r="G112" s="50" t="b">
        <v>0</v>
      </c>
      <c r="H112" s="8" t="s">
        <v>11</v>
      </c>
      <c r="I112" s="87"/>
    </row>
    <row r="113">
      <c r="A113" s="88">
        <v>45698.0</v>
      </c>
      <c r="B113" s="89" t="s">
        <v>31</v>
      </c>
      <c r="C113" s="90" t="s">
        <v>19</v>
      </c>
      <c r="D113" s="92">
        <v>4.0</v>
      </c>
      <c r="E113" s="92">
        <v>100.0</v>
      </c>
      <c r="F113" s="287">
        <f t="shared" si="2"/>
        <v>400</v>
      </c>
      <c r="G113" s="91" t="b">
        <v>0</v>
      </c>
      <c r="H113" s="89" t="s">
        <v>11</v>
      </c>
      <c r="I113" s="95"/>
    </row>
    <row r="114">
      <c r="A114" s="84">
        <v>45698.0</v>
      </c>
      <c r="B114" s="8" t="s">
        <v>31</v>
      </c>
      <c r="C114" s="85" t="s">
        <v>70</v>
      </c>
      <c r="D114" s="9">
        <v>1.0</v>
      </c>
      <c r="E114" s="9">
        <v>80.0</v>
      </c>
      <c r="F114" s="286">
        <f t="shared" si="2"/>
        <v>80</v>
      </c>
      <c r="G114" s="50" t="b">
        <v>0</v>
      </c>
      <c r="H114" s="8" t="s">
        <v>11</v>
      </c>
      <c r="I114" s="87"/>
    </row>
    <row r="115">
      <c r="A115" s="88">
        <v>45698.0</v>
      </c>
      <c r="B115" s="89" t="s">
        <v>45</v>
      </c>
      <c r="C115" s="90" t="s">
        <v>13</v>
      </c>
      <c r="D115" s="92">
        <v>1.0</v>
      </c>
      <c r="E115" s="92">
        <v>100.0</v>
      </c>
      <c r="F115" s="287">
        <f t="shared" si="2"/>
        <v>100</v>
      </c>
      <c r="G115" s="91" t="b">
        <v>0</v>
      </c>
      <c r="H115" s="89" t="s">
        <v>11</v>
      </c>
      <c r="I115" s="95"/>
    </row>
    <row r="116">
      <c r="A116" s="84">
        <v>45698.0</v>
      </c>
      <c r="B116" s="8" t="s">
        <v>47</v>
      </c>
      <c r="C116" s="85" t="s">
        <v>1277</v>
      </c>
      <c r="D116" s="9">
        <v>3.0</v>
      </c>
      <c r="E116" s="9">
        <v>100.0</v>
      </c>
      <c r="F116" s="286">
        <f t="shared" si="2"/>
        <v>300</v>
      </c>
      <c r="G116" s="50" t="b">
        <v>0</v>
      </c>
      <c r="H116" s="8" t="s">
        <v>11</v>
      </c>
      <c r="I116" s="87"/>
    </row>
    <row r="117">
      <c r="A117" s="88">
        <v>45698.0</v>
      </c>
      <c r="B117" s="89" t="s">
        <v>2195</v>
      </c>
      <c r="C117" s="90" t="s">
        <v>1277</v>
      </c>
      <c r="D117" s="92">
        <v>1.0</v>
      </c>
      <c r="E117" s="92">
        <v>100.0</v>
      </c>
      <c r="F117" s="287">
        <f t="shared" si="2"/>
        <v>100</v>
      </c>
      <c r="G117" s="91" t="b">
        <v>1</v>
      </c>
      <c r="H117" s="89" t="s">
        <v>16</v>
      </c>
      <c r="I117" s="95"/>
    </row>
    <row r="118">
      <c r="A118" s="84">
        <v>45698.0</v>
      </c>
      <c r="B118" s="8" t="s">
        <v>2195</v>
      </c>
      <c r="C118" s="85" t="s">
        <v>70</v>
      </c>
      <c r="D118" s="9">
        <v>1.0</v>
      </c>
      <c r="E118" s="9">
        <v>80.0</v>
      </c>
      <c r="F118" s="286">
        <f t="shared" si="2"/>
        <v>80</v>
      </c>
      <c r="G118" s="50" t="b">
        <v>1</v>
      </c>
      <c r="H118" s="8" t="s">
        <v>16</v>
      </c>
      <c r="I118" s="87"/>
    </row>
    <row r="119">
      <c r="A119" s="88">
        <v>45699.0</v>
      </c>
      <c r="B119" s="89" t="s">
        <v>89</v>
      </c>
      <c r="C119" s="90" t="s">
        <v>10</v>
      </c>
      <c r="D119" s="92">
        <v>0.5</v>
      </c>
      <c r="E119" s="92">
        <v>100.0</v>
      </c>
      <c r="F119" s="287">
        <f t="shared" si="2"/>
        <v>50</v>
      </c>
      <c r="G119" s="91" t="b">
        <v>1</v>
      </c>
      <c r="H119" s="89" t="s">
        <v>16</v>
      </c>
      <c r="I119" s="95"/>
    </row>
    <row r="120">
      <c r="A120" s="84">
        <v>45699.0</v>
      </c>
      <c r="B120" s="8" t="s">
        <v>41</v>
      </c>
      <c r="C120" s="85" t="s">
        <v>1281</v>
      </c>
      <c r="D120" s="9">
        <v>1.0</v>
      </c>
      <c r="E120" s="9">
        <v>100.0</v>
      </c>
      <c r="F120" s="286">
        <f t="shared" si="2"/>
        <v>100</v>
      </c>
      <c r="G120" s="50" t="b">
        <v>1</v>
      </c>
      <c r="H120" s="8" t="s">
        <v>30</v>
      </c>
      <c r="I120" s="87"/>
    </row>
    <row r="121">
      <c r="A121" s="88">
        <v>45699.0</v>
      </c>
      <c r="B121" s="89" t="s">
        <v>34</v>
      </c>
      <c r="C121" s="90" t="s">
        <v>10</v>
      </c>
      <c r="D121" s="92">
        <v>2.0</v>
      </c>
      <c r="E121" s="92">
        <v>100.0</v>
      </c>
      <c r="F121" s="287">
        <f t="shared" si="2"/>
        <v>200</v>
      </c>
      <c r="G121" s="91" t="b">
        <v>1</v>
      </c>
      <c r="H121" s="89" t="s">
        <v>30</v>
      </c>
      <c r="I121" s="95"/>
    </row>
    <row r="122">
      <c r="A122" s="84">
        <v>45699.0</v>
      </c>
      <c r="B122" s="8" t="s">
        <v>34</v>
      </c>
      <c r="C122" s="85" t="s">
        <v>70</v>
      </c>
      <c r="D122" s="9">
        <v>1.0</v>
      </c>
      <c r="E122" s="9">
        <v>80.0</v>
      </c>
      <c r="F122" s="286">
        <f t="shared" si="2"/>
        <v>80</v>
      </c>
      <c r="G122" s="50" t="b">
        <v>1</v>
      </c>
      <c r="H122" s="8" t="s">
        <v>30</v>
      </c>
      <c r="I122" s="87"/>
    </row>
    <row r="123">
      <c r="A123" s="88">
        <v>45699.0</v>
      </c>
      <c r="B123" s="89" t="s">
        <v>39</v>
      </c>
      <c r="C123" s="90" t="s">
        <v>1277</v>
      </c>
      <c r="D123" s="92">
        <v>5.0</v>
      </c>
      <c r="E123" s="92">
        <v>100.0</v>
      </c>
      <c r="F123" s="287">
        <f t="shared" si="2"/>
        <v>500</v>
      </c>
      <c r="G123" s="91" t="b">
        <v>1</v>
      </c>
      <c r="H123" s="89" t="s">
        <v>16</v>
      </c>
      <c r="I123" s="95"/>
    </row>
    <row r="124">
      <c r="A124" s="84">
        <v>45699.0</v>
      </c>
      <c r="B124" s="8" t="s">
        <v>39</v>
      </c>
      <c r="C124" s="85" t="s">
        <v>2187</v>
      </c>
      <c r="D124" s="9">
        <v>2.0</v>
      </c>
      <c r="E124" s="9">
        <v>120.0</v>
      </c>
      <c r="F124" s="286">
        <f t="shared" si="2"/>
        <v>240</v>
      </c>
      <c r="G124" s="50" t="b">
        <v>1</v>
      </c>
      <c r="H124" s="8" t="s">
        <v>16</v>
      </c>
      <c r="I124" s="87"/>
    </row>
    <row r="125">
      <c r="A125" s="88">
        <v>45699.0</v>
      </c>
      <c r="B125" s="89" t="s">
        <v>2180</v>
      </c>
      <c r="C125" s="90" t="s">
        <v>1277</v>
      </c>
      <c r="D125" s="92">
        <v>2.0</v>
      </c>
      <c r="E125" s="92">
        <v>100.0</v>
      </c>
      <c r="F125" s="287">
        <f t="shared" si="2"/>
        <v>200</v>
      </c>
      <c r="G125" s="91" t="b">
        <v>0</v>
      </c>
      <c r="H125" s="89" t="s">
        <v>16</v>
      </c>
      <c r="I125" s="95"/>
    </row>
    <row r="126">
      <c r="A126" s="84">
        <v>45699.0</v>
      </c>
      <c r="B126" s="8" t="s">
        <v>25</v>
      </c>
      <c r="C126" s="85" t="s">
        <v>2196</v>
      </c>
      <c r="D126" s="9">
        <v>0.5</v>
      </c>
      <c r="E126" s="9">
        <v>200.0</v>
      </c>
      <c r="F126" s="286">
        <f t="shared" si="2"/>
        <v>100</v>
      </c>
      <c r="G126" s="50" t="b">
        <v>1</v>
      </c>
      <c r="H126" s="8" t="s">
        <v>30</v>
      </c>
      <c r="I126" s="87"/>
    </row>
    <row r="127">
      <c r="A127" s="88">
        <v>45699.0</v>
      </c>
      <c r="B127" s="89" t="s">
        <v>49</v>
      </c>
      <c r="C127" s="90" t="s">
        <v>1286</v>
      </c>
      <c r="D127" s="92">
        <v>2.0</v>
      </c>
      <c r="E127" s="92">
        <v>100.0</v>
      </c>
      <c r="F127" s="287">
        <f t="shared" si="2"/>
        <v>200</v>
      </c>
      <c r="G127" s="91" t="b">
        <v>0</v>
      </c>
      <c r="H127" s="89" t="s">
        <v>11</v>
      </c>
      <c r="I127" s="95"/>
    </row>
    <row r="128">
      <c r="A128" s="84">
        <v>45699.0</v>
      </c>
      <c r="B128" s="8" t="s">
        <v>49</v>
      </c>
      <c r="C128" s="85" t="s">
        <v>2187</v>
      </c>
      <c r="D128" s="9">
        <v>1.0</v>
      </c>
      <c r="E128" s="9">
        <v>120.0</v>
      </c>
      <c r="F128" s="286">
        <f t="shared" si="2"/>
        <v>120</v>
      </c>
      <c r="G128" s="50" t="b">
        <v>0</v>
      </c>
      <c r="H128" s="8" t="s">
        <v>11</v>
      </c>
      <c r="I128" s="87"/>
    </row>
    <row r="129">
      <c r="A129" s="88">
        <v>45699.0</v>
      </c>
      <c r="B129" s="89" t="s">
        <v>2181</v>
      </c>
      <c r="C129" s="90" t="s">
        <v>1281</v>
      </c>
      <c r="D129" s="92">
        <v>3.0</v>
      </c>
      <c r="E129" s="92">
        <v>100.0</v>
      </c>
      <c r="F129" s="287">
        <f t="shared" si="2"/>
        <v>300</v>
      </c>
      <c r="G129" s="91" t="b">
        <v>1</v>
      </c>
      <c r="H129" s="89" t="s">
        <v>16</v>
      </c>
      <c r="I129" s="95"/>
    </row>
    <row r="130">
      <c r="A130" s="84">
        <v>45699.0</v>
      </c>
      <c r="B130" s="8" t="s">
        <v>2181</v>
      </c>
      <c r="C130" s="85" t="s">
        <v>70</v>
      </c>
      <c r="D130" s="9">
        <v>2.0</v>
      </c>
      <c r="E130" s="9">
        <v>80.0</v>
      </c>
      <c r="F130" s="286">
        <f t="shared" si="2"/>
        <v>160</v>
      </c>
      <c r="G130" s="50" t="b">
        <v>1</v>
      </c>
      <c r="H130" s="8" t="s">
        <v>16</v>
      </c>
      <c r="I130" s="87"/>
    </row>
    <row r="131">
      <c r="A131" s="88">
        <v>45699.0</v>
      </c>
      <c r="B131" s="89" t="s">
        <v>40</v>
      </c>
      <c r="C131" s="90" t="s">
        <v>12</v>
      </c>
      <c r="D131" s="92">
        <v>2.0</v>
      </c>
      <c r="E131" s="92">
        <v>100.0</v>
      </c>
      <c r="F131" s="287">
        <f t="shared" si="2"/>
        <v>200</v>
      </c>
      <c r="G131" s="91" t="b">
        <v>1</v>
      </c>
      <c r="H131" s="89" t="s">
        <v>16</v>
      </c>
      <c r="I131" s="95"/>
    </row>
    <row r="132">
      <c r="A132" s="84">
        <v>45699.0</v>
      </c>
      <c r="B132" s="8" t="s">
        <v>66</v>
      </c>
      <c r="C132" s="85" t="s">
        <v>2196</v>
      </c>
      <c r="D132" s="9">
        <v>0.5</v>
      </c>
      <c r="E132" s="9">
        <v>200.0</v>
      </c>
      <c r="F132" s="286">
        <f t="shared" si="2"/>
        <v>100</v>
      </c>
      <c r="G132" s="50" t="b">
        <v>0</v>
      </c>
      <c r="H132" s="8" t="s">
        <v>16</v>
      </c>
      <c r="I132" s="87"/>
    </row>
    <row r="133">
      <c r="A133" s="88">
        <v>45699.0</v>
      </c>
      <c r="B133" s="89" t="s">
        <v>66</v>
      </c>
      <c r="C133" s="90" t="s">
        <v>19</v>
      </c>
      <c r="D133" s="92">
        <v>0.5</v>
      </c>
      <c r="E133" s="92">
        <v>100.0</v>
      </c>
      <c r="F133" s="287">
        <f t="shared" si="2"/>
        <v>50</v>
      </c>
      <c r="G133" s="91" t="b">
        <v>0</v>
      </c>
      <c r="H133" s="89" t="s">
        <v>16</v>
      </c>
      <c r="I133" s="95"/>
    </row>
    <row r="134">
      <c r="A134" s="84">
        <v>45700.0</v>
      </c>
      <c r="B134" s="8" t="s">
        <v>2179</v>
      </c>
      <c r="C134" s="85" t="s">
        <v>1281</v>
      </c>
      <c r="D134" s="9">
        <v>2.0</v>
      </c>
      <c r="E134" s="9">
        <v>100.0</v>
      </c>
      <c r="F134" s="286">
        <f t="shared" si="2"/>
        <v>200</v>
      </c>
      <c r="G134" s="50" t="b">
        <v>1</v>
      </c>
      <c r="H134" s="8" t="s">
        <v>16</v>
      </c>
      <c r="I134" s="87"/>
    </row>
    <row r="135">
      <c r="A135" s="88">
        <v>45700.0</v>
      </c>
      <c r="B135" s="89" t="s">
        <v>2179</v>
      </c>
      <c r="C135" s="90" t="s">
        <v>2187</v>
      </c>
      <c r="D135" s="92">
        <v>1.0</v>
      </c>
      <c r="E135" s="92">
        <v>120.0</v>
      </c>
      <c r="F135" s="287">
        <f t="shared" si="2"/>
        <v>120</v>
      </c>
      <c r="G135" s="91" t="b">
        <v>1</v>
      </c>
      <c r="H135" s="89" t="s">
        <v>16</v>
      </c>
      <c r="I135" s="95"/>
    </row>
    <row r="136">
      <c r="A136" s="84">
        <v>45700.0</v>
      </c>
      <c r="B136" s="8" t="s">
        <v>22</v>
      </c>
      <c r="C136" s="85" t="s">
        <v>1277</v>
      </c>
      <c r="D136" s="9">
        <v>2.0</v>
      </c>
      <c r="E136" s="9">
        <v>100.0</v>
      </c>
      <c r="F136" s="286">
        <f t="shared" si="2"/>
        <v>200</v>
      </c>
      <c r="G136" s="50" t="b">
        <v>1</v>
      </c>
      <c r="H136" s="8" t="s">
        <v>16</v>
      </c>
      <c r="I136" s="87"/>
    </row>
    <row r="137">
      <c r="A137" s="88">
        <v>45700.0</v>
      </c>
      <c r="B137" s="89" t="s">
        <v>54</v>
      </c>
      <c r="C137" s="90" t="s">
        <v>1281</v>
      </c>
      <c r="D137" s="92">
        <v>3.0</v>
      </c>
      <c r="E137" s="92">
        <v>100.0</v>
      </c>
      <c r="F137" s="287">
        <f t="shared" si="2"/>
        <v>300</v>
      </c>
      <c r="G137" s="91" t="b">
        <v>1</v>
      </c>
      <c r="H137" s="89" t="s">
        <v>30</v>
      </c>
      <c r="I137" s="95"/>
    </row>
    <row r="138">
      <c r="A138" s="84">
        <v>45700.0</v>
      </c>
      <c r="B138" s="8" t="s">
        <v>2189</v>
      </c>
      <c r="C138" s="85" t="s">
        <v>1301</v>
      </c>
      <c r="D138" s="9">
        <v>3.0</v>
      </c>
      <c r="E138" s="9">
        <v>100.0</v>
      </c>
      <c r="F138" s="286">
        <f t="shared" si="2"/>
        <v>300</v>
      </c>
      <c r="G138" s="50" t="b">
        <v>1</v>
      </c>
      <c r="H138" s="8" t="s">
        <v>16</v>
      </c>
      <c r="I138" s="87"/>
    </row>
    <row r="139">
      <c r="A139" s="88">
        <v>45700.0</v>
      </c>
      <c r="B139" s="89" t="s">
        <v>61</v>
      </c>
      <c r="C139" s="90" t="s">
        <v>2187</v>
      </c>
      <c r="D139" s="92">
        <v>3.0</v>
      </c>
      <c r="E139" s="92">
        <v>100.0</v>
      </c>
      <c r="F139" s="287">
        <f t="shared" si="2"/>
        <v>300</v>
      </c>
      <c r="G139" s="91" t="b">
        <v>1</v>
      </c>
      <c r="H139" s="89" t="s">
        <v>30</v>
      </c>
      <c r="I139" s="95"/>
    </row>
    <row r="140">
      <c r="A140" s="84">
        <v>45700.0</v>
      </c>
      <c r="B140" s="8" t="s">
        <v>61</v>
      </c>
      <c r="C140" s="85" t="s">
        <v>70</v>
      </c>
      <c r="D140" s="9">
        <v>0.5</v>
      </c>
      <c r="E140" s="9">
        <v>80.0</v>
      </c>
      <c r="F140" s="286">
        <f t="shared" si="2"/>
        <v>40</v>
      </c>
      <c r="G140" s="50" t="b">
        <v>1</v>
      </c>
      <c r="H140" s="8" t="s">
        <v>16</v>
      </c>
      <c r="I140" s="87"/>
    </row>
    <row r="141">
      <c r="A141" s="88">
        <v>45700.0</v>
      </c>
      <c r="B141" s="89" t="s">
        <v>61</v>
      </c>
      <c r="C141" s="90" t="s">
        <v>1286</v>
      </c>
      <c r="D141" s="92">
        <v>1.0</v>
      </c>
      <c r="E141" s="92">
        <v>100.0</v>
      </c>
      <c r="F141" s="287">
        <f t="shared" si="2"/>
        <v>100</v>
      </c>
      <c r="G141" s="91" t="b">
        <v>1</v>
      </c>
      <c r="H141" s="89" t="s">
        <v>16</v>
      </c>
      <c r="I141" s="95"/>
    </row>
    <row r="142">
      <c r="A142" s="84">
        <v>45700.0</v>
      </c>
      <c r="B142" s="8" t="s">
        <v>18</v>
      </c>
      <c r="C142" s="85" t="s">
        <v>13</v>
      </c>
      <c r="D142" s="9">
        <v>1.0</v>
      </c>
      <c r="E142" s="9">
        <v>100.0</v>
      </c>
      <c r="F142" s="286">
        <f t="shared" si="2"/>
        <v>100</v>
      </c>
      <c r="G142" s="50" t="b">
        <v>1</v>
      </c>
      <c r="H142" s="8" t="s">
        <v>16</v>
      </c>
      <c r="I142" s="87"/>
    </row>
    <row r="143">
      <c r="A143" s="88">
        <v>45700.0</v>
      </c>
      <c r="B143" s="89" t="s">
        <v>31</v>
      </c>
      <c r="C143" s="90" t="s">
        <v>19</v>
      </c>
      <c r="D143" s="92">
        <v>2.0</v>
      </c>
      <c r="E143" s="92">
        <v>100.0</v>
      </c>
      <c r="F143" s="287">
        <f t="shared" si="2"/>
        <v>200</v>
      </c>
      <c r="G143" s="91" t="b">
        <v>0</v>
      </c>
      <c r="H143" s="89" t="s">
        <v>11</v>
      </c>
      <c r="I143" s="95"/>
    </row>
    <row r="144">
      <c r="A144" s="84">
        <v>45700.0</v>
      </c>
      <c r="B144" s="8" t="s">
        <v>31</v>
      </c>
      <c r="C144" s="85" t="s">
        <v>70</v>
      </c>
      <c r="D144" s="9">
        <v>1.0</v>
      </c>
      <c r="E144" s="9">
        <v>100.0</v>
      </c>
      <c r="F144" s="286">
        <f t="shared" si="2"/>
        <v>100</v>
      </c>
      <c r="G144" s="50" t="b">
        <v>0</v>
      </c>
      <c r="H144" s="8" t="s">
        <v>11</v>
      </c>
      <c r="I144" s="87"/>
    </row>
    <row r="145">
      <c r="A145" s="88">
        <v>45700.0</v>
      </c>
      <c r="B145" s="89" t="s">
        <v>47</v>
      </c>
      <c r="C145" s="90" t="s">
        <v>1277</v>
      </c>
      <c r="D145" s="92">
        <v>3.0</v>
      </c>
      <c r="E145" s="92">
        <v>100.0</v>
      </c>
      <c r="F145" s="287">
        <f t="shared" si="2"/>
        <v>300</v>
      </c>
      <c r="G145" s="91" t="b">
        <v>0</v>
      </c>
      <c r="H145" s="89" t="s">
        <v>11</v>
      </c>
      <c r="I145" s="95"/>
    </row>
    <row r="146">
      <c r="A146" s="84">
        <v>45700.0</v>
      </c>
      <c r="B146" s="8" t="s">
        <v>45</v>
      </c>
      <c r="C146" s="85" t="s">
        <v>13</v>
      </c>
      <c r="D146" s="9">
        <v>1.0</v>
      </c>
      <c r="E146" s="9">
        <v>100.0</v>
      </c>
      <c r="F146" s="286">
        <f t="shared" si="2"/>
        <v>100</v>
      </c>
      <c r="G146" s="50" t="b">
        <v>0</v>
      </c>
      <c r="H146" s="8" t="s">
        <v>11</v>
      </c>
      <c r="I146" s="87"/>
    </row>
    <row r="147">
      <c r="A147" s="88">
        <v>45700.0</v>
      </c>
      <c r="B147" s="89" t="s">
        <v>42</v>
      </c>
      <c r="C147" s="90" t="s">
        <v>1293</v>
      </c>
      <c r="D147" s="92">
        <v>1.3</v>
      </c>
      <c r="E147" s="92">
        <v>100.0</v>
      </c>
      <c r="F147" s="287">
        <f t="shared" si="2"/>
        <v>130</v>
      </c>
      <c r="G147" s="91" t="b">
        <v>1</v>
      </c>
      <c r="H147" s="89" t="s">
        <v>30</v>
      </c>
      <c r="I147" s="95"/>
    </row>
    <row r="148">
      <c r="A148" s="84">
        <v>45700.0</v>
      </c>
      <c r="B148" s="8" t="s">
        <v>15</v>
      </c>
      <c r="C148" s="85" t="s">
        <v>13</v>
      </c>
      <c r="D148" s="9">
        <v>2.0</v>
      </c>
      <c r="E148" s="9">
        <v>100.0</v>
      </c>
      <c r="F148" s="286">
        <f t="shared" si="2"/>
        <v>200</v>
      </c>
      <c r="G148" s="50" t="b">
        <v>1</v>
      </c>
      <c r="H148" s="8" t="s">
        <v>16</v>
      </c>
      <c r="I148" s="87"/>
    </row>
    <row r="149">
      <c r="A149" s="88">
        <v>45700.0</v>
      </c>
      <c r="B149" s="89" t="s">
        <v>15</v>
      </c>
      <c r="C149" s="90" t="s">
        <v>70</v>
      </c>
      <c r="D149" s="92">
        <v>1.0</v>
      </c>
      <c r="E149" s="92">
        <v>80.0</v>
      </c>
      <c r="F149" s="287">
        <f t="shared" si="2"/>
        <v>80</v>
      </c>
      <c r="G149" s="91" t="b">
        <v>1</v>
      </c>
      <c r="H149" s="89" t="s">
        <v>16</v>
      </c>
      <c r="I149" s="95"/>
    </row>
    <row r="150">
      <c r="A150" s="84">
        <v>45700.0</v>
      </c>
      <c r="B150" s="8" t="s">
        <v>56</v>
      </c>
      <c r="C150" s="85" t="s">
        <v>2188</v>
      </c>
      <c r="D150" s="9">
        <v>20.0</v>
      </c>
      <c r="E150" s="9">
        <v>65.0</v>
      </c>
      <c r="F150" s="286">
        <f t="shared" si="2"/>
        <v>1300</v>
      </c>
      <c r="G150" s="50" t="b">
        <v>1</v>
      </c>
      <c r="H150" s="8" t="s">
        <v>16</v>
      </c>
      <c r="I150" s="87"/>
    </row>
    <row r="151">
      <c r="A151" s="88">
        <v>45701.0</v>
      </c>
      <c r="B151" s="89" t="s">
        <v>43</v>
      </c>
      <c r="C151" s="90" t="s">
        <v>1281</v>
      </c>
      <c r="D151" s="92">
        <v>2.0</v>
      </c>
      <c r="E151" s="92">
        <v>100.0</v>
      </c>
      <c r="F151" s="287">
        <f t="shared" si="2"/>
        <v>200</v>
      </c>
      <c r="G151" s="91" t="b">
        <v>1</v>
      </c>
      <c r="H151" s="89" t="s">
        <v>30</v>
      </c>
      <c r="I151" s="97"/>
    </row>
    <row r="152">
      <c r="A152" s="84">
        <v>45701.0</v>
      </c>
      <c r="B152" s="8" t="s">
        <v>2182</v>
      </c>
      <c r="C152" s="85" t="s">
        <v>1286</v>
      </c>
      <c r="D152" s="9">
        <v>1.0</v>
      </c>
      <c r="E152" s="9">
        <v>100.0</v>
      </c>
      <c r="F152" s="286">
        <f t="shared" si="2"/>
        <v>100</v>
      </c>
      <c r="G152" s="50" t="b">
        <v>1</v>
      </c>
      <c r="H152" s="8" t="s">
        <v>30</v>
      </c>
      <c r="I152" s="87"/>
    </row>
    <row r="153">
      <c r="A153" s="88">
        <v>45701.0</v>
      </c>
      <c r="B153" s="89" t="s">
        <v>42</v>
      </c>
      <c r="C153" s="90" t="s">
        <v>1294</v>
      </c>
      <c r="D153" s="92">
        <v>1.8</v>
      </c>
      <c r="E153" s="92">
        <v>100.0</v>
      </c>
      <c r="F153" s="287">
        <f t="shared" si="2"/>
        <v>180</v>
      </c>
      <c r="G153" s="91" t="b">
        <v>1</v>
      </c>
      <c r="H153" s="89" t="s">
        <v>30</v>
      </c>
      <c r="I153" s="95"/>
    </row>
    <row r="154">
      <c r="A154" s="84">
        <v>45701.0</v>
      </c>
      <c r="B154" s="8" t="s">
        <v>2180</v>
      </c>
      <c r="C154" s="85" t="s">
        <v>1277</v>
      </c>
      <c r="D154" s="9">
        <v>2.0</v>
      </c>
      <c r="E154" s="9">
        <v>100.0</v>
      </c>
      <c r="F154" s="286">
        <f t="shared" si="2"/>
        <v>200</v>
      </c>
      <c r="G154" s="50" t="b">
        <v>0</v>
      </c>
      <c r="H154" s="8" t="s">
        <v>16</v>
      </c>
      <c r="I154" s="87"/>
    </row>
    <row r="155">
      <c r="A155" s="88">
        <v>45701.0</v>
      </c>
      <c r="B155" s="89" t="s">
        <v>2180</v>
      </c>
      <c r="C155" s="90" t="s">
        <v>70</v>
      </c>
      <c r="D155" s="92">
        <v>1.0</v>
      </c>
      <c r="E155" s="92">
        <v>80.0</v>
      </c>
      <c r="F155" s="287">
        <f t="shared" si="2"/>
        <v>80</v>
      </c>
      <c r="G155" s="91" t="b">
        <v>0</v>
      </c>
      <c r="H155" s="89" t="s">
        <v>16</v>
      </c>
      <c r="I155" s="95"/>
    </row>
    <row r="156">
      <c r="A156" s="84">
        <v>45701.0</v>
      </c>
      <c r="B156" s="8" t="s">
        <v>31</v>
      </c>
      <c r="C156" s="85" t="s">
        <v>1281</v>
      </c>
      <c r="D156" s="9">
        <v>2.0</v>
      </c>
      <c r="E156" s="9">
        <v>100.0</v>
      </c>
      <c r="F156" s="286">
        <f t="shared" si="2"/>
        <v>200</v>
      </c>
      <c r="G156" s="50" t="b">
        <v>0</v>
      </c>
      <c r="H156" s="8" t="s">
        <v>11</v>
      </c>
      <c r="I156" s="87"/>
    </row>
    <row r="157">
      <c r="A157" s="88">
        <v>45701.0</v>
      </c>
      <c r="B157" s="89" t="s">
        <v>48</v>
      </c>
      <c r="C157" s="90" t="s">
        <v>13</v>
      </c>
      <c r="D157" s="92">
        <v>10.0</v>
      </c>
      <c r="E157" s="92">
        <v>50.0</v>
      </c>
      <c r="F157" s="287">
        <f t="shared" si="2"/>
        <v>500</v>
      </c>
      <c r="G157" s="91" t="b">
        <v>0</v>
      </c>
      <c r="H157" s="89" t="s">
        <v>16</v>
      </c>
      <c r="I157" s="95"/>
    </row>
    <row r="158">
      <c r="A158" s="84">
        <v>45702.0</v>
      </c>
      <c r="B158" s="8" t="s">
        <v>43</v>
      </c>
      <c r="C158" s="85" t="s">
        <v>1281</v>
      </c>
      <c r="D158" s="9">
        <v>1.0</v>
      </c>
      <c r="E158" s="9">
        <v>100.0</v>
      </c>
      <c r="F158" s="286">
        <f t="shared" si="2"/>
        <v>100</v>
      </c>
      <c r="G158" s="50" t="b">
        <v>1</v>
      </c>
      <c r="H158" s="8" t="s">
        <v>30</v>
      </c>
      <c r="I158" s="101"/>
    </row>
    <row r="159">
      <c r="A159" s="88">
        <v>45702.0</v>
      </c>
      <c r="B159" s="89" t="s">
        <v>2025</v>
      </c>
      <c r="C159" s="90" t="s">
        <v>1292</v>
      </c>
      <c r="D159" s="92">
        <v>2.0</v>
      </c>
      <c r="E159" s="92">
        <v>100.0</v>
      </c>
      <c r="F159" s="287">
        <f t="shared" si="2"/>
        <v>200</v>
      </c>
      <c r="G159" s="91" t="b">
        <v>1</v>
      </c>
      <c r="H159" s="89" t="s">
        <v>16</v>
      </c>
      <c r="I159" s="100"/>
    </row>
    <row r="160">
      <c r="A160" s="84">
        <v>45702.0</v>
      </c>
      <c r="B160" s="8" t="s">
        <v>2025</v>
      </c>
      <c r="C160" s="85" t="s">
        <v>2191</v>
      </c>
      <c r="D160" s="9">
        <v>0.5</v>
      </c>
      <c r="E160" s="9">
        <v>240.0</v>
      </c>
      <c r="F160" s="286">
        <f t="shared" si="2"/>
        <v>120</v>
      </c>
      <c r="G160" s="50" t="b">
        <v>1</v>
      </c>
      <c r="H160" s="8" t="s">
        <v>16</v>
      </c>
      <c r="I160" s="101"/>
    </row>
    <row r="161">
      <c r="A161" s="88">
        <v>45702.0</v>
      </c>
      <c r="B161" s="89" t="s">
        <v>2025</v>
      </c>
      <c r="C161" s="90" t="s">
        <v>2187</v>
      </c>
      <c r="D161" s="92">
        <v>1.0</v>
      </c>
      <c r="E161" s="92">
        <v>120.0</v>
      </c>
      <c r="F161" s="287">
        <f t="shared" si="2"/>
        <v>120</v>
      </c>
      <c r="G161" s="91" t="b">
        <v>1</v>
      </c>
      <c r="H161" s="89" t="s">
        <v>16</v>
      </c>
      <c r="I161" s="100"/>
    </row>
    <row r="162">
      <c r="A162" s="84">
        <v>45702.0</v>
      </c>
      <c r="B162" s="8" t="s">
        <v>18</v>
      </c>
      <c r="C162" s="85" t="s">
        <v>2196</v>
      </c>
      <c r="D162" s="9">
        <v>0.5</v>
      </c>
      <c r="E162" s="9">
        <v>200.0</v>
      </c>
      <c r="F162" s="286">
        <f t="shared" si="2"/>
        <v>100</v>
      </c>
      <c r="G162" s="50" t="b">
        <v>1</v>
      </c>
      <c r="H162" s="8" t="s">
        <v>16</v>
      </c>
      <c r="I162" s="101"/>
    </row>
    <row r="163">
      <c r="A163" s="88">
        <v>45702.0</v>
      </c>
      <c r="B163" s="89" t="s">
        <v>2190</v>
      </c>
      <c r="C163" s="90" t="s">
        <v>1280</v>
      </c>
      <c r="D163" s="92">
        <v>3.0</v>
      </c>
      <c r="E163" s="92">
        <v>100.0</v>
      </c>
      <c r="F163" s="287">
        <f t="shared" si="2"/>
        <v>300</v>
      </c>
      <c r="G163" s="91" t="b">
        <v>1</v>
      </c>
      <c r="H163" s="89" t="s">
        <v>30</v>
      </c>
      <c r="I163" s="100"/>
    </row>
    <row r="164">
      <c r="A164" s="84">
        <v>45702.0</v>
      </c>
      <c r="B164" s="8" t="s">
        <v>39</v>
      </c>
      <c r="C164" s="85" t="s">
        <v>1277</v>
      </c>
      <c r="D164" s="9">
        <v>6.0</v>
      </c>
      <c r="E164" s="9">
        <v>100.0</v>
      </c>
      <c r="F164" s="286">
        <f t="shared" si="2"/>
        <v>600</v>
      </c>
      <c r="G164" s="50" t="b">
        <v>1</v>
      </c>
      <c r="H164" s="8" t="s">
        <v>16</v>
      </c>
      <c r="I164" s="101"/>
    </row>
    <row r="165">
      <c r="A165" s="88">
        <v>45702.0</v>
      </c>
      <c r="B165" s="89" t="s">
        <v>39</v>
      </c>
      <c r="C165" s="90" t="s">
        <v>2187</v>
      </c>
      <c r="D165" s="92">
        <v>2.0</v>
      </c>
      <c r="E165" s="92">
        <v>120.0</v>
      </c>
      <c r="F165" s="287">
        <f t="shared" si="2"/>
        <v>240</v>
      </c>
      <c r="G165" s="91" t="b">
        <v>1</v>
      </c>
      <c r="H165" s="89" t="s">
        <v>16</v>
      </c>
      <c r="I165" s="100"/>
    </row>
    <row r="166">
      <c r="A166" s="84">
        <v>45702.0</v>
      </c>
      <c r="B166" s="8" t="s">
        <v>57</v>
      </c>
      <c r="C166" s="85" t="s">
        <v>19</v>
      </c>
      <c r="D166" s="9">
        <v>4.0</v>
      </c>
      <c r="E166" s="9">
        <v>100.0</v>
      </c>
      <c r="F166" s="286">
        <f t="shared" si="2"/>
        <v>400</v>
      </c>
      <c r="G166" s="50" t="b">
        <v>1</v>
      </c>
      <c r="H166" s="8" t="s">
        <v>30</v>
      </c>
      <c r="I166" s="101"/>
    </row>
    <row r="167">
      <c r="A167" s="88">
        <v>45702.0</v>
      </c>
      <c r="B167" s="89" t="s">
        <v>2180</v>
      </c>
      <c r="C167" s="90" t="s">
        <v>1277</v>
      </c>
      <c r="D167" s="92">
        <v>1.0</v>
      </c>
      <c r="E167" s="92">
        <v>100.0</v>
      </c>
      <c r="F167" s="287">
        <f t="shared" si="2"/>
        <v>100</v>
      </c>
      <c r="G167" s="91" t="b">
        <v>0</v>
      </c>
      <c r="H167" s="89" t="s">
        <v>16</v>
      </c>
      <c r="I167" s="100"/>
    </row>
    <row r="168">
      <c r="A168" s="84">
        <v>45702.0</v>
      </c>
      <c r="B168" s="8" t="s">
        <v>9</v>
      </c>
      <c r="C168" s="85" t="s">
        <v>13</v>
      </c>
      <c r="D168" s="9">
        <v>2.0</v>
      </c>
      <c r="E168" s="9">
        <v>100.0</v>
      </c>
      <c r="F168" s="286">
        <f t="shared" si="2"/>
        <v>200</v>
      </c>
      <c r="G168" s="50" t="b">
        <v>0</v>
      </c>
      <c r="H168" s="8" t="s">
        <v>11</v>
      </c>
      <c r="I168" s="101"/>
    </row>
    <row r="169">
      <c r="A169" s="88">
        <v>45702.0</v>
      </c>
      <c r="B169" s="89" t="s">
        <v>2178</v>
      </c>
      <c r="C169" s="90" t="s">
        <v>13</v>
      </c>
      <c r="D169" s="92">
        <v>1.0</v>
      </c>
      <c r="E169" s="92">
        <v>100.0</v>
      </c>
      <c r="F169" s="287">
        <f t="shared" si="2"/>
        <v>100</v>
      </c>
      <c r="G169" s="91" t="b">
        <v>0</v>
      </c>
      <c r="H169" s="89" t="s">
        <v>11</v>
      </c>
      <c r="I169" s="100"/>
    </row>
    <row r="170">
      <c r="A170" s="84">
        <v>45702.0</v>
      </c>
      <c r="B170" s="8" t="s">
        <v>31</v>
      </c>
      <c r="C170" s="85" t="s">
        <v>19</v>
      </c>
      <c r="D170" s="9">
        <v>2.0</v>
      </c>
      <c r="E170" s="9">
        <v>100.0</v>
      </c>
      <c r="F170" s="286">
        <f t="shared" si="2"/>
        <v>200</v>
      </c>
      <c r="G170" s="50" t="b">
        <v>0</v>
      </c>
      <c r="H170" s="8" t="s">
        <v>11</v>
      </c>
      <c r="I170" s="101"/>
    </row>
    <row r="171">
      <c r="A171" s="88">
        <v>45702.0</v>
      </c>
      <c r="B171" s="89" t="s">
        <v>31</v>
      </c>
      <c r="C171" s="90" t="s">
        <v>70</v>
      </c>
      <c r="D171" s="92">
        <v>1.0</v>
      </c>
      <c r="E171" s="92">
        <v>80.0</v>
      </c>
      <c r="F171" s="287">
        <f t="shared" si="2"/>
        <v>80</v>
      </c>
      <c r="G171" s="91" t="b">
        <v>0</v>
      </c>
      <c r="H171" s="89" t="s">
        <v>11</v>
      </c>
      <c r="I171" s="100"/>
    </row>
    <row r="172">
      <c r="A172" s="84">
        <v>45702.0</v>
      </c>
      <c r="B172" s="8" t="s">
        <v>45</v>
      </c>
      <c r="C172" s="85" t="s">
        <v>1308</v>
      </c>
      <c r="D172" s="9">
        <v>4.0</v>
      </c>
      <c r="E172" s="9">
        <v>100.0</v>
      </c>
      <c r="F172" s="286">
        <f t="shared" si="2"/>
        <v>400</v>
      </c>
      <c r="G172" s="50" t="b">
        <v>0</v>
      </c>
      <c r="H172" s="8" t="s">
        <v>11</v>
      </c>
      <c r="I172" s="101"/>
    </row>
    <row r="173">
      <c r="A173" s="88">
        <v>45702.0</v>
      </c>
      <c r="B173" s="89" t="s">
        <v>47</v>
      </c>
      <c r="C173" s="90" t="s">
        <v>1300</v>
      </c>
      <c r="D173" s="92">
        <v>3.0</v>
      </c>
      <c r="E173" s="92">
        <v>100.0</v>
      </c>
      <c r="F173" s="287">
        <f t="shared" si="2"/>
        <v>300</v>
      </c>
      <c r="G173" s="91" t="b">
        <v>0</v>
      </c>
      <c r="H173" s="89" t="s">
        <v>11</v>
      </c>
      <c r="I173" s="100"/>
    </row>
    <row r="174">
      <c r="A174" s="84">
        <v>45702.0</v>
      </c>
      <c r="B174" s="8" t="s">
        <v>42</v>
      </c>
      <c r="C174" s="85" t="s">
        <v>1293</v>
      </c>
      <c r="D174" s="9">
        <v>1.5</v>
      </c>
      <c r="E174" s="9">
        <v>100.0</v>
      </c>
      <c r="F174" s="286">
        <f t="shared" si="2"/>
        <v>150</v>
      </c>
      <c r="G174" s="50" t="b">
        <v>0</v>
      </c>
      <c r="H174" s="8" t="s">
        <v>30</v>
      </c>
      <c r="I174" s="101"/>
    </row>
    <row r="175">
      <c r="A175" s="88">
        <v>45702.0</v>
      </c>
      <c r="B175" s="89" t="s">
        <v>21</v>
      </c>
      <c r="C175" s="90" t="s">
        <v>2191</v>
      </c>
      <c r="D175" s="92">
        <v>0.2</v>
      </c>
      <c r="E175" s="92">
        <v>200.0</v>
      </c>
      <c r="F175" s="287">
        <f t="shared" si="2"/>
        <v>40</v>
      </c>
      <c r="G175" s="91" t="b">
        <v>0</v>
      </c>
      <c r="H175" s="89" t="s">
        <v>11</v>
      </c>
      <c r="I175" s="100"/>
    </row>
    <row r="176">
      <c r="A176" s="84">
        <v>45702.0</v>
      </c>
      <c r="B176" s="8" t="s">
        <v>173</v>
      </c>
      <c r="C176" s="85" t="s">
        <v>10</v>
      </c>
      <c r="D176" s="9">
        <v>2.0</v>
      </c>
      <c r="E176" s="9">
        <v>100.0</v>
      </c>
      <c r="F176" s="286">
        <f t="shared" si="2"/>
        <v>200</v>
      </c>
      <c r="G176" s="50" t="b">
        <v>1</v>
      </c>
      <c r="H176" s="8" t="s">
        <v>16</v>
      </c>
      <c r="I176" s="101"/>
    </row>
    <row r="177">
      <c r="A177" s="88">
        <v>45703.0</v>
      </c>
      <c r="B177" s="89" t="s">
        <v>67</v>
      </c>
      <c r="C177" s="90" t="s">
        <v>19</v>
      </c>
      <c r="D177" s="92">
        <v>0.35</v>
      </c>
      <c r="E177" s="92">
        <v>100.0</v>
      </c>
      <c r="F177" s="287">
        <f t="shared" si="2"/>
        <v>35</v>
      </c>
      <c r="G177" s="91" t="b">
        <v>0</v>
      </c>
      <c r="H177" s="89" t="s">
        <v>16</v>
      </c>
      <c r="I177" s="100"/>
    </row>
    <row r="178">
      <c r="A178" s="84">
        <v>45703.0</v>
      </c>
      <c r="B178" s="8" t="s">
        <v>67</v>
      </c>
      <c r="C178" s="85" t="s">
        <v>70</v>
      </c>
      <c r="D178" s="9">
        <v>1.5</v>
      </c>
      <c r="E178" s="9">
        <v>80.0</v>
      </c>
      <c r="F178" s="286">
        <f t="shared" si="2"/>
        <v>120</v>
      </c>
      <c r="G178" s="50" t="b">
        <v>0</v>
      </c>
      <c r="H178" s="8" t="s">
        <v>16</v>
      </c>
      <c r="I178" s="101"/>
    </row>
    <row r="179">
      <c r="A179" s="88">
        <v>45703.0</v>
      </c>
      <c r="B179" s="89" t="s">
        <v>25</v>
      </c>
      <c r="C179" s="90" t="s">
        <v>13</v>
      </c>
      <c r="D179" s="92">
        <v>1.0</v>
      </c>
      <c r="E179" s="92">
        <v>100.0</v>
      </c>
      <c r="F179" s="287">
        <f t="shared" si="2"/>
        <v>100</v>
      </c>
      <c r="G179" s="91" t="b">
        <v>1</v>
      </c>
      <c r="H179" s="89" t="s">
        <v>30</v>
      </c>
      <c r="I179" s="100"/>
    </row>
    <row r="180">
      <c r="A180" s="84">
        <v>45703.0</v>
      </c>
      <c r="B180" s="8" t="s">
        <v>57</v>
      </c>
      <c r="C180" s="85" t="s">
        <v>19</v>
      </c>
      <c r="D180" s="9">
        <v>6.0</v>
      </c>
      <c r="E180" s="9">
        <v>100.0</v>
      </c>
      <c r="F180" s="286">
        <f t="shared" si="2"/>
        <v>600</v>
      </c>
      <c r="G180" s="50" t="b">
        <v>1</v>
      </c>
      <c r="H180" s="8" t="s">
        <v>30</v>
      </c>
      <c r="I180" s="101"/>
    </row>
    <row r="181">
      <c r="A181" s="88">
        <v>45703.0</v>
      </c>
      <c r="B181" s="89" t="s">
        <v>2195</v>
      </c>
      <c r="C181" s="90" t="s">
        <v>70</v>
      </c>
      <c r="D181" s="92">
        <v>1.0</v>
      </c>
      <c r="E181" s="92">
        <v>80.0</v>
      </c>
      <c r="F181" s="287">
        <f t="shared" si="2"/>
        <v>80</v>
      </c>
      <c r="G181" s="91" t="b">
        <v>1</v>
      </c>
      <c r="H181" s="89" t="s">
        <v>16</v>
      </c>
      <c r="I181" s="100"/>
    </row>
    <row r="182">
      <c r="A182" s="84">
        <v>45703.0</v>
      </c>
      <c r="B182" s="8" t="s">
        <v>2195</v>
      </c>
      <c r="C182" s="85" t="s">
        <v>1323</v>
      </c>
      <c r="D182" s="9">
        <v>1.0</v>
      </c>
      <c r="E182" s="9">
        <v>100.0</v>
      </c>
      <c r="F182" s="286">
        <f t="shared" si="2"/>
        <v>100</v>
      </c>
      <c r="G182" s="50" t="b">
        <v>1</v>
      </c>
      <c r="H182" s="8" t="s">
        <v>16</v>
      </c>
      <c r="I182" s="101"/>
    </row>
    <row r="183">
      <c r="A183" s="88">
        <v>45703.0</v>
      </c>
      <c r="B183" s="89" t="s">
        <v>18</v>
      </c>
      <c r="C183" s="90" t="s">
        <v>2187</v>
      </c>
      <c r="D183" s="92">
        <v>1.5</v>
      </c>
      <c r="E183" s="92">
        <v>90.0</v>
      </c>
      <c r="F183" s="287">
        <f t="shared" si="2"/>
        <v>135</v>
      </c>
      <c r="G183" s="91" t="b">
        <v>1</v>
      </c>
      <c r="H183" s="89" t="s">
        <v>16</v>
      </c>
      <c r="I183" s="100"/>
    </row>
    <row r="184">
      <c r="A184" s="84">
        <v>45703.0</v>
      </c>
      <c r="B184" s="8" t="s">
        <v>18</v>
      </c>
      <c r="C184" s="85" t="s">
        <v>13</v>
      </c>
      <c r="D184" s="9">
        <v>0.5</v>
      </c>
      <c r="E184" s="9">
        <v>90.0</v>
      </c>
      <c r="F184" s="286">
        <f t="shared" si="2"/>
        <v>45</v>
      </c>
      <c r="G184" s="50" t="b">
        <v>1</v>
      </c>
      <c r="H184" s="8" t="s">
        <v>16</v>
      </c>
      <c r="I184" s="101"/>
    </row>
    <row r="185">
      <c r="A185" s="88">
        <v>45703.0</v>
      </c>
      <c r="B185" s="89" t="s">
        <v>2180</v>
      </c>
      <c r="C185" s="90" t="s">
        <v>1277</v>
      </c>
      <c r="D185" s="92">
        <v>2.0</v>
      </c>
      <c r="E185" s="92">
        <v>100.0</v>
      </c>
      <c r="F185" s="287">
        <f t="shared" si="2"/>
        <v>200</v>
      </c>
      <c r="G185" s="91" t="b">
        <v>0</v>
      </c>
      <c r="H185" s="89" t="s">
        <v>16</v>
      </c>
      <c r="I185" s="100"/>
    </row>
    <row r="186">
      <c r="A186" s="84">
        <v>45703.0</v>
      </c>
      <c r="B186" s="8" t="s">
        <v>2180</v>
      </c>
      <c r="C186" s="85" t="s">
        <v>70</v>
      </c>
      <c r="D186" s="9">
        <v>1.0</v>
      </c>
      <c r="E186" s="9">
        <v>80.0</v>
      </c>
      <c r="F186" s="286">
        <f t="shared" si="2"/>
        <v>80</v>
      </c>
      <c r="G186" s="50" t="b">
        <v>0</v>
      </c>
      <c r="H186" s="8" t="s">
        <v>16</v>
      </c>
      <c r="I186" s="101"/>
    </row>
    <row r="187">
      <c r="A187" s="88">
        <v>45703.0</v>
      </c>
      <c r="B187" s="89" t="s">
        <v>31</v>
      </c>
      <c r="C187" s="90" t="s">
        <v>1280</v>
      </c>
      <c r="D187" s="92">
        <v>4.0</v>
      </c>
      <c r="E187" s="92">
        <v>100.0</v>
      </c>
      <c r="F187" s="287">
        <f t="shared" si="2"/>
        <v>400</v>
      </c>
      <c r="G187" s="91" t="b">
        <v>0</v>
      </c>
      <c r="H187" s="89" t="s">
        <v>11</v>
      </c>
      <c r="I187" s="100"/>
    </row>
    <row r="188">
      <c r="A188" s="84">
        <v>45703.0</v>
      </c>
      <c r="B188" s="8" t="s">
        <v>47</v>
      </c>
      <c r="C188" s="85" t="s">
        <v>13</v>
      </c>
      <c r="D188" s="9">
        <v>1.0</v>
      </c>
      <c r="E188" s="9">
        <v>100.0</v>
      </c>
      <c r="F188" s="286">
        <f t="shared" si="2"/>
        <v>100</v>
      </c>
      <c r="G188" s="50" t="b">
        <v>0</v>
      </c>
      <c r="H188" s="8" t="s">
        <v>11</v>
      </c>
      <c r="I188" s="101"/>
    </row>
    <row r="189">
      <c r="A189" s="88">
        <v>45703.0</v>
      </c>
      <c r="B189" s="89" t="s">
        <v>9</v>
      </c>
      <c r="C189" s="90" t="s">
        <v>1301</v>
      </c>
      <c r="D189" s="92">
        <v>3.0</v>
      </c>
      <c r="E189" s="92">
        <v>100.0</v>
      </c>
      <c r="F189" s="287">
        <f t="shared" si="2"/>
        <v>300</v>
      </c>
      <c r="G189" s="91" t="b">
        <v>0</v>
      </c>
      <c r="H189" s="89" t="s">
        <v>11</v>
      </c>
      <c r="I189" s="100"/>
    </row>
    <row r="190">
      <c r="A190" s="84">
        <v>45703.0</v>
      </c>
      <c r="B190" s="8" t="s">
        <v>2178</v>
      </c>
      <c r="C190" s="85" t="s">
        <v>1324</v>
      </c>
      <c r="D190" s="9">
        <v>2.0</v>
      </c>
      <c r="E190" s="9">
        <v>100.0</v>
      </c>
      <c r="F190" s="286">
        <f t="shared" si="2"/>
        <v>200</v>
      </c>
      <c r="G190" s="50" t="b">
        <v>0</v>
      </c>
      <c r="H190" s="8" t="s">
        <v>11</v>
      </c>
      <c r="I190" s="101"/>
    </row>
    <row r="191">
      <c r="A191" s="88">
        <v>45703.0</v>
      </c>
      <c r="B191" s="89" t="s">
        <v>15</v>
      </c>
      <c r="C191" s="90" t="s">
        <v>1292</v>
      </c>
      <c r="D191" s="92">
        <v>2.0</v>
      </c>
      <c r="E191" s="92">
        <v>100.0</v>
      </c>
      <c r="F191" s="287">
        <f t="shared" si="2"/>
        <v>200</v>
      </c>
      <c r="G191" s="91" t="b">
        <v>1</v>
      </c>
      <c r="H191" s="89" t="s">
        <v>16</v>
      </c>
      <c r="I191" s="100"/>
    </row>
    <row r="192">
      <c r="A192" s="84">
        <v>45703.0</v>
      </c>
      <c r="B192" s="8" t="s">
        <v>15</v>
      </c>
      <c r="C192" s="85" t="s">
        <v>2187</v>
      </c>
      <c r="D192" s="9">
        <v>1.0</v>
      </c>
      <c r="E192" s="9">
        <v>120.0</v>
      </c>
      <c r="F192" s="286">
        <f t="shared" si="2"/>
        <v>120</v>
      </c>
      <c r="G192" s="50" t="b">
        <v>1</v>
      </c>
      <c r="H192" s="8" t="s">
        <v>16</v>
      </c>
      <c r="I192" s="101"/>
    </row>
    <row r="193">
      <c r="A193" s="88">
        <v>45704.0</v>
      </c>
      <c r="B193" s="89" t="s">
        <v>52</v>
      </c>
      <c r="C193" s="90" t="s">
        <v>2194</v>
      </c>
      <c r="D193" s="92">
        <v>5.0</v>
      </c>
      <c r="E193" s="92">
        <v>100.0</v>
      </c>
      <c r="F193" s="287">
        <f t="shared" si="2"/>
        <v>500</v>
      </c>
      <c r="G193" s="91" t="b">
        <v>0</v>
      </c>
      <c r="H193" s="89" t="s">
        <v>11</v>
      </c>
      <c r="I193" s="100"/>
    </row>
    <row r="194">
      <c r="A194" s="84">
        <v>45704.0</v>
      </c>
      <c r="B194" s="8" t="s">
        <v>52</v>
      </c>
      <c r="C194" s="85" t="s">
        <v>70</v>
      </c>
      <c r="D194" s="9">
        <v>2.0</v>
      </c>
      <c r="E194" s="9">
        <v>80.0</v>
      </c>
      <c r="F194" s="286">
        <f t="shared" si="2"/>
        <v>160</v>
      </c>
      <c r="G194" s="50" t="b">
        <v>0</v>
      </c>
      <c r="H194" s="8" t="s">
        <v>11</v>
      </c>
      <c r="I194" s="101"/>
    </row>
    <row r="195">
      <c r="A195" s="88">
        <v>45704.0</v>
      </c>
      <c r="B195" s="89" t="s">
        <v>42</v>
      </c>
      <c r="C195" s="90" t="s">
        <v>1294</v>
      </c>
      <c r="D195" s="92">
        <v>1.5</v>
      </c>
      <c r="E195" s="92">
        <v>100.0</v>
      </c>
      <c r="F195" s="287">
        <f t="shared" si="2"/>
        <v>150</v>
      </c>
      <c r="G195" s="91" t="b">
        <v>1</v>
      </c>
      <c r="H195" s="89" t="s">
        <v>30</v>
      </c>
      <c r="I195" s="100"/>
    </row>
    <row r="196">
      <c r="A196" s="84">
        <v>45704.0</v>
      </c>
      <c r="B196" s="8" t="s">
        <v>47</v>
      </c>
      <c r="C196" s="85" t="s">
        <v>1281</v>
      </c>
      <c r="D196" s="9">
        <v>2.0</v>
      </c>
      <c r="E196" s="9">
        <v>100.0</v>
      </c>
      <c r="F196" s="286">
        <f t="shared" si="2"/>
        <v>200</v>
      </c>
      <c r="G196" s="50" t="b">
        <v>0</v>
      </c>
      <c r="H196" s="8" t="s">
        <v>11</v>
      </c>
      <c r="I196" s="101"/>
    </row>
    <row r="197">
      <c r="A197" s="88">
        <v>45704.0</v>
      </c>
      <c r="B197" s="89" t="s">
        <v>89</v>
      </c>
      <c r="C197" s="90" t="s">
        <v>1277</v>
      </c>
      <c r="D197" s="92">
        <v>1.0</v>
      </c>
      <c r="E197" s="92">
        <v>100.0</v>
      </c>
      <c r="F197" s="287">
        <f t="shared" si="2"/>
        <v>100</v>
      </c>
      <c r="G197" s="91" t="b">
        <v>1</v>
      </c>
      <c r="H197" s="89" t="s">
        <v>16</v>
      </c>
      <c r="I197" s="100"/>
    </row>
    <row r="198">
      <c r="A198" s="84">
        <v>45704.0</v>
      </c>
      <c r="B198" s="8" t="s">
        <v>71</v>
      </c>
      <c r="C198" s="85" t="s">
        <v>12</v>
      </c>
      <c r="D198" s="9">
        <v>1.0</v>
      </c>
      <c r="E198" s="9">
        <v>100.0</v>
      </c>
      <c r="F198" s="286">
        <f t="shared" si="2"/>
        <v>100</v>
      </c>
      <c r="G198" s="50" t="b">
        <v>1</v>
      </c>
      <c r="H198" s="8" t="s">
        <v>30</v>
      </c>
      <c r="I198" s="101"/>
    </row>
    <row r="199">
      <c r="A199" s="88">
        <v>45704.0</v>
      </c>
      <c r="B199" s="89" t="s">
        <v>2180</v>
      </c>
      <c r="C199" s="90" t="s">
        <v>1277</v>
      </c>
      <c r="D199" s="92">
        <v>2.0</v>
      </c>
      <c r="E199" s="92">
        <v>100.0</v>
      </c>
      <c r="F199" s="287">
        <f t="shared" si="2"/>
        <v>200</v>
      </c>
      <c r="G199" s="91" t="b">
        <v>0</v>
      </c>
      <c r="H199" s="89" t="s">
        <v>16</v>
      </c>
      <c r="I199" s="100"/>
    </row>
    <row r="200">
      <c r="A200" s="84">
        <v>45704.0</v>
      </c>
      <c r="B200" s="8" t="s">
        <v>2180</v>
      </c>
      <c r="C200" s="85" t="s">
        <v>70</v>
      </c>
      <c r="D200" s="9">
        <v>1.0</v>
      </c>
      <c r="E200" s="9">
        <v>80.0</v>
      </c>
      <c r="F200" s="286">
        <f t="shared" si="2"/>
        <v>80</v>
      </c>
      <c r="G200" s="50" t="b">
        <v>0</v>
      </c>
      <c r="H200" s="8" t="s">
        <v>16</v>
      </c>
      <c r="I200" s="101"/>
    </row>
    <row r="201">
      <c r="A201" s="88">
        <v>45704.0</v>
      </c>
      <c r="B201" s="89" t="s">
        <v>2181</v>
      </c>
      <c r="C201" s="90" t="s">
        <v>1281</v>
      </c>
      <c r="D201" s="92">
        <v>3.0</v>
      </c>
      <c r="E201" s="92">
        <v>100.0</v>
      </c>
      <c r="F201" s="287">
        <f t="shared" si="2"/>
        <v>300</v>
      </c>
      <c r="G201" s="91" t="b">
        <v>1</v>
      </c>
      <c r="H201" s="89" t="s">
        <v>16</v>
      </c>
      <c r="I201" s="100"/>
    </row>
    <row r="202">
      <c r="A202" s="84">
        <v>45704.0</v>
      </c>
      <c r="B202" s="8" t="s">
        <v>2181</v>
      </c>
      <c r="C202" s="85" t="s">
        <v>70</v>
      </c>
      <c r="D202" s="9">
        <v>2.0</v>
      </c>
      <c r="E202" s="9">
        <v>80.0</v>
      </c>
      <c r="F202" s="286">
        <f t="shared" si="2"/>
        <v>160</v>
      </c>
      <c r="G202" s="50" t="b">
        <v>1</v>
      </c>
      <c r="H202" s="8" t="s">
        <v>16</v>
      </c>
      <c r="I202" s="101"/>
    </row>
    <row r="203">
      <c r="A203" s="88">
        <v>45704.0</v>
      </c>
      <c r="B203" s="89" t="s">
        <v>2181</v>
      </c>
      <c r="C203" s="90" t="s">
        <v>2187</v>
      </c>
      <c r="D203" s="92">
        <v>1.0</v>
      </c>
      <c r="E203" s="92">
        <v>120.0</v>
      </c>
      <c r="F203" s="287">
        <f t="shared" si="2"/>
        <v>120</v>
      </c>
      <c r="G203" s="91" t="b">
        <v>1</v>
      </c>
      <c r="H203" s="89" t="s">
        <v>16</v>
      </c>
      <c r="I203" s="100"/>
    </row>
    <row r="204">
      <c r="A204" s="84">
        <v>45705.0</v>
      </c>
      <c r="B204" s="8" t="s">
        <v>2182</v>
      </c>
      <c r="C204" s="85" t="s">
        <v>2197</v>
      </c>
      <c r="D204" s="9">
        <v>1.5</v>
      </c>
      <c r="E204" s="9">
        <v>100.0</v>
      </c>
      <c r="F204" s="286">
        <f t="shared" si="2"/>
        <v>150</v>
      </c>
      <c r="G204" s="50" t="b">
        <v>1</v>
      </c>
      <c r="H204" s="8" t="s">
        <v>30</v>
      </c>
      <c r="I204" s="101"/>
    </row>
    <row r="205">
      <c r="A205" s="88">
        <v>45705.0</v>
      </c>
      <c r="B205" s="89" t="s">
        <v>54</v>
      </c>
      <c r="C205" s="90" t="s">
        <v>1281</v>
      </c>
      <c r="D205" s="92">
        <v>3.0</v>
      </c>
      <c r="E205" s="92">
        <v>100.0</v>
      </c>
      <c r="F205" s="287">
        <f t="shared" si="2"/>
        <v>300</v>
      </c>
      <c r="G205" s="91" t="b">
        <v>1</v>
      </c>
      <c r="H205" s="89" t="s">
        <v>30</v>
      </c>
      <c r="I205" s="100"/>
    </row>
    <row r="206">
      <c r="A206" s="84">
        <v>45705.0</v>
      </c>
      <c r="B206" s="8" t="s">
        <v>67</v>
      </c>
      <c r="C206" s="85" t="s">
        <v>2198</v>
      </c>
      <c r="D206" s="9">
        <v>3.0</v>
      </c>
      <c r="E206" s="9">
        <v>100.0</v>
      </c>
      <c r="F206" s="286">
        <f t="shared" si="2"/>
        <v>300</v>
      </c>
      <c r="G206" s="50" t="b">
        <v>1</v>
      </c>
      <c r="H206" s="8" t="s">
        <v>16</v>
      </c>
      <c r="I206" s="101"/>
    </row>
    <row r="207">
      <c r="A207" s="88">
        <v>45705.0</v>
      </c>
      <c r="B207" s="89" t="s">
        <v>67</v>
      </c>
      <c r="C207" s="90" t="s">
        <v>70</v>
      </c>
      <c r="D207" s="92">
        <v>1.0</v>
      </c>
      <c r="E207" s="92">
        <v>80.0</v>
      </c>
      <c r="F207" s="287">
        <f t="shared" si="2"/>
        <v>80</v>
      </c>
      <c r="G207" s="91" t="b">
        <v>1</v>
      </c>
      <c r="H207" s="89" t="s">
        <v>16</v>
      </c>
      <c r="I207" s="100"/>
    </row>
    <row r="208">
      <c r="A208" s="84">
        <v>45705.0</v>
      </c>
      <c r="B208" s="8" t="s">
        <v>39</v>
      </c>
      <c r="C208" s="85" t="s">
        <v>1277</v>
      </c>
      <c r="D208" s="9">
        <v>6.0</v>
      </c>
      <c r="E208" s="9">
        <v>100.0</v>
      </c>
      <c r="F208" s="286">
        <f t="shared" si="2"/>
        <v>600</v>
      </c>
      <c r="G208" s="50" t="b">
        <v>0</v>
      </c>
      <c r="H208" s="8" t="s">
        <v>16</v>
      </c>
      <c r="I208" s="101"/>
    </row>
    <row r="209">
      <c r="A209" s="88">
        <v>45705.0</v>
      </c>
      <c r="B209" s="89" t="s">
        <v>39</v>
      </c>
      <c r="C209" s="90" t="s">
        <v>2187</v>
      </c>
      <c r="D209" s="92">
        <v>2.0</v>
      </c>
      <c r="E209" s="92">
        <v>120.0</v>
      </c>
      <c r="F209" s="287">
        <f t="shared" si="2"/>
        <v>240</v>
      </c>
      <c r="G209" s="91" t="b">
        <v>0</v>
      </c>
      <c r="H209" s="89" t="s">
        <v>16</v>
      </c>
      <c r="I209" s="100"/>
    </row>
    <row r="210">
      <c r="A210" s="84">
        <v>45705.0</v>
      </c>
      <c r="B210" s="8" t="s">
        <v>42</v>
      </c>
      <c r="C210" s="85" t="s">
        <v>1294</v>
      </c>
      <c r="D210" s="9">
        <v>1.5</v>
      </c>
      <c r="E210" s="9">
        <v>100.0</v>
      </c>
      <c r="F210" s="286">
        <f t="shared" si="2"/>
        <v>150</v>
      </c>
      <c r="G210" s="50" t="b">
        <v>1</v>
      </c>
      <c r="H210" s="8" t="s">
        <v>30</v>
      </c>
      <c r="I210" s="101"/>
    </row>
    <row r="211">
      <c r="A211" s="88">
        <v>45705.0</v>
      </c>
      <c r="B211" s="89" t="s">
        <v>62</v>
      </c>
      <c r="C211" s="90" t="s">
        <v>1281</v>
      </c>
      <c r="D211" s="92">
        <v>2.0</v>
      </c>
      <c r="E211" s="92">
        <v>100.0</v>
      </c>
      <c r="F211" s="287">
        <f t="shared" si="2"/>
        <v>200</v>
      </c>
      <c r="G211" s="91" t="b">
        <v>0</v>
      </c>
      <c r="H211" s="89" t="s">
        <v>16</v>
      </c>
      <c r="I211" s="100"/>
    </row>
    <row r="212">
      <c r="A212" s="84">
        <v>45705.0</v>
      </c>
      <c r="B212" s="8" t="s">
        <v>62</v>
      </c>
      <c r="C212" s="85" t="s">
        <v>2187</v>
      </c>
      <c r="D212" s="9">
        <v>1.0</v>
      </c>
      <c r="E212" s="9">
        <v>120.0</v>
      </c>
      <c r="F212" s="286">
        <f t="shared" si="2"/>
        <v>120</v>
      </c>
      <c r="G212" s="50" t="b">
        <v>0</v>
      </c>
      <c r="H212" s="8" t="s">
        <v>16</v>
      </c>
      <c r="I212" s="101"/>
    </row>
    <row r="213">
      <c r="A213" s="88">
        <v>45705.0</v>
      </c>
      <c r="B213" s="89" t="s">
        <v>2180</v>
      </c>
      <c r="C213" s="90" t="s">
        <v>1277</v>
      </c>
      <c r="D213" s="92">
        <v>2.0</v>
      </c>
      <c r="E213" s="92">
        <v>100.0</v>
      </c>
      <c r="F213" s="287">
        <f t="shared" si="2"/>
        <v>200</v>
      </c>
      <c r="G213" s="91" t="b">
        <v>0</v>
      </c>
      <c r="H213" s="89" t="s">
        <v>16</v>
      </c>
      <c r="I213" s="100"/>
    </row>
    <row r="214">
      <c r="A214" s="84">
        <v>45705.0</v>
      </c>
      <c r="B214" s="8" t="s">
        <v>2180</v>
      </c>
      <c r="C214" s="85" t="s">
        <v>70</v>
      </c>
      <c r="D214" s="9">
        <v>1.0</v>
      </c>
      <c r="E214" s="9">
        <v>80.0</v>
      </c>
      <c r="F214" s="286">
        <f t="shared" si="2"/>
        <v>80</v>
      </c>
      <c r="G214" s="50" t="b">
        <v>0</v>
      </c>
      <c r="H214" s="8" t="s">
        <v>16</v>
      </c>
      <c r="I214" s="101"/>
    </row>
    <row r="215">
      <c r="A215" s="88">
        <v>45705.0</v>
      </c>
      <c r="B215" s="89" t="s">
        <v>2178</v>
      </c>
      <c r="C215" s="90" t="s">
        <v>1286</v>
      </c>
      <c r="D215" s="92">
        <v>2.0</v>
      </c>
      <c r="E215" s="92">
        <v>100.0</v>
      </c>
      <c r="F215" s="287">
        <f t="shared" si="2"/>
        <v>200</v>
      </c>
      <c r="G215" s="91" t="b">
        <v>0</v>
      </c>
      <c r="H215" s="89" t="s">
        <v>11</v>
      </c>
      <c r="I215" s="100"/>
    </row>
    <row r="216">
      <c r="A216" s="84">
        <v>45705.0</v>
      </c>
      <c r="B216" s="8" t="s">
        <v>2178</v>
      </c>
      <c r="C216" s="85" t="s">
        <v>70</v>
      </c>
      <c r="D216" s="9">
        <v>1.0</v>
      </c>
      <c r="E216" s="9">
        <v>80.0</v>
      </c>
      <c r="F216" s="286">
        <f t="shared" si="2"/>
        <v>80</v>
      </c>
      <c r="G216" s="50" t="b">
        <v>0</v>
      </c>
      <c r="H216" s="8" t="s">
        <v>11</v>
      </c>
      <c r="I216" s="101"/>
    </row>
    <row r="217">
      <c r="A217" s="88">
        <v>45705.0</v>
      </c>
      <c r="B217" s="89" t="s">
        <v>45</v>
      </c>
      <c r="C217" s="90" t="s">
        <v>1281</v>
      </c>
      <c r="D217" s="92">
        <v>2.0</v>
      </c>
      <c r="E217" s="92">
        <v>100.0</v>
      </c>
      <c r="F217" s="287">
        <f t="shared" si="2"/>
        <v>200</v>
      </c>
      <c r="G217" s="91" t="b">
        <v>0</v>
      </c>
      <c r="H217" s="89" t="s">
        <v>11</v>
      </c>
      <c r="I217" s="100"/>
    </row>
    <row r="218">
      <c r="A218" s="84">
        <v>45705.0</v>
      </c>
      <c r="B218" s="8" t="s">
        <v>31</v>
      </c>
      <c r="C218" s="85" t="s">
        <v>19</v>
      </c>
      <c r="D218" s="9">
        <v>4.0</v>
      </c>
      <c r="E218" s="9">
        <v>100.0</v>
      </c>
      <c r="F218" s="286">
        <f t="shared" si="2"/>
        <v>400</v>
      </c>
      <c r="G218" s="50" t="b">
        <v>0</v>
      </c>
      <c r="H218" s="8" t="s">
        <v>11</v>
      </c>
      <c r="I218" s="101"/>
    </row>
    <row r="219">
      <c r="A219" s="88">
        <v>45705.0</v>
      </c>
      <c r="B219" s="89" t="s">
        <v>31</v>
      </c>
      <c r="C219" s="90" t="s">
        <v>70</v>
      </c>
      <c r="D219" s="92">
        <v>1.0</v>
      </c>
      <c r="E219" s="92">
        <v>80.0</v>
      </c>
      <c r="F219" s="287">
        <f t="shared" si="2"/>
        <v>80</v>
      </c>
      <c r="G219" s="91" t="b">
        <v>0</v>
      </c>
      <c r="H219" s="89" t="s">
        <v>11</v>
      </c>
      <c r="I219" s="100"/>
    </row>
    <row r="220">
      <c r="A220" s="84">
        <v>45705.0</v>
      </c>
      <c r="B220" s="8" t="s">
        <v>47</v>
      </c>
      <c r="C220" s="85" t="s">
        <v>13</v>
      </c>
      <c r="D220" s="9">
        <v>1.0</v>
      </c>
      <c r="E220" s="9">
        <v>100.0</v>
      </c>
      <c r="F220" s="286">
        <f t="shared" si="2"/>
        <v>100</v>
      </c>
      <c r="G220" s="50" t="b">
        <v>0</v>
      </c>
      <c r="H220" s="8" t="s">
        <v>11</v>
      </c>
      <c r="I220" s="101"/>
    </row>
    <row r="221">
      <c r="A221" s="88">
        <v>45706.0</v>
      </c>
      <c r="B221" s="89" t="s">
        <v>25</v>
      </c>
      <c r="C221" s="90" t="s">
        <v>13</v>
      </c>
      <c r="D221" s="92">
        <v>1.0</v>
      </c>
      <c r="E221" s="92">
        <v>100.0</v>
      </c>
      <c r="F221" s="287">
        <f t="shared" si="2"/>
        <v>100</v>
      </c>
      <c r="G221" s="91" t="b">
        <v>1</v>
      </c>
      <c r="H221" s="89" t="s">
        <v>30</v>
      </c>
      <c r="I221" s="100"/>
    </row>
    <row r="222">
      <c r="A222" s="84">
        <v>45706.0</v>
      </c>
      <c r="B222" s="8" t="s">
        <v>49</v>
      </c>
      <c r="C222" s="85" t="s">
        <v>1286</v>
      </c>
      <c r="D222" s="9">
        <v>2.0</v>
      </c>
      <c r="E222" s="9">
        <v>100.0</v>
      </c>
      <c r="F222" s="286">
        <f t="shared" si="2"/>
        <v>200</v>
      </c>
      <c r="G222" s="50" t="b">
        <v>0</v>
      </c>
      <c r="H222" s="8" t="s">
        <v>11</v>
      </c>
      <c r="I222" s="101"/>
    </row>
    <row r="223">
      <c r="A223" s="88">
        <v>45706.0</v>
      </c>
      <c r="B223" s="89" t="s">
        <v>41</v>
      </c>
      <c r="C223" s="90" t="s">
        <v>1281</v>
      </c>
      <c r="D223" s="92">
        <v>1.5</v>
      </c>
      <c r="E223" s="92">
        <v>100.0</v>
      </c>
      <c r="F223" s="287">
        <f t="shared" si="2"/>
        <v>150</v>
      </c>
      <c r="G223" s="91" t="b">
        <v>1</v>
      </c>
      <c r="H223" s="89" t="s">
        <v>30</v>
      </c>
      <c r="I223" s="100"/>
    </row>
    <row r="224">
      <c r="A224" s="84">
        <v>45706.0</v>
      </c>
      <c r="B224" s="8" t="s">
        <v>58</v>
      </c>
      <c r="C224" s="85" t="s">
        <v>2185</v>
      </c>
      <c r="D224" s="9">
        <v>1.0</v>
      </c>
      <c r="E224" s="9">
        <v>100.0</v>
      </c>
      <c r="F224" s="286">
        <f t="shared" si="2"/>
        <v>100</v>
      </c>
      <c r="G224" s="50" t="b">
        <v>1</v>
      </c>
      <c r="H224" s="8" t="s">
        <v>16</v>
      </c>
      <c r="I224" s="101"/>
    </row>
    <row r="225">
      <c r="A225" s="88">
        <v>45706.0</v>
      </c>
      <c r="B225" s="89" t="s">
        <v>58</v>
      </c>
      <c r="C225" s="90" t="s">
        <v>70</v>
      </c>
      <c r="D225" s="92">
        <v>0.5</v>
      </c>
      <c r="E225" s="92">
        <v>80.0</v>
      </c>
      <c r="F225" s="287">
        <f t="shared" si="2"/>
        <v>40</v>
      </c>
      <c r="G225" s="91" t="b">
        <v>1</v>
      </c>
      <c r="H225" s="89" t="s">
        <v>16</v>
      </c>
      <c r="I225" s="100"/>
    </row>
    <row r="226">
      <c r="A226" s="84">
        <v>45706.0</v>
      </c>
      <c r="B226" s="8" t="s">
        <v>42</v>
      </c>
      <c r="C226" s="85" t="s">
        <v>1293</v>
      </c>
      <c r="D226" s="9">
        <v>1.0</v>
      </c>
      <c r="E226" s="9">
        <v>100.0</v>
      </c>
      <c r="F226" s="286">
        <f t="shared" si="2"/>
        <v>100</v>
      </c>
      <c r="G226" s="50" t="b">
        <v>1</v>
      </c>
      <c r="H226" s="8" t="s">
        <v>30</v>
      </c>
      <c r="I226" s="101"/>
    </row>
    <row r="227">
      <c r="A227" s="88">
        <v>45706.0</v>
      </c>
      <c r="B227" s="89" t="s">
        <v>2180</v>
      </c>
      <c r="C227" s="90" t="s">
        <v>1277</v>
      </c>
      <c r="D227" s="92">
        <v>1.0</v>
      </c>
      <c r="E227" s="92">
        <v>100.0</v>
      </c>
      <c r="F227" s="287">
        <f t="shared" si="2"/>
        <v>100</v>
      </c>
      <c r="G227" s="91" t="b">
        <v>0</v>
      </c>
      <c r="H227" s="89" t="s">
        <v>16</v>
      </c>
      <c r="I227" s="100"/>
    </row>
    <row r="228">
      <c r="A228" s="84">
        <v>45707.0</v>
      </c>
      <c r="B228" s="8" t="s">
        <v>2186</v>
      </c>
      <c r="C228" s="85" t="s">
        <v>10</v>
      </c>
      <c r="D228" s="9">
        <v>5.0</v>
      </c>
      <c r="E228" s="9">
        <v>85.0</v>
      </c>
      <c r="F228" s="286">
        <f t="shared" si="2"/>
        <v>425</v>
      </c>
      <c r="G228" s="50" t="b">
        <v>1</v>
      </c>
      <c r="H228" s="8" t="s">
        <v>11</v>
      </c>
      <c r="I228" s="101"/>
    </row>
    <row r="229">
      <c r="A229" s="88">
        <v>45707.0</v>
      </c>
      <c r="B229" s="89" t="s">
        <v>18</v>
      </c>
      <c r="C229" s="90" t="s">
        <v>2185</v>
      </c>
      <c r="D229" s="92">
        <v>2.0</v>
      </c>
      <c r="E229" s="92">
        <v>90.0</v>
      </c>
      <c r="F229" s="287">
        <f t="shared" si="2"/>
        <v>180</v>
      </c>
      <c r="G229" s="91" t="b">
        <v>1</v>
      </c>
      <c r="H229" s="89" t="s">
        <v>16</v>
      </c>
      <c r="I229" s="100"/>
    </row>
    <row r="230">
      <c r="A230" s="84">
        <v>45707.0</v>
      </c>
      <c r="B230" s="8" t="s">
        <v>45</v>
      </c>
      <c r="C230" s="85" t="s">
        <v>13</v>
      </c>
      <c r="D230" s="9">
        <v>1.0</v>
      </c>
      <c r="E230" s="9">
        <v>100.0</v>
      </c>
      <c r="F230" s="286">
        <f t="shared" si="2"/>
        <v>100</v>
      </c>
      <c r="G230" s="50" t="b">
        <v>0</v>
      </c>
      <c r="H230" s="8" t="s">
        <v>11</v>
      </c>
      <c r="I230" s="101"/>
    </row>
    <row r="231">
      <c r="A231" s="88">
        <v>45707.0</v>
      </c>
      <c r="B231" s="89" t="s">
        <v>47</v>
      </c>
      <c r="C231" s="90" t="s">
        <v>1281</v>
      </c>
      <c r="D231" s="92">
        <v>2.0</v>
      </c>
      <c r="E231" s="92">
        <v>100.0</v>
      </c>
      <c r="F231" s="287">
        <f t="shared" si="2"/>
        <v>200</v>
      </c>
      <c r="G231" s="91" t="b">
        <v>0</v>
      </c>
      <c r="H231" s="89" t="s">
        <v>11</v>
      </c>
      <c r="I231" s="100"/>
    </row>
    <row r="232">
      <c r="A232" s="84">
        <v>45707.0</v>
      </c>
      <c r="B232" s="8" t="s">
        <v>31</v>
      </c>
      <c r="C232" s="85" t="s">
        <v>19</v>
      </c>
      <c r="D232" s="9">
        <v>2.0</v>
      </c>
      <c r="E232" s="9">
        <v>100.0</v>
      </c>
      <c r="F232" s="286">
        <f t="shared" si="2"/>
        <v>200</v>
      </c>
      <c r="G232" s="50" t="b">
        <v>0</v>
      </c>
      <c r="H232" s="8" t="s">
        <v>11</v>
      </c>
      <c r="I232" s="101"/>
    </row>
    <row r="233">
      <c r="A233" s="88">
        <v>45707.0</v>
      </c>
      <c r="B233" s="89" t="s">
        <v>31</v>
      </c>
      <c r="C233" s="90" t="s">
        <v>70</v>
      </c>
      <c r="D233" s="92">
        <v>1.0</v>
      </c>
      <c r="E233" s="92">
        <v>80.0</v>
      </c>
      <c r="F233" s="287">
        <f t="shared" si="2"/>
        <v>80</v>
      </c>
      <c r="G233" s="91" t="b">
        <v>0</v>
      </c>
      <c r="H233" s="89" t="s">
        <v>11</v>
      </c>
      <c r="I233" s="100"/>
    </row>
    <row r="234">
      <c r="A234" s="84">
        <v>45707.0</v>
      </c>
      <c r="B234" s="8" t="s">
        <v>42</v>
      </c>
      <c r="C234" s="85" t="s">
        <v>1294</v>
      </c>
      <c r="D234" s="9">
        <v>1.5</v>
      </c>
      <c r="E234" s="9">
        <v>100.0</v>
      </c>
      <c r="F234" s="286">
        <f t="shared" si="2"/>
        <v>150</v>
      </c>
      <c r="G234" s="50" t="b">
        <v>1</v>
      </c>
      <c r="H234" s="8" t="s">
        <v>30</v>
      </c>
      <c r="I234" s="101"/>
    </row>
    <row r="235">
      <c r="A235" s="88">
        <v>45707.0</v>
      </c>
      <c r="B235" s="89" t="s">
        <v>48</v>
      </c>
      <c r="C235" s="90" t="s">
        <v>2188</v>
      </c>
      <c r="D235" s="92">
        <v>20.0</v>
      </c>
      <c r="E235" s="92">
        <v>50.0</v>
      </c>
      <c r="F235" s="287">
        <f t="shared" si="2"/>
        <v>1000</v>
      </c>
      <c r="G235" s="91" t="b">
        <v>0</v>
      </c>
      <c r="H235" s="89" t="s">
        <v>16</v>
      </c>
      <c r="I235" s="100"/>
    </row>
    <row r="236">
      <c r="A236" s="84">
        <v>45708.0</v>
      </c>
      <c r="B236" s="8" t="s">
        <v>9</v>
      </c>
      <c r="C236" s="85" t="s">
        <v>13</v>
      </c>
      <c r="D236" s="9">
        <v>2.0</v>
      </c>
      <c r="E236" s="9">
        <v>100.0</v>
      </c>
      <c r="F236" s="286">
        <f t="shared" si="2"/>
        <v>200</v>
      </c>
      <c r="G236" s="50" t="b">
        <v>0</v>
      </c>
      <c r="H236" s="8" t="s">
        <v>11</v>
      </c>
      <c r="I236" s="101"/>
    </row>
    <row r="237">
      <c r="A237" s="88">
        <v>45708.0</v>
      </c>
      <c r="B237" s="89" t="s">
        <v>61</v>
      </c>
      <c r="C237" s="90" t="s">
        <v>2187</v>
      </c>
      <c r="D237" s="92">
        <v>3.0</v>
      </c>
      <c r="E237" s="92">
        <v>100.0</v>
      </c>
      <c r="F237" s="287">
        <f t="shared" si="2"/>
        <v>300</v>
      </c>
      <c r="G237" s="91" t="b">
        <v>1</v>
      </c>
      <c r="H237" s="89" t="s">
        <v>30</v>
      </c>
      <c r="I237" s="100"/>
    </row>
    <row r="238">
      <c r="A238" s="84">
        <v>45708.0</v>
      </c>
      <c r="B238" s="8" t="s">
        <v>61</v>
      </c>
      <c r="C238" s="85" t="s">
        <v>12</v>
      </c>
      <c r="D238" s="9">
        <v>0.5</v>
      </c>
      <c r="E238" s="9">
        <v>100.0</v>
      </c>
      <c r="F238" s="286">
        <f t="shared" si="2"/>
        <v>50</v>
      </c>
      <c r="G238" s="50" t="b">
        <v>1</v>
      </c>
      <c r="H238" s="8" t="s">
        <v>16</v>
      </c>
      <c r="I238" s="101"/>
    </row>
    <row r="239">
      <c r="A239" s="88">
        <v>45708.0</v>
      </c>
      <c r="B239" s="89" t="s">
        <v>2189</v>
      </c>
      <c r="C239" s="90" t="s">
        <v>1308</v>
      </c>
      <c r="D239" s="92">
        <v>3.0</v>
      </c>
      <c r="E239" s="92">
        <v>100.0</v>
      </c>
      <c r="F239" s="287">
        <f t="shared" si="2"/>
        <v>300</v>
      </c>
      <c r="G239" s="91" t="b">
        <v>1</v>
      </c>
      <c r="H239" s="89" t="s">
        <v>16</v>
      </c>
      <c r="I239" s="100"/>
    </row>
    <row r="240">
      <c r="A240" s="84">
        <v>45708.0</v>
      </c>
      <c r="B240" s="8" t="s">
        <v>31</v>
      </c>
      <c r="C240" s="85" t="s">
        <v>1312</v>
      </c>
      <c r="D240" s="9">
        <v>6.0</v>
      </c>
      <c r="E240" s="9">
        <v>100.0</v>
      </c>
      <c r="F240" s="286">
        <f t="shared" si="2"/>
        <v>600</v>
      </c>
      <c r="G240" s="50" t="b">
        <v>0</v>
      </c>
      <c r="H240" s="8" t="s">
        <v>11</v>
      </c>
      <c r="I240" s="101"/>
    </row>
    <row r="241">
      <c r="A241" s="88">
        <v>45708.0</v>
      </c>
      <c r="B241" s="89" t="s">
        <v>31</v>
      </c>
      <c r="C241" s="90" t="s">
        <v>70</v>
      </c>
      <c r="D241" s="92">
        <v>1.0</v>
      </c>
      <c r="E241" s="92">
        <v>80.0</v>
      </c>
      <c r="F241" s="287">
        <f t="shared" si="2"/>
        <v>80</v>
      </c>
      <c r="G241" s="91" t="b">
        <v>0</v>
      </c>
      <c r="H241" s="89" t="s">
        <v>11</v>
      </c>
      <c r="I241" s="100"/>
    </row>
    <row r="242">
      <c r="A242" s="84">
        <v>45708.0</v>
      </c>
      <c r="B242" s="8" t="s">
        <v>45</v>
      </c>
      <c r="C242" s="85" t="s">
        <v>13</v>
      </c>
      <c r="D242" s="9">
        <v>1.0</v>
      </c>
      <c r="E242" s="9">
        <v>100.0</v>
      </c>
      <c r="F242" s="286">
        <f t="shared" si="2"/>
        <v>100</v>
      </c>
      <c r="G242" s="50" t="b">
        <v>0</v>
      </c>
      <c r="H242" s="8" t="s">
        <v>11</v>
      </c>
      <c r="I242" s="101"/>
    </row>
    <row r="243">
      <c r="A243" s="88">
        <v>45708.0</v>
      </c>
      <c r="B243" s="89" t="s">
        <v>49</v>
      </c>
      <c r="C243" s="90" t="s">
        <v>2187</v>
      </c>
      <c r="D243" s="92">
        <v>1.0</v>
      </c>
      <c r="E243" s="92">
        <v>120.0</v>
      </c>
      <c r="F243" s="287">
        <f t="shared" si="2"/>
        <v>120</v>
      </c>
      <c r="G243" s="91" t="b">
        <v>0</v>
      </c>
      <c r="H243" s="89" t="s">
        <v>11</v>
      </c>
      <c r="I243" s="100"/>
    </row>
    <row r="244">
      <c r="A244" s="84">
        <v>45708.0</v>
      </c>
      <c r="B244" s="8" t="s">
        <v>2180</v>
      </c>
      <c r="C244" s="85" t="s">
        <v>1280</v>
      </c>
      <c r="D244" s="9">
        <v>1.0</v>
      </c>
      <c r="E244" s="9">
        <v>100.0</v>
      </c>
      <c r="F244" s="286">
        <f t="shared" si="2"/>
        <v>100</v>
      </c>
      <c r="G244" s="50" t="b">
        <v>0</v>
      </c>
      <c r="H244" s="8" t="s">
        <v>16</v>
      </c>
      <c r="I244" s="101"/>
    </row>
    <row r="245">
      <c r="A245" s="88">
        <v>45708.0</v>
      </c>
      <c r="B245" s="89" t="s">
        <v>2180</v>
      </c>
      <c r="C245" s="90" t="s">
        <v>70</v>
      </c>
      <c r="D245" s="92">
        <v>1.0</v>
      </c>
      <c r="E245" s="92">
        <v>80.0</v>
      </c>
      <c r="F245" s="287">
        <f t="shared" si="2"/>
        <v>80</v>
      </c>
      <c r="G245" s="91" t="b">
        <v>0</v>
      </c>
      <c r="H245" s="89" t="s">
        <v>16</v>
      </c>
      <c r="I245" s="100"/>
    </row>
    <row r="246">
      <c r="A246" s="84">
        <v>45708.0</v>
      </c>
      <c r="B246" s="8" t="s">
        <v>35</v>
      </c>
      <c r="C246" s="85" t="s">
        <v>12</v>
      </c>
      <c r="D246" s="9">
        <v>1.0</v>
      </c>
      <c r="E246" s="9">
        <v>100.0</v>
      </c>
      <c r="F246" s="286">
        <f t="shared" si="2"/>
        <v>100</v>
      </c>
      <c r="G246" s="50" t="b">
        <v>1</v>
      </c>
      <c r="H246" s="8" t="s">
        <v>16</v>
      </c>
      <c r="I246" s="101"/>
    </row>
    <row r="247">
      <c r="A247" s="88">
        <v>45708.0</v>
      </c>
      <c r="B247" s="89" t="s">
        <v>2181</v>
      </c>
      <c r="C247" s="90" t="s">
        <v>2193</v>
      </c>
      <c r="D247" s="92">
        <v>4.0</v>
      </c>
      <c r="E247" s="92">
        <v>100.0</v>
      </c>
      <c r="F247" s="287">
        <f t="shared" si="2"/>
        <v>400</v>
      </c>
      <c r="G247" s="91" t="b">
        <v>1</v>
      </c>
      <c r="H247" s="89" t="s">
        <v>16</v>
      </c>
      <c r="I247" s="100"/>
    </row>
    <row r="248">
      <c r="A248" s="84">
        <v>45708.0</v>
      </c>
      <c r="B248" s="8" t="s">
        <v>2181</v>
      </c>
      <c r="C248" s="85" t="s">
        <v>70</v>
      </c>
      <c r="D248" s="9">
        <v>2.0</v>
      </c>
      <c r="E248" s="9">
        <v>80.0</v>
      </c>
      <c r="F248" s="286">
        <f t="shared" si="2"/>
        <v>160</v>
      </c>
      <c r="G248" s="50" t="b">
        <v>1</v>
      </c>
      <c r="H248" s="8" t="s">
        <v>16</v>
      </c>
      <c r="I248" s="101"/>
    </row>
    <row r="249">
      <c r="A249" s="88">
        <v>45709.0</v>
      </c>
      <c r="B249" s="89" t="s">
        <v>2178</v>
      </c>
      <c r="C249" s="90" t="s">
        <v>13</v>
      </c>
      <c r="D249" s="92">
        <v>1.0</v>
      </c>
      <c r="E249" s="92">
        <v>100.0</v>
      </c>
      <c r="F249" s="287">
        <f t="shared" si="2"/>
        <v>100</v>
      </c>
      <c r="G249" s="91" t="b">
        <v>0</v>
      </c>
      <c r="H249" s="89" t="s">
        <v>11</v>
      </c>
      <c r="I249" s="100"/>
    </row>
    <row r="250">
      <c r="A250" s="84">
        <v>45709.0</v>
      </c>
      <c r="B250" s="8" t="s">
        <v>9</v>
      </c>
      <c r="C250" s="85" t="s">
        <v>1281</v>
      </c>
      <c r="D250" s="9">
        <v>3.0</v>
      </c>
      <c r="E250" s="9">
        <v>100.0</v>
      </c>
      <c r="F250" s="286">
        <f t="shared" si="2"/>
        <v>300</v>
      </c>
      <c r="G250" s="50" t="b">
        <v>0</v>
      </c>
      <c r="H250" s="8" t="s">
        <v>11</v>
      </c>
      <c r="I250" s="101"/>
    </row>
    <row r="251">
      <c r="A251" s="88">
        <v>45709.0</v>
      </c>
      <c r="B251" s="89" t="s">
        <v>43</v>
      </c>
      <c r="C251" s="90" t="s">
        <v>1281</v>
      </c>
      <c r="D251" s="92">
        <v>2.0</v>
      </c>
      <c r="E251" s="92">
        <v>100.0</v>
      </c>
      <c r="F251" s="287">
        <f t="shared" si="2"/>
        <v>200</v>
      </c>
      <c r="G251" s="91" t="b">
        <v>1</v>
      </c>
      <c r="H251" s="89" t="s">
        <v>30</v>
      </c>
      <c r="I251" s="100"/>
    </row>
    <row r="252">
      <c r="A252" s="84">
        <v>45709.0</v>
      </c>
      <c r="B252" s="8" t="s">
        <v>2190</v>
      </c>
      <c r="C252" s="85" t="s">
        <v>1281</v>
      </c>
      <c r="D252" s="9">
        <v>2.0</v>
      </c>
      <c r="E252" s="9">
        <v>100.0</v>
      </c>
      <c r="F252" s="286">
        <f t="shared" si="2"/>
        <v>200</v>
      </c>
      <c r="G252" s="50" t="b">
        <v>1</v>
      </c>
      <c r="H252" s="8" t="s">
        <v>30</v>
      </c>
      <c r="I252" s="101"/>
    </row>
    <row r="253">
      <c r="A253" s="88">
        <v>45709.0</v>
      </c>
      <c r="B253" s="89" t="s">
        <v>2190</v>
      </c>
      <c r="C253" s="90" t="s">
        <v>2191</v>
      </c>
      <c r="D253" s="92">
        <v>0.85</v>
      </c>
      <c r="E253" s="92">
        <v>200.0</v>
      </c>
      <c r="F253" s="287">
        <f t="shared" si="2"/>
        <v>170</v>
      </c>
      <c r="G253" s="91" t="b">
        <v>1</v>
      </c>
      <c r="H253" s="89" t="s">
        <v>30</v>
      </c>
      <c r="I253" s="100"/>
    </row>
    <row r="254">
      <c r="A254" s="84">
        <v>45709.0</v>
      </c>
      <c r="B254" s="8" t="s">
        <v>39</v>
      </c>
      <c r="C254" s="85" t="s">
        <v>1301</v>
      </c>
      <c r="D254" s="9">
        <v>5.0</v>
      </c>
      <c r="E254" s="9">
        <v>100.0</v>
      </c>
      <c r="F254" s="286">
        <f t="shared" si="2"/>
        <v>500</v>
      </c>
      <c r="G254" s="50" t="b">
        <v>1</v>
      </c>
      <c r="H254" s="8" t="s">
        <v>16</v>
      </c>
      <c r="I254" s="101"/>
    </row>
    <row r="255">
      <c r="A255" s="88">
        <v>45709.0</v>
      </c>
      <c r="B255" s="89" t="s">
        <v>39</v>
      </c>
      <c r="C255" s="90" t="s">
        <v>2187</v>
      </c>
      <c r="D255" s="92">
        <v>2.0</v>
      </c>
      <c r="E255" s="92">
        <v>120.0</v>
      </c>
      <c r="F255" s="287">
        <f t="shared" si="2"/>
        <v>240</v>
      </c>
      <c r="G255" s="91" t="b">
        <v>1</v>
      </c>
      <c r="H255" s="89" t="s">
        <v>16</v>
      </c>
      <c r="I255" s="100"/>
    </row>
    <row r="256">
      <c r="A256" s="84">
        <v>45709.0</v>
      </c>
      <c r="B256" s="8" t="s">
        <v>42</v>
      </c>
      <c r="C256" s="85" t="s">
        <v>1294</v>
      </c>
      <c r="D256" s="9">
        <v>1.3</v>
      </c>
      <c r="E256" s="9">
        <v>100.0</v>
      </c>
      <c r="F256" s="286">
        <f t="shared" si="2"/>
        <v>130</v>
      </c>
      <c r="G256" s="50" t="b">
        <v>1</v>
      </c>
      <c r="H256" s="8" t="s">
        <v>30</v>
      </c>
      <c r="I256" s="101"/>
    </row>
    <row r="257">
      <c r="A257" s="88">
        <v>45709.0</v>
      </c>
      <c r="B257" s="89" t="s">
        <v>45</v>
      </c>
      <c r="C257" s="90" t="s">
        <v>13</v>
      </c>
      <c r="D257" s="92">
        <v>1.0</v>
      </c>
      <c r="E257" s="92">
        <v>100.0</v>
      </c>
      <c r="F257" s="287">
        <f t="shared" si="2"/>
        <v>100</v>
      </c>
      <c r="G257" s="91" t="b">
        <v>0</v>
      </c>
      <c r="H257" s="89" t="s">
        <v>11</v>
      </c>
      <c r="I257" s="100"/>
    </row>
    <row r="258">
      <c r="A258" s="84">
        <v>45709.0</v>
      </c>
      <c r="B258" s="8" t="s">
        <v>45</v>
      </c>
      <c r="C258" s="85" t="s">
        <v>70</v>
      </c>
      <c r="D258" s="9">
        <v>0.5</v>
      </c>
      <c r="E258" s="9">
        <v>100.0</v>
      </c>
      <c r="F258" s="286">
        <f t="shared" si="2"/>
        <v>50</v>
      </c>
      <c r="G258" s="50" t="b">
        <v>0</v>
      </c>
      <c r="H258" s="8" t="s">
        <v>11</v>
      </c>
      <c r="I258" s="101"/>
    </row>
    <row r="259">
      <c r="A259" s="88">
        <v>45709.0</v>
      </c>
      <c r="B259" s="89" t="s">
        <v>47</v>
      </c>
      <c r="C259" s="90" t="s">
        <v>1277</v>
      </c>
      <c r="D259" s="92">
        <v>3.0</v>
      </c>
      <c r="E259" s="92">
        <v>100.0</v>
      </c>
      <c r="F259" s="287">
        <f t="shared" si="2"/>
        <v>300</v>
      </c>
      <c r="G259" s="91" t="b">
        <v>0</v>
      </c>
      <c r="H259" s="89" t="s">
        <v>11</v>
      </c>
      <c r="I259" s="100"/>
    </row>
    <row r="260">
      <c r="A260" s="84">
        <v>45709.0</v>
      </c>
      <c r="B260" s="8" t="s">
        <v>2180</v>
      </c>
      <c r="C260" s="85" t="s">
        <v>1277</v>
      </c>
      <c r="D260" s="9">
        <v>1.0</v>
      </c>
      <c r="E260" s="9">
        <v>100.0</v>
      </c>
      <c r="F260" s="286">
        <f t="shared" si="2"/>
        <v>100</v>
      </c>
      <c r="G260" s="50" t="b">
        <v>0</v>
      </c>
      <c r="H260" s="8" t="s">
        <v>16</v>
      </c>
      <c r="I260" s="101"/>
    </row>
    <row r="261">
      <c r="A261" s="88">
        <v>45709.0</v>
      </c>
      <c r="B261" s="89" t="s">
        <v>60</v>
      </c>
      <c r="C261" s="90" t="s">
        <v>1277</v>
      </c>
      <c r="D261" s="92">
        <v>2.0</v>
      </c>
      <c r="E261" s="92">
        <v>100.0</v>
      </c>
      <c r="F261" s="287">
        <f t="shared" si="2"/>
        <v>200</v>
      </c>
      <c r="G261" s="91" t="b">
        <v>1</v>
      </c>
      <c r="H261" s="89" t="s">
        <v>16</v>
      </c>
      <c r="I261" s="100"/>
    </row>
    <row r="262">
      <c r="A262" s="84">
        <v>45710.0</v>
      </c>
      <c r="B262" s="8" t="s">
        <v>2182</v>
      </c>
      <c r="C262" s="85" t="s">
        <v>13</v>
      </c>
      <c r="D262" s="9">
        <v>1.0</v>
      </c>
      <c r="E262" s="9">
        <v>100.0</v>
      </c>
      <c r="F262" s="286">
        <f t="shared" si="2"/>
        <v>100</v>
      </c>
      <c r="G262" s="50" t="b">
        <v>1</v>
      </c>
      <c r="H262" s="8" t="s">
        <v>30</v>
      </c>
      <c r="I262" s="101"/>
    </row>
    <row r="263">
      <c r="A263" s="88">
        <v>45710.0</v>
      </c>
      <c r="B263" s="89" t="s">
        <v>2195</v>
      </c>
      <c r="C263" s="90" t="s">
        <v>1326</v>
      </c>
      <c r="D263" s="92">
        <v>1.0</v>
      </c>
      <c r="E263" s="92">
        <v>100.0</v>
      </c>
      <c r="F263" s="287">
        <f t="shared" si="2"/>
        <v>100</v>
      </c>
      <c r="G263" s="91" t="b">
        <v>0</v>
      </c>
      <c r="H263" s="89" t="s">
        <v>16</v>
      </c>
      <c r="I263" s="100"/>
    </row>
    <row r="264">
      <c r="A264" s="84">
        <v>45710.0</v>
      </c>
      <c r="B264" s="8" t="s">
        <v>2195</v>
      </c>
      <c r="C264" s="85" t="s">
        <v>70</v>
      </c>
      <c r="D264" s="9">
        <v>1.0</v>
      </c>
      <c r="E264" s="9">
        <v>80.0</v>
      </c>
      <c r="F264" s="286">
        <f t="shared" si="2"/>
        <v>80</v>
      </c>
      <c r="G264" s="50" t="b">
        <v>0</v>
      </c>
      <c r="H264" s="8" t="s">
        <v>16</v>
      </c>
      <c r="I264" s="101"/>
    </row>
    <row r="265">
      <c r="A265" s="88">
        <v>45710.0</v>
      </c>
      <c r="B265" s="89" t="s">
        <v>68</v>
      </c>
      <c r="C265" s="90" t="s">
        <v>13</v>
      </c>
      <c r="D265" s="92">
        <v>2.0</v>
      </c>
      <c r="E265" s="92">
        <v>100.0</v>
      </c>
      <c r="F265" s="287">
        <f t="shared" si="2"/>
        <v>200</v>
      </c>
      <c r="G265" s="91" t="b">
        <v>1</v>
      </c>
      <c r="H265" s="89" t="s">
        <v>16</v>
      </c>
      <c r="I265" s="100"/>
    </row>
    <row r="266">
      <c r="A266" s="84">
        <v>45710.0</v>
      </c>
      <c r="B266" s="8" t="s">
        <v>68</v>
      </c>
      <c r="C266" s="85" t="s">
        <v>2187</v>
      </c>
      <c r="D266" s="9">
        <v>2.0</v>
      </c>
      <c r="E266" s="9">
        <v>100.0</v>
      </c>
      <c r="F266" s="286">
        <f t="shared" si="2"/>
        <v>200</v>
      </c>
      <c r="G266" s="50" t="b">
        <v>1</v>
      </c>
      <c r="H266" s="8" t="s">
        <v>16</v>
      </c>
      <c r="I266" s="101"/>
    </row>
    <row r="267">
      <c r="A267" s="88">
        <v>45710.0</v>
      </c>
      <c r="B267" s="89" t="s">
        <v>68</v>
      </c>
      <c r="C267" s="90" t="s">
        <v>70</v>
      </c>
      <c r="D267" s="92">
        <v>2.0</v>
      </c>
      <c r="E267" s="92">
        <v>100.0</v>
      </c>
      <c r="F267" s="287">
        <f t="shared" si="2"/>
        <v>200</v>
      </c>
      <c r="G267" s="91" t="b">
        <v>1</v>
      </c>
      <c r="H267" s="89" t="s">
        <v>16</v>
      </c>
      <c r="I267" s="100"/>
    </row>
    <row r="268">
      <c r="A268" s="84">
        <v>45710.0</v>
      </c>
      <c r="B268" s="8" t="s">
        <v>2180</v>
      </c>
      <c r="C268" s="85" t="s">
        <v>2188</v>
      </c>
      <c r="D268" s="9">
        <v>2.0</v>
      </c>
      <c r="E268" s="9">
        <v>100.0</v>
      </c>
      <c r="F268" s="286">
        <f t="shared" si="2"/>
        <v>200</v>
      </c>
      <c r="G268" s="50" t="b">
        <v>0</v>
      </c>
      <c r="H268" s="8" t="s">
        <v>16</v>
      </c>
      <c r="I268" s="101"/>
    </row>
    <row r="269">
      <c r="A269" s="88">
        <v>45710.0</v>
      </c>
      <c r="B269" s="89" t="s">
        <v>2180</v>
      </c>
      <c r="C269" s="90" t="s">
        <v>70</v>
      </c>
      <c r="D269" s="92">
        <v>1.0</v>
      </c>
      <c r="E269" s="92">
        <v>70.0</v>
      </c>
      <c r="F269" s="287">
        <f t="shared" si="2"/>
        <v>70</v>
      </c>
      <c r="G269" s="91" t="b">
        <v>0</v>
      </c>
      <c r="H269" s="89" t="s">
        <v>16</v>
      </c>
      <c r="I269" s="100"/>
    </row>
    <row r="270">
      <c r="A270" s="84">
        <v>45710.0</v>
      </c>
      <c r="B270" s="8" t="s">
        <v>31</v>
      </c>
      <c r="C270" s="85" t="s">
        <v>19</v>
      </c>
      <c r="D270" s="9">
        <v>2.0</v>
      </c>
      <c r="E270" s="9">
        <v>100.0</v>
      </c>
      <c r="F270" s="286">
        <f t="shared" si="2"/>
        <v>200</v>
      </c>
      <c r="G270" s="50" t="b">
        <v>0</v>
      </c>
      <c r="H270" s="8" t="s">
        <v>11</v>
      </c>
      <c r="I270" s="101"/>
    </row>
    <row r="271">
      <c r="A271" s="88">
        <v>45710.0</v>
      </c>
      <c r="B271" s="89" t="s">
        <v>45</v>
      </c>
      <c r="C271" s="90" t="s">
        <v>1295</v>
      </c>
      <c r="D271" s="92">
        <v>2.0</v>
      </c>
      <c r="E271" s="92">
        <v>100.0</v>
      </c>
      <c r="F271" s="287">
        <f t="shared" si="2"/>
        <v>200</v>
      </c>
      <c r="G271" s="91" t="b">
        <v>0</v>
      </c>
      <c r="H271" s="89" t="s">
        <v>11</v>
      </c>
      <c r="I271" s="100"/>
    </row>
    <row r="272">
      <c r="A272" s="84">
        <v>45710.0</v>
      </c>
      <c r="B272" s="8" t="s">
        <v>41</v>
      </c>
      <c r="C272" s="85" t="s">
        <v>2199</v>
      </c>
      <c r="D272" s="9">
        <v>1.0</v>
      </c>
      <c r="E272" s="9">
        <v>100.0</v>
      </c>
      <c r="F272" s="286">
        <f t="shared" si="2"/>
        <v>100</v>
      </c>
      <c r="G272" s="50" t="b">
        <v>1</v>
      </c>
      <c r="H272" s="8" t="s">
        <v>30</v>
      </c>
      <c r="I272" s="101"/>
    </row>
    <row r="273">
      <c r="A273" s="88">
        <v>45710.0</v>
      </c>
      <c r="B273" s="89" t="s">
        <v>52</v>
      </c>
      <c r="C273" s="90" t="s">
        <v>1306</v>
      </c>
      <c r="D273" s="92">
        <v>4.0</v>
      </c>
      <c r="E273" s="92">
        <v>100.0</v>
      </c>
      <c r="F273" s="287">
        <f t="shared" si="2"/>
        <v>400</v>
      </c>
      <c r="G273" s="91" t="b">
        <v>0</v>
      </c>
      <c r="H273" s="89" t="s">
        <v>11</v>
      </c>
      <c r="I273" s="100"/>
    </row>
    <row r="274">
      <c r="A274" s="84">
        <v>45710.0</v>
      </c>
      <c r="B274" s="8" t="s">
        <v>52</v>
      </c>
      <c r="C274" s="85" t="s">
        <v>2187</v>
      </c>
      <c r="D274" s="9">
        <v>1.0</v>
      </c>
      <c r="E274" s="9">
        <v>120.0</v>
      </c>
      <c r="F274" s="286">
        <f t="shared" si="2"/>
        <v>120</v>
      </c>
      <c r="G274" s="50" t="b">
        <v>0</v>
      </c>
      <c r="H274" s="8" t="s">
        <v>11</v>
      </c>
      <c r="I274" s="101"/>
    </row>
    <row r="275">
      <c r="A275" s="88">
        <v>45710.0</v>
      </c>
      <c r="B275" s="89" t="s">
        <v>52</v>
      </c>
      <c r="C275" s="90" t="s">
        <v>70</v>
      </c>
      <c r="D275" s="92">
        <v>2.0</v>
      </c>
      <c r="E275" s="92">
        <v>80.0</v>
      </c>
      <c r="F275" s="287">
        <f t="shared" si="2"/>
        <v>160</v>
      </c>
      <c r="G275" s="91" t="b">
        <v>0</v>
      </c>
      <c r="H275" s="89" t="s">
        <v>11</v>
      </c>
      <c r="I275" s="100"/>
    </row>
    <row r="276">
      <c r="A276" s="84">
        <v>45710.0</v>
      </c>
      <c r="B276" s="8" t="s">
        <v>56</v>
      </c>
      <c r="C276" s="85" t="s">
        <v>2193</v>
      </c>
      <c r="D276" s="9">
        <v>12.0</v>
      </c>
      <c r="E276" s="9">
        <v>65.0</v>
      </c>
      <c r="F276" s="286">
        <f t="shared" si="2"/>
        <v>780</v>
      </c>
      <c r="G276" s="50" t="b">
        <v>1</v>
      </c>
      <c r="H276" s="8" t="s">
        <v>16</v>
      </c>
      <c r="I276" s="101"/>
    </row>
    <row r="277">
      <c r="A277" s="88">
        <v>45710.0</v>
      </c>
      <c r="B277" s="89" t="s">
        <v>15</v>
      </c>
      <c r="C277" s="90" t="s">
        <v>13</v>
      </c>
      <c r="D277" s="92">
        <v>2.0</v>
      </c>
      <c r="E277" s="92">
        <v>100.0</v>
      </c>
      <c r="F277" s="287">
        <f t="shared" si="2"/>
        <v>200</v>
      </c>
      <c r="G277" s="91" t="b">
        <v>1</v>
      </c>
      <c r="H277" s="89" t="s">
        <v>16</v>
      </c>
      <c r="I277" s="100"/>
    </row>
    <row r="278">
      <c r="A278" s="84">
        <v>45711.0</v>
      </c>
      <c r="B278" s="8" t="s">
        <v>42</v>
      </c>
      <c r="C278" s="85" t="s">
        <v>1294</v>
      </c>
      <c r="D278" s="9">
        <v>1.3</v>
      </c>
      <c r="E278" s="9">
        <v>100.0</v>
      </c>
      <c r="F278" s="286">
        <f t="shared" si="2"/>
        <v>130</v>
      </c>
      <c r="G278" s="50" t="b">
        <v>1</v>
      </c>
      <c r="H278" s="8" t="s">
        <v>30</v>
      </c>
      <c r="I278" s="101"/>
    </row>
    <row r="279">
      <c r="A279" s="88">
        <v>45711.0</v>
      </c>
      <c r="B279" s="89" t="s">
        <v>15</v>
      </c>
      <c r="C279" s="90" t="s">
        <v>1292</v>
      </c>
      <c r="D279" s="92">
        <v>2.0</v>
      </c>
      <c r="E279" s="92">
        <v>100.0</v>
      </c>
      <c r="F279" s="287">
        <f t="shared" si="2"/>
        <v>200</v>
      </c>
      <c r="G279" s="91" t="b">
        <v>1</v>
      </c>
      <c r="H279" s="89" t="s">
        <v>16</v>
      </c>
      <c r="I279" s="100"/>
    </row>
    <row r="280">
      <c r="A280" s="84">
        <v>45711.0</v>
      </c>
      <c r="B280" s="8" t="s">
        <v>15</v>
      </c>
      <c r="C280" s="85" t="s">
        <v>2187</v>
      </c>
      <c r="D280" s="9">
        <v>1.0</v>
      </c>
      <c r="E280" s="9">
        <v>120.0</v>
      </c>
      <c r="F280" s="286">
        <f t="shared" si="2"/>
        <v>120</v>
      </c>
      <c r="G280" s="50" t="b">
        <v>1</v>
      </c>
      <c r="H280" s="8" t="s">
        <v>16</v>
      </c>
      <c r="I280" s="101"/>
    </row>
    <row r="281">
      <c r="A281" s="88">
        <v>45711.0</v>
      </c>
      <c r="B281" s="89" t="s">
        <v>15</v>
      </c>
      <c r="C281" s="90" t="s">
        <v>70</v>
      </c>
      <c r="D281" s="92">
        <v>1.0</v>
      </c>
      <c r="E281" s="92">
        <v>80.0</v>
      </c>
      <c r="F281" s="287">
        <f t="shared" si="2"/>
        <v>80</v>
      </c>
      <c r="G281" s="91" t="b">
        <v>1</v>
      </c>
      <c r="H281" s="89" t="s">
        <v>16</v>
      </c>
      <c r="I281" s="100"/>
    </row>
    <row r="282">
      <c r="A282" s="84">
        <v>45711.0</v>
      </c>
      <c r="B282" s="8" t="s">
        <v>54</v>
      </c>
      <c r="C282" s="85" t="s">
        <v>1281</v>
      </c>
      <c r="D282" s="9">
        <v>2.0</v>
      </c>
      <c r="E282" s="9">
        <v>100.0</v>
      </c>
      <c r="F282" s="286">
        <f t="shared" si="2"/>
        <v>200</v>
      </c>
      <c r="G282" s="50" t="b">
        <v>1</v>
      </c>
      <c r="H282" s="8" t="s">
        <v>30</v>
      </c>
      <c r="I282" s="101"/>
    </row>
    <row r="283">
      <c r="A283" s="88">
        <v>45711.0</v>
      </c>
      <c r="B283" s="89" t="s">
        <v>31</v>
      </c>
      <c r="C283" s="90" t="s">
        <v>19</v>
      </c>
      <c r="D283" s="92">
        <v>4.0</v>
      </c>
      <c r="E283" s="92">
        <v>100.0</v>
      </c>
      <c r="F283" s="287">
        <f t="shared" si="2"/>
        <v>400</v>
      </c>
      <c r="G283" s="91" t="b">
        <v>0</v>
      </c>
      <c r="H283" s="89" t="s">
        <v>11</v>
      </c>
      <c r="I283" s="100"/>
    </row>
    <row r="284">
      <c r="A284" s="84">
        <v>45711.0</v>
      </c>
      <c r="B284" s="8" t="s">
        <v>31</v>
      </c>
      <c r="C284" s="85" t="s">
        <v>70</v>
      </c>
      <c r="D284" s="9">
        <v>1.0</v>
      </c>
      <c r="E284" s="9">
        <v>80.0</v>
      </c>
      <c r="F284" s="286">
        <f t="shared" si="2"/>
        <v>80</v>
      </c>
      <c r="G284" s="50" t="b">
        <v>0</v>
      </c>
      <c r="H284" s="8" t="s">
        <v>11</v>
      </c>
      <c r="I284" s="101"/>
    </row>
    <row r="285">
      <c r="A285" s="88">
        <v>45711.0</v>
      </c>
      <c r="B285" s="89" t="s">
        <v>45</v>
      </c>
      <c r="C285" s="90" t="s">
        <v>1277</v>
      </c>
      <c r="D285" s="92">
        <v>3.0</v>
      </c>
      <c r="E285" s="92">
        <v>100.0</v>
      </c>
      <c r="F285" s="287">
        <f t="shared" si="2"/>
        <v>300</v>
      </c>
      <c r="G285" s="91" t="b">
        <v>0</v>
      </c>
      <c r="H285" s="89" t="s">
        <v>11</v>
      </c>
      <c r="I285" s="100"/>
    </row>
    <row r="286">
      <c r="A286" s="84">
        <v>45711.0</v>
      </c>
      <c r="B286" s="8" t="s">
        <v>47</v>
      </c>
      <c r="C286" s="85" t="s">
        <v>1277</v>
      </c>
      <c r="D286" s="9">
        <v>3.0</v>
      </c>
      <c r="E286" s="9">
        <v>0.0</v>
      </c>
      <c r="F286" s="286">
        <f t="shared" si="2"/>
        <v>0</v>
      </c>
      <c r="G286" s="50" t="b">
        <v>0</v>
      </c>
      <c r="H286" s="8" t="s">
        <v>11</v>
      </c>
      <c r="I286" s="101"/>
    </row>
    <row r="287">
      <c r="A287" s="88">
        <v>45711.0</v>
      </c>
      <c r="B287" s="89" t="s">
        <v>2180</v>
      </c>
      <c r="C287" s="90" t="s">
        <v>2188</v>
      </c>
      <c r="D287" s="92">
        <v>2.0</v>
      </c>
      <c r="E287" s="92">
        <v>100.0</v>
      </c>
      <c r="F287" s="287">
        <f t="shared" si="2"/>
        <v>200</v>
      </c>
      <c r="G287" s="91" t="b">
        <v>0</v>
      </c>
      <c r="H287" s="89" t="s">
        <v>16</v>
      </c>
      <c r="I287" s="100"/>
    </row>
    <row r="288">
      <c r="A288" s="84">
        <v>45711.0</v>
      </c>
      <c r="B288" s="8" t="s">
        <v>48</v>
      </c>
      <c r="C288" s="85" t="s">
        <v>2200</v>
      </c>
      <c r="D288" s="9">
        <v>20.0</v>
      </c>
      <c r="E288" s="9">
        <v>50.0</v>
      </c>
      <c r="F288" s="286">
        <f t="shared" si="2"/>
        <v>1000</v>
      </c>
      <c r="G288" s="50" t="b">
        <v>0</v>
      </c>
      <c r="H288" s="8" t="s">
        <v>16</v>
      </c>
      <c r="I288" s="101"/>
    </row>
    <row r="289">
      <c r="A289" s="88">
        <v>45712.0</v>
      </c>
      <c r="B289" s="89" t="s">
        <v>71</v>
      </c>
      <c r="C289" s="90" t="s">
        <v>12</v>
      </c>
      <c r="D289" s="92">
        <v>1.0</v>
      </c>
      <c r="E289" s="92">
        <v>100.0</v>
      </c>
      <c r="F289" s="287">
        <f t="shared" si="2"/>
        <v>100</v>
      </c>
      <c r="G289" s="91" t="b">
        <v>1</v>
      </c>
      <c r="H289" s="89" t="s">
        <v>30</v>
      </c>
      <c r="I289" s="100"/>
    </row>
    <row r="290">
      <c r="A290" s="84">
        <v>45712.0</v>
      </c>
      <c r="B290" s="8" t="s">
        <v>40</v>
      </c>
      <c r="C290" s="85" t="s">
        <v>1281</v>
      </c>
      <c r="D290" s="9">
        <v>2.0</v>
      </c>
      <c r="E290" s="9">
        <v>100.0</v>
      </c>
      <c r="F290" s="286">
        <f t="shared" si="2"/>
        <v>200</v>
      </c>
      <c r="G290" s="50" t="b">
        <v>0</v>
      </c>
      <c r="H290" s="8" t="s">
        <v>16</v>
      </c>
      <c r="I290" s="101"/>
    </row>
    <row r="291">
      <c r="A291" s="88">
        <v>45712.0</v>
      </c>
      <c r="B291" s="89" t="s">
        <v>2025</v>
      </c>
      <c r="C291" s="90" t="s">
        <v>1292</v>
      </c>
      <c r="D291" s="92">
        <v>2.0</v>
      </c>
      <c r="E291" s="92">
        <v>100.0</v>
      </c>
      <c r="F291" s="287">
        <f t="shared" si="2"/>
        <v>200</v>
      </c>
      <c r="G291" s="91" t="b">
        <v>1</v>
      </c>
      <c r="H291" s="89" t="s">
        <v>30</v>
      </c>
      <c r="I291" s="100"/>
    </row>
    <row r="292">
      <c r="A292" s="84">
        <v>45712.0</v>
      </c>
      <c r="B292" s="8" t="s">
        <v>2025</v>
      </c>
      <c r="C292" s="85" t="s">
        <v>2187</v>
      </c>
      <c r="D292" s="9">
        <v>1.0</v>
      </c>
      <c r="E292" s="9">
        <v>120.0</v>
      </c>
      <c r="F292" s="286">
        <f t="shared" si="2"/>
        <v>120</v>
      </c>
      <c r="G292" s="50" t="b">
        <v>1</v>
      </c>
      <c r="H292" s="8" t="s">
        <v>30</v>
      </c>
      <c r="I292" s="101"/>
    </row>
    <row r="293">
      <c r="A293" s="88">
        <v>45712.0</v>
      </c>
      <c r="B293" s="89" t="s">
        <v>2181</v>
      </c>
      <c r="C293" s="90" t="s">
        <v>2201</v>
      </c>
      <c r="D293" s="92">
        <v>4.0</v>
      </c>
      <c r="E293" s="92">
        <v>100.0</v>
      </c>
      <c r="F293" s="287">
        <f t="shared" si="2"/>
        <v>400</v>
      </c>
      <c r="G293" s="91" t="b">
        <v>1</v>
      </c>
      <c r="H293" s="89" t="s">
        <v>16</v>
      </c>
      <c r="I293" s="100"/>
    </row>
    <row r="294">
      <c r="A294" s="84">
        <v>45712.0</v>
      </c>
      <c r="B294" s="8" t="s">
        <v>2181</v>
      </c>
      <c r="C294" s="85" t="s">
        <v>70</v>
      </c>
      <c r="D294" s="9">
        <v>2.0</v>
      </c>
      <c r="E294" s="9">
        <v>80.0</v>
      </c>
      <c r="F294" s="286">
        <f t="shared" si="2"/>
        <v>160</v>
      </c>
      <c r="G294" s="50" t="b">
        <v>1</v>
      </c>
      <c r="H294" s="8" t="s">
        <v>16</v>
      </c>
      <c r="I294" s="101"/>
    </row>
    <row r="295">
      <c r="A295" s="88">
        <v>45712.0</v>
      </c>
      <c r="B295" s="89" t="s">
        <v>42</v>
      </c>
      <c r="C295" s="90" t="s">
        <v>1294</v>
      </c>
      <c r="D295" s="92">
        <v>1.5</v>
      </c>
      <c r="E295" s="92">
        <v>100.0</v>
      </c>
      <c r="F295" s="287">
        <f t="shared" si="2"/>
        <v>150</v>
      </c>
      <c r="G295" s="91" t="b">
        <v>1</v>
      </c>
      <c r="H295" s="89" t="s">
        <v>30</v>
      </c>
      <c r="I295" s="100"/>
    </row>
    <row r="296">
      <c r="A296" s="84">
        <v>45712.0</v>
      </c>
      <c r="B296" s="8" t="s">
        <v>25</v>
      </c>
      <c r="C296" s="85" t="s">
        <v>13</v>
      </c>
      <c r="D296" s="9">
        <v>1.0</v>
      </c>
      <c r="E296" s="9">
        <v>100.0</v>
      </c>
      <c r="F296" s="286">
        <f t="shared" si="2"/>
        <v>100</v>
      </c>
      <c r="G296" s="50" t="b">
        <v>1</v>
      </c>
      <c r="H296" s="8" t="s">
        <v>30</v>
      </c>
      <c r="I296" s="101"/>
    </row>
    <row r="297">
      <c r="A297" s="88">
        <v>45712.0</v>
      </c>
      <c r="B297" s="89" t="s">
        <v>57</v>
      </c>
      <c r="C297" s="90" t="s">
        <v>19</v>
      </c>
      <c r="D297" s="92">
        <v>10.0</v>
      </c>
      <c r="E297" s="92">
        <v>100.0</v>
      </c>
      <c r="F297" s="287">
        <f t="shared" si="2"/>
        <v>1000</v>
      </c>
      <c r="G297" s="91" t="b">
        <v>1</v>
      </c>
      <c r="H297" s="89" t="s">
        <v>30</v>
      </c>
      <c r="I297" s="100"/>
    </row>
    <row r="298">
      <c r="A298" s="84">
        <v>45712.0</v>
      </c>
      <c r="B298" s="8" t="s">
        <v>49</v>
      </c>
      <c r="C298" s="85" t="s">
        <v>1286</v>
      </c>
      <c r="D298" s="9">
        <v>2.0</v>
      </c>
      <c r="E298" s="9">
        <v>100.0</v>
      </c>
      <c r="F298" s="286">
        <f t="shared" si="2"/>
        <v>200</v>
      </c>
      <c r="G298" s="50" t="b">
        <v>0</v>
      </c>
      <c r="H298" s="8" t="s">
        <v>11</v>
      </c>
      <c r="I298" s="101"/>
    </row>
    <row r="299">
      <c r="A299" s="88">
        <v>45712.0</v>
      </c>
      <c r="B299" s="89" t="s">
        <v>49</v>
      </c>
      <c r="C299" s="90" t="s">
        <v>2187</v>
      </c>
      <c r="D299" s="92">
        <v>1.0</v>
      </c>
      <c r="E299" s="92">
        <v>120.0</v>
      </c>
      <c r="F299" s="287">
        <f t="shared" si="2"/>
        <v>120</v>
      </c>
      <c r="G299" s="91" t="b">
        <v>0</v>
      </c>
      <c r="H299" s="89" t="s">
        <v>11</v>
      </c>
      <c r="I299" s="100"/>
    </row>
    <row r="300">
      <c r="A300" s="84">
        <v>45713.0</v>
      </c>
      <c r="B300" s="8" t="s">
        <v>39</v>
      </c>
      <c r="C300" s="85" t="s">
        <v>1277</v>
      </c>
      <c r="D300" s="9">
        <v>6.0</v>
      </c>
      <c r="E300" s="9">
        <v>100.0</v>
      </c>
      <c r="F300" s="286">
        <f t="shared" si="2"/>
        <v>600</v>
      </c>
      <c r="G300" s="50" t="b">
        <v>0</v>
      </c>
      <c r="H300" s="8" t="s">
        <v>16</v>
      </c>
      <c r="I300" s="101"/>
    </row>
    <row r="301">
      <c r="A301" s="88">
        <v>45713.0</v>
      </c>
      <c r="B301" s="89" t="s">
        <v>39</v>
      </c>
      <c r="C301" s="90" t="s">
        <v>2187</v>
      </c>
      <c r="D301" s="92">
        <v>2.0</v>
      </c>
      <c r="E301" s="92">
        <v>120.0</v>
      </c>
      <c r="F301" s="287">
        <f t="shared" si="2"/>
        <v>240</v>
      </c>
      <c r="G301" s="91" t="b">
        <v>0</v>
      </c>
      <c r="H301" s="89" t="s">
        <v>16</v>
      </c>
      <c r="I301" s="100"/>
    </row>
    <row r="302">
      <c r="A302" s="84">
        <v>45713.0</v>
      </c>
      <c r="B302" s="8" t="s">
        <v>41</v>
      </c>
      <c r="C302" s="85" t="s">
        <v>1281</v>
      </c>
      <c r="D302" s="9">
        <v>1.0</v>
      </c>
      <c r="E302" s="9">
        <v>100.0</v>
      </c>
      <c r="F302" s="286">
        <f t="shared" si="2"/>
        <v>100</v>
      </c>
      <c r="G302" s="50" t="b">
        <v>1</v>
      </c>
      <c r="H302" s="8" t="s">
        <v>30</v>
      </c>
      <c r="I302" s="101"/>
    </row>
    <row r="303">
      <c r="A303" s="88">
        <v>45713.0</v>
      </c>
      <c r="B303" s="89" t="s">
        <v>22</v>
      </c>
      <c r="C303" s="90" t="s">
        <v>1277</v>
      </c>
      <c r="D303" s="92">
        <v>2.0</v>
      </c>
      <c r="E303" s="92">
        <v>100.0</v>
      </c>
      <c r="F303" s="287">
        <f t="shared" si="2"/>
        <v>200</v>
      </c>
      <c r="G303" s="91" t="b">
        <v>0</v>
      </c>
      <c r="H303" s="89" t="s">
        <v>16</v>
      </c>
      <c r="I303" s="100"/>
    </row>
    <row r="304">
      <c r="A304" s="84">
        <v>45713.0</v>
      </c>
      <c r="B304" s="8" t="s">
        <v>61</v>
      </c>
      <c r="C304" s="85" t="s">
        <v>2187</v>
      </c>
      <c r="D304" s="9">
        <v>6.0</v>
      </c>
      <c r="E304" s="9">
        <v>100.0</v>
      </c>
      <c r="F304" s="286">
        <f t="shared" si="2"/>
        <v>600</v>
      </c>
      <c r="G304" s="50" t="b">
        <v>1</v>
      </c>
      <c r="H304" s="8" t="s">
        <v>30</v>
      </c>
      <c r="I304" s="101"/>
    </row>
    <row r="305">
      <c r="A305" s="88">
        <v>45713.0</v>
      </c>
      <c r="B305" s="89" t="s">
        <v>18</v>
      </c>
      <c r="C305" s="90" t="s">
        <v>2185</v>
      </c>
      <c r="D305" s="92">
        <v>2.0</v>
      </c>
      <c r="E305" s="92">
        <v>100.0</v>
      </c>
      <c r="F305" s="287">
        <f t="shared" si="2"/>
        <v>200</v>
      </c>
      <c r="G305" s="91" t="b">
        <v>0</v>
      </c>
      <c r="H305" s="89" t="s">
        <v>16</v>
      </c>
      <c r="I305" s="100"/>
    </row>
    <row r="306">
      <c r="A306" s="84">
        <v>45713.0</v>
      </c>
      <c r="B306" s="8" t="s">
        <v>47</v>
      </c>
      <c r="C306" s="85" t="s">
        <v>13</v>
      </c>
      <c r="D306" s="9">
        <v>1.0</v>
      </c>
      <c r="E306" s="9">
        <v>100.0</v>
      </c>
      <c r="F306" s="286">
        <f t="shared" si="2"/>
        <v>100</v>
      </c>
      <c r="G306" s="50" t="b">
        <v>0</v>
      </c>
      <c r="H306" s="8" t="s">
        <v>11</v>
      </c>
      <c r="I306" s="101"/>
    </row>
    <row r="307">
      <c r="A307" s="88">
        <v>45713.0</v>
      </c>
      <c r="B307" s="89" t="s">
        <v>89</v>
      </c>
      <c r="C307" s="90" t="s">
        <v>1280</v>
      </c>
      <c r="D307" s="92">
        <v>1.0</v>
      </c>
      <c r="E307" s="92">
        <v>100.0</v>
      </c>
      <c r="F307" s="287">
        <f t="shared" si="2"/>
        <v>100</v>
      </c>
      <c r="G307" s="91" t="b">
        <v>1</v>
      </c>
      <c r="H307" s="89" t="s">
        <v>16</v>
      </c>
      <c r="I307" s="100"/>
    </row>
    <row r="308">
      <c r="A308" s="84">
        <v>45713.0</v>
      </c>
      <c r="B308" s="8" t="s">
        <v>89</v>
      </c>
      <c r="C308" s="85" t="s">
        <v>70</v>
      </c>
      <c r="D308" s="9">
        <v>0.4</v>
      </c>
      <c r="E308" s="9">
        <v>80.0</v>
      </c>
      <c r="F308" s="286">
        <f t="shared" si="2"/>
        <v>32</v>
      </c>
      <c r="G308" s="50" t="b">
        <v>1</v>
      </c>
      <c r="H308" s="8" t="s">
        <v>16</v>
      </c>
      <c r="I308" s="101"/>
    </row>
    <row r="309">
      <c r="A309" s="88">
        <v>45713.0</v>
      </c>
      <c r="B309" s="89" t="s">
        <v>21</v>
      </c>
      <c r="C309" s="90" t="s">
        <v>13</v>
      </c>
      <c r="D309" s="92">
        <v>1.0</v>
      </c>
      <c r="E309" s="92">
        <v>100.0</v>
      </c>
      <c r="F309" s="287">
        <f t="shared" si="2"/>
        <v>100</v>
      </c>
      <c r="G309" s="91" t="b">
        <v>0</v>
      </c>
      <c r="H309" s="89" t="s">
        <v>11</v>
      </c>
      <c r="I309" s="100"/>
    </row>
    <row r="310">
      <c r="A310" s="84">
        <v>45713.0</v>
      </c>
      <c r="B310" s="8" t="s">
        <v>21</v>
      </c>
      <c r="C310" s="85" t="s">
        <v>2187</v>
      </c>
      <c r="D310" s="9">
        <v>1.0</v>
      </c>
      <c r="E310" s="9">
        <v>120.0</v>
      </c>
      <c r="F310" s="286">
        <f t="shared" si="2"/>
        <v>120</v>
      </c>
      <c r="G310" s="50" t="b">
        <v>0</v>
      </c>
      <c r="H310" s="8" t="s">
        <v>11</v>
      </c>
      <c r="I310" s="101"/>
    </row>
    <row r="311">
      <c r="A311" s="88">
        <v>45713.0</v>
      </c>
      <c r="B311" s="89" t="s">
        <v>54</v>
      </c>
      <c r="C311" s="90" t="s">
        <v>1281</v>
      </c>
      <c r="D311" s="92">
        <v>2.0</v>
      </c>
      <c r="E311" s="92">
        <v>100.0</v>
      </c>
      <c r="F311" s="287">
        <f t="shared" si="2"/>
        <v>200</v>
      </c>
      <c r="G311" s="91" t="b">
        <v>1</v>
      </c>
      <c r="H311" s="89" t="s">
        <v>30</v>
      </c>
      <c r="I311" s="100"/>
    </row>
    <row r="312">
      <c r="A312" s="84">
        <v>45714.0</v>
      </c>
      <c r="B312" s="8" t="s">
        <v>43</v>
      </c>
      <c r="C312" s="85" t="s">
        <v>1326</v>
      </c>
      <c r="D312" s="9">
        <v>4.0</v>
      </c>
      <c r="E312" s="9">
        <v>100.0</v>
      </c>
      <c r="F312" s="286">
        <f t="shared" si="2"/>
        <v>400</v>
      </c>
      <c r="G312" s="50" t="b">
        <v>1</v>
      </c>
      <c r="H312" s="8" t="s">
        <v>16</v>
      </c>
      <c r="I312" s="101"/>
    </row>
    <row r="313">
      <c r="A313" s="88">
        <v>45714.0</v>
      </c>
      <c r="B313" s="89" t="s">
        <v>2189</v>
      </c>
      <c r="C313" s="90" t="s">
        <v>1277</v>
      </c>
      <c r="D313" s="92">
        <v>3.0</v>
      </c>
      <c r="E313" s="92">
        <v>100.0</v>
      </c>
      <c r="F313" s="287">
        <f t="shared" si="2"/>
        <v>300</v>
      </c>
      <c r="G313" s="91" t="b">
        <v>0</v>
      </c>
      <c r="H313" s="89" t="s">
        <v>16</v>
      </c>
      <c r="I313" s="100"/>
    </row>
    <row r="314">
      <c r="A314" s="84">
        <v>45714.0</v>
      </c>
      <c r="B314" s="8" t="s">
        <v>28</v>
      </c>
      <c r="C314" s="85" t="s">
        <v>19</v>
      </c>
      <c r="D314" s="9">
        <v>1.0</v>
      </c>
      <c r="E314" s="9">
        <v>100.0</v>
      </c>
      <c r="F314" s="286">
        <f t="shared" si="2"/>
        <v>100</v>
      </c>
      <c r="G314" s="50" t="b">
        <v>1</v>
      </c>
      <c r="H314" s="8" t="s">
        <v>30</v>
      </c>
      <c r="I314" s="101"/>
    </row>
    <row r="315">
      <c r="A315" s="88">
        <v>45714.0</v>
      </c>
      <c r="B315" s="89" t="s">
        <v>2180</v>
      </c>
      <c r="C315" s="90" t="s">
        <v>2188</v>
      </c>
      <c r="D315" s="92">
        <v>2.0</v>
      </c>
      <c r="E315" s="92">
        <v>100.0</v>
      </c>
      <c r="F315" s="287">
        <f t="shared" si="2"/>
        <v>200</v>
      </c>
      <c r="G315" s="91" t="b">
        <v>0</v>
      </c>
      <c r="H315" s="89" t="s">
        <v>16</v>
      </c>
      <c r="I315" s="100"/>
    </row>
    <row r="316">
      <c r="A316" s="84">
        <v>45714.0</v>
      </c>
      <c r="B316" s="8" t="s">
        <v>2180</v>
      </c>
      <c r="C316" s="85" t="s">
        <v>70</v>
      </c>
      <c r="D316" s="9">
        <v>1.0</v>
      </c>
      <c r="E316" s="9">
        <v>70.0</v>
      </c>
      <c r="F316" s="286">
        <f t="shared" si="2"/>
        <v>70</v>
      </c>
      <c r="G316" s="50" t="b">
        <v>0</v>
      </c>
      <c r="H316" s="8" t="s">
        <v>16</v>
      </c>
      <c r="I316" s="101"/>
    </row>
    <row r="317">
      <c r="A317" s="88">
        <v>45714.0</v>
      </c>
      <c r="B317" s="89" t="s">
        <v>47</v>
      </c>
      <c r="C317" s="90" t="s">
        <v>1277</v>
      </c>
      <c r="D317" s="92">
        <v>4.0</v>
      </c>
      <c r="E317" s="92">
        <v>100.0</v>
      </c>
      <c r="F317" s="287">
        <f t="shared" si="2"/>
        <v>400</v>
      </c>
      <c r="G317" s="91" t="b">
        <v>0</v>
      </c>
      <c r="H317" s="89" t="s">
        <v>11</v>
      </c>
      <c r="I317" s="100"/>
    </row>
    <row r="318">
      <c r="A318" s="84">
        <v>45714.0</v>
      </c>
      <c r="B318" s="8" t="s">
        <v>31</v>
      </c>
      <c r="C318" s="85" t="s">
        <v>19</v>
      </c>
      <c r="D318" s="9">
        <v>2.0</v>
      </c>
      <c r="E318" s="9">
        <v>100.0</v>
      </c>
      <c r="F318" s="286">
        <f t="shared" si="2"/>
        <v>200</v>
      </c>
      <c r="G318" s="50" t="b">
        <v>0</v>
      </c>
      <c r="H318" s="8" t="s">
        <v>11</v>
      </c>
      <c r="I318" s="101"/>
    </row>
    <row r="319">
      <c r="A319" s="88">
        <v>45714.0</v>
      </c>
      <c r="B319" s="89" t="s">
        <v>2182</v>
      </c>
      <c r="C319" s="90" t="s">
        <v>1286</v>
      </c>
      <c r="D319" s="92">
        <v>1.0</v>
      </c>
      <c r="E319" s="92">
        <v>100.0</v>
      </c>
      <c r="F319" s="287">
        <f t="shared" si="2"/>
        <v>100</v>
      </c>
      <c r="G319" s="91" t="b">
        <v>1</v>
      </c>
      <c r="H319" s="89" t="s">
        <v>30</v>
      </c>
      <c r="I319" s="100"/>
    </row>
    <row r="320">
      <c r="A320" s="84">
        <v>45715.0</v>
      </c>
      <c r="B320" s="8" t="s">
        <v>2181</v>
      </c>
      <c r="C320" s="85" t="s">
        <v>1281</v>
      </c>
      <c r="D320" s="9">
        <v>3.0</v>
      </c>
      <c r="E320" s="9">
        <v>100.0</v>
      </c>
      <c r="F320" s="286">
        <f t="shared" si="2"/>
        <v>300</v>
      </c>
      <c r="G320" s="50" t="b">
        <v>1</v>
      </c>
      <c r="H320" s="8" t="s">
        <v>16</v>
      </c>
      <c r="I320" s="101"/>
    </row>
    <row r="321">
      <c r="A321" s="88">
        <v>45715.0</v>
      </c>
      <c r="B321" s="89" t="s">
        <v>52</v>
      </c>
      <c r="C321" s="90" t="s">
        <v>1306</v>
      </c>
      <c r="D321" s="92">
        <v>4.0</v>
      </c>
      <c r="E321" s="92">
        <v>100.0</v>
      </c>
      <c r="F321" s="287">
        <f t="shared" si="2"/>
        <v>400</v>
      </c>
      <c r="G321" s="91" t="b">
        <v>0</v>
      </c>
      <c r="H321" s="89" t="s">
        <v>11</v>
      </c>
      <c r="I321" s="100"/>
    </row>
    <row r="322">
      <c r="A322" s="84">
        <v>45715.0</v>
      </c>
      <c r="B322" s="8" t="s">
        <v>52</v>
      </c>
      <c r="C322" s="85" t="s">
        <v>2187</v>
      </c>
      <c r="D322" s="9">
        <v>1.0</v>
      </c>
      <c r="E322" s="9">
        <v>120.0</v>
      </c>
      <c r="F322" s="286">
        <f t="shared" si="2"/>
        <v>120</v>
      </c>
      <c r="G322" s="50" t="b">
        <v>0</v>
      </c>
      <c r="H322" s="8" t="s">
        <v>11</v>
      </c>
      <c r="I322" s="101"/>
    </row>
    <row r="323">
      <c r="A323" s="88">
        <v>45715.0</v>
      </c>
      <c r="B323" s="89" t="s">
        <v>52</v>
      </c>
      <c r="C323" s="90" t="s">
        <v>70</v>
      </c>
      <c r="D323" s="92">
        <v>2.0</v>
      </c>
      <c r="E323" s="92">
        <v>80.0</v>
      </c>
      <c r="F323" s="287">
        <f t="shared" si="2"/>
        <v>160</v>
      </c>
      <c r="G323" s="91" t="b">
        <v>0</v>
      </c>
      <c r="H323" s="89" t="s">
        <v>11</v>
      </c>
      <c r="I323" s="100"/>
    </row>
    <row r="324">
      <c r="A324" s="84">
        <v>45715.0</v>
      </c>
      <c r="B324" s="8" t="s">
        <v>2195</v>
      </c>
      <c r="C324" s="85" t="s">
        <v>12</v>
      </c>
      <c r="D324" s="9">
        <v>0.5</v>
      </c>
      <c r="E324" s="9">
        <v>100.0</v>
      </c>
      <c r="F324" s="286">
        <f t="shared" si="2"/>
        <v>50</v>
      </c>
      <c r="G324" s="50" t="b">
        <v>0</v>
      </c>
      <c r="H324" s="8" t="s">
        <v>16</v>
      </c>
      <c r="I324" s="101"/>
    </row>
    <row r="325">
      <c r="A325" s="88">
        <v>45715.0</v>
      </c>
      <c r="B325" s="89" t="s">
        <v>18</v>
      </c>
      <c r="C325" s="90" t="s">
        <v>2202</v>
      </c>
      <c r="D325" s="92">
        <v>2.0</v>
      </c>
      <c r="E325" s="92">
        <v>90.0</v>
      </c>
      <c r="F325" s="287">
        <f t="shared" si="2"/>
        <v>180</v>
      </c>
      <c r="G325" s="91" t="b">
        <v>0</v>
      </c>
      <c r="H325" s="89" t="s">
        <v>16</v>
      </c>
      <c r="I325" s="100"/>
    </row>
    <row r="326">
      <c r="A326" s="84">
        <v>45715.0</v>
      </c>
      <c r="B326" s="8" t="s">
        <v>15</v>
      </c>
      <c r="C326" s="85" t="s">
        <v>1292</v>
      </c>
      <c r="D326" s="9">
        <v>2.0</v>
      </c>
      <c r="E326" s="9">
        <v>100.0</v>
      </c>
      <c r="F326" s="286">
        <f t="shared" si="2"/>
        <v>200</v>
      </c>
      <c r="G326" s="50" t="b">
        <v>1</v>
      </c>
      <c r="H326" s="8" t="s">
        <v>16</v>
      </c>
      <c r="I326" s="101"/>
    </row>
    <row r="327">
      <c r="A327" s="88">
        <v>45715.0</v>
      </c>
      <c r="B327" s="89" t="s">
        <v>15</v>
      </c>
      <c r="C327" s="90" t="s">
        <v>70</v>
      </c>
      <c r="D327" s="92">
        <v>1.0</v>
      </c>
      <c r="E327" s="92">
        <v>80.0</v>
      </c>
      <c r="F327" s="287">
        <f t="shared" si="2"/>
        <v>80</v>
      </c>
      <c r="G327" s="91" t="b">
        <v>1</v>
      </c>
      <c r="H327" s="89" t="s">
        <v>16</v>
      </c>
      <c r="I327" s="100"/>
    </row>
    <row r="328">
      <c r="A328" s="84">
        <v>45715.0</v>
      </c>
      <c r="B328" s="8" t="s">
        <v>45</v>
      </c>
      <c r="C328" s="85" t="s">
        <v>1277</v>
      </c>
      <c r="D328" s="9">
        <v>3.0</v>
      </c>
      <c r="E328" s="9">
        <v>100.0</v>
      </c>
      <c r="F328" s="286">
        <f t="shared" si="2"/>
        <v>300</v>
      </c>
      <c r="G328" s="50" t="b">
        <v>0</v>
      </c>
      <c r="H328" s="8" t="s">
        <v>11</v>
      </c>
      <c r="I328" s="101"/>
    </row>
    <row r="329">
      <c r="A329" s="88">
        <v>45715.0</v>
      </c>
      <c r="B329" s="89" t="s">
        <v>31</v>
      </c>
      <c r="C329" s="90" t="s">
        <v>19</v>
      </c>
      <c r="D329" s="92">
        <v>2.0</v>
      </c>
      <c r="E329" s="92">
        <v>100.0</v>
      </c>
      <c r="F329" s="287">
        <f t="shared" si="2"/>
        <v>200</v>
      </c>
      <c r="G329" s="91" t="b">
        <v>0</v>
      </c>
      <c r="H329" s="89" t="s">
        <v>11</v>
      </c>
      <c r="I329" s="100"/>
    </row>
    <row r="330">
      <c r="A330" s="84">
        <v>45715.0</v>
      </c>
      <c r="B330" s="8" t="s">
        <v>47</v>
      </c>
      <c r="C330" s="85" t="s">
        <v>1281</v>
      </c>
      <c r="D330" s="9">
        <v>4.0</v>
      </c>
      <c r="E330" s="9">
        <v>100.0</v>
      </c>
      <c r="F330" s="286">
        <f t="shared" si="2"/>
        <v>400</v>
      </c>
      <c r="G330" s="50" t="b">
        <v>0</v>
      </c>
      <c r="H330" s="8" t="s">
        <v>11</v>
      </c>
      <c r="I330" s="101"/>
    </row>
    <row r="331">
      <c r="A331" s="88">
        <v>45715.0</v>
      </c>
      <c r="B331" s="89" t="s">
        <v>47</v>
      </c>
      <c r="C331" s="90" t="s">
        <v>70</v>
      </c>
      <c r="D331" s="92">
        <v>0.5</v>
      </c>
      <c r="E331" s="92">
        <v>80.0</v>
      </c>
      <c r="F331" s="287">
        <f t="shared" si="2"/>
        <v>40</v>
      </c>
      <c r="G331" s="91" t="b">
        <v>0</v>
      </c>
      <c r="H331" s="89" t="s">
        <v>11</v>
      </c>
      <c r="I331" s="100"/>
    </row>
    <row r="332">
      <c r="A332" s="84">
        <v>45715.0</v>
      </c>
      <c r="B332" s="8" t="s">
        <v>18</v>
      </c>
      <c r="C332" s="85" t="s">
        <v>2185</v>
      </c>
      <c r="D332" s="9">
        <v>2.0</v>
      </c>
      <c r="E332" s="9">
        <v>90.0</v>
      </c>
      <c r="F332" s="286">
        <f t="shared" si="2"/>
        <v>180</v>
      </c>
      <c r="G332" s="50" t="b">
        <v>0</v>
      </c>
      <c r="H332" s="8" t="s">
        <v>16</v>
      </c>
      <c r="I332" s="101"/>
    </row>
    <row r="333">
      <c r="A333" s="88">
        <v>45715.0</v>
      </c>
      <c r="B333" s="89" t="s">
        <v>2180</v>
      </c>
      <c r="C333" s="90" t="s">
        <v>2188</v>
      </c>
      <c r="D333" s="92">
        <v>1.0</v>
      </c>
      <c r="E333" s="92">
        <v>100.0</v>
      </c>
      <c r="F333" s="287">
        <f t="shared" si="2"/>
        <v>100</v>
      </c>
      <c r="G333" s="91" t="b">
        <v>0</v>
      </c>
      <c r="H333" s="89" t="s">
        <v>16</v>
      </c>
      <c r="I333" s="100"/>
    </row>
    <row r="334">
      <c r="A334" s="84">
        <v>45715.0</v>
      </c>
      <c r="B334" s="8" t="s">
        <v>42</v>
      </c>
      <c r="C334" s="85" t="s">
        <v>1294</v>
      </c>
      <c r="D334" s="9">
        <v>2.0</v>
      </c>
      <c r="E334" s="9">
        <v>100.0</v>
      </c>
      <c r="F334" s="286">
        <f t="shared" si="2"/>
        <v>200</v>
      </c>
      <c r="G334" s="50" t="b">
        <v>1</v>
      </c>
      <c r="H334" s="8" t="s">
        <v>30</v>
      </c>
      <c r="I334" s="101"/>
    </row>
    <row r="335">
      <c r="A335" s="88">
        <v>45716.0</v>
      </c>
      <c r="B335" s="89" t="s">
        <v>2178</v>
      </c>
      <c r="C335" s="90" t="s">
        <v>1277</v>
      </c>
      <c r="D335" s="92">
        <v>1.5</v>
      </c>
      <c r="E335" s="92">
        <v>100.0</v>
      </c>
      <c r="F335" s="287">
        <f t="shared" si="2"/>
        <v>150</v>
      </c>
      <c r="G335" s="91" t="b">
        <v>0</v>
      </c>
      <c r="H335" s="89" t="s">
        <v>11</v>
      </c>
      <c r="I335" s="100"/>
    </row>
    <row r="336">
      <c r="A336" s="84">
        <v>45716.0</v>
      </c>
      <c r="B336" s="8" t="s">
        <v>60</v>
      </c>
      <c r="C336" s="85" t="s">
        <v>2188</v>
      </c>
      <c r="D336" s="9">
        <v>2.0</v>
      </c>
      <c r="E336" s="9">
        <v>100.0</v>
      </c>
      <c r="F336" s="286">
        <f t="shared" si="2"/>
        <v>200</v>
      </c>
      <c r="G336" s="50" t="b">
        <v>0</v>
      </c>
      <c r="H336" s="8" t="s">
        <v>16</v>
      </c>
      <c r="I336" s="101"/>
    </row>
    <row r="337">
      <c r="A337" s="88">
        <v>45716.0</v>
      </c>
      <c r="B337" s="89" t="s">
        <v>60</v>
      </c>
      <c r="C337" s="90" t="s">
        <v>70</v>
      </c>
      <c r="D337" s="92">
        <v>0.5</v>
      </c>
      <c r="E337" s="92">
        <v>80.0</v>
      </c>
      <c r="F337" s="287">
        <f t="shared" si="2"/>
        <v>40</v>
      </c>
      <c r="G337" s="91" t="b">
        <v>0</v>
      </c>
      <c r="H337" s="89" t="s">
        <v>16</v>
      </c>
      <c r="I337" s="100"/>
    </row>
    <row r="338">
      <c r="A338" s="84">
        <v>45716.0</v>
      </c>
      <c r="B338" s="8" t="s">
        <v>2181</v>
      </c>
      <c r="C338" s="85" t="s">
        <v>70</v>
      </c>
      <c r="D338" s="9">
        <v>1.0</v>
      </c>
      <c r="E338" s="9">
        <v>80.0</v>
      </c>
      <c r="F338" s="286">
        <f t="shared" si="2"/>
        <v>80</v>
      </c>
      <c r="G338" s="50" t="b">
        <v>1</v>
      </c>
      <c r="H338" s="8" t="s">
        <v>16</v>
      </c>
      <c r="I338" s="101"/>
    </row>
    <row r="339">
      <c r="A339" s="88">
        <v>45716.0</v>
      </c>
      <c r="B339" s="89" t="s">
        <v>69</v>
      </c>
      <c r="C339" s="90" t="s">
        <v>2203</v>
      </c>
      <c r="D339" s="92">
        <v>30.0</v>
      </c>
      <c r="E339" s="92">
        <v>85.0</v>
      </c>
      <c r="F339" s="287">
        <f t="shared" si="2"/>
        <v>2550</v>
      </c>
      <c r="G339" s="91" t="b">
        <v>0</v>
      </c>
      <c r="H339" s="89" t="s">
        <v>16</v>
      </c>
      <c r="I339" s="100"/>
    </row>
    <row r="340">
      <c r="A340" s="84">
        <v>45716.0</v>
      </c>
      <c r="B340" s="8" t="s">
        <v>27</v>
      </c>
      <c r="C340" s="85" t="s">
        <v>1332</v>
      </c>
      <c r="D340" s="9">
        <v>2.0</v>
      </c>
      <c r="E340" s="9">
        <v>100.0</v>
      </c>
      <c r="F340" s="286">
        <f t="shared" si="2"/>
        <v>200</v>
      </c>
      <c r="G340" s="50" t="b">
        <v>1</v>
      </c>
      <c r="H340" s="8" t="s">
        <v>30</v>
      </c>
      <c r="I340" s="101"/>
    </row>
    <row r="341">
      <c r="A341" s="88">
        <v>45716.0</v>
      </c>
      <c r="B341" s="89" t="s">
        <v>39</v>
      </c>
      <c r="C341" s="90" t="s">
        <v>1280</v>
      </c>
      <c r="D341" s="92">
        <v>13.0</v>
      </c>
      <c r="E341" s="92">
        <v>100.0</v>
      </c>
      <c r="F341" s="287">
        <f t="shared" si="2"/>
        <v>1300</v>
      </c>
      <c r="G341" s="91" t="b">
        <v>0</v>
      </c>
      <c r="H341" s="89" t="s">
        <v>16</v>
      </c>
      <c r="I341" s="100"/>
    </row>
    <row r="342">
      <c r="A342" s="84">
        <v>45716.0</v>
      </c>
      <c r="B342" s="8" t="s">
        <v>39</v>
      </c>
      <c r="C342" s="85" t="s">
        <v>2187</v>
      </c>
      <c r="D342" s="9">
        <v>3.0</v>
      </c>
      <c r="E342" s="9">
        <v>120.0</v>
      </c>
      <c r="F342" s="286">
        <f t="shared" si="2"/>
        <v>360</v>
      </c>
      <c r="G342" s="50" t="b">
        <v>0</v>
      </c>
      <c r="H342" s="8" t="s">
        <v>16</v>
      </c>
      <c r="I342" s="101"/>
    </row>
    <row r="343">
      <c r="A343" s="88">
        <v>45716.0</v>
      </c>
      <c r="B343" s="89" t="s">
        <v>47</v>
      </c>
      <c r="C343" s="90" t="s">
        <v>1277</v>
      </c>
      <c r="D343" s="92">
        <v>5.0</v>
      </c>
      <c r="E343" s="92">
        <v>100.0</v>
      </c>
      <c r="F343" s="287">
        <f t="shared" si="2"/>
        <v>500</v>
      </c>
      <c r="G343" s="91" t="b">
        <v>0</v>
      </c>
      <c r="H343" s="89" t="s">
        <v>11</v>
      </c>
      <c r="I343" s="100"/>
    </row>
    <row r="344">
      <c r="A344" s="84">
        <v>45716.0</v>
      </c>
      <c r="B344" s="8" t="s">
        <v>31</v>
      </c>
      <c r="C344" s="85" t="s">
        <v>1318</v>
      </c>
      <c r="D344" s="9">
        <v>7.0</v>
      </c>
      <c r="E344" s="9">
        <v>100.0</v>
      </c>
      <c r="F344" s="286">
        <f t="shared" si="2"/>
        <v>700</v>
      </c>
      <c r="G344" s="50" t="b">
        <v>0</v>
      </c>
      <c r="H344" s="8" t="s">
        <v>11</v>
      </c>
      <c r="I344" s="101"/>
    </row>
    <row r="345">
      <c r="A345" s="88">
        <v>45716.0</v>
      </c>
      <c r="B345" s="89" t="s">
        <v>31</v>
      </c>
      <c r="C345" s="90" t="s">
        <v>70</v>
      </c>
      <c r="D345" s="92">
        <v>1.0</v>
      </c>
      <c r="E345" s="92">
        <v>80.0</v>
      </c>
      <c r="F345" s="287">
        <f t="shared" si="2"/>
        <v>80</v>
      </c>
      <c r="G345" s="91" t="b">
        <v>0</v>
      </c>
      <c r="H345" s="89" t="s">
        <v>11</v>
      </c>
      <c r="I345" s="100"/>
    </row>
    <row r="346">
      <c r="A346" s="84">
        <v>45716.0</v>
      </c>
      <c r="B346" s="8" t="s">
        <v>45</v>
      </c>
      <c r="C346" s="85" t="s">
        <v>13</v>
      </c>
      <c r="D346" s="9">
        <v>1.0</v>
      </c>
      <c r="E346" s="9">
        <v>100.0</v>
      </c>
      <c r="F346" s="286">
        <f t="shared" si="2"/>
        <v>100</v>
      </c>
      <c r="G346" s="50" t="b">
        <v>0</v>
      </c>
      <c r="H346" s="8" t="s">
        <v>11</v>
      </c>
      <c r="I346" s="101"/>
    </row>
    <row r="347">
      <c r="A347" s="88">
        <v>45716.0</v>
      </c>
      <c r="B347" s="89" t="s">
        <v>45</v>
      </c>
      <c r="C347" s="90" t="s">
        <v>70</v>
      </c>
      <c r="D347" s="92">
        <v>0.5</v>
      </c>
      <c r="E347" s="92">
        <v>80.0</v>
      </c>
      <c r="F347" s="287">
        <f t="shared" si="2"/>
        <v>40</v>
      </c>
      <c r="G347" s="91" t="b">
        <v>0</v>
      </c>
      <c r="H347" s="89" t="s">
        <v>11</v>
      </c>
      <c r="I347" s="100"/>
    </row>
    <row r="348">
      <c r="A348" s="84">
        <v>45716.0</v>
      </c>
      <c r="B348" s="8" t="s">
        <v>2190</v>
      </c>
      <c r="C348" s="85" t="s">
        <v>1280</v>
      </c>
      <c r="D348" s="9">
        <v>3.0</v>
      </c>
      <c r="E348" s="9">
        <v>100.0</v>
      </c>
      <c r="F348" s="286">
        <f t="shared" si="2"/>
        <v>300</v>
      </c>
      <c r="G348" s="50" t="b">
        <v>1</v>
      </c>
      <c r="H348" s="8" t="s">
        <v>30</v>
      </c>
      <c r="I348" s="101"/>
    </row>
    <row r="349">
      <c r="A349" s="88">
        <v>45716.0</v>
      </c>
      <c r="B349" s="89" t="s">
        <v>2190</v>
      </c>
      <c r="C349" s="90" t="s">
        <v>2191</v>
      </c>
      <c r="D349" s="92">
        <v>0.5</v>
      </c>
      <c r="E349" s="92">
        <v>200.0</v>
      </c>
      <c r="F349" s="287">
        <f t="shared" si="2"/>
        <v>100</v>
      </c>
      <c r="G349" s="91" t="b">
        <v>1</v>
      </c>
      <c r="H349" s="89" t="s">
        <v>30</v>
      </c>
      <c r="I349" s="100"/>
    </row>
    <row r="350">
      <c r="A350" s="288"/>
      <c r="B350" s="289"/>
      <c r="C350" s="85"/>
      <c r="D350" s="9"/>
      <c r="E350" s="9"/>
      <c r="F350" s="286">
        <f t="shared" si="2"/>
        <v>0</v>
      </c>
      <c r="G350" s="50" t="b">
        <v>0</v>
      </c>
      <c r="H350" s="290"/>
      <c r="I350" s="101"/>
    </row>
    <row r="351">
      <c r="A351" s="291"/>
      <c r="B351" s="292"/>
      <c r="C351" s="90"/>
      <c r="D351" s="92"/>
      <c r="E351" s="92"/>
      <c r="F351" s="287">
        <f t="shared" si="2"/>
        <v>0</v>
      </c>
      <c r="G351" s="91" t="b">
        <v>0</v>
      </c>
      <c r="H351" s="293"/>
      <c r="I351" s="100"/>
    </row>
    <row r="352">
      <c r="A352" s="288"/>
      <c r="B352" s="289"/>
      <c r="C352" s="85"/>
      <c r="D352" s="9"/>
      <c r="E352" s="9"/>
      <c r="F352" s="286">
        <f t="shared" si="2"/>
        <v>0</v>
      </c>
      <c r="G352" s="50" t="b">
        <v>0</v>
      </c>
      <c r="H352" s="290"/>
      <c r="I352" s="101"/>
    </row>
    <row r="353">
      <c r="A353" s="291"/>
      <c r="B353" s="292"/>
      <c r="C353" s="90"/>
      <c r="D353" s="92"/>
      <c r="E353" s="92"/>
      <c r="F353" s="287">
        <f t="shared" si="2"/>
        <v>0</v>
      </c>
      <c r="G353" s="91" t="b">
        <v>0</v>
      </c>
      <c r="H353" s="293"/>
      <c r="I353" s="100"/>
    </row>
    <row r="354">
      <c r="A354" s="288"/>
      <c r="B354" s="289"/>
      <c r="C354" s="85"/>
      <c r="D354" s="9"/>
      <c r="E354" s="9"/>
      <c r="F354" s="286">
        <f t="shared" si="2"/>
        <v>0</v>
      </c>
      <c r="G354" s="50" t="b">
        <v>0</v>
      </c>
      <c r="H354" s="290"/>
      <c r="I354" s="101"/>
    </row>
    <row r="355">
      <c r="A355" s="291"/>
      <c r="B355" s="292"/>
      <c r="C355" s="90"/>
      <c r="D355" s="92"/>
      <c r="E355" s="92"/>
      <c r="F355" s="287">
        <f t="shared" si="2"/>
        <v>0</v>
      </c>
      <c r="G355" s="91" t="b">
        <v>0</v>
      </c>
      <c r="H355" s="293"/>
      <c r="I355" s="100"/>
    </row>
    <row r="356">
      <c r="A356" s="288"/>
      <c r="B356" s="289"/>
      <c r="C356" s="85"/>
      <c r="D356" s="9"/>
      <c r="E356" s="9"/>
      <c r="F356" s="286">
        <f t="shared" si="2"/>
        <v>0</v>
      </c>
      <c r="G356" s="50" t="b">
        <v>0</v>
      </c>
      <c r="H356" s="290"/>
      <c r="I356" s="101"/>
    </row>
    <row r="357">
      <c r="A357" s="291"/>
      <c r="B357" s="292"/>
      <c r="C357" s="90"/>
      <c r="D357" s="92"/>
      <c r="E357" s="92"/>
      <c r="F357" s="287">
        <f t="shared" si="2"/>
        <v>0</v>
      </c>
      <c r="G357" s="91" t="b">
        <v>0</v>
      </c>
      <c r="H357" s="293"/>
      <c r="I357" s="100"/>
    </row>
    <row r="358">
      <c r="A358" s="288"/>
      <c r="B358" s="289"/>
      <c r="C358" s="85"/>
      <c r="D358" s="9"/>
      <c r="E358" s="9"/>
      <c r="F358" s="286">
        <f t="shared" si="2"/>
        <v>0</v>
      </c>
      <c r="G358" s="50" t="b">
        <v>0</v>
      </c>
      <c r="H358" s="290"/>
      <c r="I358" s="101"/>
    </row>
    <row r="359">
      <c r="A359" s="291"/>
      <c r="B359" s="292"/>
      <c r="C359" s="90"/>
      <c r="D359" s="92"/>
      <c r="E359" s="92"/>
      <c r="F359" s="287">
        <f t="shared" si="2"/>
        <v>0</v>
      </c>
      <c r="G359" s="91" t="b">
        <v>0</v>
      </c>
      <c r="H359" s="293"/>
      <c r="I359" s="100"/>
    </row>
    <row r="360">
      <c r="A360" s="288"/>
      <c r="B360" s="289"/>
      <c r="C360" s="85"/>
      <c r="D360" s="9"/>
      <c r="E360" s="9"/>
      <c r="F360" s="286">
        <f t="shared" si="2"/>
        <v>0</v>
      </c>
      <c r="G360" s="50" t="b">
        <v>0</v>
      </c>
      <c r="H360" s="290"/>
      <c r="I360" s="101"/>
    </row>
    <row r="361">
      <c r="A361" s="291"/>
      <c r="B361" s="292"/>
      <c r="C361" s="90"/>
      <c r="D361" s="92"/>
      <c r="E361" s="92"/>
      <c r="F361" s="287">
        <f t="shared" si="2"/>
        <v>0</v>
      </c>
      <c r="G361" s="91" t="b">
        <v>0</v>
      </c>
      <c r="H361" s="293"/>
      <c r="I361" s="100"/>
    </row>
    <row r="362">
      <c r="A362" s="288"/>
      <c r="B362" s="289"/>
      <c r="C362" s="85"/>
      <c r="D362" s="9"/>
      <c r="E362" s="9"/>
      <c r="F362" s="286">
        <f t="shared" si="2"/>
        <v>0</v>
      </c>
      <c r="G362" s="50" t="b">
        <v>0</v>
      </c>
      <c r="H362" s="290"/>
      <c r="I362" s="101"/>
    </row>
    <row r="363">
      <c r="A363" s="291"/>
      <c r="B363" s="292"/>
      <c r="C363" s="90"/>
      <c r="D363" s="92"/>
      <c r="E363" s="92"/>
      <c r="F363" s="287">
        <f t="shared" si="2"/>
        <v>0</v>
      </c>
      <c r="G363" s="91" t="b">
        <v>0</v>
      </c>
      <c r="H363" s="293"/>
      <c r="I363" s="100"/>
    </row>
    <row r="364">
      <c r="A364" s="288"/>
      <c r="B364" s="289"/>
      <c r="C364" s="85"/>
      <c r="D364" s="9"/>
      <c r="E364" s="9"/>
      <c r="F364" s="286">
        <f t="shared" si="2"/>
        <v>0</v>
      </c>
      <c r="G364" s="50" t="b">
        <v>0</v>
      </c>
      <c r="H364" s="290"/>
      <c r="I364" s="101"/>
    </row>
    <row r="365">
      <c r="A365" s="291"/>
      <c r="B365" s="292"/>
      <c r="C365" s="90"/>
      <c r="D365" s="92"/>
      <c r="E365" s="92"/>
      <c r="F365" s="287">
        <f t="shared" si="2"/>
        <v>0</v>
      </c>
      <c r="G365" s="91" t="b">
        <v>0</v>
      </c>
      <c r="H365" s="293"/>
      <c r="I365" s="100"/>
    </row>
    <row r="366">
      <c r="A366" s="288"/>
      <c r="B366" s="289"/>
      <c r="C366" s="85"/>
      <c r="D366" s="9"/>
      <c r="E366" s="9"/>
      <c r="F366" s="286">
        <f t="shared" si="2"/>
        <v>0</v>
      </c>
      <c r="G366" s="50" t="b">
        <v>0</v>
      </c>
      <c r="H366" s="290"/>
      <c r="I366" s="101"/>
    </row>
    <row r="367">
      <c r="A367" s="291"/>
      <c r="B367" s="292"/>
      <c r="C367" s="90"/>
      <c r="D367" s="92"/>
      <c r="E367" s="92"/>
      <c r="F367" s="287">
        <f t="shared" si="2"/>
        <v>0</v>
      </c>
      <c r="G367" s="91" t="b">
        <v>0</v>
      </c>
      <c r="H367" s="293"/>
      <c r="I367" s="100"/>
    </row>
    <row r="368">
      <c r="A368" s="288"/>
      <c r="B368" s="289"/>
      <c r="C368" s="85"/>
      <c r="D368" s="9"/>
      <c r="E368" s="9"/>
      <c r="F368" s="286">
        <f t="shared" si="2"/>
        <v>0</v>
      </c>
      <c r="G368" s="50" t="b">
        <v>0</v>
      </c>
      <c r="H368" s="290"/>
      <c r="I368" s="101"/>
    </row>
    <row r="369">
      <c r="A369" s="291"/>
      <c r="B369" s="292"/>
      <c r="C369" s="90"/>
      <c r="D369" s="92"/>
      <c r="E369" s="92"/>
      <c r="F369" s="287">
        <f t="shared" si="2"/>
        <v>0</v>
      </c>
      <c r="G369" s="91" t="b">
        <v>0</v>
      </c>
      <c r="H369" s="293"/>
      <c r="I369" s="100"/>
    </row>
    <row r="370">
      <c r="A370" s="288"/>
      <c r="B370" s="289"/>
      <c r="C370" s="85"/>
      <c r="D370" s="9"/>
      <c r="E370" s="9"/>
      <c r="F370" s="286">
        <f t="shared" si="2"/>
        <v>0</v>
      </c>
      <c r="G370" s="50" t="b">
        <v>0</v>
      </c>
      <c r="H370" s="290"/>
      <c r="I370" s="101"/>
    </row>
    <row r="371">
      <c r="A371" s="291"/>
      <c r="B371" s="292"/>
      <c r="C371" s="90"/>
      <c r="D371" s="92"/>
      <c r="E371" s="92"/>
      <c r="F371" s="287">
        <f t="shared" si="2"/>
        <v>0</v>
      </c>
      <c r="G371" s="91" t="b">
        <v>0</v>
      </c>
      <c r="H371" s="293"/>
      <c r="I371" s="100"/>
    </row>
    <row r="372">
      <c r="A372" s="288"/>
      <c r="B372" s="289"/>
      <c r="C372" s="85"/>
      <c r="D372" s="9"/>
      <c r="E372" s="9"/>
      <c r="F372" s="286">
        <f t="shared" si="2"/>
        <v>0</v>
      </c>
      <c r="G372" s="50" t="b">
        <v>0</v>
      </c>
      <c r="H372" s="290"/>
      <c r="I372" s="101"/>
    </row>
    <row r="373">
      <c r="A373" s="291"/>
      <c r="B373" s="292"/>
      <c r="C373" s="90"/>
      <c r="D373" s="92"/>
      <c r="E373" s="92"/>
      <c r="F373" s="287">
        <f t="shared" si="2"/>
        <v>0</v>
      </c>
      <c r="G373" s="91" t="b">
        <v>0</v>
      </c>
      <c r="H373" s="293"/>
      <c r="I373" s="100"/>
    </row>
    <row r="374">
      <c r="A374" s="288"/>
      <c r="B374" s="289"/>
      <c r="C374" s="85"/>
      <c r="D374" s="9"/>
      <c r="E374" s="9"/>
      <c r="F374" s="286">
        <f t="shared" si="2"/>
        <v>0</v>
      </c>
      <c r="G374" s="50" t="b">
        <v>0</v>
      </c>
      <c r="H374" s="290"/>
      <c r="I374" s="101"/>
    </row>
    <row r="375">
      <c r="A375" s="291"/>
      <c r="B375" s="292"/>
      <c r="C375" s="90"/>
      <c r="D375" s="92"/>
      <c r="E375" s="92"/>
      <c r="F375" s="287">
        <f t="shared" si="2"/>
        <v>0</v>
      </c>
      <c r="G375" s="91" t="b">
        <v>0</v>
      </c>
      <c r="H375" s="293"/>
      <c r="I375" s="100"/>
    </row>
    <row r="376">
      <c r="A376" s="288"/>
      <c r="B376" s="289"/>
      <c r="C376" s="85"/>
      <c r="D376" s="9"/>
      <c r="E376" s="9"/>
      <c r="F376" s="286">
        <f t="shared" si="2"/>
        <v>0</v>
      </c>
      <c r="G376" s="50" t="b">
        <v>0</v>
      </c>
      <c r="H376" s="290"/>
      <c r="I376" s="101"/>
    </row>
    <row r="377">
      <c r="A377" s="291"/>
      <c r="B377" s="292"/>
      <c r="C377" s="90"/>
      <c r="D377" s="92"/>
      <c r="E377" s="92"/>
      <c r="F377" s="287">
        <f t="shared" si="2"/>
        <v>0</v>
      </c>
      <c r="G377" s="91" t="b">
        <v>0</v>
      </c>
      <c r="H377" s="293"/>
      <c r="I377" s="100"/>
    </row>
    <row r="378">
      <c r="A378" s="288"/>
      <c r="B378" s="289"/>
      <c r="C378" s="85"/>
      <c r="D378" s="9"/>
      <c r="E378" s="9"/>
      <c r="F378" s="286">
        <f t="shared" si="2"/>
        <v>0</v>
      </c>
      <c r="G378" s="50" t="b">
        <v>0</v>
      </c>
      <c r="H378" s="290"/>
      <c r="I378" s="101"/>
    </row>
    <row r="379">
      <c r="A379" s="291"/>
      <c r="B379" s="292"/>
      <c r="C379" s="90"/>
      <c r="D379" s="92"/>
      <c r="E379" s="92"/>
      <c r="F379" s="287">
        <f t="shared" si="2"/>
        <v>0</v>
      </c>
      <c r="G379" s="91" t="b">
        <v>0</v>
      </c>
      <c r="H379" s="293"/>
      <c r="I379" s="100"/>
    </row>
    <row r="380">
      <c r="A380" s="288"/>
      <c r="B380" s="289"/>
      <c r="C380" s="85"/>
      <c r="D380" s="9"/>
      <c r="E380" s="9"/>
      <c r="F380" s="286">
        <f t="shared" si="2"/>
        <v>0</v>
      </c>
      <c r="G380" s="50" t="b">
        <v>0</v>
      </c>
      <c r="H380" s="290"/>
      <c r="I380" s="101"/>
    </row>
    <row r="381">
      <c r="A381" s="291"/>
      <c r="B381" s="292"/>
      <c r="C381" s="90"/>
      <c r="D381" s="92"/>
      <c r="E381" s="92"/>
      <c r="F381" s="287">
        <f t="shared" si="2"/>
        <v>0</v>
      </c>
      <c r="G381" s="91" t="b">
        <v>0</v>
      </c>
      <c r="H381" s="293"/>
      <c r="I381" s="100"/>
    </row>
    <row r="382">
      <c r="A382" s="288"/>
      <c r="B382" s="289"/>
      <c r="C382" s="85"/>
      <c r="D382" s="9"/>
      <c r="E382" s="9"/>
      <c r="F382" s="286">
        <f t="shared" si="2"/>
        <v>0</v>
      </c>
      <c r="G382" s="50" t="b">
        <v>0</v>
      </c>
      <c r="H382" s="290"/>
      <c r="I382" s="101"/>
    </row>
    <row r="383">
      <c r="A383" s="291"/>
      <c r="B383" s="292"/>
      <c r="C383" s="90"/>
      <c r="D383" s="92"/>
      <c r="E383" s="92"/>
      <c r="F383" s="287">
        <f t="shared" si="2"/>
        <v>0</v>
      </c>
      <c r="G383" s="91" t="b">
        <v>0</v>
      </c>
      <c r="H383" s="293"/>
      <c r="I383" s="100"/>
    </row>
    <row r="384">
      <c r="A384" s="288"/>
      <c r="B384" s="289"/>
      <c r="C384" s="85"/>
      <c r="D384" s="9"/>
      <c r="E384" s="9"/>
      <c r="F384" s="286">
        <f t="shared" si="2"/>
        <v>0</v>
      </c>
      <c r="G384" s="50" t="b">
        <v>0</v>
      </c>
      <c r="H384" s="290"/>
      <c r="I384" s="101"/>
    </row>
    <row r="385">
      <c r="A385" s="291"/>
      <c r="B385" s="292"/>
      <c r="C385" s="90"/>
      <c r="D385" s="92"/>
      <c r="E385" s="92"/>
      <c r="F385" s="287">
        <f t="shared" si="2"/>
        <v>0</v>
      </c>
      <c r="G385" s="91" t="b">
        <v>0</v>
      </c>
      <c r="H385" s="293"/>
      <c r="I385" s="100"/>
    </row>
    <row r="386">
      <c r="A386" s="288"/>
      <c r="B386" s="289"/>
      <c r="C386" s="85"/>
      <c r="D386" s="9"/>
      <c r="E386" s="9"/>
      <c r="F386" s="286">
        <f t="shared" si="2"/>
        <v>0</v>
      </c>
      <c r="G386" s="50" t="b">
        <v>0</v>
      </c>
      <c r="H386" s="290"/>
      <c r="I386" s="101"/>
    </row>
    <row r="387">
      <c r="A387" s="291"/>
      <c r="B387" s="292"/>
      <c r="C387" s="90"/>
      <c r="D387" s="92"/>
      <c r="E387" s="92"/>
      <c r="F387" s="287">
        <f t="shared" si="2"/>
        <v>0</v>
      </c>
      <c r="G387" s="91" t="b">
        <v>0</v>
      </c>
      <c r="H387" s="293"/>
      <c r="I387" s="100"/>
    </row>
    <row r="388">
      <c r="A388" s="288"/>
      <c r="B388" s="289"/>
      <c r="C388" s="85"/>
      <c r="D388" s="9"/>
      <c r="E388" s="9"/>
      <c r="F388" s="286">
        <f t="shared" si="2"/>
        <v>0</v>
      </c>
      <c r="G388" s="50" t="b">
        <v>0</v>
      </c>
      <c r="H388" s="290"/>
      <c r="I388" s="101"/>
    </row>
    <row r="389">
      <c r="A389" s="291"/>
      <c r="B389" s="292"/>
      <c r="C389" s="90"/>
      <c r="D389" s="92"/>
      <c r="E389" s="92"/>
      <c r="F389" s="287">
        <f t="shared" si="2"/>
        <v>0</v>
      </c>
      <c r="G389" s="91" t="b">
        <v>0</v>
      </c>
      <c r="H389" s="293"/>
      <c r="I389" s="100"/>
    </row>
    <row r="390">
      <c r="A390" s="288"/>
      <c r="B390" s="289"/>
      <c r="C390" s="85"/>
      <c r="D390" s="9"/>
      <c r="E390" s="9"/>
      <c r="F390" s="286">
        <f t="shared" si="2"/>
        <v>0</v>
      </c>
      <c r="G390" s="50" t="b">
        <v>0</v>
      </c>
      <c r="H390" s="290"/>
      <c r="I390" s="101"/>
    </row>
    <row r="391">
      <c r="A391" s="291"/>
      <c r="B391" s="292"/>
      <c r="C391" s="90"/>
      <c r="D391" s="92"/>
      <c r="E391" s="92"/>
      <c r="F391" s="287">
        <f t="shared" si="2"/>
        <v>0</v>
      </c>
      <c r="G391" s="91" t="b">
        <v>0</v>
      </c>
      <c r="H391" s="293"/>
      <c r="I391" s="100"/>
    </row>
    <row r="392">
      <c r="A392" s="288"/>
      <c r="B392" s="289"/>
      <c r="C392" s="85"/>
      <c r="D392" s="9"/>
      <c r="E392" s="9"/>
      <c r="F392" s="286">
        <f t="shared" si="2"/>
        <v>0</v>
      </c>
      <c r="G392" s="50" t="b">
        <v>0</v>
      </c>
      <c r="H392" s="290"/>
      <c r="I392" s="101"/>
    </row>
    <row r="393">
      <c r="A393" s="291"/>
      <c r="B393" s="292"/>
      <c r="C393" s="90"/>
      <c r="D393" s="92"/>
      <c r="E393" s="92"/>
      <c r="F393" s="287">
        <f t="shared" si="2"/>
        <v>0</v>
      </c>
      <c r="G393" s="91" t="b">
        <v>0</v>
      </c>
      <c r="H393" s="293"/>
      <c r="I393" s="100"/>
    </row>
    <row r="394">
      <c r="A394" s="288"/>
      <c r="B394" s="289"/>
      <c r="C394" s="85"/>
      <c r="D394" s="9"/>
      <c r="E394" s="9"/>
      <c r="F394" s="286">
        <f t="shared" si="2"/>
        <v>0</v>
      </c>
      <c r="G394" s="50" t="b">
        <v>0</v>
      </c>
      <c r="H394" s="290"/>
      <c r="I394" s="101"/>
    </row>
    <row r="395">
      <c r="A395" s="291"/>
      <c r="B395" s="292"/>
      <c r="C395" s="90"/>
      <c r="D395" s="92"/>
      <c r="E395" s="92"/>
      <c r="F395" s="287">
        <f t="shared" si="2"/>
        <v>0</v>
      </c>
      <c r="G395" s="91" t="b">
        <v>0</v>
      </c>
      <c r="H395" s="293"/>
      <c r="I395" s="100"/>
    </row>
    <row r="396">
      <c r="A396" s="288"/>
      <c r="B396" s="289"/>
      <c r="C396" s="85"/>
      <c r="D396" s="9"/>
      <c r="E396" s="9"/>
      <c r="F396" s="286">
        <f t="shared" si="2"/>
        <v>0</v>
      </c>
      <c r="G396" s="50" t="b">
        <v>0</v>
      </c>
      <c r="H396" s="290"/>
      <c r="I396" s="101"/>
    </row>
    <row r="397">
      <c r="A397" s="291"/>
      <c r="B397" s="292"/>
      <c r="C397" s="90"/>
      <c r="D397" s="92"/>
      <c r="E397" s="92"/>
      <c r="F397" s="287">
        <f t="shared" si="2"/>
        <v>0</v>
      </c>
      <c r="G397" s="91" t="b">
        <v>0</v>
      </c>
      <c r="H397" s="293"/>
      <c r="I397" s="100"/>
    </row>
    <row r="398">
      <c r="A398" s="288"/>
      <c r="B398" s="289"/>
      <c r="C398" s="85"/>
      <c r="D398" s="9"/>
      <c r="E398" s="9"/>
      <c r="F398" s="286">
        <f t="shared" si="2"/>
        <v>0</v>
      </c>
      <c r="G398" s="50" t="b">
        <v>0</v>
      </c>
      <c r="H398" s="290"/>
      <c r="I398" s="101"/>
    </row>
    <row r="399">
      <c r="A399" s="291"/>
      <c r="B399" s="292"/>
      <c r="C399" s="90"/>
      <c r="D399" s="92"/>
      <c r="E399" s="92"/>
      <c r="F399" s="287">
        <f t="shared" si="2"/>
        <v>0</v>
      </c>
      <c r="G399" s="91" t="b">
        <v>0</v>
      </c>
      <c r="H399" s="293"/>
      <c r="I399" s="100"/>
    </row>
    <row r="400">
      <c r="A400" s="288"/>
      <c r="B400" s="289"/>
      <c r="C400" s="85"/>
      <c r="D400" s="9"/>
      <c r="E400" s="9"/>
      <c r="F400" s="286">
        <f t="shared" si="2"/>
        <v>0</v>
      </c>
      <c r="G400" s="50" t="b">
        <v>0</v>
      </c>
      <c r="H400" s="290"/>
      <c r="I400" s="101"/>
    </row>
    <row r="401">
      <c r="A401" s="291"/>
      <c r="B401" s="292"/>
      <c r="C401" s="90"/>
      <c r="D401" s="92"/>
      <c r="E401" s="92"/>
      <c r="F401" s="287">
        <f t="shared" si="2"/>
        <v>0</v>
      </c>
      <c r="G401" s="91" t="b">
        <v>0</v>
      </c>
      <c r="H401" s="293"/>
      <c r="I401" s="100"/>
    </row>
    <row r="402">
      <c r="A402" s="288"/>
      <c r="B402" s="289"/>
      <c r="C402" s="85"/>
      <c r="D402" s="9"/>
      <c r="E402" s="9"/>
      <c r="F402" s="286">
        <f t="shared" si="2"/>
        <v>0</v>
      </c>
      <c r="G402" s="50" t="b">
        <v>0</v>
      </c>
      <c r="H402" s="290"/>
      <c r="I402" s="101"/>
    </row>
    <row r="403">
      <c r="A403" s="291"/>
      <c r="B403" s="292"/>
      <c r="C403" s="90"/>
      <c r="D403" s="92"/>
      <c r="E403" s="92"/>
      <c r="F403" s="287">
        <f t="shared" si="2"/>
        <v>0</v>
      </c>
      <c r="G403" s="91" t="b">
        <v>0</v>
      </c>
      <c r="H403" s="293"/>
      <c r="I403" s="100"/>
    </row>
    <row r="404">
      <c r="A404" s="288"/>
      <c r="B404" s="289"/>
      <c r="C404" s="85"/>
      <c r="D404" s="9"/>
      <c r="E404" s="9"/>
      <c r="F404" s="286">
        <f t="shared" si="2"/>
        <v>0</v>
      </c>
      <c r="G404" s="50" t="b">
        <v>0</v>
      </c>
      <c r="H404" s="290"/>
      <c r="I404" s="101"/>
    </row>
    <row r="405">
      <c r="A405" s="291"/>
      <c r="B405" s="292"/>
      <c r="C405" s="90"/>
      <c r="D405" s="92"/>
      <c r="E405" s="92"/>
      <c r="F405" s="287">
        <f t="shared" si="2"/>
        <v>0</v>
      </c>
      <c r="G405" s="91" t="b">
        <v>0</v>
      </c>
      <c r="H405" s="293"/>
      <c r="I405" s="100"/>
    </row>
    <row r="406">
      <c r="A406" s="288"/>
      <c r="B406" s="289"/>
      <c r="C406" s="85"/>
      <c r="D406" s="9"/>
      <c r="E406" s="9"/>
      <c r="F406" s="286">
        <f t="shared" si="2"/>
        <v>0</v>
      </c>
      <c r="G406" s="50" t="b">
        <v>0</v>
      </c>
      <c r="H406" s="290"/>
      <c r="I406" s="101"/>
    </row>
    <row r="407">
      <c r="A407" s="291"/>
      <c r="B407" s="292"/>
      <c r="C407" s="90"/>
      <c r="D407" s="92"/>
      <c r="E407" s="92"/>
      <c r="F407" s="287">
        <f t="shared" si="2"/>
        <v>0</v>
      </c>
      <c r="G407" s="91" t="b">
        <v>0</v>
      </c>
      <c r="H407" s="293"/>
      <c r="I407" s="100"/>
    </row>
    <row r="408">
      <c r="A408" s="288"/>
      <c r="B408" s="289"/>
      <c r="C408" s="85"/>
      <c r="D408" s="9"/>
      <c r="E408" s="9"/>
      <c r="F408" s="286">
        <f t="shared" si="2"/>
        <v>0</v>
      </c>
      <c r="G408" s="50" t="b">
        <v>0</v>
      </c>
      <c r="H408" s="290"/>
      <c r="I408" s="101"/>
    </row>
    <row r="409">
      <c r="A409" s="291"/>
      <c r="B409" s="292"/>
      <c r="C409" s="90"/>
      <c r="D409" s="92"/>
      <c r="E409" s="92"/>
      <c r="F409" s="287">
        <f t="shared" si="2"/>
        <v>0</v>
      </c>
      <c r="G409" s="91" t="b">
        <v>0</v>
      </c>
      <c r="H409" s="293"/>
      <c r="I409" s="100"/>
    </row>
    <row r="410">
      <c r="A410" s="288"/>
      <c r="B410" s="289"/>
      <c r="C410" s="85"/>
      <c r="D410" s="9"/>
      <c r="E410" s="9"/>
      <c r="F410" s="286">
        <f t="shared" si="2"/>
        <v>0</v>
      </c>
      <c r="G410" s="50" t="b">
        <v>0</v>
      </c>
      <c r="H410" s="290"/>
      <c r="I410" s="101"/>
    </row>
    <row r="411">
      <c r="A411" s="291"/>
      <c r="B411" s="292"/>
      <c r="C411" s="90"/>
      <c r="D411" s="92"/>
      <c r="E411" s="92"/>
      <c r="F411" s="287">
        <f t="shared" si="2"/>
        <v>0</v>
      </c>
      <c r="G411" s="91" t="b">
        <v>0</v>
      </c>
      <c r="H411" s="293"/>
      <c r="I411" s="100"/>
    </row>
    <row r="412">
      <c r="A412" s="288"/>
      <c r="B412" s="289"/>
      <c r="C412" s="85"/>
      <c r="D412" s="9"/>
      <c r="E412" s="9"/>
      <c r="F412" s="286">
        <f t="shared" si="2"/>
        <v>0</v>
      </c>
      <c r="G412" s="50" t="b">
        <v>0</v>
      </c>
      <c r="H412" s="290"/>
      <c r="I412" s="101"/>
    </row>
    <row r="413">
      <c r="A413" s="291"/>
      <c r="B413" s="292"/>
      <c r="C413" s="90"/>
      <c r="D413" s="92"/>
      <c r="E413" s="92"/>
      <c r="F413" s="287">
        <f t="shared" si="2"/>
        <v>0</v>
      </c>
      <c r="G413" s="91" t="b">
        <v>0</v>
      </c>
      <c r="H413" s="293"/>
      <c r="I413" s="100"/>
    </row>
    <row r="414">
      <c r="A414" s="288"/>
      <c r="B414" s="289"/>
      <c r="C414" s="85"/>
      <c r="D414" s="9"/>
      <c r="E414" s="9"/>
      <c r="F414" s="286">
        <f t="shared" si="2"/>
        <v>0</v>
      </c>
      <c r="G414" s="50" t="b">
        <v>0</v>
      </c>
      <c r="H414" s="290"/>
      <c r="I414" s="101"/>
    </row>
    <row r="415">
      <c r="A415" s="291"/>
      <c r="B415" s="292"/>
      <c r="C415" s="90"/>
      <c r="D415" s="92"/>
      <c r="E415" s="92"/>
      <c r="F415" s="287">
        <f t="shared" si="2"/>
        <v>0</v>
      </c>
      <c r="G415" s="91" t="b">
        <v>0</v>
      </c>
      <c r="H415" s="293"/>
      <c r="I415" s="100"/>
    </row>
    <row r="416">
      <c r="A416" s="288"/>
      <c r="B416" s="289"/>
      <c r="C416" s="85"/>
      <c r="D416" s="9"/>
      <c r="E416" s="9"/>
      <c r="F416" s="286">
        <f t="shared" si="2"/>
        <v>0</v>
      </c>
      <c r="G416" s="50" t="b">
        <v>0</v>
      </c>
      <c r="H416" s="290"/>
      <c r="I416" s="101"/>
    </row>
    <row r="417">
      <c r="A417" s="291"/>
      <c r="B417" s="292"/>
      <c r="C417" s="90"/>
      <c r="D417" s="92"/>
      <c r="E417" s="92"/>
      <c r="F417" s="287">
        <f t="shared" si="2"/>
        <v>0</v>
      </c>
      <c r="G417" s="91" t="b">
        <v>0</v>
      </c>
      <c r="H417" s="293"/>
      <c r="I417" s="100"/>
    </row>
    <row r="418">
      <c r="A418" s="288"/>
      <c r="B418" s="289"/>
      <c r="C418" s="85"/>
      <c r="D418" s="9"/>
      <c r="E418" s="9"/>
      <c r="F418" s="286">
        <f t="shared" si="2"/>
        <v>0</v>
      </c>
      <c r="G418" s="50" t="b">
        <v>0</v>
      </c>
      <c r="H418" s="290"/>
      <c r="I418" s="101"/>
    </row>
    <row r="419">
      <c r="A419" s="291"/>
      <c r="B419" s="292"/>
      <c r="C419" s="90"/>
      <c r="D419" s="92"/>
      <c r="E419" s="92"/>
      <c r="F419" s="287">
        <f t="shared" si="2"/>
        <v>0</v>
      </c>
      <c r="G419" s="91" t="b">
        <v>0</v>
      </c>
      <c r="H419" s="293"/>
      <c r="I419" s="100"/>
    </row>
    <row r="420">
      <c r="A420" s="288"/>
      <c r="B420" s="289"/>
      <c r="C420" s="85"/>
      <c r="D420" s="9"/>
      <c r="E420" s="9"/>
      <c r="F420" s="286">
        <f t="shared" si="2"/>
        <v>0</v>
      </c>
      <c r="G420" s="50" t="b">
        <v>0</v>
      </c>
      <c r="H420" s="290"/>
      <c r="I420" s="101"/>
    </row>
    <row r="421">
      <c r="A421" s="291"/>
      <c r="B421" s="292"/>
      <c r="C421" s="90"/>
      <c r="D421" s="92"/>
      <c r="E421" s="92"/>
      <c r="F421" s="287">
        <f t="shared" si="2"/>
        <v>0</v>
      </c>
      <c r="G421" s="91" t="b">
        <v>0</v>
      </c>
      <c r="H421" s="293"/>
      <c r="I421" s="100"/>
    </row>
    <row r="422">
      <c r="A422" s="288"/>
      <c r="B422" s="289"/>
      <c r="C422" s="85"/>
      <c r="D422" s="9"/>
      <c r="E422" s="9"/>
      <c r="F422" s="286">
        <f t="shared" si="2"/>
        <v>0</v>
      </c>
      <c r="G422" s="50" t="b">
        <v>0</v>
      </c>
      <c r="H422" s="290"/>
      <c r="I422" s="101"/>
    </row>
    <row r="423">
      <c r="A423" s="291"/>
      <c r="B423" s="292"/>
      <c r="C423" s="90"/>
      <c r="D423" s="92"/>
      <c r="E423" s="92"/>
      <c r="F423" s="287">
        <f t="shared" si="2"/>
        <v>0</v>
      </c>
      <c r="G423" s="91" t="b">
        <v>0</v>
      </c>
      <c r="H423" s="293"/>
      <c r="I423" s="100"/>
    </row>
    <row r="424">
      <c r="A424" s="288"/>
      <c r="B424" s="289"/>
      <c r="C424" s="85"/>
      <c r="D424" s="9"/>
      <c r="E424" s="9"/>
      <c r="F424" s="286">
        <f t="shared" si="2"/>
        <v>0</v>
      </c>
      <c r="G424" s="50" t="b">
        <v>0</v>
      </c>
      <c r="H424" s="290"/>
      <c r="I424" s="101"/>
    </row>
    <row r="425">
      <c r="A425" s="291"/>
      <c r="B425" s="292"/>
      <c r="C425" s="90"/>
      <c r="D425" s="92"/>
      <c r="E425" s="92"/>
      <c r="F425" s="287">
        <f t="shared" si="2"/>
        <v>0</v>
      </c>
      <c r="G425" s="91" t="b">
        <v>0</v>
      </c>
      <c r="H425" s="293"/>
      <c r="I425" s="100"/>
    </row>
    <row r="426">
      <c r="A426" s="288"/>
      <c r="B426" s="289"/>
      <c r="C426" s="85"/>
      <c r="D426" s="9"/>
      <c r="E426" s="9"/>
      <c r="F426" s="286">
        <f t="shared" si="2"/>
        <v>0</v>
      </c>
      <c r="G426" s="50" t="b">
        <v>0</v>
      </c>
      <c r="H426" s="290"/>
      <c r="I426" s="101"/>
      <c r="J426" s="294" t="s">
        <v>2204</v>
      </c>
    </row>
    <row r="427">
      <c r="A427" s="291"/>
      <c r="B427" s="292"/>
      <c r="C427" s="90"/>
      <c r="D427" s="92"/>
      <c r="E427" s="92"/>
      <c r="F427" s="287">
        <f t="shared" si="2"/>
        <v>0</v>
      </c>
      <c r="G427" s="91" t="b">
        <v>0</v>
      </c>
      <c r="H427" s="293"/>
      <c r="I427" s="100"/>
    </row>
    <row r="428">
      <c r="A428" s="288"/>
      <c r="B428" s="289"/>
      <c r="C428" s="85"/>
      <c r="D428" s="9"/>
      <c r="E428" s="9"/>
      <c r="F428" s="286">
        <f t="shared" si="2"/>
        <v>0</v>
      </c>
      <c r="G428" s="50" t="b">
        <v>0</v>
      </c>
      <c r="H428" s="290"/>
      <c r="I428" s="101"/>
    </row>
    <row r="429">
      <c r="A429" s="291"/>
      <c r="B429" s="292"/>
      <c r="C429" s="90"/>
      <c r="D429" s="92"/>
      <c r="E429" s="92"/>
      <c r="F429" s="287">
        <f t="shared" si="2"/>
        <v>0</v>
      </c>
      <c r="G429" s="91" t="b">
        <v>0</v>
      </c>
      <c r="H429" s="293"/>
      <c r="I429" s="100"/>
    </row>
    <row r="430">
      <c r="B430" s="289"/>
      <c r="C430" s="295"/>
      <c r="D430" s="286"/>
      <c r="E430" s="286"/>
      <c r="F430" s="286">
        <f t="shared" si="2"/>
        <v>0</v>
      </c>
      <c r="G430" s="50" t="b">
        <v>0</v>
      </c>
      <c r="H430" s="290"/>
      <c r="I430" s="101"/>
    </row>
    <row r="431">
      <c r="B431" s="292"/>
      <c r="C431" s="296"/>
      <c r="D431" s="287"/>
      <c r="E431" s="287"/>
      <c r="F431" s="287">
        <f t="shared" si="2"/>
        <v>0</v>
      </c>
      <c r="G431" s="91" t="b">
        <v>0</v>
      </c>
      <c r="H431" s="293"/>
      <c r="I431" s="100"/>
    </row>
    <row r="432">
      <c r="B432" s="289"/>
      <c r="C432" s="295"/>
      <c r="D432" s="286"/>
      <c r="E432" s="286"/>
      <c r="F432" s="286">
        <f t="shared" si="2"/>
        <v>0</v>
      </c>
      <c r="G432" s="50" t="b">
        <v>0</v>
      </c>
      <c r="H432" s="290"/>
      <c r="I432" s="101"/>
    </row>
    <row r="433">
      <c r="B433" s="292"/>
      <c r="C433" s="296"/>
      <c r="D433" s="287"/>
      <c r="E433" s="287"/>
      <c r="F433" s="287">
        <f t="shared" si="2"/>
        <v>0</v>
      </c>
      <c r="G433" s="91" t="b">
        <v>0</v>
      </c>
      <c r="H433" s="293"/>
      <c r="I433" s="100"/>
    </row>
    <row r="434">
      <c r="B434" s="289"/>
      <c r="C434" s="295"/>
      <c r="D434" s="286"/>
      <c r="E434" s="286"/>
      <c r="F434" s="286">
        <f t="shared" si="2"/>
        <v>0</v>
      </c>
      <c r="G434" s="50" t="b">
        <v>0</v>
      </c>
      <c r="H434" s="290"/>
      <c r="I434" s="101"/>
    </row>
    <row r="435">
      <c r="B435" s="292"/>
      <c r="C435" s="296"/>
      <c r="D435" s="287"/>
      <c r="E435" s="287"/>
      <c r="F435" s="287">
        <f t="shared" si="2"/>
        <v>0</v>
      </c>
      <c r="G435" s="91" t="b">
        <v>0</v>
      </c>
      <c r="H435" s="293"/>
      <c r="I435" s="100"/>
    </row>
    <row r="436">
      <c r="B436" s="289"/>
      <c r="C436" s="295"/>
      <c r="D436" s="286"/>
      <c r="E436" s="286"/>
      <c r="F436" s="286">
        <f t="shared" si="2"/>
        <v>0</v>
      </c>
      <c r="G436" s="50" t="b">
        <v>0</v>
      </c>
      <c r="H436" s="290"/>
      <c r="I436" s="101"/>
    </row>
    <row r="437">
      <c r="B437" s="297"/>
      <c r="C437" s="298"/>
      <c r="D437" s="299"/>
      <c r="E437" s="299"/>
      <c r="F437" s="299">
        <f t="shared" si="2"/>
        <v>0</v>
      </c>
      <c r="G437" s="300" t="b">
        <v>0</v>
      </c>
      <c r="H437" s="301"/>
      <c r="I437" s="302"/>
    </row>
  </sheetData>
  <dataValidations>
    <dataValidation type="list" allowBlank="1" sqref="B2:B437">
      <formula1>"Nailedit downtown,Daya's Eatery,Morning Tonight,เสือเล่นไฟ,8 Dinning,Fat Boy,ตำไทบ้าน,Pidaso,8 Bistro,โอชิเน,มุมสเต๊ก,ไวท์เฮ้าส์,สเต๊กกะทะร้อน,เรื่องของสเต๊ก,Touch Steak,Brotherly,สเต๊กลุงหนวด,มันปูแซ่บ,W cafe,Rare,Living&amp;Cooking,Hip Cafe,My Forest cafe&amp;R"&amp;"oasters,Shounen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ปลาจุ่ม,อิ่มอร่อย,คริสตรัล,seas"&amp;"on bbq,bosco,Ginda,food salad เมืองย่า,ศิริพลาซ่า,อูรี,ล้านสลัด,dripping hill,ครัวอิ่มอร่อย,บ้านอิ่มอร่อย,sugar beam,Boss,ยิ้มหวาน,homie,Smaz"</formula1>
    </dataValidation>
    <dataValidation type="list" allowBlank="1" showErrorMessage="1" sqref="H2:H437">
      <formula1>"เงินสด,โอนเงิน,เครดิต"</formula1>
    </dataValidation>
    <dataValidation type="custom" allowBlank="1" showDropDown="1" sqref="D2:F437">
      <formula1>AND(ISNUMBER(D2),(NOT(OR(NOT(ISERROR(DATEVALUE(D2))), AND(ISNUMBER(D2), LEFT(CELL("format", D2))="D")))))</formula1>
    </dataValidation>
    <dataValidation type="list" allowBlank="1" sqref="C2:C437">
      <formula1>"Green Oak,Red Oak,Baby Cos,Cos,Frillice,Butter Head,Cherry Tomato,rocket,kale"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4.25"/>
    <col customWidth="1" min="2" max="2" width="18.0"/>
    <col customWidth="1" min="3" max="3" width="36.63"/>
    <col customWidth="1" min="4" max="4" width="13.75"/>
    <col customWidth="1" min="5" max="5" width="18.0"/>
    <col customWidth="1" min="6" max="6" width="14.5"/>
    <col customWidth="1" min="7" max="7" width="15.88"/>
    <col customWidth="1" min="9" max="9" width="16.13"/>
  </cols>
  <sheetData>
    <row r="1">
      <c r="A1" s="80" t="s">
        <v>2</v>
      </c>
      <c r="B1" s="81" t="s">
        <v>3</v>
      </c>
      <c r="C1" s="81" t="s">
        <v>4</v>
      </c>
      <c r="D1" s="81" t="s">
        <v>5</v>
      </c>
      <c r="E1" s="81" t="s">
        <v>6</v>
      </c>
      <c r="F1" s="81" t="s">
        <v>1272</v>
      </c>
      <c r="G1" s="81" t="s">
        <v>1273</v>
      </c>
      <c r="H1" s="81" t="s">
        <v>8</v>
      </c>
      <c r="I1" s="285" t="s">
        <v>2177</v>
      </c>
    </row>
    <row r="2">
      <c r="A2" s="84">
        <v>45717.0</v>
      </c>
      <c r="B2" s="8" t="s">
        <v>68</v>
      </c>
      <c r="C2" s="85" t="s">
        <v>13</v>
      </c>
      <c r="D2" s="9">
        <v>2.0</v>
      </c>
      <c r="E2" s="9">
        <v>100.0</v>
      </c>
      <c r="F2" s="286">
        <f t="shared" ref="F2:F113" si="1">D2*E2</f>
        <v>200</v>
      </c>
      <c r="G2" s="50" t="b">
        <v>0</v>
      </c>
      <c r="H2" s="8" t="s">
        <v>16</v>
      </c>
      <c r="I2" s="87"/>
    </row>
    <row r="3">
      <c r="A3" s="88">
        <v>45717.0</v>
      </c>
      <c r="B3" s="89" t="s">
        <v>68</v>
      </c>
      <c r="C3" s="90" t="s">
        <v>70</v>
      </c>
      <c r="D3" s="92">
        <v>1.0</v>
      </c>
      <c r="E3" s="92">
        <v>80.0</v>
      </c>
      <c r="F3" s="287">
        <f t="shared" si="1"/>
        <v>80</v>
      </c>
      <c r="G3" s="91" t="b">
        <v>0</v>
      </c>
      <c r="H3" s="89" t="s">
        <v>16</v>
      </c>
      <c r="I3" s="95"/>
    </row>
    <row r="4">
      <c r="A4" s="84">
        <v>45717.0</v>
      </c>
      <c r="B4" s="8" t="s">
        <v>2180</v>
      </c>
      <c r="C4" s="85" t="s">
        <v>2188</v>
      </c>
      <c r="D4" s="9">
        <v>2.0</v>
      </c>
      <c r="E4" s="9">
        <v>100.0</v>
      </c>
      <c r="F4" s="286">
        <f t="shared" si="1"/>
        <v>200</v>
      </c>
      <c r="G4" s="50" t="b">
        <v>0</v>
      </c>
      <c r="H4" s="8" t="s">
        <v>16</v>
      </c>
      <c r="I4" s="87"/>
    </row>
    <row r="5">
      <c r="A5" s="88">
        <v>45717.0</v>
      </c>
      <c r="B5" s="89" t="s">
        <v>18</v>
      </c>
      <c r="C5" s="90" t="s">
        <v>2202</v>
      </c>
      <c r="D5" s="92">
        <v>2.0</v>
      </c>
      <c r="E5" s="92">
        <v>100.0</v>
      </c>
      <c r="F5" s="287">
        <f t="shared" si="1"/>
        <v>200</v>
      </c>
      <c r="G5" s="91" t="b">
        <v>0</v>
      </c>
      <c r="H5" s="89" t="s">
        <v>16</v>
      </c>
      <c r="I5" s="95"/>
    </row>
    <row r="6">
      <c r="A6" s="84">
        <v>45717.0</v>
      </c>
      <c r="B6" s="8" t="s">
        <v>45</v>
      </c>
      <c r="C6" s="85" t="s">
        <v>1277</v>
      </c>
      <c r="D6" s="9">
        <v>3.0</v>
      </c>
      <c r="E6" s="9">
        <v>100.0</v>
      </c>
      <c r="F6" s="286">
        <f t="shared" si="1"/>
        <v>300</v>
      </c>
      <c r="G6" s="50" t="b">
        <v>0</v>
      </c>
      <c r="H6" s="8" t="s">
        <v>11</v>
      </c>
      <c r="I6" s="87"/>
    </row>
    <row r="7">
      <c r="A7" s="88">
        <v>45717.0</v>
      </c>
      <c r="B7" s="89" t="s">
        <v>31</v>
      </c>
      <c r="C7" s="90" t="s">
        <v>10</v>
      </c>
      <c r="D7" s="92">
        <v>1.0</v>
      </c>
      <c r="E7" s="92">
        <v>100.0</v>
      </c>
      <c r="F7" s="287">
        <f t="shared" si="1"/>
        <v>100</v>
      </c>
      <c r="G7" s="91" t="b">
        <v>0</v>
      </c>
      <c r="H7" s="89" t="s">
        <v>11</v>
      </c>
      <c r="I7" s="95"/>
    </row>
    <row r="8">
      <c r="A8" s="84">
        <v>45717.0</v>
      </c>
      <c r="B8" s="8" t="s">
        <v>9</v>
      </c>
      <c r="C8" s="85" t="s">
        <v>13</v>
      </c>
      <c r="D8" s="9">
        <v>2.0</v>
      </c>
      <c r="E8" s="9">
        <v>100.0</v>
      </c>
      <c r="F8" s="286">
        <f t="shared" si="1"/>
        <v>200</v>
      </c>
      <c r="G8" s="50" t="b">
        <v>0</v>
      </c>
      <c r="H8" s="8" t="s">
        <v>11</v>
      </c>
      <c r="I8" s="87"/>
    </row>
    <row r="9">
      <c r="A9" s="88">
        <v>45717.0</v>
      </c>
      <c r="B9" s="89" t="s">
        <v>21</v>
      </c>
      <c r="C9" s="90" t="s">
        <v>13</v>
      </c>
      <c r="D9" s="92">
        <v>2.0</v>
      </c>
      <c r="E9" s="92">
        <v>100.0</v>
      </c>
      <c r="F9" s="287">
        <f t="shared" si="1"/>
        <v>200</v>
      </c>
      <c r="G9" s="91" t="b">
        <v>0</v>
      </c>
      <c r="H9" s="89" t="s">
        <v>11</v>
      </c>
      <c r="I9" s="95"/>
    </row>
    <row r="10">
      <c r="A10" s="84">
        <v>45717.0</v>
      </c>
      <c r="B10" s="8" t="s">
        <v>2205</v>
      </c>
      <c r="C10" s="85" t="s">
        <v>2203</v>
      </c>
      <c r="D10" s="9">
        <v>1.0</v>
      </c>
      <c r="E10" s="9">
        <v>100.0</v>
      </c>
      <c r="F10" s="286">
        <f t="shared" si="1"/>
        <v>100</v>
      </c>
      <c r="G10" s="50" t="b">
        <v>1</v>
      </c>
      <c r="H10" s="8" t="s">
        <v>16</v>
      </c>
      <c r="I10" s="87"/>
    </row>
    <row r="11">
      <c r="A11" s="88">
        <v>45717.0</v>
      </c>
      <c r="B11" s="89" t="s">
        <v>62</v>
      </c>
      <c r="C11" s="90" t="s">
        <v>2188</v>
      </c>
      <c r="D11" s="92">
        <v>3.0</v>
      </c>
      <c r="E11" s="92">
        <v>100.0</v>
      </c>
      <c r="F11" s="287">
        <f t="shared" si="1"/>
        <v>300</v>
      </c>
      <c r="G11" s="91" t="b">
        <v>1</v>
      </c>
      <c r="H11" s="89" t="s">
        <v>16</v>
      </c>
      <c r="I11" s="95"/>
    </row>
    <row r="12">
      <c r="A12" s="84">
        <v>45718.0</v>
      </c>
      <c r="B12" s="8" t="s">
        <v>54</v>
      </c>
      <c r="C12" s="85" t="s">
        <v>1281</v>
      </c>
      <c r="D12" s="9">
        <v>2.0</v>
      </c>
      <c r="E12" s="9">
        <v>100.0</v>
      </c>
      <c r="F12" s="286">
        <f t="shared" si="1"/>
        <v>200</v>
      </c>
      <c r="G12" s="50" t="b">
        <v>1</v>
      </c>
      <c r="H12" s="8" t="s">
        <v>30</v>
      </c>
      <c r="I12" s="87"/>
    </row>
    <row r="13">
      <c r="A13" s="88">
        <v>45718.0</v>
      </c>
      <c r="B13" s="89" t="s">
        <v>2181</v>
      </c>
      <c r="C13" s="90" t="s">
        <v>2206</v>
      </c>
      <c r="D13" s="92">
        <v>4.0</v>
      </c>
      <c r="E13" s="92">
        <v>100.0</v>
      </c>
      <c r="F13" s="287">
        <f t="shared" si="1"/>
        <v>400</v>
      </c>
      <c r="G13" s="91" t="b">
        <v>1</v>
      </c>
      <c r="H13" s="89" t="s">
        <v>16</v>
      </c>
      <c r="I13" s="95"/>
    </row>
    <row r="14">
      <c r="A14" s="84">
        <v>45718.0</v>
      </c>
      <c r="B14" s="8" t="s">
        <v>47</v>
      </c>
      <c r="C14" s="85" t="s">
        <v>13</v>
      </c>
      <c r="D14" s="9">
        <v>1.0</v>
      </c>
      <c r="E14" s="9">
        <v>100.0</v>
      </c>
      <c r="F14" s="286">
        <f t="shared" si="1"/>
        <v>100</v>
      </c>
      <c r="G14" s="50" t="b">
        <v>0</v>
      </c>
      <c r="H14" s="8" t="s">
        <v>11</v>
      </c>
      <c r="I14" s="87"/>
    </row>
    <row r="15">
      <c r="A15" s="88">
        <v>45718.0</v>
      </c>
      <c r="B15" s="89" t="s">
        <v>49</v>
      </c>
      <c r="C15" s="90" t="s">
        <v>12</v>
      </c>
      <c r="D15" s="92">
        <v>1.0</v>
      </c>
      <c r="E15" s="92">
        <v>100.0</v>
      </c>
      <c r="F15" s="287">
        <f t="shared" si="1"/>
        <v>100</v>
      </c>
      <c r="G15" s="91" t="b">
        <v>0</v>
      </c>
      <c r="H15" s="89" t="s">
        <v>11</v>
      </c>
      <c r="I15" s="95"/>
    </row>
    <row r="16">
      <c r="A16" s="84">
        <v>45718.0</v>
      </c>
      <c r="B16" s="8" t="s">
        <v>49</v>
      </c>
      <c r="C16" s="85" t="s">
        <v>2187</v>
      </c>
      <c r="D16" s="9">
        <v>1.0</v>
      </c>
      <c r="E16" s="9">
        <v>120.0</v>
      </c>
      <c r="F16" s="286">
        <f t="shared" si="1"/>
        <v>120</v>
      </c>
      <c r="G16" s="50" t="b">
        <v>0</v>
      </c>
      <c r="H16" s="8" t="s">
        <v>11</v>
      </c>
      <c r="I16" s="87"/>
    </row>
    <row r="17">
      <c r="A17" s="88">
        <v>45718.0</v>
      </c>
      <c r="B17" s="89" t="s">
        <v>2180</v>
      </c>
      <c r="C17" s="90" t="s">
        <v>2188</v>
      </c>
      <c r="D17" s="92">
        <v>2.0</v>
      </c>
      <c r="E17" s="92">
        <v>100.0</v>
      </c>
      <c r="F17" s="287">
        <f t="shared" si="1"/>
        <v>200</v>
      </c>
      <c r="G17" s="91" t="b">
        <v>0</v>
      </c>
      <c r="H17" s="89" t="s">
        <v>16</v>
      </c>
      <c r="I17" s="95"/>
    </row>
    <row r="18">
      <c r="A18" s="84">
        <v>45718.0</v>
      </c>
      <c r="B18" s="8" t="s">
        <v>2180</v>
      </c>
      <c r="C18" s="85" t="s">
        <v>70</v>
      </c>
      <c r="D18" s="9">
        <v>1.0</v>
      </c>
      <c r="E18" s="9">
        <v>70.0</v>
      </c>
      <c r="F18" s="286">
        <f t="shared" si="1"/>
        <v>70</v>
      </c>
      <c r="G18" s="50" t="b">
        <v>0</v>
      </c>
      <c r="H18" s="8" t="s">
        <v>16</v>
      </c>
      <c r="I18" s="87"/>
    </row>
    <row r="19">
      <c r="A19" s="88">
        <v>45718.0</v>
      </c>
      <c r="B19" s="89" t="s">
        <v>89</v>
      </c>
      <c r="C19" s="90" t="s">
        <v>1280</v>
      </c>
      <c r="D19" s="92">
        <v>1.0</v>
      </c>
      <c r="E19" s="92">
        <v>100.0</v>
      </c>
      <c r="F19" s="287">
        <f t="shared" si="1"/>
        <v>100</v>
      </c>
      <c r="G19" s="91" t="b">
        <v>1</v>
      </c>
      <c r="H19" s="89" t="s">
        <v>16</v>
      </c>
      <c r="I19" s="95"/>
    </row>
    <row r="20">
      <c r="A20" s="84">
        <v>45718.0</v>
      </c>
      <c r="B20" s="8" t="s">
        <v>89</v>
      </c>
      <c r="C20" s="85" t="s">
        <v>70</v>
      </c>
      <c r="D20" s="9">
        <v>0.4</v>
      </c>
      <c r="E20" s="9">
        <v>80.0</v>
      </c>
      <c r="F20" s="286">
        <f t="shared" si="1"/>
        <v>32</v>
      </c>
      <c r="G20" s="50" t="b">
        <v>1</v>
      </c>
      <c r="H20" s="8" t="s">
        <v>16</v>
      </c>
      <c r="I20" s="87"/>
    </row>
    <row r="21">
      <c r="A21" s="88">
        <v>45718.0</v>
      </c>
      <c r="B21" s="89" t="s">
        <v>2178</v>
      </c>
      <c r="C21" s="90" t="s">
        <v>1277</v>
      </c>
      <c r="D21" s="92">
        <v>2.0</v>
      </c>
      <c r="E21" s="92">
        <v>100.0</v>
      </c>
      <c r="F21" s="287">
        <f t="shared" si="1"/>
        <v>200</v>
      </c>
      <c r="G21" s="91" t="b">
        <v>0</v>
      </c>
      <c r="H21" s="89" t="s">
        <v>11</v>
      </c>
      <c r="I21" s="95"/>
    </row>
    <row r="22">
      <c r="A22" s="84">
        <v>45718.0</v>
      </c>
      <c r="B22" s="8" t="s">
        <v>21</v>
      </c>
      <c r="C22" s="85" t="s">
        <v>70</v>
      </c>
      <c r="D22" s="9">
        <v>2.0</v>
      </c>
      <c r="E22" s="9">
        <v>80.0</v>
      </c>
      <c r="F22" s="286">
        <f t="shared" si="1"/>
        <v>160</v>
      </c>
      <c r="G22" s="50" t="b">
        <v>0</v>
      </c>
      <c r="H22" s="8" t="s">
        <v>11</v>
      </c>
      <c r="I22" s="87"/>
    </row>
    <row r="23">
      <c r="A23" s="88">
        <v>45718.0</v>
      </c>
      <c r="B23" s="89" t="s">
        <v>42</v>
      </c>
      <c r="C23" s="90" t="s">
        <v>19</v>
      </c>
      <c r="D23" s="92">
        <v>1.5</v>
      </c>
      <c r="E23" s="92">
        <v>100.0</v>
      </c>
      <c r="F23" s="287">
        <f t="shared" si="1"/>
        <v>150</v>
      </c>
      <c r="G23" s="91" t="b">
        <v>1</v>
      </c>
      <c r="H23" s="89" t="s">
        <v>30</v>
      </c>
      <c r="I23" s="95"/>
    </row>
    <row r="24">
      <c r="A24" s="84">
        <v>45719.0</v>
      </c>
      <c r="B24" s="8" t="s">
        <v>173</v>
      </c>
      <c r="C24" s="85" t="s">
        <v>10</v>
      </c>
      <c r="D24" s="9">
        <v>1.0</v>
      </c>
      <c r="E24" s="9">
        <v>100.0</v>
      </c>
      <c r="F24" s="286">
        <f t="shared" si="1"/>
        <v>100</v>
      </c>
      <c r="G24" s="50" t="b">
        <v>0</v>
      </c>
      <c r="H24" s="8" t="s">
        <v>16</v>
      </c>
      <c r="I24" s="87"/>
    </row>
    <row r="25">
      <c r="A25" s="88">
        <v>45719.0</v>
      </c>
      <c r="B25" s="89" t="s">
        <v>47</v>
      </c>
      <c r="C25" s="90" t="s">
        <v>1277</v>
      </c>
      <c r="D25" s="92">
        <v>3.0</v>
      </c>
      <c r="E25" s="92">
        <v>100.0</v>
      </c>
      <c r="F25" s="287">
        <f t="shared" si="1"/>
        <v>300</v>
      </c>
      <c r="G25" s="91" t="b">
        <v>0</v>
      </c>
      <c r="H25" s="89" t="s">
        <v>11</v>
      </c>
      <c r="I25" s="95"/>
    </row>
    <row r="26">
      <c r="A26" s="84">
        <v>45719.0</v>
      </c>
      <c r="B26" s="8" t="s">
        <v>45</v>
      </c>
      <c r="C26" s="85" t="s">
        <v>13</v>
      </c>
      <c r="D26" s="9">
        <v>1.0</v>
      </c>
      <c r="E26" s="9">
        <v>100.0</v>
      </c>
      <c r="F26" s="286">
        <f t="shared" si="1"/>
        <v>100</v>
      </c>
      <c r="G26" s="50" t="b">
        <v>0</v>
      </c>
      <c r="H26" s="8" t="s">
        <v>11</v>
      </c>
      <c r="I26" s="87"/>
    </row>
    <row r="27">
      <c r="A27" s="88">
        <v>45719.0</v>
      </c>
      <c r="B27" s="89" t="s">
        <v>42</v>
      </c>
      <c r="C27" s="90" t="s">
        <v>1294</v>
      </c>
      <c r="D27" s="92">
        <v>2.0</v>
      </c>
      <c r="E27" s="92">
        <v>100.0</v>
      </c>
      <c r="F27" s="287">
        <f t="shared" si="1"/>
        <v>200</v>
      </c>
      <c r="G27" s="91" t="b">
        <v>1</v>
      </c>
      <c r="H27" s="89" t="s">
        <v>30</v>
      </c>
      <c r="I27" s="95"/>
    </row>
    <row r="28">
      <c r="A28" s="84">
        <v>45719.0</v>
      </c>
      <c r="B28" s="8" t="s">
        <v>2207</v>
      </c>
      <c r="C28" s="85" t="s">
        <v>19</v>
      </c>
      <c r="D28" s="9">
        <v>10.0</v>
      </c>
      <c r="E28" s="9">
        <v>100.0</v>
      </c>
      <c r="F28" s="286">
        <f t="shared" si="1"/>
        <v>1000</v>
      </c>
      <c r="G28" s="50" t="b">
        <v>1</v>
      </c>
      <c r="H28" s="8" t="s">
        <v>16</v>
      </c>
      <c r="I28" s="87"/>
    </row>
    <row r="29">
      <c r="A29" s="88">
        <v>45719.0</v>
      </c>
      <c r="B29" s="89" t="s">
        <v>2025</v>
      </c>
      <c r="C29" s="90" t="s">
        <v>2187</v>
      </c>
      <c r="D29" s="92">
        <v>1.0</v>
      </c>
      <c r="E29" s="92">
        <v>120.0</v>
      </c>
      <c r="F29" s="92">
        <f t="shared" si="1"/>
        <v>120</v>
      </c>
      <c r="G29" s="91" t="b">
        <v>1</v>
      </c>
      <c r="H29" s="89" t="s">
        <v>30</v>
      </c>
      <c r="I29" s="95"/>
    </row>
    <row r="30">
      <c r="A30" s="84">
        <v>45719.0</v>
      </c>
      <c r="B30" s="8" t="s">
        <v>2025</v>
      </c>
      <c r="C30" s="85" t="s">
        <v>13</v>
      </c>
      <c r="D30" s="9">
        <v>1.5</v>
      </c>
      <c r="E30" s="9">
        <v>100.0</v>
      </c>
      <c r="F30" s="286">
        <f t="shared" si="1"/>
        <v>150</v>
      </c>
      <c r="G30" s="50" t="b">
        <v>1</v>
      </c>
      <c r="H30" s="8" t="s">
        <v>30</v>
      </c>
      <c r="I30" s="87"/>
    </row>
    <row r="31">
      <c r="A31" s="88">
        <v>45719.0</v>
      </c>
      <c r="B31" s="89" t="s">
        <v>2025</v>
      </c>
      <c r="C31" s="90" t="s">
        <v>2191</v>
      </c>
      <c r="D31" s="92">
        <v>0.5</v>
      </c>
      <c r="E31" s="92">
        <v>240.0</v>
      </c>
      <c r="F31" s="287">
        <f t="shared" si="1"/>
        <v>120</v>
      </c>
      <c r="G31" s="91" t="b">
        <v>1</v>
      </c>
      <c r="H31" s="89" t="s">
        <v>30</v>
      </c>
      <c r="I31" s="95"/>
    </row>
    <row r="32">
      <c r="A32" s="84">
        <v>45720.0</v>
      </c>
      <c r="B32" s="8" t="s">
        <v>52</v>
      </c>
      <c r="C32" s="85" t="s">
        <v>1306</v>
      </c>
      <c r="D32" s="9">
        <v>4.0</v>
      </c>
      <c r="E32" s="9">
        <v>100.0</v>
      </c>
      <c r="F32" s="286">
        <f t="shared" si="1"/>
        <v>400</v>
      </c>
      <c r="G32" s="50" t="b">
        <v>0</v>
      </c>
      <c r="H32" s="8" t="s">
        <v>11</v>
      </c>
      <c r="I32" s="87"/>
    </row>
    <row r="33">
      <c r="A33" s="88">
        <v>45720.0</v>
      </c>
      <c r="B33" s="89" t="s">
        <v>52</v>
      </c>
      <c r="C33" s="90" t="s">
        <v>2187</v>
      </c>
      <c r="D33" s="92">
        <v>1.0</v>
      </c>
      <c r="E33" s="92">
        <v>120.0</v>
      </c>
      <c r="F33" s="287">
        <f t="shared" si="1"/>
        <v>120</v>
      </c>
      <c r="G33" s="91" t="b">
        <v>0</v>
      </c>
      <c r="H33" s="89" t="s">
        <v>11</v>
      </c>
      <c r="I33" s="95"/>
    </row>
    <row r="34">
      <c r="A34" s="84">
        <v>45720.0</v>
      </c>
      <c r="B34" s="8" t="s">
        <v>52</v>
      </c>
      <c r="C34" s="85" t="s">
        <v>70</v>
      </c>
      <c r="D34" s="9">
        <v>2.0</v>
      </c>
      <c r="E34" s="9">
        <v>80.0</v>
      </c>
      <c r="F34" s="286">
        <f t="shared" si="1"/>
        <v>160</v>
      </c>
      <c r="G34" s="50" t="b">
        <v>0</v>
      </c>
      <c r="H34" s="8" t="s">
        <v>11</v>
      </c>
      <c r="I34" s="87"/>
    </row>
    <row r="35">
      <c r="A35" s="88">
        <v>45720.0</v>
      </c>
      <c r="B35" s="89" t="s">
        <v>71</v>
      </c>
      <c r="C35" s="90" t="s">
        <v>12</v>
      </c>
      <c r="D35" s="92">
        <v>1.0</v>
      </c>
      <c r="E35" s="92">
        <v>100.0</v>
      </c>
      <c r="F35" s="287">
        <f t="shared" si="1"/>
        <v>100</v>
      </c>
      <c r="G35" s="91" t="b">
        <v>1</v>
      </c>
      <c r="H35" s="89" t="s">
        <v>30</v>
      </c>
      <c r="I35" s="95"/>
    </row>
    <row r="36">
      <c r="A36" s="84">
        <v>45720.0</v>
      </c>
      <c r="B36" s="8" t="s">
        <v>31</v>
      </c>
      <c r="C36" s="85" t="s">
        <v>19</v>
      </c>
      <c r="D36" s="9">
        <v>2.0</v>
      </c>
      <c r="E36" s="9">
        <v>100.0</v>
      </c>
      <c r="F36" s="286">
        <f t="shared" si="1"/>
        <v>200</v>
      </c>
      <c r="G36" s="50" t="b">
        <v>0</v>
      </c>
      <c r="H36" s="8" t="s">
        <v>11</v>
      </c>
      <c r="I36" s="87"/>
    </row>
    <row r="37">
      <c r="A37" s="88">
        <v>45720.0</v>
      </c>
      <c r="B37" s="89" t="s">
        <v>31</v>
      </c>
      <c r="C37" s="90" t="s">
        <v>70</v>
      </c>
      <c r="D37" s="92">
        <v>1.0</v>
      </c>
      <c r="E37" s="92">
        <v>80.0</v>
      </c>
      <c r="F37" s="287">
        <f t="shared" si="1"/>
        <v>80</v>
      </c>
      <c r="G37" s="91" t="b">
        <v>0</v>
      </c>
      <c r="H37" s="89" t="s">
        <v>11</v>
      </c>
      <c r="I37" s="95"/>
    </row>
    <row r="38">
      <c r="A38" s="84">
        <v>45720.0</v>
      </c>
      <c r="B38" s="8" t="s">
        <v>2180</v>
      </c>
      <c r="C38" s="85" t="s">
        <v>2188</v>
      </c>
      <c r="D38" s="9">
        <v>1.0</v>
      </c>
      <c r="E38" s="9">
        <v>100.0</v>
      </c>
      <c r="F38" s="286">
        <f t="shared" si="1"/>
        <v>100</v>
      </c>
      <c r="G38" s="50" t="b">
        <v>0</v>
      </c>
      <c r="H38" s="8" t="s">
        <v>16</v>
      </c>
      <c r="I38" s="87"/>
    </row>
    <row r="39">
      <c r="A39" s="88">
        <v>45720.0</v>
      </c>
      <c r="B39" s="89" t="s">
        <v>54</v>
      </c>
      <c r="C39" s="90" t="s">
        <v>1281</v>
      </c>
      <c r="D39" s="92">
        <v>2.0</v>
      </c>
      <c r="E39" s="92">
        <v>100.0</v>
      </c>
      <c r="F39" s="287">
        <f t="shared" si="1"/>
        <v>200</v>
      </c>
      <c r="G39" s="91" t="b">
        <v>1</v>
      </c>
      <c r="H39" s="89" t="s">
        <v>30</v>
      </c>
      <c r="I39" s="95"/>
    </row>
    <row r="40">
      <c r="A40" s="84">
        <v>45721.0</v>
      </c>
      <c r="B40" s="8" t="s">
        <v>89</v>
      </c>
      <c r="C40" s="85" t="s">
        <v>1280</v>
      </c>
      <c r="D40" s="9">
        <v>1.0</v>
      </c>
      <c r="E40" s="9">
        <v>100.0</v>
      </c>
      <c r="F40" s="286">
        <f t="shared" si="1"/>
        <v>100</v>
      </c>
      <c r="G40" s="50" t="b">
        <v>1</v>
      </c>
      <c r="H40" s="8" t="s">
        <v>16</v>
      </c>
      <c r="I40" s="87"/>
    </row>
    <row r="41">
      <c r="A41" s="88">
        <v>45721.0</v>
      </c>
      <c r="B41" s="89" t="s">
        <v>89</v>
      </c>
      <c r="C41" s="90" t="s">
        <v>70</v>
      </c>
      <c r="D41" s="92">
        <v>0.1</v>
      </c>
      <c r="E41" s="92">
        <v>80.0</v>
      </c>
      <c r="F41" s="287">
        <f t="shared" si="1"/>
        <v>8</v>
      </c>
      <c r="G41" s="91" t="b">
        <v>1</v>
      </c>
      <c r="H41" s="89" t="s">
        <v>16</v>
      </c>
      <c r="I41" s="95"/>
    </row>
    <row r="42">
      <c r="A42" s="84">
        <v>45721.0</v>
      </c>
      <c r="B42" s="8" t="s">
        <v>2180</v>
      </c>
      <c r="C42" s="85" t="s">
        <v>2188</v>
      </c>
      <c r="D42" s="9">
        <v>1.0</v>
      </c>
      <c r="E42" s="9">
        <v>100.0</v>
      </c>
      <c r="F42" s="286">
        <f t="shared" si="1"/>
        <v>100</v>
      </c>
      <c r="G42" s="50" t="b">
        <v>0</v>
      </c>
      <c r="H42" s="8" t="s">
        <v>16</v>
      </c>
      <c r="I42" s="87"/>
    </row>
    <row r="43">
      <c r="A43" s="88">
        <v>45721.0</v>
      </c>
      <c r="B43" s="89" t="s">
        <v>2182</v>
      </c>
      <c r="C43" s="90" t="s">
        <v>2193</v>
      </c>
      <c r="D43" s="92">
        <v>1.5</v>
      </c>
      <c r="E43" s="92">
        <v>100.0</v>
      </c>
      <c r="F43" s="287">
        <f t="shared" si="1"/>
        <v>150</v>
      </c>
      <c r="G43" s="91" t="b">
        <v>1</v>
      </c>
      <c r="H43" s="89" t="s">
        <v>30</v>
      </c>
      <c r="I43" s="95"/>
    </row>
    <row r="44">
      <c r="A44" s="84">
        <v>45721.0</v>
      </c>
      <c r="B44" s="8" t="s">
        <v>41</v>
      </c>
      <c r="C44" s="85" t="s">
        <v>1281</v>
      </c>
      <c r="D44" s="9">
        <v>1.0</v>
      </c>
      <c r="E44" s="9">
        <v>100.0</v>
      </c>
      <c r="F44" s="286">
        <f t="shared" si="1"/>
        <v>100</v>
      </c>
      <c r="G44" s="50" t="b">
        <v>1</v>
      </c>
      <c r="H44" s="8" t="s">
        <v>30</v>
      </c>
      <c r="I44" s="87"/>
    </row>
    <row r="45">
      <c r="A45" s="88">
        <v>45721.0</v>
      </c>
      <c r="B45" s="89" t="s">
        <v>68</v>
      </c>
      <c r="C45" s="90" t="s">
        <v>13</v>
      </c>
      <c r="D45" s="92">
        <v>2.0</v>
      </c>
      <c r="E45" s="92">
        <v>100.0</v>
      </c>
      <c r="F45" s="287">
        <f t="shared" si="1"/>
        <v>200</v>
      </c>
      <c r="G45" s="91" t="b">
        <v>0</v>
      </c>
      <c r="H45" s="89" t="s">
        <v>16</v>
      </c>
      <c r="I45" s="95"/>
    </row>
    <row r="46">
      <c r="A46" s="84">
        <v>45721.0</v>
      </c>
      <c r="B46" s="8" t="s">
        <v>68</v>
      </c>
      <c r="C46" s="85" t="s">
        <v>70</v>
      </c>
      <c r="D46" s="9">
        <v>1.0</v>
      </c>
      <c r="E46" s="9">
        <v>80.0</v>
      </c>
      <c r="F46" s="286">
        <f t="shared" si="1"/>
        <v>80</v>
      </c>
      <c r="G46" s="50" t="b">
        <v>0</v>
      </c>
      <c r="H46" s="8" t="s">
        <v>16</v>
      </c>
      <c r="I46" s="87"/>
    </row>
    <row r="47">
      <c r="A47" s="88">
        <v>45721.0</v>
      </c>
      <c r="B47" s="89" t="s">
        <v>2189</v>
      </c>
      <c r="C47" s="90" t="s">
        <v>1277</v>
      </c>
      <c r="D47" s="92">
        <v>3.0</v>
      </c>
      <c r="E47" s="92">
        <v>100.0</v>
      </c>
      <c r="F47" s="287">
        <f t="shared" si="1"/>
        <v>300</v>
      </c>
      <c r="G47" s="91" t="b">
        <v>0</v>
      </c>
      <c r="H47" s="89" t="s">
        <v>16</v>
      </c>
      <c r="I47" s="95"/>
    </row>
    <row r="48">
      <c r="A48" s="84">
        <v>45721.0</v>
      </c>
      <c r="B48" s="8" t="s">
        <v>2181</v>
      </c>
      <c r="C48" s="85" t="s">
        <v>2193</v>
      </c>
      <c r="D48" s="9">
        <v>3.0</v>
      </c>
      <c r="E48" s="9">
        <v>100.0</v>
      </c>
      <c r="F48" s="286">
        <f t="shared" si="1"/>
        <v>300</v>
      </c>
      <c r="G48" s="50" t="b">
        <v>1</v>
      </c>
      <c r="H48" s="8" t="s">
        <v>16</v>
      </c>
      <c r="I48" s="87"/>
    </row>
    <row r="49">
      <c r="A49" s="88">
        <v>45721.0</v>
      </c>
      <c r="B49" s="89" t="s">
        <v>2181</v>
      </c>
      <c r="C49" s="90" t="s">
        <v>70</v>
      </c>
      <c r="D49" s="92">
        <v>2.0</v>
      </c>
      <c r="E49" s="92">
        <v>80.0</v>
      </c>
      <c r="F49" s="287">
        <f t="shared" si="1"/>
        <v>160</v>
      </c>
      <c r="G49" s="91" t="b">
        <v>1</v>
      </c>
      <c r="H49" s="89" t="s">
        <v>16</v>
      </c>
      <c r="I49" s="95"/>
    </row>
    <row r="50">
      <c r="A50" s="84">
        <v>45721.0</v>
      </c>
      <c r="B50" s="8" t="s">
        <v>9</v>
      </c>
      <c r="C50" s="85" t="s">
        <v>1277</v>
      </c>
      <c r="D50" s="9">
        <v>3.0</v>
      </c>
      <c r="E50" s="9">
        <v>100.0</v>
      </c>
      <c r="F50" s="286">
        <f t="shared" si="1"/>
        <v>300</v>
      </c>
      <c r="G50" s="50" t="b">
        <v>0</v>
      </c>
      <c r="H50" s="8" t="s">
        <v>11</v>
      </c>
      <c r="I50" s="87"/>
    </row>
    <row r="51">
      <c r="A51" s="88">
        <v>45721.0</v>
      </c>
      <c r="B51" s="89" t="s">
        <v>21</v>
      </c>
      <c r="C51" s="90" t="s">
        <v>13</v>
      </c>
      <c r="D51" s="92">
        <v>1.0</v>
      </c>
      <c r="E51" s="92">
        <v>100.0</v>
      </c>
      <c r="F51" s="287">
        <f t="shared" si="1"/>
        <v>100</v>
      </c>
      <c r="G51" s="91" t="b">
        <v>0</v>
      </c>
      <c r="H51" s="89" t="s">
        <v>11</v>
      </c>
      <c r="I51" s="95"/>
    </row>
    <row r="52">
      <c r="A52" s="84">
        <v>45721.0</v>
      </c>
      <c r="B52" s="8" t="s">
        <v>31</v>
      </c>
      <c r="C52" s="85" t="s">
        <v>1318</v>
      </c>
      <c r="D52" s="9">
        <v>4.0</v>
      </c>
      <c r="E52" s="9">
        <v>100.0</v>
      </c>
      <c r="F52" s="286">
        <f t="shared" si="1"/>
        <v>400</v>
      </c>
      <c r="G52" s="50" t="b">
        <v>0</v>
      </c>
      <c r="H52" s="8" t="s">
        <v>11</v>
      </c>
      <c r="I52" s="87"/>
    </row>
    <row r="53">
      <c r="A53" s="88">
        <v>45721.0</v>
      </c>
      <c r="B53" s="89" t="s">
        <v>31</v>
      </c>
      <c r="C53" s="90" t="s">
        <v>70</v>
      </c>
      <c r="D53" s="92">
        <v>1.0</v>
      </c>
      <c r="E53" s="92">
        <v>80.0</v>
      </c>
      <c r="F53" s="287">
        <f t="shared" si="1"/>
        <v>80</v>
      </c>
      <c r="G53" s="91" t="b">
        <v>0</v>
      </c>
      <c r="H53" s="89" t="s">
        <v>11</v>
      </c>
      <c r="I53" s="95"/>
    </row>
    <row r="54">
      <c r="A54" s="84">
        <v>45721.0</v>
      </c>
      <c r="B54" s="8" t="s">
        <v>45</v>
      </c>
      <c r="C54" s="85" t="s">
        <v>13</v>
      </c>
      <c r="D54" s="9">
        <v>1.0</v>
      </c>
      <c r="E54" s="9">
        <v>100.0</v>
      </c>
      <c r="F54" s="286">
        <f t="shared" si="1"/>
        <v>100</v>
      </c>
      <c r="G54" s="50" t="b">
        <v>0</v>
      </c>
      <c r="H54" s="8" t="s">
        <v>11</v>
      </c>
      <c r="I54" s="87"/>
    </row>
    <row r="55">
      <c r="A55" s="88">
        <v>45721.0</v>
      </c>
      <c r="B55" s="89" t="s">
        <v>45</v>
      </c>
      <c r="C55" s="90" t="s">
        <v>70</v>
      </c>
      <c r="D55" s="92">
        <v>0.5</v>
      </c>
      <c r="E55" s="92">
        <v>80.0</v>
      </c>
      <c r="F55" s="287">
        <f t="shared" si="1"/>
        <v>40</v>
      </c>
      <c r="G55" s="91" t="b">
        <v>0</v>
      </c>
      <c r="H55" s="89" t="s">
        <v>11</v>
      </c>
      <c r="I55" s="95"/>
    </row>
    <row r="56">
      <c r="A56" s="84">
        <v>45721.0</v>
      </c>
      <c r="B56" s="8" t="s">
        <v>47</v>
      </c>
      <c r="C56" s="85" t="s">
        <v>1277</v>
      </c>
      <c r="D56" s="9">
        <v>3.0</v>
      </c>
      <c r="E56" s="9">
        <v>100.0</v>
      </c>
      <c r="F56" s="286">
        <f t="shared" si="1"/>
        <v>300</v>
      </c>
      <c r="G56" s="50" t="b">
        <v>0</v>
      </c>
      <c r="H56" s="8" t="s">
        <v>11</v>
      </c>
      <c r="I56" s="87"/>
    </row>
    <row r="57">
      <c r="A57" s="88">
        <v>45721.0</v>
      </c>
      <c r="B57" s="89" t="s">
        <v>42</v>
      </c>
      <c r="C57" s="90" t="s">
        <v>1294</v>
      </c>
      <c r="D57" s="92">
        <v>2.0</v>
      </c>
      <c r="E57" s="92">
        <v>100.0</v>
      </c>
      <c r="F57" s="287">
        <f t="shared" si="1"/>
        <v>200</v>
      </c>
      <c r="G57" s="91" t="b">
        <v>1</v>
      </c>
      <c r="H57" s="89" t="s">
        <v>30</v>
      </c>
      <c r="I57" s="95"/>
    </row>
    <row r="58">
      <c r="A58" s="84">
        <v>45721.0</v>
      </c>
      <c r="B58" s="8" t="s">
        <v>39</v>
      </c>
      <c r="C58" s="85" t="s">
        <v>1281</v>
      </c>
      <c r="D58" s="9">
        <v>4.0</v>
      </c>
      <c r="E58" s="9">
        <v>100.0</v>
      </c>
      <c r="F58" s="286">
        <f t="shared" si="1"/>
        <v>400</v>
      </c>
      <c r="G58" s="50" t="b">
        <v>0</v>
      </c>
      <c r="H58" s="8" t="s">
        <v>16</v>
      </c>
      <c r="I58" s="87"/>
    </row>
    <row r="59">
      <c r="A59" s="88">
        <v>45721.0</v>
      </c>
      <c r="B59" s="89" t="s">
        <v>39</v>
      </c>
      <c r="C59" s="90" t="s">
        <v>2187</v>
      </c>
      <c r="D59" s="92">
        <v>2.0</v>
      </c>
      <c r="E59" s="92">
        <v>120.0</v>
      </c>
      <c r="F59" s="287">
        <f t="shared" si="1"/>
        <v>240</v>
      </c>
      <c r="G59" s="91" t="b">
        <v>0</v>
      </c>
      <c r="H59" s="89" t="s">
        <v>16</v>
      </c>
      <c r="I59" s="95"/>
    </row>
    <row r="60">
      <c r="A60" s="84">
        <v>45721.0</v>
      </c>
      <c r="B60" s="8" t="s">
        <v>22</v>
      </c>
      <c r="C60" s="85" t="s">
        <v>1277</v>
      </c>
      <c r="D60" s="9">
        <v>2.0</v>
      </c>
      <c r="E60" s="9">
        <v>100.0</v>
      </c>
      <c r="F60" s="286">
        <f t="shared" si="1"/>
        <v>200</v>
      </c>
      <c r="G60" s="50" t="b">
        <v>1</v>
      </c>
      <c r="H60" s="8" t="s">
        <v>16</v>
      </c>
      <c r="I60" s="87"/>
    </row>
    <row r="61">
      <c r="A61" s="88">
        <v>45723.0</v>
      </c>
      <c r="B61" s="89" t="s">
        <v>9</v>
      </c>
      <c r="C61" s="90" t="s">
        <v>70</v>
      </c>
      <c r="D61" s="92">
        <v>2.0</v>
      </c>
      <c r="E61" s="92">
        <v>80.0</v>
      </c>
      <c r="F61" s="287">
        <f t="shared" si="1"/>
        <v>160</v>
      </c>
      <c r="G61" s="91" t="b">
        <v>0</v>
      </c>
      <c r="H61" s="89" t="s">
        <v>11</v>
      </c>
      <c r="I61" s="95"/>
    </row>
    <row r="62">
      <c r="A62" s="84">
        <v>45723.0</v>
      </c>
      <c r="B62" s="8" t="s">
        <v>21</v>
      </c>
      <c r="C62" s="85" t="s">
        <v>2187</v>
      </c>
      <c r="D62" s="9">
        <v>1.0</v>
      </c>
      <c r="E62" s="9">
        <v>120.0</v>
      </c>
      <c r="F62" s="286">
        <f t="shared" si="1"/>
        <v>120</v>
      </c>
      <c r="G62" s="50" t="b">
        <v>0</v>
      </c>
      <c r="H62" s="8" t="s">
        <v>11</v>
      </c>
      <c r="I62" s="87"/>
    </row>
    <row r="63">
      <c r="A63" s="88">
        <v>45723.0</v>
      </c>
      <c r="B63" s="89" t="s">
        <v>2178</v>
      </c>
      <c r="C63" s="90" t="s">
        <v>1308</v>
      </c>
      <c r="D63" s="92">
        <v>3.0</v>
      </c>
      <c r="E63" s="92">
        <v>100.0</v>
      </c>
      <c r="F63" s="287">
        <f t="shared" si="1"/>
        <v>300</v>
      </c>
      <c r="G63" s="91" t="b">
        <v>0</v>
      </c>
      <c r="H63" s="89" t="s">
        <v>11</v>
      </c>
      <c r="I63" s="95"/>
    </row>
    <row r="64">
      <c r="A64" s="84">
        <v>45723.0</v>
      </c>
      <c r="B64" s="8" t="s">
        <v>2178</v>
      </c>
      <c r="C64" s="85" t="s">
        <v>70</v>
      </c>
      <c r="D64" s="9">
        <v>0.5</v>
      </c>
      <c r="E64" s="9">
        <v>80.0</v>
      </c>
      <c r="F64" s="286">
        <f t="shared" si="1"/>
        <v>40</v>
      </c>
      <c r="G64" s="50" t="b">
        <v>0</v>
      </c>
      <c r="H64" s="8" t="s">
        <v>11</v>
      </c>
      <c r="I64" s="87"/>
    </row>
    <row r="65">
      <c r="A65" s="88">
        <v>45723.0</v>
      </c>
      <c r="B65" s="89" t="s">
        <v>42</v>
      </c>
      <c r="C65" s="90" t="s">
        <v>19</v>
      </c>
      <c r="D65" s="92">
        <v>1.5</v>
      </c>
      <c r="E65" s="92">
        <v>100.0</v>
      </c>
      <c r="F65" s="287">
        <f t="shared" si="1"/>
        <v>150</v>
      </c>
      <c r="G65" s="91" t="b">
        <v>1</v>
      </c>
      <c r="H65" s="89" t="s">
        <v>30</v>
      </c>
      <c r="I65" s="95"/>
    </row>
    <row r="66">
      <c r="A66" s="84">
        <v>45723.0</v>
      </c>
      <c r="B66" s="8" t="s">
        <v>54</v>
      </c>
      <c r="C66" s="85" t="s">
        <v>1281</v>
      </c>
      <c r="D66" s="9">
        <v>2.0</v>
      </c>
      <c r="E66" s="9">
        <v>100.0</v>
      </c>
      <c r="F66" s="286">
        <f t="shared" si="1"/>
        <v>200</v>
      </c>
      <c r="G66" s="50" t="b">
        <v>1</v>
      </c>
      <c r="H66" s="8" t="s">
        <v>30</v>
      </c>
      <c r="I66" s="87"/>
    </row>
    <row r="67">
      <c r="A67" s="88">
        <v>45723.0</v>
      </c>
      <c r="B67" s="89" t="s">
        <v>39</v>
      </c>
      <c r="C67" s="90" t="s">
        <v>1277</v>
      </c>
      <c r="D67" s="92">
        <v>6.0</v>
      </c>
      <c r="E67" s="92">
        <v>100.0</v>
      </c>
      <c r="F67" s="287">
        <f t="shared" si="1"/>
        <v>600</v>
      </c>
      <c r="G67" s="91" t="b">
        <v>0</v>
      </c>
      <c r="H67" s="89" t="s">
        <v>16</v>
      </c>
      <c r="I67" s="95"/>
    </row>
    <row r="68">
      <c r="A68" s="84">
        <v>45723.0</v>
      </c>
      <c r="B68" s="8" t="s">
        <v>39</v>
      </c>
      <c r="C68" s="85" t="s">
        <v>2187</v>
      </c>
      <c r="D68" s="9">
        <v>2.0</v>
      </c>
      <c r="E68" s="9">
        <v>120.0</v>
      </c>
      <c r="F68" s="286">
        <f t="shared" si="1"/>
        <v>240</v>
      </c>
      <c r="G68" s="50" t="b">
        <v>0</v>
      </c>
      <c r="H68" s="8" t="s">
        <v>16</v>
      </c>
      <c r="I68" s="87"/>
    </row>
    <row r="69">
      <c r="A69" s="88">
        <v>45723.0</v>
      </c>
      <c r="B69" s="89" t="s">
        <v>15</v>
      </c>
      <c r="C69" s="90" t="s">
        <v>13</v>
      </c>
      <c r="D69" s="92">
        <v>2.0</v>
      </c>
      <c r="E69" s="92">
        <v>100.0</v>
      </c>
      <c r="F69" s="287">
        <f t="shared" si="1"/>
        <v>200</v>
      </c>
      <c r="G69" s="91" t="b">
        <v>1</v>
      </c>
      <c r="H69" s="89" t="s">
        <v>16</v>
      </c>
      <c r="I69" s="95"/>
    </row>
    <row r="70">
      <c r="A70" s="84">
        <v>45723.0</v>
      </c>
      <c r="B70" s="8" t="s">
        <v>15</v>
      </c>
      <c r="C70" s="85" t="s">
        <v>2187</v>
      </c>
      <c r="D70" s="9">
        <v>1.0</v>
      </c>
      <c r="E70" s="9">
        <v>120.0</v>
      </c>
      <c r="F70" s="286">
        <f t="shared" si="1"/>
        <v>120</v>
      </c>
      <c r="G70" s="50" t="b">
        <v>1</v>
      </c>
      <c r="H70" s="8" t="s">
        <v>16</v>
      </c>
      <c r="I70" s="87"/>
    </row>
    <row r="71">
      <c r="A71" s="88">
        <v>45723.0</v>
      </c>
      <c r="B71" s="89" t="s">
        <v>15</v>
      </c>
      <c r="C71" s="90" t="s">
        <v>70</v>
      </c>
      <c r="D71" s="92">
        <v>2.0</v>
      </c>
      <c r="E71" s="92">
        <v>80.0</v>
      </c>
      <c r="F71" s="287">
        <f t="shared" si="1"/>
        <v>160</v>
      </c>
      <c r="G71" s="91" t="b">
        <v>1</v>
      </c>
      <c r="H71" s="89" t="s">
        <v>16</v>
      </c>
      <c r="I71" s="95"/>
    </row>
    <row r="72">
      <c r="A72" s="84">
        <v>45723.0</v>
      </c>
      <c r="B72" s="8" t="s">
        <v>2180</v>
      </c>
      <c r="C72" s="85" t="s">
        <v>2188</v>
      </c>
      <c r="D72" s="9">
        <v>2.0</v>
      </c>
      <c r="E72" s="9">
        <v>100.0</v>
      </c>
      <c r="F72" s="286">
        <f t="shared" si="1"/>
        <v>200</v>
      </c>
      <c r="G72" s="50" t="b">
        <v>0</v>
      </c>
      <c r="H72" s="8" t="s">
        <v>16</v>
      </c>
      <c r="I72" s="87"/>
    </row>
    <row r="73">
      <c r="A73" s="88">
        <v>45723.0</v>
      </c>
      <c r="B73" s="89" t="s">
        <v>2195</v>
      </c>
      <c r="C73" s="90" t="s">
        <v>1280</v>
      </c>
      <c r="D73" s="92">
        <v>1.5</v>
      </c>
      <c r="E73" s="92">
        <v>100.0</v>
      </c>
      <c r="F73" s="287">
        <f t="shared" si="1"/>
        <v>150</v>
      </c>
      <c r="G73" s="91" t="b">
        <v>0</v>
      </c>
      <c r="H73" s="89" t="s">
        <v>16</v>
      </c>
      <c r="I73" s="95"/>
    </row>
    <row r="74">
      <c r="A74" s="84">
        <v>45723.0</v>
      </c>
      <c r="B74" s="8" t="s">
        <v>2195</v>
      </c>
      <c r="C74" s="85" t="s">
        <v>70</v>
      </c>
      <c r="D74" s="9">
        <v>0.5</v>
      </c>
      <c r="E74" s="9">
        <v>80.0</v>
      </c>
      <c r="F74" s="286">
        <f t="shared" si="1"/>
        <v>40</v>
      </c>
      <c r="G74" s="50" t="b">
        <v>0</v>
      </c>
      <c r="H74" s="8" t="s">
        <v>16</v>
      </c>
      <c r="I74" s="87"/>
    </row>
    <row r="75">
      <c r="A75" s="88">
        <v>45723.0</v>
      </c>
      <c r="B75" s="89" t="s">
        <v>25</v>
      </c>
      <c r="C75" s="90" t="s">
        <v>13</v>
      </c>
      <c r="D75" s="92">
        <v>1.0</v>
      </c>
      <c r="E75" s="92">
        <v>100.0</v>
      </c>
      <c r="F75" s="287">
        <f t="shared" si="1"/>
        <v>100</v>
      </c>
      <c r="G75" s="91" t="b">
        <v>1</v>
      </c>
      <c r="H75" s="89" t="s">
        <v>30</v>
      </c>
      <c r="I75" s="95"/>
    </row>
    <row r="76">
      <c r="A76" s="84">
        <v>45723.0</v>
      </c>
      <c r="B76" s="8" t="s">
        <v>62</v>
      </c>
      <c r="C76" s="85" t="s">
        <v>2187</v>
      </c>
      <c r="D76" s="9">
        <v>3.0</v>
      </c>
      <c r="E76" s="9">
        <v>100.0</v>
      </c>
      <c r="F76" s="286">
        <f t="shared" si="1"/>
        <v>300</v>
      </c>
      <c r="G76" s="50" t="b">
        <v>1</v>
      </c>
      <c r="H76" s="8" t="s">
        <v>30</v>
      </c>
      <c r="I76" s="87"/>
    </row>
    <row r="77">
      <c r="A77" s="88">
        <v>45723.0</v>
      </c>
      <c r="B77" s="89" t="s">
        <v>47</v>
      </c>
      <c r="C77" s="90" t="s">
        <v>1277</v>
      </c>
      <c r="D77" s="92">
        <v>3.0</v>
      </c>
      <c r="E77" s="92">
        <v>100.0</v>
      </c>
      <c r="F77" s="287">
        <f t="shared" si="1"/>
        <v>300</v>
      </c>
      <c r="G77" s="91" t="b">
        <v>0</v>
      </c>
      <c r="H77" s="89" t="s">
        <v>11</v>
      </c>
      <c r="I77" s="95"/>
    </row>
    <row r="78">
      <c r="A78" s="84">
        <v>45723.0</v>
      </c>
      <c r="B78" s="8" t="s">
        <v>31</v>
      </c>
      <c r="C78" s="85" t="s">
        <v>1280</v>
      </c>
      <c r="D78" s="9">
        <v>6.0</v>
      </c>
      <c r="E78" s="9">
        <v>100.0</v>
      </c>
      <c r="F78" s="286">
        <f t="shared" si="1"/>
        <v>600</v>
      </c>
      <c r="G78" s="50" t="b">
        <v>0</v>
      </c>
      <c r="H78" s="8" t="s">
        <v>11</v>
      </c>
      <c r="I78" s="87"/>
    </row>
    <row r="79">
      <c r="A79" s="88">
        <v>45723.0</v>
      </c>
      <c r="B79" s="89" t="s">
        <v>31</v>
      </c>
      <c r="C79" s="90" t="s">
        <v>70</v>
      </c>
      <c r="D79" s="92">
        <v>1.0</v>
      </c>
      <c r="E79" s="92">
        <v>80.0</v>
      </c>
      <c r="F79" s="287">
        <f t="shared" si="1"/>
        <v>80</v>
      </c>
      <c r="G79" s="91" t="b">
        <v>0</v>
      </c>
      <c r="H79" s="89" t="s">
        <v>11</v>
      </c>
      <c r="I79" s="95"/>
    </row>
    <row r="80">
      <c r="A80" s="84">
        <v>45723.0</v>
      </c>
      <c r="B80" s="8" t="s">
        <v>45</v>
      </c>
      <c r="C80" s="85" t="s">
        <v>1281</v>
      </c>
      <c r="D80" s="9">
        <v>2.0</v>
      </c>
      <c r="E80" s="9">
        <v>100.0</v>
      </c>
      <c r="F80" s="286">
        <f t="shared" si="1"/>
        <v>200</v>
      </c>
      <c r="G80" s="50" t="b">
        <v>0</v>
      </c>
      <c r="H80" s="8" t="s">
        <v>11</v>
      </c>
      <c r="I80" s="87"/>
    </row>
    <row r="81">
      <c r="A81" s="88">
        <v>45723.0</v>
      </c>
      <c r="B81" s="89" t="s">
        <v>49</v>
      </c>
      <c r="C81" s="90" t="s">
        <v>13</v>
      </c>
      <c r="D81" s="92">
        <v>1.0</v>
      </c>
      <c r="E81" s="92">
        <v>100.0</v>
      </c>
      <c r="F81" s="287">
        <f t="shared" si="1"/>
        <v>100</v>
      </c>
      <c r="G81" s="91" t="b">
        <v>0</v>
      </c>
      <c r="H81" s="89" t="s">
        <v>11</v>
      </c>
      <c r="I81" s="95"/>
    </row>
    <row r="82">
      <c r="A82" s="84">
        <v>45724.0</v>
      </c>
      <c r="B82" s="8" t="s">
        <v>47</v>
      </c>
      <c r="C82" s="85" t="s">
        <v>1277</v>
      </c>
      <c r="D82" s="9">
        <v>3.0</v>
      </c>
      <c r="E82" s="9">
        <v>100.0</v>
      </c>
      <c r="F82" s="286">
        <f t="shared" si="1"/>
        <v>300</v>
      </c>
      <c r="G82" s="50" t="b">
        <v>0</v>
      </c>
      <c r="H82" s="8" t="s">
        <v>11</v>
      </c>
      <c r="I82" s="87"/>
    </row>
    <row r="83">
      <c r="A83" s="88">
        <v>45724.0</v>
      </c>
      <c r="B83" s="89" t="s">
        <v>2180</v>
      </c>
      <c r="C83" s="90" t="s">
        <v>2188</v>
      </c>
      <c r="D83" s="92">
        <v>1.0</v>
      </c>
      <c r="E83" s="92">
        <v>100.0</v>
      </c>
      <c r="F83" s="287">
        <f t="shared" si="1"/>
        <v>100</v>
      </c>
      <c r="G83" s="91" t="b">
        <v>0</v>
      </c>
      <c r="H83" s="89" t="s">
        <v>16</v>
      </c>
      <c r="I83" s="95"/>
    </row>
    <row r="84">
      <c r="A84" s="84">
        <v>45724.0</v>
      </c>
      <c r="B84" s="8" t="s">
        <v>42</v>
      </c>
      <c r="C84" s="85" t="s">
        <v>1294</v>
      </c>
      <c r="D84" s="9">
        <v>1.8</v>
      </c>
      <c r="E84" s="9">
        <v>100.0</v>
      </c>
      <c r="F84" s="286">
        <f t="shared" si="1"/>
        <v>180</v>
      </c>
      <c r="G84" s="50" t="b">
        <v>1</v>
      </c>
      <c r="H84" s="8" t="s">
        <v>30</v>
      </c>
      <c r="I84" s="87"/>
    </row>
    <row r="85">
      <c r="A85" s="88">
        <v>45724.0</v>
      </c>
      <c r="B85" s="89" t="s">
        <v>25</v>
      </c>
      <c r="C85" s="90" t="s">
        <v>13</v>
      </c>
      <c r="D85" s="92">
        <v>1.0</v>
      </c>
      <c r="E85" s="92">
        <v>100.0</v>
      </c>
      <c r="F85" s="287">
        <f t="shared" si="1"/>
        <v>100</v>
      </c>
      <c r="G85" s="91" t="b">
        <v>1</v>
      </c>
      <c r="H85" s="89" t="s">
        <v>30</v>
      </c>
      <c r="I85" s="95"/>
    </row>
    <row r="86">
      <c r="A86" s="84">
        <v>45724.0</v>
      </c>
      <c r="B86" s="8" t="s">
        <v>2207</v>
      </c>
      <c r="C86" s="85" t="s">
        <v>19</v>
      </c>
      <c r="D86" s="9">
        <v>5.0</v>
      </c>
      <c r="E86" s="9">
        <v>100.0</v>
      </c>
      <c r="F86" s="286">
        <f t="shared" si="1"/>
        <v>500</v>
      </c>
      <c r="G86" s="50" t="b">
        <v>1</v>
      </c>
      <c r="H86" s="8" t="s">
        <v>30</v>
      </c>
      <c r="I86" s="87"/>
    </row>
    <row r="87">
      <c r="A87" s="88">
        <v>45724.0</v>
      </c>
      <c r="B87" s="89" t="s">
        <v>2190</v>
      </c>
      <c r="C87" s="90" t="s">
        <v>1280</v>
      </c>
      <c r="D87" s="92">
        <v>3.0</v>
      </c>
      <c r="E87" s="92">
        <v>100.0</v>
      </c>
      <c r="F87" s="287">
        <f t="shared" si="1"/>
        <v>300</v>
      </c>
      <c r="G87" s="91" t="b">
        <v>1</v>
      </c>
      <c r="H87" s="89" t="s">
        <v>30</v>
      </c>
      <c r="I87" s="95"/>
    </row>
    <row r="88">
      <c r="A88" s="84">
        <v>45724.0</v>
      </c>
      <c r="B88" s="8" t="s">
        <v>2190</v>
      </c>
      <c r="C88" s="85" t="s">
        <v>2191</v>
      </c>
      <c r="D88" s="9">
        <v>0.5</v>
      </c>
      <c r="E88" s="9">
        <v>200.0</v>
      </c>
      <c r="F88" s="286">
        <f t="shared" si="1"/>
        <v>100</v>
      </c>
      <c r="G88" s="50" t="b">
        <v>1</v>
      </c>
      <c r="H88" s="8" t="s">
        <v>30</v>
      </c>
      <c r="I88" s="87"/>
    </row>
    <row r="89">
      <c r="A89" s="88">
        <v>45725.0</v>
      </c>
      <c r="B89" s="89" t="s">
        <v>31</v>
      </c>
      <c r="C89" s="90" t="s">
        <v>19</v>
      </c>
      <c r="D89" s="92">
        <v>2.0</v>
      </c>
      <c r="E89" s="92">
        <v>100.0</v>
      </c>
      <c r="F89" s="287">
        <f t="shared" si="1"/>
        <v>200</v>
      </c>
      <c r="G89" s="91" t="b">
        <v>0</v>
      </c>
      <c r="H89" s="89" t="s">
        <v>11</v>
      </c>
      <c r="I89" s="95"/>
    </row>
    <row r="90">
      <c r="A90" s="84">
        <v>45725.0</v>
      </c>
      <c r="B90" s="8" t="s">
        <v>31</v>
      </c>
      <c r="C90" s="85" t="s">
        <v>70</v>
      </c>
      <c r="D90" s="9">
        <v>1.0</v>
      </c>
      <c r="E90" s="9">
        <v>80.0</v>
      </c>
      <c r="F90" s="286">
        <f t="shared" si="1"/>
        <v>80</v>
      </c>
      <c r="G90" s="50" t="b">
        <v>0</v>
      </c>
      <c r="H90" s="8" t="s">
        <v>11</v>
      </c>
      <c r="I90" s="87"/>
    </row>
    <row r="91">
      <c r="A91" s="88">
        <v>45725.0</v>
      </c>
      <c r="B91" s="89" t="s">
        <v>42</v>
      </c>
      <c r="C91" s="90" t="s">
        <v>1294</v>
      </c>
      <c r="D91" s="92">
        <v>1.8</v>
      </c>
      <c r="E91" s="92">
        <v>100.0</v>
      </c>
      <c r="F91" s="287">
        <f t="shared" si="1"/>
        <v>180</v>
      </c>
      <c r="G91" s="91" t="b">
        <v>1</v>
      </c>
      <c r="H91" s="89" t="s">
        <v>30</v>
      </c>
      <c r="I91" s="95"/>
    </row>
    <row r="92">
      <c r="A92" s="84">
        <v>45725.0</v>
      </c>
      <c r="B92" s="8" t="s">
        <v>41</v>
      </c>
      <c r="C92" s="85" t="s">
        <v>1281</v>
      </c>
      <c r="D92" s="9">
        <v>1.0</v>
      </c>
      <c r="E92" s="9">
        <v>100.0</v>
      </c>
      <c r="F92" s="286">
        <f t="shared" si="1"/>
        <v>100</v>
      </c>
      <c r="G92" s="50" t="b">
        <v>1</v>
      </c>
      <c r="H92" s="8" t="s">
        <v>30</v>
      </c>
      <c r="I92" s="87"/>
    </row>
    <row r="93">
      <c r="A93" s="88">
        <v>45725.0</v>
      </c>
      <c r="B93" s="89" t="s">
        <v>18</v>
      </c>
      <c r="C93" s="90" t="s">
        <v>2185</v>
      </c>
      <c r="D93" s="92">
        <v>2.0</v>
      </c>
      <c r="E93" s="92">
        <v>100.0</v>
      </c>
      <c r="F93" s="287">
        <f t="shared" si="1"/>
        <v>200</v>
      </c>
      <c r="G93" s="91" t="b">
        <v>1</v>
      </c>
      <c r="H93" s="89" t="s">
        <v>16</v>
      </c>
      <c r="I93" s="95"/>
    </row>
    <row r="94">
      <c r="A94" s="84">
        <v>45725.0</v>
      </c>
      <c r="B94" s="8" t="s">
        <v>2181</v>
      </c>
      <c r="C94" s="85" t="s">
        <v>2193</v>
      </c>
      <c r="D94" s="9">
        <v>4.0</v>
      </c>
      <c r="E94" s="9">
        <v>100.0</v>
      </c>
      <c r="F94" s="286">
        <f t="shared" si="1"/>
        <v>400</v>
      </c>
      <c r="G94" s="50" t="b">
        <v>1</v>
      </c>
      <c r="H94" s="8" t="s">
        <v>16</v>
      </c>
      <c r="I94" s="87"/>
    </row>
    <row r="95">
      <c r="A95" s="88">
        <v>45725.0</v>
      </c>
      <c r="B95" s="89" t="s">
        <v>2181</v>
      </c>
      <c r="C95" s="90" t="s">
        <v>70</v>
      </c>
      <c r="D95" s="92">
        <v>2.0</v>
      </c>
      <c r="E95" s="92">
        <v>80.0</v>
      </c>
      <c r="F95" s="287">
        <f t="shared" si="1"/>
        <v>160</v>
      </c>
      <c r="G95" s="91" t="b">
        <v>1</v>
      </c>
      <c r="H95" s="89" t="s">
        <v>16</v>
      </c>
      <c r="I95" s="95"/>
    </row>
    <row r="96">
      <c r="A96" s="84">
        <v>45727.0</v>
      </c>
      <c r="B96" s="8" t="s">
        <v>2025</v>
      </c>
      <c r="C96" s="85" t="s">
        <v>2187</v>
      </c>
      <c r="D96" s="9">
        <v>1.0</v>
      </c>
      <c r="E96" s="9">
        <v>120.0</v>
      </c>
      <c r="F96" s="286">
        <f t="shared" si="1"/>
        <v>120</v>
      </c>
      <c r="G96" s="50" t="b">
        <v>1</v>
      </c>
      <c r="H96" s="8" t="s">
        <v>30</v>
      </c>
      <c r="I96" s="87"/>
    </row>
    <row r="97">
      <c r="A97" s="88">
        <v>45727.0</v>
      </c>
      <c r="B97" s="89" t="s">
        <v>2025</v>
      </c>
      <c r="C97" s="90" t="s">
        <v>1292</v>
      </c>
      <c r="D97" s="92">
        <v>2.5</v>
      </c>
      <c r="E97" s="92">
        <v>100.0</v>
      </c>
      <c r="F97" s="287">
        <f t="shared" si="1"/>
        <v>250</v>
      </c>
      <c r="G97" s="91" t="b">
        <v>1</v>
      </c>
      <c r="H97" s="89" t="s">
        <v>30</v>
      </c>
      <c r="I97" s="95"/>
    </row>
    <row r="98">
      <c r="A98" s="84">
        <v>45727.0</v>
      </c>
      <c r="B98" s="8" t="s">
        <v>2025</v>
      </c>
      <c r="C98" s="85" t="s">
        <v>2191</v>
      </c>
      <c r="D98" s="9">
        <v>0.5</v>
      </c>
      <c r="E98" s="9">
        <v>240.0</v>
      </c>
      <c r="F98" s="286">
        <f t="shared" si="1"/>
        <v>120</v>
      </c>
      <c r="G98" s="50" t="b">
        <v>1</v>
      </c>
      <c r="H98" s="8" t="s">
        <v>30</v>
      </c>
      <c r="I98" s="87"/>
    </row>
    <row r="99">
      <c r="A99" s="88">
        <v>45727.0</v>
      </c>
      <c r="B99" s="89" t="s">
        <v>2180</v>
      </c>
      <c r="C99" s="90" t="s">
        <v>2188</v>
      </c>
      <c r="D99" s="92">
        <v>2.0</v>
      </c>
      <c r="E99" s="92">
        <v>100.0</v>
      </c>
      <c r="F99" s="287">
        <f t="shared" si="1"/>
        <v>200</v>
      </c>
      <c r="G99" s="91" t="b">
        <v>0</v>
      </c>
      <c r="H99" s="89" t="s">
        <v>16</v>
      </c>
      <c r="I99" s="95"/>
    </row>
    <row r="100">
      <c r="A100" s="84">
        <v>45727.0</v>
      </c>
      <c r="B100" s="8" t="s">
        <v>2180</v>
      </c>
      <c r="C100" s="85" t="s">
        <v>70</v>
      </c>
      <c r="D100" s="9">
        <v>1.0</v>
      </c>
      <c r="E100" s="9">
        <v>70.0</v>
      </c>
      <c r="F100" s="286">
        <f t="shared" si="1"/>
        <v>70</v>
      </c>
      <c r="G100" s="50" t="b">
        <v>0</v>
      </c>
      <c r="H100" s="8" t="s">
        <v>16</v>
      </c>
      <c r="I100" s="87"/>
    </row>
    <row r="101">
      <c r="A101" s="88">
        <v>45727.0</v>
      </c>
      <c r="B101" s="89" t="s">
        <v>52</v>
      </c>
      <c r="C101" s="90" t="s">
        <v>1306</v>
      </c>
      <c r="D101" s="92">
        <v>4.0</v>
      </c>
      <c r="E101" s="92">
        <v>100.0</v>
      </c>
      <c r="F101" s="287">
        <f t="shared" si="1"/>
        <v>400</v>
      </c>
      <c r="G101" s="91" t="b">
        <v>0</v>
      </c>
      <c r="H101" s="89" t="s">
        <v>11</v>
      </c>
      <c r="I101" s="95"/>
    </row>
    <row r="102">
      <c r="A102" s="84">
        <v>45727.0</v>
      </c>
      <c r="B102" s="8" t="s">
        <v>52</v>
      </c>
      <c r="C102" s="85" t="s">
        <v>2187</v>
      </c>
      <c r="D102" s="9">
        <v>1.0</v>
      </c>
      <c r="E102" s="9">
        <v>120.0</v>
      </c>
      <c r="F102" s="286">
        <f t="shared" si="1"/>
        <v>120</v>
      </c>
      <c r="G102" s="50" t="b">
        <v>0</v>
      </c>
      <c r="H102" s="8" t="s">
        <v>11</v>
      </c>
      <c r="I102" s="87"/>
    </row>
    <row r="103">
      <c r="A103" s="88">
        <v>45727.0</v>
      </c>
      <c r="B103" s="89" t="s">
        <v>60</v>
      </c>
      <c r="C103" s="90" t="s">
        <v>2208</v>
      </c>
      <c r="D103" s="92">
        <v>2.0</v>
      </c>
      <c r="E103" s="92">
        <v>100.0</v>
      </c>
      <c r="F103" s="287">
        <f t="shared" si="1"/>
        <v>200</v>
      </c>
      <c r="G103" s="91" t="b">
        <v>1</v>
      </c>
      <c r="H103" s="89" t="s">
        <v>16</v>
      </c>
      <c r="I103" s="95"/>
    </row>
    <row r="104">
      <c r="A104" s="84">
        <v>45727.0</v>
      </c>
      <c r="B104" s="8" t="s">
        <v>60</v>
      </c>
      <c r="C104" s="85" t="s">
        <v>70</v>
      </c>
      <c r="D104" s="9">
        <v>1.0</v>
      </c>
      <c r="E104" s="9">
        <v>80.0</v>
      </c>
      <c r="F104" s="286">
        <f t="shared" si="1"/>
        <v>80</v>
      </c>
      <c r="G104" s="50" t="b">
        <v>1</v>
      </c>
      <c r="H104" s="8" t="s">
        <v>16</v>
      </c>
      <c r="I104" s="87"/>
    </row>
    <row r="105">
      <c r="A105" s="88">
        <v>45727.0</v>
      </c>
      <c r="B105" s="89" t="s">
        <v>68</v>
      </c>
      <c r="C105" s="90" t="s">
        <v>2202</v>
      </c>
      <c r="D105" s="92">
        <v>2.0</v>
      </c>
      <c r="E105" s="92">
        <v>100.0</v>
      </c>
      <c r="F105" s="287">
        <f t="shared" si="1"/>
        <v>200</v>
      </c>
      <c r="G105" s="91" t="b">
        <v>0</v>
      </c>
      <c r="H105" s="89" t="s">
        <v>16</v>
      </c>
      <c r="I105" s="95"/>
    </row>
    <row r="106">
      <c r="A106" s="84">
        <v>45727.0</v>
      </c>
      <c r="B106" s="8" t="s">
        <v>68</v>
      </c>
      <c r="C106" s="85" t="s">
        <v>70</v>
      </c>
      <c r="D106" s="9">
        <v>1.0</v>
      </c>
      <c r="E106" s="9">
        <v>80.0</v>
      </c>
      <c r="F106" s="286">
        <f t="shared" si="1"/>
        <v>80</v>
      </c>
      <c r="G106" s="50" t="b">
        <v>0</v>
      </c>
      <c r="H106" s="8" t="s">
        <v>16</v>
      </c>
      <c r="I106" s="87"/>
    </row>
    <row r="107">
      <c r="A107" s="88">
        <v>45727.0</v>
      </c>
      <c r="B107" s="89" t="s">
        <v>21</v>
      </c>
      <c r="C107" s="90" t="s">
        <v>70</v>
      </c>
      <c r="D107" s="92">
        <v>2.0</v>
      </c>
      <c r="E107" s="92">
        <v>80.0</v>
      </c>
      <c r="F107" s="287">
        <f t="shared" si="1"/>
        <v>160</v>
      </c>
      <c r="G107" s="91" t="b">
        <v>0</v>
      </c>
      <c r="H107" s="89" t="s">
        <v>11</v>
      </c>
      <c r="I107" s="95"/>
    </row>
    <row r="108">
      <c r="A108" s="84">
        <v>45727.0</v>
      </c>
      <c r="B108" s="8" t="s">
        <v>21</v>
      </c>
      <c r="C108" s="85" t="s">
        <v>2191</v>
      </c>
      <c r="D108" s="9">
        <v>0.2</v>
      </c>
      <c r="E108" s="9">
        <v>240.0</v>
      </c>
      <c r="F108" s="286">
        <f t="shared" si="1"/>
        <v>48</v>
      </c>
      <c r="G108" s="50" t="b">
        <v>0</v>
      </c>
      <c r="H108" s="8" t="s">
        <v>11</v>
      </c>
      <c r="I108" s="87"/>
    </row>
    <row r="109">
      <c r="A109" s="88">
        <v>45727.0</v>
      </c>
      <c r="B109" s="89" t="s">
        <v>2182</v>
      </c>
      <c r="C109" s="90" t="s">
        <v>70</v>
      </c>
      <c r="D109" s="92">
        <v>1.0</v>
      </c>
      <c r="E109" s="92">
        <v>80.0</v>
      </c>
      <c r="F109" s="287">
        <f t="shared" si="1"/>
        <v>80</v>
      </c>
      <c r="G109" s="91" t="b">
        <v>1</v>
      </c>
      <c r="H109" s="89" t="s">
        <v>30</v>
      </c>
      <c r="I109" s="95"/>
    </row>
    <row r="110">
      <c r="A110" s="84">
        <v>45727.0</v>
      </c>
      <c r="B110" s="8" t="s">
        <v>2182</v>
      </c>
      <c r="C110" s="85" t="s">
        <v>13</v>
      </c>
      <c r="D110" s="9">
        <v>1.0</v>
      </c>
      <c r="E110" s="9">
        <v>100.0</v>
      </c>
      <c r="F110" s="286">
        <f t="shared" si="1"/>
        <v>100</v>
      </c>
      <c r="G110" s="50" t="b">
        <v>1</v>
      </c>
      <c r="H110" s="8" t="s">
        <v>30</v>
      </c>
      <c r="I110" s="87"/>
    </row>
    <row r="111">
      <c r="A111" s="88">
        <v>45727.0</v>
      </c>
      <c r="B111" s="89" t="s">
        <v>2181</v>
      </c>
      <c r="C111" s="90" t="s">
        <v>1281</v>
      </c>
      <c r="D111" s="92">
        <v>3.0</v>
      </c>
      <c r="E111" s="92">
        <v>100.0</v>
      </c>
      <c r="F111" s="287">
        <f t="shared" si="1"/>
        <v>300</v>
      </c>
      <c r="G111" s="91" t="b">
        <v>0</v>
      </c>
      <c r="H111" s="89" t="s">
        <v>16</v>
      </c>
      <c r="I111" s="95"/>
    </row>
    <row r="112">
      <c r="A112" s="84">
        <v>45727.0</v>
      </c>
      <c r="B112" s="8" t="s">
        <v>2178</v>
      </c>
      <c r="C112" s="85" t="s">
        <v>13</v>
      </c>
      <c r="D112" s="9">
        <v>1.0</v>
      </c>
      <c r="E112" s="9">
        <v>100.0</v>
      </c>
      <c r="F112" s="286">
        <f t="shared" si="1"/>
        <v>100</v>
      </c>
      <c r="G112" s="50" t="b">
        <v>0</v>
      </c>
      <c r="H112" s="8" t="s">
        <v>11</v>
      </c>
      <c r="I112" s="87"/>
    </row>
    <row r="113">
      <c r="A113" s="88">
        <v>45727.0</v>
      </c>
      <c r="B113" s="89" t="s">
        <v>9</v>
      </c>
      <c r="C113" s="90" t="s">
        <v>10</v>
      </c>
      <c r="D113" s="92">
        <v>2.0</v>
      </c>
      <c r="E113" s="92">
        <v>100.0</v>
      </c>
      <c r="F113" s="287">
        <f t="shared" si="1"/>
        <v>200</v>
      </c>
      <c r="G113" s="91" t="b">
        <v>0</v>
      </c>
      <c r="H113" s="89" t="s">
        <v>11</v>
      </c>
      <c r="I113" s="95"/>
    </row>
    <row r="114">
      <c r="A114" s="84">
        <v>45727.0</v>
      </c>
      <c r="B114" s="8" t="s">
        <v>9</v>
      </c>
      <c r="C114" s="85" t="s">
        <v>12</v>
      </c>
      <c r="D114" s="9">
        <v>2.0</v>
      </c>
      <c r="E114" s="9">
        <v>100.0</v>
      </c>
      <c r="F114" s="9">
        <v>200.0</v>
      </c>
      <c r="G114" s="50" t="b">
        <v>0</v>
      </c>
      <c r="H114" s="8" t="s">
        <v>11</v>
      </c>
      <c r="I114" s="87"/>
    </row>
    <row r="115">
      <c r="A115" s="88">
        <v>45727.0</v>
      </c>
      <c r="B115" s="89" t="s">
        <v>9</v>
      </c>
      <c r="C115" s="90" t="s">
        <v>13</v>
      </c>
      <c r="D115" s="92">
        <v>1.0</v>
      </c>
      <c r="E115" s="92">
        <v>100.0</v>
      </c>
      <c r="F115" s="92">
        <v>100.0</v>
      </c>
      <c r="G115" s="91" t="b">
        <v>0</v>
      </c>
      <c r="H115" s="89" t="s">
        <v>11</v>
      </c>
      <c r="I115" s="95"/>
    </row>
    <row r="116">
      <c r="A116" s="84">
        <v>45727.0</v>
      </c>
      <c r="B116" s="8" t="s">
        <v>47</v>
      </c>
      <c r="C116" s="85" t="s">
        <v>1281</v>
      </c>
      <c r="D116" s="9">
        <v>2.0</v>
      </c>
      <c r="E116" s="9">
        <v>100.0</v>
      </c>
      <c r="F116" s="286">
        <f t="shared" ref="F116:F148" si="2">D116*E116</f>
        <v>200</v>
      </c>
      <c r="G116" s="50" t="b">
        <v>0</v>
      </c>
      <c r="H116" s="8" t="s">
        <v>11</v>
      </c>
      <c r="I116" s="87"/>
    </row>
    <row r="117">
      <c r="A117" s="88">
        <v>45727.0</v>
      </c>
      <c r="B117" s="89" t="s">
        <v>47</v>
      </c>
      <c r="C117" s="90" t="s">
        <v>70</v>
      </c>
      <c r="D117" s="92">
        <v>0.5</v>
      </c>
      <c r="E117" s="92">
        <v>80.0</v>
      </c>
      <c r="F117" s="287">
        <f t="shared" si="2"/>
        <v>40</v>
      </c>
      <c r="G117" s="91" t="b">
        <v>0</v>
      </c>
      <c r="H117" s="89" t="s">
        <v>11</v>
      </c>
      <c r="I117" s="95"/>
    </row>
    <row r="118">
      <c r="A118" s="84">
        <v>45727.0</v>
      </c>
      <c r="B118" s="8" t="s">
        <v>45</v>
      </c>
      <c r="C118" s="85" t="s">
        <v>1279</v>
      </c>
      <c r="D118" s="9">
        <v>3.0</v>
      </c>
      <c r="E118" s="9">
        <v>100.0</v>
      </c>
      <c r="F118" s="286">
        <f t="shared" si="2"/>
        <v>300</v>
      </c>
      <c r="G118" s="50" t="b">
        <v>0</v>
      </c>
      <c r="H118" s="8" t="s">
        <v>11</v>
      </c>
      <c r="I118" s="87"/>
    </row>
    <row r="119">
      <c r="A119" s="88">
        <v>45727.0</v>
      </c>
      <c r="B119" s="89" t="s">
        <v>45</v>
      </c>
      <c r="C119" s="90" t="s">
        <v>70</v>
      </c>
      <c r="D119" s="92">
        <v>0.5</v>
      </c>
      <c r="E119" s="92">
        <v>80.0</v>
      </c>
      <c r="F119" s="287">
        <f t="shared" si="2"/>
        <v>40</v>
      </c>
      <c r="G119" s="91" t="b">
        <v>0</v>
      </c>
      <c r="H119" s="89" t="s">
        <v>11</v>
      </c>
      <c r="I119" s="95"/>
    </row>
    <row r="120">
      <c r="A120" s="84">
        <v>45727.0</v>
      </c>
      <c r="B120" s="8" t="s">
        <v>31</v>
      </c>
      <c r="C120" s="85" t="s">
        <v>1318</v>
      </c>
      <c r="D120" s="9">
        <v>8.0</v>
      </c>
      <c r="E120" s="9">
        <v>100.0</v>
      </c>
      <c r="F120" s="286">
        <f t="shared" si="2"/>
        <v>800</v>
      </c>
      <c r="G120" s="50" t="b">
        <v>0</v>
      </c>
      <c r="H120" s="8" t="s">
        <v>11</v>
      </c>
      <c r="I120" s="87"/>
    </row>
    <row r="121">
      <c r="A121" s="88">
        <v>45727.0</v>
      </c>
      <c r="B121" s="89" t="s">
        <v>49</v>
      </c>
      <c r="C121" s="90" t="s">
        <v>1292</v>
      </c>
      <c r="D121" s="92">
        <v>2.0</v>
      </c>
      <c r="E121" s="92">
        <v>100.0</v>
      </c>
      <c r="F121" s="287">
        <f t="shared" si="2"/>
        <v>200</v>
      </c>
      <c r="G121" s="91" t="b">
        <v>0</v>
      </c>
      <c r="H121" s="89" t="s">
        <v>11</v>
      </c>
      <c r="I121" s="95"/>
    </row>
    <row r="122">
      <c r="A122" s="84">
        <v>45727.0</v>
      </c>
      <c r="B122" s="8" t="s">
        <v>49</v>
      </c>
      <c r="C122" s="85" t="s">
        <v>2187</v>
      </c>
      <c r="D122" s="9">
        <v>1.0</v>
      </c>
      <c r="E122" s="9">
        <v>120.0</v>
      </c>
      <c r="F122" s="286">
        <f t="shared" si="2"/>
        <v>120</v>
      </c>
      <c r="G122" s="50" t="b">
        <v>0</v>
      </c>
      <c r="H122" s="8" t="s">
        <v>11</v>
      </c>
      <c r="I122" s="87"/>
    </row>
    <row r="123">
      <c r="A123" s="88">
        <v>45728.0</v>
      </c>
      <c r="B123" s="89" t="s">
        <v>2181</v>
      </c>
      <c r="C123" s="90" t="s">
        <v>2209</v>
      </c>
      <c r="D123" s="92">
        <v>4.0</v>
      </c>
      <c r="E123" s="92">
        <v>100.0</v>
      </c>
      <c r="F123" s="287">
        <f t="shared" si="2"/>
        <v>400</v>
      </c>
      <c r="G123" s="91" t="b">
        <v>0</v>
      </c>
      <c r="H123" s="89" t="s">
        <v>16</v>
      </c>
      <c r="I123" s="95"/>
    </row>
    <row r="124">
      <c r="A124" s="84">
        <v>45728.0</v>
      </c>
      <c r="B124" s="8" t="s">
        <v>39</v>
      </c>
      <c r="C124" s="85" t="s">
        <v>1277</v>
      </c>
      <c r="D124" s="9">
        <v>6.0</v>
      </c>
      <c r="E124" s="9">
        <v>100.0</v>
      </c>
      <c r="F124" s="286">
        <f t="shared" si="2"/>
        <v>600</v>
      </c>
      <c r="G124" s="50" t="b">
        <v>0</v>
      </c>
      <c r="H124" s="8" t="s">
        <v>16</v>
      </c>
      <c r="I124" s="87"/>
    </row>
    <row r="125">
      <c r="A125" s="88">
        <v>45728.0</v>
      </c>
      <c r="B125" s="89" t="s">
        <v>39</v>
      </c>
      <c r="C125" s="90" t="s">
        <v>2187</v>
      </c>
      <c r="D125" s="92">
        <v>1.0</v>
      </c>
      <c r="E125" s="92">
        <v>120.0</v>
      </c>
      <c r="F125" s="287">
        <f t="shared" si="2"/>
        <v>120</v>
      </c>
      <c r="G125" s="91" t="b">
        <v>0</v>
      </c>
      <c r="H125" s="89" t="s">
        <v>16</v>
      </c>
      <c r="I125" s="95"/>
    </row>
    <row r="126">
      <c r="A126" s="84">
        <v>45728.0</v>
      </c>
      <c r="B126" s="8" t="s">
        <v>54</v>
      </c>
      <c r="C126" s="85" t="s">
        <v>1281</v>
      </c>
      <c r="D126" s="9">
        <v>2.0</v>
      </c>
      <c r="E126" s="9">
        <v>100.0</v>
      </c>
      <c r="F126" s="286">
        <f t="shared" si="2"/>
        <v>200</v>
      </c>
      <c r="G126" s="50" t="b">
        <v>1</v>
      </c>
      <c r="H126" s="8" t="s">
        <v>30</v>
      </c>
      <c r="I126" s="87"/>
    </row>
    <row r="127">
      <c r="A127" s="88">
        <v>45728.0</v>
      </c>
      <c r="B127" s="89" t="s">
        <v>61</v>
      </c>
      <c r="C127" s="90" t="s">
        <v>2210</v>
      </c>
      <c r="D127" s="92">
        <v>3.5</v>
      </c>
      <c r="E127" s="92">
        <v>100.0</v>
      </c>
      <c r="F127" s="287">
        <f t="shared" si="2"/>
        <v>350</v>
      </c>
      <c r="G127" s="91" t="b">
        <v>1</v>
      </c>
      <c r="H127" s="89" t="s">
        <v>30</v>
      </c>
      <c r="I127" s="95"/>
    </row>
    <row r="128">
      <c r="A128" s="84">
        <v>45728.0</v>
      </c>
      <c r="B128" s="8" t="s">
        <v>43</v>
      </c>
      <c r="C128" s="85" t="s">
        <v>1281</v>
      </c>
      <c r="D128" s="9">
        <v>3.0</v>
      </c>
      <c r="E128" s="9">
        <v>100.0</v>
      </c>
      <c r="F128" s="286">
        <f t="shared" si="2"/>
        <v>300</v>
      </c>
      <c r="G128" s="50" t="b">
        <v>1</v>
      </c>
      <c r="H128" s="8" t="s">
        <v>16</v>
      </c>
      <c r="I128" s="87"/>
    </row>
    <row r="129">
      <c r="A129" s="88">
        <v>45728.0</v>
      </c>
      <c r="B129" s="89" t="s">
        <v>43</v>
      </c>
      <c r="C129" s="90" t="s">
        <v>70</v>
      </c>
      <c r="D129" s="92">
        <v>0.5</v>
      </c>
      <c r="E129" s="92">
        <v>70.0</v>
      </c>
      <c r="F129" s="287">
        <f t="shared" si="2"/>
        <v>35</v>
      </c>
      <c r="G129" s="91" t="b">
        <v>1</v>
      </c>
      <c r="H129" s="89" t="s">
        <v>16</v>
      </c>
      <c r="I129" s="95"/>
    </row>
    <row r="130">
      <c r="A130" s="84">
        <v>45728.0</v>
      </c>
      <c r="B130" s="8" t="s">
        <v>2207</v>
      </c>
      <c r="C130" s="85" t="s">
        <v>19</v>
      </c>
      <c r="D130" s="9">
        <v>5.0</v>
      </c>
      <c r="E130" s="9">
        <v>100.0</v>
      </c>
      <c r="F130" s="286">
        <f t="shared" si="2"/>
        <v>500</v>
      </c>
      <c r="G130" s="50" t="b">
        <v>1</v>
      </c>
      <c r="H130" s="8" t="s">
        <v>30</v>
      </c>
      <c r="I130" s="87"/>
    </row>
    <row r="131">
      <c r="A131" s="88">
        <v>45728.0</v>
      </c>
      <c r="B131" s="89" t="s">
        <v>89</v>
      </c>
      <c r="C131" s="90" t="s">
        <v>1280</v>
      </c>
      <c r="D131" s="92">
        <v>1.5</v>
      </c>
      <c r="E131" s="92">
        <v>100.0</v>
      </c>
      <c r="F131" s="287">
        <f t="shared" si="2"/>
        <v>150</v>
      </c>
      <c r="G131" s="91" t="b">
        <v>1</v>
      </c>
      <c r="H131" s="89" t="s">
        <v>16</v>
      </c>
      <c r="I131" s="95"/>
    </row>
    <row r="132">
      <c r="A132" s="84">
        <v>45728.0</v>
      </c>
      <c r="B132" s="8" t="s">
        <v>89</v>
      </c>
      <c r="C132" s="85" t="s">
        <v>70</v>
      </c>
      <c r="D132" s="9">
        <v>0.9</v>
      </c>
      <c r="E132" s="9">
        <v>80.0</v>
      </c>
      <c r="F132" s="286">
        <f t="shared" si="2"/>
        <v>72</v>
      </c>
      <c r="G132" s="50" t="b">
        <v>1</v>
      </c>
      <c r="H132" s="8" t="s">
        <v>16</v>
      </c>
      <c r="I132" s="87"/>
    </row>
    <row r="133">
      <c r="A133" s="88">
        <v>45728.0</v>
      </c>
      <c r="B133" s="89" t="s">
        <v>15</v>
      </c>
      <c r="C133" s="90" t="s">
        <v>1286</v>
      </c>
      <c r="D133" s="92">
        <v>3.0</v>
      </c>
      <c r="E133" s="92">
        <v>100.0</v>
      </c>
      <c r="F133" s="287">
        <f t="shared" si="2"/>
        <v>300</v>
      </c>
      <c r="G133" s="91" t="b">
        <v>0</v>
      </c>
      <c r="H133" s="89" t="s">
        <v>16</v>
      </c>
      <c r="I133" s="95"/>
    </row>
    <row r="134">
      <c r="A134" s="84">
        <v>45728.0</v>
      </c>
      <c r="B134" s="8" t="s">
        <v>15</v>
      </c>
      <c r="C134" s="85" t="s">
        <v>2187</v>
      </c>
      <c r="D134" s="9">
        <v>0.5</v>
      </c>
      <c r="E134" s="9">
        <v>120.0</v>
      </c>
      <c r="F134" s="286">
        <f t="shared" si="2"/>
        <v>60</v>
      </c>
      <c r="G134" s="50" t="b">
        <v>0</v>
      </c>
      <c r="H134" s="8" t="s">
        <v>16</v>
      </c>
      <c r="I134" s="87"/>
    </row>
    <row r="135">
      <c r="A135" s="88">
        <v>45728.0</v>
      </c>
      <c r="B135" s="89" t="s">
        <v>15</v>
      </c>
      <c r="C135" s="90" t="s">
        <v>70</v>
      </c>
      <c r="D135" s="92">
        <v>1.0</v>
      </c>
      <c r="E135" s="92">
        <v>80.0</v>
      </c>
      <c r="F135" s="287">
        <f t="shared" si="2"/>
        <v>80</v>
      </c>
      <c r="G135" s="91" t="b">
        <v>0</v>
      </c>
      <c r="H135" s="89" t="s">
        <v>16</v>
      </c>
      <c r="I135" s="95"/>
    </row>
    <row r="136">
      <c r="A136" s="84">
        <v>45728.0</v>
      </c>
      <c r="B136" s="8" t="s">
        <v>21</v>
      </c>
      <c r="C136" s="85" t="s">
        <v>13</v>
      </c>
      <c r="D136" s="9">
        <v>2.0</v>
      </c>
      <c r="E136" s="9">
        <v>100.0</v>
      </c>
      <c r="F136" s="286">
        <f t="shared" si="2"/>
        <v>200</v>
      </c>
      <c r="G136" s="50" t="b">
        <v>0</v>
      </c>
      <c r="H136" s="8" t="s">
        <v>11</v>
      </c>
      <c r="I136" s="87"/>
    </row>
    <row r="137">
      <c r="A137" s="88">
        <v>45728.0</v>
      </c>
      <c r="B137" s="89" t="s">
        <v>31</v>
      </c>
      <c r="C137" s="90" t="s">
        <v>19</v>
      </c>
      <c r="D137" s="92">
        <v>4.0</v>
      </c>
      <c r="E137" s="92">
        <v>100.0</v>
      </c>
      <c r="F137" s="287">
        <f t="shared" si="2"/>
        <v>400</v>
      </c>
      <c r="G137" s="91" t="b">
        <v>0</v>
      </c>
      <c r="H137" s="89" t="s">
        <v>11</v>
      </c>
      <c r="I137" s="95"/>
    </row>
    <row r="138">
      <c r="A138" s="84">
        <v>45730.0</v>
      </c>
      <c r="B138" s="8" t="s">
        <v>69</v>
      </c>
      <c r="C138" s="85" t="s">
        <v>1281</v>
      </c>
      <c r="D138" s="9">
        <v>20.0</v>
      </c>
      <c r="E138" s="9">
        <v>85.0</v>
      </c>
      <c r="F138" s="286">
        <f t="shared" si="2"/>
        <v>1700</v>
      </c>
      <c r="G138" s="50" t="b">
        <v>1</v>
      </c>
      <c r="H138" s="8" t="s">
        <v>16</v>
      </c>
      <c r="I138" s="87"/>
    </row>
    <row r="139">
      <c r="A139" s="88">
        <v>45730.0</v>
      </c>
      <c r="B139" s="89" t="s">
        <v>2178</v>
      </c>
      <c r="C139" s="90" t="s">
        <v>1277</v>
      </c>
      <c r="D139" s="92">
        <v>3.0</v>
      </c>
      <c r="E139" s="92">
        <v>100.0</v>
      </c>
      <c r="F139" s="287">
        <f t="shared" si="2"/>
        <v>300</v>
      </c>
      <c r="G139" s="91" t="b">
        <v>0</v>
      </c>
      <c r="H139" s="89" t="s">
        <v>11</v>
      </c>
      <c r="I139" s="95"/>
    </row>
    <row r="140">
      <c r="A140" s="84">
        <v>45730.0</v>
      </c>
      <c r="B140" s="8" t="s">
        <v>2178</v>
      </c>
      <c r="C140" s="85" t="s">
        <v>70</v>
      </c>
      <c r="D140" s="9">
        <v>1.0</v>
      </c>
      <c r="E140" s="9">
        <v>80.0</v>
      </c>
      <c r="F140" s="286">
        <f t="shared" si="2"/>
        <v>80</v>
      </c>
      <c r="G140" s="50" t="b">
        <v>0</v>
      </c>
      <c r="H140" s="8" t="s">
        <v>11</v>
      </c>
      <c r="I140" s="87"/>
    </row>
    <row r="141">
      <c r="A141" s="88">
        <v>45730.0</v>
      </c>
      <c r="B141" s="89" t="s">
        <v>21</v>
      </c>
      <c r="C141" s="90" t="s">
        <v>2187</v>
      </c>
      <c r="D141" s="92">
        <v>1.0</v>
      </c>
      <c r="E141" s="92">
        <v>120.0</v>
      </c>
      <c r="F141" s="287">
        <f t="shared" si="2"/>
        <v>120</v>
      </c>
      <c r="G141" s="91" t="b">
        <v>0</v>
      </c>
      <c r="H141" s="89" t="s">
        <v>11</v>
      </c>
      <c r="I141" s="95"/>
    </row>
    <row r="142">
      <c r="A142" s="84">
        <v>45730.0</v>
      </c>
      <c r="B142" s="8" t="s">
        <v>31</v>
      </c>
      <c r="C142" s="85" t="s">
        <v>70</v>
      </c>
      <c r="D142" s="9">
        <v>1.0</v>
      </c>
      <c r="E142" s="9">
        <v>80.0</v>
      </c>
      <c r="F142" s="286">
        <f t="shared" si="2"/>
        <v>80</v>
      </c>
      <c r="G142" s="50" t="b">
        <v>0</v>
      </c>
      <c r="H142" s="8" t="s">
        <v>11</v>
      </c>
      <c r="I142" s="87"/>
    </row>
    <row r="143">
      <c r="A143" s="88">
        <v>45730.0</v>
      </c>
      <c r="B143" s="89" t="s">
        <v>47</v>
      </c>
      <c r="C143" s="90" t="s">
        <v>1277</v>
      </c>
      <c r="D143" s="92">
        <v>6.0</v>
      </c>
      <c r="E143" s="92">
        <v>100.0</v>
      </c>
      <c r="F143" s="287">
        <f t="shared" si="2"/>
        <v>600</v>
      </c>
      <c r="G143" s="91" t="b">
        <v>0</v>
      </c>
      <c r="H143" s="89" t="s">
        <v>11</v>
      </c>
      <c r="I143" s="95"/>
    </row>
    <row r="144">
      <c r="A144" s="84">
        <v>45730.0</v>
      </c>
      <c r="B144" s="8" t="s">
        <v>45</v>
      </c>
      <c r="C144" s="85" t="s">
        <v>1277</v>
      </c>
      <c r="D144" s="9">
        <v>3.0</v>
      </c>
      <c r="E144" s="9">
        <v>100.0</v>
      </c>
      <c r="F144" s="286">
        <f t="shared" si="2"/>
        <v>300</v>
      </c>
      <c r="G144" s="50" t="b">
        <v>0</v>
      </c>
      <c r="H144" s="8" t="s">
        <v>11</v>
      </c>
      <c r="I144" s="87"/>
    </row>
    <row r="145">
      <c r="A145" s="88">
        <v>45730.0</v>
      </c>
      <c r="B145" s="89" t="s">
        <v>41</v>
      </c>
      <c r="C145" s="90" t="s">
        <v>1281</v>
      </c>
      <c r="D145" s="92">
        <v>0.5</v>
      </c>
      <c r="E145" s="92">
        <v>100.0</v>
      </c>
      <c r="F145" s="287">
        <f t="shared" si="2"/>
        <v>50</v>
      </c>
      <c r="G145" s="91" t="b">
        <v>1</v>
      </c>
      <c r="H145" s="89" t="s">
        <v>30</v>
      </c>
      <c r="I145" s="95"/>
    </row>
    <row r="146">
      <c r="A146" s="84">
        <v>45730.0</v>
      </c>
      <c r="B146" s="8" t="s">
        <v>2180</v>
      </c>
      <c r="C146" s="85" t="s">
        <v>2188</v>
      </c>
      <c r="D146" s="9">
        <v>1.0</v>
      </c>
      <c r="E146" s="9">
        <v>100.0</v>
      </c>
      <c r="F146" s="286">
        <f t="shared" si="2"/>
        <v>100</v>
      </c>
      <c r="G146" s="50" t="b">
        <v>0</v>
      </c>
      <c r="H146" s="8" t="s">
        <v>16</v>
      </c>
      <c r="I146" s="87"/>
    </row>
    <row r="147">
      <c r="A147" s="88">
        <v>45730.0</v>
      </c>
      <c r="B147" s="89" t="s">
        <v>2180</v>
      </c>
      <c r="C147" s="90" t="s">
        <v>70</v>
      </c>
      <c r="D147" s="92">
        <v>1.0</v>
      </c>
      <c r="E147" s="92">
        <v>70.0</v>
      </c>
      <c r="F147" s="287">
        <f t="shared" si="2"/>
        <v>70</v>
      </c>
      <c r="G147" s="91" t="b">
        <v>0</v>
      </c>
      <c r="H147" s="89" t="s">
        <v>16</v>
      </c>
      <c r="I147" s="95"/>
    </row>
    <row r="148">
      <c r="A148" s="84">
        <v>45730.0</v>
      </c>
      <c r="B148" s="8" t="s">
        <v>42</v>
      </c>
      <c r="C148" s="85" t="s">
        <v>1293</v>
      </c>
      <c r="D148" s="9">
        <v>1.0</v>
      </c>
      <c r="E148" s="9">
        <v>100.0</v>
      </c>
      <c r="F148" s="286">
        <f t="shared" si="2"/>
        <v>100</v>
      </c>
      <c r="G148" s="50" t="b">
        <v>1</v>
      </c>
      <c r="H148" s="8" t="s">
        <v>30</v>
      </c>
      <c r="I148" s="87"/>
    </row>
    <row r="149">
      <c r="A149" s="88">
        <v>45730.0</v>
      </c>
      <c r="B149" s="89" t="s">
        <v>2189</v>
      </c>
      <c r="C149" s="90" t="s">
        <v>1277</v>
      </c>
      <c r="D149" s="92">
        <v>3.0</v>
      </c>
      <c r="E149" s="92">
        <v>100.0</v>
      </c>
      <c r="F149" s="92">
        <v>300.0</v>
      </c>
      <c r="G149" s="91" t="b">
        <v>1</v>
      </c>
      <c r="H149" s="89" t="s">
        <v>16</v>
      </c>
      <c r="I149" s="95"/>
    </row>
    <row r="150">
      <c r="A150" s="84">
        <v>45730.0</v>
      </c>
      <c r="B150" s="8" t="s">
        <v>2189</v>
      </c>
      <c r="C150" s="85" t="s">
        <v>70</v>
      </c>
      <c r="D150" s="9">
        <v>1.0</v>
      </c>
      <c r="E150" s="9">
        <v>80.0</v>
      </c>
      <c r="F150" s="286">
        <f t="shared" ref="F150:F273" si="3">D150*E150</f>
        <v>80</v>
      </c>
      <c r="G150" s="50" t="b">
        <v>1</v>
      </c>
      <c r="H150" s="8" t="s">
        <v>16</v>
      </c>
      <c r="I150" s="87"/>
    </row>
    <row r="151">
      <c r="A151" s="88">
        <v>45730.0</v>
      </c>
      <c r="B151" s="89" t="s">
        <v>2190</v>
      </c>
      <c r="C151" s="90" t="s">
        <v>1280</v>
      </c>
      <c r="D151" s="92">
        <v>3.0</v>
      </c>
      <c r="E151" s="92">
        <v>100.0</v>
      </c>
      <c r="F151" s="287">
        <f t="shared" si="3"/>
        <v>300</v>
      </c>
      <c r="G151" s="91" t="b">
        <v>1</v>
      </c>
      <c r="H151" s="89" t="s">
        <v>30</v>
      </c>
      <c r="I151" s="95"/>
    </row>
    <row r="152">
      <c r="A152" s="84">
        <v>45730.0</v>
      </c>
      <c r="B152" s="8" t="s">
        <v>48</v>
      </c>
      <c r="C152" s="85" t="s">
        <v>12</v>
      </c>
      <c r="D152" s="9">
        <v>5.0</v>
      </c>
      <c r="E152" s="9">
        <v>60.0</v>
      </c>
      <c r="F152" s="286">
        <f t="shared" si="3"/>
        <v>300</v>
      </c>
      <c r="G152" s="50" t="b">
        <v>0</v>
      </c>
      <c r="H152" s="8" t="s">
        <v>16</v>
      </c>
      <c r="I152" s="87"/>
    </row>
    <row r="153">
      <c r="A153" s="88">
        <v>45731.0</v>
      </c>
      <c r="B153" s="89" t="s">
        <v>39</v>
      </c>
      <c r="C153" s="90" t="s">
        <v>1277</v>
      </c>
      <c r="D153" s="92">
        <v>6.0</v>
      </c>
      <c r="E153" s="92">
        <v>100.0</v>
      </c>
      <c r="F153" s="287">
        <f t="shared" si="3"/>
        <v>600</v>
      </c>
      <c r="G153" s="91" t="b">
        <v>0</v>
      </c>
      <c r="H153" s="89" t="s">
        <v>16</v>
      </c>
      <c r="I153" s="95"/>
    </row>
    <row r="154">
      <c r="A154" s="84">
        <v>45731.0</v>
      </c>
      <c r="B154" s="8" t="s">
        <v>39</v>
      </c>
      <c r="C154" s="85" t="s">
        <v>2187</v>
      </c>
      <c r="D154" s="9">
        <v>2.0</v>
      </c>
      <c r="E154" s="9">
        <v>120.0</v>
      </c>
      <c r="F154" s="286">
        <f t="shared" si="3"/>
        <v>240</v>
      </c>
      <c r="G154" s="50" t="b">
        <v>0</v>
      </c>
      <c r="H154" s="8" t="s">
        <v>16</v>
      </c>
      <c r="I154" s="87"/>
    </row>
    <row r="155">
      <c r="A155" s="88">
        <v>45731.0</v>
      </c>
      <c r="B155" s="89" t="s">
        <v>47</v>
      </c>
      <c r="C155" s="90" t="s">
        <v>1277</v>
      </c>
      <c r="D155" s="92">
        <v>3.0</v>
      </c>
      <c r="E155" s="92">
        <v>100.0</v>
      </c>
      <c r="F155" s="287">
        <f t="shared" si="3"/>
        <v>300</v>
      </c>
      <c r="G155" s="91" t="b">
        <v>0</v>
      </c>
      <c r="H155" s="89" t="s">
        <v>11</v>
      </c>
      <c r="I155" s="97"/>
    </row>
    <row r="156">
      <c r="A156" s="84">
        <v>45731.0</v>
      </c>
      <c r="B156" s="8" t="s">
        <v>49</v>
      </c>
      <c r="C156" s="85" t="s">
        <v>12</v>
      </c>
      <c r="D156" s="9">
        <v>1.0</v>
      </c>
      <c r="E156" s="9">
        <v>100.0</v>
      </c>
      <c r="F156" s="286">
        <f t="shared" si="3"/>
        <v>100</v>
      </c>
      <c r="G156" s="50" t="b">
        <v>0</v>
      </c>
      <c r="H156" s="8" t="s">
        <v>11</v>
      </c>
      <c r="I156" s="87"/>
    </row>
    <row r="157">
      <c r="A157" s="88">
        <v>45731.0</v>
      </c>
      <c r="B157" s="89" t="s">
        <v>9</v>
      </c>
      <c r="C157" s="90" t="s">
        <v>13</v>
      </c>
      <c r="D157" s="92">
        <v>2.0</v>
      </c>
      <c r="E157" s="92">
        <v>100.0</v>
      </c>
      <c r="F157" s="287">
        <f t="shared" si="3"/>
        <v>200</v>
      </c>
      <c r="G157" s="91" t="b">
        <v>0</v>
      </c>
      <c r="H157" s="89" t="s">
        <v>11</v>
      </c>
      <c r="I157" s="95"/>
    </row>
    <row r="158">
      <c r="A158" s="84">
        <v>45732.0</v>
      </c>
      <c r="B158" s="8" t="s">
        <v>68</v>
      </c>
      <c r="C158" s="85" t="s">
        <v>2202</v>
      </c>
      <c r="D158" s="9">
        <v>2.0</v>
      </c>
      <c r="E158" s="9">
        <v>100.0</v>
      </c>
      <c r="F158" s="286">
        <f t="shared" si="3"/>
        <v>200</v>
      </c>
      <c r="G158" s="50" t="b">
        <v>1</v>
      </c>
      <c r="H158" s="8" t="s">
        <v>16</v>
      </c>
      <c r="I158" s="87"/>
    </row>
    <row r="159">
      <c r="A159" s="88">
        <v>45732.0</v>
      </c>
      <c r="B159" s="89" t="s">
        <v>68</v>
      </c>
      <c r="C159" s="90" t="s">
        <v>70</v>
      </c>
      <c r="D159" s="92">
        <v>1.0</v>
      </c>
      <c r="E159" s="92">
        <v>80.0</v>
      </c>
      <c r="F159" s="287">
        <f t="shared" si="3"/>
        <v>80</v>
      </c>
      <c r="G159" s="91" t="b">
        <v>1</v>
      </c>
      <c r="H159" s="89" t="s">
        <v>16</v>
      </c>
      <c r="I159" s="95"/>
    </row>
    <row r="160">
      <c r="A160" s="84">
        <v>45732.0</v>
      </c>
      <c r="B160" s="8" t="s">
        <v>52</v>
      </c>
      <c r="C160" s="85" t="s">
        <v>1306</v>
      </c>
      <c r="D160" s="9">
        <v>4.0</v>
      </c>
      <c r="E160" s="9">
        <v>100.0</v>
      </c>
      <c r="F160" s="286">
        <f t="shared" si="3"/>
        <v>400</v>
      </c>
      <c r="G160" s="50" t="b">
        <v>0</v>
      </c>
      <c r="H160" s="8" t="s">
        <v>11</v>
      </c>
      <c r="I160" s="87"/>
    </row>
    <row r="161">
      <c r="A161" s="88">
        <v>45732.0</v>
      </c>
      <c r="B161" s="89" t="s">
        <v>52</v>
      </c>
      <c r="C161" s="90" t="s">
        <v>2187</v>
      </c>
      <c r="D161" s="92">
        <v>1.0</v>
      </c>
      <c r="E161" s="92">
        <v>120.0</v>
      </c>
      <c r="F161" s="287">
        <f t="shared" si="3"/>
        <v>120</v>
      </c>
      <c r="G161" s="91" t="b">
        <v>0</v>
      </c>
      <c r="H161" s="89" t="s">
        <v>11</v>
      </c>
      <c r="I161" s="95"/>
    </row>
    <row r="162">
      <c r="A162" s="84">
        <v>45732.0</v>
      </c>
      <c r="B162" s="8" t="s">
        <v>52</v>
      </c>
      <c r="C162" s="85" t="s">
        <v>70</v>
      </c>
      <c r="D162" s="9">
        <v>2.0</v>
      </c>
      <c r="E162" s="9">
        <v>80.0</v>
      </c>
      <c r="F162" s="286">
        <f t="shared" si="3"/>
        <v>160</v>
      </c>
      <c r="G162" s="50" t="b">
        <v>0</v>
      </c>
      <c r="H162" s="8" t="s">
        <v>11</v>
      </c>
      <c r="I162" s="101"/>
    </row>
    <row r="163">
      <c r="A163" s="88">
        <v>45732.0</v>
      </c>
      <c r="B163" s="89" t="s">
        <v>54</v>
      </c>
      <c r="C163" s="90" t="s">
        <v>1281</v>
      </c>
      <c r="D163" s="92">
        <v>2.0</v>
      </c>
      <c r="E163" s="92">
        <v>100.0</v>
      </c>
      <c r="F163" s="287">
        <f t="shared" si="3"/>
        <v>200</v>
      </c>
      <c r="G163" s="91" t="b">
        <v>1</v>
      </c>
      <c r="H163" s="89" t="s">
        <v>30</v>
      </c>
      <c r="I163" s="100"/>
    </row>
    <row r="164">
      <c r="A164" s="84">
        <v>45732.0</v>
      </c>
      <c r="B164" s="8" t="s">
        <v>2195</v>
      </c>
      <c r="C164" s="85" t="s">
        <v>1280</v>
      </c>
      <c r="D164" s="9">
        <v>1.5</v>
      </c>
      <c r="E164" s="9">
        <v>100.0</v>
      </c>
      <c r="F164" s="286">
        <f t="shared" si="3"/>
        <v>150</v>
      </c>
      <c r="G164" s="50" t="b">
        <v>0</v>
      </c>
      <c r="H164" s="8" t="s">
        <v>16</v>
      </c>
      <c r="I164" s="101"/>
    </row>
    <row r="165">
      <c r="A165" s="88">
        <v>45732.0</v>
      </c>
      <c r="B165" s="89" t="s">
        <v>2195</v>
      </c>
      <c r="C165" s="90" t="s">
        <v>70</v>
      </c>
      <c r="D165" s="92">
        <v>0.5</v>
      </c>
      <c r="E165" s="92">
        <v>80.0</v>
      </c>
      <c r="F165" s="287">
        <f t="shared" si="3"/>
        <v>40</v>
      </c>
      <c r="G165" s="91" t="b">
        <v>0</v>
      </c>
      <c r="H165" s="89" t="s">
        <v>16</v>
      </c>
      <c r="I165" s="100"/>
    </row>
    <row r="166">
      <c r="A166" s="84">
        <v>45732.0</v>
      </c>
      <c r="B166" s="8" t="s">
        <v>2181</v>
      </c>
      <c r="C166" s="85" t="s">
        <v>2211</v>
      </c>
      <c r="D166" s="9">
        <v>6.0</v>
      </c>
      <c r="E166" s="9">
        <v>100.0</v>
      </c>
      <c r="F166" s="286">
        <f t="shared" si="3"/>
        <v>600</v>
      </c>
      <c r="G166" s="50" t="b">
        <v>0</v>
      </c>
      <c r="H166" s="8" t="s">
        <v>16</v>
      </c>
      <c r="I166" s="101"/>
    </row>
    <row r="167">
      <c r="A167" s="88">
        <v>45732.0</v>
      </c>
      <c r="B167" s="89" t="s">
        <v>2205</v>
      </c>
      <c r="C167" s="90" t="s">
        <v>2188</v>
      </c>
      <c r="D167" s="92">
        <v>1.0</v>
      </c>
      <c r="E167" s="92">
        <v>100.0</v>
      </c>
      <c r="F167" s="287">
        <f t="shared" si="3"/>
        <v>100</v>
      </c>
      <c r="G167" s="91" t="b">
        <v>1</v>
      </c>
      <c r="H167" s="89" t="s">
        <v>16</v>
      </c>
      <c r="I167" s="100"/>
    </row>
    <row r="168">
      <c r="A168" s="84">
        <v>45732.0</v>
      </c>
      <c r="B168" s="8" t="s">
        <v>2207</v>
      </c>
      <c r="C168" s="85" t="s">
        <v>19</v>
      </c>
      <c r="D168" s="9">
        <v>5.0</v>
      </c>
      <c r="E168" s="9">
        <v>100.0</v>
      </c>
      <c r="F168" s="286">
        <f t="shared" si="3"/>
        <v>500</v>
      </c>
      <c r="G168" s="50" t="b">
        <v>1</v>
      </c>
      <c r="H168" s="8" t="s">
        <v>30</v>
      </c>
      <c r="I168" s="101"/>
    </row>
    <row r="169">
      <c r="A169" s="88">
        <v>45732.0</v>
      </c>
      <c r="B169" s="89" t="s">
        <v>47</v>
      </c>
      <c r="C169" s="90" t="s">
        <v>1277</v>
      </c>
      <c r="D169" s="92">
        <v>3.0</v>
      </c>
      <c r="E169" s="92">
        <v>100.0</v>
      </c>
      <c r="F169" s="287">
        <f t="shared" si="3"/>
        <v>300</v>
      </c>
      <c r="G169" s="91" t="b">
        <v>0</v>
      </c>
      <c r="H169" s="89" t="s">
        <v>11</v>
      </c>
      <c r="I169" s="100"/>
    </row>
    <row r="170">
      <c r="A170" s="84">
        <v>45732.0</v>
      </c>
      <c r="B170" s="8" t="s">
        <v>31</v>
      </c>
      <c r="C170" s="85" t="s">
        <v>1318</v>
      </c>
      <c r="D170" s="9">
        <v>5.0</v>
      </c>
      <c r="E170" s="9">
        <v>100.0</v>
      </c>
      <c r="F170" s="286">
        <f t="shared" si="3"/>
        <v>500</v>
      </c>
      <c r="G170" s="50" t="b">
        <v>0</v>
      </c>
      <c r="H170" s="8" t="s">
        <v>11</v>
      </c>
      <c r="I170" s="101"/>
    </row>
    <row r="171">
      <c r="A171" s="88">
        <v>45732.0</v>
      </c>
      <c r="B171" s="89" t="s">
        <v>45</v>
      </c>
      <c r="C171" s="90" t="s">
        <v>13</v>
      </c>
      <c r="D171" s="92">
        <v>1.0</v>
      </c>
      <c r="E171" s="92">
        <v>100.0</v>
      </c>
      <c r="F171" s="287">
        <f t="shared" si="3"/>
        <v>100</v>
      </c>
      <c r="G171" s="91" t="b">
        <v>0</v>
      </c>
      <c r="H171" s="89" t="s">
        <v>11</v>
      </c>
      <c r="I171" s="100"/>
    </row>
    <row r="172">
      <c r="A172" s="84">
        <v>45732.0</v>
      </c>
      <c r="B172" s="8" t="s">
        <v>2180</v>
      </c>
      <c r="C172" s="85" t="s">
        <v>2188</v>
      </c>
      <c r="D172" s="9">
        <v>1.0</v>
      </c>
      <c r="E172" s="9">
        <v>100.0</v>
      </c>
      <c r="F172" s="286">
        <f t="shared" si="3"/>
        <v>100</v>
      </c>
      <c r="G172" s="50" t="b">
        <v>0</v>
      </c>
      <c r="H172" s="8" t="s">
        <v>16</v>
      </c>
      <c r="I172" s="101"/>
    </row>
    <row r="173">
      <c r="A173" s="88">
        <v>45732.0</v>
      </c>
      <c r="B173" s="89" t="s">
        <v>25</v>
      </c>
      <c r="C173" s="90" t="s">
        <v>13</v>
      </c>
      <c r="D173" s="92">
        <v>1.0</v>
      </c>
      <c r="E173" s="92">
        <v>100.0</v>
      </c>
      <c r="F173" s="287">
        <f t="shared" si="3"/>
        <v>100</v>
      </c>
      <c r="G173" s="91" t="b">
        <v>1</v>
      </c>
      <c r="H173" s="89" t="s">
        <v>30</v>
      </c>
      <c r="I173" s="100"/>
    </row>
    <row r="174">
      <c r="A174" s="84">
        <v>45734.0</v>
      </c>
      <c r="B174" s="8" t="s">
        <v>54</v>
      </c>
      <c r="C174" s="85" t="s">
        <v>1281</v>
      </c>
      <c r="D174" s="9">
        <v>2.0</v>
      </c>
      <c r="E174" s="9">
        <v>100.0</v>
      </c>
      <c r="F174" s="286">
        <f t="shared" si="3"/>
        <v>200</v>
      </c>
      <c r="G174" s="50" t="b">
        <v>1</v>
      </c>
      <c r="H174" s="8" t="s">
        <v>30</v>
      </c>
      <c r="I174" s="101"/>
    </row>
    <row r="175">
      <c r="A175" s="88">
        <v>45734.0</v>
      </c>
      <c r="B175" s="89" t="s">
        <v>89</v>
      </c>
      <c r="C175" s="90" t="s">
        <v>1280</v>
      </c>
      <c r="D175" s="92">
        <v>0.5</v>
      </c>
      <c r="E175" s="92">
        <v>100.0</v>
      </c>
      <c r="F175" s="287">
        <f t="shared" si="3"/>
        <v>50</v>
      </c>
      <c r="G175" s="91" t="b">
        <v>1</v>
      </c>
      <c r="H175" s="89" t="s">
        <v>30</v>
      </c>
      <c r="I175" s="100"/>
    </row>
    <row r="176">
      <c r="A176" s="84">
        <v>45734.0</v>
      </c>
      <c r="B176" s="8" t="s">
        <v>71</v>
      </c>
      <c r="C176" s="85" t="s">
        <v>12</v>
      </c>
      <c r="D176" s="9">
        <v>1.0</v>
      </c>
      <c r="E176" s="9">
        <v>100.0</v>
      </c>
      <c r="F176" s="286">
        <f t="shared" si="3"/>
        <v>100</v>
      </c>
      <c r="G176" s="50" t="b">
        <v>1</v>
      </c>
      <c r="H176" s="8" t="s">
        <v>16</v>
      </c>
      <c r="I176" s="101"/>
    </row>
    <row r="177">
      <c r="A177" s="88">
        <v>45734.0</v>
      </c>
      <c r="B177" s="89" t="s">
        <v>9</v>
      </c>
      <c r="C177" s="90" t="s">
        <v>1277</v>
      </c>
      <c r="D177" s="92">
        <v>3.0</v>
      </c>
      <c r="E177" s="92">
        <v>100.0</v>
      </c>
      <c r="F177" s="287">
        <f t="shared" si="3"/>
        <v>300</v>
      </c>
      <c r="G177" s="91" t="b">
        <v>0</v>
      </c>
      <c r="H177" s="89" t="s">
        <v>11</v>
      </c>
      <c r="I177" s="100"/>
    </row>
    <row r="178">
      <c r="A178" s="84">
        <v>45734.0</v>
      </c>
      <c r="B178" s="8" t="s">
        <v>21</v>
      </c>
      <c r="C178" s="85" t="s">
        <v>2187</v>
      </c>
      <c r="D178" s="9">
        <v>1.0</v>
      </c>
      <c r="E178" s="9">
        <v>120.0</v>
      </c>
      <c r="F178" s="286">
        <f t="shared" si="3"/>
        <v>120</v>
      </c>
      <c r="G178" s="50" t="b">
        <v>0</v>
      </c>
      <c r="H178" s="8" t="s">
        <v>11</v>
      </c>
      <c r="I178" s="101"/>
    </row>
    <row r="179">
      <c r="A179" s="88">
        <v>45734.0</v>
      </c>
      <c r="B179" s="89" t="s">
        <v>2178</v>
      </c>
      <c r="C179" s="90" t="s">
        <v>13</v>
      </c>
      <c r="D179" s="92">
        <v>1.0</v>
      </c>
      <c r="E179" s="92">
        <v>100.0</v>
      </c>
      <c r="F179" s="287">
        <f t="shared" si="3"/>
        <v>100</v>
      </c>
      <c r="G179" s="91" t="b">
        <v>0</v>
      </c>
      <c r="H179" s="89" t="s">
        <v>11</v>
      </c>
      <c r="I179" s="100"/>
    </row>
    <row r="180">
      <c r="A180" s="84">
        <v>45734.0</v>
      </c>
      <c r="B180" s="8" t="s">
        <v>31</v>
      </c>
      <c r="C180" s="85" t="s">
        <v>1281</v>
      </c>
      <c r="D180" s="9">
        <v>2.0</v>
      </c>
      <c r="E180" s="9">
        <v>100.0</v>
      </c>
      <c r="F180" s="286">
        <f t="shared" si="3"/>
        <v>200</v>
      </c>
      <c r="G180" s="50" t="b">
        <v>0</v>
      </c>
      <c r="H180" s="8" t="s">
        <v>11</v>
      </c>
      <c r="I180" s="101"/>
    </row>
    <row r="181">
      <c r="A181" s="88">
        <v>45734.0</v>
      </c>
      <c r="B181" s="89" t="s">
        <v>45</v>
      </c>
      <c r="C181" s="90" t="s">
        <v>1277</v>
      </c>
      <c r="D181" s="92">
        <v>3.0</v>
      </c>
      <c r="E181" s="92">
        <v>100.0</v>
      </c>
      <c r="F181" s="287">
        <f t="shared" si="3"/>
        <v>300</v>
      </c>
      <c r="G181" s="91" t="b">
        <v>0</v>
      </c>
      <c r="H181" s="89" t="s">
        <v>11</v>
      </c>
      <c r="I181" s="100"/>
    </row>
    <row r="182">
      <c r="A182" s="84">
        <v>45734.0</v>
      </c>
      <c r="B182" s="8" t="s">
        <v>49</v>
      </c>
      <c r="C182" s="85" t="s">
        <v>2187</v>
      </c>
      <c r="D182" s="9">
        <v>1.0</v>
      </c>
      <c r="E182" s="9">
        <v>120.0</v>
      </c>
      <c r="F182" s="286">
        <f t="shared" si="3"/>
        <v>120</v>
      </c>
      <c r="G182" s="50" t="b">
        <v>0</v>
      </c>
      <c r="H182" s="8" t="s">
        <v>11</v>
      </c>
      <c r="I182" s="101"/>
    </row>
    <row r="183">
      <c r="A183" s="88">
        <v>45734.0</v>
      </c>
      <c r="B183" s="89" t="s">
        <v>41</v>
      </c>
      <c r="C183" s="90" t="s">
        <v>1281</v>
      </c>
      <c r="D183" s="92">
        <v>1.5</v>
      </c>
      <c r="E183" s="92">
        <v>100.0</v>
      </c>
      <c r="F183" s="287">
        <f t="shared" si="3"/>
        <v>150</v>
      </c>
      <c r="G183" s="91" t="b">
        <v>1</v>
      </c>
      <c r="H183" s="89" t="s">
        <v>30</v>
      </c>
      <c r="I183" s="100"/>
    </row>
    <row r="184">
      <c r="A184" s="84">
        <v>45734.0</v>
      </c>
      <c r="B184" s="8" t="s">
        <v>42</v>
      </c>
      <c r="C184" s="85" t="s">
        <v>1294</v>
      </c>
      <c r="D184" s="9">
        <v>1.3</v>
      </c>
      <c r="E184" s="9">
        <v>100.0</v>
      </c>
      <c r="F184" s="286">
        <f t="shared" si="3"/>
        <v>130</v>
      </c>
      <c r="G184" s="50" t="b">
        <v>1</v>
      </c>
      <c r="H184" s="8" t="s">
        <v>30</v>
      </c>
      <c r="I184" s="101"/>
    </row>
    <row r="185">
      <c r="A185" s="88">
        <v>45734.0</v>
      </c>
      <c r="B185" s="89" t="s">
        <v>27</v>
      </c>
      <c r="C185" s="90" t="s">
        <v>1305</v>
      </c>
      <c r="D185" s="92">
        <v>1.0</v>
      </c>
      <c r="E185" s="92">
        <v>100.0</v>
      </c>
      <c r="F185" s="287">
        <f t="shared" si="3"/>
        <v>100</v>
      </c>
      <c r="G185" s="91" t="b">
        <v>1</v>
      </c>
      <c r="H185" s="89" t="s">
        <v>16</v>
      </c>
      <c r="I185" s="100"/>
    </row>
    <row r="186">
      <c r="A186" s="84">
        <v>45734.0</v>
      </c>
      <c r="B186" s="8" t="s">
        <v>27</v>
      </c>
      <c r="C186" s="85" t="s">
        <v>2191</v>
      </c>
      <c r="D186" s="9">
        <v>0.3</v>
      </c>
      <c r="E186" s="9">
        <v>240.0</v>
      </c>
      <c r="F186" s="286">
        <f t="shared" si="3"/>
        <v>72</v>
      </c>
      <c r="G186" s="50" t="b">
        <v>1</v>
      </c>
      <c r="H186" s="8" t="s">
        <v>16</v>
      </c>
      <c r="I186" s="101"/>
    </row>
    <row r="187">
      <c r="A187" s="88">
        <v>45734.0</v>
      </c>
      <c r="B187" s="89" t="s">
        <v>2182</v>
      </c>
      <c r="C187" s="90" t="s">
        <v>2202</v>
      </c>
      <c r="D187" s="92">
        <v>1.0</v>
      </c>
      <c r="E187" s="92">
        <v>100.0</v>
      </c>
      <c r="F187" s="287">
        <f t="shared" si="3"/>
        <v>100</v>
      </c>
      <c r="G187" s="91" t="b">
        <v>1</v>
      </c>
      <c r="H187" s="89" t="s">
        <v>30</v>
      </c>
      <c r="I187" s="100"/>
    </row>
    <row r="188">
      <c r="A188" s="84">
        <v>45735.0</v>
      </c>
      <c r="B188" s="8" t="s">
        <v>39</v>
      </c>
      <c r="C188" s="85" t="s">
        <v>1277</v>
      </c>
      <c r="D188" s="9">
        <v>5.0</v>
      </c>
      <c r="E188" s="9">
        <v>100.0</v>
      </c>
      <c r="F188" s="286">
        <f t="shared" si="3"/>
        <v>500</v>
      </c>
      <c r="G188" s="50" t="b">
        <v>0</v>
      </c>
      <c r="H188" s="8" t="s">
        <v>16</v>
      </c>
      <c r="I188" s="101"/>
    </row>
    <row r="189">
      <c r="A189" s="88">
        <v>45735.0</v>
      </c>
      <c r="B189" s="89" t="s">
        <v>39</v>
      </c>
      <c r="C189" s="90" t="s">
        <v>2187</v>
      </c>
      <c r="D189" s="92">
        <v>2.0</v>
      </c>
      <c r="E189" s="92">
        <v>120.0</v>
      </c>
      <c r="F189" s="287">
        <f t="shared" si="3"/>
        <v>240</v>
      </c>
      <c r="G189" s="91" t="b">
        <v>0</v>
      </c>
      <c r="H189" s="89" t="s">
        <v>16</v>
      </c>
      <c r="I189" s="100"/>
    </row>
    <row r="190">
      <c r="A190" s="84">
        <v>45735.0</v>
      </c>
      <c r="B190" s="8" t="s">
        <v>2180</v>
      </c>
      <c r="C190" s="85" t="s">
        <v>2188</v>
      </c>
      <c r="D190" s="9">
        <v>4.5</v>
      </c>
      <c r="E190" s="9">
        <v>100.0</v>
      </c>
      <c r="F190" s="286">
        <f t="shared" si="3"/>
        <v>450</v>
      </c>
      <c r="G190" s="50" t="b">
        <v>0</v>
      </c>
      <c r="H190" s="8" t="s">
        <v>16</v>
      </c>
      <c r="I190" s="101"/>
    </row>
    <row r="191">
      <c r="A191" s="88">
        <v>45735.0</v>
      </c>
      <c r="B191" s="89" t="s">
        <v>2180</v>
      </c>
      <c r="C191" s="90" t="s">
        <v>70</v>
      </c>
      <c r="D191" s="92">
        <v>3.0</v>
      </c>
      <c r="E191" s="92">
        <v>70.0</v>
      </c>
      <c r="F191" s="287">
        <f t="shared" si="3"/>
        <v>210</v>
      </c>
      <c r="G191" s="91" t="b">
        <v>0</v>
      </c>
      <c r="H191" s="89" t="s">
        <v>16</v>
      </c>
      <c r="I191" s="100"/>
    </row>
    <row r="192">
      <c r="A192" s="84">
        <v>45735.0</v>
      </c>
      <c r="B192" s="8" t="s">
        <v>47</v>
      </c>
      <c r="C192" s="85" t="s">
        <v>1277</v>
      </c>
      <c r="D192" s="9">
        <v>8.0</v>
      </c>
      <c r="E192" s="9">
        <v>100.0</v>
      </c>
      <c r="F192" s="286">
        <f t="shared" si="3"/>
        <v>800</v>
      </c>
      <c r="G192" s="50" t="b">
        <v>0</v>
      </c>
      <c r="H192" s="8" t="s">
        <v>11</v>
      </c>
      <c r="I192" s="101"/>
    </row>
    <row r="193">
      <c r="A193" s="88">
        <v>45735.0</v>
      </c>
      <c r="B193" s="89" t="s">
        <v>47</v>
      </c>
      <c r="C193" s="90" t="s">
        <v>70</v>
      </c>
      <c r="D193" s="92">
        <v>0.5</v>
      </c>
      <c r="E193" s="92">
        <v>80.0</v>
      </c>
      <c r="F193" s="287">
        <f t="shared" si="3"/>
        <v>40</v>
      </c>
      <c r="G193" s="91" t="b">
        <v>0</v>
      </c>
      <c r="H193" s="89" t="s">
        <v>11</v>
      </c>
      <c r="I193" s="100"/>
    </row>
    <row r="194">
      <c r="A194" s="84">
        <v>45735.0</v>
      </c>
      <c r="B194" s="8" t="s">
        <v>31</v>
      </c>
      <c r="C194" s="85" t="s">
        <v>1318</v>
      </c>
      <c r="D194" s="9">
        <v>5.0</v>
      </c>
      <c r="E194" s="9">
        <v>100.0</v>
      </c>
      <c r="F194" s="286">
        <f t="shared" si="3"/>
        <v>500</v>
      </c>
      <c r="G194" s="50" t="b">
        <v>0</v>
      </c>
      <c r="H194" s="8" t="s">
        <v>11</v>
      </c>
      <c r="I194" s="101"/>
    </row>
    <row r="195">
      <c r="A195" s="88">
        <v>45735.0</v>
      </c>
      <c r="B195" s="89" t="s">
        <v>42</v>
      </c>
      <c r="C195" s="90" t="s">
        <v>1294</v>
      </c>
      <c r="D195" s="92">
        <v>0.8</v>
      </c>
      <c r="E195" s="92">
        <v>100.0</v>
      </c>
      <c r="F195" s="287">
        <f t="shared" si="3"/>
        <v>80</v>
      </c>
      <c r="G195" s="91" t="b">
        <v>1</v>
      </c>
      <c r="H195" s="89" t="s">
        <v>30</v>
      </c>
      <c r="I195" s="100"/>
    </row>
    <row r="196">
      <c r="A196" s="84">
        <v>45735.0</v>
      </c>
      <c r="B196" s="8" t="s">
        <v>43</v>
      </c>
      <c r="C196" s="85" t="s">
        <v>1281</v>
      </c>
      <c r="D196" s="9">
        <v>2.0</v>
      </c>
      <c r="E196" s="9">
        <v>100.0</v>
      </c>
      <c r="F196" s="286">
        <f t="shared" si="3"/>
        <v>200</v>
      </c>
      <c r="G196" s="50" t="b">
        <v>1</v>
      </c>
      <c r="H196" s="8" t="s">
        <v>16</v>
      </c>
      <c r="I196" s="101"/>
    </row>
    <row r="197">
      <c r="A197" s="88">
        <v>45735.0</v>
      </c>
      <c r="B197" s="89" t="s">
        <v>15</v>
      </c>
      <c r="C197" s="90" t="s">
        <v>1286</v>
      </c>
      <c r="D197" s="92">
        <v>2.0</v>
      </c>
      <c r="E197" s="92">
        <v>100.0</v>
      </c>
      <c r="F197" s="287">
        <f t="shared" si="3"/>
        <v>200</v>
      </c>
      <c r="G197" s="91" t="b">
        <v>1</v>
      </c>
      <c r="H197" s="89" t="s">
        <v>16</v>
      </c>
      <c r="I197" s="100"/>
    </row>
    <row r="198">
      <c r="A198" s="84">
        <v>45735.0</v>
      </c>
      <c r="B198" s="8" t="s">
        <v>15</v>
      </c>
      <c r="C198" s="85" t="s">
        <v>2187</v>
      </c>
      <c r="D198" s="9">
        <v>1.0</v>
      </c>
      <c r="E198" s="9">
        <v>120.0</v>
      </c>
      <c r="F198" s="286">
        <f t="shared" si="3"/>
        <v>120</v>
      </c>
      <c r="G198" s="50" t="b">
        <v>1</v>
      </c>
      <c r="H198" s="8" t="s">
        <v>16</v>
      </c>
      <c r="I198" s="101"/>
    </row>
    <row r="199">
      <c r="A199" s="88">
        <v>45735.0</v>
      </c>
      <c r="B199" s="89" t="s">
        <v>21</v>
      </c>
      <c r="C199" s="90" t="s">
        <v>2187</v>
      </c>
      <c r="D199" s="92">
        <v>1.0</v>
      </c>
      <c r="E199" s="92">
        <v>120.0</v>
      </c>
      <c r="F199" s="287">
        <f t="shared" si="3"/>
        <v>120</v>
      </c>
      <c r="G199" s="91" t="b">
        <v>0</v>
      </c>
      <c r="H199" s="89" t="s">
        <v>11</v>
      </c>
      <c r="I199" s="100"/>
    </row>
    <row r="200">
      <c r="A200" s="84">
        <v>45735.0</v>
      </c>
      <c r="B200" s="8" t="s">
        <v>2178</v>
      </c>
      <c r="C200" s="85" t="s">
        <v>70</v>
      </c>
      <c r="D200" s="9">
        <v>0.5</v>
      </c>
      <c r="E200" s="9">
        <v>80.0</v>
      </c>
      <c r="F200" s="286">
        <f t="shared" si="3"/>
        <v>40</v>
      </c>
      <c r="G200" s="50" t="b">
        <v>0</v>
      </c>
      <c r="H200" s="8" t="s">
        <v>11</v>
      </c>
      <c r="I200" s="101"/>
    </row>
    <row r="201">
      <c r="A201" s="88">
        <v>45735.0</v>
      </c>
      <c r="B201" s="89" t="s">
        <v>62</v>
      </c>
      <c r="C201" s="90" t="s">
        <v>2212</v>
      </c>
      <c r="D201" s="92">
        <v>3.0</v>
      </c>
      <c r="E201" s="92">
        <v>100.0</v>
      </c>
      <c r="F201" s="287">
        <f t="shared" si="3"/>
        <v>300</v>
      </c>
      <c r="G201" s="91" t="b">
        <v>0</v>
      </c>
      <c r="H201" s="89" t="s">
        <v>16</v>
      </c>
      <c r="I201" s="100"/>
    </row>
    <row r="202">
      <c r="A202" s="84">
        <v>45737.0</v>
      </c>
      <c r="B202" s="8" t="s">
        <v>2195</v>
      </c>
      <c r="C202" s="85" t="s">
        <v>1280</v>
      </c>
      <c r="D202" s="9">
        <v>1.5</v>
      </c>
      <c r="E202" s="9">
        <v>100.0</v>
      </c>
      <c r="F202" s="286">
        <f t="shared" si="3"/>
        <v>150</v>
      </c>
      <c r="G202" s="50" t="b">
        <v>0</v>
      </c>
      <c r="H202" s="8" t="s">
        <v>16</v>
      </c>
      <c r="I202" s="101"/>
    </row>
    <row r="203">
      <c r="A203" s="88">
        <v>45737.0</v>
      </c>
      <c r="B203" s="89" t="s">
        <v>2195</v>
      </c>
      <c r="C203" s="90" t="s">
        <v>70</v>
      </c>
      <c r="D203" s="92">
        <v>1.0</v>
      </c>
      <c r="E203" s="92">
        <v>100.0</v>
      </c>
      <c r="F203" s="287">
        <f t="shared" si="3"/>
        <v>100</v>
      </c>
      <c r="G203" s="91" t="b">
        <v>0</v>
      </c>
      <c r="H203" s="89" t="s">
        <v>16</v>
      </c>
      <c r="I203" s="100"/>
    </row>
    <row r="204">
      <c r="A204" s="84">
        <v>45737.0</v>
      </c>
      <c r="B204" s="8" t="s">
        <v>68</v>
      </c>
      <c r="C204" s="85" t="s">
        <v>2202</v>
      </c>
      <c r="D204" s="9">
        <v>3.0</v>
      </c>
      <c r="E204" s="9">
        <v>100.0</v>
      </c>
      <c r="F204" s="286">
        <f t="shared" si="3"/>
        <v>300</v>
      </c>
      <c r="G204" s="50" t="b">
        <v>0</v>
      </c>
      <c r="H204" s="8" t="s">
        <v>16</v>
      </c>
      <c r="I204" s="101"/>
    </row>
    <row r="205">
      <c r="A205" s="88">
        <v>45737.0</v>
      </c>
      <c r="B205" s="89" t="s">
        <v>68</v>
      </c>
      <c r="C205" s="90" t="s">
        <v>70</v>
      </c>
      <c r="D205" s="92">
        <v>1.0</v>
      </c>
      <c r="E205" s="92">
        <v>80.0</v>
      </c>
      <c r="F205" s="287">
        <f t="shared" si="3"/>
        <v>80</v>
      </c>
      <c r="G205" s="91" t="b">
        <v>0</v>
      </c>
      <c r="H205" s="89" t="s">
        <v>16</v>
      </c>
      <c r="I205" s="100"/>
    </row>
    <row r="206">
      <c r="A206" s="84">
        <v>45737.0</v>
      </c>
      <c r="B206" s="8" t="s">
        <v>21</v>
      </c>
      <c r="C206" s="85" t="s">
        <v>70</v>
      </c>
      <c r="D206" s="9">
        <v>1.0</v>
      </c>
      <c r="E206" s="9">
        <v>80.0</v>
      </c>
      <c r="F206" s="286">
        <f t="shared" si="3"/>
        <v>80</v>
      </c>
      <c r="G206" s="50" t="b">
        <v>0</v>
      </c>
      <c r="H206" s="8" t="s">
        <v>11</v>
      </c>
      <c r="I206" s="101"/>
    </row>
    <row r="207">
      <c r="A207" s="88">
        <v>45737.0</v>
      </c>
      <c r="B207" s="89" t="s">
        <v>9</v>
      </c>
      <c r="C207" s="90" t="s">
        <v>1281</v>
      </c>
      <c r="D207" s="92">
        <v>2.0</v>
      </c>
      <c r="E207" s="92">
        <v>100.0</v>
      </c>
      <c r="F207" s="287">
        <f t="shared" si="3"/>
        <v>200</v>
      </c>
      <c r="G207" s="91" t="b">
        <v>0</v>
      </c>
      <c r="H207" s="89" t="s">
        <v>11</v>
      </c>
      <c r="I207" s="100"/>
    </row>
    <row r="208">
      <c r="A208" s="84">
        <v>45737.0</v>
      </c>
      <c r="B208" s="8" t="s">
        <v>2178</v>
      </c>
      <c r="C208" s="85" t="s">
        <v>13</v>
      </c>
      <c r="D208" s="9">
        <v>1.0</v>
      </c>
      <c r="E208" s="9">
        <v>100.0</v>
      </c>
      <c r="F208" s="286">
        <f t="shared" si="3"/>
        <v>100</v>
      </c>
      <c r="G208" s="50" t="b">
        <v>0</v>
      </c>
      <c r="H208" s="8" t="s">
        <v>11</v>
      </c>
      <c r="I208" s="101"/>
    </row>
    <row r="209">
      <c r="A209" s="88">
        <v>45737.0</v>
      </c>
      <c r="B209" s="89" t="s">
        <v>2179</v>
      </c>
      <c r="C209" s="90" t="s">
        <v>1281</v>
      </c>
      <c r="D209" s="92">
        <v>2.0</v>
      </c>
      <c r="E209" s="92">
        <v>100.0</v>
      </c>
      <c r="F209" s="287">
        <f t="shared" si="3"/>
        <v>200</v>
      </c>
      <c r="G209" s="91" t="b">
        <v>1</v>
      </c>
      <c r="H209" s="89" t="s">
        <v>16</v>
      </c>
      <c r="I209" s="100"/>
    </row>
    <row r="210">
      <c r="A210" s="84">
        <v>45737.0</v>
      </c>
      <c r="B210" s="8" t="s">
        <v>2179</v>
      </c>
      <c r="C210" s="85" t="s">
        <v>2187</v>
      </c>
      <c r="D210" s="9">
        <v>1.0</v>
      </c>
      <c r="E210" s="9">
        <v>120.0</v>
      </c>
      <c r="F210" s="286">
        <f t="shared" si="3"/>
        <v>120</v>
      </c>
      <c r="G210" s="50" t="b">
        <v>1</v>
      </c>
      <c r="H210" s="8" t="s">
        <v>16</v>
      </c>
      <c r="I210" s="101"/>
    </row>
    <row r="211">
      <c r="A211" s="88">
        <v>45737.0</v>
      </c>
      <c r="B211" s="89" t="s">
        <v>2179</v>
      </c>
      <c r="C211" s="90" t="s">
        <v>2191</v>
      </c>
      <c r="D211" s="92">
        <v>0.5</v>
      </c>
      <c r="E211" s="92">
        <v>240.0</v>
      </c>
      <c r="F211" s="287">
        <f t="shared" si="3"/>
        <v>120</v>
      </c>
      <c r="G211" s="91" t="b">
        <v>1</v>
      </c>
      <c r="H211" s="89" t="s">
        <v>16</v>
      </c>
      <c r="I211" s="100"/>
    </row>
    <row r="212">
      <c r="A212" s="84">
        <v>45737.0</v>
      </c>
      <c r="B212" s="8" t="s">
        <v>42</v>
      </c>
      <c r="C212" s="85" t="s">
        <v>1293</v>
      </c>
      <c r="D212" s="9">
        <v>1.0</v>
      </c>
      <c r="E212" s="9">
        <v>100.0</v>
      </c>
      <c r="F212" s="286">
        <f t="shared" si="3"/>
        <v>100</v>
      </c>
      <c r="G212" s="50" t="b">
        <v>1</v>
      </c>
      <c r="H212" s="8" t="s">
        <v>30</v>
      </c>
      <c r="I212" s="101"/>
    </row>
    <row r="213">
      <c r="A213" s="88">
        <v>45737.0</v>
      </c>
      <c r="B213" s="89" t="s">
        <v>61</v>
      </c>
      <c r="C213" s="90" t="s">
        <v>2187</v>
      </c>
      <c r="D213" s="92">
        <v>3.0</v>
      </c>
      <c r="E213" s="92">
        <v>100.0</v>
      </c>
      <c r="F213" s="287">
        <f t="shared" si="3"/>
        <v>300</v>
      </c>
      <c r="G213" s="91" t="b">
        <v>1</v>
      </c>
      <c r="H213" s="89" t="s">
        <v>30</v>
      </c>
      <c r="I213" s="100"/>
    </row>
    <row r="214">
      <c r="A214" s="84">
        <v>45737.0</v>
      </c>
      <c r="B214" s="8" t="s">
        <v>2190</v>
      </c>
      <c r="C214" s="85" t="s">
        <v>1281</v>
      </c>
      <c r="D214" s="9">
        <v>2.0</v>
      </c>
      <c r="E214" s="9">
        <v>100.0</v>
      </c>
      <c r="F214" s="286">
        <f t="shared" si="3"/>
        <v>200</v>
      </c>
      <c r="G214" s="50" t="b">
        <v>1</v>
      </c>
      <c r="H214" s="8" t="s">
        <v>30</v>
      </c>
      <c r="I214" s="101"/>
    </row>
    <row r="215">
      <c r="A215" s="88">
        <v>45737.0</v>
      </c>
      <c r="B215" s="89" t="s">
        <v>2190</v>
      </c>
      <c r="C215" s="90" t="s">
        <v>2191</v>
      </c>
      <c r="D215" s="92">
        <v>1.0</v>
      </c>
      <c r="E215" s="92">
        <v>240.0</v>
      </c>
      <c r="F215" s="287">
        <f t="shared" si="3"/>
        <v>240</v>
      </c>
      <c r="G215" s="91" t="b">
        <v>1</v>
      </c>
      <c r="H215" s="89" t="s">
        <v>30</v>
      </c>
      <c r="I215" s="100"/>
    </row>
    <row r="216">
      <c r="A216" s="84">
        <v>45737.0</v>
      </c>
      <c r="B216" s="8" t="s">
        <v>2207</v>
      </c>
      <c r="C216" s="85" t="s">
        <v>19</v>
      </c>
      <c r="D216" s="9">
        <v>5.0</v>
      </c>
      <c r="E216" s="9">
        <v>100.0</v>
      </c>
      <c r="F216" s="286">
        <f t="shared" si="3"/>
        <v>500</v>
      </c>
      <c r="G216" s="50" t="b">
        <v>1</v>
      </c>
      <c r="H216" s="8" t="s">
        <v>30</v>
      </c>
      <c r="I216" s="101"/>
    </row>
    <row r="217">
      <c r="A217" s="88">
        <v>45737.0</v>
      </c>
      <c r="B217" s="89" t="s">
        <v>41</v>
      </c>
      <c r="C217" s="90" t="s">
        <v>1281</v>
      </c>
      <c r="D217" s="92">
        <v>1.5</v>
      </c>
      <c r="E217" s="92">
        <v>100.0</v>
      </c>
      <c r="F217" s="287">
        <f t="shared" si="3"/>
        <v>150</v>
      </c>
      <c r="G217" s="91" t="b">
        <v>1</v>
      </c>
      <c r="H217" s="89" t="s">
        <v>30</v>
      </c>
      <c r="I217" s="100"/>
    </row>
    <row r="218">
      <c r="A218" s="84">
        <v>45737.0</v>
      </c>
      <c r="B218" s="8" t="s">
        <v>25</v>
      </c>
      <c r="C218" s="85" t="s">
        <v>13</v>
      </c>
      <c r="D218" s="9">
        <v>1.0</v>
      </c>
      <c r="E218" s="9">
        <v>100.0</v>
      </c>
      <c r="F218" s="286">
        <f t="shared" si="3"/>
        <v>100</v>
      </c>
      <c r="G218" s="50" t="b">
        <v>1</v>
      </c>
      <c r="H218" s="8" t="s">
        <v>30</v>
      </c>
      <c r="I218" s="101"/>
    </row>
    <row r="219">
      <c r="A219" s="88">
        <v>45737.0</v>
      </c>
      <c r="B219" s="89" t="s">
        <v>2182</v>
      </c>
      <c r="C219" s="90" t="s">
        <v>2197</v>
      </c>
      <c r="D219" s="92">
        <v>2.0</v>
      </c>
      <c r="E219" s="92">
        <v>100.0</v>
      </c>
      <c r="F219" s="287">
        <f t="shared" si="3"/>
        <v>200</v>
      </c>
      <c r="G219" s="91" t="b">
        <v>1</v>
      </c>
      <c r="H219" s="89" t="s">
        <v>30</v>
      </c>
      <c r="I219" s="100"/>
    </row>
    <row r="220">
      <c r="A220" s="84">
        <v>45737.0</v>
      </c>
      <c r="B220" s="8" t="s">
        <v>22</v>
      </c>
      <c r="C220" s="85" t="s">
        <v>1277</v>
      </c>
      <c r="D220" s="9">
        <v>2.5</v>
      </c>
      <c r="E220" s="9">
        <v>100.0</v>
      </c>
      <c r="F220" s="286">
        <f t="shared" si="3"/>
        <v>250</v>
      </c>
      <c r="G220" s="50" t="b">
        <v>1</v>
      </c>
      <c r="H220" s="8" t="s">
        <v>16</v>
      </c>
      <c r="I220" s="101"/>
    </row>
    <row r="221">
      <c r="A221" s="88">
        <v>45737.0</v>
      </c>
      <c r="B221" s="89" t="s">
        <v>22</v>
      </c>
      <c r="C221" s="90" t="s">
        <v>70</v>
      </c>
      <c r="D221" s="92">
        <v>1.0</v>
      </c>
      <c r="E221" s="92">
        <v>100.0</v>
      </c>
      <c r="F221" s="287">
        <f t="shared" si="3"/>
        <v>100</v>
      </c>
      <c r="G221" s="91" t="b">
        <v>1</v>
      </c>
      <c r="H221" s="89" t="s">
        <v>16</v>
      </c>
      <c r="I221" s="100"/>
    </row>
    <row r="222">
      <c r="A222" s="84">
        <v>45737.0</v>
      </c>
      <c r="B222" s="8" t="s">
        <v>52</v>
      </c>
      <c r="C222" s="85" t="s">
        <v>1306</v>
      </c>
      <c r="D222" s="9">
        <v>4.0</v>
      </c>
      <c r="E222" s="9">
        <v>100.0</v>
      </c>
      <c r="F222" s="286">
        <f t="shared" si="3"/>
        <v>400</v>
      </c>
      <c r="G222" s="50" t="b">
        <v>0</v>
      </c>
      <c r="H222" s="8" t="s">
        <v>11</v>
      </c>
      <c r="I222" s="101"/>
    </row>
    <row r="223">
      <c r="A223" s="88">
        <v>45737.0</v>
      </c>
      <c r="B223" s="89" t="s">
        <v>52</v>
      </c>
      <c r="C223" s="90" t="s">
        <v>2187</v>
      </c>
      <c r="D223" s="92">
        <v>1.0</v>
      </c>
      <c r="E223" s="92">
        <v>120.0</v>
      </c>
      <c r="F223" s="287">
        <f t="shared" si="3"/>
        <v>120</v>
      </c>
      <c r="G223" s="91" t="b">
        <v>0</v>
      </c>
      <c r="H223" s="89" t="s">
        <v>11</v>
      </c>
      <c r="I223" s="100"/>
    </row>
    <row r="224">
      <c r="A224" s="84">
        <v>45737.0</v>
      </c>
      <c r="B224" s="8" t="s">
        <v>52</v>
      </c>
      <c r="C224" s="85" t="s">
        <v>70</v>
      </c>
      <c r="D224" s="9">
        <v>2.0</v>
      </c>
      <c r="E224" s="9">
        <v>80.0</v>
      </c>
      <c r="F224" s="286">
        <f t="shared" si="3"/>
        <v>160</v>
      </c>
      <c r="G224" s="50" t="b">
        <v>0</v>
      </c>
      <c r="H224" s="8" t="s">
        <v>11</v>
      </c>
      <c r="I224" s="101"/>
    </row>
    <row r="225">
      <c r="A225" s="88">
        <v>45737.0</v>
      </c>
      <c r="B225" s="89" t="s">
        <v>15</v>
      </c>
      <c r="C225" s="90" t="s">
        <v>1292</v>
      </c>
      <c r="D225" s="92">
        <v>2.0</v>
      </c>
      <c r="E225" s="92">
        <v>100.0</v>
      </c>
      <c r="F225" s="287">
        <f t="shared" si="3"/>
        <v>200</v>
      </c>
      <c r="G225" s="91" t="b">
        <v>0</v>
      </c>
      <c r="H225" s="89" t="s">
        <v>16</v>
      </c>
      <c r="I225" s="100"/>
    </row>
    <row r="226">
      <c r="A226" s="84">
        <v>45737.0</v>
      </c>
      <c r="B226" s="8" t="s">
        <v>31</v>
      </c>
      <c r="C226" s="85" t="s">
        <v>70</v>
      </c>
      <c r="D226" s="9">
        <v>1.0</v>
      </c>
      <c r="E226" s="9">
        <v>80.0</v>
      </c>
      <c r="F226" s="286">
        <f t="shared" si="3"/>
        <v>80</v>
      </c>
      <c r="G226" s="50" t="b">
        <v>0</v>
      </c>
      <c r="H226" s="8" t="s">
        <v>11</v>
      </c>
      <c r="I226" s="101"/>
    </row>
    <row r="227">
      <c r="A227" s="88">
        <v>45737.0</v>
      </c>
      <c r="B227" s="89" t="s">
        <v>45</v>
      </c>
      <c r="C227" s="90" t="s">
        <v>1277</v>
      </c>
      <c r="D227" s="92">
        <v>3.0</v>
      </c>
      <c r="E227" s="92">
        <v>100.0</v>
      </c>
      <c r="F227" s="287">
        <f t="shared" si="3"/>
        <v>300</v>
      </c>
      <c r="G227" s="91" t="b">
        <v>0</v>
      </c>
      <c r="H227" s="89" t="s">
        <v>11</v>
      </c>
      <c r="I227" s="100"/>
    </row>
    <row r="228">
      <c r="A228" s="84">
        <v>45737.0</v>
      </c>
      <c r="B228" s="8" t="s">
        <v>45</v>
      </c>
      <c r="C228" s="85" t="s">
        <v>70</v>
      </c>
      <c r="D228" s="9">
        <v>0.5</v>
      </c>
      <c r="E228" s="9">
        <v>80.0</v>
      </c>
      <c r="F228" s="286">
        <f t="shared" si="3"/>
        <v>40</v>
      </c>
      <c r="G228" s="50" t="b">
        <v>0</v>
      </c>
      <c r="H228" s="8" t="s">
        <v>11</v>
      </c>
      <c r="I228" s="101"/>
    </row>
    <row r="229">
      <c r="A229" s="88">
        <v>45737.0</v>
      </c>
      <c r="B229" s="89" t="s">
        <v>49</v>
      </c>
      <c r="C229" s="90" t="s">
        <v>1286</v>
      </c>
      <c r="D229" s="92">
        <v>2.0</v>
      </c>
      <c r="E229" s="92">
        <v>100.0</v>
      </c>
      <c r="F229" s="287">
        <f t="shared" si="3"/>
        <v>200</v>
      </c>
      <c r="G229" s="91" t="b">
        <v>0</v>
      </c>
      <c r="H229" s="89" t="s">
        <v>11</v>
      </c>
      <c r="I229" s="100"/>
    </row>
    <row r="230">
      <c r="A230" s="84">
        <v>45737.0</v>
      </c>
      <c r="B230" s="8" t="s">
        <v>69</v>
      </c>
      <c r="C230" s="85" t="s">
        <v>1281</v>
      </c>
      <c r="D230" s="9">
        <v>20.0</v>
      </c>
      <c r="E230" s="9">
        <v>85.0</v>
      </c>
      <c r="F230" s="286">
        <f t="shared" si="3"/>
        <v>1700</v>
      </c>
      <c r="G230" s="50" t="b">
        <v>1</v>
      </c>
      <c r="H230" s="8" t="s">
        <v>16</v>
      </c>
      <c r="I230" s="101"/>
    </row>
    <row r="231">
      <c r="A231" s="88">
        <v>45737.0</v>
      </c>
      <c r="B231" s="89" t="s">
        <v>2186</v>
      </c>
      <c r="C231" s="90" t="s">
        <v>10</v>
      </c>
      <c r="D231" s="92">
        <v>9.0</v>
      </c>
      <c r="E231" s="92">
        <v>85.0</v>
      </c>
      <c r="F231" s="287">
        <f t="shared" si="3"/>
        <v>765</v>
      </c>
      <c r="G231" s="91" t="b">
        <v>1</v>
      </c>
      <c r="H231" s="89" t="s">
        <v>16</v>
      </c>
      <c r="I231" s="100"/>
    </row>
    <row r="232">
      <c r="A232" s="84">
        <v>45738.0</v>
      </c>
      <c r="B232" s="8" t="s">
        <v>31</v>
      </c>
      <c r="C232" s="85" t="s">
        <v>19</v>
      </c>
      <c r="D232" s="9">
        <v>2.0</v>
      </c>
      <c r="E232" s="9">
        <v>100.0</v>
      </c>
      <c r="F232" s="286">
        <f t="shared" si="3"/>
        <v>200</v>
      </c>
      <c r="G232" s="50" t="b">
        <v>0</v>
      </c>
      <c r="H232" s="8" t="s">
        <v>11</v>
      </c>
      <c r="I232" s="101"/>
    </row>
    <row r="233">
      <c r="A233" s="88">
        <v>45738.0</v>
      </c>
      <c r="B233" s="89" t="s">
        <v>45</v>
      </c>
      <c r="C233" s="90" t="s">
        <v>13</v>
      </c>
      <c r="D233" s="92">
        <v>1.0</v>
      </c>
      <c r="E233" s="92">
        <v>100.0</v>
      </c>
      <c r="F233" s="287">
        <f t="shared" si="3"/>
        <v>100</v>
      </c>
      <c r="G233" s="91" t="b">
        <v>0</v>
      </c>
      <c r="H233" s="89" t="s">
        <v>11</v>
      </c>
      <c r="I233" s="100"/>
    </row>
    <row r="234">
      <c r="A234" s="84">
        <v>45738.0</v>
      </c>
      <c r="B234" s="8" t="s">
        <v>54</v>
      </c>
      <c r="C234" s="85" t="s">
        <v>1281</v>
      </c>
      <c r="D234" s="9">
        <v>4.0</v>
      </c>
      <c r="E234" s="9">
        <v>100.0</v>
      </c>
      <c r="F234" s="286">
        <f t="shared" si="3"/>
        <v>400</v>
      </c>
      <c r="G234" s="50" t="b">
        <v>1</v>
      </c>
      <c r="H234" s="8" t="s">
        <v>30</v>
      </c>
      <c r="I234" s="101"/>
    </row>
    <row r="235">
      <c r="A235" s="88">
        <v>45738.0</v>
      </c>
      <c r="B235" s="89" t="s">
        <v>39</v>
      </c>
      <c r="C235" s="90" t="s">
        <v>1277</v>
      </c>
      <c r="D235" s="92">
        <v>6.0</v>
      </c>
      <c r="E235" s="92">
        <v>100.0</v>
      </c>
      <c r="F235" s="287">
        <f t="shared" si="3"/>
        <v>600</v>
      </c>
      <c r="G235" s="91" t="b">
        <v>1</v>
      </c>
      <c r="H235" s="89" t="s">
        <v>16</v>
      </c>
      <c r="I235" s="100"/>
    </row>
    <row r="236">
      <c r="A236" s="84">
        <v>45738.0</v>
      </c>
      <c r="B236" s="8" t="s">
        <v>39</v>
      </c>
      <c r="C236" s="85" t="s">
        <v>2187</v>
      </c>
      <c r="D236" s="9">
        <v>2.0</v>
      </c>
      <c r="E236" s="9">
        <v>120.0</v>
      </c>
      <c r="F236" s="286">
        <f t="shared" si="3"/>
        <v>240</v>
      </c>
      <c r="G236" s="50" t="b">
        <v>1</v>
      </c>
      <c r="H236" s="8" t="s">
        <v>16</v>
      </c>
      <c r="I236" s="101"/>
    </row>
    <row r="237">
      <c r="A237" s="88">
        <v>45738.0</v>
      </c>
      <c r="B237" s="89" t="s">
        <v>2180</v>
      </c>
      <c r="C237" s="90" t="s">
        <v>2188</v>
      </c>
      <c r="D237" s="92">
        <v>2.0</v>
      </c>
      <c r="E237" s="92">
        <v>100.0</v>
      </c>
      <c r="F237" s="287">
        <f t="shared" si="3"/>
        <v>200</v>
      </c>
      <c r="G237" s="91" t="b">
        <v>1</v>
      </c>
      <c r="H237" s="89" t="s">
        <v>16</v>
      </c>
      <c r="I237" s="100"/>
    </row>
    <row r="238">
      <c r="A238" s="84">
        <v>45738.0</v>
      </c>
      <c r="B238" s="8" t="s">
        <v>2025</v>
      </c>
      <c r="C238" s="85" t="s">
        <v>1292</v>
      </c>
      <c r="D238" s="9">
        <v>2.5</v>
      </c>
      <c r="E238" s="9">
        <v>100.0</v>
      </c>
      <c r="F238" s="286">
        <f t="shared" si="3"/>
        <v>250</v>
      </c>
      <c r="G238" s="50" t="b">
        <v>1</v>
      </c>
      <c r="H238" s="8" t="s">
        <v>30</v>
      </c>
      <c r="I238" s="101"/>
    </row>
    <row r="239">
      <c r="A239" s="88">
        <v>45738.0</v>
      </c>
      <c r="B239" s="89" t="s">
        <v>2025</v>
      </c>
      <c r="C239" s="90" t="s">
        <v>2187</v>
      </c>
      <c r="D239" s="92">
        <v>1.0</v>
      </c>
      <c r="E239" s="92">
        <v>120.0</v>
      </c>
      <c r="F239" s="287">
        <f t="shared" si="3"/>
        <v>120</v>
      </c>
      <c r="G239" s="91" t="b">
        <v>1</v>
      </c>
      <c r="H239" s="89" t="s">
        <v>30</v>
      </c>
      <c r="I239" s="100"/>
    </row>
    <row r="240">
      <c r="A240" s="84">
        <v>45738.0</v>
      </c>
      <c r="B240" s="8" t="s">
        <v>2025</v>
      </c>
      <c r="C240" s="85" t="s">
        <v>2191</v>
      </c>
      <c r="D240" s="9">
        <v>0.3</v>
      </c>
      <c r="E240" s="9">
        <v>240.0</v>
      </c>
      <c r="F240" s="286">
        <f t="shared" si="3"/>
        <v>72</v>
      </c>
      <c r="G240" s="50" t="b">
        <v>1</v>
      </c>
      <c r="H240" s="8" t="s">
        <v>30</v>
      </c>
      <c r="I240" s="101"/>
    </row>
    <row r="241">
      <c r="A241" s="88">
        <v>45738.0</v>
      </c>
      <c r="B241" s="89" t="s">
        <v>21</v>
      </c>
      <c r="C241" s="90" t="s">
        <v>2191</v>
      </c>
      <c r="D241" s="92">
        <v>0.2</v>
      </c>
      <c r="E241" s="92">
        <v>240.0</v>
      </c>
      <c r="F241" s="287">
        <f t="shared" si="3"/>
        <v>48</v>
      </c>
      <c r="G241" s="91" t="b">
        <v>0</v>
      </c>
      <c r="H241" s="89" t="s">
        <v>11</v>
      </c>
      <c r="I241" s="100"/>
    </row>
    <row r="242">
      <c r="A242" s="84">
        <v>45738.0</v>
      </c>
      <c r="B242" s="8" t="s">
        <v>21</v>
      </c>
      <c r="C242" s="85" t="s">
        <v>70</v>
      </c>
      <c r="D242" s="9">
        <v>2.0</v>
      </c>
      <c r="E242" s="9">
        <v>80.0</v>
      </c>
      <c r="F242" s="286">
        <f t="shared" si="3"/>
        <v>160</v>
      </c>
      <c r="G242" s="50" t="b">
        <v>0</v>
      </c>
      <c r="H242" s="8" t="s">
        <v>11</v>
      </c>
      <c r="I242" s="101"/>
    </row>
    <row r="243">
      <c r="A243" s="88">
        <v>45738.0</v>
      </c>
      <c r="B243" s="89" t="s">
        <v>42</v>
      </c>
      <c r="C243" s="90" t="s">
        <v>19</v>
      </c>
      <c r="D243" s="92">
        <v>0.7</v>
      </c>
      <c r="E243" s="92">
        <v>100.0</v>
      </c>
      <c r="F243" s="287">
        <f t="shared" si="3"/>
        <v>70</v>
      </c>
      <c r="G243" s="91" t="b">
        <v>1</v>
      </c>
      <c r="H243" s="89" t="s">
        <v>30</v>
      </c>
      <c r="I243" s="100"/>
    </row>
    <row r="244">
      <c r="A244" s="84">
        <v>45739.0</v>
      </c>
      <c r="B244" s="8" t="s">
        <v>25</v>
      </c>
      <c r="C244" s="85" t="s">
        <v>13</v>
      </c>
      <c r="D244" s="9">
        <v>1.0</v>
      </c>
      <c r="E244" s="9">
        <v>100.0</v>
      </c>
      <c r="F244" s="286">
        <f t="shared" si="3"/>
        <v>100</v>
      </c>
      <c r="G244" s="50" t="b">
        <v>1</v>
      </c>
      <c r="H244" s="8" t="s">
        <v>30</v>
      </c>
      <c r="I244" s="101"/>
    </row>
    <row r="245">
      <c r="A245" s="88">
        <v>45739.0</v>
      </c>
      <c r="B245" s="89" t="s">
        <v>45</v>
      </c>
      <c r="C245" s="90" t="s">
        <v>1277</v>
      </c>
      <c r="D245" s="92">
        <v>3.0</v>
      </c>
      <c r="E245" s="92">
        <v>100.0</v>
      </c>
      <c r="F245" s="287">
        <f t="shared" si="3"/>
        <v>300</v>
      </c>
      <c r="G245" s="91" t="b">
        <v>0</v>
      </c>
      <c r="H245" s="89" t="s">
        <v>11</v>
      </c>
      <c r="I245" s="100"/>
    </row>
    <row r="246">
      <c r="A246" s="84">
        <v>45739.0</v>
      </c>
      <c r="B246" s="8" t="s">
        <v>47</v>
      </c>
      <c r="C246" s="85" t="s">
        <v>1277</v>
      </c>
      <c r="D246" s="9">
        <v>6.0</v>
      </c>
      <c r="E246" s="9">
        <v>100.0</v>
      </c>
      <c r="F246" s="286">
        <f t="shared" si="3"/>
        <v>600</v>
      </c>
      <c r="G246" s="50" t="b">
        <v>0</v>
      </c>
      <c r="H246" s="8" t="s">
        <v>11</v>
      </c>
      <c r="I246" s="101"/>
    </row>
    <row r="247">
      <c r="A247" s="88">
        <v>45739.0</v>
      </c>
      <c r="B247" s="89" t="s">
        <v>47</v>
      </c>
      <c r="C247" s="90" t="s">
        <v>70</v>
      </c>
      <c r="D247" s="92">
        <v>0.5</v>
      </c>
      <c r="E247" s="92">
        <v>80.0</v>
      </c>
      <c r="F247" s="287">
        <f t="shared" si="3"/>
        <v>40</v>
      </c>
      <c r="G247" s="91" t="b">
        <v>0</v>
      </c>
      <c r="H247" s="89" t="s">
        <v>11</v>
      </c>
      <c r="I247" s="100"/>
    </row>
    <row r="248">
      <c r="A248" s="84">
        <v>45739.0</v>
      </c>
      <c r="B248" s="8" t="s">
        <v>31</v>
      </c>
      <c r="C248" s="85" t="s">
        <v>19</v>
      </c>
      <c r="D248" s="9">
        <v>4.0</v>
      </c>
      <c r="E248" s="9">
        <v>100.0</v>
      </c>
      <c r="F248" s="286">
        <f t="shared" si="3"/>
        <v>400</v>
      </c>
      <c r="G248" s="50" t="b">
        <v>0</v>
      </c>
      <c r="H248" s="8" t="s">
        <v>11</v>
      </c>
      <c r="I248" s="101"/>
    </row>
    <row r="249">
      <c r="A249" s="88">
        <v>45739.0</v>
      </c>
      <c r="B249" s="89" t="s">
        <v>31</v>
      </c>
      <c r="C249" s="90" t="s">
        <v>70</v>
      </c>
      <c r="D249" s="92">
        <v>1.0</v>
      </c>
      <c r="E249" s="92">
        <v>80.0</v>
      </c>
      <c r="F249" s="287">
        <f t="shared" si="3"/>
        <v>80</v>
      </c>
      <c r="G249" s="91" t="b">
        <v>0</v>
      </c>
      <c r="H249" s="89" t="s">
        <v>11</v>
      </c>
      <c r="I249" s="100"/>
    </row>
    <row r="250">
      <c r="A250" s="84">
        <v>45739.0</v>
      </c>
      <c r="B250" s="8" t="s">
        <v>2180</v>
      </c>
      <c r="C250" s="85" t="s">
        <v>2188</v>
      </c>
      <c r="D250" s="9">
        <v>3.0</v>
      </c>
      <c r="E250" s="9">
        <v>100.0</v>
      </c>
      <c r="F250" s="286">
        <f t="shared" si="3"/>
        <v>300</v>
      </c>
      <c r="G250" s="50" t="b">
        <v>0</v>
      </c>
      <c r="H250" s="8" t="s">
        <v>16</v>
      </c>
      <c r="I250" s="101"/>
    </row>
    <row r="251">
      <c r="A251" s="88">
        <v>45739.0</v>
      </c>
      <c r="B251" s="89" t="s">
        <v>15</v>
      </c>
      <c r="C251" s="90" t="s">
        <v>1292</v>
      </c>
      <c r="D251" s="92">
        <v>4.0</v>
      </c>
      <c r="E251" s="92">
        <v>100.0</v>
      </c>
      <c r="F251" s="287">
        <f t="shared" si="3"/>
        <v>400</v>
      </c>
      <c r="G251" s="91" t="b">
        <v>1</v>
      </c>
      <c r="H251" s="89" t="s">
        <v>16</v>
      </c>
      <c r="I251" s="100"/>
    </row>
    <row r="252">
      <c r="A252" s="84">
        <v>45739.0</v>
      </c>
      <c r="B252" s="8" t="s">
        <v>15</v>
      </c>
      <c r="C252" s="85" t="s">
        <v>2187</v>
      </c>
      <c r="D252" s="9">
        <v>1.0</v>
      </c>
      <c r="E252" s="9">
        <v>120.0</v>
      </c>
      <c r="F252" s="286">
        <f t="shared" si="3"/>
        <v>120</v>
      </c>
      <c r="G252" s="50" t="b">
        <v>1</v>
      </c>
      <c r="H252" s="8" t="s">
        <v>16</v>
      </c>
      <c r="I252" s="101"/>
    </row>
    <row r="253">
      <c r="A253" s="88">
        <v>45739.0</v>
      </c>
      <c r="B253" s="89" t="s">
        <v>18</v>
      </c>
      <c r="C253" s="90" t="s">
        <v>2202</v>
      </c>
      <c r="D253" s="92">
        <v>2.0</v>
      </c>
      <c r="E253" s="92">
        <v>90.0</v>
      </c>
      <c r="F253" s="287">
        <f t="shared" si="3"/>
        <v>180</v>
      </c>
      <c r="G253" s="91" t="b">
        <v>0</v>
      </c>
      <c r="H253" s="89" t="s">
        <v>16</v>
      </c>
      <c r="I253" s="100"/>
    </row>
    <row r="254">
      <c r="A254" s="84">
        <v>45739.0</v>
      </c>
      <c r="B254" s="8" t="s">
        <v>2207</v>
      </c>
      <c r="C254" s="85" t="s">
        <v>19</v>
      </c>
      <c r="D254" s="9">
        <v>5.0</v>
      </c>
      <c r="E254" s="9">
        <v>100.0</v>
      </c>
      <c r="F254" s="286">
        <f t="shared" si="3"/>
        <v>500</v>
      </c>
      <c r="G254" s="50" t="b">
        <v>1</v>
      </c>
      <c r="H254" s="8" t="s">
        <v>30</v>
      </c>
      <c r="I254" s="101"/>
    </row>
    <row r="255">
      <c r="A255" s="88">
        <v>45739.0</v>
      </c>
      <c r="B255" s="89" t="s">
        <v>42</v>
      </c>
      <c r="C255" s="90" t="s">
        <v>1294</v>
      </c>
      <c r="D255" s="92">
        <v>1.5</v>
      </c>
      <c r="E255" s="92">
        <v>100.0</v>
      </c>
      <c r="F255" s="287">
        <f t="shared" si="3"/>
        <v>150</v>
      </c>
      <c r="G255" s="91" t="b">
        <v>1</v>
      </c>
      <c r="H255" s="89" t="s">
        <v>30</v>
      </c>
      <c r="I255" s="100"/>
    </row>
    <row r="256">
      <c r="A256" s="84">
        <v>45739.0</v>
      </c>
      <c r="B256" s="8" t="s">
        <v>2181</v>
      </c>
      <c r="C256" s="85" t="s">
        <v>2213</v>
      </c>
      <c r="D256" s="9">
        <v>3.0</v>
      </c>
      <c r="E256" s="9">
        <v>100.0</v>
      </c>
      <c r="F256" s="286">
        <f t="shared" si="3"/>
        <v>300</v>
      </c>
      <c r="G256" s="50" t="b">
        <v>0</v>
      </c>
      <c r="H256" s="8" t="s">
        <v>16</v>
      </c>
      <c r="I256" s="101"/>
    </row>
    <row r="257">
      <c r="A257" s="88">
        <v>45741.0</v>
      </c>
      <c r="B257" s="89" t="s">
        <v>21</v>
      </c>
      <c r="C257" s="90" t="s">
        <v>2187</v>
      </c>
      <c r="D257" s="92">
        <v>1.0</v>
      </c>
      <c r="E257" s="92">
        <v>120.0</v>
      </c>
      <c r="F257" s="287">
        <f t="shared" si="3"/>
        <v>120</v>
      </c>
      <c r="G257" s="91" t="b">
        <v>0</v>
      </c>
      <c r="H257" s="89" t="s">
        <v>11</v>
      </c>
      <c r="I257" s="100"/>
    </row>
    <row r="258">
      <c r="A258" s="84">
        <v>45741.0</v>
      </c>
      <c r="B258" s="8" t="s">
        <v>9</v>
      </c>
      <c r="C258" s="85" t="s">
        <v>1277</v>
      </c>
      <c r="D258" s="9">
        <v>4.0</v>
      </c>
      <c r="E258" s="9">
        <v>100.0</v>
      </c>
      <c r="F258" s="286">
        <f t="shared" si="3"/>
        <v>400</v>
      </c>
      <c r="G258" s="50" t="b">
        <v>0</v>
      </c>
      <c r="H258" s="8" t="s">
        <v>11</v>
      </c>
      <c r="I258" s="101"/>
    </row>
    <row r="259">
      <c r="A259" s="88">
        <v>45741.0</v>
      </c>
      <c r="B259" s="89" t="s">
        <v>2178</v>
      </c>
      <c r="C259" s="90" t="s">
        <v>1281</v>
      </c>
      <c r="D259" s="92">
        <v>1.0</v>
      </c>
      <c r="E259" s="92">
        <v>100.0</v>
      </c>
      <c r="F259" s="287">
        <f t="shared" si="3"/>
        <v>100</v>
      </c>
      <c r="G259" s="91" t="b">
        <v>0</v>
      </c>
      <c r="H259" s="89" t="s">
        <v>11</v>
      </c>
      <c r="I259" s="100"/>
    </row>
    <row r="260">
      <c r="A260" s="84">
        <v>45741.0</v>
      </c>
      <c r="B260" s="8" t="s">
        <v>2207</v>
      </c>
      <c r="C260" s="85" t="s">
        <v>19</v>
      </c>
      <c r="D260" s="9">
        <v>5.0</v>
      </c>
      <c r="E260" s="9">
        <v>100.0</v>
      </c>
      <c r="F260" s="286">
        <f t="shared" si="3"/>
        <v>500</v>
      </c>
      <c r="G260" s="50" t="b">
        <v>1</v>
      </c>
      <c r="H260" s="8" t="s">
        <v>30</v>
      </c>
      <c r="I260" s="101"/>
    </row>
    <row r="261">
      <c r="A261" s="88">
        <v>45741.0</v>
      </c>
      <c r="B261" s="89" t="s">
        <v>15</v>
      </c>
      <c r="C261" s="90" t="s">
        <v>1292</v>
      </c>
      <c r="D261" s="92">
        <v>3.0</v>
      </c>
      <c r="E261" s="92">
        <v>100.0</v>
      </c>
      <c r="F261" s="287">
        <f t="shared" si="3"/>
        <v>300</v>
      </c>
      <c r="G261" s="91" t="b">
        <v>0</v>
      </c>
      <c r="H261" s="89" t="s">
        <v>16</v>
      </c>
      <c r="I261" s="100"/>
    </row>
    <row r="262">
      <c r="A262" s="84">
        <v>45741.0</v>
      </c>
      <c r="B262" s="8" t="s">
        <v>39</v>
      </c>
      <c r="C262" s="85" t="s">
        <v>1277</v>
      </c>
      <c r="D262" s="9">
        <v>6.0</v>
      </c>
      <c r="E262" s="9">
        <v>100.0</v>
      </c>
      <c r="F262" s="286">
        <f t="shared" si="3"/>
        <v>600</v>
      </c>
      <c r="G262" s="50" t="b">
        <v>0</v>
      </c>
      <c r="H262" s="8" t="s">
        <v>16</v>
      </c>
      <c r="I262" s="101"/>
    </row>
    <row r="263">
      <c r="A263" s="88">
        <v>45741.0</v>
      </c>
      <c r="B263" s="89" t="s">
        <v>39</v>
      </c>
      <c r="C263" s="90" t="s">
        <v>2187</v>
      </c>
      <c r="D263" s="92">
        <v>2.0</v>
      </c>
      <c r="E263" s="92">
        <v>120.0</v>
      </c>
      <c r="F263" s="287">
        <f t="shared" si="3"/>
        <v>240</v>
      </c>
      <c r="G263" s="91" t="b">
        <v>0</v>
      </c>
      <c r="H263" s="89" t="s">
        <v>16</v>
      </c>
      <c r="I263" s="100"/>
    </row>
    <row r="264">
      <c r="A264" s="84">
        <v>45741.0</v>
      </c>
      <c r="B264" s="8" t="s">
        <v>41</v>
      </c>
      <c r="C264" s="85" t="s">
        <v>1281</v>
      </c>
      <c r="D264" s="9">
        <v>1.0</v>
      </c>
      <c r="E264" s="9">
        <v>100.0</v>
      </c>
      <c r="F264" s="286">
        <f t="shared" si="3"/>
        <v>100</v>
      </c>
      <c r="G264" s="50" t="b">
        <v>1</v>
      </c>
      <c r="H264" s="8" t="s">
        <v>30</v>
      </c>
      <c r="I264" s="101"/>
    </row>
    <row r="265">
      <c r="A265" s="88">
        <v>45741.0</v>
      </c>
      <c r="B265" s="89" t="s">
        <v>43</v>
      </c>
      <c r="C265" s="90" t="s">
        <v>1281</v>
      </c>
      <c r="D265" s="92">
        <v>2.0</v>
      </c>
      <c r="E265" s="92">
        <v>100.0</v>
      </c>
      <c r="F265" s="287">
        <f t="shared" si="3"/>
        <v>200</v>
      </c>
      <c r="G265" s="91" t="b">
        <v>1</v>
      </c>
      <c r="H265" s="89" t="s">
        <v>16</v>
      </c>
      <c r="I265" s="100"/>
    </row>
    <row r="266">
      <c r="A266" s="84">
        <v>45741.0</v>
      </c>
      <c r="B266" s="8" t="s">
        <v>43</v>
      </c>
      <c r="C266" s="85" t="s">
        <v>2187</v>
      </c>
      <c r="D266" s="9">
        <v>0.5</v>
      </c>
      <c r="E266" s="9">
        <v>120.0</v>
      </c>
      <c r="F266" s="286">
        <f t="shared" si="3"/>
        <v>60</v>
      </c>
      <c r="G266" s="50" t="b">
        <v>0</v>
      </c>
      <c r="H266" s="8" t="s">
        <v>16</v>
      </c>
      <c r="I266" s="101"/>
    </row>
    <row r="267">
      <c r="A267" s="88">
        <v>45741.0</v>
      </c>
      <c r="B267" s="89" t="s">
        <v>43</v>
      </c>
      <c r="C267" s="90" t="s">
        <v>70</v>
      </c>
      <c r="D267" s="92">
        <v>0.5</v>
      </c>
      <c r="E267" s="92">
        <v>70.0</v>
      </c>
      <c r="F267" s="287">
        <f t="shared" si="3"/>
        <v>35</v>
      </c>
      <c r="G267" s="91" t="b">
        <v>0</v>
      </c>
      <c r="H267" s="89" t="s">
        <v>16</v>
      </c>
      <c r="I267" s="100"/>
    </row>
    <row r="268">
      <c r="A268" s="84">
        <v>45741.0</v>
      </c>
      <c r="B268" s="8" t="s">
        <v>33</v>
      </c>
      <c r="C268" s="85" t="s">
        <v>10</v>
      </c>
      <c r="D268" s="9">
        <v>1.0</v>
      </c>
      <c r="E268" s="9">
        <v>120.0</v>
      </c>
      <c r="F268" s="286">
        <f t="shared" si="3"/>
        <v>120</v>
      </c>
      <c r="G268" s="50" t="b">
        <v>1</v>
      </c>
      <c r="H268" s="8" t="s">
        <v>16</v>
      </c>
      <c r="I268" s="101"/>
    </row>
    <row r="269">
      <c r="A269" s="88">
        <v>45741.0</v>
      </c>
      <c r="B269" s="89" t="s">
        <v>2189</v>
      </c>
      <c r="C269" s="90" t="s">
        <v>1277</v>
      </c>
      <c r="D269" s="92">
        <v>3.0</v>
      </c>
      <c r="E269" s="92">
        <v>100.0</v>
      </c>
      <c r="F269" s="287">
        <f t="shared" si="3"/>
        <v>300</v>
      </c>
      <c r="G269" s="91" t="b">
        <v>1</v>
      </c>
      <c r="H269" s="89" t="s">
        <v>16</v>
      </c>
      <c r="I269" s="100"/>
    </row>
    <row r="270">
      <c r="A270" s="84">
        <v>45741.0</v>
      </c>
      <c r="B270" s="8" t="s">
        <v>2182</v>
      </c>
      <c r="C270" s="85" t="s">
        <v>2197</v>
      </c>
      <c r="D270" s="9">
        <v>1.5</v>
      </c>
      <c r="E270" s="9">
        <v>100.0</v>
      </c>
      <c r="F270" s="286">
        <f t="shared" si="3"/>
        <v>150</v>
      </c>
      <c r="G270" s="50" t="b">
        <v>1</v>
      </c>
      <c r="H270" s="8" t="s">
        <v>30</v>
      </c>
      <c r="I270" s="101"/>
    </row>
    <row r="271">
      <c r="A271" s="88">
        <v>45741.0</v>
      </c>
      <c r="B271" s="89" t="s">
        <v>2182</v>
      </c>
      <c r="C271" s="90" t="s">
        <v>70</v>
      </c>
      <c r="D271" s="92">
        <v>0.5</v>
      </c>
      <c r="E271" s="92">
        <v>80.0</v>
      </c>
      <c r="F271" s="287">
        <f t="shared" si="3"/>
        <v>40</v>
      </c>
      <c r="G271" s="91" t="b">
        <v>1</v>
      </c>
      <c r="H271" s="89" t="s">
        <v>30</v>
      </c>
      <c r="I271" s="100"/>
    </row>
    <row r="272">
      <c r="A272" s="84">
        <v>45741.0</v>
      </c>
      <c r="B272" s="8" t="s">
        <v>49</v>
      </c>
      <c r="C272" s="85" t="s">
        <v>12</v>
      </c>
      <c r="D272" s="9">
        <v>1.0</v>
      </c>
      <c r="E272" s="9">
        <v>100.0</v>
      </c>
      <c r="F272" s="286">
        <f t="shared" si="3"/>
        <v>100</v>
      </c>
      <c r="G272" s="50" t="b">
        <v>0</v>
      </c>
      <c r="H272" s="8" t="s">
        <v>11</v>
      </c>
      <c r="I272" s="101"/>
    </row>
    <row r="273">
      <c r="A273" s="88">
        <v>45741.0</v>
      </c>
      <c r="B273" s="89" t="s">
        <v>49</v>
      </c>
      <c r="C273" s="90" t="s">
        <v>2187</v>
      </c>
      <c r="D273" s="92">
        <v>1.0</v>
      </c>
      <c r="E273" s="92">
        <v>120.0</v>
      </c>
      <c r="F273" s="287">
        <f t="shared" si="3"/>
        <v>120</v>
      </c>
      <c r="G273" s="91" t="b">
        <v>0</v>
      </c>
      <c r="H273" s="89" t="s">
        <v>11</v>
      </c>
      <c r="I273" s="100"/>
    </row>
    <row r="274">
      <c r="A274" s="84">
        <v>45741.0</v>
      </c>
      <c r="B274" s="8" t="s">
        <v>47</v>
      </c>
      <c r="C274" s="85" t="s">
        <v>13</v>
      </c>
      <c r="D274" s="9">
        <v>1.0</v>
      </c>
      <c r="E274" s="9">
        <v>100.0</v>
      </c>
      <c r="F274" s="9">
        <v>100.0</v>
      </c>
      <c r="G274" s="50" t="b">
        <v>0</v>
      </c>
      <c r="H274" s="8" t="s">
        <v>11</v>
      </c>
      <c r="I274" s="101"/>
    </row>
    <row r="275">
      <c r="A275" s="88">
        <v>45741.0</v>
      </c>
      <c r="B275" s="89" t="s">
        <v>47</v>
      </c>
      <c r="C275" s="90" t="s">
        <v>70</v>
      </c>
      <c r="D275" s="92">
        <v>0.5</v>
      </c>
      <c r="E275" s="92">
        <v>80.0</v>
      </c>
      <c r="F275" s="287">
        <f t="shared" ref="F275:F458" si="4">D275*E275</f>
        <v>40</v>
      </c>
      <c r="G275" s="91" t="b">
        <v>0</v>
      </c>
      <c r="H275" s="89" t="s">
        <v>11</v>
      </c>
      <c r="I275" s="100"/>
    </row>
    <row r="276">
      <c r="A276" s="84">
        <v>45742.0</v>
      </c>
      <c r="B276" s="8" t="s">
        <v>2205</v>
      </c>
      <c r="C276" s="85" t="s">
        <v>2188</v>
      </c>
      <c r="D276" s="9">
        <v>1.0</v>
      </c>
      <c r="E276" s="9">
        <v>100.0</v>
      </c>
      <c r="F276" s="286">
        <f t="shared" si="4"/>
        <v>100</v>
      </c>
      <c r="G276" s="50" t="b">
        <v>1</v>
      </c>
      <c r="H276" s="8" t="s">
        <v>16</v>
      </c>
      <c r="I276" s="101"/>
    </row>
    <row r="277">
      <c r="A277" s="88">
        <v>45742.0</v>
      </c>
      <c r="B277" s="89" t="s">
        <v>89</v>
      </c>
      <c r="C277" s="90" t="s">
        <v>1280</v>
      </c>
      <c r="D277" s="92">
        <v>1.1</v>
      </c>
      <c r="E277" s="92">
        <v>100.0</v>
      </c>
      <c r="F277" s="287">
        <f t="shared" si="4"/>
        <v>110</v>
      </c>
      <c r="G277" s="91" t="b">
        <v>1</v>
      </c>
      <c r="H277" s="89" t="s">
        <v>16</v>
      </c>
      <c r="I277" s="100"/>
    </row>
    <row r="278">
      <c r="A278" s="84">
        <v>45742.0</v>
      </c>
      <c r="B278" s="8" t="s">
        <v>89</v>
      </c>
      <c r="C278" s="85" t="s">
        <v>70</v>
      </c>
      <c r="D278" s="9">
        <v>0.2</v>
      </c>
      <c r="E278" s="9">
        <v>80.0</v>
      </c>
      <c r="F278" s="286">
        <f t="shared" si="4"/>
        <v>16</v>
      </c>
      <c r="G278" s="50" t="b">
        <v>1</v>
      </c>
      <c r="H278" s="8" t="s">
        <v>16</v>
      </c>
      <c r="I278" s="101"/>
    </row>
    <row r="279">
      <c r="A279" s="88">
        <v>45742.0</v>
      </c>
      <c r="B279" s="89" t="s">
        <v>15</v>
      </c>
      <c r="C279" s="90" t="s">
        <v>2187</v>
      </c>
      <c r="D279" s="92">
        <v>1.0</v>
      </c>
      <c r="E279" s="92">
        <v>120.0</v>
      </c>
      <c r="F279" s="287">
        <f t="shared" si="4"/>
        <v>120</v>
      </c>
      <c r="G279" s="91" t="b">
        <v>0</v>
      </c>
      <c r="H279" s="89" t="s">
        <v>16</v>
      </c>
      <c r="I279" s="100"/>
    </row>
    <row r="280">
      <c r="A280" s="84">
        <v>45742.0</v>
      </c>
      <c r="B280" s="8" t="s">
        <v>71</v>
      </c>
      <c r="C280" s="85" t="s">
        <v>12</v>
      </c>
      <c r="D280" s="9">
        <v>1.0</v>
      </c>
      <c r="E280" s="9">
        <v>100.0</v>
      </c>
      <c r="F280" s="286">
        <f t="shared" si="4"/>
        <v>100</v>
      </c>
      <c r="G280" s="50" t="b">
        <v>1</v>
      </c>
      <c r="H280" s="8" t="s">
        <v>30</v>
      </c>
      <c r="I280" s="101"/>
    </row>
    <row r="281">
      <c r="A281" s="88">
        <v>45742.0</v>
      </c>
      <c r="B281" s="89" t="s">
        <v>45</v>
      </c>
      <c r="C281" s="90" t="s">
        <v>1277</v>
      </c>
      <c r="D281" s="92">
        <v>3.0</v>
      </c>
      <c r="E281" s="92">
        <v>100.0</v>
      </c>
      <c r="F281" s="287">
        <f t="shared" si="4"/>
        <v>300</v>
      </c>
      <c r="G281" s="91" t="b">
        <v>0</v>
      </c>
      <c r="H281" s="89" t="s">
        <v>11</v>
      </c>
      <c r="I281" s="100"/>
    </row>
    <row r="282">
      <c r="A282" s="84">
        <v>45742.0</v>
      </c>
      <c r="B282" s="8" t="s">
        <v>45</v>
      </c>
      <c r="C282" s="85" t="s">
        <v>70</v>
      </c>
      <c r="D282" s="9">
        <v>0.5</v>
      </c>
      <c r="E282" s="9">
        <v>80.0</v>
      </c>
      <c r="F282" s="286">
        <f t="shared" si="4"/>
        <v>40</v>
      </c>
      <c r="G282" s="50" t="b">
        <v>0</v>
      </c>
      <c r="H282" s="8" t="s">
        <v>11</v>
      </c>
      <c r="I282" s="101"/>
    </row>
    <row r="283">
      <c r="A283" s="88">
        <v>45742.0</v>
      </c>
      <c r="B283" s="89" t="s">
        <v>2178</v>
      </c>
      <c r="C283" s="90" t="s">
        <v>13</v>
      </c>
      <c r="D283" s="92">
        <v>1.0</v>
      </c>
      <c r="E283" s="92">
        <v>100.0</v>
      </c>
      <c r="F283" s="287">
        <f t="shared" si="4"/>
        <v>100</v>
      </c>
      <c r="G283" s="91" t="b">
        <v>0</v>
      </c>
      <c r="H283" s="89" t="s">
        <v>11</v>
      </c>
      <c r="I283" s="100"/>
    </row>
    <row r="284">
      <c r="A284" s="84">
        <v>45742.0</v>
      </c>
      <c r="B284" s="8" t="s">
        <v>21</v>
      </c>
      <c r="C284" s="85" t="s">
        <v>2191</v>
      </c>
      <c r="D284" s="9">
        <v>0.2</v>
      </c>
      <c r="E284" s="9">
        <v>240.0</v>
      </c>
      <c r="F284" s="286">
        <f t="shared" si="4"/>
        <v>48</v>
      </c>
      <c r="G284" s="50" t="b">
        <v>0</v>
      </c>
      <c r="H284" s="8" t="s">
        <v>11</v>
      </c>
      <c r="I284" s="101"/>
    </row>
    <row r="285">
      <c r="A285" s="88">
        <v>45742.0</v>
      </c>
      <c r="B285" s="89" t="s">
        <v>31</v>
      </c>
      <c r="C285" s="90" t="s">
        <v>1281</v>
      </c>
      <c r="D285" s="92">
        <v>3.0</v>
      </c>
      <c r="E285" s="92">
        <v>100.0</v>
      </c>
      <c r="F285" s="92">
        <f t="shared" si="4"/>
        <v>300</v>
      </c>
      <c r="G285" s="91" t="b">
        <v>0</v>
      </c>
      <c r="H285" s="89" t="s">
        <v>11</v>
      </c>
      <c r="I285" s="100"/>
    </row>
    <row r="286">
      <c r="A286" s="84">
        <v>45742.0</v>
      </c>
      <c r="B286" s="8" t="s">
        <v>31</v>
      </c>
      <c r="C286" s="85" t="s">
        <v>70</v>
      </c>
      <c r="D286" s="9">
        <v>1.0</v>
      </c>
      <c r="E286" s="9">
        <v>80.0</v>
      </c>
      <c r="F286" s="286">
        <f t="shared" si="4"/>
        <v>80</v>
      </c>
      <c r="G286" s="50" t="b">
        <v>0</v>
      </c>
      <c r="H286" s="8" t="s">
        <v>11</v>
      </c>
      <c r="I286" s="101"/>
    </row>
    <row r="287">
      <c r="A287" s="88">
        <v>45742.0</v>
      </c>
      <c r="B287" s="89" t="s">
        <v>47</v>
      </c>
      <c r="C287" s="90" t="s">
        <v>1277</v>
      </c>
      <c r="D287" s="92">
        <v>3.0</v>
      </c>
      <c r="E287" s="92">
        <v>100.0</v>
      </c>
      <c r="F287" s="287">
        <f t="shared" si="4"/>
        <v>300</v>
      </c>
      <c r="G287" s="91" t="b">
        <v>0</v>
      </c>
      <c r="H287" s="89" t="s">
        <v>11</v>
      </c>
      <c r="I287" s="100"/>
    </row>
    <row r="288">
      <c r="A288" s="84">
        <v>45742.0</v>
      </c>
      <c r="B288" s="8" t="s">
        <v>54</v>
      </c>
      <c r="C288" s="85" t="s">
        <v>1281</v>
      </c>
      <c r="D288" s="9">
        <v>2.0</v>
      </c>
      <c r="E288" s="9">
        <v>100.0</v>
      </c>
      <c r="F288" s="286">
        <f t="shared" si="4"/>
        <v>200</v>
      </c>
      <c r="G288" s="50" t="b">
        <v>1</v>
      </c>
      <c r="H288" s="8" t="s">
        <v>30</v>
      </c>
      <c r="I288" s="101"/>
    </row>
    <row r="289">
      <c r="A289" s="88">
        <v>45742.0</v>
      </c>
      <c r="B289" s="89" t="s">
        <v>42</v>
      </c>
      <c r="C289" s="90" t="s">
        <v>1294</v>
      </c>
      <c r="D289" s="92">
        <v>1.5</v>
      </c>
      <c r="E289" s="92">
        <v>100.0</v>
      </c>
      <c r="F289" s="287">
        <f t="shared" si="4"/>
        <v>150</v>
      </c>
      <c r="G289" s="91" t="b">
        <v>1</v>
      </c>
      <c r="H289" s="89" t="s">
        <v>30</v>
      </c>
      <c r="I289" s="100"/>
    </row>
    <row r="290">
      <c r="A290" s="84">
        <v>45742.0</v>
      </c>
      <c r="B290" s="8" t="s">
        <v>52</v>
      </c>
      <c r="C290" s="85" t="s">
        <v>1306</v>
      </c>
      <c r="D290" s="9">
        <v>4.0</v>
      </c>
      <c r="E290" s="9">
        <v>100.0</v>
      </c>
      <c r="F290" s="286">
        <f t="shared" si="4"/>
        <v>400</v>
      </c>
      <c r="G290" s="50" t="b">
        <v>0</v>
      </c>
      <c r="H290" s="8" t="s">
        <v>11</v>
      </c>
      <c r="I290" s="101"/>
    </row>
    <row r="291">
      <c r="A291" s="88">
        <v>45742.0</v>
      </c>
      <c r="B291" s="89" t="s">
        <v>52</v>
      </c>
      <c r="C291" s="90" t="s">
        <v>2187</v>
      </c>
      <c r="D291" s="92">
        <v>1.0</v>
      </c>
      <c r="E291" s="92">
        <v>120.0</v>
      </c>
      <c r="F291" s="287">
        <f t="shared" si="4"/>
        <v>120</v>
      </c>
      <c r="G291" s="91" t="b">
        <v>0</v>
      </c>
      <c r="H291" s="89" t="s">
        <v>11</v>
      </c>
      <c r="I291" s="100"/>
    </row>
    <row r="292">
      <c r="A292" s="84">
        <v>45742.0</v>
      </c>
      <c r="B292" s="8" t="s">
        <v>52</v>
      </c>
      <c r="C292" s="85" t="s">
        <v>70</v>
      </c>
      <c r="D292" s="9">
        <v>2.0</v>
      </c>
      <c r="E292" s="9">
        <v>80.0</v>
      </c>
      <c r="F292" s="286">
        <f t="shared" si="4"/>
        <v>160</v>
      </c>
      <c r="G292" s="50" t="b">
        <v>0</v>
      </c>
      <c r="H292" s="8" t="s">
        <v>11</v>
      </c>
      <c r="I292" s="101"/>
    </row>
    <row r="293">
      <c r="A293" s="88">
        <v>45742.0</v>
      </c>
      <c r="B293" s="89" t="s">
        <v>2181</v>
      </c>
      <c r="C293" s="90" t="s">
        <v>1281</v>
      </c>
      <c r="D293" s="92">
        <v>4.0</v>
      </c>
      <c r="E293" s="92">
        <v>100.0</v>
      </c>
      <c r="F293" s="287">
        <f t="shared" si="4"/>
        <v>400</v>
      </c>
      <c r="G293" s="91" t="b">
        <v>0</v>
      </c>
      <c r="H293" s="89" t="s">
        <v>16</v>
      </c>
      <c r="I293" s="100"/>
    </row>
    <row r="294">
      <c r="A294" s="84">
        <v>45744.0</v>
      </c>
      <c r="B294" s="8" t="s">
        <v>69</v>
      </c>
      <c r="C294" s="85" t="s">
        <v>1281</v>
      </c>
      <c r="D294" s="9">
        <v>20.0</v>
      </c>
      <c r="E294" s="9">
        <v>85.0</v>
      </c>
      <c r="F294" s="286">
        <f t="shared" si="4"/>
        <v>1700</v>
      </c>
      <c r="G294" s="50" t="b">
        <v>1</v>
      </c>
      <c r="H294" s="8" t="s">
        <v>16</v>
      </c>
      <c r="I294" s="101"/>
    </row>
    <row r="295">
      <c r="A295" s="88">
        <v>45744.0</v>
      </c>
      <c r="B295" s="89" t="s">
        <v>2178</v>
      </c>
      <c r="C295" s="90" t="s">
        <v>1281</v>
      </c>
      <c r="D295" s="92">
        <v>1.0</v>
      </c>
      <c r="E295" s="92">
        <v>100.0</v>
      </c>
      <c r="F295" s="287">
        <f t="shared" si="4"/>
        <v>100</v>
      </c>
      <c r="G295" s="91" t="b">
        <v>0</v>
      </c>
      <c r="H295" s="89" t="s">
        <v>11</v>
      </c>
      <c r="I295" s="100"/>
    </row>
    <row r="296">
      <c r="A296" s="84">
        <v>45744.0</v>
      </c>
      <c r="B296" s="8" t="s">
        <v>21</v>
      </c>
      <c r="C296" s="85" t="s">
        <v>70</v>
      </c>
      <c r="D296" s="9">
        <v>2.0</v>
      </c>
      <c r="E296" s="9">
        <v>80.0</v>
      </c>
      <c r="F296" s="286">
        <f t="shared" si="4"/>
        <v>160</v>
      </c>
      <c r="G296" s="50" t="b">
        <v>0</v>
      </c>
      <c r="H296" s="8" t="s">
        <v>11</v>
      </c>
      <c r="I296" s="101"/>
    </row>
    <row r="297">
      <c r="A297" s="88">
        <v>45744.0</v>
      </c>
      <c r="B297" s="89" t="s">
        <v>68</v>
      </c>
      <c r="C297" s="90" t="s">
        <v>13</v>
      </c>
      <c r="D297" s="92">
        <v>2.0</v>
      </c>
      <c r="E297" s="92">
        <v>100.0</v>
      </c>
      <c r="F297" s="287">
        <f t="shared" si="4"/>
        <v>200</v>
      </c>
      <c r="G297" s="91" t="b">
        <v>1</v>
      </c>
      <c r="H297" s="89" t="s">
        <v>16</v>
      </c>
      <c r="I297" s="100"/>
    </row>
    <row r="298">
      <c r="A298" s="84">
        <v>45744.0</v>
      </c>
      <c r="B298" s="8" t="s">
        <v>68</v>
      </c>
      <c r="C298" s="85" t="s">
        <v>2187</v>
      </c>
      <c r="D298" s="9">
        <v>1.0</v>
      </c>
      <c r="E298" s="9">
        <v>120.0</v>
      </c>
      <c r="F298" s="286">
        <f t="shared" si="4"/>
        <v>120</v>
      </c>
      <c r="G298" s="50" t="b">
        <v>1</v>
      </c>
      <c r="H298" s="8" t="s">
        <v>16</v>
      </c>
      <c r="I298" s="101"/>
    </row>
    <row r="299">
      <c r="A299" s="88">
        <v>45744.0</v>
      </c>
      <c r="B299" s="89" t="s">
        <v>68</v>
      </c>
      <c r="C299" s="90" t="s">
        <v>70</v>
      </c>
      <c r="D299" s="92">
        <v>1.0</v>
      </c>
      <c r="E299" s="92">
        <v>80.0</v>
      </c>
      <c r="F299" s="287">
        <f t="shared" si="4"/>
        <v>80</v>
      </c>
      <c r="G299" s="91" t="b">
        <v>1</v>
      </c>
      <c r="H299" s="89" t="s">
        <v>16</v>
      </c>
      <c r="I299" s="100"/>
    </row>
    <row r="300">
      <c r="A300" s="84">
        <v>45744.0</v>
      </c>
      <c r="B300" s="8" t="s">
        <v>31</v>
      </c>
      <c r="C300" s="85" t="s">
        <v>1281</v>
      </c>
      <c r="D300" s="9">
        <v>2.0</v>
      </c>
      <c r="E300" s="9">
        <v>100.0</v>
      </c>
      <c r="F300" s="286">
        <f t="shared" si="4"/>
        <v>200</v>
      </c>
      <c r="G300" s="50" t="b">
        <v>0</v>
      </c>
      <c r="H300" s="8" t="s">
        <v>11</v>
      </c>
      <c r="I300" s="101"/>
    </row>
    <row r="301">
      <c r="A301" s="88">
        <v>45744.0</v>
      </c>
      <c r="B301" s="89" t="s">
        <v>31</v>
      </c>
      <c r="C301" s="90" t="s">
        <v>70</v>
      </c>
      <c r="D301" s="92">
        <v>1.0</v>
      </c>
      <c r="E301" s="92">
        <v>80.0</v>
      </c>
      <c r="F301" s="287">
        <f t="shared" si="4"/>
        <v>80</v>
      </c>
      <c r="H301" s="89" t="s">
        <v>11</v>
      </c>
      <c r="I301" s="100"/>
    </row>
    <row r="302">
      <c r="A302" s="84">
        <v>45744.0</v>
      </c>
      <c r="B302" s="8" t="s">
        <v>47</v>
      </c>
      <c r="C302" s="85" t="s">
        <v>1281</v>
      </c>
      <c r="D302" s="9">
        <v>2.0</v>
      </c>
      <c r="E302" s="9">
        <v>100.0</v>
      </c>
      <c r="F302" s="286">
        <f t="shared" si="4"/>
        <v>200</v>
      </c>
      <c r="H302" s="8" t="s">
        <v>11</v>
      </c>
      <c r="I302" s="101"/>
    </row>
    <row r="303">
      <c r="A303" s="88">
        <v>45744.0</v>
      </c>
      <c r="B303" s="89" t="s">
        <v>45</v>
      </c>
      <c r="C303" s="90" t="s">
        <v>13</v>
      </c>
      <c r="D303" s="92">
        <v>2.0</v>
      </c>
      <c r="E303" s="92">
        <v>100.0</v>
      </c>
      <c r="F303" s="287">
        <f t="shared" si="4"/>
        <v>200</v>
      </c>
      <c r="H303" s="89" t="s">
        <v>11</v>
      </c>
      <c r="I303" s="100"/>
    </row>
    <row r="304">
      <c r="A304" s="84">
        <v>45744.0</v>
      </c>
      <c r="B304" s="8" t="s">
        <v>45</v>
      </c>
      <c r="C304" s="85" t="s">
        <v>70</v>
      </c>
      <c r="D304" s="9">
        <v>0.5</v>
      </c>
      <c r="E304" s="9">
        <v>80.0</v>
      </c>
      <c r="F304" s="286">
        <f t="shared" si="4"/>
        <v>40</v>
      </c>
      <c r="H304" s="8" t="s">
        <v>11</v>
      </c>
      <c r="I304" s="101"/>
    </row>
    <row r="305">
      <c r="A305" s="88">
        <v>45744.0</v>
      </c>
      <c r="B305" s="89" t="s">
        <v>42</v>
      </c>
      <c r="C305" s="90" t="s">
        <v>1294</v>
      </c>
      <c r="D305" s="92">
        <v>1.5</v>
      </c>
      <c r="E305" s="92">
        <v>100.0</v>
      </c>
      <c r="F305" s="287">
        <f t="shared" si="4"/>
        <v>150</v>
      </c>
      <c r="H305" s="89" t="s">
        <v>30</v>
      </c>
      <c r="I305" s="100"/>
    </row>
    <row r="306">
      <c r="A306" s="84">
        <v>45744.0</v>
      </c>
      <c r="B306" s="8" t="s">
        <v>173</v>
      </c>
      <c r="C306" s="85" t="s">
        <v>10</v>
      </c>
      <c r="D306" s="9">
        <v>1.0</v>
      </c>
      <c r="E306" s="9">
        <v>100.0</v>
      </c>
      <c r="F306" s="286">
        <f t="shared" si="4"/>
        <v>100</v>
      </c>
      <c r="G306" s="50" t="b">
        <v>1</v>
      </c>
      <c r="H306" s="8" t="s">
        <v>16</v>
      </c>
      <c r="I306" s="101"/>
    </row>
    <row r="307">
      <c r="A307" s="88">
        <v>45744.0</v>
      </c>
      <c r="B307" s="89" t="s">
        <v>2025</v>
      </c>
      <c r="C307" s="90" t="s">
        <v>1292</v>
      </c>
      <c r="D307" s="92">
        <v>2.0</v>
      </c>
      <c r="E307" s="92">
        <v>100.0</v>
      </c>
      <c r="F307" s="287">
        <f t="shared" si="4"/>
        <v>200</v>
      </c>
      <c r="H307" s="89" t="s">
        <v>30</v>
      </c>
      <c r="I307" s="100"/>
    </row>
    <row r="308">
      <c r="A308" s="84">
        <v>45744.0</v>
      </c>
      <c r="B308" s="8" t="s">
        <v>2025</v>
      </c>
      <c r="C308" s="85" t="s">
        <v>2187</v>
      </c>
      <c r="D308" s="9">
        <v>1.0</v>
      </c>
      <c r="E308" s="9">
        <v>120.0</v>
      </c>
      <c r="F308" s="286">
        <f t="shared" si="4"/>
        <v>120</v>
      </c>
      <c r="H308" s="8" t="s">
        <v>30</v>
      </c>
      <c r="I308" s="101"/>
    </row>
    <row r="309">
      <c r="A309" s="88">
        <v>45744.0</v>
      </c>
      <c r="B309" s="89" t="s">
        <v>2025</v>
      </c>
      <c r="C309" s="90" t="s">
        <v>2191</v>
      </c>
      <c r="D309" s="92">
        <v>0.7</v>
      </c>
      <c r="E309" s="92">
        <v>240.0</v>
      </c>
      <c r="F309" s="287">
        <f t="shared" si="4"/>
        <v>168</v>
      </c>
      <c r="H309" s="89" t="s">
        <v>30</v>
      </c>
      <c r="I309" s="100"/>
    </row>
    <row r="310">
      <c r="A310" s="84">
        <v>45744.0</v>
      </c>
      <c r="B310" s="8" t="s">
        <v>2180</v>
      </c>
      <c r="C310" s="85" t="s">
        <v>1277</v>
      </c>
      <c r="D310" s="9">
        <v>4.0</v>
      </c>
      <c r="E310" s="9">
        <v>100.0</v>
      </c>
      <c r="F310" s="286">
        <f t="shared" si="4"/>
        <v>400</v>
      </c>
      <c r="H310" s="8" t="s">
        <v>16</v>
      </c>
      <c r="I310" s="101"/>
    </row>
    <row r="311">
      <c r="A311" s="88">
        <v>45744.0</v>
      </c>
      <c r="B311" s="89" t="s">
        <v>2179</v>
      </c>
      <c r="C311" s="90" t="s">
        <v>1281</v>
      </c>
      <c r="D311" s="92">
        <v>2.0</v>
      </c>
      <c r="E311" s="92">
        <v>100.0</v>
      </c>
      <c r="F311" s="287">
        <f t="shared" si="4"/>
        <v>200</v>
      </c>
      <c r="H311" s="89" t="s">
        <v>16</v>
      </c>
      <c r="I311" s="100"/>
    </row>
    <row r="312">
      <c r="A312" s="84">
        <v>45744.0</v>
      </c>
      <c r="B312" s="8" t="s">
        <v>2179</v>
      </c>
      <c r="C312" s="85" t="s">
        <v>2187</v>
      </c>
      <c r="D312" s="9">
        <v>1.0</v>
      </c>
      <c r="E312" s="9">
        <v>120.0</v>
      </c>
      <c r="F312" s="286">
        <f t="shared" si="4"/>
        <v>120</v>
      </c>
      <c r="H312" s="8" t="s">
        <v>16</v>
      </c>
      <c r="I312" s="101"/>
    </row>
    <row r="313">
      <c r="A313" s="88">
        <v>45744.0</v>
      </c>
      <c r="B313" s="89" t="s">
        <v>2179</v>
      </c>
      <c r="C313" s="90" t="s">
        <v>2191</v>
      </c>
      <c r="D313" s="92">
        <v>0.5</v>
      </c>
      <c r="E313" s="92">
        <v>240.0</v>
      </c>
      <c r="F313" s="287">
        <f t="shared" si="4"/>
        <v>120</v>
      </c>
      <c r="H313" s="89" t="s">
        <v>16</v>
      </c>
      <c r="I313" s="100"/>
    </row>
    <row r="314">
      <c r="A314" s="84">
        <v>45744.0</v>
      </c>
      <c r="B314" s="8" t="s">
        <v>2190</v>
      </c>
      <c r="C314" s="85" t="s">
        <v>1280</v>
      </c>
      <c r="D314" s="9">
        <v>3.0</v>
      </c>
      <c r="E314" s="9">
        <v>100.0</v>
      </c>
      <c r="F314" s="286">
        <f t="shared" si="4"/>
        <v>300</v>
      </c>
      <c r="H314" s="8" t="s">
        <v>30</v>
      </c>
      <c r="I314" s="101"/>
    </row>
    <row r="315">
      <c r="A315" s="88">
        <v>45744.0</v>
      </c>
      <c r="B315" s="89" t="s">
        <v>2190</v>
      </c>
      <c r="C315" s="90" t="s">
        <v>2191</v>
      </c>
      <c r="D315" s="92">
        <v>0.75</v>
      </c>
      <c r="E315" s="92">
        <v>240.0</v>
      </c>
      <c r="F315" s="287">
        <f t="shared" si="4"/>
        <v>180</v>
      </c>
      <c r="H315" s="89" t="s">
        <v>30</v>
      </c>
      <c r="I315" s="100"/>
    </row>
    <row r="316">
      <c r="A316" s="84">
        <v>45744.0</v>
      </c>
      <c r="B316" s="8" t="s">
        <v>2195</v>
      </c>
      <c r="C316" s="85" t="s">
        <v>1280</v>
      </c>
      <c r="D316" s="9">
        <v>1.5</v>
      </c>
      <c r="E316" s="9">
        <v>100.0</v>
      </c>
      <c r="F316" s="286">
        <f t="shared" si="4"/>
        <v>150</v>
      </c>
      <c r="H316" s="8" t="s">
        <v>16</v>
      </c>
      <c r="I316" s="101"/>
    </row>
    <row r="317">
      <c r="A317" s="88">
        <v>45744.0</v>
      </c>
      <c r="B317" s="89" t="s">
        <v>2195</v>
      </c>
      <c r="C317" s="90" t="s">
        <v>70</v>
      </c>
      <c r="D317" s="92">
        <v>1.0</v>
      </c>
      <c r="E317" s="92">
        <v>80.0</v>
      </c>
      <c r="F317" s="287">
        <f t="shared" si="4"/>
        <v>80</v>
      </c>
      <c r="H317" s="89"/>
      <c r="I317" s="100"/>
    </row>
    <row r="318">
      <c r="A318" s="84">
        <v>45745.0</v>
      </c>
      <c r="B318" s="8" t="s">
        <v>39</v>
      </c>
      <c r="C318" s="85" t="s">
        <v>1277</v>
      </c>
      <c r="D318" s="9">
        <v>6.0</v>
      </c>
      <c r="E318" s="9">
        <v>100.0</v>
      </c>
      <c r="F318" s="286">
        <f t="shared" si="4"/>
        <v>600</v>
      </c>
      <c r="H318" s="8" t="s">
        <v>16</v>
      </c>
      <c r="I318" s="101"/>
    </row>
    <row r="319">
      <c r="A319" s="88">
        <v>45745.0</v>
      </c>
      <c r="B319" s="89" t="s">
        <v>39</v>
      </c>
      <c r="C319" s="90" t="s">
        <v>2187</v>
      </c>
      <c r="D319" s="92">
        <v>2.0</v>
      </c>
      <c r="E319" s="92">
        <v>120.0</v>
      </c>
      <c r="F319" s="287">
        <f t="shared" si="4"/>
        <v>240</v>
      </c>
      <c r="H319" s="89" t="s">
        <v>16</v>
      </c>
      <c r="I319" s="100"/>
    </row>
    <row r="320">
      <c r="A320" s="84">
        <v>45745.0</v>
      </c>
      <c r="B320" s="8" t="s">
        <v>31</v>
      </c>
      <c r="C320" s="85" t="s">
        <v>19</v>
      </c>
      <c r="D320" s="9">
        <v>2.0</v>
      </c>
      <c r="E320" s="9">
        <v>100.0</v>
      </c>
      <c r="F320" s="286">
        <f t="shared" si="4"/>
        <v>200</v>
      </c>
      <c r="H320" s="8" t="s">
        <v>11</v>
      </c>
      <c r="I320" s="101"/>
    </row>
    <row r="321">
      <c r="A321" s="88">
        <v>45745.0</v>
      </c>
      <c r="B321" s="89" t="s">
        <v>45</v>
      </c>
      <c r="C321" s="90" t="s">
        <v>1277</v>
      </c>
      <c r="D321" s="92">
        <v>4.0</v>
      </c>
      <c r="E321" s="92">
        <v>100.0</v>
      </c>
      <c r="F321" s="287">
        <f t="shared" si="4"/>
        <v>400</v>
      </c>
      <c r="H321" s="89" t="s">
        <v>11</v>
      </c>
      <c r="I321" s="100"/>
    </row>
    <row r="322">
      <c r="A322" s="84">
        <v>45745.0</v>
      </c>
      <c r="B322" s="8" t="s">
        <v>42</v>
      </c>
      <c r="C322" s="85" t="s">
        <v>1294</v>
      </c>
      <c r="D322" s="9">
        <v>0.8</v>
      </c>
      <c r="E322" s="9">
        <v>100.0</v>
      </c>
      <c r="F322" s="286">
        <f t="shared" si="4"/>
        <v>80</v>
      </c>
      <c r="H322" s="8" t="s">
        <v>30</v>
      </c>
      <c r="I322" s="101"/>
    </row>
    <row r="323">
      <c r="A323" s="88">
        <v>45745.0</v>
      </c>
      <c r="B323" s="89" t="s">
        <v>54</v>
      </c>
      <c r="C323" s="90" t="s">
        <v>1281</v>
      </c>
      <c r="D323" s="92">
        <v>2.0</v>
      </c>
      <c r="E323" s="92">
        <v>100.0</v>
      </c>
      <c r="F323" s="287">
        <f t="shared" si="4"/>
        <v>200</v>
      </c>
      <c r="H323" s="89" t="s">
        <v>30</v>
      </c>
      <c r="I323" s="100"/>
    </row>
    <row r="324">
      <c r="A324" s="84">
        <v>45746.0</v>
      </c>
      <c r="B324" s="8" t="s">
        <v>21</v>
      </c>
      <c r="C324" s="85" t="s">
        <v>13</v>
      </c>
      <c r="D324" s="9">
        <v>1.0</v>
      </c>
      <c r="E324" s="9">
        <v>100.0</v>
      </c>
      <c r="F324" s="286">
        <f t="shared" si="4"/>
        <v>100</v>
      </c>
      <c r="H324" s="8" t="s">
        <v>11</v>
      </c>
      <c r="I324" s="101"/>
    </row>
    <row r="325">
      <c r="A325" s="88">
        <v>45746.0</v>
      </c>
      <c r="B325" s="89" t="s">
        <v>31</v>
      </c>
      <c r="C325" s="90" t="s">
        <v>19</v>
      </c>
      <c r="D325" s="92">
        <v>4.0</v>
      </c>
      <c r="E325" s="92">
        <v>100.0</v>
      </c>
      <c r="F325" s="287">
        <f t="shared" si="4"/>
        <v>400</v>
      </c>
      <c r="H325" s="89" t="s">
        <v>11</v>
      </c>
      <c r="I325" s="100"/>
    </row>
    <row r="326">
      <c r="A326" s="84">
        <v>45746.0</v>
      </c>
      <c r="B326" s="8" t="s">
        <v>31</v>
      </c>
      <c r="C326" s="85" t="s">
        <v>70</v>
      </c>
      <c r="D326" s="9">
        <v>1.0</v>
      </c>
      <c r="E326" s="9">
        <v>80.0</v>
      </c>
      <c r="F326" s="286">
        <f t="shared" si="4"/>
        <v>80</v>
      </c>
      <c r="H326" s="8" t="s">
        <v>11</v>
      </c>
      <c r="I326" s="101"/>
    </row>
    <row r="327">
      <c r="A327" s="88">
        <v>45746.0</v>
      </c>
      <c r="B327" s="89" t="s">
        <v>47</v>
      </c>
      <c r="C327" s="90" t="s">
        <v>1277</v>
      </c>
      <c r="D327" s="92">
        <v>3.0</v>
      </c>
      <c r="E327" s="92">
        <v>100.0</v>
      </c>
      <c r="F327" s="287">
        <f t="shared" si="4"/>
        <v>300</v>
      </c>
      <c r="H327" s="89" t="s">
        <v>11</v>
      </c>
      <c r="I327" s="100"/>
    </row>
    <row r="328">
      <c r="A328" s="84">
        <v>45746.0</v>
      </c>
      <c r="B328" s="8" t="s">
        <v>49</v>
      </c>
      <c r="C328" s="85" t="s">
        <v>1286</v>
      </c>
      <c r="D328" s="9">
        <v>2.0</v>
      </c>
      <c r="E328" s="9">
        <v>100.0</v>
      </c>
      <c r="F328" s="286">
        <f t="shared" si="4"/>
        <v>200</v>
      </c>
      <c r="H328" s="8" t="s">
        <v>11</v>
      </c>
      <c r="I328" s="101"/>
    </row>
    <row r="329">
      <c r="A329" s="88">
        <v>45746.0</v>
      </c>
      <c r="B329" s="89" t="s">
        <v>49</v>
      </c>
      <c r="C329" s="90" t="s">
        <v>2187</v>
      </c>
      <c r="D329" s="92">
        <v>1.0</v>
      </c>
      <c r="E329" s="92">
        <v>120.0</v>
      </c>
      <c r="F329" s="287">
        <f t="shared" si="4"/>
        <v>120</v>
      </c>
      <c r="H329" s="89" t="s">
        <v>11</v>
      </c>
      <c r="I329" s="100"/>
    </row>
    <row r="330">
      <c r="A330" s="84">
        <v>45746.0</v>
      </c>
      <c r="B330" s="8" t="s">
        <v>42</v>
      </c>
      <c r="C330" s="85" t="s">
        <v>19</v>
      </c>
      <c r="D330" s="9">
        <v>1.0</v>
      </c>
      <c r="E330" s="9">
        <v>100.0</v>
      </c>
      <c r="F330" s="286">
        <f t="shared" si="4"/>
        <v>100</v>
      </c>
      <c r="H330" s="8" t="s">
        <v>30</v>
      </c>
      <c r="I330" s="101"/>
    </row>
    <row r="331">
      <c r="A331" s="88">
        <v>45746.0</v>
      </c>
      <c r="B331" s="89" t="s">
        <v>25</v>
      </c>
      <c r="C331" s="90" t="s">
        <v>13</v>
      </c>
      <c r="D331" s="92">
        <v>1.0</v>
      </c>
      <c r="E331" s="92">
        <v>100.0</v>
      </c>
      <c r="F331" s="287">
        <f t="shared" si="4"/>
        <v>100</v>
      </c>
      <c r="H331" s="89" t="s">
        <v>30</v>
      </c>
      <c r="I331" s="100"/>
    </row>
    <row r="332">
      <c r="A332" s="84">
        <v>45746.0</v>
      </c>
      <c r="B332" s="8" t="s">
        <v>2181</v>
      </c>
      <c r="C332" s="85" t="s">
        <v>1281</v>
      </c>
      <c r="D332" s="9">
        <v>4.0</v>
      </c>
      <c r="E332" s="9">
        <v>100.0</v>
      </c>
      <c r="F332" s="286">
        <f t="shared" si="4"/>
        <v>400</v>
      </c>
      <c r="H332" s="8" t="s">
        <v>16</v>
      </c>
      <c r="I332" s="101"/>
    </row>
    <row r="333">
      <c r="A333" s="88">
        <v>45746.0</v>
      </c>
      <c r="B333" s="89" t="s">
        <v>52</v>
      </c>
      <c r="C333" s="90" t="s">
        <v>1306</v>
      </c>
      <c r="D333" s="92">
        <v>4.0</v>
      </c>
      <c r="E333" s="92">
        <v>100.0</v>
      </c>
      <c r="F333" s="287">
        <f t="shared" si="4"/>
        <v>400</v>
      </c>
      <c r="H333" s="89" t="s">
        <v>11</v>
      </c>
      <c r="I333" s="100"/>
    </row>
    <row r="334">
      <c r="A334" s="84">
        <v>45746.0</v>
      </c>
      <c r="B334" s="8" t="s">
        <v>52</v>
      </c>
      <c r="C334" s="85" t="s">
        <v>2187</v>
      </c>
      <c r="D334" s="9">
        <v>1.0</v>
      </c>
      <c r="E334" s="9">
        <v>120.0</v>
      </c>
      <c r="F334" s="286">
        <f t="shared" si="4"/>
        <v>120</v>
      </c>
      <c r="H334" s="8" t="s">
        <v>11</v>
      </c>
      <c r="I334" s="101"/>
    </row>
    <row r="335">
      <c r="A335" s="88">
        <v>45746.0</v>
      </c>
      <c r="B335" s="89" t="s">
        <v>52</v>
      </c>
      <c r="C335" s="90" t="s">
        <v>70</v>
      </c>
      <c r="D335" s="92">
        <v>2.0</v>
      </c>
      <c r="E335" s="92">
        <v>80.0</v>
      </c>
      <c r="F335" s="287">
        <f t="shared" si="4"/>
        <v>160</v>
      </c>
      <c r="H335" s="89" t="s">
        <v>11</v>
      </c>
      <c r="I335" s="100"/>
    </row>
    <row r="336">
      <c r="A336" s="84">
        <v>45747.0</v>
      </c>
      <c r="B336" s="8" t="s">
        <v>47</v>
      </c>
      <c r="C336" s="85" t="s">
        <v>1281</v>
      </c>
      <c r="D336" s="9">
        <v>2.0</v>
      </c>
      <c r="E336" s="9">
        <v>100.0</v>
      </c>
      <c r="F336" s="286">
        <f t="shared" si="4"/>
        <v>200</v>
      </c>
      <c r="H336" s="8" t="s">
        <v>11</v>
      </c>
      <c r="I336" s="101"/>
    </row>
    <row r="337">
      <c r="A337" s="88">
        <v>45747.0</v>
      </c>
      <c r="B337" s="89" t="s">
        <v>2180</v>
      </c>
      <c r="C337" s="90" t="s">
        <v>1277</v>
      </c>
      <c r="D337" s="92">
        <v>4.0</v>
      </c>
      <c r="E337" s="92">
        <v>100.0</v>
      </c>
      <c r="F337" s="287">
        <f t="shared" si="4"/>
        <v>400</v>
      </c>
      <c r="H337" s="89" t="s">
        <v>16</v>
      </c>
      <c r="I337" s="100"/>
    </row>
    <row r="338">
      <c r="A338" s="84">
        <v>45747.0</v>
      </c>
      <c r="B338" s="8" t="s">
        <v>54</v>
      </c>
      <c r="C338" s="85" t="s">
        <v>1281</v>
      </c>
      <c r="D338" s="9">
        <v>2.0</v>
      </c>
      <c r="E338" s="9">
        <v>100.0</v>
      </c>
      <c r="F338" s="286">
        <f t="shared" si="4"/>
        <v>200</v>
      </c>
      <c r="H338" s="8" t="s">
        <v>30</v>
      </c>
      <c r="I338" s="101"/>
    </row>
    <row r="339">
      <c r="A339" s="88">
        <v>45747.0</v>
      </c>
      <c r="B339" s="89" t="s">
        <v>2207</v>
      </c>
      <c r="C339" s="90" t="s">
        <v>19</v>
      </c>
      <c r="D339" s="92">
        <v>5.0</v>
      </c>
      <c r="E339" s="92">
        <v>100.0</v>
      </c>
      <c r="F339" s="287">
        <f t="shared" si="4"/>
        <v>500</v>
      </c>
      <c r="H339" s="89" t="s">
        <v>30</v>
      </c>
      <c r="I339" s="100"/>
    </row>
    <row r="340">
      <c r="A340" s="84">
        <v>45747.0</v>
      </c>
      <c r="B340" s="8" t="s">
        <v>15</v>
      </c>
      <c r="C340" s="85" t="s">
        <v>13</v>
      </c>
      <c r="D340" s="9">
        <v>2.0</v>
      </c>
      <c r="E340" s="9">
        <v>100.0</v>
      </c>
      <c r="F340" s="286">
        <f t="shared" si="4"/>
        <v>200</v>
      </c>
      <c r="H340" s="8" t="s">
        <v>16</v>
      </c>
      <c r="I340" s="101"/>
    </row>
    <row r="341">
      <c r="A341" s="88">
        <v>45747.0</v>
      </c>
      <c r="B341" s="89" t="s">
        <v>43</v>
      </c>
      <c r="C341" s="90" t="s">
        <v>1281</v>
      </c>
      <c r="D341" s="92">
        <v>2.0</v>
      </c>
      <c r="E341" s="92">
        <v>100.0</v>
      </c>
      <c r="F341" s="287">
        <f t="shared" si="4"/>
        <v>200</v>
      </c>
      <c r="H341" s="89" t="s">
        <v>16</v>
      </c>
      <c r="I341" s="100"/>
    </row>
    <row r="342">
      <c r="A342" s="84">
        <v>45747.0</v>
      </c>
      <c r="B342" s="8" t="s">
        <v>43</v>
      </c>
      <c r="C342" s="85" t="s">
        <v>2187</v>
      </c>
      <c r="D342" s="9">
        <v>0.5</v>
      </c>
      <c r="E342" s="9">
        <v>120.0</v>
      </c>
      <c r="F342" s="286">
        <f t="shared" si="4"/>
        <v>60</v>
      </c>
      <c r="H342" s="8" t="s">
        <v>16</v>
      </c>
      <c r="I342" s="101"/>
    </row>
    <row r="343">
      <c r="A343" s="88">
        <v>45747.0</v>
      </c>
      <c r="B343" s="89" t="s">
        <v>41</v>
      </c>
      <c r="C343" s="90" t="s">
        <v>1281</v>
      </c>
      <c r="D343" s="92">
        <v>1.0</v>
      </c>
      <c r="E343" s="92">
        <v>100.0</v>
      </c>
      <c r="F343" s="287">
        <f t="shared" si="4"/>
        <v>100</v>
      </c>
      <c r="H343" s="89" t="s">
        <v>30</v>
      </c>
      <c r="I343" s="100"/>
    </row>
    <row r="344">
      <c r="A344" s="84">
        <v>45747.0</v>
      </c>
      <c r="B344" s="8" t="s">
        <v>42</v>
      </c>
      <c r="C344" s="85" t="s">
        <v>19</v>
      </c>
      <c r="D344" s="9">
        <v>1.0</v>
      </c>
      <c r="E344" s="9">
        <v>100.0</v>
      </c>
      <c r="F344" s="286">
        <f t="shared" si="4"/>
        <v>100</v>
      </c>
      <c r="H344" s="8" t="s">
        <v>30</v>
      </c>
      <c r="I344" s="101"/>
    </row>
    <row r="345">
      <c r="A345" s="88">
        <v>45747.0</v>
      </c>
      <c r="B345" s="89" t="s">
        <v>2178</v>
      </c>
      <c r="C345" s="90" t="s">
        <v>1277</v>
      </c>
      <c r="D345" s="92">
        <v>3.0</v>
      </c>
      <c r="E345" s="92">
        <v>100.0</v>
      </c>
      <c r="F345" s="287">
        <f t="shared" si="4"/>
        <v>300</v>
      </c>
      <c r="H345" s="89" t="s">
        <v>11</v>
      </c>
      <c r="I345" s="100"/>
    </row>
    <row r="346">
      <c r="A346" s="84"/>
      <c r="B346" s="289"/>
      <c r="C346" s="85"/>
      <c r="D346" s="9"/>
      <c r="E346" s="9"/>
      <c r="F346" s="286">
        <f t="shared" si="4"/>
        <v>0</v>
      </c>
      <c r="H346" s="290"/>
      <c r="I346" s="101"/>
    </row>
    <row r="347">
      <c r="A347" s="88"/>
      <c r="B347" s="292"/>
      <c r="C347" s="90"/>
      <c r="D347" s="92"/>
      <c r="E347" s="92"/>
      <c r="F347" s="287">
        <f t="shared" si="4"/>
        <v>0</v>
      </c>
      <c r="H347" s="293"/>
      <c r="I347" s="100"/>
    </row>
    <row r="348">
      <c r="A348" s="84"/>
      <c r="B348" s="289"/>
      <c r="C348" s="85"/>
      <c r="D348" s="9"/>
      <c r="E348" s="9"/>
      <c r="F348" s="286">
        <f t="shared" si="4"/>
        <v>0</v>
      </c>
      <c r="H348" s="290"/>
      <c r="I348" s="101"/>
    </row>
    <row r="349">
      <c r="A349" s="88"/>
      <c r="B349" s="292"/>
      <c r="C349" s="90"/>
      <c r="D349" s="92"/>
      <c r="E349" s="92"/>
      <c r="F349" s="287">
        <f t="shared" si="4"/>
        <v>0</v>
      </c>
      <c r="H349" s="293"/>
      <c r="I349" s="100"/>
    </row>
    <row r="350">
      <c r="A350" s="84"/>
      <c r="B350" s="289"/>
      <c r="C350" s="85"/>
      <c r="D350" s="9"/>
      <c r="E350" s="9"/>
      <c r="F350" s="286">
        <f t="shared" si="4"/>
        <v>0</v>
      </c>
      <c r="H350" s="290"/>
      <c r="I350" s="101"/>
    </row>
    <row r="351">
      <c r="A351" s="88"/>
      <c r="B351" s="292"/>
      <c r="C351" s="90"/>
      <c r="D351" s="92"/>
      <c r="E351" s="92"/>
      <c r="F351" s="287">
        <f t="shared" si="4"/>
        <v>0</v>
      </c>
      <c r="H351" s="293"/>
      <c r="I351" s="100"/>
    </row>
    <row r="352">
      <c r="A352" s="84"/>
      <c r="B352" s="289"/>
      <c r="C352" s="85"/>
      <c r="D352" s="9"/>
      <c r="E352" s="9"/>
      <c r="F352" s="286">
        <f t="shared" si="4"/>
        <v>0</v>
      </c>
      <c r="H352" s="290"/>
      <c r="I352" s="101"/>
    </row>
    <row r="353">
      <c r="A353" s="88"/>
      <c r="B353" s="292"/>
      <c r="C353" s="90"/>
      <c r="D353" s="92"/>
      <c r="E353" s="92"/>
      <c r="F353" s="287">
        <f t="shared" si="4"/>
        <v>0</v>
      </c>
      <c r="H353" s="293"/>
      <c r="I353" s="100"/>
    </row>
    <row r="354">
      <c r="A354" s="84"/>
      <c r="B354" s="289"/>
      <c r="C354" s="85"/>
      <c r="D354" s="9"/>
      <c r="E354" s="9"/>
      <c r="F354" s="286">
        <f t="shared" si="4"/>
        <v>0</v>
      </c>
      <c r="H354" s="290"/>
      <c r="I354" s="101"/>
    </row>
    <row r="355">
      <c r="A355" s="88"/>
      <c r="B355" s="292"/>
      <c r="C355" s="90"/>
      <c r="D355" s="92"/>
      <c r="E355" s="92"/>
      <c r="F355" s="287">
        <f t="shared" si="4"/>
        <v>0</v>
      </c>
      <c r="H355" s="293"/>
      <c r="I355" s="100"/>
    </row>
    <row r="356">
      <c r="A356" s="288"/>
      <c r="B356" s="289"/>
      <c r="C356" s="85"/>
      <c r="D356" s="9"/>
      <c r="E356" s="9"/>
      <c r="F356" s="286">
        <f t="shared" si="4"/>
        <v>0</v>
      </c>
      <c r="H356" s="290"/>
      <c r="I356" s="101"/>
    </row>
    <row r="357">
      <c r="A357" s="291"/>
      <c r="B357" s="292"/>
      <c r="C357" s="90"/>
      <c r="D357" s="92"/>
      <c r="E357" s="92"/>
      <c r="F357" s="287">
        <f t="shared" si="4"/>
        <v>0</v>
      </c>
      <c r="H357" s="293"/>
      <c r="I357" s="100"/>
    </row>
    <row r="358">
      <c r="A358" s="288"/>
      <c r="B358" s="289"/>
      <c r="C358" s="85"/>
      <c r="D358" s="9"/>
      <c r="E358" s="9"/>
      <c r="F358" s="286">
        <f t="shared" si="4"/>
        <v>0</v>
      </c>
      <c r="H358" s="290"/>
      <c r="I358" s="101"/>
    </row>
    <row r="359">
      <c r="A359" s="291"/>
      <c r="B359" s="292"/>
      <c r="C359" s="90"/>
      <c r="D359" s="92"/>
      <c r="E359" s="92"/>
      <c r="F359" s="287">
        <f t="shared" si="4"/>
        <v>0</v>
      </c>
      <c r="H359" s="293"/>
      <c r="I359" s="100"/>
    </row>
    <row r="360">
      <c r="A360" s="288"/>
      <c r="B360" s="289"/>
      <c r="C360" s="85"/>
      <c r="D360" s="9"/>
      <c r="E360" s="9"/>
      <c r="F360" s="286">
        <f t="shared" si="4"/>
        <v>0</v>
      </c>
      <c r="H360" s="290"/>
      <c r="I360" s="101"/>
    </row>
    <row r="361">
      <c r="A361" s="291"/>
      <c r="B361" s="292"/>
      <c r="C361" s="90"/>
      <c r="D361" s="92"/>
      <c r="E361" s="92"/>
      <c r="F361" s="287">
        <f t="shared" si="4"/>
        <v>0</v>
      </c>
      <c r="H361" s="293"/>
      <c r="I361" s="100"/>
    </row>
    <row r="362">
      <c r="A362" s="288"/>
      <c r="B362" s="289"/>
      <c r="C362" s="85"/>
      <c r="D362" s="9"/>
      <c r="E362" s="9"/>
      <c r="F362" s="286">
        <f t="shared" si="4"/>
        <v>0</v>
      </c>
      <c r="H362" s="290"/>
      <c r="I362" s="101"/>
    </row>
    <row r="363">
      <c r="A363" s="291"/>
      <c r="B363" s="292"/>
      <c r="C363" s="90"/>
      <c r="D363" s="92"/>
      <c r="E363" s="92"/>
      <c r="F363" s="287">
        <f t="shared" si="4"/>
        <v>0</v>
      </c>
      <c r="H363" s="293"/>
      <c r="I363" s="100"/>
    </row>
    <row r="364">
      <c r="A364" s="288"/>
      <c r="B364" s="289"/>
      <c r="C364" s="85"/>
      <c r="D364" s="9"/>
      <c r="E364" s="9"/>
      <c r="F364" s="286">
        <f t="shared" si="4"/>
        <v>0</v>
      </c>
      <c r="H364" s="290"/>
      <c r="I364" s="101"/>
    </row>
    <row r="365">
      <c r="A365" s="291"/>
      <c r="B365" s="292"/>
      <c r="C365" s="90"/>
      <c r="D365" s="92"/>
      <c r="E365" s="92"/>
      <c r="F365" s="287">
        <f t="shared" si="4"/>
        <v>0</v>
      </c>
      <c r="H365" s="293"/>
      <c r="I365" s="100"/>
    </row>
    <row r="366">
      <c r="A366" s="288"/>
      <c r="B366" s="289"/>
      <c r="C366" s="85"/>
      <c r="D366" s="9"/>
      <c r="E366" s="9"/>
      <c r="F366" s="286">
        <f t="shared" si="4"/>
        <v>0</v>
      </c>
      <c r="H366" s="290"/>
      <c r="I366" s="101"/>
    </row>
    <row r="367">
      <c r="A367" s="291"/>
      <c r="B367" s="292"/>
      <c r="C367" s="90"/>
      <c r="D367" s="92"/>
      <c r="E367" s="92"/>
      <c r="F367" s="287">
        <f t="shared" si="4"/>
        <v>0</v>
      </c>
      <c r="H367" s="293"/>
      <c r="I367" s="100"/>
    </row>
    <row r="368">
      <c r="A368" s="288"/>
      <c r="B368" s="289"/>
      <c r="C368" s="85"/>
      <c r="D368" s="9"/>
      <c r="E368" s="9"/>
      <c r="F368" s="286">
        <f t="shared" si="4"/>
        <v>0</v>
      </c>
      <c r="H368" s="290"/>
      <c r="I368" s="101"/>
    </row>
    <row r="369">
      <c r="A369" s="291"/>
      <c r="B369" s="292"/>
      <c r="C369" s="90"/>
      <c r="D369" s="92"/>
      <c r="E369" s="92"/>
      <c r="F369" s="287">
        <f t="shared" si="4"/>
        <v>0</v>
      </c>
      <c r="H369" s="293"/>
      <c r="I369" s="100"/>
    </row>
    <row r="370">
      <c r="A370" s="288"/>
      <c r="B370" s="289"/>
      <c r="C370" s="85"/>
      <c r="D370" s="9"/>
      <c r="E370" s="9"/>
      <c r="F370" s="286">
        <f t="shared" si="4"/>
        <v>0</v>
      </c>
      <c r="H370" s="290"/>
      <c r="I370" s="101"/>
    </row>
    <row r="371">
      <c r="A371" s="291"/>
      <c r="B371" s="292"/>
      <c r="C371" s="90"/>
      <c r="D371" s="92"/>
      <c r="E371" s="92"/>
      <c r="F371" s="287">
        <f t="shared" si="4"/>
        <v>0</v>
      </c>
      <c r="H371" s="293"/>
      <c r="I371" s="100"/>
    </row>
    <row r="372">
      <c r="A372" s="288"/>
      <c r="B372" s="289"/>
      <c r="C372" s="85"/>
      <c r="D372" s="9"/>
      <c r="E372" s="9"/>
      <c r="F372" s="286">
        <f t="shared" si="4"/>
        <v>0</v>
      </c>
      <c r="H372" s="290"/>
      <c r="I372" s="101"/>
    </row>
    <row r="373">
      <c r="A373" s="291"/>
      <c r="B373" s="292"/>
      <c r="C373" s="90"/>
      <c r="D373" s="92"/>
      <c r="E373" s="92"/>
      <c r="F373" s="287">
        <f t="shared" si="4"/>
        <v>0</v>
      </c>
      <c r="H373" s="293"/>
      <c r="I373" s="100"/>
    </row>
    <row r="374">
      <c r="A374" s="288"/>
      <c r="B374" s="289"/>
      <c r="C374" s="85"/>
      <c r="D374" s="9"/>
      <c r="E374" s="9"/>
      <c r="F374" s="286">
        <f t="shared" si="4"/>
        <v>0</v>
      </c>
      <c r="H374" s="290"/>
      <c r="I374" s="101"/>
    </row>
    <row r="375">
      <c r="A375" s="291"/>
      <c r="B375" s="292"/>
      <c r="C375" s="90"/>
      <c r="D375" s="92"/>
      <c r="E375" s="92"/>
      <c r="F375" s="287">
        <f t="shared" si="4"/>
        <v>0</v>
      </c>
      <c r="H375" s="293"/>
      <c r="I375" s="100"/>
    </row>
    <row r="376">
      <c r="A376" s="288"/>
      <c r="B376" s="289"/>
      <c r="C376" s="85"/>
      <c r="D376" s="9"/>
      <c r="E376" s="9"/>
      <c r="F376" s="286">
        <f t="shared" si="4"/>
        <v>0</v>
      </c>
      <c r="H376" s="290"/>
      <c r="I376" s="101"/>
    </row>
    <row r="377">
      <c r="A377" s="291"/>
      <c r="B377" s="292"/>
      <c r="C377" s="90"/>
      <c r="D377" s="92"/>
      <c r="E377" s="92"/>
      <c r="F377" s="287">
        <f t="shared" si="4"/>
        <v>0</v>
      </c>
      <c r="H377" s="293"/>
      <c r="I377" s="100"/>
    </row>
    <row r="378">
      <c r="A378" s="288"/>
      <c r="B378" s="289"/>
      <c r="C378" s="85"/>
      <c r="D378" s="9"/>
      <c r="E378" s="9"/>
      <c r="F378" s="286">
        <f t="shared" si="4"/>
        <v>0</v>
      </c>
      <c r="H378" s="290"/>
      <c r="I378" s="101"/>
    </row>
    <row r="379">
      <c r="A379" s="291"/>
      <c r="B379" s="292"/>
      <c r="C379" s="90"/>
      <c r="D379" s="92"/>
      <c r="E379" s="92"/>
      <c r="F379" s="287">
        <f t="shared" si="4"/>
        <v>0</v>
      </c>
      <c r="H379" s="293"/>
      <c r="I379" s="100"/>
    </row>
    <row r="380">
      <c r="A380" s="288"/>
      <c r="B380" s="289"/>
      <c r="C380" s="85"/>
      <c r="D380" s="9"/>
      <c r="E380" s="9"/>
      <c r="F380" s="286">
        <f t="shared" si="4"/>
        <v>0</v>
      </c>
      <c r="H380" s="290"/>
      <c r="I380" s="101"/>
    </row>
    <row r="381">
      <c r="A381" s="291"/>
      <c r="B381" s="292"/>
      <c r="C381" s="90"/>
      <c r="D381" s="92"/>
      <c r="E381" s="92"/>
      <c r="F381" s="287">
        <f t="shared" si="4"/>
        <v>0</v>
      </c>
      <c r="H381" s="293"/>
      <c r="I381" s="100"/>
    </row>
    <row r="382">
      <c r="A382" s="288"/>
      <c r="B382" s="289"/>
      <c r="C382" s="85"/>
      <c r="D382" s="9"/>
      <c r="E382" s="9"/>
      <c r="F382" s="286">
        <f t="shared" si="4"/>
        <v>0</v>
      </c>
      <c r="H382" s="290"/>
      <c r="I382" s="101"/>
    </row>
    <row r="383">
      <c r="A383" s="291"/>
      <c r="B383" s="292"/>
      <c r="C383" s="90"/>
      <c r="D383" s="92"/>
      <c r="E383" s="92"/>
      <c r="F383" s="287">
        <f t="shared" si="4"/>
        <v>0</v>
      </c>
      <c r="H383" s="293"/>
      <c r="I383" s="100"/>
    </row>
    <row r="384">
      <c r="A384" s="288"/>
      <c r="B384" s="289"/>
      <c r="C384" s="85"/>
      <c r="D384" s="9"/>
      <c r="E384" s="9"/>
      <c r="F384" s="286">
        <f t="shared" si="4"/>
        <v>0</v>
      </c>
      <c r="H384" s="290"/>
      <c r="I384" s="101"/>
    </row>
    <row r="385">
      <c r="A385" s="291"/>
      <c r="B385" s="292"/>
      <c r="C385" s="90"/>
      <c r="D385" s="92"/>
      <c r="E385" s="92"/>
      <c r="F385" s="287">
        <f t="shared" si="4"/>
        <v>0</v>
      </c>
      <c r="H385" s="293"/>
      <c r="I385" s="100"/>
    </row>
    <row r="386">
      <c r="A386" s="288"/>
      <c r="B386" s="289"/>
      <c r="C386" s="85"/>
      <c r="D386" s="9"/>
      <c r="E386" s="9"/>
      <c r="F386" s="286">
        <f t="shared" si="4"/>
        <v>0</v>
      </c>
      <c r="G386" s="50" t="b">
        <v>0</v>
      </c>
      <c r="H386" s="290"/>
      <c r="I386" s="101"/>
    </row>
    <row r="387">
      <c r="A387" s="291"/>
      <c r="B387" s="292"/>
      <c r="C387" s="90"/>
      <c r="D387" s="92"/>
      <c r="E387" s="92"/>
      <c r="F387" s="287">
        <f t="shared" si="4"/>
        <v>0</v>
      </c>
      <c r="G387" s="91" t="b">
        <v>0</v>
      </c>
      <c r="H387" s="293"/>
      <c r="I387" s="100"/>
    </row>
    <row r="388">
      <c r="A388" s="288"/>
      <c r="B388" s="289"/>
      <c r="C388" s="85"/>
      <c r="D388" s="9"/>
      <c r="E388" s="9"/>
      <c r="F388" s="286">
        <f t="shared" si="4"/>
        <v>0</v>
      </c>
      <c r="G388" s="50" t="b">
        <v>0</v>
      </c>
      <c r="H388" s="290"/>
      <c r="I388" s="101"/>
    </row>
    <row r="389">
      <c r="A389" s="291"/>
      <c r="B389" s="292"/>
      <c r="C389" s="90"/>
      <c r="D389" s="92"/>
      <c r="E389" s="92"/>
      <c r="F389" s="287">
        <f t="shared" si="4"/>
        <v>0</v>
      </c>
      <c r="G389" s="91" t="b">
        <v>0</v>
      </c>
      <c r="H389" s="293"/>
      <c r="I389" s="100"/>
    </row>
    <row r="390">
      <c r="A390" s="288"/>
      <c r="B390" s="289"/>
      <c r="C390" s="85"/>
      <c r="D390" s="9"/>
      <c r="E390" s="9"/>
      <c r="F390" s="286">
        <f t="shared" si="4"/>
        <v>0</v>
      </c>
      <c r="G390" s="50" t="b">
        <v>0</v>
      </c>
      <c r="H390" s="290"/>
      <c r="I390" s="101"/>
    </row>
    <row r="391">
      <c r="A391" s="291"/>
      <c r="B391" s="292"/>
      <c r="C391" s="90"/>
      <c r="D391" s="92"/>
      <c r="E391" s="92"/>
      <c r="F391" s="287">
        <f t="shared" si="4"/>
        <v>0</v>
      </c>
      <c r="G391" s="91" t="b">
        <v>0</v>
      </c>
      <c r="H391" s="293"/>
      <c r="I391" s="100"/>
    </row>
    <row r="392">
      <c r="A392" s="288"/>
      <c r="B392" s="289"/>
      <c r="C392" s="85"/>
      <c r="D392" s="9"/>
      <c r="E392" s="9"/>
      <c r="F392" s="286">
        <f t="shared" si="4"/>
        <v>0</v>
      </c>
      <c r="G392" s="50" t="b">
        <v>0</v>
      </c>
      <c r="H392" s="290"/>
      <c r="I392" s="101"/>
    </row>
    <row r="393">
      <c r="A393" s="291"/>
      <c r="B393" s="292"/>
      <c r="C393" s="90"/>
      <c r="D393" s="92"/>
      <c r="E393" s="92"/>
      <c r="F393" s="287">
        <f t="shared" si="4"/>
        <v>0</v>
      </c>
      <c r="G393" s="91" t="b">
        <v>0</v>
      </c>
      <c r="H393" s="293"/>
      <c r="I393" s="100"/>
    </row>
    <row r="394">
      <c r="A394" s="288"/>
      <c r="B394" s="289"/>
      <c r="C394" s="85"/>
      <c r="D394" s="9"/>
      <c r="E394" s="9"/>
      <c r="F394" s="286">
        <f t="shared" si="4"/>
        <v>0</v>
      </c>
      <c r="G394" s="50" t="b">
        <v>0</v>
      </c>
      <c r="H394" s="290"/>
      <c r="I394" s="101"/>
    </row>
    <row r="395">
      <c r="A395" s="291"/>
      <c r="B395" s="292"/>
      <c r="C395" s="90"/>
      <c r="D395" s="92"/>
      <c r="E395" s="92"/>
      <c r="F395" s="287">
        <f t="shared" si="4"/>
        <v>0</v>
      </c>
      <c r="G395" s="91" t="b">
        <v>0</v>
      </c>
      <c r="H395" s="293"/>
      <c r="I395" s="100"/>
    </row>
    <row r="396">
      <c r="A396" s="288"/>
      <c r="B396" s="289"/>
      <c r="C396" s="85"/>
      <c r="D396" s="9"/>
      <c r="E396" s="9"/>
      <c r="F396" s="286">
        <f t="shared" si="4"/>
        <v>0</v>
      </c>
      <c r="G396" s="50" t="b">
        <v>0</v>
      </c>
      <c r="H396" s="290"/>
      <c r="I396" s="101"/>
    </row>
    <row r="397">
      <c r="A397" s="291"/>
      <c r="B397" s="292"/>
      <c r="C397" s="90"/>
      <c r="D397" s="92"/>
      <c r="E397" s="92"/>
      <c r="F397" s="287">
        <f t="shared" si="4"/>
        <v>0</v>
      </c>
      <c r="G397" s="91" t="b">
        <v>0</v>
      </c>
      <c r="H397" s="293"/>
      <c r="I397" s="100"/>
    </row>
    <row r="398">
      <c r="A398" s="288"/>
      <c r="B398" s="289"/>
      <c r="C398" s="85"/>
      <c r="D398" s="9"/>
      <c r="E398" s="9"/>
      <c r="F398" s="286">
        <f t="shared" si="4"/>
        <v>0</v>
      </c>
      <c r="G398" s="50" t="b">
        <v>0</v>
      </c>
      <c r="H398" s="290"/>
      <c r="I398" s="101"/>
    </row>
    <row r="399">
      <c r="A399" s="291"/>
      <c r="B399" s="292"/>
      <c r="C399" s="90"/>
      <c r="D399" s="92"/>
      <c r="E399" s="92"/>
      <c r="F399" s="287">
        <f t="shared" si="4"/>
        <v>0</v>
      </c>
      <c r="G399" s="91" t="b">
        <v>0</v>
      </c>
      <c r="H399" s="293"/>
      <c r="I399" s="100"/>
    </row>
    <row r="400">
      <c r="A400" s="288"/>
      <c r="B400" s="289"/>
      <c r="C400" s="85"/>
      <c r="D400" s="9"/>
      <c r="E400" s="9"/>
      <c r="F400" s="286">
        <f t="shared" si="4"/>
        <v>0</v>
      </c>
      <c r="G400" s="50" t="b">
        <v>0</v>
      </c>
      <c r="H400" s="290"/>
      <c r="I400" s="101"/>
    </row>
    <row r="401">
      <c r="A401" s="291"/>
      <c r="B401" s="292"/>
      <c r="C401" s="90"/>
      <c r="D401" s="92"/>
      <c r="E401" s="92"/>
      <c r="F401" s="287">
        <f t="shared" si="4"/>
        <v>0</v>
      </c>
      <c r="G401" s="91" t="b">
        <v>0</v>
      </c>
      <c r="H401" s="293"/>
      <c r="I401" s="100"/>
    </row>
    <row r="402">
      <c r="A402" s="288"/>
      <c r="B402" s="289"/>
      <c r="C402" s="85"/>
      <c r="D402" s="9"/>
      <c r="E402" s="9"/>
      <c r="F402" s="286">
        <f t="shared" si="4"/>
        <v>0</v>
      </c>
      <c r="G402" s="50" t="b">
        <v>0</v>
      </c>
      <c r="H402" s="290"/>
      <c r="I402" s="101"/>
    </row>
    <row r="403">
      <c r="A403" s="291"/>
      <c r="B403" s="292"/>
      <c r="C403" s="90"/>
      <c r="D403" s="92"/>
      <c r="E403" s="92"/>
      <c r="F403" s="287">
        <f t="shared" si="4"/>
        <v>0</v>
      </c>
      <c r="G403" s="91" t="b">
        <v>0</v>
      </c>
      <c r="H403" s="293"/>
      <c r="I403" s="100"/>
    </row>
    <row r="404">
      <c r="A404" s="288"/>
      <c r="B404" s="289"/>
      <c r="C404" s="85"/>
      <c r="D404" s="9"/>
      <c r="E404" s="9"/>
      <c r="F404" s="286">
        <f t="shared" si="4"/>
        <v>0</v>
      </c>
      <c r="G404" s="50" t="b">
        <v>0</v>
      </c>
      <c r="H404" s="290"/>
      <c r="I404" s="101"/>
    </row>
    <row r="405">
      <c r="A405" s="291"/>
      <c r="B405" s="292"/>
      <c r="C405" s="90"/>
      <c r="D405" s="92"/>
      <c r="E405" s="92"/>
      <c r="F405" s="287">
        <f t="shared" si="4"/>
        <v>0</v>
      </c>
      <c r="G405" s="91" t="b">
        <v>0</v>
      </c>
      <c r="H405" s="293"/>
      <c r="I405" s="100"/>
    </row>
    <row r="406">
      <c r="A406" s="288"/>
      <c r="B406" s="289"/>
      <c r="C406" s="85"/>
      <c r="D406" s="9"/>
      <c r="E406" s="9"/>
      <c r="F406" s="286">
        <f t="shared" si="4"/>
        <v>0</v>
      </c>
      <c r="G406" s="50" t="b">
        <v>0</v>
      </c>
      <c r="H406" s="290"/>
      <c r="I406" s="101"/>
    </row>
    <row r="407">
      <c r="A407" s="291"/>
      <c r="B407" s="292"/>
      <c r="C407" s="90"/>
      <c r="D407" s="92"/>
      <c r="E407" s="92"/>
      <c r="F407" s="287">
        <f t="shared" si="4"/>
        <v>0</v>
      </c>
      <c r="G407" s="91" t="b">
        <v>0</v>
      </c>
      <c r="H407" s="293"/>
      <c r="I407" s="100"/>
    </row>
    <row r="408">
      <c r="A408" s="288"/>
      <c r="B408" s="289"/>
      <c r="C408" s="85"/>
      <c r="D408" s="9"/>
      <c r="E408" s="9"/>
      <c r="F408" s="286">
        <f t="shared" si="4"/>
        <v>0</v>
      </c>
      <c r="G408" s="50" t="b">
        <v>0</v>
      </c>
      <c r="H408" s="290"/>
      <c r="I408" s="101"/>
    </row>
    <row r="409">
      <c r="A409" s="291"/>
      <c r="B409" s="292"/>
      <c r="C409" s="90"/>
      <c r="D409" s="92"/>
      <c r="E409" s="92"/>
      <c r="F409" s="287">
        <f t="shared" si="4"/>
        <v>0</v>
      </c>
      <c r="G409" s="91" t="b">
        <v>0</v>
      </c>
      <c r="H409" s="293"/>
      <c r="I409" s="100"/>
    </row>
    <row r="410">
      <c r="A410" s="288"/>
      <c r="B410" s="289"/>
      <c r="C410" s="85"/>
      <c r="D410" s="9"/>
      <c r="E410" s="9"/>
      <c r="F410" s="286">
        <f t="shared" si="4"/>
        <v>0</v>
      </c>
      <c r="G410" s="50" t="b">
        <v>0</v>
      </c>
      <c r="H410" s="290"/>
      <c r="I410" s="101"/>
    </row>
    <row r="411">
      <c r="A411" s="291"/>
      <c r="B411" s="292"/>
      <c r="C411" s="90"/>
      <c r="D411" s="92"/>
      <c r="E411" s="92"/>
      <c r="F411" s="287">
        <f t="shared" si="4"/>
        <v>0</v>
      </c>
      <c r="G411" s="91" t="b">
        <v>0</v>
      </c>
      <c r="H411" s="293"/>
      <c r="I411" s="100"/>
    </row>
    <row r="412">
      <c r="A412" s="288"/>
      <c r="B412" s="289"/>
      <c r="C412" s="85"/>
      <c r="D412" s="9"/>
      <c r="E412" s="9"/>
      <c r="F412" s="286">
        <f t="shared" si="4"/>
        <v>0</v>
      </c>
      <c r="G412" s="50" t="b">
        <v>0</v>
      </c>
      <c r="H412" s="290"/>
      <c r="I412" s="101"/>
    </row>
    <row r="413">
      <c r="A413" s="291"/>
      <c r="B413" s="292"/>
      <c r="C413" s="90"/>
      <c r="D413" s="92"/>
      <c r="E413" s="92"/>
      <c r="F413" s="287">
        <f t="shared" si="4"/>
        <v>0</v>
      </c>
      <c r="G413" s="91" t="b">
        <v>0</v>
      </c>
      <c r="H413" s="293"/>
      <c r="I413" s="100"/>
    </row>
    <row r="414">
      <c r="A414" s="288"/>
      <c r="B414" s="289"/>
      <c r="C414" s="85"/>
      <c r="D414" s="9"/>
      <c r="E414" s="9"/>
      <c r="F414" s="286">
        <f t="shared" si="4"/>
        <v>0</v>
      </c>
      <c r="G414" s="50" t="b">
        <v>0</v>
      </c>
      <c r="H414" s="290"/>
      <c r="I414" s="101"/>
    </row>
    <row r="415">
      <c r="A415" s="291"/>
      <c r="B415" s="292"/>
      <c r="C415" s="90"/>
      <c r="D415" s="92"/>
      <c r="E415" s="92"/>
      <c r="F415" s="287">
        <f t="shared" si="4"/>
        <v>0</v>
      </c>
      <c r="G415" s="91" t="b">
        <v>0</v>
      </c>
      <c r="H415" s="293"/>
      <c r="I415" s="100"/>
    </row>
    <row r="416">
      <c r="A416" s="288"/>
      <c r="B416" s="289"/>
      <c r="C416" s="85"/>
      <c r="D416" s="9"/>
      <c r="E416" s="9"/>
      <c r="F416" s="286">
        <f t="shared" si="4"/>
        <v>0</v>
      </c>
      <c r="G416" s="50" t="b">
        <v>0</v>
      </c>
      <c r="H416" s="290"/>
      <c r="I416" s="101"/>
    </row>
    <row r="417">
      <c r="A417" s="291"/>
      <c r="B417" s="292"/>
      <c r="C417" s="90"/>
      <c r="D417" s="92"/>
      <c r="E417" s="92"/>
      <c r="F417" s="287">
        <f t="shared" si="4"/>
        <v>0</v>
      </c>
      <c r="G417" s="91" t="b">
        <v>0</v>
      </c>
      <c r="H417" s="293"/>
      <c r="I417" s="100"/>
    </row>
    <row r="418">
      <c r="A418" s="288"/>
      <c r="B418" s="289"/>
      <c r="C418" s="85"/>
      <c r="D418" s="9"/>
      <c r="E418" s="9"/>
      <c r="F418" s="286">
        <f t="shared" si="4"/>
        <v>0</v>
      </c>
      <c r="G418" s="50" t="b">
        <v>0</v>
      </c>
      <c r="H418" s="290"/>
      <c r="I418" s="101"/>
    </row>
    <row r="419">
      <c r="A419" s="291"/>
      <c r="B419" s="292"/>
      <c r="C419" s="90"/>
      <c r="D419" s="92"/>
      <c r="E419" s="92"/>
      <c r="F419" s="287">
        <f t="shared" si="4"/>
        <v>0</v>
      </c>
      <c r="G419" s="91" t="b">
        <v>0</v>
      </c>
      <c r="H419" s="293"/>
      <c r="I419" s="100"/>
    </row>
    <row r="420">
      <c r="A420" s="288"/>
      <c r="B420" s="289"/>
      <c r="C420" s="85"/>
      <c r="D420" s="9"/>
      <c r="E420" s="9"/>
      <c r="F420" s="286">
        <f t="shared" si="4"/>
        <v>0</v>
      </c>
      <c r="G420" s="50" t="b">
        <v>0</v>
      </c>
      <c r="H420" s="290"/>
      <c r="I420" s="101"/>
    </row>
    <row r="421">
      <c r="A421" s="291"/>
      <c r="B421" s="292"/>
      <c r="C421" s="90"/>
      <c r="D421" s="92"/>
      <c r="E421" s="92"/>
      <c r="F421" s="287">
        <f t="shared" si="4"/>
        <v>0</v>
      </c>
      <c r="G421" s="91" t="b">
        <v>0</v>
      </c>
      <c r="H421" s="293"/>
      <c r="I421" s="100"/>
    </row>
    <row r="422">
      <c r="A422" s="288"/>
      <c r="B422" s="289"/>
      <c r="C422" s="85"/>
      <c r="D422" s="9"/>
      <c r="E422" s="9"/>
      <c r="F422" s="286">
        <f t="shared" si="4"/>
        <v>0</v>
      </c>
      <c r="G422" s="50" t="b">
        <v>0</v>
      </c>
      <c r="H422" s="290"/>
      <c r="I422" s="101"/>
    </row>
    <row r="423">
      <c r="A423" s="291"/>
      <c r="B423" s="292"/>
      <c r="C423" s="90"/>
      <c r="D423" s="92"/>
      <c r="E423" s="92"/>
      <c r="F423" s="287">
        <f t="shared" si="4"/>
        <v>0</v>
      </c>
      <c r="G423" s="91" t="b">
        <v>0</v>
      </c>
      <c r="H423" s="293"/>
      <c r="I423" s="100"/>
    </row>
    <row r="424">
      <c r="A424" s="288"/>
      <c r="B424" s="289"/>
      <c r="C424" s="85"/>
      <c r="D424" s="9"/>
      <c r="E424" s="9"/>
      <c r="F424" s="286">
        <f t="shared" si="4"/>
        <v>0</v>
      </c>
      <c r="G424" s="50" t="b">
        <v>0</v>
      </c>
      <c r="H424" s="290"/>
      <c r="I424" s="101"/>
    </row>
    <row r="425">
      <c r="A425" s="291"/>
      <c r="B425" s="292"/>
      <c r="C425" s="90"/>
      <c r="D425" s="92"/>
      <c r="E425" s="92"/>
      <c r="F425" s="287">
        <f t="shared" si="4"/>
        <v>0</v>
      </c>
      <c r="G425" s="91" t="b">
        <v>0</v>
      </c>
      <c r="H425" s="293"/>
      <c r="I425" s="100"/>
    </row>
    <row r="426">
      <c r="A426" s="288"/>
      <c r="B426" s="289"/>
      <c r="C426" s="85"/>
      <c r="D426" s="9"/>
      <c r="E426" s="9"/>
      <c r="F426" s="286">
        <f t="shared" si="4"/>
        <v>0</v>
      </c>
      <c r="G426" s="50" t="b">
        <v>0</v>
      </c>
      <c r="H426" s="290"/>
      <c r="I426" s="101"/>
      <c r="J426" s="294" t="s">
        <v>2204</v>
      </c>
    </row>
    <row r="427">
      <c r="A427" s="291"/>
      <c r="B427" s="292"/>
      <c r="C427" s="90"/>
      <c r="D427" s="92"/>
      <c r="E427" s="92"/>
      <c r="F427" s="287">
        <f t="shared" si="4"/>
        <v>0</v>
      </c>
      <c r="G427" s="91" t="b">
        <v>0</v>
      </c>
      <c r="H427" s="293"/>
      <c r="I427" s="100"/>
    </row>
    <row r="428">
      <c r="A428" s="288"/>
      <c r="B428" s="289"/>
      <c r="C428" s="85"/>
      <c r="D428" s="9"/>
      <c r="E428" s="9"/>
      <c r="F428" s="286">
        <f t="shared" si="4"/>
        <v>0</v>
      </c>
      <c r="G428" s="50" t="b">
        <v>0</v>
      </c>
      <c r="H428" s="290"/>
      <c r="I428" s="101"/>
    </row>
    <row r="429">
      <c r="A429" s="291"/>
      <c r="B429" s="292"/>
      <c r="C429" s="90"/>
      <c r="D429" s="92"/>
      <c r="E429" s="92"/>
      <c r="F429" s="287">
        <f t="shared" si="4"/>
        <v>0</v>
      </c>
      <c r="G429" s="91" t="b">
        <v>0</v>
      </c>
      <c r="H429" s="293"/>
      <c r="I429" s="100"/>
    </row>
    <row r="430">
      <c r="A430" s="288"/>
      <c r="B430" s="289"/>
      <c r="C430" s="85"/>
      <c r="D430" s="9"/>
      <c r="E430" s="9"/>
      <c r="F430" s="286">
        <f t="shared" si="4"/>
        <v>0</v>
      </c>
      <c r="G430" s="50" t="b">
        <v>0</v>
      </c>
      <c r="H430" s="290"/>
      <c r="I430" s="101"/>
    </row>
    <row r="431">
      <c r="A431" s="291"/>
      <c r="B431" s="292"/>
      <c r="C431" s="90"/>
      <c r="D431" s="92"/>
      <c r="E431" s="92"/>
      <c r="F431" s="287">
        <f t="shared" si="4"/>
        <v>0</v>
      </c>
      <c r="G431" s="91" t="b">
        <v>0</v>
      </c>
      <c r="H431" s="293"/>
      <c r="I431" s="100"/>
    </row>
    <row r="432">
      <c r="A432" s="288"/>
      <c r="B432" s="289"/>
      <c r="C432" s="85"/>
      <c r="D432" s="9"/>
      <c r="E432" s="9"/>
      <c r="F432" s="286">
        <f t="shared" si="4"/>
        <v>0</v>
      </c>
      <c r="G432" s="50" t="b">
        <v>0</v>
      </c>
      <c r="H432" s="290"/>
      <c r="I432" s="101"/>
    </row>
    <row r="433">
      <c r="A433" s="291"/>
      <c r="B433" s="292"/>
      <c r="C433" s="90"/>
      <c r="D433" s="92"/>
      <c r="E433" s="92"/>
      <c r="F433" s="287">
        <f t="shared" si="4"/>
        <v>0</v>
      </c>
      <c r="G433" s="91" t="b">
        <v>0</v>
      </c>
      <c r="H433" s="293"/>
      <c r="I433" s="100"/>
    </row>
    <row r="434">
      <c r="A434" s="288"/>
      <c r="B434" s="289"/>
      <c r="C434" s="85"/>
      <c r="D434" s="9"/>
      <c r="E434" s="9"/>
      <c r="F434" s="286">
        <f t="shared" si="4"/>
        <v>0</v>
      </c>
      <c r="G434" s="50" t="b">
        <v>0</v>
      </c>
      <c r="H434" s="290"/>
      <c r="I434" s="101"/>
    </row>
    <row r="435">
      <c r="A435" s="291"/>
      <c r="B435" s="292"/>
      <c r="C435" s="90"/>
      <c r="D435" s="92"/>
      <c r="E435" s="92"/>
      <c r="F435" s="287">
        <f t="shared" si="4"/>
        <v>0</v>
      </c>
      <c r="G435" s="91" t="b">
        <v>0</v>
      </c>
      <c r="H435" s="293"/>
      <c r="I435" s="100"/>
    </row>
    <row r="436">
      <c r="A436" s="288"/>
      <c r="B436" s="289"/>
      <c r="C436" s="85"/>
      <c r="D436" s="9"/>
      <c r="E436" s="9"/>
      <c r="F436" s="286">
        <f t="shared" si="4"/>
        <v>0</v>
      </c>
      <c r="G436" s="50" t="b">
        <v>0</v>
      </c>
      <c r="H436" s="290"/>
      <c r="I436" s="101"/>
    </row>
    <row r="437">
      <c r="A437" s="291"/>
      <c r="B437" s="292"/>
      <c r="C437" s="90"/>
      <c r="D437" s="92"/>
      <c r="E437" s="92"/>
      <c r="F437" s="287">
        <f t="shared" si="4"/>
        <v>0</v>
      </c>
      <c r="G437" s="91" t="b">
        <v>0</v>
      </c>
      <c r="H437" s="293"/>
      <c r="I437" s="100"/>
    </row>
    <row r="438">
      <c r="A438" s="288"/>
      <c r="B438" s="289"/>
      <c r="C438" s="85"/>
      <c r="D438" s="9"/>
      <c r="E438" s="9"/>
      <c r="F438" s="286">
        <f t="shared" si="4"/>
        <v>0</v>
      </c>
      <c r="G438" s="50" t="b">
        <v>0</v>
      </c>
      <c r="H438" s="290"/>
      <c r="I438" s="101"/>
    </row>
    <row r="439">
      <c r="A439" s="291"/>
      <c r="B439" s="292"/>
      <c r="C439" s="90"/>
      <c r="D439" s="92"/>
      <c r="E439" s="92"/>
      <c r="F439" s="287">
        <f t="shared" si="4"/>
        <v>0</v>
      </c>
      <c r="G439" s="91" t="b">
        <v>0</v>
      </c>
      <c r="H439" s="293"/>
      <c r="I439" s="100"/>
    </row>
    <row r="440">
      <c r="A440" s="288"/>
      <c r="B440" s="289"/>
      <c r="C440" s="85"/>
      <c r="D440" s="9"/>
      <c r="E440" s="9"/>
      <c r="F440" s="286">
        <f t="shared" si="4"/>
        <v>0</v>
      </c>
      <c r="G440" s="50" t="b">
        <v>0</v>
      </c>
      <c r="H440" s="290"/>
      <c r="I440" s="101"/>
    </row>
    <row r="441">
      <c r="A441" s="291"/>
      <c r="B441" s="292"/>
      <c r="C441" s="90"/>
      <c r="D441" s="92"/>
      <c r="E441" s="92"/>
      <c r="F441" s="287">
        <f t="shared" si="4"/>
        <v>0</v>
      </c>
      <c r="G441" s="91" t="b">
        <v>0</v>
      </c>
      <c r="H441" s="293"/>
      <c r="I441" s="100"/>
    </row>
    <row r="442">
      <c r="A442" s="288"/>
      <c r="B442" s="289"/>
      <c r="C442" s="85"/>
      <c r="D442" s="9"/>
      <c r="E442" s="9"/>
      <c r="F442" s="286">
        <f t="shared" si="4"/>
        <v>0</v>
      </c>
      <c r="G442" s="50" t="b">
        <v>0</v>
      </c>
      <c r="H442" s="290"/>
      <c r="I442" s="101"/>
    </row>
    <row r="443">
      <c r="A443" s="291"/>
      <c r="B443" s="292"/>
      <c r="C443" s="90"/>
      <c r="D443" s="92"/>
      <c r="E443" s="92"/>
      <c r="F443" s="287">
        <f t="shared" si="4"/>
        <v>0</v>
      </c>
      <c r="G443" s="91" t="b">
        <v>0</v>
      </c>
      <c r="H443" s="293"/>
      <c r="I443" s="100"/>
    </row>
    <row r="444">
      <c r="A444" s="288"/>
      <c r="B444" s="289"/>
      <c r="C444" s="85"/>
      <c r="D444" s="9"/>
      <c r="E444" s="9"/>
      <c r="F444" s="286">
        <f t="shared" si="4"/>
        <v>0</v>
      </c>
      <c r="G444" s="50" t="b">
        <v>0</v>
      </c>
      <c r="H444" s="290"/>
      <c r="I444" s="101"/>
    </row>
    <row r="445">
      <c r="A445" s="291"/>
      <c r="B445" s="292"/>
      <c r="C445" s="90"/>
      <c r="D445" s="92"/>
      <c r="E445" s="92"/>
      <c r="F445" s="287">
        <f t="shared" si="4"/>
        <v>0</v>
      </c>
      <c r="G445" s="91" t="b">
        <v>0</v>
      </c>
      <c r="H445" s="293"/>
      <c r="I445" s="100"/>
    </row>
    <row r="446">
      <c r="A446" s="288"/>
      <c r="B446" s="289"/>
      <c r="C446" s="85"/>
      <c r="D446" s="9"/>
      <c r="E446" s="9"/>
      <c r="F446" s="286">
        <f t="shared" si="4"/>
        <v>0</v>
      </c>
      <c r="G446" s="50" t="b">
        <v>0</v>
      </c>
      <c r="H446" s="290"/>
      <c r="I446" s="101"/>
    </row>
    <row r="447">
      <c r="A447" s="291"/>
      <c r="B447" s="292"/>
      <c r="C447" s="90"/>
      <c r="D447" s="92"/>
      <c r="E447" s="92"/>
      <c r="F447" s="287">
        <f t="shared" si="4"/>
        <v>0</v>
      </c>
      <c r="G447" s="91" t="b">
        <v>0</v>
      </c>
      <c r="H447" s="293"/>
      <c r="I447" s="100"/>
    </row>
    <row r="448">
      <c r="A448" s="288"/>
      <c r="B448" s="289"/>
      <c r="C448" s="85"/>
      <c r="D448" s="9"/>
      <c r="E448" s="9"/>
      <c r="F448" s="286">
        <f t="shared" si="4"/>
        <v>0</v>
      </c>
      <c r="G448" s="50" t="b">
        <v>0</v>
      </c>
      <c r="H448" s="290"/>
      <c r="I448" s="101"/>
    </row>
    <row r="449">
      <c r="A449" s="291"/>
      <c r="B449" s="292"/>
      <c r="C449" s="90"/>
      <c r="D449" s="92"/>
      <c r="E449" s="92"/>
      <c r="F449" s="287">
        <f t="shared" si="4"/>
        <v>0</v>
      </c>
      <c r="G449" s="91" t="b">
        <v>0</v>
      </c>
      <c r="H449" s="293"/>
      <c r="I449" s="100"/>
    </row>
    <row r="450">
      <c r="A450" s="288"/>
      <c r="B450" s="289"/>
      <c r="C450" s="85"/>
      <c r="D450" s="9"/>
      <c r="E450" s="9"/>
      <c r="F450" s="286">
        <f t="shared" si="4"/>
        <v>0</v>
      </c>
      <c r="G450" s="50" t="b">
        <v>0</v>
      </c>
      <c r="H450" s="290"/>
      <c r="I450" s="101"/>
    </row>
    <row r="451">
      <c r="B451" s="292"/>
      <c r="C451" s="296"/>
      <c r="D451" s="287"/>
      <c r="E451" s="287"/>
      <c r="F451" s="287">
        <f t="shared" si="4"/>
        <v>0</v>
      </c>
      <c r="G451" s="91" t="b">
        <v>0</v>
      </c>
      <c r="H451" s="293"/>
      <c r="I451" s="100"/>
    </row>
    <row r="452">
      <c r="B452" s="289"/>
      <c r="C452" s="295"/>
      <c r="D452" s="286"/>
      <c r="E452" s="286"/>
      <c r="F452" s="286">
        <f t="shared" si="4"/>
        <v>0</v>
      </c>
      <c r="G452" s="50" t="b">
        <v>0</v>
      </c>
      <c r="H452" s="290"/>
      <c r="I452" s="101"/>
    </row>
    <row r="453">
      <c r="B453" s="292"/>
      <c r="C453" s="296"/>
      <c r="D453" s="287"/>
      <c r="E453" s="287"/>
      <c r="F453" s="287">
        <f t="shared" si="4"/>
        <v>0</v>
      </c>
      <c r="G453" s="91" t="b">
        <v>0</v>
      </c>
      <c r="H453" s="293"/>
      <c r="I453" s="100"/>
    </row>
    <row r="454">
      <c r="B454" s="289"/>
      <c r="C454" s="295"/>
      <c r="D454" s="286"/>
      <c r="E454" s="286"/>
      <c r="F454" s="286">
        <f t="shared" si="4"/>
        <v>0</v>
      </c>
      <c r="G454" s="50" t="b">
        <v>0</v>
      </c>
      <c r="H454" s="290"/>
      <c r="I454" s="101"/>
    </row>
    <row r="455">
      <c r="B455" s="292"/>
      <c r="C455" s="296"/>
      <c r="D455" s="287"/>
      <c r="E455" s="287"/>
      <c r="F455" s="287">
        <f t="shared" si="4"/>
        <v>0</v>
      </c>
      <c r="G455" s="91" t="b">
        <v>0</v>
      </c>
      <c r="H455" s="293"/>
      <c r="I455" s="100"/>
    </row>
    <row r="456">
      <c r="B456" s="289"/>
      <c r="C456" s="295"/>
      <c r="D456" s="286"/>
      <c r="E456" s="286"/>
      <c r="F456" s="286">
        <f t="shared" si="4"/>
        <v>0</v>
      </c>
      <c r="G456" s="50" t="b">
        <v>0</v>
      </c>
      <c r="H456" s="290"/>
      <c r="I456" s="101"/>
    </row>
    <row r="457">
      <c r="B457" s="292"/>
      <c r="C457" s="296"/>
      <c r="D457" s="287"/>
      <c r="E457" s="287"/>
      <c r="F457" s="287">
        <f t="shared" si="4"/>
        <v>0</v>
      </c>
      <c r="G457" s="91" t="b">
        <v>0</v>
      </c>
      <c r="H457" s="293"/>
      <c r="I457" s="100"/>
    </row>
    <row r="458">
      <c r="B458" s="303"/>
      <c r="C458" s="304"/>
      <c r="D458" s="305"/>
      <c r="E458" s="305"/>
      <c r="F458" s="305">
        <f t="shared" si="4"/>
        <v>0</v>
      </c>
      <c r="G458" s="306" t="b">
        <v>0</v>
      </c>
      <c r="H458" s="307"/>
      <c r="I458" s="308"/>
    </row>
  </sheetData>
  <dataValidations>
    <dataValidation type="list" allowBlank="1" sqref="B2:B458">
      <formula1>"Nailedit downtown,Daya's Eatery,Morning Tonight,เสือเล่นไฟ,8 Dinning,Fat Boy,ตำไทบ้าน,Pidaso,8 Bistro,โอชิเน,มุมสเต๊ก,ไวท์เฮ้าส์,บ้านเราสเต็กเฮาส์,เรื่องของสเต๊ก,Touch Steak,Brotherly,สเต๊กลุงหนวด,มันปูแซ่บ,W cafe,Rare,Living&amp;Cooking,Hip Cafe,My Forest ca"&amp;"fe&amp;Roasters,Shounen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ปลาจุ่ม,อิ่มอร่อย,คริสตรัล,"&amp;"season bbq,bosco,Ginda,food salad เมืองย่า,ศิริพลาซ่า,อูรี,ล้านสลัด,dripping hill,ครัวอิ่มอร่อย,บ้านอิ่มอร่อย,sugar beam,Boss,ยิ้มหวาน,homie,Smaz"</formula1>
    </dataValidation>
    <dataValidation type="list" allowBlank="1" showErrorMessage="1" sqref="H2:H458">
      <formula1>"เงินสด,โอนเงิน,เครดิต"</formula1>
    </dataValidation>
    <dataValidation type="custom" allowBlank="1" showDropDown="1" sqref="D2:F458">
      <formula1>AND(ISNUMBER(D2),(NOT(OR(NOT(ISERROR(DATEVALUE(D2))), AND(ISNUMBER(D2), LEFT(CELL("format", D2))="D")))))</formula1>
    </dataValidation>
    <dataValidation type="list" allowBlank="1" sqref="C2:C458">
      <formula1>"Green Oak,Red Oak,Baby Cos,Cos,Frillice,Butter Head,Cherry Tomato,rocket,kale"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4.63"/>
  </cols>
  <sheetData>
    <row r="1">
      <c r="A1" s="80" t="s">
        <v>2</v>
      </c>
      <c r="B1" s="81" t="s">
        <v>3</v>
      </c>
      <c r="C1" s="81" t="s">
        <v>4</v>
      </c>
      <c r="D1" s="81" t="s">
        <v>5</v>
      </c>
      <c r="E1" s="81" t="s">
        <v>6</v>
      </c>
      <c r="F1" s="81" t="s">
        <v>1272</v>
      </c>
      <c r="G1" s="81" t="s">
        <v>1273</v>
      </c>
      <c r="H1" s="81" t="s">
        <v>8</v>
      </c>
      <c r="I1" s="285" t="s">
        <v>2177</v>
      </c>
    </row>
    <row r="2">
      <c r="A2" s="84">
        <v>45748.0</v>
      </c>
      <c r="B2" s="8" t="s">
        <v>9</v>
      </c>
      <c r="C2" s="85" t="s">
        <v>1279</v>
      </c>
      <c r="D2" s="9">
        <v>3.0</v>
      </c>
      <c r="E2" s="9">
        <v>100.0</v>
      </c>
      <c r="F2" s="286">
        <f t="shared" ref="F2:F144" si="1">D2*E2</f>
        <v>300</v>
      </c>
      <c r="G2" s="50" t="b">
        <v>0</v>
      </c>
      <c r="H2" s="8" t="s">
        <v>11</v>
      </c>
      <c r="I2" s="87"/>
    </row>
    <row r="3">
      <c r="A3" s="88">
        <v>45748.0</v>
      </c>
      <c r="B3" s="89" t="s">
        <v>21</v>
      </c>
      <c r="C3" s="90" t="s">
        <v>2187</v>
      </c>
      <c r="D3" s="92">
        <v>1.0</v>
      </c>
      <c r="E3" s="92">
        <v>120.0</v>
      </c>
      <c r="F3" s="287">
        <f t="shared" si="1"/>
        <v>120</v>
      </c>
      <c r="G3" s="91" t="b">
        <v>0</v>
      </c>
      <c r="H3" s="89" t="s">
        <v>11</v>
      </c>
      <c r="I3" s="95"/>
    </row>
    <row r="4">
      <c r="A4" s="84">
        <v>45748.0</v>
      </c>
      <c r="B4" s="8" t="s">
        <v>62</v>
      </c>
      <c r="C4" s="85" t="s">
        <v>2188</v>
      </c>
      <c r="D4" s="9">
        <v>3.0</v>
      </c>
      <c r="E4" s="9">
        <v>100.0</v>
      </c>
      <c r="F4" s="286">
        <f t="shared" si="1"/>
        <v>300</v>
      </c>
      <c r="G4" s="50" t="b">
        <v>1</v>
      </c>
      <c r="H4" s="8" t="s">
        <v>30</v>
      </c>
      <c r="I4" s="87"/>
    </row>
    <row r="5">
      <c r="A5" s="88">
        <v>45748.0</v>
      </c>
      <c r="B5" s="89" t="s">
        <v>2189</v>
      </c>
      <c r="C5" s="90" t="s">
        <v>1277</v>
      </c>
      <c r="D5" s="92">
        <v>3.0</v>
      </c>
      <c r="E5" s="92">
        <v>100.0</v>
      </c>
      <c r="F5" s="287">
        <f t="shared" si="1"/>
        <v>300</v>
      </c>
      <c r="G5" s="91" t="b">
        <v>0</v>
      </c>
      <c r="H5" s="89" t="s">
        <v>16</v>
      </c>
      <c r="I5" s="95"/>
    </row>
    <row r="6">
      <c r="A6" s="84">
        <v>45750.0</v>
      </c>
      <c r="B6" s="8" t="s">
        <v>2178</v>
      </c>
      <c r="C6" s="85" t="s">
        <v>13</v>
      </c>
      <c r="D6" s="9">
        <v>1.0</v>
      </c>
      <c r="E6" s="9">
        <v>100.0</v>
      </c>
      <c r="F6" s="286">
        <f t="shared" si="1"/>
        <v>100</v>
      </c>
      <c r="G6" s="50" t="b">
        <v>0</v>
      </c>
      <c r="H6" s="8" t="s">
        <v>11</v>
      </c>
      <c r="I6" s="87"/>
    </row>
    <row r="7">
      <c r="A7" s="88">
        <v>45750.0</v>
      </c>
      <c r="B7" s="89" t="s">
        <v>2178</v>
      </c>
      <c r="C7" s="90" t="s">
        <v>70</v>
      </c>
      <c r="D7" s="92">
        <v>1.0</v>
      </c>
      <c r="E7" s="92">
        <v>80.0</v>
      </c>
      <c r="F7" s="287">
        <f t="shared" si="1"/>
        <v>80</v>
      </c>
      <c r="G7" s="91" t="b">
        <v>0</v>
      </c>
      <c r="H7" s="89" t="s">
        <v>11</v>
      </c>
      <c r="I7" s="95"/>
    </row>
    <row r="8">
      <c r="A8" s="84">
        <v>45750.0</v>
      </c>
      <c r="B8" s="8" t="s">
        <v>21</v>
      </c>
      <c r="C8" s="85" t="s">
        <v>13</v>
      </c>
      <c r="D8" s="9">
        <v>2.0</v>
      </c>
      <c r="E8" s="9">
        <v>100.0</v>
      </c>
      <c r="F8" s="286">
        <f t="shared" si="1"/>
        <v>200</v>
      </c>
      <c r="G8" s="50" t="b">
        <v>0</v>
      </c>
      <c r="H8" s="8" t="s">
        <v>11</v>
      </c>
      <c r="I8" s="87"/>
    </row>
    <row r="9">
      <c r="A9" s="88">
        <v>45750.0</v>
      </c>
      <c r="B9" s="89" t="s">
        <v>15</v>
      </c>
      <c r="C9" s="90" t="s">
        <v>13</v>
      </c>
      <c r="D9" s="92">
        <v>1.0</v>
      </c>
      <c r="E9" s="92">
        <v>100.0</v>
      </c>
      <c r="F9" s="287">
        <f t="shared" si="1"/>
        <v>100</v>
      </c>
      <c r="G9" s="91" t="b">
        <v>0</v>
      </c>
      <c r="H9" s="89" t="s">
        <v>16</v>
      </c>
      <c r="I9" s="95"/>
    </row>
    <row r="10">
      <c r="A10" s="84">
        <v>45750.0</v>
      </c>
      <c r="B10" s="8" t="s">
        <v>15</v>
      </c>
      <c r="C10" s="85" t="s">
        <v>2187</v>
      </c>
      <c r="D10" s="9">
        <v>1.0</v>
      </c>
      <c r="E10" s="9">
        <v>120.0</v>
      </c>
      <c r="F10" s="286">
        <f t="shared" si="1"/>
        <v>120</v>
      </c>
      <c r="G10" s="50" t="b">
        <v>0</v>
      </c>
      <c r="H10" s="8" t="s">
        <v>16</v>
      </c>
      <c r="I10" s="87"/>
    </row>
    <row r="11">
      <c r="A11" s="88">
        <v>45750.0</v>
      </c>
      <c r="B11" s="89" t="s">
        <v>61</v>
      </c>
      <c r="C11" s="90" t="s">
        <v>2187</v>
      </c>
      <c r="D11" s="92">
        <v>2.0</v>
      </c>
      <c r="E11" s="92">
        <v>100.0</v>
      </c>
      <c r="F11" s="287">
        <f t="shared" si="1"/>
        <v>200</v>
      </c>
      <c r="G11" s="91" t="b">
        <v>1</v>
      </c>
      <c r="H11" s="89" t="s">
        <v>30</v>
      </c>
      <c r="I11" s="95"/>
    </row>
    <row r="12">
      <c r="A12" s="84">
        <v>45750.0</v>
      </c>
      <c r="B12" s="8" t="s">
        <v>39</v>
      </c>
      <c r="C12" s="85" t="s">
        <v>1281</v>
      </c>
      <c r="D12" s="9">
        <v>4.0</v>
      </c>
      <c r="E12" s="9">
        <v>100.0</v>
      </c>
      <c r="F12" s="286">
        <f t="shared" si="1"/>
        <v>400</v>
      </c>
      <c r="G12" s="50" t="b">
        <v>0</v>
      </c>
      <c r="H12" s="8" t="s">
        <v>16</v>
      </c>
      <c r="I12" s="87"/>
    </row>
    <row r="13">
      <c r="A13" s="88">
        <v>45750.0</v>
      </c>
      <c r="B13" s="89" t="s">
        <v>39</v>
      </c>
      <c r="C13" s="90" t="s">
        <v>2187</v>
      </c>
      <c r="D13" s="92">
        <v>1.0</v>
      </c>
      <c r="E13" s="92">
        <v>120.0</v>
      </c>
      <c r="F13" s="287">
        <f t="shared" si="1"/>
        <v>120</v>
      </c>
      <c r="G13" s="91" t="b">
        <v>0</v>
      </c>
      <c r="H13" s="89" t="s">
        <v>16</v>
      </c>
      <c r="I13" s="95"/>
    </row>
    <row r="14">
      <c r="A14" s="84">
        <v>45750.0</v>
      </c>
      <c r="B14" s="8" t="s">
        <v>2182</v>
      </c>
      <c r="C14" s="85" t="s">
        <v>1292</v>
      </c>
      <c r="D14" s="9">
        <v>1.0</v>
      </c>
      <c r="E14" s="9">
        <v>100.0</v>
      </c>
      <c r="F14" s="286">
        <f t="shared" si="1"/>
        <v>100</v>
      </c>
      <c r="G14" s="50" t="b">
        <v>1</v>
      </c>
      <c r="H14" s="8" t="s">
        <v>30</v>
      </c>
      <c r="I14" s="87"/>
    </row>
    <row r="15">
      <c r="A15" s="88">
        <v>45750.0</v>
      </c>
      <c r="B15" s="89" t="s">
        <v>2182</v>
      </c>
      <c r="C15" s="90" t="s">
        <v>2187</v>
      </c>
      <c r="D15" s="92">
        <v>0.5</v>
      </c>
      <c r="E15" s="92">
        <v>120.0</v>
      </c>
      <c r="F15" s="287">
        <f t="shared" si="1"/>
        <v>60</v>
      </c>
      <c r="G15" s="91" t="b">
        <v>1</v>
      </c>
      <c r="H15" s="89" t="s">
        <v>30</v>
      </c>
      <c r="I15" s="95"/>
    </row>
    <row r="16">
      <c r="A16" s="84">
        <v>45750.0</v>
      </c>
      <c r="B16" s="8" t="s">
        <v>45</v>
      </c>
      <c r="C16" s="85" t="s">
        <v>1277</v>
      </c>
      <c r="D16" s="9">
        <v>3.0</v>
      </c>
      <c r="E16" s="9">
        <v>100.0</v>
      </c>
      <c r="F16" s="286">
        <f t="shared" si="1"/>
        <v>300</v>
      </c>
      <c r="G16" s="50" t="b">
        <v>0</v>
      </c>
      <c r="H16" s="8" t="s">
        <v>11</v>
      </c>
      <c r="I16" s="87"/>
    </row>
    <row r="17">
      <c r="A17" s="88">
        <v>45750.0</v>
      </c>
      <c r="B17" s="89" t="s">
        <v>45</v>
      </c>
      <c r="C17" s="90" t="s">
        <v>70</v>
      </c>
      <c r="D17" s="92">
        <v>0.5</v>
      </c>
      <c r="E17" s="92">
        <v>80.0</v>
      </c>
      <c r="F17" s="287">
        <f t="shared" si="1"/>
        <v>40</v>
      </c>
      <c r="G17" s="91" t="b">
        <v>0</v>
      </c>
      <c r="H17" s="89" t="s">
        <v>11</v>
      </c>
      <c r="I17" s="95"/>
    </row>
    <row r="18">
      <c r="A18" s="84">
        <v>45750.0</v>
      </c>
      <c r="B18" s="8" t="s">
        <v>31</v>
      </c>
      <c r="C18" s="85" t="s">
        <v>1277</v>
      </c>
      <c r="D18" s="9">
        <v>3.0</v>
      </c>
      <c r="E18" s="9">
        <v>100.0</v>
      </c>
      <c r="F18" s="286">
        <f t="shared" si="1"/>
        <v>300</v>
      </c>
      <c r="G18" s="50" t="b">
        <v>0</v>
      </c>
      <c r="H18" s="8" t="s">
        <v>11</v>
      </c>
      <c r="I18" s="87"/>
    </row>
    <row r="19">
      <c r="A19" s="88">
        <v>45750.0</v>
      </c>
      <c r="B19" s="89" t="s">
        <v>31</v>
      </c>
      <c r="C19" s="90" t="s">
        <v>70</v>
      </c>
      <c r="D19" s="92">
        <v>1.0</v>
      </c>
      <c r="E19" s="92">
        <v>80.0</v>
      </c>
      <c r="F19" s="287">
        <f t="shared" si="1"/>
        <v>80</v>
      </c>
      <c r="G19" s="91" t="b">
        <v>0</v>
      </c>
      <c r="H19" s="89" t="s">
        <v>11</v>
      </c>
      <c r="I19" s="95"/>
    </row>
    <row r="20">
      <c r="A20" s="84">
        <v>45750.0</v>
      </c>
      <c r="B20" s="8" t="s">
        <v>47</v>
      </c>
      <c r="C20" s="85" t="s">
        <v>1277</v>
      </c>
      <c r="D20" s="9">
        <v>6.0</v>
      </c>
      <c r="E20" s="9">
        <v>100.0</v>
      </c>
      <c r="F20" s="286">
        <f t="shared" si="1"/>
        <v>600</v>
      </c>
      <c r="G20" s="50" t="b">
        <v>0</v>
      </c>
      <c r="H20" s="8" t="s">
        <v>11</v>
      </c>
      <c r="I20" s="87"/>
    </row>
    <row r="21">
      <c r="A21" s="88">
        <v>45750.0</v>
      </c>
      <c r="B21" s="89" t="s">
        <v>52</v>
      </c>
      <c r="C21" s="90" t="s">
        <v>1306</v>
      </c>
      <c r="D21" s="92">
        <v>5.0</v>
      </c>
      <c r="E21" s="92">
        <v>100.0</v>
      </c>
      <c r="F21" s="287">
        <f t="shared" si="1"/>
        <v>500</v>
      </c>
      <c r="G21" s="91" t="b">
        <v>0</v>
      </c>
      <c r="H21" s="89" t="s">
        <v>11</v>
      </c>
      <c r="I21" s="95"/>
    </row>
    <row r="22">
      <c r="A22" s="84">
        <v>45750.0</v>
      </c>
      <c r="B22" s="8" t="s">
        <v>52</v>
      </c>
      <c r="C22" s="85" t="s">
        <v>2187</v>
      </c>
      <c r="D22" s="9">
        <v>1.0</v>
      </c>
      <c r="E22" s="9">
        <v>120.0</v>
      </c>
      <c r="F22" s="286">
        <f t="shared" si="1"/>
        <v>120</v>
      </c>
      <c r="G22" s="50" t="b">
        <v>0</v>
      </c>
      <c r="H22" s="8" t="s">
        <v>11</v>
      </c>
      <c r="I22" s="87"/>
    </row>
    <row r="23">
      <c r="A23" s="88">
        <v>45750.0</v>
      </c>
      <c r="B23" s="89" t="s">
        <v>52</v>
      </c>
      <c r="C23" s="90" t="s">
        <v>70</v>
      </c>
      <c r="D23" s="92">
        <v>2.0</v>
      </c>
      <c r="E23" s="92">
        <v>80.0</v>
      </c>
      <c r="F23" s="287">
        <f t="shared" si="1"/>
        <v>160</v>
      </c>
      <c r="G23" s="91" t="b">
        <v>0</v>
      </c>
      <c r="H23" s="89" t="s">
        <v>11</v>
      </c>
      <c r="I23" s="95"/>
    </row>
    <row r="24">
      <c r="A24" s="84">
        <v>45750.0</v>
      </c>
      <c r="B24" s="8" t="s">
        <v>22</v>
      </c>
      <c r="C24" s="85" t="s">
        <v>1277</v>
      </c>
      <c r="D24" s="9">
        <v>2.0</v>
      </c>
      <c r="E24" s="9">
        <v>100.0</v>
      </c>
      <c r="F24" s="286">
        <f t="shared" si="1"/>
        <v>200</v>
      </c>
      <c r="G24" s="50" t="b">
        <v>0</v>
      </c>
      <c r="H24" s="8" t="s">
        <v>16</v>
      </c>
      <c r="I24" s="87"/>
    </row>
    <row r="25">
      <c r="A25" s="88">
        <v>45750.0</v>
      </c>
      <c r="B25" s="89" t="s">
        <v>2179</v>
      </c>
      <c r="C25" s="90" t="s">
        <v>1281</v>
      </c>
      <c r="D25" s="92">
        <v>1.5</v>
      </c>
      <c r="E25" s="92">
        <v>100.0</v>
      </c>
      <c r="F25" s="287">
        <f t="shared" si="1"/>
        <v>150</v>
      </c>
      <c r="G25" s="91" t="b">
        <v>0</v>
      </c>
      <c r="H25" s="89" t="s">
        <v>16</v>
      </c>
      <c r="I25" s="95"/>
    </row>
    <row r="26">
      <c r="A26" s="84">
        <v>45750.0</v>
      </c>
      <c r="B26" s="8" t="s">
        <v>2179</v>
      </c>
      <c r="C26" s="85" t="s">
        <v>2187</v>
      </c>
      <c r="D26" s="9">
        <v>0.5</v>
      </c>
      <c r="E26" s="9">
        <v>120.0</v>
      </c>
      <c r="F26" s="286">
        <f t="shared" si="1"/>
        <v>60</v>
      </c>
      <c r="G26" s="50" t="b">
        <v>0</v>
      </c>
      <c r="H26" s="8" t="s">
        <v>16</v>
      </c>
      <c r="I26" s="87"/>
    </row>
    <row r="27">
      <c r="A27" s="88">
        <v>45751.0</v>
      </c>
      <c r="B27" s="89" t="s">
        <v>71</v>
      </c>
      <c r="C27" s="90" t="s">
        <v>1281</v>
      </c>
      <c r="D27" s="92">
        <v>2.0</v>
      </c>
      <c r="E27" s="92">
        <v>120.0</v>
      </c>
      <c r="F27" s="287">
        <f t="shared" si="1"/>
        <v>240</v>
      </c>
      <c r="G27" s="91" t="b">
        <v>0</v>
      </c>
      <c r="H27" s="89" t="s">
        <v>16</v>
      </c>
      <c r="I27" s="95"/>
    </row>
    <row r="28">
      <c r="A28" s="84">
        <v>45751.0</v>
      </c>
      <c r="B28" s="8" t="s">
        <v>69</v>
      </c>
      <c r="C28" s="85" t="s">
        <v>1281</v>
      </c>
      <c r="D28" s="9">
        <v>20.0</v>
      </c>
      <c r="E28" s="9">
        <v>85.0</v>
      </c>
      <c r="F28" s="286">
        <f t="shared" si="1"/>
        <v>1700</v>
      </c>
      <c r="G28" s="50" t="b">
        <v>0</v>
      </c>
      <c r="H28" s="8" t="s">
        <v>16</v>
      </c>
      <c r="I28" s="87"/>
    </row>
    <row r="29">
      <c r="A29" s="88">
        <v>45751.0</v>
      </c>
      <c r="B29" s="89" t="s">
        <v>60</v>
      </c>
      <c r="C29" s="90" t="s">
        <v>2214</v>
      </c>
      <c r="D29" s="92">
        <v>2.0</v>
      </c>
      <c r="E29" s="92">
        <v>100.0</v>
      </c>
      <c r="F29" s="287">
        <f t="shared" si="1"/>
        <v>200</v>
      </c>
      <c r="G29" s="91" t="b">
        <v>0</v>
      </c>
      <c r="H29" s="89" t="s">
        <v>16</v>
      </c>
      <c r="I29" s="95"/>
    </row>
    <row r="30">
      <c r="A30" s="84">
        <v>45751.0</v>
      </c>
      <c r="B30" s="8" t="s">
        <v>2180</v>
      </c>
      <c r="C30" s="85" t="s">
        <v>1277</v>
      </c>
      <c r="D30" s="9">
        <v>4.0</v>
      </c>
      <c r="E30" s="9">
        <v>100.0</v>
      </c>
      <c r="F30" s="286">
        <f t="shared" si="1"/>
        <v>400</v>
      </c>
      <c r="G30" s="50" t="b">
        <v>0</v>
      </c>
      <c r="H30" s="8" t="s">
        <v>16</v>
      </c>
      <c r="I30" s="87"/>
    </row>
    <row r="31">
      <c r="A31" s="88">
        <v>45751.0</v>
      </c>
      <c r="B31" s="89" t="s">
        <v>15</v>
      </c>
      <c r="C31" s="90" t="s">
        <v>1292</v>
      </c>
      <c r="D31" s="92">
        <v>2.0</v>
      </c>
      <c r="E31" s="92">
        <v>100.0</v>
      </c>
      <c r="F31" s="287">
        <f t="shared" si="1"/>
        <v>200</v>
      </c>
      <c r="G31" s="91" t="b">
        <v>1</v>
      </c>
      <c r="H31" s="89" t="s">
        <v>16</v>
      </c>
      <c r="I31" s="95"/>
    </row>
    <row r="32">
      <c r="A32" s="84">
        <v>45751.0</v>
      </c>
      <c r="B32" s="8" t="s">
        <v>43</v>
      </c>
      <c r="C32" s="85" t="s">
        <v>1281</v>
      </c>
      <c r="D32" s="9">
        <v>2.0</v>
      </c>
      <c r="E32" s="9">
        <v>100.0</v>
      </c>
      <c r="F32" s="286">
        <f t="shared" si="1"/>
        <v>200</v>
      </c>
      <c r="G32" s="50" t="b">
        <v>1</v>
      </c>
      <c r="H32" s="8" t="s">
        <v>16</v>
      </c>
      <c r="I32" s="87"/>
    </row>
    <row r="33">
      <c r="A33" s="88">
        <v>45751.0</v>
      </c>
      <c r="B33" s="89" t="s">
        <v>43</v>
      </c>
      <c r="C33" s="90" t="s">
        <v>2187</v>
      </c>
      <c r="D33" s="92">
        <v>1.0</v>
      </c>
      <c r="E33" s="92">
        <v>120.0</v>
      </c>
      <c r="F33" s="287">
        <f t="shared" si="1"/>
        <v>120</v>
      </c>
      <c r="G33" s="91" t="b">
        <v>1</v>
      </c>
      <c r="H33" s="89" t="s">
        <v>16</v>
      </c>
      <c r="I33" s="95"/>
    </row>
    <row r="34">
      <c r="A34" s="84">
        <v>45751.0</v>
      </c>
      <c r="B34" s="8" t="s">
        <v>43</v>
      </c>
      <c r="C34" s="85" t="s">
        <v>70</v>
      </c>
      <c r="D34" s="9">
        <v>0.5</v>
      </c>
      <c r="E34" s="9">
        <v>70.0</v>
      </c>
      <c r="F34" s="286">
        <f t="shared" si="1"/>
        <v>35</v>
      </c>
      <c r="G34" s="50" t="b">
        <v>1</v>
      </c>
      <c r="H34" s="8" t="s">
        <v>16</v>
      </c>
      <c r="I34" s="87"/>
    </row>
    <row r="35">
      <c r="A35" s="88">
        <v>45751.0</v>
      </c>
      <c r="B35" s="89" t="s">
        <v>2207</v>
      </c>
      <c r="C35" s="90" t="s">
        <v>19</v>
      </c>
      <c r="D35" s="92">
        <v>5.0</v>
      </c>
      <c r="E35" s="92">
        <v>100.0</v>
      </c>
      <c r="F35" s="287">
        <f t="shared" si="1"/>
        <v>500</v>
      </c>
      <c r="G35" s="91" t="b">
        <v>1</v>
      </c>
      <c r="H35" s="89" t="s">
        <v>16</v>
      </c>
      <c r="I35" s="95"/>
    </row>
    <row r="36">
      <c r="A36" s="84">
        <v>45751.0</v>
      </c>
      <c r="B36" s="8" t="s">
        <v>45</v>
      </c>
      <c r="C36" s="85" t="s">
        <v>13</v>
      </c>
      <c r="D36" s="9">
        <v>1.0</v>
      </c>
      <c r="E36" s="9">
        <v>100.0</v>
      </c>
      <c r="F36" s="286">
        <f t="shared" si="1"/>
        <v>100</v>
      </c>
      <c r="G36" s="50" t="b">
        <v>0</v>
      </c>
      <c r="H36" s="8" t="s">
        <v>11</v>
      </c>
      <c r="I36" s="87"/>
    </row>
    <row r="37">
      <c r="A37" s="88">
        <v>45751.0</v>
      </c>
      <c r="B37" s="89" t="s">
        <v>54</v>
      </c>
      <c r="C37" s="90" t="s">
        <v>1281</v>
      </c>
      <c r="D37" s="92">
        <v>2.0</v>
      </c>
      <c r="E37" s="92">
        <v>100.0</v>
      </c>
      <c r="F37" s="287">
        <f t="shared" si="1"/>
        <v>200</v>
      </c>
      <c r="G37" s="91" t="b">
        <v>1</v>
      </c>
      <c r="H37" s="89" t="s">
        <v>30</v>
      </c>
      <c r="I37" s="95"/>
    </row>
    <row r="38">
      <c r="A38" s="84">
        <v>45751.0</v>
      </c>
      <c r="B38" s="8" t="s">
        <v>25</v>
      </c>
      <c r="C38" s="85" t="s">
        <v>13</v>
      </c>
      <c r="D38" s="9">
        <v>1.0</v>
      </c>
      <c r="E38" s="9">
        <v>100.0</v>
      </c>
      <c r="F38" s="286">
        <f t="shared" si="1"/>
        <v>100</v>
      </c>
      <c r="G38" s="50" t="b">
        <v>1</v>
      </c>
      <c r="H38" s="8" t="s">
        <v>30</v>
      </c>
      <c r="I38" s="87"/>
    </row>
    <row r="39">
      <c r="A39" s="88">
        <v>45751.0</v>
      </c>
      <c r="B39" s="89" t="s">
        <v>89</v>
      </c>
      <c r="C39" s="90" t="s">
        <v>1280</v>
      </c>
      <c r="D39" s="92">
        <v>0.95</v>
      </c>
      <c r="E39" s="92">
        <v>100.0</v>
      </c>
      <c r="F39" s="287">
        <f t="shared" si="1"/>
        <v>95</v>
      </c>
      <c r="G39" s="91" t="b">
        <v>0</v>
      </c>
      <c r="H39" s="89" t="s">
        <v>16</v>
      </c>
      <c r="I39" s="95"/>
    </row>
    <row r="40">
      <c r="A40" s="84">
        <v>45751.0</v>
      </c>
      <c r="B40" s="8" t="s">
        <v>89</v>
      </c>
      <c r="C40" s="85" t="s">
        <v>70</v>
      </c>
      <c r="D40" s="9">
        <v>0.2</v>
      </c>
      <c r="E40" s="9">
        <v>80.0</v>
      </c>
      <c r="F40" s="286">
        <f t="shared" si="1"/>
        <v>16</v>
      </c>
      <c r="G40" s="50" t="b">
        <v>0</v>
      </c>
      <c r="H40" s="8" t="s">
        <v>16</v>
      </c>
      <c r="I40" s="87"/>
    </row>
    <row r="41">
      <c r="A41" s="88">
        <v>45751.0</v>
      </c>
      <c r="B41" s="89" t="s">
        <v>25</v>
      </c>
      <c r="C41" s="90" t="s">
        <v>13</v>
      </c>
      <c r="D41" s="92">
        <v>1.0</v>
      </c>
      <c r="E41" s="92">
        <v>100.0</v>
      </c>
      <c r="F41" s="287">
        <f t="shared" si="1"/>
        <v>100</v>
      </c>
      <c r="G41" s="91" t="b">
        <v>1</v>
      </c>
      <c r="H41" s="89" t="s">
        <v>30</v>
      </c>
      <c r="I41" s="95"/>
    </row>
    <row r="42">
      <c r="A42" s="84">
        <v>45753.0</v>
      </c>
      <c r="B42" s="8" t="s">
        <v>2181</v>
      </c>
      <c r="C42" s="85" t="s">
        <v>2193</v>
      </c>
      <c r="D42" s="9">
        <v>4.0</v>
      </c>
      <c r="E42" s="9">
        <v>100.0</v>
      </c>
      <c r="F42" s="286">
        <f t="shared" si="1"/>
        <v>400</v>
      </c>
      <c r="G42" s="50" t="b">
        <v>0</v>
      </c>
      <c r="H42" s="8" t="s">
        <v>16</v>
      </c>
      <c r="I42" s="87"/>
    </row>
    <row r="43">
      <c r="A43" s="88">
        <v>45753.0</v>
      </c>
      <c r="B43" s="89" t="s">
        <v>42</v>
      </c>
      <c r="C43" s="90" t="s">
        <v>19</v>
      </c>
      <c r="D43" s="92">
        <v>1.0</v>
      </c>
      <c r="E43" s="92">
        <v>100.0</v>
      </c>
      <c r="F43" s="287">
        <f t="shared" si="1"/>
        <v>100</v>
      </c>
      <c r="G43" s="91" t="b">
        <v>1</v>
      </c>
      <c r="H43" s="89" t="s">
        <v>30</v>
      </c>
      <c r="I43" s="95"/>
    </row>
    <row r="44">
      <c r="A44" s="84">
        <v>45753.0</v>
      </c>
      <c r="B44" s="8" t="s">
        <v>2207</v>
      </c>
      <c r="C44" s="85" t="s">
        <v>19</v>
      </c>
      <c r="D44" s="9">
        <v>5.0</v>
      </c>
      <c r="E44" s="9">
        <v>100.0</v>
      </c>
      <c r="F44" s="286">
        <f t="shared" si="1"/>
        <v>500</v>
      </c>
      <c r="G44" s="50" t="b">
        <v>1</v>
      </c>
      <c r="H44" s="8" t="s">
        <v>30</v>
      </c>
      <c r="I44" s="87"/>
    </row>
    <row r="45">
      <c r="A45" s="88">
        <v>45753.0</v>
      </c>
      <c r="B45" s="89" t="s">
        <v>47</v>
      </c>
      <c r="C45" s="90" t="s">
        <v>1277</v>
      </c>
      <c r="D45" s="92">
        <v>4.0</v>
      </c>
      <c r="E45" s="92">
        <v>100.0</v>
      </c>
      <c r="F45" s="287">
        <f t="shared" si="1"/>
        <v>400</v>
      </c>
      <c r="G45" s="91" t="b">
        <v>0</v>
      </c>
      <c r="H45" s="89" t="s">
        <v>11</v>
      </c>
      <c r="I45" s="95"/>
    </row>
    <row r="46">
      <c r="A46" s="84">
        <v>45753.0</v>
      </c>
      <c r="B46" s="8" t="s">
        <v>47</v>
      </c>
      <c r="C46" s="85" t="s">
        <v>70</v>
      </c>
      <c r="D46" s="9">
        <v>0.5</v>
      </c>
      <c r="E46" s="9">
        <v>80.0</v>
      </c>
      <c r="F46" s="286">
        <f t="shared" si="1"/>
        <v>40</v>
      </c>
      <c r="G46" s="50" t="b">
        <v>0</v>
      </c>
      <c r="H46" s="8" t="s">
        <v>11</v>
      </c>
      <c r="I46" s="87"/>
    </row>
    <row r="47">
      <c r="A47" s="88">
        <v>45753.0</v>
      </c>
      <c r="B47" s="89" t="s">
        <v>31</v>
      </c>
      <c r="C47" s="90" t="s">
        <v>1318</v>
      </c>
      <c r="D47" s="92">
        <v>5.0</v>
      </c>
      <c r="E47" s="92">
        <v>100.0</v>
      </c>
      <c r="F47" s="287">
        <f t="shared" si="1"/>
        <v>500</v>
      </c>
      <c r="G47" s="91" t="b">
        <v>0</v>
      </c>
      <c r="H47" s="89" t="s">
        <v>11</v>
      </c>
      <c r="I47" s="95"/>
    </row>
    <row r="48">
      <c r="A48" s="84">
        <v>45753.0</v>
      </c>
      <c r="B48" s="8" t="s">
        <v>39</v>
      </c>
      <c r="C48" s="85" t="s">
        <v>1286</v>
      </c>
      <c r="D48" s="9">
        <v>4.0</v>
      </c>
      <c r="E48" s="9">
        <v>100.0</v>
      </c>
      <c r="F48" s="286">
        <f t="shared" si="1"/>
        <v>400</v>
      </c>
      <c r="G48" s="50" t="b">
        <v>0</v>
      </c>
      <c r="H48" s="8" t="s">
        <v>16</v>
      </c>
      <c r="I48" s="87"/>
    </row>
    <row r="49">
      <c r="A49" s="88">
        <v>45753.0</v>
      </c>
      <c r="B49" s="89" t="s">
        <v>39</v>
      </c>
      <c r="C49" s="90" t="s">
        <v>2187</v>
      </c>
      <c r="D49" s="92">
        <v>1.0</v>
      </c>
      <c r="E49" s="92">
        <v>120.0</v>
      </c>
      <c r="F49" s="287">
        <f t="shared" si="1"/>
        <v>120</v>
      </c>
      <c r="G49" s="91" t="b">
        <v>0</v>
      </c>
      <c r="H49" s="89" t="s">
        <v>16</v>
      </c>
      <c r="I49" s="95"/>
    </row>
    <row r="50">
      <c r="A50" s="84">
        <v>45753.0</v>
      </c>
      <c r="B50" s="8" t="s">
        <v>2025</v>
      </c>
      <c r="C50" s="85" t="s">
        <v>13</v>
      </c>
      <c r="D50" s="9">
        <v>1.5</v>
      </c>
      <c r="E50" s="9">
        <v>100.0</v>
      </c>
      <c r="F50" s="286">
        <f t="shared" si="1"/>
        <v>150</v>
      </c>
      <c r="G50" s="50" t="b">
        <v>1</v>
      </c>
      <c r="H50" s="8" t="s">
        <v>30</v>
      </c>
      <c r="I50" s="87"/>
    </row>
    <row r="51">
      <c r="A51" s="88">
        <v>45753.0</v>
      </c>
      <c r="B51" s="89" t="s">
        <v>2025</v>
      </c>
      <c r="C51" s="90" t="s">
        <v>2187</v>
      </c>
      <c r="D51" s="92">
        <v>1.0</v>
      </c>
      <c r="E51" s="92">
        <v>120.0</v>
      </c>
      <c r="F51" s="287">
        <f t="shared" si="1"/>
        <v>120</v>
      </c>
      <c r="G51" s="91" t="b">
        <v>1</v>
      </c>
      <c r="H51" s="89" t="s">
        <v>30</v>
      </c>
      <c r="I51" s="95"/>
    </row>
    <row r="52">
      <c r="A52" s="84">
        <v>45755.0</v>
      </c>
      <c r="B52" s="8" t="s">
        <v>21</v>
      </c>
      <c r="C52" s="85" t="s">
        <v>13</v>
      </c>
      <c r="D52" s="9">
        <v>2.0</v>
      </c>
      <c r="E52" s="9">
        <v>100.0</v>
      </c>
      <c r="F52" s="286">
        <f t="shared" si="1"/>
        <v>200</v>
      </c>
      <c r="G52" s="50" t="b">
        <v>0</v>
      </c>
      <c r="H52" s="8" t="s">
        <v>11</v>
      </c>
      <c r="I52" s="87"/>
    </row>
    <row r="53">
      <c r="A53" s="88">
        <v>45755.0</v>
      </c>
      <c r="B53" s="89" t="s">
        <v>21</v>
      </c>
      <c r="C53" s="90" t="s">
        <v>2187</v>
      </c>
      <c r="D53" s="92">
        <v>2.0</v>
      </c>
      <c r="E53" s="92">
        <v>120.0</v>
      </c>
      <c r="F53" s="287">
        <f t="shared" si="1"/>
        <v>240</v>
      </c>
      <c r="G53" s="91" t="b">
        <v>0</v>
      </c>
      <c r="H53" s="89" t="s">
        <v>11</v>
      </c>
      <c r="I53" s="95"/>
    </row>
    <row r="54">
      <c r="A54" s="84">
        <v>45755.0</v>
      </c>
      <c r="B54" s="8" t="s">
        <v>21</v>
      </c>
      <c r="C54" s="85" t="s">
        <v>70</v>
      </c>
      <c r="D54" s="9">
        <v>2.0</v>
      </c>
      <c r="E54" s="9">
        <v>80.0</v>
      </c>
      <c r="F54" s="286">
        <f t="shared" si="1"/>
        <v>160</v>
      </c>
      <c r="G54" s="50" t="b">
        <v>0</v>
      </c>
      <c r="H54" s="8" t="s">
        <v>11</v>
      </c>
      <c r="I54" s="87"/>
    </row>
    <row r="55">
      <c r="A55" s="88">
        <v>45755.0</v>
      </c>
      <c r="B55" s="89" t="s">
        <v>9</v>
      </c>
      <c r="C55" s="90" t="s">
        <v>1277</v>
      </c>
      <c r="D55" s="92">
        <v>3.0</v>
      </c>
      <c r="E55" s="92">
        <v>100.0</v>
      </c>
      <c r="F55" s="287">
        <f t="shared" si="1"/>
        <v>300</v>
      </c>
      <c r="G55" s="91" t="b">
        <v>0</v>
      </c>
      <c r="H55" s="89" t="s">
        <v>11</v>
      </c>
      <c r="I55" s="95"/>
    </row>
    <row r="56">
      <c r="A56" s="84">
        <v>45755.0</v>
      </c>
      <c r="B56" s="8" t="s">
        <v>2178</v>
      </c>
      <c r="C56" s="85" t="s">
        <v>1277</v>
      </c>
      <c r="D56" s="9">
        <v>3.0</v>
      </c>
      <c r="E56" s="9">
        <v>100.0</v>
      </c>
      <c r="F56" s="286">
        <f t="shared" si="1"/>
        <v>300</v>
      </c>
      <c r="G56" s="50" t="b">
        <v>0</v>
      </c>
      <c r="H56" s="8" t="s">
        <v>11</v>
      </c>
      <c r="I56" s="87"/>
    </row>
    <row r="57">
      <c r="A57" s="88">
        <v>45755.0</v>
      </c>
      <c r="B57" s="89" t="s">
        <v>25</v>
      </c>
      <c r="C57" s="90" t="s">
        <v>13</v>
      </c>
      <c r="D57" s="92">
        <v>2.0</v>
      </c>
      <c r="E57" s="92">
        <v>100.0</v>
      </c>
      <c r="F57" s="287">
        <f t="shared" si="1"/>
        <v>200</v>
      </c>
      <c r="G57" s="91" t="b">
        <v>1</v>
      </c>
      <c r="H57" s="89" t="s">
        <v>30</v>
      </c>
      <c r="I57" s="95"/>
    </row>
    <row r="58">
      <c r="A58" s="84">
        <v>45755.0</v>
      </c>
      <c r="B58" s="8" t="s">
        <v>42</v>
      </c>
      <c r="C58" s="85" t="s">
        <v>1294</v>
      </c>
      <c r="D58" s="9">
        <v>1.3</v>
      </c>
      <c r="E58" s="9">
        <v>100.0</v>
      </c>
      <c r="F58" s="286">
        <f t="shared" si="1"/>
        <v>130</v>
      </c>
      <c r="G58" s="50" t="b">
        <v>1</v>
      </c>
      <c r="H58" s="8" t="s">
        <v>30</v>
      </c>
      <c r="I58" s="87"/>
    </row>
    <row r="59">
      <c r="A59" s="88">
        <v>45755.0</v>
      </c>
      <c r="B59" s="89" t="s">
        <v>54</v>
      </c>
      <c r="C59" s="90" t="s">
        <v>1281</v>
      </c>
      <c r="D59" s="92">
        <v>2.0</v>
      </c>
      <c r="E59" s="92">
        <v>100.0</v>
      </c>
      <c r="F59" s="287">
        <f t="shared" si="1"/>
        <v>200</v>
      </c>
      <c r="G59" s="91" t="b">
        <v>1</v>
      </c>
      <c r="H59" s="89" t="s">
        <v>30</v>
      </c>
      <c r="I59" s="95"/>
    </row>
    <row r="60">
      <c r="A60" s="84">
        <v>45755.0</v>
      </c>
      <c r="B60" s="8" t="s">
        <v>41</v>
      </c>
      <c r="C60" s="85" t="s">
        <v>1281</v>
      </c>
      <c r="D60" s="9">
        <v>0.5</v>
      </c>
      <c r="E60" s="9">
        <v>100.0</v>
      </c>
      <c r="F60" s="286">
        <f t="shared" si="1"/>
        <v>50</v>
      </c>
      <c r="G60" s="50" t="b">
        <v>1</v>
      </c>
      <c r="H60" s="8" t="s">
        <v>30</v>
      </c>
      <c r="I60" s="87"/>
    </row>
    <row r="61">
      <c r="A61" s="88">
        <v>45755.0</v>
      </c>
      <c r="B61" s="89" t="s">
        <v>2205</v>
      </c>
      <c r="C61" s="90" t="s">
        <v>2188</v>
      </c>
      <c r="D61" s="92">
        <v>1.0</v>
      </c>
      <c r="E61" s="92">
        <v>100.0</v>
      </c>
      <c r="F61" s="287">
        <f t="shared" si="1"/>
        <v>100</v>
      </c>
      <c r="G61" s="91" t="b">
        <v>0</v>
      </c>
      <c r="H61" s="89" t="s">
        <v>16</v>
      </c>
      <c r="I61" s="95"/>
    </row>
    <row r="62">
      <c r="A62" s="84">
        <v>45755.0</v>
      </c>
      <c r="B62" s="8" t="s">
        <v>2190</v>
      </c>
      <c r="C62" s="85" t="s">
        <v>1351</v>
      </c>
      <c r="D62" s="9">
        <v>3.0</v>
      </c>
      <c r="E62" s="9">
        <v>100.0</v>
      </c>
      <c r="F62" s="286">
        <f t="shared" si="1"/>
        <v>300</v>
      </c>
      <c r="G62" s="50" t="b">
        <v>1</v>
      </c>
      <c r="H62" s="8" t="s">
        <v>30</v>
      </c>
      <c r="I62" s="87"/>
    </row>
    <row r="63">
      <c r="A63" s="88">
        <v>45755.0</v>
      </c>
      <c r="B63" s="89" t="s">
        <v>31</v>
      </c>
      <c r="C63" s="90" t="s">
        <v>1280</v>
      </c>
      <c r="D63" s="92">
        <v>4.0</v>
      </c>
      <c r="E63" s="92">
        <v>100.0</v>
      </c>
      <c r="F63" s="287">
        <f t="shared" si="1"/>
        <v>400</v>
      </c>
      <c r="G63" s="91" t="b">
        <v>0</v>
      </c>
      <c r="H63" s="89" t="s">
        <v>11</v>
      </c>
      <c r="I63" s="95"/>
    </row>
    <row r="64">
      <c r="A64" s="84">
        <v>45755.0</v>
      </c>
      <c r="B64" s="8" t="s">
        <v>49</v>
      </c>
      <c r="C64" s="85" t="s">
        <v>12</v>
      </c>
      <c r="D64" s="9">
        <v>1.0</v>
      </c>
      <c r="E64" s="9">
        <v>100.0</v>
      </c>
      <c r="F64" s="286">
        <f t="shared" si="1"/>
        <v>100</v>
      </c>
      <c r="G64" s="50" t="b">
        <v>0</v>
      </c>
      <c r="H64" s="8" t="s">
        <v>11</v>
      </c>
      <c r="I64" s="87"/>
    </row>
    <row r="65">
      <c r="A65" s="88">
        <v>45755.0</v>
      </c>
      <c r="B65" s="89" t="s">
        <v>49</v>
      </c>
      <c r="C65" s="90" t="s">
        <v>2187</v>
      </c>
      <c r="D65" s="92">
        <v>1.0</v>
      </c>
      <c r="E65" s="92">
        <v>120.0</v>
      </c>
      <c r="F65" s="287">
        <f t="shared" si="1"/>
        <v>120</v>
      </c>
      <c r="G65" s="91" t="b">
        <v>0</v>
      </c>
      <c r="H65" s="89" t="s">
        <v>11</v>
      </c>
      <c r="I65" s="95"/>
    </row>
    <row r="66">
      <c r="A66" s="84">
        <v>45755.0</v>
      </c>
      <c r="B66" s="8" t="s">
        <v>52</v>
      </c>
      <c r="C66" s="85" t="s">
        <v>1306</v>
      </c>
      <c r="D66" s="9">
        <v>4.0</v>
      </c>
      <c r="E66" s="9">
        <v>100.0</v>
      </c>
      <c r="F66" s="286">
        <f t="shared" si="1"/>
        <v>400</v>
      </c>
      <c r="G66" s="50" t="b">
        <v>0</v>
      </c>
      <c r="H66" s="8" t="s">
        <v>11</v>
      </c>
      <c r="I66" s="87"/>
    </row>
    <row r="67">
      <c r="A67" s="88">
        <v>45755.0</v>
      </c>
      <c r="B67" s="89" t="s">
        <v>52</v>
      </c>
      <c r="C67" s="90" t="s">
        <v>2187</v>
      </c>
      <c r="D67" s="92">
        <v>1.0</v>
      </c>
      <c r="E67" s="92">
        <v>120.0</v>
      </c>
      <c r="F67" s="287">
        <f t="shared" si="1"/>
        <v>120</v>
      </c>
      <c r="G67" s="91" t="b">
        <v>0</v>
      </c>
      <c r="H67" s="89" t="s">
        <v>11</v>
      </c>
      <c r="I67" s="95"/>
    </row>
    <row r="68">
      <c r="A68" s="84">
        <v>45755.0</v>
      </c>
      <c r="B68" s="8" t="s">
        <v>52</v>
      </c>
      <c r="C68" s="85" t="s">
        <v>70</v>
      </c>
      <c r="D68" s="9">
        <v>1.0</v>
      </c>
      <c r="E68" s="9">
        <v>80.0</v>
      </c>
      <c r="F68" s="286">
        <f t="shared" si="1"/>
        <v>80</v>
      </c>
      <c r="G68" s="50" t="b">
        <v>0</v>
      </c>
      <c r="H68" s="8" t="s">
        <v>11</v>
      </c>
      <c r="I68" s="87"/>
    </row>
    <row r="69">
      <c r="A69" s="88">
        <v>45755.0</v>
      </c>
      <c r="B69" s="89" t="s">
        <v>61</v>
      </c>
      <c r="C69" s="90" t="s">
        <v>10</v>
      </c>
      <c r="D69" s="92">
        <v>2.5</v>
      </c>
      <c r="E69" s="92">
        <v>100.0</v>
      </c>
      <c r="F69" s="287">
        <f t="shared" si="1"/>
        <v>250</v>
      </c>
      <c r="G69" s="91" t="b">
        <v>1</v>
      </c>
      <c r="H69" s="89" t="s">
        <v>30</v>
      </c>
      <c r="I69" s="95"/>
    </row>
    <row r="70">
      <c r="A70" s="84">
        <v>45755.0</v>
      </c>
      <c r="B70" s="8" t="s">
        <v>61</v>
      </c>
      <c r="C70" s="85" t="s">
        <v>70</v>
      </c>
      <c r="D70" s="9">
        <v>0.5</v>
      </c>
      <c r="E70" s="9">
        <v>80.0</v>
      </c>
      <c r="F70" s="286">
        <f t="shared" si="1"/>
        <v>40</v>
      </c>
      <c r="G70" s="50" t="b">
        <v>1</v>
      </c>
      <c r="H70" s="8" t="s">
        <v>30</v>
      </c>
      <c r="I70" s="87"/>
    </row>
    <row r="71">
      <c r="A71" s="88">
        <v>45755.0</v>
      </c>
      <c r="B71" s="89" t="s">
        <v>53</v>
      </c>
      <c r="C71" s="90" t="s">
        <v>2188</v>
      </c>
      <c r="D71" s="92">
        <v>3.0</v>
      </c>
      <c r="E71" s="92">
        <v>100.0</v>
      </c>
      <c r="F71" s="287">
        <f t="shared" si="1"/>
        <v>300</v>
      </c>
      <c r="G71" s="91" t="b">
        <v>1</v>
      </c>
      <c r="H71" s="89" t="s">
        <v>16</v>
      </c>
      <c r="I71" s="95"/>
    </row>
    <row r="72">
      <c r="A72" s="84">
        <v>45756.0</v>
      </c>
      <c r="B72" s="8" t="s">
        <v>2180</v>
      </c>
      <c r="C72" s="85" t="s">
        <v>2188</v>
      </c>
      <c r="D72" s="9">
        <v>4.0</v>
      </c>
      <c r="E72" s="9">
        <v>100.0</v>
      </c>
      <c r="F72" s="286">
        <f t="shared" si="1"/>
        <v>400</v>
      </c>
      <c r="G72" s="50" t="b">
        <v>0</v>
      </c>
      <c r="H72" s="8" t="s">
        <v>16</v>
      </c>
      <c r="I72" s="87"/>
    </row>
    <row r="73">
      <c r="A73" s="88">
        <v>45756.0</v>
      </c>
      <c r="B73" s="89" t="s">
        <v>45</v>
      </c>
      <c r="C73" s="90" t="s">
        <v>1281</v>
      </c>
      <c r="D73" s="92">
        <v>2.0</v>
      </c>
      <c r="E73" s="92">
        <v>100.0</v>
      </c>
      <c r="F73" s="287">
        <f t="shared" si="1"/>
        <v>200</v>
      </c>
      <c r="G73" s="91" t="b">
        <v>0</v>
      </c>
      <c r="H73" s="89" t="s">
        <v>11</v>
      </c>
      <c r="I73" s="95"/>
    </row>
    <row r="74">
      <c r="A74" s="84">
        <v>45756.0</v>
      </c>
      <c r="B74" s="8" t="s">
        <v>31</v>
      </c>
      <c r="C74" s="85" t="s">
        <v>19</v>
      </c>
      <c r="D74" s="9">
        <v>2.0</v>
      </c>
      <c r="E74" s="9">
        <v>100.0</v>
      </c>
      <c r="F74" s="286">
        <f t="shared" si="1"/>
        <v>200</v>
      </c>
      <c r="G74" s="50" t="b">
        <v>0</v>
      </c>
      <c r="H74" s="8" t="s">
        <v>11</v>
      </c>
      <c r="I74" s="87"/>
    </row>
    <row r="75">
      <c r="A75" s="88">
        <v>45756.0</v>
      </c>
      <c r="B75" s="89" t="s">
        <v>47</v>
      </c>
      <c r="C75" s="90" t="s">
        <v>1277</v>
      </c>
      <c r="D75" s="92">
        <v>3.0</v>
      </c>
      <c r="E75" s="92">
        <v>100.0</v>
      </c>
      <c r="F75" s="287">
        <f t="shared" si="1"/>
        <v>300</v>
      </c>
      <c r="G75" s="91" t="b">
        <v>0</v>
      </c>
      <c r="H75" s="89" t="s">
        <v>11</v>
      </c>
      <c r="I75" s="95"/>
    </row>
    <row r="76">
      <c r="A76" s="84">
        <v>45756.0</v>
      </c>
      <c r="B76" s="8" t="s">
        <v>21</v>
      </c>
      <c r="C76" s="85" t="s">
        <v>70</v>
      </c>
      <c r="D76" s="9">
        <v>2.0</v>
      </c>
      <c r="E76" s="9">
        <v>80.0</v>
      </c>
      <c r="F76" s="286">
        <f t="shared" si="1"/>
        <v>160</v>
      </c>
      <c r="G76" s="50" t="b">
        <v>0</v>
      </c>
      <c r="H76" s="8" t="s">
        <v>11</v>
      </c>
      <c r="I76" s="87"/>
    </row>
    <row r="77">
      <c r="A77" s="88">
        <v>45758.0</v>
      </c>
      <c r="B77" s="89" t="s">
        <v>39</v>
      </c>
      <c r="C77" s="90" t="s">
        <v>1277</v>
      </c>
      <c r="D77" s="92">
        <v>6.0</v>
      </c>
      <c r="E77" s="92">
        <v>100.0</v>
      </c>
      <c r="F77" s="287">
        <f t="shared" si="1"/>
        <v>600</v>
      </c>
      <c r="G77" s="91" t="b">
        <v>0</v>
      </c>
      <c r="H77" s="89" t="s">
        <v>16</v>
      </c>
      <c r="I77" s="95"/>
    </row>
    <row r="78">
      <c r="A78" s="84">
        <v>45758.0</v>
      </c>
      <c r="B78" s="8" t="s">
        <v>39</v>
      </c>
      <c r="C78" s="85" t="s">
        <v>2187</v>
      </c>
      <c r="D78" s="9">
        <v>2.0</v>
      </c>
      <c r="E78" s="9">
        <v>120.0</v>
      </c>
      <c r="F78" s="286">
        <f t="shared" si="1"/>
        <v>240</v>
      </c>
      <c r="G78" s="50" t="b">
        <v>0</v>
      </c>
      <c r="H78" s="8" t="s">
        <v>16</v>
      </c>
      <c r="I78" s="87"/>
    </row>
    <row r="79">
      <c r="A79" s="88">
        <v>45758.0</v>
      </c>
      <c r="B79" s="89" t="s">
        <v>25</v>
      </c>
      <c r="C79" s="90" t="s">
        <v>13</v>
      </c>
      <c r="D79" s="92">
        <v>1.0</v>
      </c>
      <c r="E79" s="92">
        <v>100.0</v>
      </c>
      <c r="F79" s="287">
        <f t="shared" si="1"/>
        <v>100</v>
      </c>
      <c r="G79" s="91" t="b">
        <v>1</v>
      </c>
      <c r="H79" s="89" t="s">
        <v>30</v>
      </c>
      <c r="I79" s="95"/>
    </row>
    <row r="80">
      <c r="A80" s="84">
        <v>45758.0</v>
      </c>
      <c r="B80" s="8" t="s">
        <v>22</v>
      </c>
      <c r="C80" s="85" t="s">
        <v>1277</v>
      </c>
      <c r="D80" s="9">
        <v>2.0</v>
      </c>
      <c r="E80" s="9">
        <v>100.0</v>
      </c>
      <c r="F80" s="286">
        <f t="shared" si="1"/>
        <v>200</v>
      </c>
      <c r="G80" s="50" t="b">
        <v>0</v>
      </c>
      <c r="H80" s="8" t="s">
        <v>16</v>
      </c>
      <c r="I80" s="87"/>
    </row>
    <row r="81">
      <c r="A81" s="88">
        <v>45758.0</v>
      </c>
      <c r="B81" s="89" t="s">
        <v>173</v>
      </c>
      <c r="C81" s="90" t="s">
        <v>10</v>
      </c>
      <c r="D81" s="92">
        <v>2.0</v>
      </c>
      <c r="E81" s="92">
        <v>100.0</v>
      </c>
      <c r="F81" s="287">
        <f t="shared" si="1"/>
        <v>200</v>
      </c>
      <c r="G81" s="91" t="b">
        <v>0</v>
      </c>
      <c r="H81" s="89" t="s">
        <v>16</v>
      </c>
      <c r="I81" s="95"/>
    </row>
    <row r="82">
      <c r="A82" s="84">
        <v>45758.0</v>
      </c>
      <c r="B82" s="8" t="s">
        <v>2215</v>
      </c>
      <c r="C82" s="85" t="s">
        <v>19</v>
      </c>
      <c r="D82" s="9">
        <v>0.5</v>
      </c>
      <c r="E82" s="9">
        <v>100.0</v>
      </c>
      <c r="F82" s="286">
        <f t="shared" si="1"/>
        <v>50</v>
      </c>
      <c r="G82" s="50" t="b">
        <v>1</v>
      </c>
      <c r="H82" s="8" t="s">
        <v>30</v>
      </c>
      <c r="I82" s="87"/>
    </row>
    <row r="83">
      <c r="A83" s="88">
        <v>45758.0</v>
      </c>
      <c r="B83" s="89" t="s">
        <v>2215</v>
      </c>
      <c r="C83" s="90" t="s">
        <v>2196</v>
      </c>
      <c r="D83" s="92">
        <v>0.5</v>
      </c>
      <c r="E83" s="92">
        <v>100.0</v>
      </c>
      <c r="F83" s="287">
        <f t="shared" si="1"/>
        <v>50</v>
      </c>
      <c r="G83" s="91" t="b">
        <v>1</v>
      </c>
      <c r="H83" s="89" t="s">
        <v>30</v>
      </c>
      <c r="I83" s="95"/>
    </row>
    <row r="84">
      <c r="A84" s="84">
        <v>45758.0</v>
      </c>
      <c r="B84" s="8" t="s">
        <v>54</v>
      </c>
      <c r="C84" s="85" t="s">
        <v>1281</v>
      </c>
      <c r="D84" s="9">
        <v>2.0</v>
      </c>
      <c r="E84" s="9">
        <v>100.0</v>
      </c>
      <c r="F84" s="286">
        <f t="shared" si="1"/>
        <v>200</v>
      </c>
      <c r="G84" s="50" t="b">
        <v>1</v>
      </c>
      <c r="H84" s="8" t="s">
        <v>30</v>
      </c>
      <c r="I84" s="87"/>
    </row>
    <row r="85">
      <c r="A85" s="88">
        <v>45758.0</v>
      </c>
      <c r="B85" s="89" t="s">
        <v>9</v>
      </c>
      <c r="C85" s="90" t="s">
        <v>13</v>
      </c>
      <c r="D85" s="92">
        <v>1.0</v>
      </c>
      <c r="E85" s="92">
        <v>100.0</v>
      </c>
      <c r="F85" s="287">
        <f t="shared" si="1"/>
        <v>100</v>
      </c>
      <c r="G85" s="91" t="b">
        <v>0</v>
      </c>
      <c r="H85" s="89" t="s">
        <v>11</v>
      </c>
      <c r="I85" s="95"/>
    </row>
    <row r="86">
      <c r="A86" s="84">
        <v>45758.0</v>
      </c>
      <c r="B86" s="8" t="s">
        <v>21</v>
      </c>
      <c r="C86" s="85" t="s">
        <v>13</v>
      </c>
      <c r="D86" s="9">
        <v>2.0</v>
      </c>
      <c r="E86" s="9">
        <v>100.0</v>
      </c>
      <c r="F86" s="286">
        <f t="shared" si="1"/>
        <v>200</v>
      </c>
      <c r="G86" s="50" t="b">
        <v>0</v>
      </c>
      <c r="H86" s="8" t="s">
        <v>11</v>
      </c>
      <c r="I86" s="87"/>
    </row>
    <row r="87">
      <c r="A87" s="88">
        <v>45758.0</v>
      </c>
      <c r="B87" s="89" t="s">
        <v>2178</v>
      </c>
      <c r="C87" s="90" t="s">
        <v>13</v>
      </c>
      <c r="D87" s="92">
        <v>1.0</v>
      </c>
      <c r="E87" s="92">
        <v>100.0</v>
      </c>
      <c r="F87" s="287">
        <f t="shared" si="1"/>
        <v>100</v>
      </c>
      <c r="G87" s="91" t="b">
        <v>0</v>
      </c>
      <c r="H87" s="89" t="s">
        <v>11</v>
      </c>
      <c r="I87" s="95"/>
    </row>
    <row r="88">
      <c r="A88" s="84">
        <v>45759.0</v>
      </c>
      <c r="B88" s="8" t="s">
        <v>2179</v>
      </c>
      <c r="C88" s="85" t="s">
        <v>1281</v>
      </c>
      <c r="D88" s="9">
        <v>2.0</v>
      </c>
      <c r="E88" s="9">
        <v>100.0</v>
      </c>
      <c r="F88" s="286">
        <f t="shared" si="1"/>
        <v>200</v>
      </c>
      <c r="G88" s="50" t="b">
        <v>0</v>
      </c>
      <c r="H88" s="8" t="s">
        <v>16</v>
      </c>
      <c r="I88" s="87"/>
    </row>
    <row r="89">
      <c r="A89" s="88">
        <v>45759.0</v>
      </c>
      <c r="B89" s="89" t="s">
        <v>2179</v>
      </c>
      <c r="C89" s="90" t="s">
        <v>2187</v>
      </c>
      <c r="D89" s="92">
        <v>1.0</v>
      </c>
      <c r="E89" s="92">
        <v>120.0</v>
      </c>
      <c r="F89" s="287">
        <f t="shared" si="1"/>
        <v>120</v>
      </c>
      <c r="G89" s="91" t="b">
        <v>0</v>
      </c>
      <c r="H89" s="89" t="s">
        <v>16</v>
      </c>
      <c r="I89" s="95"/>
    </row>
    <row r="90">
      <c r="A90" s="84">
        <v>45759.0</v>
      </c>
      <c r="B90" s="8" t="s">
        <v>31</v>
      </c>
      <c r="C90" s="85" t="s">
        <v>1281</v>
      </c>
      <c r="D90" s="9">
        <v>1.0</v>
      </c>
      <c r="E90" s="9">
        <v>100.0</v>
      </c>
      <c r="F90" s="286">
        <f t="shared" si="1"/>
        <v>100</v>
      </c>
      <c r="G90" s="50" t="b">
        <v>0</v>
      </c>
      <c r="H90" s="8" t="s">
        <v>11</v>
      </c>
      <c r="I90" s="87"/>
    </row>
    <row r="91">
      <c r="A91" s="88">
        <v>45759.0</v>
      </c>
      <c r="B91" s="89" t="s">
        <v>31</v>
      </c>
      <c r="C91" s="90" t="s">
        <v>70</v>
      </c>
      <c r="D91" s="92">
        <v>1.0</v>
      </c>
      <c r="E91" s="92">
        <v>80.0</v>
      </c>
      <c r="F91" s="287">
        <f t="shared" si="1"/>
        <v>80</v>
      </c>
      <c r="G91" s="91" t="b">
        <v>0</v>
      </c>
      <c r="H91" s="89" t="s">
        <v>11</v>
      </c>
      <c r="I91" s="95"/>
    </row>
    <row r="92">
      <c r="A92" s="84">
        <v>45759.0</v>
      </c>
      <c r="B92" s="8" t="s">
        <v>45</v>
      </c>
      <c r="C92" s="85" t="s">
        <v>1281</v>
      </c>
      <c r="D92" s="9">
        <v>2.0</v>
      </c>
      <c r="E92" s="9">
        <v>100.0</v>
      </c>
      <c r="F92" s="286">
        <f t="shared" si="1"/>
        <v>200</v>
      </c>
      <c r="G92" s="50" t="b">
        <v>0</v>
      </c>
      <c r="H92" s="8" t="s">
        <v>11</v>
      </c>
      <c r="I92" s="87"/>
    </row>
    <row r="93">
      <c r="A93" s="88">
        <v>45760.0</v>
      </c>
      <c r="B93" s="89" t="s">
        <v>42</v>
      </c>
      <c r="C93" s="90" t="s">
        <v>1294</v>
      </c>
      <c r="D93" s="92">
        <v>3.0</v>
      </c>
      <c r="E93" s="92">
        <v>120.0</v>
      </c>
      <c r="F93" s="287">
        <f t="shared" si="1"/>
        <v>360</v>
      </c>
      <c r="G93" s="91" t="b">
        <v>1</v>
      </c>
      <c r="H93" s="89" t="s">
        <v>30</v>
      </c>
      <c r="I93" s="95"/>
    </row>
    <row r="94">
      <c r="A94" s="84">
        <v>45760.0</v>
      </c>
      <c r="B94" s="8" t="s">
        <v>2181</v>
      </c>
      <c r="C94" s="85" t="s">
        <v>2193</v>
      </c>
      <c r="D94" s="9">
        <v>4.5</v>
      </c>
      <c r="E94" s="9">
        <v>120.0</v>
      </c>
      <c r="F94" s="286">
        <f t="shared" si="1"/>
        <v>540</v>
      </c>
      <c r="G94" s="50" t="b">
        <v>0</v>
      </c>
      <c r="H94" s="8" t="s">
        <v>16</v>
      </c>
      <c r="I94" s="87"/>
    </row>
    <row r="95">
      <c r="A95" s="88">
        <v>45760.0</v>
      </c>
      <c r="B95" s="89" t="s">
        <v>31</v>
      </c>
      <c r="C95" s="90" t="s">
        <v>19</v>
      </c>
      <c r="D95" s="92">
        <v>5.0</v>
      </c>
      <c r="E95" s="92">
        <v>120.0</v>
      </c>
      <c r="F95" s="287">
        <f t="shared" si="1"/>
        <v>600</v>
      </c>
      <c r="G95" s="91" t="b">
        <v>0</v>
      </c>
      <c r="H95" s="89" t="s">
        <v>11</v>
      </c>
      <c r="I95" s="95"/>
    </row>
    <row r="96">
      <c r="A96" s="84">
        <v>45760.0</v>
      </c>
      <c r="B96" s="8" t="s">
        <v>31</v>
      </c>
      <c r="C96" s="85" t="s">
        <v>70</v>
      </c>
      <c r="D96" s="9">
        <v>1.0</v>
      </c>
      <c r="E96" s="9">
        <v>100.0</v>
      </c>
      <c r="F96" s="286">
        <f t="shared" si="1"/>
        <v>100</v>
      </c>
      <c r="G96" s="50" t="b">
        <v>0</v>
      </c>
      <c r="H96" s="8" t="s">
        <v>11</v>
      </c>
      <c r="I96" s="87"/>
    </row>
    <row r="97">
      <c r="A97" s="88">
        <v>45760.0</v>
      </c>
      <c r="B97" s="89" t="s">
        <v>47</v>
      </c>
      <c r="C97" s="90" t="s">
        <v>1277</v>
      </c>
      <c r="D97" s="92">
        <v>3.0</v>
      </c>
      <c r="E97" s="92">
        <v>120.0</v>
      </c>
      <c r="F97" s="287">
        <f t="shared" si="1"/>
        <v>360</v>
      </c>
      <c r="G97" s="91" t="b">
        <v>0</v>
      </c>
      <c r="H97" s="89" t="s">
        <v>11</v>
      </c>
      <c r="I97" s="95"/>
    </row>
    <row r="98">
      <c r="A98" s="84">
        <v>45762.0</v>
      </c>
      <c r="B98" s="8" t="s">
        <v>39</v>
      </c>
      <c r="C98" s="85" t="s">
        <v>1277</v>
      </c>
      <c r="D98" s="9">
        <v>5.0</v>
      </c>
      <c r="E98" s="9">
        <v>120.0</v>
      </c>
      <c r="F98" s="286">
        <f t="shared" si="1"/>
        <v>600</v>
      </c>
      <c r="G98" s="50" t="b">
        <v>0</v>
      </c>
      <c r="H98" s="8" t="s">
        <v>16</v>
      </c>
      <c r="I98" s="87"/>
    </row>
    <row r="99">
      <c r="A99" s="88">
        <v>45762.0</v>
      </c>
      <c r="B99" s="89" t="s">
        <v>39</v>
      </c>
      <c r="C99" s="90" t="s">
        <v>2187</v>
      </c>
      <c r="D99" s="92">
        <v>1.0</v>
      </c>
      <c r="E99" s="92">
        <v>140.0</v>
      </c>
      <c r="F99" s="287">
        <f t="shared" si="1"/>
        <v>140</v>
      </c>
      <c r="G99" s="91" t="b">
        <v>0</v>
      </c>
      <c r="H99" s="89" t="s">
        <v>16</v>
      </c>
      <c r="I99" s="95"/>
    </row>
    <row r="100">
      <c r="A100" s="84">
        <v>45762.0</v>
      </c>
      <c r="B100" s="8" t="s">
        <v>42</v>
      </c>
      <c r="C100" s="85" t="s">
        <v>1293</v>
      </c>
      <c r="D100" s="9">
        <v>2.0</v>
      </c>
      <c r="E100" s="9">
        <v>120.0</v>
      </c>
      <c r="F100" s="286">
        <f t="shared" si="1"/>
        <v>240</v>
      </c>
      <c r="G100" s="50" t="b">
        <v>1</v>
      </c>
      <c r="H100" s="8" t="s">
        <v>30</v>
      </c>
      <c r="I100" s="87"/>
    </row>
    <row r="101">
      <c r="A101" s="88">
        <v>45762.0</v>
      </c>
      <c r="B101" s="89" t="s">
        <v>31</v>
      </c>
      <c r="C101" s="90" t="s">
        <v>1318</v>
      </c>
      <c r="D101" s="92">
        <v>6.0</v>
      </c>
      <c r="E101" s="92">
        <v>120.0</v>
      </c>
      <c r="F101" s="287">
        <f t="shared" si="1"/>
        <v>720</v>
      </c>
      <c r="G101" s="91" t="b">
        <v>0</v>
      </c>
      <c r="H101" s="89" t="s">
        <v>11</v>
      </c>
      <c r="I101" s="95"/>
    </row>
    <row r="102">
      <c r="A102" s="84">
        <v>45762.0</v>
      </c>
      <c r="B102" s="8" t="s">
        <v>31</v>
      </c>
      <c r="C102" s="85" t="s">
        <v>70</v>
      </c>
      <c r="D102" s="9">
        <v>1.0</v>
      </c>
      <c r="E102" s="9">
        <v>100.0</v>
      </c>
      <c r="F102" s="286">
        <f t="shared" si="1"/>
        <v>100</v>
      </c>
      <c r="G102" s="50" t="b">
        <v>0</v>
      </c>
      <c r="H102" s="8" t="s">
        <v>11</v>
      </c>
      <c r="I102" s="87"/>
    </row>
    <row r="103">
      <c r="A103" s="88">
        <v>45762.0</v>
      </c>
      <c r="B103" s="89" t="s">
        <v>71</v>
      </c>
      <c r="C103" s="90" t="s">
        <v>12</v>
      </c>
      <c r="D103" s="92">
        <v>1.0</v>
      </c>
      <c r="E103" s="92">
        <v>120.0</v>
      </c>
      <c r="F103" s="287">
        <f t="shared" si="1"/>
        <v>120</v>
      </c>
      <c r="G103" s="91" t="b">
        <v>0</v>
      </c>
      <c r="H103" s="89" t="s">
        <v>16</v>
      </c>
      <c r="I103" s="95"/>
    </row>
    <row r="104">
      <c r="A104" s="84">
        <v>45762.0</v>
      </c>
      <c r="B104" s="8" t="s">
        <v>9</v>
      </c>
      <c r="C104" s="85" t="s">
        <v>1277</v>
      </c>
      <c r="D104" s="9">
        <v>6.0</v>
      </c>
      <c r="E104" s="9">
        <v>120.0</v>
      </c>
      <c r="F104" s="286">
        <f t="shared" si="1"/>
        <v>720</v>
      </c>
      <c r="G104" s="50" t="b">
        <v>0</v>
      </c>
      <c r="H104" s="8" t="s">
        <v>11</v>
      </c>
      <c r="I104" s="87"/>
    </row>
    <row r="105">
      <c r="A105" s="88">
        <v>45763.0</v>
      </c>
      <c r="B105" s="89" t="s">
        <v>41</v>
      </c>
      <c r="C105" s="90" t="s">
        <v>1281</v>
      </c>
      <c r="D105" s="92">
        <v>1.0</v>
      </c>
      <c r="E105" s="92">
        <v>120.0</v>
      </c>
      <c r="F105" s="287">
        <f t="shared" si="1"/>
        <v>120</v>
      </c>
      <c r="G105" s="91" t="b">
        <v>1</v>
      </c>
      <c r="H105" s="89" t="s">
        <v>30</v>
      </c>
      <c r="I105" s="95"/>
    </row>
    <row r="106">
      <c r="A106" s="84">
        <v>45763.0</v>
      </c>
      <c r="B106" s="8" t="s">
        <v>2195</v>
      </c>
      <c r="C106" s="85" t="s">
        <v>1280</v>
      </c>
      <c r="D106" s="9">
        <v>1.5</v>
      </c>
      <c r="E106" s="9">
        <v>120.0</v>
      </c>
      <c r="F106" s="286">
        <f t="shared" si="1"/>
        <v>180</v>
      </c>
      <c r="G106" s="50" t="b">
        <v>0</v>
      </c>
      <c r="H106" s="8" t="s">
        <v>16</v>
      </c>
      <c r="I106" s="87"/>
    </row>
    <row r="107">
      <c r="A107" s="88">
        <v>45763.0</v>
      </c>
      <c r="B107" s="89" t="s">
        <v>2195</v>
      </c>
      <c r="C107" s="90" t="s">
        <v>70</v>
      </c>
      <c r="D107" s="92">
        <v>1.0</v>
      </c>
      <c r="E107" s="92">
        <v>100.0</v>
      </c>
      <c r="F107" s="287">
        <f t="shared" si="1"/>
        <v>100</v>
      </c>
      <c r="G107" s="91" t="b">
        <v>0</v>
      </c>
      <c r="H107" s="89" t="s">
        <v>16</v>
      </c>
      <c r="I107" s="95"/>
    </row>
    <row r="108">
      <c r="A108" s="84">
        <v>45763.0</v>
      </c>
      <c r="B108" s="8" t="s">
        <v>60</v>
      </c>
      <c r="C108" s="85" t="s">
        <v>13</v>
      </c>
      <c r="D108" s="9">
        <v>1.0</v>
      </c>
      <c r="E108" s="9">
        <v>120.0</v>
      </c>
      <c r="F108" s="286">
        <f t="shared" si="1"/>
        <v>120</v>
      </c>
      <c r="G108" s="50" t="b">
        <v>1</v>
      </c>
      <c r="H108" s="8" t="s">
        <v>16</v>
      </c>
      <c r="I108" s="87"/>
    </row>
    <row r="109">
      <c r="A109" s="88">
        <v>45763.0</v>
      </c>
      <c r="B109" s="89" t="s">
        <v>60</v>
      </c>
      <c r="C109" s="90" t="s">
        <v>70</v>
      </c>
      <c r="D109" s="92">
        <v>1.0</v>
      </c>
      <c r="E109" s="92">
        <v>100.0</v>
      </c>
      <c r="F109" s="287">
        <f t="shared" si="1"/>
        <v>100</v>
      </c>
      <c r="G109" s="91" t="b">
        <v>1</v>
      </c>
      <c r="H109" s="89" t="s">
        <v>16</v>
      </c>
      <c r="I109" s="95"/>
    </row>
    <row r="110">
      <c r="A110" s="84">
        <v>45763.0</v>
      </c>
      <c r="B110" s="8" t="s">
        <v>2182</v>
      </c>
      <c r="C110" s="85" t="s">
        <v>1286</v>
      </c>
      <c r="D110" s="9">
        <v>1.0</v>
      </c>
      <c r="E110" s="9">
        <v>120.0</v>
      </c>
      <c r="F110" s="286">
        <f t="shared" si="1"/>
        <v>120</v>
      </c>
      <c r="G110" s="50" t="b">
        <v>1</v>
      </c>
      <c r="H110" s="8" t="s">
        <v>30</v>
      </c>
      <c r="I110" s="87"/>
    </row>
    <row r="111">
      <c r="A111" s="88">
        <v>45763.0</v>
      </c>
      <c r="B111" s="89" t="s">
        <v>2182</v>
      </c>
      <c r="C111" s="90" t="s">
        <v>2187</v>
      </c>
      <c r="D111" s="92">
        <v>0.5</v>
      </c>
      <c r="E111" s="92">
        <v>140.0</v>
      </c>
      <c r="F111" s="287">
        <f t="shared" si="1"/>
        <v>70</v>
      </c>
      <c r="G111" s="91" t="b">
        <v>1</v>
      </c>
      <c r="H111" s="89" t="s">
        <v>30</v>
      </c>
      <c r="I111" s="95"/>
    </row>
    <row r="112">
      <c r="A112" s="84">
        <v>45763.0</v>
      </c>
      <c r="B112" s="8" t="s">
        <v>2182</v>
      </c>
      <c r="C112" s="85" t="s">
        <v>70</v>
      </c>
      <c r="D112" s="9">
        <v>0.5</v>
      </c>
      <c r="E112" s="9">
        <v>100.0</v>
      </c>
      <c r="F112" s="286">
        <f t="shared" si="1"/>
        <v>50</v>
      </c>
      <c r="G112" s="50" t="b">
        <v>1</v>
      </c>
      <c r="H112" s="8" t="s">
        <v>30</v>
      </c>
      <c r="I112" s="87"/>
    </row>
    <row r="113">
      <c r="A113" s="88">
        <v>45763.0</v>
      </c>
      <c r="B113" s="89" t="s">
        <v>31</v>
      </c>
      <c r="C113" s="90" t="s">
        <v>19</v>
      </c>
      <c r="D113" s="92">
        <v>4.0</v>
      </c>
      <c r="E113" s="92">
        <v>120.0</v>
      </c>
      <c r="F113" s="287">
        <f t="shared" si="1"/>
        <v>480</v>
      </c>
      <c r="G113" s="91" t="b">
        <v>0</v>
      </c>
      <c r="H113" s="89" t="s">
        <v>11</v>
      </c>
      <c r="I113" s="95"/>
    </row>
    <row r="114">
      <c r="A114" s="84">
        <v>45763.0</v>
      </c>
      <c r="B114" s="8" t="s">
        <v>31</v>
      </c>
      <c r="C114" s="85" t="s">
        <v>70</v>
      </c>
      <c r="D114" s="9">
        <v>2.0</v>
      </c>
      <c r="E114" s="9">
        <v>100.0</v>
      </c>
      <c r="F114" s="286">
        <f t="shared" si="1"/>
        <v>200</v>
      </c>
      <c r="G114" s="50" t="b">
        <v>0</v>
      </c>
      <c r="H114" s="8" t="s">
        <v>11</v>
      </c>
      <c r="I114" s="87"/>
    </row>
    <row r="115">
      <c r="A115" s="88">
        <v>45763.0</v>
      </c>
      <c r="B115" s="89" t="s">
        <v>47</v>
      </c>
      <c r="C115" s="90" t="s">
        <v>1277</v>
      </c>
      <c r="D115" s="92">
        <v>3.0</v>
      </c>
      <c r="E115" s="92">
        <v>120.0</v>
      </c>
      <c r="F115" s="287">
        <f t="shared" si="1"/>
        <v>360</v>
      </c>
      <c r="G115" s="91" t="b">
        <v>0</v>
      </c>
      <c r="H115" s="89" t="s">
        <v>11</v>
      </c>
      <c r="I115" s="95"/>
    </row>
    <row r="116">
      <c r="A116" s="84">
        <v>45763.0</v>
      </c>
      <c r="B116" s="8" t="s">
        <v>45</v>
      </c>
      <c r="C116" s="85" t="s">
        <v>13</v>
      </c>
      <c r="D116" s="9">
        <v>1.0</v>
      </c>
      <c r="E116" s="9">
        <v>120.0</v>
      </c>
      <c r="F116" s="286">
        <f t="shared" si="1"/>
        <v>120</v>
      </c>
      <c r="G116" s="50" t="b">
        <v>0</v>
      </c>
      <c r="H116" s="8" t="s">
        <v>11</v>
      </c>
      <c r="I116" s="87"/>
    </row>
    <row r="117">
      <c r="A117" s="88">
        <v>45763.0</v>
      </c>
      <c r="B117" s="89" t="s">
        <v>45</v>
      </c>
      <c r="C117" s="90" t="s">
        <v>70</v>
      </c>
      <c r="D117" s="92">
        <v>0.5</v>
      </c>
      <c r="E117" s="92">
        <v>100.0</v>
      </c>
      <c r="F117" s="287">
        <f t="shared" si="1"/>
        <v>50</v>
      </c>
      <c r="G117" s="91" t="b">
        <v>0</v>
      </c>
      <c r="H117" s="89" t="s">
        <v>11</v>
      </c>
      <c r="I117" s="95"/>
    </row>
    <row r="118">
      <c r="A118" s="84">
        <v>45763.0</v>
      </c>
      <c r="B118" s="8" t="s">
        <v>2207</v>
      </c>
      <c r="C118" s="85" t="s">
        <v>19</v>
      </c>
      <c r="D118" s="9">
        <v>5.0</v>
      </c>
      <c r="E118" s="9">
        <v>120.0</v>
      </c>
      <c r="F118" s="286">
        <f t="shared" si="1"/>
        <v>600</v>
      </c>
      <c r="G118" s="50" t="b">
        <v>1</v>
      </c>
      <c r="H118" s="8" t="s">
        <v>30</v>
      </c>
      <c r="I118" s="87"/>
    </row>
    <row r="119">
      <c r="A119" s="88">
        <v>45763.0</v>
      </c>
      <c r="B119" s="89" t="s">
        <v>52</v>
      </c>
      <c r="C119" s="90" t="s">
        <v>2216</v>
      </c>
      <c r="D119" s="92">
        <v>4.0</v>
      </c>
      <c r="E119" s="92">
        <v>120.0</v>
      </c>
      <c r="F119" s="287">
        <f t="shared" si="1"/>
        <v>480</v>
      </c>
      <c r="G119" s="91" t="b">
        <v>0</v>
      </c>
      <c r="H119" s="89" t="s">
        <v>11</v>
      </c>
      <c r="I119" s="95"/>
    </row>
    <row r="120">
      <c r="A120" s="84">
        <v>45763.0</v>
      </c>
      <c r="B120" s="8" t="s">
        <v>52</v>
      </c>
      <c r="C120" s="85" t="s">
        <v>2187</v>
      </c>
      <c r="D120" s="9">
        <v>1.0</v>
      </c>
      <c r="E120" s="9">
        <v>140.0</v>
      </c>
      <c r="F120" s="286">
        <f t="shared" si="1"/>
        <v>140</v>
      </c>
      <c r="G120" s="50" t="b">
        <v>0</v>
      </c>
      <c r="H120" s="8" t="s">
        <v>11</v>
      </c>
      <c r="I120" s="87"/>
    </row>
    <row r="121">
      <c r="A121" s="88">
        <v>45763.0</v>
      </c>
      <c r="B121" s="89" t="s">
        <v>52</v>
      </c>
      <c r="C121" s="90" t="s">
        <v>70</v>
      </c>
      <c r="D121" s="92">
        <v>1.0</v>
      </c>
      <c r="E121" s="92">
        <v>100.0</v>
      </c>
      <c r="F121" s="287">
        <f t="shared" si="1"/>
        <v>100</v>
      </c>
      <c r="G121" s="91" t="b">
        <v>0</v>
      </c>
      <c r="H121" s="89" t="s">
        <v>11</v>
      </c>
      <c r="I121" s="95"/>
    </row>
    <row r="122">
      <c r="A122" s="84">
        <v>45763.0</v>
      </c>
      <c r="B122" s="8" t="s">
        <v>56</v>
      </c>
      <c r="C122" s="85" t="s">
        <v>2217</v>
      </c>
      <c r="D122" s="9">
        <v>7.0</v>
      </c>
      <c r="E122" s="9">
        <v>80.0</v>
      </c>
      <c r="F122" s="286">
        <f t="shared" si="1"/>
        <v>560</v>
      </c>
      <c r="G122" s="50" t="b">
        <v>0</v>
      </c>
      <c r="H122" s="8" t="s">
        <v>16</v>
      </c>
      <c r="I122" s="87"/>
    </row>
    <row r="123">
      <c r="A123" s="88"/>
      <c r="B123" s="292"/>
      <c r="C123" s="90"/>
      <c r="D123" s="92"/>
      <c r="E123" s="92"/>
      <c r="F123" s="287">
        <f t="shared" si="1"/>
        <v>0</v>
      </c>
      <c r="G123" s="91" t="b">
        <v>0</v>
      </c>
      <c r="H123" s="293"/>
      <c r="I123" s="95"/>
    </row>
    <row r="124">
      <c r="A124" s="84"/>
      <c r="B124" s="289"/>
      <c r="C124" s="85"/>
      <c r="D124" s="9"/>
      <c r="E124" s="9"/>
      <c r="F124" s="286">
        <f t="shared" si="1"/>
        <v>0</v>
      </c>
      <c r="G124" s="50" t="b">
        <v>0</v>
      </c>
      <c r="H124" s="290"/>
      <c r="I124" s="87"/>
    </row>
    <row r="125">
      <c r="A125" s="88"/>
      <c r="B125" s="292"/>
      <c r="C125" s="90"/>
      <c r="D125" s="92"/>
      <c r="E125" s="92"/>
      <c r="F125" s="287">
        <f t="shared" si="1"/>
        <v>0</v>
      </c>
      <c r="G125" s="91" t="b">
        <v>0</v>
      </c>
      <c r="H125" s="293"/>
      <c r="I125" s="95"/>
    </row>
    <row r="126">
      <c r="A126" s="84"/>
      <c r="B126" s="289"/>
      <c r="C126" s="85"/>
      <c r="D126" s="9"/>
      <c r="E126" s="9"/>
      <c r="F126" s="286">
        <f t="shared" si="1"/>
        <v>0</v>
      </c>
      <c r="G126" s="50" t="b">
        <v>0</v>
      </c>
      <c r="H126" s="290"/>
      <c r="I126" s="87"/>
    </row>
    <row r="127">
      <c r="A127" s="88"/>
      <c r="B127" s="292"/>
      <c r="C127" s="90"/>
      <c r="D127" s="92"/>
      <c r="E127" s="92"/>
      <c r="F127" s="287">
        <f t="shared" si="1"/>
        <v>0</v>
      </c>
      <c r="G127" s="91" t="b">
        <v>0</v>
      </c>
      <c r="H127" s="293"/>
      <c r="I127" s="95"/>
    </row>
    <row r="128">
      <c r="A128" s="84"/>
      <c r="B128" s="289"/>
      <c r="C128" s="85"/>
      <c r="D128" s="9"/>
      <c r="E128" s="9"/>
      <c r="F128" s="286">
        <f t="shared" si="1"/>
        <v>0</v>
      </c>
      <c r="G128" s="50" t="b">
        <v>0</v>
      </c>
      <c r="H128" s="290"/>
      <c r="I128" s="87"/>
    </row>
    <row r="129">
      <c r="A129" s="88"/>
      <c r="B129" s="292"/>
      <c r="C129" s="90"/>
      <c r="D129" s="92"/>
      <c r="E129" s="92"/>
      <c r="F129" s="287">
        <f t="shared" si="1"/>
        <v>0</v>
      </c>
      <c r="G129" s="91" t="b">
        <v>0</v>
      </c>
      <c r="H129" s="293"/>
      <c r="I129" s="95"/>
    </row>
    <row r="130">
      <c r="A130" s="84"/>
      <c r="B130" s="289"/>
      <c r="C130" s="85"/>
      <c r="D130" s="9"/>
      <c r="E130" s="9"/>
      <c r="F130" s="286">
        <f t="shared" si="1"/>
        <v>0</v>
      </c>
      <c r="G130" s="50" t="b">
        <v>0</v>
      </c>
      <c r="H130" s="290"/>
      <c r="I130" s="87"/>
    </row>
    <row r="131">
      <c r="A131" s="88"/>
      <c r="B131" s="292"/>
      <c r="C131" s="90"/>
      <c r="D131" s="92"/>
      <c r="E131" s="92"/>
      <c r="F131" s="287">
        <f t="shared" si="1"/>
        <v>0</v>
      </c>
      <c r="G131" s="91" t="b">
        <v>0</v>
      </c>
      <c r="H131" s="293"/>
      <c r="I131" s="95"/>
    </row>
    <row r="132">
      <c r="A132" s="84"/>
      <c r="B132" s="289"/>
      <c r="C132" s="85"/>
      <c r="D132" s="9"/>
      <c r="E132" s="9"/>
      <c r="F132" s="286">
        <f t="shared" si="1"/>
        <v>0</v>
      </c>
      <c r="G132" s="50" t="b">
        <v>0</v>
      </c>
      <c r="H132" s="290"/>
      <c r="I132" s="87"/>
    </row>
    <row r="133">
      <c r="A133" s="88"/>
      <c r="B133" s="292"/>
      <c r="C133" s="90"/>
      <c r="D133" s="92"/>
      <c r="E133" s="92"/>
      <c r="F133" s="287">
        <f t="shared" si="1"/>
        <v>0</v>
      </c>
      <c r="G133" s="91" t="b">
        <v>0</v>
      </c>
      <c r="H133" s="293"/>
      <c r="I133" s="95"/>
    </row>
    <row r="134">
      <c r="A134" s="84"/>
      <c r="B134" s="289"/>
      <c r="C134" s="85"/>
      <c r="D134" s="9"/>
      <c r="E134" s="9"/>
      <c r="F134" s="286">
        <f t="shared" si="1"/>
        <v>0</v>
      </c>
      <c r="G134" s="50" t="b">
        <v>0</v>
      </c>
      <c r="H134" s="290"/>
      <c r="I134" s="87"/>
    </row>
    <row r="135">
      <c r="A135" s="88"/>
      <c r="B135" s="292"/>
      <c r="C135" s="90"/>
      <c r="D135" s="92"/>
      <c r="E135" s="92"/>
      <c r="F135" s="287">
        <f t="shared" si="1"/>
        <v>0</v>
      </c>
      <c r="G135" s="91" t="b">
        <v>0</v>
      </c>
      <c r="H135" s="293"/>
      <c r="I135" s="95"/>
    </row>
    <row r="136">
      <c r="A136" s="84"/>
      <c r="B136" s="289"/>
      <c r="C136" s="85"/>
      <c r="D136" s="9"/>
      <c r="E136" s="9"/>
      <c r="F136" s="286">
        <f t="shared" si="1"/>
        <v>0</v>
      </c>
      <c r="G136" s="50" t="b">
        <v>0</v>
      </c>
      <c r="H136" s="290"/>
      <c r="I136" s="87"/>
    </row>
    <row r="137">
      <c r="A137" s="88"/>
      <c r="B137" s="292"/>
      <c r="C137" s="90"/>
      <c r="D137" s="92"/>
      <c r="E137" s="92"/>
      <c r="F137" s="287">
        <f t="shared" si="1"/>
        <v>0</v>
      </c>
      <c r="G137" s="91" t="b">
        <v>0</v>
      </c>
      <c r="H137" s="293"/>
      <c r="I137" s="95"/>
    </row>
    <row r="138">
      <c r="A138" s="84"/>
      <c r="B138" s="289"/>
      <c r="C138" s="85"/>
      <c r="D138" s="9"/>
      <c r="E138" s="9"/>
      <c r="F138" s="286">
        <f t="shared" si="1"/>
        <v>0</v>
      </c>
      <c r="G138" s="50" t="b">
        <v>0</v>
      </c>
      <c r="H138" s="290"/>
      <c r="I138" s="87"/>
    </row>
    <row r="139">
      <c r="A139" s="88"/>
      <c r="B139" s="292"/>
      <c r="C139" s="90"/>
      <c r="D139" s="92"/>
      <c r="E139" s="92"/>
      <c r="F139" s="287">
        <f t="shared" si="1"/>
        <v>0</v>
      </c>
      <c r="G139" s="91" t="b">
        <v>0</v>
      </c>
      <c r="H139" s="293"/>
      <c r="I139" s="95"/>
    </row>
    <row r="140">
      <c r="A140" s="84"/>
      <c r="B140" s="289"/>
      <c r="C140" s="85"/>
      <c r="D140" s="9"/>
      <c r="E140" s="9"/>
      <c r="F140" s="286">
        <f t="shared" si="1"/>
        <v>0</v>
      </c>
      <c r="G140" s="50" t="b">
        <v>0</v>
      </c>
      <c r="H140" s="290"/>
      <c r="I140" s="87"/>
    </row>
    <row r="141">
      <c r="A141" s="88"/>
      <c r="B141" s="292"/>
      <c r="C141" s="90"/>
      <c r="D141" s="92"/>
      <c r="E141" s="92"/>
      <c r="F141" s="287">
        <f t="shared" si="1"/>
        <v>0</v>
      </c>
      <c r="G141" s="91" t="b">
        <v>0</v>
      </c>
      <c r="H141" s="293"/>
      <c r="I141" s="95"/>
    </row>
    <row r="142">
      <c r="A142" s="84"/>
      <c r="B142" s="289"/>
      <c r="C142" s="85"/>
      <c r="D142" s="9"/>
      <c r="E142" s="9"/>
      <c r="F142" s="286">
        <f t="shared" si="1"/>
        <v>0</v>
      </c>
      <c r="G142" s="50" t="b">
        <v>0</v>
      </c>
      <c r="H142" s="290"/>
      <c r="I142" s="87"/>
    </row>
    <row r="143">
      <c r="A143" s="88"/>
      <c r="B143" s="292"/>
      <c r="C143" s="90"/>
      <c r="D143" s="92"/>
      <c r="E143" s="92"/>
      <c r="F143" s="287">
        <f t="shared" si="1"/>
        <v>0</v>
      </c>
      <c r="G143" s="91" t="b">
        <v>0</v>
      </c>
      <c r="H143" s="293"/>
      <c r="I143" s="95"/>
    </row>
    <row r="144">
      <c r="A144" s="84"/>
      <c r="B144" s="289"/>
      <c r="C144" s="85"/>
      <c r="D144" s="9"/>
      <c r="E144" s="9"/>
      <c r="F144" s="286">
        <f t="shared" si="1"/>
        <v>0</v>
      </c>
      <c r="G144" s="50" t="b">
        <v>0</v>
      </c>
      <c r="H144" s="290"/>
      <c r="I144" s="87"/>
    </row>
    <row r="145">
      <c r="A145" s="88"/>
      <c r="B145" s="292"/>
      <c r="C145" s="90"/>
      <c r="D145" s="92"/>
      <c r="E145" s="92"/>
      <c r="F145" s="287"/>
      <c r="G145" s="91" t="b">
        <v>0</v>
      </c>
      <c r="H145" s="293"/>
      <c r="I145" s="95"/>
    </row>
    <row r="146">
      <c r="A146" s="84"/>
      <c r="B146" s="289"/>
      <c r="C146" s="85"/>
      <c r="D146" s="9"/>
      <c r="E146" s="9"/>
      <c r="F146" s="286"/>
      <c r="G146" s="50" t="b">
        <v>0</v>
      </c>
      <c r="H146" s="290"/>
      <c r="I146" s="87"/>
    </row>
    <row r="147">
      <c r="A147" s="88"/>
      <c r="B147" s="292"/>
      <c r="C147" s="90"/>
      <c r="D147" s="92"/>
      <c r="E147" s="92"/>
      <c r="F147" s="287"/>
      <c r="G147" s="91" t="b">
        <v>0</v>
      </c>
      <c r="H147" s="293"/>
      <c r="I147" s="95"/>
    </row>
    <row r="148">
      <c r="A148" s="84"/>
      <c r="B148" s="289"/>
      <c r="C148" s="85"/>
      <c r="D148" s="9"/>
      <c r="E148" s="9"/>
      <c r="F148" s="9"/>
      <c r="G148" s="50" t="b">
        <v>0</v>
      </c>
      <c r="H148" s="290"/>
      <c r="I148" s="87"/>
    </row>
    <row r="149">
      <c r="A149" s="88"/>
      <c r="B149" s="292"/>
      <c r="C149" s="90"/>
      <c r="D149" s="92"/>
      <c r="E149" s="92"/>
      <c r="F149" s="92"/>
      <c r="G149" s="91" t="b">
        <v>0</v>
      </c>
      <c r="H149" s="293"/>
      <c r="I149" s="95"/>
    </row>
    <row r="150">
      <c r="A150" s="84"/>
      <c r="B150" s="289"/>
      <c r="C150" s="85"/>
      <c r="D150" s="9"/>
      <c r="E150" s="9"/>
      <c r="F150" s="286"/>
      <c r="G150" s="50" t="b">
        <v>0</v>
      </c>
      <c r="H150" s="290"/>
      <c r="I150" s="87"/>
    </row>
    <row r="151">
      <c r="A151" s="88"/>
      <c r="B151" s="292"/>
      <c r="C151" s="90"/>
      <c r="D151" s="92"/>
      <c r="E151" s="92"/>
      <c r="F151" s="287"/>
      <c r="G151" s="91" t="b">
        <v>0</v>
      </c>
      <c r="H151" s="293"/>
      <c r="I151" s="95"/>
    </row>
    <row r="152">
      <c r="A152" s="84"/>
      <c r="B152" s="289"/>
      <c r="C152" s="85"/>
      <c r="D152" s="9"/>
      <c r="E152" s="9"/>
      <c r="F152" s="286"/>
      <c r="G152" s="50" t="b">
        <v>0</v>
      </c>
      <c r="H152" s="290"/>
      <c r="I152" s="87"/>
    </row>
    <row r="153">
      <c r="A153" s="88"/>
      <c r="B153" s="292"/>
      <c r="C153" s="90"/>
      <c r="D153" s="92"/>
      <c r="E153" s="92"/>
      <c r="F153" s="287"/>
      <c r="G153" s="91" t="b">
        <v>0</v>
      </c>
      <c r="H153" s="293"/>
      <c r="I153" s="95"/>
    </row>
    <row r="154">
      <c r="A154" s="84"/>
      <c r="B154" s="289"/>
      <c r="C154" s="85"/>
      <c r="D154" s="9"/>
      <c r="E154" s="9"/>
      <c r="F154" s="286"/>
      <c r="G154" s="50" t="b">
        <v>0</v>
      </c>
      <c r="H154" s="290"/>
      <c r="I154" s="87"/>
    </row>
    <row r="155">
      <c r="A155" s="88"/>
      <c r="B155" s="292"/>
      <c r="C155" s="90"/>
      <c r="D155" s="92"/>
      <c r="E155" s="92"/>
      <c r="F155" s="287"/>
      <c r="G155" s="91" t="b">
        <v>0</v>
      </c>
      <c r="H155" s="293"/>
      <c r="I155" s="95"/>
    </row>
    <row r="156">
      <c r="A156" s="84"/>
      <c r="B156" s="289"/>
      <c r="C156" s="85"/>
      <c r="D156" s="9"/>
      <c r="E156" s="9"/>
      <c r="F156" s="286"/>
      <c r="G156" s="50" t="b">
        <v>0</v>
      </c>
      <c r="H156" s="290"/>
      <c r="I156" s="87"/>
    </row>
    <row r="157">
      <c r="A157" s="88"/>
      <c r="B157" s="292"/>
      <c r="C157" s="90"/>
      <c r="D157" s="92"/>
      <c r="E157" s="92"/>
      <c r="F157" s="287"/>
      <c r="G157" s="91" t="b">
        <v>0</v>
      </c>
      <c r="H157" s="293"/>
      <c r="I157" s="95"/>
    </row>
    <row r="158">
      <c r="A158" s="84"/>
      <c r="B158" s="289"/>
      <c r="C158" s="85"/>
      <c r="D158" s="9"/>
      <c r="E158" s="9"/>
      <c r="F158" s="286"/>
      <c r="G158" s="50" t="b">
        <v>0</v>
      </c>
      <c r="H158" s="290"/>
      <c r="I158" s="87"/>
    </row>
    <row r="159">
      <c r="A159" s="88"/>
      <c r="B159" s="292"/>
      <c r="C159" s="90"/>
      <c r="D159" s="92"/>
      <c r="E159" s="92"/>
      <c r="F159" s="287"/>
      <c r="G159" s="91" t="b">
        <v>0</v>
      </c>
      <c r="H159" s="293"/>
      <c r="I159" s="95"/>
    </row>
    <row r="160">
      <c r="A160" s="84"/>
      <c r="B160" s="289"/>
      <c r="C160" s="85"/>
      <c r="D160" s="9"/>
      <c r="E160" s="9"/>
      <c r="F160" s="286"/>
      <c r="G160" s="50" t="b">
        <v>0</v>
      </c>
      <c r="H160" s="290"/>
      <c r="I160" s="87"/>
    </row>
    <row r="161">
      <c r="A161" s="88"/>
      <c r="B161" s="292"/>
      <c r="C161" s="90"/>
      <c r="D161" s="92"/>
      <c r="E161" s="92"/>
      <c r="F161" s="287"/>
      <c r="G161" s="91" t="b">
        <v>0</v>
      </c>
      <c r="H161" s="293"/>
      <c r="I161" s="95"/>
    </row>
    <row r="162">
      <c r="A162" s="84"/>
      <c r="B162" s="289"/>
      <c r="C162" s="85"/>
      <c r="D162" s="9"/>
      <c r="E162" s="9"/>
      <c r="F162" s="286"/>
      <c r="G162" s="50" t="b">
        <v>0</v>
      </c>
      <c r="H162" s="290"/>
      <c r="I162" s="87"/>
    </row>
    <row r="163">
      <c r="A163" s="88"/>
      <c r="B163" s="292"/>
      <c r="C163" s="90"/>
      <c r="D163" s="92"/>
      <c r="E163" s="92"/>
      <c r="F163" s="287"/>
      <c r="G163" s="91" t="b">
        <v>0</v>
      </c>
      <c r="H163" s="293"/>
      <c r="I163" s="95"/>
    </row>
    <row r="164">
      <c r="A164" s="84"/>
      <c r="B164" s="289"/>
      <c r="C164" s="85"/>
      <c r="D164" s="9"/>
      <c r="E164" s="9"/>
      <c r="F164" s="286"/>
      <c r="G164" s="50" t="b">
        <v>0</v>
      </c>
      <c r="H164" s="290"/>
      <c r="I164" s="87"/>
    </row>
    <row r="165">
      <c r="A165" s="88"/>
      <c r="B165" s="292"/>
      <c r="C165" s="90"/>
      <c r="D165" s="92"/>
      <c r="E165" s="92"/>
      <c r="F165" s="287"/>
      <c r="G165" s="91" t="b">
        <v>0</v>
      </c>
      <c r="H165" s="293"/>
      <c r="I165" s="95"/>
    </row>
    <row r="166">
      <c r="A166" s="84"/>
      <c r="B166" s="289"/>
      <c r="C166" s="85"/>
      <c r="D166" s="9"/>
      <c r="E166" s="9"/>
      <c r="F166" s="286"/>
      <c r="G166" s="50" t="b">
        <v>0</v>
      </c>
      <c r="H166" s="290"/>
      <c r="I166" s="87"/>
    </row>
    <row r="167">
      <c r="A167" s="88"/>
      <c r="B167" s="292"/>
      <c r="C167" s="90"/>
      <c r="D167" s="92"/>
      <c r="E167" s="92"/>
      <c r="F167" s="287"/>
      <c r="G167" s="91" t="b">
        <v>0</v>
      </c>
      <c r="H167" s="293"/>
      <c r="I167" s="95"/>
    </row>
    <row r="168">
      <c r="A168" s="84"/>
      <c r="B168" s="289"/>
      <c r="C168" s="85"/>
      <c r="D168" s="9"/>
      <c r="E168" s="9"/>
      <c r="F168" s="286"/>
      <c r="G168" s="50" t="b">
        <v>0</v>
      </c>
      <c r="H168" s="290"/>
      <c r="I168" s="87"/>
    </row>
    <row r="169">
      <c r="A169" s="88"/>
      <c r="B169" s="292"/>
      <c r="C169" s="90"/>
      <c r="D169" s="92"/>
      <c r="E169" s="92"/>
      <c r="F169" s="287"/>
      <c r="H169" s="293"/>
      <c r="I169" s="95"/>
    </row>
    <row r="170">
      <c r="A170" s="84"/>
      <c r="B170" s="289"/>
      <c r="C170" s="85"/>
      <c r="D170" s="9"/>
      <c r="E170" s="9"/>
      <c r="F170" s="286"/>
      <c r="H170" s="290"/>
      <c r="I170" s="87"/>
    </row>
    <row r="171">
      <c r="A171" s="88"/>
      <c r="B171" s="292"/>
      <c r="C171" s="90"/>
      <c r="D171" s="92"/>
      <c r="E171" s="92"/>
      <c r="F171" s="287"/>
      <c r="H171" s="293"/>
      <c r="I171" s="95"/>
    </row>
    <row r="172">
      <c r="A172" s="84"/>
      <c r="B172" s="289"/>
      <c r="C172" s="85"/>
      <c r="D172" s="9"/>
      <c r="E172" s="9"/>
      <c r="F172" s="286"/>
      <c r="H172" s="290"/>
      <c r="I172" s="87"/>
    </row>
    <row r="173">
      <c r="A173" s="88"/>
      <c r="B173" s="292"/>
      <c r="C173" s="90"/>
      <c r="D173" s="92"/>
      <c r="E173" s="92"/>
      <c r="F173" s="287"/>
      <c r="H173" s="293"/>
      <c r="I173" s="95"/>
    </row>
    <row r="174">
      <c r="A174" s="84"/>
      <c r="B174" s="289"/>
      <c r="C174" s="85"/>
      <c r="D174" s="9"/>
      <c r="E174" s="9"/>
      <c r="F174" s="286"/>
      <c r="H174" s="290"/>
      <c r="I174" s="87"/>
    </row>
    <row r="175">
      <c r="A175" s="88"/>
      <c r="B175" s="292"/>
      <c r="C175" s="90"/>
      <c r="D175" s="92"/>
      <c r="E175" s="92"/>
      <c r="F175" s="287"/>
      <c r="H175" s="293"/>
      <c r="I175" s="95"/>
    </row>
    <row r="176">
      <c r="A176" s="84"/>
      <c r="B176" s="289"/>
      <c r="C176" s="85"/>
      <c r="D176" s="9"/>
      <c r="E176" s="9"/>
      <c r="F176" s="286"/>
      <c r="H176" s="290"/>
      <c r="I176" s="87"/>
    </row>
    <row r="177">
      <c r="A177" s="88"/>
      <c r="B177" s="292"/>
      <c r="C177" s="90"/>
      <c r="D177" s="92"/>
      <c r="E177" s="92"/>
      <c r="F177" s="287"/>
      <c r="H177" s="293"/>
      <c r="I177" s="95"/>
    </row>
    <row r="178">
      <c r="A178" s="84"/>
      <c r="B178" s="289"/>
      <c r="C178" s="85"/>
      <c r="D178" s="9"/>
      <c r="E178" s="9"/>
      <c r="F178" s="286"/>
      <c r="H178" s="290"/>
      <c r="I178" s="87"/>
    </row>
    <row r="179">
      <c r="A179" s="88"/>
      <c r="B179" s="292"/>
      <c r="C179" s="90"/>
      <c r="D179" s="92"/>
      <c r="E179" s="92"/>
      <c r="F179" s="287"/>
      <c r="H179" s="293"/>
      <c r="I179" s="95"/>
    </row>
    <row r="180">
      <c r="A180" s="84"/>
      <c r="B180" s="289"/>
      <c r="C180" s="85"/>
      <c r="D180" s="9"/>
      <c r="E180" s="9"/>
      <c r="F180" s="286"/>
      <c r="H180" s="290"/>
      <c r="I180" s="87"/>
    </row>
    <row r="181">
      <c r="A181" s="88"/>
      <c r="B181" s="292"/>
      <c r="C181" s="90"/>
      <c r="D181" s="92"/>
      <c r="E181" s="92"/>
      <c r="F181" s="287"/>
      <c r="H181" s="293"/>
      <c r="I181" s="95"/>
    </row>
    <row r="182">
      <c r="A182" s="84"/>
      <c r="B182" s="289"/>
      <c r="C182" s="85"/>
      <c r="D182" s="9"/>
      <c r="E182" s="9"/>
      <c r="F182" s="286"/>
      <c r="H182" s="290"/>
      <c r="I182" s="87"/>
    </row>
    <row r="183">
      <c r="A183" s="88"/>
      <c r="B183" s="292"/>
      <c r="C183" s="90"/>
      <c r="D183" s="92"/>
      <c r="E183" s="92"/>
      <c r="F183" s="92"/>
      <c r="H183" s="293"/>
      <c r="I183" s="95"/>
    </row>
    <row r="184">
      <c r="A184" s="84"/>
      <c r="B184" s="289"/>
      <c r="C184" s="85"/>
      <c r="D184" s="9"/>
      <c r="E184" s="9"/>
      <c r="F184" s="286"/>
      <c r="H184" s="290"/>
      <c r="I184" s="87"/>
    </row>
    <row r="185">
      <c r="A185" s="88"/>
      <c r="B185" s="292"/>
      <c r="C185" s="90"/>
      <c r="D185" s="92"/>
      <c r="E185" s="92"/>
      <c r="F185" s="287"/>
      <c r="H185" s="293"/>
      <c r="I185" s="95"/>
    </row>
    <row r="186">
      <c r="A186" s="84"/>
      <c r="B186" s="289"/>
      <c r="C186" s="85"/>
      <c r="D186" s="9"/>
      <c r="E186" s="9"/>
      <c r="F186" s="286"/>
      <c r="H186" s="290"/>
      <c r="I186" s="87"/>
    </row>
    <row r="187">
      <c r="A187" s="88"/>
      <c r="B187" s="292"/>
      <c r="C187" s="90"/>
      <c r="D187" s="92"/>
      <c r="E187" s="92"/>
      <c r="F187" s="287"/>
      <c r="H187" s="293"/>
      <c r="I187" s="95"/>
    </row>
    <row r="188">
      <c r="A188" s="84"/>
      <c r="B188" s="289"/>
      <c r="C188" s="85"/>
      <c r="D188" s="9"/>
      <c r="E188" s="9"/>
      <c r="F188" s="286"/>
      <c r="H188" s="290"/>
      <c r="I188" s="87"/>
    </row>
    <row r="189">
      <c r="A189" s="88"/>
      <c r="B189" s="292"/>
      <c r="C189" s="90"/>
      <c r="D189" s="92"/>
      <c r="E189" s="92"/>
      <c r="F189" s="287"/>
      <c r="H189" s="293"/>
      <c r="I189" s="97"/>
    </row>
    <row r="190">
      <c r="A190" s="84"/>
      <c r="B190" s="289"/>
      <c r="C190" s="85"/>
      <c r="D190" s="9"/>
      <c r="E190" s="9"/>
      <c r="F190" s="286"/>
      <c r="H190" s="290"/>
      <c r="I190" s="87"/>
    </row>
    <row r="191">
      <c r="A191" s="88"/>
      <c r="B191" s="292"/>
      <c r="C191" s="90"/>
      <c r="D191" s="92"/>
      <c r="E191" s="92"/>
      <c r="F191" s="287"/>
      <c r="H191" s="293"/>
      <c r="I191" s="95"/>
    </row>
    <row r="192">
      <c r="A192" s="84"/>
      <c r="B192" s="289"/>
      <c r="C192" s="85"/>
      <c r="D192" s="9"/>
      <c r="E192" s="9"/>
      <c r="F192" s="286"/>
      <c r="H192" s="290"/>
      <c r="I192" s="87"/>
    </row>
    <row r="193">
      <c r="A193" s="88"/>
      <c r="B193" s="292"/>
      <c r="C193" s="90"/>
      <c r="D193" s="92"/>
      <c r="E193" s="92"/>
      <c r="F193" s="287"/>
      <c r="H193" s="293"/>
      <c r="I193" s="95"/>
    </row>
    <row r="194">
      <c r="A194" s="84"/>
      <c r="B194" s="289"/>
      <c r="C194" s="85"/>
      <c r="D194" s="9"/>
      <c r="E194" s="9"/>
      <c r="F194" s="286"/>
      <c r="H194" s="290"/>
      <c r="I194" s="87"/>
    </row>
    <row r="195">
      <c r="A195" s="88"/>
      <c r="B195" s="292"/>
      <c r="C195" s="90"/>
      <c r="D195" s="92"/>
      <c r="E195" s="92"/>
      <c r="F195" s="287"/>
      <c r="H195" s="293"/>
      <c r="I195" s="95"/>
    </row>
    <row r="196">
      <c r="A196" s="84"/>
      <c r="B196" s="289"/>
      <c r="C196" s="85"/>
      <c r="D196" s="9"/>
      <c r="E196" s="9"/>
      <c r="F196" s="286"/>
      <c r="H196" s="290"/>
      <c r="I196" s="101"/>
    </row>
    <row r="197">
      <c r="A197" s="88"/>
      <c r="B197" s="292"/>
      <c r="C197" s="90"/>
      <c r="D197" s="92"/>
      <c r="E197" s="92"/>
      <c r="F197" s="287"/>
      <c r="H197" s="293"/>
      <c r="I197" s="100"/>
    </row>
    <row r="198">
      <c r="A198" s="84"/>
      <c r="B198" s="289"/>
      <c r="C198" s="85"/>
      <c r="D198" s="9"/>
      <c r="E198" s="9"/>
      <c r="F198" s="286"/>
      <c r="H198" s="290"/>
      <c r="I198" s="101"/>
    </row>
    <row r="199">
      <c r="A199" s="88"/>
      <c r="B199" s="292"/>
      <c r="C199" s="90"/>
      <c r="D199" s="92"/>
      <c r="E199" s="92"/>
      <c r="F199" s="287"/>
      <c r="H199" s="293"/>
      <c r="I199" s="100"/>
    </row>
    <row r="200">
      <c r="A200" s="84"/>
      <c r="B200" s="289"/>
      <c r="C200" s="85"/>
      <c r="D200" s="9"/>
      <c r="E200" s="9"/>
      <c r="F200" s="286"/>
      <c r="H200" s="290"/>
      <c r="I200" s="101"/>
    </row>
    <row r="201">
      <c r="A201" s="88"/>
      <c r="B201" s="292"/>
      <c r="C201" s="90"/>
      <c r="D201" s="92"/>
      <c r="E201" s="92"/>
      <c r="F201" s="287"/>
      <c r="H201" s="293"/>
      <c r="I201" s="100"/>
    </row>
    <row r="202">
      <c r="A202" s="84"/>
      <c r="B202" s="289"/>
      <c r="C202" s="85"/>
      <c r="D202" s="9"/>
      <c r="E202" s="9"/>
      <c r="F202" s="286"/>
      <c r="H202" s="290"/>
      <c r="I202" s="101"/>
    </row>
    <row r="203">
      <c r="A203" s="88"/>
      <c r="B203" s="292"/>
      <c r="C203" s="90"/>
      <c r="D203" s="92"/>
      <c r="E203" s="92"/>
      <c r="F203" s="287"/>
      <c r="H203" s="293"/>
      <c r="I203" s="100"/>
    </row>
    <row r="204">
      <c r="A204" s="84"/>
      <c r="B204" s="289"/>
      <c r="C204" s="85"/>
      <c r="D204" s="9"/>
      <c r="E204" s="9"/>
      <c r="F204" s="286"/>
      <c r="H204" s="290"/>
      <c r="I204" s="101"/>
    </row>
    <row r="205">
      <c r="A205" s="88"/>
      <c r="B205" s="292"/>
      <c r="C205" s="90"/>
      <c r="D205" s="92"/>
      <c r="E205" s="92"/>
      <c r="F205" s="287"/>
      <c r="H205" s="293"/>
      <c r="I205" s="100"/>
    </row>
    <row r="206">
      <c r="A206" s="84"/>
      <c r="B206" s="289"/>
      <c r="C206" s="85"/>
      <c r="D206" s="9"/>
      <c r="E206" s="9"/>
      <c r="F206" s="286"/>
      <c r="H206" s="290"/>
      <c r="I206" s="101"/>
    </row>
    <row r="207">
      <c r="A207" s="88"/>
      <c r="B207" s="292"/>
      <c r="C207" s="90"/>
      <c r="D207" s="92"/>
      <c r="E207" s="92"/>
      <c r="F207" s="287"/>
      <c r="H207" s="293"/>
      <c r="I207" s="100"/>
    </row>
    <row r="208">
      <c r="A208" s="84"/>
      <c r="B208" s="289"/>
      <c r="C208" s="85"/>
      <c r="D208" s="9"/>
      <c r="E208" s="9"/>
      <c r="F208" s="286"/>
      <c r="H208" s="290"/>
      <c r="I208" s="101"/>
    </row>
    <row r="209">
      <c r="A209" s="88"/>
      <c r="B209" s="292"/>
      <c r="C209" s="90"/>
      <c r="D209" s="92"/>
      <c r="E209" s="92"/>
      <c r="F209" s="287"/>
      <c r="H209" s="293"/>
      <c r="I209" s="100"/>
    </row>
    <row r="210">
      <c r="A210" s="84"/>
      <c r="B210" s="289"/>
      <c r="C210" s="85"/>
      <c r="D210" s="9"/>
      <c r="E210" s="9"/>
      <c r="F210" s="286"/>
      <c r="H210" s="290"/>
      <c r="I210" s="101"/>
    </row>
    <row r="211">
      <c r="A211" s="88"/>
      <c r="B211" s="292"/>
      <c r="C211" s="90"/>
      <c r="D211" s="92"/>
      <c r="E211" s="92"/>
      <c r="F211" s="287"/>
      <c r="H211" s="293"/>
      <c r="I211" s="100"/>
    </row>
    <row r="212">
      <c r="A212" s="84"/>
      <c r="B212" s="289"/>
      <c r="C212" s="85"/>
      <c r="D212" s="9"/>
      <c r="E212" s="9"/>
      <c r="F212" s="286"/>
      <c r="H212" s="290"/>
      <c r="I212" s="101"/>
    </row>
    <row r="213">
      <c r="A213" s="88"/>
      <c r="B213" s="292"/>
      <c r="C213" s="90"/>
      <c r="D213" s="92"/>
      <c r="E213" s="92"/>
      <c r="F213" s="287"/>
      <c r="H213" s="293"/>
      <c r="I213" s="100"/>
    </row>
    <row r="214">
      <c r="A214" s="84"/>
      <c r="B214" s="289"/>
      <c r="C214" s="85"/>
      <c r="D214" s="9"/>
      <c r="E214" s="9"/>
      <c r="F214" s="286"/>
      <c r="H214" s="290"/>
      <c r="I214" s="101"/>
    </row>
    <row r="215">
      <c r="A215" s="88"/>
      <c r="B215" s="292"/>
      <c r="C215" s="90"/>
      <c r="D215" s="92"/>
      <c r="E215" s="92"/>
      <c r="F215" s="287"/>
      <c r="H215" s="293"/>
      <c r="I215" s="100"/>
    </row>
    <row r="216">
      <c r="A216" s="84"/>
      <c r="B216" s="289"/>
      <c r="C216" s="85"/>
      <c r="D216" s="9"/>
      <c r="E216" s="9"/>
      <c r="F216" s="286"/>
      <c r="H216" s="290"/>
      <c r="I216" s="101"/>
    </row>
    <row r="217">
      <c r="A217" s="88"/>
      <c r="B217" s="292"/>
      <c r="C217" s="90"/>
      <c r="D217" s="92"/>
      <c r="E217" s="92"/>
      <c r="F217" s="287"/>
      <c r="H217" s="293"/>
      <c r="I217" s="100"/>
    </row>
    <row r="218">
      <c r="A218" s="84"/>
      <c r="B218" s="289"/>
      <c r="C218" s="85"/>
      <c r="D218" s="9"/>
      <c r="E218" s="9"/>
      <c r="F218" s="286"/>
      <c r="H218" s="290"/>
      <c r="I218" s="101"/>
    </row>
    <row r="219">
      <c r="A219" s="88"/>
      <c r="B219" s="292"/>
      <c r="C219" s="90"/>
      <c r="D219" s="92"/>
      <c r="E219" s="92"/>
      <c r="F219" s="287"/>
      <c r="H219" s="293"/>
      <c r="I219" s="100"/>
    </row>
    <row r="220">
      <c r="A220" s="84"/>
      <c r="B220" s="289"/>
      <c r="C220" s="85"/>
      <c r="D220" s="9"/>
      <c r="E220" s="9"/>
      <c r="F220" s="286"/>
      <c r="H220" s="290"/>
      <c r="I220" s="101"/>
    </row>
    <row r="221">
      <c r="A221" s="88"/>
      <c r="B221" s="292"/>
      <c r="C221" s="90"/>
      <c r="D221" s="92"/>
      <c r="E221" s="92"/>
      <c r="F221" s="287"/>
      <c r="H221" s="293"/>
      <c r="I221" s="100"/>
    </row>
    <row r="222">
      <c r="A222" s="84"/>
      <c r="B222" s="289"/>
      <c r="C222" s="85"/>
      <c r="D222" s="9"/>
      <c r="E222" s="9"/>
      <c r="F222" s="286"/>
      <c r="H222" s="290"/>
      <c r="I222" s="101"/>
    </row>
    <row r="223">
      <c r="A223" s="88"/>
      <c r="B223" s="292"/>
      <c r="C223" s="90"/>
      <c r="D223" s="92"/>
      <c r="E223" s="92"/>
      <c r="F223" s="287"/>
      <c r="H223" s="293"/>
      <c r="I223" s="100"/>
    </row>
    <row r="224">
      <c r="A224" s="84"/>
      <c r="B224" s="289"/>
      <c r="C224" s="85"/>
      <c r="D224" s="9"/>
      <c r="E224" s="9"/>
      <c r="F224" s="286"/>
      <c r="H224" s="290"/>
      <c r="I224" s="101"/>
    </row>
    <row r="225">
      <c r="A225" s="88"/>
      <c r="B225" s="292"/>
      <c r="C225" s="90"/>
      <c r="D225" s="92"/>
      <c r="E225" s="92"/>
      <c r="F225" s="287"/>
      <c r="H225" s="293"/>
      <c r="I225" s="100"/>
    </row>
    <row r="226">
      <c r="A226" s="84"/>
      <c r="B226" s="289"/>
      <c r="C226" s="85"/>
      <c r="D226" s="9"/>
      <c r="E226" s="9"/>
      <c r="F226" s="286"/>
      <c r="H226" s="290"/>
      <c r="I226" s="101"/>
    </row>
    <row r="227">
      <c r="A227" s="88"/>
      <c r="B227" s="292"/>
      <c r="C227" s="90"/>
      <c r="D227" s="92"/>
      <c r="E227" s="92"/>
      <c r="F227" s="287"/>
      <c r="H227" s="293"/>
      <c r="I227" s="100"/>
    </row>
    <row r="228">
      <c r="A228" s="84"/>
      <c r="B228" s="289"/>
      <c r="C228" s="85"/>
      <c r="D228" s="9"/>
      <c r="E228" s="9"/>
      <c r="F228" s="286"/>
      <c r="H228" s="290"/>
      <c r="I228" s="101"/>
    </row>
    <row r="229">
      <c r="A229" s="88"/>
      <c r="B229" s="292"/>
      <c r="C229" s="90"/>
      <c r="D229" s="92"/>
      <c r="E229" s="92"/>
      <c r="F229" s="287"/>
      <c r="H229" s="293"/>
      <c r="I229" s="100"/>
    </row>
    <row r="230">
      <c r="A230" s="84"/>
      <c r="B230" s="289"/>
      <c r="C230" s="85"/>
      <c r="D230" s="9"/>
      <c r="E230" s="9"/>
      <c r="F230" s="286"/>
      <c r="H230" s="290"/>
      <c r="I230" s="101"/>
    </row>
    <row r="231">
      <c r="A231" s="88"/>
      <c r="B231" s="292"/>
      <c r="C231" s="90"/>
      <c r="D231" s="92"/>
      <c r="E231" s="92"/>
      <c r="F231" s="287"/>
      <c r="H231" s="293"/>
      <c r="I231" s="100"/>
    </row>
    <row r="232">
      <c r="A232" s="84"/>
      <c r="B232" s="289"/>
      <c r="C232" s="85"/>
      <c r="D232" s="9"/>
      <c r="E232" s="9"/>
      <c r="F232" s="286"/>
      <c r="H232" s="290"/>
      <c r="I232" s="101"/>
    </row>
    <row r="233">
      <c r="A233" s="88"/>
      <c r="B233" s="292"/>
      <c r="C233" s="90"/>
      <c r="D233" s="92"/>
      <c r="E233" s="92"/>
      <c r="F233" s="287"/>
      <c r="H233" s="293"/>
      <c r="I233" s="100"/>
    </row>
    <row r="234">
      <c r="A234" s="84"/>
      <c r="B234" s="289"/>
      <c r="C234" s="85"/>
      <c r="D234" s="9"/>
      <c r="E234" s="9"/>
      <c r="F234" s="286"/>
      <c r="H234" s="290"/>
      <c r="I234" s="101"/>
    </row>
    <row r="235">
      <c r="A235" s="88"/>
      <c r="B235" s="292"/>
      <c r="C235" s="90"/>
      <c r="D235" s="92"/>
      <c r="E235" s="92"/>
      <c r="F235" s="287"/>
      <c r="H235" s="293"/>
      <c r="I235" s="100"/>
    </row>
    <row r="236">
      <c r="A236" s="84"/>
      <c r="B236" s="289"/>
      <c r="C236" s="85"/>
      <c r="D236" s="9"/>
      <c r="E236" s="9"/>
      <c r="F236" s="286"/>
      <c r="H236" s="290"/>
      <c r="I236" s="101"/>
    </row>
    <row r="237">
      <c r="A237" s="88"/>
      <c r="B237" s="292"/>
      <c r="C237" s="90"/>
      <c r="D237" s="92"/>
      <c r="E237" s="92"/>
      <c r="F237" s="287"/>
      <c r="H237" s="293"/>
      <c r="I237" s="100"/>
    </row>
    <row r="238">
      <c r="A238" s="84"/>
      <c r="B238" s="289"/>
      <c r="C238" s="85"/>
      <c r="D238" s="9"/>
      <c r="E238" s="9"/>
      <c r="F238" s="286"/>
      <c r="H238" s="290"/>
      <c r="I238" s="101"/>
    </row>
    <row r="239">
      <c r="A239" s="88"/>
      <c r="B239" s="292"/>
      <c r="C239" s="90"/>
      <c r="D239" s="92"/>
      <c r="E239" s="92"/>
      <c r="F239" s="287"/>
      <c r="H239" s="293"/>
      <c r="I239" s="100"/>
    </row>
    <row r="240">
      <c r="A240" s="84"/>
      <c r="B240" s="289"/>
      <c r="C240" s="85"/>
      <c r="D240" s="9"/>
      <c r="E240" s="9"/>
      <c r="F240" s="286"/>
      <c r="H240" s="290"/>
      <c r="I240" s="101"/>
    </row>
    <row r="241">
      <c r="A241" s="88"/>
      <c r="B241" s="292"/>
      <c r="C241" s="90"/>
      <c r="D241" s="92"/>
      <c r="E241" s="92"/>
      <c r="F241" s="287"/>
      <c r="H241" s="293"/>
      <c r="I241" s="100"/>
    </row>
    <row r="242">
      <c r="A242" s="84"/>
      <c r="B242" s="289"/>
      <c r="C242" s="85"/>
      <c r="D242" s="9"/>
      <c r="E242" s="9"/>
      <c r="F242" s="286"/>
      <c r="H242" s="290"/>
      <c r="I242" s="101"/>
    </row>
    <row r="243">
      <c r="A243" s="88"/>
      <c r="B243" s="292"/>
      <c r="C243" s="90"/>
      <c r="D243" s="92"/>
      <c r="E243" s="92"/>
      <c r="F243" s="287"/>
      <c r="H243" s="293"/>
      <c r="I243" s="100"/>
    </row>
    <row r="244">
      <c r="A244" s="84"/>
      <c r="B244" s="289"/>
      <c r="C244" s="85"/>
      <c r="D244" s="9"/>
      <c r="E244" s="9"/>
      <c r="F244" s="286"/>
      <c r="H244" s="290"/>
      <c r="I244" s="101"/>
    </row>
    <row r="245">
      <c r="A245" s="88"/>
      <c r="B245" s="292"/>
      <c r="C245" s="90"/>
      <c r="D245" s="92"/>
      <c r="E245" s="92"/>
      <c r="F245" s="287"/>
      <c r="H245" s="293"/>
      <c r="I245" s="100"/>
    </row>
    <row r="246">
      <c r="A246" s="84"/>
      <c r="B246" s="289"/>
      <c r="C246" s="85"/>
      <c r="D246" s="9"/>
      <c r="E246" s="9"/>
      <c r="F246" s="286"/>
      <c r="H246" s="290"/>
      <c r="I246" s="101"/>
    </row>
    <row r="247">
      <c r="A247" s="88"/>
      <c r="B247" s="292"/>
      <c r="C247" s="90"/>
      <c r="D247" s="92"/>
      <c r="E247" s="92"/>
      <c r="F247" s="287"/>
      <c r="H247" s="293"/>
      <c r="I247" s="100"/>
    </row>
    <row r="248">
      <c r="A248" s="84"/>
      <c r="B248" s="289"/>
      <c r="C248" s="85"/>
      <c r="D248" s="9"/>
      <c r="E248" s="9"/>
      <c r="F248" s="286"/>
      <c r="H248" s="290"/>
      <c r="I248" s="101"/>
    </row>
    <row r="249">
      <c r="A249" s="88"/>
      <c r="B249" s="292"/>
      <c r="C249" s="90"/>
      <c r="D249" s="92"/>
      <c r="E249" s="92"/>
      <c r="F249" s="287"/>
      <c r="H249" s="293"/>
      <c r="I249" s="100"/>
    </row>
    <row r="250">
      <c r="A250" s="84"/>
      <c r="B250" s="289"/>
      <c r="C250" s="85"/>
      <c r="D250" s="9"/>
      <c r="E250" s="9"/>
      <c r="F250" s="286"/>
      <c r="H250" s="290"/>
      <c r="I250" s="101"/>
    </row>
    <row r="251">
      <c r="A251" s="88"/>
      <c r="B251" s="292"/>
      <c r="C251" s="90"/>
      <c r="D251" s="92"/>
      <c r="E251" s="92"/>
      <c r="F251" s="287"/>
      <c r="H251" s="293"/>
      <c r="I251" s="100"/>
    </row>
    <row r="252">
      <c r="A252" s="84"/>
      <c r="B252" s="289"/>
      <c r="C252" s="85"/>
      <c r="D252" s="9"/>
      <c r="E252" s="9"/>
      <c r="F252" s="286"/>
      <c r="H252" s="290"/>
      <c r="I252" s="101"/>
    </row>
    <row r="253">
      <c r="A253" s="88"/>
      <c r="B253" s="292"/>
      <c r="C253" s="90"/>
      <c r="D253" s="92"/>
      <c r="E253" s="92"/>
      <c r="F253" s="287"/>
      <c r="H253" s="293"/>
      <c r="I253" s="100"/>
    </row>
    <row r="254">
      <c r="A254" s="84"/>
      <c r="B254" s="289"/>
      <c r="C254" s="85"/>
      <c r="D254" s="9"/>
      <c r="E254" s="9"/>
      <c r="F254" s="286"/>
      <c r="H254" s="290"/>
      <c r="I254" s="101"/>
    </row>
    <row r="255">
      <c r="A255" s="88"/>
      <c r="B255" s="292"/>
      <c r="C255" s="90"/>
      <c r="D255" s="92"/>
      <c r="E255" s="92"/>
      <c r="F255" s="287"/>
      <c r="H255" s="293"/>
      <c r="I255" s="100"/>
    </row>
    <row r="256">
      <c r="A256" s="84"/>
      <c r="B256" s="289"/>
      <c r="C256" s="85"/>
      <c r="D256" s="9"/>
      <c r="E256" s="9"/>
      <c r="F256" s="286"/>
      <c r="H256" s="290"/>
      <c r="I256" s="101"/>
    </row>
    <row r="257">
      <c r="A257" s="88"/>
      <c r="B257" s="292"/>
      <c r="C257" s="90"/>
      <c r="D257" s="92"/>
      <c r="E257" s="92"/>
      <c r="F257" s="287"/>
      <c r="H257" s="293"/>
      <c r="I257" s="100"/>
    </row>
    <row r="258">
      <c r="A258" s="84"/>
      <c r="B258" s="289"/>
      <c r="C258" s="85"/>
      <c r="D258" s="9"/>
      <c r="E258" s="9"/>
      <c r="F258" s="286"/>
      <c r="H258" s="290"/>
      <c r="I258" s="101"/>
    </row>
    <row r="259">
      <c r="A259" s="88"/>
      <c r="B259" s="292"/>
      <c r="C259" s="90"/>
      <c r="D259" s="92"/>
      <c r="E259" s="92"/>
      <c r="F259" s="287"/>
      <c r="H259" s="293"/>
      <c r="I259" s="100"/>
    </row>
    <row r="260">
      <c r="A260" s="84"/>
      <c r="B260" s="289"/>
      <c r="C260" s="85"/>
      <c r="D260" s="9"/>
      <c r="E260" s="9"/>
      <c r="F260" s="286"/>
      <c r="H260" s="290"/>
      <c r="I260" s="101"/>
    </row>
    <row r="261">
      <c r="A261" s="88"/>
      <c r="B261" s="292"/>
      <c r="C261" s="90"/>
      <c r="D261" s="92"/>
      <c r="E261" s="92"/>
      <c r="F261" s="287"/>
      <c r="H261" s="293"/>
      <c r="I261" s="100"/>
    </row>
    <row r="262">
      <c r="A262" s="84"/>
      <c r="B262" s="289"/>
      <c r="C262" s="85"/>
      <c r="D262" s="9"/>
      <c r="E262" s="9"/>
      <c r="F262" s="286"/>
      <c r="H262" s="290"/>
      <c r="I262" s="101"/>
    </row>
    <row r="263">
      <c r="A263" s="88"/>
      <c r="B263" s="292"/>
      <c r="C263" s="90"/>
      <c r="D263" s="92"/>
      <c r="E263" s="92"/>
      <c r="F263" s="287"/>
      <c r="H263" s="293"/>
      <c r="I263" s="100"/>
    </row>
    <row r="264">
      <c r="A264" s="84"/>
      <c r="B264" s="289"/>
      <c r="C264" s="85"/>
      <c r="D264" s="9"/>
      <c r="E264" s="9"/>
      <c r="F264" s="286"/>
      <c r="H264" s="290"/>
      <c r="I264" s="101"/>
    </row>
    <row r="265">
      <c r="A265" s="88"/>
      <c r="B265" s="292"/>
      <c r="C265" s="90"/>
      <c r="D265" s="92"/>
      <c r="E265" s="92"/>
      <c r="F265" s="287"/>
      <c r="H265" s="293"/>
      <c r="I265" s="100"/>
    </row>
    <row r="266">
      <c r="A266" s="84"/>
      <c r="B266" s="289"/>
      <c r="C266" s="85"/>
      <c r="D266" s="9"/>
      <c r="E266" s="9"/>
      <c r="F266" s="286"/>
      <c r="H266" s="290"/>
      <c r="I266" s="101"/>
    </row>
    <row r="267">
      <c r="A267" s="88"/>
      <c r="B267" s="292"/>
      <c r="C267" s="90"/>
      <c r="D267" s="92"/>
      <c r="E267" s="92"/>
      <c r="F267" s="287"/>
      <c r="H267" s="293"/>
      <c r="I267" s="100"/>
    </row>
    <row r="268">
      <c r="A268" s="84"/>
      <c r="B268" s="289"/>
      <c r="C268" s="85"/>
      <c r="D268" s="9"/>
      <c r="E268" s="9"/>
      <c r="F268" s="286"/>
      <c r="H268" s="290"/>
      <c r="I268" s="101"/>
    </row>
    <row r="269">
      <c r="A269" s="88"/>
      <c r="B269" s="292"/>
      <c r="C269" s="90"/>
      <c r="D269" s="92"/>
      <c r="E269" s="92"/>
      <c r="F269" s="287"/>
      <c r="H269" s="293"/>
      <c r="I269" s="100"/>
    </row>
    <row r="270">
      <c r="A270" s="84"/>
      <c r="B270" s="289"/>
      <c r="C270" s="85"/>
      <c r="D270" s="9"/>
      <c r="E270" s="9"/>
      <c r="F270" s="286"/>
      <c r="H270" s="290"/>
      <c r="I270" s="101"/>
    </row>
    <row r="271">
      <c r="A271" s="88"/>
      <c r="B271" s="292"/>
      <c r="C271" s="90"/>
      <c r="D271" s="92"/>
      <c r="E271" s="92"/>
      <c r="F271" s="287"/>
      <c r="H271" s="293"/>
      <c r="I271" s="100"/>
    </row>
    <row r="272">
      <c r="A272" s="84"/>
      <c r="B272" s="289"/>
      <c r="C272" s="85"/>
      <c r="D272" s="9"/>
      <c r="E272" s="9"/>
      <c r="F272" s="286"/>
      <c r="H272" s="290"/>
      <c r="I272" s="101"/>
    </row>
    <row r="273">
      <c r="A273" s="88"/>
      <c r="B273" s="292"/>
      <c r="C273" s="90"/>
      <c r="D273" s="92"/>
      <c r="E273" s="92"/>
      <c r="F273" s="287"/>
      <c r="H273" s="293"/>
      <c r="I273" s="100"/>
    </row>
    <row r="274">
      <c r="A274" s="84"/>
      <c r="B274" s="289"/>
      <c r="C274" s="85"/>
      <c r="D274" s="9"/>
      <c r="E274" s="9"/>
      <c r="F274" s="286"/>
      <c r="H274" s="290"/>
      <c r="I274" s="101"/>
    </row>
    <row r="275">
      <c r="A275" s="88"/>
      <c r="B275" s="292"/>
      <c r="C275" s="90"/>
      <c r="D275" s="92"/>
      <c r="E275" s="92"/>
      <c r="F275" s="287"/>
      <c r="H275" s="293"/>
      <c r="I275" s="100"/>
    </row>
    <row r="276">
      <c r="A276" s="84"/>
      <c r="B276" s="289"/>
      <c r="C276" s="85"/>
      <c r="D276" s="9"/>
      <c r="E276" s="9"/>
      <c r="F276" s="286"/>
      <c r="H276" s="290"/>
      <c r="I276" s="101"/>
    </row>
    <row r="277">
      <c r="A277" s="88"/>
      <c r="B277" s="292"/>
      <c r="C277" s="90"/>
      <c r="D277" s="92"/>
      <c r="E277" s="92"/>
      <c r="F277" s="287"/>
      <c r="H277" s="293"/>
      <c r="I277" s="100"/>
    </row>
    <row r="278">
      <c r="A278" s="84"/>
      <c r="B278" s="289"/>
      <c r="C278" s="85"/>
      <c r="D278" s="9"/>
      <c r="E278" s="9"/>
      <c r="F278" s="286"/>
      <c r="H278" s="290"/>
      <c r="I278" s="101"/>
    </row>
    <row r="279">
      <c r="A279" s="88"/>
      <c r="B279" s="292"/>
      <c r="C279" s="90"/>
      <c r="D279" s="92"/>
      <c r="E279" s="92"/>
      <c r="F279" s="287"/>
      <c r="H279" s="293"/>
      <c r="I279" s="100"/>
    </row>
    <row r="280">
      <c r="A280" s="84"/>
      <c r="B280" s="289"/>
      <c r="C280" s="85"/>
      <c r="D280" s="9"/>
      <c r="E280" s="9"/>
      <c r="F280" s="286"/>
      <c r="H280" s="290"/>
      <c r="I280" s="101"/>
    </row>
    <row r="281">
      <c r="A281" s="88"/>
      <c r="B281" s="292"/>
      <c r="C281" s="90"/>
      <c r="D281" s="92"/>
      <c r="E281" s="92"/>
      <c r="F281" s="287"/>
      <c r="H281" s="293"/>
      <c r="I281" s="100"/>
    </row>
    <row r="282">
      <c r="A282" s="84"/>
      <c r="B282" s="289"/>
      <c r="C282" s="85"/>
      <c r="D282" s="9"/>
      <c r="E282" s="9"/>
      <c r="F282" s="286"/>
      <c r="H282" s="290"/>
      <c r="I282" s="101"/>
    </row>
    <row r="283">
      <c r="A283" s="88"/>
      <c r="B283" s="292"/>
      <c r="C283" s="90"/>
      <c r="D283" s="92"/>
      <c r="E283" s="92"/>
      <c r="F283" s="287"/>
      <c r="H283" s="293"/>
      <c r="I283" s="100"/>
    </row>
    <row r="284">
      <c r="A284" s="84"/>
      <c r="B284" s="289"/>
      <c r="C284" s="85"/>
      <c r="D284" s="9"/>
      <c r="E284" s="9"/>
      <c r="F284" s="286"/>
      <c r="H284" s="290"/>
      <c r="I284" s="101"/>
    </row>
    <row r="285">
      <c r="A285" s="88"/>
      <c r="B285" s="292"/>
      <c r="C285" s="90"/>
      <c r="D285" s="92"/>
      <c r="E285" s="92"/>
      <c r="F285" s="287"/>
      <c r="H285" s="293"/>
      <c r="I285" s="100"/>
    </row>
    <row r="286">
      <c r="A286" s="84"/>
      <c r="B286" s="289"/>
      <c r="C286" s="85"/>
      <c r="D286" s="9"/>
      <c r="E286" s="9"/>
      <c r="F286" s="286"/>
      <c r="H286" s="290"/>
      <c r="I286" s="101"/>
    </row>
    <row r="287">
      <c r="A287" s="88"/>
      <c r="B287" s="292"/>
      <c r="C287" s="90"/>
      <c r="D287" s="92"/>
      <c r="E287" s="92"/>
      <c r="F287" s="287"/>
      <c r="H287" s="293"/>
      <c r="I287" s="100"/>
    </row>
    <row r="288">
      <c r="A288" s="84"/>
      <c r="B288" s="289"/>
      <c r="C288" s="85"/>
      <c r="D288" s="9"/>
      <c r="E288" s="9"/>
      <c r="F288" s="286"/>
      <c r="H288" s="290"/>
      <c r="I288" s="101"/>
    </row>
    <row r="289">
      <c r="A289" s="88"/>
      <c r="B289" s="292"/>
      <c r="C289" s="90"/>
      <c r="D289" s="92"/>
      <c r="E289" s="92"/>
      <c r="F289" s="287"/>
      <c r="H289" s="293"/>
      <c r="I289" s="100"/>
    </row>
    <row r="290">
      <c r="A290" s="84"/>
      <c r="B290" s="289"/>
      <c r="C290" s="85"/>
      <c r="D290" s="9"/>
      <c r="E290" s="9"/>
      <c r="F290" s="286"/>
      <c r="H290" s="290"/>
      <c r="I290" s="101"/>
    </row>
    <row r="291">
      <c r="A291" s="88"/>
      <c r="B291" s="292"/>
      <c r="C291" s="90"/>
      <c r="D291" s="92"/>
      <c r="E291" s="92"/>
      <c r="F291" s="287"/>
      <c r="H291" s="293"/>
      <c r="I291" s="100"/>
    </row>
    <row r="292">
      <c r="A292" s="84"/>
      <c r="B292" s="289"/>
      <c r="C292" s="85"/>
      <c r="D292" s="9"/>
      <c r="E292" s="9"/>
      <c r="F292" s="286"/>
      <c r="H292" s="290"/>
      <c r="I292" s="101"/>
    </row>
    <row r="293">
      <c r="A293" s="88"/>
      <c r="B293" s="292"/>
      <c r="C293" s="90"/>
      <c r="D293" s="92"/>
      <c r="E293" s="92"/>
      <c r="F293" s="287"/>
      <c r="H293" s="293"/>
      <c r="I293" s="100"/>
    </row>
    <row r="294">
      <c r="A294" s="84"/>
      <c r="B294" s="289"/>
      <c r="C294" s="85"/>
      <c r="D294" s="9"/>
      <c r="E294" s="9"/>
      <c r="F294" s="286"/>
      <c r="H294" s="290"/>
      <c r="I294" s="101"/>
    </row>
    <row r="295">
      <c r="A295" s="88"/>
      <c r="B295" s="292"/>
      <c r="C295" s="90"/>
      <c r="D295" s="92"/>
      <c r="E295" s="92"/>
      <c r="F295" s="287"/>
      <c r="H295" s="293"/>
      <c r="I295" s="100"/>
    </row>
    <row r="296">
      <c r="A296" s="84"/>
      <c r="B296" s="289"/>
      <c r="C296" s="85"/>
      <c r="D296" s="9"/>
      <c r="E296" s="9"/>
      <c r="F296" s="286"/>
      <c r="H296" s="290"/>
      <c r="I296" s="101"/>
    </row>
    <row r="297">
      <c r="A297" s="88"/>
      <c r="B297" s="292"/>
      <c r="C297" s="90"/>
      <c r="D297" s="92"/>
      <c r="E297" s="92"/>
      <c r="F297" s="287"/>
      <c r="H297" s="293"/>
      <c r="I297" s="100"/>
    </row>
    <row r="298">
      <c r="A298" s="84"/>
      <c r="B298" s="289"/>
      <c r="C298" s="85"/>
      <c r="D298" s="9"/>
      <c r="E298" s="9"/>
      <c r="F298" s="286"/>
      <c r="H298" s="290"/>
      <c r="I298" s="101"/>
    </row>
    <row r="299">
      <c r="A299" s="88"/>
      <c r="B299" s="292"/>
      <c r="C299" s="90"/>
      <c r="D299" s="92"/>
      <c r="E299" s="92"/>
      <c r="F299" s="287"/>
      <c r="H299" s="293"/>
      <c r="I299" s="100"/>
    </row>
    <row r="300">
      <c r="A300" s="84"/>
      <c r="B300" s="289"/>
      <c r="C300" s="85"/>
      <c r="D300" s="9"/>
      <c r="E300" s="9"/>
      <c r="F300" s="286"/>
      <c r="H300" s="290"/>
      <c r="I300" s="101"/>
    </row>
    <row r="301">
      <c r="A301" s="88"/>
      <c r="B301" s="292"/>
      <c r="C301" s="90"/>
      <c r="D301" s="92"/>
      <c r="E301" s="92"/>
      <c r="F301" s="287"/>
      <c r="H301" s="293"/>
      <c r="I301" s="100"/>
    </row>
    <row r="302">
      <c r="A302" s="84"/>
      <c r="B302" s="289"/>
      <c r="C302" s="85"/>
      <c r="D302" s="9"/>
      <c r="E302" s="9"/>
      <c r="F302" s="286"/>
      <c r="H302" s="290"/>
      <c r="I302" s="101"/>
    </row>
    <row r="303">
      <c r="A303" s="88"/>
      <c r="B303" s="292"/>
      <c r="C303" s="90"/>
      <c r="D303" s="92"/>
      <c r="E303" s="92"/>
      <c r="F303" s="287"/>
      <c r="H303" s="293"/>
      <c r="I303" s="100"/>
    </row>
    <row r="304">
      <c r="A304" s="84"/>
      <c r="B304" s="289"/>
      <c r="C304" s="85"/>
      <c r="D304" s="9"/>
      <c r="E304" s="9"/>
      <c r="F304" s="286"/>
      <c r="H304" s="290"/>
      <c r="I304" s="101"/>
    </row>
    <row r="305">
      <c r="A305" s="88"/>
      <c r="B305" s="292"/>
      <c r="C305" s="90"/>
      <c r="D305" s="92"/>
      <c r="E305" s="92"/>
      <c r="F305" s="287"/>
      <c r="H305" s="293"/>
      <c r="I305" s="100"/>
    </row>
    <row r="306">
      <c r="A306" s="84"/>
      <c r="B306" s="289"/>
      <c r="C306" s="85"/>
      <c r="D306" s="9"/>
      <c r="E306" s="9"/>
      <c r="F306" s="286"/>
      <c r="H306" s="290"/>
      <c r="I306" s="101"/>
    </row>
    <row r="307">
      <c r="A307" s="88"/>
      <c r="B307" s="292"/>
      <c r="C307" s="90"/>
      <c r="D307" s="92"/>
      <c r="E307" s="92"/>
      <c r="F307" s="287"/>
      <c r="H307" s="293"/>
      <c r="I307" s="100"/>
    </row>
    <row r="308">
      <c r="A308" s="84"/>
      <c r="B308" s="289"/>
      <c r="C308" s="85"/>
      <c r="D308" s="9"/>
      <c r="E308" s="9"/>
      <c r="F308" s="9"/>
      <c r="H308" s="290"/>
      <c r="I308" s="101"/>
    </row>
    <row r="309">
      <c r="A309" s="88"/>
      <c r="B309" s="292"/>
      <c r="C309" s="90"/>
      <c r="D309" s="92"/>
      <c r="E309" s="92"/>
      <c r="F309" s="287"/>
      <c r="H309" s="293"/>
      <c r="I309" s="100"/>
    </row>
    <row r="310">
      <c r="A310" s="84"/>
      <c r="B310" s="289"/>
      <c r="C310" s="85"/>
      <c r="D310" s="9"/>
      <c r="E310" s="9"/>
      <c r="F310" s="286"/>
      <c r="H310" s="290"/>
      <c r="I310" s="101"/>
    </row>
    <row r="311">
      <c r="A311" s="88"/>
      <c r="B311" s="292"/>
      <c r="C311" s="90"/>
      <c r="D311" s="92"/>
      <c r="E311" s="92"/>
      <c r="F311" s="287"/>
      <c r="H311" s="293"/>
      <c r="I311" s="100"/>
    </row>
    <row r="312">
      <c r="A312" s="84"/>
      <c r="B312" s="289"/>
      <c r="C312" s="85"/>
      <c r="D312" s="9"/>
      <c r="E312" s="9"/>
      <c r="F312" s="286"/>
      <c r="H312" s="290"/>
      <c r="I312" s="101"/>
    </row>
    <row r="313">
      <c r="A313" s="88"/>
      <c r="B313" s="292"/>
      <c r="C313" s="90"/>
      <c r="D313" s="92"/>
      <c r="E313" s="92"/>
      <c r="F313" s="287"/>
      <c r="H313" s="293"/>
      <c r="I313" s="100"/>
    </row>
    <row r="314">
      <c r="A314" s="84"/>
      <c r="B314" s="289"/>
      <c r="C314" s="85"/>
      <c r="D314" s="9"/>
      <c r="E314" s="9"/>
      <c r="F314" s="286"/>
      <c r="H314" s="290"/>
      <c r="I314" s="101"/>
    </row>
    <row r="315">
      <c r="A315" s="88"/>
      <c r="B315" s="292"/>
      <c r="C315" s="90"/>
      <c r="D315" s="92"/>
      <c r="E315" s="92"/>
      <c r="F315" s="287"/>
      <c r="H315" s="293"/>
      <c r="I315" s="100"/>
    </row>
    <row r="316">
      <c r="A316" s="84"/>
      <c r="B316" s="289"/>
      <c r="C316" s="85"/>
      <c r="D316" s="9"/>
      <c r="E316" s="9"/>
      <c r="F316" s="286"/>
      <c r="H316" s="290"/>
      <c r="I316" s="101"/>
    </row>
    <row r="317">
      <c r="A317" s="88"/>
      <c r="B317" s="292"/>
      <c r="C317" s="90"/>
      <c r="D317" s="92"/>
      <c r="E317" s="92"/>
      <c r="F317" s="287"/>
      <c r="H317" s="293"/>
      <c r="I317" s="100"/>
    </row>
    <row r="318">
      <c r="A318" s="84"/>
      <c r="B318" s="289"/>
      <c r="C318" s="85"/>
      <c r="D318" s="9"/>
      <c r="E318" s="9"/>
      <c r="F318" s="286"/>
      <c r="H318" s="290"/>
      <c r="I318" s="101"/>
    </row>
    <row r="319">
      <c r="A319" s="88"/>
      <c r="B319" s="292"/>
      <c r="C319" s="90"/>
      <c r="D319" s="92"/>
      <c r="E319" s="92"/>
      <c r="F319" s="92"/>
      <c r="H319" s="293"/>
      <c r="I319" s="100"/>
    </row>
    <row r="320">
      <c r="A320" s="84"/>
      <c r="B320" s="289"/>
      <c r="C320" s="85"/>
      <c r="D320" s="9"/>
      <c r="E320" s="9"/>
      <c r="F320" s="286"/>
      <c r="H320" s="290"/>
      <c r="I320" s="101"/>
    </row>
    <row r="321">
      <c r="A321" s="88"/>
      <c r="B321" s="292"/>
      <c r="C321" s="90"/>
      <c r="D321" s="92"/>
      <c r="E321" s="92"/>
      <c r="F321" s="287"/>
      <c r="H321" s="293"/>
      <c r="I321" s="100"/>
    </row>
    <row r="322">
      <c r="A322" s="84"/>
      <c r="B322" s="289"/>
      <c r="C322" s="85"/>
      <c r="D322" s="9"/>
      <c r="E322" s="9"/>
      <c r="F322" s="286"/>
      <c r="H322" s="290"/>
      <c r="I322" s="101"/>
    </row>
    <row r="323">
      <c r="A323" s="88"/>
      <c r="B323" s="292"/>
      <c r="C323" s="90"/>
      <c r="D323" s="92"/>
      <c r="E323" s="92"/>
      <c r="F323" s="287"/>
      <c r="H323" s="293"/>
      <c r="I323" s="100"/>
    </row>
    <row r="324">
      <c r="A324" s="84"/>
      <c r="B324" s="289"/>
      <c r="C324" s="85"/>
      <c r="D324" s="9"/>
      <c r="E324" s="9"/>
      <c r="F324" s="286"/>
      <c r="H324" s="290"/>
      <c r="I324" s="101"/>
    </row>
    <row r="325">
      <c r="A325" s="88"/>
      <c r="B325" s="292"/>
      <c r="C325" s="90"/>
      <c r="D325" s="92"/>
      <c r="E325" s="92"/>
      <c r="F325" s="287"/>
      <c r="H325" s="293"/>
      <c r="I325" s="100"/>
    </row>
    <row r="326">
      <c r="A326" s="84"/>
      <c r="B326" s="289"/>
      <c r="C326" s="85"/>
      <c r="D326" s="9"/>
      <c r="E326" s="9"/>
      <c r="F326" s="286"/>
      <c r="H326" s="290"/>
      <c r="I326" s="101"/>
    </row>
    <row r="327">
      <c r="A327" s="88"/>
      <c r="B327" s="292"/>
      <c r="C327" s="90"/>
      <c r="D327" s="92"/>
      <c r="E327" s="92"/>
      <c r="F327" s="287"/>
      <c r="H327" s="293"/>
      <c r="I327" s="100"/>
    </row>
    <row r="328">
      <c r="A328" s="84"/>
      <c r="B328" s="289"/>
      <c r="C328" s="85"/>
      <c r="D328" s="9"/>
      <c r="E328" s="9"/>
      <c r="F328" s="286"/>
      <c r="H328" s="290"/>
      <c r="I328" s="101"/>
    </row>
    <row r="329">
      <c r="A329" s="88"/>
      <c r="B329" s="292"/>
      <c r="C329" s="90"/>
      <c r="D329" s="92"/>
      <c r="E329" s="92"/>
      <c r="F329" s="287"/>
      <c r="H329" s="293"/>
      <c r="I329" s="100"/>
    </row>
    <row r="330">
      <c r="A330" s="84"/>
      <c r="B330" s="289"/>
      <c r="C330" s="85"/>
      <c r="D330" s="9"/>
      <c r="E330" s="9"/>
      <c r="F330" s="286"/>
      <c r="H330" s="290"/>
      <c r="I330" s="101"/>
    </row>
    <row r="331">
      <c r="A331" s="88"/>
      <c r="B331" s="292"/>
      <c r="C331" s="90"/>
      <c r="D331" s="92"/>
      <c r="E331" s="92"/>
      <c r="F331" s="287"/>
      <c r="H331" s="293"/>
      <c r="I331" s="100"/>
    </row>
    <row r="332">
      <c r="A332" s="84"/>
      <c r="B332" s="289"/>
      <c r="C332" s="85"/>
      <c r="D332" s="9"/>
      <c r="E332" s="9"/>
      <c r="F332" s="286"/>
      <c r="H332" s="290"/>
      <c r="I332" s="101"/>
    </row>
    <row r="333">
      <c r="A333" s="88"/>
      <c r="B333" s="292"/>
      <c r="C333" s="90"/>
      <c r="D333" s="92"/>
      <c r="E333" s="92"/>
      <c r="F333" s="287"/>
      <c r="H333" s="293"/>
      <c r="I333" s="100"/>
    </row>
    <row r="334">
      <c r="A334" s="84"/>
      <c r="B334" s="289"/>
      <c r="C334" s="85"/>
      <c r="D334" s="9"/>
      <c r="E334" s="9"/>
      <c r="F334" s="286"/>
      <c r="H334" s="290"/>
      <c r="I334" s="101"/>
    </row>
    <row r="335">
      <c r="A335" s="88"/>
      <c r="B335" s="292"/>
      <c r="C335" s="90"/>
      <c r="D335" s="92"/>
      <c r="E335" s="92"/>
      <c r="F335" s="287"/>
      <c r="H335" s="293"/>
      <c r="I335" s="100"/>
    </row>
    <row r="336">
      <c r="A336" s="84"/>
      <c r="B336" s="289"/>
      <c r="C336" s="85"/>
      <c r="D336" s="9"/>
      <c r="E336" s="9"/>
      <c r="F336" s="286"/>
      <c r="H336" s="290"/>
      <c r="I336" s="101"/>
    </row>
    <row r="337">
      <c r="A337" s="88"/>
      <c r="B337" s="292"/>
      <c r="C337" s="90"/>
      <c r="D337" s="92"/>
      <c r="E337" s="92"/>
      <c r="F337" s="287"/>
      <c r="H337" s="293"/>
      <c r="I337" s="100"/>
    </row>
    <row r="338">
      <c r="A338" s="84"/>
      <c r="B338" s="289"/>
      <c r="C338" s="85"/>
      <c r="D338" s="9"/>
      <c r="E338" s="9"/>
      <c r="F338" s="286"/>
      <c r="H338" s="290"/>
      <c r="I338" s="101"/>
    </row>
    <row r="339">
      <c r="A339" s="88"/>
      <c r="B339" s="292"/>
      <c r="C339" s="90"/>
      <c r="D339" s="92"/>
      <c r="E339" s="92"/>
      <c r="F339" s="287"/>
      <c r="H339" s="293"/>
      <c r="I339" s="100"/>
    </row>
    <row r="340">
      <c r="A340" s="84"/>
      <c r="B340" s="289"/>
      <c r="C340" s="85"/>
      <c r="D340" s="9"/>
      <c r="E340" s="9"/>
      <c r="F340" s="286"/>
      <c r="H340" s="290"/>
      <c r="I340" s="101"/>
    </row>
    <row r="341">
      <c r="A341" s="88"/>
      <c r="B341" s="292"/>
      <c r="C341" s="90"/>
      <c r="D341" s="92"/>
      <c r="E341" s="92"/>
      <c r="F341" s="287"/>
      <c r="H341" s="293"/>
      <c r="I341" s="100"/>
    </row>
    <row r="342">
      <c r="A342" s="84"/>
      <c r="B342" s="289"/>
      <c r="C342" s="85"/>
      <c r="D342" s="9"/>
      <c r="E342" s="9"/>
      <c r="F342" s="286"/>
      <c r="H342" s="290"/>
      <c r="I342" s="101"/>
    </row>
    <row r="343">
      <c r="A343" s="88"/>
      <c r="B343" s="292"/>
      <c r="C343" s="90"/>
      <c r="D343" s="92"/>
      <c r="E343" s="92"/>
      <c r="F343" s="287"/>
      <c r="H343" s="293"/>
      <c r="I343" s="100"/>
    </row>
    <row r="344">
      <c r="A344" s="84"/>
      <c r="B344" s="289"/>
      <c r="C344" s="85"/>
      <c r="D344" s="9"/>
      <c r="E344" s="9"/>
      <c r="F344" s="286"/>
      <c r="H344" s="290"/>
      <c r="I344" s="101"/>
    </row>
    <row r="345">
      <c r="A345" s="88"/>
      <c r="B345" s="292"/>
      <c r="C345" s="90"/>
      <c r="D345" s="92"/>
      <c r="E345" s="92"/>
      <c r="F345" s="287"/>
      <c r="H345" s="293"/>
      <c r="I345" s="100"/>
    </row>
    <row r="346">
      <c r="A346" s="84"/>
      <c r="B346" s="289"/>
      <c r="C346" s="85"/>
      <c r="D346" s="9"/>
      <c r="E346" s="9"/>
      <c r="F346" s="286"/>
      <c r="H346" s="290"/>
      <c r="I346" s="101"/>
    </row>
    <row r="347">
      <c r="A347" s="88"/>
      <c r="B347" s="292"/>
      <c r="C347" s="90"/>
      <c r="D347" s="92"/>
      <c r="E347" s="92"/>
      <c r="F347" s="287"/>
      <c r="H347" s="293"/>
      <c r="I347" s="100"/>
    </row>
    <row r="348">
      <c r="A348" s="84"/>
      <c r="B348" s="289"/>
      <c r="C348" s="85"/>
      <c r="D348" s="9"/>
      <c r="E348" s="9"/>
      <c r="F348" s="286"/>
      <c r="H348" s="290"/>
      <c r="I348" s="101"/>
    </row>
    <row r="349">
      <c r="A349" s="88"/>
      <c r="B349" s="292"/>
      <c r="C349" s="90"/>
      <c r="D349" s="92"/>
      <c r="E349" s="92"/>
      <c r="F349" s="287"/>
      <c r="H349" s="293"/>
      <c r="I349" s="100"/>
    </row>
    <row r="350">
      <c r="A350" s="84"/>
      <c r="B350" s="289"/>
      <c r="C350" s="85"/>
      <c r="D350" s="9"/>
      <c r="E350" s="9"/>
      <c r="F350" s="286"/>
      <c r="H350" s="290"/>
      <c r="I350" s="101"/>
    </row>
    <row r="351">
      <c r="A351" s="88"/>
      <c r="B351" s="292"/>
      <c r="C351" s="90"/>
      <c r="D351" s="92"/>
      <c r="E351" s="92"/>
      <c r="F351" s="287"/>
      <c r="H351" s="293"/>
      <c r="I351" s="100"/>
    </row>
    <row r="352">
      <c r="A352" s="84"/>
      <c r="B352" s="289"/>
      <c r="C352" s="85"/>
      <c r="D352" s="9"/>
      <c r="E352" s="9"/>
      <c r="F352" s="286"/>
      <c r="H352" s="290"/>
      <c r="I352" s="101"/>
    </row>
    <row r="353">
      <c r="A353" s="88"/>
      <c r="B353" s="292"/>
      <c r="C353" s="90"/>
      <c r="D353" s="92"/>
      <c r="E353" s="92"/>
      <c r="F353" s="287"/>
      <c r="H353" s="293"/>
      <c r="I353" s="100"/>
    </row>
    <row r="354">
      <c r="A354" s="84"/>
      <c r="B354" s="289"/>
      <c r="C354" s="85"/>
      <c r="D354" s="9"/>
      <c r="E354" s="9"/>
      <c r="F354" s="286"/>
      <c r="H354" s="290"/>
      <c r="I354" s="101"/>
    </row>
    <row r="355">
      <c r="A355" s="88"/>
      <c r="B355" s="292"/>
      <c r="C355" s="90"/>
      <c r="D355" s="92"/>
      <c r="E355" s="92"/>
      <c r="F355" s="287"/>
      <c r="H355" s="293"/>
      <c r="I355" s="100"/>
    </row>
    <row r="356">
      <c r="A356" s="84"/>
      <c r="B356" s="289"/>
      <c r="C356" s="85"/>
      <c r="D356" s="9"/>
      <c r="E356" s="9"/>
      <c r="F356" s="286"/>
      <c r="H356" s="290"/>
      <c r="I356" s="101"/>
    </row>
    <row r="357">
      <c r="A357" s="88"/>
      <c r="B357" s="292"/>
      <c r="C357" s="90"/>
      <c r="D357" s="92"/>
      <c r="E357" s="92"/>
      <c r="F357" s="287"/>
      <c r="H357" s="293"/>
      <c r="I357" s="100"/>
    </row>
    <row r="358">
      <c r="A358" s="84"/>
      <c r="B358" s="289"/>
      <c r="C358" s="85"/>
      <c r="D358" s="9"/>
      <c r="E358" s="9"/>
      <c r="F358" s="286"/>
      <c r="H358" s="290"/>
      <c r="I358" s="101"/>
    </row>
    <row r="359">
      <c r="A359" s="88"/>
      <c r="B359" s="292"/>
      <c r="C359" s="90"/>
      <c r="D359" s="92"/>
      <c r="E359" s="92"/>
      <c r="F359" s="287"/>
      <c r="H359" s="293"/>
      <c r="I359" s="100"/>
    </row>
    <row r="360">
      <c r="A360" s="84"/>
      <c r="B360" s="289"/>
      <c r="C360" s="85"/>
      <c r="D360" s="9"/>
      <c r="E360" s="9"/>
      <c r="F360" s="286"/>
      <c r="H360" s="290"/>
      <c r="I360" s="101"/>
    </row>
    <row r="361">
      <c r="A361" s="88"/>
      <c r="B361" s="292"/>
      <c r="C361" s="90"/>
      <c r="D361" s="92"/>
      <c r="E361" s="92"/>
      <c r="F361" s="287"/>
      <c r="H361" s="293"/>
      <c r="I361" s="100"/>
    </row>
    <row r="362">
      <c r="A362" s="84"/>
      <c r="B362" s="289"/>
      <c r="C362" s="85"/>
      <c r="D362" s="9"/>
      <c r="E362" s="9"/>
      <c r="F362" s="286"/>
      <c r="H362" s="290"/>
      <c r="I362" s="101"/>
    </row>
    <row r="363">
      <c r="A363" s="88"/>
      <c r="B363" s="292"/>
      <c r="C363" s="90"/>
      <c r="D363" s="92"/>
      <c r="E363" s="92"/>
      <c r="F363" s="287"/>
      <c r="H363" s="293"/>
      <c r="I363" s="100"/>
    </row>
    <row r="364">
      <c r="A364" s="84"/>
      <c r="B364" s="289"/>
      <c r="C364" s="85"/>
      <c r="D364" s="9"/>
      <c r="E364" s="9"/>
      <c r="F364" s="286"/>
      <c r="H364" s="290"/>
      <c r="I364" s="101"/>
    </row>
    <row r="365">
      <c r="A365" s="88"/>
      <c r="B365" s="292"/>
      <c r="C365" s="90"/>
      <c r="D365" s="92"/>
      <c r="E365" s="92"/>
      <c r="F365" s="287"/>
      <c r="H365" s="293"/>
      <c r="I365" s="100"/>
    </row>
    <row r="366">
      <c r="A366" s="84"/>
      <c r="B366" s="289"/>
      <c r="C366" s="85"/>
      <c r="D366" s="9"/>
      <c r="E366" s="9"/>
      <c r="F366" s="286"/>
      <c r="H366" s="290"/>
      <c r="I366" s="101"/>
    </row>
    <row r="367">
      <c r="A367" s="88"/>
      <c r="B367" s="292"/>
      <c r="C367" s="90"/>
      <c r="D367" s="92"/>
      <c r="E367" s="92"/>
      <c r="F367" s="287"/>
      <c r="H367" s="293"/>
      <c r="I367" s="100"/>
    </row>
    <row r="368">
      <c r="A368" s="84"/>
      <c r="B368" s="289"/>
      <c r="C368" s="85"/>
      <c r="D368" s="9"/>
      <c r="E368" s="9"/>
      <c r="F368" s="286"/>
      <c r="H368" s="290"/>
      <c r="I368" s="101"/>
    </row>
    <row r="369">
      <c r="A369" s="88"/>
      <c r="B369" s="292"/>
      <c r="C369" s="90"/>
      <c r="D369" s="92"/>
      <c r="E369" s="92"/>
      <c r="F369" s="287"/>
      <c r="H369" s="293"/>
      <c r="I369" s="100"/>
    </row>
    <row r="370">
      <c r="A370" s="84"/>
      <c r="B370" s="289"/>
      <c r="C370" s="85"/>
      <c r="D370" s="9"/>
      <c r="E370" s="9"/>
      <c r="F370" s="286"/>
      <c r="H370" s="290"/>
      <c r="I370" s="101"/>
    </row>
    <row r="371">
      <c r="A371" s="88"/>
      <c r="B371" s="292"/>
      <c r="C371" s="90"/>
      <c r="D371" s="92"/>
      <c r="E371" s="92"/>
      <c r="F371" s="287"/>
      <c r="H371" s="293"/>
      <c r="I371" s="100"/>
    </row>
    <row r="372">
      <c r="A372" s="84"/>
      <c r="B372" s="289"/>
      <c r="C372" s="85"/>
      <c r="D372" s="9"/>
      <c r="E372" s="9"/>
      <c r="F372" s="286"/>
      <c r="H372" s="290"/>
      <c r="I372" s="101"/>
    </row>
    <row r="373">
      <c r="A373" s="88"/>
      <c r="B373" s="292"/>
      <c r="C373" s="90"/>
      <c r="D373" s="92"/>
      <c r="E373" s="92"/>
      <c r="F373" s="287"/>
      <c r="H373" s="293"/>
      <c r="I373" s="100"/>
    </row>
    <row r="374">
      <c r="A374" s="84"/>
      <c r="B374" s="289"/>
      <c r="C374" s="85"/>
      <c r="D374" s="9"/>
      <c r="E374" s="9"/>
      <c r="F374" s="286"/>
      <c r="H374" s="290"/>
      <c r="I374" s="101"/>
    </row>
    <row r="375">
      <c r="A375" s="88"/>
      <c r="B375" s="292"/>
      <c r="C375" s="90"/>
      <c r="D375" s="92"/>
      <c r="E375" s="92"/>
      <c r="F375" s="287"/>
      <c r="H375" s="293"/>
      <c r="I375" s="100"/>
    </row>
    <row r="376">
      <c r="A376" s="84"/>
      <c r="B376" s="289"/>
      <c r="C376" s="85"/>
      <c r="D376" s="9"/>
      <c r="E376" s="9"/>
      <c r="F376" s="286"/>
      <c r="H376" s="290"/>
      <c r="I376" s="101"/>
    </row>
    <row r="377">
      <c r="A377" s="88"/>
      <c r="B377" s="292"/>
      <c r="C377" s="90"/>
      <c r="D377" s="92"/>
      <c r="E377" s="92"/>
      <c r="F377" s="287"/>
      <c r="H377" s="293"/>
      <c r="I377" s="100"/>
    </row>
    <row r="378">
      <c r="A378" s="84"/>
      <c r="B378" s="289"/>
      <c r="C378" s="85"/>
      <c r="D378" s="9"/>
      <c r="E378" s="9"/>
      <c r="F378" s="286"/>
      <c r="H378" s="290"/>
      <c r="I378" s="101"/>
    </row>
    <row r="379">
      <c r="A379" s="88"/>
      <c r="B379" s="292"/>
      <c r="C379" s="90"/>
      <c r="D379" s="92"/>
      <c r="E379" s="92"/>
      <c r="F379" s="287"/>
      <c r="H379" s="293"/>
      <c r="I379" s="100"/>
    </row>
    <row r="380">
      <c r="A380" s="84"/>
      <c r="B380" s="289"/>
      <c r="C380" s="85"/>
      <c r="D380" s="9"/>
      <c r="E380" s="9"/>
      <c r="F380" s="286">
        <f t="shared" ref="F380:F492" si="2">D380*E380</f>
        <v>0</v>
      </c>
      <c r="H380" s="290"/>
      <c r="I380" s="101"/>
    </row>
    <row r="381">
      <c r="A381" s="88"/>
      <c r="B381" s="292"/>
      <c r="C381" s="90"/>
      <c r="D381" s="92"/>
      <c r="E381" s="92"/>
      <c r="F381" s="287">
        <f t="shared" si="2"/>
        <v>0</v>
      </c>
      <c r="H381" s="293"/>
      <c r="I381" s="100"/>
    </row>
    <row r="382">
      <c r="A382" s="84"/>
      <c r="B382" s="289"/>
      <c r="C382" s="85"/>
      <c r="D382" s="9"/>
      <c r="E382" s="9"/>
      <c r="F382" s="286">
        <f t="shared" si="2"/>
        <v>0</v>
      </c>
      <c r="H382" s="290"/>
      <c r="I382" s="101"/>
    </row>
    <row r="383">
      <c r="A383" s="88"/>
      <c r="B383" s="292"/>
      <c r="C383" s="90"/>
      <c r="D383" s="92"/>
      <c r="E383" s="92"/>
      <c r="F383" s="287">
        <f t="shared" si="2"/>
        <v>0</v>
      </c>
      <c r="H383" s="293"/>
      <c r="I383" s="100"/>
    </row>
    <row r="384">
      <c r="A384" s="84"/>
      <c r="B384" s="289"/>
      <c r="C384" s="85"/>
      <c r="D384" s="9"/>
      <c r="E384" s="9"/>
      <c r="F384" s="286">
        <f t="shared" si="2"/>
        <v>0</v>
      </c>
      <c r="H384" s="290"/>
      <c r="I384" s="101"/>
    </row>
    <row r="385">
      <c r="A385" s="88"/>
      <c r="B385" s="292"/>
      <c r="C385" s="90"/>
      <c r="D385" s="92"/>
      <c r="E385" s="92"/>
      <c r="F385" s="287">
        <f t="shared" si="2"/>
        <v>0</v>
      </c>
      <c r="H385" s="293"/>
      <c r="I385" s="100"/>
    </row>
    <row r="386">
      <c r="A386" s="84"/>
      <c r="B386" s="289"/>
      <c r="C386" s="85"/>
      <c r="D386" s="9"/>
      <c r="E386" s="9"/>
      <c r="F386" s="286">
        <f t="shared" si="2"/>
        <v>0</v>
      </c>
      <c r="H386" s="290"/>
      <c r="I386" s="101"/>
    </row>
    <row r="387">
      <c r="A387" s="88"/>
      <c r="B387" s="292"/>
      <c r="C387" s="90"/>
      <c r="D387" s="92"/>
      <c r="E387" s="92"/>
      <c r="F387" s="287">
        <f t="shared" si="2"/>
        <v>0</v>
      </c>
      <c r="H387" s="293"/>
      <c r="I387" s="100"/>
    </row>
    <row r="388">
      <c r="A388" s="84"/>
      <c r="B388" s="289"/>
      <c r="C388" s="85"/>
      <c r="D388" s="9"/>
      <c r="E388" s="9"/>
      <c r="F388" s="286">
        <f t="shared" si="2"/>
        <v>0</v>
      </c>
      <c r="H388" s="290"/>
      <c r="I388" s="101"/>
    </row>
    <row r="389">
      <c r="A389" s="88"/>
      <c r="B389" s="292"/>
      <c r="C389" s="90"/>
      <c r="D389" s="92"/>
      <c r="E389" s="92"/>
      <c r="F389" s="287">
        <f t="shared" si="2"/>
        <v>0</v>
      </c>
      <c r="H389" s="293"/>
      <c r="I389" s="100"/>
    </row>
    <row r="390">
      <c r="A390" s="288"/>
      <c r="B390" s="289"/>
      <c r="C390" s="85"/>
      <c r="D390" s="9"/>
      <c r="E390" s="9"/>
      <c r="F390" s="286">
        <f t="shared" si="2"/>
        <v>0</v>
      </c>
      <c r="H390" s="290"/>
      <c r="I390" s="101"/>
    </row>
    <row r="391">
      <c r="A391" s="291"/>
      <c r="B391" s="292"/>
      <c r="C391" s="90"/>
      <c r="D391" s="92"/>
      <c r="E391" s="92"/>
      <c r="F391" s="287">
        <f t="shared" si="2"/>
        <v>0</v>
      </c>
      <c r="H391" s="293"/>
      <c r="I391" s="100"/>
    </row>
    <row r="392">
      <c r="A392" s="288"/>
      <c r="B392" s="289"/>
      <c r="C392" s="85"/>
      <c r="D392" s="9"/>
      <c r="E392" s="9"/>
      <c r="F392" s="286">
        <f t="shared" si="2"/>
        <v>0</v>
      </c>
      <c r="H392" s="290"/>
      <c r="I392" s="101"/>
    </row>
    <row r="393">
      <c r="A393" s="291"/>
      <c r="B393" s="292"/>
      <c r="C393" s="90"/>
      <c r="D393" s="92"/>
      <c r="E393" s="92"/>
      <c r="F393" s="287">
        <f t="shared" si="2"/>
        <v>0</v>
      </c>
      <c r="H393" s="293"/>
      <c r="I393" s="100"/>
    </row>
    <row r="394">
      <c r="A394" s="288"/>
      <c r="B394" s="289"/>
      <c r="C394" s="85"/>
      <c r="D394" s="9"/>
      <c r="E394" s="9"/>
      <c r="F394" s="286">
        <f t="shared" si="2"/>
        <v>0</v>
      </c>
      <c r="H394" s="290"/>
      <c r="I394" s="101"/>
    </row>
    <row r="395">
      <c r="A395" s="291"/>
      <c r="B395" s="292"/>
      <c r="C395" s="90"/>
      <c r="D395" s="92"/>
      <c r="E395" s="92"/>
      <c r="F395" s="287">
        <f t="shared" si="2"/>
        <v>0</v>
      </c>
      <c r="H395" s="293"/>
      <c r="I395" s="100"/>
    </row>
    <row r="396">
      <c r="A396" s="288"/>
      <c r="B396" s="289"/>
      <c r="C396" s="85"/>
      <c r="D396" s="9"/>
      <c r="E396" s="9"/>
      <c r="F396" s="286">
        <f t="shared" si="2"/>
        <v>0</v>
      </c>
      <c r="H396" s="290"/>
      <c r="I396" s="101"/>
    </row>
    <row r="397">
      <c r="A397" s="291"/>
      <c r="B397" s="292"/>
      <c r="C397" s="90"/>
      <c r="D397" s="92"/>
      <c r="E397" s="92"/>
      <c r="F397" s="287">
        <f t="shared" si="2"/>
        <v>0</v>
      </c>
      <c r="H397" s="293"/>
      <c r="I397" s="100"/>
    </row>
    <row r="398">
      <c r="A398" s="288"/>
      <c r="B398" s="289"/>
      <c r="C398" s="85"/>
      <c r="D398" s="9"/>
      <c r="E398" s="9"/>
      <c r="F398" s="286">
        <f t="shared" si="2"/>
        <v>0</v>
      </c>
      <c r="H398" s="290"/>
      <c r="I398" s="101"/>
    </row>
    <row r="399">
      <c r="A399" s="291"/>
      <c r="B399" s="292"/>
      <c r="C399" s="90"/>
      <c r="D399" s="92"/>
      <c r="E399" s="92"/>
      <c r="F399" s="287">
        <f t="shared" si="2"/>
        <v>0</v>
      </c>
      <c r="H399" s="293"/>
      <c r="I399" s="100"/>
    </row>
    <row r="400">
      <c r="A400" s="288"/>
      <c r="B400" s="289"/>
      <c r="C400" s="85"/>
      <c r="D400" s="9"/>
      <c r="E400" s="9"/>
      <c r="F400" s="286">
        <f t="shared" si="2"/>
        <v>0</v>
      </c>
      <c r="H400" s="290"/>
      <c r="I400" s="101"/>
    </row>
    <row r="401">
      <c r="A401" s="291"/>
      <c r="B401" s="292"/>
      <c r="C401" s="90"/>
      <c r="D401" s="92"/>
      <c r="E401" s="92"/>
      <c r="F401" s="287">
        <f t="shared" si="2"/>
        <v>0</v>
      </c>
      <c r="H401" s="293"/>
      <c r="I401" s="100"/>
    </row>
    <row r="402">
      <c r="A402" s="288"/>
      <c r="B402" s="289"/>
      <c r="C402" s="85"/>
      <c r="D402" s="9"/>
      <c r="E402" s="9"/>
      <c r="F402" s="286">
        <f t="shared" si="2"/>
        <v>0</v>
      </c>
      <c r="H402" s="290"/>
      <c r="I402" s="101"/>
    </row>
    <row r="403">
      <c r="A403" s="291"/>
      <c r="B403" s="292"/>
      <c r="C403" s="90"/>
      <c r="D403" s="92"/>
      <c r="E403" s="92"/>
      <c r="F403" s="287">
        <f t="shared" si="2"/>
        <v>0</v>
      </c>
      <c r="H403" s="293"/>
      <c r="I403" s="100"/>
    </row>
    <row r="404">
      <c r="A404" s="288"/>
      <c r="B404" s="289"/>
      <c r="C404" s="85"/>
      <c r="D404" s="9"/>
      <c r="E404" s="9"/>
      <c r="F404" s="286">
        <f t="shared" si="2"/>
        <v>0</v>
      </c>
      <c r="H404" s="290"/>
      <c r="I404" s="101"/>
    </row>
    <row r="405">
      <c r="A405" s="291"/>
      <c r="B405" s="292"/>
      <c r="C405" s="90"/>
      <c r="D405" s="92"/>
      <c r="E405" s="92"/>
      <c r="F405" s="287">
        <f t="shared" si="2"/>
        <v>0</v>
      </c>
      <c r="H405" s="293"/>
      <c r="I405" s="100"/>
    </row>
    <row r="406">
      <c r="A406" s="288"/>
      <c r="B406" s="289"/>
      <c r="C406" s="85"/>
      <c r="D406" s="9"/>
      <c r="E406" s="9"/>
      <c r="F406" s="286">
        <f t="shared" si="2"/>
        <v>0</v>
      </c>
      <c r="H406" s="290"/>
      <c r="I406" s="101"/>
    </row>
    <row r="407">
      <c r="A407" s="291"/>
      <c r="B407" s="292"/>
      <c r="C407" s="90"/>
      <c r="D407" s="92"/>
      <c r="E407" s="92"/>
      <c r="F407" s="287">
        <f t="shared" si="2"/>
        <v>0</v>
      </c>
      <c r="H407" s="293"/>
      <c r="I407" s="100"/>
    </row>
    <row r="408">
      <c r="A408" s="288"/>
      <c r="B408" s="289"/>
      <c r="C408" s="85"/>
      <c r="D408" s="9"/>
      <c r="E408" s="9"/>
      <c r="F408" s="286">
        <f t="shared" si="2"/>
        <v>0</v>
      </c>
      <c r="H408" s="290"/>
      <c r="I408" s="101"/>
    </row>
    <row r="409">
      <c r="A409" s="291"/>
      <c r="B409" s="292"/>
      <c r="C409" s="90"/>
      <c r="D409" s="92"/>
      <c r="E409" s="92"/>
      <c r="F409" s="287">
        <f t="shared" si="2"/>
        <v>0</v>
      </c>
      <c r="H409" s="293"/>
      <c r="I409" s="100"/>
    </row>
    <row r="410">
      <c r="A410" s="288"/>
      <c r="B410" s="289"/>
      <c r="C410" s="85"/>
      <c r="D410" s="9"/>
      <c r="E410" s="9"/>
      <c r="F410" s="286">
        <f t="shared" si="2"/>
        <v>0</v>
      </c>
      <c r="H410" s="290"/>
      <c r="I410" s="101"/>
    </row>
    <row r="411">
      <c r="A411" s="291"/>
      <c r="B411" s="292"/>
      <c r="C411" s="90"/>
      <c r="D411" s="92"/>
      <c r="E411" s="92"/>
      <c r="F411" s="287">
        <f t="shared" si="2"/>
        <v>0</v>
      </c>
      <c r="H411" s="293"/>
      <c r="I411" s="100"/>
    </row>
    <row r="412">
      <c r="A412" s="288"/>
      <c r="B412" s="289"/>
      <c r="C412" s="85"/>
      <c r="D412" s="9"/>
      <c r="E412" s="9"/>
      <c r="F412" s="286">
        <f t="shared" si="2"/>
        <v>0</v>
      </c>
      <c r="H412" s="290"/>
      <c r="I412" s="101"/>
    </row>
    <row r="413">
      <c r="A413" s="291"/>
      <c r="B413" s="292"/>
      <c r="C413" s="90"/>
      <c r="D413" s="92"/>
      <c r="E413" s="92"/>
      <c r="F413" s="287">
        <f t="shared" si="2"/>
        <v>0</v>
      </c>
      <c r="H413" s="293"/>
      <c r="I413" s="100"/>
    </row>
    <row r="414">
      <c r="A414" s="288"/>
      <c r="B414" s="289"/>
      <c r="C414" s="85"/>
      <c r="D414" s="9"/>
      <c r="E414" s="9"/>
      <c r="F414" s="286">
        <f t="shared" si="2"/>
        <v>0</v>
      </c>
      <c r="H414" s="290"/>
      <c r="I414" s="101"/>
    </row>
    <row r="415">
      <c r="A415" s="291"/>
      <c r="B415" s="292"/>
      <c r="C415" s="90"/>
      <c r="D415" s="92"/>
      <c r="E415" s="92"/>
      <c r="F415" s="287">
        <f t="shared" si="2"/>
        <v>0</v>
      </c>
      <c r="H415" s="293"/>
      <c r="I415" s="100"/>
    </row>
    <row r="416">
      <c r="A416" s="288"/>
      <c r="B416" s="289"/>
      <c r="C416" s="85"/>
      <c r="D416" s="9"/>
      <c r="E416" s="9"/>
      <c r="F416" s="286">
        <f t="shared" si="2"/>
        <v>0</v>
      </c>
      <c r="H416" s="290"/>
      <c r="I416" s="101"/>
    </row>
    <row r="417">
      <c r="A417" s="291"/>
      <c r="B417" s="292"/>
      <c r="C417" s="90"/>
      <c r="D417" s="92"/>
      <c r="E417" s="92"/>
      <c r="F417" s="287">
        <f t="shared" si="2"/>
        <v>0</v>
      </c>
      <c r="H417" s="293"/>
      <c r="I417" s="100"/>
    </row>
    <row r="418">
      <c r="A418" s="288"/>
      <c r="B418" s="289"/>
      <c r="C418" s="85"/>
      <c r="D418" s="9"/>
      <c r="E418" s="9"/>
      <c r="F418" s="286">
        <f t="shared" si="2"/>
        <v>0</v>
      </c>
      <c r="H418" s="290"/>
      <c r="I418" s="101"/>
    </row>
    <row r="419">
      <c r="A419" s="291"/>
      <c r="B419" s="292"/>
      <c r="C419" s="90"/>
      <c r="D419" s="92"/>
      <c r="E419" s="92"/>
      <c r="F419" s="287">
        <f t="shared" si="2"/>
        <v>0</v>
      </c>
      <c r="H419" s="293"/>
      <c r="I419" s="100"/>
    </row>
    <row r="420">
      <c r="A420" s="288"/>
      <c r="B420" s="289"/>
      <c r="C420" s="85"/>
      <c r="D420" s="9"/>
      <c r="E420" s="9"/>
      <c r="F420" s="286">
        <f t="shared" si="2"/>
        <v>0</v>
      </c>
      <c r="G420" s="50" t="b">
        <v>0</v>
      </c>
      <c r="H420" s="290"/>
      <c r="I420" s="101"/>
    </row>
    <row r="421">
      <c r="A421" s="291"/>
      <c r="B421" s="292"/>
      <c r="C421" s="90"/>
      <c r="D421" s="92"/>
      <c r="E421" s="92"/>
      <c r="F421" s="287">
        <f t="shared" si="2"/>
        <v>0</v>
      </c>
      <c r="G421" s="91" t="b">
        <v>0</v>
      </c>
      <c r="H421" s="293"/>
      <c r="I421" s="100"/>
    </row>
    <row r="422">
      <c r="A422" s="288"/>
      <c r="B422" s="289"/>
      <c r="C422" s="85"/>
      <c r="D422" s="9"/>
      <c r="E422" s="9"/>
      <c r="F422" s="286">
        <f t="shared" si="2"/>
        <v>0</v>
      </c>
      <c r="G422" s="50" t="b">
        <v>0</v>
      </c>
      <c r="H422" s="290"/>
      <c r="I422" s="101"/>
    </row>
    <row r="423">
      <c r="A423" s="291"/>
      <c r="B423" s="292"/>
      <c r="C423" s="90"/>
      <c r="D423" s="92"/>
      <c r="E423" s="92"/>
      <c r="F423" s="287">
        <f t="shared" si="2"/>
        <v>0</v>
      </c>
      <c r="G423" s="91" t="b">
        <v>0</v>
      </c>
      <c r="H423" s="293"/>
      <c r="I423" s="100"/>
    </row>
    <row r="424">
      <c r="A424" s="288"/>
      <c r="B424" s="289"/>
      <c r="C424" s="85"/>
      <c r="D424" s="9"/>
      <c r="E424" s="9"/>
      <c r="F424" s="286">
        <f t="shared" si="2"/>
        <v>0</v>
      </c>
      <c r="G424" s="50" t="b">
        <v>0</v>
      </c>
      <c r="H424" s="290"/>
      <c r="I424" s="101"/>
    </row>
    <row r="425">
      <c r="A425" s="291"/>
      <c r="B425" s="292"/>
      <c r="C425" s="90"/>
      <c r="D425" s="92"/>
      <c r="E425" s="92"/>
      <c r="F425" s="287">
        <f t="shared" si="2"/>
        <v>0</v>
      </c>
      <c r="G425" s="91" t="b">
        <v>0</v>
      </c>
      <c r="H425" s="293"/>
      <c r="I425" s="100"/>
    </row>
    <row r="426">
      <c r="A426" s="288"/>
      <c r="B426" s="289"/>
      <c r="C426" s="85"/>
      <c r="D426" s="9"/>
      <c r="E426" s="9"/>
      <c r="F426" s="286">
        <f t="shared" si="2"/>
        <v>0</v>
      </c>
      <c r="G426" s="50" t="b">
        <v>0</v>
      </c>
      <c r="H426" s="290"/>
      <c r="I426" s="101"/>
    </row>
    <row r="427">
      <c r="A427" s="291"/>
      <c r="B427" s="292"/>
      <c r="C427" s="90"/>
      <c r="D427" s="92"/>
      <c r="E427" s="92"/>
      <c r="F427" s="287">
        <f t="shared" si="2"/>
        <v>0</v>
      </c>
      <c r="G427" s="91" t="b">
        <v>0</v>
      </c>
      <c r="H427" s="293"/>
      <c r="I427" s="100"/>
    </row>
    <row r="428">
      <c r="A428" s="288"/>
      <c r="B428" s="289"/>
      <c r="C428" s="85"/>
      <c r="D428" s="9"/>
      <c r="E428" s="9"/>
      <c r="F428" s="286">
        <f t="shared" si="2"/>
        <v>0</v>
      </c>
      <c r="G428" s="50" t="b">
        <v>0</v>
      </c>
      <c r="H428" s="290"/>
      <c r="I428" s="101"/>
    </row>
    <row r="429">
      <c r="A429" s="291"/>
      <c r="B429" s="292"/>
      <c r="C429" s="90"/>
      <c r="D429" s="92"/>
      <c r="E429" s="92"/>
      <c r="F429" s="287">
        <f t="shared" si="2"/>
        <v>0</v>
      </c>
      <c r="G429" s="91" t="b">
        <v>0</v>
      </c>
      <c r="H429" s="293"/>
      <c r="I429" s="100"/>
    </row>
    <row r="430">
      <c r="A430" s="288"/>
      <c r="B430" s="289"/>
      <c r="C430" s="85"/>
      <c r="D430" s="9"/>
      <c r="E430" s="9"/>
      <c r="F430" s="286">
        <f t="shared" si="2"/>
        <v>0</v>
      </c>
      <c r="G430" s="50" t="b">
        <v>0</v>
      </c>
      <c r="H430" s="290"/>
      <c r="I430" s="101"/>
    </row>
    <row r="431">
      <c r="A431" s="291"/>
      <c r="B431" s="292"/>
      <c r="C431" s="90"/>
      <c r="D431" s="92"/>
      <c r="E431" s="92"/>
      <c r="F431" s="287">
        <f t="shared" si="2"/>
        <v>0</v>
      </c>
      <c r="G431" s="91" t="b">
        <v>0</v>
      </c>
      <c r="H431" s="293"/>
      <c r="I431" s="100"/>
    </row>
    <row r="432">
      <c r="A432" s="288"/>
      <c r="B432" s="289"/>
      <c r="C432" s="85"/>
      <c r="D432" s="9"/>
      <c r="E432" s="9"/>
      <c r="F432" s="286">
        <f t="shared" si="2"/>
        <v>0</v>
      </c>
      <c r="G432" s="50" t="b">
        <v>0</v>
      </c>
      <c r="H432" s="290"/>
      <c r="I432" s="101"/>
    </row>
    <row r="433">
      <c r="A433" s="291"/>
      <c r="B433" s="292"/>
      <c r="C433" s="90"/>
      <c r="D433" s="92"/>
      <c r="E433" s="92"/>
      <c r="F433" s="287">
        <f t="shared" si="2"/>
        <v>0</v>
      </c>
      <c r="G433" s="91" t="b">
        <v>0</v>
      </c>
      <c r="H433" s="293"/>
      <c r="I433" s="100"/>
    </row>
    <row r="434">
      <c r="A434" s="288"/>
      <c r="B434" s="289"/>
      <c r="C434" s="85"/>
      <c r="D434" s="9"/>
      <c r="E434" s="9"/>
      <c r="F434" s="286">
        <f t="shared" si="2"/>
        <v>0</v>
      </c>
      <c r="G434" s="50" t="b">
        <v>0</v>
      </c>
      <c r="H434" s="290"/>
      <c r="I434" s="101"/>
    </row>
    <row r="435">
      <c r="A435" s="291"/>
      <c r="B435" s="292"/>
      <c r="C435" s="90"/>
      <c r="D435" s="92"/>
      <c r="E435" s="92"/>
      <c r="F435" s="287">
        <f t="shared" si="2"/>
        <v>0</v>
      </c>
      <c r="G435" s="91" t="b">
        <v>0</v>
      </c>
      <c r="H435" s="293"/>
      <c r="I435" s="100"/>
    </row>
    <row r="436">
      <c r="A436" s="288"/>
      <c r="B436" s="289"/>
      <c r="C436" s="85"/>
      <c r="D436" s="9"/>
      <c r="E436" s="9"/>
      <c r="F436" s="286">
        <f t="shared" si="2"/>
        <v>0</v>
      </c>
      <c r="G436" s="50" t="b">
        <v>0</v>
      </c>
      <c r="H436" s="290"/>
      <c r="I436" s="101"/>
    </row>
    <row r="437">
      <c r="A437" s="291"/>
      <c r="B437" s="292"/>
      <c r="C437" s="90"/>
      <c r="D437" s="92"/>
      <c r="E437" s="92"/>
      <c r="F437" s="287">
        <f t="shared" si="2"/>
        <v>0</v>
      </c>
      <c r="G437" s="91" t="b">
        <v>0</v>
      </c>
      <c r="H437" s="293"/>
      <c r="I437" s="100"/>
    </row>
    <row r="438">
      <c r="A438" s="288"/>
      <c r="B438" s="289"/>
      <c r="C438" s="85"/>
      <c r="D438" s="9"/>
      <c r="E438" s="9"/>
      <c r="F438" s="286">
        <f t="shared" si="2"/>
        <v>0</v>
      </c>
      <c r="G438" s="50" t="b">
        <v>0</v>
      </c>
      <c r="H438" s="290"/>
      <c r="I438" s="101"/>
    </row>
    <row r="439">
      <c r="A439" s="291"/>
      <c r="B439" s="292"/>
      <c r="C439" s="90"/>
      <c r="D439" s="92"/>
      <c r="E439" s="92"/>
      <c r="F439" s="287">
        <f t="shared" si="2"/>
        <v>0</v>
      </c>
      <c r="G439" s="91" t="b">
        <v>0</v>
      </c>
      <c r="H439" s="293"/>
      <c r="I439" s="100"/>
    </row>
    <row r="440">
      <c r="A440" s="288"/>
      <c r="B440" s="289"/>
      <c r="C440" s="85"/>
      <c r="D440" s="9"/>
      <c r="E440" s="9"/>
      <c r="F440" s="286">
        <f t="shared" si="2"/>
        <v>0</v>
      </c>
      <c r="G440" s="50" t="b">
        <v>0</v>
      </c>
      <c r="H440" s="290"/>
      <c r="I440" s="101"/>
    </row>
    <row r="441">
      <c r="A441" s="291"/>
      <c r="B441" s="292"/>
      <c r="C441" s="90"/>
      <c r="D441" s="92"/>
      <c r="E441" s="92"/>
      <c r="F441" s="287">
        <f t="shared" si="2"/>
        <v>0</v>
      </c>
      <c r="G441" s="91" t="b">
        <v>0</v>
      </c>
      <c r="H441" s="293"/>
      <c r="I441" s="100"/>
    </row>
    <row r="442">
      <c r="A442" s="288"/>
      <c r="B442" s="289"/>
      <c r="C442" s="85"/>
      <c r="D442" s="9"/>
      <c r="E442" s="9"/>
      <c r="F442" s="286">
        <f t="shared" si="2"/>
        <v>0</v>
      </c>
      <c r="G442" s="50" t="b">
        <v>0</v>
      </c>
      <c r="H442" s="290"/>
      <c r="I442" s="101"/>
    </row>
    <row r="443">
      <c r="A443" s="291"/>
      <c r="B443" s="292"/>
      <c r="C443" s="90"/>
      <c r="D443" s="92"/>
      <c r="E443" s="92"/>
      <c r="F443" s="287">
        <f t="shared" si="2"/>
        <v>0</v>
      </c>
      <c r="G443" s="91" t="b">
        <v>0</v>
      </c>
      <c r="H443" s="293"/>
      <c r="I443" s="100"/>
    </row>
    <row r="444">
      <c r="A444" s="288"/>
      <c r="B444" s="289"/>
      <c r="C444" s="85"/>
      <c r="D444" s="9"/>
      <c r="E444" s="9"/>
      <c r="F444" s="286">
        <f t="shared" si="2"/>
        <v>0</v>
      </c>
      <c r="G444" s="50" t="b">
        <v>0</v>
      </c>
      <c r="H444" s="290"/>
      <c r="I444" s="101"/>
    </row>
    <row r="445">
      <c r="A445" s="291"/>
      <c r="B445" s="292"/>
      <c r="C445" s="90"/>
      <c r="D445" s="92"/>
      <c r="E445" s="92"/>
      <c r="F445" s="287">
        <f t="shared" si="2"/>
        <v>0</v>
      </c>
      <c r="G445" s="91" t="b">
        <v>0</v>
      </c>
      <c r="H445" s="293"/>
      <c r="I445" s="100"/>
    </row>
    <row r="446">
      <c r="A446" s="288"/>
      <c r="B446" s="289"/>
      <c r="C446" s="85"/>
      <c r="D446" s="9"/>
      <c r="E446" s="9"/>
      <c r="F446" s="286">
        <f t="shared" si="2"/>
        <v>0</v>
      </c>
      <c r="G446" s="50" t="b">
        <v>0</v>
      </c>
      <c r="H446" s="290"/>
      <c r="I446" s="101"/>
    </row>
    <row r="447">
      <c r="A447" s="291"/>
      <c r="B447" s="292"/>
      <c r="C447" s="90"/>
      <c r="D447" s="92"/>
      <c r="E447" s="92"/>
      <c r="F447" s="287">
        <f t="shared" si="2"/>
        <v>0</v>
      </c>
      <c r="G447" s="91" t="b">
        <v>0</v>
      </c>
      <c r="H447" s="293"/>
      <c r="I447" s="100"/>
    </row>
    <row r="448">
      <c r="A448" s="288"/>
      <c r="B448" s="289"/>
      <c r="C448" s="85"/>
      <c r="D448" s="9"/>
      <c r="E448" s="9"/>
      <c r="F448" s="286">
        <f t="shared" si="2"/>
        <v>0</v>
      </c>
      <c r="G448" s="50" t="b">
        <v>0</v>
      </c>
      <c r="H448" s="290"/>
      <c r="I448" s="101"/>
    </row>
    <row r="449">
      <c r="A449" s="291"/>
      <c r="B449" s="292"/>
      <c r="C449" s="90"/>
      <c r="D449" s="92"/>
      <c r="E449" s="92"/>
      <c r="F449" s="287">
        <f t="shared" si="2"/>
        <v>0</v>
      </c>
      <c r="G449" s="91" t="b">
        <v>0</v>
      </c>
      <c r="H449" s="293"/>
      <c r="I449" s="100"/>
    </row>
    <row r="450">
      <c r="A450" s="288"/>
      <c r="B450" s="289"/>
      <c r="C450" s="85"/>
      <c r="D450" s="9"/>
      <c r="E450" s="9"/>
      <c r="F450" s="286">
        <f t="shared" si="2"/>
        <v>0</v>
      </c>
      <c r="G450" s="50" t="b">
        <v>0</v>
      </c>
      <c r="H450" s="290"/>
      <c r="I450" s="101"/>
    </row>
    <row r="451">
      <c r="A451" s="291"/>
      <c r="B451" s="292"/>
      <c r="C451" s="90"/>
      <c r="D451" s="92"/>
      <c r="E451" s="92"/>
      <c r="F451" s="287">
        <f t="shared" si="2"/>
        <v>0</v>
      </c>
      <c r="G451" s="91" t="b">
        <v>0</v>
      </c>
      <c r="H451" s="293"/>
      <c r="I451" s="100"/>
    </row>
    <row r="452">
      <c r="A452" s="288"/>
      <c r="B452" s="289"/>
      <c r="C452" s="85"/>
      <c r="D452" s="9"/>
      <c r="E452" s="9"/>
      <c r="F452" s="286">
        <f t="shared" si="2"/>
        <v>0</v>
      </c>
      <c r="G452" s="50" t="b">
        <v>0</v>
      </c>
      <c r="H452" s="290"/>
      <c r="I452" s="101"/>
    </row>
    <row r="453">
      <c r="A453" s="291"/>
      <c r="B453" s="292"/>
      <c r="C453" s="90"/>
      <c r="D453" s="92"/>
      <c r="E453" s="92"/>
      <c r="F453" s="287">
        <f t="shared" si="2"/>
        <v>0</v>
      </c>
      <c r="G453" s="91" t="b">
        <v>0</v>
      </c>
      <c r="H453" s="293"/>
      <c r="I453" s="100"/>
    </row>
    <row r="454">
      <c r="A454" s="288"/>
      <c r="B454" s="289"/>
      <c r="C454" s="85"/>
      <c r="D454" s="9"/>
      <c r="E454" s="9"/>
      <c r="F454" s="286">
        <f t="shared" si="2"/>
        <v>0</v>
      </c>
      <c r="G454" s="50" t="b">
        <v>0</v>
      </c>
      <c r="H454" s="290"/>
      <c r="I454" s="101"/>
    </row>
    <row r="455">
      <c r="A455" s="291"/>
      <c r="B455" s="292"/>
      <c r="C455" s="90"/>
      <c r="D455" s="92"/>
      <c r="E455" s="92"/>
      <c r="F455" s="287">
        <f t="shared" si="2"/>
        <v>0</v>
      </c>
      <c r="G455" s="91" t="b">
        <v>0</v>
      </c>
      <c r="H455" s="293"/>
      <c r="I455" s="100"/>
    </row>
    <row r="456">
      <c r="A456" s="288"/>
      <c r="B456" s="289"/>
      <c r="C456" s="85"/>
      <c r="D456" s="9"/>
      <c r="E456" s="9"/>
      <c r="F456" s="286">
        <f t="shared" si="2"/>
        <v>0</v>
      </c>
      <c r="G456" s="50" t="b">
        <v>0</v>
      </c>
      <c r="H456" s="290"/>
      <c r="I456" s="101"/>
    </row>
    <row r="457">
      <c r="A457" s="291"/>
      <c r="B457" s="292"/>
      <c r="C457" s="90"/>
      <c r="D457" s="92"/>
      <c r="E457" s="92"/>
      <c r="F457" s="287">
        <f t="shared" si="2"/>
        <v>0</v>
      </c>
      <c r="G457" s="91" t="b">
        <v>0</v>
      </c>
      <c r="H457" s="293"/>
      <c r="I457" s="100"/>
    </row>
    <row r="458">
      <c r="A458" s="288"/>
      <c r="B458" s="289"/>
      <c r="C458" s="85"/>
      <c r="D458" s="9"/>
      <c r="E458" s="9"/>
      <c r="F458" s="286">
        <f t="shared" si="2"/>
        <v>0</v>
      </c>
      <c r="G458" s="50" t="b">
        <v>0</v>
      </c>
      <c r="H458" s="290"/>
      <c r="I458" s="101"/>
    </row>
    <row r="459">
      <c r="A459" s="291"/>
      <c r="B459" s="292"/>
      <c r="C459" s="90"/>
      <c r="D459" s="92"/>
      <c r="E459" s="92"/>
      <c r="F459" s="287">
        <f t="shared" si="2"/>
        <v>0</v>
      </c>
      <c r="G459" s="91" t="b">
        <v>0</v>
      </c>
      <c r="H459" s="293"/>
      <c r="I459" s="100"/>
    </row>
    <row r="460">
      <c r="A460" s="288"/>
      <c r="B460" s="289"/>
      <c r="C460" s="85"/>
      <c r="D460" s="9"/>
      <c r="E460" s="9"/>
      <c r="F460" s="286">
        <f t="shared" si="2"/>
        <v>0</v>
      </c>
      <c r="G460" s="50" t="b">
        <v>0</v>
      </c>
      <c r="H460" s="290"/>
      <c r="I460" s="101"/>
    </row>
    <row r="461">
      <c r="A461" s="291"/>
      <c r="B461" s="292"/>
      <c r="C461" s="90"/>
      <c r="D461" s="92"/>
      <c r="E461" s="92"/>
      <c r="F461" s="287">
        <f t="shared" si="2"/>
        <v>0</v>
      </c>
      <c r="G461" s="91" t="b">
        <v>0</v>
      </c>
      <c r="H461" s="293"/>
      <c r="I461" s="100"/>
    </row>
    <row r="462">
      <c r="A462" s="288"/>
      <c r="B462" s="289"/>
      <c r="C462" s="85"/>
      <c r="D462" s="9"/>
      <c r="E462" s="9"/>
      <c r="F462" s="286">
        <f t="shared" si="2"/>
        <v>0</v>
      </c>
      <c r="G462" s="50" t="b">
        <v>0</v>
      </c>
      <c r="H462" s="290"/>
      <c r="I462" s="101"/>
    </row>
    <row r="463">
      <c r="A463" s="291"/>
      <c r="B463" s="292"/>
      <c r="C463" s="90"/>
      <c r="D463" s="92"/>
      <c r="E463" s="92"/>
      <c r="F463" s="287">
        <f t="shared" si="2"/>
        <v>0</v>
      </c>
      <c r="G463" s="91" t="b">
        <v>0</v>
      </c>
      <c r="H463" s="293"/>
      <c r="I463" s="100"/>
    </row>
    <row r="464">
      <c r="A464" s="288"/>
      <c r="B464" s="289"/>
      <c r="C464" s="85"/>
      <c r="D464" s="9"/>
      <c r="E464" s="9"/>
      <c r="F464" s="286">
        <f t="shared" si="2"/>
        <v>0</v>
      </c>
      <c r="G464" s="50" t="b">
        <v>0</v>
      </c>
      <c r="H464" s="290"/>
      <c r="I464" s="101"/>
    </row>
    <row r="465">
      <c r="A465" s="291"/>
      <c r="B465" s="292"/>
      <c r="C465" s="90"/>
      <c r="D465" s="92"/>
      <c r="E465" s="92"/>
      <c r="F465" s="287">
        <f t="shared" si="2"/>
        <v>0</v>
      </c>
      <c r="G465" s="91" t="b">
        <v>0</v>
      </c>
      <c r="H465" s="293"/>
      <c r="I465" s="100"/>
    </row>
    <row r="466">
      <c r="A466" s="288"/>
      <c r="B466" s="289"/>
      <c r="C466" s="85"/>
      <c r="D466" s="9"/>
      <c r="E466" s="9"/>
      <c r="F466" s="286">
        <f t="shared" si="2"/>
        <v>0</v>
      </c>
      <c r="G466" s="50" t="b">
        <v>0</v>
      </c>
      <c r="H466" s="290"/>
      <c r="I466" s="101"/>
    </row>
    <row r="467">
      <c r="A467" s="291"/>
      <c r="B467" s="292"/>
      <c r="C467" s="90"/>
      <c r="D467" s="92"/>
      <c r="E467" s="92"/>
      <c r="F467" s="287">
        <f t="shared" si="2"/>
        <v>0</v>
      </c>
      <c r="G467" s="91" t="b">
        <v>0</v>
      </c>
      <c r="H467" s="293"/>
      <c r="I467" s="100"/>
    </row>
    <row r="468">
      <c r="A468" s="288"/>
      <c r="B468" s="289"/>
      <c r="C468" s="85"/>
      <c r="D468" s="9"/>
      <c r="E468" s="9"/>
      <c r="F468" s="286">
        <f t="shared" si="2"/>
        <v>0</v>
      </c>
      <c r="G468" s="50" t="b">
        <v>0</v>
      </c>
      <c r="H468" s="290"/>
      <c r="I468" s="101"/>
    </row>
    <row r="469">
      <c r="A469" s="291"/>
      <c r="B469" s="292"/>
      <c r="C469" s="90"/>
      <c r="D469" s="92"/>
      <c r="E469" s="92"/>
      <c r="F469" s="287">
        <f t="shared" si="2"/>
        <v>0</v>
      </c>
      <c r="G469" s="91" t="b">
        <v>0</v>
      </c>
      <c r="H469" s="293"/>
      <c r="I469" s="100"/>
    </row>
    <row r="470">
      <c r="A470" s="288"/>
      <c r="B470" s="289"/>
      <c r="C470" s="85"/>
      <c r="D470" s="9"/>
      <c r="E470" s="9"/>
      <c r="F470" s="286">
        <f t="shared" si="2"/>
        <v>0</v>
      </c>
      <c r="G470" s="50" t="b">
        <v>0</v>
      </c>
      <c r="H470" s="290"/>
      <c r="I470" s="101"/>
    </row>
    <row r="471">
      <c r="A471" s="291"/>
      <c r="B471" s="292"/>
      <c r="C471" s="90"/>
      <c r="D471" s="92"/>
      <c r="E471" s="92"/>
      <c r="F471" s="287">
        <f t="shared" si="2"/>
        <v>0</v>
      </c>
      <c r="G471" s="91" t="b">
        <v>0</v>
      </c>
      <c r="H471" s="293"/>
      <c r="I471" s="100"/>
    </row>
    <row r="472">
      <c r="A472" s="288"/>
      <c r="B472" s="289"/>
      <c r="C472" s="85"/>
      <c r="D472" s="9"/>
      <c r="E472" s="9"/>
      <c r="F472" s="286">
        <f t="shared" si="2"/>
        <v>0</v>
      </c>
      <c r="G472" s="50" t="b">
        <v>0</v>
      </c>
      <c r="H472" s="290"/>
      <c r="I472" s="101"/>
    </row>
    <row r="473">
      <c r="A473" s="291"/>
      <c r="B473" s="292"/>
      <c r="C473" s="90"/>
      <c r="D473" s="92"/>
      <c r="E473" s="92"/>
      <c r="F473" s="287">
        <f t="shared" si="2"/>
        <v>0</v>
      </c>
      <c r="G473" s="91" t="b">
        <v>0</v>
      </c>
      <c r="H473" s="293"/>
      <c r="I473" s="100"/>
    </row>
    <row r="474">
      <c r="A474" s="288"/>
      <c r="B474" s="289"/>
      <c r="C474" s="85"/>
      <c r="D474" s="9"/>
      <c r="E474" s="9"/>
      <c r="F474" s="286">
        <f t="shared" si="2"/>
        <v>0</v>
      </c>
      <c r="G474" s="50" t="b">
        <v>0</v>
      </c>
      <c r="H474" s="290"/>
      <c r="I474" s="101"/>
    </row>
    <row r="475">
      <c r="A475" s="291"/>
      <c r="B475" s="292"/>
      <c r="C475" s="90"/>
      <c r="D475" s="92"/>
      <c r="E475" s="92"/>
      <c r="F475" s="287">
        <f t="shared" si="2"/>
        <v>0</v>
      </c>
      <c r="G475" s="91" t="b">
        <v>0</v>
      </c>
      <c r="H475" s="293"/>
      <c r="I475" s="100"/>
    </row>
    <row r="476">
      <c r="A476" s="288"/>
      <c r="B476" s="289"/>
      <c r="C476" s="85"/>
      <c r="D476" s="9"/>
      <c r="E476" s="9"/>
      <c r="F476" s="286">
        <f t="shared" si="2"/>
        <v>0</v>
      </c>
      <c r="G476" s="50" t="b">
        <v>0</v>
      </c>
      <c r="H476" s="290"/>
      <c r="I476" s="101"/>
    </row>
    <row r="477">
      <c r="A477" s="291"/>
      <c r="B477" s="292"/>
      <c r="C477" s="90"/>
      <c r="D477" s="92"/>
      <c r="E477" s="92"/>
      <c r="F477" s="287">
        <f t="shared" si="2"/>
        <v>0</v>
      </c>
      <c r="G477" s="91" t="b">
        <v>0</v>
      </c>
      <c r="H477" s="293"/>
      <c r="I477" s="100"/>
    </row>
    <row r="478">
      <c r="A478" s="288"/>
      <c r="B478" s="289"/>
      <c r="C478" s="85"/>
      <c r="D478" s="9"/>
      <c r="E478" s="9"/>
      <c r="F478" s="286">
        <f t="shared" si="2"/>
        <v>0</v>
      </c>
      <c r="G478" s="50" t="b">
        <v>0</v>
      </c>
      <c r="H478" s="290"/>
      <c r="I478" s="101"/>
    </row>
    <row r="479">
      <c r="A479" s="291"/>
      <c r="B479" s="292"/>
      <c r="C479" s="90"/>
      <c r="D479" s="92"/>
      <c r="E479" s="92"/>
      <c r="F479" s="287">
        <f t="shared" si="2"/>
        <v>0</v>
      </c>
      <c r="G479" s="91" t="b">
        <v>0</v>
      </c>
      <c r="H479" s="293"/>
      <c r="I479" s="100"/>
    </row>
    <row r="480">
      <c r="A480" s="288"/>
      <c r="B480" s="289"/>
      <c r="C480" s="85"/>
      <c r="D480" s="9"/>
      <c r="E480" s="9"/>
      <c r="F480" s="286">
        <f t="shared" si="2"/>
        <v>0</v>
      </c>
      <c r="G480" s="50" t="b">
        <v>0</v>
      </c>
      <c r="H480" s="290"/>
      <c r="I480" s="101"/>
    </row>
    <row r="481">
      <c r="A481" s="291"/>
      <c r="B481" s="292"/>
      <c r="C481" s="90"/>
      <c r="D481" s="92"/>
      <c r="E481" s="92"/>
      <c r="F481" s="287">
        <f t="shared" si="2"/>
        <v>0</v>
      </c>
      <c r="G481" s="91" t="b">
        <v>0</v>
      </c>
      <c r="H481" s="293"/>
      <c r="I481" s="100"/>
    </row>
    <row r="482">
      <c r="A482" s="288"/>
      <c r="B482" s="289"/>
      <c r="C482" s="85"/>
      <c r="D482" s="9"/>
      <c r="E482" s="9"/>
      <c r="F482" s="286">
        <f t="shared" si="2"/>
        <v>0</v>
      </c>
      <c r="G482" s="50" t="b">
        <v>0</v>
      </c>
      <c r="H482" s="290"/>
      <c r="I482" s="101"/>
    </row>
    <row r="483">
      <c r="A483" s="291"/>
      <c r="B483" s="292"/>
      <c r="C483" s="90"/>
      <c r="D483" s="92"/>
      <c r="E483" s="92"/>
      <c r="F483" s="287">
        <f t="shared" si="2"/>
        <v>0</v>
      </c>
      <c r="G483" s="91" t="b">
        <v>0</v>
      </c>
      <c r="H483" s="293"/>
      <c r="I483" s="100"/>
    </row>
    <row r="484">
      <c r="A484" s="288"/>
      <c r="B484" s="289"/>
      <c r="C484" s="85"/>
      <c r="D484" s="9"/>
      <c r="E484" s="9"/>
      <c r="F484" s="286">
        <f t="shared" si="2"/>
        <v>0</v>
      </c>
      <c r="G484" s="50" t="b">
        <v>0</v>
      </c>
      <c r="H484" s="290"/>
      <c r="I484" s="101"/>
    </row>
    <row r="485">
      <c r="B485" s="292"/>
      <c r="C485" s="296"/>
      <c r="D485" s="287"/>
      <c r="E485" s="287"/>
      <c r="F485" s="287">
        <f t="shared" si="2"/>
        <v>0</v>
      </c>
      <c r="G485" s="91" t="b">
        <v>0</v>
      </c>
      <c r="H485" s="293"/>
      <c r="I485" s="100"/>
    </row>
    <row r="486">
      <c r="B486" s="289"/>
      <c r="C486" s="295"/>
      <c r="D486" s="286"/>
      <c r="E486" s="286"/>
      <c r="F486" s="286">
        <f t="shared" si="2"/>
        <v>0</v>
      </c>
      <c r="G486" s="50" t="b">
        <v>0</v>
      </c>
      <c r="H486" s="290"/>
      <c r="I486" s="101"/>
    </row>
    <row r="487">
      <c r="B487" s="292"/>
      <c r="C487" s="296"/>
      <c r="D487" s="287"/>
      <c r="E487" s="287"/>
      <c r="F487" s="287">
        <f t="shared" si="2"/>
        <v>0</v>
      </c>
      <c r="G487" s="91" t="b">
        <v>0</v>
      </c>
      <c r="H487" s="293"/>
      <c r="I487" s="100"/>
    </row>
    <row r="488">
      <c r="B488" s="289"/>
      <c r="C488" s="295"/>
      <c r="D488" s="286"/>
      <c r="E488" s="286"/>
      <c r="F488" s="286">
        <f t="shared" si="2"/>
        <v>0</v>
      </c>
      <c r="G488" s="50" t="b">
        <v>0</v>
      </c>
      <c r="H488" s="290"/>
      <c r="I488" s="101"/>
    </row>
    <row r="489">
      <c r="B489" s="292"/>
      <c r="C489" s="296"/>
      <c r="D489" s="287"/>
      <c r="E489" s="287"/>
      <c r="F489" s="287">
        <f t="shared" si="2"/>
        <v>0</v>
      </c>
      <c r="G489" s="91" t="b">
        <v>0</v>
      </c>
      <c r="H489" s="293"/>
      <c r="I489" s="100"/>
    </row>
    <row r="490">
      <c r="B490" s="289"/>
      <c r="C490" s="295"/>
      <c r="D490" s="286"/>
      <c r="E490" s="286"/>
      <c r="F490" s="286">
        <f t="shared" si="2"/>
        <v>0</v>
      </c>
      <c r="G490" s="50" t="b">
        <v>0</v>
      </c>
      <c r="H490" s="290"/>
      <c r="I490" s="101"/>
    </row>
    <row r="491">
      <c r="B491" s="292"/>
      <c r="C491" s="296"/>
      <c r="D491" s="287"/>
      <c r="E491" s="287"/>
      <c r="F491" s="287">
        <f t="shared" si="2"/>
        <v>0</v>
      </c>
      <c r="G491" s="91" t="b">
        <v>0</v>
      </c>
      <c r="H491" s="293"/>
      <c r="I491" s="100"/>
    </row>
    <row r="492">
      <c r="B492" s="303"/>
      <c r="C492" s="304"/>
      <c r="D492" s="305"/>
      <c r="E492" s="305"/>
      <c r="F492" s="305">
        <f t="shared" si="2"/>
        <v>0</v>
      </c>
      <c r="G492" s="306" t="b">
        <v>0</v>
      </c>
      <c r="H492" s="307"/>
      <c r="I492" s="308"/>
    </row>
  </sheetData>
  <dataValidations>
    <dataValidation type="list" allowBlank="1" showErrorMessage="1" sqref="H2:H492">
      <formula1>"เงินสด,โอนเงิน,เครดิต"</formula1>
    </dataValidation>
    <dataValidation type="custom" allowBlank="1" showDropDown="1" sqref="D2:F492">
      <formula1>AND(ISNUMBER(D2),(NOT(OR(NOT(ISERROR(DATEVALUE(D2))), AND(ISNUMBER(D2), LEFT(CELL("format", D2))="D")))))</formula1>
    </dataValidation>
    <dataValidation type="list" allowBlank="1" sqref="B2:B492">
      <formula1>"Nailedit downtown,Daya's Eatery,Morning Tonight,เสือเล่นไฟ,8 Dinning,Fat Boy,ตำไทบ้าน,Pidaso,8 Bistro,โอชิเน,มุมสเต๊ก,ไวท์เฮ้าส์,บ้านเราสเต็กเฮาส์,เรื่องของสเต๊ก,Touch Steak,Brotherly,สเต๊กลุงหนวด,มันปูแซ่บ,W cafe,Rare,Living&amp;Cooking,Hip Cafe,My Forest ca"&amp;"fe&amp;Roasters,Shounen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ปลาจุ่ม,อิ่มอร่อย,คริสตรัล,"&amp;"season bbq,bosco,Ginda,food salad เมืองย่า,ศิริพลาซ่า,อูรี,ล้านสลัด,dripping hill,ครัวอิ่มอร่อย,บ้านอิ่มอร่อย,sugar beam,Boss,ยิ้มหวาน,homie,Smaz,the forest"</formula1>
    </dataValidation>
    <dataValidation type="list" allowBlank="1" sqref="C2:C492">
      <formula1>"Green Oak,Red Oak,Baby Cos,Cos,Frillice,Butter Head,Cherry Tomato,rocket,kale"</formula1>
    </dataValidation>
  </dataValidations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.0"/>
  </cols>
  <sheetData>
    <row r="1">
      <c r="A1" s="309" t="s">
        <v>2218</v>
      </c>
      <c r="B1" s="309" t="s">
        <v>3</v>
      </c>
      <c r="C1" s="309" t="s">
        <v>2219</v>
      </c>
      <c r="D1" s="309" t="s">
        <v>2220</v>
      </c>
      <c r="E1" s="309" t="s">
        <v>2221</v>
      </c>
      <c r="F1" s="309" t="s">
        <v>1272</v>
      </c>
      <c r="G1" s="244" t="s">
        <v>2222</v>
      </c>
    </row>
    <row r="2">
      <c r="A2" s="248">
        <v>1.0</v>
      </c>
      <c r="B2" s="248" t="s">
        <v>39</v>
      </c>
      <c r="C2" s="310">
        <f t="shared" ref="C2:C33" si="1">(D2/31)*7</f>
        <v>11.74193548</v>
      </c>
      <c r="D2" s="248">
        <v>52.0</v>
      </c>
      <c r="E2" s="248">
        <v>107.5</v>
      </c>
      <c r="F2" s="311">
        <v>5300.0</v>
      </c>
      <c r="G2" s="312">
        <v>46007.0</v>
      </c>
    </row>
    <row r="3">
      <c r="A3" s="248">
        <v>2.0</v>
      </c>
      <c r="B3" s="248" t="s">
        <v>2223</v>
      </c>
      <c r="C3" s="310">
        <f t="shared" si="1"/>
        <v>10.38709677</v>
      </c>
      <c r="D3" s="248">
        <v>46.0</v>
      </c>
      <c r="E3" s="248">
        <v>100.0</v>
      </c>
      <c r="F3" s="311">
        <v>4600.0</v>
      </c>
      <c r="G3" s="312">
        <v>46000.0</v>
      </c>
    </row>
    <row r="4">
      <c r="A4" s="248">
        <v>3.0</v>
      </c>
      <c r="B4" s="248" t="s">
        <v>23</v>
      </c>
      <c r="C4" s="310">
        <f t="shared" si="1"/>
        <v>9.709677419</v>
      </c>
      <c r="D4" s="248">
        <v>43.0</v>
      </c>
      <c r="E4" s="248">
        <v>100.0</v>
      </c>
      <c r="F4" s="311">
        <v>4300.0</v>
      </c>
      <c r="G4" s="312">
        <v>45997.0</v>
      </c>
    </row>
    <row r="5">
      <c r="A5" s="248">
        <v>4.0</v>
      </c>
      <c r="B5" s="248" t="s">
        <v>2224</v>
      </c>
      <c r="C5" s="310">
        <f t="shared" si="1"/>
        <v>5.870967742</v>
      </c>
      <c r="D5" s="248">
        <v>26.0</v>
      </c>
      <c r="E5" s="248">
        <v>100.0</v>
      </c>
      <c r="F5" s="311">
        <v>2600.0</v>
      </c>
      <c r="G5" s="312">
        <v>45994.0</v>
      </c>
    </row>
    <row r="6">
      <c r="A6" s="248">
        <v>5.0</v>
      </c>
      <c r="B6" s="248" t="s">
        <v>2225</v>
      </c>
      <c r="C6" s="310">
        <f t="shared" si="1"/>
        <v>5.870967742</v>
      </c>
      <c r="D6" s="248">
        <v>26.0</v>
      </c>
      <c r="E6" s="248">
        <v>100.0</v>
      </c>
      <c r="F6" s="311">
        <v>2600.0</v>
      </c>
      <c r="G6" s="312">
        <v>46009.0</v>
      </c>
    </row>
    <row r="7">
      <c r="A7" s="248">
        <v>6.0</v>
      </c>
      <c r="B7" s="248" t="s">
        <v>48</v>
      </c>
      <c r="C7" s="310">
        <f t="shared" si="1"/>
        <v>7.903225806</v>
      </c>
      <c r="D7" s="248">
        <v>35.0</v>
      </c>
      <c r="E7" s="248">
        <v>60.0</v>
      </c>
      <c r="F7" s="311">
        <v>2100.0</v>
      </c>
      <c r="G7" s="312">
        <v>46019.0</v>
      </c>
    </row>
    <row r="8">
      <c r="A8" s="248">
        <v>7.0</v>
      </c>
      <c r="B8" s="248" t="s">
        <v>2226</v>
      </c>
      <c r="C8" s="310">
        <f t="shared" si="1"/>
        <v>3.838709677</v>
      </c>
      <c r="D8" s="248">
        <v>17.0</v>
      </c>
      <c r="E8" s="248">
        <v>100.0</v>
      </c>
      <c r="F8" s="311">
        <v>1700.0</v>
      </c>
      <c r="G8" s="312">
        <v>45995.0</v>
      </c>
    </row>
    <row r="9">
      <c r="A9" s="248">
        <v>8.0</v>
      </c>
      <c r="B9" s="248" t="s">
        <v>2227</v>
      </c>
      <c r="C9" s="310">
        <f t="shared" si="1"/>
        <v>2.709677419</v>
      </c>
      <c r="D9" s="248">
        <v>12.0</v>
      </c>
      <c r="E9" s="248">
        <v>100.0</v>
      </c>
      <c r="F9" s="311">
        <v>1200.0</v>
      </c>
      <c r="G9" s="312">
        <v>46014.0</v>
      </c>
    </row>
    <row r="10">
      <c r="A10" s="248">
        <v>9.0</v>
      </c>
      <c r="B10" s="248" t="s">
        <v>2181</v>
      </c>
      <c r="C10" s="310">
        <f t="shared" si="1"/>
        <v>2.709677419</v>
      </c>
      <c r="D10" s="248">
        <v>12.0</v>
      </c>
      <c r="E10" s="248">
        <v>100.0</v>
      </c>
      <c r="F10" s="311">
        <v>1200.0</v>
      </c>
      <c r="G10" s="312">
        <v>46002.0</v>
      </c>
    </row>
    <row r="11">
      <c r="A11" s="248">
        <v>10.0</v>
      </c>
      <c r="B11" s="248" t="s">
        <v>2228</v>
      </c>
      <c r="C11" s="310">
        <f t="shared" si="1"/>
        <v>2.596774194</v>
      </c>
      <c r="D11" s="248">
        <v>11.5</v>
      </c>
      <c r="E11" s="248">
        <v>100.0</v>
      </c>
      <c r="F11" s="311">
        <v>1150.0</v>
      </c>
      <c r="G11" s="312">
        <v>45997.0</v>
      </c>
    </row>
    <row r="12">
      <c r="A12" s="248">
        <v>11.0</v>
      </c>
      <c r="B12" s="248" t="s">
        <v>2229</v>
      </c>
      <c r="C12" s="310">
        <f t="shared" si="1"/>
        <v>2.258064516</v>
      </c>
      <c r="D12" s="248">
        <v>10.0</v>
      </c>
      <c r="E12" s="248">
        <v>100.0</v>
      </c>
      <c r="F12" s="311">
        <v>1000.0</v>
      </c>
      <c r="G12" s="312">
        <v>46002.0</v>
      </c>
    </row>
    <row r="13">
      <c r="A13" s="248">
        <v>12.0</v>
      </c>
      <c r="B13" s="248" t="s">
        <v>47</v>
      </c>
      <c r="C13" s="310">
        <f t="shared" si="1"/>
        <v>2.258064516</v>
      </c>
      <c r="D13" s="248">
        <v>10.0</v>
      </c>
      <c r="E13" s="248">
        <v>100.0</v>
      </c>
      <c r="F13" s="311">
        <v>1000.0</v>
      </c>
      <c r="G13" s="312">
        <v>46016.0</v>
      </c>
    </row>
    <row r="14">
      <c r="A14" s="248">
        <v>13.0</v>
      </c>
      <c r="B14" s="248" t="s">
        <v>2230</v>
      </c>
      <c r="C14" s="310">
        <f t="shared" si="1"/>
        <v>2.258064516</v>
      </c>
      <c r="D14" s="248">
        <v>10.0</v>
      </c>
      <c r="E14" s="248">
        <v>100.0</v>
      </c>
      <c r="F14" s="311">
        <v>1000.0</v>
      </c>
      <c r="G14" s="312">
        <v>45998.0</v>
      </c>
    </row>
    <row r="15">
      <c r="A15" s="248">
        <v>14.0</v>
      </c>
      <c r="B15" s="248" t="s">
        <v>2231</v>
      </c>
      <c r="C15" s="310">
        <f t="shared" si="1"/>
        <v>2.258064516</v>
      </c>
      <c r="D15" s="248">
        <v>10.0</v>
      </c>
      <c r="E15" s="248">
        <v>90.0</v>
      </c>
      <c r="F15" s="311">
        <v>900.0</v>
      </c>
      <c r="G15" s="312">
        <v>45996.0</v>
      </c>
    </row>
    <row r="16">
      <c r="A16" s="248">
        <v>15.0</v>
      </c>
      <c r="B16" s="248" t="s">
        <v>22</v>
      </c>
      <c r="C16" s="310">
        <f t="shared" si="1"/>
        <v>1.806451613</v>
      </c>
      <c r="D16" s="248">
        <v>8.0</v>
      </c>
      <c r="E16" s="248">
        <v>100.0</v>
      </c>
      <c r="F16" s="311">
        <v>800.0</v>
      </c>
      <c r="G16" s="312">
        <v>45996.0</v>
      </c>
    </row>
    <row r="17">
      <c r="A17" s="248">
        <v>16.0</v>
      </c>
      <c r="B17" s="248" t="s">
        <v>2232</v>
      </c>
      <c r="C17" s="310">
        <f t="shared" si="1"/>
        <v>1.580645161</v>
      </c>
      <c r="D17" s="248">
        <v>7.0</v>
      </c>
      <c r="E17" s="248">
        <v>108.0</v>
      </c>
      <c r="F17" s="311">
        <v>760.0</v>
      </c>
      <c r="G17" s="312">
        <v>45997.0</v>
      </c>
    </row>
    <row r="18">
      <c r="A18" s="248">
        <v>17.0</v>
      </c>
      <c r="B18" s="248" t="s">
        <v>20</v>
      </c>
      <c r="C18" s="310">
        <f t="shared" si="1"/>
        <v>1.580645161</v>
      </c>
      <c r="D18" s="248">
        <v>7.0</v>
      </c>
      <c r="E18" s="248">
        <v>100.0</v>
      </c>
      <c r="F18" s="311">
        <v>700.0</v>
      </c>
      <c r="G18" s="312">
        <v>45996.0</v>
      </c>
    </row>
    <row r="19">
      <c r="A19" s="248">
        <v>18.0</v>
      </c>
      <c r="B19" s="248" t="s">
        <v>21</v>
      </c>
      <c r="C19" s="310">
        <f t="shared" si="1"/>
        <v>1.35483871</v>
      </c>
      <c r="D19" s="248">
        <v>6.0</v>
      </c>
      <c r="E19" s="248">
        <v>100.0</v>
      </c>
      <c r="F19" s="311">
        <v>600.0</v>
      </c>
      <c r="G19" s="312">
        <v>45996.0</v>
      </c>
    </row>
    <row r="20">
      <c r="A20" s="248">
        <v>19.0</v>
      </c>
      <c r="B20" s="248" t="s">
        <v>2233</v>
      </c>
      <c r="C20" s="310">
        <f t="shared" si="1"/>
        <v>1.35483871</v>
      </c>
      <c r="D20" s="248">
        <v>6.0</v>
      </c>
      <c r="E20" s="248">
        <v>100.0</v>
      </c>
      <c r="F20" s="311">
        <v>600.0</v>
      </c>
      <c r="G20" s="312">
        <v>45996.0</v>
      </c>
    </row>
    <row r="21">
      <c r="A21" s="248">
        <v>20.0</v>
      </c>
      <c r="B21" s="248" t="s">
        <v>2182</v>
      </c>
      <c r="C21" s="310">
        <f t="shared" si="1"/>
        <v>1.241935484</v>
      </c>
      <c r="D21" s="248">
        <v>5.5</v>
      </c>
      <c r="E21" s="248">
        <v>100.0</v>
      </c>
      <c r="F21" s="311">
        <v>550.0</v>
      </c>
      <c r="G21" s="312">
        <v>45999.0</v>
      </c>
    </row>
    <row r="22">
      <c r="A22" s="248">
        <v>21.0</v>
      </c>
      <c r="B22" s="248" t="s">
        <v>2234</v>
      </c>
      <c r="C22" s="310">
        <f t="shared" si="1"/>
        <v>1.35483871</v>
      </c>
      <c r="D22" s="248">
        <v>6.0</v>
      </c>
      <c r="E22" s="248">
        <v>90.0</v>
      </c>
      <c r="F22" s="311">
        <v>540.0</v>
      </c>
      <c r="G22" s="312">
        <v>45996.0</v>
      </c>
    </row>
    <row r="23">
      <c r="A23" s="248">
        <v>22.0</v>
      </c>
      <c r="B23" s="248" t="s">
        <v>58</v>
      </c>
      <c r="C23" s="310">
        <f t="shared" si="1"/>
        <v>1.129032258</v>
      </c>
      <c r="D23" s="248">
        <v>5.0</v>
      </c>
      <c r="E23" s="248">
        <v>106.6</v>
      </c>
      <c r="F23" s="311">
        <v>520.0</v>
      </c>
      <c r="G23" s="312">
        <v>46008.0</v>
      </c>
    </row>
    <row r="24">
      <c r="A24" s="248">
        <v>23.0</v>
      </c>
      <c r="B24" s="248" t="s">
        <v>33</v>
      </c>
      <c r="C24" s="310">
        <f t="shared" si="1"/>
        <v>1.129032258</v>
      </c>
      <c r="D24" s="248">
        <v>5.0</v>
      </c>
      <c r="E24" s="248">
        <v>100.0</v>
      </c>
      <c r="F24" s="311">
        <v>500.0</v>
      </c>
      <c r="G24" s="312">
        <v>45999.0</v>
      </c>
    </row>
    <row r="25">
      <c r="A25" s="248">
        <v>24.0</v>
      </c>
      <c r="B25" s="248" t="s">
        <v>49</v>
      </c>
      <c r="C25" s="310">
        <f t="shared" si="1"/>
        <v>0.9032258065</v>
      </c>
      <c r="D25" s="248">
        <v>4.0</v>
      </c>
      <c r="E25" s="248">
        <v>100.0</v>
      </c>
      <c r="F25" s="311">
        <v>400.0</v>
      </c>
      <c r="G25" s="312">
        <v>46016.0</v>
      </c>
    </row>
    <row r="26">
      <c r="A26" s="248">
        <v>25.0</v>
      </c>
      <c r="B26" s="248" t="s">
        <v>41</v>
      </c>
      <c r="C26" s="310">
        <f t="shared" si="1"/>
        <v>0.6774193548</v>
      </c>
      <c r="D26" s="248">
        <v>3.0</v>
      </c>
      <c r="E26" s="248">
        <v>100.0</v>
      </c>
      <c r="F26" s="311">
        <v>300.0</v>
      </c>
      <c r="G26" s="312">
        <v>46008.0</v>
      </c>
    </row>
    <row r="27">
      <c r="A27" s="248">
        <v>26.0</v>
      </c>
      <c r="B27" s="248" t="s">
        <v>2235</v>
      </c>
      <c r="C27" s="310">
        <f t="shared" si="1"/>
        <v>0.6774193548</v>
      </c>
      <c r="D27" s="248">
        <v>3.0</v>
      </c>
      <c r="E27" s="248">
        <v>100.0</v>
      </c>
      <c r="F27" s="311">
        <v>300.0</v>
      </c>
      <c r="G27" s="312">
        <v>46002.0</v>
      </c>
    </row>
    <row r="28">
      <c r="A28" s="248">
        <v>27.0</v>
      </c>
      <c r="B28" s="248" t="s">
        <v>2189</v>
      </c>
      <c r="C28" s="310">
        <f t="shared" si="1"/>
        <v>0.6774193548</v>
      </c>
      <c r="D28" s="248">
        <v>3.0</v>
      </c>
      <c r="E28" s="248">
        <v>100.0</v>
      </c>
      <c r="F28" s="311">
        <v>300.0</v>
      </c>
      <c r="G28" s="312">
        <v>46015.0</v>
      </c>
    </row>
    <row r="29">
      <c r="A29" s="248">
        <v>28.0</v>
      </c>
      <c r="B29" s="248" t="s">
        <v>2236</v>
      </c>
      <c r="C29" s="310">
        <f t="shared" si="1"/>
        <v>0.564516129</v>
      </c>
      <c r="D29" s="248">
        <v>2.5</v>
      </c>
      <c r="E29" s="248">
        <v>100.0</v>
      </c>
      <c r="F29" s="311">
        <v>250.0</v>
      </c>
      <c r="G29" s="312">
        <v>45998.0</v>
      </c>
    </row>
    <row r="30">
      <c r="A30" s="248">
        <v>29.0</v>
      </c>
      <c r="B30" s="248" t="s">
        <v>43</v>
      </c>
      <c r="C30" s="310">
        <f t="shared" si="1"/>
        <v>0.4516129032</v>
      </c>
      <c r="D30" s="248">
        <v>2.0</v>
      </c>
      <c r="E30" s="248">
        <v>100.0</v>
      </c>
      <c r="F30" s="311">
        <v>200.0</v>
      </c>
      <c r="G30" s="312">
        <v>46010.0</v>
      </c>
    </row>
    <row r="31">
      <c r="A31" s="248">
        <v>30.0</v>
      </c>
      <c r="B31" s="248" t="s">
        <v>2237</v>
      </c>
      <c r="C31" s="310">
        <f t="shared" si="1"/>
        <v>0.4516129032</v>
      </c>
      <c r="D31" s="248">
        <v>2.0</v>
      </c>
      <c r="E31" s="248">
        <v>100.0</v>
      </c>
      <c r="F31" s="311">
        <v>200.0</v>
      </c>
      <c r="G31" s="312">
        <v>46004.0</v>
      </c>
    </row>
    <row r="32">
      <c r="A32" s="248">
        <v>31.0</v>
      </c>
      <c r="B32" s="248" t="s">
        <v>44</v>
      </c>
      <c r="C32" s="310">
        <f t="shared" si="1"/>
        <v>0.2258064516</v>
      </c>
      <c r="D32" s="248">
        <v>1.0</v>
      </c>
      <c r="E32" s="248">
        <v>100.0</v>
      </c>
      <c r="F32" s="311">
        <v>100.0</v>
      </c>
      <c r="G32" s="312">
        <v>46013.0</v>
      </c>
    </row>
    <row r="33">
      <c r="A33" s="248">
        <v>32.0</v>
      </c>
      <c r="B33" s="248" t="s">
        <v>2238</v>
      </c>
      <c r="C33" s="310">
        <f t="shared" si="1"/>
        <v>0.2258064516</v>
      </c>
      <c r="D33" s="248">
        <v>1.0</v>
      </c>
      <c r="E33" s="248">
        <v>100.0</v>
      </c>
      <c r="F33" s="311">
        <v>100.0</v>
      </c>
      <c r="G33" s="312">
        <v>45999.0</v>
      </c>
    </row>
    <row r="34">
      <c r="A34" s="313"/>
      <c r="B34" s="244" t="s">
        <v>2239</v>
      </c>
      <c r="C34" s="314">
        <f t="shared" ref="C34:F34" si="2">SUM(C2:C33)</f>
        <v>89.75806452</v>
      </c>
      <c r="D34" s="271">
        <f t="shared" si="2"/>
        <v>397.5</v>
      </c>
      <c r="E34" s="271">
        <f t="shared" si="2"/>
        <v>3162.1</v>
      </c>
      <c r="F34" s="315">
        <f t="shared" si="2"/>
        <v>38370</v>
      </c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2" width="18.38"/>
    <col customWidth="1" min="3" max="3" width="31.5"/>
    <col customWidth="1" min="4" max="4" width="3.38"/>
    <col customWidth="1" min="5" max="5" width="4.25"/>
    <col customWidth="1" min="6" max="6" width="6.88"/>
  </cols>
  <sheetData>
    <row r="1">
      <c r="A1" s="316"/>
      <c r="B1" s="316"/>
      <c r="C1" s="316"/>
      <c r="D1" s="316"/>
      <c r="E1" s="316"/>
      <c r="F1" s="316"/>
      <c r="G1" s="316"/>
    </row>
    <row r="2">
      <c r="A2" s="316"/>
      <c r="B2" s="316"/>
      <c r="C2" s="317" t="s">
        <v>2240</v>
      </c>
      <c r="D2" s="316"/>
      <c r="E2" s="316"/>
      <c r="F2" s="316"/>
      <c r="G2" s="316"/>
    </row>
    <row r="3">
      <c r="A3" s="318" t="s">
        <v>2</v>
      </c>
      <c r="B3" s="319" t="s">
        <v>3</v>
      </c>
      <c r="C3" s="319" t="s">
        <v>4</v>
      </c>
      <c r="D3" s="319" t="s">
        <v>5</v>
      </c>
      <c r="E3" s="319" t="s">
        <v>6</v>
      </c>
      <c r="F3" s="319" t="s">
        <v>1272</v>
      </c>
      <c r="G3" s="320" t="s">
        <v>8</v>
      </c>
    </row>
    <row r="4">
      <c r="A4" s="321">
        <v>45690.0</v>
      </c>
      <c r="B4" s="322" t="s">
        <v>45</v>
      </c>
      <c r="C4" s="323" t="s">
        <v>13</v>
      </c>
      <c r="D4" s="324">
        <v>1.0</v>
      </c>
      <c r="E4" s="324">
        <v>100.0</v>
      </c>
      <c r="F4" s="325">
        <f t="shared" ref="F4:F43" si="1">E4*D4</f>
        <v>100</v>
      </c>
      <c r="G4" s="326" t="s">
        <v>11</v>
      </c>
    </row>
    <row r="5">
      <c r="A5" s="321">
        <v>45691.0</v>
      </c>
      <c r="B5" s="322" t="s">
        <v>45</v>
      </c>
      <c r="C5" s="323" t="s">
        <v>1281</v>
      </c>
      <c r="D5" s="324">
        <v>2.0</v>
      </c>
      <c r="E5" s="324">
        <v>100.0</v>
      </c>
      <c r="F5" s="325">
        <f t="shared" si="1"/>
        <v>200</v>
      </c>
      <c r="G5" s="326" t="s">
        <v>11</v>
      </c>
    </row>
    <row r="6">
      <c r="A6" s="321">
        <v>45692.0</v>
      </c>
      <c r="B6" s="322" t="s">
        <v>45</v>
      </c>
      <c r="C6" s="323" t="s">
        <v>13</v>
      </c>
      <c r="D6" s="324">
        <v>1.0</v>
      </c>
      <c r="E6" s="324">
        <v>100.0</v>
      </c>
      <c r="F6" s="325">
        <f t="shared" si="1"/>
        <v>100</v>
      </c>
      <c r="G6" s="326" t="s">
        <v>11</v>
      </c>
    </row>
    <row r="7">
      <c r="A7" s="321">
        <v>45693.0</v>
      </c>
      <c r="B7" s="322" t="s">
        <v>45</v>
      </c>
      <c r="C7" s="323" t="s">
        <v>13</v>
      </c>
      <c r="D7" s="324">
        <v>1.0</v>
      </c>
      <c r="E7" s="324">
        <v>100.0</v>
      </c>
      <c r="F7" s="325">
        <f t="shared" si="1"/>
        <v>100</v>
      </c>
      <c r="G7" s="326" t="s">
        <v>11</v>
      </c>
    </row>
    <row r="8">
      <c r="A8" s="321">
        <v>45694.0</v>
      </c>
      <c r="B8" s="322" t="s">
        <v>45</v>
      </c>
      <c r="C8" s="323" t="s">
        <v>1281</v>
      </c>
      <c r="D8" s="324">
        <v>2.0</v>
      </c>
      <c r="E8" s="324">
        <v>100.0</v>
      </c>
      <c r="F8" s="325">
        <f t="shared" si="1"/>
        <v>200</v>
      </c>
      <c r="G8" s="326" t="s">
        <v>11</v>
      </c>
    </row>
    <row r="9">
      <c r="A9" s="321">
        <v>45696.0</v>
      </c>
      <c r="B9" s="322" t="s">
        <v>45</v>
      </c>
      <c r="C9" s="323" t="s">
        <v>1277</v>
      </c>
      <c r="D9" s="324">
        <v>3.0</v>
      </c>
      <c r="E9" s="324">
        <v>100.0</v>
      </c>
      <c r="F9" s="325">
        <f t="shared" si="1"/>
        <v>300</v>
      </c>
      <c r="G9" s="326" t="s">
        <v>11</v>
      </c>
    </row>
    <row r="10">
      <c r="A10" s="321">
        <v>45698.0</v>
      </c>
      <c r="B10" s="322" t="s">
        <v>45</v>
      </c>
      <c r="C10" s="323" t="s">
        <v>13</v>
      </c>
      <c r="D10" s="324">
        <v>1.0</v>
      </c>
      <c r="E10" s="324">
        <v>100.0</v>
      </c>
      <c r="F10" s="325">
        <f t="shared" si="1"/>
        <v>100</v>
      </c>
      <c r="G10" s="326" t="s">
        <v>11</v>
      </c>
    </row>
    <row r="11">
      <c r="A11" s="321">
        <v>45700.0</v>
      </c>
      <c r="B11" s="322" t="s">
        <v>45</v>
      </c>
      <c r="C11" s="323" t="s">
        <v>13</v>
      </c>
      <c r="D11" s="324">
        <v>1.0</v>
      </c>
      <c r="E11" s="324">
        <v>100.0</v>
      </c>
      <c r="F11" s="325">
        <f t="shared" si="1"/>
        <v>100</v>
      </c>
      <c r="G11" s="326" t="s">
        <v>11</v>
      </c>
    </row>
    <row r="12">
      <c r="A12" s="327">
        <v>45702.0</v>
      </c>
      <c r="B12" s="328" t="s">
        <v>45</v>
      </c>
      <c r="C12" s="329" t="s">
        <v>1308</v>
      </c>
      <c r="D12" s="330">
        <v>4.0</v>
      </c>
      <c r="E12" s="330">
        <v>100.0</v>
      </c>
      <c r="F12" s="331">
        <f t="shared" si="1"/>
        <v>400</v>
      </c>
      <c r="G12" s="332" t="s">
        <v>11</v>
      </c>
    </row>
    <row r="13">
      <c r="A13" s="333">
        <v>45689.0</v>
      </c>
      <c r="B13" s="334" t="s">
        <v>2178</v>
      </c>
      <c r="C13" s="335" t="s">
        <v>13</v>
      </c>
      <c r="D13" s="336">
        <v>1.0</v>
      </c>
      <c r="E13" s="336">
        <v>100.0</v>
      </c>
      <c r="F13" s="337">
        <f t="shared" si="1"/>
        <v>100</v>
      </c>
      <c r="G13" s="338" t="s">
        <v>11</v>
      </c>
    </row>
    <row r="14">
      <c r="A14" s="339">
        <v>45691.0</v>
      </c>
      <c r="B14" s="340" t="s">
        <v>2178</v>
      </c>
      <c r="C14" s="341" t="s">
        <v>1281</v>
      </c>
      <c r="D14" s="342">
        <v>2.0</v>
      </c>
      <c r="E14" s="342">
        <v>100.0</v>
      </c>
      <c r="F14" s="343">
        <f t="shared" si="1"/>
        <v>200</v>
      </c>
      <c r="G14" s="344" t="s">
        <v>11</v>
      </c>
    </row>
    <row r="15">
      <c r="A15" s="339">
        <v>45693.0</v>
      </c>
      <c r="B15" s="340" t="s">
        <v>2178</v>
      </c>
      <c r="C15" s="341" t="s">
        <v>13</v>
      </c>
      <c r="D15" s="342">
        <v>1.0</v>
      </c>
      <c r="E15" s="342">
        <v>100.0</v>
      </c>
      <c r="F15" s="343">
        <f t="shared" si="1"/>
        <v>100</v>
      </c>
      <c r="G15" s="344" t="s">
        <v>11</v>
      </c>
    </row>
    <row r="16">
      <c r="A16" s="339">
        <v>45695.0</v>
      </c>
      <c r="B16" s="340" t="s">
        <v>2178</v>
      </c>
      <c r="C16" s="341" t="s">
        <v>13</v>
      </c>
      <c r="D16" s="342">
        <v>1.0</v>
      </c>
      <c r="E16" s="342">
        <v>100.0</v>
      </c>
      <c r="F16" s="343">
        <f t="shared" si="1"/>
        <v>100</v>
      </c>
      <c r="G16" s="344" t="s">
        <v>11</v>
      </c>
    </row>
    <row r="17">
      <c r="A17" s="339">
        <v>45696.0</v>
      </c>
      <c r="B17" s="340" t="s">
        <v>2178</v>
      </c>
      <c r="C17" s="341" t="s">
        <v>1284</v>
      </c>
      <c r="D17" s="342">
        <v>2.0</v>
      </c>
      <c r="E17" s="342">
        <v>100.0</v>
      </c>
      <c r="F17" s="343">
        <f t="shared" si="1"/>
        <v>200</v>
      </c>
      <c r="G17" s="344" t="s">
        <v>11</v>
      </c>
    </row>
    <row r="18">
      <c r="A18" s="345">
        <v>45698.0</v>
      </c>
      <c r="B18" s="346" t="s">
        <v>2178</v>
      </c>
      <c r="C18" s="347" t="s">
        <v>12</v>
      </c>
      <c r="D18" s="348">
        <v>1.0</v>
      </c>
      <c r="E18" s="348">
        <v>100.0</v>
      </c>
      <c r="F18" s="349">
        <f t="shared" si="1"/>
        <v>100</v>
      </c>
      <c r="G18" s="350" t="s">
        <v>11</v>
      </c>
    </row>
    <row r="19">
      <c r="A19" s="351">
        <v>45695.0</v>
      </c>
      <c r="B19" s="352" t="s">
        <v>17</v>
      </c>
      <c r="C19" s="353" t="s">
        <v>10</v>
      </c>
      <c r="D19" s="354">
        <v>3.0</v>
      </c>
      <c r="E19" s="354">
        <v>100.0</v>
      </c>
      <c r="F19" s="355">
        <f t="shared" si="1"/>
        <v>300</v>
      </c>
      <c r="G19" s="356" t="s">
        <v>16</v>
      </c>
    </row>
    <row r="20">
      <c r="A20" s="357">
        <v>45693.0</v>
      </c>
      <c r="B20" s="358" t="s">
        <v>41</v>
      </c>
      <c r="C20" s="359" t="s">
        <v>1277</v>
      </c>
      <c r="D20" s="360">
        <v>1.0</v>
      </c>
      <c r="E20" s="360">
        <v>100.0</v>
      </c>
      <c r="F20" s="361">
        <f t="shared" si="1"/>
        <v>100</v>
      </c>
      <c r="G20" s="362" t="s">
        <v>30</v>
      </c>
    </row>
    <row r="21">
      <c r="A21" s="363">
        <v>45695.0</v>
      </c>
      <c r="B21" s="364" t="s">
        <v>41</v>
      </c>
      <c r="C21" s="365" t="s">
        <v>1281</v>
      </c>
      <c r="D21" s="366">
        <v>1.0</v>
      </c>
      <c r="E21" s="366">
        <v>100.0</v>
      </c>
      <c r="F21" s="367">
        <f t="shared" si="1"/>
        <v>100</v>
      </c>
      <c r="G21" s="368" t="s">
        <v>30</v>
      </c>
    </row>
    <row r="22">
      <c r="A22" s="369">
        <v>45699.0</v>
      </c>
      <c r="B22" s="370" t="s">
        <v>41</v>
      </c>
      <c r="C22" s="371" t="s">
        <v>1281</v>
      </c>
      <c r="D22" s="372">
        <v>1.0</v>
      </c>
      <c r="E22" s="372">
        <v>100.0</v>
      </c>
      <c r="F22" s="373">
        <f t="shared" si="1"/>
        <v>100</v>
      </c>
      <c r="G22" s="374" t="s">
        <v>30</v>
      </c>
    </row>
    <row r="23">
      <c r="A23" s="375">
        <v>45693.0</v>
      </c>
      <c r="B23" s="376" t="s">
        <v>62</v>
      </c>
      <c r="C23" s="377" t="s">
        <v>2188</v>
      </c>
      <c r="D23" s="378">
        <v>3.0</v>
      </c>
      <c r="E23" s="378">
        <v>100.0</v>
      </c>
      <c r="F23" s="379">
        <f t="shared" si="1"/>
        <v>300</v>
      </c>
      <c r="G23" s="380" t="s">
        <v>16</v>
      </c>
    </row>
    <row r="24">
      <c r="A24" s="381">
        <v>45693.0</v>
      </c>
      <c r="B24" s="382" t="s">
        <v>62</v>
      </c>
      <c r="C24" s="383" t="s">
        <v>70</v>
      </c>
      <c r="D24" s="384">
        <v>0.5</v>
      </c>
      <c r="E24" s="384">
        <v>80.0</v>
      </c>
      <c r="F24" s="385">
        <f t="shared" si="1"/>
        <v>40</v>
      </c>
      <c r="G24" s="386" t="s">
        <v>16</v>
      </c>
    </row>
    <row r="25">
      <c r="A25" s="333">
        <v>45689.0</v>
      </c>
      <c r="B25" s="334" t="s">
        <v>54</v>
      </c>
      <c r="C25" s="335" t="s">
        <v>1281</v>
      </c>
      <c r="D25" s="336">
        <v>2.0</v>
      </c>
      <c r="E25" s="336">
        <v>100.0</v>
      </c>
      <c r="F25" s="337">
        <f t="shared" si="1"/>
        <v>200</v>
      </c>
      <c r="G25" s="338" t="s">
        <v>30</v>
      </c>
    </row>
    <row r="26">
      <c r="A26" s="339">
        <v>45694.0</v>
      </c>
      <c r="B26" s="340" t="s">
        <v>54</v>
      </c>
      <c r="C26" s="341" t="s">
        <v>1295</v>
      </c>
      <c r="D26" s="342">
        <v>2.0</v>
      </c>
      <c r="E26" s="342">
        <v>100.0</v>
      </c>
      <c r="F26" s="343">
        <f t="shared" si="1"/>
        <v>200</v>
      </c>
      <c r="G26" s="344" t="s">
        <v>30</v>
      </c>
    </row>
    <row r="27">
      <c r="A27" s="339">
        <v>45696.0</v>
      </c>
      <c r="B27" s="340" t="s">
        <v>54</v>
      </c>
      <c r="C27" s="341" t="s">
        <v>1281</v>
      </c>
      <c r="D27" s="342">
        <v>3.0</v>
      </c>
      <c r="E27" s="342">
        <v>100.0</v>
      </c>
      <c r="F27" s="343">
        <f t="shared" si="1"/>
        <v>300</v>
      </c>
      <c r="G27" s="344" t="s">
        <v>30</v>
      </c>
    </row>
    <row r="28">
      <c r="A28" s="345">
        <v>45700.0</v>
      </c>
      <c r="B28" s="346" t="s">
        <v>54</v>
      </c>
      <c r="C28" s="347" t="s">
        <v>1281</v>
      </c>
      <c r="D28" s="348">
        <v>3.0</v>
      </c>
      <c r="E28" s="348">
        <v>100.0</v>
      </c>
      <c r="F28" s="349">
        <f t="shared" si="1"/>
        <v>300</v>
      </c>
      <c r="G28" s="350" t="s">
        <v>30</v>
      </c>
    </row>
    <row r="29">
      <c r="A29" s="387">
        <v>45692.0</v>
      </c>
      <c r="B29" s="388" t="s">
        <v>52</v>
      </c>
      <c r="C29" s="389" t="s">
        <v>2184</v>
      </c>
      <c r="D29" s="390">
        <v>5.0</v>
      </c>
      <c r="E29" s="390">
        <v>100.0</v>
      </c>
      <c r="F29" s="391">
        <f t="shared" si="1"/>
        <v>500</v>
      </c>
      <c r="G29" s="392" t="s">
        <v>11</v>
      </c>
    </row>
    <row r="30">
      <c r="A30" s="393">
        <v>45692.0</v>
      </c>
      <c r="B30" s="394" t="s">
        <v>52</v>
      </c>
      <c r="C30" s="395" t="s">
        <v>70</v>
      </c>
      <c r="D30" s="396">
        <v>2.0</v>
      </c>
      <c r="E30" s="396">
        <v>80.0</v>
      </c>
      <c r="F30" s="397">
        <f t="shared" si="1"/>
        <v>160</v>
      </c>
      <c r="G30" s="398" t="s">
        <v>11</v>
      </c>
    </row>
    <row r="31">
      <c r="A31" s="393">
        <v>45698.0</v>
      </c>
      <c r="B31" s="394" t="s">
        <v>52</v>
      </c>
      <c r="C31" s="395" t="s">
        <v>2194</v>
      </c>
      <c r="D31" s="396">
        <v>5.0</v>
      </c>
      <c r="E31" s="396">
        <v>100.0</v>
      </c>
      <c r="F31" s="397">
        <f t="shared" si="1"/>
        <v>500</v>
      </c>
      <c r="G31" s="398" t="s">
        <v>11</v>
      </c>
    </row>
    <row r="32">
      <c r="A32" s="351">
        <v>45698.0</v>
      </c>
      <c r="B32" s="352" t="s">
        <v>52</v>
      </c>
      <c r="C32" s="353" t="s">
        <v>70</v>
      </c>
      <c r="D32" s="354">
        <v>2.0</v>
      </c>
      <c r="E32" s="354">
        <v>80.0</v>
      </c>
      <c r="F32" s="355">
        <f t="shared" si="1"/>
        <v>160</v>
      </c>
      <c r="G32" s="356" t="s">
        <v>11</v>
      </c>
    </row>
    <row r="33">
      <c r="A33" s="357">
        <v>45689.0</v>
      </c>
      <c r="B33" s="358" t="s">
        <v>39</v>
      </c>
      <c r="C33" s="359" t="s">
        <v>13</v>
      </c>
      <c r="D33" s="360">
        <v>15.0</v>
      </c>
      <c r="E33" s="360">
        <v>100.0</v>
      </c>
      <c r="F33" s="361">
        <f t="shared" si="1"/>
        <v>1500</v>
      </c>
      <c r="G33" s="362" t="s">
        <v>16</v>
      </c>
    </row>
    <row r="34">
      <c r="A34" s="363">
        <v>45699.0</v>
      </c>
      <c r="B34" s="364" t="s">
        <v>39</v>
      </c>
      <c r="C34" s="365" t="s">
        <v>1277</v>
      </c>
      <c r="D34" s="366">
        <v>5.0</v>
      </c>
      <c r="E34" s="366">
        <v>100.0</v>
      </c>
      <c r="F34" s="367">
        <f t="shared" si="1"/>
        <v>500</v>
      </c>
      <c r="G34" s="368" t="s">
        <v>16</v>
      </c>
    </row>
    <row r="35">
      <c r="A35" s="369">
        <v>45699.0</v>
      </c>
      <c r="B35" s="370" t="s">
        <v>39</v>
      </c>
      <c r="C35" s="371" t="s">
        <v>2187</v>
      </c>
      <c r="D35" s="372">
        <v>2.0</v>
      </c>
      <c r="E35" s="372">
        <v>120.0</v>
      </c>
      <c r="F35" s="373">
        <f t="shared" si="1"/>
        <v>240</v>
      </c>
      <c r="G35" s="374" t="s">
        <v>16</v>
      </c>
    </row>
    <row r="36">
      <c r="A36" s="375">
        <v>45693.0</v>
      </c>
      <c r="B36" s="376" t="s">
        <v>61</v>
      </c>
      <c r="C36" s="377" t="s">
        <v>2187</v>
      </c>
      <c r="D36" s="378">
        <v>3.0</v>
      </c>
      <c r="E36" s="378">
        <v>100.0</v>
      </c>
      <c r="F36" s="379">
        <f t="shared" si="1"/>
        <v>300</v>
      </c>
      <c r="G36" s="380" t="s">
        <v>30</v>
      </c>
    </row>
    <row r="37">
      <c r="A37" s="399">
        <v>45700.0</v>
      </c>
      <c r="B37" s="400" t="s">
        <v>61</v>
      </c>
      <c r="C37" s="401" t="s">
        <v>2187</v>
      </c>
      <c r="D37" s="402">
        <v>3.0</v>
      </c>
      <c r="E37" s="402">
        <v>100.0</v>
      </c>
      <c r="F37" s="403">
        <f t="shared" si="1"/>
        <v>300</v>
      </c>
      <c r="G37" s="404" t="s">
        <v>30</v>
      </c>
    </row>
    <row r="38">
      <c r="A38" s="399">
        <v>45700.0</v>
      </c>
      <c r="B38" s="400" t="s">
        <v>61</v>
      </c>
      <c r="C38" s="401" t="s">
        <v>70</v>
      </c>
      <c r="D38" s="402">
        <v>0.5</v>
      </c>
      <c r="E38" s="402">
        <v>80.0</v>
      </c>
      <c r="F38" s="403">
        <f t="shared" si="1"/>
        <v>40</v>
      </c>
      <c r="G38" s="404" t="s">
        <v>16</v>
      </c>
    </row>
    <row r="39">
      <c r="A39" s="381">
        <v>45700.0</v>
      </c>
      <c r="B39" s="382" t="s">
        <v>61</v>
      </c>
      <c r="C39" s="383" t="s">
        <v>1286</v>
      </c>
      <c r="D39" s="384">
        <v>1.0</v>
      </c>
      <c r="E39" s="384">
        <v>100.0</v>
      </c>
      <c r="F39" s="385">
        <f t="shared" si="1"/>
        <v>100</v>
      </c>
      <c r="G39" s="386" t="s">
        <v>16</v>
      </c>
    </row>
    <row r="40">
      <c r="A40" s="333">
        <v>45689.0</v>
      </c>
      <c r="B40" s="334" t="s">
        <v>2180</v>
      </c>
      <c r="C40" s="335" t="s">
        <v>1277</v>
      </c>
      <c r="D40" s="336">
        <v>1.0</v>
      </c>
      <c r="E40" s="336">
        <v>100.0</v>
      </c>
      <c r="F40" s="337">
        <f t="shared" si="1"/>
        <v>100</v>
      </c>
      <c r="G40" s="338" t="s">
        <v>16</v>
      </c>
    </row>
    <row r="41">
      <c r="A41" s="339">
        <v>45689.0</v>
      </c>
      <c r="B41" s="340" t="s">
        <v>2180</v>
      </c>
      <c r="C41" s="341" t="s">
        <v>70</v>
      </c>
      <c r="D41" s="342">
        <v>1.0</v>
      </c>
      <c r="E41" s="342">
        <v>70.0</v>
      </c>
      <c r="F41" s="343">
        <f t="shared" si="1"/>
        <v>70</v>
      </c>
      <c r="G41" s="344" t="s">
        <v>16</v>
      </c>
    </row>
    <row r="42">
      <c r="A42" s="339">
        <v>45690.0</v>
      </c>
      <c r="B42" s="340" t="s">
        <v>2180</v>
      </c>
      <c r="C42" s="341" t="s">
        <v>1277</v>
      </c>
      <c r="D42" s="342">
        <v>1.0</v>
      </c>
      <c r="E42" s="342">
        <v>100.0</v>
      </c>
      <c r="F42" s="343">
        <f t="shared" si="1"/>
        <v>100</v>
      </c>
      <c r="G42" s="344" t="s">
        <v>16</v>
      </c>
    </row>
    <row r="43">
      <c r="A43" s="339">
        <v>45691.0</v>
      </c>
      <c r="B43" s="340" t="s">
        <v>2180</v>
      </c>
      <c r="C43" s="341" t="s">
        <v>1277</v>
      </c>
      <c r="D43" s="342">
        <v>2.0</v>
      </c>
      <c r="E43" s="342">
        <v>100.0</v>
      </c>
      <c r="F43" s="343">
        <f t="shared" si="1"/>
        <v>200</v>
      </c>
      <c r="G43" s="344" t="s">
        <v>16</v>
      </c>
    </row>
    <row r="44">
      <c r="A44" s="339">
        <v>45691.0</v>
      </c>
      <c r="B44" s="340" t="s">
        <v>2180</v>
      </c>
      <c r="C44" s="341" t="s">
        <v>70</v>
      </c>
      <c r="D44" s="342">
        <v>0.5</v>
      </c>
      <c r="E44" s="342">
        <v>70.0</v>
      </c>
      <c r="F44" s="342">
        <v>80.0</v>
      </c>
      <c r="G44" s="344" t="s">
        <v>16</v>
      </c>
    </row>
    <row r="45">
      <c r="A45" s="339">
        <v>45693.0</v>
      </c>
      <c r="B45" s="340" t="s">
        <v>2180</v>
      </c>
      <c r="C45" s="341" t="s">
        <v>1277</v>
      </c>
      <c r="D45" s="342">
        <v>1.0</v>
      </c>
      <c r="E45" s="342">
        <v>100.0</v>
      </c>
      <c r="F45" s="343">
        <f t="shared" ref="F45:F179" si="2">E45*D45</f>
        <v>100</v>
      </c>
      <c r="G45" s="344" t="s">
        <v>16</v>
      </c>
    </row>
    <row r="46">
      <c r="A46" s="339">
        <v>45693.0</v>
      </c>
      <c r="B46" s="340" t="s">
        <v>2180</v>
      </c>
      <c r="C46" s="341" t="s">
        <v>70</v>
      </c>
      <c r="D46" s="342">
        <v>1.0</v>
      </c>
      <c r="E46" s="342">
        <v>70.0</v>
      </c>
      <c r="F46" s="343">
        <f t="shared" si="2"/>
        <v>70</v>
      </c>
      <c r="G46" s="344" t="s">
        <v>16</v>
      </c>
    </row>
    <row r="47">
      <c r="A47" s="339">
        <v>45694.0</v>
      </c>
      <c r="B47" s="340" t="s">
        <v>2180</v>
      </c>
      <c r="C47" s="341" t="s">
        <v>1277</v>
      </c>
      <c r="D47" s="342">
        <v>1.0</v>
      </c>
      <c r="E47" s="342">
        <v>100.0</v>
      </c>
      <c r="F47" s="343">
        <f t="shared" si="2"/>
        <v>100</v>
      </c>
      <c r="G47" s="344" t="s">
        <v>16</v>
      </c>
    </row>
    <row r="48">
      <c r="A48" s="339">
        <v>45695.0</v>
      </c>
      <c r="B48" s="340" t="s">
        <v>2180</v>
      </c>
      <c r="C48" s="341" t="s">
        <v>1295</v>
      </c>
      <c r="D48" s="342">
        <v>1.0</v>
      </c>
      <c r="E48" s="342">
        <v>100.0</v>
      </c>
      <c r="F48" s="343">
        <f t="shared" si="2"/>
        <v>100</v>
      </c>
      <c r="G48" s="344" t="s">
        <v>16</v>
      </c>
    </row>
    <row r="49">
      <c r="A49" s="339">
        <v>45695.0</v>
      </c>
      <c r="B49" s="340" t="s">
        <v>2180</v>
      </c>
      <c r="C49" s="341" t="s">
        <v>70</v>
      </c>
      <c r="D49" s="342">
        <v>1.0</v>
      </c>
      <c r="E49" s="342">
        <v>80.0</v>
      </c>
      <c r="F49" s="343">
        <f t="shared" si="2"/>
        <v>80</v>
      </c>
      <c r="G49" s="344" t="s">
        <v>16</v>
      </c>
    </row>
    <row r="50">
      <c r="A50" s="339">
        <v>45696.0</v>
      </c>
      <c r="B50" s="340" t="s">
        <v>2180</v>
      </c>
      <c r="C50" s="341" t="s">
        <v>1301</v>
      </c>
      <c r="D50" s="342">
        <v>2.0</v>
      </c>
      <c r="E50" s="342">
        <v>100.0</v>
      </c>
      <c r="F50" s="343">
        <f t="shared" si="2"/>
        <v>200</v>
      </c>
      <c r="G50" s="344" t="s">
        <v>16</v>
      </c>
    </row>
    <row r="51">
      <c r="A51" s="339">
        <v>45696.0</v>
      </c>
      <c r="B51" s="340" t="s">
        <v>2180</v>
      </c>
      <c r="C51" s="341" t="s">
        <v>70</v>
      </c>
      <c r="D51" s="342">
        <v>1.0</v>
      </c>
      <c r="E51" s="342">
        <v>80.0</v>
      </c>
      <c r="F51" s="343">
        <f t="shared" si="2"/>
        <v>80</v>
      </c>
      <c r="G51" s="344" t="s">
        <v>16</v>
      </c>
    </row>
    <row r="52">
      <c r="A52" s="339">
        <v>45699.0</v>
      </c>
      <c r="B52" s="340" t="s">
        <v>2180</v>
      </c>
      <c r="C52" s="341" t="s">
        <v>1277</v>
      </c>
      <c r="D52" s="342">
        <v>2.0</v>
      </c>
      <c r="E52" s="342">
        <v>100.0</v>
      </c>
      <c r="F52" s="343">
        <f t="shared" si="2"/>
        <v>200</v>
      </c>
      <c r="G52" s="344" t="s">
        <v>16</v>
      </c>
    </row>
    <row r="53">
      <c r="A53" s="339">
        <v>45701.0</v>
      </c>
      <c r="B53" s="340" t="s">
        <v>2180</v>
      </c>
      <c r="C53" s="341" t="s">
        <v>1277</v>
      </c>
      <c r="D53" s="342">
        <v>2.0</v>
      </c>
      <c r="E53" s="342">
        <v>100.0</v>
      </c>
      <c r="F53" s="343">
        <f t="shared" si="2"/>
        <v>200</v>
      </c>
      <c r="G53" s="344" t="s">
        <v>16</v>
      </c>
    </row>
    <row r="54">
      <c r="A54" s="345">
        <v>45701.0</v>
      </c>
      <c r="B54" s="346" t="s">
        <v>2180</v>
      </c>
      <c r="C54" s="347" t="s">
        <v>70</v>
      </c>
      <c r="D54" s="348">
        <v>1.0</v>
      </c>
      <c r="E54" s="348">
        <v>80.0</v>
      </c>
      <c r="F54" s="349">
        <f t="shared" si="2"/>
        <v>80</v>
      </c>
      <c r="G54" s="350" t="s">
        <v>16</v>
      </c>
    </row>
    <row r="55">
      <c r="A55" s="387">
        <v>45692.0</v>
      </c>
      <c r="B55" s="388" t="s">
        <v>18</v>
      </c>
      <c r="C55" s="389" t="s">
        <v>2185</v>
      </c>
      <c r="D55" s="390">
        <v>2.0</v>
      </c>
      <c r="E55" s="390">
        <v>90.0</v>
      </c>
      <c r="F55" s="391">
        <f t="shared" si="2"/>
        <v>180</v>
      </c>
      <c r="G55" s="392" t="s">
        <v>16</v>
      </c>
    </row>
    <row r="56">
      <c r="A56" s="393">
        <v>45695.0</v>
      </c>
      <c r="B56" s="394" t="s">
        <v>18</v>
      </c>
      <c r="C56" s="395" t="s">
        <v>2185</v>
      </c>
      <c r="D56" s="396">
        <v>2.0</v>
      </c>
      <c r="E56" s="396">
        <v>90.0</v>
      </c>
      <c r="F56" s="397">
        <f t="shared" si="2"/>
        <v>180</v>
      </c>
      <c r="G56" s="398" t="s">
        <v>16</v>
      </c>
    </row>
    <row r="57">
      <c r="A57" s="393">
        <v>45696.0</v>
      </c>
      <c r="B57" s="394" t="s">
        <v>18</v>
      </c>
      <c r="C57" s="395" t="s">
        <v>2185</v>
      </c>
      <c r="D57" s="396">
        <v>1.0</v>
      </c>
      <c r="E57" s="396">
        <v>90.0</v>
      </c>
      <c r="F57" s="397">
        <f t="shared" si="2"/>
        <v>90</v>
      </c>
      <c r="G57" s="398" t="s">
        <v>16</v>
      </c>
    </row>
    <row r="58">
      <c r="A58" s="351">
        <v>45700.0</v>
      </c>
      <c r="B58" s="352" t="s">
        <v>18</v>
      </c>
      <c r="C58" s="353" t="s">
        <v>13</v>
      </c>
      <c r="D58" s="354">
        <v>1.0</v>
      </c>
      <c r="E58" s="354">
        <v>100.0</v>
      </c>
      <c r="F58" s="355">
        <f t="shared" si="2"/>
        <v>100</v>
      </c>
      <c r="G58" s="356" t="s">
        <v>16</v>
      </c>
    </row>
    <row r="59">
      <c r="A59" s="357">
        <v>45695.0</v>
      </c>
      <c r="B59" s="358" t="s">
        <v>40</v>
      </c>
      <c r="C59" s="359" t="s">
        <v>12</v>
      </c>
      <c r="D59" s="360">
        <v>1.0</v>
      </c>
      <c r="E59" s="360">
        <v>100.0</v>
      </c>
      <c r="F59" s="361">
        <f t="shared" si="2"/>
        <v>100</v>
      </c>
      <c r="G59" s="362" t="s">
        <v>16</v>
      </c>
    </row>
    <row r="60">
      <c r="A60" s="369">
        <v>45699.0</v>
      </c>
      <c r="B60" s="370" t="s">
        <v>40</v>
      </c>
      <c r="C60" s="371" t="s">
        <v>12</v>
      </c>
      <c r="D60" s="372">
        <v>2.0</v>
      </c>
      <c r="E60" s="372">
        <v>100.0</v>
      </c>
      <c r="F60" s="373">
        <f t="shared" si="2"/>
        <v>200</v>
      </c>
      <c r="G60" s="374" t="s">
        <v>16</v>
      </c>
    </row>
    <row r="61">
      <c r="A61" s="375">
        <v>45689.0</v>
      </c>
      <c r="B61" s="376" t="s">
        <v>25</v>
      </c>
      <c r="C61" s="377" t="s">
        <v>13</v>
      </c>
      <c r="D61" s="378">
        <v>1.0</v>
      </c>
      <c r="E61" s="378">
        <v>100.0</v>
      </c>
      <c r="F61" s="379">
        <f t="shared" si="2"/>
        <v>100</v>
      </c>
      <c r="G61" s="380" t="s">
        <v>30</v>
      </c>
    </row>
    <row r="62">
      <c r="A62" s="399">
        <v>45695.0</v>
      </c>
      <c r="B62" s="400" t="s">
        <v>25</v>
      </c>
      <c r="C62" s="401" t="s">
        <v>13</v>
      </c>
      <c r="D62" s="402">
        <v>1.5</v>
      </c>
      <c r="E62" s="402">
        <v>100.0</v>
      </c>
      <c r="F62" s="403">
        <f t="shared" si="2"/>
        <v>150</v>
      </c>
      <c r="G62" s="404" t="s">
        <v>30</v>
      </c>
    </row>
    <row r="63">
      <c r="A63" s="399">
        <v>45698.0</v>
      </c>
      <c r="B63" s="400" t="s">
        <v>25</v>
      </c>
      <c r="C63" s="401" t="s">
        <v>13</v>
      </c>
      <c r="D63" s="402">
        <v>1.0</v>
      </c>
      <c r="E63" s="402">
        <v>100.0</v>
      </c>
      <c r="F63" s="403">
        <f t="shared" si="2"/>
        <v>100</v>
      </c>
      <c r="G63" s="404" t="s">
        <v>30</v>
      </c>
    </row>
    <row r="64">
      <c r="A64" s="399">
        <v>45698.0</v>
      </c>
      <c r="B64" s="400" t="s">
        <v>25</v>
      </c>
      <c r="C64" s="401" t="s">
        <v>70</v>
      </c>
      <c r="D64" s="402">
        <v>1.0</v>
      </c>
      <c r="E64" s="402">
        <v>80.0</v>
      </c>
      <c r="F64" s="403">
        <f t="shared" si="2"/>
        <v>80</v>
      </c>
      <c r="G64" s="404" t="s">
        <v>30</v>
      </c>
    </row>
    <row r="65">
      <c r="A65" s="381">
        <v>45699.0</v>
      </c>
      <c r="B65" s="382" t="s">
        <v>25</v>
      </c>
      <c r="C65" s="383" t="s">
        <v>2196</v>
      </c>
      <c r="D65" s="384">
        <v>0.5</v>
      </c>
      <c r="E65" s="384">
        <v>200.0</v>
      </c>
      <c r="F65" s="385">
        <f t="shared" si="2"/>
        <v>100</v>
      </c>
      <c r="G65" s="386" t="s">
        <v>30</v>
      </c>
    </row>
    <row r="66">
      <c r="A66" s="405">
        <v>45689.0</v>
      </c>
      <c r="B66" s="406" t="s">
        <v>1317</v>
      </c>
      <c r="C66" s="407" t="s">
        <v>10</v>
      </c>
      <c r="D66" s="408">
        <v>3.0</v>
      </c>
      <c r="E66" s="408">
        <v>85.0</v>
      </c>
      <c r="F66" s="409">
        <f t="shared" si="2"/>
        <v>255</v>
      </c>
      <c r="G66" s="410" t="s">
        <v>16</v>
      </c>
    </row>
    <row r="67">
      <c r="A67" s="387">
        <v>45695.0</v>
      </c>
      <c r="B67" s="388" t="s">
        <v>35</v>
      </c>
      <c r="C67" s="389" t="s">
        <v>1277</v>
      </c>
      <c r="D67" s="390">
        <v>1.0</v>
      </c>
      <c r="E67" s="390">
        <v>100.0</v>
      </c>
      <c r="F67" s="391">
        <f t="shared" si="2"/>
        <v>100</v>
      </c>
      <c r="G67" s="392" t="s">
        <v>30</v>
      </c>
    </row>
    <row r="68">
      <c r="A68" s="393">
        <v>45695.0</v>
      </c>
      <c r="B68" s="394" t="s">
        <v>34</v>
      </c>
      <c r="C68" s="395" t="s">
        <v>10</v>
      </c>
      <c r="D68" s="396">
        <v>2.0</v>
      </c>
      <c r="E68" s="396">
        <v>100.0</v>
      </c>
      <c r="F68" s="397">
        <f t="shared" si="2"/>
        <v>200</v>
      </c>
      <c r="G68" s="398" t="s">
        <v>30</v>
      </c>
    </row>
    <row r="69">
      <c r="A69" s="393">
        <v>45695.0</v>
      </c>
      <c r="B69" s="394" t="s">
        <v>34</v>
      </c>
      <c r="C69" s="395" t="s">
        <v>70</v>
      </c>
      <c r="D69" s="396">
        <v>1.0</v>
      </c>
      <c r="E69" s="396">
        <v>80.0</v>
      </c>
      <c r="F69" s="397">
        <f t="shared" si="2"/>
        <v>80</v>
      </c>
      <c r="G69" s="398" t="s">
        <v>30</v>
      </c>
    </row>
    <row r="70">
      <c r="A70" s="393">
        <v>45699.0</v>
      </c>
      <c r="B70" s="394" t="s">
        <v>34</v>
      </c>
      <c r="C70" s="395" t="s">
        <v>10</v>
      </c>
      <c r="D70" s="396">
        <v>2.0</v>
      </c>
      <c r="E70" s="396">
        <v>100.0</v>
      </c>
      <c r="F70" s="397">
        <f t="shared" si="2"/>
        <v>200</v>
      </c>
      <c r="G70" s="398" t="s">
        <v>30</v>
      </c>
    </row>
    <row r="71">
      <c r="A71" s="351">
        <v>45699.0</v>
      </c>
      <c r="B71" s="352" t="s">
        <v>34</v>
      </c>
      <c r="C71" s="353" t="s">
        <v>70</v>
      </c>
      <c r="D71" s="354">
        <v>1.0</v>
      </c>
      <c r="E71" s="354">
        <v>80.0</v>
      </c>
      <c r="F71" s="355">
        <f t="shared" si="2"/>
        <v>80</v>
      </c>
      <c r="G71" s="356" t="s">
        <v>30</v>
      </c>
    </row>
    <row r="72">
      <c r="A72" s="357">
        <v>45695.0</v>
      </c>
      <c r="B72" s="358" t="s">
        <v>2190</v>
      </c>
      <c r="C72" s="359" t="s">
        <v>1280</v>
      </c>
      <c r="D72" s="360">
        <v>2.0</v>
      </c>
      <c r="E72" s="360">
        <v>100.0</v>
      </c>
      <c r="F72" s="361">
        <f t="shared" si="2"/>
        <v>200</v>
      </c>
      <c r="G72" s="362" t="s">
        <v>30</v>
      </c>
    </row>
    <row r="73">
      <c r="A73" s="363">
        <v>45695.0</v>
      </c>
      <c r="B73" s="364" t="s">
        <v>2190</v>
      </c>
      <c r="C73" s="365" t="s">
        <v>2191</v>
      </c>
      <c r="D73" s="366">
        <v>0.75</v>
      </c>
      <c r="E73" s="366">
        <v>200.0</v>
      </c>
      <c r="F73" s="367">
        <f t="shared" si="2"/>
        <v>150</v>
      </c>
      <c r="G73" s="368" t="s">
        <v>30</v>
      </c>
    </row>
    <row r="74">
      <c r="A74" s="369">
        <v>45702.0</v>
      </c>
      <c r="B74" s="370" t="s">
        <v>2190</v>
      </c>
      <c r="C74" s="371" t="s">
        <v>1280</v>
      </c>
      <c r="D74" s="372">
        <v>3.0</v>
      </c>
      <c r="E74" s="372">
        <v>100.0</v>
      </c>
      <c r="F74" s="373">
        <f t="shared" si="2"/>
        <v>300</v>
      </c>
      <c r="G74" s="374" t="s">
        <v>30</v>
      </c>
    </row>
    <row r="75">
      <c r="A75" s="375">
        <v>45699.0</v>
      </c>
      <c r="B75" s="376" t="s">
        <v>66</v>
      </c>
      <c r="C75" s="377" t="s">
        <v>2196</v>
      </c>
      <c r="D75" s="378">
        <v>0.5</v>
      </c>
      <c r="E75" s="378">
        <v>200.0</v>
      </c>
      <c r="F75" s="379">
        <f t="shared" si="2"/>
        <v>100</v>
      </c>
      <c r="G75" s="380" t="s">
        <v>16</v>
      </c>
    </row>
    <row r="76">
      <c r="A76" s="381">
        <v>45699.0</v>
      </c>
      <c r="B76" s="382" t="s">
        <v>66</v>
      </c>
      <c r="C76" s="383" t="s">
        <v>19</v>
      </c>
      <c r="D76" s="384">
        <v>0.5</v>
      </c>
      <c r="E76" s="384">
        <v>100.0</v>
      </c>
      <c r="F76" s="385">
        <f t="shared" si="2"/>
        <v>50</v>
      </c>
      <c r="G76" s="386" t="s">
        <v>16</v>
      </c>
    </row>
    <row r="77">
      <c r="A77" s="405">
        <v>45700.0</v>
      </c>
      <c r="B77" s="406" t="s">
        <v>22</v>
      </c>
      <c r="C77" s="407" t="s">
        <v>1277</v>
      </c>
      <c r="D77" s="408">
        <v>2.0</v>
      </c>
      <c r="E77" s="408">
        <v>100.0</v>
      </c>
      <c r="F77" s="409">
        <f t="shared" si="2"/>
        <v>200</v>
      </c>
      <c r="G77" s="410" t="s">
        <v>16</v>
      </c>
    </row>
    <row r="78">
      <c r="A78" s="387">
        <v>45702.0</v>
      </c>
      <c r="B78" s="388" t="s">
        <v>2025</v>
      </c>
      <c r="C78" s="389" t="s">
        <v>1292</v>
      </c>
      <c r="D78" s="390">
        <v>2.0</v>
      </c>
      <c r="E78" s="390">
        <v>100.0</v>
      </c>
      <c r="F78" s="391">
        <f t="shared" si="2"/>
        <v>200</v>
      </c>
      <c r="G78" s="392" t="s">
        <v>16</v>
      </c>
    </row>
    <row r="79">
      <c r="A79" s="393">
        <v>45702.0</v>
      </c>
      <c r="B79" s="394" t="s">
        <v>2025</v>
      </c>
      <c r="C79" s="395" t="s">
        <v>2191</v>
      </c>
      <c r="D79" s="396">
        <v>1.0</v>
      </c>
      <c r="E79" s="396">
        <v>240.0</v>
      </c>
      <c r="F79" s="397">
        <f t="shared" si="2"/>
        <v>240</v>
      </c>
      <c r="G79" s="398" t="s">
        <v>16</v>
      </c>
    </row>
    <row r="80">
      <c r="A80" s="351">
        <v>45702.0</v>
      </c>
      <c r="B80" s="352" t="s">
        <v>2025</v>
      </c>
      <c r="C80" s="353" t="s">
        <v>2187</v>
      </c>
      <c r="D80" s="354">
        <v>0.5</v>
      </c>
      <c r="E80" s="354">
        <v>120.0</v>
      </c>
      <c r="F80" s="355">
        <f t="shared" si="2"/>
        <v>60</v>
      </c>
      <c r="G80" s="356" t="s">
        <v>16</v>
      </c>
    </row>
    <row r="81">
      <c r="A81" s="357">
        <v>45694.0</v>
      </c>
      <c r="B81" s="358" t="s">
        <v>43</v>
      </c>
      <c r="C81" s="359" t="s">
        <v>1295</v>
      </c>
      <c r="D81" s="360">
        <v>4.0</v>
      </c>
      <c r="E81" s="360">
        <v>100.0</v>
      </c>
      <c r="F81" s="361">
        <f t="shared" si="2"/>
        <v>400</v>
      </c>
      <c r="G81" s="362" t="s">
        <v>16</v>
      </c>
    </row>
    <row r="82">
      <c r="A82" s="363">
        <v>45701.0</v>
      </c>
      <c r="B82" s="364" t="s">
        <v>43</v>
      </c>
      <c r="C82" s="365" t="s">
        <v>1281</v>
      </c>
      <c r="D82" s="366">
        <v>2.0</v>
      </c>
      <c r="E82" s="366">
        <v>100.0</v>
      </c>
      <c r="F82" s="367">
        <f t="shared" si="2"/>
        <v>200</v>
      </c>
      <c r="G82" s="368" t="s">
        <v>16</v>
      </c>
    </row>
    <row r="83">
      <c r="A83" s="369">
        <v>45702.0</v>
      </c>
      <c r="B83" s="370" t="s">
        <v>43</v>
      </c>
      <c r="C83" s="371" t="s">
        <v>1281</v>
      </c>
      <c r="D83" s="372">
        <v>1.0</v>
      </c>
      <c r="E83" s="372">
        <v>100.0</v>
      </c>
      <c r="F83" s="373">
        <f t="shared" si="2"/>
        <v>100</v>
      </c>
      <c r="G83" s="374" t="s">
        <v>16</v>
      </c>
    </row>
    <row r="84">
      <c r="A84" s="375">
        <v>45692.0</v>
      </c>
      <c r="B84" s="376" t="s">
        <v>89</v>
      </c>
      <c r="C84" s="377" t="s">
        <v>1312</v>
      </c>
      <c r="D84" s="378">
        <v>0.5</v>
      </c>
      <c r="E84" s="378">
        <v>100.0</v>
      </c>
      <c r="F84" s="379">
        <f t="shared" si="2"/>
        <v>50</v>
      </c>
      <c r="G84" s="380" t="s">
        <v>16</v>
      </c>
    </row>
    <row r="85">
      <c r="A85" s="399">
        <v>45692.0</v>
      </c>
      <c r="B85" s="400" t="s">
        <v>89</v>
      </c>
      <c r="C85" s="401" t="s">
        <v>70</v>
      </c>
      <c r="D85" s="402">
        <v>0.5</v>
      </c>
      <c r="E85" s="402">
        <v>80.0</v>
      </c>
      <c r="F85" s="403">
        <f t="shared" si="2"/>
        <v>40</v>
      </c>
      <c r="G85" s="404" t="s">
        <v>16</v>
      </c>
    </row>
    <row r="86">
      <c r="A86" s="399">
        <v>45696.0</v>
      </c>
      <c r="B86" s="400" t="s">
        <v>89</v>
      </c>
      <c r="C86" s="401" t="s">
        <v>1280</v>
      </c>
      <c r="D86" s="402">
        <v>0.5</v>
      </c>
      <c r="E86" s="402">
        <v>100.0</v>
      </c>
      <c r="F86" s="403">
        <f t="shared" si="2"/>
        <v>50</v>
      </c>
      <c r="G86" s="404" t="s">
        <v>16</v>
      </c>
    </row>
    <row r="87">
      <c r="A87" s="381">
        <v>45699.0</v>
      </c>
      <c r="B87" s="382" t="s">
        <v>89</v>
      </c>
      <c r="C87" s="383" t="s">
        <v>10</v>
      </c>
      <c r="D87" s="384">
        <v>0.5</v>
      </c>
      <c r="E87" s="384">
        <v>100.0</v>
      </c>
      <c r="F87" s="385">
        <f t="shared" si="2"/>
        <v>50</v>
      </c>
      <c r="G87" s="386" t="s">
        <v>16</v>
      </c>
    </row>
    <row r="88">
      <c r="A88" s="333">
        <v>45689.0</v>
      </c>
      <c r="B88" s="334" t="s">
        <v>47</v>
      </c>
      <c r="C88" s="335" t="s">
        <v>1277</v>
      </c>
      <c r="D88" s="336">
        <v>3.0</v>
      </c>
      <c r="E88" s="336">
        <v>100.0</v>
      </c>
      <c r="F88" s="337">
        <f t="shared" si="2"/>
        <v>300</v>
      </c>
      <c r="G88" s="338" t="s">
        <v>11</v>
      </c>
    </row>
    <row r="89">
      <c r="A89" s="339">
        <v>45690.0</v>
      </c>
      <c r="B89" s="340" t="s">
        <v>47</v>
      </c>
      <c r="C89" s="341" t="s">
        <v>1301</v>
      </c>
      <c r="D89" s="342">
        <v>3.0</v>
      </c>
      <c r="E89" s="342">
        <v>100.0</v>
      </c>
      <c r="F89" s="343">
        <f t="shared" si="2"/>
        <v>300</v>
      </c>
      <c r="G89" s="344" t="s">
        <v>11</v>
      </c>
    </row>
    <row r="90">
      <c r="A90" s="339">
        <v>45694.0</v>
      </c>
      <c r="B90" s="340" t="s">
        <v>47</v>
      </c>
      <c r="C90" s="341" t="s">
        <v>1281</v>
      </c>
      <c r="D90" s="342">
        <v>2.0</v>
      </c>
      <c r="E90" s="342">
        <v>100.0</v>
      </c>
      <c r="F90" s="343">
        <f t="shared" si="2"/>
        <v>200</v>
      </c>
      <c r="G90" s="344" t="s">
        <v>11</v>
      </c>
    </row>
    <row r="91">
      <c r="A91" s="339">
        <v>45696.0</v>
      </c>
      <c r="B91" s="340" t="s">
        <v>47</v>
      </c>
      <c r="C91" s="341" t="s">
        <v>1301</v>
      </c>
      <c r="D91" s="342">
        <v>6.0</v>
      </c>
      <c r="E91" s="342">
        <v>100.0</v>
      </c>
      <c r="F91" s="343">
        <f t="shared" si="2"/>
        <v>600</v>
      </c>
      <c r="G91" s="344" t="s">
        <v>11</v>
      </c>
    </row>
    <row r="92">
      <c r="A92" s="339">
        <v>45698.0</v>
      </c>
      <c r="B92" s="340" t="s">
        <v>47</v>
      </c>
      <c r="C92" s="341" t="s">
        <v>1277</v>
      </c>
      <c r="D92" s="342">
        <v>3.0</v>
      </c>
      <c r="E92" s="342">
        <v>100.0</v>
      </c>
      <c r="F92" s="343">
        <f t="shared" si="2"/>
        <v>300</v>
      </c>
      <c r="G92" s="344" t="s">
        <v>11</v>
      </c>
    </row>
    <row r="93">
      <c r="A93" s="339">
        <v>45700.0</v>
      </c>
      <c r="B93" s="340" t="s">
        <v>47</v>
      </c>
      <c r="C93" s="341" t="s">
        <v>1277</v>
      </c>
      <c r="D93" s="342">
        <v>3.0</v>
      </c>
      <c r="E93" s="342">
        <v>100.0</v>
      </c>
      <c r="F93" s="343">
        <f t="shared" si="2"/>
        <v>300</v>
      </c>
      <c r="G93" s="344" t="s">
        <v>11</v>
      </c>
    </row>
    <row r="94">
      <c r="A94" s="339">
        <v>45702.0</v>
      </c>
      <c r="B94" s="340" t="s">
        <v>47</v>
      </c>
      <c r="C94" s="341" t="s">
        <v>1300</v>
      </c>
      <c r="D94" s="342">
        <v>3.0</v>
      </c>
      <c r="E94" s="342">
        <v>100.0</v>
      </c>
      <c r="F94" s="343">
        <f t="shared" si="2"/>
        <v>300</v>
      </c>
      <c r="G94" s="344" t="s">
        <v>11</v>
      </c>
    </row>
    <row r="95">
      <c r="A95" s="345">
        <v>45703.0</v>
      </c>
      <c r="B95" s="346" t="s">
        <v>47</v>
      </c>
      <c r="C95" s="347" t="s">
        <v>13</v>
      </c>
      <c r="D95" s="348">
        <v>1.0</v>
      </c>
      <c r="E95" s="348">
        <v>100.0</v>
      </c>
      <c r="F95" s="349">
        <f t="shared" si="2"/>
        <v>100</v>
      </c>
      <c r="G95" s="350" t="s">
        <v>11</v>
      </c>
    </row>
    <row r="96">
      <c r="A96" s="411">
        <v>45693.0</v>
      </c>
      <c r="B96" s="412" t="s">
        <v>2186</v>
      </c>
      <c r="C96" s="413" t="s">
        <v>10</v>
      </c>
      <c r="D96" s="414">
        <v>5.0</v>
      </c>
      <c r="E96" s="414">
        <v>85.0</v>
      </c>
      <c r="F96" s="415">
        <f t="shared" si="2"/>
        <v>425</v>
      </c>
      <c r="G96" s="416" t="s">
        <v>16</v>
      </c>
    </row>
    <row r="97">
      <c r="A97" s="417">
        <v>45698.0</v>
      </c>
      <c r="B97" s="418" t="s">
        <v>2186</v>
      </c>
      <c r="C97" s="419" t="s">
        <v>10</v>
      </c>
      <c r="D97" s="420">
        <v>5.0</v>
      </c>
      <c r="E97" s="420">
        <v>100.0</v>
      </c>
      <c r="F97" s="421">
        <f t="shared" si="2"/>
        <v>500</v>
      </c>
      <c r="G97" s="422" t="s">
        <v>11</v>
      </c>
    </row>
    <row r="98">
      <c r="A98" s="387">
        <v>45692.0</v>
      </c>
      <c r="B98" s="388" t="s">
        <v>2207</v>
      </c>
      <c r="C98" s="389" t="s">
        <v>19</v>
      </c>
      <c r="D98" s="390">
        <v>10.0</v>
      </c>
      <c r="E98" s="390">
        <v>100.0</v>
      </c>
      <c r="F98" s="391">
        <f t="shared" si="2"/>
        <v>1000</v>
      </c>
      <c r="G98" s="392" t="s">
        <v>30</v>
      </c>
    </row>
    <row r="99">
      <c r="A99" s="393">
        <v>45695.0</v>
      </c>
      <c r="B99" s="394" t="s">
        <v>2207</v>
      </c>
      <c r="C99" s="395" t="s">
        <v>19</v>
      </c>
      <c r="D99" s="396">
        <v>10.0</v>
      </c>
      <c r="E99" s="396">
        <v>100.0</v>
      </c>
      <c r="F99" s="397">
        <f t="shared" si="2"/>
        <v>1000</v>
      </c>
      <c r="G99" s="398" t="s">
        <v>16</v>
      </c>
    </row>
    <row r="100">
      <c r="A100" s="393">
        <v>45697.0</v>
      </c>
      <c r="B100" s="394" t="s">
        <v>2207</v>
      </c>
      <c r="C100" s="395" t="s">
        <v>19</v>
      </c>
      <c r="D100" s="396">
        <v>5.0</v>
      </c>
      <c r="E100" s="396">
        <v>100.0</v>
      </c>
      <c r="F100" s="397">
        <f t="shared" si="2"/>
        <v>500</v>
      </c>
      <c r="G100" s="398" t="s">
        <v>16</v>
      </c>
    </row>
    <row r="101">
      <c r="A101" s="393">
        <v>45698.0</v>
      </c>
      <c r="B101" s="394" t="s">
        <v>2207</v>
      </c>
      <c r="C101" s="395" t="s">
        <v>19</v>
      </c>
      <c r="D101" s="396">
        <v>5.0</v>
      </c>
      <c r="E101" s="396">
        <v>100.0</v>
      </c>
      <c r="F101" s="397">
        <f t="shared" si="2"/>
        <v>500</v>
      </c>
      <c r="G101" s="398" t="s">
        <v>16</v>
      </c>
    </row>
    <row r="102">
      <c r="A102" s="393">
        <v>45702.0</v>
      </c>
      <c r="B102" s="394" t="s">
        <v>2207</v>
      </c>
      <c r="C102" s="395" t="s">
        <v>19</v>
      </c>
      <c r="D102" s="396">
        <v>10.0</v>
      </c>
      <c r="E102" s="396">
        <v>100.0</v>
      </c>
      <c r="F102" s="397">
        <f t="shared" si="2"/>
        <v>1000</v>
      </c>
      <c r="G102" s="398" t="s">
        <v>16</v>
      </c>
    </row>
    <row r="103">
      <c r="A103" s="351">
        <v>45703.0</v>
      </c>
      <c r="B103" s="352" t="s">
        <v>2207</v>
      </c>
      <c r="C103" s="353" t="s">
        <v>19</v>
      </c>
      <c r="D103" s="354">
        <v>6.0</v>
      </c>
      <c r="E103" s="354">
        <v>100.0</v>
      </c>
      <c r="F103" s="355">
        <f t="shared" si="2"/>
        <v>600</v>
      </c>
      <c r="G103" s="356" t="s">
        <v>16</v>
      </c>
    </row>
    <row r="104">
      <c r="A104" s="357">
        <v>45691.0</v>
      </c>
      <c r="B104" s="358" t="s">
        <v>2182</v>
      </c>
      <c r="C104" s="359" t="s">
        <v>1286</v>
      </c>
      <c r="D104" s="360">
        <v>1.0</v>
      </c>
      <c r="E104" s="360">
        <v>100.0</v>
      </c>
      <c r="F104" s="361">
        <f t="shared" si="2"/>
        <v>100</v>
      </c>
      <c r="G104" s="362" t="s">
        <v>30</v>
      </c>
    </row>
    <row r="105">
      <c r="A105" s="363">
        <v>45696.0</v>
      </c>
      <c r="B105" s="364" t="s">
        <v>2182</v>
      </c>
      <c r="C105" s="365" t="s">
        <v>1286</v>
      </c>
      <c r="D105" s="366">
        <v>1.0</v>
      </c>
      <c r="E105" s="366">
        <v>100.0</v>
      </c>
      <c r="F105" s="367">
        <f t="shared" si="2"/>
        <v>100</v>
      </c>
      <c r="G105" s="368" t="s">
        <v>30</v>
      </c>
    </row>
    <row r="106">
      <c r="A106" s="369">
        <v>45701.0</v>
      </c>
      <c r="B106" s="370" t="s">
        <v>2182</v>
      </c>
      <c r="C106" s="371" t="s">
        <v>1286</v>
      </c>
      <c r="D106" s="372">
        <v>1.0</v>
      </c>
      <c r="E106" s="372">
        <v>100.0</v>
      </c>
      <c r="F106" s="373">
        <f t="shared" si="2"/>
        <v>100</v>
      </c>
      <c r="G106" s="374" t="s">
        <v>30</v>
      </c>
    </row>
    <row r="107">
      <c r="A107" s="375">
        <v>45694.0</v>
      </c>
      <c r="B107" s="376" t="s">
        <v>49</v>
      </c>
      <c r="C107" s="377" t="s">
        <v>2187</v>
      </c>
      <c r="D107" s="378">
        <v>1.0</v>
      </c>
      <c r="E107" s="378">
        <v>100.0</v>
      </c>
      <c r="F107" s="379">
        <f t="shared" si="2"/>
        <v>100</v>
      </c>
      <c r="G107" s="380" t="s">
        <v>11</v>
      </c>
    </row>
    <row r="108">
      <c r="A108" s="399">
        <v>45696.0</v>
      </c>
      <c r="B108" s="400" t="s">
        <v>49</v>
      </c>
      <c r="C108" s="401" t="s">
        <v>12</v>
      </c>
      <c r="D108" s="402">
        <v>1.0</v>
      </c>
      <c r="E108" s="402">
        <v>100.0</v>
      </c>
      <c r="F108" s="403">
        <f t="shared" si="2"/>
        <v>100</v>
      </c>
      <c r="G108" s="404" t="s">
        <v>11</v>
      </c>
    </row>
    <row r="109">
      <c r="A109" s="399">
        <v>45699.0</v>
      </c>
      <c r="B109" s="400" t="s">
        <v>49</v>
      </c>
      <c r="C109" s="401" t="s">
        <v>1286</v>
      </c>
      <c r="D109" s="402">
        <v>2.0</v>
      </c>
      <c r="E109" s="402">
        <v>100.0</v>
      </c>
      <c r="F109" s="403">
        <f t="shared" si="2"/>
        <v>200</v>
      </c>
      <c r="G109" s="404" t="s">
        <v>11</v>
      </c>
    </row>
    <row r="110">
      <c r="A110" s="381">
        <v>45699.0</v>
      </c>
      <c r="B110" s="382" t="s">
        <v>49</v>
      </c>
      <c r="C110" s="383" t="s">
        <v>2187</v>
      </c>
      <c r="D110" s="384">
        <v>1.0</v>
      </c>
      <c r="E110" s="384">
        <v>120.0</v>
      </c>
      <c r="F110" s="385">
        <f t="shared" si="2"/>
        <v>120</v>
      </c>
      <c r="G110" s="386" t="s">
        <v>11</v>
      </c>
    </row>
    <row r="111">
      <c r="A111" s="405">
        <v>45689.0</v>
      </c>
      <c r="B111" s="406" t="s">
        <v>27</v>
      </c>
      <c r="C111" s="407" t="s">
        <v>1286</v>
      </c>
      <c r="D111" s="408">
        <v>2.0</v>
      </c>
      <c r="E111" s="408">
        <v>100.0</v>
      </c>
      <c r="F111" s="409">
        <f t="shared" si="2"/>
        <v>200</v>
      </c>
      <c r="G111" s="410" t="s">
        <v>16</v>
      </c>
    </row>
    <row r="112">
      <c r="A112" s="411">
        <v>45698.0</v>
      </c>
      <c r="B112" s="412" t="s">
        <v>9</v>
      </c>
      <c r="C112" s="413" t="s">
        <v>1281</v>
      </c>
      <c r="D112" s="414">
        <v>2.0</v>
      </c>
      <c r="E112" s="414">
        <v>100.0</v>
      </c>
      <c r="F112" s="415">
        <f t="shared" si="2"/>
        <v>200</v>
      </c>
      <c r="G112" s="416" t="s">
        <v>11</v>
      </c>
    </row>
    <row r="113">
      <c r="A113" s="423">
        <v>45702.0</v>
      </c>
      <c r="B113" s="424" t="s">
        <v>9</v>
      </c>
      <c r="C113" s="425" t="s">
        <v>13</v>
      </c>
      <c r="D113" s="426">
        <v>2.0</v>
      </c>
      <c r="E113" s="426">
        <v>100.0</v>
      </c>
      <c r="F113" s="427">
        <f t="shared" si="2"/>
        <v>200</v>
      </c>
      <c r="G113" s="428" t="s">
        <v>11</v>
      </c>
    </row>
    <row r="114">
      <c r="A114" s="417">
        <v>45703.0</v>
      </c>
      <c r="B114" s="418" t="s">
        <v>9</v>
      </c>
      <c r="C114" s="419" t="s">
        <v>1301</v>
      </c>
      <c r="D114" s="420">
        <v>3.0</v>
      </c>
      <c r="E114" s="420">
        <v>100.0</v>
      </c>
      <c r="F114" s="421">
        <f t="shared" si="2"/>
        <v>300</v>
      </c>
      <c r="G114" s="422" t="s">
        <v>11</v>
      </c>
    </row>
    <row r="115">
      <c r="A115" s="387">
        <v>45689.0</v>
      </c>
      <c r="B115" s="388" t="s">
        <v>2179</v>
      </c>
      <c r="C115" s="389" t="s">
        <v>1281</v>
      </c>
      <c r="D115" s="390">
        <v>2.0</v>
      </c>
      <c r="E115" s="390">
        <v>100.0</v>
      </c>
      <c r="F115" s="391">
        <f t="shared" si="2"/>
        <v>200</v>
      </c>
      <c r="G115" s="392" t="s">
        <v>16</v>
      </c>
    </row>
    <row r="116">
      <c r="A116" s="393">
        <v>45700.0</v>
      </c>
      <c r="B116" s="394" t="s">
        <v>2179</v>
      </c>
      <c r="C116" s="395" t="s">
        <v>1281</v>
      </c>
      <c r="D116" s="396">
        <v>2.0</v>
      </c>
      <c r="E116" s="396">
        <v>100.0</v>
      </c>
      <c r="F116" s="397">
        <f t="shared" si="2"/>
        <v>200</v>
      </c>
      <c r="G116" s="398" t="s">
        <v>16</v>
      </c>
    </row>
    <row r="117">
      <c r="A117" s="351">
        <v>45700.0</v>
      </c>
      <c r="B117" s="352" t="s">
        <v>2179</v>
      </c>
      <c r="C117" s="353" t="s">
        <v>2187</v>
      </c>
      <c r="D117" s="354">
        <v>1.0</v>
      </c>
      <c r="E117" s="354">
        <v>120.0</v>
      </c>
      <c r="F117" s="355">
        <f t="shared" si="2"/>
        <v>120</v>
      </c>
      <c r="G117" s="356" t="s">
        <v>16</v>
      </c>
    </row>
    <row r="118">
      <c r="A118" s="357">
        <v>45690.0</v>
      </c>
      <c r="B118" s="358" t="s">
        <v>2181</v>
      </c>
      <c r="C118" s="359" t="s">
        <v>1308</v>
      </c>
      <c r="D118" s="360">
        <v>4.0</v>
      </c>
      <c r="E118" s="360">
        <v>100.0</v>
      </c>
      <c r="F118" s="361">
        <f t="shared" si="2"/>
        <v>400</v>
      </c>
      <c r="G118" s="362" t="s">
        <v>16</v>
      </c>
    </row>
    <row r="119">
      <c r="A119" s="363">
        <v>45690.0</v>
      </c>
      <c r="B119" s="364" t="s">
        <v>2181</v>
      </c>
      <c r="C119" s="365" t="s">
        <v>70</v>
      </c>
      <c r="D119" s="366">
        <v>2.0</v>
      </c>
      <c r="E119" s="366">
        <v>80.0</v>
      </c>
      <c r="F119" s="367">
        <f t="shared" si="2"/>
        <v>160</v>
      </c>
      <c r="G119" s="368" t="s">
        <v>16</v>
      </c>
    </row>
    <row r="120">
      <c r="A120" s="363">
        <v>45692.0</v>
      </c>
      <c r="B120" s="364" t="s">
        <v>2181</v>
      </c>
      <c r="C120" s="365" t="s">
        <v>1281</v>
      </c>
      <c r="D120" s="366">
        <v>3.0</v>
      </c>
      <c r="E120" s="366">
        <v>100.0</v>
      </c>
      <c r="F120" s="367">
        <f t="shared" si="2"/>
        <v>300</v>
      </c>
      <c r="G120" s="368" t="s">
        <v>16</v>
      </c>
    </row>
    <row r="121">
      <c r="A121" s="363">
        <v>45692.0</v>
      </c>
      <c r="B121" s="364" t="s">
        <v>2181</v>
      </c>
      <c r="C121" s="365" t="s">
        <v>70</v>
      </c>
      <c r="D121" s="366">
        <v>2.0</v>
      </c>
      <c r="E121" s="366">
        <v>80.0</v>
      </c>
      <c r="F121" s="367">
        <f t="shared" si="2"/>
        <v>160</v>
      </c>
      <c r="G121" s="368" t="s">
        <v>16</v>
      </c>
    </row>
    <row r="122">
      <c r="A122" s="363">
        <v>45694.0</v>
      </c>
      <c r="B122" s="364" t="s">
        <v>2181</v>
      </c>
      <c r="C122" s="365" t="s">
        <v>1295</v>
      </c>
      <c r="D122" s="366">
        <v>3.0</v>
      </c>
      <c r="E122" s="366">
        <v>100.0</v>
      </c>
      <c r="F122" s="367">
        <f t="shared" si="2"/>
        <v>300</v>
      </c>
      <c r="G122" s="368" t="s">
        <v>16</v>
      </c>
    </row>
    <row r="123">
      <c r="A123" s="363">
        <v>45696.0</v>
      </c>
      <c r="B123" s="364" t="s">
        <v>2181</v>
      </c>
      <c r="C123" s="365" t="s">
        <v>2193</v>
      </c>
      <c r="D123" s="366">
        <v>4.0</v>
      </c>
      <c r="E123" s="366">
        <v>100.0</v>
      </c>
      <c r="F123" s="367">
        <f t="shared" si="2"/>
        <v>400</v>
      </c>
      <c r="G123" s="368" t="s">
        <v>16</v>
      </c>
    </row>
    <row r="124">
      <c r="A124" s="363">
        <v>45696.0</v>
      </c>
      <c r="B124" s="364" t="s">
        <v>2181</v>
      </c>
      <c r="C124" s="365" t="s">
        <v>70</v>
      </c>
      <c r="D124" s="366">
        <v>2.0</v>
      </c>
      <c r="E124" s="366">
        <v>80.0</v>
      </c>
      <c r="F124" s="367">
        <f t="shared" si="2"/>
        <v>160</v>
      </c>
      <c r="G124" s="368" t="s">
        <v>16</v>
      </c>
    </row>
    <row r="125">
      <c r="A125" s="363">
        <v>45699.0</v>
      </c>
      <c r="B125" s="364" t="s">
        <v>2181</v>
      </c>
      <c r="C125" s="365" t="s">
        <v>1281</v>
      </c>
      <c r="D125" s="366">
        <v>3.0</v>
      </c>
      <c r="E125" s="366">
        <v>100.0</v>
      </c>
      <c r="F125" s="367">
        <f t="shared" si="2"/>
        <v>300</v>
      </c>
      <c r="G125" s="368" t="s">
        <v>16</v>
      </c>
    </row>
    <row r="126">
      <c r="A126" s="369">
        <v>45699.0</v>
      </c>
      <c r="B126" s="370" t="s">
        <v>2181</v>
      </c>
      <c r="C126" s="371" t="s">
        <v>70</v>
      </c>
      <c r="D126" s="372">
        <v>2.0</v>
      </c>
      <c r="E126" s="372">
        <v>80.0</v>
      </c>
      <c r="F126" s="373">
        <f t="shared" si="2"/>
        <v>160</v>
      </c>
      <c r="G126" s="374" t="s">
        <v>16</v>
      </c>
    </row>
    <row r="127">
      <c r="A127" s="375">
        <v>45694.0</v>
      </c>
      <c r="B127" s="376" t="s">
        <v>2189</v>
      </c>
      <c r="C127" s="377" t="s">
        <v>1277</v>
      </c>
      <c r="D127" s="378">
        <v>3.0</v>
      </c>
      <c r="E127" s="378">
        <v>100.0</v>
      </c>
      <c r="F127" s="379">
        <f t="shared" si="2"/>
        <v>300</v>
      </c>
      <c r="G127" s="380" t="s">
        <v>16</v>
      </c>
    </row>
    <row r="128">
      <c r="A128" s="381">
        <v>45700.0</v>
      </c>
      <c r="B128" s="382" t="s">
        <v>2189</v>
      </c>
      <c r="C128" s="383" t="s">
        <v>1301</v>
      </c>
      <c r="D128" s="384">
        <v>3.0</v>
      </c>
      <c r="E128" s="384">
        <v>100.0</v>
      </c>
      <c r="F128" s="385">
        <f t="shared" si="2"/>
        <v>300</v>
      </c>
      <c r="G128" s="386" t="s">
        <v>16</v>
      </c>
    </row>
    <row r="129">
      <c r="A129" s="333">
        <v>45689.0</v>
      </c>
      <c r="B129" s="334" t="s">
        <v>42</v>
      </c>
      <c r="C129" s="335" t="s">
        <v>19</v>
      </c>
      <c r="D129" s="336">
        <v>0.5</v>
      </c>
      <c r="E129" s="336">
        <v>100.0</v>
      </c>
      <c r="F129" s="337">
        <f t="shared" si="2"/>
        <v>50</v>
      </c>
      <c r="G129" s="338" t="s">
        <v>30</v>
      </c>
    </row>
    <row r="130">
      <c r="A130" s="339">
        <v>45690.0</v>
      </c>
      <c r="B130" s="340" t="s">
        <v>42</v>
      </c>
      <c r="C130" s="341" t="s">
        <v>19</v>
      </c>
      <c r="D130" s="342">
        <v>1.0</v>
      </c>
      <c r="E130" s="342">
        <v>100.0</v>
      </c>
      <c r="F130" s="343">
        <f t="shared" si="2"/>
        <v>100</v>
      </c>
      <c r="G130" s="344" t="s">
        <v>30</v>
      </c>
    </row>
    <row r="131">
      <c r="A131" s="339">
        <v>45692.0</v>
      </c>
      <c r="B131" s="340" t="s">
        <v>42</v>
      </c>
      <c r="C131" s="341" t="s">
        <v>1293</v>
      </c>
      <c r="D131" s="342">
        <v>1.0</v>
      </c>
      <c r="E131" s="342">
        <v>100.0</v>
      </c>
      <c r="F131" s="343">
        <f t="shared" si="2"/>
        <v>100</v>
      </c>
      <c r="G131" s="344" t="s">
        <v>30</v>
      </c>
    </row>
    <row r="132">
      <c r="A132" s="339">
        <v>45695.0</v>
      </c>
      <c r="B132" s="340" t="s">
        <v>42</v>
      </c>
      <c r="C132" s="341" t="s">
        <v>1294</v>
      </c>
      <c r="D132" s="342">
        <v>0.8</v>
      </c>
      <c r="E132" s="342">
        <v>100.0</v>
      </c>
      <c r="F132" s="343">
        <f t="shared" si="2"/>
        <v>80</v>
      </c>
      <c r="G132" s="344" t="s">
        <v>30</v>
      </c>
    </row>
    <row r="133">
      <c r="A133" s="339">
        <v>45696.0</v>
      </c>
      <c r="B133" s="340" t="s">
        <v>42</v>
      </c>
      <c r="C133" s="341" t="s">
        <v>1294</v>
      </c>
      <c r="D133" s="342">
        <v>2.0</v>
      </c>
      <c r="E133" s="342">
        <v>100.0</v>
      </c>
      <c r="F133" s="343">
        <f t="shared" si="2"/>
        <v>200</v>
      </c>
      <c r="G133" s="344" t="s">
        <v>30</v>
      </c>
    </row>
    <row r="134">
      <c r="A134" s="339">
        <v>45698.0</v>
      </c>
      <c r="B134" s="340" t="s">
        <v>42</v>
      </c>
      <c r="C134" s="341" t="s">
        <v>1293</v>
      </c>
      <c r="D134" s="342">
        <v>1.3</v>
      </c>
      <c r="E134" s="342">
        <v>100.0</v>
      </c>
      <c r="F134" s="343">
        <f t="shared" si="2"/>
        <v>130</v>
      </c>
      <c r="G134" s="344" t="s">
        <v>30</v>
      </c>
    </row>
    <row r="135">
      <c r="A135" s="339">
        <v>45700.0</v>
      </c>
      <c r="B135" s="340" t="s">
        <v>42</v>
      </c>
      <c r="C135" s="341" t="s">
        <v>1293</v>
      </c>
      <c r="D135" s="342">
        <v>1.3</v>
      </c>
      <c r="E135" s="342">
        <v>100.0</v>
      </c>
      <c r="F135" s="343">
        <f t="shared" si="2"/>
        <v>130</v>
      </c>
      <c r="G135" s="344" t="s">
        <v>30</v>
      </c>
    </row>
    <row r="136">
      <c r="A136" s="339">
        <v>45701.0</v>
      </c>
      <c r="B136" s="340" t="s">
        <v>42</v>
      </c>
      <c r="C136" s="341" t="s">
        <v>1294</v>
      </c>
      <c r="D136" s="342">
        <v>1.8</v>
      </c>
      <c r="E136" s="342">
        <v>100.0</v>
      </c>
      <c r="F136" s="343">
        <f t="shared" si="2"/>
        <v>180</v>
      </c>
      <c r="G136" s="344" t="s">
        <v>30</v>
      </c>
    </row>
    <row r="137">
      <c r="A137" s="345">
        <v>45702.0</v>
      </c>
      <c r="B137" s="346" t="s">
        <v>42</v>
      </c>
      <c r="C137" s="347" t="s">
        <v>1293</v>
      </c>
      <c r="D137" s="348">
        <v>1.5</v>
      </c>
      <c r="E137" s="348">
        <v>100.0</v>
      </c>
      <c r="F137" s="349">
        <f t="shared" si="2"/>
        <v>150</v>
      </c>
      <c r="G137" s="350" t="s">
        <v>30</v>
      </c>
    </row>
    <row r="138">
      <c r="A138" s="429">
        <v>45693.0</v>
      </c>
      <c r="B138" s="430" t="s">
        <v>50</v>
      </c>
      <c r="C138" s="431" t="s">
        <v>1277</v>
      </c>
      <c r="D138" s="432">
        <v>1.0</v>
      </c>
      <c r="E138" s="432">
        <v>100.0</v>
      </c>
      <c r="F138" s="433">
        <f t="shared" si="2"/>
        <v>100</v>
      </c>
      <c r="G138" s="434" t="s">
        <v>30</v>
      </c>
    </row>
    <row r="139">
      <c r="A139" s="387">
        <v>45691.0</v>
      </c>
      <c r="B139" s="388" t="s">
        <v>21</v>
      </c>
      <c r="C139" s="389" t="s">
        <v>13</v>
      </c>
      <c r="D139" s="390">
        <v>2.0</v>
      </c>
      <c r="E139" s="390">
        <v>100.0</v>
      </c>
      <c r="F139" s="391">
        <f t="shared" si="2"/>
        <v>200</v>
      </c>
      <c r="G139" s="392" t="s">
        <v>11</v>
      </c>
    </row>
    <row r="140">
      <c r="A140" s="393">
        <v>45692.0</v>
      </c>
      <c r="B140" s="394" t="s">
        <v>21</v>
      </c>
      <c r="C140" s="395" t="s">
        <v>70</v>
      </c>
      <c r="D140" s="396">
        <v>2.0</v>
      </c>
      <c r="E140" s="396">
        <v>80.0</v>
      </c>
      <c r="F140" s="397">
        <f t="shared" si="2"/>
        <v>160</v>
      </c>
      <c r="G140" s="398" t="s">
        <v>11</v>
      </c>
    </row>
    <row r="141">
      <c r="A141" s="351">
        <v>45702.0</v>
      </c>
      <c r="B141" s="352" t="s">
        <v>21</v>
      </c>
      <c r="C141" s="353" t="s">
        <v>2191</v>
      </c>
      <c r="D141" s="354">
        <v>0.2</v>
      </c>
      <c r="E141" s="354">
        <v>200.0</v>
      </c>
      <c r="F141" s="355">
        <f t="shared" si="2"/>
        <v>40</v>
      </c>
      <c r="G141" s="356" t="s">
        <v>11</v>
      </c>
    </row>
    <row r="142">
      <c r="A142" s="357">
        <v>45692.0</v>
      </c>
      <c r="B142" s="358" t="s">
        <v>60</v>
      </c>
      <c r="C142" s="359" t="s">
        <v>1277</v>
      </c>
      <c r="D142" s="360">
        <v>1.0</v>
      </c>
      <c r="E142" s="360">
        <v>100.0</v>
      </c>
      <c r="F142" s="361">
        <f t="shared" si="2"/>
        <v>100</v>
      </c>
      <c r="G142" s="362" t="s">
        <v>16</v>
      </c>
    </row>
    <row r="143">
      <c r="A143" s="363">
        <v>45696.0</v>
      </c>
      <c r="B143" s="364" t="s">
        <v>60</v>
      </c>
      <c r="C143" s="365" t="s">
        <v>70</v>
      </c>
      <c r="D143" s="366">
        <v>1.0</v>
      </c>
      <c r="E143" s="366">
        <v>80.0</v>
      </c>
      <c r="F143" s="367">
        <f t="shared" si="2"/>
        <v>80</v>
      </c>
      <c r="G143" s="368" t="s">
        <v>16</v>
      </c>
    </row>
    <row r="144">
      <c r="A144" s="363">
        <v>45692.0</v>
      </c>
      <c r="B144" s="364" t="s">
        <v>60</v>
      </c>
      <c r="C144" s="365" t="s">
        <v>1277</v>
      </c>
      <c r="D144" s="366">
        <v>1.0</v>
      </c>
      <c r="E144" s="366">
        <v>100.0</v>
      </c>
      <c r="F144" s="367">
        <f t="shared" si="2"/>
        <v>100</v>
      </c>
      <c r="G144" s="368" t="s">
        <v>16</v>
      </c>
    </row>
    <row r="145">
      <c r="A145" s="363">
        <v>45696.0</v>
      </c>
      <c r="B145" s="364" t="s">
        <v>60</v>
      </c>
      <c r="C145" s="365" t="s">
        <v>70</v>
      </c>
      <c r="D145" s="366">
        <v>1.0</v>
      </c>
      <c r="E145" s="366">
        <v>80.0</v>
      </c>
      <c r="F145" s="367">
        <f t="shared" si="2"/>
        <v>80</v>
      </c>
      <c r="G145" s="368" t="s">
        <v>16</v>
      </c>
    </row>
    <row r="146">
      <c r="A146" s="363">
        <v>45692.0</v>
      </c>
      <c r="B146" s="364" t="s">
        <v>60</v>
      </c>
      <c r="C146" s="365" t="s">
        <v>1277</v>
      </c>
      <c r="D146" s="366">
        <v>1.0</v>
      </c>
      <c r="E146" s="366">
        <v>100.0</v>
      </c>
      <c r="F146" s="367">
        <f t="shared" si="2"/>
        <v>100</v>
      </c>
      <c r="G146" s="368" t="s">
        <v>16</v>
      </c>
    </row>
    <row r="147">
      <c r="A147" s="369">
        <v>45696.0</v>
      </c>
      <c r="B147" s="370" t="s">
        <v>60</v>
      </c>
      <c r="C147" s="371" t="s">
        <v>70</v>
      </c>
      <c r="D147" s="372">
        <v>1.0</v>
      </c>
      <c r="E147" s="372">
        <v>80.0</v>
      </c>
      <c r="F147" s="373">
        <f t="shared" si="2"/>
        <v>80</v>
      </c>
      <c r="G147" s="374" t="s">
        <v>16</v>
      </c>
    </row>
    <row r="148">
      <c r="A148" s="375">
        <v>45690.0</v>
      </c>
      <c r="B148" s="376" t="s">
        <v>31</v>
      </c>
      <c r="C148" s="377" t="s">
        <v>1280</v>
      </c>
      <c r="D148" s="378">
        <v>6.0</v>
      </c>
      <c r="E148" s="378">
        <v>100.0</v>
      </c>
      <c r="F148" s="379">
        <f t="shared" si="2"/>
        <v>600</v>
      </c>
      <c r="G148" s="380" t="s">
        <v>11</v>
      </c>
    </row>
    <row r="149">
      <c r="A149" s="399">
        <v>45690.0</v>
      </c>
      <c r="B149" s="400" t="s">
        <v>31</v>
      </c>
      <c r="C149" s="401" t="s">
        <v>70</v>
      </c>
      <c r="D149" s="402">
        <v>3.0</v>
      </c>
      <c r="E149" s="402">
        <v>80.0</v>
      </c>
      <c r="F149" s="403">
        <f t="shared" si="2"/>
        <v>240</v>
      </c>
      <c r="G149" s="404" t="s">
        <v>11</v>
      </c>
    </row>
    <row r="150">
      <c r="A150" s="399">
        <v>45691.0</v>
      </c>
      <c r="B150" s="400" t="s">
        <v>31</v>
      </c>
      <c r="C150" s="401" t="s">
        <v>1318</v>
      </c>
      <c r="D150" s="402">
        <v>4.0</v>
      </c>
      <c r="E150" s="402">
        <v>100.0</v>
      </c>
      <c r="F150" s="403">
        <f t="shared" si="2"/>
        <v>400</v>
      </c>
      <c r="G150" s="404" t="s">
        <v>11</v>
      </c>
    </row>
    <row r="151">
      <c r="A151" s="399">
        <v>45692.0</v>
      </c>
      <c r="B151" s="400" t="s">
        <v>31</v>
      </c>
      <c r="C151" s="401" t="s">
        <v>19</v>
      </c>
      <c r="D151" s="402">
        <v>2.0</v>
      </c>
      <c r="E151" s="402">
        <v>100.0</v>
      </c>
      <c r="F151" s="403">
        <f t="shared" si="2"/>
        <v>200</v>
      </c>
      <c r="G151" s="404" t="s">
        <v>11</v>
      </c>
    </row>
    <row r="152">
      <c r="A152" s="399">
        <v>45693.0</v>
      </c>
      <c r="B152" s="400" t="s">
        <v>31</v>
      </c>
      <c r="C152" s="401" t="s">
        <v>19</v>
      </c>
      <c r="D152" s="402">
        <v>2.0</v>
      </c>
      <c r="E152" s="402">
        <v>100.0</v>
      </c>
      <c r="F152" s="403">
        <f t="shared" si="2"/>
        <v>200</v>
      </c>
      <c r="G152" s="404" t="s">
        <v>11</v>
      </c>
    </row>
    <row r="153">
      <c r="A153" s="399">
        <v>45695.0</v>
      </c>
      <c r="B153" s="400" t="s">
        <v>31</v>
      </c>
      <c r="C153" s="401" t="s">
        <v>1280</v>
      </c>
      <c r="D153" s="402">
        <v>4.0</v>
      </c>
      <c r="E153" s="402">
        <v>100.0</v>
      </c>
      <c r="F153" s="403">
        <f t="shared" si="2"/>
        <v>400</v>
      </c>
      <c r="G153" s="404" t="s">
        <v>11</v>
      </c>
    </row>
    <row r="154">
      <c r="A154" s="399">
        <v>45695.0</v>
      </c>
      <c r="B154" s="400" t="s">
        <v>31</v>
      </c>
      <c r="C154" s="401" t="s">
        <v>70</v>
      </c>
      <c r="D154" s="402">
        <v>1.0</v>
      </c>
      <c r="E154" s="402">
        <v>100.0</v>
      </c>
      <c r="F154" s="403">
        <f t="shared" si="2"/>
        <v>100</v>
      </c>
      <c r="G154" s="404" t="s">
        <v>11</v>
      </c>
    </row>
    <row r="155">
      <c r="A155" s="399">
        <v>45696.0</v>
      </c>
      <c r="B155" s="400" t="s">
        <v>31</v>
      </c>
      <c r="C155" s="401" t="s">
        <v>1312</v>
      </c>
      <c r="D155" s="402">
        <v>4.0</v>
      </c>
      <c r="E155" s="402">
        <v>100.0</v>
      </c>
      <c r="F155" s="403">
        <f t="shared" si="2"/>
        <v>400</v>
      </c>
      <c r="G155" s="404" t="s">
        <v>11</v>
      </c>
    </row>
    <row r="156">
      <c r="A156" s="399">
        <v>45698.0</v>
      </c>
      <c r="B156" s="400" t="s">
        <v>31</v>
      </c>
      <c r="C156" s="401" t="s">
        <v>19</v>
      </c>
      <c r="D156" s="402">
        <v>4.0</v>
      </c>
      <c r="E156" s="402">
        <v>100.0</v>
      </c>
      <c r="F156" s="403">
        <f t="shared" si="2"/>
        <v>400</v>
      </c>
      <c r="G156" s="404" t="s">
        <v>11</v>
      </c>
    </row>
    <row r="157">
      <c r="A157" s="399">
        <v>45698.0</v>
      </c>
      <c r="B157" s="400" t="s">
        <v>31</v>
      </c>
      <c r="C157" s="401" t="s">
        <v>70</v>
      </c>
      <c r="D157" s="402">
        <v>1.0</v>
      </c>
      <c r="E157" s="402">
        <v>80.0</v>
      </c>
      <c r="F157" s="403">
        <f t="shared" si="2"/>
        <v>80</v>
      </c>
      <c r="G157" s="404" t="s">
        <v>11</v>
      </c>
    </row>
    <row r="158">
      <c r="A158" s="399">
        <v>45700.0</v>
      </c>
      <c r="B158" s="400" t="s">
        <v>31</v>
      </c>
      <c r="C158" s="401" t="s">
        <v>19</v>
      </c>
      <c r="D158" s="402">
        <v>2.0</v>
      </c>
      <c r="E158" s="402">
        <v>100.0</v>
      </c>
      <c r="F158" s="403">
        <f t="shared" si="2"/>
        <v>200</v>
      </c>
      <c r="G158" s="404" t="s">
        <v>11</v>
      </c>
    </row>
    <row r="159">
      <c r="A159" s="399">
        <v>45700.0</v>
      </c>
      <c r="B159" s="400" t="s">
        <v>31</v>
      </c>
      <c r="C159" s="401" t="s">
        <v>70</v>
      </c>
      <c r="D159" s="402">
        <v>1.0</v>
      </c>
      <c r="E159" s="402">
        <v>100.0</v>
      </c>
      <c r="F159" s="403">
        <f t="shared" si="2"/>
        <v>100</v>
      </c>
      <c r="G159" s="404" t="s">
        <v>11</v>
      </c>
    </row>
    <row r="160">
      <c r="A160" s="399">
        <v>45701.0</v>
      </c>
      <c r="B160" s="400" t="s">
        <v>31</v>
      </c>
      <c r="C160" s="401" t="s">
        <v>1281</v>
      </c>
      <c r="D160" s="402">
        <v>2.0</v>
      </c>
      <c r="E160" s="402">
        <v>100.0</v>
      </c>
      <c r="F160" s="403">
        <f t="shared" si="2"/>
        <v>200</v>
      </c>
      <c r="G160" s="404" t="s">
        <v>11</v>
      </c>
    </row>
    <row r="161">
      <c r="A161" s="399">
        <v>45702.0</v>
      </c>
      <c r="B161" s="400" t="s">
        <v>31</v>
      </c>
      <c r="C161" s="401" t="s">
        <v>19</v>
      </c>
      <c r="D161" s="402">
        <v>2.0</v>
      </c>
      <c r="E161" s="402">
        <v>100.0</v>
      </c>
      <c r="F161" s="403">
        <f t="shared" si="2"/>
        <v>200</v>
      </c>
      <c r="G161" s="404" t="s">
        <v>11</v>
      </c>
    </row>
    <row r="162">
      <c r="A162" s="399">
        <v>45702.0</v>
      </c>
      <c r="B162" s="400" t="s">
        <v>31</v>
      </c>
      <c r="C162" s="401" t="s">
        <v>70</v>
      </c>
      <c r="D162" s="402">
        <v>1.0</v>
      </c>
      <c r="E162" s="402">
        <v>80.0</v>
      </c>
      <c r="F162" s="403">
        <f t="shared" si="2"/>
        <v>80</v>
      </c>
      <c r="G162" s="404" t="s">
        <v>11</v>
      </c>
    </row>
    <row r="163">
      <c r="A163" s="381">
        <v>45703.0</v>
      </c>
      <c r="B163" s="382" t="s">
        <v>31</v>
      </c>
      <c r="C163" s="383" t="s">
        <v>1280</v>
      </c>
      <c r="D163" s="384">
        <v>4.0</v>
      </c>
      <c r="E163" s="384">
        <v>100.0</v>
      </c>
      <c r="F163" s="385">
        <f t="shared" si="2"/>
        <v>400</v>
      </c>
      <c r="G163" s="386" t="s">
        <v>11</v>
      </c>
    </row>
    <row r="164">
      <c r="A164" s="333">
        <v>45698.0</v>
      </c>
      <c r="B164" s="334" t="s">
        <v>2195</v>
      </c>
      <c r="C164" s="335" t="s">
        <v>1277</v>
      </c>
      <c r="D164" s="336">
        <v>1.0</v>
      </c>
      <c r="E164" s="336">
        <v>100.0</v>
      </c>
      <c r="F164" s="337">
        <f t="shared" si="2"/>
        <v>100</v>
      </c>
      <c r="G164" s="338" t="s">
        <v>16</v>
      </c>
    </row>
    <row r="165">
      <c r="A165" s="339">
        <v>45698.0</v>
      </c>
      <c r="B165" s="340" t="s">
        <v>2195</v>
      </c>
      <c r="C165" s="341" t="s">
        <v>70</v>
      </c>
      <c r="D165" s="342">
        <v>1.0</v>
      </c>
      <c r="E165" s="342">
        <v>80.0</v>
      </c>
      <c r="F165" s="343">
        <f t="shared" si="2"/>
        <v>80</v>
      </c>
      <c r="G165" s="344" t="s">
        <v>16</v>
      </c>
    </row>
    <row r="166">
      <c r="A166" s="339">
        <v>45703.0</v>
      </c>
      <c r="B166" s="340" t="s">
        <v>2195</v>
      </c>
      <c r="C166" s="341" t="s">
        <v>70</v>
      </c>
      <c r="D166" s="342">
        <v>1.0</v>
      </c>
      <c r="E166" s="342">
        <v>80.0</v>
      </c>
      <c r="F166" s="343">
        <f t="shared" si="2"/>
        <v>80</v>
      </c>
      <c r="G166" s="344" t="s">
        <v>16</v>
      </c>
    </row>
    <row r="167">
      <c r="A167" s="345">
        <v>45703.0</v>
      </c>
      <c r="B167" s="346" t="s">
        <v>2195</v>
      </c>
      <c r="C167" s="347" t="s">
        <v>1323</v>
      </c>
      <c r="D167" s="348">
        <v>1.0</v>
      </c>
      <c r="E167" s="348">
        <v>100.0</v>
      </c>
      <c r="F167" s="349">
        <f t="shared" si="2"/>
        <v>100</v>
      </c>
      <c r="G167" s="350" t="s">
        <v>16</v>
      </c>
    </row>
    <row r="168">
      <c r="A168" s="387">
        <v>45693.0</v>
      </c>
      <c r="B168" s="388" t="s">
        <v>15</v>
      </c>
      <c r="C168" s="389" t="s">
        <v>70</v>
      </c>
      <c r="D168" s="390">
        <v>2.0</v>
      </c>
      <c r="E168" s="390">
        <v>80.0</v>
      </c>
      <c r="F168" s="391">
        <f t="shared" si="2"/>
        <v>160</v>
      </c>
      <c r="G168" s="392" t="s">
        <v>16</v>
      </c>
    </row>
    <row r="169">
      <c r="A169" s="393">
        <v>45693.0</v>
      </c>
      <c r="B169" s="394" t="s">
        <v>15</v>
      </c>
      <c r="C169" s="395" t="s">
        <v>2187</v>
      </c>
      <c r="D169" s="396">
        <v>1.0</v>
      </c>
      <c r="E169" s="396">
        <v>100.0</v>
      </c>
      <c r="F169" s="397">
        <f t="shared" si="2"/>
        <v>100</v>
      </c>
      <c r="G169" s="398" t="s">
        <v>16</v>
      </c>
    </row>
    <row r="170">
      <c r="A170" s="393">
        <v>45693.0</v>
      </c>
      <c r="B170" s="394" t="s">
        <v>15</v>
      </c>
      <c r="C170" s="395" t="s">
        <v>13</v>
      </c>
      <c r="D170" s="396">
        <v>2.0</v>
      </c>
      <c r="E170" s="396">
        <v>120.0</v>
      </c>
      <c r="F170" s="397">
        <f t="shared" si="2"/>
        <v>240</v>
      </c>
      <c r="G170" s="398" t="s">
        <v>16</v>
      </c>
    </row>
    <row r="171">
      <c r="A171" s="393">
        <v>45700.0</v>
      </c>
      <c r="B171" s="394" t="s">
        <v>15</v>
      </c>
      <c r="C171" s="395" t="s">
        <v>13</v>
      </c>
      <c r="D171" s="396">
        <v>2.0</v>
      </c>
      <c r="E171" s="396">
        <v>100.0</v>
      </c>
      <c r="F171" s="397">
        <f t="shared" si="2"/>
        <v>200</v>
      </c>
      <c r="G171" s="398" t="s">
        <v>16</v>
      </c>
    </row>
    <row r="172">
      <c r="A172" s="393">
        <v>45700.0</v>
      </c>
      <c r="B172" s="394" t="s">
        <v>15</v>
      </c>
      <c r="C172" s="395" t="s">
        <v>70</v>
      </c>
      <c r="D172" s="396">
        <v>1.0</v>
      </c>
      <c r="E172" s="396">
        <v>100.0</v>
      </c>
      <c r="F172" s="397">
        <f t="shared" si="2"/>
        <v>100</v>
      </c>
      <c r="G172" s="398" t="s">
        <v>16</v>
      </c>
    </row>
    <row r="173">
      <c r="A173" s="393">
        <v>45703.0</v>
      </c>
      <c r="B173" s="394" t="s">
        <v>15</v>
      </c>
      <c r="C173" s="395" t="s">
        <v>1292</v>
      </c>
      <c r="D173" s="396">
        <v>2.0</v>
      </c>
      <c r="E173" s="396">
        <v>100.0</v>
      </c>
      <c r="F173" s="397">
        <f t="shared" si="2"/>
        <v>200</v>
      </c>
      <c r="G173" s="398" t="s">
        <v>16</v>
      </c>
    </row>
    <row r="174">
      <c r="A174" s="351">
        <v>45703.0</v>
      </c>
      <c r="B174" s="352" t="s">
        <v>15</v>
      </c>
      <c r="C174" s="353" t="s">
        <v>2187</v>
      </c>
      <c r="D174" s="354">
        <v>1.0</v>
      </c>
      <c r="E174" s="354">
        <v>120.0</v>
      </c>
      <c r="F174" s="355">
        <f t="shared" si="2"/>
        <v>120</v>
      </c>
      <c r="G174" s="356" t="s">
        <v>16</v>
      </c>
    </row>
    <row r="175">
      <c r="A175" s="357">
        <v>45695.0</v>
      </c>
      <c r="B175" s="358" t="s">
        <v>48</v>
      </c>
      <c r="C175" s="359" t="s">
        <v>2192</v>
      </c>
      <c r="D175" s="360">
        <v>10.0</v>
      </c>
      <c r="E175" s="360">
        <v>65.0</v>
      </c>
      <c r="F175" s="361">
        <f t="shared" si="2"/>
        <v>650</v>
      </c>
      <c r="G175" s="362" t="s">
        <v>16</v>
      </c>
    </row>
    <row r="176">
      <c r="A176" s="369">
        <v>45701.0</v>
      </c>
      <c r="B176" s="370" t="s">
        <v>48</v>
      </c>
      <c r="C176" s="371" t="s">
        <v>13</v>
      </c>
      <c r="D176" s="372">
        <v>10.0</v>
      </c>
      <c r="E176" s="372">
        <v>50.0</v>
      </c>
      <c r="F176" s="373">
        <f t="shared" si="2"/>
        <v>500</v>
      </c>
      <c r="G176" s="374" t="s">
        <v>16</v>
      </c>
    </row>
    <row r="177">
      <c r="A177" s="375">
        <v>45691.0</v>
      </c>
      <c r="B177" s="376" t="s">
        <v>56</v>
      </c>
      <c r="C177" s="377" t="s">
        <v>2183</v>
      </c>
      <c r="D177" s="378">
        <v>25.0</v>
      </c>
      <c r="E177" s="378">
        <v>65.0</v>
      </c>
      <c r="F177" s="379">
        <f t="shared" si="2"/>
        <v>1625</v>
      </c>
      <c r="G177" s="380" t="s">
        <v>16</v>
      </c>
    </row>
    <row r="178">
      <c r="A178" s="399">
        <v>45694.0</v>
      </c>
      <c r="B178" s="400" t="s">
        <v>56</v>
      </c>
      <c r="C178" s="401" t="s">
        <v>1282</v>
      </c>
      <c r="D178" s="402">
        <v>3.5</v>
      </c>
      <c r="E178" s="402">
        <v>65.0</v>
      </c>
      <c r="F178" s="403">
        <f t="shared" si="2"/>
        <v>227.5</v>
      </c>
      <c r="G178" s="404" t="s">
        <v>16</v>
      </c>
    </row>
    <row r="179">
      <c r="A179" s="381">
        <v>45700.0</v>
      </c>
      <c r="B179" s="382" t="s">
        <v>56</v>
      </c>
      <c r="C179" s="383" t="s">
        <v>2188</v>
      </c>
      <c r="D179" s="384">
        <v>20.0</v>
      </c>
      <c r="E179" s="384">
        <v>65.0</v>
      </c>
      <c r="F179" s="385">
        <f t="shared" si="2"/>
        <v>1300</v>
      </c>
      <c r="G179" s="386" t="s">
        <v>16</v>
      </c>
    </row>
  </sheetData>
  <dataValidations>
    <dataValidation type="list" allowBlank="1" sqref="B4:B12">
      <formula1>"Nailedit downtown,Daya's Eatery,Morning Tonight,เสือเล่นไฟ,8 Dinning,Fat Boy,ตำไทบ้าน,Pidaso,8 Bistro,โอชิเน,มุมสเต๊ก,ไวท์เฮ้าส์,สเต๊กกะทะร้อน,เรื่องของสเต๊ก,Touch Steak,Brotherly,สเต๊กลุงหนวด,มันปูแซ่บ,W cafe,Rare,Living&amp;Cooking,Hip Cafe,My Forest cafe&amp;R"&amp;"oasters,Shounen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ปลาจุ่ม,อิ่มอร่อย,คริสตรัล,seas"&amp;"on bbq,bosco,Ginda,food salad เมืองย่า,ศิริพลาซ่า,อูรี,ล้านสลัด,dripping hill,ครัวอิ่มอร่อย,บ้านอิ่มอร่อย,sugar beam,Boss"</formula1>
    </dataValidation>
    <dataValidation type="list" allowBlank="1" sqref="B72:B179">
      <formula1>"Nailedit downtown,Daya's Eatery,Morning Tonight,เสือเล่นไฟ,8 Dinning,Fat Boy,ตำไทบ้าน,Pidaso,8 Bistro,โอชิเน,มุมสเต๊ก,ไวท์เฮ้าส์,สเต๊กกะทะร้อน,เรื่องของสเต๊ก,Touch Steak,Brotherly,สเต๊กลุงหนวด,มันปูแซ่บ,W cafe,Rare,Living&amp;Cooking,Hip Cafe,My Forest cafe&amp;R"&amp;"oasters,Shounen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ปลาจุ่ม,อิ่มอร่อย,คริสตรัล,seas"&amp;"on bbq,bosco,Ginda,food salad เมืองย่า,ศิริพลาซ่า,อูรี,ล้านสลัด,dripping hill,ครัวอิ่มอร่อย,บ้านอิ่มอร่อย,sugar beam,Boss,ยิ้มหวาน,homie"</formula1>
    </dataValidation>
    <dataValidation type="list" allowBlank="1" sqref="B13:B71">
      <formula1>"Nailedit downtown,Daya's Eatery,Morning Tonight,เสือเล่นไฟ,8 Dinning,Fat Boy,ตำไทบ้าน,Pidaso,8 Bistro,โอชิเน,มุมสเต๊ก,ไวท์เฮ้าส์,สเต๊กกะทะร้อน,เรื่องของสเต๊ก,Touch Steak,Brotherly,สเต๊กลุงหนวด,มันปูแซ่บ,W cafe,Rare,Living&amp;Cooking,Hip Cafe,My Forest cafe&amp;R"&amp;"oasters,Shounen Yakiniku,Baanya Steak House,Baanrao Steak House,Nhoo,Shin Coffee,ฌาณิ,ล้านสลัดByคุณข้าว,ขนมบ้านคุณย่า,Pepper International,Den Shabu,ครัวกลาง,Noct,Ken Izakaya,นิธิกรณ์,polar polar,ข้าวไข่ข้น2,เจริญภัณฑ์,เชิญ ปลาจุ่ม,อิ่มอร่อย,คริสตรัล,seas"&amp;"on bbq,bosco,Ginda,food salad เมืองย่า,ศิริพลาซ่า,อูรี,ล้านสลัด,dripping hill,ครัวอิ่มอร่อย,บ้านอิ่มอร่อย,sugar beam,Boss"</formula1>
    </dataValidation>
    <dataValidation type="list" allowBlank="1" showErrorMessage="1" sqref="G4:G179">
      <formula1>"เงินสด,โอนเงิน,เครดิต"</formula1>
    </dataValidation>
    <dataValidation type="custom" allowBlank="1" showDropDown="1" sqref="D4:F12">
      <formula1>AND(ISNUMBER(D4),(NOT(OR(NOT(ISERROR(DATEVALUE(D4))), AND(ISNUMBER(D4), LEFT(CELL("format", D4))="D")))))</formula1>
    </dataValidation>
    <dataValidation type="list" allowBlank="1" sqref="C13:C179">
      <formula1>"Green Oak,Red Oak,Baby Cos,Cos,Frillice,Butter Head,Cherry Tomato,rocket,kale"</formula1>
    </dataValidation>
    <dataValidation type="list" allowBlank="1" sqref="C4:C12">
      <formula1>"Green Oak,Red Oak,Baby Cos,Cos,Frillice,Butter Head,Cherry Tomato,rocket,kale"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  <tableParts count="3">
    <tablePart r:id="rId5"/>
    <tablePart r:id="rId6"/>
    <tablePart r:id="rId7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75"/>
  <sheetData>
    <row r="1">
      <c r="A1" s="435" t="s">
        <v>2110</v>
      </c>
      <c r="B1" s="436" t="s">
        <v>2241</v>
      </c>
    </row>
    <row r="2">
      <c r="A2" s="437" t="s">
        <v>2242</v>
      </c>
      <c r="B2" s="438" t="b">
        <v>1</v>
      </c>
    </row>
    <row r="3">
      <c r="A3" s="437" t="s">
        <v>2243</v>
      </c>
      <c r="B3" s="438" t="b">
        <v>0</v>
      </c>
    </row>
    <row r="4">
      <c r="A4" s="437" t="s">
        <v>2244</v>
      </c>
      <c r="B4" s="438" t="b">
        <v>1</v>
      </c>
    </row>
    <row r="5">
      <c r="A5" s="437" t="s">
        <v>2245</v>
      </c>
      <c r="B5" s="438" t="b">
        <v>1</v>
      </c>
    </row>
    <row r="6">
      <c r="A6" s="437" t="s">
        <v>2246</v>
      </c>
      <c r="B6" s="438" t="b">
        <v>0</v>
      </c>
    </row>
    <row r="7">
      <c r="A7" s="437" t="s">
        <v>2247</v>
      </c>
      <c r="B7" s="438" t="b">
        <v>1</v>
      </c>
    </row>
    <row r="8">
      <c r="A8" s="437" t="s">
        <v>2248</v>
      </c>
      <c r="B8" s="438" t="b">
        <v>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145.88"/>
  </cols>
  <sheetData>
    <row r="1">
      <c r="A1" s="439" t="s">
        <v>2249</v>
      </c>
      <c r="B1" s="439" t="s">
        <v>2250</v>
      </c>
    </row>
    <row r="2">
      <c r="A2" s="294" t="s">
        <v>47</v>
      </c>
      <c r="B2" s="294" t="s">
        <v>2251</v>
      </c>
    </row>
    <row r="3">
      <c r="A3" s="294" t="s">
        <v>31</v>
      </c>
      <c r="B3" s="294" t="s">
        <v>2252</v>
      </c>
    </row>
    <row r="4">
      <c r="A4" s="294" t="s">
        <v>45</v>
      </c>
      <c r="B4" s="294" t="s">
        <v>2253</v>
      </c>
    </row>
    <row r="5">
      <c r="A5" s="294" t="s">
        <v>49</v>
      </c>
      <c r="B5" s="294" t="s">
        <v>2254</v>
      </c>
    </row>
    <row r="6">
      <c r="A6" s="440" t="s">
        <v>24</v>
      </c>
      <c r="B6" s="294" t="s">
        <v>2255</v>
      </c>
    </row>
    <row r="7">
      <c r="A7" s="294" t="s">
        <v>9</v>
      </c>
      <c r="B7" s="294" t="s">
        <v>2256</v>
      </c>
    </row>
    <row r="8">
      <c r="A8" s="294" t="s">
        <v>14</v>
      </c>
      <c r="B8" s="294" t="s">
        <v>2257</v>
      </c>
    </row>
    <row r="9">
      <c r="A9" s="294" t="s">
        <v>21</v>
      </c>
      <c r="B9" s="294" t="s">
        <v>2258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</cols>
  <sheetData>
    <row r="1">
      <c r="A1" s="441">
        <v>45826.85777513889</v>
      </c>
      <c r="B1" s="294" t="s">
        <v>2259</v>
      </c>
    </row>
    <row r="2">
      <c r="A2" s="441">
        <v>45826.85777854167</v>
      </c>
      <c r="B2" s="294" t="s">
        <v>2260</v>
      </c>
    </row>
    <row r="3">
      <c r="A3" s="441">
        <v>45826.85778121528</v>
      </c>
      <c r="B3" s="294" t="s">
        <v>2261</v>
      </c>
    </row>
    <row r="4">
      <c r="A4" s="441">
        <v>45826.85778361111</v>
      </c>
      <c r="B4" s="294" t="s">
        <v>2262</v>
      </c>
    </row>
    <row r="5">
      <c r="A5" s="441">
        <v>45826.857797627315</v>
      </c>
      <c r="B5" s="294" t="s">
        <v>2263</v>
      </c>
    </row>
    <row r="6">
      <c r="A6" s="441">
        <v>45826.857806712964</v>
      </c>
      <c r="B6" s="294" t="s">
        <v>2264</v>
      </c>
    </row>
    <row r="7">
      <c r="A7" s="441">
        <v>45826.909977337964</v>
      </c>
      <c r="B7" s="294" t="s">
        <v>2265</v>
      </c>
    </row>
    <row r="8">
      <c r="A8" s="441">
        <v>45826.90998719908</v>
      </c>
      <c r="B8" s="294" t="s">
        <v>2260</v>
      </c>
    </row>
    <row r="9">
      <c r="A9" s="441">
        <v>45826.90998991898</v>
      </c>
      <c r="B9" s="294" t="s">
        <v>2266</v>
      </c>
    </row>
    <row r="10">
      <c r="A10" s="441">
        <v>45826.91000289352</v>
      </c>
      <c r="B10" s="294" t="s">
        <v>2267</v>
      </c>
    </row>
    <row r="11">
      <c r="A11" s="441">
        <v>45826.91000560185</v>
      </c>
      <c r="B11" s="294" t="s">
        <v>2264</v>
      </c>
    </row>
    <row r="12">
      <c r="A12" s="441">
        <v>45826.966100300924</v>
      </c>
      <c r="B12" s="294" t="s">
        <v>2268</v>
      </c>
    </row>
    <row r="13">
      <c r="A13" s="441">
        <v>45826.96610387732</v>
      </c>
      <c r="B13" s="294" t="s">
        <v>2260</v>
      </c>
    </row>
    <row r="14">
      <c r="A14" s="441">
        <v>45826.96610677084</v>
      </c>
      <c r="B14" s="294" t="s">
        <v>2266</v>
      </c>
    </row>
    <row r="15">
      <c r="A15" s="441">
        <v>45826.96611627315</v>
      </c>
      <c r="B15" s="294" t="s">
        <v>2267</v>
      </c>
    </row>
    <row r="16">
      <c r="A16" s="441">
        <v>45826.96611915509</v>
      </c>
      <c r="B16" s="294" t="s">
        <v>2264</v>
      </c>
    </row>
    <row r="17">
      <c r="A17" s="441">
        <v>45826.9684003125</v>
      </c>
      <c r="B17" s="294" t="s">
        <v>2269</v>
      </c>
    </row>
    <row r="18">
      <c r="A18" s="441">
        <v>45826.968404907406</v>
      </c>
      <c r="B18" s="294" t="s">
        <v>2260</v>
      </c>
    </row>
    <row r="19">
      <c r="A19" s="441">
        <v>45826.96840896991</v>
      </c>
      <c r="B19" s="294" t="s">
        <v>2266</v>
      </c>
    </row>
    <row r="20">
      <c r="A20" s="441">
        <v>45826.96841524306</v>
      </c>
      <c r="B20" s="294" t="s">
        <v>2267</v>
      </c>
    </row>
    <row r="21">
      <c r="A21" s="441">
        <v>45826.96841930556</v>
      </c>
      <c r="B21" s="294" t="s">
        <v>2264</v>
      </c>
    </row>
    <row r="22">
      <c r="A22" s="441">
        <v>45826.96876746528</v>
      </c>
      <c r="B22" s="294" t="s">
        <v>2270</v>
      </c>
    </row>
    <row r="23">
      <c r="A23" s="441">
        <v>45826.9687703588</v>
      </c>
      <c r="B23" s="294" t="s">
        <v>2260</v>
      </c>
    </row>
    <row r="24">
      <c r="A24" s="441">
        <v>45826.96877332176</v>
      </c>
      <c r="B24" s="294" t="s">
        <v>2266</v>
      </c>
    </row>
    <row r="25">
      <c r="A25" s="441">
        <v>45826.96877709491</v>
      </c>
      <c r="B25" s="294" t="s">
        <v>2267</v>
      </c>
    </row>
    <row r="26">
      <c r="A26" s="441">
        <v>45826.968779999996</v>
      </c>
      <c r="B26" s="294" t="s">
        <v>2264</v>
      </c>
    </row>
    <row r="27">
      <c r="A27" s="441">
        <v>45827.05344767361</v>
      </c>
      <c r="B27" s="294" t="s">
        <v>2271</v>
      </c>
    </row>
    <row r="28">
      <c r="A28" s="441">
        <v>45827.0534603125</v>
      </c>
      <c r="B28" s="294" t="s">
        <v>2272</v>
      </c>
    </row>
    <row r="29">
      <c r="A29" s="441">
        <v>45827.053725844904</v>
      </c>
      <c r="B29" s="294" t="s">
        <v>2273</v>
      </c>
    </row>
    <row r="30">
      <c r="A30" s="441">
        <v>45827.05373134259</v>
      </c>
      <c r="B30" s="294" t="s">
        <v>2274</v>
      </c>
    </row>
    <row r="31">
      <c r="A31" s="441">
        <v>45827.05373997685</v>
      </c>
      <c r="B31" s="294" t="s">
        <v>2275</v>
      </c>
    </row>
    <row r="32">
      <c r="A32" s="441">
        <v>45827.053744537036</v>
      </c>
      <c r="B32" s="294" t="s">
        <v>2276</v>
      </c>
    </row>
    <row r="33">
      <c r="A33" s="441">
        <v>45827.053748148144</v>
      </c>
      <c r="B33" s="294" t="s">
        <v>2277</v>
      </c>
    </row>
    <row r="34">
      <c r="A34" s="441">
        <v>45827.053772314815</v>
      </c>
      <c r="B34" s="294" t="s">
        <v>2278</v>
      </c>
    </row>
    <row r="35">
      <c r="A35" s="441">
        <v>45827.05378361111</v>
      </c>
      <c r="B35" s="294" t="s">
        <v>2279</v>
      </c>
    </row>
    <row r="36">
      <c r="A36" s="441">
        <v>45827.053786550925</v>
      </c>
      <c r="B36" s="294" t="s">
        <v>2280</v>
      </c>
    </row>
    <row r="37">
      <c r="A37" s="441">
        <v>45827.0537941088</v>
      </c>
      <c r="B37" s="294" t="s">
        <v>2281</v>
      </c>
    </row>
    <row r="38">
      <c r="A38" s="441">
        <v>45827.05382209491</v>
      </c>
      <c r="B38" s="294" t="s">
        <v>2282</v>
      </c>
    </row>
    <row r="39">
      <c r="A39" s="441">
        <v>45827.05382592593</v>
      </c>
      <c r="B39" s="294" t="s">
        <v>2283</v>
      </c>
    </row>
    <row r="40">
      <c r="A40" s="441">
        <v>45827.05383916666</v>
      </c>
      <c r="B40" s="294" t="s">
        <v>2284</v>
      </c>
    </row>
    <row r="41">
      <c r="A41" s="441">
        <v>45827.05384324074</v>
      </c>
      <c r="B41" s="294" t="s">
        <v>2285</v>
      </c>
    </row>
    <row r="42">
      <c r="A42" s="441">
        <v>45827.05384998843</v>
      </c>
      <c r="B42" s="294" t="s">
        <v>2286</v>
      </c>
    </row>
    <row r="43">
      <c r="A43" s="441">
        <v>45827.05386206019</v>
      </c>
      <c r="B43" s="294" t="s">
        <v>2287</v>
      </c>
    </row>
    <row r="44">
      <c r="A44" s="441">
        <v>45827.36158200231</v>
      </c>
      <c r="B44" s="294" t="s">
        <v>2288</v>
      </c>
    </row>
    <row r="45">
      <c r="A45" s="441">
        <v>45827.36158645833</v>
      </c>
      <c r="B45" s="294" t="s">
        <v>2260</v>
      </c>
    </row>
    <row r="46">
      <c r="A46" s="441">
        <v>45827.3615903125</v>
      </c>
      <c r="B46" s="294" t="s">
        <v>2289</v>
      </c>
    </row>
    <row r="47">
      <c r="A47" s="441">
        <v>45827.361594594906</v>
      </c>
      <c r="B47" s="294" t="s">
        <v>2264</v>
      </c>
    </row>
    <row r="48">
      <c r="A48" s="441">
        <v>45827.37504915509</v>
      </c>
      <c r="B48" s="294" t="s">
        <v>2290</v>
      </c>
    </row>
    <row r="49">
      <c r="A49" s="441">
        <v>45827.375082812505</v>
      </c>
      <c r="B49" s="294" t="s">
        <v>2291</v>
      </c>
    </row>
    <row r="50">
      <c r="A50" s="441">
        <v>45827.433608692125</v>
      </c>
      <c r="B50" s="294" t="s">
        <v>2292</v>
      </c>
    </row>
    <row r="51">
      <c r="A51" s="441">
        <v>45827.43361118056</v>
      </c>
      <c r="B51" s="294" t="s">
        <v>2260</v>
      </c>
    </row>
    <row r="52">
      <c r="A52" s="441">
        <v>45827.43361310185</v>
      </c>
      <c r="B52" s="294" t="s">
        <v>2293</v>
      </c>
    </row>
    <row r="53">
      <c r="A53" s="441">
        <v>45827.43361487269</v>
      </c>
      <c r="B53" s="294" t="s">
        <v>2264</v>
      </c>
    </row>
    <row r="54">
      <c r="A54" s="441">
        <v>45827.43386392361</v>
      </c>
      <c r="B54" s="294" t="s">
        <v>2294</v>
      </c>
    </row>
    <row r="55">
      <c r="A55" s="441">
        <v>45827.43386579861</v>
      </c>
      <c r="B55" s="294" t="s">
        <v>2260</v>
      </c>
    </row>
    <row r="56">
      <c r="A56" s="441">
        <v>45827.43387359954</v>
      </c>
      <c r="B56" s="294" t="s">
        <v>2293</v>
      </c>
    </row>
    <row r="57">
      <c r="A57" s="441">
        <v>45827.43387547454</v>
      </c>
      <c r="B57" s="294" t="s">
        <v>2264</v>
      </c>
    </row>
    <row r="58">
      <c r="A58" s="441">
        <v>45827.433960995375</v>
      </c>
      <c r="B58" s="294" t="s">
        <v>2295</v>
      </c>
    </row>
    <row r="59">
      <c r="A59" s="441">
        <v>45827.433964386575</v>
      </c>
      <c r="B59" s="294" t="s">
        <v>2260</v>
      </c>
    </row>
    <row r="60">
      <c r="A60" s="441">
        <v>45827.4339675</v>
      </c>
      <c r="B60" s="294" t="s">
        <v>2293</v>
      </c>
    </row>
    <row r="61">
      <c r="A61" s="441">
        <v>45827.43397083333</v>
      </c>
      <c r="B61" s="294" t="s">
        <v>2264</v>
      </c>
    </row>
    <row r="62">
      <c r="A62" s="441">
        <v>45827.453644594905</v>
      </c>
      <c r="B62" s="294" t="s">
        <v>2296</v>
      </c>
    </row>
    <row r="63">
      <c r="A63" s="441">
        <v>45827.4536472801</v>
      </c>
      <c r="B63" s="294" t="s">
        <v>2260</v>
      </c>
    </row>
    <row r="64">
      <c r="A64" s="441">
        <v>45827.45364987268</v>
      </c>
      <c r="B64" s="294" t="s">
        <v>2297</v>
      </c>
    </row>
    <row r="65">
      <c r="A65" s="441">
        <v>45827.45366850695</v>
      </c>
      <c r="B65" s="294" t="s">
        <v>2262</v>
      </c>
    </row>
    <row r="66">
      <c r="A66" s="441">
        <v>45827.45367452546</v>
      </c>
      <c r="B66" s="294" t="s">
        <v>2298</v>
      </c>
    </row>
    <row r="67">
      <c r="A67" s="441">
        <v>45827.45368497685</v>
      </c>
      <c r="B67" s="294" t="s">
        <v>2264</v>
      </c>
    </row>
    <row r="68">
      <c r="A68" s="441">
        <v>45827.45413429398</v>
      </c>
      <c r="B68" s="294" t="s">
        <v>2299</v>
      </c>
    </row>
    <row r="69">
      <c r="A69" s="441">
        <v>45827.45413657407</v>
      </c>
      <c r="B69" s="294" t="s">
        <v>2260</v>
      </c>
    </row>
    <row r="70">
      <c r="A70" s="441">
        <v>45827.45413899305</v>
      </c>
      <c r="B70" s="294" t="s">
        <v>2297</v>
      </c>
    </row>
    <row r="71">
      <c r="A71" s="441">
        <v>45827.45414140046</v>
      </c>
      <c r="B71" s="294" t="s">
        <v>2262</v>
      </c>
    </row>
    <row r="72">
      <c r="A72" s="441">
        <v>45827.45415243055</v>
      </c>
      <c r="B72" s="294" t="s">
        <v>2298</v>
      </c>
    </row>
    <row r="73">
      <c r="A73" s="441">
        <v>45827.4541619213</v>
      </c>
      <c r="B73" s="294" t="s">
        <v>2264</v>
      </c>
    </row>
    <row r="74">
      <c r="A74" s="441">
        <v>45827.47114068287</v>
      </c>
      <c r="B74" s="294" t="s">
        <v>2300</v>
      </c>
    </row>
    <row r="75">
      <c r="A75" s="441">
        <v>45827.47114436343</v>
      </c>
      <c r="B75" s="294" t="s">
        <v>2260</v>
      </c>
    </row>
    <row r="76">
      <c r="A76" s="441">
        <v>45827.47114753472</v>
      </c>
      <c r="B76" s="294" t="s">
        <v>2301</v>
      </c>
    </row>
    <row r="77">
      <c r="A77" s="441">
        <v>45827.47115471065</v>
      </c>
      <c r="B77" s="294" t="s">
        <v>2267</v>
      </c>
    </row>
    <row r="78">
      <c r="A78" s="441">
        <v>45827.471157569445</v>
      </c>
      <c r="B78" s="294" t="s">
        <v>2264</v>
      </c>
    </row>
    <row r="79">
      <c r="A79" s="441">
        <v>45827.4712242824</v>
      </c>
      <c r="B79" s="294" t="s">
        <v>2302</v>
      </c>
    </row>
    <row r="80">
      <c r="A80" s="441">
        <v>45827.47122659722</v>
      </c>
      <c r="B80" s="294" t="s">
        <v>2260</v>
      </c>
    </row>
    <row r="81">
      <c r="A81" s="441">
        <v>45827.47122928241</v>
      </c>
      <c r="B81" s="294" t="s">
        <v>2301</v>
      </c>
    </row>
    <row r="82">
      <c r="A82" s="441">
        <v>45827.471232129625</v>
      </c>
      <c r="B82" s="294" t="s">
        <v>2267</v>
      </c>
    </row>
    <row r="83">
      <c r="A83" s="441">
        <v>45827.47123451389</v>
      </c>
      <c r="B83" s="294" t="s">
        <v>2264</v>
      </c>
    </row>
    <row r="84">
      <c r="A84" s="441">
        <v>45827.47360922454</v>
      </c>
      <c r="B84" s="294" t="s">
        <v>2303</v>
      </c>
    </row>
    <row r="85">
      <c r="A85" s="441">
        <v>45827.47362284722</v>
      </c>
      <c r="B85" s="294" t="s">
        <v>2304</v>
      </c>
    </row>
    <row r="86">
      <c r="A86" s="441">
        <v>45827.47440439815</v>
      </c>
      <c r="B86" s="294" t="s">
        <v>2305</v>
      </c>
    </row>
    <row r="87">
      <c r="A87" s="441">
        <v>45827.474407118054</v>
      </c>
      <c r="B87" s="294" t="s">
        <v>2274</v>
      </c>
    </row>
    <row r="88">
      <c r="A88" s="441">
        <v>45827.47441394676</v>
      </c>
      <c r="B88" s="294" t="s">
        <v>2306</v>
      </c>
    </row>
    <row r="89">
      <c r="A89" s="441">
        <v>45827.47441649306</v>
      </c>
      <c r="B89" s="294" t="s">
        <v>2307</v>
      </c>
    </row>
    <row r="90">
      <c r="A90" s="441">
        <v>45827.474418819445</v>
      </c>
      <c r="B90" s="294" t="s">
        <v>2277</v>
      </c>
    </row>
    <row r="91">
      <c r="A91" s="441">
        <v>45827.474441053244</v>
      </c>
      <c r="B91" s="294" t="s">
        <v>2278</v>
      </c>
    </row>
    <row r="92">
      <c r="A92" s="441">
        <v>45827.474450787035</v>
      </c>
      <c r="B92" s="294" t="s">
        <v>2308</v>
      </c>
    </row>
    <row r="93">
      <c r="A93" s="441">
        <v>45827.474454537034</v>
      </c>
      <c r="B93" s="294" t="s">
        <v>2280</v>
      </c>
    </row>
    <row r="94">
      <c r="A94" s="441">
        <v>45827.47446020834</v>
      </c>
      <c r="B94" s="294" t="s">
        <v>2281</v>
      </c>
    </row>
    <row r="95">
      <c r="A95" s="441">
        <v>45827.47447107639</v>
      </c>
      <c r="B95" s="294" t="s">
        <v>2309</v>
      </c>
    </row>
    <row r="96">
      <c r="A96" s="441">
        <v>45827.47447386574</v>
      </c>
      <c r="B96" s="294" t="s">
        <v>2283</v>
      </c>
    </row>
    <row r="97">
      <c r="A97" s="441">
        <v>45827.47447994213</v>
      </c>
      <c r="B97" s="294" t="s">
        <v>2310</v>
      </c>
    </row>
    <row r="98">
      <c r="A98" s="441">
        <v>45827.47448240741</v>
      </c>
      <c r="B98" s="294" t="s">
        <v>2285</v>
      </c>
    </row>
    <row r="99">
      <c r="A99" s="441">
        <v>45827.47448736111</v>
      </c>
      <c r="B99" s="294" t="s">
        <v>2311</v>
      </c>
    </row>
    <row r="100">
      <c r="A100" s="441">
        <v>45827.474496006944</v>
      </c>
      <c r="B100" s="294" t="s">
        <v>2312</v>
      </c>
    </row>
    <row r="101">
      <c r="A101" s="441">
        <v>45827.70857744213</v>
      </c>
      <c r="B101" s="294" t="s">
        <v>2313</v>
      </c>
    </row>
    <row r="102">
      <c r="A102" s="441">
        <v>45827.70858140047</v>
      </c>
      <c r="B102" s="294" t="s">
        <v>2260</v>
      </c>
    </row>
    <row r="103">
      <c r="A103" s="441">
        <v>45827.70858490741</v>
      </c>
      <c r="B103" s="294" t="s">
        <v>2314</v>
      </c>
    </row>
    <row r="104">
      <c r="A104" s="441">
        <v>45827.708587905094</v>
      </c>
      <c r="B104" s="294" t="s">
        <v>2264</v>
      </c>
    </row>
    <row r="105">
      <c r="A105" s="441">
        <v>45827.74010649306</v>
      </c>
      <c r="B105" s="294" t="s">
        <v>2315</v>
      </c>
    </row>
    <row r="106">
      <c r="A106" s="441">
        <v>45827.74011099537</v>
      </c>
      <c r="B106" s="294" t="s">
        <v>2260</v>
      </c>
    </row>
    <row r="107">
      <c r="A107" s="441">
        <v>45827.74011482639</v>
      </c>
      <c r="B107" s="294" t="s">
        <v>2314</v>
      </c>
    </row>
    <row r="108">
      <c r="A108" s="441">
        <v>45827.740118761576</v>
      </c>
      <c r="B108" s="294" t="s">
        <v>2262</v>
      </c>
    </row>
    <row r="109">
      <c r="A109" s="441">
        <v>45827.74013626158</v>
      </c>
      <c r="B109" s="294" t="s">
        <v>2316</v>
      </c>
    </row>
    <row r="110">
      <c r="A110" s="441">
        <v>45827.740151261576</v>
      </c>
      <c r="B110" s="294" t="s">
        <v>2264</v>
      </c>
    </row>
    <row r="111">
      <c r="A111" s="441">
        <v>45827.7583930324</v>
      </c>
      <c r="B111" s="294" t="s">
        <v>2283</v>
      </c>
    </row>
    <row r="112">
      <c r="A112" s="441">
        <v>45827.7584052662</v>
      </c>
      <c r="B112" s="294" t="s">
        <v>2317</v>
      </c>
    </row>
    <row r="113">
      <c r="A113" s="441">
        <v>45827.75861322916</v>
      </c>
      <c r="B113" s="294" t="s">
        <v>2318</v>
      </c>
    </row>
    <row r="114">
      <c r="A114" s="441">
        <v>45827.7586175</v>
      </c>
      <c r="B114" s="294" t="s">
        <v>2260</v>
      </c>
    </row>
    <row r="115">
      <c r="A115" s="441">
        <v>45827.75862091435</v>
      </c>
      <c r="B115" s="294" t="s">
        <v>2266</v>
      </c>
    </row>
    <row r="116">
      <c r="A116" s="441">
        <v>45827.75862613426</v>
      </c>
      <c r="B116" s="294" t="s">
        <v>2267</v>
      </c>
    </row>
    <row r="117">
      <c r="A117" s="441">
        <v>45827.758629178235</v>
      </c>
      <c r="B117" s="294" t="s">
        <v>2264</v>
      </c>
    </row>
    <row r="118">
      <c r="A118" s="441">
        <v>45827.83750001158</v>
      </c>
      <c r="B118" s="294" t="s">
        <v>2319</v>
      </c>
    </row>
    <row r="119">
      <c r="A119" s="441">
        <v>45827.837503946765</v>
      </c>
      <c r="B119" s="294" t="s">
        <v>2260</v>
      </c>
    </row>
    <row r="120">
      <c r="A120" s="441">
        <v>45827.837507268516</v>
      </c>
      <c r="B120" s="294" t="s">
        <v>2320</v>
      </c>
    </row>
    <row r="121">
      <c r="A121" s="441">
        <v>45827.837510474536</v>
      </c>
      <c r="B121" s="294" t="s">
        <v>2262</v>
      </c>
    </row>
    <row r="122">
      <c r="A122" s="441">
        <v>45827.837524999995</v>
      </c>
      <c r="B122" s="294" t="s">
        <v>2321</v>
      </c>
    </row>
    <row r="123">
      <c r="A123" s="441">
        <v>45827.837536481486</v>
      </c>
      <c r="B123" s="294" t="s">
        <v>2264</v>
      </c>
    </row>
    <row r="124">
      <c r="A124" s="441">
        <v>45827.838143368055</v>
      </c>
      <c r="B124" s="294" t="s">
        <v>2322</v>
      </c>
    </row>
    <row r="125">
      <c r="A125" s="441">
        <v>45827.83814758102</v>
      </c>
      <c r="B125" s="294" t="s">
        <v>2260</v>
      </c>
    </row>
    <row r="126">
      <c r="A126" s="441">
        <v>45827.838151828706</v>
      </c>
      <c r="B126" s="294" t="s">
        <v>2323</v>
      </c>
    </row>
    <row r="127">
      <c r="A127" s="441">
        <v>45827.83815638889</v>
      </c>
      <c r="B127" s="294" t="s">
        <v>2262</v>
      </c>
    </row>
    <row r="128">
      <c r="A128" s="441">
        <v>45827.83816305555</v>
      </c>
      <c r="B128" s="294" t="s">
        <v>2324</v>
      </c>
    </row>
    <row r="129">
      <c r="A129" s="441">
        <v>45827.838174317134</v>
      </c>
      <c r="B129" s="294" t="s">
        <v>2264</v>
      </c>
    </row>
    <row r="130">
      <c r="A130" s="441">
        <v>45827.83874024305</v>
      </c>
      <c r="B130" s="294" t="s">
        <v>2325</v>
      </c>
    </row>
    <row r="131">
      <c r="A131" s="441">
        <v>45827.83875440972</v>
      </c>
      <c r="B131" s="294" t="s">
        <v>2326</v>
      </c>
    </row>
    <row r="132">
      <c r="A132" s="441">
        <v>45827.83897520833</v>
      </c>
      <c r="B132" s="294" t="s">
        <v>2327</v>
      </c>
    </row>
    <row r="133">
      <c r="A133" s="441">
        <v>45827.83899934028</v>
      </c>
      <c r="B133" s="294" t="s">
        <v>2328</v>
      </c>
    </row>
    <row r="134">
      <c r="A134" s="441">
        <v>45827.839594930556</v>
      </c>
      <c r="B134" s="294" t="s">
        <v>2329</v>
      </c>
    </row>
    <row r="135">
      <c r="A135" s="441">
        <v>45827.839599259256</v>
      </c>
      <c r="B135" s="294" t="s">
        <v>2260</v>
      </c>
    </row>
    <row r="136">
      <c r="A136" s="441">
        <v>45827.83960305556</v>
      </c>
      <c r="B136" s="294" t="s">
        <v>2323</v>
      </c>
    </row>
    <row r="137">
      <c r="A137" s="441">
        <v>45827.83962251157</v>
      </c>
      <c r="B137" s="294" t="s">
        <v>2264</v>
      </c>
    </row>
    <row r="138">
      <c r="A138" s="441">
        <v>45827.83987145833</v>
      </c>
      <c r="B138" s="294" t="s">
        <v>2330</v>
      </c>
    </row>
    <row r="139">
      <c r="A139" s="441">
        <v>45827.839876087965</v>
      </c>
      <c r="B139" s="294" t="s">
        <v>2274</v>
      </c>
    </row>
    <row r="140">
      <c r="A140" s="441">
        <v>45827.83990400463</v>
      </c>
      <c r="B140" s="294" t="s">
        <v>2331</v>
      </c>
    </row>
    <row r="141">
      <c r="A141" s="441">
        <v>45827.839908842594</v>
      </c>
      <c r="B141" s="294" t="s">
        <v>2332</v>
      </c>
    </row>
    <row r="142">
      <c r="A142" s="441">
        <v>45827.839914282406</v>
      </c>
      <c r="B142" s="294" t="s">
        <v>2277</v>
      </c>
    </row>
    <row r="143">
      <c r="A143" s="441">
        <v>45827.839964733794</v>
      </c>
      <c r="B143" s="294" t="s">
        <v>2333</v>
      </c>
    </row>
    <row r="144">
      <c r="A144" s="441">
        <v>45827.83999366898</v>
      </c>
      <c r="B144" s="294" t="s">
        <v>2334</v>
      </c>
    </row>
    <row r="145">
      <c r="A145" s="441">
        <v>45827.839998738425</v>
      </c>
      <c r="B145" s="294" t="s">
        <v>2280</v>
      </c>
    </row>
    <row r="146">
      <c r="A146" s="441">
        <v>45827.840016435184</v>
      </c>
      <c r="B146" s="294" t="s">
        <v>2281</v>
      </c>
    </row>
    <row r="147">
      <c r="A147" s="441">
        <v>45827.840038599534</v>
      </c>
      <c r="B147" s="294" t="s">
        <v>2335</v>
      </c>
    </row>
    <row r="148">
      <c r="A148" s="441">
        <v>45827.84004480324</v>
      </c>
      <c r="B148" s="294" t="s">
        <v>2283</v>
      </c>
    </row>
    <row r="149">
      <c r="A149" s="441">
        <v>45827.84005925926</v>
      </c>
      <c r="B149" s="294" t="s">
        <v>2336</v>
      </c>
    </row>
    <row r="150">
      <c r="A150" s="441">
        <v>45827.84007832176</v>
      </c>
      <c r="B150" s="294" t="s">
        <v>2285</v>
      </c>
    </row>
    <row r="151">
      <c r="A151" s="441">
        <v>45827.840091238424</v>
      </c>
      <c r="B151" s="294" t="s">
        <v>2337</v>
      </c>
    </row>
    <row r="152">
      <c r="A152" s="441">
        <v>45827.840103599534</v>
      </c>
      <c r="B152" s="294" t="s">
        <v>2338</v>
      </c>
    </row>
    <row r="153">
      <c r="A153" s="441">
        <v>45827.840434224534</v>
      </c>
      <c r="B153" s="294" t="s">
        <v>2339</v>
      </c>
    </row>
    <row r="154">
      <c r="A154" s="441">
        <v>45827.84043858796</v>
      </c>
      <c r="B154" s="294" t="s">
        <v>2274</v>
      </c>
    </row>
    <row r="155">
      <c r="A155" s="441">
        <v>45827.84044738426</v>
      </c>
      <c r="B155" s="294" t="s">
        <v>2340</v>
      </c>
    </row>
    <row r="156">
      <c r="A156" s="441">
        <v>45827.84045159722</v>
      </c>
      <c r="B156" s="294" t="s">
        <v>2341</v>
      </c>
    </row>
    <row r="157">
      <c r="A157" s="441">
        <v>45827.84045554398</v>
      </c>
      <c r="B157" s="294" t="s">
        <v>2277</v>
      </c>
    </row>
    <row r="158">
      <c r="A158" s="441">
        <v>45827.84049707176</v>
      </c>
      <c r="B158" s="294" t="s">
        <v>2342</v>
      </c>
    </row>
    <row r="159">
      <c r="A159" s="441">
        <v>45827.840515625</v>
      </c>
      <c r="B159" s="294" t="s">
        <v>2343</v>
      </c>
    </row>
    <row r="160">
      <c r="A160" s="441">
        <v>45827.84051988426</v>
      </c>
      <c r="B160" s="294" t="s">
        <v>2280</v>
      </c>
    </row>
    <row r="161">
      <c r="A161" s="441">
        <v>45827.84053068287</v>
      </c>
      <c r="B161" s="294" t="s">
        <v>2281</v>
      </c>
    </row>
    <row r="162">
      <c r="A162" s="441">
        <v>45827.84054988426</v>
      </c>
      <c r="B162" s="294" t="s">
        <v>2344</v>
      </c>
    </row>
    <row r="163">
      <c r="A163" s="441">
        <v>45827.84055366898</v>
      </c>
      <c r="B163" s="294" t="s">
        <v>2283</v>
      </c>
    </row>
    <row r="164">
      <c r="A164" s="441">
        <v>45827.84056174768</v>
      </c>
      <c r="B164" s="294" t="s">
        <v>2345</v>
      </c>
    </row>
    <row r="165">
      <c r="A165" s="441">
        <v>45827.84056618056</v>
      </c>
      <c r="B165" s="294" t="s">
        <v>2285</v>
      </c>
    </row>
    <row r="166">
      <c r="A166" s="441">
        <v>45827.84057393519</v>
      </c>
      <c r="B166" s="294" t="s">
        <v>2346</v>
      </c>
    </row>
    <row r="167">
      <c r="A167" s="441">
        <v>45827.84058668981</v>
      </c>
      <c r="B167" s="294" t="s">
        <v>2347</v>
      </c>
    </row>
    <row r="168">
      <c r="A168" s="441">
        <v>45827.85033886574</v>
      </c>
      <c r="B168" s="294" t="s">
        <v>2348</v>
      </c>
    </row>
    <row r="169">
      <c r="A169" s="441">
        <v>45827.85035202546</v>
      </c>
      <c r="B169" s="294" t="s">
        <v>2349</v>
      </c>
    </row>
    <row r="170">
      <c r="A170" s="441">
        <v>45827.85059140046</v>
      </c>
      <c r="B170" s="294" t="s">
        <v>2350</v>
      </c>
    </row>
    <row r="171">
      <c r="A171" s="441">
        <v>45827.85059607639</v>
      </c>
      <c r="B171" s="294" t="s">
        <v>2274</v>
      </c>
    </row>
    <row r="172">
      <c r="A172" s="441">
        <v>45827.850608796296</v>
      </c>
      <c r="B172" s="294" t="s">
        <v>2340</v>
      </c>
    </row>
    <row r="173">
      <c r="A173" s="441">
        <v>45827.850612256945</v>
      </c>
      <c r="B173" s="294" t="s">
        <v>2341</v>
      </c>
    </row>
    <row r="174">
      <c r="A174" s="441">
        <v>45827.85061570602</v>
      </c>
      <c r="B174" s="294" t="s">
        <v>2277</v>
      </c>
    </row>
    <row r="175">
      <c r="A175" s="441">
        <v>45827.85063226851</v>
      </c>
      <c r="B175" s="294" t="s">
        <v>2351</v>
      </c>
    </row>
    <row r="176">
      <c r="A176" s="441">
        <v>45827.85070481482</v>
      </c>
      <c r="B176" s="294" t="s">
        <v>2352</v>
      </c>
    </row>
    <row r="177">
      <c r="A177" s="441">
        <v>45827.850711875</v>
      </c>
      <c r="B177" s="294" t="s">
        <v>2353</v>
      </c>
    </row>
    <row r="178">
      <c r="A178" s="441">
        <v>45827.85072032407</v>
      </c>
      <c r="B178" s="294" t="s">
        <v>2342</v>
      </c>
    </row>
    <row r="179">
      <c r="A179" s="441">
        <v>45827.85074333333</v>
      </c>
      <c r="B179" s="294" t="s">
        <v>2343</v>
      </c>
    </row>
    <row r="180">
      <c r="A180" s="441">
        <v>45827.85074658565</v>
      </c>
      <c r="B180" s="294" t="s">
        <v>2354</v>
      </c>
    </row>
    <row r="181">
      <c r="A181" s="441">
        <v>45827.85075049769</v>
      </c>
      <c r="B181" s="294" t="s">
        <v>2355</v>
      </c>
    </row>
    <row r="182">
      <c r="A182" s="441">
        <v>45827.85075949074</v>
      </c>
      <c r="B182" s="294" t="s">
        <v>2356</v>
      </c>
    </row>
    <row r="183">
      <c r="A183" s="441">
        <v>45827.85077590278</v>
      </c>
      <c r="B183" s="294" t="s">
        <v>2357</v>
      </c>
    </row>
    <row r="184">
      <c r="A184" s="441">
        <v>45827.850780381945</v>
      </c>
      <c r="B184" s="294" t="s">
        <v>2283</v>
      </c>
    </row>
    <row r="185">
      <c r="A185" s="441">
        <v>45827.85079231481</v>
      </c>
      <c r="B185" s="294" t="s">
        <v>2358</v>
      </c>
    </row>
    <row r="186">
      <c r="A186" s="441">
        <v>45827.85079568287</v>
      </c>
      <c r="B186" s="294" t="s">
        <v>2285</v>
      </c>
    </row>
    <row r="187">
      <c r="A187" s="441">
        <v>45827.850801493056</v>
      </c>
      <c r="B187" s="294" t="s">
        <v>2359</v>
      </c>
    </row>
    <row r="188">
      <c r="A188" s="441">
        <v>45827.85081203704</v>
      </c>
      <c r="B188" s="294" t="s">
        <v>2360</v>
      </c>
    </row>
    <row r="189">
      <c r="A189" s="441">
        <v>45827.87249886574</v>
      </c>
      <c r="B189" s="294" t="s">
        <v>2361</v>
      </c>
    </row>
    <row r="190">
      <c r="A190" s="441">
        <v>45827.872504432875</v>
      </c>
      <c r="B190" s="294" t="s">
        <v>2260</v>
      </c>
    </row>
    <row r="191">
      <c r="A191" s="441">
        <v>45827.87250924768</v>
      </c>
      <c r="B191" s="294" t="s">
        <v>2323</v>
      </c>
    </row>
    <row r="192">
      <c r="A192" s="441">
        <v>45827.87252336806</v>
      </c>
      <c r="B192" s="294" t="s">
        <v>2264</v>
      </c>
    </row>
    <row r="193">
      <c r="A193" s="441">
        <v>45827.873683067126</v>
      </c>
      <c r="B193" s="294" t="s">
        <v>2362</v>
      </c>
    </row>
    <row r="194">
      <c r="A194" s="441">
        <v>45827.873695567134</v>
      </c>
      <c r="B194" s="294" t="s">
        <v>2363</v>
      </c>
    </row>
    <row r="195">
      <c r="A195" s="441">
        <v>45827.87462997685</v>
      </c>
      <c r="B195" s="294" t="s">
        <v>2364</v>
      </c>
    </row>
    <row r="196">
      <c r="A196" s="441">
        <v>45827.87463450231</v>
      </c>
      <c r="B196" s="294" t="s">
        <v>2274</v>
      </c>
    </row>
    <row r="197">
      <c r="A197" s="441">
        <v>45827.874643981486</v>
      </c>
      <c r="B197" s="294" t="s">
        <v>2340</v>
      </c>
    </row>
    <row r="198">
      <c r="A198" s="441">
        <v>45827.87464800926</v>
      </c>
      <c r="B198" s="294" t="s">
        <v>2341</v>
      </c>
    </row>
    <row r="199">
      <c r="A199" s="441">
        <v>45827.87465241898</v>
      </c>
      <c r="B199" s="294" t="s">
        <v>2277</v>
      </c>
    </row>
    <row r="200">
      <c r="A200" s="441">
        <v>45827.8746866088</v>
      </c>
      <c r="B200" s="294" t="s">
        <v>2351</v>
      </c>
    </row>
    <row r="201">
      <c r="A201" s="441">
        <v>45827.87469467593</v>
      </c>
      <c r="B201" s="294" t="s">
        <v>2352</v>
      </c>
    </row>
    <row r="202">
      <c r="A202" s="441">
        <v>45827.874701759254</v>
      </c>
      <c r="B202" s="294" t="s">
        <v>2353</v>
      </c>
    </row>
    <row r="203">
      <c r="A203" s="441">
        <v>45827.874711076394</v>
      </c>
      <c r="B203" s="294" t="s">
        <v>2342</v>
      </c>
    </row>
    <row r="204">
      <c r="A204" s="441">
        <v>45827.87472787037</v>
      </c>
      <c r="B204" s="294" t="s">
        <v>2343</v>
      </c>
    </row>
    <row r="205">
      <c r="A205" s="441">
        <v>45827.87473222222</v>
      </c>
      <c r="B205" s="294" t="s">
        <v>2354</v>
      </c>
    </row>
    <row r="206">
      <c r="A206" s="441">
        <v>45827.87473628472</v>
      </c>
      <c r="B206" s="294" t="s">
        <v>2355</v>
      </c>
    </row>
    <row r="207">
      <c r="A207" s="441">
        <v>45827.874741203705</v>
      </c>
      <c r="B207" s="294" t="s">
        <v>2356</v>
      </c>
    </row>
    <row r="208">
      <c r="A208" s="441">
        <v>45827.87475960648</v>
      </c>
      <c r="B208" s="294" t="s">
        <v>2357</v>
      </c>
    </row>
    <row r="209">
      <c r="A209" s="441">
        <v>45827.87477804398</v>
      </c>
      <c r="B209" s="294" t="s">
        <v>2283</v>
      </c>
    </row>
    <row r="210">
      <c r="A210" s="441">
        <v>45827.87478728009</v>
      </c>
      <c r="B210" s="294" t="s">
        <v>2365</v>
      </c>
    </row>
    <row r="211">
      <c r="A211" s="441">
        <v>45827.874791064816</v>
      </c>
      <c r="B211" s="294" t="s">
        <v>2285</v>
      </c>
    </row>
    <row r="212">
      <c r="A212" s="441">
        <v>45827.87479696759</v>
      </c>
      <c r="B212" s="294" t="s">
        <v>2366</v>
      </c>
    </row>
    <row r="213">
      <c r="A213" s="441">
        <v>45827.87480871528</v>
      </c>
      <c r="B213" s="294" t="s">
        <v>2367</v>
      </c>
    </row>
    <row r="214">
      <c r="A214" s="441">
        <v>45827.88118831019</v>
      </c>
      <c r="B214" s="294" t="s">
        <v>2368</v>
      </c>
    </row>
    <row r="215">
      <c r="A215" s="441">
        <v>45827.88119162037</v>
      </c>
      <c r="B215" s="294" t="s">
        <v>2260</v>
      </c>
    </row>
    <row r="216">
      <c r="A216" s="441">
        <v>45827.881195497685</v>
      </c>
      <c r="B216" s="294" t="s">
        <v>2323</v>
      </c>
    </row>
    <row r="217">
      <c r="A217" s="441">
        <v>45827.88119861111</v>
      </c>
      <c r="B217" s="294" t="s">
        <v>2264</v>
      </c>
    </row>
    <row r="218">
      <c r="A218" s="441">
        <v>45827.8857290625</v>
      </c>
      <c r="B218" s="294" t="s">
        <v>2369</v>
      </c>
    </row>
    <row r="219">
      <c r="A219" s="441">
        <v>45827.88574243056</v>
      </c>
      <c r="B219" s="294" t="s">
        <v>2370</v>
      </c>
    </row>
    <row r="220">
      <c r="A220" s="441">
        <v>45827.886683425924</v>
      </c>
      <c r="B220" s="294" t="s">
        <v>2371</v>
      </c>
    </row>
    <row r="221">
      <c r="A221" s="441">
        <v>45827.88668733796</v>
      </c>
      <c r="B221" s="294" t="s">
        <v>2274</v>
      </c>
    </row>
    <row r="222">
      <c r="A222" s="441">
        <v>45827.88669677083</v>
      </c>
      <c r="B222" s="294" t="s">
        <v>2372</v>
      </c>
    </row>
    <row r="223">
      <c r="A223" s="441">
        <v>45827.88670042824</v>
      </c>
      <c r="B223" s="294" t="s">
        <v>2373</v>
      </c>
    </row>
    <row r="224">
      <c r="A224" s="441">
        <v>45827.88670524306</v>
      </c>
      <c r="B224" s="294" t="s">
        <v>2277</v>
      </c>
    </row>
    <row r="225">
      <c r="A225" s="441">
        <v>45827.886739594906</v>
      </c>
      <c r="B225" s="294" t="s">
        <v>2374</v>
      </c>
    </row>
    <row r="226">
      <c r="A226" s="441">
        <v>45827.886753900464</v>
      </c>
      <c r="B226" s="294" t="s">
        <v>2375</v>
      </c>
    </row>
    <row r="227">
      <c r="A227" s="441">
        <v>45827.886757858796</v>
      </c>
      <c r="B227" s="294" t="s">
        <v>2280</v>
      </c>
    </row>
    <row r="228">
      <c r="A228" s="441">
        <v>45827.8867669676</v>
      </c>
      <c r="B228" s="294" t="s">
        <v>2281</v>
      </c>
    </row>
    <row r="229">
      <c r="A229" s="441">
        <v>45827.886797569445</v>
      </c>
      <c r="B229" s="294" t="s">
        <v>2376</v>
      </c>
    </row>
    <row r="230">
      <c r="A230" s="441">
        <v>45827.88680168982</v>
      </c>
      <c r="B230" s="294" t="s">
        <v>2283</v>
      </c>
    </row>
    <row r="231">
      <c r="A231" s="441">
        <v>45827.88681318287</v>
      </c>
      <c r="B231" s="294" t="s">
        <v>2377</v>
      </c>
    </row>
    <row r="232">
      <c r="A232" s="441">
        <v>45827.88681793981</v>
      </c>
      <c r="B232" s="294" t="s">
        <v>2285</v>
      </c>
    </row>
    <row r="233">
      <c r="A233" s="441">
        <v>45827.886823912035</v>
      </c>
      <c r="B233" s="294" t="s">
        <v>2378</v>
      </c>
    </row>
    <row r="234">
      <c r="A234" s="441">
        <v>45827.88683186343</v>
      </c>
      <c r="B234" s="294" t="s">
        <v>2379</v>
      </c>
    </row>
    <row r="235">
      <c r="A235" s="441">
        <v>45827.90713607639</v>
      </c>
      <c r="B235" s="294" t="s">
        <v>2380</v>
      </c>
    </row>
    <row r="236">
      <c r="A236" s="441">
        <v>45827.9071453125</v>
      </c>
      <c r="B236" s="294" t="s">
        <v>2381</v>
      </c>
    </row>
    <row r="237">
      <c r="A237" s="441">
        <v>45827.90715706018</v>
      </c>
      <c r="B237" s="294" t="s">
        <v>2382</v>
      </c>
    </row>
    <row r="238">
      <c r="A238" s="441">
        <v>45827.907168958336</v>
      </c>
      <c r="B238" s="294" t="s">
        <v>2383</v>
      </c>
    </row>
    <row r="239">
      <c r="A239" s="441">
        <v>45827.90719465278</v>
      </c>
      <c r="B239" s="294" t="s">
        <v>2384</v>
      </c>
    </row>
    <row r="240">
      <c r="A240" s="441">
        <v>45827.907384328704</v>
      </c>
      <c r="B240" s="294" t="s">
        <v>2385</v>
      </c>
    </row>
    <row r="241">
      <c r="A241" s="441">
        <v>45827.90738841435</v>
      </c>
      <c r="B241" s="294" t="s">
        <v>2274</v>
      </c>
    </row>
    <row r="242">
      <c r="A242" s="441">
        <v>45827.90739881944</v>
      </c>
      <c r="B242" s="294" t="s">
        <v>2381</v>
      </c>
    </row>
    <row r="243">
      <c r="A243" s="441">
        <v>45827.90740285879</v>
      </c>
      <c r="B243" s="294" t="s">
        <v>2386</v>
      </c>
    </row>
    <row r="244">
      <c r="A244" s="441">
        <v>45827.907406956016</v>
      </c>
      <c r="B244" s="294" t="s">
        <v>2277</v>
      </c>
    </row>
    <row r="245">
      <c r="A245" s="441">
        <v>45827.90744672454</v>
      </c>
      <c r="B245" s="294" t="s">
        <v>2342</v>
      </c>
    </row>
    <row r="246">
      <c r="A246" s="441">
        <v>45827.90746239583</v>
      </c>
      <c r="B246" s="294" t="s">
        <v>2387</v>
      </c>
    </row>
    <row r="247">
      <c r="A247" s="441">
        <v>45827.90746853009</v>
      </c>
      <c r="B247" s="294" t="s">
        <v>2280</v>
      </c>
    </row>
    <row r="248">
      <c r="A248" s="441">
        <v>45827.90747831018</v>
      </c>
      <c r="B248" s="294" t="s">
        <v>2281</v>
      </c>
    </row>
    <row r="249">
      <c r="A249" s="441">
        <v>45827.90749261574</v>
      </c>
      <c r="B249" s="294" t="s">
        <v>2388</v>
      </c>
    </row>
    <row r="250">
      <c r="A250" s="441">
        <v>45827.907496423606</v>
      </c>
      <c r="B250" s="294" t="s">
        <v>2283</v>
      </c>
    </row>
    <row r="251">
      <c r="A251" s="441">
        <v>45827.90750475695</v>
      </c>
      <c r="B251" s="294" t="s">
        <v>2389</v>
      </c>
    </row>
    <row r="252">
      <c r="A252" s="441">
        <v>45827.907508749995</v>
      </c>
      <c r="B252" s="294" t="s">
        <v>2285</v>
      </c>
    </row>
    <row r="253">
      <c r="A253" s="441">
        <v>45827.90751452546</v>
      </c>
      <c r="B253" s="294" t="s">
        <v>2390</v>
      </c>
    </row>
    <row r="254">
      <c r="A254" s="441">
        <v>45827.907526423616</v>
      </c>
      <c r="B254" s="294" t="s">
        <v>2391</v>
      </c>
    </row>
    <row r="255">
      <c r="A255" s="441">
        <v>45827.95376996528</v>
      </c>
      <c r="B255" s="294" t="s">
        <v>2392</v>
      </c>
    </row>
    <row r="256">
      <c r="A256" s="441">
        <v>45827.953776168986</v>
      </c>
      <c r="B256" s="294" t="s">
        <v>2260</v>
      </c>
    </row>
    <row r="257">
      <c r="A257" s="441">
        <v>45827.95378072916</v>
      </c>
      <c r="B257" s="294" t="s">
        <v>2266</v>
      </c>
    </row>
    <row r="258">
      <c r="A258" s="441">
        <v>45827.953792569446</v>
      </c>
      <c r="B258" s="294" t="s">
        <v>2267</v>
      </c>
    </row>
    <row r="259">
      <c r="A259" s="441">
        <v>45827.953797071765</v>
      </c>
      <c r="B259" s="294" t="s">
        <v>2264</v>
      </c>
    </row>
    <row r="260">
      <c r="A260" s="441">
        <v>45828.25717369213</v>
      </c>
      <c r="B260" s="294" t="s">
        <v>2393</v>
      </c>
    </row>
    <row r="261">
      <c r="A261" s="441">
        <v>45828.257189421296</v>
      </c>
      <c r="B261" s="294" t="s">
        <v>2394</v>
      </c>
    </row>
    <row r="262">
      <c r="A262" s="441">
        <v>45828.25719769676</v>
      </c>
      <c r="B262" s="294" t="s">
        <v>2283</v>
      </c>
    </row>
    <row r="263">
      <c r="A263" s="441">
        <v>45828.25720719907</v>
      </c>
      <c r="B263" s="294" t="s">
        <v>2395</v>
      </c>
    </row>
    <row r="264">
      <c r="A264" s="441">
        <v>45828.361625694444</v>
      </c>
      <c r="B264" s="294" t="s">
        <v>2396</v>
      </c>
    </row>
    <row r="265">
      <c r="A265" s="441">
        <v>45828.36163234954</v>
      </c>
      <c r="B265" s="294" t="s">
        <v>2397</v>
      </c>
    </row>
    <row r="266">
      <c r="A266" s="441">
        <v>45828.36164461805</v>
      </c>
      <c r="B266" s="294" t="s">
        <v>2398</v>
      </c>
    </row>
    <row r="267">
      <c r="A267" s="441">
        <v>45828.36165082176</v>
      </c>
      <c r="B267" s="294" t="s">
        <v>2399</v>
      </c>
    </row>
    <row r="268">
      <c r="A268" s="441">
        <v>45828.3616625</v>
      </c>
      <c r="B268" s="294" t="s">
        <v>2400</v>
      </c>
    </row>
    <row r="269">
      <c r="A269" s="441">
        <v>45828.363084675926</v>
      </c>
      <c r="B269" s="294" t="s">
        <v>2401</v>
      </c>
    </row>
    <row r="270">
      <c r="A270" s="441">
        <v>45828.36308759259</v>
      </c>
      <c r="B270" s="294" t="s">
        <v>2274</v>
      </c>
    </row>
    <row r="271">
      <c r="A271" s="441">
        <v>45828.36309484954</v>
      </c>
      <c r="B271" s="294" t="s">
        <v>2397</v>
      </c>
    </row>
    <row r="272">
      <c r="A272" s="441">
        <v>45828.36309733796</v>
      </c>
      <c r="B272" s="294" t="s">
        <v>2402</v>
      </c>
    </row>
    <row r="273">
      <c r="A273" s="441">
        <v>45828.3631002662</v>
      </c>
      <c r="B273" s="294" t="s">
        <v>2277</v>
      </c>
    </row>
    <row r="274">
      <c r="A274" s="441">
        <v>45828.363119953705</v>
      </c>
      <c r="B274" s="294" t="s">
        <v>2278</v>
      </c>
    </row>
    <row r="275">
      <c r="A275" s="441">
        <v>45828.36312844907</v>
      </c>
      <c r="B275" s="294" t="s">
        <v>2403</v>
      </c>
    </row>
    <row r="276">
      <c r="A276" s="441">
        <v>45828.363133113424</v>
      </c>
      <c r="B276" s="294" t="s">
        <v>2280</v>
      </c>
    </row>
    <row r="277">
      <c r="A277" s="441">
        <v>45828.36313895833</v>
      </c>
      <c r="B277" s="294" t="s">
        <v>2281</v>
      </c>
    </row>
    <row r="278">
      <c r="A278" s="441">
        <v>45828.363156990745</v>
      </c>
      <c r="B278" s="294" t="s">
        <v>2404</v>
      </c>
    </row>
    <row r="279">
      <c r="A279" s="441">
        <v>45828.36315954861</v>
      </c>
      <c r="B279" s="294" t="s">
        <v>2283</v>
      </c>
    </row>
    <row r="280">
      <c r="A280" s="441">
        <v>45828.36316650463</v>
      </c>
      <c r="B280" s="294" t="s">
        <v>2405</v>
      </c>
    </row>
    <row r="281">
      <c r="A281" s="441">
        <v>45828.36316928241</v>
      </c>
      <c r="B281" s="294" t="s">
        <v>2285</v>
      </c>
    </row>
    <row r="282">
      <c r="A282" s="441">
        <v>45828.36317388889</v>
      </c>
      <c r="B282" s="294" t="s">
        <v>2406</v>
      </c>
    </row>
    <row r="283">
      <c r="A283" s="441">
        <v>45828.36318918981</v>
      </c>
      <c r="B283" s="294" t="s">
        <v>2407</v>
      </c>
    </row>
    <row r="284">
      <c r="A284" s="441">
        <v>45828.37507234953</v>
      </c>
      <c r="B284" s="294" t="s">
        <v>2290</v>
      </c>
    </row>
    <row r="285">
      <c r="A285" s="441">
        <v>45828.375377731485</v>
      </c>
      <c r="B285" s="294" t="s">
        <v>2408</v>
      </c>
    </row>
    <row r="286">
      <c r="A286" s="441">
        <v>45828.375634861106</v>
      </c>
      <c r="B286" s="294" t="s">
        <v>2409</v>
      </c>
    </row>
    <row r="287">
      <c r="A287" s="441">
        <v>45828.37563863426</v>
      </c>
      <c r="B287" s="294" t="s">
        <v>2410</v>
      </c>
    </row>
    <row r="288">
      <c r="A288" s="441">
        <v>45828.37564520833</v>
      </c>
      <c r="B288" s="294" t="s">
        <v>2411</v>
      </c>
    </row>
    <row r="289">
      <c r="A289" s="441">
        <v>45828.37564756944</v>
      </c>
      <c r="B289" s="294" t="s">
        <v>2283</v>
      </c>
    </row>
    <row r="290">
      <c r="A290" s="441">
        <v>45828.37565502315</v>
      </c>
      <c r="B290" s="294" t="s">
        <v>2412</v>
      </c>
    </row>
    <row r="291">
      <c r="A291" s="441">
        <v>45828.396546689815</v>
      </c>
      <c r="B291" s="294" t="s">
        <v>2413</v>
      </c>
    </row>
    <row r="292">
      <c r="A292" s="441">
        <v>45828.39654934028</v>
      </c>
      <c r="B292" s="294" t="s">
        <v>2260</v>
      </c>
    </row>
    <row r="293">
      <c r="A293" s="441">
        <v>45828.39655200232</v>
      </c>
      <c r="B293" s="294" t="s">
        <v>2414</v>
      </c>
    </row>
    <row r="294">
      <c r="A294" s="441">
        <v>45828.396562222224</v>
      </c>
      <c r="B294" s="294" t="s">
        <v>2264</v>
      </c>
    </row>
    <row r="295">
      <c r="A295" s="441">
        <v>45828.40271993056</v>
      </c>
      <c r="B295" s="294" t="s">
        <v>2415</v>
      </c>
    </row>
    <row r="296">
      <c r="A296" s="441">
        <v>45828.40278452546</v>
      </c>
      <c r="B296" s="294" t="s">
        <v>2416</v>
      </c>
    </row>
    <row r="297">
      <c r="A297" s="441">
        <v>45828.40281481481</v>
      </c>
      <c r="B297" s="294" t="s">
        <v>2415</v>
      </c>
    </row>
    <row r="298">
      <c r="A298" s="441">
        <v>45828.402867233795</v>
      </c>
      <c r="B298" s="294" t="s">
        <v>2417</v>
      </c>
    </row>
    <row r="299">
      <c r="A299" s="441">
        <v>45828.402874120366</v>
      </c>
      <c r="B299" s="294" t="s">
        <v>2418</v>
      </c>
    </row>
    <row r="300">
      <c r="A300" s="441">
        <v>45828.40295773148</v>
      </c>
      <c r="B300" s="294" t="s">
        <v>2419</v>
      </c>
    </row>
    <row r="301">
      <c r="A301" s="441">
        <v>45828.40383989584</v>
      </c>
      <c r="B301" s="294" t="s">
        <v>2420</v>
      </c>
    </row>
    <row r="302">
      <c r="A302" s="441">
        <v>45828.40390287037</v>
      </c>
      <c r="B302" s="294" t="s">
        <v>2421</v>
      </c>
    </row>
    <row r="303">
      <c r="A303" s="441">
        <v>45828.403951782406</v>
      </c>
      <c r="B303" s="294" t="s">
        <v>2420</v>
      </c>
    </row>
    <row r="304">
      <c r="A304" s="441">
        <v>45828.403988969905</v>
      </c>
      <c r="B304" s="294" t="s">
        <v>2422</v>
      </c>
    </row>
    <row r="305">
      <c r="A305" s="441">
        <v>45828.403999664355</v>
      </c>
      <c r="B305" s="294" t="s">
        <v>2423</v>
      </c>
    </row>
    <row r="306">
      <c r="A306" s="441">
        <v>45828.404059699074</v>
      </c>
      <c r="B306" s="294" t="s">
        <v>2424</v>
      </c>
    </row>
    <row r="307">
      <c r="A307" s="441">
        <v>45828.40994932871</v>
      </c>
      <c r="B307" s="294" t="s">
        <v>2425</v>
      </c>
    </row>
    <row r="308">
      <c r="A308" s="441">
        <v>45828.40995586806</v>
      </c>
      <c r="B308" s="294" t="s">
        <v>2426</v>
      </c>
    </row>
    <row r="309">
      <c r="A309" s="441">
        <v>45828.409964375</v>
      </c>
      <c r="B309" s="294" t="s">
        <v>2398</v>
      </c>
    </row>
    <row r="310">
      <c r="A310" s="441">
        <v>45828.409984467595</v>
      </c>
      <c r="B310" s="294" t="s">
        <v>2399</v>
      </c>
    </row>
    <row r="311">
      <c r="A311" s="441">
        <v>45828.409999270836</v>
      </c>
      <c r="B311" s="294" t="s">
        <v>2427</v>
      </c>
    </row>
    <row r="312">
      <c r="A312" s="441">
        <v>45828.411012916666</v>
      </c>
      <c r="B312" s="294" t="s">
        <v>2428</v>
      </c>
    </row>
    <row r="313">
      <c r="A313" s="441">
        <v>45828.41101574074</v>
      </c>
      <c r="B313" s="294" t="s">
        <v>2274</v>
      </c>
    </row>
    <row r="314">
      <c r="A314" s="441">
        <v>45828.41102459491</v>
      </c>
      <c r="B314" s="294" t="s">
        <v>2426</v>
      </c>
    </row>
    <row r="315">
      <c r="A315" s="441">
        <v>45828.411027372684</v>
      </c>
      <c r="B315" s="294" t="s">
        <v>2429</v>
      </c>
    </row>
    <row r="316">
      <c r="A316" s="441">
        <v>45828.411030034724</v>
      </c>
      <c r="B316" s="294" t="s">
        <v>2277</v>
      </c>
    </row>
    <row r="317">
      <c r="A317" s="441">
        <v>45828.411061770836</v>
      </c>
      <c r="B317" s="294" t="s">
        <v>2374</v>
      </c>
    </row>
    <row r="318">
      <c r="A318" s="441">
        <v>45828.411071979164</v>
      </c>
      <c r="B318" s="294" t="s">
        <v>2430</v>
      </c>
    </row>
    <row r="319">
      <c r="A319" s="441">
        <v>45828.41107498843</v>
      </c>
      <c r="B319" s="294" t="s">
        <v>2280</v>
      </c>
    </row>
    <row r="320">
      <c r="A320" s="441">
        <v>45828.411082349536</v>
      </c>
      <c r="B320" s="294" t="s">
        <v>2281</v>
      </c>
    </row>
    <row r="321">
      <c r="A321" s="441">
        <v>45828.41110626157</v>
      </c>
      <c r="B321" s="294" t="s">
        <v>2431</v>
      </c>
    </row>
    <row r="322">
      <c r="A322" s="441">
        <v>45828.4111122801</v>
      </c>
      <c r="B322" s="294" t="s">
        <v>2432</v>
      </c>
    </row>
    <row r="323">
      <c r="A323" s="441">
        <v>45828.411185034725</v>
      </c>
      <c r="B323" s="294" t="s">
        <v>2433</v>
      </c>
    </row>
    <row r="324">
      <c r="A324" s="441">
        <v>45828.41129858796</v>
      </c>
      <c r="B324" s="294" t="s">
        <v>2434</v>
      </c>
    </row>
    <row r="325">
      <c r="A325" s="441">
        <v>45828.41130269676</v>
      </c>
      <c r="B325" s="294" t="s">
        <v>2435</v>
      </c>
    </row>
    <row r="326">
      <c r="A326" s="441">
        <v>45828.41130569445</v>
      </c>
      <c r="B326" s="294" t="s">
        <v>2436</v>
      </c>
    </row>
    <row r="327">
      <c r="A327" s="441">
        <v>45828.411308043986</v>
      </c>
      <c r="B327" s="294" t="s">
        <v>2283</v>
      </c>
    </row>
    <row r="328">
      <c r="A328" s="441">
        <v>45828.4113146412</v>
      </c>
      <c r="B328" s="294" t="s">
        <v>2437</v>
      </c>
    </row>
    <row r="329">
      <c r="A329" s="441">
        <v>45828.41132100695</v>
      </c>
      <c r="B329" s="294" t="s">
        <v>2285</v>
      </c>
    </row>
    <row r="330">
      <c r="A330" s="441">
        <v>45828.411325381945</v>
      </c>
      <c r="B330" s="294" t="s">
        <v>2438</v>
      </c>
    </row>
    <row r="331">
      <c r="A331" s="441">
        <v>45828.41133427083</v>
      </c>
      <c r="B331" s="294" t="s">
        <v>2439</v>
      </c>
    </row>
    <row r="332">
      <c r="A332" s="441">
        <v>45828.41193761574</v>
      </c>
      <c r="B332" s="294" t="s">
        <v>2440</v>
      </c>
    </row>
    <row r="333">
      <c r="A333" s="441">
        <v>45828.41197582176</v>
      </c>
      <c r="B333" s="294" t="s">
        <v>2441</v>
      </c>
    </row>
    <row r="334">
      <c r="A334" s="441">
        <v>45828.41199059028</v>
      </c>
      <c r="B334" s="294" t="s">
        <v>2442</v>
      </c>
    </row>
    <row r="335">
      <c r="A335" s="441">
        <v>45828.41200938658</v>
      </c>
      <c r="B335" s="294" t="s">
        <v>2432</v>
      </c>
    </row>
    <row r="336">
      <c r="A336" s="441">
        <v>45828.41205885417</v>
      </c>
      <c r="B336" s="294" t="s">
        <v>2443</v>
      </c>
    </row>
    <row r="337">
      <c r="A337" s="441">
        <v>45828.41205885417</v>
      </c>
      <c r="B337" s="294" t="s">
        <v>2444</v>
      </c>
    </row>
    <row r="338">
      <c r="A338" s="441">
        <v>45828.41208150463</v>
      </c>
      <c r="B338" s="294" t="s">
        <v>2445</v>
      </c>
    </row>
    <row r="339">
      <c r="A339" s="441">
        <v>45828.4121453125</v>
      </c>
      <c r="B339" s="294" t="s">
        <v>2434</v>
      </c>
    </row>
    <row r="340">
      <c r="A340" s="441">
        <v>45828.412306770835</v>
      </c>
      <c r="B340" s="294" t="s">
        <v>2432</v>
      </c>
    </row>
    <row r="341">
      <c r="A341" s="441">
        <v>45828.41231450232</v>
      </c>
      <c r="B341" s="294" t="s">
        <v>2432</v>
      </c>
    </row>
    <row r="342">
      <c r="A342" s="441">
        <v>45828.41234336805</v>
      </c>
      <c r="B342" s="294" t="s">
        <v>2443</v>
      </c>
    </row>
    <row r="343">
      <c r="A343" s="441">
        <v>45828.412357407404</v>
      </c>
      <c r="B343" s="294" t="s">
        <v>2445</v>
      </c>
    </row>
    <row r="344">
      <c r="A344" s="441">
        <v>45828.41236523148</v>
      </c>
      <c r="B344" s="294" t="s">
        <v>2443</v>
      </c>
    </row>
    <row r="345">
      <c r="A345" s="441">
        <v>45828.41241849537</v>
      </c>
      <c r="B345" s="294" t="s">
        <v>2434</v>
      </c>
    </row>
    <row r="346">
      <c r="A346" s="441">
        <v>45828.41245425926</v>
      </c>
      <c r="B346" s="294" t="s">
        <v>2434</v>
      </c>
    </row>
    <row r="347">
      <c r="A347" s="441">
        <v>45828.44368282407</v>
      </c>
      <c r="B347" s="294" t="s">
        <v>2446</v>
      </c>
    </row>
    <row r="348">
      <c r="A348" s="441">
        <v>45828.443690960645</v>
      </c>
      <c r="B348" s="294" t="s">
        <v>2260</v>
      </c>
    </row>
    <row r="349">
      <c r="A349" s="441">
        <v>45828.443703819445</v>
      </c>
      <c r="B349" s="294" t="s">
        <v>2447</v>
      </c>
    </row>
    <row r="350">
      <c r="A350" s="441">
        <v>45828.44370628472</v>
      </c>
      <c r="B350" s="294" t="s">
        <v>2262</v>
      </c>
    </row>
    <row r="351">
      <c r="A351" s="441">
        <v>45828.44371216436</v>
      </c>
      <c r="B351" s="294" t="s">
        <v>2448</v>
      </c>
    </row>
    <row r="352">
      <c r="A352" s="441">
        <v>45828.443723310185</v>
      </c>
      <c r="B352" s="294" t="s">
        <v>2264</v>
      </c>
    </row>
    <row r="353">
      <c r="A353" s="441">
        <v>45828.44420459491</v>
      </c>
      <c r="B353" s="294" t="s">
        <v>2449</v>
      </c>
    </row>
    <row r="354">
      <c r="A354" s="441">
        <v>45828.44421163194</v>
      </c>
      <c r="B354" s="294" t="s">
        <v>2450</v>
      </c>
    </row>
    <row r="355">
      <c r="A355" s="441">
        <v>45828.444223680555</v>
      </c>
      <c r="B355" s="294" t="s">
        <v>2451</v>
      </c>
    </row>
    <row r="356">
      <c r="A356" s="441">
        <v>45828.44423274306</v>
      </c>
      <c r="B356" s="294" t="s">
        <v>2452</v>
      </c>
    </row>
    <row r="357">
      <c r="A357" s="441">
        <v>45828.44424679398</v>
      </c>
      <c r="B357" s="294" t="s">
        <v>2453</v>
      </c>
    </row>
    <row r="358">
      <c r="A358" s="441">
        <v>45828.44547368056</v>
      </c>
      <c r="B358" s="294" t="s">
        <v>2454</v>
      </c>
    </row>
    <row r="359">
      <c r="A359" s="441">
        <v>45828.445476678244</v>
      </c>
      <c r="B359" s="294" t="s">
        <v>2274</v>
      </c>
    </row>
    <row r="360">
      <c r="A360" s="441">
        <v>45828.44548409722</v>
      </c>
      <c r="B360" s="294" t="s">
        <v>2450</v>
      </c>
    </row>
    <row r="361">
      <c r="A361" s="441">
        <v>45828.44549068287</v>
      </c>
      <c r="B361" s="294" t="s">
        <v>2455</v>
      </c>
    </row>
    <row r="362">
      <c r="A362" s="441">
        <v>45828.445493657404</v>
      </c>
      <c r="B362" s="294" t="s">
        <v>2456</v>
      </c>
    </row>
    <row r="363">
      <c r="A363" s="441">
        <v>45828.4455187037</v>
      </c>
      <c r="B363" s="294" t="s">
        <v>2342</v>
      </c>
    </row>
    <row r="364">
      <c r="A364" s="441">
        <v>45828.44553200231</v>
      </c>
      <c r="B364" s="294" t="s">
        <v>2457</v>
      </c>
    </row>
    <row r="365">
      <c r="A365" s="441">
        <v>45828.445535694445</v>
      </c>
      <c r="B365" s="294" t="s">
        <v>2280</v>
      </c>
    </row>
    <row r="366">
      <c r="A366" s="441">
        <v>45828.445546076386</v>
      </c>
      <c r="B366" s="294" t="s">
        <v>2281</v>
      </c>
    </row>
    <row r="367">
      <c r="A367" s="441">
        <v>45828.445557604166</v>
      </c>
      <c r="B367" s="294" t="s">
        <v>2458</v>
      </c>
    </row>
    <row r="368">
      <c r="A368" s="441">
        <v>45828.44557015046</v>
      </c>
      <c r="B368" s="294" t="s">
        <v>2283</v>
      </c>
    </row>
    <row r="369">
      <c r="A369" s="441">
        <v>45828.44557751158</v>
      </c>
      <c r="B369" s="294" t="s">
        <v>2459</v>
      </c>
    </row>
    <row r="370">
      <c r="A370" s="441">
        <v>45828.445580381944</v>
      </c>
      <c r="B370" s="294" t="s">
        <v>2285</v>
      </c>
    </row>
    <row r="371">
      <c r="A371" s="441">
        <v>45828.44558467592</v>
      </c>
      <c r="B371" s="294" t="s">
        <v>2460</v>
      </c>
    </row>
    <row r="372">
      <c r="A372" s="441">
        <v>45828.44559990741</v>
      </c>
      <c r="B372" s="294" t="s">
        <v>2461</v>
      </c>
    </row>
    <row r="373">
      <c r="A373" s="441">
        <v>45828.47509876157</v>
      </c>
      <c r="B373" s="294" t="s">
        <v>2462</v>
      </c>
    </row>
    <row r="374">
      <c r="A374" s="441">
        <v>45828.4751044213</v>
      </c>
      <c r="B374" s="294" t="s">
        <v>2260</v>
      </c>
    </row>
    <row r="375">
      <c r="A375" s="441">
        <v>45828.47510793981</v>
      </c>
      <c r="B375" s="294" t="s">
        <v>2463</v>
      </c>
    </row>
    <row r="376">
      <c r="A376" s="441">
        <v>45828.47512407407</v>
      </c>
      <c r="B376" s="294" t="s">
        <v>2267</v>
      </c>
    </row>
    <row r="377">
      <c r="A377" s="441">
        <v>45828.475127199075</v>
      </c>
      <c r="B377" s="294" t="s">
        <v>2264</v>
      </c>
    </row>
    <row r="378">
      <c r="A378" s="441">
        <v>45828.48905952546</v>
      </c>
      <c r="B378" s="294" t="s">
        <v>2464</v>
      </c>
    </row>
    <row r="379">
      <c r="A379" s="441">
        <v>45828.489063587964</v>
      </c>
      <c r="B379" s="294" t="s">
        <v>2260</v>
      </c>
    </row>
    <row r="380">
      <c r="A380" s="441">
        <v>45828.48906903935</v>
      </c>
      <c r="B380" s="294" t="s">
        <v>2266</v>
      </c>
    </row>
    <row r="381">
      <c r="A381" s="441">
        <v>45828.48908945602</v>
      </c>
      <c r="B381" s="294" t="s">
        <v>2267</v>
      </c>
    </row>
    <row r="382">
      <c r="A382" s="441">
        <v>45828.48909289352</v>
      </c>
      <c r="B382" s="294" t="s">
        <v>2264</v>
      </c>
    </row>
    <row r="383">
      <c r="A383" s="441">
        <v>45828.48910810185</v>
      </c>
      <c r="B383" s="294" t="s">
        <v>2465</v>
      </c>
    </row>
    <row r="384">
      <c r="A384" s="441">
        <v>45828.48911231481</v>
      </c>
      <c r="B384" s="294" t="s">
        <v>2260</v>
      </c>
    </row>
    <row r="385">
      <c r="A385" s="441">
        <v>45828.48911625</v>
      </c>
      <c r="B385" s="294" t="s">
        <v>2266</v>
      </c>
    </row>
    <row r="386">
      <c r="A386" s="441">
        <v>45828.489122326384</v>
      </c>
      <c r="B386" s="294" t="s">
        <v>2267</v>
      </c>
    </row>
    <row r="387">
      <c r="A387" s="441">
        <v>45828.48912629629</v>
      </c>
      <c r="B387" s="294" t="s">
        <v>2264</v>
      </c>
    </row>
    <row r="388">
      <c r="A388" s="441">
        <v>45828.49009416667</v>
      </c>
      <c r="B388" s="294" t="s">
        <v>2466</v>
      </c>
    </row>
    <row r="389">
      <c r="A389" s="441">
        <v>45828.49009813658</v>
      </c>
      <c r="B389" s="294" t="s">
        <v>2260</v>
      </c>
    </row>
    <row r="390">
      <c r="A390" s="441">
        <v>45828.490101574076</v>
      </c>
      <c r="B390" s="294" t="s">
        <v>2266</v>
      </c>
    </row>
    <row r="391">
      <c r="A391" s="441">
        <v>45828.490106111116</v>
      </c>
      <c r="B391" s="294" t="s">
        <v>2267</v>
      </c>
    </row>
    <row r="392">
      <c r="A392" s="441">
        <v>45828.4901097338</v>
      </c>
      <c r="B392" s="294" t="s">
        <v>2264</v>
      </c>
    </row>
    <row r="393">
      <c r="A393" s="441">
        <v>45828.50947892361</v>
      </c>
      <c r="B393" s="294" t="s">
        <v>2467</v>
      </c>
    </row>
    <row r="394">
      <c r="A394" s="441">
        <v>45828.50948929398</v>
      </c>
      <c r="B394" s="294" t="s">
        <v>2468</v>
      </c>
    </row>
    <row r="395">
      <c r="A395" s="441">
        <v>45828.5094968287</v>
      </c>
      <c r="B395" s="294" t="s">
        <v>2398</v>
      </c>
    </row>
    <row r="396">
      <c r="A396" s="441">
        <v>45828.509503090274</v>
      </c>
      <c r="B396" s="294" t="s">
        <v>2399</v>
      </c>
    </row>
    <row r="397">
      <c r="A397" s="441">
        <v>45828.50951524306</v>
      </c>
      <c r="B397" s="294" t="s">
        <v>2469</v>
      </c>
    </row>
    <row r="398">
      <c r="A398" s="441">
        <v>45828.51008594908</v>
      </c>
      <c r="B398" s="294" t="s">
        <v>2470</v>
      </c>
    </row>
    <row r="399">
      <c r="A399" s="441">
        <v>45828.51009303241</v>
      </c>
      <c r="B399" s="294" t="s">
        <v>2471</v>
      </c>
    </row>
    <row r="400">
      <c r="A400" s="441">
        <v>45828.510096666665</v>
      </c>
      <c r="B400" s="294" t="s">
        <v>2398</v>
      </c>
    </row>
    <row r="401">
      <c r="A401" s="441">
        <v>45828.51010291667</v>
      </c>
      <c r="B401" s="294" t="s">
        <v>2399</v>
      </c>
    </row>
    <row r="402">
      <c r="A402" s="441">
        <v>45828.51011672454</v>
      </c>
      <c r="B402" s="294" t="s">
        <v>2472</v>
      </c>
    </row>
    <row r="403">
      <c r="A403" s="441">
        <v>45828.51059549769</v>
      </c>
      <c r="B403" s="294" t="s">
        <v>2473</v>
      </c>
    </row>
    <row r="404">
      <c r="A404" s="441">
        <v>45828.510602395836</v>
      </c>
      <c r="B404" s="294" t="s">
        <v>2474</v>
      </c>
    </row>
    <row r="405">
      <c r="A405" s="441">
        <v>45828.510606006945</v>
      </c>
      <c r="B405" s="294" t="s">
        <v>2398</v>
      </c>
    </row>
    <row r="406">
      <c r="A406" s="441">
        <v>45828.51061240741</v>
      </c>
      <c r="B406" s="294" t="s">
        <v>2399</v>
      </c>
    </row>
    <row r="407">
      <c r="A407" s="441">
        <v>45828.51062540509</v>
      </c>
      <c r="B407" s="294" t="s">
        <v>2475</v>
      </c>
    </row>
    <row r="408">
      <c r="A408" s="441">
        <v>45828.51076329861</v>
      </c>
      <c r="B408" s="294" t="s">
        <v>2476</v>
      </c>
    </row>
    <row r="409">
      <c r="A409" s="441">
        <v>45828.510769444445</v>
      </c>
      <c r="B409" s="294" t="s">
        <v>2274</v>
      </c>
    </row>
    <row r="410">
      <c r="A410" s="441">
        <v>45828.51077995371</v>
      </c>
      <c r="B410" s="294" t="s">
        <v>2471</v>
      </c>
    </row>
    <row r="411">
      <c r="A411" s="441">
        <v>45828.510786307874</v>
      </c>
      <c r="B411" s="294" t="s">
        <v>2477</v>
      </c>
    </row>
    <row r="412">
      <c r="A412" s="441">
        <v>45828.51079134259</v>
      </c>
      <c r="B412" s="294" t="s">
        <v>2277</v>
      </c>
    </row>
    <row r="413">
      <c r="A413" s="441">
        <v>45828.510824930556</v>
      </c>
      <c r="B413" s="294" t="s">
        <v>2342</v>
      </c>
    </row>
    <row r="414">
      <c r="A414" s="441">
        <v>45828.51084045139</v>
      </c>
      <c r="B414" s="294" t="s">
        <v>2478</v>
      </c>
    </row>
    <row r="415">
      <c r="A415" s="441">
        <v>45828.51084462963</v>
      </c>
      <c r="B415" s="294" t="s">
        <v>2280</v>
      </c>
    </row>
    <row r="416">
      <c r="A416" s="441">
        <v>45828.51085357639</v>
      </c>
      <c r="B416" s="294" t="s">
        <v>2281</v>
      </c>
    </row>
    <row r="417">
      <c r="A417" s="441">
        <v>45828.51087484954</v>
      </c>
      <c r="B417" s="294" t="s">
        <v>2479</v>
      </c>
    </row>
    <row r="418">
      <c r="A418" s="441">
        <v>45828.51088346065</v>
      </c>
      <c r="B418" s="294" t="s">
        <v>2480</v>
      </c>
    </row>
    <row r="419">
      <c r="A419" s="441">
        <v>45828.51098443287</v>
      </c>
      <c r="B419" s="294" t="s">
        <v>2481</v>
      </c>
    </row>
    <row r="420">
      <c r="A420" s="441">
        <v>45828.51098907407</v>
      </c>
      <c r="B420" s="294" t="s">
        <v>2274</v>
      </c>
    </row>
    <row r="421">
      <c r="A421" s="441">
        <v>45828.51099836806</v>
      </c>
      <c r="B421" s="294" t="s">
        <v>2468</v>
      </c>
    </row>
    <row r="422">
      <c r="A422" s="441">
        <v>45828.51100053241</v>
      </c>
      <c r="B422" s="294" t="s">
        <v>2482</v>
      </c>
    </row>
    <row r="423">
      <c r="A423" s="441">
        <v>45828.51100412037</v>
      </c>
      <c r="B423" s="294" t="s">
        <v>2277</v>
      </c>
    </row>
    <row r="424">
      <c r="A424" s="441">
        <v>45828.511028506946</v>
      </c>
      <c r="B424" s="294" t="s">
        <v>2342</v>
      </c>
    </row>
    <row r="425">
      <c r="A425" s="441">
        <v>45828.51104020834</v>
      </c>
      <c r="B425" s="294" t="s">
        <v>2483</v>
      </c>
    </row>
    <row r="426">
      <c r="A426" s="441">
        <v>45828.51104577546</v>
      </c>
      <c r="B426" s="294" t="s">
        <v>2280</v>
      </c>
    </row>
    <row r="427">
      <c r="A427" s="441">
        <v>45828.51105207176</v>
      </c>
      <c r="B427" s="294" t="s">
        <v>2281</v>
      </c>
    </row>
    <row r="428">
      <c r="A428" s="441">
        <v>45828.5110655787</v>
      </c>
      <c r="B428" s="294" t="s">
        <v>2484</v>
      </c>
    </row>
    <row r="429">
      <c r="A429" s="441">
        <v>45828.5110737963</v>
      </c>
      <c r="B429" s="294" t="s">
        <v>2485</v>
      </c>
    </row>
    <row r="430">
      <c r="A430" s="441">
        <v>45828.511366631945</v>
      </c>
      <c r="B430" s="294" t="s">
        <v>2486</v>
      </c>
    </row>
    <row r="431">
      <c r="A431" s="441">
        <v>45828.51149751157</v>
      </c>
      <c r="B431" s="294" t="s">
        <v>2435</v>
      </c>
    </row>
    <row r="432">
      <c r="A432" s="441">
        <v>45828.51150928241</v>
      </c>
      <c r="B432" s="294" t="s">
        <v>2487</v>
      </c>
    </row>
    <row r="433">
      <c r="A433" s="441">
        <v>45828.51151390046</v>
      </c>
      <c r="B433" s="294" t="s">
        <v>2283</v>
      </c>
    </row>
    <row r="434">
      <c r="A434" s="441">
        <v>45828.511525740745</v>
      </c>
      <c r="B434" s="294" t="s">
        <v>2488</v>
      </c>
    </row>
    <row r="435">
      <c r="A435" s="441">
        <v>45828.51152998843</v>
      </c>
      <c r="B435" s="294" t="s">
        <v>2285</v>
      </c>
    </row>
    <row r="436">
      <c r="A436" s="441">
        <v>45828.51153900463</v>
      </c>
      <c r="B436" s="294" t="s">
        <v>2489</v>
      </c>
    </row>
    <row r="437">
      <c r="A437" s="441">
        <v>45828.511543726854</v>
      </c>
      <c r="B437" s="294" t="s">
        <v>2490</v>
      </c>
    </row>
    <row r="438">
      <c r="A438" s="441">
        <v>45828.511548483795</v>
      </c>
      <c r="B438" s="294" t="s">
        <v>2435</v>
      </c>
    </row>
    <row r="439">
      <c r="A439" s="441">
        <v>45828.511551550924</v>
      </c>
      <c r="B439" s="294" t="s">
        <v>2491</v>
      </c>
    </row>
    <row r="440">
      <c r="A440" s="441">
        <v>45828.51155384259</v>
      </c>
      <c r="B440" s="294" t="s">
        <v>2283</v>
      </c>
    </row>
    <row r="441">
      <c r="A441" s="441">
        <v>45828.51155336805</v>
      </c>
      <c r="B441" s="294" t="s">
        <v>2492</v>
      </c>
    </row>
    <row r="442">
      <c r="A442" s="441">
        <v>45828.51155978009</v>
      </c>
      <c r="B442" s="294" t="s">
        <v>2493</v>
      </c>
    </row>
    <row r="443">
      <c r="A443" s="441">
        <v>45828.511562175925</v>
      </c>
      <c r="B443" s="294" t="s">
        <v>2285</v>
      </c>
    </row>
    <row r="444">
      <c r="A444" s="441">
        <v>45828.51157239583</v>
      </c>
      <c r="B444" s="294" t="s">
        <v>2494</v>
      </c>
    </row>
    <row r="445">
      <c r="A445" s="441">
        <v>45828.51158048611</v>
      </c>
      <c r="B445" s="294" t="s">
        <v>2495</v>
      </c>
    </row>
    <row r="446">
      <c r="A446" s="441">
        <v>45828.51189113426</v>
      </c>
      <c r="B446" s="294" t="s">
        <v>2496</v>
      </c>
    </row>
    <row r="447">
      <c r="A447" s="441">
        <v>45828.511895</v>
      </c>
      <c r="B447" s="294" t="s">
        <v>2274</v>
      </c>
    </row>
    <row r="448">
      <c r="A448" s="441">
        <v>45828.511905127314</v>
      </c>
      <c r="B448" s="294" t="s">
        <v>2474</v>
      </c>
    </row>
    <row r="449">
      <c r="A449" s="441">
        <v>45828.51190920139</v>
      </c>
      <c r="B449" s="294" t="s">
        <v>2497</v>
      </c>
    </row>
    <row r="450">
      <c r="A450" s="441">
        <v>45828.51191321759</v>
      </c>
      <c r="B450" s="294" t="s">
        <v>2277</v>
      </c>
    </row>
    <row r="451">
      <c r="A451" s="441">
        <v>45828.51194815972</v>
      </c>
      <c r="B451" s="294" t="s">
        <v>2342</v>
      </c>
    </row>
    <row r="452">
      <c r="A452" s="441">
        <v>45828.51196246527</v>
      </c>
      <c r="B452" s="294" t="s">
        <v>2498</v>
      </c>
    </row>
    <row r="453">
      <c r="A453" s="441">
        <v>45828.51196662037</v>
      </c>
      <c r="B453" s="294" t="s">
        <v>2280</v>
      </c>
    </row>
    <row r="454">
      <c r="A454" s="441">
        <v>45828.511975381945</v>
      </c>
      <c r="B454" s="294" t="s">
        <v>2281</v>
      </c>
    </row>
    <row r="455">
      <c r="A455" s="441">
        <v>45828.512001678246</v>
      </c>
      <c r="B455" s="294" t="s">
        <v>2499</v>
      </c>
    </row>
    <row r="456">
      <c r="A456" s="441">
        <v>45828.512008935184</v>
      </c>
      <c r="B456" s="294" t="s">
        <v>2500</v>
      </c>
    </row>
    <row r="457">
      <c r="A457" s="441">
        <v>45828.51220798611</v>
      </c>
      <c r="B457" s="294" t="s">
        <v>2435</v>
      </c>
    </row>
    <row r="458">
      <c r="A458" s="441">
        <v>45828.51221357639</v>
      </c>
      <c r="B458" s="294" t="s">
        <v>2501</v>
      </c>
    </row>
    <row r="459">
      <c r="A459" s="441">
        <v>45828.51221760416</v>
      </c>
      <c r="B459" s="294" t="s">
        <v>2283</v>
      </c>
    </row>
    <row r="460">
      <c r="A460" s="441">
        <v>45828.51223226852</v>
      </c>
      <c r="B460" s="294" t="s">
        <v>2502</v>
      </c>
    </row>
    <row r="461">
      <c r="A461" s="441">
        <v>45828.51223666666</v>
      </c>
      <c r="B461" s="294" t="s">
        <v>2285</v>
      </c>
    </row>
    <row r="462">
      <c r="A462" s="441">
        <v>45828.51224358796</v>
      </c>
      <c r="B462" s="294" t="s">
        <v>2503</v>
      </c>
    </row>
    <row r="463">
      <c r="A463" s="441">
        <v>45828.512256331014</v>
      </c>
      <c r="B463" s="294" t="s">
        <v>2504</v>
      </c>
    </row>
    <row r="464">
      <c r="A464" s="441">
        <v>45828.51271013889</v>
      </c>
      <c r="B464" s="294" t="s">
        <v>2505</v>
      </c>
    </row>
    <row r="465">
      <c r="A465" s="441">
        <v>45828.512712615746</v>
      </c>
      <c r="B465" s="294" t="s">
        <v>2260</v>
      </c>
    </row>
    <row r="466">
      <c r="A466" s="441">
        <v>45828.51271982639</v>
      </c>
      <c r="B466" s="294" t="s">
        <v>2266</v>
      </c>
    </row>
    <row r="467">
      <c r="A467" s="441">
        <v>45828.512722893516</v>
      </c>
      <c r="B467" s="294" t="s">
        <v>2267</v>
      </c>
    </row>
    <row r="468">
      <c r="A468" s="441">
        <v>45828.51272539352</v>
      </c>
      <c r="B468" s="294" t="s">
        <v>2264</v>
      </c>
    </row>
    <row r="469">
      <c r="A469" s="441">
        <v>45828.513124062505</v>
      </c>
      <c r="B469" s="294" t="s">
        <v>2506</v>
      </c>
    </row>
    <row r="470">
      <c r="A470" s="441">
        <v>45828.513127488426</v>
      </c>
      <c r="B470" s="294" t="s">
        <v>2260</v>
      </c>
    </row>
    <row r="471">
      <c r="A471" s="441">
        <v>45828.51313211805</v>
      </c>
      <c r="B471" s="294" t="s">
        <v>2266</v>
      </c>
    </row>
    <row r="472">
      <c r="A472" s="441">
        <v>45828.513135925925</v>
      </c>
      <c r="B472" s="294" t="s">
        <v>2267</v>
      </c>
    </row>
    <row r="473">
      <c r="A473" s="441">
        <v>45828.51313868056</v>
      </c>
      <c r="B473" s="294" t="s">
        <v>2264</v>
      </c>
    </row>
    <row r="474">
      <c r="A474" s="441">
        <v>45828.519157268514</v>
      </c>
      <c r="B474" s="294" t="s">
        <v>2507</v>
      </c>
    </row>
    <row r="475">
      <c r="A475" s="441">
        <v>45828.519159641204</v>
      </c>
      <c r="B475" s="294" t="s">
        <v>2260</v>
      </c>
    </row>
    <row r="476">
      <c r="A476" s="441">
        <v>45828.51916211806</v>
      </c>
      <c r="B476" s="294" t="s">
        <v>2266</v>
      </c>
    </row>
    <row r="477">
      <c r="A477" s="441">
        <v>45828.519165150465</v>
      </c>
      <c r="B477" s="294" t="s">
        <v>2267</v>
      </c>
    </row>
    <row r="478">
      <c r="A478" s="441">
        <v>45828.51916752315</v>
      </c>
      <c r="B478" s="294" t="s">
        <v>2264</v>
      </c>
    </row>
    <row r="479">
      <c r="A479" s="441">
        <v>45828.55172392361</v>
      </c>
      <c r="B479" s="294" t="s">
        <v>2508</v>
      </c>
    </row>
    <row r="480">
      <c r="A480" s="441">
        <v>45828.55172721065</v>
      </c>
      <c r="B480" s="294" t="s">
        <v>2260</v>
      </c>
    </row>
    <row r="481">
      <c r="A481" s="441">
        <v>45828.55173038194</v>
      </c>
      <c r="B481" s="294" t="s">
        <v>2463</v>
      </c>
    </row>
    <row r="482">
      <c r="A482" s="441">
        <v>45828.55174255787</v>
      </c>
      <c r="B482" s="294" t="s">
        <v>2267</v>
      </c>
    </row>
    <row r="483">
      <c r="A483" s="441">
        <v>45828.55174572917</v>
      </c>
      <c r="B483" s="294" t="s">
        <v>2264</v>
      </c>
    </row>
    <row r="484">
      <c r="A484" s="441">
        <v>45828.552267499996</v>
      </c>
      <c r="B484" s="294" t="s">
        <v>2509</v>
      </c>
    </row>
    <row r="485">
      <c r="A485" s="441">
        <v>45828.55227172453</v>
      </c>
      <c r="B485" s="294" t="s">
        <v>2260</v>
      </c>
    </row>
    <row r="486">
      <c r="A486" s="441">
        <v>45828.552275821756</v>
      </c>
      <c r="B486" s="294" t="s">
        <v>2463</v>
      </c>
    </row>
    <row r="487">
      <c r="A487" s="441">
        <v>45828.552285439815</v>
      </c>
      <c r="B487" s="294" t="s">
        <v>2267</v>
      </c>
    </row>
    <row r="488">
      <c r="A488" s="441">
        <v>45828.55228930556</v>
      </c>
      <c r="B488" s="294" t="s">
        <v>2264</v>
      </c>
    </row>
    <row r="489">
      <c r="A489" s="441">
        <v>45828.55327337963</v>
      </c>
      <c r="B489" s="294" t="s">
        <v>2510</v>
      </c>
    </row>
    <row r="490">
      <c r="A490" s="441">
        <v>45828.55327579861</v>
      </c>
      <c r="B490" s="294" t="s">
        <v>2260</v>
      </c>
    </row>
    <row r="491">
      <c r="A491" s="441">
        <v>45828.55327853009</v>
      </c>
      <c r="B491" s="294" t="s">
        <v>2266</v>
      </c>
    </row>
    <row r="492">
      <c r="A492" s="441">
        <v>45828.55329222222</v>
      </c>
      <c r="B492" s="294" t="s">
        <v>2267</v>
      </c>
    </row>
    <row r="493">
      <c r="A493" s="441">
        <v>45828.55329456019</v>
      </c>
      <c r="B493" s="294" t="s">
        <v>2264</v>
      </c>
    </row>
    <row r="494">
      <c r="A494" s="441">
        <v>45828.58601917824</v>
      </c>
      <c r="B494" s="294" t="s">
        <v>2511</v>
      </c>
    </row>
    <row r="495">
      <c r="A495" s="441">
        <v>45828.58602376157</v>
      </c>
      <c r="B495" s="294" t="s">
        <v>2260</v>
      </c>
    </row>
    <row r="496">
      <c r="A496" s="441">
        <v>45828.58602797454</v>
      </c>
      <c r="B496" s="294" t="s">
        <v>2512</v>
      </c>
    </row>
    <row r="497">
      <c r="A497" s="441">
        <v>45828.58604106482</v>
      </c>
      <c r="B497" s="294" t="s">
        <v>2264</v>
      </c>
    </row>
    <row r="498">
      <c r="A498" s="441">
        <v>45828.58612486111</v>
      </c>
      <c r="B498" s="294" t="s">
        <v>2513</v>
      </c>
    </row>
    <row r="499">
      <c r="A499" s="441">
        <v>45828.586129999996</v>
      </c>
      <c r="B499" s="294" t="s">
        <v>2260</v>
      </c>
    </row>
    <row r="500">
      <c r="A500" s="441">
        <v>45828.58613480324</v>
      </c>
      <c r="B500" s="294" t="s">
        <v>2512</v>
      </c>
    </row>
    <row r="501">
      <c r="A501" s="441">
        <v>45828.58613981481</v>
      </c>
      <c r="B501" s="294" t="s">
        <v>2264</v>
      </c>
    </row>
    <row r="502">
      <c r="A502" s="441">
        <v>45828.639669965276</v>
      </c>
      <c r="B502" s="294" t="s">
        <v>2514</v>
      </c>
    </row>
    <row r="503">
      <c r="A503" s="441">
        <v>45828.63967553241</v>
      </c>
      <c r="B503" s="294" t="s">
        <v>2515</v>
      </c>
    </row>
    <row r="504">
      <c r="A504" s="441">
        <v>45828.6396915625</v>
      </c>
      <c r="B504" s="294" t="s">
        <v>2398</v>
      </c>
    </row>
    <row r="505">
      <c r="A505" s="441">
        <v>45828.63969877315</v>
      </c>
      <c r="B505" s="294" t="s">
        <v>2399</v>
      </c>
    </row>
    <row r="506">
      <c r="A506" s="441">
        <v>45828.63970818287</v>
      </c>
      <c r="B506" s="294" t="s">
        <v>2516</v>
      </c>
    </row>
    <row r="507">
      <c r="A507" s="441">
        <v>45828.640253888894</v>
      </c>
      <c r="B507" s="294" t="s">
        <v>2517</v>
      </c>
    </row>
    <row r="508">
      <c r="A508" s="441">
        <v>45828.640257824074</v>
      </c>
      <c r="B508" s="294" t="s">
        <v>2274</v>
      </c>
    </row>
    <row r="509">
      <c r="A509" s="441">
        <v>45828.64027299768</v>
      </c>
      <c r="B509" s="294" t="s">
        <v>2515</v>
      </c>
    </row>
    <row r="510">
      <c r="A510" s="441">
        <v>45828.640276377315</v>
      </c>
      <c r="B510" s="294" t="s">
        <v>2518</v>
      </c>
    </row>
    <row r="511">
      <c r="A511" s="441">
        <v>45828.6402799537</v>
      </c>
      <c r="B511" s="294" t="s">
        <v>2519</v>
      </c>
    </row>
    <row r="512">
      <c r="A512" s="441">
        <v>45828.64033002315</v>
      </c>
      <c r="B512" s="294" t="s">
        <v>2278</v>
      </c>
    </row>
    <row r="513">
      <c r="A513" s="441">
        <v>45828.64034832176</v>
      </c>
      <c r="B513" s="294" t="s">
        <v>2520</v>
      </c>
    </row>
    <row r="514">
      <c r="A514" s="441">
        <v>45828.640352083334</v>
      </c>
      <c r="B514" s="294" t="s">
        <v>2280</v>
      </c>
    </row>
    <row r="515">
      <c r="A515" s="441">
        <v>45828.64036604167</v>
      </c>
      <c r="B515" s="294" t="s">
        <v>2281</v>
      </c>
    </row>
    <row r="516">
      <c r="A516" s="441">
        <v>45828.640383356484</v>
      </c>
      <c r="B516" s="294" t="s">
        <v>2521</v>
      </c>
    </row>
    <row r="517">
      <c r="A517" s="441">
        <v>45828.64038892361</v>
      </c>
      <c r="B517" s="294" t="s">
        <v>2283</v>
      </c>
    </row>
    <row r="518">
      <c r="A518" s="441">
        <v>45828.64039862269</v>
      </c>
      <c r="B518" s="294" t="s">
        <v>2522</v>
      </c>
    </row>
    <row r="519">
      <c r="A519" s="441">
        <v>45828.640403321755</v>
      </c>
      <c r="B519" s="294" t="s">
        <v>2285</v>
      </c>
    </row>
    <row r="520">
      <c r="A520" s="441">
        <v>45828.64041099537</v>
      </c>
      <c r="B520" s="294" t="s">
        <v>2523</v>
      </c>
    </row>
    <row r="521">
      <c r="A521" s="441">
        <v>45828.64042340278</v>
      </c>
      <c r="B521" s="294" t="s">
        <v>2524</v>
      </c>
    </row>
    <row r="522">
      <c r="A522" s="441">
        <v>45828.66681912037</v>
      </c>
      <c r="B522" s="294" t="s">
        <v>2525</v>
      </c>
    </row>
    <row r="523">
      <c r="A523" s="441">
        <v>45828.666821990744</v>
      </c>
      <c r="B523" s="294" t="s">
        <v>2260</v>
      </c>
    </row>
    <row r="524">
      <c r="A524" s="441">
        <v>45828.66682511574</v>
      </c>
      <c r="B524" s="294" t="s">
        <v>2512</v>
      </c>
    </row>
    <row r="525">
      <c r="A525" s="441">
        <v>45828.666835717595</v>
      </c>
      <c r="B525" s="294" t="s">
        <v>2264</v>
      </c>
    </row>
    <row r="526">
      <c r="A526" s="441">
        <v>45828.67863119213</v>
      </c>
      <c r="B526" s="294" t="s">
        <v>2526</v>
      </c>
    </row>
    <row r="527">
      <c r="A527" s="441">
        <v>45828.67863417824</v>
      </c>
      <c r="B527" s="294" t="s">
        <v>2260</v>
      </c>
    </row>
    <row r="528">
      <c r="A528" s="441">
        <v>45828.67863769676</v>
      </c>
      <c r="B528" s="294" t="s">
        <v>2266</v>
      </c>
    </row>
    <row r="529">
      <c r="A529" s="441">
        <v>45828.67864752315</v>
      </c>
      <c r="B529" s="294" t="s">
        <v>2267</v>
      </c>
    </row>
    <row r="530">
      <c r="A530" s="441">
        <v>45828.67864993056</v>
      </c>
      <c r="B530" s="294" t="s">
        <v>2264</v>
      </c>
    </row>
    <row r="531">
      <c r="A531" s="441">
        <v>45828.68107222222</v>
      </c>
      <c r="B531" s="294" t="s">
        <v>2527</v>
      </c>
    </row>
    <row r="532">
      <c r="A532" s="441">
        <v>45828.68107535879</v>
      </c>
      <c r="B532" s="294" t="s">
        <v>2260</v>
      </c>
    </row>
    <row r="533">
      <c r="A533" s="441">
        <v>45828.68107875</v>
      </c>
      <c r="B533" s="294" t="s">
        <v>2512</v>
      </c>
    </row>
    <row r="534">
      <c r="A534" s="441">
        <v>45828.68108188658</v>
      </c>
      <c r="B534" s="294" t="s">
        <v>2264</v>
      </c>
    </row>
    <row r="535">
      <c r="A535" s="441">
        <v>45828.703120578706</v>
      </c>
      <c r="B535" s="294" t="s">
        <v>2528</v>
      </c>
    </row>
    <row r="536">
      <c r="A536" s="441">
        <v>45828.703126886576</v>
      </c>
      <c r="B536" s="294" t="s">
        <v>2260</v>
      </c>
    </row>
    <row r="537">
      <c r="A537" s="441">
        <v>45828.703131574075</v>
      </c>
      <c r="B537" s="294" t="s">
        <v>2529</v>
      </c>
    </row>
    <row r="538">
      <c r="A538" s="441">
        <v>45828.703149884255</v>
      </c>
      <c r="B538" s="294" t="s">
        <v>2262</v>
      </c>
    </row>
    <row r="539">
      <c r="A539" s="441">
        <v>45828.703157337965</v>
      </c>
      <c r="B539" s="294" t="s">
        <v>2530</v>
      </c>
    </row>
    <row r="540">
      <c r="A540" s="441">
        <v>45828.703171319445</v>
      </c>
      <c r="B540" s="294" t="s">
        <v>2264</v>
      </c>
    </row>
    <row r="541">
      <c r="A541" s="441">
        <v>45828.703603877315</v>
      </c>
      <c r="B541" s="294" t="s">
        <v>2531</v>
      </c>
    </row>
    <row r="542">
      <c r="A542" s="441">
        <v>45828.703613136575</v>
      </c>
      <c r="B542" s="294" t="s">
        <v>2532</v>
      </c>
    </row>
    <row r="543">
      <c r="A543" s="441">
        <v>45828.703617465275</v>
      </c>
      <c r="B543" s="294" t="s">
        <v>2533</v>
      </c>
    </row>
    <row r="544">
      <c r="A544" s="441">
        <v>45828.703630613425</v>
      </c>
      <c r="B544" s="294" t="s">
        <v>2534</v>
      </c>
    </row>
    <row r="545">
      <c r="A545" s="441">
        <v>45828.70364233796</v>
      </c>
      <c r="B545" s="294" t="s">
        <v>2535</v>
      </c>
    </row>
    <row r="546">
      <c r="A546" s="441">
        <v>45828.705036354164</v>
      </c>
      <c r="B546" s="294" t="s">
        <v>2536</v>
      </c>
    </row>
    <row r="547">
      <c r="A547" s="441">
        <v>45828.70504144676</v>
      </c>
      <c r="B547" s="294" t="s">
        <v>2274</v>
      </c>
    </row>
    <row r="548">
      <c r="A548" s="441">
        <v>45828.705053391204</v>
      </c>
      <c r="B548" s="294" t="s">
        <v>2532</v>
      </c>
    </row>
    <row r="549">
      <c r="A549" s="441">
        <v>45828.70505787037</v>
      </c>
      <c r="B549" s="294" t="s">
        <v>2537</v>
      </c>
    </row>
    <row r="550">
      <c r="A550" s="441">
        <v>45828.70506356482</v>
      </c>
      <c r="B550" s="294" t="s">
        <v>2538</v>
      </c>
    </row>
    <row r="551">
      <c r="A551" s="441">
        <v>45828.70510175926</v>
      </c>
      <c r="B551" s="294" t="s">
        <v>2278</v>
      </c>
    </row>
    <row r="552">
      <c r="A552" s="441">
        <v>45828.70513134259</v>
      </c>
      <c r="B552" s="294" t="s">
        <v>2539</v>
      </c>
    </row>
    <row r="553">
      <c r="A553" s="441">
        <v>45828.70513826389</v>
      </c>
      <c r="B553" s="294" t="s">
        <v>2280</v>
      </c>
    </row>
    <row r="554">
      <c r="A554" s="441">
        <v>45828.705150925925</v>
      </c>
      <c r="B554" s="294" t="s">
        <v>2281</v>
      </c>
    </row>
    <row r="555">
      <c r="A555" s="441">
        <v>45828.70517553241</v>
      </c>
      <c r="B555" s="294" t="s">
        <v>2540</v>
      </c>
    </row>
    <row r="556">
      <c r="A556" s="441">
        <v>45828.70518079861</v>
      </c>
      <c r="B556" s="294" t="s">
        <v>2283</v>
      </c>
    </row>
    <row r="557">
      <c r="A557" s="441">
        <v>45828.705195752314</v>
      </c>
      <c r="B557" s="294" t="s">
        <v>2541</v>
      </c>
    </row>
    <row r="558">
      <c r="A558" s="441">
        <v>45828.70520203703</v>
      </c>
      <c r="B558" s="294" t="s">
        <v>2285</v>
      </c>
    </row>
    <row r="559">
      <c r="A559" s="441">
        <v>45828.705211215274</v>
      </c>
      <c r="B559" s="294" t="s">
        <v>2542</v>
      </c>
    </row>
    <row r="560">
      <c r="A560" s="441">
        <v>45828.70522340278</v>
      </c>
      <c r="B560" s="294" t="s">
        <v>2543</v>
      </c>
    </row>
    <row r="561">
      <c r="A561" s="441">
        <v>45828.75841686343</v>
      </c>
      <c r="B561" s="294" t="s">
        <v>2283</v>
      </c>
    </row>
    <row r="562">
      <c r="A562" s="441">
        <v>45828.7584378125</v>
      </c>
      <c r="B562" s="294" t="s">
        <v>2544</v>
      </c>
    </row>
    <row r="563">
      <c r="A563" s="441">
        <v>45828.90571732639</v>
      </c>
      <c r="B563" s="294" t="s">
        <v>2545</v>
      </c>
    </row>
    <row r="564">
      <c r="A564" s="441">
        <v>45828.90572225694</v>
      </c>
      <c r="B564" s="294" t="s">
        <v>2260</v>
      </c>
    </row>
    <row r="565">
      <c r="A565" s="441">
        <v>45828.9057259838</v>
      </c>
      <c r="B565" s="294" t="s">
        <v>2414</v>
      </c>
    </row>
    <row r="566">
      <c r="A566" s="441">
        <v>45828.90573842592</v>
      </c>
      <c r="B566" s="294" t="s">
        <v>2264</v>
      </c>
    </row>
    <row r="567">
      <c r="A567" s="441">
        <v>45828.90650885417</v>
      </c>
      <c r="B567" s="294" t="s">
        <v>2546</v>
      </c>
    </row>
    <row r="568">
      <c r="A568" s="441">
        <v>45828.90651325231</v>
      </c>
      <c r="B568" s="294" t="s">
        <v>2260</v>
      </c>
    </row>
    <row r="569">
      <c r="A569" s="441">
        <v>45828.90651760416</v>
      </c>
      <c r="B569" s="294" t="s">
        <v>2414</v>
      </c>
    </row>
    <row r="570">
      <c r="A570" s="441">
        <v>45828.90652222223</v>
      </c>
      <c r="B570" s="294" t="s">
        <v>2264</v>
      </c>
    </row>
    <row r="571">
      <c r="A571" s="441">
        <v>45828.907760567134</v>
      </c>
      <c r="B571" s="294" t="s">
        <v>2547</v>
      </c>
    </row>
    <row r="572">
      <c r="A572" s="441">
        <v>45828.907763310184</v>
      </c>
      <c r="B572" s="294" t="s">
        <v>2260</v>
      </c>
    </row>
    <row r="573">
      <c r="A573" s="441">
        <v>45828.90776591435</v>
      </c>
      <c r="B573" s="294" t="s">
        <v>2414</v>
      </c>
    </row>
    <row r="574">
      <c r="A574" s="441">
        <v>45828.907768599536</v>
      </c>
      <c r="B574" s="294" t="s">
        <v>2264</v>
      </c>
    </row>
    <row r="575">
      <c r="A575" s="441">
        <v>45828.93612752315</v>
      </c>
      <c r="B575" s="294" t="s">
        <v>2548</v>
      </c>
    </row>
    <row r="576">
      <c r="A576" s="441">
        <v>45828.936131168986</v>
      </c>
      <c r="B576" s="294" t="s">
        <v>2260</v>
      </c>
    </row>
    <row r="577">
      <c r="A577" s="441">
        <v>45828.93613446759</v>
      </c>
      <c r="B577" s="294" t="s">
        <v>2414</v>
      </c>
    </row>
    <row r="578">
      <c r="A578" s="441">
        <v>45828.936144872685</v>
      </c>
      <c r="B578" s="294" t="s">
        <v>2264</v>
      </c>
    </row>
    <row r="579">
      <c r="A579" s="441">
        <v>45828.96721818287</v>
      </c>
      <c r="B579" s="294" t="s">
        <v>2549</v>
      </c>
    </row>
    <row r="580">
      <c r="A580" s="441">
        <v>45828.96722506944</v>
      </c>
      <c r="B580" s="294" t="s">
        <v>2260</v>
      </c>
    </row>
    <row r="581">
      <c r="A581" s="441">
        <v>45828.9672421875</v>
      </c>
      <c r="B581" s="294" t="s">
        <v>2550</v>
      </c>
    </row>
    <row r="582">
      <c r="A582" s="441">
        <v>45828.96724668982</v>
      </c>
      <c r="B582" s="294" t="s">
        <v>2262</v>
      </c>
    </row>
    <row r="583">
      <c r="A583" s="441">
        <v>45828.967255428244</v>
      </c>
      <c r="B583" s="294" t="s">
        <v>2551</v>
      </c>
    </row>
    <row r="584">
      <c r="A584" s="441">
        <v>45828.967292534726</v>
      </c>
      <c r="B584" s="294" t="s">
        <v>2264</v>
      </c>
    </row>
    <row r="585">
      <c r="A585" s="441">
        <v>45828.967501886575</v>
      </c>
      <c r="B585" s="294" t="s">
        <v>2552</v>
      </c>
    </row>
    <row r="586">
      <c r="A586" s="441">
        <v>45828.96750881945</v>
      </c>
      <c r="B586" s="294" t="s">
        <v>2553</v>
      </c>
    </row>
    <row r="587">
      <c r="A587" s="441">
        <v>45828.967512256946</v>
      </c>
      <c r="B587" s="294" t="s">
        <v>2554</v>
      </c>
    </row>
    <row r="588">
      <c r="A588" s="441">
        <v>45828.96751993056</v>
      </c>
      <c r="B588" s="294" t="s">
        <v>2555</v>
      </c>
    </row>
    <row r="589">
      <c r="A589" s="441">
        <v>45828.96753380787</v>
      </c>
      <c r="B589" s="294" t="s">
        <v>2556</v>
      </c>
    </row>
    <row r="590">
      <c r="A590" s="441">
        <v>45828.9681021875</v>
      </c>
      <c r="B590" s="294" t="s">
        <v>2557</v>
      </c>
    </row>
    <row r="591">
      <c r="A591" s="441">
        <v>45828.96810762731</v>
      </c>
      <c r="B591" s="294" t="s">
        <v>2274</v>
      </c>
    </row>
    <row r="592">
      <c r="A592" s="441">
        <v>45828.96812184028</v>
      </c>
      <c r="B592" s="294" t="s">
        <v>2553</v>
      </c>
    </row>
    <row r="593">
      <c r="A593" s="441">
        <v>45828.9681274537</v>
      </c>
      <c r="B593" s="294" t="s">
        <v>2558</v>
      </c>
    </row>
    <row r="594">
      <c r="A594" s="441">
        <v>45828.96813271991</v>
      </c>
      <c r="B594" s="294" t="s">
        <v>2456</v>
      </c>
    </row>
    <row r="595">
      <c r="A595" s="441">
        <v>45828.96817738426</v>
      </c>
      <c r="B595" s="294" t="s">
        <v>2278</v>
      </c>
    </row>
    <row r="596">
      <c r="A596" s="441">
        <v>45828.968192071756</v>
      </c>
      <c r="B596" s="294" t="s">
        <v>2559</v>
      </c>
    </row>
    <row r="597">
      <c r="A597" s="441">
        <v>45828.96820181713</v>
      </c>
      <c r="B597" s="294" t="s">
        <v>2280</v>
      </c>
    </row>
    <row r="598">
      <c r="A598" s="441">
        <v>45828.96821290509</v>
      </c>
      <c r="B598" s="294" t="s">
        <v>2281</v>
      </c>
    </row>
    <row r="599">
      <c r="A599" s="441">
        <v>45828.96825607639</v>
      </c>
      <c r="B599" s="294" t="s">
        <v>2560</v>
      </c>
    </row>
    <row r="600">
      <c r="A600" s="441">
        <v>45828.96826065972</v>
      </c>
      <c r="B600" s="294" t="s">
        <v>2283</v>
      </c>
    </row>
    <row r="601">
      <c r="A601" s="441">
        <v>45828.968270046294</v>
      </c>
      <c r="B601" s="294" t="s">
        <v>2561</v>
      </c>
    </row>
    <row r="602">
      <c r="A602" s="441">
        <v>45828.96827496528</v>
      </c>
      <c r="B602" s="294" t="s">
        <v>2285</v>
      </c>
    </row>
    <row r="603">
      <c r="A603" s="441">
        <v>45828.968286504634</v>
      </c>
      <c r="B603" s="294" t="s">
        <v>2562</v>
      </c>
    </row>
    <row r="604">
      <c r="A604" s="441">
        <v>45828.96831361111</v>
      </c>
      <c r="B604" s="294" t="s">
        <v>2563</v>
      </c>
    </row>
    <row r="605">
      <c r="A605" s="441">
        <v>45828.99425815972</v>
      </c>
      <c r="B605" s="294" t="s">
        <v>2564</v>
      </c>
    </row>
    <row r="606">
      <c r="A606" s="441">
        <v>45828.99427244213</v>
      </c>
      <c r="B606" s="294" t="s">
        <v>2275</v>
      </c>
    </row>
    <row r="607">
      <c r="A607" s="441">
        <v>45828.99428828704</v>
      </c>
      <c r="B607" s="294" t="s">
        <v>2565</v>
      </c>
    </row>
    <row r="608">
      <c r="A608" s="441">
        <v>45828.994309699076</v>
      </c>
      <c r="B608" s="294" t="s">
        <v>2566</v>
      </c>
    </row>
    <row r="609">
      <c r="A609" s="441">
        <v>45828.99432736111</v>
      </c>
      <c r="B609" s="294" t="s">
        <v>2567</v>
      </c>
    </row>
    <row r="610">
      <c r="A610" s="441">
        <v>45828.99580700231</v>
      </c>
      <c r="B610" s="294" t="s">
        <v>2568</v>
      </c>
    </row>
    <row r="611">
      <c r="A611" s="441">
        <v>45828.99581217593</v>
      </c>
      <c r="B611" s="294" t="s">
        <v>2274</v>
      </c>
    </row>
    <row r="612">
      <c r="A612" s="441">
        <v>45828.99582939815</v>
      </c>
      <c r="B612" s="294" t="s">
        <v>2275</v>
      </c>
    </row>
    <row r="613">
      <c r="A613" s="441">
        <v>45828.995859097224</v>
      </c>
      <c r="B613" s="294" t="s">
        <v>2276</v>
      </c>
    </row>
    <row r="614">
      <c r="A614" s="441">
        <v>45828.99586365741</v>
      </c>
      <c r="B614" s="294" t="s">
        <v>2456</v>
      </c>
    </row>
    <row r="615">
      <c r="A615" s="441">
        <v>45828.99589844907</v>
      </c>
      <c r="B615" s="294" t="s">
        <v>2342</v>
      </c>
    </row>
    <row r="616">
      <c r="A616" s="441">
        <v>45828.99592407407</v>
      </c>
      <c r="B616" s="294" t="s">
        <v>2569</v>
      </c>
    </row>
    <row r="617">
      <c r="A617" s="441">
        <v>45828.99593791667</v>
      </c>
      <c r="B617" s="294" t="s">
        <v>2280</v>
      </c>
    </row>
    <row r="618">
      <c r="A618" s="441">
        <v>45828.99595099537</v>
      </c>
      <c r="B618" s="294" t="s">
        <v>2281</v>
      </c>
    </row>
    <row r="619">
      <c r="A619" s="441">
        <v>45828.9959684375</v>
      </c>
      <c r="B619" s="294" t="s">
        <v>2570</v>
      </c>
    </row>
    <row r="620">
      <c r="A620" s="441">
        <v>45828.99597280093</v>
      </c>
      <c r="B620" s="294" t="s">
        <v>2283</v>
      </c>
    </row>
    <row r="621">
      <c r="A621" s="441">
        <v>45828.995983113426</v>
      </c>
      <c r="B621" s="294" t="s">
        <v>2571</v>
      </c>
    </row>
    <row r="622">
      <c r="A622" s="441">
        <v>45828.99599084491</v>
      </c>
      <c r="B622" s="294" t="s">
        <v>2285</v>
      </c>
    </row>
    <row r="623">
      <c r="A623" s="441">
        <v>45828.99599844907</v>
      </c>
      <c r="B623" s="294" t="s">
        <v>2572</v>
      </c>
    </row>
    <row r="624">
      <c r="A624" s="441">
        <v>45828.99601615741</v>
      </c>
      <c r="B624" s="294" t="s">
        <v>2573</v>
      </c>
    </row>
    <row r="625">
      <c r="A625" s="441">
        <v>45828.99809761574</v>
      </c>
      <c r="B625" s="294" t="s">
        <v>2574</v>
      </c>
    </row>
    <row r="626">
      <c r="A626" s="441">
        <v>45828.99810221065</v>
      </c>
      <c r="B626" s="294" t="s">
        <v>2260</v>
      </c>
    </row>
    <row r="627">
      <c r="A627" s="441">
        <v>45828.99810810185</v>
      </c>
      <c r="B627" s="294" t="s">
        <v>2289</v>
      </c>
    </row>
    <row r="628">
      <c r="A628" s="441">
        <v>45828.998112245376</v>
      </c>
      <c r="B628" s="294" t="s">
        <v>2262</v>
      </c>
    </row>
    <row r="629">
      <c r="A629" s="441">
        <v>45828.99811947916</v>
      </c>
      <c r="B629" s="294" t="s">
        <v>2575</v>
      </c>
    </row>
    <row r="630">
      <c r="A630" s="441">
        <v>45828.998141550925</v>
      </c>
      <c r="B630" s="294" t="s">
        <v>2264</v>
      </c>
    </row>
    <row r="631">
      <c r="A631" s="441">
        <v>45828.99913465278</v>
      </c>
      <c r="B631" s="294" t="s">
        <v>2576</v>
      </c>
    </row>
    <row r="632">
      <c r="A632" s="441">
        <v>45828.99915695602</v>
      </c>
      <c r="B632" s="294" t="s">
        <v>2577</v>
      </c>
    </row>
    <row r="633">
      <c r="A633" s="441">
        <v>45828.999162569446</v>
      </c>
      <c r="B633" s="294" t="s">
        <v>2578</v>
      </c>
    </row>
    <row r="634">
      <c r="A634" s="441">
        <v>45828.9991715162</v>
      </c>
      <c r="B634" s="294" t="s">
        <v>2579</v>
      </c>
    </row>
    <row r="635">
      <c r="A635" s="441">
        <v>45828.9991868287</v>
      </c>
      <c r="B635" s="294" t="s">
        <v>2580</v>
      </c>
    </row>
    <row r="636">
      <c r="A636" s="441">
        <v>45828.999388958335</v>
      </c>
      <c r="B636" s="294" t="s">
        <v>2581</v>
      </c>
    </row>
    <row r="637">
      <c r="A637" s="441">
        <v>45828.99939452547</v>
      </c>
      <c r="B637" s="294" t="s">
        <v>2260</v>
      </c>
    </row>
    <row r="638">
      <c r="A638" s="441">
        <v>45828.99939956018</v>
      </c>
      <c r="B638" s="294" t="s">
        <v>2289</v>
      </c>
    </row>
    <row r="639">
      <c r="A639" s="441">
        <v>45828.9994053125</v>
      </c>
      <c r="B639" s="294" t="s">
        <v>2264</v>
      </c>
    </row>
    <row r="640">
      <c r="A640" s="441">
        <v>45828.99949457176</v>
      </c>
      <c r="B640" s="294" t="s">
        <v>2582</v>
      </c>
    </row>
    <row r="641">
      <c r="A641" s="441">
        <v>45828.99949969907</v>
      </c>
      <c r="B641" s="294" t="s">
        <v>2260</v>
      </c>
    </row>
    <row r="642">
      <c r="A642" s="441">
        <v>45828.99950446759</v>
      </c>
      <c r="B642" s="294" t="s">
        <v>2289</v>
      </c>
    </row>
    <row r="643">
      <c r="A643" s="441">
        <v>45828.999508946756</v>
      </c>
      <c r="B643" s="294" t="s">
        <v>2264</v>
      </c>
    </row>
    <row r="644">
      <c r="A644" s="441">
        <v>45828.999661168986</v>
      </c>
      <c r="B644" s="294" t="s">
        <v>2583</v>
      </c>
    </row>
    <row r="645">
      <c r="A645" s="441">
        <v>45828.99966609954</v>
      </c>
      <c r="B645" s="294" t="s">
        <v>2260</v>
      </c>
    </row>
    <row r="646">
      <c r="A646" s="441">
        <v>45828.99967096065</v>
      </c>
      <c r="B646" s="294" t="s">
        <v>2289</v>
      </c>
    </row>
    <row r="647">
      <c r="A647" s="441">
        <v>45828.99967547454</v>
      </c>
      <c r="B647" s="294" t="s">
        <v>2264</v>
      </c>
    </row>
    <row r="648">
      <c r="A648" s="441">
        <v>45829.00000284722</v>
      </c>
      <c r="B648" s="294" t="s">
        <v>2584</v>
      </c>
    </row>
    <row r="649">
      <c r="A649" s="441">
        <v>45829.000007106486</v>
      </c>
      <c r="B649" s="294" t="s">
        <v>2260</v>
      </c>
    </row>
    <row r="650">
      <c r="A650" s="441">
        <v>45829.00001146991</v>
      </c>
      <c r="B650" s="294" t="s">
        <v>2289</v>
      </c>
    </row>
    <row r="651">
      <c r="A651" s="441">
        <v>45829.00001643518</v>
      </c>
      <c r="B651" s="294" t="s">
        <v>2264</v>
      </c>
    </row>
    <row r="652">
      <c r="A652" s="441">
        <v>45829.00024289352</v>
      </c>
      <c r="B652" s="294" t="s">
        <v>2585</v>
      </c>
    </row>
    <row r="653">
      <c r="A653" s="441">
        <v>45829.00024892361</v>
      </c>
      <c r="B653" s="294" t="s">
        <v>2274</v>
      </c>
    </row>
    <row r="654">
      <c r="A654" s="441">
        <v>45829.000264386574</v>
      </c>
      <c r="B654" s="294" t="s">
        <v>2577</v>
      </c>
    </row>
    <row r="655">
      <c r="A655" s="441">
        <v>45829.0002687963</v>
      </c>
      <c r="B655" s="294" t="s">
        <v>2586</v>
      </c>
    </row>
    <row r="656">
      <c r="A656" s="441">
        <v>45829.000273576385</v>
      </c>
      <c r="B656" s="294" t="s">
        <v>2456</v>
      </c>
    </row>
    <row r="657">
      <c r="A657" s="441">
        <v>45829.00032799768</v>
      </c>
      <c r="B657" s="294" t="s">
        <v>2278</v>
      </c>
    </row>
    <row r="658">
      <c r="A658" s="441">
        <v>45829.00034255787</v>
      </c>
      <c r="B658" s="294" t="s">
        <v>2587</v>
      </c>
    </row>
    <row r="659">
      <c r="A659" s="441">
        <v>45829.00034791666</v>
      </c>
      <c r="B659" s="294" t="s">
        <v>2280</v>
      </c>
    </row>
    <row r="660">
      <c r="A660" s="441">
        <v>45829.0003720949</v>
      </c>
      <c r="B660" s="294" t="s">
        <v>2281</v>
      </c>
    </row>
    <row r="661">
      <c r="A661" s="441">
        <v>45829.000409201384</v>
      </c>
      <c r="B661" s="294" t="s">
        <v>2588</v>
      </c>
    </row>
    <row r="662">
      <c r="A662" s="441">
        <v>45829.000413877315</v>
      </c>
      <c r="B662" s="294" t="s">
        <v>2283</v>
      </c>
    </row>
    <row r="663">
      <c r="A663" s="441">
        <v>45829.00043233796</v>
      </c>
      <c r="B663" s="294" t="s">
        <v>2589</v>
      </c>
    </row>
    <row r="664">
      <c r="A664" s="441">
        <v>45829.00043675926</v>
      </c>
      <c r="B664" s="294" t="s">
        <v>2285</v>
      </c>
    </row>
    <row r="665">
      <c r="A665" s="441">
        <v>45829.000443287034</v>
      </c>
      <c r="B665" s="294" t="s">
        <v>2590</v>
      </c>
    </row>
    <row r="666">
      <c r="A666" s="441">
        <v>45829.000453078705</v>
      </c>
      <c r="B666" s="294" t="s">
        <v>2591</v>
      </c>
    </row>
    <row r="667">
      <c r="A667" s="441">
        <v>45829.001190254625</v>
      </c>
      <c r="B667" s="294" t="s">
        <v>2592</v>
      </c>
    </row>
    <row r="668">
      <c r="A668" s="441">
        <v>45829.001211215276</v>
      </c>
      <c r="B668" s="294" t="s">
        <v>2260</v>
      </c>
    </row>
    <row r="669">
      <c r="A669" s="441">
        <v>45829.00121737269</v>
      </c>
      <c r="B669" s="294" t="s">
        <v>2593</v>
      </c>
    </row>
    <row r="670">
      <c r="A670" s="441">
        <v>45829.00122133102</v>
      </c>
      <c r="B670" s="294" t="s">
        <v>2264</v>
      </c>
    </row>
    <row r="671">
      <c r="A671" s="441">
        <v>45829.00141001157</v>
      </c>
      <c r="B671" s="294" t="s">
        <v>2594</v>
      </c>
    </row>
    <row r="672">
      <c r="A672" s="441">
        <v>45829.00141540509</v>
      </c>
      <c r="B672" s="294" t="s">
        <v>2260</v>
      </c>
    </row>
    <row r="673">
      <c r="A673" s="441">
        <v>45829.0014202662</v>
      </c>
      <c r="B673" s="294" t="s">
        <v>2289</v>
      </c>
    </row>
    <row r="674">
      <c r="A674" s="441">
        <v>45829.00142878472</v>
      </c>
      <c r="B674" s="294" t="s">
        <v>2264</v>
      </c>
    </row>
    <row r="675">
      <c r="A675" s="441">
        <v>45829.00207988426</v>
      </c>
      <c r="B675" s="294" t="s">
        <v>2595</v>
      </c>
    </row>
    <row r="676">
      <c r="A676" s="441">
        <v>45829.00208543982</v>
      </c>
      <c r="B676" s="294" t="s">
        <v>2260</v>
      </c>
    </row>
    <row r="677">
      <c r="A677" s="441">
        <v>45829.002099618054</v>
      </c>
      <c r="B677" s="294" t="s">
        <v>2289</v>
      </c>
    </row>
    <row r="678">
      <c r="A678" s="441">
        <v>45829.00210429398</v>
      </c>
      <c r="B678" s="294" t="s">
        <v>2264</v>
      </c>
    </row>
    <row r="679">
      <c r="A679" s="441">
        <v>45829.002554293984</v>
      </c>
      <c r="B679" s="294" t="s">
        <v>2596</v>
      </c>
    </row>
    <row r="680">
      <c r="A680" s="441">
        <v>45829.00255921297</v>
      </c>
      <c r="B680" s="294" t="s">
        <v>2260</v>
      </c>
    </row>
    <row r="681">
      <c r="A681" s="441">
        <v>45829.00256364583</v>
      </c>
      <c r="B681" s="294" t="s">
        <v>2593</v>
      </c>
    </row>
    <row r="682">
      <c r="A682" s="441">
        <v>45829.00256818287</v>
      </c>
      <c r="B682" s="294" t="s">
        <v>2264</v>
      </c>
    </row>
    <row r="683">
      <c r="A683" s="441">
        <v>45829.257185625</v>
      </c>
      <c r="B683" s="294" t="s">
        <v>2597</v>
      </c>
    </row>
    <row r="684">
      <c r="A684" s="441">
        <v>45829.25718954861</v>
      </c>
      <c r="B684" s="294" t="s">
        <v>2598</v>
      </c>
    </row>
    <row r="685">
      <c r="A685" s="441">
        <v>45829.25719646991</v>
      </c>
      <c r="B685" s="294" t="s">
        <v>2283</v>
      </c>
    </row>
    <row r="686">
      <c r="A686" s="441">
        <v>45829.25721003472</v>
      </c>
      <c r="B686" s="294" t="s">
        <v>2599</v>
      </c>
    </row>
    <row r="687">
      <c r="A687" s="441">
        <v>45829.36893157408</v>
      </c>
      <c r="B687" s="294" t="s">
        <v>2600</v>
      </c>
    </row>
    <row r="688">
      <c r="A688" s="441">
        <v>45829.36894915509</v>
      </c>
      <c r="B688" s="294" t="s">
        <v>2426</v>
      </c>
    </row>
    <row r="689">
      <c r="A689" s="441">
        <v>45829.36895266204</v>
      </c>
      <c r="B689" s="294" t="s">
        <v>2398</v>
      </c>
    </row>
    <row r="690">
      <c r="A690" s="441">
        <v>45829.36896414352</v>
      </c>
      <c r="B690" s="294" t="s">
        <v>2399</v>
      </c>
    </row>
    <row r="691">
      <c r="A691" s="441">
        <v>45829.36898035879</v>
      </c>
      <c r="B691" s="294" t="s">
        <v>2601</v>
      </c>
    </row>
    <row r="692">
      <c r="A692" s="441">
        <v>45829.36931587963</v>
      </c>
      <c r="B692" s="294" t="s">
        <v>2602</v>
      </c>
    </row>
    <row r="693">
      <c r="A693" s="441">
        <v>45829.36932428241</v>
      </c>
      <c r="B693" s="294" t="s">
        <v>2603</v>
      </c>
    </row>
    <row r="694">
      <c r="A694" s="441">
        <v>45829.36932820602</v>
      </c>
      <c r="B694" s="294" t="s">
        <v>2398</v>
      </c>
    </row>
    <row r="695">
      <c r="A695" s="441">
        <v>45829.36933486111</v>
      </c>
      <c r="B695" s="294" t="s">
        <v>2399</v>
      </c>
    </row>
    <row r="696">
      <c r="A696" s="441">
        <v>45829.369356469906</v>
      </c>
      <c r="B696" s="294" t="s">
        <v>2604</v>
      </c>
    </row>
    <row r="697">
      <c r="A697" s="441">
        <v>45829.36963577547</v>
      </c>
      <c r="B697" s="294" t="s">
        <v>2605</v>
      </c>
    </row>
    <row r="698">
      <c r="A698" s="441">
        <v>45829.3696391088</v>
      </c>
      <c r="B698" s="294" t="s">
        <v>2274</v>
      </c>
    </row>
    <row r="699">
      <c r="A699" s="441">
        <v>45829.369646203704</v>
      </c>
      <c r="B699" s="294" t="s">
        <v>2426</v>
      </c>
    </row>
    <row r="700">
      <c r="A700" s="441">
        <v>45829.36964993055</v>
      </c>
      <c r="B700" s="294" t="s">
        <v>2429</v>
      </c>
    </row>
    <row r="701">
      <c r="A701" s="441">
        <v>45829.369652939815</v>
      </c>
      <c r="B701" s="294" t="s">
        <v>2456</v>
      </c>
    </row>
    <row r="702">
      <c r="A702" s="441">
        <v>45829.369678194445</v>
      </c>
      <c r="B702" s="294" t="s">
        <v>2333</v>
      </c>
    </row>
    <row r="703">
      <c r="A703" s="441">
        <v>45829.369691932865</v>
      </c>
      <c r="B703" s="294" t="s">
        <v>2606</v>
      </c>
    </row>
    <row r="704">
      <c r="A704" s="441">
        <v>45829.36969546296</v>
      </c>
      <c r="B704" s="294" t="s">
        <v>2280</v>
      </c>
    </row>
    <row r="705">
      <c r="A705" s="441">
        <v>45829.36970273148</v>
      </c>
      <c r="B705" s="294" t="s">
        <v>2281</v>
      </c>
    </row>
    <row r="706">
      <c r="A706" s="441">
        <v>45829.36971679398</v>
      </c>
      <c r="B706" s="294" t="s">
        <v>2607</v>
      </c>
    </row>
    <row r="707">
      <c r="A707" s="441">
        <v>45829.36971993056</v>
      </c>
      <c r="B707" s="294" t="s">
        <v>2283</v>
      </c>
    </row>
    <row r="708">
      <c r="A708" s="441">
        <v>45829.36972990741</v>
      </c>
      <c r="B708" s="294" t="s">
        <v>2608</v>
      </c>
    </row>
    <row r="709">
      <c r="A709" s="441">
        <v>45829.36973309028</v>
      </c>
      <c r="B709" s="294" t="s">
        <v>2285</v>
      </c>
    </row>
    <row r="710">
      <c r="A710" s="441">
        <v>45829.36973831018</v>
      </c>
      <c r="B710" s="294" t="s">
        <v>2609</v>
      </c>
    </row>
    <row r="711">
      <c r="A711" s="441">
        <v>45829.36975619213</v>
      </c>
      <c r="B711" s="294" t="s">
        <v>2610</v>
      </c>
    </row>
    <row r="712">
      <c r="A712" s="441">
        <v>45829.36980138889</v>
      </c>
      <c r="B712" s="294" t="s">
        <v>2611</v>
      </c>
    </row>
    <row r="713">
      <c r="A713" s="441">
        <v>45829.369807696756</v>
      </c>
      <c r="B713" s="294" t="s">
        <v>2612</v>
      </c>
    </row>
    <row r="714">
      <c r="A714" s="441">
        <v>45829.36981125</v>
      </c>
      <c r="B714" s="294" t="s">
        <v>2398</v>
      </c>
    </row>
    <row r="715">
      <c r="A715" s="441">
        <v>45829.36981747685</v>
      </c>
      <c r="B715" s="294" t="s">
        <v>2399</v>
      </c>
    </row>
    <row r="716">
      <c r="A716" s="441">
        <v>45829.369830254625</v>
      </c>
      <c r="B716" s="294" t="s">
        <v>2613</v>
      </c>
    </row>
    <row r="717">
      <c r="A717" s="441">
        <v>45829.37005766203</v>
      </c>
      <c r="B717" s="294" t="s">
        <v>2614</v>
      </c>
    </row>
    <row r="718">
      <c r="A718" s="441">
        <v>45829.37006133102</v>
      </c>
      <c r="B718" s="294" t="s">
        <v>2274</v>
      </c>
    </row>
    <row r="719">
      <c r="A719" s="441">
        <v>45829.37006960648</v>
      </c>
      <c r="B719" s="294" t="s">
        <v>2603</v>
      </c>
    </row>
    <row r="720">
      <c r="A720" s="441">
        <v>45829.370072708334</v>
      </c>
      <c r="B720" s="294" t="s">
        <v>2615</v>
      </c>
    </row>
    <row r="721">
      <c r="A721" s="441">
        <v>45829.3700762963</v>
      </c>
      <c r="B721" s="294" t="s">
        <v>2456</v>
      </c>
    </row>
    <row r="722">
      <c r="A722" s="441">
        <v>45829.3701055787</v>
      </c>
      <c r="B722" s="294" t="s">
        <v>2278</v>
      </c>
    </row>
    <row r="723">
      <c r="A723" s="441">
        <v>45829.37012076389</v>
      </c>
      <c r="B723" s="294" t="s">
        <v>2616</v>
      </c>
    </row>
    <row r="724">
      <c r="A724" s="441">
        <v>45829.370124189816</v>
      </c>
      <c r="B724" s="294" t="s">
        <v>2280</v>
      </c>
    </row>
    <row r="725">
      <c r="A725" s="441">
        <v>45829.37013056713</v>
      </c>
      <c r="B725" s="294" t="s">
        <v>2281</v>
      </c>
    </row>
    <row r="726">
      <c r="A726" s="441">
        <v>45829.37014302083</v>
      </c>
      <c r="B726" s="294" t="s">
        <v>2617</v>
      </c>
    </row>
    <row r="727">
      <c r="A727" s="441">
        <v>45829.37014597222</v>
      </c>
      <c r="B727" s="294" t="s">
        <v>2283</v>
      </c>
    </row>
    <row r="728">
      <c r="A728" s="441">
        <v>45829.370157314814</v>
      </c>
      <c r="B728" s="294" t="s">
        <v>2618</v>
      </c>
    </row>
    <row r="729">
      <c r="A729" s="441">
        <v>45829.37016040509</v>
      </c>
      <c r="B729" s="294" t="s">
        <v>2285</v>
      </c>
    </row>
    <row r="730">
      <c r="A730" s="441">
        <v>45829.370168078705</v>
      </c>
      <c r="B730" s="294" t="s">
        <v>2619</v>
      </c>
    </row>
    <row r="731">
      <c r="A731" s="441">
        <v>45829.37017834491</v>
      </c>
      <c r="B731" s="294" t="s">
        <v>2620</v>
      </c>
    </row>
    <row r="732">
      <c r="A732" s="441">
        <v>45829.370292708336</v>
      </c>
      <c r="B732" s="294" t="s">
        <v>2621</v>
      </c>
    </row>
    <row r="733">
      <c r="A733" s="441">
        <v>45829.37029694444</v>
      </c>
      <c r="B733" s="294" t="s">
        <v>2622</v>
      </c>
    </row>
    <row r="734">
      <c r="A734" s="441">
        <v>45829.370299155096</v>
      </c>
      <c r="B734" s="294" t="s">
        <v>2398</v>
      </c>
    </row>
    <row r="735">
      <c r="A735" s="441">
        <v>45829.370304675926</v>
      </c>
      <c r="B735" s="294" t="s">
        <v>2399</v>
      </c>
    </row>
    <row r="736">
      <c r="A736" s="441">
        <v>45829.37031616898</v>
      </c>
      <c r="B736" s="294" t="s">
        <v>2623</v>
      </c>
    </row>
    <row r="737">
      <c r="A737" s="441">
        <v>45829.37094540509</v>
      </c>
      <c r="B737" s="294" t="s">
        <v>2624</v>
      </c>
    </row>
    <row r="738">
      <c r="A738" s="441">
        <v>45829.370967696756</v>
      </c>
      <c r="B738" s="294" t="s">
        <v>2625</v>
      </c>
    </row>
    <row r="739">
      <c r="A739" s="441">
        <v>45829.370970185184</v>
      </c>
      <c r="B739" s="294" t="s">
        <v>2398</v>
      </c>
    </row>
    <row r="740">
      <c r="A740" s="441">
        <v>45829.37097934028</v>
      </c>
      <c r="B740" s="294" t="s">
        <v>2399</v>
      </c>
    </row>
    <row r="741">
      <c r="A741" s="441">
        <v>45829.370989918985</v>
      </c>
      <c r="B741" s="294" t="s">
        <v>2626</v>
      </c>
    </row>
    <row r="742">
      <c r="A742" s="441">
        <v>45829.371197141205</v>
      </c>
      <c r="B742" s="294" t="s">
        <v>2627</v>
      </c>
    </row>
    <row r="743">
      <c r="A743" s="441">
        <v>45829.37120126157</v>
      </c>
      <c r="B743" s="294" t="s">
        <v>2274</v>
      </c>
    </row>
    <row r="744">
      <c r="A744" s="441">
        <v>45829.371209930556</v>
      </c>
      <c r="B744" s="294" t="s">
        <v>2625</v>
      </c>
    </row>
    <row r="745">
      <c r="A745" s="441">
        <v>45829.371213402774</v>
      </c>
      <c r="B745" s="294" t="s">
        <v>2628</v>
      </c>
    </row>
    <row r="746">
      <c r="A746" s="441">
        <v>45829.37121701389</v>
      </c>
      <c r="B746" s="294" t="s">
        <v>2456</v>
      </c>
    </row>
    <row r="747">
      <c r="A747" s="441">
        <v>45829.37124548611</v>
      </c>
      <c r="B747" s="294" t="s">
        <v>2333</v>
      </c>
    </row>
    <row r="748">
      <c r="A748" s="441">
        <v>45829.371268194445</v>
      </c>
      <c r="B748" s="294" t="s">
        <v>2629</v>
      </c>
    </row>
    <row r="749">
      <c r="A749" s="441">
        <v>45829.37127164352</v>
      </c>
      <c r="B749" s="294" t="s">
        <v>2280</v>
      </c>
    </row>
    <row r="750">
      <c r="A750" s="441">
        <v>45829.37127915509</v>
      </c>
      <c r="B750" s="294" t="s">
        <v>2281</v>
      </c>
    </row>
    <row r="751">
      <c r="A751" s="441">
        <v>45829.37128129629</v>
      </c>
      <c r="B751" s="294" t="s">
        <v>2630</v>
      </c>
    </row>
    <row r="752">
      <c r="A752" s="441">
        <v>45829.371284050925</v>
      </c>
      <c r="B752" s="294" t="s">
        <v>2274</v>
      </c>
    </row>
    <row r="753">
      <c r="A753" s="441">
        <v>45829.371290219904</v>
      </c>
      <c r="B753" s="294" t="s">
        <v>2612</v>
      </c>
    </row>
    <row r="754">
      <c r="A754" s="441">
        <v>45829.37129289352</v>
      </c>
      <c r="B754" s="294" t="s">
        <v>2631</v>
      </c>
    </row>
    <row r="755">
      <c r="A755" s="441">
        <v>45829.371303148146</v>
      </c>
      <c r="B755" s="294" t="s">
        <v>2456</v>
      </c>
    </row>
    <row r="756">
      <c r="A756" s="441">
        <v>45829.37130328704</v>
      </c>
      <c r="B756" s="294" t="s">
        <v>2283</v>
      </c>
    </row>
    <row r="757">
      <c r="A757" s="441">
        <v>45829.37131429398</v>
      </c>
      <c r="B757" s="294" t="s">
        <v>2632</v>
      </c>
    </row>
    <row r="758">
      <c r="A758" s="441">
        <v>45829.3713177662</v>
      </c>
      <c r="B758" s="294" t="s">
        <v>2285</v>
      </c>
    </row>
    <row r="759">
      <c r="A759" s="441">
        <v>45829.37132525463</v>
      </c>
      <c r="B759" s="294" t="s">
        <v>2633</v>
      </c>
    </row>
    <row r="760">
      <c r="A760" s="441">
        <v>45829.37132423611</v>
      </c>
      <c r="B760" s="294" t="s">
        <v>2342</v>
      </c>
    </row>
    <row r="761">
      <c r="A761" s="441">
        <v>45829.37133576389</v>
      </c>
      <c r="B761" s="294" t="s">
        <v>2634</v>
      </c>
    </row>
    <row r="762">
      <c r="A762" s="441">
        <v>45829.37133789352</v>
      </c>
      <c r="B762" s="294" t="s">
        <v>2635</v>
      </c>
    </row>
    <row r="763">
      <c r="A763" s="441">
        <v>45829.37133819444</v>
      </c>
      <c r="B763" s="294" t="s">
        <v>2280</v>
      </c>
    </row>
    <row r="764">
      <c r="A764" s="441">
        <v>45829.37134431713</v>
      </c>
      <c r="B764" s="294" t="s">
        <v>2281</v>
      </c>
    </row>
    <row r="765">
      <c r="A765" s="441">
        <v>45829.371361736106</v>
      </c>
      <c r="B765" s="294" t="s">
        <v>2636</v>
      </c>
    </row>
    <row r="766">
      <c r="A766" s="441">
        <v>45829.37136877315</v>
      </c>
      <c r="B766" s="294" t="s">
        <v>2283</v>
      </c>
    </row>
    <row r="767">
      <c r="A767" s="441">
        <v>45829.37137846065</v>
      </c>
      <c r="B767" s="294" t="s">
        <v>2637</v>
      </c>
    </row>
    <row r="768">
      <c r="A768" s="441">
        <v>45829.371381018515</v>
      </c>
      <c r="B768" s="294" t="s">
        <v>2285</v>
      </c>
    </row>
    <row r="769">
      <c r="A769" s="441">
        <v>45829.371385624996</v>
      </c>
      <c r="B769" s="294" t="s">
        <v>2638</v>
      </c>
    </row>
    <row r="770">
      <c r="A770" s="441">
        <v>45829.37139465278</v>
      </c>
      <c r="B770" s="294" t="s">
        <v>2639</v>
      </c>
    </row>
    <row r="771">
      <c r="A771" s="441">
        <v>45829.37179016204</v>
      </c>
      <c r="B771" s="294" t="s">
        <v>2640</v>
      </c>
    </row>
    <row r="772">
      <c r="A772" s="441">
        <v>45829.37179651621</v>
      </c>
      <c r="B772" s="294" t="s">
        <v>2274</v>
      </c>
    </row>
    <row r="773">
      <c r="A773" s="441">
        <v>45829.371803912036</v>
      </c>
      <c r="B773" s="294" t="s">
        <v>2622</v>
      </c>
    </row>
    <row r="774">
      <c r="A774" s="441">
        <v>45829.371807233794</v>
      </c>
      <c r="B774" s="294" t="s">
        <v>2641</v>
      </c>
    </row>
    <row r="775">
      <c r="A775" s="441">
        <v>45829.37181038194</v>
      </c>
      <c r="B775" s="294" t="s">
        <v>2456</v>
      </c>
    </row>
    <row r="776">
      <c r="A776" s="441">
        <v>45829.371846319445</v>
      </c>
      <c r="B776" s="294" t="s">
        <v>2342</v>
      </c>
    </row>
    <row r="777">
      <c r="A777" s="441">
        <v>45829.371855879624</v>
      </c>
      <c r="B777" s="294" t="s">
        <v>2642</v>
      </c>
    </row>
    <row r="778">
      <c r="A778" s="441">
        <v>45829.3718670949</v>
      </c>
      <c r="B778" s="294" t="s">
        <v>2280</v>
      </c>
    </row>
    <row r="779">
      <c r="A779" s="441">
        <v>45829.371872627315</v>
      </c>
      <c r="B779" s="294" t="s">
        <v>2281</v>
      </c>
    </row>
    <row r="780">
      <c r="A780" s="441">
        <v>45829.37188248843</v>
      </c>
      <c r="B780" s="294" t="s">
        <v>2643</v>
      </c>
    </row>
    <row r="781">
      <c r="A781" s="441">
        <v>45829.37188532407</v>
      </c>
      <c r="B781" s="294" t="s">
        <v>2283</v>
      </c>
    </row>
    <row r="782">
      <c r="A782" s="441">
        <v>45829.37189608796</v>
      </c>
      <c r="B782" s="294" t="s">
        <v>2644</v>
      </c>
    </row>
    <row r="783">
      <c r="A783" s="441">
        <v>45829.37189866898</v>
      </c>
      <c r="B783" s="294" t="s">
        <v>2285</v>
      </c>
    </row>
    <row r="784">
      <c r="A784" s="441">
        <v>45829.37190420138</v>
      </c>
      <c r="B784" s="294" t="s">
        <v>2645</v>
      </c>
    </row>
    <row r="785">
      <c r="A785" s="441">
        <v>45829.37191255787</v>
      </c>
      <c r="B785" s="294" t="s">
        <v>2646</v>
      </c>
    </row>
    <row r="786">
      <c r="A786" s="441">
        <v>45829.373719780095</v>
      </c>
      <c r="B786" s="294" t="s">
        <v>2647</v>
      </c>
    </row>
    <row r="787">
      <c r="A787" s="441">
        <v>45829.37372952546</v>
      </c>
      <c r="B787" s="294" t="s">
        <v>2577</v>
      </c>
    </row>
    <row r="788">
      <c r="A788" s="441">
        <v>45829.37373207176</v>
      </c>
      <c r="B788" s="294" t="s">
        <v>2398</v>
      </c>
    </row>
    <row r="789">
      <c r="A789" s="441">
        <v>45829.37374446759</v>
      </c>
      <c r="B789" s="294" t="s">
        <v>2399</v>
      </c>
    </row>
    <row r="790">
      <c r="A790" s="441">
        <v>45829.37375540509</v>
      </c>
      <c r="B790" s="294" t="s">
        <v>2648</v>
      </c>
    </row>
    <row r="791">
      <c r="A791" s="441">
        <v>45829.37407667824</v>
      </c>
      <c r="B791" s="294" t="s">
        <v>2649</v>
      </c>
    </row>
    <row r="792">
      <c r="A792" s="441">
        <v>45829.37407925926</v>
      </c>
      <c r="B792" s="294" t="s">
        <v>2274</v>
      </c>
    </row>
    <row r="793">
      <c r="A793" s="441">
        <v>45829.37408795139</v>
      </c>
      <c r="B793" s="294" t="s">
        <v>2577</v>
      </c>
    </row>
    <row r="794">
      <c r="A794" s="441">
        <v>45829.37409096065</v>
      </c>
      <c r="B794" s="294" t="s">
        <v>2586</v>
      </c>
    </row>
    <row r="795">
      <c r="A795" s="441">
        <v>45829.3740934838</v>
      </c>
      <c r="B795" s="294" t="s">
        <v>2456</v>
      </c>
    </row>
    <row r="796">
      <c r="A796" s="441">
        <v>45829.37410998842</v>
      </c>
      <c r="B796" s="294" t="s">
        <v>2650</v>
      </c>
    </row>
    <row r="797">
      <c r="A797" s="441">
        <v>45829.37411651621</v>
      </c>
      <c r="B797" s="294" t="s">
        <v>2651</v>
      </c>
    </row>
    <row r="798">
      <c r="A798" s="441">
        <v>45829.37412353009</v>
      </c>
      <c r="B798" s="294" t="s">
        <v>2333</v>
      </c>
    </row>
    <row r="799">
      <c r="A799" s="441">
        <v>45829.37413766204</v>
      </c>
      <c r="B799" s="294" t="s">
        <v>2587</v>
      </c>
    </row>
    <row r="800">
      <c r="A800" s="441">
        <v>45829.374140300926</v>
      </c>
      <c r="B800" s="294" t="s">
        <v>2652</v>
      </c>
    </row>
    <row r="801">
      <c r="A801" s="441">
        <v>45829.37414263889</v>
      </c>
      <c r="B801" s="294" t="s">
        <v>2355</v>
      </c>
    </row>
    <row r="802">
      <c r="A802" s="441">
        <v>45829.37414506944</v>
      </c>
      <c r="B802" s="294" t="s">
        <v>2653</v>
      </c>
    </row>
    <row r="803">
      <c r="A803" s="441">
        <v>45829.374159513885</v>
      </c>
      <c r="B803" s="294" t="s">
        <v>2654</v>
      </c>
    </row>
    <row r="804">
      <c r="A804" s="441">
        <v>45829.374162002314</v>
      </c>
      <c r="B804" s="294" t="s">
        <v>2283</v>
      </c>
    </row>
    <row r="805">
      <c r="A805" s="441">
        <v>45829.374168587965</v>
      </c>
      <c r="B805" s="294" t="s">
        <v>2655</v>
      </c>
    </row>
    <row r="806">
      <c r="A806" s="441">
        <v>45829.37417101851</v>
      </c>
      <c r="B806" s="294" t="s">
        <v>2285</v>
      </c>
    </row>
    <row r="807">
      <c r="A807" s="441">
        <v>45829.374175543984</v>
      </c>
      <c r="B807" s="294" t="s">
        <v>2656</v>
      </c>
    </row>
    <row r="808">
      <c r="A808" s="441">
        <v>45829.374184872686</v>
      </c>
      <c r="B808" s="294" t="s">
        <v>2657</v>
      </c>
    </row>
    <row r="809">
      <c r="A809" s="441">
        <v>45829.37505765047</v>
      </c>
      <c r="B809" s="294" t="s">
        <v>2290</v>
      </c>
    </row>
    <row r="810">
      <c r="A810" s="441">
        <v>45829.375732071756</v>
      </c>
      <c r="B810" s="294" t="s">
        <v>2658</v>
      </c>
    </row>
    <row r="811">
      <c r="A811" s="441">
        <v>45829.375918136575</v>
      </c>
      <c r="B811" s="294" t="s">
        <v>2659</v>
      </c>
    </row>
    <row r="812">
      <c r="A812" s="441">
        <v>45829.37593017361</v>
      </c>
      <c r="B812" s="294" t="s">
        <v>2660</v>
      </c>
    </row>
    <row r="813">
      <c r="A813" s="441">
        <v>45829.375936446755</v>
      </c>
      <c r="B813" s="294" t="s">
        <v>2661</v>
      </c>
    </row>
    <row r="814">
      <c r="A814" s="441">
        <v>45829.375953587965</v>
      </c>
      <c r="B814" s="294" t="s">
        <v>2662</v>
      </c>
    </row>
    <row r="815">
      <c r="A815" s="441">
        <v>45829.375956250005</v>
      </c>
      <c r="B815" s="294" t="s">
        <v>2283</v>
      </c>
    </row>
    <row r="816">
      <c r="A816" s="441">
        <v>45829.37596791667</v>
      </c>
      <c r="B816" s="294" t="s">
        <v>2663</v>
      </c>
    </row>
    <row r="817">
      <c r="A817" s="441">
        <v>45829.37956686343</v>
      </c>
      <c r="B817" s="294" t="s">
        <v>2664</v>
      </c>
    </row>
    <row r="818">
      <c r="A818" s="441">
        <v>45829.37957019676</v>
      </c>
      <c r="B818" s="294" t="s">
        <v>2260</v>
      </c>
    </row>
    <row r="819">
      <c r="A819" s="441">
        <v>45829.37958353009</v>
      </c>
      <c r="B819" s="294" t="s">
        <v>2289</v>
      </c>
    </row>
    <row r="820">
      <c r="A820" s="441">
        <v>45829.37958703704</v>
      </c>
      <c r="B820" s="294" t="s">
        <v>2264</v>
      </c>
    </row>
    <row r="821">
      <c r="A821" s="441">
        <v>45829.385560717594</v>
      </c>
      <c r="B821" s="294" t="s">
        <v>2665</v>
      </c>
    </row>
    <row r="822">
      <c r="A822" s="441">
        <v>45829.385563703705</v>
      </c>
      <c r="B822" s="294" t="s">
        <v>2260</v>
      </c>
    </row>
    <row r="823">
      <c r="A823" s="441">
        <v>45829.38556663194</v>
      </c>
      <c r="B823" s="294" t="s">
        <v>2289</v>
      </c>
    </row>
    <row r="824">
      <c r="A824" s="441">
        <v>45829.38557756944</v>
      </c>
      <c r="B824" s="294" t="s">
        <v>2264</v>
      </c>
    </row>
    <row r="825">
      <c r="A825" s="441">
        <v>45829.385753298615</v>
      </c>
      <c r="B825" s="294" t="s">
        <v>2666</v>
      </c>
    </row>
    <row r="826">
      <c r="A826" s="441">
        <v>45829.38575511574</v>
      </c>
      <c r="B826" s="294" t="s">
        <v>2260</v>
      </c>
    </row>
    <row r="827">
      <c r="A827" s="441">
        <v>45829.385756828706</v>
      </c>
      <c r="B827" s="294" t="s">
        <v>2289</v>
      </c>
    </row>
    <row r="828">
      <c r="A828" s="441">
        <v>45829.38575862268</v>
      </c>
      <c r="B828" s="294" t="s">
        <v>2264</v>
      </c>
    </row>
    <row r="829">
      <c r="A829" s="441">
        <v>45829.4008224537</v>
      </c>
      <c r="B829" s="294" t="s">
        <v>2667</v>
      </c>
    </row>
    <row r="830">
      <c r="A830" s="441">
        <v>45829.40082534723</v>
      </c>
      <c r="B830" s="294" t="s">
        <v>2260</v>
      </c>
    </row>
    <row r="831">
      <c r="A831" s="441">
        <v>45829.40082789352</v>
      </c>
      <c r="B831" s="294" t="s">
        <v>2593</v>
      </c>
    </row>
    <row r="832">
      <c r="A832" s="441">
        <v>45829.400838587964</v>
      </c>
      <c r="B832" s="294" t="s">
        <v>2262</v>
      </c>
    </row>
    <row r="833">
      <c r="A833" s="441">
        <v>45829.400843923606</v>
      </c>
      <c r="B833" s="294" t="s">
        <v>2668</v>
      </c>
    </row>
    <row r="834">
      <c r="A834" s="441">
        <v>45829.4008600463</v>
      </c>
      <c r="B834" s="294" t="s">
        <v>2264</v>
      </c>
    </row>
    <row r="835">
      <c r="A835" s="441">
        <v>45829.45109108796</v>
      </c>
      <c r="B835" s="294" t="s">
        <v>2669</v>
      </c>
    </row>
    <row r="836">
      <c r="A836" s="441">
        <v>45829.45109693287</v>
      </c>
      <c r="B836" s="294" t="s">
        <v>2260</v>
      </c>
    </row>
    <row r="837">
      <c r="A837" s="441">
        <v>45829.45110115741</v>
      </c>
      <c r="B837" s="294" t="s">
        <v>2593</v>
      </c>
    </row>
    <row r="838">
      <c r="A838" s="441">
        <v>45829.45114196759</v>
      </c>
      <c r="B838" s="294" t="s">
        <v>2264</v>
      </c>
    </row>
    <row r="839">
      <c r="A839" s="441">
        <v>45829.46342017361</v>
      </c>
      <c r="B839" s="294" t="s">
        <v>2670</v>
      </c>
    </row>
    <row r="840">
      <c r="A840" s="441">
        <v>45829.4634381713</v>
      </c>
      <c r="B840" s="294" t="s">
        <v>2260</v>
      </c>
    </row>
    <row r="841">
      <c r="A841" s="441">
        <v>45829.46345592593</v>
      </c>
      <c r="B841" s="294" t="s">
        <v>2593</v>
      </c>
    </row>
    <row r="842">
      <c r="A842" s="441">
        <v>45829.46346</v>
      </c>
      <c r="B842" s="294" t="s">
        <v>2264</v>
      </c>
    </row>
    <row r="843">
      <c r="A843" s="441">
        <v>45829.51270060185</v>
      </c>
      <c r="B843" s="294" t="s">
        <v>2671</v>
      </c>
    </row>
    <row r="844">
      <c r="A844" s="441">
        <v>45829.51270467593</v>
      </c>
      <c r="B844" s="294" t="s">
        <v>2260</v>
      </c>
    </row>
    <row r="845">
      <c r="A845" s="441">
        <v>45829.512707974536</v>
      </c>
      <c r="B845" s="294" t="s">
        <v>2593</v>
      </c>
    </row>
    <row r="846">
      <c r="A846" s="441">
        <v>45829.512720115745</v>
      </c>
      <c r="B846" s="294" t="s">
        <v>2264</v>
      </c>
    </row>
    <row r="847">
      <c r="A847" s="441">
        <v>45829.537168483796</v>
      </c>
      <c r="B847" s="294" t="s">
        <v>2672</v>
      </c>
    </row>
    <row r="848">
      <c r="A848" s="441">
        <v>45829.53717113426</v>
      </c>
      <c r="B848" s="294" t="s">
        <v>2260</v>
      </c>
    </row>
    <row r="849">
      <c r="A849" s="441">
        <v>45829.537174004625</v>
      </c>
      <c r="B849" s="294" t="s">
        <v>2414</v>
      </c>
    </row>
    <row r="850">
      <c r="A850" s="441">
        <v>45829.53718269676</v>
      </c>
      <c r="B850" s="294" t="s">
        <v>2264</v>
      </c>
    </row>
    <row r="851">
      <c r="A851" s="441">
        <v>45829.61627025463</v>
      </c>
      <c r="B851" s="294" t="s">
        <v>2673</v>
      </c>
    </row>
    <row r="852">
      <c r="A852" s="441">
        <v>45829.61627506945</v>
      </c>
      <c r="B852" s="294" t="s">
        <v>2260</v>
      </c>
    </row>
    <row r="853">
      <c r="A853" s="441">
        <v>45829.61627817129</v>
      </c>
      <c r="B853" s="294" t="s">
        <v>2593</v>
      </c>
    </row>
    <row r="854">
      <c r="A854" s="441">
        <v>45829.61629145833</v>
      </c>
      <c r="B854" s="294" t="s">
        <v>2264</v>
      </c>
    </row>
    <row r="855">
      <c r="A855" s="441">
        <v>45829.75838900463</v>
      </c>
      <c r="B855" s="294" t="s">
        <v>2283</v>
      </c>
    </row>
    <row r="856">
      <c r="A856" s="441">
        <v>45829.758399768514</v>
      </c>
      <c r="B856" s="294" t="s">
        <v>2674</v>
      </c>
    </row>
    <row r="857">
      <c r="A857" s="441">
        <v>45829.87312375</v>
      </c>
      <c r="B857" s="294" t="s">
        <v>2675</v>
      </c>
    </row>
    <row r="858">
      <c r="A858" s="441">
        <v>45829.87312803241</v>
      </c>
      <c r="B858" s="294" t="s">
        <v>2260</v>
      </c>
    </row>
    <row r="859">
      <c r="A859" s="441">
        <v>45829.87313641203</v>
      </c>
      <c r="B859" s="294" t="s">
        <v>2323</v>
      </c>
    </row>
    <row r="860">
      <c r="A860" s="441">
        <v>45829.873144363424</v>
      </c>
      <c r="B860" s="294" t="s">
        <v>2262</v>
      </c>
    </row>
    <row r="861">
      <c r="A861" s="441">
        <v>45829.87315196759</v>
      </c>
      <c r="B861" s="294" t="s">
        <v>2324</v>
      </c>
    </row>
    <row r="862">
      <c r="A862" s="441">
        <v>45829.873168391205</v>
      </c>
      <c r="B862" s="294" t="s">
        <v>2264</v>
      </c>
    </row>
    <row r="863">
      <c r="A863" s="441">
        <v>45829.873570289354</v>
      </c>
      <c r="B863" s="294" t="s">
        <v>2676</v>
      </c>
    </row>
    <row r="864">
      <c r="A864" s="441">
        <v>45829.87357982639</v>
      </c>
      <c r="B864" s="294" t="s">
        <v>2340</v>
      </c>
    </row>
    <row r="865">
      <c r="A865" s="441">
        <v>45829.87358342593</v>
      </c>
      <c r="B865" s="294" t="s">
        <v>2677</v>
      </c>
    </row>
    <row r="866">
      <c r="A866" s="441">
        <v>45829.87359258102</v>
      </c>
      <c r="B866" s="294" t="s">
        <v>2678</v>
      </c>
    </row>
    <row r="867">
      <c r="A867" s="441">
        <v>45829.87360519676</v>
      </c>
      <c r="B867" s="294" t="s">
        <v>2679</v>
      </c>
    </row>
    <row r="868">
      <c r="A868" s="441">
        <v>45829.87483148148</v>
      </c>
      <c r="B868" s="294" t="s">
        <v>2680</v>
      </c>
    </row>
    <row r="869">
      <c r="A869" s="441">
        <v>45829.87483821759</v>
      </c>
      <c r="B869" s="294" t="s">
        <v>2274</v>
      </c>
    </row>
    <row r="870">
      <c r="A870" s="441">
        <v>45829.87485995371</v>
      </c>
      <c r="B870" s="294" t="s">
        <v>2340</v>
      </c>
    </row>
    <row r="871">
      <c r="A871" s="441">
        <v>45829.874864178244</v>
      </c>
      <c r="B871" s="294" t="s">
        <v>2341</v>
      </c>
    </row>
    <row r="872">
      <c r="A872" s="441">
        <v>45829.87486858796</v>
      </c>
      <c r="B872" s="294" t="s">
        <v>2681</v>
      </c>
    </row>
    <row r="873">
      <c r="A873" s="441">
        <v>45829.874903564814</v>
      </c>
      <c r="B873" s="294" t="s">
        <v>2342</v>
      </c>
    </row>
    <row r="874">
      <c r="A874" s="441">
        <v>45829.874920601855</v>
      </c>
      <c r="B874" s="294" t="s">
        <v>2682</v>
      </c>
    </row>
    <row r="875">
      <c r="A875" s="441">
        <v>45829.87492427083</v>
      </c>
      <c r="B875" s="294" t="s">
        <v>2280</v>
      </c>
    </row>
    <row r="876">
      <c r="A876" s="441">
        <v>45829.874935266205</v>
      </c>
      <c r="B876" s="294" t="s">
        <v>2281</v>
      </c>
    </row>
    <row r="877">
      <c r="A877" s="441">
        <v>45829.87495159722</v>
      </c>
      <c r="B877" s="294" t="s">
        <v>2683</v>
      </c>
    </row>
    <row r="878">
      <c r="A878" s="441">
        <v>45829.874956354164</v>
      </c>
      <c r="B878" s="294" t="s">
        <v>2283</v>
      </c>
    </row>
    <row r="879">
      <c r="A879" s="441">
        <v>45829.87496914352</v>
      </c>
      <c r="B879" s="294" t="s">
        <v>2684</v>
      </c>
    </row>
    <row r="880">
      <c r="A880" s="441">
        <v>45829.874973275466</v>
      </c>
      <c r="B880" s="294" t="s">
        <v>2285</v>
      </c>
    </row>
    <row r="881">
      <c r="A881" s="441">
        <v>45829.87497982639</v>
      </c>
      <c r="B881" s="294" t="s">
        <v>2685</v>
      </c>
    </row>
    <row r="882">
      <c r="A882" s="441">
        <v>45829.874990509255</v>
      </c>
      <c r="B882" s="294" t="s">
        <v>2686</v>
      </c>
    </row>
    <row r="883">
      <c r="A883" s="441">
        <v>45829.87770957176</v>
      </c>
      <c r="B883" s="294" t="s">
        <v>2687</v>
      </c>
    </row>
    <row r="884">
      <c r="A884" s="441">
        <v>45829.877716365736</v>
      </c>
      <c r="B884" s="294" t="s">
        <v>2372</v>
      </c>
    </row>
    <row r="885">
      <c r="A885" s="441">
        <v>45829.87772962963</v>
      </c>
      <c r="B885" s="294" t="s">
        <v>2398</v>
      </c>
    </row>
    <row r="886">
      <c r="A886" s="441">
        <v>45829.87774070602</v>
      </c>
      <c r="B886" s="294" t="s">
        <v>2399</v>
      </c>
    </row>
    <row r="887">
      <c r="A887" s="441">
        <v>45829.877752581015</v>
      </c>
      <c r="B887" s="294" t="s">
        <v>2688</v>
      </c>
    </row>
    <row r="888">
      <c r="A888" s="441">
        <v>45829.87814291667</v>
      </c>
      <c r="B888" s="294" t="s">
        <v>2689</v>
      </c>
    </row>
    <row r="889">
      <c r="A889" s="441">
        <v>45829.87814649305</v>
      </c>
      <c r="B889" s="294" t="s">
        <v>2274</v>
      </c>
    </row>
    <row r="890">
      <c r="A890" s="441">
        <v>45829.87815633102</v>
      </c>
      <c r="B890" s="294" t="s">
        <v>2372</v>
      </c>
    </row>
    <row r="891">
      <c r="A891" s="441">
        <v>45829.87815899306</v>
      </c>
      <c r="B891" s="294" t="s">
        <v>2373</v>
      </c>
    </row>
    <row r="892">
      <c r="A892" s="441">
        <v>45829.8781622338</v>
      </c>
      <c r="B892" s="294" t="s">
        <v>2681</v>
      </c>
    </row>
    <row r="893">
      <c r="A893" s="441">
        <v>45829.87819070602</v>
      </c>
      <c r="B893" s="294" t="s">
        <v>2342</v>
      </c>
    </row>
    <row r="894">
      <c r="A894" s="441">
        <v>45829.87820233796</v>
      </c>
      <c r="B894" s="294" t="s">
        <v>2690</v>
      </c>
    </row>
    <row r="895">
      <c r="A895" s="441">
        <v>45829.87820665509</v>
      </c>
      <c r="B895" s="294" t="s">
        <v>2280</v>
      </c>
    </row>
    <row r="896">
      <c r="A896" s="441">
        <v>45829.878216365745</v>
      </c>
      <c r="B896" s="294" t="s">
        <v>2281</v>
      </c>
    </row>
    <row r="897">
      <c r="A897" s="441">
        <v>45829.87823149306</v>
      </c>
      <c r="B897" s="294" t="s">
        <v>2691</v>
      </c>
    </row>
    <row r="898">
      <c r="A898" s="441">
        <v>45829.87823430556</v>
      </c>
      <c r="B898" s="294" t="s">
        <v>2283</v>
      </c>
    </row>
    <row r="899">
      <c r="A899" s="441">
        <v>45829.878246249995</v>
      </c>
      <c r="B899" s="294" t="s">
        <v>2692</v>
      </c>
    </row>
    <row r="900">
      <c r="A900" s="441">
        <v>45829.87824899306</v>
      </c>
      <c r="B900" s="294" t="s">
        <v>2285</v>
      </c>
    </row>
    <row r="901">
      <c r="A901" s="441">
        <v>45829.87825483797</v>
      </c>
      <c r="B901" s="294" t="s">
        <v>2693</v>
      </c>
    </row>
    <row r="902">
      <c r="A902" s="441">
        <v>45829.87826332176</v>
      </c>
      <c r="B902" s="294" t="s">
        <v>2694</v>
      </c>
    </row>
    <row r="903">
      <c r="A903" s="441">
        <v>45829.89059122685</v>
      </c>
      <c r="B903" s="294" t="s">
        <v>2695</v>
      </c>
    </row>
    <row r="904">
      <c r="A904" s="441">
        <v>45829.89059494213</v>
      </c>
      <c r="B904" s="294" t="s">
        <v>2260</v>
      </c>
    </row>
    <row r="905">
      <c r="A905" s="441">
        <v>45829.89060171296</v>
      </c>
      <c r="B905" s="294" t="s">
        <v>2696</v>
      </c>
    </row>
    <row r="906">
      <c r="A906" s="441">
        <v>45829.890613553245</v>
      </c>
      <c r="B906" s="294" t="s">
        <v>2264</v>
      </c>
    </row>
    <row r="907">
      <c r="A907" s="441">
        <v>45829.89061383102</v>
      </c>
      <c r="B907" s="294" t="s">
        <v>2260</v>
      </c>
    </row>
    <row r="908">
      <c r="A908" s="441">
        <v>45829.89061739584</v>
      </c>
      <c r="B908" s="294" t="s">
        <v>2696</v>
      </c>
    </row>
    <row r="909">
      <c r="A909" s="441">
        <v>45829.89062104167</v>
      </c>
      <c r="B909" s="294" t="s">
        <v>2264</v>
      </c>
    </row>
    <row r="910">
      <c r="A910" s="441">
        <v>45829.9042046875</v>
      </c>
      <c r="B910" s="294" t="s">
        <v>2697</v>
      </c>
    </row>
    <row r="911">
      <c r="A911" s="441">
        <v>45829.904207280095</v>
      </c>
      <c r="B911" s="294" t="s">
        <v>2260</v>
      </c>
    </row>
    <row r="912">
      <c r="A912" s="441">
        <v>45829.904210127315</v>
      </c>
      <c r="B912" s="294" t="s">
        <v>2512</v>
      </c>
    </row>
    <row r="913">
      <c r="A913" s="441">
        <v>45829.904212685185</v>
      </c>
      <c r="B913" s="294" t="s">
        <v>2262</v>
      </c>
    </row>
    <row r="914">
      <c r="A914" s="441">
        <v>45829.90422403935</v>
      </c>
      <c r="B914" s="294" t="s">
        <v>2698</v>
      </c>
    </row>
    <row r="915">
      <c r="A915" s="441">
        <v>45829.90422625</v>
      </c>
      <c r="B915" s="294" t="s">
        <v>2699</v>
      </c>
    </row>
    <row r="916">
      <c r="A916" s="441">
        <v>45829.90422726852</v>
      </c>
      <c r="B916" s="294" t="s">
        <v>2260</v>
      </c>
    </row>
    <row r="917">
      <c r="A917" s="441">
        <v>45829.90423119213</v>
      </c>
      <c r="B917" s="294" t="s">
        <v>2512</v>
      </c>
    </row>
    <row r="918">
      <c r="A918" s="441">
        <v>45829.90423436342</v>
      </c>
      <c r="B918" s="294" t="s">
        <v>2262</v>
      </c>
    </row>
    <row r="919">
      <c r="A919" s="441">
        <v>45829.9042408449</v>
      </c>
      <c r="B919" s="294" t="s">
        <v>2264</v>
      </c>
    </row>
    <row r="920">
      <c r="A920" s="441">
        <v>45829.90424131944</v>
      </c>
      <c r="B920" s="294" t="s">
        <v>2699</v>
      </c>
    </row>
    <row r="921">
      <c r="A921" s="441">
        <v>45829.90425810185</v>
      </c>
      <c r="B921" s="294" t="s">
        <v>2264</v>
      </c>
    </row>
    <row r="922">
      <c r="A922" s="441">
        <v>45829.906394756945</v>
      </c>
      <c r="B922" s="294" t="s">
        <v>2700</v>
      </c>
    </row>
    <row r="923">
      <c r="A923" s="441">
        <v>45829.906401319444</v>
      </c>
      <c r="B923" s="294" t="s">
        <v>2381</v>
      </c>
    </row>
    <row r="924">
      <c r="A924" s="441">
        <v>45829.906404594905</v>
      </c>
      <c r="B924" s="294" t="s">
        <v>2382</v>
      </c>
    </row>
    <row r="925">
      <c r="A925" s="441">
        <v>45829.90642320602</v>
      </c>
      <c r="B925" s="294" t="s">
        <v>2701</v>
      </c>
    </row>
    <row r="926">
      <c r="A926" s="441">
        <v>45829.9064321412</v>
      </c>
      <c r="B926" s="294" t="s">
        <v>2702</v>
      </c>
    </row>
    <row r="927">
      <c r="A927" s="441">
        <v>45829.907020405095</v>
      </c>
      <c r="B927" s="294" t="s">
        <v>2703</v>
      </c>
    </row>
    <row r="928">
      <c r="A928" s="441">
        <v>45829.907035</v>
      </c>
      <c r="B928" s="294" t="s">
        <v>2274</v>
      </c>
    </row>
    <row r="929">
      <c r="A929" s="441">
        <v>45829.90704185185</v>
      </c>
      <c r="B929" s="294" t="s">
        <v>2381</v>
      </c>
    </row>
    <row r="930">
      <c r="A930" s="441">
        <v>45829.907044907406</v>
      </c>
      <c r="B930" s="294" t="s">
        <v>2386</v>
      </c>
    </row>
    <row r="931">
      <c r="A931" s="441">
        <v>45829.90704777778</v>
      </c>
      <c r="B931" s="294" t="s">
        <v>2681</v>
      </c>
    </row>
    <row r="932">
      <c r="A932" s="441">
        <v>45829.90706960648</v>
      </c>
      <c r="B932" s="294" t="s">
        <v>2278</v>
      </c>
    </row>
    <row r="933">
      <c r="A933" s="441">
        <v>45829.90708319444</v>
      </c>
      <c r="B933" s="294" t="s">
        <v>2704</v>
      </c>
    </row>
    <row r="934">
      <c r="A934" s="441">
        <v>45829.90708597223</v>
      </c>
      <c r="B934" s="294" t="s">
        <v>2280</v>
      </c>
    </row>
    <row r="935">
      <c r="A935" s="441">
        <v>45829.907095636576</v>
      </c>
      <c r="B935" s="294" t="s">
        <v>2281</v>
      </c>
    </row>
    <row r="936">
      <c r="A936" s="441">
        <v>45829.90711289352</v>
      </c>
      <c r="B936" s="294" t="s">
        <v>2705</v>
      </c>
    </row>
    <row r="937">
      <c r="A937" s="441">
        <v>45829.907115567126</v>
      </c>
      <c r="B937" s="294" t="s">
        <v>2283</v>
      </c>
    </row>
    <row r="938">
      <c r="A938" s="441">
        <v>45829.90712751157</v>
      </c>
      <c r="B938" s="294" t="s">
        <v>2706</v>
      </c>
    </row>
    <row r="939">
      <c r="A939" s="441">
        <v>45829.90713016204</v>
      </c>
      <c r="B939" s="294" t="s">
        <v>2285</v>
      </c>
    </row>
    <row r="940">
      <c r="A940" s="441">
        <v>45829.9071344213</v>
      </c>
      <c r="B940" s="294" t="s">
        <v>2707</v>
      </c>
    </row>
    <row r="941">
      <c r="A941" s="441">
        <v>45829.907148784725</v>
      </c>
      <c r="B941" s="294" t="s">
        <v>2708</v>
      </c>
    </row>
    <row r="942">
      <c r="A942" s="441">
        <v>45830.25717789352</v>
      </c>
      <c r="B942" s="294" t="s">
        <v>2709</v>
      </c>
    </row>
    <row r="943">
      <c r="A943" s="441">
        <v>45830.25718366898</v>
      </c>
      <c r="B943" s="294" t="s">
        <v>2710</v>
      </c>
    </row>
    <row r="944">
      <c r="A944" s="441">
        <v>45830.257192476856</v>
      </c>
      <c r="B944" s="294" t="s">
        <v>2283</v>
      </c>
    </row>
    <row r="945">
      <c r="A945" s="441">
        <v>45830.25720740741</v>
      </c>
      <c r="B945" s="294" t="s">
        <v>2711</v>
      </c>
    </row>
    <row r="946">
      <c r="A946" s="441">
        <v>45830.31527027777</v>
      </c>
      <c r="B946" s="294" t="s">
        <v>2712</v>
      </c>
    </row>
    <row r="947">
      <c r="A947" s="441">
        <v>45830.31527579861</v>
      </c>
      <c r="B947" s="294" t="s">
        <v>2260</v>
      </c>
    </row>
    <row r="948">
      <c r="A948" s="441">
        <v>45830.31529121527</v>
      </c>
      <c r="B948" s="294" t="s">
        <v>2713</v>
      </c>
    </row>
    <row r="949">
      <c r="A949" s="441">
        <v>45830.315293611115</v>
      </c>
      <c r="B949" s="294" t="s">
        <v>2264</v>
      </c>
    </row>
    <row r="950">
      <c r="A950" s="441">
        <v>45830.31602834491</v>
      </c>
      <c r="B950" s="294" t="s">
        <v>2714</v>
      </c>
    </row>
    <row r="951">
      <c r="A951" s="441">
        <v>45830.3160312963</v>
      </c>
      <c r="B951" s="294" t="s">
        <v>2260</v>
      </c>
    </row>
    <row r="952">
      <c r="A952" s="441">
        <v>45830.31603450231</v>
      </c>
      <c r="B952" s="294" t="s">
        <v>2713</v>
      </c>
    </row>
    <row r="953">
      <c r="A953" s="441">
        <v>45830.31603827546</v>
      </c>
      <c r="B953" s="294" t="s">
        <v>2264</v>
      </c>
    </row>
    <row r="954">
      <c r="A954" s="441">
        <v>45830.31679810185</v>
      </c>
      <c r="B954" s="294" t="s">
        <v>2715</v>
      </c>
    </row>
    <row r="955">
      <c r="A955" s="441">
        <v>45830.31680184028</v>
      </c>
      <c r="B955" s="294" t="s">
        <v>2260</v>
      </c>
    </row>
    <row r="956">
      <c r="A956" s="441">
        <v>45830.31680526621</v>
      </c>
      <c r="B956" s="294" t="s">
        <v>2713</v>
      </c>
    </row>
    <row r="957">
      <c r="A957" s="441">
        <v>45830.31680869213</v>
      </c>
      <c r="B957" s="294" t="s">
        <v>2262</v>
      </c>
    </row>
    <row r="958">
      <c r="A958" s="441">
        <v>45830.31681920138</v>
      </c>
      <c r="B958" s="294" t="s">
        <v>2716</v>
      </c>
    </row>
    <row r="959">
      <c r="A959" s="441">
        <v>45830.31683116898</v>
      </c>
      <c r="B959" s="294" t="s">
        <v>2264</v>
      </c>
    </row>
    <row r="960">
      <c r="A960" s="441">
        <v>45830.317281446754</v>
      </c>
      <c r="B960" s="294" t="s">
        <v>2717</v>
      </c>
    </row>
    <row r="961">
      <c r="A961" s="441">
        <v>45830.31728368056</v>
      </c>
      <c r="B961" s="294" t="s">
        <v>2260</v>
      </c>
    </row>
    <row r="962">
      <c r="A962" s="441">
        <v>45830.31728599537</v>
      </c>
      <c r="B962" s="294" t="s">
        <v>2713</v>
      </c>
    </row>
    <row r="963">
      <c r="A963" s="441">
        <v>45830.31728840277</v>
      </c>
      <c r="B963" s="294" t="s">
        <v>2264</v>
      </c>
    </row>
    <row r="964">
      <c r="A964" s="441">
        <v>45830.336836319446</v>
      </c>
      <c r="B964" s="294" t="s">
        <v>2718</v>
      </c>
    </row>
    <row r="965">
      <c r="A965" s="441">
        <v>45830.33685533565</v>
      </c>
      <c r="B965" s="294" t="s">
        <v>2719</v>
      </c>
    </row>
    <row r="966">
      <c r="A966" s="441">
        <v>45830.336867164355</v>
      </c>
      <c r="B966" s="294" t="s">
        <v>2398</v>
      </c>
    </row>
    <row r="967">
      <c r="A967" s="441">
        <v>45830.33687560185</v>
      </c>
      <c r="B967" s="294" t="s">
        <v>2399</v>
      </c>
    </row>
    <row r="968">
      <c r="A968" s="441">
        <v>45830.33690149305</v>
      </c>
      <c r="B968" s="294" t="s">
        <v>2720</v>
      </c>
    </row>
    <row r="969">
      <c r="A969" s="441">
        <v>45830.33740662037</v>
      </c>
      <c r="B969" s="294" t="s">
        <v>2721</v>
      </c>
    </row>
    <row r="970">
      <c r="A970" s="441">
        <v>45830.33741950231</v>
      </c>
      <c r="B970" s="294" t="s">
        <v>2722</v>
      </c>
    </row>
    <row r="971">
      <c r="A971" s="441">
        <v>45830.337425578706</v>
      </c>
      <c r="B971" s="294" t="s">
        <v>2398</v>
      </c>
    </row>
    <row r="972">
      <c r="A972" s="441">
        <v>45830.33743560185</v>
      </c>
      <c r="B972" s="294" t="s">
        <v>2399</v>
      </c>
    </row>
    <row r="973">
      <c r="A973" s="441">
        <v>45830.33745115741</v>
      </c>
      <c r="B973" s="294" t="s">
        <v>2723</v>
      </c>
    </row>
    <row r="974">
      <c r="A974" s="441">
        <v>45830.337938819444</v>
      </c>
      <c r="B974" s="294" t="s">
        <v>2724</v>
      </c>
    </row>
    <row r="975">
      <c r="A975" s="441">
        <v>45830.33795055556</v>
      </c>
      <c r="B975" s="294" t="s">
        <v>2274</v>
      </c>
    </row>
    <row r="976">
      <c r="A976" s="441">
        <v>45830.3379657176</v>
      </c>
      <c r="B976" s="294" t="s">
        <v>2719</v>
      </c>
    </row>
    <row r="977">
      <c r="A977" s="441">
        <v>45830.337971747686</v>
      </c>
      <c r="B977" s="294" t="s">
        <v>2725</v>
      </c>
    </row>
    <row r="978">
      <c r="A978" s="441">
        <v>45830.33797768518</v>
      </c>
      <c r="B978" s="294" t="s">
        <v>2681</v>
      </c>
    </row>
    <row r="979">
      <c r="A979" s="441">
        <v>45830.33805324074</v>
      </c>
      <c r="B979" s="294" t="s">
        <v>2278</v>
      </c>
    </row>
    <row r="980">
      <c r="A980" s="441">
        <v>45830.33807513889</v>
      </c>
      <c r="B980" s="294" t="s">
        <v>2726</v>
      </c>
    </row>
    <row r="981">
      <c r="A981" s="441">
        <v>45830.33808076389</v>
      </c>
      <c r="B981" s="294" t="s">
        <v>2280</v>
      </c>
    </row>
    <row r="982">
      <c r="A982" s="441">
        <v>45830.33809400463</v>
      </c>
      <c r="B982" s="294" t="s">
        <v>2281</v>
      </c>
    </row>
    <row r="983">
      <c r="A983" s="441">
        <v>45830.33812768519</v>
      </c>
      <c r="B983" s="294" t="s">
        <v>2727</v>
      </c>
    </row>
    <row r="984">
      <c r="A984" s="441">
        <v>45830.338133784724</v>
      </c>
      <c r="B984" s="294" t="s">
        <v>2283</v>
      </c>
    </row>
    <row r="985">
      <c r="A985" s="441">
        <v>45830.338145173606</v>
      </c>
      <c r="B985" s="294" t="s">
        <v>2728</v>
      </c>
    </row>
    <row r="986">
      <c r="A986" s="441">
        <v>45830.33815267361</v>
      </c>
      <c r="B986" s="294" t="s">
        <v>2285</v>
      </c>
    </row>
    <row r="987">
      <c r="A987" s="441">
        <v>45830.338160150466</v>
      </c>
      <c r="B987" s="294" t="s">
        <v>2729</v>
      </c>
    </row>
    <row r="988">
      <c r="A988" s="441">
        <v>45830.33817206019</v>
      </c>
      <c r="B988" s="294" t="s">
        <v>2730</v>
      </c>
    </row>
    <row r="989">
      <c r="A989" s="441">
        <v>45830.33847041667</v>
      </c>
      <c r="B989" s="294" t="s">
        <v>2731</v>
      </c>
    </row>
    <row r="990">
      <c r="A990" s="441">
        <v>45830.33847585648</v>
      </c>
      <c r="B990" s="294" t="s">
        <v>2274</v>
      </c>
    </row>
    <row r="991">
      <c r="A991" s="441">
        <v>45830.338488946756</v>
      </c>
      <c r="B991" s="294" t="s">
        <v>2722</v>
      </c>
    </row>
    <row r="992">
      <c r="A992" s="441">
        <v>45830.33849401621</v>
      </c>
      <c r="B992" s="294" t="s">
        <v>2732</v>
      </c>
    </row>
    <row r="993">
      <c r="A993" s="441">
        <v>45830.338512546296</v>
      </c>
      <c r="B993" s="294" t="s">
        <v>2681</v>
      </c>
    </row>
    <row r="994">
      <c r="A994" s="441">
        <v>45830.33854795139</v>
      </c>
      <c r="B994" s="294" t="s">
        <v>2342</v>
      </c>
    </row>
    <row r="995">
      <c r="A995" s="441">
        <v>45830.3385662037</v>
      </c>
      <c r="B995" s="294" t="s">
        <v>2733</v>
      </c>
    </row>
    <row r="996">
      <c r="A996" s="441">
        <v>45830.33857986111</v>
      </c>
      <c r="B996" s="294" t="s">
        <v>2280</v>
      </c>
    </row>
    <row r="997">
      <c r="A997" s="441">
        <v>45830.338602488424</v>
      </c>
      <c r="B997" s="294" t="s">
        <v>2281</v>
      </c>
    </row>
    <row r="998">
      <c r="A998" s="441">
        <v>45830.33862203704</v>
      </c>
      <c r="B998" s="294" t="s">
        <v>2734</v>
      </c>
    </row>
    <row r="999">
      <c r="A999" s="441">
        <v>45830.33862692129</v>
      </c>
      <c r="B999" s="294" t="s">
        <v>2283</v>
      </c>
    </row>
    <row r="1000">
      <c r="A1000" s="441">
        <v>45830.338639062495</v>
      </c>
      <c r="B1000" s="294" t="s">
        <v>2735</v>
      </c>
    </row>
    <row r="1001">
      <c r="A1001" s="441">
        <v>45830.33864405093</v>
      </c>
      <c r="B1001" s="294" t="s">
        <v>2285</v>
      </c>
    </row>
    <row r="1002">
      <c r="A1002" s="441">
        <v>45830.33865082176</v>
      </c>
      <c r="B1002" s="294" t="s">
        <v>2736</v>
      </c>
    </row>
    <row r="1003">
      <c r="A1003" s="441">
        <v>45830.33866096065</v>
      </c>
      <c r="B1003" s="294" t="s">
        <v>2737</v>
      </c>
    </row>
    <row r="1004">
      <c r="A1004" s="441">
        <v>45830.372216296295</v>
      </c>
      <c r="B1004" s="294" t="s">
        <v>2738</v>
      </c>
    </row>
    <row r="1005">
      <c r="A1005" s="441">
        <v>45830.37222280093</v>
      </c>
      <c r="B1005" s="294" t="s">
        <v>2739</v>
      </c>
    </row>
    <row r="1006">
      <c r="A1006" s="441">
        <v>45830.372233622686</v>
      </c>
      <c r="B1006" s="294" t="s">
        <v>2740</v>
      </c>
    </row>
    <row r="1007">
      <c r="A1007" s="441">
        <v>45830.37224427084</v>
      </c>
      <c r="B1007" s="294" t="s">
        <v>2741</v>
      </c>
    </row>
    <row r="1008">
      <c r="A1008" s="441">
        <v>45830.3722575</v>
      </c>
      <c r="B1008" s="294" t="s">
        <v>2742</v>
      </c>
    </row>
    <row r="1009">
      <c r="A1009" s="441">
        <v>45830.373352372684</v>
      </c>
      <c r="B1009" s="294" t="s">
        <v>2743</v>
      </c>
    </row>
    <row r="1010">
      <c r="A1010" s="441">
        <v>45830.3733553125</v>
      </c>
      <c r="B1010" s="294" t="s">
        <v>2274</v>
      </c>
    </row>
    <row r="1011">
      <c r="A1011" s="441">
        <v>45830.37336204862</v>
      </c>
      <c r="B1011" s="294" t="s">
        <v>2739</v>
      </c>
    </row>
    <row r="1012">
      <c r="A1012" s="441">
        <v>45830.37336460648</v>
      </c>
      <c r="B1012" s="294" t="s">
        <v>2744</v>
      </c>
    </row>
    <row r="1013">
      <c r="A1013" s="441">
        <v>45830.37336832176</v>
      </c>
      <c r="B1013" s="294" t="s">
        <v>2538</v>
      </c>
    </row>
    <row r="1014">
      <c r="A1014" s="441">
        <v>45830.37339900463</v>
      </c>
      <c r="B1014" s="294" t="s">
        <v>2342</v>
      </c>
    </row>
    <row r="1015">
      <c r="A1015" s="441">
        <v>45830.37341584491</v>
      </c>
      <c r="B1015" s="294" t="s">
        <v>2745</v>
      </c>
    </row>
    <row r="1016">
      <c r="A1016" s="441">
        <v>45830.37341866898</v>
      </c>
      <c r="B1016" s="294" t="s">
        <v>2280</v>
      </c>
    </row>
    <row r="1017">
      <c r="A1017" s="441">
        <v>45830.37342506944</v>
      </c>
      <c r="B1017" s="294" t="s">
        <v>2281</v>
      </c>
    </row>
    <row r="1018">
      <c r="A1018" s="441">
        <v>45830.3734415162</v>
      </c>
      <c r="B1018" s="294" t="s">
        <v>2746</v>
      </c>
    </row>
    <row r="1019">
      <c r="A1019" s="441">
        <v>45830.373443969904</v>
      </c>
      <c r="B1019" s="294" t="s">
        <v>2283</v>
      </c>
    </row>
    <row r="1020">
      <c r="A1020" s="441">
        <v>45830.37345269676</v>
      </c>
      <c r="B1020" s="294" t="s">
        <v>2747</v>
      </c>
    </row>
    <row r="1021">
      <c r="A1021" s="441">
        <v>45830.37345594907</v>
      </c>
      <c r="B1021" s="294" t="s">
        <v>2285</v>
      </c>
    </row>
    <row r="1022">
      <c r="A1022" s="441">
        <v>45830.373460648145</v>
      </c>
      <c r="B1022" s="294" t="s">
        <v>2748</v>
      </c>
    </row>
    <row r="1023">
      <c r="A1023" s="441">
        <v>45830.373470833336</v>
      </c>
      <c r="B1023" s="294" t="s">
        <v>2749</v>
      </c>
    </row>
    <row r="1024">
      <c r="A1024" s="441">
        <v>45830.3750459838</v>
      </c>
      <c r="B1024" s="294" t="s">
        <v>2290</v>
      </c>
    </row>
    <row r="1025">
      <c r="A1025" s="441">
        <v>45830.37518534722</v>
      </c>
      <c r="B1025" s="294" t="s">
        <v>2408</v>
      </c>
    </row>
    <row r="1026">
      <c r="A1026" s="441">
        <v>45830.37519508102</v>
      </c>
      <c r="B1026" s="294" t="s">
        <v>2750</v>
      </c>
    </row>
    <row r="1027">
      <c r="A1027" s="441">
        <v>45830.3753674537</v>
      </c>
      <c r="B1027" s="294" t="s">
        <v>2751</v>
      </c>
    </row>
    <row r="1028">
      <c r="A1028" s="441">
        <v>45830.37536975695</v>
      </c>
      <c r="B1028" s="294" t="s">
        <v>2752</v>
      </c>
    </row>
    <row r="1029">
      <c r="A1029" s="441">
        <v>45830.37537603009</v>
      </c>
      <c r="B1029" s="294" t="s">
        <v>2753</v>
      </c>
    </row>
    <row r="1030">
      <c r="A1030" s="441">
        <v>45830.37537840278</v>
      </c>
      <c r="B1030" s="294" t="s">
        <v>2283</v>
      </c>
    </row>
    <row r="1031">
      <c r="A1031" s="441">
        <v>45830.37538611111</v>
      </c>
      <c r="B1031" s="294" t="s">
        <v>2754</v>
      </c>
    </row>
    <row r="1032">
      <c r="A1032" s="441">
        <v>45830.40084269676</v>
      </c>
      <c r="B1032" s="294" t="s">
        <v>2755</v>
      </c>
    </row>
    <row r="1033">
      <c r="A1033" s="441">
        <v>45830.400857291665</v>
      </c>
      <c r="B1033" s="294" t="s">
        <v>2755</v>
      </c>
    </row>
    <row r="1034">
      <c r="A1034" s="441">
        <v>45830.40094461806</v>
      </c>
      <c r="B1034" s="294" t="s">
        <v>2755</v>
      </c>
    </row>
    <row r="1035">
      <c r="A1035" s="441">
        <v>45830.40233334491</v>
      </c>
      <c r="B1035" s="294" t="s">
        <v>2756</v>
      </c>
    </row>
    <row r="1036">
      <c r="A1036" s="441">
        <v>45830.40232743055</v>
      </c>
      <c r="B1036" s="294" t="s">
        <v>2756</v>
      </c>
    </row>
    <row r="1037">
      <c r="A1037" s="441">
        <v>45830.40293038194</v>
      </c>
      <c r="B1037" s="294" t="s">
        <v>2757</v>
      </c>
    </row>
    <row r="1038">
      <c r="A1038" s="441">
        <v>45830.402943900466</v>
      </c>
      <c r="B1038" s="294" t="s">
        <v>2757</v>
      </c>
    </row>
    <row r="1039">
      <c r="A1039" s="441">
        <v>45830.40301649306</v>
      </c>
      <c r="B1039" s="294" t="s">
        <v>2757</v>
      </c>
    </row>
    <row r="1040">
      <c r="A1040" s="441">
        <v>45830.40362888889</v>
      </c>
      <c r="B1040" s="294" t="s">
        <v>2758</v>
      </c>
    </row>
    <row r="1041">
      <c r="A1041" s="441">
        <v>45830.40363888889</v>
      </c>
      <c r="B1041" s="294" t="s">
        <v>2758</v>
      </c>
    </row>
    <row r="1042">
      <c r="A1042" s="441">
        <v>45830.40367688658</v>
      </c>
      <c r="B1042" s="294" t="s">
        <v>2759</v>
      </c>
    </row>
    <row r="1043">
      <c r="A1043" s="441">
        <v>45830.4036782176</v>
      </c>
      <c r="B1043" s="294" t="s">
        <v>2759</v>
      </c>
    </row>
    <row r="1044">
      <c r="A1044" s="441">
        <v>45830.404206770836</v>
      </c>
      <c r="B1044" s="294" t="s">
        <v>2758</v>
      </c>
    </row>
    <row r="1045">
      <c r="A1045" s="441">
        <v>45830.40421577546</v>
      </c>
      <c r="B1045" s="294" t="s">
        <v>2758</v>
      </c>
    </row>
    <row r="1046">
      <c r="A1046" s="441">
        <v>45830.404233622685</v>
      </c>
      <c r="B1046" s="294" t="s">
        <v>2759</v>
      </c>
    </row>
    <row r="1047">
      <c r="A1047" s="441">
        <v>45830.40424408564</v>
      </c>
      <c r="B1047" s="294" t="s">
        <v>2759</v>
      </c>
    </row>
    <row r="1048">
      <c r="A1048" s="441">
        <v>45830.406535358794</v>
      </c>
      <c r="B1048" s="294" t="s">
        <v>2760</v>
      </c>
    </row>
    <row r="1049">
      <c r="A1049" s="441">
        <v>45830.406538738425</v>
      </c>
      <c r="B1049" s="294" t="s">
        <v>2260</v>
      </c>
    </row>
    <row r="1050">
      <c r="A1050" s="441">
        <v>45830.40654190972</v>
      </c>
      <c r="B1050" s="294" t="s">
        <v>2414</v>
      </c>
    </row>
    <row r="1051">
      <c r="A1051" s="441">
        <v>45830.40654513889</v>
      </c>
      <c r="B1051" s="294" t="s">
        <v>2264</v>
      </c>
    </row>
    <row r="1052">
      <c r="A1052" s="441">
        <v>45830.42589315972</v>
      </c>
      <c r="B1052" s="294" t="s">
        <v>2761</v>
      </c>
    </row>
    <row r="1053">
      <c r="A1053" s="441">
        <v>45830.42590238426</v>
      </c>
      <c r="B1053" s="294" t="s">
        <v>2603</v>
      </c>
    </row>
    <row r="1054">
      <c r="A1054" s="441">
        <v>45830.42591210648</v>
      </c>
      <c r="B1054" s="294" t="s">
        <v>2398</v>
      </c>
    </row>
    <row r="1055">
      <c r="A1055" s="441">
        <v>45830.42591866898</v>
      </c>
      <c r="B1055" s="294" t="s">
        <v>2399</v>
      </c>
    </row>
    <row r="1056">
      <c r="A1056" s="441">
        <v>45830.42593045138</v>
      </c>
      <c r="B1056" s="294" t="s">
        <v>2762</v>
      </c>
    </row>
    <row r="1057">
      <c r="A1057" s="441">
        <v>45830.426429733794</v>
      </c>
      <c r="B1057" s="294" t="s">
        <v>2763</v>
      </c>
    </row>
    <row r="1058">
      <c r="A1058" s="441">
        <v>45830.42643644676</v>
      </c>
      <c r="B1058" s="294" t="s">
        <v>2515</v>
      </c>
    </row>
    <row r="1059">
      <c r="A1059" s="441">
        <v>45830.42644130787</v>
      </c>
      <c r="B1059" s="294" t="s">
        <v>2398</v>
      </c>
    </row>
    <row r="1060">
      <c r="A1060" s="441">
        <v>45830.426454016204</v>
      </c>
      <c r="B1060" s="294" t="s">
        <v>2399</v>
      </c>
    </row>
    <row r="1061">
      <c r="A1061" s="441">
        <v>45830.426465219905</v>
      </c>
      <c r="B1061" s="294" t="s">
        <v>2764</v>
      </c>
    </row>
    <row r="1062">
      <c r="A1062" s="441">
        <v>45830.42710753472</v>
      </c>
      <c r="B1062" s="294" t="s">
        <v>2765</v>
      </c>
    </row>
    <row r="1063">
      <c r="A1063" s="441">
        <v>45830.42711116898</v>
      </c>
      <c r="B1063" s="294" t="s">
        <v>2274</v>
      </c>
    </row>
    <row r="1064">
      <c r="A1064" s="441">
        <v>45830.42712025463</v>
      </c>
      <c r="B1064" s="294" t="s">
        <v>2603</v>
      </c>
    </row>
    <row r="1065">
      <c r="A1065" s="441">
        <v>45830.42712361111</v>
      </c>
      <c r="B1065" s="294" t="s">
        <v>2615</v>
      </c>
    </row>
    <row r="1066">
      <c r="A1066" s="441">
        <v>45830.427126932875</v>
      </c>
      <c r="B1066" s="294" t="s">
        <v>2681</v>
      </c>
    </row>
    <row r="1067">
      <c r="A1067" s="441">
        <v>45830.42716021991</v>
      </c>
      <c r="B1067" s="294" t="s">
        <v>2374</v>
      </c>
    </row>
    <row r="1068">
      <c r="A1068" s="441">
        <v>45830.42717560186</v>
      </c>
      <c r="B1068" s="294" t="s">
        <v>2766</v>
      </c>
    </row>
    <row r="1069">
      <c r="A1069" s="441">
        <v>45830.42717920139</v>
      </c>
      <c r="B1069" s="294" t="s">
        <v>2280</v>
      </c>
    </row>
    <row r="1070">
      <c r="A1070" s="441">
        <v>45830.42718775463</v>
      </c>
      <c r="B1070" s="294" t="s">
        <v>2281</v>
      </c>
    </row>
    <row r="1071">
      <c r="A1071" s="441">
        <v>45830.427205115746</v>
      </c>
      <c r="B1071" s="294" t="s">
        <v>2767</v>
      </c>
    </row>
    <row r="1072">
      <c r="A1072" s="441">
        <v>45830.427211064816</v>
      </c>
      <c r="B1072" s="294" t="s">
        <v>2768</v>
      </c>
    </row>
    <row r="1073">
      <c r="A1073" s="441">
        <v>45830.4272566088</v>
      </c>
      <c r="B1073" s="294" t="s">
        <v>2769</v>
      </c>
    </row>
    <row r="1074">
      <c r="A1074" s="441">
        <v>45830.427259814816</v>
      </c>
      <c r="B1074" s="294" t="s">
        <v>2274</v>
      </c>
    </row>
    <row r="1075">
      <c r="A1075" s="441">
        <v>45830.42726704861</v>
      </c>
      <c r="B1075" s="294" t="s">
        <v>2515</v>
      </c>
    </row>
    <row r="1076">
      <c r="A1076" s="441">
        <v>45830.427270555556</v>
      </c>
      <c r="B1076" s="294" t="s">
        <v>2518</v>
      </c>
    </row>
    <row r="1077">
      <c r="A1077" s="441">
        <v>45830.427281446755</v>
      </c>
      <c r="B1077" s="294" t="s">
        <v>2681</v>
      </c>
    </row>
    <row r="1078">
      <c r="A1078" s="441">
        <v>45830.42731583334</v>
      </c>
      <c r="B1078" s="294" t="s">
        <v>2342</v>
      </c>
    </row>
    <row r="1079">
      <c r="A1079" s="441">
        <v>45830.42734166667</v>
      </c>
      <c r="B1079" s="294" t="s">
        <v>2770</v>
      </c>
    </row>
    <row r="1080">
      <c r="A1080" s="441">
        <v>45830.42734934027</v>
      </c>
      <c r="B1080" s="294" t="s">
        <v>2280</v>
      </c>
    </row>
    <row r="1081">
      <c r="A1081" s="441">
        <v>45830.42736353009</v>
      </c>
      <c r="B1081" s="294" t="s">
        <v>2281</v>
      </c>
    </row>
    <row r="1082">
      <c r="A1082" s="441">
        <v>45830.42737829861</v>
      </c>
      <c r="B1082" s="294" t="s">
        <v>2771</v>
      </c>
    </row>
    <row r="1083">
      <c r="A1083" s="441">
        <v>45830.42738597222</v>
      </c>
      <c r="B1083" s="294" t="s">
        <v>2772</v>
      </c>
    </row>
    <row r="1084">
      <c r="A1084" s="441">
        <v>45830.42744216435</v>
      </c>
      <c r="B1084" s="294" t="s">
        <v>2773</v>
      </c>
    </row>
    <row r="1085">
      <c r="A1085" s="441">
        <v>45830.427447152775</v>
      </c>
      <c r="B1085" s="294" t="s">
        <v>2435</v>
      </c>
    </row>
    <row r="1086">
      <c r="A1086" s="441">
        <v>45830.42745038195</v>
      </c>
      <c r="B1086" s="294" t="s">
        <v>2774</v>
      </c>
    </row>
    <row r="1087">
      <c r="A1087" s="441">
        <v>45830.427452881944</v>
      </c>
      <c r="B1087" s="294" t="s">
        <v>2775</v>
      </c>
    </row>
    <row r="1088">
      <c r="A1088" s="441">
        <v>45830.42745402778</v>
      </c>
      <c r="B1088" s="294" t="s">
        <v>2283</v>
      </c>
    </row>
    <row r="1089">
      <c r="A1089" s="441">
        <v>45830.42745643518</v>
      </c>
      <c r="B1089" s="294" t="s">
        <v>2776</v>
      </c>
    </row>
    <row r="1090">
      <c r="A1090" s="441">
        <v>45830.42746103009</v>
      </c>
      <c r="B1090" s="294" t="s">
        <v>2777</v>
      </c>
    </row>
    <row r="1091">
      <c r="A1091" s="441">
        <v>45830.427464444445</v>
      </c>
      <c r="B1091" s="294" t="s">
        <v>2285</v>
      </c>
    </row>
    <row r="1092">
      <c r="A1092" s="441">
        <v>45830.42746659722</v>
      </c>
      <c r="B1092" s="294" t="s">
        <v>2283</v>
      </c>
    </row>
    <row r="1093">
      <c r="A1093" s="441">
        <v>45830.427469699076</v>
      </c>
      <c r="B1093" s="294" t="s">
        <v>2778</v>
      </c>
    </row>
    <row r="1094">
      <c r="A1094" s="441">
        <v>45830.42747642361</v>
      </c>
      <c r="B1094" s="294" t="s">
        <v>2779</v>
      </c>
    </row>
    <row r="1095">
      <c r="A1095" s="441">
        <v>45830.42747918981</v>
      </c>
      <c r="B1095" s="294" t="s">
        <v>2285</v>
      </c>
    </row>
    <row r="1096">
      <c r="A1096" s="441">
        <v>45830.427479826394</v>
      </c>
      <c r="B1096" s="294" t="s">
        <v>2780</v>
      </c>
    </row>
    <row r="1097">
      <c r="A1097" s="441">
        <v>45830.42748417824</v>
      </c>
      <c r="B1097" s="294" t="s">
        <v>2781</v>
      </c>
    </row>
    <row r="1098">
      <c r="A1098" s="441">
        <v>45830.427509120374</v>
      </c>
      <c r="B1098" s="294" t="s">
        <v>2782</v>
      </c>
    </row>
    <row r="1099">
      <c r="A1099" s="441">
        <v>45830.42765159722</v>
      </c>
      <c r="B1099" s="294" t="s">
        <v>2768</v>
      </c>
    </row>
    <row r="1100">
      <c r="A1100" s="441">
        <v>45830.42766482639</v>
      </c>
      <c r="B1100" s="294" t="s">
        <v>2768</v>
      </c>
    </row>
    <row r="1101">
      <c r="A1101" s="441">
        <v>45830.42770071759</v>
      </c>
      <c r="B1101" s="294" t="s">
        <v>2783</v>
      </c>
    </row>
    <row r="1102">
      <c r="A1102" s="441">
        <v>45830.427714537036</v>
      </c>
      <c r="B1102" s="294" t="s">
        <v>2784</v>
      </c>
    </row>
    <row r="1103">
      <c r="A1103" s="441">
        <v>45830.427715694444</v>
      </c>
      <c r="B1103" s="294" t="s">
        <v>2783</v>
      </c>
    </row>
    <row r="1104">
      <c r="A1104" s="441">
        <v>45830.42776236111</v>
      </c>
      <c r="B1104" s="294" t="s">
        <v>2768</v>
      </c>
    </row>
    <row r="1105">
      <c r="A1105" s="441">
        <v>45830.42778344908</v>
      </c>
      <c r="B1105" s="294" t="s">
        <v>2773</v>
      </c>
    </row>
    <row r="1106">
      <c r="A1106" s="441">
        <v>45830.42781090278</v>
      </c>
      <c r="B1106" s="294" t="s">
        <v>2773</v>
      </c>
    </row>
    <row r="1107">
      <c r="A1107" s="441">
        <v>45830.4278350463</v>
      </c>
      <c r="B1107" s="294" t="s">
        <v>2783</v>
      </c>
    </row>
    <row r="1108">
      <c r="A1108" s="441">
        <v>45830.42785978009</v>
      </c>
      <c r="B1108" s="294" t="s">
        <v>2784</v>
      </c>
    </row>
    <row r="1109">
      <c r="A1109" s="441">
        <v>45830.42787148149</v>
      </c>
      <c r="B1109" s="294" t="s">
        <v>2784</v>
      </c>
    </row>
    <row r="1110">
      <c r="A1110" s="441">
        <v>45830.42797333334</v>
      </c>
      <c r="B1110" s="294" t="s">
        <v>2773</v>
      </c>
    </row>
    <row r="1111">
      <c r="A1111" s="441">
        <v>45830.44697508102</v>
      </c>
      <c r="B1111" s="294" t="s">
        <v>2785</v>
      </c>
    </row>
    <row r="1112">
      <c r="A1112" s="441">
        <v>45830.446983761576</v>
      </c>
      <c r="B1112" s="294" t="s">
        <v>2260</v>
      </c>
    </row>
    <row r="1113">
      <c r="A1113" s="441">
        <v>45830.44700068287</v>
      </c>
      <c r="B1113" s="294" t="s">
        <v>2301</v>
      </c>
    </row>
    <row r="1114">
      <c r="A1114" s="441">
        <v>45830.44700506944</v>
      </c>
      <c r="B1114" s="294" t="s">
        <v>2267</v>
      </c>
    </row>
    <row r="1115">
      <c r="A1115" s="441">
        <v>45830.44700892361</v>
      </c>
      <c r="B1115" s="294" t="s">
        <v>2264</v>
      </c>
    </row>
    <row r="1116">
      <c r="A1116" s="441">
        <v>45830.4609188426</v>
      </c>
      <c r="B1116" s="294" t="s">
        <v>2786</v>
      </c>
    </row>
    <row r="1117">
      <c r="A1117" s="441">
        <v>45830.46092439815</v>
      </c>
      <c r="B1117" s="294" t="s">
        <v>2260</v>
      </c>
    </row>
    <row r="1118">
      <c r="A1118" s="441">
        <v>45830.46094539352</v>
      </c>
      <c r="B1118" s="294" t="s">
        <v>2301</v>
      </c>
    </row>
    <row r="1119">
      <c r="A1119" s="441">
        <v>45830.46094883102</v>
      </c>
      <c r="B1119" s="294" t="s">
        <v>2267</v>
      </c>
    </row>
    <row r="1120">
      <c r="A1120" s="441">
        <v>45830.46095178241</v>
      </c>
      <c r="B1120" s="294" t="s">
        <v>2264</v>
      </c>
    </row>
    <row r="1121">
      <c r="A1121" s="441">
        <v>45830.46113094907</v>
      </c>
      <c r="B1121" s="294" t="s">
        <v>2787</v>
      </c>
    </row>
    <row r="1122">
      <c r="A1122" s="441">
        <v>45830.46113534722</v>
      </c>
      <c r="B1122" s="294" t="s">
        <v>2260</v>
      </c>
    </row>
    <row r="1123">
      <c r="A1123" s="441">
        <v>45830.461139293984</v>
      </c>
      <c r="B1123" s="294" t="s">
        <v>2301</v>
      </c>
    </row>
    <row r="1124">
      <c r="A1124" s="441">
        <v>45830.46114375</v>
      </c>
      <c r="B1124" s="294" t="s">
        <v>2267</v>
      </c>
    </row>
    <row r="1125">
      <c r="A1125" s="441">
        <v>45830.46114789352</v>
      </c>
      <c r="B1125" s="294" t="s">
        <v>2264</v>
      </c>
    </row>
    <row r="1126">
      <c r="A1126" s="441">
        <v>45830.461529120366</v>
      </c>
      <c r="B1126" s="294" t="s">
        <v>2788</v>
      </c>
    </row>
    <row r="1127">
      <c r="A1127" s="441">
        <v>45830.46153383102</v>
      </c>
      <c r="B1127" s="294" t="s">
        <v>2260</v>
      </c>
    </row>
    <row r="1128">
      <c r="A1128" s="441">
        <v>45830.46153747685</v>
      </c>
      <c r="B1128" s="294" t="s">
        <v>2301</v>
      </c>
    </row>
    <row r="1129">
      <c r="A1129" s="441">
        <v>45830.46154284722</v>
      </c>
      <c r="B1129" s="294" t="s">
        <v>2267</v>
      </c>
    </row>
    <row r="1130">
      <c r="A1130" s="441">
        <v>45830.46154695602</v>
      </c>
      <c r="B1130" s="294" t="s">
        <v>2264</v>
      </c>
    </row>
    <row r="1131">
      <c r="A1131" s="441">
        <v>45830.46446876157</v>
      </c>
      <c r="B1131" s="294" t="s">
        <v>2789</v>
      </c>
    </row>
    <row r="1132">
      <c r="A1132" s="441">
        <v>45830.46447341435</v>
      </c>
      <c r="B1132" s="294" t="s">
        <v>2260</v>
      </c>
    </row>
    <row r="1133">
      <c r="A1133" s="441">
        <v>45830.464477824076</v>
      </c>
      <c r="B1133" s="294" t="s">
        <v>2301</v>
      </c>
    </row>
    <row r="1134">
      <c r="A1134" s="441">
        <v>45830.46448244213</v>
      </c>
      <c r="B1134" s="294" t="s">
        <v>2267</v>
      </c>
    </row>
    <row r="1135">
      <c r="A1135" s="441">
        <v>45830.464486516204</v>
      </c>
      <c r="B1135" s="294" t="s">
        <v>2264</v>
      </c>
    </row>
    <row r="1136">
      <c r="A1136" s="441">
        <v>45830.46457114583</v>
      </c>
      <c r="B1136" s="294" t="s">
        <v>2790</v>
      </c>
    </row>
    <row r="1137">
      <c r="A1137" s="441">
        <v>45830.464586041664</v>
      </c>
      <c r="B1137" s="294" t="s">
        <v>2260</v>
      </c>
    </row>
    <row r="1138">
      <c r="A1138" s="441">
        <v>45830.464589166666</v>
      </c>
      <c r="B1138" s="294" t="s">
        <v>2301</v>
      </c>
    </row>
    <row r="1139">
      <c r="A1139" s="441">
        <v>45830.46459300926</v>
      </c>
      <c r="B1139" s="294" t="s">
        <v>2267</v>
      </c>
    </row>
    <row r="1140">
      <c r="A1140" s="441">
        <v>45830.46459628472</v>
      </c>
      <c r="B1140" s="294" t="s">
        <v>2264</v>
      </c>
    </row>
    <row r="1141">
      <c r="A1141" s="441">
        <v>45830.46695853009</v>
      </c>
      <c r="B1141" s="294" t="s">
        <v>2791</v>
      </c>
    </row>
    <row r="1142">
      <c r="A1142" s="441">
        <v>45830.466963032406</v>
      </c>
      <c r="B1142" s="294" t="s">
        <v>2260</v>
      </c>
    </row>
    <row r="1143">
      <c r="A1143" s="441">
        <v>45830.46696684028</v>
      </c>
      <c r="B1143" s="294" t="s">
        <v>2301</v>
      </c>
    </row>
    <row r="1144">
      <c r="A1144" s="441">
        <v>45830.4669713426</v>
      </c>
      <c r="B1144" s="294" t="s">
        <v>2267</v>
      </c>
    </row>
    <row r="1145">
      <c r="A1145" s="441">
        <v>45830.46697497685</v>
      </c>
      <c r="B1145" s="294" t="s">
        <v>2264</v>
      </c>
    </row>
    <row r="1146">
      <c r="A1146" s="441">
        <v>45830.46922842592</v>
      </c>
      <c r="B1146" s="294" t="s">
        <v>2792</v>
      </c>
    </row>
    <row r="1147">
      <c r="A1147" s="441">
        <v>45830.46923299768</v>
      </c>
      <c r="B1147" s="294" t="s">
        <v>2260</v>
      </c>
    </row>
    <row r="1148">
      <c r="A1148" s="441">
        <v>45830.469237997684</v>
      </c>
      <c r="B1148" s="294" t="s">
        <v>2301</v>
      </c>
    </row>
    <row r="1149">
      <c r="A1149" s="441">
        <v>45830.46924268518</v>
      </c>
      <c r="B1149" s="294" t="s">
        <v>2267</v>
      </c>
    </row>
    <row r="1150">
      <c r="A1150" s="441">
        <v>45830.4692468287</v>
      </c>
      <c r="B1150" s="294" t="s">
        <v>2264</v>
      </c>
    </row>
    <row r="1151">
      <c r="A1151" s="441">
        <v>45830.46946847222</v>
      </c>
      <c r="B1151" s="294" t="s">
        <v>2793</v>
      </c>
    </row>
    <row r="1152">
      <c r="A1152" s="441">
        <v>45830.469476377315</v>
      </c>
      <c r="B1152" s="294" t="s">
        <v>2260</v>
      </c>
    </row>
    <row r="1153">
      <c r="A1153" s="441">
        <v>45830.469479039355</v>
      </c>
      <c r="B1153" s="294" t="s">
        <v>2301</v>
      </c>
    </row>
    <row r="1154">
      <c r="A1154" s="441">
        <v>45830.469483692126</v>
      </c>
      <c r="B1154" s="294" t="s">
        <v>2267</v>
      </c>
    </row>
    <row r="1155">
      <c r="A1155" s="441">
        <v>45830.4694863426</v>
      </c>
      <c r="B1155" s="294" t="s">
        <v>2264</v>
      </c>
    </row>
    <row r="1156">
      <c r="A1156" s="441">
        <v>45830.46952436343</v>
      </c>
      <c r="B1156" s="294" t="s">
        <v>2794</v>
      </c>
    </row>
    <row r="1157">
      <c r="A1157" s="441">
        <v>45830.46952784722</v>
      </c>
      <c r="B1157" s="294" t="s">
        <v>2260</v>
      </c>
    </row>
    <row r="1158">
      <c r="A1158" s="441">
        <v>45830.46953501157</v>
      </c>
      <c r="B1158" s="294" t="s">
        <v>2301</v>
      </c>
    </row>
    <row r="1159">
      <c r="A1159" s="441">
        <v>45830.46953914352</v>
      </c>
      <c r="B1159" s="294" t="s">
        <v>2267</v>
      </c>
    </row>
    <row r="1160">
      <c r="A1160" s="441">
        <v>45830.46954232639</v>
      </c>
      <c r="B1160" s="294" t="s">
        <v>2264</v>
      </c>
    </row>
    <row r="1161">
      <c r="A1161" s="441">
        <v>45830.472524826386</v>
      </c>
      <c r="B1161" s="294" t="s">
        <v>2795</v>
      </c>
    </row>
    <row r="1162">
      <c r="A1162" s="441">
        <v>45830.47252844907</v>
      </c>
      <c r="B1162" s="294" t="s">
        <v>2260</v>
      </c>
    </row>
    <row r="1163">
      <c r="A1163" s="441">
        <v>45830.47254350694</v>
      </c>
      <c r="B1163" s="294" t="s">
        <v>2301</v>
      </c>
    </row>
    <row r="1164">
      <c r="A1164" s="441">
        <v>45830.472559664355</v>
      </c>
      <c r="B1164" s="294" t="s">
        <v>2267</v>
      </c>
    </row>
    <row r="1165">
      <c r="A1165" s="441">
        <v>45830.472563020834</v>
      </c>
      <c r="B1165" s="294" t="s">
        <v>2264</v>
      </c>
    </row>
    <row r="1166">
      <c r="A1166" s="441">
        <v>45830.47323716435</v>
      </c>
      <c r="B1166" s="294" t="s">
        <v>2796</v>
      </c>
    </row>
    <row r="1167">
      <c r="A1167" s="441">
        <v>45830.473240520834</v>
      </c>
      <c r="B1167" s="294" t="s">
        <v>2260</v>
      </c>
    </row>
    <row r="1168">
      <c r="A1168" s="441">
        <v>45830.473243518514</v>
      </c>
      <c r="B1168" s="294" t="s">
        <v>2301</v>
      </c>
    </row>
    <row r="1169">
      <c r="A1169" s="441">
        <v>45830.473250625</v>
      </c>
      <c r="B1169" s="294" t="s">
        <v>2267</v>
      </c>
    </row>
    <row r="1170">
      <c r="A1170" s="441">
        <v>45830.47325364583</v>
      </c>
      <c r="B1170" s="294" t="s">
        <v>2264</v>
      </c>
    </row>
    <row r="1171">
      <c r="A1171" s="441">
        <v>45830.47530980324</v>
      </c>
      <c r="B1171" s="294" t="s">
        <v>2797</v>
      </c>
    </row>
    <row r="1172">
      <c r="A1172" s="441">
        <v>45830.47531371527</v>
      </c>
      <c r="B1172" s="294" t="s">
        <v>2260</v>
      </c>
    </row>
    <row r="1173">
      <c r="A1173" s="441">
        <v>45830.47531711806</v>
      </c>
      <c r="B1173" s="294" t="s">
        <v>2301</v>
      </c>
    </row>
    <row r="1174">
      <c r="A1174" s="441">
        <v>45830.47532109954</v>
      </c>
      <c r="B1174" s="294" t="s">
        <v>2267</v>
      </c>
    </row>
    <row r="1175">
      <c r="A1175" s="441">
        <v>45830.47532423611</v>
      </c>
      <c r="B1175" s="294" t="s">
        <v>2264</v>
      </c>
    </row>
    <row r="1176">
      <c r="A1176" s="441">
        <v>45830.479367893524</v>
      </c>
      <c r="B1176" s="294" t="s">
        <v>2798</v>
      </c>
    </row>
    <row r="1177">
      <c r="A1177" s="441">
        <v>45830.479372118054</v>
      </c>
      <c r="B1177" s="294" t="s">
        <v>2260</v>
      </c>
    </row>
    <row r="1178">
      <c r="A1178" s="441">
        <v>45830.47939608796</v>
      </c>
      <c r="B1178" s="294" t="s">
        <v>2799</v>
      </c>
    </row>
    <row r="1179">
      <c r="A1179" s="441">
        <v>45830.47941163194</v>
      </c>
      <c r="B1179" s="294" t="s">
        <v>2260</v>
      </c>
    </row>
    <row r="1180">
      <c r="A1180" s="441">
        <v>45830.47941172453</v>
      </c>
      <c r="B1180" s="294" t="s">
        <v>2267</v>
      </c>
    </row>
    <row r="1181">
      <c r="A1181" s="441">
        <v>45830.47941517361</v>
      </c>
      <c r="B1181" s="294" t="s">
        <v>2301</v>
      </c>
    </row>
    <row r="1182">
      <c r="A1182" s="441">
        <v>45830.4794163426</v>
      </c>
      <c r="B1182" s="294" t="s">
        <v>2264</v>
      </c>
    </row>
    <row r="1183">
      <c r="A1183" s="441">
        <v>45830.47942204861</v>
      </c>
      <c r="B1183" s="294" t="s">
        <v>2267</v>
      </c>
    </row>
    <row r="1184">
      <c r="A1184" s="441">
        <v>45830.47942548611</v>
      </c>
      <c r="B1184" s="294" t="s">
        <v>2264</v>
      </c>
    </row>
    <row r="1185">
      <c r="A1185" s="441">
        <v>45830.53055469907</v>
      </c>
      <c r="B1185" s="294" t="s">
        <v>2800</v>
      </c>
    </row>
    <row r="1186">
      <c r="A1186" s="441">
        <v>45830.530559375</v>
      </c>
      <c r="B1186" s="294" t="s">
        <v>2260</v>
      </c>
    </row>
    <row r="1187">
      <c r="A1187" s="441">
        <v>45830.53057325231</v>
      </c>
      <c r="B1187" s="294" t="s">
        <v>2713</v>
      </c>
    </row>
    <row r="1188">
      <c r="A1188" s="441">
        <v>45830.53058096065</v>
      </c>
      <c r="B1188" s="294" t="s">
        <v>2264</v>
      </c>
    </row>
    <row r="1189">
      <c r="A1189" s="441">
        <v>45830.53183677084</v>
      </c>
      <c r="B1189" s="294" t="s">
        <v>2801</v>
      </c>
    </row>
    <row r="1190">
      <c r="A1190" s="441">
        <v>45830.53184011574</v>
      </c>
      <c r="B1190" s="294" t="s">
        <v>2260</v>
      </c>
    </row>
    <row r="1191">
      <c r="A1191" s="441">
        <v>45830.53184361111</v>
      </c>
      <c r="B1191" s="294" t="s">
        <v>2713</v>
      </c>
    </row>
    <row r="1192">
      <c r="A1192" s="441">
        <v>45830.531846956015</v>
      </c>
      <c r="B1192" s="294" t="s">
        <v>2264</v>
      </c>
    </row>
    <row r="1193">
      <c r="A1193" s="441">
        <v>45830.61287048611</v>
      </c>
      <c r="B1193" s="294" t="s">
        <v>2802</v>
      </c>
    </row>
    <row r="1194">
      <c r="A1194" s="441">
        <v>45830.612880995366</v>
      </c>
      <c r="B1194" s="294" t="s">
        <v>2803</v>
      </c>
    </row>
    <row r="1195">
      <c r="A1195" s="441">
        <v>45830.61289751157</v>
      </c>
      <c r="B1195" s="294" t="s">
        <v>2804</v>
      </c>
    </row>
    <row r="1196">
      <c r="A1196" s="441">
        <v>45830.61300144676</v>
      </c>
      <c r="B1196" s="294" t="s">
        <v>2755</v>
      </c>
    </row>
    <row r="1197">
      <c r="A1197" s="441">
        <v>45830.61308047453</v>
      </c>
      <c r="B1197" s="294" t="s">
        <v>2805</v>
      </c>
    </row>
    <row r="1198">
      <c r="A1198" s="441">
        <v>45830.61309599537</v>
      </c>
      <c r="B1198" s="294" t="s">
        <v>2806</v>
      </c>
    </row>
    <row r="1199">
      <c r="A1199" s="441">
        <v>45830.613112754625</v>
      </c>
      <c r="B1199" s="294" t="s">
        <v>2806</v>
      </c>
    </row>
    <row r="1200">
      <c r="A1200" s="441">
        <v>45830.61312822917</v>
      </c>
      <c r="B1200" s="294" t="s">
        <v>2807</v>
      </c>
    </row>
    <row r="1201">
      <c r="A1201" s="441">
        <v>45830.70690346065</v>
      </c>
      <c r="B1201" s="294" t="s">
        <v>2808</v>
      </c>
    </row>
    <row r="1202">
      <c r="A1202" s="441">
        <v>45830.70690881944</v>
      </c>
      <c r="B1202" s="294" t="s">
        <v>2260</v>
      </c>
    </row>
    <row r="1203">
      <c r="A1203" s="441">
        <v>45830.706912546295</v>
      </c>
      <c r="B1203" s="294" t="s">
        <v>2289</v>
      </c>
    </row>
    <row r="1204">
      <c r="A1204" s="441">
        <v>45830.7069300463</v>
      </c>
      <c r="B1204" s="294" t="s">
        <v>2264</v>
      </c>
    </row>
    <row r="1205">
      <c r="A1205" s="441">
        <v>45830.7583906713</v>
      </c>
      <c r="B1205" s="294" t="s">
        <v>2283</v>
      </c>
    </row>
    <row r="1206">
      <c r="A1206" s="441">
        <v>45830.75840140047</v>
      </c>
      <c r="B1206" s="294" t="s">
        <v>2809</v>
      </c>
    </row>
    <row r="1207">
      <c r="A1207" s="441">
        <v>45830.7584059375</v>
      </c>
      <c r="B1207" s="294" t="s">
        <v>2283</v>
      </c>
    </row>
    <row r="1208">
      <c r="A1208" s="441">
        <v>45830.75843181713</v>
      </c>
      <c r="B1208" s="294" t="s">
        <v>2810</v>
      </c>
    </row>
    <row r="1209">
      <c r="A1209" s="441">
        <v>45830.86016146991</v>
      </c>
      <c r="B1209" s="294" t="s">
        <v>2811</v>
      </c>
    </row>
    <row r="1210">
      <c r="A1210" s="441">
        <v>45830.86016503473</v>
      </c>
      <c r="B1210" s="294" t="s">
        <v>2260</v>
      </c>
    </row>
    <row r="1211">
      <c r="A1211" s="441">
        <v>45830.86016751158</v>
      </c>
      <c r="B1211" s="294" t="s">
        <v>2323</v>
      </c>
    </row>
    <row r="1212">
      <c r="A1212" s="441">
        <v>45830.86018040509</v>
      </c>
      <c r="B1212" s="294" t="s">
        <v>2262</v>
      </c>
    </row>
    <row r="1213">
      <c r="A1213" s="441">
        <v>45830.86018643518</v>
      </c>
      <c r="B1213" s="294" t="s">
        <v>2324</v>
      </c>
    </row>
    <row r="1214">
      <c r="A1214" s="441">
        <v>45830.86020604167</v>
      </c>
      <c r="B1214" s="294" t="s">
        <v>2264</v>
      </c>
    </row>
    <row r="1215">
      <c r="A1215" s="441">
        <v>45830.86789203704</v>
      </c>
      <c r="B1215" s="294" t="s">
        <v>2812</v>
      </c>
    </row>
    <row r="1216">
      <c r="A1216" s="441">
        <v>45830.86789592593</v>
      </c>
      <c r="B1216" s="294" t="s">
        <v>2260</v>
      </c>
    </row>
    <row r="1217">
      <c r="A1217" s="441">
        <v>45830.86790737268</v>
      </c>
      <c r="B1217" s="294" t="s">
        <v>2813</v>
      </c>
    </row>
    <row r="1218">
      <c r="A1218" s="441">
        <v>45830.86791137731</v>
      </c>
      <c r="B1218" s="294" t="s">
        <v>2262</v>
      </c>
    </row>
    <row r="1219">
      <c r="A1219" s="441">
        <v>45830.867927175925</v>
      </c>
      <c r="B1219" s="294" t="s">
        <v>2814</v>
      </c>
    </row>
    <row r="1220">
      <c r="A1220" s="441">
        <v>45830.86793846065</v>
      </c>
      <c r="B1220" s="294" t="s">
        <v>2264</v>
      </c>
    </row>
    <row r="1221">
      <c r="A1221" s="441">
        <v>45830.868810995365</v>
      </c>
      <c r="B1221" s="294" t="s">
        <v>2815</v>
      </c>
    </row>
    <row r="1222">
      <c r="A1222" s="441">
        <v>45830.868819537034</v>
      </c>
      <c r="B1222" s="294" t="s">
        <v>2816</v>
      </c>
    </row>
    <row r="1223">
      <c r="A1223" s="441">
        <v>45830.868823425924</v>
      </c>
      <c r="B1223" s="294" t="s">
        <v>2817</v>
      </c>
    </row>
    <row r="1224">
      <c r="A1224" s="441">
        <v>45830.868832430555</v>
      </c>
      <c r="B1224" s="294" t="s">
        <v>2818</v>
      </c>
    </row>
    <row r="1225">
      <c r="A1225" s="441">
        <v>45830.86885009259</v>
      </c>
      <c r="B1225" s="294" t="s">
        <v>2819</v>
      </c>
    </row>
    <row r="1226">
      <c r="A1226" s="441">
        <v>45830.869759699075</v>
      </c>
      <c r="B1226" s="294" t="s">
        <v>2820</v>
      </c>
    </row>
    <row r="1227">
      <c r="A1227" s="441">
        <v>45830.869763888884</v>
      </c>
      <c r="B1227" s="294" t="s">
        <v>2274</v>
      </c>
    </row>
    <row r="1228">
      <c r="A1228" s="441">
        <v>45830.8697721875</v>
      </c>
      <c r="B1228" s="294" t="s">
        <v>2816</v>
      </c>
    </row>
    <row r="1229">
      <c r="A1229" s="441">
        <v>45830.86977618055</v>
      </c>
      <c r="B1229" s="294" t="s">
        <v>2821</v>
      </c>
    </row>
    <row r="1230">
      <c r="A1230" s="441">
        <v>45830.869779988425</v>
      </c>
      <c r="B1230" s="294" t="s">
        <v>2538</v>
      </c>
    </row>
    <row r="1231">
      <c r="A1231" s="441">
        <v>45830.86980731481</v>
      </c>
      <c r="B1231" s="294" t="s">
        <v>2278</v>
      </c>
    </row>
    <row r="1232">
      <c r="A1232" s="441">
        <v>45830.86981945602</v>
      </c>
      <c r="B1232" s="294" t="s">
        <v>2822</v>
      </c>
    </row>
    <row r="1233">
      <c r="A1233" s="441">
        <v>45830.86982309028</v>
      </c>
      <c r="B1233" s="294" t="s">
        <v>2280</v>
      </c>
    </row>
    <row r="1234">
      <c r="A1234" s="441">
        <v>45830.8698330787</v>
      </c>
      <c r="B1234" s="294" t="s">
        <v>2281</v>
      </c>
    </row>
    <row r="1235">
      <c r="A1235" s="441">
        <v>45830.86984737268</v>
      </c>
      <c r="B1235" s="294" t="s">
        <v>2823</v>
      </c>
    </row>
    <row r="1236">
      <c r="A1236" s="441">
        <v>45830.869854178236</v>
      </c>
      <c r="B1236" s="294" t="s">
        <v>2283</v>
      </c>
    </row>
    <row r="1237">
      <c r="A1237" s="441">
        <v>45830.869861666666</v>
      </c>
      <c r="B1237" s="294" t="s">
        <v>2824</v>
      </c>
    </row>
    <row r="1238">
      <c r="A1238" s="441">
        <v>45830.869866759254</v>
      </c>
      <c r="B1238" s="294" t="s">
        <v>2285</v>
      </c>
    </row>
    <row r="1239">
      <c r="A1239" s="441">
        <v>45830.869872083334</v>
      </c>
      <c r="B1239" s="294" t="s">
        <v>2825</v>
      </c>
    </row>
    <row r="1240">
      <c r="A1240" s="441">
        <v>45830.86988565972</v>
      </c>
      <c r="B1240" s="294" t="s">
        <v>2826</v>
      </c>
    </row>
    <row r="1241">
      <c r="A1241" s="441">
        <v>45830.976777222226</v>
      </c>
      <c r="B1241" s="294" t="s">
        <v>2827</v>
      </c>
    </row>
    <row r="1242">
      <c r="A1242" s="441">
        <v>45830.97678990741</v>
      </c>
      <c r="B1242" s="294" t="s">
        <v>2828</v>
      </c>
    </row>
    <row r="1243">
      <c r="A1243" s="441">
        <v>45830.97681006945</v>
      </c>
      <c r="B1243" s="294" t="s">
        <v>2565</v>
      </c>
    </row>
    <row r="1244">
      <c r="A1244" s="441">
        <v>45830.976822233795</v>
      </c>
      <c r="B1244" s="294" t="s">
        <v>2829</v>
      </c>
    </row>
    <row r="1245">
      <c r="A1245" s="441">
        <v>45830.976837361115</v>
      </c>
      <c r="B1245" s="294" t="s">
        <v>2830</v>
      </c>
    </row>
    <row r="1246">
      <c r="A1246" s="441">
        <v>45830.978219571756</v>
      </c>
      <c r="B1246" s="294" t="s">
        <v>2831</v>
      </c>
    </row>
    <row r="1247">
      <c r="A1247" s="441">
        <v>45830.97822524306</v>
      </c>
      <c r="B1247" s="294" t="s">
        <v>2274</v>
      </c>
    </row>
    <row r="1248">
      <c r="A1248" s="441">
        <v>45830.97823706019</v>
      </c>
      <c r="B1248" s="294" t="s">
        <v>2828</v>
      </c>
    </row>
    <row r="1249">
      <c r="A1249" s="441">
        <v>45830.97824265047</v>
      </c>
      <c r="B1249" s="294" t="s">
        <v>2832</v>
      </c>
    </row>
    <row r="1250">
      <c r="A1250" s="441">
        <v>45830.97824761574</v>
      </c>
      <c r="B1250" s="294" t="s">
        <v>2538</v>
      </c>
    </row>
    <row r="1251">
      <c r="A1251" s="441">
        <v>45830.97831118056</v>
      </c>
      <c r="B1251" s="294" t="s">
        <v>2342</v>
      </c>
    </row>
    <row r="1252">
      <c r="A1252" s="441">
        <v>45830.97833209491</v>
      </c>
      <c r="B1252" s="294" t="s">
        <v>2833</v>
      </c>
    </row>
    <row r="1253">
      <c r="A1253" s="441">
        <v>45830.97833641204</v>
      </c>
      <c r="B1253" s="294" t="s">
        <v>2280</v>
      </c>
    </row>
    <row r="1254">
      <c r="A1254" s="441">
        <v>45830.97834753472</v>
      </c>
      <c r="B1254" s="294" t="s">
        <v>2281</v>
      </c>
    </row>
    <row r="1255">
      <c r="A1255" s="441">
        <v>45830.97838291667</v>
      </c>
      <c r="B1255" s="294" t="s">
        <v>2834</v>
      </c>
    </row>
    <row r="1256">
      <c r="A1256" s="441">
        <v>45830.97838716435</v>
      </c>
      <c r="B1256" s="294" t="s">
        <v>2283</v>
      </c>
    </row>
    <row r="1257">
      <c r="A1257" s="441">
        <v>45830.97839719907</v>
      </c>
      <c r="B1257" s="294" t="s">
        <v>2835</v>
      </c>
    </row>
    <row r="1258">
      <c r="A1258" s="441">
        <v>45830.97840907407</v>
      </c>
      <c r="B1258" s="294" t="s">
        <v>2285</v>
      </c>
    </row>
    <row r="1259">
      <c r="A1259" s="441">
        <v>45830.97841649306</v>
      </c>
      <c r="B1259" s="294" t="s">
        <v>2836</v>
      </c>
    </row>
    <row r="1260">
      <c r="A1260" s="441">
        <v>45830.978428993054</v>
      </c>
      <c r="B1260" s="294" t="s">
        <v>2837</v>
      </c>
    </row>
    <row r="1261">
      <c r="A1261" s="441">
        <v>45830.98734582176</v>
      </c>
      <c r="B1261" s="294" t="s">
        <v>2838</v>
      </c>
    </row>
    <row r="1262">
      <c r="A1262" s="441">
        <v>45830.98735920139</v>
      </c>
      <c r="B1262" s="294" t="s">
        <v>2839</v>
      </c>
    </row>
    <row r="1263">
      <c r="A1263" s="441">
        <v>45830.98737688657</v>
      </c>
      <c r="B1263" s="294" t="s">
        <v>2565</v>
      </c>
    </row>
    <row r="1264">
      <c r="A1264" s="441">
        <v>45830.98738644676</v>
      </c>
      <c r="B1264" s="294" t="s">
        <v>2840</v>
      </c>
    </row>
    <row r="1265">
      <c r="A1265" s="441">
        <v>45830.98740414352</v>
      </c>
      <c r="B1265" s="294" t="s">
        <v>2841</v>
      </c>
    </row>
    <row r="1266">
      <c r="A1266" s="441">
        <v>45830.988097905094</v>
      </c>
      <c r="B1266" s="294" t="s">
        <v>2842</v>
      </c>
    </row>
    <row r="1267">
      <c r="A1267" s="441">
        <v>45830.98810315972</v>
      </c>
      <c r="B1267" s="294" t="s">
        <v>2274</v>
      </c>
    </row>
    <row r="1268">
      <c r="A1268" s="441">
        <v>45830.98812340278</v>
      </c>
      <c r="B1268" s="294" t="s">
        <v>2839</v>
      </c>
    </row>
    <row r="1269">
      <c r="A1269" s="441">
        <v>45830.988129097226</v>
      </c>
      <c r="B1269" s="294" t="s">
        <v>2843</v>
      </c>
    </row>
    <row r="1270">
      <c r="A1270" s="441">
        <v>45830.98813482639</v>
      </c>
      <c r="B1270" s="294" t="s">
        <v>2538</v>
      </c>
    </row>
    <row r="1271">
      <c r="A1271" s="441">
        <v>45830.98817193287</v>
      </c>
      <c r="B1271" s="294" t="s">
        <v>2342</v>
      </c>
    </row>
    <row r="1272">
      <c r="A1272" s="441">
        <v>45830.98819050926</v>
      </c>
      <c r="B1272" s="294" t="s">
        <v>2844</v>
      </c>
    </row>
    <row r="1273">
      <c r="A1273" s="441">
        <v>45830.9881971875</v>
      </c>
      <c r="B1273" s="294" t="s">
        <v>2280</v>
      </c>
    </row>
    <row r="1274">
      <c r="A1274" s="441">
        <v>45830.988227141206</v>
      </c>
      <c r="B1274" s="294" t="s">
        <v>2281</v>
      </c>
    </row>
    <row r="1275">
      <c r="A1275" s="441">
        <v>45830.98824972222</v>
      </c>
      <c r="B1275" s="294" t="s">
        <v>2845</v>
      </c>
    </row>
    <row r="1276">
      <c r="A1276" s="441">
        <v>45830.98825616898</v>
      </c>
      <c r="B1276" s="294" t="s">
        <v>2283</v>
      </c>
    </row>
    <row r="1277">
      <c r="A1277" s="441">
        <v>45830.98826766203</v>
      </c>
      <c r="B1277" s="294" t="s">
        <v>2846</v>
      </c>
    </row>
    <row r="1278">
      <c r="A1278" s="441">
        <v>45830.98827261574</v>
      </c>
      <c r="B1278" s="294" t="s">
        <v>2285</v>
      </c>
    </row>
    <row r="1279">
      <c r="A1279" s="441">
        <v>45830.988279826386</v>
      </c>
      <c r="B1279" s="294" t="s">
        <v>2847</v>
      </c>
    </row>
    <row r="1280">
      <c r="A1280" s="441">
        <v>45830.98829216435</v>
      </c>
      <c r="B1280" s="294" t="s">
        <v>2848</v>
      </c>
    </row>
    <row r="1281">
      <c r="A1281" s="441">
        <v>45830.989694930555</v>
      </c>
      <c r="B1281" s="294" t="s">
        <v>2849</v>
      </c>
    </row>
    <row r="1282">
      <c r="A1282" s="441">
        <v>45830.98969956019</v>
      </c>
      <c r="B1282" s="294" t="s">
        <v>2260</v>
      </c>
    </row>
    <row r="1283">
      <c r="A1283" s="441">
        <v>45830.98970430555</v>
      </c>
      <c r="B1283" s="294" t="s">
        <v>2593</v>
      </c>
    </row>
    <row r="1284">
      <c r="A1284" s="441">
        <v>45830.98970880787</v>
      </c>
      <c r="B1284" s="294" t="s">
        <v>2264</v>
      </c>
    </row>
    <row r="1285">
      <c r="A1285" s="441">
        <v>45830.990181099536</v>
      </c>
      <c r="B1285" s="294" t="s">
        <v>2850</v>
      </c>
    </row>
    <row r="1286">
      <c r="A1286" s="441">
        <v>45830.99018581018</v>
      </c>
      <c r="B1286" s="294" t="s">
        <v>2260</v>
      </c>
    </row>
    <row r="1287">
      <c r="A1287" s="441">
        <v>45830.99019041666</v>
      </c>
      <c r="B1287" s="294" t="s">
        <v>2593</v>
      </c>
    </row>
    <row r="1288">
      <c r="A1288" s="441">
        <v>45830.990195081016</v>
      </c>
      <c r="B1288" s="294" t="s">
        <v>2264</v>
      </c>
    </row>
    <row r="1289">
      <c r="A1289" s="441">
        <v>45831.37506289352</v>
      </c>
      <c r="B1289" s="294" t="s">
        <v>2290</v>
      </c>
    </row>
    <row r="1290">
      <c r="A1290" s="441">
        <v>45831.3750909375</v>
      </c>
      <c r="B1290" s="294" t="s">
        <v>2291</v>
      </c>
    </row>
    <row r="1291">
      <c r="A1291" s="441">
        <v>45831.390092037036</v>
      </c>
      <c r="B1291" s="294" t="s">
        <v>2851</v>
      </c>
    </row>
    <row r="1292">
      <c r="A1292" s="441">
        <v>45831.39009755787</v>
      </c>
      <c r="B1292" s="294" t="s">
        <v>2260</v>
      </c>
    </row>
    <row r="1293">
      <c r="A1293" s="441">
        <v>45831.390116180555</v>
      </c>
      <c r="B1293" s="294" t="s">
        <v>2550</v>
      </c>
    </row>
    <row r="1294">
      <c r="A1294" s="441">
        <v>45831.39012012731</v>
      </c>
      <c r="B1294" s="294" t="s">
        <v>2264</v>
      </c>
    </row>
    <row r="1295">
      <c r="A1295" s="441">
        <v>45831.39024296297</v>
      </c>
      <c r="B1295" s="294" t="s">
        <v>2852</v>
      </c>
    </row>
    <row r="1296">
      <c r="A1296" s="441">
        <v>45831.39024688657</v>
      </c>
      <c r="B1296" s="294" t="s">
        <v>2260</v>
      </c>
    </row>
    <row r="1297">
      <c r="A1297" s="441">
        <v>45831.39025090278</v>
      </c>
      <c r="B1297" s="294" t="s">
        <v>2550</v>
      </c>
    </row>
    <row r="1298">
      <c r="A1298" s="441">
        <v>45831.39025467593</v>
      </c>
      <c r="B1298" s="294" t="s">
        <v>2264</v>
      </c>
    </row>
    <row r="1299">
      <c r="A1299" s="441">
        <v>45831.62235803241</v>
      </c>
      <c r="B1299" s="294" t="s">
        <v>2853</v>
      </c>
    </row>
    <row r="1300">
      <c r="A1300" s="441">
        <v>45831.622361875</v>
      </c>
      <c r="B1300" s="294" t="s">
        <v>2260</v>
      </c>
    </row>
    <row r="1301">
      <c r="A1301" s="441">
        <v>45831.62236519676</v>
      </c>
      <c r="B1301" s="294" t="s">
        <v>2550</v>
      </c>
    </row>
    <row r="1302">
      <c r="A1302" s="441">
        <v>45831.622375439816</v>
      </c>
      <c r="B1302" s="294" t="s">
        <v>2264</v>
      </c>
    </row>
    <row r="1303">
      <c r="A1303" s="441">
        <v>45831.62249855324</v>
      </c>
      <c r="B1303" s="294" t="s">
        <v>2854</v>
      </c>
    </row>
    <row r="1304">
      <c r="A1304" s="441">
        <v>45831.622502303246</v>
      </c>
      <c r="B1304" s="294" t="s">
        <v>2260</v>
      </c>
    </row>
    <row r="1305">
      <c r="A1305" s="441">
        <v>45831.62250575231</v>
      </c>
      <c r="B1305" s="294" t="s">
        <v>2550</v>
      </c>
    </row>
    <row r="1306">
      <c r="A1306" s="441">
        <v>45831.62251475695</v>
      </c>
      <c r="B1306" s="294" t="s">
        <v>2264</v>
      </c>
    </row>
    <row r="1307">
      <c r="A1307" s="441">
        <v>45831.68589020833</v>
      </c>
      <c r="B1307" s="294" t="s">
        <v>2855</v>
      </c>
    </row>
    <row r="1308">
      <c r="A1308" s="441">
        <v>45831.68589663194</v>
      </c>
      <c r="B1308" s="294" t="s">
        <v>2260</v>
      </c>
    </row>
    <row r="1309">
      <c r="A1309" s="441">
        <v>45831.685900972225</v>
      </c>
      <c r="B1309" s="294" t="s">
        <v>2593</v>
      </c>
    </row>
    <row r="1310">
      <c r="A1310" s="441">
        <v>45831.685914999995</v>
      </c>
      <c r="B1310" s="294" t="s">
        <v>2264</v>
      </c>
    </row>
    <row r="1311">
      <c r="A1311" s="441">
        <v>45831.75838303241</v>
      </c>
      <c r="B1311" s="294" t="s">
        <v>2283</v>
      </c>
    </row>
    <row r="1312">
      <c r="A1312" s="441">
        <v>45831.75840456018</v>
      </c>
      <c r="B1312" s="294" t="s">
        <v>2856</v>
      </c>
    </row>
    <row r="1313">
      <c r="A1313" s="441">
        <v>45831.75841069444</v>
      </c>
      <c r="B1313" s="294" t="s">
        <v>2283</v>
      </c>
    </row>
    <row r="1314">
      <c r="A1314" s="441">
        <v>45831.75841931713</v>
      </c>
      <c r="B1314" s="294" t="s">
        <v>2857</v>
      </c>
    </row>
    <row r="1315">
      <c r="A1315" s="441">
        <v>45831.782601203704</v>
      </c>
      <c r="B1315" s="294" t="s">
        <v>2858</v>
      </c>
    </row>
    <row r="1316">
      <c r="A1316" s="441">
        <v>45831.782633518524</v>
      </c>
      <c r="B1316" s="294" t="s">
        <v>2306</v>
      </c>
    </row>
    <row r="1317">
      <c r="A1317" s="441">
        <v>45831.78263741898</v>
      </c>
      <c r="B1317" s="294" t="s">
        <v>2859</v>
      </c>
    </row>
    <row r="1318">
      <c r="A1318" s="441">
        <v>45831.78265071759</v>
      </c>
      <c r="B1318" s="294" t="s">
        <v>2860</v>
      </c>
    </row>
    <row r="1319">
      <c r="A1319" s="441">
        <v>45831.7826666551</v>
      </c>
      <c r="B1319" s="294" t="s">
        <v>2861</v>
      </c>
    </row>
    <row r="1320">
      <c r="A1320" s="441">
        <v>45831.783318773145</v>
      </c>
      <c r="B1320" s="294" t="s">
        <v>2862</v>
      </c>
    </row>
    <row r="1321">
      <c r="A1321" s="441">
        <v>45831.783322268515</v>
      </c>
      <c r="B1321" s="294" t="s">
        <v>2274</v>
      </c>
    </row>
    <row r="1322">
      <c r="A1322" s="441">
        <v>45831.78332994213</v>
      </c>
      <c r="B1322" s="294" t="s">
        <v>2306</v>
      </c>
    </row>
    <row r="1323">
      <c r="A1323" s="441">
        <v>45831.783333217594</v>
      </c>
      <c r="B1323" s="294" t="s">
        <v>2307</v>
      </c>
    </row>
    <row r="1324">
      <c r="A1324" s="441">
        <v>45831.783336504624</v>
      </c>
      <c r="B1324" s="294" t="s">
        <v>2538</v>
      </c>
    </row>
    <row r="1325">
      <c r="A1325" s="441">
        <v>45831.78336017361</v>
      </c>
      <c r="B1325" s="294" t="s">
        <v>2278</v>
      </c>
    </row>
    <row r="1326">
      <c r="A1326" s="441">
        <v>45831.78337428241</v>
      </c>
      <c r="B1326" s="294" t="s">
        <v>2863</v>
      </c>
    </row>
    <row r="1327">
      <c r="A1327" s="441">
        <v>45831.7833778125</v>
      </c>
      <c r="B1327" s="294" t="s">
        <v>2280</v>
      </c>
    </row>
    <row r="1328">
      <c r="A1328" s="441">
        <v>45831.78338662037</v>
      </c>
      <c r="B1328" s="294" t="s">
        <v>2281</v>
      </c>
    </row>
    <row r="1329">
      <c r="A1329" s="441">
        <v>45831.78340078704</v>
      </c>
      <c r="B1329" s="294" t="s">
        <v>2864</v>
      </c>
    </row>
    <row r="1330">
      <c r="A1330" s="441">
        <v>45831.78340453704</v>
      </c>
      <c r="B1330" s="294" t="s">
        <v>2283</v>
      </c>
    </row>
    <row r="1331">
      <c r="A1331" s="441">
        <v>45831.7834115625</v>
      </c>
      <c r="B1331" s="294" t="s">
        <v>2865</v>
      </c>
    </row>
    <row r="1332">
      <c r="A1332" s="441">
        <v>45831.78341517361</v>
      </c>
      <c r="B1332" s="294" t="s">
        <v>2285</v>
      </c>
    </row>
    <row r="1333">
      <c r="A1333" s="441">
        <v>45831.78342119213</v>
      </c>
      <c r="B1333" s="294" t="s">
        <v>2866</v>
      </c>
    </row>
    <row r="1334">
      <c r="A1334" s="441">
        <v>45831.78343059028</v>
      </c>
      <c r="B1334" s="294" t="s">
        <v>2867</v>
      </c>
    </row>
    <row r="1335">
      <c r="A1335" s="441">
        <v>45831.86061837963</v>
      </c>
      <c r="B1335" s="294" t="s">
        <v>2868</v>
      </c>
    </row>
    <row r="1336">
      <c r="A1336" s="441">
        <v>45831.86063407407</v>
      </c>
      <c r="B1336" s="294" t="s">
        <v>2260</v>
      </c>
    </row>
    <row r="1337">
      <c r="A1337" s="441">
        <v>45831.86064074074</v>
      </c>
      <c r="B1337" s="294" t="s">
        <v>2593</v>
      </c>
    </row>
    <row r="1338">
      <c r="A1338" s="441">
        <v>45831.86064339121</v>
      </c>
      <c r="B1338" s="294" t="s">
        <v>2264</v>
      </c>
    </row>
    <row r="1339">
      <c r="A1339" s="441">
        <v>45831.860938171296</v>
      </c>
      <c r="B1339" s="294" t="s">
        <v>2869</v>
      </c>
    </row>
    <row r="1340">
      <c r="A1340" s="441">
        <v>45831.86094248843</v>
      </c>
      <c r="B1340" s="294" t="s">
        <v>2260</v>
      </c>
    </row>
    <row r="1341">
      <c r="A1341" s="441">
        <v>45831.860946574074</v>
      </c>
      <c r="B1341" s="294" t="s">
        <v>2593</v>
      </c>
    </row>
    <row r="1342">
      <c r="A1342" s="441">
        <v>45831.86095041667</v>
      </c>
      <c r="B1342" s="294" t="s">
        <v>2264</v>
      </c>
    </row>
    <row r="1343">
      <c r="A1343" s="441">
        <v>45831.89279774306</v>
      </c>
      <c r="B1343" s="294" t="s">
        <v>2870</v>
      </c>
    </row>
    <row r="1344">
      <c r="A1344" s="441">
        <v>45831.89280980324</v>
      </c>
      <c r="B1344" s="294" t="s">
        <v>2260</v>
      </c>
    </row>
    <row r="1345">
      <c r="A1345" s="441">
        <v>45831.89283069444</v>
      </c>
      <c r="B1345" s="294" t="s">
        <v>2414</v>
      </c>
    </row>
    <row r="1346">
      <c r="A1346" s="441">
        <v>45831.892835011575</v>
      </c>
      <c r="B1346" s="294" t="s">
        <v>2264</v>
      </c>
    </row>
    <row r="1347">
      <c r="A1347" s="441">
        <v>45831.898849108795</v>
      </c>
      <c r="B1347" s="294" t="s">
        <v>2871</v>
      </c>
    </row>
    <row r="1348">
      <c r="A1348" s="441">
        <v>45831.89885894676</v>
      </c>
      <c r="B1348" s="294" t="s">
        <v>2372</v>
      </c>
    </row>
    <row r="1349">
      <c r="A1349" s="441">
        <v>45831.89887790509</v>
      </c>
      <c r="B1349" s="294" t="s">
        <v>2398</v>
      </c>
    </row>
    <row r="1350">
      <c r="A1350" s="441">
        <v>45831.898888842596</v>
      </c>
      <c r="B1350" s="294" t="s">
        <v>2399</v>
      </c>
    </row>
    <row r="1351">
      <c r="A1351" s="441">
        <v>45831.89890635417</v>
      </c>
      <c r="B1351" s="294" t="s">
        <v>2872</v>
      </c>
    </row>
    <row r="1352">
      <c r="A1352" s="441">
        <v>45831.89986664352</v>
      </c>
      <c r="B1352" s="294" t="s">
        <v>2873</v>
      </c>
    </row>
    <row r="1353">
      <c r="A1353" s="441">
        <v>45831.899871331014</v>
      </c>
      <c r="B1353" s="294" t="s">
        <v>2274</v>
      </c>
    </row>
    <row r="1354">
      <c r="A1354" s="441">
        <v>45831.89988762731</v>
      </c>
      <c r="B1354" s="294" t="s">
        <v>2372</v>
      </c>
    </row>
    <row r="1355">
      <c r="A1355" s="441">
        <v>45831.899892291665</v>
      </c>
      <c r="B1355" s="294" t="s">
        <v>2373</v>
      </c>
    </row>
    <row r="1356">
      <c r="A1356" s="441">
        <v>45831.899904618054</v>
      </c>
      <c r="B1356" s="294" t="s">
        <v>2538</v>
      </c>
    </row>
    <row r="1357">
      <c r="A1357" s="441">
        <v>45831.899944687495</v>
      </c>
      <c r="B1357" s="294" t="s">
        <v>2374</v>
      </c>
    </row>
    <row r="1358">
      <c r="A1358" s="441">
        <v>45831.899958379625</v>
      </c>
      <c r="B1358" s="294" t="s">
        <v>2874</v>
      </c>
    </row>
    <row r="1359">
      <c r="A1359" s="441">
        <v>45831.89996260416</v>
      </c>
      <c r="B1359" s="294" t="s">
        <v>2280</v>
      </c>
    </row>
    <row r="1360">
      <c r="A1360" s="441">
        <v>45831.89997436343</v>
      </c>
      <c r="B1360" s="294" t="s">
        <v>2281</v>
      </c>
    </row>
    <row r="1361">
      <c r="A1361" s="441">
        <v>45831.89999024305</v>
      </c>
      <c r="B1361" s="294" t="s">
        <v>2875</v>
      </c>
    </row>
    <row r="1362">
      <c r="A1362" s="441">
        <v>45831.90002023148</v>
      </c>
      <c r="B1362" s="294" t="s">
        <v>2283</v>
      </c>
    </row>
    <row r="1363">
      <c r="A1363" s="441">
        <v>45831.90002884259</v>
      </c>
      <c r="B1363" s="294" t="s">
        <v>2876</v>
      </c>
    </row>
    <row r="1364">
      <c r="A1364" s="441">
        <v>45831.9000442824</v>
      </c>
      <c r="B1364" s="294" t="s">
        <v>2285</v>
      </c>
    </row>
    <row r="1365">
      <c r="A1365" s="441">
        <v>45831.90005182871</v>
      </c>
      <c r="B1365" s="294" t="s">
        <v>2877</v>
      </c>
    </row>
    <row r="1366">
      <c r="A1366" s="441">
        <v>45831.9000646412</v>
      </c>
      <c r="B1366" s="294" t="s">
        <v>2878</v>
      </c>
    </row>
    <row r="1367">
      <c r="A1367" s="441">
        <v>45831.900796898146</v>
      </c>
      <c r="B1367" s="294" t="s">
        <v>2879</v>
      </c>
    </row>
    <row r="1368">
      <c r="A1368" s="441">
        <v>45831.90080122685</v>
      </c>
      <c r="B1368" s="294" t="s">
        <v>2260</v>
      </c>
    </row>
    <row r="1369">
      <c r="A1369" s="441">
        <v>45831.900808182865</v>
      </c>
      <c r="B1369" s="294" t="s">
        <v>2266</v>
      </c>
    </row>
    <row r="1370">
      <c r="A1370" s="441">
        <v>45831.900813252316</v>
      </c>
      <c r="B1370" s="294" t="s">
        <v>2267</v>
      </c>
    </row>
    <row r="1371">
      <c r="A1371" s="441">
        <v>45831.90081723379</v>
      </c>
      <c r="B1371" s="294" t="s">
        <v>2264</v>
      </c>
    </row>
    <row r="1372">
      <c r="A1372" s="441">
        <v>45831.90083824074</v>
      </c>
      <c r="B1372" s="294" t="s">
        <v>2880</v>
      </c>
    </row>
    <row r="1373">
      <c r="A1373" s="441">
        <v>45831.90084321759</v>
      </c>
      <c r="B1373" s="294" t="s">
        <v>2260</v>
      </c>
    </row>
    <row r="1374">
      <c r="A1374" s="441">
        <v>45831.90084725694</v>
      </c>
      <c r="B1374" s="294" t="s">
        <v>2266</v>
      </c>
    </row>
    <row r="1375">
      <c r="A1375" s="441">
        <v>45831.90085230324</v>
      </c>
      <c r="B1375" s="294" t="s">
        <v>2267</v>
      </c>
    </row>
    <row r="1376">
      <c r="A1376" s="441">
        <v>45831.90085628472</v>
      </c>
      <c r="B1376" s="294" t="s">
        <v>2264</v>
      </c>
    </row>
    <row r="1377">
      <c r="A1377" s="441">
        <v>45831.90090403935</v>
      </c>
      <c r="B1377" s="294" t="s">
        <v>2881</v>
      </c>
    </row>
    <row r="1378">
      <c r="A1378" s="441">
        <v>45831.90090789352</v>
      </c>
      <c r="B1378" s="294" t="s">
        <v>2260</v>
      </c>
    </row>
    <row r="1379">
      <c r="A1379" s="441">
        <v>45831.900911944445</v>
      </c>
      <c r="B1379" s="294" t="s">
        <v>2266</v>
      </c>
    </row>
    <row r="1380">
      <c r="A1380" s="441">
        <v>45831.90091658565</v>
      </c>
      <c r="B1380" s="294" t="s">
        <v>2267</v>
      </c>
    </row>
    <row r="1381">
      <c r="A1381" s="441">
        <v>45831.90092043982</v>
      </c>
      <c r="B1381" s="294" t="s">
        <v>2264</v>
      </c>
    </row>
    <row r="1382">
      <c r="A1382" s="441">
        <v>45831.92479774306</v>
      </c>
      <c r="B1382" s="294" t="s">
        <v>2882</v>
      </c>
    </row>
    <row r="1383">
      <c r="A1383" s="441">
        <v>45831.92480393518</v>
      </c>
      <c r="B1383" s="294" t="s">
        <v>2260</v>
      </c>
    </row>
    <row r="1384">
      <c r="A1384" s="441">
        <v>45831.92480891204</v>
      </c>
      <c r="B1384" s="294" t="s">
        <v>2512</v>
      </c>
    </row>
    <row r="1385">
      <c r="A1385" s="441">
        <v>45831.92483355324</v>
      </c>
      <c r="B1385" s="294" t="s">
        <v>2262</v>
      </c>
    </row>
    <row r="1386">
      <c r="A1386" s="441">
        <v>45831.924834398145</v>
      </c>
      <c r="B1386" s="294" t="s">
        <v>2883</v>
      </c>
    </row>
    <row r="1387">
      <c r="A1387" s="441">
        <v>45831.924841608794</v>
      </c>
      <c r="B1387" s="294" t="s">
        <v>2699</v>
      </c>
    </row>
    <row r="1388">
      <c r="A1388" s="441">
        <v>45831.92485914352</v>
      </c>
      <c r="B1388" s="294" t="s">
        <v>2512</v>
      </c>
    </row>
    <row r="1389">
      <c r="A1389" s="441">
        <v>45831.924863935186</v>
      </c>
      <c r="B1389" s="294" t="s">
        <v>2262</v>
      </c>
    </row>
    <row r="1390">
      <c r="A1390" s="441">
        <v>45831.92488303241</v>
      </c>
      <c r="B1390" s="294" t="s">
        <v>2264</v>
      </c>
    </row>
    <row r="1391">
      <c r="A1391" s="441">
        <v>45831.9249228588</v>
      </c>
      <c r="B1391" s="294" t="s">
        <v>2264</v>
      </c>
    </row>
    <row r="1392">
      <c r="A1392" s="441">
        <v>45831.92537699074</v>
      </c>
      <c r="B1392" s="294" t="s">
        <v>2884</v>
      </c>
    </row>
    <row r="1393">
      <c r="A1393" s="441">
        <v>45831.925387083334</v>
      </c>
      <c r="B1393" s="294" t="s">
        <v>2381</v>
      </c>
    </row>
    <row r="1394">
      <c r="A1394" s="441">
        <v>45831.925391446755</v>
      </c>
      <c r="B1394" s="294" t="s">
        <v>2382</v>
      </c>
    </row>
    <row r="1395">
      <c r="A1395" s="441">
        <v>45831.925403229165</v>
      </c>
      <c r="B1395" s="294" t="s">
        <v>2885</v>
      </c>
    </row>
    <row r="1396">
      <c r="A1396" s="441">
        <v>45831.92541863426</v>
      </c>
      <c r="B1396" s="294" t="s">
        <v>2886</v>
      </c>
    </row>
    <row r="1397">
      <c r="A1397" s="441">
        <v>45831.926791481485</v>
      </c>
      <c r="B1397" s="294" t="s">
        <v>2887</v>
      </c>
    </row>
    <row r="1398">
      <c r="A1398" s="441">
        <v>45831.92679693287</v>
      </c>
      <c r="B1398" s="294" t="s">
        <v>2274</v>
      </c>
    </row>
    <row r="1399">
      <c r="A1399" s="441">
        <v>45831.926810439814</v>
      </c>
      <c r="B1399" s="294" t="s">
        <v>2381</v>
      </c>
    </row>
    <row r="1400">
      <c r="A1400" s="441">
        <v>45831.92681638889</v>
      </c>
      <c r="B1400" s="294" t="s">
        <v>2386</v>
      </c>
    </row>
    <row r="1401">
      <c r="A1401" s="441">
        <v>45831.926821030094</v>
      </c>
      <c r="B1401" s="294" t="s">
        <v>2538</v>
      </c>
    </row>
    <row r="1402">
      <c r="A1402" s="441">
        <v>45831.92686278935</v>
      </c>
      <c r="B1402" s="294" t="s">
        <v>2342</v>
      </c>
    </row>
    <row r="1403">
      <c r="A1403" s="441">
        <v>45831.92689487268</v>
      </c>
      <c r="B1403" s="294" t="s">
        <v>2888</v>
      </c>
    </row>
    <row r="1404">
      <c r="A1404" s="441">
        <v>45831.926913020834</v>
      </c>
      <c r="B1404" s="294" t="s">
        <v>2280</v>
      </c>
    </row>
    <row r="1405">
      <c r="A1405" s="441">
        <v>45831.92693915509</v>
      </c>
      <c r="B1405" s="294" t="s">
        <v>2281</v>
      </c>
    </row>
    <row r="1406">
      <c r="A1406" s="441">
        <v>45831.92696670139</v>
      </c>
      <c r="B1406" s="294" t="s">
        <v>2889</v>
      </c>
    </row>
    <row r="1407">
      <c r="A1407" s="441">
        <v>45831.92697197916</v>
      </c>
      <c r="B1407" s="294" t="s">
        <v>2283</v>
      </c>
    </row>
    <row r="1408">
      <c r="A1408" s="441">
        <v>45831.92699287037</v>
      </c>
      <c r="B1408" s="294" t="s">
        <v>2890</v>
      </c>
    </row>
    <row r="1409">
      <c r="A1409" s="441">
        <v>45831.92699767361</v>
      </c>
      <c r="B1409" s="294" t="s">
        <v>2285</v>
      </c>
    </row>
    <row r="1410">
      <c r="A1410" s="441">
        <v>45831.927009756946</v>
      </c>
      <c r="B1410" s="294" t="s">
        <v>2891</v>
      </c>
    </row>
    <row r="1411">
      <c r="A1411" s="441">
        <v>45831.92701945602</v>
      </c>
      <c r="B1411" s="294" t="s">
        <v>2892</v>
      </c>
    </row>
    <row r="1412">
      <c r="A1412" s="441">
        <v>45831.92809951389</v>
      </c>
      <c r="B1412" s="294" t="s">
        <v>2893</v>
      </c>
    </row>
    <row r="1413">
      <c r="A1413" s="441">
        <v>45831.92810391204</v>
      </c>
      <c r="B1413" s="294" t="s">
        <v>2260</v>
      </c>
    </row>
    <row r="1414">
      <c r="A1414" s="441">
        <v>45831.9281084838</v>
      </c>
      <c r="B1414" s="294" t="s">
        <v>2550</v>
      </c>
    </row>
    <row r="1415">
      <c r="A1415" s="441">
        <v>45831.92811341435</v>
      </c>
      <c r="B1415" s="294" t="s">
        <v>2262</v>
      </c>
    </row>
    <row r="1416">
      <c r="A1416" s="441">
        <v>45831.92812361111</v>
      </c>
      <c r="B1416" s="294" t="s">
        <v>2551</v>
      </c>
    </row>
    <row r="1417">
      <c r="A1417" s="441">
        <v>45831.928136250004</v>
      </c>
      <c r="B1417" s="294" t="s">
        <v>2264</v>
      </c>
    </row>
    <row r="1418">
      <c r="A1418" s="441">
        <v>45831.92852435185</v>
      </c>
      <c r="B1418" s="294" t="s">
        <v>2894</v>
      </c>
    </row>
    <row r="1419">
      <c r="A1419" s="441">
        <v>45831.928533831015</v>
      </c>
      <c r="B1419" s="294" t="s">
        <v>2553</v>
      </c>
    </row>
    <row r="1420">
      <c r="A1420" s="441">
        <v>45831.92853928241</v>
      </c>
      <c r="B1420" s="294" t="s">
        <v>2554</v>
      </c>
    </row>
    <row r="1421">
      <c r="A1421" s="441">
        <v>45831.92855</v>
      </c>
      <c r="B1421" s="294" t="s">
        <v>2895</v>
      </c>
    </row>
    <row r="1422">
      <c r="A1422" s="441">
        <v>45831.928561168985</v>
      </c>
      <c r="B1422" s="294" t="s">
        <v>2896</v>
      </c>
    </row>
    <row r="1423">
      <c r="A1423" s="441">
        <v>45831.92933671296</v>
      </c>
      <c r="B1423" s="294" t="s">
        <v>2897</v>
      </c>
    </row>
    <row r="1424">
      <c r="A1424" s="441">
        <v>45831.92934202546</v>
      </c>
      <c r="B1424" s="294" t="s">
        <v>2274</v>
      </c>
    </row>
    <row r="1425">
      <c r="A1425" s="441">
        <v>45831.9293562963</v>
      </c>
      <c r="B1425" s="294" t="s">
        <v>2553</v>
      </c>
    </row>
    <row r="1426">
      <c r="A1426" s="441">
        <v>45831.92936505787</v>
      </c>
      <c r="B1426" s="294" t="s">
        <v>2558</v>
      </c>
    </row>
    <row r="1427">
      <c r="A1427" s="441">
        <v>45831.92937025463</v>
      </c>
      <c r="B1427" s="294" t="s">
        <v>2538</v>
      </c>
    </row>
    <row r="1428">
      <c r="A1428" s="441">
        <v>45831.92940969908</v>
      </c>
      <c r="B1428" s="294" t="s">
        <v>2278</v>
      </c>
    </row>
    <row r="1429">
      <c r="A1429" s="441">
        <v>45831.92942890046</v>
      </c>
      <c r="B1429" s="294" t="s">
        <v>2898</v>
      </c>
    </row>
    <row r="1430">
      <c r="A1430" s="441">
        <v>45831.92943866898</v>
      </c>
      <c r="B1430" s="294" t="s">
        <v>2280</v>
      </c>
    </row>
    <row r="1431">
      <c r="A1431" s="441">
        <v>45831.92945623843</v>
      </c>
      <c r="B1431" s="294" t="s">
        <v>2281</v>
      </c>
    </row>
    <row r="1432">
      <c r="A1432" s="441">
        <v>45831.92947973379</v>
      </c>
      <c r="B1432" s="294" t="s">
        <v>2899</v>
      </c>
    </row>
    <row r="1433">
      <c r="A1433" s="441">
        <v>45831.929484444445</v>
      </c>
      <c r="B1433" s="294" t="s">
        <v>2283</v>
      </c>
    </row>
    <row r="1434">
      <c r="A1434" s="441">
        <v>45831.929501562496</v>
      </c>
      <c r="B1434" s="294" t="s">
        <v>2900</v>
      </c>
    </row>
    <row r="1435">
      <c r="A1435" s="441">
        <v>45831.92950663195</v>
      </c>
      <c r="B1435" s="294" t="s">
        <v>2285</v>
      </c>
    </row>
    <row r="1436">
      <c r="A1436" s="441">
        <v>45831.929513090276</v>
      </c>
      <c r="B1436" s="294" t="s">
        <v>2901</v>
      </c>
    </row>
    <row r="1437">
      <c r="A1437" s="441">
        <v>45831.929525300926</v>
      </c>
      <c r="B1437" s="294" t="s">
        <v>2902</v>
      </c>
    </row>
    <row r="1438">
      <c r="A1438" s="441">
        <v>45831.964630937495</v>
      </c>
      <c r="B1438" s="294" t="s">
        <v>2903</v>
      </c>
    </row>
    <row r="1439">
      <c r="A1439" s="441">
        <v>45831.96463855324</v>
      </c>
      <c r="B1439" s="294" t="s">
        <v>2904</v>
      </c>
    </row>
    <row r="1440">
      <c r="A1440" s="441">
        <v>45831.964653726856</v>
      </c>
      <c r="B1440" s="294" t="s">
        <v>2905</v>
      </c>
    </row>
    <row r="1441">
      <c r="A1441" s="441">
        <v>45831.96466545139</v>
      </c>
      <c r="B1441" s="294" t="s">
        <v>2906</v>
      </c>
    </row>
    <row r="1442">
      <c r="A1442" s="441">
        <v>45831.96468240741</v>
      </c>
      <c r="B1442" s="294" t="s">
        <v>2907</v>
      </c>
    </row>
    <row r="1443">
      <c r="A1443" s="441">
        <v>45831.96544381944</v>
      </c>
      <c r="B1443" s="294" t="s">
        <v>2908</v>
      </c>
    </row>
    <row r="1444">
      <c r="A1444" s="441">
        <v>45831.96544799769</v>
      </c>
      <c r="B1444" s="294" t="s">
        <v>2274</v>
      </c>
    </row>
    <row r="1445">
      <c r="A1445" s="441">
        <v>45831.96546371528</v>
      </c>
      <c r="B1445" s="294" t="s">
        <v>2904</v>
      </c>
    </row>
    <row r="1446">
      <c r="A1446" s="441">
        <v>45831.96546820602</v>
      </c>
      <c r="B1446" s="294" t="s">
        <v>2909</v>
      </c>
    </row>
    <row r="1447">
      <c r="A1447" s="441">
        <v>45831.96547167824</v>
      </c>
      <c r="B1447" s="294" t="s">
        <v>2538</v>
      </c>
    </row>
    <row r="1448">
      <c r="A1448" s="441">
        <v>45831.96549958333</v>
      </c>
      <c r="B1448" s="294" t="s">
        <v>2342</v>
      </c>
    </row>
    <row r="1449">
      <c r="A1449" s="441">
        <v>45831.96551538195</v>
      </c>
      <c r="B1449" s="294" t="s">
        <v>2910</v>
      </c>
    </row>
    <row r="1450">
      <c r="A1450" s="441">
        <v>45831.96551951389</v>
      </c>
      <c r="B1450" s="294" t="s">
        <v>2280</v>
      </c>
    </row>
    <row r="1451">
      <c r="A1451" s="441">
        <v>45831.96552814815</v>
      </c>
      <c r="B1451" s="294" t="s">
        <v>2281</v>
      </c>
    </row>
    <row r="1452">
      <c r="A1452" s="441">
        <v>45831.96554939815</v>
      </c>
      <c r="B1452" s="294" t="s">
        <v>2911</v>
      </c>
    </row>
    <row r="1453">
      <c r="A1453" s="441">
        <v>45831.96555365741</v>
      </c>
      <c r="B1453" s="294" t="s">
        <v>2283</v>
      </c>
    </row>
    <row r="1454">
      <c r="A1454" s="441">
        <v>45831.9655619213</v>
      </c>
      <c r="B1454" s="294" t="s">
        <v>2912</v>
      </c>
    </row>
    <row r="1455">
      <c r="A1455" s="441">
        <v>45831.96556563658</v>
      </c>
      <c r="B1455" s="294" t="s">
        <v>2285</v>
      </c>
    </row>
    <row r="1456">
      <c r="A1456" s="441">
        <v>45831.965572534726</v>
      </c>
      <c r="B1456" s="294" t="s">
        <v>2913</v>
      </c>
    </row>
    <row r="1457">
      <c r="A1457" s="441">
        <v>45831.96558178241</v>
      </c>
      <c r="B1457" s="294" t="s">
        <v>2914</v>
      </c>
    </row>
    <row r="1458">
      <c r="A1458" s="441">
        <v>45831.96983012732</v>
      </c>
      <c r="B1458" s="294" t="s">
        <v>2915</v>
      </c>
    </row>
    <row r="1459">
      <c r="A1459" s="441">
        <v>45831.969835185184</v>
      </c>
      <c r="B1459" s="294" t="s">
        <v>2260</v>
      </c>
    </row>
    <row r="1460">
      <c r="A1460" s="441">
        <v>45831.96983969907</v>
      </c>
      <c r="B1460" s="294" t="s">
        <v>2414</v>
      </c>
    </row>
    <row r="1461">
      <c r="A1461" s="441">
        <v>45831.969859930556</v>
      </c>
      <c r="B1461" s="294" t="s">
        <v>2264</v>
      </c>
    </row>
    <row r="1462">
      <c r="A1462" s="441">
        <v>45831.97916040509</v>
      </c>
      <c r="B1462" s="294" t="s">
        <v>2916</v>
      </c>
    </row>
    <row r="1463">
      <c r="A1463" s="441">
        <v>45831.97917017361</v>
      </c>
      <c r="B1463" s="294" t="s">
        <v>2625</v>
      </c>
    </row>
    <row r="1464">
      <c r="A1464" s="441">
        <v>45831.97919269676</v>
      </c>
      <c r="B1464" s="294" t="s">
        <v>2917</v>
      </c>
    </row>
    <row r="1465">
      <c r="A1465" s="441">
        <v>45831.97920065973</v>
      </c>
      <c r="B1465" s="294" t="s">
        <v>2918</v>
      </c>
    </row>
    <row r="1466">
      <c r="A1466" s="441">
        <v>45831.97922162037</v>
      </c>
      <c r="B1466" s="294" t="s">
        <v>2919</v>
      </c>
    </row>
    <row r="1467">
      <c r="A1467" s="441">
        <v>45831.97990715278</v>
      </c>
      <c r="B1467" s="294" t="s">
        <v>2920</v>
      </c>
    </row>
    <row r="1468">
      <c r="A1468" s="441">
        <v>45831.97992025463</v>
      </c>
      <c r="B1468" s="294" t="s">
        <v>2274</v>
      </c>
    </row>
    <row r="1469">
      <c r="A1469" s="441">
        <v>45831.979933877315</v>
      </c>
      <c r="B1469" s="294" t="s">
        <v>2625</v>
      </c>
    </row>
    <row r="1470">
      <c r="A1470" s="441">
        <v>45831.97993858796</v>
      </c>
      <c r="B1470" s="294" t="s">
        <v>2628</v>
      </c>
    </row>
    <row r="1471">
      <c r="A1471" s="441">
        <v>45831.97994356482</v>
      </c>
      <c r="B1471" s="294" t="s">
        <v>2538</v>
      </c>
    </row>
    <row r="1472">
      <c r="A1472" s="441">
        <v>45831.97998886574</v>
      </c>
      <c r="B1472" s="294" t="s">
        <v>2333</v>
      </c>
    </row>
    <row r="1473">
      <c r="A1473" s="441">
        <v>45831.98000627315</v>
      </c>
      <c r="B1473" s="294" t="s">
        <v>2921</v>
      </c>
    </row>
    <row r="1474">
      <c r="A1474" s="441">
        <v>45831.98001222222</v>
      </c>
      <c r="B1474" s="294" t="s">
        <v>2280</v>
      </c>
    </row>
    <row r="1475">
      <c r="A1475" s="441">
        <v>45831.98002697917</v>
      </c>
      <c r="B1475" s="294" t="s">
        <v>2281</v>
      </c>
    </row>
    <row r="1476">
      <c r="A1476" s="441">
        <v>45831.98005380787</v>
      </c>
      <c r="B1476" s="294" t="s">
        <v>2922</v>
      </c>
    </row>
    <row r="1477">
      <c r="A1477" s="441">
        <v>45831.98005891204</v>
      </c>
      <c r="B1477" s="294" t="s">
        <v>2283</v>
      </c>
    </row>
    <row r="1478">
      <c r="A1478" s="441">
        <v>45831.9800703125</v>
      </c>
      <c r="B1478" s="294" t="s">
        <v>2923</v>
      </c>
    </row>
    <row r="1479">
      <c r="A1479" s="441">
        <v>45831.98007686343</v>
      </c>
      <c r="B1479" s="294" t="s">
        <v>2285</v>
      </c>
    </row>
    <row r="1480">
      <c r="A1480" s="441">
        <v>45831.980100138884</v>
      </c>
      <c r="B1480" s="294" t="s">
        <v>2924</v>
      </c>
    </row>
    <row r="1481">
      <c r="A1481" s="441">
        <v>45831.9801125463</v>
      </c>
      <c r="B1481" s="294" t="s">
        <v>2925</v>
      </c>
    </row>
    <row r="1482">
      <c r="A1482" s="441">
        <v>45831.996549675925</v>
      </c>
      <c r="B1482" s="294" t="s">
        <v>2926</v>
      </c>
    </row>
    <row r="1483">
      <c r="A1483" s="441">
        <v>45831.996555405094</v>
      </c>
      <c r="B1483" s="294" t="s">
        <v>2260</v>
      </c>
    </row>
    <row r="1484">
      <c r="A1484" s="441">
        <v>45831.99656003472</v>
      </c>
      <c r="B1484" s="294" t="s">
        <v>2927</v>
      </c>
    </row>
    <row r="1485">
      <c r="A1485" s="441">
        <v>45831.99656490741</v>
      </c>
      <c r="B1485" s="294" t="s">
        <v>2262</v>
      </c>
    </row>
    <row r="1486">
      <c r="A1486" s="441">
        <v>45831.99658466435</v>
      </c>
      <c r="B1486" s="294" t="s">
        <v>2928</v>
      </c>
    </row>
    <row r="1487">
      <c r="A1487" s="441">
        <v>45831.99659627315</v>
      </c>
      <c r="B1487" s="294" t="s">
        <v>2264</v>
      </c>
    </row>
    <row r="1488">
      <c r="A1488" s="441">
        <v>45831.99703431713</v>
      </c>
      <c r="B1488" s="294" t="s">
        <v>2929</v>
      </c>
    </row>
    <row r="1489">
      <c r="A1489" s="441">
        <v>45831.99704398148</v>
      </c>
      <c r="B1489" s="294" t="s">
        <v>2828</v>
      </c>
    </row>
    <row r="1490">
      <c r="A1490" s="441">
        <v>45831.99704890046</v>
      </c>
      <c r="B1490" s="294" t="s">
        <v>2565</v>
      </c>
    </row>
    <row r="1491">
      <c r="A1491" s="441">
        <v>45831.997068564815</v>
      </c>
      <c r="B1491" s="294" t="s">
        <v>2930</v>
      </c>
    </row>
    <row r="1492">
      <c r="A1492" s="441">
        <v>45831.99708570602</v>
      </c>
      <c r="B1492" s="294" t="s">
        <v>2931</v>
      </c>
    </row>
    <row r="1493">
      <c r="A1493" s="441">
        <v>45831.99800231482</v>
      </c>
      <c r="B1493" s="294" t="s">
        <v>2932</v>
      </c>
    </row>
    <row r="1494">
      <c r="A1494" s="441">
        <v>45831.99801228009</v>
      </c>
      <c r="B1494" s="294" t="s">
        <v>2839</v>
      </c>
    </row>
    <row r="1495">
      <c r="A1495" s="441">
        <v>45831.99801739583</v>
      </c>
      <c r="B1495" s="294" t="s">
        <v>2565</v>
      </c>
    </row>
    <row r="1496">
      <c r="A1496" s="441">
        <v>45831.99803179398</v>
      </c>
      <c r="B1496" s="294" t="s">
        <v>2933</v>
      </c>
    </row>
    <row r="1497">
      <c r="A1497" s="441">
        <v>45831.99805728009</v>
      </c>
      <c r="B1497" s="294" t="s">
        <v>2934</v>
      </c>
    </row>
    <row r="1498">
      <c r="A1498" s="441">
        <v>45831.99832315972</v>
      </c>
      <c r="B1498" s="294" t="s">
        <v>2935</v>
      </c>
    </row>
    <row r="1499">
      <c r="A1499" s="441">
        <v>45831.99832804398</v>
      </c>
      <c r="B1499" s="294" t="s">
        <v>2274</v>
      </c>
    </row>
    <row r="1500">
      <c r="A1500" s="441">
        <v>45831.99834010417</v>
      </c>
      <c r="B1500" s="294" t="s">
        <v>2828</v>
      </c>
    </row>
    <row r="1501">
      <c r="A1501" s="441">
        <v>45831.99834451389</v>
      </c>
      <c r="B1501" s="294" t="s">
        <v>2832</v>
      </c>
    </row>
    <row r="1502">
      <c r="A1502" s="441">
        <v>45831.99834880787</v>
      </c>
      <c r="B1502" s="294" t="s">
        <v>2538</v>
      </c>
    </row>
    <row r="1503">
      <c r="A1503" s="441">
        <v>45831.99836943287</v>
      </c>
      <c r="B1503" s="294" t="s">
        <v>2936</v>
      </c>
    </row>
    <row r="1504">
      <c r="A1504" s="441">
        <v>45831.99837825232</v>
      </c>
      <c r="B1504" s="294" t="s">
        <v>2937</v>
      </c>
    </row>
    <row r="1505">
      <c r="A1505" s="441">
        <v>45831.998391875</v>
      </c>
      <c r="B1505" s="294" t="s">
        <v>2938</v>
      </c>
    </row>
    <row r="1506">
      <c r="A1506" s="441">
        <v>45831.99840351852</v>
      </c>
      <c r="B1506" s="294" t="s">
        <v>2374</v>
      </c>
    </row>
    <row r="1507">
      <c r="A1507" s="441">
        <v>45831.9984234838</v>
      </c>
      <c r="B1507" s="294" t="s">
        <v>2833</v>
      </c>
    </row>
    <row r="1508">
      <c r="A1508" s="441">
        <v>45831.99843141204</v>
      </c>
      <c r="B1508" s="294" t="s">
        <v>2939</v>
      </c>
    </row>
    <row r="1509">
      <c r="A1509" s="441">
        <v>45831.99844018518</v>
      </c>
      <c r="B1509" s="294" t="s">
        <v>2355</v>
      </c>
    </row>
    <row r="1510">
      <c r="A1510" s="441">
        <v>45831.99844555555</v>
      </c>
      <c r="B1510" s="294" t="s">
        <v>2940</v>
      </c>
    </row>
    <row r="1511">
      <c r="A1511" s="441">
        <v>45831.998468391204</v>
      </c>
      <c r="B1511" s="294" t="s">
        <v>2941</v>
      </c>
    </row>
    <row r="1512">
      <c r="A1512" s="441">
        <v>45831.9984733912</v>
      </c>
      <c r="B1512" s="294" t="s">
        <v>2283</v>
      </c>
    </row>
    <row r="1513">
      <c r="A1513" s="441">
        <v>45831.998483449075</v>
      </c>
      <c r="B1513" s="294" t="s">
        <v>2942</v>
      </c>
    </row>
    <row r="1514">
      <c r="A1514" s="441">
        <v>45831.99848826389</v>
      </c>
      <c r="B1514" s="294" t="s">
        <v>2285</v>
      </c>
    </row>
    <row r="1515">
      <c r="A1515" s="441">
        <v>45831.998494155094</v>
      </c>
      <c r="B1515" s="294" t="s">
        <v>2943</v>
      </c>
    </row>
    <row r="1516">
      <c r="A1516" s="441">
        <v>45831.998508125005</v>
      </c>
      <c r="B1516" s="294" t="s">
        <v>2944</v>
      </c>
    </row>
    <row r="1517">
      <c r="A1517" s="441">
        <v>45831.999448229166</v>
      </c>
      <c r="B1517" s="294" t="s">
        <v>2945</v>
      </c>
    </row>
    <row r="1518">
      <c r="A1518" s="441">
        <v>45831.999453993056</v>
      </c>
      <c r="B1518" s="294" t="s">
        <v>2274</v>
      </c>
    </row>
    <row r="1519">
      <c r="A1519" s="441">
        <v>45831.99946555556</v>
      </c>
      <c r="B1519" s="294" t="s">
        <v>2839</v>
      </c>
    </row>
    <row r="1520">
      <c r="A1520" s="441">
        <v>45831.99947491898</v>
      </c>
      <c r="B1520" s="294" t="s">
        <v>2843</v>
      </c>
    </row>
    <row r="1521">
      <c r="A1521" s="441">
        <v>45831.99947930555</v>
      </c>
      <c r="B1521" s="294" t="s">
        <v>2538</v>
      </c>
    </row>
    <row r="1522">
      <c r="A1522" s="441">
        <v>45831.99949944444</v>
      </c>
      <c r="B1522" s="294" t="s">
        <v>2946</v>
      </c>
    </row>
    <row r="1523">
      <c r="A1523" s="441">
        <v>45831.999507546294</v>
      </c>
      <c r="B1523" s="294" t="s">
        <v>2937</v>
      </c>
    </row>
    <row r="1524">
      <c r="A1524" s="441">
        <v>45831.99952859954</v>
      </c>
      <c r="B1524" s="294" t="s">
        <v>2938</v>
      </c>
    </row>
    <row r="1525">
      <c r="A1525" s="441">
        <v>45831.99953917824</v>
      </c>
      <c r="B1525" s="294" t="s">
        <v>2374</v>
      </c>
    </row>
    <row r="1526">
      <c r="A1526" s="441">
        <v>45831.99956116898</v>
      </c>
      <c r="B1526" s="294" t="s">
        <v>2844</v>
      </c>
    </row>
    <row r="1527">
      <c r="A1527" s="441">
        <v>45831.999565729166</v>
      </c>
      <c r="B1527" s="294" t="s">
        <v>2947</v>
      </c>
    </row>
    <row r="1528">
      <c r="A1528" s="441">
        <v>45831.999570300926</v>
      </c>
      <c r="B1528" s="294" t="s">
        <v>2355</v>
      </c>
    </row>
    <row r="1529">
      <c r="A1529" s="441">
        <v>45831.99957541667</v>
      </c>
      <c r="B1529" s="294" t="s">
        <v>2948</v>
      </c>
    </row>
    <row r="1530">
      <c r="A1530" s="441">
        <v>45831.9996008912</v>
      </c>
      <c r="B1530" s="294" t="s">
        <v>2949</v>
      </c>
    </row>
    <row r="1531">
      <c r="A1531" s="441">
        <v>45831.99960550926</v>
      </c>
      <c r="B1531" s="294" t="s">
        <v>2283</v>
      </c>
    </row>
    <row r="1532">
      <c r="A1532" s="441">
        <v>45831.99961359953</v>
      </c>
      <c r="B1532" s="294" t="s">
        <v>2950</v>
      </c>
    </row>
    <row r="1533">
      <c r="A1533" s="441">
        <v>45831.99962289352</v>
      </c>
      <c r="B1533" s="294" t="s">
        <v>2285</v>
      </c>
    </row>
    <row r="1534">
      <c r="A1534" s="441">
        <v>45831.999629224534</v>
      </c>
      <c r="B1534" s="294" t="s">
        <v>2951</v>
      </c>
    </row>
    <row r="1535">
      <c r="A1535" s="441">
        <v>45831.999637141205</v>
      </c>
      <c r="B1535" s="294" t="s">
        <v>2952</v>
      </c>
    </row>
    <row r="1536">
      <c r="A1536" s="441">
        <v>45831.99971862268</v>
      </c>
      <c r="B1536" s="294" t="s">
        <v>2953</v>
      </c>
    </row>
    <row r="1537">
      <c r="A1537" s="441">
        <v>45831.99972950231</v>
      </c>
      <c r="B1537" s="294" t="s">
        <v>2275</v>
      </c>
    </row>
    <row r="1538">
      <c r="A1538" s="441">
        <v>45831.99973390046</v>
      </c>
      <c r="B1538" s="294" t="s">
        <v>2565</v>
      </c>
    </row>
    <row r="1539">
      <c r="A1539" s="441">
        <v>45831.99974134259</v>
      </c>
      <c r="B1539" s="294" t="s">
        <v>2954</v>
      </c>
    </row>
    <row r="1540">
      <c r="A1540" s="441">
        <v>45831.99975458333</v>
      </c>
      <c r="B1540" s="294" t="s">
        <v>2955</v>
      </c>
    </row>
    <row r="1541">
      <c r="A1541" s="441">
        <v>45832.00097071759</v>
      </c>
      <c r="B1541" s="294" t="s">
        <v>2956</v>
      </c>
    </row>
    <row r="1542">
      <c r="A1542" s="441">
        <v>45832.00097824074</v>
      </c>
      <c r="B1542" s="294" t="s">
        <v>2274</v>
      </c>
    </row>
    <row r="1543">
      <c r="A1543" s="441">
        <v>45832.00100039352</v>
      </c>
      <c r="B1543" s="294" t="s">
        <v>2275</v>
      </c>
    </row>
    <row r="1544">
      <c r="A1544" s="441">
        <v>45832.00100710648</v>
      </c>
      <c r="B1544" s="294" t="s">
        <v>2276</v>
      </c>
    </row>
    <row r="1545">
      <c r="A1545" s="441">
        <v>45832.001013229165</v>
      </c>
      <c r="B1545" s="294" t="s">
        <v>2538</v>
      </c>
    </row>
    <row r="1546">
      <c r="A1546" s="441">
        <v>45832.00107230324</v>
      </c>
      <c r="B1546" s="294" t="s">
        <v>2278</v>
      </c>
    </row>
    <row r="1547">
      <c r="A1547" s="441">
        <v>45832.00109744213</v>
      </c>
      <c r="B1547" s="294" t="s">
        <v>2957</v>
      </c>
    </row>
    <row r="1548">
      <c r="A1548" s="441">
        <v>45832.00110309028</v>
      </c>
      <c r="B1548" s="294" t="s">
        <v>2280</v>
      </c>
    </row>
    <row r="1549">
      <c r="A1549" s="441">
        <v>45832.001117210646</v>
      </c>
      <c r="B1549" s="294" t="s">
        <v>2281</v>
      </c>
    </row>
    <row r="1550">
      <c r="A1550" s="441">
        <v>45832.00114233796</v>
      </c>
      <c r="B1550" s="294" t="s">
        <v>2958</v>
      </c>
    </row>
    <row r="1551">
      <c r="A1551" s="441">
        <v>45832.00114953704</v>
      </c>
      <c r="B1551" s="294" t="s">
        <v>2283</v>
      </c>
    </row>
    <row r="1552">
      <c r="A1552" s="441">
        <v>45832.00116699074</v>
      </c>
      <c r="B1552" s="294" t="s">
        <v>2959</v>
      </c>
    </row>
    <row r="1553">
      <c r="A1553" s="441">
        <v>45832.00117392361</v>
      </c>
      <c r="B1553" s="294" t="s">
        <v>2285</v>
      </c>
    </row>
    <row r="1554">
      <c r="A1554" s="441">
        <v>45832.001183437504</v>
      </c>
      <c r="B1554" s="294" t="s">
        <v>2960</v>
      </c>
    </row>
    <row r="1555">
      <c r="A1555" s="441">
        <v>45832.001205057866</v>
      </c>
      <c r="B1555" s="294" t="s">
        <v>2961</v>
      </c>
    </row>
    <row r="1556">
      <c r="A1556" s="441">
        <v>45832.00344510417</v>
      </c>
      <c r="B1556" s="294" t="s">
        <v>2962</v>
      </c>
    </row>
    <row r="1557">
      <c r="A1557" s="441">
        <v>45832.00344927084</v>
      </c>
      <c r="B1557" s="294" t="s">
        <v>2260</v>
      </c>
    </row>
    <row r="1558">
      <c r="A1558" s="441">
        <v>45832.00345440972</v>
      </c>
      <c r="B1558" s="294" t="s">
        <v>2963</v>
      </c>
    </row>
    <row r="1559">
      <c r="A1559" s="441">
        <v>45832.00345871528</v>
      </c>
      <c r="B1559" s="294" t="s">
        <v>2264</v>
      </c>
    </row>
    <row r="1560">
      <c r="A1560" s="441">
        <v>45832.003466932874</v>
      </c>
      <c r="B1560" s="294" t="s">
        <v>2964</v>
      </c>
    </row>
    <row r="1561">
      <c r="A1561" s="441">
        <v>45832.00347114583</v>
      </c>
      <c r="B1561" s="294" t="s">
        <v>2260</v>
      </c>
    </row>
    <row r="1562">
      <c r="A1562" s="441">
        <v>45832.00347524305</v>
      </c>
      <c r="B1562" s="294" t="s">
        <v>2963</v>
      </c>
    </row>
    <row r="1563">
      <c r="A1563" s="441">
        <v>45832.00347993056</v>
      </c>
      <c r="B1563" s="294" t="s">
        <v>2264</v>
      </c>
    </row>
    <row r="1564">
      <c r="A1564" s="441">
        <v>45832.070928773144</v>
      </c>
      <c r="B1564" s="294" t="s">
        <v>2965</v>
      </c>
    </row>
    <row r="1565">
      <c r="A1565" s="441">
        <v>45832.0709384375</v>
      </c>
      <c r="B1565" s="294" t="s">
        <v>2468</v>
      </c>
    </row>
    <row r="1566">
      <c r="A1566" s="441">
        <v>45832.07095057871</v>
      </c>
      <c r="B1566" s="294" t="s">
        <v>2398</v>
      </c>
    </row>
    <row r="1567">
      <c r="A1567" s="441">
        <v>45832.07095984954</v>
      </c>
      <c r="B1567" s="294" t="s">
        <v>2399</v>
      </c>
    </row>
    <row r="1568">
      <c r="A1568" s="441">
        <v>45832.07097451389</v>
      </c>
      <c r="B1568" s="294" t="s">
        <v>2966</v>
      </c>
    </row>
    <row r="1569">
      <c r="A1569" s="441">
        <v>45832.07152349537</v>
      </c>
      <c r="B1569" s="294" t="s">
        <v>2967</v>
      </c>
    </row>
    <row r="1570">
      <c r="A1570" s="441">
        <v>45832.07152686342</v>
      </c>
      <c r="B1570" s="294" t="s">
        <v>2274</v>
      </c>
    </row>
    <row r="1571">
      <c r="A1571" s="441">
        <v>45832.07153383102</v>
      </c>
      <c r="B1571" s="294" t="s">
        <v>2468</v>
      </c>
    </row>
    <row r="1572">
      <c r="A1572" s="441">
        <v>45832.07153821759</v>
      </c>
      <c r="B1572" s="294" t="s">
        <v>2482</v>
      </c>
    </row>
    <row r="1573">
      <c r="A1573" s="441">
        <v>45832.07154103009</v>
      </c>
      <c r="B1573" s="294" t="s">
        <v>2538</v>
      </c>
    </row>
    <row r="1574">
      <c r="A1574" s="441">
        <v>45832.07156253472</v>
      </c>
      <c r="B1574" s="294" t="s">
        <v>2333</v>
      </c>
    </row>
    <row r="1575">
      <c r="A1575" s="441">
        <v>45832.07157571759</v>
      </c>
      <c r="B1575" s="294" t="s">
        <v>2968</v>
      </c>
    </row>
    <row r="1576">
      <c r="A1576" s="441">
        <v>45832.07157892361</v>
      </c>
      <c r="B1576" s="294" t="s">
        <v>2280</v>
      </c>
    </row>
    <row r="1577">
      <c r="A1577" s="441">
        <v>45832.071589768515</v>
      </c>
      <c r="B1577" s="294" t="s">
        <v>2281</v>
      </c>
    </row>
    <row r="1578">
      <c r="A1578" s="441">
        <v>45832.07160309028</v>
      </c>
      <c r="B1578" s="294" t="s">
        <v>2969</v>
      </c>
    </row>
    <row r="1579">
      <c r="A1579" s="441">
        <v>45832.07160625</v>
      </c>
      <c r="B1579" s="294" t="s">
        <v>2283</v>
      </c>
    </row>
    <row r="1580">
      <c r="A1580" s="441">
        <v>45832.071614988425</v>
      </c>
      <c r="B1580" s="294" t="s">
        <v>2970</v>
      </c>
    </row>
    <row r="1581">
      <c r="A1581" s="441">
        <v>45832.071617905094</v>
      </c>
      <c r="B1581" s="294" t="s">
        <v>2285</v>
      </c>
    </row>
    <row r="1582">
      <c r="A1582" s="441">
        <v>45832.07162289352</v>
      </c>
      <c r="B1582" s="294" t="s">
        <v>2971</v>
      </c>
    </row>
    <row r="1583">
      <c r="A1583" s="441">
        <v>45832.07163315972</v>
      </c>
      <c r="B1583" s="294" t="s">
        <v>2972</v>
      </c>
    </row>
    <row r="1584">
      <c r="A1584" s="441">
        <v>45832.25717842593</v>
      </c>
      <c r="B1584" s="294" t="s">
        <v>2973</v>
      </c>
    </row>
    <row r="1585">
      <c r="A1585" s="441">
        <v>45832.25718215278</v>
      </c>
      <c r="B1585" s="294" t="s">
        <v>2974</v>
      </c>
    </row>
    <row r="1586">
      <c r="A1586" s="441">
        <v>45832.25718996528</v>
      </c>
      <c r="B1586" s="294" t="s">
        <v>2283</v>
      </c>
    </row>
    <row r="1587">
      <c r="A1587" s="441">
        <v>45832.257210185184</v>
      </c>
      <c r="B1587" s="294" t="s">
        <v>2975</v>
      </c>
    </row>
    <row r="1588">
      <c r="A1588" s="441">
        <v>45832.26102443287</v>
      </c>
      <c r="B1588" s="294" t="s">
        <v>2976</v>
      </c>
    </row>
    <row r="1589">
      <c r="A1589" s="441">
        <v>45832.261028333334</v>
      </c>
      <c r="B1589" s="294" t="s">
        <v>2260</v>
      </c>
    </row>
    <row r="1590">
      <c r="A1590" s="441">
        <v>45832.26103207176</v>
      </c>
      <c r="B1590" s="294" t="s">
        <v>2977</v>
      </c>
    </row>
    <row r="1591">
      <c r="A1591" s="441">
        <v>45832.261035613425</v>
      </c>
      <c r="B1591" s="294" t="s">
        <v>2264</v>
      </c>
    </row>
    <row r="1592">
      <c r="A1592" s="441">
        <v>45832.261241053246</v>
      </c>
      <c r="B1592" s="294" t="s">
        <v>2978</v>
      </c>
    </row>
    <row r="1593">
      <c r="A1593" s="441">
        <v>45832.261243472225</v>
      </c>
      <c r="B1593" s="294" t="s">
        <v>2260</v>
      </c>
    </row>
    <row r="1594">
      <c r="A1594" s="441">
        <v>45832.26124569445</v>
      </c>
      <c r="B1594" s="294" t="s">
        <v>2977</v>
      </c>
    </row>
    <row r="1595">
      <c r="A1595" s="441">
        <v>45832.26124799768</v>
      </c>
      <c r="B1595" s="294" t="s">
        <v>2264</v>
      </c>
    </row>
    <row r="1596">
      <c r="A1596" s="441">
        <v>45832.341895439815</v>
      </c>
      <c r="B1596" s="294" t="s">
        <v>2979</v>
      </c>
    </row>
    <row r="1597">
      <c r="A1597" s="441">
        <v>45832.341899583334</v>
      </c>
      <c r="B1597" s="294" t="s">
        <v>2260</v>
      </c>
    </row>
    <row r="1598">
      <c r="A1598" s="441">
        <v>45832.34191137731</v>
      </c>
      <c r="B1598" s="294" t="s">
        <v>2980</v>
      </c>
    </row>
    <row r="1599">
      <c r="A1599" s="441">
        <v>45832.34192722222</v>
      </c>
      <c r="B1599" s="294" t="s">
        <v>2264</v>
      </c>
    </row>
    <row r="1600">
      <c r="A1600" s="441">
        <v>45832.356387314816</v>
      </c>
      <c r="B1600" s="294" t="s">
        <v>2981</v>
      </c>
    </row>
    <row r="1601">
      <c r="A1601" s="441">
        <v>45832.356394780094</v>
      </c>
      <c r="B1601" s="294" t="s">
        <v>2982</v>
      </c>
    </row>
    <row r="1602">
      <c r="A1602" s="441">
        <v>45832.35640553241</v>
      </c>
      <c r="B1602" s="294" t="s">
        <v>2398</v>
      </c>
    </row>
    <row r="1603">
      <c r="A1603" s="441">
        <v>45832.35641222222</v>
      </c>
      <c r="B1603" s="294" t="s">
        <v>2399</v>
      </c>
    </row>
    <row r="1604">
      <c r="A1604" s="441">
        <v>45832.35643353009</v>
      </c>
      <c r="B1604" s="294" t="s">
        <v>2983</v>
      </c>
    </row>
    <row r="1605">
      <c r="A1605" s="441">
        <v>45832.35756236111</v>
      </c>
      <c r="B1605" s="294" t="s">
        <v>2984</v>
      </c>
    </row>
    <row r="1606">
      <c r="A1606" s="441">
        <v>45832.35756630787</v>
      </c>
      <c r="B1606" s="294" t="s">
        <v>2274</v>
      </c>
    </row>
    <row r="1607">
      <c r="A1607" s="441">
        <v>45832.35757506944</v>
      </c>
      <c r="B1607" s="294" t="s">
        <v>2982</v>
      </c>
    </row>
    <row r="1608">
      <c r="A1608" s="441">
        <v>45832.35757850694</v>
      </c>
      <c r="B1608" s="294" t="s">
        <v>2985</v>
      </c>
    </row>
    <row r="1609">
      <c r="A1609" s="441">
        <v>45832.35759042824</v>
      </c>
      <c r="B1609" s="294" t="s">
        <v>2538</v>
      </c>
    </row>
    <row r="1610">
      <c r="A1610" s="441">
        <v>45832.35762737269</v>
      </c>
      <c r="B1610" s="294" t="s">
        <v>2278</v>
      </c>
    </row>
    <row r="1611">
      <c r="A1611" s="441">
        <v>45832.35765369213</v>
      </c>
      <c r="B1611" s="294" t="s">
        <v>2986</v>
      </c>
    </row>
    <row r="1612">
      <c r="A1612" s="441">
        <v>45832.35765763889</v>
      </c>
      <c r="B1612" s="294" t="s">
        <v>2280</v>
      </c>
    </row>
    <row r="1613">
      <c r="A1613" s="441">
        <v>45832.357666446755</v>
      </c>
      <c r="B1613" s="294" t="s">
        <v>2281</v>
      </c>
    </row>
    <row r="1614">
      <c r="A1614" s="441">
        <v>45832.35768394676</v>
      </c>
      <c r="B1614" s="294" t="s">
        <v>2987</v>
      </c>
    </row>
    <row r="1615">
      <c r="A1615" s="441">
        <v>45832.3576884375</v>
      </c>
      <c r="B1615" s="294" t="s">
        <v>2283</v>
      </c>
    </row>
    <row r="1616">
      <c r="A1616" s="441">
        <v>45832.357701099536</v>
      </c>
      <c r="B1616" s="294" t="s">
        <v>2988</v>
      </c>
    </row>
    <row r="1617">
      <c r="A1617" s="441">
        <v>45832.35770519676</v>
      </c>
      <c r="B1617" s="294" t="s">
        <v>2285</v>
      </c>
    </row>
    <row r="1618">
      <c r="A1618" s="441">
        <v>45832.35771070602</v>
      </c>
      <c r="B1618" s="294" t="s">
        <v>2989</v>
      </c>
    </row>
    <row r="1619">
      <c r="A1619" s="441">
        <v>45832.357722546294</v>
      </c>
      <c r="B1619" s="294" t="s">
        <v>2990</v>
      </c>
    </row>
    <row r="1620">
      <c r="A1620" s="441">
        <v>45832.35920194445</v>
      </c>
      <c r="B1620" s="294" t="s">
        <v>2991</v>
      </c>
    </row>
    <row r="1621">
      <c r="A1621" s="441">
        <v>45832.35921195602</v>
      </c>
      <c r="B1621" s="294" t="s">
        <v>2426</v>
      </c>
    </row>
    <row r="1622">
      <c r="A1622" s="441">
        <v>45832.35921599537</v>
      </c>
      <c r="B1622" s="294" t="s">
        <v>2398</v>
      </c>
    </row>
    <row r="1623">
      <c r="A1623" s="441">
        <v>45832.359223761574</v>
      </c>
      <c r="B1623" s="294" t="s">
        <v>2399</v>
      </c>
    </row>
    <row r="1624">
      <c r="A1624" s="441">
        <v>45832.35925642361</v>
      </c>
      <c r="B1624" s="294" t="s">
        <v>2992</v>
      </c>
    </row>
    <row r="1625">
      <c r="A1625" s="441">
        <v>45832.35977016204</v>
      </c>
      <c r="B1625" s="294" t="s">
        <v>2993</v>
      </c>
    </row>
    <row r="1626">
      <c r="A1626" s="441">
        <v>45832.35979960648</v>
      </c>
      <c r="B1626" s="294" t="s">
        <v>2622</v>
      </c>
    </row>
    <row r="1627">
      <c r="A1627" s="441">
        <v>45832.359803576386</v>
      </c>
      <c r="B1627" s="294" t="s">
        <v>2398</v>
      </c>
    </row>
    <row r="1628">
      <c r="A1628" s="441">
        <v>45832.35981207176</v>
      </c>
      <c r="B1628" s="294" t="s">
        <v>2399</v>
      </c>
    </row>
    <row r="1629">
      <c r="A1629" s="441">
        <v>45832.35984502315</v>
      </c>
      <c r="B1629" s="294" t="s">
        <v>2994</v>
      </c>
    </row>
    <row r="1630">
      <c r="A1630" s="441">
        <v>45832.360468645835</v>
      </c>
      <c r="B1630" s="294" t="s">
        <v>2995</v>
      </c>
    </row>
    <row r="1631">
      <c r="A1631" s="441">
        <v>45832.36047478009</v>
      </c>
      <c r="B1631" s="294" t="s">
        <v>2274</v>
      </c>
    </row>
    <row r="1632">
      <c r="A1632" s="441">
        <v>45832.36050569444</v>
      </c>
      <c r="B1632" s="294" t="s">
        <v>2622</v>
      </c>
    </row>
    <row r="1633">
      <c r="A1633" s="441">
        <v>45832.360509398146</v>
      </c>
      <c r="B1633" s="294" t="s">
        <v>2641</v>
      </c>
    </row>
    <row r="1634">
      <c r="A1634" s="441">
        <v>45832.36051385417</v>
      </c>
      <c r="B1634" s="294" t="s">
        <v>2538</v>
      </c>
    </row>
    <row r="1635">
      <c r="A1635" s="441">
        <v>45832.36057736111</v>
      </c>
      <c r="B1635" s="294" t="s">
        <v>2278</v>
      </c>
    </row>
    <row r="1636">
      <c r="A1636" s="441">
        <v>45832.3606169213</v>
      </c>
      <c r="B1636" s="294" t="s">
        <v>2996</v>
      </c>
    </row>
    <row r="1637">
      <c r="A1637" s="441">
        <v>45832.360620844905</v>
      </c>
      <c r="B1637" s="294" t="s">
        <v>2280</v>
      </c>
    </row>
    <row r="1638">
      <c r="A1638" s="441">
        <v>45832.36064465278</v>
      </c>
      <c r="B1638" s="294" t="s">
        <v>2997</v>
      </c>
    </row>
    <row r="1639">
      <c r="A1639" s="441">
        <v>45832.3606790162</v>
      </c>
      <c r="B1639" s="294" t="s">
        <v>2281</v>
      </c>
    </row>
    <row r="1640">
      <c r="A1640" s="441">
        <v>45832.36072221065</v>
      </c>
      <c r="B1640" s="294" t="s">
        <v>2426</v>
      </c>
    </row>
    <row r="1641">
      <c r="A1641" s="441">
        <v>45832.360726666666</v>
      </c>
      <c r="B1641" s="294" t="s">
        <v>2429</v>
      </c>
    </row>
    <row r="1642">
      <c r="A1642" s="441">
        <v>45832.360731099536</v>
      </c>
      <c r="B1642" s="294" t="s">
        <v>2283</v>
      </c>
    </row>
    <row r="1643">
      <c r="A1643" s="441">
        <v>45832.360731875</v>
      </c>
      <c r="B1643" s="294" t="s">
        <v>2538</v>
      </c>
    </row>
    <row r="1644">
      <c r="A1644" s="441">
        <v>45832.36074221064</v>
      </c>
      <c r="B1644" s="294" t="s">
        <v>2998</v>
      </c>
    </row>
    <row r="1645">
      <c r="A1645" s="441">
        <v>45832.3607659838</v>
      </c>
      <c r="B1645" s="294" t="s">
        <v>2285</v>
      </c>
    </row>
    <row r="1646">
      <c r="A1646" s="441">
        <v>45832.36077133102</v>
      </c>
      <c r="B1646" s="294" t="s">
        <v>2999</v>
      </c>
    </row>
    <row r="1647">
      <c r="A1647" s="441">
        <v>45832.360781111114</v>
      </c>
      <c r="B1647" s="294" t="s">
        <v>3000</v>
      </c>
    </row>
    <row r="1648">
      <c r="A1648" s="441">
        <v>45832.360811192135</v>
      </c>
      <c r="B1648" s="294" t="s">
        <v>2374</v>
      </c>
    </row>
    <row r="1649">
      <c r="A1649" s="441">
        <v>45832.36084283565</v>
      </c>
      <c r="B1649" s="294" t="s">
        <v>3001</v>
      </c>
    </row>
    <row r="1650">
      <c r="A1650" s="441">
        <v>45832.36086756944</v>
      </c>
      <c r="B1650" s="294" t="s">
        <v>2280</v>
      </c>
    </row>
    <row r="1651">
      <c r="A1651" s="441">
        <v>45832.360946307876</v>
      </c>
      <c r="B1651" s="294" t="s">
        <v>2281</v>
      </c>
    </row>
    <row r="1652">
      <c r="A1652" s="441">
        <v>45832.36113670139</v>
      </c>
      <c r="B1652" s="294" t="s">
        <v>3002</v>
      </c>
    </row>
    <row r="1653">
      <c r="A1653" s="441">
        <v>45832.36116056713</v>
      </c>
      <c r="B1653" s="294" t="s">
        <v>2283</v>
      </c>
    </row>
    <row r="1654">
      <c r="A1654" s="441">
        <v>45832.36139921296</v>
      </c>
      <c r="B1654" s="294" t="s">
        <v>3003</v>
      </c>
    </row>
    <row r="1655">
      <c r="A1655" s="441">
        <v>45832.361411087964</v>
      </c>
      <c r="B1655" s="294" t="s">
        <v>2285</v>
      </c>
    </row>
    <row r="1656">
      <c r="A1656" s="441">
        <v>45832.3614156713</v>
      </c>
      <c r="B1656" s="294" t="s">
        <v>3004</v>
      </c>
    </row>
    <row r="1657">
      <c r="A1657" s="441">
        <v>45832.36142395833</v>
      </c>
      <c r="B1657" s="294" t="s">
        <v>3005</v>
      </c>
    </row>
    <row r="1658">
      <c r="A1658" s="441">
        <v>45832.369745578704</v>
      </c>
      <c r="B1658" s="294" t="s">
        <v>3006</v>
      </c>
    </row>
    <row r="1659">
      <c r="A1659" s="441">
        <v>45832.36975521991</v>
      </c>
      <c r="B1659" s="294" t="s">
        <v>2468</v>
      </c>
    </row>
    <row r="1660">
      <c r="A1660" s="441">
        <v>45832.36976354167</v>
      </c>
      <c r="B1660" s="294" t="s">
        <v>2398</v>
      </c>
    </row>
    <row r="1661">
      <c r="A1661" s="441">
        <v>45832.36977160879</v>
      </c>
      <c r="B1661" s="294" t="s">
        <v>2399</v>
      </c>
    </row>
    <row r="1662">
      <c r="A1662" s="441">
        <v>45832.36978403935</v>
      </c>
      <c r="B1662" s="294" t="s">
        <v>3007</v>
      </c>
    </row>
    <row r="1663">
      <c r="A1663" s="441">
        <v>45832.370909895835</v>
      </c>
      <c r="B1663" s="294" t="s">
        <v>3008</v>
      </c>
    </row>
    <row r="1664">
      <c r="A1664" s="441">
        <v>45832.370912453705</v>
      </c>
      <c r="B1664" s="294" t="s">
        <v>2274</v>
      </c>
    </row>
    <row r="1665">
      <c r="A1665" s="441">
        <v>45832.37091898148</v>
      </c>
      <c r="B1665" s="294" t="s">
        <v>2468</v>
      </c>
    </row>
    <row r="1666">
      <c r="A1666" s="441">
        <v>45832.37092140046</v>
      </c>
      <c r="B1666" s="294" t="s">
        <v>2482</v>
      </c>
    </row>
    <row r="1667">
      <c r="A1667" s="441">
        <v>45832.37092430556</v>
      </c>
      <c r="B1667" s="294" t="s">
        <v>2538</v>
      </c>
    </row>
    <row r="1668">
      <c r="A1668" s="441">
        <v>45832.370938113425</v>
      </c>
      <c r="B1668" s="294" t="s">
        <v>3009</v>
      </c>
    </row>
    <row r="1669">
      <c r="A1669" s="441">
        <v>45832.37094224537</v>
      </c>
      <c r="B1669" s="294" t="s">
        <v>3010</v>
      </c>
    </row>
    <row r="1670">
      <c r="A1670" s="441">
        <v>45832.37094684028</v>
      </c>
      <c r="B1670" s="294" t="s">
        <v>3011</v>
      </c>
    </row>
    <row r="1671">
      <c r="A1671" s="441">
        <v>45832.37095271991</v>
      </c>
      <c r="B1671" s="294" t="s">
        <v>3012</v>
      </c>
    </row>
    <row r="1672">
      <c r="A1672" s="441">
        <v>45832.37095728009</v>
      </c>
      <c r="B1672" s="294" t="s">
        <v>3013</v>
      </c>
    </row>
    <row r="1673">
      <c r="A1673" s="441">
        <v>45832.37096292824</v>
      </c>
      <c r="B1673" s="294" t="s">
        <v>3014</v>
      </c>
    </row>
    <row r="1674">
      <c r="A1674" s="441">
        <v>45832.370981458334</v>
      </c>
      <c r="B1674" s="294" t="s">
        <v>2968</v>
      </c>
    </row>
    <row r="1675">
      <c r="A1675" s="441">
        <v>45832.37098388889</v>
      </c>
      <c r="B1675" s="294" t="s">
        <v>3015</v>
      </c>
    </row>
    <row r="1676">
      <c r="A1676" s="441">
        <v>45832.37098634259</v>
      </c>
      <c r="B1676" s="294" t="s">
        <v>2355</v>
      </c>
    </row>
    <row r="1677">
      <c r="A1677" s="441">
        <v>45832.370988634255</v>
      </c>
      <c r="B1677" s="294" t="s">
        <v>3016</v>
      </c>
    </row>
    <row r="1678">
      <c r="A1678" s="441">
        <v>45832.371000405095</v>
      </c>
      <c r="B1678" s="294" t="s">
        <v>3017</v>
      </c>
    </row>
    <row r="1679">
      <c r="A1679" s="441">
        <v>45832.37100319444</v>
      </c>
      <c r="B1679" s="294" t="s">
        <v>2283</v>
      </c>
    </row>
    <row r="1680">
      <c r="A1680" s="441">
        <v>45832.37100976852</v>
      </c>
      <c r="B1680" s="294" t="s">
        <v>3018</v>
      </c>
    </row>
    <row r="1681">
      <c r="A1681" s="441">
        <v>45832.371012511576</v>
      </c>
      <c r="B1681" s="294" t="s">
        <v>2285</v>
      </c>
    </row>
    <row r="1682">
      <c r="A1682" s="441">
        <v>45832.37101820602</v>
      </c>
      <c r="B1682" s="294" t="s">
        <v>3019</v>
      </c>
    </row>
    <row r="1683">
      <c r="A1683" s="441">
        <v>45832.37102900463</v>
      </c>
      <c r="B1683" s="294" t="s">
        <v>3020</v>
      </c>
    </row>
    <row r="1684">
      <c r="A1684" s="441">
        <v>45832.37508155093</v>
      </c>
      <c r="B1684" s="294" t="s">
        <v>2290</v>
      </c>
    </row>
    <row r="1685">
      <c r="A1685" s="441">
        <v>45832.37587096065</v>
      </c>
      <c r="B1685" s="294" t="s">
        <v>2408</v>
      </c>
    </row>
    <row r="1686">
      <c r="A1686" s="441">
        <v>45832.375873171295</v>
      </c>
      <c r="B1686" s="294" t="s">
        <v>2658</v>
      </c>
    </row>
    <row r="1687">
      <c r="A1687" s="441">
        <v>45832.37604488426</v>
      </c>
      <c r="B1687" s="294" t="s">
        <v>3021</v>
      </c>
    </row>
    <row r="1688">
      <c r="A1688" s="441">
        <v>45832.37612393519</v>
      </c>
      <c r="B1688" s="294" t="s">
        <v>3022</v>
      </c>
    </row>
    <row r="1689">
      <c r="A1689" s="441">
        <v>45832.37612622685</v>
      </c>
      <c r="B1689" s="294" t="s">
        <v>3023</v>
      </c>
    </row>
    <row r="1690">
      <c r="A1690" s="441">
        <v>45832.37622663194</v>
      </c>
      <c r="B1690" s="294" t="s">
        <v>3024</v>
      </c>
    </row>
    <row r="1691">
      <c r="A1691" s="441">
        <v>45832.37622863426</v>
      </c>
      <c r="B1691" s="294" t="s">
        <v>3025</v>
      </c>
    </row>
    <row r="1692">
      <c r="A1692" s="441">
        <v>45832.376235104166</v>
      </c>
      <c r="B1692" s="294" t="s">
        <v>3026</v>
      </c>
    </row>
    <row r="1693">
      <c r="A1693" s="441">
        <v>45832.376237743054</v>
      </c>
      <c r="B1693" s="294" t="s">
        <v>2283</v>
      </c>
    </row>
    <row r="1694">
      <c r="A1694" s="441">
        <v>45832.376247719905</v>
      </c>
      <c r="B1694" s="294" t="s">
        <v>3027</v>
      </c>
    </row>
    <row r="1695">
      <c r="A1695" s="441">
        <v>45832.48612756944</v>
      </c>
      <c r="B1695" s="294" t="s">
        <v>3028</v>
      </c>
    </row>
    <row r="1696">
      <c r="A1696" s="441">
        <v>45832.48612984954</v>
      </c>
      <c r="B1696" s="294" t="s">
        <v>2260</v>
      </c>
    </row>
    <row r="1697">
      <c r="A1697" s="441">
        <v>45832.48613196759</v>
      </c>
      <c r="B1697" s="294" t="s">
        <v>3029</v>
      </c>
    </row>
    <row r="1698">
      <c r="A1698" s="441">
        <v>45832.48614153935</v>
      </c>
      <c r="B1698" s="294" t="s">
        <v>2264</v>
      </c>
    </row>
    <row r="1699">
      <c r="A1699" s="441">
        <v>45832.486240162034</v>
      </c>
      <c r="B1699" s="294" t="s">
        <v>3030</v>
      </c>
    </row>
    <row r="1700">
      <c r="A1700" s="441">
        <v>45832.4862430787</v>
      </c>
      <c r="B1700" s="294" t="s">
        <v>2260</v>
      </c>
    </row>
    <row r="1701">
      <c r="A1701" s="441">
        <v>45832.486247256944</v>
      </c>
      <c r="B1701" s="294" t="s">
        <v>3029</v>
      </c>
    </row>
    <row r="1702">
      <c r="A1702" s="441">
        <v>45832.486249803245</v>
      </c>
      <c r="B1702" s="294" t="s">
        <v>2264</v>
      </c>
    </row>
    <row r="1703">
      <c r="A1703" s="441">
        <v>45832.486501273146</v>
      </c>
      <c r="B1703" s="294" t="s">
        <v>3031</v>
      </c>
    </row>
    <row r="1704">
      <c r="A1704" s="441">
        <v>45832.48650491898</v>
      </c>
      <c r="B1704" s="294" t="s">
        <v>2260</v>
      </c>
    </row>
    <row r="1705">
      <c r="A1705" s="441">
        <v>45832.48650815972</v>
      </c>
      <c r="B1705" s="294" t="s">
        <v>3029</v>
      </c>
    </row>
    <row r="1706">
      <c r="A1706" s="441">
        <v>45832.4865112963</v>
      </c>
      <c r="B1706" s="294" t="s">
        <v>2264</v>
      </c>
    </row>
    <row r="1707">
      <c r="A1707" s="441">
        <v>45832.56175342592</v>
      </c>
      <c r="B1707" s="294" t="s">
        <v>3032</v>
      </c>
    </row>
    <row r="1708">
      <c r="A1708" s="441">
        <v>45832.56175688657</v>
      </c>
      <c r="B1708" s="294" t="s">
        <v>2260</v>
      </c>
    </row>
    <row r="1709">
      <c r="A1709" s="441">
        <v>45832.56175944445</v>
      </c>
      <c r="B1709" s="294" t="s">
        <v>2550</v>
      </c>
    </row>
    <row r="1710">
      <c r="A1710" s="441">
        <v>45832.56176182871</v>
      </c>
      <c r="B1710" s="294" t="s">
        <v>2264</v>
      </c>
    </row>
    <row r="1711">
      <c r="A1711" s="441">
        <v>45832.56185916667</v>
      </c>
      <c r="B1711" s="294" t="s">
        <v>3033</v>
      </c>
    </row>
    <row r="1712">
      <c r="A1712" s="441">
        <v>45832.56186298611</v>
      </c>
      <c r="B1712" s="294" t="s">
        <v>2260</v>
      </c>
    </row>
    <row r="1713">
      <c r="A1713" s="441">
        <v>45832.56186767361</v>
      </c>
      <c r="B1713" s="294" t="s">
        <v>2550</v>
      </c>
    </row>
    <row r="1714">
      <c r="A1714" s="441">
        <v>45832.561871631944</v>
      </c>
      <c r="B1714" s="294" t="s">
        <v>2264</v>
      </c>
    </row>
    <row r="1715">
      <c r="A1715" s="441">
        <v>45832.56214185186</v>
      </c>
      <c r="B1715" s="294" t="s">
        <v>3034</v>
      </c>
    </row>
    <row r="1716">
      <c r="A1716" s="441">
        <v>45832.56214547454</v>
      </c>
      <c r="B1716" s="294" t="s">
        <v>2260</v>
      </c>
    </row>
    <row r="1717">
      <c r="A1717" s="441">
        <v>45832.56214879629</v>
      </c>
      <c r="B1717" s="294" t="s">
        <v>2550</v>
      </c>
    </row>
    <row r="1718">
      <c r="A1718" s="441">
        <v>45832.56215193287</v>
      </c>
      <c r="B1718" s="294" t="s">
        <v>2264</v>
      </c>
    </row>
    <row r="1719">
      <c r="A1719" s="441">
        <v>45832.56460755787</v>
      </c>
      <c r="B1719" s="294" t="s">
        <v>3035</v>
      </c>
    </row>
    <row r="1720">
      <c r="A1720" s="441">
        <v>45832.564610057874</v>
      </c>
      <c r="B1720" s="294" t="s">
        <v>2260</v>
      </c>
    </row>
    <row r="1721">
      <c r="A1721" s="441">
        <v>45832.56461241898</v>
      </c>
      <c r="B1721" s="294" t="s">
        <v>2977</v>
      </c>
    </row>
    <row r="1722">
      <c r="A1722" s="441">
        <v>45832.5646147338</v>
      </c>
      <c r="B1722" s="294" t="s">
        <v>2264</v>
      </c>
    </row>
    <row r="1723">
      <c r="A1723" s="441">
        <v>45832.56537943287</v>
      </c>
      <c r="B1723" s="294" t="s">
        <v>3036</v>
      </c>
    </row>
    <row r="1724">
      <c r="A1724" s="441">
        <v>45832.56538237269</v>
      </c>
      <c r="B1724" s="294" t="s">
        <v>2260</v>
      </c>
    </row>
    <row r="1725">
      <c r="A1725" s="441">
        <v>45832.56538655092</v>
      </c>
      <c r="B1725" s="294" t="s">
        <v>2977</v>
      </c>
    </row>
    <row r="1726">
      <c r="A1726" s="441">
        <v>45832.565389282405</v>
      </c>
      <c r="B1726" s="294" t="s">
        <v>2264</v>
      </c>
    </row>
    <row r="1727">
      <c r="A1727" s="441">
        <v>45832.591744618054</v>
      </c>
      <c r="B1727" s="294" t="s">
        <v>3037</v>
      </c>
    </row>
    <row r="1728">
      <c r="A1728" s="441">
        <v>45832.59175009259</v>
      </c>
      <c r="B1728" s="294" t="s">
        <v>2260</v>
      </c>
    </row>
    <row r="1729">
      <c r="A1729" s="441">
        <v>45832.5917542824</v>
      </c>
      <c r="B1729" s="294" t="s">
        <v>2293</v>
      </c>
    </row>
    <row r="1730">
      <c r="A1730" s="441">
        <v>45832.59177752315</v>
      </c>
      <c r="B1730" s="294" t="s">
        <v>2264</v>
      </c>
    </row>
    <row r="1731">
      <c r="A1731" s="441">
        <v>45832.604355578704</v>
      </c>
      <c r="B1731" s="294" t="s">
        <v>3038</v>
      </c>
    </row>
    <row r="1732">
      <c r="A1732" s="441">
        <v>45832.604360937505</v>
      </c>
      <c r="B1732" s="294" t="s">
        <v>2260</v>
      </c>
    </row>
    <row r="1733">
      <c r="A1733" s="441">
        <v>45832.60436527777</v>
      </c>
      <c r="B1733" s="294" t="s">
        <v>3029</v>
      </c>
    </row>
    <row r="1734">
      <c r="A1734" s="441">
        <v>45832.60438962963</v>
      </c>
      <c r="B1734" s="294" t="s">
        <v>2264</v>
      </c>
    </row>
    <row r="1735">
      <c r="A1735" s="441">
        <v>45832.60496667824</v>
      </c>
      <c r="B1735" s="294" t="s">
        <v>3039</v>
      </c>
    </row>
    <row r="1736">
      <c r="A1736" s="441">
        <v>45832.60497053241</v>
      </c>
      <c r="B1736" s="294" t="s">
        <v>2260</v>
      </c>
    </row>
    <row r="1737">
      <c r="A1737" s="441">
        <v>45832.60497421296</v>
      </c>
      <c r="B1737" s="294" t="s">
        <v>3029</v>
      </c>
    </row>
    <row r="1738">
      <c r="A1738" s="441">
        <v>45832.60497840278</v>
      </c>
      <c r="B1738" s="294" t="s">
        <v>2264</v>
      </c>
    </row>
    <row r="1739">
      <c r="A1739" s="441">
        <v>45832.617698159724</v>
      </c>
      <c r="B1739" s="294" t="s">
        <v>3040</v>
      </c>
    </row>
    <row r="1740">
      <c r="A1740" s="441">
        <v>45832.617701979165</v>
      </c>
      <c r="B1740" s="294" t="s">
        <v>2260</v>
      </c>
    </row>
    <row r="1741">
      <c r="A1741" s="441">
        <v>45832.61770524306</v>
      </c>
      <c r="B1741" s="294" t="s">
        <v>2550</v>
      </c>
    </row>
    <row r="1742">
      <c r="A1742" s="441">
        <v>45832.61773508102</v>
      </c>
      <c r="B1742" s="294" t="s">
        <v>2264</v>
      </c>
    </row>
    <row r="1743">
      <c r="A1743" s="441">
        <v>45832.69050388889</v>
      </c>
      <c r="B1743" s="294" t="s">
        <v>3041</v>
      </c>
    </row>
    <row r="1744">
      <c r="A1744" s="441">
        <v>45832.69050744213</v>
      </c>
      <c r="B1744" s="294" t="s">
        <v>2260</v>
      </c>
    </row>
    <row r="1745">
      <c r="A1745" s="441">
        <v>45832.690519317126</v>
      </c>
      <c r="B1745" s="294" t="s">
        <v>2512</v>
      </c>
    </row>
    <row r="1746">
      <c r="A1746" s="441">
        <v>45832.69052428241</v>
      </c>
      <c r="B1746" s="294" t="s">
        <v>2264</v>
      </c>
    </row>
    <row r="1747">
      <c r="A1747" s="441">
        <v>45832.754295335646</v>
      </c>
      <c r="B1747" s="294" t="s">
        <v>3042</v>
      </c>
    </row>
    <row r="1748">
      <c r="A1748" s="441">
        <v>45832.754300879635</v>
      </c>
      <c r="B1748" s="294" t="s">
        <v>3043</v>
      </c>
    </row>
    <row r="1749">
      <c r="A1749" s="441">
        <v>45832.75431635417</v>
      </c>
      <c r="B1749" s="294" t="s">
        <v>3044</v>
      </c>
    </row>
    <row r="1750">
      <c r="A1750" s="441">
        <v>45832.75432224537</v>
      </c>
      <c r="B1750" s="294" t="s">
        <v>3045</v>
      </c>
    </row>
    <row r="1751">
      <c r="A1751" s="441">
        <v>45832.754335081016</v>
      </c>
      <c r="B1751" s="294" t="s">
        <v>3046</v>
      </c>
    </row>
    <row r="1752">
      <c r="A1752" s="441">
        <v>45832.754623773144</v>
      </c>
      <c r="B1752" s="294" t="s">
        <v>3047</v>
      </c>
    </row>
    <row r="1753">
      <c r="A1753" s="441">
        <v>45832.75462630787</v>
      </c>
      <c r="B1753" s="294" t="s">
        <v>2274</v>
      </c>
    </row>
    <row r="1754">
      <c r="A1754" s="441">
        <v>45832.75464032407</v>
      </c>
      <c r="B1754" s="294" t="s">
        <v>3043</v>
      </c>
    </row>
    <row r="1755">
      <c r="A1755" s="441">
        <v>45832.754652800926</v>
      </c>
      <c r="B1755" s="294" t="s">
        <v>3048</v>
      </c>
    </row>
    <row r="1756">
      <c r="A1756" s="441">
        <v>45832.754655474535</v>
      </c>
      <c r="B1756" s="294" t="s">
        <v>3049</v>
      </c>
    </row>
    <row r="1757">
      <c r="A1757" s="441">
        <v>45832.754674247684</v>
      </c>
      <c r="B1757" s="294" t="s">
        <v>2278</v>
      </c>
    </row>
    <row r="1758">
      <c r="A1758" s="441">
        <v>45832.754683969906</v>
      </c>
      <c r="B1758" s="294" t="s">
        <v>3050</v>
      </c>
    </row>
    <row r="1759">
      <c r="A1759" s="441">
        <v>45832.754686631946</v>
      </c>
      <c r="B1759" s="294" t="s">
        <v>2280</v>
      </c>
    </row>
    <row r="1760">
      <c r="A1760" s="441">
        <v>45832.75469240741</v>
      </c>
      <c r="B1760" s="294" t="s">
        <v>2281</v>
      </c>
    </row>
    <row r="1761">
      <c r="A1761" s="441">
        <v>45832.754703796294</v>
      </c>
      <c r="B1761" s="294" t="s">
        <v>3051</v>
      </c>
    </row>
    <row r="1762">
      <c r="A1762" s="441">
        <v>45832.754706458334</v>
      </c>
      <c r="B1762" s="294" t="s">
        <v>2283</v>
      </c>
    </row>
    <row r="1763">
      <c r="A1763" s="441">
        <v>45832.75471358796</v>
      </c>
      <c r="B1763" s="294" t="s">
        <v>3052</v>
      </c>
    </row>
    <row r="1764">
      <c r="A1764" s="441">
        <v>45832.75472924768</v>
      </c>
      <c r="B1764" s="294" t="s">
        <v>2285</v>
      </c>
    </row>
    <row r="1765">
      <c r="A1765" s="441">
        <v>45832.75473458333</v>
      </c>
      <c r="B1765" s="294" t="s">
        <v>3053</v>
      </c>
    </row>
    <row r="1766">
      <c r="A1766" s="441">
        <v>45832.75474392361</v>
      </c>
      <c r="B1766" s="294" t="s">
        <v>3054</v>
      </c>
    </row>
    <row r="1767">
      <c r="A1767" s="441">
        <v>45832.75837730324</v>
      </c>
      <c r="B1767" s="294" t="s">
        <v>2283</v>
      </c>
    </row>
    <row r="1768">
      <c r="A1768" s="441">
        <v>45832.758395729164</v>
      </c>
      <c r="B1768" s="294" t="s">
        <v>3055</v>
      </c>
    </row>
    <row r="1769">
      <c r="A1769" s="441">
        <v>45832.75839913194</v>
      </c>
      <c r="B1769" s="294" t="s">
        <v>2283</v>
      </c>
    </row>
    <row r="1770">
      <c r="A1770" s="441">
        <v>45832.75841909723</v>
      </c>
      <c r="B1770" s="294" t="s">
        <v>3056</v>
      </c>
    </row>
    <row r="1771">
      <c r="A1771" s="441">
        <v>45832.79247315972</v>
      </c>
      <c r="B1771" s="294" t="s">
        <v>3057</v>
      </c>
    </row>
    <row r="1772">
      <c r="A1772" s="441">
        <v>45832.79247565972</v>
      </c>
      <c r="B1772" s="294" t="s">
        <v>2260</v>
      </c>
    </row>
    <row r="1773">
      <c r="A1773" s="441">
        <v>45832.79247858796</v>
      </c>
      <c r="B1773" s="294" t="s">
        <v>2266</v>
      </c>
    </row>
    <row r="1774">
      <c r="A1774" s="441">
        <v>45832.79248189815</v>
      </c>
      <c r="B1774" s="294" t="s">
        <v>2267</v>
      </c>
    </row>
    <row r="1775">
      <c r="A1775" s="441">
        <v>45832.7924935301</v>
      </c>
      <c r="B1775" s="294" t="s">
        <v>2264</v>
      </c>
    </row>
    <row r="1776">
      <c r="A1776" s="441">
        <v>45832.79267732639</v>
      </c>
      <c r="B1776" s="294" t="s">
        <v>3058</v>
      </c>
    </row>
    <row r="1777">
      <c r="A1777" s="441">
        <v>45832.7926797338</v>
      </c>
      <c r="B1777" s="294" t="s">
        <v>2260</v>
      </c>
    </row>
    <row r="1778">
      <c r="A1778" s="441">
        <v>45832.79268204861</v>
      </c>
      <c r="B1778" s="294" t="s">
        <v>2266</v>
      </c>
    </row>
    <row r="1779">
      <c r="A1779" s="441">
        <v>45832.79268532408</v>
      </c>
      <c r="B1779" s="294" t="s">
        <v>2267</v>
      </c>
    </row>
    <row r="1780">
      <c r="A1780" s="441">
        <v>45832.79268755787</v>
      </c>
      <c r="B1780" s="294" t="s">
        <v>2264</v>
      </c>
    </row>
    <row r="1781">
      <c r="A1781" s="441">
        <v>45832.82269981482</v>
      </c>
      <c r="B1781" s="294" t="s">
        <v>3059</v>
      </c>
    </row>
    <row r="1782">
      <c r="A1782" s="441">
        <v>45832.822705185186</v>
      </c>
      <c r="B1782" s="294" t="s">
        <v>2260</v>
      </c>
    </row>
    <row r="1783">
      <c r="A1783" s="441">
        <v>45832.822708368054</v>
      </c>
      <c r="B1783" s="294" t="s">
        <v>3060</v>
      </c>
    </row>
    <row r="1784">
      <c r="A1784" s="441">
        <v>45832.8227271412</v>
      </c>
      <c r="B1784" s="294" t="s">
        <v>2264</v>
      </c>
    </row>
    <row r="1785">
      <c r="A1785" s="441">
        <v>45832.82275959491</v>
      </c>
      <c r="B1785" s="294" t="s">
        <v>3061</v>
      </c>
    </row>
    <row r="1786">
      <c r="A1786" s="441">
        <v>45832.822763668984</v>
      </c>
      <c r="B1786" s="294" t="s">
        <v>2260</v>
      </c>
    </row>
    <row r="1787">
      <c r="A1787" s="441">
        <v>45832.82276737269</v>
      </c>
      <c r="B1787" s="294" t="s">
        <v>3060</v>
      </c>
    </row>
    <row r="1788">
      <c r="A1788" s="441">
        <v>45832.82277090278</v>
      </c>
      <c r="B1788" s="294" t="s">
        <v>2264</v>
      </c>
    </row>
    <row r="1789">
      <c r="A1789" s="441">
        <v>45832.82390054398</v>
      </c>
      <c r="B1789" s="294" t="s">
        <v>3062</v>
      </c>
    </row>
    <row r="1790">
      <c r="A1790" s="441">
        <v>45832.82390525463</v>
      </c>
      <c r="B1790" s="294" t="s">
        <v>2260</v>
      </c>
    </row>
    <row r="1791">
      <c r="A1791" s="441">
        <v>45832.82390960648</v>
      </c>
      <c r="B1791" s="294" t="s">
        <v>3060</v>
      </c>
    </row>
    <row r="1792">
      <c r="A1792" s="441">
        <v>45832.82391398148</v>
      </c>
      <c r="B1792" s="294" t="s">
        <v>2264</v>
      </c>
    </row>
    <row r="1793">
      <c r="A1793" s="441">
        <v>45832.82400969908</v>
      </c>
      <c r="B1793" s="294" t="s">
        <v>3063</v>
      </c>
    </row>
    <row r="1794">
      <c r="A1794" s="441">
        <v>45832.8240134375</v>
      </c>
      <c r="B1794" s="294" t="s">
        <v>2260</v>
      </c>
    </row>
    <row r="1795">
      <c r="A1795" s="441">
        <v>45832.82401671296</v>
      </c>
      <c r="B1795" s="294" t="s">
        <v>3060</v>
      </c>
    </row>
    <row r="1796">
      <c r="A1796" s="441">
        <v>45832.82402212963</v>
      </c>
      <c r="B1796" s="294" t="s">
        <v>2264</v>
      </c>
    </row>
    <row r="1797">
      <c r="A1797" s="441">
        <v>45832.82444486111</v>
      </c>
      <c r="B1797" s="294" t="s">
        <v>3064</v>
      </c>
    </row>
    <row r="1798">
      <c r="A1798" s="441">
        <v>45832.82444851851</v>
      </c>
      <c r="B1798" s="294" t="s">
        <v>2260</v>
      </c>
    </row>
    <row r="1799">
      <c r="A1799" s="441">
        <v>45832.82445189815</v>
      </c>
      <c r="B1799" s="294" t="s">
        <v>3060</v>
      </c>
    </row>
    <row r="1800">
      <c r="A1800" s="441">
        <v>45832.824455208334</v>
      </c>
      <c r="B1800" s="294" t="s">
        <v>2262</v>
      </c>
    </row>
    <row r="1801">
      <c r="A1801" s="441">
        <v>45832.82446208333</v>
      </c>
      <c r="B1801" s="294" t="s">
        <v>3065</v>
      </c>
    </row>
    <row r="1802">
      <c r="A1802" s="441">
        <v>45832.82448685185</v>
      </c>
      <c r="B1802" s="294" t="s">
        <v>2264</v>
      </c>
    </row>
    <row r="1803">
      <c r="A1803" s="441">
        <v>45832.825749826385</v>
      </c>
      <c r="B1803" s="294" t="s">
        <v>3066</v>
      </c>
    </row>
    <row r="1804">
      <c r="A1804" s="441">
        <v>45832.82575952546</v>
      </c>
      <c r="B1804" s="294" t="s">
        <v>3067</v>
      </c>
    </row>
    <row r="1805">
      <c r="A1805" s="441">
        <v>45832.82576467593</v>
      </c>
      <c r="B1805" s="294" t="s">
        <v>3068</v>
      </c>
    </row>
    <row r="1806">
      <c r="A1806" s="441">
        <v>45832.82577296296</v>
      </c>
      <c r="B1806" s="294" t="s">
        <v>3069</v>
      </c>
    </row>
    <row r="1807">
      <c r="A1807" s="441">
        <v>45832.82578773148</v>
      </c>
      <c r="B1807" s="294" t="s">
        <v>3070</v>
      </c>
    </row>
    <row r="1808">
      <c r="A1808" s="441">
        <v>45832.827180567125</v>
      </c>
      <c r="B1808" s="294" t="s">
        <v>3071</v>
      </c>
    </row>
    <row r="1809">
      <c r="A1809" s="441">
        <v>45832.827186215276</v>
      </c>
      <c r="B1809" s="294" t="s">
        <v>2274</v>
      </c>
    </row>
    <row r="1810">
      <c r="A1810" s="441">
        <v>45832.827197824074</v>
      </c>
      <c r="B1810" s="294" t="s">
        <v>3067</v>
      </c>
    </row>
    <row r="1811">
      <c r="A1811" s="441">
        <v>45832.827202870365</v>
      </c>
      <c r="B1811" s="294" t="s">
        <v>3072</v>
      </c>
    </row>
    <row r="1812">
      <c r="A1812" s="441">
        <v>45832.82720784722</v>
      </c>
      <c r="B1812" s="294" t="s">
        <v>3049</v>
      </c>
    </row>
    <row r="1813">
      <c r="A1813" s="441">
        <v>45832.82725569444</v>
      </c>
      <c r="B1813" s="294" t="s">
        <v>2374</v>
      </c>
    </row>
    <row r="1814">
      <c r="A1814" s="441">
        <v>45832.82727925926</v>
      </c>
      <c r="B1814" s="294" t="s">
        <v>3073</v>
      </c>
    </row>
    <row r="1815">
      <c r="A1815" s="441">
        <v>45832.8272840162</v>
      </c>
      <c r="B1815" s="294" t="s">
        <v>2280</v>
      </c>
    </row>
    <row r="1816">
      <c r="A1816" s="441">
        <v>45832.827294629635</v>
      </c>
      <c r="B1816" s="294" t="s">
        <v>2281</v>
      </c>
    </row>
    <row r="1817">
      <c r="A1817" s="441">
        <v>45832.82732668982</v>
      </c>
      <c r="B1817" s="294" t="s">
        <v>3074</v>
      </c>
    </row>
    <row r="1818">
      <c r="A1818" s="441">
        <v>45832.82733138889</v>
      </c>
      <c r="B1818" s="294" t="s">
        <v>2283</v>
      </c>
    </row>
    <row r="1819">
      <c r="A1819" s="441">
        <v>45832.82733956019</v>
      </c>
      <c r="B1819" s="294" t="s">
        <v>3075</v>
      </c>
    </row>
    <row r="1820">
      <c r="A1820" s="441">
        <v>45832.827344502315</v>
      </c>
      <c r="B1820" s="294" t="s">
        <v>2285</v>
      </c>
    </row>
    <row r="1821">
      <c r="A1821" s="441">
        <v>45832.8273524074</v>
      </c>
      <c r="B1821" s="294" t="s">
        <v>3076</v>
      </c>
    </row>
    <row r="1822">
      <c r="A1822" s="441">
        <v>45832.8273652662</v>
      </c>
      <c r="B1822" s="294" t="s">
        <v>3077</v>
      </c>
    </row>
    <row r="1823">
      <c r="A1823" s="441">
        <v>45832.93989545139</v>
      </c>
      <c r="B1823" s="294" t="s">
        <v>3078</v>
      </c>
    </row>
    <row r="1824">
      <c r="A1824" s="441">
        <v>45832.93989945602</v>
      </c>
      <c r="B1824" s="294" t="s">
        <v>2260</v>
      </c>
    </row>
    <row r="1825">
      <c r="A1825" s="441">
        <v>45832.93990331018</v>
      </c>
      <c r="B1825" s="294" t="s">
        <v>2414</v>
      </c>
    </row>
    <row r="1826">
      <c r="A1826" s="441">
        <v>45832.939912256945</v>
      </c>
      <c r="B1826" s="294" t="s">
        <v>2264</v>
      </c>
    </row>
    <row r="1827">
      <c r="A1827" s="441">
        <v>45832.94018321759</v>
      </c>
      <c r="B1827" s="294" t="s">
        <v>3079</v>
      </c>
    </row>
    <row r="1828">
      <c r="A1828" s="441">
        <v>45832.94018653935</v>
      </c>
      <c r="B1828" s="294" t="s">
        <v>2260</v>
      </c>
    </row>
    <row r="1829">
      <c r="A1829" s="441">
        <v>45832.94020041666</v>
      </c>
      <c r="B1829" s="294" t="s">
        <v>2414</v>
      </c>
    </row>
    <row r="1830">
      <c r="A1830" s="441">
        <v>45832.94020650463</v>
      </c>
      <c r="B1830" s="294" t="s">
        <v>2264</v>
      </c>
    </row>
    <row r="1831">
      <c r="A1831" s="441">
        <v>45833.02231422454</v>
      </c>
      <c r="B1831" s="294" t="s">
        <v>3080</v>
      </c>
    </row>
    <row r="1832">
      <c r="A1832" s="441">
        <v>45833.02233252315</v>
      </c>
      <c r="B1832" s="294" t="s">
        <v>2260</v>
      </c>
    </row>
    <row r="1833">
      <c r="A1833" s="441">
        <v>45833.022338344905</v>
      </c>
      <c r="B1833" s="294" t="s">
        <v>3081</v>
      </c>
    </row>
    <row r="1834">
      <c r="A1834" s="441">
        <v>45833.02234079861</v>
      </c>
      <c r="B1834" s="294" t="s">
        <v>2264</v>
      </c>
    </row>
    <row r="1835">
      <c r="A1835" s="441">
        <v>45833.02235653935</v>
      </c>
      <c r="B1835" s="294" t="s">
        <v>3082</v>
      </c>
    </row>
    <row r="1836">
      <c r="A1836" s="441">
        <v>45833.0223597338</v>
      </c>
      <c r="B1836" s="294" t="s">
        <v>2260</v>
      </c>
    </row>
    <row r="1837">
      <c r="A1837" s="441">
        <v>45833.02236320602</v>
      </c>
      <c r="B1837" s="294" t="s">
        <v>3081</v>
      </c>
    </row>
    <row r="1838">
      <c r="A1838" s="441">
        <v>45833.022366481484</v>
      </c>
      <c r="B1838" s="294" t="s">
        <v>2264</v>
      </c>
    </row>
    <row r="1839">
      <c r="A1839" s="441">
        <v>45833.02332732639</v>
      </c>
      <c r="B1839" s="294" t="s">
        <v>3083</v>
      </c>
    </row>
    <row r="1840">
      <c r="A1840" s="441">
        <v>45833.023331122684</v>
      </c>
      <c r="B1840" s="294" t="s">
        <v>2260</v>
      </c>
    </row>
    <row r="1841">
      <c r="A1841" s="441">
        <v>45833.02333496528</v>
      </c>
      <c r="B1841" s="294" t="s">
        <v>2289</v>
      </c>
    </row>
    <row r="1842">
      <c r="A1842" s="441">
        <v>45833.02333877315</v>
      </c>
      <c r="B1842" s="294" t="s">
        <v>2262</v>
      </c>
    </row>
    <row r="1843">
      <c r="A1843" s="441">
        <v>45833.02334619213</v>
      </c>
      <c r="B1843" s="294" t="s">
        <v>2575</v>
      </c>
    </row>
    <row r="1844">
      <c r="A1844" s="441">
        <v>45833.02336060185</v>
      </c>
      <c r="B1844" s="294" t="s">
        <v>2264</v>
      </c>
    </row>
    <row r="1845">
      <c r="A1845" s="441">
        <v>45833.02479364583</v>
      </c>
      <c r="B1845" s="294" t="s">
        <v>3084</v>
      </c>
    </row>
    <row r="1846">
      <c r="A1846" s="441">
        <v>45833.02480060185</v>
      </c>
      <c r="B1846" s="294" t="s">
        <v>2577</v>
      </c>
    </row>
    <row r="1847">
      <c r="A1847" s="441">
        <v>45833.024804456014</v>
      </c>
      <c r="B1847" s="294" t="s">
        <v>2578</v>
      </c>
    </row>
    <row r="1848">
      <c r="A1848" s="441">
        <v>45833.02481188657</v>
      </c>
      <c r="B1848" s="294" t="s">
        <v>3085</v>
      </c>
    </row>
    <row r="1849">
      <c r="A1849" s="441">
        <v>45833.024829999995</v>
      </c>
      <c r="B1849" s="294" t="s">
        <v>3086</v>
      </c>
    </row>
    <row r="1850">
      <c r="A1850" s="441">
        <v>45833.02535539352</v>
      </c>
      <c r="B1850" s="294" t="s">
        <v>3087</v>
      </c>
    </row>
    <row r="1851">
      <c r="A1851" s="441">
        <v>45833.025358506944</v>
      </c>
      <c r="B1851" s="294" t="s">
        <v>2260</v>
      </c>
    </row>
    <row r="1852">
      <c r="A1852" s="441">
        <v>45833.02536219907</v>
      </c>
      <c r="B1852" s="294" t="s">
        <v>2289</v>
      </c>
    </row>
    <row r="1853">
      <c r="A1853" s="441">
        <v>45833.025365532405</v>
      </c>
      <c r="B1853" s="294" t="s">
        <v>2264</v>
      </c>
    </row>
    <row r="1854">
      <c r="A1854" s="441">
        <v>45833.02589402778</v>
      </c>
      <c r="B1854" s="294" t="s">
        <v>3088</v>
      </c>
    </row>
    <row r="1855">
      <c r="A1855" s="441">
        <v>45833.02589925926</v>
      </c>
      <c r="B1855" s="294" t="s">
        <v>2274</v>
      </c>
    </row>
    <row r="1856">
      <c r="A1856" s="441">
        <v>45833.02590765046</v>
      </c>
      <c r="B1856" s="294" t="s">
        <v>2577</v>
      </c>
    </row>
    <row r="1857">
      <c r="A1857" s="441">
        <v>45833.02591134259</v>
      </c>
      <c r="B1857" s="294" t="s">
        <v>2586</v>
      </c>
    </row>
    <row r="1858">
      <c r="A1858" s="441">
        <v>45833.02591465278</v>
      </c>
      <c r="B1858" s="294" t="s">
        <v>3049</v>
      </c>
    </row>
    <row r="1859">
      <c r="A1859" s="441">
        <v>45833.02594723379</v>
      </c>
      <c r="B1859" s="294" t="s">
        <v>2278</v>
      </c>
    </row>
    <row r="1860">
      <c r="A1860" s="441">
        <v>45833.02596082176</v>
      </c>
      <c r="B1860" s="294" t="s">
        <v>3089</v>
      </c>
    </row>
    <row r="1861">
      <c r="A1861" s="441">
        <v>45833.0259706713</v>
      </c>
      <c r="B1861" s="294" t="s">
        <v>2280</v>
      </c>
    </row>
    <row r="1862">
      <c r="A1862" s="441">
        <v>45833.0259897338</v>
      </c>
      <c r="B1862" s="294" t="s">
        <v>2281</v>
      </c>
    </row>
    <row r="1863">
      <c r="A1863" s="441">
        <v>45833.026012118054</v>
      </c>
      <c r="B1863" s="294" t="s">
        <v>3090</v>
      </c>
    </row>
    <row r="1864">
      <c r="A1864" s="441">
        <v>45833.02601594907</v>
      </c>
      <c r="B1864" s="294" t="s">
        <v>2283</v>
      </c>
    </row>
    <row r="1865">
      <c r="A1865" s="441">
        <v>45833.02602532407</v>
      </c>
      <c r="B1865" s="294" t="s">
        <v>3091</v>
      </c>
    </row>
    <row r="1866">
      <c r="A1866" s="441">
        <v>45833.026028900465</v>
      </c>
      <c r="B1866" s="294" t="s">
        <v>2285</v>
      </c>
    </row>
    <row r="1867">
      <c r="A1867" s="441">
        <v>45833.02603408565</v>
      </c>
      <c r="B1867" s="294" t="s">
        <v>3092</v>
      </c>
    </row>
    <row r="1868">
      <c r="A1868" s="441">
        <v>45833.026047418985</v>
      </c>
      <c r="B1868" s="294" t="s">
        <v>3093</v>
      </c>
    </row>
    <row r="1869">
      <c r="A1869" s="441">
        <v>45833.02944938657</v>
      </c>
      <c r="B1869" s="294" t="s">
        <v>3094</v>
      </c>
    </row>
    <row r="1870">
      <c r="A1870" s="441">
        <v>45833.02945231482</v>
      </c>
      <c r="B1870" s="294" t="s">
        <v>2260</v>
      </c>
    </row>
    <row r="1871">
      <c r="A1871" s="441">
        <v>45833.029455393524</v>
      </c>
      <c r="B1871" s="294" t="s">
        <v>2289</v>
      </c>
    </row>
    <row r="1872">
      <c r="A1872" s="441">
        <v>45833.02946672453</v>
      </c>
      <c r="B1872" s="294" t="s">
        <v>2264</v>
      </c>
    </row>
    <row r="1873">
      <c r="A1873" s="441">
        <v>45833.25721355324</v>
      </c>
      <c r="B1873" s="294" t="s">
        <v>3095</v>
      </c>
    </row>
    <row r="1874">
      <c r="A1874" s="441">
        <v>45833.257220416664</v>
      </c>
      <c r="B1874" s="294" t="s">
        <v>3096</v>
      </c>
    </row>
    <row r="1875">
      <c r="A1875" s="441">
        <v>45833.2572500463</v>
      </c>
      <c r="B1875" s="294" t="s">
        <v>2283</v>
      </c>
    </row>
    <row r="1876">
      <c r="A1876" s="441">
        <v>45833.25726758102</v>
      </c>
      <c r="B1876" s="294" t="s">
        <v>3097</v>
      </c>
    </row>
    <row r="1877">
      <c r="A1877" s="441">
        <v>45833.296934328704</v>
      </c>
      <c r="B1877" s="294" t="s">
        <v>3098</v>
      </c>
    </row>
    <row r="1878">
      <c r="A1878" s="441">
        <v>45833.29693891204</v>
      </c>
      <c r="B1878" s="294" t="s">
        <v>2260</v>
      </c>
    </row>
    <row r="1879">
      <c r="A1879" s="441">
        <v>45833.296942141205</v>
      </c>
      <c r="B1879" s="294" t="s">
        <v>2289</v>
      </c>
    </row>
    <row r="1880">
      <c r="A1880" s="441">
        <v>45833.29694488426</v>
      </c>
      <c r="B1880" s="294" t="s">
        <v>2264</v>
      </c>
    </row>
    <row r="1881">
      <c r="A1881" s="441">
        <v>45833.30537966435</v>
      </c>
      <c r="B1881" s="294" t="s">
        <v>3099</v>
      </c>
    </row>
    <row r="1882">
      <c r="A1882" s="441">
        <v>45833.30538388889</v>
      </c>
      <c r="B1882" s="294" t="s">
        <v>2260</v>
      </c>
    </row>
    <row r="1883">
      <c r="A1883" s="441">
        <v>45833.30538790509</v>
      </c>
      <c r="B1883" s="294" t="s">
        <v>2463</v>
      </c>
    </row>
    <row r="1884">
      <c r="A1884" s="441">
        <v>45833.30540704861</v>
      </c>
      <c r="B1884" s="294" t="s">
        <v>2267</v>
      </c>
    </row>
    <row r="1885">
      <c r="A1885" s="441">
        <v>45833.30541101852</v>
      </c>
      <c r="B1885" s="294" t="s">
        <v>2264</v>
      </c>
    </row>
    <row r="1886">
      <c r="A1886" s="441">
        <v>45833.342856539355</v>
      </c>
      <c r="B1886" s="294" t="s">
        <v>3100</v>
      </c>
    </row>
    <row r="1887">
      <c r="A1887" s="441">
        <v>45833.34286534722</v>
      </c>
      <c r="B1887" s="294" t="s">
        <v>3101</v>
      </c>
    </row>
    <row r="1888">
      <c r="A1888" s="441">
        <v>45833.34287515046</v>
      </c>
      <c r="B1888" s="294" t="s">
        <v>2398</v>
      </c>
    </row>
    <row r="1889">
      <c r="A1889" s="441">
        <v>45833.34288270833</v>
      </c>
      <c r="B1889" s="294" t="s">
        <v>2399</v>
      </c>
    </row>
    <row r="1890">
      <c r="A1890" s="441">
        <v>45833.342894421294</v>
      </c>
      <c r="B1890" s="294" t="s">
        <v>3102</v>
      </c>
    </row>
    <row r="1891">
      <c r="A1891" s="441">
        <v>45833.34329228009</v>
      </c>
      <c r="B1891" s="294" t="s">
        <v>3103</v>
      </c>
    </row>
    <row r="1892">
      <c r="A1892" s="441">
        <v>45833.343299016204</v>
      </c>
      <c r="B1892" s="294" t="s">
        <v>2603</v>
      </c>
    </row>
    <row r="1893">
      <c r="A1893" s="441">
        <v>45833.3433066088</v>
      </c>
      <c r="B1893" s="294" t="s">
        <v>2398</v>
      </c>
    </row>
    <row r="1894">
      <c r="A1894" s="441">
        <v>45833.34331390046</v>
      </c>
      <c r="B1894" s="294" t="s">
        <v>2399</v>
      </c>
    </row>
    <row r="1895">
      <c r="A1895" s="441">
        <v>45833.343324664354</v>
      </c>
      <c r="B1895" s="294" t="s">
        <v>3104</v>
      </c>
    </row>
    <row r="1896">
      <c r="A1896" s="441">
        <v>45833.34377881944</v>
      </c>
      <c r="B1896" s="294" t="s">
        <v>3105</v>
      </c>
    </row>
    <row r="1897">
      <c r="A1897" s="441">
        <v>45833.343782337965</v>
      </c>
      <c r="B1897" s="294" t="s">
        <v>2274</v>
      </c>
    </row>
    <row r="1898">
      <c r="A1898" s="441">
        <v>45833.34379518518</v>
      </c>
      <c r="B1898" s="294" t="s">
        <v>3101</v>
      </c>
    </row>
    <row r="1899">
      <c r="A1899" s="441">
        <v>45833.343798773145</v>
      </c>
      <c r="B1899" s="294" t="s">
        <v>3106</v>
      </c>
    </row>
    <row r="1900">
      <c r="A1900" s="441">
        <v>45833.343804895834</v>
      </c>
      <c r="B1900" s="294" t="s">
        <v>3049</v>
      </c>
    </row>
    <row r="1901">
      <c r="A1901" s="441">
        <v>45833.34382855324</v>
      </c>
      <c r="B1901" s="294" t="s">
        <v>2278</v>
      </c>
    </row>
    <row r="1902">
      <c r="A1902" s="441">
        <v>45833.34384113426</v>
      </c>
      <c r="B1902" s="294" t="s">
        <v>3107</v>
      </c>
    </row>
    <row r="1903">
      <c r="A1903" s="441">
        <v>45833.34384483796</v>
      </c>
      <c r="B1903" s="294" t="s">
        <v>2280</v>
      </c>
    </row>
    <row r="1904">
      <c r="A1904" s="441">
        <v>45833.34385174769</v>
      </c>
      <c r="B1904" s="294" t="s">
        <v>2281</v>
      </c>
    </row>
    <row r="1905">
      <c r="A1905" s="441">
        <v>45833.34386690972</v>
      </c>
      <c r="B1905" s="294" t="s">
        <v>3108</v>
      </c>
    </row>
    <row r="1906">
      <c r="A1906" s="441">
        <v>45833.34387</v>
      </c>
      <c r="B1906" s="294" t="s">
        <v>2283</v>
      </c>
    </row>
    <row r="1907">
      <c r="A1907" s="441">
        <v>45833.343901712964</v>
      </c>
      <c r="B1907" s="294" t="s">
        <v>3109</v>
      </c>
    </row>
    <row r="1908">
      <c r="A1908" s="441">
        <v>45833.34390550926</v>
      </c>
      <c r="B1908" s="294" t="s">
        <v>2285</v>
      </c>
    </row>
    <row r="1909">
      <c r="A1909" s="441">
        <v>45833.34391087963</v>
      </c>
      <c r="B1909" s="294" t="s">
        <v>3110</v>
      </c>
    </row>
    <row r="1910">
      <c r="A1910" s="441">
        <v>45833.3439234838</v>
      </c>
      <c r="B1910" s="294" t="s">
        <v>3111</v>
      </c>
    </row>
    <row r="1911">
      <c r="A1911" s="441">
        <v>45833.34427123843</v>
      </c>
      <c r="B1911" s="294" t="s">
        <v>3112</v>
      </c>
    </row>
    <row r="1912">
      <c r="A1912" s="441">
        <v>45833.34427474537</v>
      </c>
      <c r="B1912" s="294" t="s">
        <v>2274</v>
      </c>
    </row>
    <row r="1913">
      <c r="A1913" s="441">
        <v>45833.34429231481</v>
      </c>
      <c r="B1913" s="294" t="s">
        <v>2603</v>
      </c>
    </row>
    <row r="1914">
      <c r="A1914" s="441">
        <v>45833.344295891206</v>
      </c>
      <c r="B1914" s="294" t="s">
        <v>2615</v>
      </c>
    </row>
    <row r="1915">
      <c r="A1915" s="441">
        <v>45833.3442990162</v>
      </c>
      <c r="B1915" s="294" t="s">
        <v>3049</v>
      </c>
    </row>
    <row r="1916">
      <c r="A1916" s="441">
        <v>45833.34435917824</v>
      </c>
      <c r="B1916" s="294" t="s">
        <v>2374</v>
      </c>
    </row>
    <row r="1917">
      <c r="A1917" s="441">
        <v>45833.34437091435</v>
      </c>
      <c r="B1917" s="294" t="s">
        <v>3113</v>
      </c>
    </row>
    <row r="1918">
      <c r="A1918" s="441">
        <v>45833.34437412037</v>
      </c>
      <c r="B1918" s="294" t="s">
        <v>2280</v>
      </c>
    </row>
    <row r="1919">
      <c r="A1919" s="441">
        <v>45833.344380636576</v>
      </c>
      <c r="B1919" s="294" t="s">
        <v>2281</v>
      </c>
    </row>
    <row r="1920">
      <c r="A1920" s="441">
        <v>45833.34439967593</v>
      </c>
      <c r="B1920" s="294" t="s">
        <v>3114</v>
      </c>
    </row>
    <row r="1921">
      <c r="A1921" s="441">
        <v>45833.34440223379</v>
      </c>
      <c r="B1921" s="294" t="s">
        <v>2283</v>
      </c>
    </row>
    <row r="1922">
      <c r="A1922" s="441">
        <v>45833.34441010417</v>
      </c>
      <c r="B1922" s="294" t="s">
        <v>3115</v>
      </c>
    </row>
    <row r="1923">
      <c r="A1923" s="441">
        <v>45833.344412465274</v>
      </c>
      <c r="B1923" s="294" t="s">
        <v>2285</v>
      </c>
    </row>
    <row r="1924">
      <c r="A1924" s="441">
        <v>45833.34441685185</v>
      </c>
      <c r="B1924" s="294" t="s">
        <v>3116</v>
      </c>
    </row>
    <row r="1925">
      <c r="A1925" s="441">
        <v>45833.344427476855</v>
      </c>
      <c r="B1925" s="294" t="s">
        <v>3117</v>
      </c>
    </row>
    <row r="1926">
      <c r="A1926" s="441">
        <v>45833.34605129629</v>
      </c>
      <c r="B1926" s="294" t="s">
        <v>3118</v>
      </c>
    </row>
    <row r="1927">
      <c r="A1927" s="441">
        <v>45833.3460571412</v>
      </c>
      <c r="B1927" s="294" t="s">
        <v>2426</v>
      </c>
    </row>
    <row r="1928">
      <c r="A1928" s="441">
        <v>45833.34606027778</v>
      </c>
      <c r="B1928" s="294" t="s">
        <v>2398</v>
      </c>
    </row>
    <row r="1929">
      <c r="A1929" s="441">
        <v>45833.34606638888</v>
      </c>
      <c r="B1929" s="294" t="s">
        <v>2399</v>
      </c>
    </row>
    <row r="1930">
      <c r="A1930" s="441">
        <v>45833.34607817129</v>
      </c>
      <c r="B1930" s="294" t="s">
        <v>3119</v>
      </c>
    </row>
    <row r="1931">
      <c r="A1931" s="441">
        <v>45833.34731881945</v>
      </c>
      <c r="B1931" s="294" t="s">
        <v>3120</v>
      </c>
    </row>
    <row r="1932">
      <c r="A1932" s="441">
        <v>45833.34732165509</v>
      </c>
      <c r="B1932" s="294" t="s">
        <v>2274</v>
      </c>
    </row>
    <row r="1933">
      <c r="A1933" s="441">
        <v>45833.34732642361</v>
      </c>
      <c r="B1933" s="294" t="s">
        <v>2426</v>
      </c>
    </row>
    <row r="1934">
      <c r="A1934" s="441">
        <v>45833.34732890046</v>
      </c>
      <c r="B1934" s="294" t="s">
        <v>2429</v>
      </c>
    </row>
    <row r="1935">
      <c r="A1935" s="441">
        <v>45833.34733130787</v>
      </c>
      <c r="B1935" s="294" t="s">
        <v>3049</v>
      </c>
    </row>
    <row r="1936">
      <c r="A1936" s="441">
        <v>45833.347377025464</v>
      </c>
      <c r="B1936" s="294" t="s">
        <v>2333</v>
      </c>
    </row>
    <row r="1937">
      <c r="A1937" s="441">
        <v>45833.347386828704</v>
      </c>
      <c r="B1937" s="294" t="s">
        <v>3121</v>
      </c>
    </row>
    <row r="1938">
      <c r="A1938" s="441">
        <v>45833.347389131945</v>
      </c>
      <c r="B1938" s="294" t="s">
        <v>2280</v>
      </c>
    </row>
    <row r="1939">
      <c r="A1939" s="441">
        <v>45833.34739577546</v>
      </c>
      <c r="B1939" s="294" t="s">
        <v>2281</v>
      </c>
    </row>
    <row r="1940">
      <c r="A1940" s="441">
        <v>45833.34740513889</v>
      </c>
      <c r="B1940" s="294" t="s">
        <v>3122</v>
      </c>
    </row>
    <row r="1941">
      <c r="A1941" s="441">
        <v>45833.34740702546</v>
      </c>
      <c r="B1941" s="294" t="s">
        <v>2283</v>
      </c>
    </row>
    <row r="1942">
      <c r="A1942" s="441">
        <v>45833.3474140162</v>
      </c>
      <c r="B1942" s="294" t="s">
        <v>3123</v>
      </c>
    </row>
    <row r="1943">
      <c r="A1943" s="441">
        <v>45833.34741662037</v>
      </c>
      <c r="B1943" s="294" t="s">
        <v>2285</v>
      </c>
    </row>
    <row r="1944">
      <c r="A1944" s="441">
        <v>45833.34742160879</v>
      </c>
      <c r="B1944" s="294" t="s">
        <v>3124</v>
      </c>
    </row>
    <row r="1945">
      <c r="A1945" s="441">
        <v>45833.347428078705</v>
      </c>
      <c r="B1945" s="294" t="s">
        <v>3125</v>
      </c>
    </row>
    <row r="1946">
      <c r="A1946" s="441">
        <v>45833.37069556713</v>
      </c>
      <c r="B1946" s="294" t="s">
        <v>3126</v>
      </c>
    </row>
    <row r="1947">
      <c r="A1947" s="441">
        <v>45833.37070033565</v>
      </c>
      <c r="B1947" s="294" t="s">
        <v>2260</v>
      </c>
    </row>
    <row r="1948">
      <c r="A1948" s="441">
        <v>45833.370703877314</v>
      </c>
      <c r="B1948" s="294" t="s">
        <v>3127</v>
      </c>
    </row>
    <row r="1949">
      <c r="A1949" s="441">
        <v>45833.370727870366</v>
      </c>
      <c r="B1949" s="294" t="s">
        <v>2262</v>
      </c>
    </row>
    <row r="1950">
      <c r="A1950" s="441">
        <v>45833.370735856486</v>
      </c>
      <c r="B1950" s="294" t="s">
        <v>3128</v>
      </c>
    </row>
    <row r="1951">
      <c r="A1951" s="441">
        <v>45833.37076251158</v>
      </c>
      <c r="B1951" s="294" t="s">
        <v>2264</v>
      </c>
    </row>
    <row r="1952">
      <c r="A1952" s="441">
        <v>45833.37327134259</v>
      </c>
      <c r="B1952" s="294" t="s">
        <v>3129</v>
      </c>
    </row>
    <row r="1953">
      <c r="A1953" s="441">
        <v>45833.37327578704</v>
      </c>
      <c r="B1953" s="294" t="s">
        <v>2260</v>
      </c>
    </row>
    <row r="1954">
      <c r="A1954" s="441">
        <v>45833.37328028935</v>
      </c>
      <c r="B1954" s="294" t="s">
        <v>2266</v>
      </c>
    </row>
    <row r="1955">
      <c r="A1955" s="441">
        <v>45833.37328480324</v>
      </c>
      <c r="B1955" s="294" t="s">
        <v>2267</v>
      </c>
    </row>
    <row r="1956">
      <c r="A1956" s="441">
        <v>45833.37328886574</v>
      </c>
      <c r="B1956" s="294" t="s">
        <v>2264</v>
      </c>
    </row>
    <row r="1957">
      <c r="A1957" s="441">
        <v>45833.37364603009</v>
      </c>
      <c r="B1957" s="294" t="s">
        <v>3130</v>
      </c>
    </row>
    <row r="1958">
      <c r="A1958" s="441">
        <v>45833.373650127316</v>
      </c>
      <c r="B1958" s="294" t="s">
        <v>2260</v>
      </c>
    </row>
    <row r="1959">
      <c r="A1959" s="441">
        <v>45833.37365414352</v>
      </c>
      <c r="B1959" s="294" t="s">
        <v>2266</v>
      </c>
    </row>
    <row r="1960">
      <c r="A1960" s="441">
        <v>45833.37366063657</v>
      </c>
      <c r="B1960" s="294" t="s">
        <v>2267</v>
      </c>
    </row>
    <row r="1961">
      <c r="A1961" s="441">
        <v>45833.37366481482</v>
      </c>
      <c r="B1961" s="294" t="s">
        <v>2264</v>
      </c>
    </row>
    <row r="1962">
      <c r="A1962" s="441">
        <v>45833.37433186342</v>
      </c>
      <c r="B1962" s="294" t="s">
        <v>3131</v>
      </c>
    </row>
    <row r="1963">
      <c r="A1963" s="441">
        <v>45833.37434328704</v>
      </c>
      <c r="B1963" s="294" t="s">
        <v>2515</v>
      </c>
    </row>
    <row r="1964">
      <c r="A1964" s="441">
        <v>45833.37434984954</v>
      </c>
      <c r="B1964" s="294" t="s">
        <v>2398</v>
      </c>
    </row>
    <row r="1965">
      <c r="A1965" s="441">
        <v>45833.37436282408</v>
      </c>
      <c r="B1965" s="294" t="s">
        <v>2399</v>
      </c>
    </row>
    <row r="1966">
      <c r="A1966" s="441">
        <v>45833.37438065972</v>
      </c>
      <c r="B1966" s="294" t="s">
        <v>3132</v>
      </c>
    </row>
    <row r="1967">
      <c r="A1967" s="441">
        <v>45833.37467493056</v>
      </c>
      <c r="B1967" s="294" t="s">
        <v>3133</v>
      </c>
    </row>
    <row r="1968">
      <c r="A1968" s="441">
        <v>45833.37468001158</v>
      </c>
      <c r="B1968" s="294" t="s">
        <v>2274</v>
      </c>
    </row>
    <row r="1969">
      <c r="A1969" s="441">
        <v>45833.37468866898</v>
      </c>
      <c r="B1969" s="294" t="s">
        <v>2515</v>
      </c>
    </row>
    <row r="1970">
      <c r="A1970" s="441">
        <v>45833.37469315973</v>
      </c>
      <c r="B1970" s="294" t="s">
        <v>2518</v>
      </c>
    </row>
    <row r="1971">
      <c r="A1971" s="441">
        <v>45833.37471267361</v>
      </c>
      <c r="B1971" s="294" t="s">
        <v>3049</v>
      </c>
    </row>
    <row r="1972">
      <c r="A1972" s="441">
        <v>45833.37476386574</v>
      </c>
      <c r="B1972" s="294" t="s">
        <v>2342</v>
      </c>
    </row>
    <row r="1973">
      <c r="A1973" s="441">
        <v>45833.374780949074</v>
      </c>
      <c r="B1973" s="294" t="s">
        <v>3134</v>
      </c>
    </row>
    <row r="1974">
      <c r="A1974" s="441">
        <v>45833.37478568287</v>
      </c>
      <c r="B1974" s="294" t="s">
        <v>2280</v>
      </c>
    </row>
    <row r="1975">
      <c r="A1975" s="441">
        <v>45833.37479444445</v>
      </c>
      <c r="B1975" s="294" t="s">
        <v>2281</v>
      </c>
    </row>
    <row r="1976">
      <c r="A1976" s="441">
        <v>45833.37481378472</v>
      </c>
      <c r="B1976" s="294" t="s">
        <v>3135</v>
      </c>
    </row>
    <row r="1977">
      <c r="A1977" s="441">
        <v>45833.37481783565</v>
      </c>
      <c r="B1977" s="294" t="s">
        <v>2283</v>
      </c>
    </row>
    <row r="1978">
      <c r="A1978" s="441">
        <v>45833.37482907408</v>
      </c>
      <c r="B1978" s="294" t="s">
        <v>3136</v>
      </c>
    </row>
    <row r="1979">
      <c r="A1979" s="441">
        <v>45833.37483375</v>
      </c>
      <c r="B1979" s="294" t="s">
        <v>2285</v>
      </c>
    </row>
    <row r="1980">
      <c r="A1980" s="441">
        <v>45833.37484118056</v>
      </c>
      <c r="B1980" s="294" t="s">
        <v>3137</v>
      </c>
    </row>
    <row r="1981">
      <c r="A1981" s="441">
        <v>45833.374866238424</v>
      </c>
      <c r="B1981" s="294" t="s">
        <v>3138</v>
      </c>
    </row>
    <row r="1982">
      <c r="A1982" s="441">
        <v>45833.37506476852</v>
      </c>
      <c r="B1982" s="294" t="s">
        <v>2290</v>
      </c>
    </row>
    <row r="1983">
      <c r="A1983" s="441">
        <v>45833.3754408449</v>
      </c>
      <c r="B1983" s="294" t="s">
        <v>3139</v>
      </c>
    </row>
    <row r="1984">
      <c r="A1984" s="441">
        <v>45833.37544449074</v>
      </c>
      <c r="B1984" s="294" t="s">
        <v>2260</v>
      </c>
    </row>
    <row r="1985">
      <c r="A1985" s="441">
        <v>45833.37544797454</v>
      </c>
      <c r="B1985" s="294" t="s">
        <v>3127</v>
      </c>
    </row>
    <row r="1986">
      <c r="A1986" s="441">
        <v>45833.37545129629</v>
      </c>
      <c r="B1986" s="294" t="s">
        <v>2264</v>
      </c>
    </row>
    <row r="1987">
      <c r="A1987" s="441">
        <v>45833.375460104166</v>
      </c>
      <c r="B1987" s="294" t="s">
        <v>3140</v>
      </c>
    </row>
    <row r="1988">
      <c r="A1988" s="441">
        <v>45833.37557761574</v>
      </c>
      <c r="B1988" s="294" t="s">
        <v>3141</v>
      </c>
    </row>
    <row r="1989">
      <c r="A1989" s="441">
        <v>45833.37558152778</v>
      </c>
      <c r="B1989" s="294" t="s">
        <v>3142</v>
      </c>
    </row>
    <row r="1990">
      <c r="A1990" s="441">
        <v>45833.37575521991</v>
      </c>
      <c r="B1990" s="294" t="s">
        <v>3143</v>
      </c>
    </row>
    <row r="1991">
      <c r="A1991" s="441">
        <v>45833.37577255787</v>
      </c>
      <c r="B1991" s="294" t="s">
        <v>3144</v>
      </c>
    </row>
    <row r="1992">
      <c r="A1992" s="441">
        <v>45833.375783553245</v>
      </c>
      <c r="B1992" s="294" t="s">
        <v>3145</v>
      </c>
    </row>
    <row r="1993">
      <c r="A1993" s="441">
        <v>45833.375788125</v>
      </c>
      <c r="B1993" s="294" t="s">
        <v>2283</v>
      </c>
    </row>
    <row r="1994">
      <c r="A1994" s="441">
        <v>45833.375802083334</v>
      </c>
      <c r="B1994" s="294" t="s">
        <v>3146</v>
      </c>
    </row>
    <row r="1995">
      <c r="A1995" s="441">
        <v>45833.37871533565</v>
      </c>
      <c r="B1995" s="294" t="s">
        <v>3147</v>
      </c>
    </row>
    <row r="1996">
      <c r="A1996" s="441">
        <v>45833.37871988426</v>
      </c>
      <c r="B1996" s="294" t="s">
        <v>2260</v>
      </c>
    </row>
    <row r="1997">
      <c r="A1997" s="441">
        <v>45833.378725</v>
      </c>
      <c r="B1997" s="294" t="s">
        <v>3127</v>
      </c>
    </row>
    <row r="1998">
      <c r="A1998" s="441">
        <v>45833.37873123842</v>
      </c>
      <c r="B1998" s="294" t="s">
        <v>2264</v>
      </c>
    </row>
    <row r="1999">
      <c r="A1999" s="441">
        <v>45833.38460314815</v>
      </c>
      <c r="B1999" s="294" t="s">
        <v>3148</v>
      </c>
    </row>
    <row r="2000">
      <c r="A2000" s="441">
        <v>45833.38461443287</v>
      </c>
      <c r="B2000" s="294" t="s">
        <v>3149</v>
      </c>
    </row>
    <row r="2001">
      <c r="A2001" s="441">
        <v>45833.3846409375</v>
      </c>
      <c r="B2001" s="294" t="s">
        <v>2398</v>
      </c>
    </row>
    <row r="2002">
      <c r="A2002" s="441">
        <v>45833.384660613425</v>
      </c>
      <c r="B2002" s="294" t="s">
        <v>2399</v>
      </c>
    </row>
    <row r="2003">
      <c r="A2003" s="441">
        <v>45833.38467313658</v>
      </c>
      <c r="B2003" s="294" t="s">
        <v>3150</v>
      </c>
    </row>
    <row r="2004">
      <c r="A2004" s="441">
        <v>45833.38510802083</v>
      </c>
      <c r="B2004" s="294" t="s">
        <v>3151</v>
      </c>
    </row>
    <row r="2005">
      <c r="A2005" s="441">
        <v>45833.38511712963</v>
      </c>
      <c r="B2005" s="294" t="s">
        <v>3152</v>
      </c>
    </row>
    <row r="2006">
      <c r="A2006" s="441">
        <v>45833.38512199074</v>
      </c>
      <c r="B2006" s="294" t="s">
        <v>2398</v>
      </c>
    </row>
    <row r="2007">
      <c r="A2007" s="441">
        <v>45833.38512880787</v>
      </c>
      <c r="B2007" s="294" t="s">
        <v>2399</v>
      </c>
    </row>
    <row r="2008">
      <c r="A2008" s="441">
        <v>45833.38515195602</v>
      </c>
      <c r="B2008" s="294" t="s">
        <v>3153</v>
      </c>
    </row>
    <row r="2009">
      <c r="A2009" s="441">
        <v>45833.385458680554</v>
      </c>
      <c r="B2009" s="294" t="s">
        <v>3154</v>
      </c>
    </row>
    <row r="2010">
      <c r="A2010" s="441">
        <v>45833.38546340278</v>
      </c>
      <c r="B2010" s="294" t="s">
        <v>2274</v>
      </c>
    </row>
    <row r="2011">
      <c r="A2011" s="441">
        <v>45833.38548824074</v>
      </c>
      <c r="B2011" s="294" t="s">
        <v>3149</v>
      </c>
    </row>
    <row r="2012">
      <c r="A2012" s="441">
        <v>45833.38549748843</v>
      </c>
      <c r="B2012" s="294" t="s">
        <v>3155</v>
      </c>
    </row>
    <row r="2013">
      <c r="A2013" s="441">
        <v>45833.38550137731</v>
      </c>
      <c r="B2013" s="294" t="s">
        <v>3049</v>
      </c>
    </row>
    <row r="2014">
      <c r="A2014" s="441">
        <v>45833.385544212964</v>
      </c>
      <c r="B2014" s="294" t="s">
        <v>2374</v>
      </c>
    </row>
    <row r="2015">
      <c r="A2015" s="441">
        <v>45833.385571782404</v>
      </c>
      <c r="B2015" s="294" t="s">
        <v>3156</v>
      </c>
    </row>
    <row r="2016">
      <c r="A2016" s="441">
        <v>45833.385575532404</v>
      </c>
      <c r="B2016" s="294" t="s">
        <v>2280</v>
      </c>
    </row>
    <row r="2017">
      <c r="A2017" s="441">
        <v>45833.385584930555</v>
      </c>
      <c r="B2017" s="294" t="s">
        <v>2281</v>
      </c>
    </row>
    <row r="2018">
      <c r="A2018" s="441">
        <v>45833.38560164352</v>
      </c>
      <c r="B2018" s="294" t="s">
        <v>3157</v>
      </c>
    </row>
    <row r="2019">
      <c r="A2019" s="441">
        <v>45833.38560743055</v>
      </c>
      <c r="B2019" s="294" t="s">
        <v>3158</v>
      </c>
    </row>
    <row r="2020">
      <c r="A2020" s="441">
        <v>45833.38576802083</v>
      </c>
      <c r="B2020" s="294" t="s">
        <v>2435</v>
      </c>
    </row>
    <row r="2021">
      <c r="A2021" s="441">
        <v>45833.38577190972</v>
      </c>
      <c r="B2021" s="294" t="s">
        <v>3159</v>
      </c>
    </row>
    <row r="2022">
      <c r="A2022" s="441">
        <v>45833.385776423616</v>
      </c>
      <c r="B2022" s="294" t="s">
        <v>2283</v>
      </c>
    </row>
    <row r="2023">
      <c r="A2023" s="441">
        <v>45833.38580049769</v>
      </c>
      <c r="B2023" s="294" t="s">
        <v>3160</v>
      </c>
    </row>
    <row r="2024">
      <c r="A2024" s="441">
        <v>45833.38583138889</v>
      </c>
      <c r="B2024" s="294" t="s">
        <v>2285</v>
      </c>
    </row>
    <row r="2025">
      <c r="A2025" s="441">
        <v>45833.38583953703</v>
      </c>
      <c r="B2025" s="294" t="s">
        <v>3161</v>
      </c>
    </row>
    <row r="2026">
      <c r="A2026" s="441">
        <v>45833.38584991898</v>
      </c>
      <c r="B2026" s="294" t="s">
        <v>3162</v>
      </c>
    </row>
    <row r="2027">
      <c r="A2027" s="441">
        <v>45833.385989629634</v>
      </c>
      <c r="B2027" s="294" t="s">
        <v>3163</v>
      </c>
    </row>
    <row r="2028">
      <c r="A2028" s="441">
        <v>45833.38599403935</v>
      </c>
      <c r="B2028" s="294" t="s">
        <v>2274</v>
      </c>
    </row>
    <row r="2029">
      <c r="A2029" s="441">
        <v>45833.38600366898</v>
      </c>
      <c r="B2029" s="294" t="s">
        <v>3152</v>
      </c>
    </row>
    <row r="2030">
      <c r="A2030" s="441">
        <v>45833.38602572917</v>
      </c>
      <c r="B2030" s="294" t="s">
        <v>3164</v>
      </c>
    </row>
    <row r="2031">
      <c r="A2031" s="441">
        <v>45833.38604618056</v>
      </c>
      <c r="B2031" s="294" t="s">
        <v>3049</v>
      </c>
    </row>
    <row r="2032">
      <c r="A2032" s="441">
        <v>45833.38610336806</v>
      </c>
      <c r="B2032" s="294" t="s">
        <v>2342</v>
      </c>
    </row>
    <row r="2033">
      <c r="A2033" s="441">
        <v>45833.38611753473</v>
      </c>
      <c r="B2033" s="294" t="s">
        <v>3165</v>
      </c>
    </row>
    <row r="2034">
      <c r="A2034" s="441">
        <v>45833.38612190972</v>
      </c>
      <c r="B2034" s="294" t="s">
        <v>2280</v>
      </c>
    </row>
    <row r="2035">
      <c r="A2035" s="441">
        <v>45833.38613171296</v>
      </c>
      <c r="B2035" s="294" t="s">
        <v>2281</v>
      </c>
    </row>
    <row r="2036">
      <c r="A2036" s="441">
        <v>45833.38617803241</v>
      </c>
      <c r="B2036" s="294" t="s">
        <v>3166</v>
      </c>
    </row>
    <row r="2037">
      <c r="A2037" s="441">
        <v>45833.38619056713</v>
      </c>
      <c r="B2037" s="294" t="s">
        <v>3167</v>
      </c>
    </row>
    <row r="2038">
      <c r="A2038" s="441">
        <v>45833.3863970949</v>
      </c>
      <c r="B2038" s="294" t="s">
        <v>2435</v>
      </c>
    </row>
    <row r="2039">
      <c r="A2039" s="441">
        <v>45833.38640130787</v>
      </c>
      <c r="B2039" s="294" t="s">
        <v>3168</v>
      </c>
    </row>
    <row r="2040">
      <c r="A2040" s="441">
        <v>45833.386405833335</v>
      </c>
      <c r="B2040" s="294" t="s">
        <v>2283</v>
      </c>
    </row>
    <row r="2041">
      <c r="A2041" s="441">
        <v>45833.38641608796</v>
      </c>
      <c r="B2041" s="294" t="s">
        <v>3169</v>
      </c>
    </row>
    <row r="2042">
      <c r="A2042" s="441">
        <v>45833.386420173614</v>
      </c>
      <c r="B2042" s="294" t="s">
        <v>2285</v>
      </c>
    </row>
    <row r="2043">
      <c r="A2043" s="441">
        <v>45833.386425868055</v>
      </c>
      <c r="B2043" s="294" t="s">
        <v>3170</v>
      </c>
    </row>
    <row r="2044">
      <c r="A2044" s="441">
        <v>45833.38643565972</v>
      </c>
      <c r="B2044" s="294" t="s">
        <v>3171</v>
      </c>
    </row>
    <row r="2045">
      <c r="A2045" s="441">
        <v>45833.39665541667</v>
      </c>
      <c r="B2045" s="294" t="s">
        <v>3172</v>
      </c>
    </row>
    <row r="2046">
      <c r="A2046" s="441">
        <v>45833.39666201389</v>
      </c>
      <c r="B2046" s="294" t="s">
        <v>2260</v>
      </c>
    </row>
    <row r="2047">
      <c r="A2047" s="441">
        <v>45833.396666099536</v>
      </c>
      <c r="B2047" s="294" t="s">
        <v>2414</v>
      </c>
    </row>
    <row r="2048">
      <c r="A2048" s="441">
        <v>45833.39668171296</v>
      </c>
      <c r="B2048" s="294" t="s">
        <v>2264</v>
      </c>
    </row>
    <row r="2049">
      <c r="A2049" s="441">
        <v>45833.41106762731</v>
      </c>
      <c r="B2049" s="294" t="s">
        <v>3173</v>
      </c>
    </row>
    <row r="2050">
      <c r="A2050" s="441">
        <v>45833.41107717593</v>
      </c>
      <c r="B2050" s="294" t="s">
        <v>2622</v>
      </c>
    </row>
    <row r="2051">
      <c r="A2051" s="441">
        <v>45833.41109335648</v>
      </c>
      <c r="B2051" s="294" t="s">
        <v>2398</v>
      </c>
    </row>
    <row r="2052">
      <c r="A2052" s="441">
        <v>45833.41110471065</v>
      </c>
      <c r="B2052" s="294" t="s">
        <v>2399</v>
      </c>
    </row>
    <row r="2053">
      <c r="A2053" s="441">
        <v>45833.411115358795</v>
      </c>
      <c r="B2053" s="294" t="s">
        <v>3174</v>
      </c>
    </row>
    <row r="2054">
      <c r="A2054" s="441">
        <v>45833.411505208336</v>
      </c>
      <c r="B2054" s="294" t="s">
        <v>3175</v>
      </c>
    </row>
    <row r="2055">
      <c r="A2055" s="441">
        <v>45833.41150960648</v>
      </c>
      <c r="B2055" s="294" t="s">
        <v>2274</v>
      </c>
    </row>
    <row r="2056">
      <c r="A2056" s="441">
        <v>45833.41151951389</v>
      </c>
      <c r="B2056" s="294" t="s">
        <v>2622</v>
      </c>
    </row>
    <row r="2057">
      <c r="A2057" s="441">
        <v>45833.41152228009</v>
      </c>
      <c r="B2057" s="294" t="s">
        <v>2641</v>
      </c>
    </row>
    <row r="2058">
      <c r="A2058" s="441">
        <v>45833.41152969908</v>
      </c>
      <c r="B2058" s="294" t="s">
        <v>3049</v>
      </c>
    </row>
    <row r="2059">
      <c r="A2059" s="441">
        <v>45833.411582824076</v>
      </c>
      <c r="B2059" s="294" t="s">
        <v>2278</v>
      </c>
    </row>
    <row r="2060">
      <c r="A2060" s="441">
        <v>45833.4116027662</v>
      </c>
      <c r="B2060" s="294" t="s">
        <v>3176</v>
      </c>
    </row>
    <row r="2061">
      <c r="A2061" s="441">
        <v>45833.41162159722</v>
      </c>
      <c r="B2061" s="294" t="s">
        <v>2280</v>
      </c>
    </row>
    <row r="2062">
      <c r="A2062" s="441">
        <v>45833.41163347222</v>
      </c>
      <c r="B2062" s="294" t="s">
        <v>2281</v>
      </c>
    </row>
    <row r="2063">
      <c r="A2063" s="441">
        <v>45833.41164813658</v>
      </c>
      <c r="B2063" s="294" t="s">
        <v>3177</v>
      </c>
    </row>
    <row r="2064">
      <c r="A2064" s="441">
        <v>45833.41166511574</v>
      </c>
      <c r="B2064" s="294" t="s">
        <v>3178</v>
      </c>
    </row>
    <row r="2065">
      <c r="A2065" s="441">
        <v>45833.41195702546</v>
      </c>
      <c r="B2065" s="294" t="s">
        <v>3179</v>
      </c>
    </row>
    <row r="2066">
      <c r="A2066" s="441">
        <v>45833.41219537037</v>
      </c>
      <c r="B2066" s="294" t="s">
        <v>3180</v>
      </c>
    </row>
    <row r="2067">
      <c r="A2067" s="441">
        <v>45833.41220162037</v>
      </c>
      <c r="B2067" s="294" t="s">
        <v>2435</v>
      </c>
    </row>
    <row r="2068">
      <c r="A2068" s="441">
        <v>45833.41220579861</v>
      </c>
      <c r="B2068" s="294" t="s">
        <v>3181</v>
      </c>
    </row>
    <row r="2069">
      <c r="A2069" s="441">
        <v>45833.4122153125</v>
      </c>
      <c r="B2069" s="294" t="s">
        <v>2283</v>
      </c>
    </row>
    <row r="2070">
      <c r="A2070" s="441">
        <v>45833.412240405094</v>
      </c>
      <c r="B2070" s="294" t="s">
        <v>3182</v>
      </c>
    </row>
    <row r="2071">
      <c r="A2071" s="441">
        <v>45833.412256111114</v>
      </c>
      <c r="B2071" s="294" t="s">
        <v>2285</v>
      </c>
    </row>
    <row r="2072">
      <c r="A2072" s="441">
        <v>45833.412262604164</v>
      </c>
      <c r="B2072" s="294" t="s">
        <v>3183</v>
      </c>
    </row>
    <row r="2073">
      <c r="A2073" s="441">
        <v>45833.412274629634</v>
      </c>
      <c r="B2073" s="294" t="s">
        <v>3184</v>
      </c>
    </row>
    <row r="2074">
      <c r="A2074" s="441">
        <v>45833.41589675926</v>
      </c>
      <c r="B2074" s="294" t="s">
        <v>3185</v>
      </c>
    </row>
    <row r="2075">
      <c r="A2075" s="441">
        <v>45833.41590570602</v>
      </c>
      <c r="B2075" s="294" t="s">
        <v>2577</v>
      </c>
    </row>
    <row r="2076">
      <c r="A2076" s="441">
        <v>45833.41591570602</v>
      </c>
      <c r="B2076" s="294" t="s">
        <v>2398</v>
      </c>
    </row>
    <row r="2077">
      <c r="A2077" s="441">
        <v>45833.41593643518</v>
      </c>
      <c r="B2077" s="294" t="s">
        <v>2399</v>
      </c>
    </row>
    <row r="2078">
      <c r="A2078" s="441">
        <v>45833.41594815972</v>
      </c>
      <c r="B2078" s="294" t="s">
        <v>3186</v>
      </c>
    </row>
    <row r="2079">
      <c r="A2079" s="441">
        <v>45833.41714497685</v>
      </c>
      <c r="B2079" s="294" t="s">
        <v>3187</v>
      </c>
    </row>
    <row r="2080">
      <c r="A2080" s="441">
        <v>45833.41714884259</v>
      </c>
      <c r="B2080" s="294" t="s">
        <v>2274</v>
      </c>
    </row>
    <row r="2081">
      <c r="A2081" s="441">
        <v>45833.41715623843</v>
      </c>
      <c r="B2081" s="294" t="s">
        <v>2577</v>
      </c>
    </row>
    <row r="2082">
      <c r="A2082" s="441">
        <v>45833.41719431713</v>
      </c>
      <c r="B2082" s="294" t="s">
        <v>2586</v>
      </c>
    </row>
    <row r="2083">
      <c r="A2083" s="441">
        <v>45833.41719777777</v>
      </c>
      <c r="B2083" s="294" t="s">
        <v>3049</v>
      </c>
    </row>
    <row r="2084">
      <c r="A2084" s="441">
        <v>45833.41721730324</v>
      </c>
      <c r="B2084" s="294" t="s">
        <v>3188</v>
      </c>
    </row>
    <row r="2085">
      <c r="A2085" s="441">
        <v>45833.41723396991</v>
      </c>
      <c r="B2085" s="294" t="s">
        <v>3189</v>
      </c>
    </row>
    <row r="2086">
      <c r="A2086" s="441">
        <v>45833.41725247685</v>
      </c>
      <c r="B2086" s="294" t="s">
        <v>2342</v>
      </c>
    </row>
    <row r="2087">
      <c r="A2087" s="441">
        <v>45833.417264386575</v>
      </c>
      <c r="B2087" s="294" t="s">
        <v>3089</v>
      </c>
    </row>
    <row r="2088">
      <c r="A2088" s="441">
        <v>45833.41726775463</v>
      </c>
      <c r="B2088" s="294" t="s">
        <v>3190</v>
      </c>
    </row>
    <row r="2089">
      <c r="A2089" s="441">
        <v>45833.41727114584</v>
      </c>
      <c r="B2089" s="294" t="s">
        <v>2355</v>
      </c>
    </row>
    <row r="2090">
      <c r="A2090" s="441">
        <v>45833.41727435185</v>
      </c>
      <c r="B2090" s="294" t="s">
        <v>3191</v>
      </c>
    </row>
    <row r="2091">
      <c r="A2091" s="441">
        <v>45833.41728740741</v>
      </c>
      <c r="B2091" s="294" t="s">
        <v>3192</v>
      </c>
    </row>
    <row r="2092">
      <c r="A2092" s="441">
        <v>45833.41729831019</v>
      </c>
      <c r="B2092" s="294" t="s">
        <v>3193</v>
      </c>
    </row>
    <row r="2093">
      <c r="A2093" s="441">
        <v>45833.41737701389</v>
      </c>
      <c r="B2093" s="294" t="s">
        <v>3194</v>
      </c>
    </row>
    <row r="2094">
      <c r="A2094" s="441">
        <v>45833.417480613425</v>
      </c>
      <c r="B2094" s="294" t="s">
        <v>2435</v>
      </c>
    </row>
    <row r="2095">
      <c r="A2095" s="441">
        <v>45833.4174866088</v>
      </c>
      <c r="B2095" s="294" t="s">
        <v>3195</v>
      </c>
    </row>
    <row r="2096">
      <c r="A2096" s="441">
        <v>45833.417544282405</v>
      </c>
      <c r="B2096" s="294" t="s">
        <v>2283</v>
      </c>
    </row>
    <row r="2097">
      <c r="A2097" s="441">
        <v>45833.417556875</v>
      </c>
      <c r="B2097" s="294" t="s">
        <v>3196</v>
      </c>
    </row>
    <row r="2098">
      <c r="A2098" s="441">
        <v>45833.41757247685</v>
      </c>
      <c r="B2098" s="294" t="s">
        <v>2285</v>
      </c>
    </row>
    <row r="2099">
      <c r="A2099" s="441">
        <v>45833.417579050925</v>
      </c>
      <c r="B2099" s="294" t="s">
        <v>3197</v>
      </c>
    </row>
    <row r="2100">
      <c r="A2100" s="441">
        <v>45833.41759092592</v>
      </c>
      <c r="B2100" s="294" t="s">
        <v>3198</v>
      </c>
    </row>
    <row r="2101">
      <c r="A2101" s="441">
        <v>45833.43661116898</v>
      </c>
      <c r="B2101" s="294" t="s">
        <v>3199</v>
      </c>
    </row>
    <row r="2102">
      <c r="A2102" s="441">
        <v>45833.436632337965</v>
      </c>
      <c r="B2102" s="294" t="s">
        <v>2260</v>
      </c>
    </row>
    <row r="2103">
      <c r="A2103" s="441">
        <v>45833.43665127315</v>
      </c>
      <c r="B2103" s="294" t="s">
        <v>2266</v>
      </c>
    </row>
    <row r="2104">
      <c r="A2104" s="441">
        <v>45833.436654606485</v>
      </c>
      <c r="B2104" s="294" t="s">
        <v>2262</v>
      </c>
    </row>
    <row r="2105">
      <c r="A2105" s="441">
        <v>45833.43666193287</v>
      </c>
      <c r="B2105" s="294" t="s">
        <v>3200</v>
      </c>
    </row>
    <row r="2106">
      <c r="A2106" s="441">
        <v>45833.43667255787</v>
      </c>
      <c r="B2106" s="294" t="s">
        <v>2264</v>
      </c>
    </row>
    <row r="2107">
      <c r="A2107" s="441">
        <v>45833.44539849537</v>
      </c>
      <c r="B2107" s="294" t="s">
        <v>3201</v>
      </c>
    </row>
    <row r="2108">
      <c r="A2108" s="441">
        <v>45833.44540762731</v>
      </c>
      <c r="B2108" s="294" t="s">
        <v>2260</v>
      </c>
    </row>
    <row r="2109">
      <c r="A2109" s="441">
        <v>45833.4454112963</v>
      </c>
      <c r="B2109" s="294" t="s">
        <v>2293</v>
      </c>
    </row>
    <row r="2110">
      <c r="A2110" s="441">
        <v>45833.445428935185</v>
      </c>
      <c r="B2110" s="294" t="s">
        <v>2264</v>
      </c>
    </row>
    <row r="2111">
      <c r="A2111" s="441">
        <v>45833.451619976855</v>
      </c>
      <c r="B2111" s="294" t="s">
        <v>3202</v>
      </c>
    </row>
    <row r="2112">
      <c r="A2112" s="441">
        <v>45833.451626979164</v>
      </c>
      <c r="B2112" s="294" t="s">
        <v>2260</v>
      </c>
    </row>
    <row r="2113">
      <c r="A2113" s="441">
        <v>45833.45164668981</v>
      </c>
      <c r="B2113" s="294" t="s">
        <v>2301</v>
      </c>
    </row>
    <row r="2114">
      <c r="A2114" s="441">
        <v>45833.45165097222</v>
      </c>
      <c r="B2114" s="294" t="s">
        <v>2262</v>
      </c>
    </row>
    <row r="2115">
      <c r="A2115" s="441">
        <v>45833.45165990741</v>
      </c>
      <c r="B2115" s="294" t="s">
        <v>3203</v>
      </c>
    </row>
    <row r="2116">
      <c r="A2116" s="441">
        <v>45833.45167488426</v>
      </c>
      <c r="B2116" s="294" t="s">
        <v>2264</v>
      </c>
    </row>
    <row r="2117">
      <c r="A2117" s="441">
        <v>45833.521360162034</v>
      </c>
      <c r="B2117" s="294" t="s">
        <v>3204</v>
      </c>
    </row>
    <row r="2118">
      <c r="A2118" s="441">
        <v>45833.521363437496</v>
      </c>
      <c r="B2118" s="294" t="s">
        <v>2260</v>
      </c>
    </row>
    <row r="2119">
      <c r="A2119" s="441">
        <v>45833.5213658912</v>
      </c>
      <c r="B2119" s="294" t="s">
        <v>3127</v>
      </c>
    </row>
    <row r="2120">
      <c r="A2120" s="441">
        <v>45833.5213680787</v>
      </c>
      <c r="B2120" s="294" t="s">
        <v>2264</v>
      </c>
    </row>
    <row r="2121">
      <c r="A2121" s="441">
        <v>45833.548235740745</v>
      </c>
      <c r="B2121" s="294" t="s">
        <v>3205</v>
      </c>
    </row>
    <row r="2122">
      <c r="A2122" s="441">
        <v>45833.54824027778</v>
      </c>
      <c r="B2122" s="294" t="s">
        <v>2260</v>
      </c>
    </row>
    <row r="2123">
      <c r="A2123" s="441">
        <v>45833.54824493056</v>
      </c>
      <c r="B2123" s="294" t="s">
        <v>3060</v>
      </c>
    </row>
    <row r="2124">
      <c r="A2124" s="441">
        <v>45833.548248321764</v>
      </c>
      <c r="B2124" s="294" t="s">
        <v>2264</v>
      </c>
    </row>
    <row r="2125">
      <c r="A2125" s="441">
        <v>45833.55310951389</v>
      </c>
      <c r="B2125" s="294" t="s">
        <v>3206</v>
      </c>
    </row>
    <row r="2126">
      <c r="A2126" s="441">
        <v>45833.55312525463</v>
      </c>
      <c r="B2126" s="294" t="s">
        <v>2260</v>
      </c>
    </row>
    <row r="2127">
      <c r="A2127" s="441">
        <v>45833.55313006944</v>
      </c>
      <c r="B2127" s="294" t="s">
        <v>3127</v>
      </c>
    </row>
    <row r="2128">
      <c r="A2128" s="441">
        <v>45833.553132800924</v>
      </c>
      <c r="B2128" s="294" t="s">
        <v>2264</v>
      </c>
    </row>
    <row r="2129">
      <c r="A2129" s="441">
        <v>45833.553143287034</v>
      </c>
      <c r="B2129" s="294" t="s">
        <v>3207</v>
      </c>
    </row>
    <row r="2130">
      <c r="A2130" s="441">
        <v>45833.55314556713</v>
      </c>
      <c r="B2130" s="294" t="s">
        <v>2260</v>
      </c>
    </row>
    <row r="2131">
      <c r="A2131" s="441">
        <v>45833.55314788195</v>
      </c>
      <c r="B2131" s="294" t="s">
        <v>3127</v>
      </c>
    </row>
    <row r="2132">
      <c r="A2132" s="441">
        <v>45833.553149976855</v>
      </c>
      <c r="B2132" s="294" t="s">
        <v>2264</v>
      </c>
    </row>
    <row r="2133">
      <c r="A2133" s="441">
        <v>45833.58182261574</v>
      </c>
      <c r="B2133" s="294" t="s">
        <v>3208</v>
      </c>
    </row>
    <row r="2134">
      <c r="A2134" s="441">
        <v>45833.581825925925</v>
      </c>
      <c r="B2134" s="294" t="s">
        <v>2260</v>
      </c>
    </row>
    <row r="2135">
      <c r="A2135" s="441">
        <v>45833.58182872685</v>
      </c>
      <c r="B2135" s="294" t="s">
        <v>2266</v>
      </c>
    </row>
    <row r="2136">
      <c r="A2136" s="441">
        <v>45833.581831944444</v>
      </c>
      <c r="B2136" s="294" t="s">
        <v>2267</v>
      </c>
    </row>
    <row r="2137">
      <c r="A2137" s="441">
        <v>45833.581841562496</v>
      </c>
      <c r="B2137" s="294" t="s">
        <v>2264</v>
      </c>
    </row>
    <row r="2138">
      <c r="A2138" s="441">
        <v>45833.58206644676</v>
      </c>
      <c r="B2138" s="294" t="s">
        <v>3209</v>
      </c>
    </row>
    <row r="2139">
      <c r="A2139" s="441">
        <v>45833.58206996528</v>
      </c>
      <c r="B2139" s="294" t="s">
        <v>2260</v>
      </c>
    </row>
    <row r="2140">
      <c r="A2140" s="441">
        <v>45833.58207346065</v>
      </c>
      <c r="B2140" s="294" t="s">
        <v>2266</v>
      </c>
    </row>
    <row r="2141">
      <c r="A2141" s="441">
        <v>45833.58207960648</v>
      </c>
      <c r="B2141" s="294" t="s">
        <v>2267</v>
      </c>
    </row>
    <row r="2142">
      <c r="A2142" s="441">
        <v>45833.58208394676</v>
      </c>
      <c r="B2142" s="294" t="s">
        <v>2264</v>
      </c>
    </row>
    <row r="2143">
      <c r="A2143" s="441">
        <v>45833.594606053244</v>
      </c>
      <c r="B2143" s="294" t="s">
        <v>3210</v>
      </c>
    </row>
    <row r="2144">
      <c r="A2144" s="441">
        <v>45833.59460862269</v>
      </c>
      <c r="B2144" s="294" t="s">
        <v>2260</v>
      </c>
    </row>
    <row r="2145">
      <c r="A2145" s="441">
        <v>45833.5946108912</v>
      </c>
      <c r="B2145" s="294" t="s">
        <v>3081</v>
      </c>
    </row>
    <row r="2146">
      <c r="A2146" s="441">
        <v>45833.59461571759</v>
      </c>
      <c r="B2146" s="294" t="s">
        <v>2264</v>
      </c>
    </row>
    <row r="2147">
      <c r="A2147" s="441">
        <v>45833.5947384375</v>
      </c>
      <c r="B2147" s="294" t="s">
        <v>3211</v>
      </c>
    </row>
    <row r="2148">
      <c r="A2148" s="441">
        <v>45833.59474295139</v>
      </c>
      <c r="B2148" s="294" t="s">
        <v>2260</v>
      </c>
    </row>
    <row r="2149">
      <c r="A2149" s="441">
        <v>45833.59474672454</v>
      </c>
      <c r="B2149" s="294" t="s">
        <v>3081</v>
      </c>
    </row>
    <row r="2150">
      <c r="A2150" s="441">
        <v>45833.59475074074</v>
      </c>
      <c r="B2150" s="294" t="s">
        <v>2264</v>
      </c>
    </row>
    <row r="2151">
      <c r="A2151" s="441">
        <v>45833.758404733795</v>
      </c>
      <c r="B2151" s="294" t="s">
        <v>2283</v>
      </c>
    </row>
    <row r="2152">
      <c r="A2152" s="441">
        <v>45833.75842172454</v>
      </c>
      <c r="B2152" s="294" t="s">
        <v>3212</v>
      </c>
    </row>
    <row r="2153">
      <c r="A2153" s="441">
        <v>45833.75844585648</v>
      </c>
      <c r="B2153" s="294" t="s">
        <v>2283</v>
      </c>
    </row>
    <row r="2154">
      <c r="A2154" s="441">
        <v>45833.758453518516</v>
      </c>
      <c r="B2154" s="294" t="s">
        <v>3213</v>
      </c>
    </row>
    <row r="2155">
      <c r="A2155" s="441">
        <v>45833.89942394676</v>
      </c>
      <c r="B2155" s="294" t="s">
        <v>3214</v>
      </c>
    </row>
    <row r="2156">
      <c r="A2156" s="441">
        <v>45833.899430543985</v>
      </c>
      <c r="B2156" s="294" t="s">
        <v>2260</v>
      </c>
    </row>
    <row r="2157">
      <c r="A2157" s="441">
        <v>45833.89943539352</v>
      </c>
      <c r="B2157" s="294" t="s">
        <v>2323</v>
      </c>
    </row>
    <row r="2158">
      <c r="A2158" s="441">
        <v>45833.8994536574</v>
      </c>
      <c r="B2158" s="294" t="s">
        <v>2262</v>
      </c>
    </row>
    <row r="2159">
      <c r="A2159" s="441">
        <v>45833.899460995366</v>
      </c>
      <c r="B2159" s="294" t="s">
        <v>2324</v>
      </c>
    </row>
    <row r="2160">
      <c r="A2160" s="441">
        <v>45833.89947388889</v>
      </c>
      <c r="B2160" s="294" t="s">
        <v>2264</v>
      </c>
    </row>
    <row r="2161">
      <c r="A2161" s="441">
        <v>45833.95794710648</v>
      </c>
      <c r="B2161" s="294" t="s">
        <v>3215</v>
      </c>
    </row>
    <row r="2162">
      <c r="A2162" s="441">
        <v>45833.95797028935</v>
      </c>
      <c r="B2162" s="294" t="s">
        <v>2260</v>
      </c>
    </row>
    <row r="2163">
      <c r="A2163" s="441">
        <v>45833.957984189816</v>
      </c>
      <c r="B2163" s="294" t="s">
        <v>3127</v>
      </c>
    </row>
    <row r="2164">
      <c r="A2164" s="441">
        <v>45833.95799782407</v>
      </c>
      <c r="B2164" s="294" t="s">
        <v>2264</v>
      </c>
    </row>
    <row r="2165">
      <c r="A2165" s="441">
        <v>45833.994795624996</v>
      </c>
      <c r="B2165" s="294" t="s">
        <v>3216</v>
      </c>
    </row>
    <row r="2166">
      <c r="A2166" s="441">
        <v>45833.994805069444</v>
      </c>
      <c r="B2166" s="294" t="s">
        <v>2275</v>
      </c>
    </row>
    <row r="2167">
      <c r="A2167" s="441">
        <v>45833.994820023145</v>
      </c>
      <c r="B2167" s="294" t="s">
        <v>2565</v>
      </c>
    </row>
    <row r="2168">
      <c r="A2168" s="441">
        <v>45833.99483256944</v>
      </c>
      <c r="B2168" s="294" t="s">
        <v>3217</v>
      </c>
    </row>
    <row r="2169">
      <c r="A2169" s="441">
        <v>45833.9948500926</v>
      </c>
      <c r="B2169" s="294" t="s">
        <v>3218</v>
      </c>
    </row>
    <row r="2170">
      <c r="A2170" s="441">
        <v>45833.996257569444</v>
      </c>
      <c r="B2170" s="294" t="s">
        <v>3219</v>
      </c>
    </row>
    <row r="2171">
      <c r="A2171" s="441">
        <v>45833.996261423614</v>
      </c>
      <c r="B2171" s="294" t="s">
        <v>2274</v>
      </c>
    </row>
    <row r="2172">
      <c r="A2172" s="441">
        <v>45833.99627283565</v>
      </c>
      <c r="B2172" s="294" t="s">
        <v>2275</v>
      </c>
    </row>
    <row r="2173">
      <c r="A2173" s="441">
        <v>45833.99627646991</v>
      </c>
      <c r="B2173" s="294" t="s">
        <v>2276</v>
      </c>
    </row>
    <row r="2174">
      <c r="A2174" s="441">
        <v>45833.99628049768</v>
      </c>
      <c r="B2174" s="294" t="s">
        <v>3220</v>
      </c>
    </row>
    <row r="2175">
      <c r="A2175" s="441">
        <v>45833.99630145833</v>
      </c>
      <c r="B2175" s="294" t="s">
        <v>2278</v>
      </c>
    </row>
    <row r="2176">
      <c r="A2176" s="441">
        <v>45833.996325740736</v>
      </c>
      <c r="B2176" s="294" t="s">
        <v>3221</v>
      </c>
    </row>
    <row r="2177">
      <c r="A2177" s="441">
        <v>45833.996329490736</v>
      </c>
      <c r="B2177" s="294" t="s">
        <v>2280</v>
      </c>
    </row>
    <row r="2178">
      <c r="A2178" s="441">
        <v>45833.99634347222</v>
      </c>
      <c r="B2178" s="294" t="s">
        <v>2281</v>
      </c>
    </row>
    <row r="2179">
      <c r="A2179" s="441">
        <v>45833.99635688658</v>
      </c>
      <c r="B2179" s="294" t="s">
        <v>3222</v>
      </c>
    </row>
    <row r="2180">
      <c r="A2180" s="441">
        <v>45833.99636094907</v>
      </c>
      <c r="B2180" s="294" t="s">
        <v>2283</v>
      </c>
    </row>
    <row r="2181">
      <c r="A2181" s="441">
        <v>45833.99637232639</v>
      </c>
      <c r="B2181" s="294" t="s">
        <v>3223</v>
      </c>
    </row>
    <row r="2182">
      <c r="A2182" s="441">
        <v>45833.99638694445</v>
      </c>
      <c r="B2182" s="294" t="s">
        <v>2285</v>
      </c>
    </row>
    <row r="2183">
      <c r="A2183" s="441">
        <v>45833.99640416667</v>
      </c>
      <c r="B2183" s="294" t="s">
        <v>3224</v>
      </c>
    </row>
    <row r="2184">
      <c r="A2184" s="441">
        <v>45833.99641259259</v>
      </c>
      <c r="B2184" s="294" t="s">
        <v>3225</v>
      </c>
    </row>
    <row r="2185">
      <c r="A2185" s="441">
        <v>45834.02896614584</v>
      </c>
      <c r="B2185" s="294" t="s">
        <v>3226</v>
      </c>
    </row>
    <row r="2186">
      <c r="A2186" s="441">
        <v>45834.02897393519</v>
      </c>
      <c r="B2186" s="294" t="s">
        <v>2828</v>
      </c>
    </row>
    <row r="2187">
      <c r="A2187" s="441">
        <v>45834.02898575232</v>
      </c>
      <c r="B2187" s="294" t="s">
        <v>2565</v>
      </c>
    </row>
    <row r="2188">
      <c r="A2188" s="441">
        <v>45834.02900672454</v>
      </c>
      <c r="B2188" s="294" t="s">
        <v>3227</v>
      </c>
    </row>
    <row r="2189">
      <c r="A2189" s="441">
        <v>45834.029018761576</v>
      </c>
      <c r="B2189" s="294" t="s">
        <v>3228</v>
      </c>
    </row>
    <row r="2190">
      <c r="A2190" s="441">
        <v>45834.029824745376</v>
      </c>
      <c r="B2190" s="294" t="s">
        <v>3229</v>
      </c>
    </row>
    <row r="2191">
      <c r="A2191" s="441">
        <v>45834.02983327546</v>
      </c>
      <c r="B2191" s="294" t="s">
        <v>2839</v>
      </c>
    </row>
    <row r="2192">
      <c r="A2192" s="441">
        <v>45834.029837870374</v>
      </c>
      <c r="B2192" s="294" t="s">
        <v>2565</v>
      </c>
    </row>
    <row r="2193">
      <c r="A2193" s="441">
        <v>45834.02984793982</v>
      </c>
      <c r="B2193" s="294" t="s">
        <v>3230</v>
      </c>
    </row>
    <row r="2194">
      <c r="A2194" s="441">
        <v>45834.02986761574</v>
      </c>
      <c r="B2194" s="294" t="s">
        <v>3231</v>
      </c>
    </row>
    <row r="2195">
      <c r="A2195" s="441">
        <v>45834.030486944444</v>
      </c>
      <c r="B2195" s="294" t="s">
        <v>3232</v>
      </c>
    </row>
    <row r="2196">
      <c r="A2196" s="441">
        <v>45834.030488634264</v>
      </c>
      <c r="B2196" s="294" t="s">
        <v>3233</v>
      </c>
    </row>
    <row r="2197">
      <c r="A2197" s="441">
        <v>45834.030493819446</v>
      </c>
      <c r="B2197" s="294" t="s">
        <v>2274</v>
      </c>
    </row>
    <row r="2198">
      <c r="A2198" s="441">
        <v>45834.03050378472</v>
      </c>
      <c r="B2198" s="294" t="s">
        <v>2274</v>
      </c>
    </row>
    <row r="2199">
      <c r="A2199" s="441">
        <v>45834.03050494213</v>
      </c>
      <c r="B2199" s="294" t="s">
        <v>2839</v>
      </c>
    </row>
    <row r="2200">
      <c r="A2200" s="441">
        <v>45834.030509027776</v>
      </c>
      <c r="B2200" s="294" t="s">
        <v>2843</v>
      </c>
    </row>
    <row r="2201">
      <c r="A2201" s="441">
        <v>45834.03051318287</v>
      </c>
      <c r="B2201" s="294" t="s">
        <v>3220</v>
      </c>
    </row>
    <row r="2202">
      <c r="A2202" s="441">
        <v>45834.03053753472</v>
      </c>
      <c r="B2202" s="294" t="s">
        <v>2828</v>
      </c>
    </row>
    <row r="2203">
      <c r="A2203" s="441">
        <v>45834.030546643524</v>
      </c>
      <c r="B2203" s="294" t="s">
        <v>2832</v>
      </c>
    </row>
    <row r="2204">
      <c r="A2204" s="441">
        <v>45834.030551689815</v>
      </c>
      <c r="B2204" s="294" t="s">
        <v>3220</v>
      </c>
    </row>
    <row r="2205">
      <c r="A2205" s="441">
        <v>45834.03055622685</v>
      </c>
      <c r="B2205" s="294" t="s">
        <v>2342</v>
      </c>
    </row>
    <row r="2206">
      <c r="A2206" s="441">
        <v>45834.030573067124</v>
      </c>
      <c r="B2206" s="294" t="s">
        <v>3234</v>
      </c>
    </row>
    <row r="2207">
      <c r="A2207" s="441">
        <v>45834.030577673606</v>
      </c>
      <c r="B2207" s="294" t="s">
        <v>2280</v>
      </c>
    </row>
    <row r="2208">
      <c r="A2208" s="441">
        <v>45834.03059231481</v>
      </c>
      <c r="B2208" s="294" t="s">
        <v>2278</v>
      </c>
    </row>
    <row r="2209">
      <c r="A2209" s="441">
        <v>45834.03059375</v>
      </c>
      <c r="B2209" s="294" t="s">
        <v>2281</v>
      </c>
    </row>
    <row r="2210">
      <c r="A2210" s="441">
        <v>45834.03061253473</v>
      </c>
      <c r="B2210" s="294" t="s">
        <v>3235</v>
      </c>
    </row>
    <row r="2211">
      <c r="A2211" s="441">
        <v>45834.0306165625</v>
      </c>
      <c r="B2211" s="294" t="s">
        <v>2280</v>
      </c>
    </row>
    <row r="2212">
      <c r="A2212" s="441">
        <v>45834.030622453705</v>
      </c>
      <c r="B2212" s="294" t="s">
        <v>3236</v>
      </c>
    </row>
    <row r="2213">
      <c r="A2213" s="441">
        <v>45834.03062640046</v>
      </c>
      <c r="B2213" s="294" t="s">
        <v>2281</v>
      </c>
    </row>
    <row r="2214">
      <c r="A2214" s="441">
        <v>45834.03062903935</v>
      </c>
      <c r="B2214" s="294" t="s">
        <v>2283</v>
      </c>
    </row>
    <row r="2215">
      <c r="A2215" s="441">
        <v>45834.03063887732</v>
      </c>
      <c r="B2215" s="294" t="s">
        <v>3237</v>
      </c>
    </row>
    <row r="2216">
      <c r="A2216" s="441">
        <v>45834.03064318287</v>
      </c>
      <c r="B2216" s="294" t="s">
        <v>2285</v>
      </c>
    </row>
    <row r="2217">
      <c r="A2217" s="441">
        <v>45834.03064856482</v>
      </c>
      <c r="B2217" s="294" t="s">
        <v>3238</v>
      </c>
    </row>
    <row r="2218">
      <c r="A2218" s="441">
        <v>45834.030650706016</v>
      </c>
      <c r="B2218" s="294" t="s">
        <v>3239</v>
      </c>
    </row>
    <row r="2219">
      <c r="A2219" s="441">
        <v>45834.03065444445</v>
      </c>
      <c r="B2219" s="294" t="s">
        <v>2283</v>
      </c>
    </row>
    <row r="2220">
      <c r="A2220" s="441">
        <v>45834.03066541666</v>
      </c>
      <c r="B2220" s="294" t="s">
        <v>3240</v>
      </c>
    </row>
    <row r="2221">
      <c r="A2221" s="441">
        <v>45834.03066896991</v>
      </c>
      <c r="B2221" s="294" t="s">
        <v>3241</v>
      </c>
    </row>
    <row r="2222">
      <c r="A2222" s="441">
        <v>45834.03067386574</v>
      </c>
      <c r="B2222" s="294" t="s">
        <v>2285</v>
      </c>
    </row>
    <row r="2223">
      <c r="A2223" s="441">
        <v>45834.03069185185</v>
      </c>
      <c r="B2223" s="294" t="s">
        <v>3242</v>
      </c>
    </row>
    <row r="2224">
      <c r="A2224" s="441">
        <v>45834.03070707176</v>
      </c>
      <c r="B2224" s="294" t="s">
        <v>3243</v>
      </c>
    </row>
    <row r="2225">
      <c r="A2225" s="441">
        <v>45834.375047615744</v>
      </c>
      <c r="B2225" s="294" t="s">
        <v>2290</v>
      </c>
    </row>
    <row r="2226">
      <c r="A2226" s="441">
        <v>45834.37507547454</v>
      </c>
      <c r="B2226" s="294" t="s">
        <v>2291</v>
      </c>
    </row>
    <row r="2227">
      <c r="A2227" s="441">
        <v>45834.623488576384</v>
      </c>
      <c r="B2227" s="294" t="s">
        <v>3244</v>
      </c>
    </row>
    <row r="2228">
      <c r="A2228" s="441">
        <v>45834.62350436342</v>
      </c>
      <c r="B2228" s="294" t="s">
        <v>2450</v>
      </c>
    </row>
    <row r="2229">
      <c r="A2229" s="441">
        <v>45834.62350751157</v>
      </c>
      <c r="B2229" s="294" t="s">
        <v>2451</v>
      </c>
    </row>
    <row r="2230">
      <c r="A2230" s="441">
        <v>45834.62351625</v>
      </c>
      <c r="B2230" s="294" t="s">
        <v>3245</v>
      </c>
    </row>
    <row r="2231">
      <c r="A2231" s="441">
        <v>45834.62353201389</v>
      </c>
      <c r="B2231" s="294" t="s">
        <v>3246</v>
      </c>
    </row>
    <row r="2232">
      <c r="A2232" s="441">
        <v>45834.62414989583</v>
      </c>
      <c r="B2232" s="294" t="s">
        <v>3247</v>
      </c>
    </row>
    <row r="2233">
      <c r="A2233" s="441">
        <v>45834.624153993056</v>
      </c>
      <c r="B2233" s="294" t="s">
        <v>2274</v>
      </c>
    </row>
    <row r="2234">
      <c r="A2234" s="441">
        <v>45834.62416196759</v>
      </c>
      <c r="B2234" s="294" t="s">
        <v>2450</v>
      </c>
    </row>
    <row r="2235">
      <c r="A2235" s="441">
        <v>45834.62416634259</v>
      </c>
      <c r="B2235" s="294" t="s">
        <v>2455</v>
      </c>
    </row>
    <row r="2236">
      <c r="A2236" s="441">
        <v>45834.62417015046</v>
      </c>
      <c r="B2236" s="294" t="s">
        <v>3220</v>
      </c>
    </row>
    <row r="2237">
      <c r="A2237" s="441">
        <v>45834.62419502315</v>
      </c>
      <c r="B2237" s="294" t="s">
        <v>2342</v>
      </c>
    </row>
    <row r="2238">
      <c r="A2238" s="441">
        <v>45834.62420792824</v>
      </c>
      <c r="B2238" s="294" t="s">
        <v>3248</v>
      </c>
    </row>
    <row r="2239">
      <c r="A2239" s="441">
        <v>45834.62421105324</v>
      </c>
      <c r="B2239" s="294" t="s">
        <v>2280</v>
      </c>
    </row>
    <row r="2240">
      <c r="A2240" s="441">
        <v>45834.624216805554</v>
      </c>
      <c r="B2240" s="294" t="s">
        <v>2281</v>
      </c>
    </row>
    <row r="2241">
      <c r="A2241" s="441">
        <v>45834.62423700231</v>
      </c>
      <c r="B2241" s="294" t="s">
        <v>3249</v>
      </c>
    </row>
    <row r="2242">
      <c r="A2242" s="441">
        <v>45834.6242403125</v>
      </c>
      <c r="B2242" s="294" t="s">
        <v>2283</v>
      </c>
    </row>
    <row r="2243">
      <c r="A2243" s="441">
        <v>45834.62424826389</v>
      </c>
      <c r="B2243" s="294" t="s">
        <v>3250</v>
      </c>
    </row>
    <row r="2244">
      <c r="A2244" s="441">
        <v>45834.624252256945</v>
      </c>
      <c r="B2244" s="294" t="s">
        <v>2285</v>
      </c>
    </row>
    <row r="2245">
      <c r="A2245" s="441">
        <v>45834.624258819444</v>
      </c>
      <c r="B2245" s="294" t="s">
        <v>3251</v>
      </c>
    </row>
    <row r="2246">
      <c r="A2246" s="441">
        <v>45834.62426938658</v>
      </c>
      <c r="B2246" s="294" t="s">
        <v>3252</v>
      </c>
    </row>
    <row r="2247">
      <c r="A2247" s="441">
        <v>45834.75841458333</v>
      </c>
      <c r="B2247" s="294" t="s">
        <v>2283</v>
      </c>
    </row>
    <row r="2248">
      <c r="A2248" s="441">
        <v>45834.75842831019</v>
      </c>
      <c r="B2248" s="294" t="s">
        <v>3253</v>
      </c>
    </row>
    <row r="2249">
      <c r="A2249" s="441">
        <v>45834.75843865741</v>
      </c>
      <c r="B2249" s="294" t="s">
        <v>2283</v>
      </c>
    </row>
    <row r="2250">
      <c r="A2250" s="441">
        <v>45834.758449560184</v>
      </c>
      <c r="B2250" s="294" t="s">
        <v>3254</v>
      </c>
    </row>
    <row r="2251">
      <c r="A2251" s="441">
        <v>45834.83301423611</v>
      </c>
      <c r="B2251" s="294" t="s">
        <v>3255</v>
      </c>
    </row>
    <row r="2252">
      <c r="A2252" s="441">
        <v>45834.833020798615</v>
      </c>
      <c r="B2252" s="294" t="s">
        <v>2260</v>
      </c>
    </row>
    <row r="2253">
      <c r="A2253" s="441">
        <v>45834.833042997685</v>
      </c>
      <c r="B2253" s="294" t="s">
        <v>2696</v>
      </c>
    </row>
    <row r="2254">
      <c r="A2254" s="441">
        <v>45834.83304765046</v>
      </c>
      <c r="B2254" s="294" t="s">
        <v>2264</v>
      </c>
    </row>
    <row r="2255">
      <c r="A2255" s="441">
        <v>45834.833199050925</v>
      </c>
      <c r="B2255" s="294" t="s">
        <v>3256</v>
      </c>
    </row>
    <row r="2256">
      <c r="A2256" s="441">
        <v>45834.8332037037</v>
      </c>
      <c r="B2256" s="294" t="s">
        <v>2260</v>
      </c>
    </row>
    <row r="2257">
      <c r="A2257" s="441">
        <v>45834.83320849537</v>
      </c>
      <c r="B2257" s="294" t="s">
        <v>2696</v>
      </c>
    </row>
    <row r="2258">
      <c r="A2258" s="441">
        <v>45834.83321285879</v>
      </c>
      <c r="B2258" s="294" t="s">
        <v>2264</v>
      </c>
    </row>
    <row r="2259">
      <c r="A2259" s="441">
        <v>45834.83503515046</v>
      </c>
      <c r="B2259" s="294" t="s">
        <v>3257</v>
      </c>
    </row>
    <row r="2260">
      <c r="A2260" s="441">
        <v>45834.835046458335</v>
      </c>
      <c r="B2260" s="294" t="s">
        <v>2260</v>
      </c>
    </row>
    <row r="2261">
      <c r="A2261" s="441">
        <v>45834.835050567126</v>
      </c>
      <c r="B2261" s="294" t="s">
        <v>2696</v>
      </c>
    </row>
    <row r="2262">
      <c r="A2262" s="441">
        <v>45834.835054490744</v>
      </c>
      <c r="B2262" s="294" t="s">
        <v>2264</v>
      </c>
    </row>
    <row r="2263">
      <c r="A2263" s="441">
        <v>45834.83507341435</v>
      </c>
      <c r="B2263" s="294" t="s">
        <v>3258</v>
      </c>
    </row>
    <row r="2264">
      <c r="A2264" s="441">
        <v>45834.83507681713</v>
      </c>
      <c r="B2264" s="294" t="s">
        <v>2260</v>
      </c>
    </row>
    <row r="2265">
      <c r="A2265" s="441">
        <v>45834.835080115736</v>
      </c>
      <c r="B2265" s="294" t="s">
        <v>2696</v>
      </c>
    </row>
    <row r="2266">
      <c r="A2266" s="441">
        <v>45834.83508440972</v>
      </c>
      <c r="B2266" s="294" t="s">
        <v>2264</v>
      </c>
    </row>
    <row r="2267">
      <c r="A2267" s="441">
        <v>45834.83582115741</v>
      </c>
      <c r="B2267" s="294" t="s">
        <v>3259</v>
      </c>
    </row>
    <row r="2268">
      <c r="A2268" s="441">
        <v>45834.83582570602</v>
      </c>
      <c r="B2268" s="294" t="s">
        <v>2260</v>
      </c>
    </row>
    <row r="2269">
      <c r="A2269" s="441">
        <v>45834.83582995371</v>
      </c>
      <c r="B2269" s="294" t="s">
        <v>2696</v>
      </c>
    </row>
    <row r="2270">
      <c r="A2270" s="441">
        <v>45834.835834108795</v>
      </c>
      <c r="B2270" s="294" t="s">
        <v>2264</v>
      </c>
    </row>
    <row r="2271">
      <c r="A2271" s="441">
        <v>45834.84500770833</v>
      </c>
      <c r="B2271" s="294" t="s">
        <v>3260</v>
      </c>
    </row>
    <row r="2272">
      <c r="A2272" s="441">
        <v>45834.8450193287</v>
      </c>
      <c r="B2272" s="294" t="s">
        <v>2260</v>
      </c>
    </row>
    <row r="2273">
      <c r="A2273" s="441">
        <v>45834.8450291551</v>
      </c>
      <c r="B2273" s="294" t="s">
        <v>2593</v>
      </c>
    </row>
    <row r="2274">
      <c r="A2274" s="441">
        <v>45834.845037997686</v>
      </c>
      <c r="B2274" s="294" t="s">
        <v>2264</v>
      </c>
    </row>
    <row r="2275">
      <c r="A2275" s="441">
        <v>45834.84523369213</v>
      </c>
      <c r="B2275" s="294" t="s">
        <v>3261</v>
      </c>
    </row>
    <row r="2276">
      <c r="A2276" s="441">
        <v>45834.84523784722</v>
      </c>
      <c r="B2276" s="294" t="s">
        <v>2260</v>
      </c>
    </row>
    <row r="2277">
      <c r="A2277" s="441">
        <v>45834.84524185186</v>
      </c>
      <c r="B2277" s="294" t="s">
        <v>2593</v>
      </c>
    </row>
    <row r="2278">
      <c r="A2278" s="441">
        <v>45834.84524681713</v>
      </c>
      <c r="B2278" s="294" t="s">
        <v>2264</v>
      </c>
    </row>
    <row r="2279">
      <c r="A2279" s="441">
        <v>45834.84740219907</v>
      </c>
      <c r="B2279" s="294" t="s">
        <v>3262</v>
      </c>
    </row>
    <row r="2280">
      <c r="A2280" s="441">
        <v>45834.847406388886</v>
      </c>
      <c r="B2280" s="294" t="s">
        <v>2260</v>
      </c>
    </row>
    <row r="2281">
      <c r="A2281" s="441">
        <v>45834.847411574076</v>
      </c>
      <c r="B2281" s="294" t="s">
        <v>2593</v>
      </c>
    </row>
    <row r="2282">
      <c r="A2282" s="441">
        <v>45834.847415543976</v>
      </c>
      <c r="B2282" s="294" t="s">
        <v>2264</v>
      </c>
    </row>
    <row r="2283">
      <c r="A2283" s="441">
        <v>45834.86301327546</v>
      </c>
      <c r="B2283" s="294" t="s">
        <v>3263</v>
      </c>
    </row>
    <row r="2284">
      <c r="A2284" s="441">
        <v>45834.863019027776</v>
      </c>
      <c r="B2284" s="294" t="s">
        <v>2260</v>
      </c>
    </row>
    <row r="2285">
      <c r="A2285" s="441">
        <v>45834.86302351852</v>
      </c>
      <c r="B2285" s="294" t="s">
        <v>2696</v>
      </c>
    </row>
    <row r="2286">
      <c r="A2286" s="441">
        <v>45834.86303822917</v>
      </c>
      <c r="B2286" s="294" t="s">
        <v>2264</v>
      </c>
    </row>
    <row r="2287">
      <c r="A2287" s="441">
        <v>45834.875768935184</v>
      </c>
      <c r="B2287" s="294" t="s">
        <v>3264</v>
      </c>
    </row>
    <row r="2288">
      <c r="A2288" s="441">
        <v>45834.875775266206</v>
      </c>
      <c r="B2288" s="294" t="s">
        <v>2260</v>
      </c>
    </row>
    <row r="2289">
      <c r="A2289" s="441">
        <v>45834.87579027777</v>
      </c>
      <c r="B2289" s="294" t="s">
        <v>2593</v>
      </c>
    </row>
    <row r="2290">
      <c r="A2290" s="441">
        <v>45834.875794039355</v>
      </c>
      <c r="B2290" s="294" t="s">
        <v>2264</v>
      </c>
    </row>
    <row r="2291">
      <c r="A2291" s="441">
        <v>45834.9934775463</v>
      </c>
      <c r="B2291" s="294" t="s">
        <v>3265</v>
      </c>
    </row>
    <row r="2292">
      <c r="A2292" s="441">
        <v>45834.993483287035</v>
      </c>
      <c r="B2292" s="294" t="s">
        <v>2260</v>
      </c>
    </row>
    <row r="2293">
      <c r="A2293" s="441">
        <v>45834.993491875</v>
      </c>
      <c r="B2293" s="294" t="s">
        <v>3081</v>
      </c>
    </row>
    <row r="2294">
      <c r="A2294" s="441">
        <v>45834.99349957176</v>
      </c>
      <c r="B2294" s="294" t="s">
        <v>2264</v>
      </c>
    </row>
    <row r="2295">
      <c r="A2295" s="441">
        <v>45834.99631287037</v>
      </c>
      <c r="B2295" s="294" t="s">
        <v>3266</v>
      </c>
    </row>
    <row r="2296">
      <c r="A2296" s="441">
        <v>45834.99632097222</v>
      </c>
      <c r="B2296" s="294" t="s">
        <v>2828</v>
      </c>
    </row>
    <row r="2297">
      <c r="A2297" s="441">
        <v>45834.996324340274</v>
      </c>
      <c r="B2297" s="294" t="s">
        <v>2565</v>
      </c>
    </row>
    <row r="2298">
      <c r="A2298" s="441">
        <v>45834.99634106482</v>
      </c>
      <c r="B2298" s="294" t="s">
        <v>3267</v>
      </c>
    </row>
    <row r="2299">
      <c r="A2299" s="441">
        <v>45834.99635461805</v>
      </c>
      <c r="B2299" s="294" t="s">
        <v>3268</v>
      </c>
    </row>
    <row r="2300">
      <c r="A2300" s="441">
        <v>45834.9978591088</v>
      </c>
      <c r="B2300" s="294" t="s">
        <v>3269</v>
      </c>
    </row>
    <row r="2301">
      <c r="A2301" s="441">
        <v>45834.99786354166</v>
      </c>
      <c r="B2301" s="294" t="s">
        <v>2274</v>
      </c>
    </row>
    <row r="2302">
      <c r="A2302" s="441">
        <v>45834.99787317129</v>
      </c>
      <c r="B2302" s="294" t="s">
        <v>2828</v>
      </c>
    </row>
    <row r="2303">
      <c r="A2303" s="441">
        <v>45834.99787732639</v>
      </c>
      <c r="B2303" s="294" t="s">
        <v>2832</v>
      </c>
    </row>
    <row r="2304">
      <c r="A2304" s="441">
        <v>45834.997881550924</v>
      </c>
      <c r="B2304" s="294" t="s">
        <v>3220</v>
      </c>
    </row>
    <row r="2305">
      <c r="A2305" s="441">
        <v>45834.99791277778</v>
      </c>
      <c r="B2305" s="294" t="s">
        <v>3270</v>
      </c>
    </row>
    <row r="2306">
      <c r="A2306" s="441">
        <v>45834.997920891205</v>
      </c>
      <c r="B2306" s="294" t="s">
        <v>3271</v>
      </c>
    </row>
    <row r="2307">
      <c r="A2307" s="441">
        <v>45834.99793079861</v>
      </c>
      <c r="B2307" s="294" t="s">
        <v>2278</v>
      </c>
    </row>
    <row r="2308">
      <c r="A2308" s="441">
        <v>45834.997955</v>
      </c>
      <c r="B2308" s="294" t="s">
        <v>3235</v>
      </c>
    </row>
    <row r="2309">
      <c r="A2309" s="441">
        <v>45834.9979590625</v>
      </c>
      <c r="B2309" s="294" t="s">
        <v>3272</v>
      </c>
    </row>
    <row r="2310">
      <c r="A2310" s="441">
        <v>45834.997964131944</v>
      </c>
      <c r="B2310" s="294" t="s">
        <v>2355</v>
      </c>
    </row>
    <row r="2311">
      <c r="A2311" s="441">
        <v>45834.9979691551</v>
      </c>
      <c r="B2311" s="294" t="s">
        <v>3273</v>
      </c>
    </row>
    <row r="2312">
      <c r="A2312" s="441">
        <v>45834.997986331015</v>
      </c>
      <c r="B2312" s="294" t="s">
        <v>3274</v>
      </c>
    </row>
    <row r="2313">
      <c r="A2313" s="441">
        <v>45834.99799063658</v>
      </c>
      <c r="B2313" s="294" t="s">
        <v>2283</v>
      </c>
    </row>
    <row r="2314">
      <c r="A2314" s="441">
        <v>45834.998002858796</v>
      </c>
      <c r="B2314" s="294" t="s">
        <v>3275</v>
      </c>
    </row>
    <row r="2315">
      <c r="A2315" s="441">
        <v>45834.99800709491</v>
      </c>
      <c r="B2315" s="294" t="s">
        <v>2285</v>
      </c>
    </row>
    <row r="2316">
      <c r="A2316" s="441">
        <v>45834.99801454861</v>
      </c>
      <c r="B2316" s="294" t="s">
        <v>3276</v>
      </c>
    </row>
    <row r="2317">
      <c r="A2317" s="441">
        <v>45834.99802665509</v>
      </c>
      <c r="B2317" s="294" t="s">
        <v>3277</v>
      </c>
    </row>
    <row r="2318">
      <c r="A2318" s="441">
        <v>45835.246656076386</v>
      </c>
      <c r="B2318" s="294" t="s">
        <v>3278</v>
      </c>
    </row>
    <row r="2319">
      <c r="A2319" s="441">
        <v>45835.2466599537</v>
      </c>
      <c r="B2319" s="294" t="s">
        <v>2260</v>
      </c>
    </row>
    <row r="2320">
      <c r="A2320" s="441">
        <v>45835.24666247686</v>
      </c>
      <c r="B2320" s="294" t="s">
        <v>2512</v>
      </c>
    </row>
    <row r="2321">
      <c r="A2321" s="441">
        <v>45835.2466644213</v>
      </c>
      <c r="B2321" s="294" t="s">
        <v>3279</v>
      </c>
    </row>
    <row r="2322">
      <c r="A2322" s="441">
        <v>45835.246665011575</v>
      </c>
      <c r="B2322" s="294" t="s">
        <v>2262</v>
      </c>
    </row>
    <row r="2323">
      <c r="A2323" s="441">
        <v>45835.246673912035</v>
      </c>
      <c r="B2323" s="294" t="s">
        <v>2260</v>
      </c>
    </row>
    <row r="2324">
      <c r="A2324" s="441">
        <v>45835.24667605324</v>
      </c>
      <c r="B2324" s="294" t="s">
        <v>2512</v>
      </c>
    </row>
    <row r="2325">
      <c r="A2325" s="441">
        <v>45835.246677800926</v>
      </c>
      <c r="B2325" s="294" t="s">
        <v>2262</v>
      </c>
    </row>
    <row r="2326">
      <c r="A2326" s="441">
        <v>45835.24667907407</v>
      </c>
      <c r="B2326" s="294" t="s">
        <v>2699</v>
      </c>
    </row>
    <row r="2327">
      <c r="A2327" s="441">
        <v>45835.24668376158</v>
      </c>
      <c r="B2327" s="294" t="s">
        <v>2699</v>
      </c>
    </row>
    <row r="2328">
      <c r="A2328" s="441">
        <v>45835.24669219907</v>
      </c>
      <c r="B2328" s="294" t="s">
        <v>2264</v>
      </c>
    </row>
    <row r="2329">
      <c r="A2329" s="441">
        <v>45835.24670083333</v>
      </c>
      <c r="B2329" s="294" t="s">
        <v>2264</v>
      </c>
    </row>
    <row r="2330">
      <c r="A2330" s="441">
        <v>45835.247042766205</v>
      </c>
      <c r="B2330" s="294" t="s">
        <v>3280</v>
      </c>
    </row>
    <row r="2331">
      <c r="A2331" s="441">
        <v>45835.24704957176</v>
      </c>
      <c r="B2331" s="294" t="s">
        <v>2381</v>
      </c>
    </row>
    <row r="2332">
      <c r="A2332" s="441">
        <v>45835.24705263889</v>
      </c>
      <c r="B2332" s="294" t="s">
        <v>2382</v>
      </c>
    </row>
    <row r="2333">
      <c r="A2333" s="441">
        <v>45835.247060023146</v>
      </c>
      <c r="B2333" s="294" t="s">
        <v>3281</v>
      </c>
    </row>
    <row r="2334">
      <c r="A2334" s="441">
        <v>45835.24708645833</v>
      </c>
      <c r="B2334" s="294" t="s">
        <v>3282</v>
      </c>
    </row>
    <row r="2335">
      <c r="A2335" s="441">
        <v>45835.24899378473</v>
      </c>
      <c r="B2335" s="294" t="s">
        <v>3283</v>
      </c>
    </row>
    <row r="2336">
      <c r="A2336" s="441">
        <v>45835.24899620371</v>
      </c>
      <c r="B2336" s="294" t="s">
        <v>2274</v>
      </c>
    </row>
    <row r="2337">
      <c r="A2337" s="441">
        <v>45835.24900476851</v>
      </c>
      <c r="B2337" s="294" t="s">
        <v>2381</v>
      </c>
    </row>
    <row r="2338">
      <c r="A2338" s="441">
        <v>45835.24900737268</v>
      </c>
      <c r="B2338" s="294" t="s">
        <v>2386</v>
      </c>
    </row>
    <row r="2339">
      <c r="A2339" s="441">
        <v>45835.249010405096</v>
      </c>
      <c r="B2339" s="294" t="s">
        <v>3220</v>
      </c>
    </row>
    <row r="2340">
      <c r="A2340" s="441">
        <v>45835.24903027777</v>
      </c>
      <c r="B2340" s="294" t="s">
        <v>2278</v>
      </c>
    </row>
    <row r="2341">
      <c r="A2341" s="441">
        <v>45835.249039201386</v>
      </c>
      <c r="B2341" s="294" t="s">
        <v>3284</v>
      </c>
    </row>
    <row r="2342">
      <c r="A2342" s="441">
        <v>45835.2490409375</v>
      </c>
      <c r="B2342" s="294" t="s">
        <v>2280</v>
      </c>
    </row>
    <row r="2343">
      <c r="A2343" s="441">
        <v>45835.24904642361</v>
      </c>
      <c r="B2343" s="294" t="s">
        <v>2281</v>
      </c>
    </row>
    <row r="2344">
      <c r="A2344" s="441">
        <v>45835.249058009256</v>
      </c>
      <c r="B2344" s="294" t="s">
        <v>3285</v>
      </c>
    </row>
    <row r="2345">
      <c r="A2345" s="441">
        <v>45835.249060393515</v>
      </c>
      <c r="B2345" s="294" t="s">
        <v>2283</v>
      </c>
    </row>
    <row r="2346">
      <c r="A2346" s="441">
        <v>45835.24906758102</v>
      </c>
      <c r="B2346" s="294" t="s">
        <v>3286</v>
      </c>
    </row>
    <row r="2347">
      <c r="A2347" s="441">
        <v>45835.24906940972</v>
      </c>
      <c r="B2347" s="294" t="s">
        <v>2285</v>
      </c>
    </row>
    <row r="2348">
      <c r="A2348" s="441">
        <v>45835.24907539352</v>
      </c>
      <c r="B2348" s="294" t="s">
        <v>3287</v>
      </c>
    </row>
    <row r="2349">
      <c r="A2349" s="441">
        <v>45835.24908662037</v>
      </c>
      <c r="B2349" s="294" t="s">
        <v>3288</v>
      </c>
    </row>
    <row r="2350">
      <c r="A2350" s="441">
        <v>45835.25742324074</v>
      </c>
      <c r="B2350" s="294" t="s">
        <v>3289</v>
      </c>
    </row>
    <row r="2351">
      <c r="A2351" s="441">
        <v>45835.25742673611</v>
      </c>
      <c r="B2351" s="294" t="s">
        <v>3290</v>
      </c>
    </row>
    <row r="2352">
      <c r="A2352" s="441">
        <v>45835.25743949074</v>
      </c>
      <c r="B2352" s="294" t="s">
        <v>2283</v>
      </c>
    </row>
    <row r="2353">
      <c r="A2353" s="441">
        <v>45835.25745908565</v>
      </c>
      <c r="B2353" s="294" t="s">
        <v>3291</v>
      </c>
    </row>
    <row r="2354">
      <c r="A2354" s="441">
        <v>45835.33060773148</v>
      </c>
      <c r="B2354" s="294" t="s">
        <v>3292</v>
      </c>
    </row>
    <row r="2355">
      <c r="A2355" s="441">
        <v>45835.33061734954</v>
      </c>
      <c r="B2355" s="294" t="s">
        <v>2625</v>
      </c>
    </row>
    <row r="2356">
      <c r="A2356" s="441">
        <v>45835.33063645833</v>
      </c>
      <c r="B2356" s="294" t="s">
        <v>2398</v>
      </c>
    </row>
    <row r="2357">
      <c r="A2357" s="441">
        <v>45835.33064623842</v>
      </c>
      <c r="B2357" s="294" t="s">
        <v>2399</v>
      </c>
    </row>
    <row r="2358">
      <c r="A2358" s="441">
        <v>45835.33067039352</v>
      </c>
      <c r="B2358" s="294" t="s">
        <v>3293</v>
      </c>
    </row>
    <row r="2359">
      <c r="A2359" s="441">
        <v>45835.33112487268</v>
      </c>
      <c r="B2359" s="294" t="s">
        <v>3294</v>
      </c>
    </row>
    <row r="2360">
      <c r="A2360" s="441">
        <v>45835.331128425925</v>
      </c>
      <c r="B2360" s="294" t="s">
        <v>2274</v>
      </c>
    </row>
    <row r="2361">
      <c r="A2361" s="441">
        <v>45835.3311359838</v>
      </c>
      <c r="B2361" s="294" t="s">
        <v>2625</v>
      </c>
    </row>
    <row r="2362">
      <c r="A2362" s="441">
        <v>45835.33113960648</v>
      </c>
      <c r="B2362" s="294" t="s">
        <v>2628</v>
      </c>
    </row>
    <row r="2363">
      <c r="A2363" s="441">
        <v>45835.33114289352</v>
      </c>
      <c r="B2363" s="294" t="s">
        <v>3220</v>
      </c>
    </row>
    <row r="2364">
      <c r="A2364" s="441">
        <v>45835.331166828706</v>
      </c>
      <c r="B2364" s="294" t="s">
        <v>2374</v>
      </c>
    </row>
    <row r="2365">
      <c r="A2365" s="441">
        <v>45835.33117701389</v>
      </c>
      <c r="B2365" s="294" t="s">
        <v>3295</v>
      </c>
    </row>
    <row r="2366">
      <c r="A2366" s="441">
        <v>45835.33117989583</v>
      </c>
      <c r="B2366" s="294" t="s">
        <v>2280</v>
      </c>
    </row>
    <row r="2367">
      <c r="A2367" s="441">
        <v>45835.33118907407</v>
      </c>
      <c r="B2367" s="294" t="s">
        <v>2281</v>
      </c>
    </row>
    <row r="2368">
      <c r="A2368" s="441">
        <v>45835.33121318287</v>
      </c>
      <c r="B2368" s="294" t="s">
        <v>3296</v>
      </c>
    </row>
    <row r="2369">
      <c r="A2369" s="441">
        <v>45835.33121579861</v>
      </c>
      <c r="B2369" s="294" t="s">
        <v>2283</v>
      </c>
    </row>
    <row r="2370">
      <c r="A2370" s="441">
        <v>45835.33122659722</v>
      </c>
      <c r="B2370" s="294" t="s">
        <v>3297</v>
      </c>
    </row>
    <row r="2371">
      <c r="A2371" s="441">
        <v>45835.33122978009</v>
      </c>
      <c r="B2371" s="294" t="s">
        <v>2285</v>
      </c>
    </row>
    <row r="2372">
      <c r="A2372" s="441">
        <v>45835.33123570602</v>
      </c>
      <c r="B2372" s="294" t="s">
        <v>3298</v>
      </c>
    </row>
    <row r="2373">
      <c r="A2373" s="441">
        <v>45835.331254895835</v>
      </c>
      <c r="B2373" s="294" t="s">
        <v>3299</v>
      </c>
    </row>
    <row r="2374">
      <c r="A2374" s="441">
        <v>45835.333867928246</v>
      </c>
      <c r="B2374" s="294" t="s">
        <v>3300</v>
      </c>
    </row>
    <row r="2375">
      <c r="A2375" s="441">
        <v>45835.33387069445</v>
      </c>
      <c r="B2375" s="294" t="s">
        <v>2260</v>
      </c>
    </row>
    <row r="2376">
      <c r="A2376" s="441">
        <v>45835.33387342593</v>
      </c>
      <c r="B2376" s="294" t="s">
        <v>2266</v>
      </c>
    </row>
    <row r="2377">
      <c r="A2377" s="441">
        <v>45835.33387826389</v>
      </c>
      <c r="B2377" s="294" t="s">
        <v>2267</v>
      </c>
    </row>
    <row r="2378">
      <c r="A2378" s="441">
        <v>45835.33388086806</v>
      </c>
      <c r="B2378" s="294" t="s">
        <v>2264</v>
      </c>
    </row>
    <row r="2379">
      <c r="A2379" s="441">
        <v>45835.375041458334</v>
      </c>
      <c r="B2379" s="294" t="s">
        <v>2290</v>
      </c>
    </row>
    <row r="2380">
      <c r="A2380" s="441">
        <v>45835.375429837964</v>
      </c>
      <c r="B2380" s="294" t="s">
        <v>2408</v>
      </c>
    </row>
    <row r="2381">
      <c r="A2381" s="441">
        <v>45835.37552634259</v>
      </c>
      <c r="B2381" s="294" t="s">
        <v>2659</v>
      </c>
    </row>
    <row r="2382">
      <c r="A2382" s="441">
        <v>45835.37554141204</v>
      </c>
      <c r="B2382" s="294" t="s">
        <v>3301</v>
      </c>
    </row>
    <row r="2383">
      <c r="A2383" s="441">
        <v>45835.37554429398</v>
      </c>
      <c r="B2383" s="294" t="s">
        <v>3302</v>
      </c>
    </row>
    <row r="2384">
      <c r="A2384" s="441">
        <v>45835.375551516205</v>
      </c>
      <c r="B2384" s="294" t="s">
        <v>3303</v>
      </c>
    </row>
    <row r="2385">
      <c r="A2385" s="441">
        <v>45835.37555424769</v>
      </c>
      <c r="B2385" s="294" t="s">
        <v>2283</v>
      </c>
    </row>
    <row r="2386">
      <c r="A2386" s="441">
        <v>45835.37556690972</v>
      </c>
      <c r="B2386" s="294" t="s">
        <v>3304</v>
      </c>
    </row>
    <row r="2387">
      <c r="A2387" s="441">
        <v>45835.37915533565</v>
      </c>
      <c r="B2387" s="294" t="s">
        <v>3305</v>
      </c>
    </row>
    <row r="2388">
      <c r="A2388" s="441">
        <v>45835.379169224536</v>
      </c>
      <c r="B2388" s="294" t="s">
        <v>2471</v>
      </c>
    </row>
    <row r="2389">
      <c r="A2389" s="441">
        <v>45835.3791727662</v>
      </c>
      <c r="B2389" s="294" t="s">
        <v>2398</v>
      </c>
    </row>
    <row r="2390">
      <c r="A2390" s="441">
        <v>45835.37917917824</v>
      </c>
      <c r="B2390" s="294" t="s">
        <v>2399</v>
      </c>
    </row>
    <row r="2391">
      <c r="A2391" s="441">
        <v>45835.37919131944</v>
      </c>
      <c r="B2391" s="294" t="s">
        <v>3306</v>
      </c>
    </row>
    <row r="2392">
      <c r="A2392" s="441">
        <v>45835.379977488425</v>
      </c>
      <c r="B2392" s="294" t="s">
        <v>3307</v>
      </c>
    </row>
    <row r="2393">
      <c r="A2393" s="441">
        <v>45835.37998616898</v>
      </c>
      <c r="B2393" s="294" t="s">
        <v>2474</v>
      </c>
    </row>
    <row r="2394">
      <c r="A2394" s="441">
        <v>45835.379989768524</v>
      </c>
      <c r="B2394" s="294" t="s">
        <v>2398</v>
      </c>
    </row>
    <row r="2395">
      <c r="A2395" s="441">
        <v>45835.37999864583</v>
      </c>
      <c r="B2395" s="294" t="s">
        <v>2399</v>
      </c>
    </row>
    <row r="2396">
      <c r="A2396" s="441">
        <v>45835.38001688657</v>
      </c>
      <c r="B2396" s="294" t="s">
        <v>3308</v>
      </c>
    </row>
    <row r="2397">
      <c r="A2397" s="441">
        <v>45835.38025501157</v>
      </c>
      <c r="B2397" s="294" t="s">
        <v>3309</v>
      </c>
    </row>
    <row r="2398">
      <c r="A2398" s="441">
        <v>45835.380258206016</v>
      </c>
      <c r="B2398" s="294" t="s">
        <v>2274</v>
      </c>
    </row>
    <row r="2399">
      <c r="A2399" s="441">
        <v>45835.38026719907</v>
      </c>
      <c r="B2399" s="294" t="s">
        <v>2471</v>
      </c>
    </row>
    <row r="2400">
      <c r="A2400" s="441">
        <v>45835.38027101852</v>
      </c>
      <c r="B2400" s="294" t="s">
        <v>2477</v>
      </c>
    </row>
    <row r="2401">
      <c r="A2401" s="441">
        <v>45835.38027375</v>
      </c>
      <c r="B2401" s="294" t="s">
        <v>3220</v>
      </c>
    </row>
    <row r="2402">
      <c r="A2402" s="441">
        <v>45835.380313842594</v>
      </c>
      <c r="B2402" s="294" t="s">
        <v>2342</v>
      </c>
    </row>
    <row r="2403">
      <c r="A2403" s="441">
        <v>45835.38032577546</v>
      </c>
      <c r="B2403" s="294" t="s">
        <v>3310</v>
      </c>
    </row>
    <row r="2404">
      <c r="A2404" s="441">
        <v>45835.38032886574</v>
      </c>
      <c r="B2404" s="294" t="s">
        <v>2280</v>
      </c>
    </row>
    <row r="2405">
      <c r="A2405" s="441">
        <v>45835.38035266203</v>
      </c>
      <c r="B2405" s="294" t="s">
        <v>2281</v>
      </c>
    </row>
    <row r="2406">
      <c r="A2406" s="441">
        <v>45835.380368784725</v>
      </c>
      <c r="B2406" s="294" t="s">
        <v>2479</v>
      </c>
    </row>
    <row r="2407">
      <c r="A2407" s="441">
        <v>45835.38037320602</v>
      </c>
      <c r="B2407" s="294" t="s">
        <v>3311</v>
      </c>
    </row>
    <row r="2408">
      <c r="A2408" s="441">
        <v>45835.38050726852</v>
      </c>
      <c r="B2408" s="294" t="s">
        <v>2435</v>
      </c>
    </row>
    <row r="2409">
      <c r="A2409" s="441">
        <v>45835.380510347226</v>
      </c>
      <c r="B2409" s="294" t="s">
        <v>3312</v>
      </c>
    </row>
    <row r="2410">
      <c r="A2410" s="441">
        <v>45835.38051326389</v>
      </c>
      <c r="B2410" s="294" t="s">
        <v>2283</v>
      </c>
    </row>
    <row r="2411">
      <c r="A2411" s="441">
        <v>45835.380540150465</v>
      </c>
      <c r="B2411" s="294" t="s">
        <v>3313</v>
      </c>
    </row>
    <row r="2412">
      <c r="A2412" s="441">
        <v>45835.380543067135</v>
      </c>
      <c r="B2412" s="294" t="s">
        <v>2285</v>
      </c>
    </row>
    <row r="2413">
      <c r="A2413" s="441">
        <v>45835.38054709491</v>
      </c>
      <c r="B2413" s="294" t="s">
        <v>3314</v>
      </c>
    </row>
    <row r="2414">
      <c r="A2414" s="441">
        <v>45835.38055740741</v>
      </c>
      <c r="B2414" s="294" t="s">
        <v>3315</v>
      </c>
    </row>
    <row r="2415">
      <c r="A2415" s="441">
        <v>45835.38122517361</v>
      </c>
      <c r="B2415" s="294" t="s">
        <v>3316</v>
      </c>
    </row>
    <row r="2416">
      <c r="A2416" s="441">
        <v>45835.38122876157</v>
      </c>
      <c r="B2416" s="294" t="s">
        <v>2274</v>
      </c>
    </row>
    <row r="2417">
      <c r="A2417" s="441">
        <v>45835.381237650465</v>
      </c>
      <c r="B2417" s="294" t="s">
        <v>2474</v>
      </c>
    </row>
    <row r="2418">
      <c r="A2418" s="441">
        <v>45835.38124113426</v>
      </c>
      <c r="B2418" s="294" t="s">
        <v>2497</v>
      </c>
    </row>
    <row r="2419">
      <c r="A2419" s="441">
        <v>45835.38124974537</v>
      </c>
      <c r="B2419" s="294" t="s">
        <v>3220</v>
      </c>
    </row>
    <row r="2420">
      <c r="A2420" s="441">
        <v>45835.38127290509</v>
      </c>
      <c r="B2420" s="294" t="s">
        <v>2342</v>
      </c>
    </row>
    <row r="2421">
      <c r="A2421" s="441">
        <v>45835.38128451389</v>
      </c>
      <c r="B2421" s="294" t="s">
        <v>3317</v>
      </c>
    </row>
    <row r="2422">
      <c r="A2422" s="441">
        <v>45835.381288125005</v>
      </c>
      <c r="B2422" s="294" t="s">
        <v>2280</v>
      </c>
    </row>
    <row r="2423">
      <c r="A2423" s="441">
        <v>45835.38129653935</v>
      </c>
      <c r="B2423" s="294" t="s">
        <v>2281</v>
      </c>
    </row>
    <row r="2424">
      <c r="A2424" s="441">
        <v>45835.3813200463</v>
      </c>
      <c r="B2424" s="294" t="s">
        <v>2499</v>
      </c>
    </row>
    <row r="2425">
      <c r="A2425" s="441">
        <v>45835.381325173614</v>
      </c>
      <c r="B2425" s="294" t="s">
        <v>3318</v>
      </c>
    </row>
    <row r="2426">
      <c r="A2426" s="441">
        <v>45835.38144991898</v>
      </c>
      <c r="B2426" s="294" t="s">
        <v>2435</v>
      </c>
    </row>
    <row r="2427">
      <c r="A2427" s="441">
        <v>45835.38145327546</v>
      </c>
      <c r="B2427" s="294" t="s">
        <v>3319</v>
      </c>
    </row>
    <row r="2428">
      <c r="A2428" s="441">
        <v>45835.38145659722</v>
      </c>
      <c r="B2428" s="294" t="s">
        <v>2283</v>
      </c>
    </row>
    <row r="2429">
      <c r="A2429" s="441">
        <v>45835.38146421296</v>
      </c>
      <c r="B2429" s="294" t="s">
        <v>3320</v>
      </c>
    </row>
    <row r="2430">
      <c r="A2430" s="441">
        <v>45835.38146725694</v>
      </c>
      <c r="B2430" s="294" t="s">
        <v>2285</v>
      </c>
    </row>
    <row r="2431">
      <c r="A2431" s="441">
        <v>45835.38147415509</v>
      </c>
      <c r="B2431" s="294" t="s">
        <v>3321</v>
      </c>
    </row>
    <row r="2432">
      <c r="A2432" s="441">
        <v>45835.38148444444</v>
      </c>
      <c r="B2432" s="294" t="s">
        <v>3322</v>
      </c>
    </row>
    <row r="2433">
      <c r="A2433" s="441">
        <v>45835.40904048611</v>
      </c>
      <c r="B2433" s="294" t="s">
        <v>3323</v>
      </c>
    </row>
    <row r="2434">
      <c r="A2434" s="441">
        <v>45835.40904784722</v>
      </c>
      <c r="B2434" s="294" t="s">
        <v>3149</v>
      </c>
    </row>
    <row r="2435">
      <c r="A2435" s="441">
        <v>45835.40905133102</v>
      </c>
      <c r="B2435" s="294" t="s">
        <v>2398</v>
      </c>
    </row>
    <row r="2436">
      <c r="A2436" s="441">
        <v>45835.409059328704</v>
      </c>
      <c r="B2436" s="294" t="s">
        <v>2399</v>
      </c>
    </row>
    <row r="2437">
      <c r="A2437" s="441">
        <v>45835.40907313657</v>
      </c>
      <c r="B2437" s="294" t="s">
        <v>3324</v>
      </c>
    </row>
    <row r="2438">
      <c r="A2438" s="441">
        <v>45835.409642349536</v>
      </c>
      <c r="B2438" s="294" t="s">
        <v>3325</v>
      </c>
    </row>
    <row r="2439">
      <c r="A2439" s="441">
        <v>45835.40964696759</v>
      </c>
      <c r="B2439" s="294" t="s">
        <v>2274</v>
      </c>
    </row>
    <row r="2440">
      <c r="A2440" s="441">
        <v>45835.4096565162</v>
      </c>
      <c r="B2440" s="294" t="s">
        <v>3149</v>
      </c>
    </row>
    <row r="2441">
      <c r="A2441" s="441">
        <v>45835.40966056713</v>
      </c>
      <c r="B2441" s="294" t="s">
        <v>3155</v>
      </c>
    </row>
    <row r="2442">
      <c r="A2442" s="441">
        <v>45835.40966435186</v>
      </c>
      <c r="B2442" s="294" t="s">
        <v>3220</v>
      </c>
    </row>
    <row r="2443">
      <c r="A2443" s="441">
        <v>45835.40969299768</v>
      </c>
      <c r="B2443" s="294" t="s">
        <v>2278</v>
      </c>
    </row>
    <row r="2444">
      <c r="A2444" s="441">
        <v>45835.40971241899</v>
      </c>
      <c r="B2444" s="294" t="s">
        <v>3326</v>
      </c>
    </row>
    <row r="2445">
      <c r="A2445" s="441">
        <v>45835.409715092595</v>
      </c>
      <c r="B2445" s="294" t="s">
        <v>2280</v>
      </c>
    </row>
    <row r="2446">
      <c r="A2446" s="441">
        <v>45835.40972214121</v>
      </c>
      <c r="B2446" s="294" t="s">
        <v>2281</v>
      </c>
    </row>
    <row r="2447">
      <c r="A2447" s="441">
        <v>45835.409740856485</v>
      </c>
      <c r="B2447" s="294" t="s">
        <v>3157</v>
      </c>
    </row>
    <row r="2448">
      <c r="A2448" s="441">
        <v>45835.40975806713</v>
      </c>
      <c r="B2448" s="294" t="s">
        <v>3327</v>
      </c>
    </row>
    <row r="2449">
      <c r="A2449" s="441">
        <v>45835.41014550926</v>
      </c>
      <c r="B2449" s="294" t="s">
        <v>2435</v>
      </c>
    </row>
    <row r="2450">
      <c r="A2450" s="441">
        <v>45835.41014847222</v>
      </c>
      <c r="B2450" s="294" t="s">
        <v>3328</v>
      </c>
    </row>
    <row r="2451">
      <c r="A2451" s="441">
        <v>45835.41015138889</v>
      </c>
      <c r="B2451" s="294" t="s">
        <v>2283</v>
      </c>
    </row>
    <row r="2452">
      <c r="A2452" s="441">
        <v>45835.410158530096</v>
      </c>
      <c r="B2452" s="294" t="s">
        <v>3329</v>
      </c>
    </row>
    <row r="2453">
      <c r="A2453" s="441">
        <v>45835.410162002314</v>
      </c>
      <c r="B2453" s="294" t="s">
        <v>2285</v>
      </c>
    </row>
    <row r="2454">
      <c r="A2454" s="441">
        <v>45835.4101678588</v>
      </c>
      <c r="B2454" s="294" t="s">
        <v>3330</v>
      </c>
    </row>
    <row r="2455">
      <c r="A2455" s="441">
        <v>45835.410176516205</v>
      </c>
      <c r="B2455" s="294" t="s">
        <v>3331</v>
      </c>
    </row>
    <row r="2456">
      <c r="A2456" s="441">
        <v>45835.43185681713</v>
      </c>
      <c r="B2456" s="294" t="s">
        <v>3332</v>
      </c>
    </row>
    <row r="2457">
      <c r="A2457" s="441">
        <v>45835.43186109954</v>
      </c>
      <c r="B2457" s="294" t="s">
        <v>2260</v>
      </c>
    </row>
    <row r="2458">
      <c r="A2458" s="441">
        <v>45835.431864108796</v>
      </c>
      <c r="B2458" s="294" t="s">
        <v>2414</v>
      </c>
    </row>
    <row r="2459">
      <c r="A2459" s="441">
        <v>45835.43186690973</v>
      </c>
      <c r="B2459" s="294" t="s">
        <v>2264</v>
      </c>
    </row>
    <row r="2460">
      <c r="A2460" s="441">
        <v>45835.43291900463</v>
      </c>
      <c r="B2460" s="294" t="s">
        <v>3333</v>
      </c>
    </row>
    <row r="2461">
      <c r="A2461" s="441">
        <v>45835.43292215277</v>
      </c>
      <c r="B2461" s="294" t="s">
        <v>2260</v>
      </c>
    </row>
    <row r="2462">
      <c r="A2462" s="441">
        <v>45835.43292472222</v>
      </c>
      <c r="B2462" s="294" t="s">
        <v>2261</v>
      </c>
    </row>
    <row r="2463">
      <c r="A2463" s="441">
        <v>45835.432927256945</v>
      </c>
      <c r="B2463" s="294" t="s">
        <v>2262</v>
      </c>
    </row>
    <row r="2464">
      <c r="A2464" s="441">
        <v>45835.432934282406</v>
      </c>
      <c r="B2464" s="294" t="s">
        <v>2263</v>
      </c>
    </row>
    <row r="2465">
      <c r="A2465" s="441">
        <v>45835.432947256944</v>
      </c>
      <c r="B2465" s="294" t="s">
        <v>2264</v>
      </c>
    </row>
    <row r="2466">
      <c r="A2466" s="441">
        <v>45835.43336105324</v>
      </c>
      <c r="B2466" s="294" t="s">
        <v>3334</v>
      </c>
    </row>
    <row r="2467">
      <c r="A2467" s="441">
        <v>45835.43337853009</v>
      </c>
      <c r="B2467" s="294" t="s">
        <v>2739</v>
      </c>
    </row>
    <row r="2468">
      <c r="A2468" s="441">
        <v>45835.433381678245</v>
      </c>
      <c r="B2468" s="294" t="s">
        <v>2740</v>
      </c>
    </row>
    <row r="2469">
      <c r="A2469" s="441">
        <v>45835.43339524306</v>
      </c>
      <c r="B2469" s="294" t="s">
        <v>3335</v>
      </c>
    </row>
    <row r="2470">
      <c r="A2470" s="441">
        <v>45835.43341515046</v>
      </c>
      <c r="B2470" s="294" t="s">
        <v>3336</v>
      </c>
    </row>
    <row r="2471">
      <c r="A2471" s="441">
        <v>45835.43384936343</v>
      </c>
      <c r="B2471" s="294" t="s">
        <v>3337</v>
      </c>
    </row>
    <row r="2472">
      <c r="A2472" s="441">
        <v>45835.43385208333</v>
      </c>
      <c r="B2472" s="294" t="s">
        <v>2274</v>
      </c>
    </row>
    <row r="2473">
      <c r="A2473" s="441">
        <v>45835.433858703705</v>
      </c>
      <c r="B2473" s="294" t="s">
        <v>2739</v>
      </c>
    </row>
    <row r="2474">
      <c r="A2474" s="441">
        <v>45835.43386143519</v>
      </c>
      <c r="B2474" s="294" t="s">
        <v>2744</v>
      </c>
    </row>
    <row r="2475">
      <c r="A2475" s="441">
        <v>45835.43386420139</v>
      </c>
      <c r="B2475" s="294" t="s">
        <v>3338</v>
      </c>
    </row>
    <row r="2476">
      <c r="A2476" s="441">
        <v>45835.433888831016</v>
      </c>
      <c r="B2476" s="294" t="s">
        <v>2342</v>
      </c>
    </row>
    <row r="2477">
      <c r="A2477" s="441">
        <v>45835.43389857639</v>
      </c>
      <c r="B2477" s="294" t="s">
        <v>3339</v>
      </c>
    </row>
    <row r="2478">
      <c r="A2478" s="441">
        <v>45835.43390549769</v>
      </c>
      <c r="B2478" s="294" t="s">
        <v>2280</v>
      </c>
    </row>
    <row r="2479">
      <c r="A2479" s="441">
        <v>45835.4339118287</v>
      </c>
      <c r="B2479" s="294" t="s">
        <v>2281</v>
      </c>
    </row>
    <row r="2480">
      <c r="A2480" s="441">
        <v>45835.43392351852</v>
      </c>
      <c r="B2480" s="294" t="s">
        <v>3340</v>
      </c>
    </row>
    <row r="2481">
      <c r="A2481" s="441">
        <v>45835.433926446756</v>
      </c>
      <c r="B2481" s="294" t="s">
        <v>2283</v>
      </c>
    </row>
    <row r="2482">
      <c r="A2482" s="441">
        <v>45835.433933148146</v>
      </c>
      <c r="B2482" s="294" t="s">
        <v>3341</v>
      </c>
    </row>
    <row r="2483">
      <c r="A2483" s="441">
        <v>45835.4339359838</v>
      </c>
      <c r="B2483" s="294" t="s">
        <v>2285</v>
      </c>
    </row>
    <row r="2484">
      <c r="A2484" s="441">
        <v>45835.43393998843</v>
      </c>
      <c r="B2484" s="294" t="s">
        <v>3342</v>
      </c>
    </row>
    <row r="2485">
      <c r="A2485" s="441">
        <v>45835.43394954861</v>
      </c>
      <c r="B2485" s="294" t="s">
        <v>3343</v>
      </c>
    </row>
    <row r="2486">
      <c r="A2486" s="441">
        <v>45835.440936921295</v>
      </c>
      <c r="B2486" s="294" t="s">
        <v>3344</v>
      </c>
    </row>
    <row r="2487">
      <c r="A2487" s="441">
        <v>45835.44093939815</v>
      </c>
      <c r="B2487" s="294" t="s">
        <v>2260</v>
      </c>
    </row>
    <row r="2488">
      <c r="A2488" s="441">
        <v>45835.44094202547</v>
      </c>
      <c r="B2488" s="294" t="s">
        <v>2414</v>
      </c>
    </row>
    <row r="2489">
      <c r="A2489" s="441">
        <v>45835.440953784724</v>
      </c>
      <c r="B2489" s="294" t="s">
        <v>2264</v>
      </c>
    </row>
    <row r="2490">
      <c r="A2490" s="441">
        <v>45835.44105576389</v>
      </c>
      <c r="B2490" s="294" t="s">
        <v>3345</v>
      </c>
    </row>
    <row r="2491">
      <c r="A2491" s="441">
        <v>45835.4410584838</v>
      </c>
      <c r="B2491" s="294" t="s">
        <v>2260</v>
      </c>
    </row>
    <row r="2492">
      <c r="A2492" s="441">
        <v>45835.44106111111</v>
      </c>
      <c r="B2492" s="294" t="s">
        <v>2414</v>
      </c>
    </row>
    <row r="2493">
      <c r="A2493" s="441">
        <v>45835.44107208333</v>
      </c>
      <c r="B2493" s="294" t="s">
        <v>2264</v>
      </c>
    </row>
    <row r="2494">
      <c r="A2494" s="441">
        <v>45835.44150094908</v>
      </c>
      <c r="B2494" s="294" t="s">
        <v>3346</v>
      </c>
    </row>
    <row r="2495">
      <c r="A2495" s="441">
        <v>45835.441504120376</v>
      </c>
      <c r="B2495" s="294" t="s">
        <v>2260</v>
      </c>
    </row>
    <row r="2496">
      <c r="A2496" s="441">
        <v>45835.44150732639</v>
      </c>
      <c r="B2496" s="294" t="s">
        <v>2414</v>
      </c>
    </row>
    <row r="2497">
      <c r="A2497" s="441">
        <v>45835.44151078704</v>
      </c>
      <c r="B2497" s="294" t="s">
        <v>2264</v>
      </c>
    </row>
    <row r="2498">
      <c r="A2498" s="441">
        <v>45835.44663810185</v>
      </c>
      <c r="B2498" s="294" t="s">
        <v>3347</v>
      </c>
    </row>
    <row r="2499">
      <c r="A2499" s="441">
        <v>45835.446645081014</v>
      </c>
      <c r="B2499" s="294" t="s">
        <v>2426</v>
      </c>
    </row>
    <row r="2500">
      <c r="A2500" s="441">
        <v>45835.44668991899</v>
      </c>
      <c r="B2500" s="294" t="s">
        <v>2398</v>
      </c>
    </row>
    <row r="2501">
      <c r="A2501" s="441">
        <v>45835.44669734954</v>
      </c>
      <c r="B2501" s="294" t="s">
        <v>2399</v>
      </c>
    </row>
    <row r="2502">
      <c r="A2502" s="441">
        <v>45835.446710034725</v>
      </c>
      <c r="B2502" s="294" t="s">
        <v>3348</v>
      </c>
    </row>
    <row r="2503">
      <c r="A2503" s="441">
        <v>45835.44700532407</v>
      </c>
      <c r="B2503" s="294" t="s">
        <v>3349</v>
      </c>
    </row>
    <row r="2504">
      <c r="A2504" s="441">
        <v>45835.44701590278</v>
      </c>
      <c r="B2504" s="294" t="s">
        <v>2603</v>
      </c>
    </row>
    <row r="2505">
      <c r="A2505" s="441">
        <v>45835.447018645835</v>
      </c>
      <c r="B2505" s="294" t="s">
        <v>2398</v>
      </c>
    </row>
    <row r="2506">
      <c r="A2506" s="441">
        <v>45835.44702390046</v>
      </c>
      <c r="B2506" s="294" t="s">
        <v>2399</v>
      </c>
    </row>
    <row r="2507">
      <c r="A2507" s="441">
        <v>45835.44703570602</v>
      </c>
      <c r="B2507" s="294" t="s">
        <v>3350</v>
      </c>
    </row>
    <row r="2508">
      <c r="A2508" s="441">
        <v>45835.44731533565</v>
      </c>
      <c r="B2508" s="294" t="s">
        <v>3351</v>
      </c>
    </row>
    <row r="2509">
      <c r="A2509" s="441">
        <v>45835.4473180787</v>
      </c>
      <c r="B2509" s="294" t="s">
        <v>2274</v>
      </c>
    </row>
    <row r="2510">
      <c r="A2510" s="441">
        <v>45835.44732386574</v>
      </c>
      <c r="B2510" s="294" t="s">
        <v>2426</v>
      </c>
    </row>
    <row r="2511">
      <c r="A2511" s="441">
        <v>45835.447326354166</v>
      </c>
      <c r="B2511" s="294" t="s">
        <v>2429</v>
      </c>
    </row>
    <row r="2512">
      <c r="A2512" s="441">
        <v>45835.447329166665</v>
      </c>
      <c r="B2512" s="294" t="s">
        <v>3220</v>
      </c>
    </row>
    <row r="2513">
      <c r="A2513" s="441">
        <v>45835.44734925926</v>
      </c>
      <c r="B2513" s="294" t="s">
        <v>2374</v>
      </c>
    </row>
    <row r="2514">
      <c r="A2514" s="441">
        <v>45835.44735901621</v>
      </c>
      <c r="B2514" s="294" t="s">
        <v>3352</v>
      </c>
    </row>
    <row r="2515">
      <c r="A2515" s="441">
        <v>45835.44736157407</v>
      </c>
      <c r="B2515" s="294" t="s">
        <v>2280</v>
      </c>
    </row>
    <row r="2516">
      <c r="A2516" s="441">
        <v>45835.44736847222</v>
      </c>
      <c r="B2516" s="294" t="s">
        <v>2281</v>
      </c>
    </row>
    <row r="2517">
      <c r="A2517" s="441">
        <v>45835.44737922454</v>
      </c>
      <c r="B2517" s="294" t="s">
        <v>2431</v>
      </c>
    </row>
    <row r="2518">
      <c r="A2518" s="441">
        <v>45835.44738351852</v>
      </c>
      <c r="B2518" s="294" t="s">
        <v>3353</v>
      </c>
    </row>
    <row r="2519">
      <c r="A2519" s="441">
        <v>45835.44745047454</v>
      </c>
      <c r="B2519" s="294" t="s">
        <v>3354</v>
      </c>
    </row>
    <row r="2520">
      <c r="A2520" s="441">
        <v>45835.44753974537</v>
      </c>
      <c r="B2520" s="294" t="s">
        <v>3355</v>
      </c>
    </row>
    <row r="2521">
      <c r="A2521" s="441">
        <v>45835.447555543986</v>
      </c>
      <c r="B2521" s="294" t="s">
        <v>2435</v>
      </c>
    </row>
    <row r="2522">
      <c r="A2522" s="441">
        <v>45835.4475584375</v>
      </c>
      <c r="B2522" s="294" t="s">
        <v>3356</v>
      </c>
    </row>
    <row r="2523">
      <c r="A2523" s="441">
        <v>45835.44756085648</v>
      </c>
      <c r="B2523" s="294" t="s">
        <v>2283</v>
      </c>
    </row>
    <row r="2524">
      <c r="A2524" s="441">
        <v>45835.44756729167</v>
      </c>
      <c r="B2524" s="294" t="s">
        <v>3357</v>
      </c>
    </row>
    <row r="2525">
      <c r="A2525" s="441">
        <v>45835.447569791664</v>
      </c>
      <c r="B2525" s="294" t="s">
        <v>2285</v>
      </c>
    </row>
    <row r="2526">
      <c r="A2526" s="441">
        <v>45835.44757466435</v>
      </c>
      <c r="B2526" s="294" t="s">
        <v>3358</v>
      </c>
    </row>
    <row r="2527">
      <c r="A2527" s="441">
        <v>45835.44758368055</v>
      </c>
      <c r="B2527" s="294" t="s">
        <v>3359</v>
      </c>
    </row>
    <row r="2528">
      <c r="A2528" s="441">
        <v>45835.448509016205</v>
      </c>
      <c r="B2528" s="294" t="s">
        <v>3360</v>
      </c>
    </row>
    <row r="2529">
      <c r="A2529" s="441">
        <v>45835.44851192129</v>
      </c>
      <c r="B2529" s="294" t="s">
        <v>2274</v>
      </c>
    </row>
    <row r="2530">
      <c r="A2530" s="441">
        <v>45835.44852252315</v>
      </c>
      <c r="B2530" s="294" t="s">
        <v>2603</v>
      </c>
    </row>
    <row r="2531">
      <c r="A2531" s="441">
        <v>45835.44853224537</v>
      </c>
      <c r="B2531" s="294" t="s">
        <v>2615</v>
      </c>
    </row>
    <row r="2532">
      <c r="A2532" s="441">
        <v>45835.44853498843</v>
      </c>
      <c r="B2532" s="294" t="s">
        <v>3220</v>
      </c>
    </row>
    <row r="2533">
      <c r="A2533" s="441">
        <v>45835.44855611111</v>
      </c>
      <c r="B2533" s="294" t="s">
        <v>2278</v>
      </c>
    </row>
    <row r="2534">
      <c r="A2534" s="441">
        <v>45835.448570243054</v>
      </c>
      <c r="B2534" s="294" t="s">
        <v>3361</v>
      </c>
    </row>
    <row r="2535">
      <c r="A2535" s="441">
        <v>45835.44857392361</v>
      </c>
      <c r="B2535" s="294" t="s">
        <v>2280</v>
      </c>
    </row>
    <row r="2536">
      <c r="A2536" s="441">
        <v>45835.448580428245</v>
      </c>
      <c r="B2536" s="294" t="s">
        <v>2281</v>
      </c>
    </row>
    <row r="2537">
      <c r="A2537" s="441">
        <v>45835.448592569446</v>
      </c>
      <c r="B2537" s="294" t="s">
        <v>2767</v>
      </c>
    </row>
    <row r="2538">
      <c r="A2538" s="441">
        <v>45835.44859697917</v>
      </c>
      <c r="B2538" s="294" t="s">
        <v>3362</v>
      </c>
    </row>
    <row r="2539">
      <c r="A2539" s="441">
        <v>45835.44869119213</v>
      </c>
      <c r="B2539" s="294" t="s">
        <v>3363</v>
      </c>
    </row>
    <row r="2540">
      <c r="A2540" s="441">
        <v>45835.44878048611</v>
      </c>
      <c r="B2540" s="294" t="s">
        <v>3364</v>
      </c>
    </row>
    <row r="2541">
      <c r="A2541" s="441">
        <v>45835.44879538195</v>
      </c>
      <c r="B2541" s="294" t="s">
        <v>2435</v>
      </c>
    </row>
    <row r="2542">
      <c r="A2542" s="441">
        <v>45835.44879805556</v>
      </c>
      <c r="B2542" s="294" t="s">
        <v>3365</v>
      </c>
    </row>
    <row r="2543">
      <c r="A2543" s="441">
        <v>45835.44880560185</v>
      </c>
      <c r="B2543" s="294" t="s">
        <v>2283</v>
      </c>
    </row>
    <row r="2544">
      <c r="A2544" s="441">
        <v>45835.44881274305</v>
      </c>
      <c r="B2544" s="294" t="s">
        <v>3366</v>
      </c>
    </row>
    <row r="2545">
      <c r="A2545" s="441">
        <v>45835.4488150463</v>
      </c>
      <c r="B2545" s="294" t="s">
        <v>2285</v>
      </c>
    </row>
    <row r="2546">
      <c r="A2546" s="441">
        <v>45835.44881997685</v>
      </c>
      <c r="B2546" s="294" t="s">
        <v>3367</v>
      </c>
    </row>
    <row r="2547">
      <c r="A2547" s="441">
        <v>45835.44882953704</v>
      </c>
      <c r="B2547" s="294" t="s">
        <v>3368</v>
      </c>
    </row>
    <row r="2548">
      <c r="A2548" s="441">
        <v>45835.46844216435</v>
      </c>
      <c r="B2548" s="294" t="s">
        <v>3369</v>
      </c>
    </row>
    <row r="2549">
      <c r="A2549" s="441">
        <v>45835.468456111106</v>
      </c>
      <c r="B2549" s="294" t="s">
        <v>2372</v>
      </c>
    </row>
    <row r="2550">
      <c r="A2550" s="441">
        <v>45835.46846556713</v>
      </c>
      <c r="B2550" s="294" t="s">
        <v>3370</v>
      </c>
    </row>
    <row r="2551">
      <c r="A2551" s="441">
        <v>45835.46847659722</v>
      </c>
      <c r="B2551" s="294" t="s">
        <v>3371</v>
      </c>
    </row>
    <row r="2552">
      <c r="A2552" s="441">
        <v>45835.468490266205</v>
      </c>
      <c r="B2552" s="294" t="s">
        <v>3372</v>
      </c>
    </row>
    <row r="2553">
      <c r="A2553" s="441">
        <v>45835.46980744213</v>
      </c>
      <c r="B2553" s="294" t="s">
        <v>3373</v>
      </c>
    </row>
    <row r="2554">
      <c r="A2554" s="441">
        <v>45835.469810740746</v>
      </c>
      <c r="B2554" s="294" t="s">
        <v>2274</v>
      </c>
    </row>
    <row r="2555">
      <c r="A2555" s="441">
        <v>45835.46981712963</v>
      </c>
      <c r="B2555" s="294" t="s">
        <v>2372</v>
      </c>
    </row>
    <row r="2556">
      <c r="A2556" s="441">
        <v>45835.469819826394</v>
      </c>
      <c r="B2556" s="294" t="s">
        <v>2373</v>
      </c>
    </row>
    <row r="2557">
      <c r="A2557" s="441">
        <v>45835.46982280092</v>
      </c>
      <c r="B2557" s="294" t="s">
        <v>3338</v>
      </c>
    </row>
    <row r="2558">
      <c r="A2558" s="441">
        <v>45835.46986037037</v>
      </c>
      <c r="B2558" s="294" t="s">
        <v>2374</v>
      </c>
    </row>
    <row r="2559">
      <c r="A2559" s="441">
        <v>45835.46987148148</v>
      </c>
      <c r="B2559" s="294" t="s">
        <v>3374</v>
      </c>
    </row>
    <row r="2560">
      <c r="A2560" s="441">
        <v>45835.46988454861</v>
      </c>
      <c r="B2560" s="294" t="s">
        <v>2280</v>
      </c>
    </row>
    <row r="2561">
      <c r="A2561" s="441">
        <v>45835.469894050926</v>
      </c>
      <c r="B2561" s="294" t="s">
        <v>2281</v>
      </c>
    </row>
    <row r="2562">
      <c r="A2562" s="441">
        <v>45835.46990733796</v>
      </c>
      <c r="B2562" s="294" t="s">
        <v>3375</v>
      </c>
    </row>
    <row r="2563">
      <c r="A2563" s="441">
        <v>45835.46991046296</v>
      </c>
      <c r="B2563" s="294" t="s">
        <v>2283</v>
      </c>
    </row>
    <row r="2564">
      <c r="A2564" s="441">
        <v>45835.46991666667</v>
      </c>
      <c r="B2564" s="294" t="s">
        <v>3376</v>
      </c>
    </row>
    <row r="2565">
      <c r="A2565" s="441">
        <v>45835.46991930556</v>
      </c>
      <c r="B2565" s="294" t="s">
        <v>2285</v>
      </c>
    </row>
    <row r="2566">
      <c r="A2566" s="441">
        <v>45835.46992400463</v>
      </c>
      <c r="B2566" s="294" t="s">
        <v>3377</v>
      </c>
    </row>
    <row r="2567">
      <c r="A2567" s="441">
        <v>45835.469948391205</v>
      </c>
      <c r="B2567" s="294" t="s">
        <v>3378</v>
      </c>
    </row>
    <row r="2568">
      <c r="A2568" s="441">
        <v>45835.56041972223</v>
      </c>
      <c r="B2568" s="294" t="s">
        <v>3379</v>
      </c>
    </row>
    <row r="2569">
      <c r="A2569" s="441">
        <v>45835.56043006944</v>
      </c>
      <c r="B2569" s="294" t="s">
        <v>2306</v>
      </c>
    </row>
    <row r="2570">
      <c r="A2570" s="441">
        <v>45835.56044054398</v>
      </c>
      <c r="B2570" s="294" t="s">
        <v>2859</v>
      </c>
    </row>
    <row r="2571">
      <c r="A2571" s="441">
        <v>45835.56044767361</v>
      </c>
      <c r="B2571" s="294" t="s">
        <v>3380</v>
      </c>
    </row>
    <row r="2572">
      <c r="A2572" s="441">
        <v>45835.56046998843</v>
      </c>
      <c r="B2572" s="294" t="s">
        <v>3381</v>
      </c>
    </row>
    <row r="2573">
      <c r="A2573" s="441">
        <v>45835.561302013884</v>
      </c>
      <c r="B2573" s="294" t="s">
        <v>3382</v>
      </c>
    </row>
    <row r="2574">
      <c r="A2574" s="441">
        <v>45835.56130494213</v>
      </c>
      <c r="B2574" s="294" t="s">
        <v>2274</v>
      </c>
    </row>
    <row r="2575">
      <c r="A2575" s="441">
        <v>45835.56131255787</v>
      </c>
      <c r="B2575" s="294" t="s">
        <v>2306</v>
      </c>
    </row>
    <row r="2576">
      <c r="A2576" s="441">
        <v>45835.56131547454</v>
      </c>
      <c r="B2576" s="294" t="s">
        <v>2307</v>
      </c>
    </row>
    <row r="2577">
      <c r="A2577" s="441">
        <v>45835.56131804398</v>
      </c>
      <c r="B2577" s="294" t="s">
        <v>3338</v>
      </c>
    </row>
    <row r="2578">
      <c r="A2578" s="441">
        <v>45835.56134880787</v>
      </c>
      <c r="B2578" s="294" t="s">
        <v>2342</v>
      </c>
    </row>
    <row r="2579">
      <c r="A2579" s="441">
        <v>45835.561361388885</v>
      </c>
      <c r="B2579" s="294" t="s">
        <v>3383</v>
      </c>
    </row>
    <row r="2580">
      <c r="A2580" s="441">
        <v>45835.56136420139</v>
      </c>
      <c r="B2580" s="294" t="s">
        <v>2280</v>
      </c>
    </row>
    <row r="2581">
      <c r="A2581" s="441">
        <v>45835.561370069445</v>
      </c>
      <c r="B2581" s="294" t="s">
        <v>2281</v>
      </c>
    </row>
    <row r="2582">
      <c r="A2582" s="441">
        <v>45835.56138297454</v>
      </c>
      <c r="B2582" s="294" t="s">
        <v>3384</v>
      </c>
    </row>
    <row r="2583">
      <c r="A2583" s="441">
        <v>45835.56138575231</v>
      </c>
      <c r="B2583" s="294" t="s">
        <v>2283</v>
      </c>
    </row>
    <row r="2584">
      <c r="A2584" s="441">
        <v>45835.56139274305</v>
      </c>
      <c r="B2584" s="294" t="s">
        <v>3385</v>
      </c>
    </row>
    <row r="2585">
      <c r="A2585" s="441">
        <v>45835.56139575232</v>
      </c>
      <c r="B2585" s="294" t="s">
        <v>2285</v>
      </c>
    </row>
    <row r="2586">
      <c r="A2586" s="441">
        <v>45835.56140061343</v>
      </c>
      <c r="B2586" s="294" t="s">
        <v>3386</v>
      </c>
    </row>
    <row r="2587">
      <c r="A2587" s="441">
        <v>45835.561411076385</v>
      </c>
      <c r="B2587" s="294" t="s">
        <v>3387</v>
      </c>
    </row>
    <row r="2588">
      <c r="A2588" s="441">
        <v>45835.758370219904</v>
      </c>
      <c r="B2588" s="294" t="s">
        <v>2283</v>
      </c>
    </row>
    <row r="2589">
      <c r="A2589" s="441">
        <v>45835.758380011575</v>
      </c>
      <c r="B2589" s="294" t="s">
        <v>3388</v>
      </c>
    </row>
    <row r="2590">
      <c r="A2590" s="441">
        <v>45835.7583915162</v>
      </c>
      <c r="B2590" s="294" t="s">
        <v>2283</v>
      </c>
    </row>
    <row r="2591">
      <c r="A2591" s="441">
        <v>45835.75839908565</v>
      </c>
      <c r="B2591" s="294" t="s">
        <v>3389</v>
      </c>
    </row>
    <row r="2592">
      <c r="A2592" s="441">
        <v>45835.78222408565</v>
      </c>
      <c r="B2592" s="294" t="s">
        <v>3390</v>
      </c>
    </row>
    <row r="2593">
      <c r="A2593" s="441">
        <v>45835.78222637731</v>
      </c>
      <c r="B2593" s="294" t="s">
        <v>2260</v>
      </c>
    </row>
    <row r="2594">
      <c r="A2594" s="441">
        <v>45835.78222871528</v>
      </c>
      <c r="B2594" s="294" t="s">
        <v>2512</v>
      </c>
    </row>
    <row r="2595">
      <c r="A2595" s="441">
        <v>45835.78223863426</v>
      </c>
      <c r="B2595" s="294" t="s">
        <v>2264</v>
      </c>
    </row>
    <row r="2596">
      <c r="A2596" s="441">
        <v>45835.92840505787</v>
      </c>
      <c r="B2596" s="294" t="s">
        <v>3391</v>
      </c>
    </row>
    <row r="2597">
      <c r="A2597" s="441">
        <v>45835.92840797454</v>
      </c>
      <c r="B2597" s="294" t="s">
        <v>2260</v>
      </c>
    </row>
    <row r="2598">
      <c r="A2598" s="441">
        <v>45835.92841787037</v>
      </c>
      <c r="B2598" s="294" t="s">
        <v>2550</v>
      </c>
    </row>
    <row r="2599">
      <c r="A2599" s="441">
        <v>45835.92841854166</v>
      </c>
      <c r="B2599" s="294" t="s">
        <v>3392</v>
      </c>
    </row>
    <row r="2600">
      <c r="A2600" s="441">
        <v>45835.92842271991</v>
      </c>
      <c r="B2600" s="294" t="s">
        <v>2262</v>
      </c>
    </row>
    <row r="2601">
      <c r="A2601" s="441">
        <v>45835.928423819445</v>
      </c>
      <c r="B2601" s="294" t="s">
        <v>2260</v>
      </c>
    </row>
    <row r="2602">
      <c r="A2602" s="441">
        <v>45835.92842953704</v>
      </c>
      <c r="B2602" s="294" t="s">
        <v>3393</v>
      </c>
    </row>
    <row r="2603">
      <c r="A2603" s="441">
        <v>45835.92843033565</v>
      </c>
      <c r="B2603" s="294" t="s">
        <v>2550</v>
      </c>
    </row>
    <row r="2604">
      <c r="A2604" s="441">
        <v>45835.928439490744</v>
      </c>
      <c r="B2604" s="294" t="s">
        <v>2262</v>
      </c>
    </row>
    <row r="2605">
      <c r="A2605" s="441">
        <v>45835.9284471875</v>
      </c>
      <c r="B2605" s="294" t="s">
        <v>3393</v>
      </c>
    </row>
    <row r="2606">
      <c r="A2606" s="441">
        <v>45835.92846030093</v>
      </c>
      <c r="B2606" s="294" t="s">
        <v>2264</v>
      </c>
    </row>
    <row r="2607">
      <c r="A2607" s="441">
        <v>45835.92867501157</v>
      </c>
      <c r="B2607" s="294" t="s">
        <v>3394</v>
      </c>
    </row>
    <row r="2608">
      <c r="A2608" s="441">
        <v>45835.928682233796</v>
      </c>
      <c r="B2608" s="294" t="s">
        <v>2553</v>
      </c>
    </row>
    <row r="2609">
      <c r="A2609" s="441">
        <v>45835.92868945602</v>
      </c>
      <c r="B2609" s="294" t="s">
        <v>2554</v>
      </c>
    </row>
    <row r="2610">
      <c r="A2610" s="441">
        <v>45835.92869783565</v>
      </c>
      <c r="B2610" s="294" t="s">
        <v>3395</v>
      </c>
    </row>
    <row r="2611">
      <c r="A2611" s="441">
        <v>45835.92871346065</v>
      </c>
      <c r="B2611" s="294" t="s">
        <v>3396</v>
      </c>
    </row>
    <row r="2612">
      <c r="A2612" s="441">
        <v>45835.92975732639</v>
      </c>
      <c r="B2612" s="294" t="s">
        <v>3397</v>
      </c>
    </row>
    <row r="2613">
      <c r="A2613" s="441">
        <v>45835.929763368054</v>
      </c>
      <c r="B2613" s="294" t="s">
        <v>2274</v>
      </c>
    </row>
    <row r="2614">
      <c r="A2614" s="441">
        <v>45835.929771111114</v>
      </c>
      <c r="B2614" s="294" t="s">
        <v>2553</v>
      </c>
    </row>
    <row r="2615">
      <c r="A2615" s="441">
        <v>45835.92977425926</v>
      </c>
      <c r="B2615" s="294" t="s">
        <v>2558</v>
      </c>
    </row>
    <row r="2616">
      <c r="A2616" s="441">
        <v>45835.92978034722</v>
      </c>
      <c r="B2616" s="294" t="s">
        <v>3338</v>
      </c>
    </row>
    <row r="2617">
      <c r="A2617" s="441">
        <v>45835.92981887731</v>
      </c>
      <c r="B2617" s="294" t="s">
        <v>2278</v>
      </c>
    </row>
    <row r="2618">
      <c r="A2618" s="441">
        <v>45835.929839062504</v>
      </c>
      <c r="B2618" s="294" t="s">
        <v>3398</v>
      </c>
    </row>
    <row r="2619">
      <c r="A2619" s="441">
        <v>45835.9298421875</v>
      </c>
      <c r="B2619" s="294" t="s">
        <v>2280</v>
      </c>
    </row>
    <row r="2620">
      <c r="A2620" s="441">
        <v>45835.92985918981</v>
      </c>
      <c r="B2620" s="294" t="s">
        <v>2281</v>
      </c>
    </row>
    <row r="2621">
      <c r="A2621" s="441">
        <v>45835.92987260417</v>
      </c>
      <c r="B2621" s="294" t="s">
        <v>3399</v>
      </c>
    </row>
    <row r="2622">
      <c r="A2622" s="441">
        <v>45835.92987559028</v>
      </c>
      <c r="B2622" s="294" t="s">
        <v>2283</v>
      </c>
    </row>
    <row r="2623">
      <c r="A2623" s="441">
        <v>45835.929894189816</v>
      </c>
      <c r="B2623" s="294" t="s">
        <v>3400</v>
      </c>
    </row>
    <row r="2624">
      <c r="A2624" s="441">
        <v>45835.92989747685</v>
      </c>
      <c r="B2624" s="294" t="s">
        <v>2285</v>
      </c>
    </row>
    <row r="2625">
      <c r="A2625" s="441">
        <v>45835.92990878472</v>
      </c>
      <c r="B2625" s="294" t="s">
        <v>3401</v>
      </c>
    </row>
    <row r="2626">
      <c r="A2626" s="441">
        <v>45835.92991861111</v>
      </c>
      <c r="B2626" s="294" t="s">
        <v>3402</v>
      </c>
    </row>
    <row r="2627">
      <c r="A2627" s="441">
        <v>45835.9402453588</v>
      </c>
      <c r="B2627" s="294" t="s">
        <v>3403</v>
      </c>
    </row>
    <row r="2628">
      <c r="A2628" s="441">
        <v>45835.940250590276</v>
      </c>
      <c r="B2628" s="294" t="s">
        <v>2260</v>
      </c>
    </row>
    <row r="2629">
      <c r="A2629" s="441">
        <v>45835.940253761575</v>
      </c>
      <c r="B2629" s="294" t="s">
        <v>3029</v>
      </c>
    </row>
    <row r="2630">
      <c r="A2630" s="441">
        <v>45835.94025679398</v>
      </c>
      <c r="B2630" s="294" t="s">
        <v>2264</v>
      </c>
    </row>
    <row r="2631">
      <c r="A2631" s="441">
        <v>45835.94390813657</v>
      </c>
      <c r="B2631" s="294" t="s">
        <v>3404</v>
      </c>
    </row>
    <row r="2632">
      <c r="A2632" s="441">
        <v>45835.94391136574</v>
      </c>
      <c r="B2632" s="294" t="s">
        <v>2260</v>
      </c>
    </row>
    <row r="2633">
      <c r="A2633" s="441">
        <v>45835.94391461805</v>
      </c>
      <c r="B2633" s="294" t="s">
        <v>2289</v>
      </c>
    </row>
    <row r="2634">
      <c r="A2634" s="441">
        <v>45835.94391822917</v>
      </c>
      <c r="B2634" s="294" t="s">
        <v>2264</v>
      </c>
    </row>
    <row r="2635">
      <c r="A2635" s="441">
        <v>45835.94426438658</v>
      </c>
      <c r="B2635" s="294" t="s">
        <v>3405</v>
      </c>
    </row>
    <row r="2636">
      <c r="A2636" s="441">
        <v>45835.944267430554</v>
      </c>
      <c r="B2636" s="294" t="s">
        <v>2260</v>
      </c>
    </row>
    <row r="2637">
      <c r="A2637" s="441">
        <v>45835.94427247685</v>
      </c>
      <c r="B2637" s="294" t="s">
        <v>2289</v>
      </c>
    </row>
    <row r="2638">
      <c r="A2638" s="441">
        <v>45835.944275347225</v>
      </c>
      <c r="B2638" s="294" t="s">
        <v>2264</v>
      </c>
    </row>
    <row r="2639">
      <c r="A2639" s="441">
        <v>45835.94429865741</v>
      </c>
      <c r="B2639" s="294" t="s">
        <v>3406</v>
      </c>
    </row>
    <row r="2640">
      <c r="A2640" s="441">
        <v>45835.944310520834</v>
      </c>
      <c r="B2640" s="294" t="s">
        <v>2260</v>
      </c>
    </row>
    <row r="2641">
      <c r="A2641" s="441">
        <v>45835.94431381945</v>
      </c>
      <c r="B2641" s="294" t="s">
        <v>2266</v>
      </c>
    </row>
    <row r="2642">
      <c r="A2642" s="441">
        <v>45835.94431818287</v>
      </c>
      <c r="B2642" s="294" t="s">
        <v>2267</v>
      </c>
    </row>
    <row r="2643">
      <c r="A2643" s="441">
        <v>45835.94432137732</v>
      </c>
      <c r="B2643" s="294" t="s">
        <v>2264</v>
      </c>
    </row>
    <row r="2644">
      <c r="A2644" s="441">
        <v>45835.94446033565</v>
      </c>
      <c r="B2644" s="294" t="s">
        <v>3407</v>
      </c>
    </row>
    <row r="2645">
      <c r="A2645" s="441">
        <v>45835.94446922454</v>
      </c>
      <c r="B2645" s="294" t="s">
        <v>2260</v>
      </c>
    </row>
    <row r="2646">
      <c r="A2646" s="441">
        <v>45835.94447663194</v>
      </c>
      <c r="B2646" s="294" t="s">
        <v>2414</v>
      </c>
    </row>
    <row r="2647">
      <c r="A2647" s="441">
        <v>45835.94448365741</v>
      </c>
      <c r="B2647" s="294" t="s">
        <v>2264</v>
      </c>
    </row>
    <row r="2648">
      <c r="A2648" s="441">
        <v>45835.94512559028</v>
      </c>
      <c r="B2648" s="294" t="s">
        <v>3408</v>
      </c>
    </row>
    <row r="2649">
      <c r="A2649" s="441">
        <v>45835.9451299537</v>
      </c>
      <c r="B2649" s="294" t="s">
        <v>2260</v>
      </c>
    </row>
    <row r="2650">
      <c r="A2650" s="441">
        <v>45835.94513424768</v>
      </c>
      <c r="B2650" s="294" t="s">
        <v>2512</v>
      </c>
    </row>
    <row r="2651">
      <c r="A2651" s="441">
        <v>45835.94514131945</v>
      </c>
      <c r="B2651" s="294" t="s">
        <v>2264</v>
      </c>
    </row>
    <row r="2652">
      <c r="A2652" s="441">
        <v>45835.976436157405</v>
      </c>
      <c r="B2652" s="294" t="s">
        <v>3409</v>
      </c>
    </row>
    <row r="2653">
      <c r="A2653" s="441">
        <v>45835.97645113426</v>
      </c>
      <c r="B2653" s="294" t="s">
        <v>2828</v>
      </c>
    </row>
    <row r="2654">
      <c r="A2654" s="441">
        <v>45835.9764890625</v>
      </c>
      <c r="B2654" s="294" t="s">
        <v>2565</v>
      </c>
    </row>
    <row r="2655">
      <c r="A2655" s="441">
        <v>45835.97650615741</v>
      </c>
      <c r="B2655" s="294" t="s">
        <v>3410</v>
      </c>
    </row>
    <row r="2656">
      <c r="A2656" s="441">
        <v>45835.976523564816</v>
      </c>
      <c r="B2656" s="294" t="s">
        <v>3411</v>
      </c>
    </row>
    <row r="2657">
      <c r="A2657" s="441">
        <v>45835.97749878472</v>
      </c>
      <c r="B2657" s="294" t="s">
        <v>3412</v>
      </c>
    </row>
    <row r="2658">
      <c r="A2658" s="441">
        <v>45835.97750635417</v>
      </c>
      <c r="B2658" s="294" t="s">
        <v>2274</v>
      </c>
    </row>
    <row r="2659">
      <c r="A2659" s="441">
        <v>45835.97752074074</v>
      </c>
      <c r="B2659" s="294" t="s">
        <v>2828</v>
      </c>
    </row>
    <row r="2660">
      <c r="A2660" s="441">
        <v>45835.977526400464</v>
      </c>
      <c r="B2660" s="294" t="s">
        <v>2832</v>
      </c>
    </row>
    <row r="2661">
      <c r="A2661" s="441">
        <v>45835.97753209491</v>
      </c>
      <c r="B2661" s="294" t="s">
        <v>3338</v>
      </c>
    </row>
    <row r="2662">
      <c r="A2662" s="441">
        <v>45835.977590173614</v>
      </c>
      <c r="B2662" s="294" t="s">
        <v>2278</v>
      </c>
    </row>
    <row r="2663">
      <c r="A2663" s="441">
        <v>45835.97761421296</v>
      </c>
      <c r="B2663" s="294" t="s">
        <v>3413</v>
      </c>
    </row>
    <row r="2664">
      <c r="A2664" s="441">
        <v>45835.97762109953</v>
      </c>
      <c r="B2664" s="294" t="s">
        <v>2280</v>
      </c>
    </row>
    <row r="2665">
      <c r="A2665" s="441">
        <v>45835.97763652778</v>
      </c>
      <c r="B2665" s="294" t="s">
        <v>2281</v>
      </c>
    </row>
    <row r="2666">
      <c r="A2666" s="441">
        <v>45835.977664328704</v>
      </c>
      <c r="B2666" s="294" t="s">
        <v>3414</v>
      </c>
    </row>
    <row r="2667">
      <c r="A2667" s="441">
        <v>45835.977669942135</v>
      </c>
      <c r="B2667" s="294" t="s">
        <v>2283</v>
      </c>
    </row>
    <row r="2668">
      <c r="A2668" s="441">
        <v>45835.97768766204</v>
      </c>
      <c r="B2668" s="294" t="s">
        <v>3415</v>
      </c>
    </row>
    <row r="2669">
      <c r="A2669" s="441">
        <v>45835.97769344907</v>
      </c>
      <c r="B2669" s="294" t="s">
        <v>2285</v>
      </c>
    </row>
    <row r="2670">
      <c r="A2670" s="441">
        <v>45835.977704942125</v>
      </c>
      <c r="B2670" s="294" t="s">
        <v>3416</v>
      </c>
    </row>
    <row r="2671">
      <c r="A2671" s="441">
        <v>45835.97772082176</v>
      </c>
      <c r="B2671" s="294" t="s">
        <v>3417</v>
      </c>
    </row>
    <row r="2672">
      <c r="A2672" s="441">
        <v>45835.9829600463</v>
      </c>
      <c r="B2672" s="294" t="s">
        <v>3418</v>
      </c>
    </row>
    <row r="2673">
      <c r="A2673" s="441">
        <v>45835.982979849534</v>
      </c>
      <c r="B2673" s="294" t="s">
        <v>2839</v>
      </c>
    </row>
    <row r="2674">
      <c r="A2674" s="441">
        <v>45835.98298537037</v>
      </c>
      <c r="B2674" s="294" t="s">
        <v>2565</v>
      </c>
    </row>
    <row r="2675">
      <c r="A2675" s="441">
        <v>45835.98299503472</v>
      </c>
      <c r="B2675" s="294" t="s">
        <v>3419</v>
      </c>
    </row>
    <row r="2676">
      <c r="A2676" s="441">
        <v>45835.98301671296</v>
      </c>
      <c r="B2676" s="294" t="s">
        <v>3420</v>
      </c>
    </row>
    <row r="2677">
      <c r="A2677" s="441">
        <v>45835.983555300925</v>
      </c>
      <c r="B2677" s="294" t="s">
        <v>3421</v>
      </c>
    </row>
    <row r="2678">
      <c r="A2678" s="441">
        <v>45835.98356079861</v>
      </c>
      <c r="B2678" s="294" t="s">
        <v>2274</v>
      </c>
    </row>
    <row r="2679">
      <c r="A2679" s="441">
        <v>45835.983572557874</v>
      </c>
      <c r="B2679" s="294" t="s">
        <v>2839</v>
      </c>
    </row>
    <row r="2680">
      <c r="A2680" s="441">
        <v>45835.98357814815</v>
      </c>
      <c r="B2680" s="294" t="s">
        <v>2843</v>
      </c>
    </row>
    <row r="2681">
      <c r="A2681" s="441">
        <v>45835.98358399306</v>
      </c>
      <c r="B2681" s="294" t="s">
        <v>3338</v>
      </c>
    </row>
    <row r="2682">
      <c r="A2682" s="441">
        <v>45835.983623657405</v>
      </c>
      <c r="B2682" s="294" t="s">
        <v>2278</v>
      </c>
    </row>
    <row r="2683">
      <c r="A2683" s="441">
        <v>45835.9836409375</v>
      </c>
      <c r="B2683" s="294" t="s">
        <v>3422</v>
      </c>
    </row>
    <row r="2684">
      <c r="A2684" s="441">
        <v>45835.983645555556</v>
      </c>
      <c r="B2684" s="294" t="s">
        <v>2280</v>
      </c>
    </row>
    <row r="2685">
      <c r="A2685" s="441">
        <v>45835.98365814815</v>
      </c>
      <c r="B2685" s="294" t="s">
        <v>2281</v>
      </c>
    </row>
    <row r="2686">
      <c r="A2686" s="441">
        <v>45835.98369521991</v>
      </c>
      <c r="B2686" s="294" t="s">
        <v>3423</v>
      </c>
    </row>
    <row r="2687">
      <c r="A2687" s="441">
        <v>45835.9837008912</v>
      </c>
      <c r="B2687" s="294" t="s">
        <v>2283</v>
      </c>
    </row>
    <row r="2688">
      <c r="A2688" s="441">
        <v>45835.98371331018</v>
      </c>
      <c r="B2688" s="294" t="s">
        <v>3424</v>
      </c>
    </row>
    <row r="2689">
      <c r="A2689" s="441">
        <v>45835.98372052083</v>
      </c>
      <c r="B2689" s="294" t="s">
        <v>2285</v>
      </c>
    </row>
    <row r="2690">
      <c r="A2690" s="441">
        <v>45835.9837274537</v>
      </c>
      <c r="B2690" s="294" t="s">
        <v>3425</v>
      </c>
    </row>
    <row r="2691">
      <c r="A2691" s="441">
        <v>45835.98373791667</v>
      </c>
      <c r="B2691" s="294" t="s">
        <v>3426</v>
      </c>
    </row>
    <row r="2692">
      <c r="A2692" s="441">
        <v>45836.25718851852</v>
      </c>
      <c r="B2692" s="294" t="s">
        <v>3427</v>
      </c>
    </row>
    <row r="2693">
      <c r="A2693" s="441">
        <v>45836.257206608796</v>
      </c>
      <c r="B2693" s="294" t="s">
        <v>3428</v>
      </c>
    </row>
    <row r="2694">
      <c r="A2694" s="441">
        <v>45836.25722240741</v>
      </c>
      <c r="B2694" s="294" t="s">
        <v>2283</v>
      </c>
    </row>
    <row r="2695">
      <c r="A2695" s="441">
        <v>45836.25723368056</v>
      </c>
      <c r="B2695" s="294" t="s">
        <v>3429</v>
      </c>
    </row>
    <row r="2696">
      <c r="A2696" s="441">
        <v>45836.29754936343</v>
      </c>
      <c r="B2696" s="294" t="s">
        <v>3430</v>
      </c>
    </row>
    <row r="2697">
      <c r="A2697" s="441">
        <v>45836.29755216435</v>
      </c>
      <c r="B2697" s="294" t="s">
        <v>2260</v>
      </c>
    </row>
    <row r="2698">
      <c r="A2698" s="441">
        <v>45836.297554652774</v>
      </c>
      <c r="B2698" s="294" t="s">
        <v>2289</v>
      </c>
    </row>
    <row r="2699">
      <c r="A2699" s="441">
        <v>45836.29756894676</v>
      </c>
      <c r="B2699" s="294" t="s">
        <v>2264</v>
      </c>
    </row>
    <row r="2700">
      <c r="A2700" s="441">
        <v>45836.346012442125</v>
      </c>
      <c r="B2700" s="294" t="s">
        <v>3431</v>
      </c>
    </row>
    <row r="2701">
      <c r="A2701" s="441">
        <v>45836.34601871528</v>
      </c>
      <c r="B2701" s="294" t="s">
        <v>2260</v>
      </c>
    </row>
    <row r="2702">
      <c r="A2702" s="441">
        <v>45836.34602769676</v>
      </c>
      <c r="B2702" s="294" t="s">
        <v>2289</v>
      </c>
    </row>
    <row r="2703">
      <c r="A2703" s="441">
        <v>45836.34604768519</v>
      </c>
      <c r="B2703" s="294" t="s">
        <v>2264</v>
      </c>
    </row>
    <row r="2704">
      <c r="A2704" s="441">
        <v>45836.364564930554</v>
      </c>
      <c r="B2704" s="294" t="s">
        <v>3432</v>
      </c>
    </row>
    <row r="2705">
      <c r="A2705" s="441">
        <v>45836.36457586805</v>
      </c>
      <c r="B2705" s="294" t="s">
        <v>2577</v>
      </c>
    </row>
    <row r="2706">
      <c r="A2706" s="441">
        <v>45836.36458569445</v>
      </c>
      <c r="B2706" s="294" t="s">
        <v>2398</v>
      </c>
    </row>
    <row r="2707">
      <c r="A2707" s="441">
        <v>45836.36459225694</v>
      </c>
      <c r="B2707" s="294" t="s">
        <v>2399</v>
      </c>
    </row>
    <row r="2708">
      <c r="A2708" s="441">
        <v>45836.36460770833</v>
      </c>
      <c r="B2708" s="294" t="s">
        <v>3433</v>
      </c>
    </row>
    <row r="2709">
      <c r="A2709" s="441">
        <v>45836.36494929398</v>
      </c>
      <c r="B2709" s="294" t="s">
        <v>3434</v>
      </c>
    </row>
    <row r="2710">
      <c r="A2710" s="441">
        <v>45836.364952986114</v>
      </c>
      <c r="B2710" s="294" t="s">
        <v>2274</v>
      </c>
    </row>
    <row r="2711">
      <c r="A2711" s="441">
        <v>45836.36495979167</v>
      </c>
      <c r="B2711" s="294" t="s">
        <v>2577</v>
      </c>
    </row>
    <row r="2712">
      <c r="A2712" s="441">
        <v>45836.364962314816</v>
      </c>
      <c r="B2712" s="294" t="s">
        <v>2586</v>
      </c>
    </row>
    <row r="2713">
      <c r="A2713" s="441">
        <v>45836.364972152776</v>
      </c>
      <c r="B2713" s="294" t="s">
        <v>3338</v>
      </c>
    </row>
    <row r="2714">
      <c r="A2714" s="441">
        <v>45836.36499357639</v>
      </c>
      <c r="B2714" s="294" t="s">
        <v>2342</v>
      </c>
    </row>
    <row r="2715">
      <c r="A2715" s="441">
        <v>45836.36500731482</v>
      </c>
      <c r="B2715" s="294" t="s">
        <v>3435</v>
      </c>
    </row>
    <row r="2716">
      <c r="A2716" s="441">
        <v>45836.36501197917</v>
      </c>
      <c r="B2716" s="294" t="s">
        <v>2280</v>
      </c>
    </row>
    <row r="2717">
      <c r="A2717" s="441">
        <v>45836.365020219906</v>
      </c>
      <c r="B2717" s="294" t="s">
        <v>2281</v>
      </c>
    </row>
    <row r="2718">
      <c r="A2718" s="441">
        <v>45836.36503346065</v>
      </c>
      <c r="B2718" s="294" t="s">
        <v>3436</v>
      </c>
    </row>
    <row r="2719">
      <c r="A2719" s="441">
        <v>45836.36503613426</v>
      </c>
      <c r="B2719" s="294" t="s">
        <v>2283</v>
      </c>
    </row>
    <row r="2720">
      <c r="A2720" s="441">
        <v>45836.36504405092</v>
      </c>
      <c r="B2720" s="294" t="s">
        <v>3437</v>
      </c>
    </row>
    <row r="2721">
      <c r="A2721" s="441">
        <v>45836.365046701394</v>
      </c>
      <c r="B2721" s="294" t="s">
        <v>2285</v>
      </c>
    </row>
    <row r="2722">
      <c r="A2722" s="441">
        <v>45836.36506123842</v>
      </c>
      <c r="B2722" s="294" t="s">
        <v>3438</v>
      </c>
    </row>
    <row r="2723">
      <c r="A2723" s="441">
        <v>45836.365068865736</v>
      </c>
      <c r="B2723" s="294" t="s">
        <v>3439</v>
      </c>
    </row>
    <row r="2724">
      <c r="A2724" s="441">
        <v>45836.37172416667</v>
      </c>
      <c r="B2724" s="294" t="s">
        <v>3440</v>
      </c>
    </row>
    <row r="2725">
      <c r="A2725" s="441">
        <v>45836.37172850694</v>
      </c>
      <c r="B2725" s="294" t="s">
        <v>2260</v>
      </c>
    </row>
    <row r="2726">
      <c r="A2726" s="441">
        <v>45836.37173197916</v>
      </c>
      <c r="B2726" s="294" t="s">
        <v>2414</v>
      </c>
    </row>
    <row r="2727">
      <c r="A2727" s="441">
        <v>45836.371743842596</v>
      </c>
      <c r="B2727" s="294" t="s">
        <v>2264</v>
      </c>
    </row>
    <row r="2728">
      <c r="A2728" s="441">
        <v>45836.375065115746</v>
      </c>
      <c r="B2728" s="294" t="s">
        <v>2290</v>
      </c>
    </row>
    <row r="2729">
      <c r="A2729" s="441">
        <v>45836.3754178588</v>
      </c>
      <c r="B2729" s="294" t="s">
        <v>2658</v>
      </c>
    </row>
    <row r="2730">
      <c r="A2730" s="441">
        <v>45836.37551023148</v>
      </c>
      <c r="B2730" s="294" t="s">
        <v>3022</v>
      </c>
    </row>
    <row r="2731">
      <c r="A2731" s="441">
        <v>45836.375603865745</v>
      </c>
      <c r="B2731" s="294" t="s">
        <v>3441</v>
      </c>
    </row>
    <row r="2732">
      <c r="A2732" s="441">
        <v>45836.37560719908</v>
      </c>
      <c r="B2732" s="294" t="s">
        <v>3442</v>
      </c>
    </row>
    <row r="2733">
      <c r="A2733" s="441">
        <v>45836.37561387732</v>
      </c>
      <c r="B2733" s="294" t="s">
        <v>3443</v>
      </c>
    </row>
    <row r="2734">
      <c r="A2734" s="441">
        <v>45836.37561650463</v>
      </c>
      <c r="B2734" s="294" t="s">
        <v>2283</v>
      </c>
    </row>
    <row r="2735">
      <c r="A2735" s="441">
        <v>45836.3756328125</v>
      </c>
      <c r="B2735" s="294" t="s">
        <v>3444</v>
      </c>
    </row>
    <row r="2736">
      <c r="A2736" s="441">
        <v>45836.381900844906</v>
      </c>
      <c r="B2736" s="294" t="s">
        <v>3445</v>
      </c>
    </row>
    <row r="2737">
      <c r="A2737" s="441">
        <v>45836.381907939816</v>
      </c>
      <c r="B2737" s="294" t="s">
        <v>2603</v>
      </c>
    </row>
    <row r="2738">
      <c r="A2738" s="441">
        <v>45836.38191966435</v>
      </c>
      <c r="B2738" s="294" t="s">
        <v>2398</v>
      </c>
    </row>
    <row r="2739">
      <c r="A2739" s="441">
        <v>45836.38192849537</v>
      </c>
      <c r="B2739" s="294" t="s">
        <v>2399</v>
      </c>
    </row>
    <row r="2740">
      <c r="A2740" s="441">
        <v>45836.38194013889</v>
      </c>
      <c r="B2740" s="294" t="s">
        <v>3446</v>
      </c>
    </row>
    <row r="2741">
      <c r="A2741" s="441">
        <v>45836.382263541665</v>
      </c>
      <c r="B2741" s="294" t="s">
        <v>3447</v>
      </c>
    </row>
    <row r="2742">
      <c r="A2742" s="441">
        <v>45836.38226885417</v>
      </c>
      <c r="B2742" s="294" t="s">
        <v>2274</v>
      </c>
    </row>
    <row r="2743">
      <c r="A2743" s="441">
        <v>45836.38228193287</v>
      </c>
      <c r="B2743" s="294" t="s">
        <v>2603</v>
      </c>
    </row>
    <row r="2744">
      <c r="A2744" s="441">
        <v>45836.382287685185</v>
      </c>
      <c r="B2744" s="294" t="s">
        <v>2615</v>
      </c>
    </row>
    <row r="2745">
      <c r="A2745" s="441">
        <v>45836.38229172454</v>
      </c>
      <c r="B2745" s="294" t="s">
        <v>3338</v>
      </c>
    </row>
    <row r="2746">
      <c r="A2746" s="441">
        <v>45836.38232934028</v>
      </c>
      <c r="B2746" s="294" t="s">
        <v>2278</v>
      </c>
    </row>
    <row r="2747">
      <c r="A2747" s="441">
        <v>45836.38234759259</v>
      </c>
      <c r="B2747" s="294" t="s">
        <v>3448</v>
      </c>
    </row>
    <row r="2748">
      <c r="A2748" s="441">
        <v>45836.382352569446</v>
      </c>
      <c r="B2748" s="294" t="s">
        <v>2280</v>
      </c>
    </row>
    <row r="2749">
      <c r="A2749" s="441">
        <v>45836.38236491898</v>
      </c>
      <c r="B2749" s="294" t="s">
        <v>2281</v>
      </c>
    </row>
    <row r="2750">
      <c r="A2750" s="441">
        <v>45836.38238501157</v>
      </c>
      <c r="B2750" s="294" t="s">
        <v>2767</v>
      </c>
    </row>
    <row r="2751">
      <c r="A2751" s="441">
        <v>45836.38240052083</v>
      </c>
      <c r="B2751" s="294" t="s">
        <v>3449</v>
      </c>
    </row>
    <row r="2752">
      <c r="A2752" s="441">
        <v>45836.38288454861</v>
      </c>
      <c r="B2752" s="294" t="s">
        <v>3450</v>
      </c>
    </row>
    <row r="2753">
      <c r="A2753" s="441">
        <v>45836.38301518519</v>
      </c>
      <c r="B2753" s="294" t="s">
        <v>3451</v>
      </c>
    </row>
    <row r="2754">
      <c r="A2754" s="441">
        <v>45836.38302091435</v>
      </c>
      <c r="B2754" s="294" t="s">
        <v>2435</v>
      </c>
    </row>
    <row r="2755">
      <c r="A2755" s="441">
        <v>45836.38302418981</v>
      </c>
      <c r="B2755" s="294" t="s">
        <v>3452</v>
      </c>
    </row>
    <row r="2756">
      <c r="A2756" s="441">
        <v>45836.38302828703</v>
      </c>
      <c r="B2756" s="294" t="s">
        <v>2283</v>
      </c>
    </row>
    <row r="2757">
      <c r="A2757" s="441">
        <v>45836.38304111111</v>
      </c>
      <c r="B2757" s="294" t="s">
        <v>3453</v>
      </c>
    </row>
    <row r="2758">
      <c r="A2758" s="441">
        <v>45836.38304581019</v>
      </c>
      <c r="B2758" s="294" t="s">
        <v>2285</v>
      </c>
    </row>
    <row r="2759">
      <c r="A2759" s="441">
        <v>45836.38305128472</v>
      </c>
      <c r="B2759" s="294" t="s">
        <v>3454</v>
      </c>
    </row>
    <row r="2760">
      <c r="A2760" s="441">
        <v>45836.383062974535</v>
      </c>
      <c r="B2760" s="294" t="s">
        <v>3455</v>
      </c>
    </row>
    <row r="2761">
      <c r="A2761" s="441">
        <v>45836.47484033565</v>
      </c>
      <c r="B2761" s="294" t="s">
        <v>3456</v>
      </c>
    </row>
    <row r="2762">
      <c r="A2762" s="441">
        <v>45836.474844282406</v>
      </c>
      <c r="B2762" s="294" t="s">
        <v>2260</v>
      </c>
    </row>
    <row r="2763">
      <c r="A2763" s="441">
        <v>45836.47484737269</v>
      </c>
      <c r="B2763" s="294" t="s">
        <v>2713</v>
      </c>
    </row>
    <row r="2764">
      <c r="A2764" s="441">
        <v>45836.47485971065</v>
      </c>
      <c r="B2764" s="294" t="s">
        <v>2264</v>
      </c>
    </row>
    <row r="2765">
      <c r="A2765" s="441">
        <v>45836.499343877316</v>
      </c>
      <c r="B2765" s="294" t="s">
        <v>3457</v>
      </c>
    </row>
    <row r="2766">
      <c r="A2766" s="441">
        <v>45836.49934652778</v>
      </c>
      <c r="B2766" s="294" t="s">
        <v>2260</v>
      </c>
    </row>
    <row r="2767">
      <c r="A2767" s="441">
        <v>45836.49934912037</v>
      </c>
      <c r="B2767" s="294" t="s">
        <v>2713</v>
      </c>
    </row>
    <row r="2768">
      <c r="A2768" s="441">
        <v>45836.49935164352</v>
      </c>
      <c r="B2768" s="294" t="s">
        <v>2264</v>
      </c>
    </row>
    <row r="2769">
      <c r="A2769" s="441">
        <v>45836.559631111115</v>
      </c>
      <c r="B2769" s="294" t="s">
        <v>3458</v>
      </c>
    </row>
    <row r="2770">
      <c r="A2770" s="441">
        <v>45836.55963697917</v>
      </c>
      <c r="B2770" s="294" t="s">
        <v>2260</v>
      </c>
    </row>
    <row r="2771">
      <c r="A2771" s="441">
        <v>45836.5596405324</v>
      </c>
      <c r="B2771" s="294" t="s">
        <v>2963</v>
      </c>
    </row>
    <row r="2772">
      <c r="A2772" s="441">
        <v>45836.55966820601</v>
      </c>
      <c r="B2772" s="294" t="s">
        <v>2262</v>
      </c>
    </row>
    <row r="2773">
      <c r="A2773" s="441">
        <v>45836.55967918981</v>
      </c>
      <c r="B2773" s="294" t="s">
        <v>3459</v>
      </c>
    </row>
    <row r="2774">
      <c r="A2774" s="441">
        <v>45836.559689560185</v>
      </c>
      <c r="B2774" s="294" t="s">
        <v>2264</v>
      </c>
    </row>
    <row r="2775">
      <c r="A2775" s="441">
        <v>45836.56020893519</v>
      </c>
      <c r="B2775" s="294" t="s">
        <v>3460</v>
      </c>
    </row>
    <row r="2776">
      <c r="A2776" s="441">
        <v>45836.56023113426</v>
      </c>
      <c r="B2776" s="294" t="s">
        <v>3461</v>
      </c>
    </row>
    <row r="2777">
      <c r="A2777" s="441">
        <v>45836.56023631945</v>
      </c>
      <c r="B2777" s="294" t="s">
        <v>3462</v>
      </c>
    </row>
    <row r="2778">
      <c r="A2778" s="441">
        <v>45836.560250532406</v>
      </c>
      <c r="B2778" s="294" t="s">
        <v>3463</v>
      </c>
    </row>
    <row r="2779">
      <c r="A2779" s="441">
        <v>45836.560267361114</v>
      </c>
      <c r="B2779" s="294" t="s">
        <v>3464</v>
      </c>
    </row>
    <row r="2780">
      <c r="A2780" s="441">
        <v>45836.56161986111</v>
      </c>
      <c r="B2780" s="294" t="s">
        <v>3465</v>
      </c>
    </row>
    <row r="2781">
      <c r="A2781" s="441">
        <v>45836.56162478009</v>
      </c>
      <c r="B2781" s="294" t="s">
        <v>2274</v>
      </c>
    </row>
    <row r="2782">
      <c r="A2782" s="441">
        <v>45836.56163512732</v>
      </c>
      <c r="B2782" s="294" t="s">
        <v>3461</v>
      </c>
    </row>
    <row r="2783">
      <c r="A2783" s="441">
        <v>45836.56163891204</v>
      </c>
      <c r="B2783" s="294" t="s">
        <v>3466</v>
      </c>
    </row>
    <row r="2784">
      <c r="A2784" s="441">
        <v>45836.56164240741</v>
      </c>
      <c r="B2784" s="294" t="s">
        <v>3467</v>
      </c>
    </row>
    <row r="2785">
      <c r="A2785" s="441">
        <v>45836.56166986111</v>
      </c>
      <c r="B2785" s="294" t="s">
        <v>2374</v>
      </c>
    </row>
    <row r="2786">
      <c r="A2786" s="441">
        <v>45836.561681701394</v>
      </c>
      <c r="B2786" s="294" t="s">
        <v>3468</v>
      </c>
    </row>
    <row r="2787">
      <c r="A2787" s="441">
        <v>45836.56168515046</v>
      </c>
      <c r="B2787" s="294" t="s">
        <v>2280</v>
      </c>
    </row>
    <row r="2788">
      <c r="A2788" s="441">
        <v>45836.56169400463</v>
      </c>
      <c r="B2788" s="294" t="s">
        <v>2281</v>
      </c>
    </row>
    <row r="2789">
      <c r="A2789" s="441">
        <v>45836.561722025464</v>
      </c>
      <c r="B2789" s="294" t="s">
        <v>3469</v>
      </c>
    </row>
    <row r="2790">
      <c r="A2790" s="441">
        <v>45836.56173487268</v>
      </c>
      <c r="B2790" s="294" t="s">
        <v>2283</v>
      </c>
    </row>
    <row r="2791">
      <c r="A2791" s="441">
        <v>45836.561743750004</v>
      </c>
      <c r="B2791" s="294" t="s">
        <v>3470</v>
      </c>
    </row>
    <row r="2792">
      <c r="A2792" s="441">
        <v>45836.56175267361</v>
      </c>
      <c r="B2792" s="294" t="s">
        <v>2285</v>
      </c>
    </row>
    <row r="2793">
      <c r="A2793" s="441">
        <v>45836.56175813657</v>
      </c>
      <c r="B2793" s="294" t="s">
        <v>3471</v>
      </c>
    </row>
    <row r="2794">
      <c r="A2794" s="441">
        <v>45836.56179054399</v>
      </c>
      <c r="B2794" s="294" t="s">
        <v>3472</v>
      </c>
    </row>
    <row r="2795">
      <c r="A2795" s="441">
        <v>45836.59047890046</v>
      </c>
      <c r="B2795" s="294" t="s">
        <v>3473</v>
      </c>
    </row>
    <row r="2796">
      <c r="A2796" s="441">
        <v>45836.5904902662</v>
      </c>
      <c r="B2796" s="294" t="s">
        <v>2532</v>
      </c>
    </row>
    <row r="2797">
      <c r="A2797" s="441">
        <v>45836.59053877315</v>
      </c>
      <c r="B2797" s="294" t="s">
        <v>2533</v>
      </c>
    </row>
    <row r="2798">
      <c r="A2798" s="441">
        <v>45836.59054641204</v>
      </c>
      <c r="B2798" s="294" t="s">
        <v>3474</v>
      </c>
    </row>
    <row r="2799">
      <c r="A2799" s="441">
        <v>45836.59057180556</v>
      </c>
      <c r="B2799" s="294" t="s">
        <v>3475</v>
      </c>
    </row>
    <row r="2800">
      <c r="A2800" s="441">
        <v>45836.59070532407</v>
      </c>
      <c r="B2800" s="294" t="s">
        <v>3476</v>
      </c>
    </row>
    <row r="2801">
      <c r="A2801" s="441">
        <v>45836.590708668984</v>
      </c>
      <c r="B2801" s="294" t="s">
        <v>2274</v>
      </c>
    </row>
    <row r="2802">
      <c r="A2802" s="441">
        <v>45836.59071560185</v>
      </c>
      <c r="B2802" s="294" t="s">
        <v>2532</v>
      </c>
    </row>
    <row r="2803">
      <c r="A2803" s="441">
        <v>45836.59071912037</v>
      </c>
      <c r="B2803" s="294" t="s">
        <v>2537</v>
      </c>
    </row>
    <row r="2804">
      <c r="A2804" s="441">
        <v>45836.590722442124</v>
      </c>
      <c r="B2804" s="294" t="s">
        <v>3477</v>
      </c>
    </row>
    <row r="2805">
      <c r="A2805" s="441">
        <v>45836.5907431713</v>
      </c>
      <c r="B2805" s="294" t="s">
        <v>2278</v>
      </c>
    </row>
    <row r="2806">
      <c r="A2806" s="441">
        <v>45836.590756562495</v>
      </c>
      <c r="B2806" s="294" t="s">
        <v>3478</v>
      </c>
    </row>
    <row r="2807">
      <c r="A2807" s="441">
        <v>45836.590759722225</v>
      </c>
      <c r="B2807" s="294" t="s">
        <v>2280</v>
      </c>
    </row>
    <row r="2808">
      <c r="A2808" s="441">
        <v>45836.59076737269</v>
      </c>
      <c r="B2808" s="294" t="s">
        <v>2281</v>
      </c>
    </row>
    <row r="2809">
      <c r="A2809" s="441">
        <v>45836.590782245374</v>
      </c>
      <c r="B2809" s="294" t="s">
        <v>3479</v>
      </c>
    </row>
    <row r="2810">
      <c r="A2810" s="441">
        <v>45836.5907911574</v>
      </c>
      <c r="B2810" s="294" t="s">
        <v>2283</v>
      </c>
    </row>
    <row r="2811">
      <c r="A2811" s="441">
        <v>45836.5907984375</v>
      </c>
      <c r="B2811" s="294" t="s">
        <v>3480</v>
      </c>
    </row>
    <row r="2812">
      <c r="A2812" s="441">
        <v>45836.59080333333</v>
      </c>
      <c r="B2812" s="294" t="s">
        <v>2285</v>
      </c>
    </row>
    <row r="2813">
      <c r="A2813" s="441">
        <v>45836.59081815972</v>
      </c>
      <c r="B2813" s="294" t="s">
        <v>3481</v>
      </c>
    </row>
    <row r="2814">
      <c r="A2814" s="441">
        <v>45836.590839282406</v>
      </c>
      <c r="B2814" s="294" t="s">
        <v>3482</v>
      </c>
    </row>
    <row r="2815">
      <c r="A2815" s="441">
        <v>45836.758379293984</v>
      </c>
      <c r="B2815" s="294" t="s">
        <v>2283</v>
      </c>
    </row>
    <row r="2816">
      <c r="A2816" s="441">
        <v>45836.758400266204</v>
      </c>
      <c r="B2816" s="294" t="s">
        <v>3483</v>
      </c>
    </row>
    <row r="2817">
      <c r="A2817" s="441">
        <v>45836.75840348379</v>
      </c>
      <c r="B2817" s="294" t="s">
        <v>2283</v>
      </c>
    </row>
    <row r="2818">
      <c r="A2818" s="441">
        <v>45836.75841033565</v>
      </c>
      <c r="B2818" s="294" t="s">
        <v>3484</v>
      </c>
    </row>
    <row r="2819">
      <c r="A2819" s="441">
        <v>45836.91684810186</v>
      </c>
      <c r="B2819" s="294" t="s">
        <v>3485</v>
      </c>
    </row>
    <row r="2820">
      <c r="A2820" s="441">
        <v>45836.916851875</v>
      </c>
      <c r="B2820" s="294" t="s">
        <v>2260</v>
      </c>
    </row>
    <row r="2821">
      <c r="A2821" s="441">
        <v>45836.916855497686</v>
      </c>
      <c r="B2821" s="294" t="s">
        <v>2512</v>
      </c>
    </row>
    <row r="2822">
      <c r="A2822" s="441">
        <v>45836.91685815972</v>
      </c>
      <c r="B2822" s="294" t="s">
        <v>2262</v>
      </c>
    </row>
    <row r="2823">
      <c r="A2823" s="441">
        <v>45836.91687800926</v>
      </c>
      <c r="B2823" s="294" t="s">
        <v>2699</v>
      </c>
    </row>
    <row r="2824">
      <c r="A2824" s="441">
        <v>45836.91688798611</v>
      </c>
      <c r="B2824" s="294" t="s">
        <v>2264</v>
      </c>
    </row>
    <row r="2825">
      <c r="A2825" s="441">
        <v>45836.917272569444</v>
      </c>
      <c r="B2825" s="294" t="s">
        <v>3486</v>
      </c>
    </row>
    <row r="2826">
      <c r="A2826" s="441">
        <v>45836.91727935185</v>
      </c>
      <c r="B2826" s="294" t="s">
        <v>2381</v>
      </c>
    </row>
    <row r="2827">
      <c r="A2827" s="441">
        <v>45836.9172830787</v>
      </c>
      <c r="B2827" s="294" t="s">
        <v>2382</v>
      </c>
    </row>
    <row r="2828">
      <c r="A2828" s="441">
        <v>45836.917292453705</v>
      </c>
      <c r="B2828" s="294" t="s">
        <v>3487</v>
      </c>
    </row>
    <row r="2829">
      <c r="A2829" s="441">
        <v>45836.917301574074</v>
      </c>
      <c r="B2829" s="294" t="s">
        <v>3488</v>
      </c>
    </row>
    <row r="2830">
      <c r="A2830" s="441">
        <v>45836.91747907407</v>
      </c>
      <c r="B2830" s="294" t="s">
        <v>3489</v>
      </c>
    </row>
    <row r="2831">
      <c r="A2831" s="441">
        <v>45836.91748263889</v>
      </c>
      <c r="B2831" s="294" t="s">
        <v>2274</v>
      </c>
    </row>
    <row r="2832">
      <c r="A2832" s="441">
        <v>45836.91749099537</v>
      </c>
      <c r="B2832" s="294" t="s">
        <v>2381</v>
      </c>
    </row>
    <row r="2833">
      <c r="A2833" s="441">
        <v>45836.917494629626</v>
      </c>
      <c r="B2833" s="294" t="s">
        <v>2386</v>
      </c>
    </row>
    <row r="2834">
      <c r="A2834" s="441">
        <v>45836.917498263894</v>
      </c>
      <c r="B2834" s="294" t="s">
        <v>3467</v>
      </c>
    </row>
    <row r="2835">
      <c r="A2835" s="441">
        <v>45836.91752425926</v>
      </c>
      <c r="B2835" s="294" t="s">
        <v>2342</v>
      </c>
    </row>
    <row r="2836">
      <c r="A2836" s="441">
        <v>45836.917537326386</v>
      </c>
      <c r="B2836" s="294" t="s">
        <v>3490</v>
      </c>
    </row>
    <row r="2837">
      <c r="A2837" s="441">
        <v>45836.917541076386</v>
      </c>
      <c r="B2837" s="294" t="s">
        <v>2280</v>
      </c>
    </row>
    <row r="2838">
      <c r="A2838" s="441">
        <v>45836.91754988426</v>
      </c>
      <c r="B2838" s="294" t="s">
        <v>2281</v>
      </c>
    </row>
    <row r="2839">
      <c r="A2839" s="441">
        <v>45836.91756327546</v>
      </c>
      <c r="B2839" s="294" t="s">
        <v>3491</v>
      </c>
    </row>
    <row r="2840">
      <c r="A2840" s="441">
        <v>45836.9175666088</v>
      </c>
      <c r="B2840" s="294" t="s">
        <v>2283</v>
      </c>
    </row>
    <row r="2841">
      <c r="A2841" s="441">
        <v>45836.91757425926</v>
      </c>
      <c r="B2841" s="294" t="s">
        <v>3492</v>
      </c>
    </row>
    <row r="2842">
      <c r="A2842" s="441">
        <v>45836.91757722222</v>
      </c>
      <c r="B2842" s="294" t="s">
        <v>2285</v>
      </c>
    </row>
    <row r="2843">
      <c r="A2843" s="441">
        <v>45836.91758166667</v>
      </c>
      <c r="B2843" s="294" t="s">
        <v>3493</v>
      </c>
    </row>
    <row r="2844">
      <c r="A2844" s="441">
        <v>45836.917591875</v>
      </c>
      <c r="B2844" s="294" t="s">
        <v>3494</v>
      </c>
    </row>
    <row r="2845">
      <c r="A2845" s="441">
        <v>45836.91787259259</v>
      </c>
      <c r="B2845" s="294" t="s">
        <v>3495</v>
      </c>
    </row>
    <row r="2846">
      <c r="A2846" s="441">
        <v>45836.91787664352</v>
      </c>
      <c r="B2846" s="294" t="s">
        <v>2260</v>
      </c>
    </row>
    <row r="2847">
      <c r="A2847" s="441">
        <v>45836.91788715278</v>
      </c>
      <c r="B2847" s="294" t="s">
        <v>2512</v>
      </c>
    </row>
    <row r="2848">
      <c r="A2848" s="441">
        <v>45836.91789111111</v>
      </c>
      <c r="B2848" s="294" t="s">
        <v>2264</v>
      </c>
    </row>
    <row r="2849">
      <c r="A2849" s="441">
        <v>45836.92374254629</v>
      </c>
      <c r="B2849" s="294" t="s">
        <v>3496</v>
      </c>
    </row>
    <row r="2850">
      <c r="A2850" s="441">
        <v>45836.923746134256</v>
      </c>
      <c r="B2850" s="294" t="s">
        <v>2260</v>
      </c>
    </row>
    <row r="2851">
      <c r="A2851" s="441">
        <v>45836.92374972222</v>
      </c>
      <c r="B2851" s="294" t="s">
        <v>2266</v>
      </c>
    </row>
    <row r="2852">
      <c r="A2852" s="441">
        <v>45836.92376111111</v>
      </c>
      <c r="B2852" s="294" t="s">
        <v>2262</v>
      </c>
    </row>
    <row r="2853">
      <c r="A2853" s="441">
        <v>45836.92376893519</v>
      </c>
      <c r="B2853" s="294" t="s">
        <v>3200</v>
      </c>
    </row>
    <row r="2854">
      <c r="A2854" s="441">
        <v>45836.92378804398</v>
      </c>
      <c r="B2854" s="294" t="s">
        <v>2264</v>
      </c>
    </row>
    <row r="2855">
      <c r="A2855" s="441">
        <v>45836.924048796296</v>
      </c>
      <c r="B2855" s="294" t="s">
        <v>3497</v>
      </c>
    </row>
    <row r="2856">
      <c r="A2856" s="441">
        <v>45836.924055625</v>
      </c>
      <c r="B2856" s="294" t="s">
        <v>2372</v>
      </c>
    </row>
    <row r="2857">
      <c r="A2857" s="441">
        <v>45836.924059004625</v>
      </c>
      <c r="B2857" s="294" t="s">
        <v>3370</v>
      </c>
    </row>
    <row r="2858">
      <c r="A2858" s="441">
        <v>45836.92406986111</v>
      </c>
      <c r="B2858" s="294" t="s">
        <v>3498</v>
      </c>
    </row>
    <row r="2859">
      <c r="A2859" s="441">
        <v>45836.92408239583</v>
      </c>
      <c r="B2859" s="294" t="s">
        <v>3499</v>
      </c>
    </row>
    <row r="2860">
      <c r="A2860" s="441">
        <v>45836.92505204861</v>
      </c>
      <c r="B2860" s="294" t="s">
        <v>3500</v>
      </c>
    </row>
    <row r="2861">
      <c r="A2861" s="441">
        <v>45836.92506488426</v>
      </c>
      <c r="B2861" s="294" t="s">
        <v>2274</v>
      </c>
    </row>
    <row r="2862">
      <c r="A2862" s="441">
        <v>45836.92507268519</v>
      </c>
      <c r="B2862" s="294" t="s">
        <v>2372</v>
      </c>
    </row>
    <row r="2863">
      <c r="A2863" s="441">
        <v>45836.92507626157</v>
      </c>
      <c r="B2863" s="294" t="s">
        <v>2373</v>
      </c>
    </row>
    <row r="2864">
      <c r="A2864" s="441">
        <v>45836.92507935185</v>
      </c>
      <c r="B2864" s="294" t="s">
        <v>3467</v>
      </c>
    </row>
    <row r="2865">
      <c r="A2865" s="441">
        <v>45836.92510283565</v>
      </c>
      <c r="B2865" s="294" t="s">
        <v>2342</v>
      </c>
    </row>
    <row r="2866">
      <c r="A2866" s="441">
        <v>45836.92511449074</v>
      </c>
      <c r="B2866" s="294" t="s">
        <v>3501</v>
      </c>
    </row>
    <row r="2867">
      <c r="A2867" s="441">
        <v>45836.92511769676</v>
      </c>
      <c r="B2867" s="294" t="s">
        <v>2280</v>
      </c>
    </row>
    <row r="2868">
      <c r="A2868" s="441">
        <v>45836.92512693287</v>
      </c>
      <c r="B2868" s="294" t="s">
        <v>2281</v>
      </c>
    </row>
    <row r="2869">
      <c r="A2869" s="441">
        <v>45836.925140046296</v>
      </c>
      <c r="B2869" s="294" t="s">
        <v>3502</v>
      </c>
    </row>
    <row r="2870">
      <c r="A2870" s="441">
        <v>45836.925143368055</v>
      </c>
      <c r="B2870" s="294" t="s">
        <v>2283</v>
      </c>
    </row>
    <row r="2871">
      <c r="A2871" s="441">
        <v>45836.925151145835</v>
      </c>
      <c r="B2871" s="294" t="s">
        <v>3503</v>
      </c>
    </row>
    <row r="2872">
      <c r="A2872" s="441">
        <v>45836.925154571756</v>
      </c>
      <c r="B2872" s="294" t="s">
        <v>2285</v>
      </c>
    </row>
    <row r="2873">
      <c r="A2873" s="441">
        <v>45836.9251594213</v>
      </c>
      <c r="B2873" s="294" t="s">
        <v>3504</v>
      </c>
    </row>
    <row r="2874">
      <c r="A2874" s="441">
        <v>45836.92516993056</v>
      </c>
      <c r="B2874" s="294" t="s">
        <v>3505</v>
      </c>
    </row>
    <row r="2875">
      <c r="A2875" s="441">
        <v>45836.93067903935</v>
      </c>
      <c r="B2875" s="294" t="s">
        <v>3506</v>
      </c>
    </row>
    <row r="2876">
      <c r="A2876" s="441">
        <v>45836.93068553241</v>
      </c>
      <c r="B2876" s="294" t="s">
        <v>3507</v>
      </c>
    </row>
    <row r="2877">
      <c r="A2877" s="441">
        <v>45836.93068844907</v>
      </c>
      <c r="B2877" s="294" t="s">
        <v>3508</v>
      </c>
    </row>
    <row r="2878">
      <c r="A2878" s="441">
        <v>45836.930698298616</v>
      </c>
      <c r="B2878" s="294" t="s">
        <v>3509</v>
      </c>
    </row>
    <row r="2879">
      <c r="A2879" s="441">
        <v>45836.93070734954</v>
      </c>
      <c r="B2879" s="294" t="s">
        <v>3510</v>
      </c>
    </row>
    <row r="2880">
      <c r="A2880" s="441">
        <v>45836.931425856485</v>
      </c>
      <c r="B2880" s="294" t="s">
        <v>3511</v>
      </c>
    </row>
    <row r="2881">
      <c r="A2881" s="441">
        <v>45836.93142952546</v>
      </c>
      <c r="B2881" s="294" t="s">
        <v>2274</v>
      </c>
    </row>
    <row r="2882">
      <c r="A2882" s="441">
        <v>45836.93143815972</v>
      </c>
      <c r="B2882" s="294" t="s">
        <v>3507</v>
      </c>
    </row>
    <row r="2883">
      <c r="A2883" s="441">
        <v>45836.93144130787</v>
      </c>
      <c r="B2883" s="294" t="s">
        <v>3512</v>
      </c>
    </row>
    <row r="2884">
      <c r="A2884" s="441">
        <v>45836.93145659722</v>
      </c>
      <c r="B2884" s="294" t="s">
        <v>3467</v>
      </c>
    </row>
    <row r="2885">
      <c r="A2885" s="441">
        <v>45836.93149674768</v>
      </c>
      <c r="B2885" s="294" t="s">
        <v>2278</v>
      </c>
    </row>
    <row r="2886">
      <c r="A2886" s="441">
        <v>45836.93151050926</v>
      </c>
      <c r="B2886" s="294" t="s">
        <v>3513</v>
      </c>
    </row>
    <row r="2887">
      <c r="A2887" s="441">
        <v>45836.93152575231</v>
      </c>
      <c r="B2887" s="294" t="s">
        <v>2280</v>
      </c>
    </row>
    <row r="2888">
      <c r="A2888" s="441">
        <v>45836.93153402778</v>
      </c>
      <c r="B2888" s="294" t="s">
        <v>2281</v>
      </c>
    </row>
    <row r="2889">
      <c r="A2889" s="441">
        <v>45836.93154837963</v>
      </c>
      <c r="B2889" s="294" t="s">
        <v>3514</v>
      </c>
    </row>
    <row r="2890">
      <c r="A2890" s="441">
        <v>45836.931551851856</v>
      </c>
      <c r="B2890" s="294" t="s">
        <v>2283</v>
      </c>
    </row>
    <row r="2891">
      <c r="A2891" s="441">
        <v>45836.931559756944</v>
      </c>
      <c r="B2891" s="294" t="s">
        <v>3515</v>
      </c>
    </row>
    <row r="2892">
      <c r="A2892" s="441">
        <v>45836.93156297454</v>
      </c>
      <c r="B2892" s="294" t="s">
        <v>2285</v>
      </c>
    </row>
    <row r="2893">
      <c r="A2893" s="441">
        <v>45836.931567175925</v>
      </c>
      <c r="B2893" s="294" t="s">
        <v>3516</v>
      </c>
    </row>
    <row r="2894">
      <c r="A2894" s="441">
        <v>45836.93157771991</v>
      </c>
      <c r="B2894" s="294" t="s">
        <v>3517</v>
      </c>
    </row>
    <row r="2895">
      <c r="A2895" s="441">
        <v>45836.99570555556</v>
      </c>
      <c r="B2895" s="294" t="s">
        <v>3518</v>
      </c>
    </row>
    <row r="2896">
      <c r="A2896" s="441">
        <v>45836.99572104166</v>
      </c>
      <c r="B2896" s="294" t="s">
        <v>2275</v>
      </c>
    </row>
    <row r="2897">
      <c r="A2897" s="441">
        <v>45836.99573700232</v>
      </c>
      <c r="B2897" s="294" t="s">
        <v>2565</v>
      </c>
    </row>
    <row r="2898">
      <c r="A2898" s="441">
        <v>45836.995745057866</v>
      </c>
      <c r="B2898" s="294" t="s">
        <v>3519</v>
      </c>
    </row>
    <row r="2899">
      <c r="A2899" s="441">
        <v>45836.99576251158</v>
      </c>
      <c r="B2899" s="294" t="s">
        <v>3520</v>
      </c>
    </row>
    <row r="2900">
      <c r="A2900" s="441">
        <v>45836.99625899305</v>
      </c>
      <c r="B2900" s="294" t="s">
        <v>3521</v>
      </c>
    </row>
    <row r="2901">
      <c r="A2901" s="441">
        <v>45836.99626292824</v>
      </c>
      <c r="B2901" s="294" t="s">
        <v>2274</v>
      </c>
    </row>
    <row r="2902">
      <c r="A2902" s="441">
        <v>45836.99626989583</v>
      </c>
      <c r="B2902" s="294" t="s">
        <v>2275</v>
      </c>
    </row>
    <row r="2903">
      <c r="A2903" s="441">
        <v>45836.996273425924</v>
      </c>
      <c r="B2903" s="294" t="s">
        <v>2276</v>
      </c>
    </row>
    <row r="2904">
      <c r="A2904" s="441">
        <v>45836.99627766204</v>
      </c>
      <c r="B2904" s="294" t="s">
        <v>3467</v>
      </c>
    </row>
    <row r="2905">
      <c r="A2905" s="441">
        <v>45836.996306608795</v>
      </c>
      <c r="B2905" s="294" t="s">
        <v>2342</v>
      </c>
    </row>
    <row r="2906">
      <c r="A2906" s="441">
        <v>45836.996318425925</v>
      </c>
      <c r="B2906" s="294" t="s">
        <v>3522</v>
      </c>
    </row>
    <row r="2907">
      <c r="A2907" s="441">
        <v>45836.996321597224</v>
      </c>
      <c r="B2907" s="294" t="s">
        <v>2280</v>
      </c>
    </row>
    <row r="2908">
      <c r="A2908" s="441">
        <v>45836.99632917824</v>
      </c>
      <c r="B2908" s="294" t="s">
        <v>2281</v>
      </c>
    </row>
    <row r="2909">
      <c r="A2909" s="441">
        <v>45836.99634359954</v>
      </c>
      <c r="B2909" s="294" t="s">
        <v>3523</v>
      </c>
    </row>
    <row r="2910">
      <c r="A2910" s="441">
        <v>45836.996347395834</v>
      </c>
      <c r="B2910" s="294" t="s">
        <v>2283</v>
      </c>
    </row>
    <row r="2911">
      <c r="A2911" s="441">
        <v>45836.996357951386</v>
      </c>
      <c r="B2911" s="294" t="s">
        <v>3524</v>
      </c>
    </row>
    <row r="2912">
      <c r="A2912" s="441">
        <v>45836.996361122685</v>
      </c>
      <c r="B2912" s="294" t="s">
        <v>2285</v>
      </c>
    </row>
    <row r="2913">
      <c r="A2913" s="441">
        <v>45836.99637141204</v>
      </c>
      <c r="B2913" s="294" t="s">
        <v>3525</v>
      </c>
    </row>
    <row r="2914">
      <c r="A2914" s="441">
        <v>45836.99638077546</v>
      </c>
      <c r="B2914" s="294" t="s">
        <v>3526</v>
      </c>
    </row>
    <row r="2915">
      <c r="A2915" s="441">
        <v>45837.25718891204</v>
      </c>
      <c r="B2915" s="294" t="s">
        <v>3527</v>
      </c>
    </row>
    <row r="2916">
      <c r="A2916" s="441">
        <v>45837.25719502315</v>
      </c>
      <c r="B2916" s="294" t="s">
        <v>3528</v>
      </c>
    </row>
    <row r="2917">
      <c r="A2917" s="441">
        <v>45837.257206168986</v>
      </c>
      <c r="B2917" s="294" t="s">
        <v>2283</v>
      </c>
    </row>
    <row r="2918">
      <c r="A2918" s="441">
        <v>45837.25722591435</v>
      </c>
      <c r="B2918" s="294" t="s">
        <v>3529</v>
      </c>
    </row>
    <row r="2919">
      <c r="A2919" s="441">
        <v>45837.33029103009</v>
      </c>
      <c r="B2919" s="294" t="s">
        <v>3530</v>
      </c>
    </row>
    <row r="2920">
      <c r="A2920" s="441">
        <v>45837.33030259259</v>
      </c>
      <c r="B2920" s="294" t="s">
        <v>2397</v>
      </c>
    </row>
    <row r="2921">
      <c r="A2921" s="441">
        <v>45837.33030761574</v>
      </c>
      <c r="B2921" s="294" t="s">
        <v>2398</v>
      </c>
    </row>
    <row r="2922">
      <c r="A2922" s="441">
        <v>45837.330332488425</v>
      </c>
      <c r="B2922" s="294" t="s">
        <v>2399</v>
      </c>
    </row>
    <row r="2923">
      <c r="A2923" s="441">
        <v>45837.3303503125</v>
      </c>
      <c r="B2923" s="294" t="s">
        <v>3531</v>
      </c>
    </row>
    <row r="2924">
      <c r="A2924" s="441">
        <v>45837.33104608796</v>
      </c>
      <c r="B2924" s="294" t="s">
        <v>3532</v>
      </c>
    </row>
    <row r="2925">
      <c r="A2925" s="441">
        <v>45837.33106190972</v>
      </c>
      <c r="B2925" s="294" t="s">
        <v>2722</v>
      </c>
    </row>
    <row r="2926">
      <c r="A2926" s="441">
        <v>45837.33106704861</v>
      </c>
      <c r="B2926" s="294" t="s">
        <v>2398</v>
      </c>
    </row>
    <row r="2927">
      <c r="A2927" s="441">
        <v>45837.3310746412</v>
      </c>
      <c r="B2927" s="294" t="s">
        <v>2399</v>
      </c>
    </row>
    <row r="2928">
      <c r="A2928" s="441">
        <v>45837.331105474535</v>
      </c>
      <c r="B2928" s="294" t="s">
        <v>3533</v>
      </c>
    </row>
    <row r="2929">
      <c r="A2929" s="441">
        <v>45837.33137798611</v>
      </c>
      <c r="B2929" s="294" t="s">
        <v>3534</v>
      </c>
    </row>
    <row r="2930">
      <c r="A2930" s="441">
        <v>45837.331418912036</v>
      </c>
      <c r="B2930" s="294" t="s">
        <v>2274</v>
      </c>
    </row>
    <row r="2931">
      <c r="A2931" s="441">
        <v>45837.33143160879</v>
      </c>
      <c r="B2931" s="294" t="s">
        <v>2397</v>
      </c>
    </row>
    <row r="2932">
      <c r="A2932" s="441">
        <v>45837.33143590278</v>
      </c>
      <c r="B2932" s="294" t="s">
        <v>3535</v>
      </c>
    </row>
    <row r="2933">
      <c r="A2933" s="441">
        <v>45837.33143744213</v>
      </c>
      <c r="B2933" s="294" t="s">
        <v>2402</v>
      </c>
    </row>
    <row r="2934">
      <c r="A2934" s="441">
        <v>45837.33144392361</v>
      </c>
      <c r="B2934" s="294" t="s">
        <v>3467</v>
      </c>
    </row>
    <row r="2935">
      <c r="A2935" s="441">
        <v>45837.331449930556</v>
      </c>
      <c r="B2935" s="294" t="s">
        <v>2719</v>
      </c>
    </row>
    <row r="2936">
      <c r="A2936" s="441">
        <v>45837.331455277774</v>
      </c>
      <c r="B2936" s="294" t="s">
        <v>2398</v>
      </c>
    </row>
    <row r="2937">
      <c r="A2937" s="441">
        <v>45837.33146405093</v>
      </c>
      <c r="B2937" s="294" t="s">
        <v>2399</v>
      </c>
    </row>
    <row r="2938">
      <c r="A2938" s="441">
        <v>45837.33148150463</v>
      </c>
      <c r="B2938" s="294" t="s">
        <v>3536</v>
      </c>
    </row>
    <row r="2939">
      <c r="A2939" s="441">
        <v>45837.33149894676</v>
      </c>
      <c r="B2939" s="294" t="s">
        <v>3537</v>
      </c>
    </row>
    <row r="2940">
      <c r="A2940" s="441">
        <v>45837.331504016205</v>
      </c>
      <c r="B2940" s="294" t="s">
        <v>2280</v>
      </c>
    </row>
    <row r="2941">
      <c r="A2941" s="441">
        <v>45837.33152025463</v>
      </c>
      <c r="B2941" s="294" t="s">
        <v>2281</v>
      </c>
    </row>
    <row r="2942">
      <c r="A2942" s="441">
        <v>45837.33153622685</v>
      </c>
      <c r="B2942" s="294" t="s">
        <v>3538</v>
      </c>
    </row>
    <row r="2943">
      <c r="A2943" s="441">
        <v>45837.331541203705</v>
      </c>
      <c r="B2943" s="294" t="s">
        <v>2283</v>
      </c>
    </row>
    <row r="2944">
      <c r="A2944" s="441">
        <v>45837.33155386574</v>
      </c>
      <c r="B2944" s="294" t="s">
        <v>3539</v>
      </c>
    </row>
    <row r="2945">
      <c r="A2945" s="441">
        <v>45837.331558958336</v>
      </c>
      <c r="B2945" s="294" t="s">
        <v>2285</v>
      </c>
    </row>
    <row r="2946">
      <c r="A2946" s="441">
        <v>45837.33158398148</v>
      </c>
      <c r="B2946" s="294" t="s">
        <v>3540</v>
      </c>
    </row>
    <row r="2947">
      <c r="A2947" s="441">
        <v>45837.33159574074</v>
      </c>
      <c r="B2947" s="294" t="s">
        <v>3541</v>
      </c>
    </row>
    <row r="2948">
      <c r="A2948" s="441">
        <v>45837.33210291667</v>
      </c>
      <c r="B2948" s="294" t="s">
        <v>3542</v>
      </c>
    </row>
    <row r="2949">
      <c r="A2949" s="441">
        <v>45837.33210798611</v>
      </c>
      <c r="B2949" s="294" t="s">
        <v>2274</v>
      </c>
    </row>
    <row r="2950">
      <c r="A2950" s="441">
        <v>45837.33211857639</v>
      </c>
      <c r="B2950" s="294" t="s">
        <v>2722</v>
      </c>
    </row>
    <row r="2951">
      <c r="A2951" s="441">
        <v>45837.332122928245</v>
      </c>
      <c r="B2951" s="294" t="s">
        <v>2732</v>
      </c>
    </row>
    <row r="2952">
      <c r="A2952" s="441">
        <v>45837.3321272801</v>
      </c>
      <c r="B2952" s="294" t="s">
        <v>3467</v>
      </c>
    </row>
    <row r="2953">
      <c r="A2953" s="441">
        <v>45837.33215853009</v>
      </c>
      <c r="B2953" s="294" t="s">
        <v>2342</v>
      </c>
    </row>
    <row r="2954">
      <c r="A2954" s="441">
        <v>45837.33217336806</v>
      </c>
      <c r="B2954" s="294" t="s">
        <v>3543</v>
      </c>
    </row>
    <row r="2955">
      <c r="A2955" s="441">
        <v>45837.332177986114</v>
      </c>
      <c r="B2955" s="294" t="s">
        <v>2280</v>
      </c>
    </row>
    <row r="2956">
      <c r="A2956" s="441">
        <v>45837.33219006944</v>
      </c>
      <c r="B2956" s="294" t="s">
        <v>2281</v>
      </c>
    </row>
    <row r="2957">
      <c r="A2957" s="441">
        <v>45837.33220765046</v>
      </c>
      <c r="B2957" s="294" t="s">
        <v>3544</v>
      </c>
    </row>
    <row r="2958">
      <c r="A2958" s="441">
        <v>45837.3322122338</v>
      </c>
      <c r="B2958" s="294" t="s">
        <v>2283</v>
      </c>
    </row>
    <row r="2959">
      <c r="A2959" s="441">
        <v>45837.33222372685</v>
      </c>
      <c r="B2959" s="294" t="s">
        <v>3545</v>
      </c>
    </row>
    <row r="2960">
      <c r="A2960" s="441">
        <v>45837.33222802084</v>
      </c>
      <c r="B2960" s="294" t="s">
        <v>2285</v>
      </c>
    </row>
    <row r="2961">
      <c r="A2961" s="441">
        <v>45837.332234560185</v>
      </c>
      <c r="B2961" s="294" t="s">
        <v>3546</v>
      </c>
    </row>
    <row r="2962">
      <c r="A2962" s="441">
        <v>45837.33224314815</v>
      </c>
      <c r="B2962" s="294" t="s">
        <v>3547</v>
      </c>
    </row>
    <row r="2963">
      <c r="A2963" s="441">
        <v>45837.33251251157</v>
      </c>
      <c r="B2963" s="294" t="s">
        <v>3548</v>
      </c>
    </row>
    <row r="2964">
      <c r="A2964" s="441">
        <v>45837.33251766204</v>
      </c>
      <c r="B2964" s="294" t="s">
        <v>2274</v>
      </c>
    </row>
    <row r="2965">
      <c r="A2965" s="441">
        <v>45837.332527418985</v>
      </c>
      <c r="B2965" s="294" t="s">
        <v>2719</v>
      </c>
    </row>
    <row r="2966">
      <c r="A2966" s="441">
        <v>45837.33253185185</v>
      </c>
      <c r="B2966" s="294" t="s">
        <v>2725</v>
      </c>
    </row>
    <row r="2967">
      <c r="A2967" s="441">
        <v>45837.33253629629</v>
      </c>
      <c r="B2967" s="294" t="s">
        <v>3467</v>
      </c>
    </row>
    <row r="2968">
      <c r="A2968" s="441">
        <v>45837.33258466436</v>
      </c>
      <c r="B2968" s="294" t="s">
        <v>2278</v>
      </c>
    </row>
    <row r="2969">
      <c r="A2969" s="441">
        <v>45837.33261398148</v>
      </c>
      <c r="B2969" s="294" t="s">
        <v>3549</v>
      </c>
    </row>
    <row r="2970">
      <c r="A2970" s="441">
        <v>45837.33261891204</v>
      </c>
      <c r="B2970" s="294" t="s">
        <v>2280</v>
      </c>
    </row>
    <row r="2971">
      <c r="A2971" s="441">
        <v>45837.332629571756</v>
      </c>
      <c r="B2971" s="294" t="s">
        <v>2281</v>
      </c>
    </row>
    <row r="2972">
      <c r="A2972" s="441">
        <v>45837.33264994213</v>
      </c>
      <c r="B2972" s="294" t="s">
        <v>3550</v>
      </c>
    </row>
    <row r="2973">
      <c r="A2973" s="441">
        <v>45837.33265408565</v>
      </c>
      <c r="B2973" s="294" t="s">
        <v>2283</v>
      </c>
    </row>
    <row r="2974">
      <c r="A2974" s="441">
        <v>45837.33267289352</v>
      </c>
      <c r="B2974" s="294" t="s">
        <v>3551</v>
      </c>
    </row>
    <row r="2975">
      <c r="A2975" s="441">
        <v>45837.33267721065</v>
      </c>
      <c r="B2975" s="294" t="s">
        <v>2285</v>
      </c>
    </row>
    <row r="2976">
      <c r="A2976" s="441">
        <v>45837.33268450231</v>
      </c>
      <c r="B2976" s="294" t="s">
        <v>3552</v>
      </c>
    </row>
    <row r="2977">
      <c r="A2977" s="441">
        <v>45837.33269451389</v>
      </c>
      <c r="B2977" s="294" t="s">
        <v>3553</v>
      </c>
    </row>
    <row r="2978">
      <c r="A2978" s="441">
        <v>45837.33361185185</v>
      </c>
      <c r="B2978" s="294" t="s">
        <v>3554</v>
      </c>
    </row>
    <row r="2979">
      <c r="A2979" s="441">
        <v>45837.333618275465</v>
      </c>
      <c r="B2979" s="294" t="s">
        <v>2260</v>
      </c>
    </row>
    <row r="2980">
      <c r="A2980" s="441">
        <v>45837.333623576385</v>
      </c>
      <c r="B2980" s="294" t="s">
        <v>2323</v>
      </c>
    </row>
    <row r="2981">
      <c r="A2981" s="441">
        <v>45837.33362888889</v>
      </c>
      <c r="B2981" s="294" t="s">
        <v>2264</v>
      </c>
    </row>
    <row r="2982">
      <c r="A2982" s="441">
        <v>45837.36357428241</v>
      </c>
      <c r="B2982" s="294" t="s">
        <v>3555</v>
      </c>
    </row>
    <row r="2983">
      <c r="A2983" s="441">
        <v>45837.36358450232</v>
      </c>
      <c r="B2983" s="294" t="s">
        <v>2340</v>
      </c>
    </row>
    <row r="2984">
      <c r="A2984" s="441">
        <v>45837.363597118056</v>
      </c>
      <c r="B2984" s="294" t="s">
        <v>2398</v>
      </c>
    </row>
    <row r="2985">
      <c r="A2985" s="441">
        <v>45837.36360412037</v>
      </c>
      <c r="B2985" s="294" t="s">
        <v>2399</v>
      </c>
    </row>
    <row r="2986">
      <c r="A2986" s="441">
        <v>45837.3636299537</v>
      </c>
      <c r="B2986" s="294" t="s">
        <v>3556</v>
      </c>
    </row>
    <row r="2987">
      <c r="A2987" s="441">
        <v>45837.364939872685</v>
      </c>
      <c r="B2987" s="294" t="s">
        <v>3557</v>
      </c>
    </row>
    <row r="2988">
      <c r="A2988" s="441">
        <v>45837.364943506946</v>
      </c>
      <c r="B2988" s="294" t="s">
        <v>2274</v>
      </c>
    </row>
    <row r="2989">
      <c r="A2989" s="441">
        <v>45837.36495877315</v>
      </c>
      <c r="B2989" s="294" t="s">
        <v>2340</v>
      </c>
    </row>
    <row r="2990">
      <c r="A2990" s="441">
        <v>45837.36496230324</v>
      </c>
      <c r="B2990" s="294" t="s">
        <v>2341</v>
      </c>
    </row>
    <row r="2991">
      <c r="A2991" s="441">
        <v>45837.3649655787</v>
      </c>
      <c r="B2991" s="294" t="s">
        <v>3467</v>
      </c>
    </row>
    <row r="2992">
      <c r="A2992" s="441">
        <v>45837.364993483796</v>
      </c>
      <c r="B2992" s="294" t="s">
        <v>2342</v>
      </c>
    </row>
    <row r="2993">
      <c r="A2993" s="441">
        <v>45837.365008368055</v>
      </c>
      <c r="B2993" s="294" t="s">
        <v>3558</v>
      </c>
    </row>
    <row r="2994">
      <c r="A2994" s="441">
        <v>45837.36501202546</v>
      </c>
      <c r="B2994" s="294" t="s">
        <v>2280</v>
      </c>
    </row>
    <row r="2995">
      <c r="A2995" s="441">
        <v>45837.36501983796</v>
      </c>
      <c r="B2995" s="294" t="s">
        <v>2281</v>
      </c>
    </row>
    <row r="2996">
      <c r="A2996" s="441">
        <v>45837.36503212963</v>
      </c>
      <c r="B2996" s="294" t="s">
        <v>3559</v>
      </c>
    </row>
    <row r="2997">
      <c r="A2997" s="441">
        <v>45837.36503616898</v>
      </c>
      <c r="B2997" s="294" t="s">
        <v>2283</v>
      </c>
    </row>
    <row r="2998">
      <c r="A2998" s="441">
        <v>45837.36504834491</v>
      </c>
      <c r="B2998" s="294" t="s">
        <v>3560</v>
      </c>
    </row>
    <row r="2999">
      <c r="A2999" s="441">
        <v>45837.36505119213</v>
      </c>
      <c r="B2999" s="294" t="s">
        <v>2285</v>
      </c>
    </row>
    <row r="3000">
      <c r="A3000" s="441">
        <v>45837.36505622685</v>
      </c>
      <c r="B3000" s="294" t="s">
        <v>3561</v>
      </c>
    </row>
    <row r="3001">
      <c r="A3001" s="441">
        <v>45837.36506743055</v>
      </c>
      <c r="B3001" s="294" t="s">
        <v>3562</v>
      </c>
    </row>
    <row r="3002">
      <c r="A3002" s="441">
        <v>45837.37504951389</v>
      </c>
      <c r="B3002" s="294" t="s">
        <v>2290</v>
      </c>
    </row>
    <row r="3003">
      <c r="A3003" s="441">
        <v>45837.375211886574</v>
      </c>
      <c r="B3003" s="294" t="s">
        <v>3563</v>
      </c>
    </row>
    <row r="3004">
      <c r="A3004" s="441">
        <v>45837.37521474537</v>
      </c>
      <c r="B3004" s="294" t="s">
        <v>2408</v>
      </c>
    </row>
    <row r="3005">
      <c r="A3005" s="441">
        <v>45837.375394097224</v>
      </c>
      <c r="B3005" s="294" t="s">
        <v>2750</v>
      </c>
    </row>
    <row r="3006">
      <c r="A3006" s="441">
        <v>45837.375668113425</v>
      </c>
      <c r="B3006" s="294" t="s">
        <v>3564</v>
      </c>
    </row>
    <row r="3007">
      <c r="A3007" s="441">
        <v>45837.37567090278</v>
      </c>
      <c r="B3007" s="294" t="s">
        <v>3565</v>
      </c>
    </row>
    <row r="3008">
      <c r="A3008" s="441">
        <v>45837.3756778588</v>
      </c>
      <c r="B3008" s="294" t="s">
        <v>3566</v>
      </c>
    </row>
    <row r="3009">
      <c r="A3009" s="441">
        <v>45837.37568079861</v>
      </c>
      <c r="B3009" s="294" t="s">
        <v>2283</v>
      </c>
    </row>
    <row r="3010">
      <c r="A3010" s="441">
        <v>45837.37568965278</v>
      </c>
      <c r="B3010" s="294" t="s">
        <v>3567</v>
      </c>
    </row>
    <row r="3011">
      <c r="A3011" s="441">
        <v>45837.405760277776</v>
      </c>
      <c r="B3011" s="294" t="s">
        <v>3568</v>
      </c>
    </row>
    <row r="3012">
      <c r="A3012" s="441">
        <v>45837.40576704861</v>
      </c>
      <c r="B3012" s="294" t="s">
        <v>2260</v>
      </c>
    </row>
    <row r="3013">
      <c r="A3013" s="441">
        <v>45837.40577150463</v>
      </c>
      <c r="B3013" s="294" t="s">
        <v>2414</v>
      </c>
    </row>
    <row r="3014">
      <c r="A3014" s="441">
        <v>45837.40578925926</v>
      </c>
      <c r="B3014" s="294" t="s">
        <v>2264</v>
      </c>
    </row>
    <row r="3015">
      <c r="A3015" s="441">
        <v>45837.40604663195</v>
      </c>
      <c r="B3015" s="294" t="s">
        <v>3569</v>
      </c>
    </row>
    <row r="3016">
      <c r="A3016" s="441">
        <v>45837.406050694444</v>
      </c>
      <c r="B3016" s="294" t="s">
        <v>2260</v>
      </c>
    </row>
    <row r="3017">
      <c r="A3017" s="441">
        <v>45837.40605508102</v>
      </c>
      <c r="B3017" s="294" t="s">
        <v>2414</v>
      </c>
    </row>
    <row r="3018">
      <c r="A3018" s="441">
        <v>45837.40606194444</v>
      </c>
      <c r="B3018" s="294" t="s">
        <v>2264</v>
      </c>
    </row>
    <row r="3019">
      <c r="A3019" s="441">
        <v>45837.44641549769</v>
      </c>
      <c r="B3019" s="294" t="s">
        <v>3570</v>
      </c>
    </row>
    <row r="3020">
      <c r="A3020" s="441">
        <v>45837.4464247338</v>
      </c>
      <c r="B3020" s="294" t="s">
        <v>2603</v>
      </c>
    </row>
    <row r="3021">
      <c r="A3021" s="441">
        <v>45837.44644355324</v>
      </c>
      <c r="B3021" s="294" t="s">
        <v>2398</v>
      </c>
    </row>
    <row r="3022">
      <c r="A3022" s="441">
        <v>45837.446451296295</v>
      </c>
      <c r="B3022" s="294" t="s">
        <v>2399</v>
      </c>
    </row>
    <row r="3023">
      <c r="A3023" s="441">
        <v>45837.44646556713</v>
      </c>
      <c r="B3023" s="294" t="s">
        <v>3571</v>
      </c>
    </row>
    <row r="3024">
      <c r="A3024" s="441">
        <v>45837.446936736116</v>
      </c>
      <c r="B3024" s="294" t="s">
        <v>3572</v>
      </c>
    </row>
    <row r="3025">
      <c r="A3025" s="441">
        <v>45837.446944131945</v>
      </c>
      <c r="B3025" s="294" t="s">
        <v>2426</v>
      </c>
    </row>
    <row r="3026">
      <c r="A3026" s="441">
        <v>45837.44694771991</v>
      </c>
      <c r="B3026" s="294" t="s">
        <v>2398</v>
      </c>
    </row>
    <row r="3027">
      <c r="A3027" s="441">
        <v>45837.44695585648</v>
      </c>
      <c r="B3027" s="294" t="s">
        <v>2399</v>
      </c>
    </row>
    <row r="3028">
      <c r="A3028" s="441">
        <v>45837.446967407406</v>
      </c>
      <c r="B3028" s="294" t="s">
        <v>3573</v>
      </c>
    </row>
    <row r="3029">
      <c r="A3029" s="441">
        <v>45837.44767540509</v>
      </c>
      <c r="B3029" s="294" t="s">
        <v>3574</v>
      </c>
    </row>
    <row r="3030">
      <c r="A3030" s="441">
        <v>45837.44768116898</v>
      </c>
      <c r="B3030" s="294" t="s">
        <v>2274</v>
      </c>
    </row>
    <row r="3031">
      <c r="A3031" s="441">
        <v>45837.44769152778</v>
      </c>
      <c r="B3031" s="294" t="s">
        <v>2603</v>
      </c>
    </row>
    <row r="3032">
      <c r="A3032" s="441">
        <v>45837.44769755787</v>
      </c>
      <c r="B3032" s="294" t="s">
        <v>2615</v>
      </c>
    </row>
    <row r="3033">
      <c r="A3033" s="441">
        <v>45837.44770228009</v>
      </c>
      <c r="B3033" s="294" t="s">
        <v>3467</v>
      </c>
    </row>
    <row r="3034">
      <c r="A3034" s="441">
        <v>45837.44775520833</v>
      </c>
      <c r="B3034" s="294" t="s">
        <v>2374</v>
      </c>
    </row>
    <row r="3035">
      <c r="A3035" s="441">
        <v>45837.447774976856</v>
      </c>
      <c r="B3035" s="294" t="s">
        <v>3575</v>
      </c>
    </row>
    <row r="3036">
      <c r="A3036" s="441">
        <v>45837.44778179398</v>
      </c>
      <c r="B3036" s="294" t="s">
        <v>2280</v>
      </c>
    </row>
    <row r="3037">
      <c r="A3037" s="441">
        <v>45837.447790798615</v>
      </c>
      <c r="B3037" s="294" t="s">
        <v>2281</v>
      </c>
    </row>
    <row r="3038">
      <c r="A3038" s="441">
        <v>45837.44781453704</v>
      </c>
      <c r="B3038" s="294" t="s">
        <v>2767</v>
      </c>
    </row>
    <row r="3039">
      <c r="A3039" s="441">
        <v>45837.447824131945</v>
      </c>
      <c r="B3039" s="294" t="s">
        <v>3576</v>
      </c>
    </row>
    <row r="3040">
      <c r="A3040" s="441">
        <v>45837.448167361115</v>
      </c>
      <c r="B3040" s="294" t="s">
        <v>3577</v>
      </c>
    </row>
    <row r="3041">
      <c r="A3041" s="441">
        <v>45837.44817131944</v>
      </c>
      <c r="B3041" s="294" t="s">
        <v>2274</v>
      </c>
    </row>
    <row r="3042">
      <c r="A3042" s="441">
        <v>45837.44818115741</v>
      </c>
      <c r="B3042" s="294" t="s">
        <v>2426</v>
      </c>
    </row>
    <row r="3043">
      <c r="A3043" s="441">
        <v>45837.44818547454</v>
      </c>
      <c r="B3043" s="294" t="s">
        <v>2429</v>
      </c>
    </row>
    <row r="3044">
      <c r="A3044" s="441">
        <v>45837.44819591435</v>
      </c>
      <c r="B3044" s="294" t="s">
        <v>3467</v>
      </c>
    </row>
    <row r="3045">
      <c r="A3045" s="441">
        <v>45837.44822831018</v>
      </c>
      <c r="B3045" s="294" t="s">
        <v>2374</v>
      </c>
    </row>
    <row r="3046">
      <c r="A3046" s="441">
        <v>45837.4482416088</v>
      </c>
      <c r="B3046" s="294" t="s">
        <v>3578</v>
      </c>
    </row>
    <row r="3047">
      <c r="A3047" s="441">
        <v>45837.4482453588</v>
      </c>
      <c r="B3047" s="294" t="s">
        <v>2280</v>
      </c>
    </row>
    <row r="3048">
      <c r="A3048" s="441">
        <v>45837.44825350694</v>
      </c>
      <c r="B3048" s="294" t="s">
        <v>2281</v>
      </c>
    </row>
    <row r="3049">
      <c r="A3049" s="441">
        <v>45837.44826936343</v>
      </c>
      <c r="B3049" s="294" t="s">
        <v>2431</v>
      </c>
    </row>
    <row r="3050">
      <c r="A3050" s="441">
        <v>45837.44827488426</v>
      </c>
      <c r="B3050" s="294" t="s">
        <v>3579</v>
      </c>
    </row>
    <row r="3051">
      <c r="A3051" s="441">
        <v>45837.44841430556</v>
      </c>
      <c r="B3051" s="294" t="s">
        <v>3580</v>
      </c>
    </row>
    <row r="3052">
      <c r="A3052" s="441">
        <v>45837.44850138889</v>
      </c>
      <c r="B3052" s="294" t="s">
        <v>3581</v>
      </c>
    </row>
    <row r="3053">
      <c r="A3053" s="441">
        <v>45837.4485322338</v>
      </c>
      <c r="B3053" s="294" t="s">
        <v>3582</v>
      </c>
    </row>
    <row r="3054">
      <c r="A3054" s="441">
        <v>45837.44856935185</v>
      </c>
      <c r="B3054" s="294" t="s">
        <v>2435</v>
      </c>
    </row>
    <row r="3055">
      <c r="A3055" s="441">
        <v>45837.44857368055</v>
      </c>
      <c r="B3055" s="294" t="s">
        <v>3583</v>
      </c>
    </row>
    <row r="3056">
      <c r="A3056" s="441">
        <v>45837.4485774537</v>
      </c>
      <c r="B3056" s="294" t="s">
        <v>2283</v>
      </c>
    </row>
    <row r="3057">
      <c r="A3057" s="441">
        <v>45837.448611678235</v>
      </c>
      <c r="B3057" s="294" t="s">
        <v>3584</v>
      </c>
    </row>
    <row r="3058">
      <c r="A3058" s="441">
        <v>45837.44861527778</v>
      </c>
      <c r="B3058" s="294" t="s">
        <v>2285</v>
      </c>
    </row>
    <row r="3059">
      <c r="A3059" s="441">
        <v>45837.44861990741</v>
      </c>
      <c r="B3059" s="294" t="s">
        <v>3585</v>
      </c>
    </row>
    <row r="3060">
      <c r="A3060" s="441">
        <v>45837.44862898148</v>
      </c>
      <c r="B3060" s="294" t="s">
        <v>3586</v>
      </c>
    </row>
    <row r="3061">
      <c r="A3061" s="441">
        <v>45837.44871465278</v>
      </c>
      <c r="B3061" s="294" t="s">
        <v>3587</v>
      </c>
    </row>
    <row r="3062">
      <c r="A3062" s="441">
        <v>45837.44872123843</v>
      </c>
      <c r="B3062" s="294" t="s">
        <v>2435</v>
      </c>
    </row>
    <row r="3063">
      <c r="A3063" s="441">
        <v>45837.448726296294</v>
      </c>
      <c r="B3063" s="294" t="s">
        <v>3588</v>
      </c>
    </row>
    <row r="3064">
      <c r="A3064" s="441">
        <v>45837.4487296875</v>
      </c>
      <c r="B3064" s="294" t="s">
        <v>2283</v>
      </c>
    </row>
    <row r="3065">
      <c r="A3065" s="441">
        <v>45837.44874090278</v>
      </c>
      <c r="B3065" s="294" t="s">
        <v>3589</v>
      </c>
    </row>
    <row r="3066">
      <c r="A3066" s="441">
        <v>45837.448745636575</v>
      </c>
      <c r="B3066" s="294" t="s">
        <v>2285</v>
      </c>
    </row>
    <row r="3067">
      <c r="A3067" s="441">
        <v>45837.44876532408</v>
      </c>
      <c r="B3067" s="294" t="s">
        <v>3590</v>
      </c>
    </row>
    <row r="3068">
      <c r="A3068" s="441">
        <v>45837.44877482639</v>
      </c>
      <c r="B3068" s="294" t="s">
        <v>3591</v>
      </c>
    </row>
    <row r="3069">
      <c r="A3069" s="441">
        <v>45837.47052721065</v>
      </c>
      <c r="B3069" s="294" t="s">
        <v>3592</v>
      </c>
    </row>
    <row r="3070">
      <c r="A3070" s="441">
        <v>45837.47054188658</v>
      </c>
      <c r="B3070" s="294" t="s">
        <v>2722</v>
      </c>
    </row>
    <row r="3071">
      <c r="A3071" s="441">
        <v>45837.47056538194</v>
      </c>
      <c r="B3071" s="294" t="s">
        <v>2398</v>
      </c>
    </row>
    <row r="3072">
      <c r="A3072" s="441">
        <v>45837.47058741898</v>
      </c>
      <c r="B3072" s="294" t="s">
        <v>2399</v>
      </c>
    </row>
    <row r="3073">
      <c r="A3073" s="441">
        <v>45837.470604710645</v>
      </c>
      <c r="B3073" s="294" t="s">
        <v>3593</v>
      </c>
    </row>
    <row r="3074">
      <c r="A3074" s="441">
        <v>45837.47163909722</v>
      </c>
      <c r="B3074" s="294" t="s">
        <v>3594</v>
      </c>
    </row>
    <row r="3075">
      <c r="A3075" s="441">
        <v>45837.47164346065</v>
      </c>
      <c r="B3075" s="294" t="s">
        <v>2274</v>
      </c>
    </row>
    <row r="3076">
      <c r="A3076" s="441">
        <v>45837.47165836806</v>
      </c>
      <c r="B3076" s="294" t="s">
        <v>2722</v>
      </c>
    </row>
    <row r="3077">
      <c r="A3077" s="441">
        <v>45837.47167153935</v>
      </c>
      <c r="B3077" s="294" t="s">
        <v>2732</v>
      </c>
    </row>
    <row r="3078">
      <c r="A3078" s="441">
        <v>45837.47167509259</v>
      </c>
      <c r="B3078" s="294" t="s">
        <v>3467</v>
      </c>
    </row>
    <row r="3079">
      <c r="A3079" s="441">
        <v>45837.47170524306</v>
      </c>
      <c r="B3079" s="294" t="s">
        <v>3595</v>
      </c>
    </row>
    <row r="3080">
      <c r="A3080" s="441">
        <v>45837.471723124996</v>
      </c>
      <c r="B3080" s="294" t="s">
        <v>3596</v>
      </c>
    </row>
    <row r="3081">
      <c r="A3081" s="441">
        <v>45837.47173038195</v>
      </c>
      <c r="B3081" s="294" t="s">
        <v>3597</v>
      </c>
    </row>
    <row r="3082">
      <c r="A3082" s="441">
        <v>45837.47173943287</v>
      </c>
      <c r="B3082" s="294" t="s">
        <v>2374</v>
      </c>
    </row>
    <row r="3083">
      <c r="A3083" s="441">
        <v>45837.47175251157</v>
      </c>
      <c r="B3083" s="294" t="s">
        <v>3543</v>
      </c>
    </row>
    <row r="3084">
      <c r="A3084" s="441">
        <v>45837.47175699074</v>
      </c>
      <c r="B3084" s="294" t="s">
        <v>3598</v>
      </c>
    </row>
    <row r="3085">
      <c r="A3085" s="441">
        <v>45837.47176201388</v>
      </c>
      <c r="B3085" s="294" t="s">
        <v>2355</v>
      </c>
    </row>
    <row r="3086">
      <c r="A3086" s="441">
        <v>45837.471766400464</v>
      </c>
      <c r="B3086" s="294" t="s">
        <v>3599</v>
      </c>
    </row>
    <row r="3087">
      <c r="A3087" s="441">
        <v>45837.471788090275</v>
      </c>
      <c r="B3087" s="294" t="s">
        <v>3600</v>
      </c>
    </row>
    <row r="3088">
      <c r="A3088" s="441">
        <v>45837.47179473379</v>
      </c>
      <c r="B3088" s="294" t="s">
        <v>3601</v>
      </c>
    </row>
    <row r="3089">
      <c r="A3089" s="441">
        <v>45837.471862164355</v>
      </c>
      <c r="B3089" s="294" t="s">
        <v>3602</v>
      </c>
    </row>
    <row r="3090">
      <c r="A3090" s="441">
        <v>45837.47186721065</v>
      </c>
      <c r="B3090" s="294" t="s">
        <v>3603</v>
      </c>
    </row>
    <row r="3091">
      <c r="A3091" s="441">
        <v>45837.47187065972</v>
      </c>
      <c r="B3091" s="294" t="s">
        <v>2283</v>
      </c>
    </row>
    <row r="3092">
      <c r="A3092" s="441">
        <v>45837.47187871528</v>
      </c>
      <c r="B3092" s="294" t="s">
        <v>3604</v>
      </c>
    </row>
    <row r="3093">
      <c r="A3093" s="441">
        <v>45837.47188241898</v>
      </c>
      <c r="B3093" s="294" t="s">
        <v>2285</v>
      </c>
    </row>
    <row r="3094">
      <c r="A3094" s="441">
        <v>45837.47188922454</v>
      </c>
      <c r="B3094" s="294" t="s">
        <v>3605</v>
      </c>
    </row>
    <row r="3095">
      <c r="A3095" s="441">
        <v>45837.47189829861</v>
      </c>
      <c r="B3095" s="294" t="s">
        <v>3606</v>
      </c>
    </row>
    <row r="3096">
      <c r="A3096" s="441">
        <v>45837.47235940972</v>
      </c>
      <c r="B3096" s="294" t="s">
        <v>3607</v>
      </c>
    </row>
    <row r="3097">
      <c r="A3097" s="441">
        <v>45837.47236855324</v>
      </c>
      <c r="B3097" s="294" t="s">
        <v>2381</v>
      </c>
    </row>
    <row r="3098">
      <c r="A3098" s="441">
        <v>45837.472372662036</v>
      </c>
      <c r="B3098" s="294" t="s">
        <v>2398</v>
      </c>
    </row>
    <row r="3099">
      <c r="A3099" s="441">
        <v>45837.47238393519</v>
      </c>
      <c r="B3099" s="294" t="s">
        <v>2399</v>
      </c>
    </row>
    <row r="3100">
      <c r="A3100" s="441">
        <v>45837.472395439814</v>
      </c>
      <c r="B3100" s="294" t="s">
        <v>3608</v>
      </c>
    </row>
    <row r="3101">
      <c r="A3101" s="441">
        <v>45837.472993159725</v>
      </c>
      <c r="B3101" s="294" t="s">
        <v>3609</v>
      </c>
    </row>
    <row r="3102">
      <c r="A3102" s="441">
        <v>45837.472998391204</v>
      </c>
      <c r="B3102" s="294" t="s">
        <v>2274</v>
      </c>
    </row>
    <row r="3103">
      <c r="A3103" s="441">
        <v>45837.47301168981</v>
      </c>
      <c r="B3103" s="294" t="s">
        <v>2381</v>
      </c>
    </row>
    <row r="3104">
      <c r="A3104" s="441">
        <v>45837.47302186342</v>
      </c>
      <c r="B3104" s="294" t="s">
        <v>2386</v>
      </c>
    </row>
    <row r="3105">
      <c r="A3105" s="441">
        <v>45837.473027071755</v>
      </c>
      <c r="B3105" s="294" t="s">
        <v>3467</v>
      </c>
    </row>
    <row r="3106">
      <c r="A3106" s="441">
        <v>45837.473052546295</v>
      </c>
      <c r="B3106" s="294" t="s">
        <v>3610</v>
      </c>
    </row>
    <row r="3107">
      <c r="A3107" s="441">
        <v>45837.473062812496</v>
      </c>
      <c r="B3107" s="294" t="s">
        <v>3611</v>
      </c>
    </row>
    <row r="3108">
      <c r="A3108" s="441">
        <v>45837.47307233796</v>
      </c>
      <c r="B3108" s="294" t="s">
        <v>3612</v>
      </c>
    </row>
    <row r="3109">
      <c r="A3109" s="441">
        <v>45837.47308483796</v>
      </c>
      <c r="B3109" s="294" t="s">
        <v>2342</v>
      </c>
    </row>
    <row r="3110">
      <c r="A3110" s="441">
        <v>45837.47309954861</v>
      </c>
      <c r="B3110" s="294" t="s">
        <v>3490</v>
      </c>
    </row>
    <row r="3111">
      <c r="A3111" s="441">
        <v>45837.47311274306</v>
      </c>
      <c r="B3111" s="294" t="s">
        <v>3613</v>
      </c>
    </row>
    <row r="3112">
      <c r="A3112" s="441">
        <v>45837.47311791667</v>
      </c>
      <c r="B3112" s="294" t="s">
        <v>2355</v>
      </c>
    </row>
    <row r="3113">
      <c r="A3113" s="441">
        <v>45837.47312299769</v>
      </c>
      <c r="B3113" s="294" t="s">
        <v>3614</v>
      </c>
    </row>
    <row r="3114">
      <c r="A3114" s="441">
        <v>45837.473140567134</v>
      </c>
      <c r="B3114" s="294" t="s">
        <v>3615</v>
      </c>
    </row>
    <row r="3115">
      <c r="A3115" s="441">
        <v>45837.47314960648</v>
      </c>
      <c r="B3115" s="294" t="s">
        <v>3616</v>
      </c>
    </row>
    <row r="3116">
      <c r="A3116" s="441">
        <v>45837.47327037037</v>
      </c>
      <c r="B3116" s="294" t="s">
        <v>2759</v>
      </c>
    </row>
    <row r="3117">
      <c r="A3117" s="441">
        <v>45837.47327577547</v>
      </c>
      <c r="B3117" s="294" t="s">
        <v>3617</v>
      </c>
    </row>
    <row r="3118">
      <c r="A3118" s="441">
        <v>45837.47328071759</v>
      </c>
      <c r="B3118" s="294" t="s">
        <v>2283</v>
      </c>
    </row>
    <row r="3119">
      <c r="A3119" s="441">
        <v>45837.47329432871</v>
      </c>
      <c r="B3119" s="294" t="s">
        <v>3618</v>
      </c>
    </row>
    <row r="3120">
      <c r="A3120" s="441">
        <v>45837.47329849537</v>
      </c>
      <c r="B3120" s="294" t="s">
        <v>2285</v>
      </c>
    </row>
    <row r="3121">
      <c r="A3121" s="441">
        <v>45837.473305231484</v>
      </c>
      <c r="B3121" s="294" t="s">
        <v>3619</v>
      </c>
    </row>
    <row r="3122">
      <c r="A3122" s="441">
        <v>45837.473316689815</v>
      </c>
      <c r="B3122" s="294" t="s">
        <v>3620</v>
      </c>
    </row>
    <row r="3123">
      <c r="A3123" s="441">
        <v>45837.516042777774</v>
      </c>
      <c r="B3123" s="294" t="s">
        <v>3621</v>
      </c>
    </row>
    <row r="3124">
      <c r="A3124" s="441">
        <v>45837.516052824074</v>
      </c>
      <c r="B3124" s="294" t="s">
        <v>2722</v>
      </c>
    </row>
    <row r="3125">
      <c r="A3125" s="441">
        <v>45837.51606527778</v>
      </c>
      <c r="B3125" s="294" t="s">
        <v>2398</v>
      </c>
    </row>
    <row r="3126">
      <c r="A3126" s="441">
        <v>45837.51607408565</v>
      </c>
      <c r="B3126" s="294" t="s">
        <v>2399</v>
      </c>
    </row>
    <row r="3127">
      <c r="A3127" s="441">
        <v>45837.51609587963</v>
      </c>
      <c r="B3127" s="294" t="s">
        <v>3622</v>
      </c>
    </row>
    <row r="3128">
      <c r="A3128" s="441">
        <v>45837.51750070602</v>
      </c>
      <c r="B3128" s="294" t="s">
        <v>3623</v>
      </c>
    </row>
    <row r="3129">
      <c r="A3129" s="441">
        <v>45837.51750431713</v>
      </c>
      <c r="B3129" s="294" t="s">
        <v>2274</v>
      </c>
    </row>
    <row r="3130">
      <c r="A3130" s="441">
        <v>45837.517511909726</v>
      </c>
      <c r="B3130" s="294" t="s">
        <v>2722</v>
      </c>
    </row>
    <row r="3131">
      <c r="A3131" s="441">
        <v>45837.51751539352</v>
      </c>
      <c r="B3131" s="294" t="s">
        <v>2732</v>
      </c>
    </row>
    <row r="3132">
      <c r="A3132" s="441">
        <v>45837.51752164352</v>
      </c>
      <c r="B3132" s="294" t="s">
        <v>3467</v>
      </c>
    </row>
    <row r="3133">
      <c r="A3133" s="441">
        <v>45837.51753612269</v>
      </c>
      <c r="B3133" s="294" t="s">
        <v>3624</v>
      </c>
    </row>
    <row r="3134">
      <c r="A3134" s="441">
        <v>45837.51754190972</v>
      </c>
      <c r="B3134" s="294" t="s">
        <v>3625</v>
      </c>
    </row>
    <row r="3135">
      <c r="A3135" s="441">
        <v>45837.51754756944</v>
      </c>
      <c r="B3135" s="294" t="s">
        <v>3626</v>
      </c>
    </row>
    <row r="3136">
      <c r="A3136" s="441">
        <v>45837.51755361111</v>
      </c>
      <c r="B3136" s="294" t="s">
        <v>3627</v>
      </c>
    </row>
    <row r="3137">
      <c r="A3137" s="441">
        <v>45837.517560740744</v>
      </c>
      <c r="B3137" s="294" t="s">
        <v>2374</v>
      </c>
    </row>
    <row r="3138">
      <c r="A3138" s="441">
        <v>45837.51756965277</v>
      </c>
      <c r="B3138" s="294" t="s">
        <v>3543</v>
      </c>
    </row>
    <row r="3139">
      <c r="A3139" s="441">
        <v>45837.51757299768</v>
      </c>
      <c r="B3139" s="294" t="s">
        <v>3598</v>
      </c>
    </row>
    <row r="3140">
      <c r="A3140" s="441">
        <v>45837.517576620376</v>
      </c>
      <c r="B3140" s="294" t="s">
        <v>2355</v>
      </c>
    </row>
    <row r="3141">
      <c r="A3141" s="441">
        <v>45837.51757967593</v>
      </c>
      <c r="B3141" s="294" t="s">
        <v>3599</v>
      </c>
    </row>
    <row r="3142">
      <c r="A3142" s="441">
        <v>45837.517594606485</v>
      </c>
      <c r="B3142" s="294" t="s">
        <v>3600</v>
      </c>
    </row>
    <row r="3143">
      <c r="A3143" s="441">
        <v>45837.5175987963</v>
      </c>
      <c r="B3143" s="294" t="s">
        <v>3601</v>
      </c>
    </row>
    <row r="3144">
      <c r="A3144" s="441">
        <v>45837.51763394676</v>
      </c>
      <c r="B3144" s="294" t="s">
        <v>3602</v>
      </c>
    </row>
    <row r="3145">
      <c r="A3145" s="441">
        <v>45837.51763663194</v>
      </c>
      <c r="B3145" s="294" t="s">
        <v>3628</v>
      </c>
    </row>
    <row r="3146">
      <c r="A3146" s="441">
        <v>45837.517650127316</v>
      </c>
      <c r="B3146" s="294" t="s">
        <v>2283</v>
      </c>
    </row>
    <row r="3147">
      <c r="A3147" s="441">
        <v>45837.51765673611</v>
      </c>
      <c r="B3147" s="294" t="s">
        <v>3629</v>
      </c>
    </row>
    <row r="3148">
      <c r="A3148" s="441">
        <v>45837.51766016203</v>
      </c>
      <c r="B3148" s="294" t="s">
        <v>2285</v>
      </c>
    </row>
    <row r="3149">
      <c r="A3149" s="441">
        <v>45837.517665046296</v>
      </c>
      <c r="B3149" s="294" t="s">
        <v>3630</v>
      </c>
    </row>
    <row r="3150">
      <c r="A3150" s="441">
        <v>45837.517673587965</v>
      </c>
      <c r="B3150" s="294" t="s">
        <v>3631</v>
      </c>
    </row>
    <row r="3151">
      <c r="A3151" s="441">
        <v>45837.51814251157</v>
      </c>
      <c r="B3151" s="294" t="s">
        <v>3632</v>
      </c>
    </row>
    <row r="3152">
      <c r="A3152" s="441">
        <v>45837.51814650463</v>
      </c>
      <c r="B3152" s="294" t="s">
        <v>2260</v>
      </c>
    </row>
    <row r="3153">
      <c r="A3153" s="441">
        <v>45837.51815033564</v>
      </c>
      <c r="B3153" s="294" t="s">
        <v>2266</v>
      </c>
    </row>
    <row r="3154">
      <c r="A3154" s="441">
        <v>45837.51816806713</v>
      </c>
      <c r="B3154" s="294" t="s">
        <v>2267</v>
      </c>
    </row>
    <row r="3155">
      <c r="A3155" s="441">
        <v>45837.51817195602</v>
      </c>
      <c r="B3155" s="294" t="s">
        <v>2264</v>
      </c>
    </row>
    <row r="3156">
      <c r="A3156" s="441">
        <v>45837.51837658565</v>
      </c>
      <c r="B3156" s="294" t="s">
        <v>3633</v>
      </c>
    </row>
    <row r="3157">
      <c r="A3157" s="441">
        <v>45837.51839229166</v>
      </c>
      <c r="B3157" s="294" t="s">
        <v>2260</v>
      </c>
    </row>
    <row r="3158">
      <c r="A3158" s="441">
        <v>45837.518395555555</v>
      </c>
      <c r="B3158" s="294" t="s">
        <v>2266</v>
      </c>
    </row>
    <row r="3159">
      <c r="A3159" s="441">
        <v>45837.5183990625</v>
      </c>
      <c r="B3159" s="294" t="s">
        <v>2267</v>
      </c>
    </row>
    <row r="3160">
      <c r="A3160" s="441">
        <v>45837.518402222224</v>
      </c>
      <c r="B3160" s="294" t="s">
        <v>2264</v>
      </c>
    </row>
    <row r="3161">
      <c r="A3161" s="441">
        <v>45837.51848525463</v>
      </c>
      <c r="B3161" s="294" t="s">
        <v>3634</v>
      </c>
    </row>
    <row r="3162">
      <c r="A3162" s="441">
        <v>45837.51848814815</v>
      </c>
      <c r="B3162" s="294" t="s">
        <v>2260</v>
      </c>
    </row>
    <row r="3163">
      <c r="A3163" s="441">
        <v>45837.51849097222</v>
      </c>
      <c r="B3163" s="294" t="s">
        <v>2266</v>
      </c>
    </row>
    <row r="3164">
      <c r="A3164" s="441">
        <v>45837.518496226854</v>
      </c>
      <c r="B3164" s="294" t="s">
        <v>2267</v>
      </c>
    </row>
    <row r="3165">
      <c r="A3165" s="441">
        <v>45837.51849934028</v>
      </c>
      <c r="B3165" s="294" t="s">
        <v>2264</v>
      </c>
    </row>
    <row r="3166">
      <c r="A3166" s="441">
        <v>45837.52658925926</v>
      </c>
      <c r="B3166" s="294" t="s">
        <v>3635</v>
      </c>
    </row>
    <row r="3167">
      <c r="A3167" s="441">
        <v>45837.52659363426</v>
      </c>
      <c r="B3167" s="294" t="s">
        <v>2260</v>
      </c>
    </row>
    <row r="3168">
      <c r="A3168" s="441">
        <v>45837.526597557866</v>
      </c>
      <c r="B3168" s="294" t="s">
        <v>2266</v>
      </c>
    </row>
    <row r="3169">
      <c r="A3169" s="441">
        <v>45837.526611180554</v>
      </c>
      <c r="B3169" s="294" t="s">
        <v>2267</v>
      </c>
    </row>
    <row r="3170">
      <c r="A3170" s="441">
        <v>45837.526615173614</v>
      </c>
      <c r="B3170" s="294" t="s">
        <v>2264</v>
      </c>
    </row>
    <row r="3171">
      <c r="A3171" s="441">
        <v>45837.52803980324</v>
      </c>
      <c r="B3171" s="294" t="s">
        <v>3636</v>
      </c>
    </row>
    <row r="3172">
      <c r="A3172" s="441">
        <v>45837.52804578704</v>
      </c>
      <c r="B3172" s="294" t="s">
        <v>2515</v>
      </c>
    </row>
    <row r="3173">
      <c r="A3173" s="441">
        <v>45837.52804984954</v>
      </c>
      <c r="B3173" s="294" t="s">
        <v>2398</v>
      </c>
    </row>
    <row r="3174">
      <c r="A3174" s="441">
        <v>45837.52805912037</v>
      </c>
      <c r="B3174" s="294" t="s">
        <v>2399</v>
      </c>
    </row>
    <row r="3175">
      <c r="A3175" s="441">
        <v>45837.528070127315</v>
      </c>
      <c r="B3175" s="294" t="s">
        <v>3637</v>
      </c>
    </row>
    <row r="3176">
      <c r="A3176" s="441">
        <v>45837.52946796296</v>
      </c>
      <c r="B3176" s="294" t="s">
        <v>3638</v>
      </c>
    </row>
    <row r="3177">
      <c r="A3177" s="441">
        <v>45837.52947149306</v>
      </c>
      <c r="B3177" s="294" t="s">
        <v>2274</v>
      </c>
    </row>
    <row r="3178">
      <c r="A3178" s="441">
        <v>45837.52947927083</v>
      </c>
      <c r="B3178" s="294" t="s">
        <v>2515</v>
      </c>
    </row>
    <row r="3179">
      <c r="A3179" s="441">
        <v>45837.529492800924</v>
      </c>
      <c r="B3179" s="294" t="s">
        <v>2518</v>
      </c>
    </row>
    <row r="3180">
      <c r="A3180" s="441">
        <v>45837.52949608796</v>
      </c>
      <c r="B3180" s="294" t="s">
        <v>3467</v>
      </c>
    </row>
    <row r="3181">
      <c r="A3181" s="441">
        <v>45837.529519097225</v>
      </c>
      <c r="B3181" s="294" t="s">
        <v>2374</v>
      </c>
    </row>
    <row r="3182">
      <c r="A3182" s="441">
        <v>45837.52953321759</v>
      </c>
      <c r="B3182" s="294" t="s">
        <v>3639</v>
      </c>
    </row>
    <row r="3183">
      <c r="A3183" s="441">
        <v>45837.529536574075</v>
      </c>
      <c r="B3183" s="294" t="s">
        <v>2280</v>
      </c>
    </row>
    <row r="3184">
      <c r="A3184" s="441">
        <v>45837.529545729165</v>
      </c>
      <c r="B3184" s="294" t="s">
        <v>2281</v>
      </c>
    </row>
    <row r="3185">
      <c r="A3185" s="441">
        <v>45837.529558124996</v>
      </c>
      <c r="B3185" s="294" t="s">
        <v>2771</v>
      </c>
    </row>
    <row r="3186">
      <c r="A3186" s="441">
        <v>45837.52957449074</v>
      </c>
      <c r="B3186" s="294" t="s">
        <v>3640</v>
      </c>
    </row>
    <row r="3187">
      <c r="A3187" s="441">
        <v>45837.52962622685</v>
      </c>
      <c r="B3187" s="294" t="s">
        <v>2775</v>
      </c>
    </row>
    <row r="3188">
      <c r="A3188" s="441">
        <v>45837.5296308449</v>
      </c>
      <c r="B3188" s="294" t="s">
        <v>3641</v>
      </c>
    </row>
    <row r="3189">
      <c r="A3189" s="441">
        <v>45837.529634328705</v>
      </c>
      <c r="B3189" s="294" t="s">
        <v>2283</v>
      </c>
    </row>
    <row r="3190">
      <c r="A3190" s="441">
        <v>45837.52964368055</v>
      </c>
      <c r="B3190" s="294" t="s">
        <v>3642</v>
      </c>
    </row>
    <row r="3191">
      <c r="A3191" s="441">
        <v>45837.529656134255</v>
      </c>
      <c r="B3191" s="294" t="s">
        <v>2285</v>
      </c>
    </row>
    <row r="3192">
      <c r="A3192" s="441">
        <v>45837.529661064815</v>
      </c>
      <c r="B3192" s="294" t="s">
        <v>3643</v>
      </c>
    </row>
    <row r="3193">
      <c r="A3193" s="441">
        <v>45837.52966987269</v>
      </c>
      <c r="B3193" s="294" t="s">
        <v>3644</v>
      </c>
    </row>
    <row r="3194">
      <c r="A3194" s="441">
        <v>45837.52997484954</v>
      </c>
      <c r="B3194" s="294" t="s">
        <v>3645</v>
      </c>
    </row>
    <row r="3195">
      <c r="A3195" s="441">
        <v>45837.529978923616</v>
      </c>
      <c r="B3195" s="294" t="s">
        <v>2260</v>
      </c>
    </row>
    <row r="3196">
      <c r="A3196" s="441">
        <v>45837.52999472222</v>
      </c>
      <c r="B3196" s="294" t="s">
        <v>2266</v>
      </c>
    </row>
    <row r="3197">
      <c r="A3197" s="441">
        <v>45837.52999984953</v>
      </c>
      <c r="B3197" s="294" t="s">
        <v>2267</v>
      </c>
    </row>
    <row r="3198">
      <c r="A3198" s="441">
        <v>45837.530003900465</v>
      </c>
      <c r="B3198" s="294" t="s">
        <v>2264</v>
      </c>
    </row>
    <row r="3199">
      <c r="A3199" s="441">
        <v>45837.535003784724</v>
      </c>
      <c r="B3199" s="294" t="s">
        <v>3646</v>
      </c>
    </row>
    <row r="3200">
      <c r="A3200" s="441">
        <v>45837.535007349536</v>
      </c>
      <c r="B3200" s="294" t="s">
        <v>2260</v>
      </c>
    </row>
    <row r="3201">
      <c r="A3201" s="441">
        <v>45837.53503324074</v>
      </c>
      <c r="B3201" s="294" t="s">
        <v>2266</v>
      </c>
    </row>
    <row r="3202">
      <c r="A3202" s="441">
        <v>45837.53503699074</v>
      </c>
      <c r="B3202" s="294" t="s">
        <v>2267</v>
      </c>
    </row>
    <row r="3203">
      <c r="A3203" s="441">
        <v>45837.535040393515</v>
      </c>
      <c r="B3203" s="294" t="s">
        <v>2264</v>
      </c>
    </row>
    <row r="3204">
      <c r="A3204" s="441">
        <v>45837.53535741898</v>
      </c>
      <c r="B3204" s="294" t="s">
        <v>3647</v>
      </c>
    </row>
    <row r="3205">
      <c r="A3205" s="441">
        <v>45837.535363483796</v>
      </c>
      <c r="B3205" s="294" t="s">
        <v>2260</v>
      </c>
    </row>
    <row r="3206">
      <c r="A3206" s="441">
        <v>45837.53537791666</v>
      </c>
      <c r="B3206" s="294" t="s">
        <v>2266</v>
      </c>
    </row>
    <row r="3207">
      <c r="A3207" s="441">
        <v>45837.535381319445</v>
      </c>
      <c r="B3207" s="294" t="s">
        <v>2267</v>
      </c>
    </row>
    <row r="3208">
      <c r="A3208" s="441">
        <v>45837.53538459491</v>
      </c>
      <c r="B3208" s="294" t="s">
        <v>2264</v>
      </c>
    </row>
    <row r="3209">
      <c r="A3209" s="441">
        <v>45837.53570202546</v>
      </c>
      <c r="B3209" s="294" t="s">
        <v>3648</v>
      </c>
    </row>
    <row r="3210">
      <c r="A3210" s="441">
        <v>45837.53570471065</v>
      </c>
      <c r="B3210" s="294" t="s">
        <v>2260</v>
      </c>
    </row>
    <row r="3211">
      <c r="A3211" s="441">
        <v>45837.53570732639</v>
      </c>
      <c r="B3211" s="294" t="s">
        <v>2266</v>
      </c>
    </row>
    <row r="3212">
      <c r="A3212" s="441">
        <v>45837.53571079861</v>
      </c>
      <c r="B3212" s="294" t="s">
        <v>2267</v>
      </c>
    </row>
    <row r="3213">
      <c r="A3213" s="441">
        <v>45837.53571626157</v>
      </c>
      <c r="B3213" s="294" t="s">
        <v>2264</v>
      </c>
    </row>
    <row r="3214">
      <c r="A3214" s="441">
        <v>45837.54745873842</v>
      </c>
      <c r="B3214" s="294" t="s">
        <v>3649</v>
      </c>
    </row>
    <row r="3215">
      <c r="A3215" s="441">
        <v>45837.54746258102</v>
      </c>
      <c r="B3215" s="294" t="s">
        <v>2260</v>
      </c>
    </row>
    <row r="3216">
      <c r="A3216" s="441">
        <v>45837.54746614583</v>
      </c>
      <c r="B3216" s="294" t="s">
        <v>2266</v>
      </c>
    </row>
    <row r="3217">
      <c r="A3217" s="441">
        <v>45837.54747723379</v>
      </c>
      <c r="B3217" s="294" t="s">
        <v>2267</v>
      </c>
    </row>
    <row r="3218">
      <c r="A3218" s="441">
        <v>45837.54748146991</v>
      </c>
      <c r="B3218" s="294" t="s">
        <v>2264</v>
      </c>
    </row>
    <row r="3219">
      <c r="A3219" s="441">
        <v>45837.570880960644</v>
      </c>
      <c r="B3219" s="294" t="s">
        <v>3650</v>
      </c>
    </row>
    <row r="3220">
      <c r="A3220" s="441">
        <v>45837.5708869213</v>
      </c>
      <c r="B3220" s="294" t="s">
        <v>2260</v>
      </c>
    </row>
    <row r="3221">
      <c r="A3221" s="441">
        <v>45837.57089693287</v>
      </c>
      <c r="B3221" s="294" t="s">
        <v>3651</v>
      </c>
    </row>
    <row r="3222">
      <c r="A3222" s="441">
        <v>45837.570910486116</v>
      </c>
      <c r="B3222" s="294" t="s">
        <v>2262</v>
      </c>
    </row>
    <row r="3223">
      <c r="A3223" s="441">
        <v>45837.57092113426</v>
      </c>
      <c r="B3223" s="294" t="s">
        <v>3652</v>
      </c>
    </row>
    <row r="3224">
      <c r="A3224" s="441">
        <v>45837.57093284722</v>
      </c>
      <c r="B3224" s="294" t="s">
        <v>2264</v>
      </c>
    </row>
    <row r="3225">
      <c r="A3225" s="441">
        <v>45837.57180942129</v>
      </c>
      <c r="B3225" s="294" t="s">
        <v>3653</v>
      </c>
    </row>
    <row r="3226">
      <c r="A3226" s="441">
        <v>45837.57181811343</v>
      </c>
      <c r="B3226" s="294" t="s">
        <v>3654</v>
      </c>
    </row>
    <row r="3227">
      <c r="A3227" s="441">
        <v>45837.571824108796</v>
      </c>
      <c r="B3227" s="294" t="s">
        <v>3655</v>
      </c>
    </row>
    <row r="3228">
      <c r="A3228" s="441">
        <v>45837.571832037036</v>
      </c>
      <c r="B3228" s="294" t="s">
        <v>3656</v>
      </c>
    </row>
    <row r="3229">
      <c r="A3229" s="441">
        <v>45837.57185325232</v>
      </c>
      <c r="B3229" s="294" t="s">
        <v>3657</v>
      </c>
    </row>
    <row r="3230">
      <c r="A3230" s="441">
        <v>45837.57291326389</v>
      </c>
      <c r="B3230" s="294" t="s">
        <v>3658</v>
      </c>
    </row>
    <row r="3231">
      <c r="A3231" s="441">
        <v>45837.57291741898</v>
      </c>
      <c r="B3231" s="294" t="s">
        <v>2274</v>
      </c>
    </row>
    <row r="3232">
      <c r="A3232" s="441">
        <v>45837.57293998843</v>
      </c>
      <c r="B3232" s="294" t="s">
        <v>3654</v>
      </c>
    </row>
    <row r="3233">
      <c r="A3233" s="441">
        <v>45837.572944375</v>
      </c>
      <c r="B3233" s="294" t="s">
        <v>3659</v>
      </c>
    </row>
    <row r="3234">
      <c r="A3234" s="441">
        <v>45837.57294832176</v>
      </c>
      <c r="B3234" s="294" t="s">
        <v>3477</v>
      </c>
    </row>
    <row r="3235">
      <c r="A3235" s="441">
        <v>45837.57297725695</v>
      </c>
      <c r="B3235" s="294" t="s">
        <v>2374</v>
      </c>
    </row>
    <row r="3236">
      <c r="A3236" s="441">
        <v>45837.57298880787</v>
      </c>
      <c r="B3236" s="294" t="s">
        <v>3660</v>
      </c>
    </row>
    <row r="3237">
      <c r="A3237" s="441">
        <v>45837.572993194444</v>
      </c>
      <c r="B3237" s="294" t="s">
        <v>2280</v>
      </c>
    </row>
    <row r="3238">
      <c r="A3238" s="441">
        <v>45837.573001770834</v>
      </c>
      <c r="B3238" s="294" t="s">
        <v>2281</v>
      </c>
    </row>
    <row r="3239">
      <c r="A3239" s="441">
        <v>45837.57302972222</v>
      </c>
      <c r="B3239" s="294" t="s">
        <v>3661</v>
      </c>
    </row>
    <row r="3240">
      <c r="A3240" s="441">
        <v>45837.573035208334</v>
      </c>
      <c r="B3240" s="294" t="s">
        <v>2283</v>
      </c>
    </row>
    <row r="3241">
      <c r="A3241" s="441">
        <v>45837.57304195601</v>
      </c>
      <c r="B3241" s="294" t="s">
        <v>3662</v>
      </c>
    </row>
    <row r="3242">
      <c r="A3242" s="441">
        <v>45837.573046770834</v>
      </c>
      <c r="B3242" s="294" t="s">
        <v>2285</v>
      </c>
    </row>
    <row r="3243">
      <c r="A3243" s="441">
        <v>45837.5730522338</v>
      </c>
      <c r="B3243" s="294" t="s">
        <v>3663</v>
      </c>
    </row>
    <row r="3244">
      <c r="A3244" s="441">
        <v>45837.573060243056</v>
      </c>
      <c r="B3244" s="294" t="s">
        <v>3664</v>
      </c>
    </row>
    <row r="3245">
      <c r="A3245" s="441">
        <v>45837.62354543981</v>
      </c>
      <c r="B3245" s="294" t="s">
        <v>3665</v>
      </c>
    </row>
    <row r="3246">
      <c r="A3246" s="441">
        <v>45837.62354918981</v>
      </c>
      <c r="B3246" s="294" t="s">
        <v>2260</v>
      </c>
    </row>
    <row r="3247">
      <c r="A3247" s="441">
        <v>45837.623552523146</v>
      </c>
      <c r="B3247" s="294" t="s">
        <v>2512</v>
      </c>
    </row>
    <row r="3248">
      <c r="A3248" s="441">
        <v>45837.71246152778</v>
      </c>
      <c r="B3248" s="294" t="s">
        <v>3666</v>
      </c>
    </row>
    <row r="3249">
      <c r="A3249" s="441">
        <v>45837.712469351856</v>
      </c>
      <c r="B3249" s="294" t="s">
        <v>2739</v>
      </c>
    </row>
    <row r="3250">
      <c r="A3250" s="441">
        <v>45837.71248112268</v>
      </c>
      <c r="B3250" s="294" t="s">
        <v>2740</v>
      </c>
    </row>
    <row r="3251">
      <c r="A3251" s="441">
        <v>45837.71249085648</v>
      </c>
      <c r="B3251" s="294" t="s">
        <v>3667</v>
      </c>
    </row>
    <row r="3252">
      <c r="A3252" s="441">
        <v>45837.712504571755</v>
      </c>
      <c r="B3252" s="294" t="s">
        <v>3668</v>
      </c>
    </row>
    <row r="3253">
      <c r="A3253" s="441">
        <v>45837.71317952547</v>
      </c>
      <c r="B3253" s="294" t="s">
        <v>3669</v>
      </c>
    </row>
    <row r="3254">
      <c r="A3254" s="441">
        <v>45837.71318283565</v>
      </c>
      <c r="B3254" s="294" t="s">
        <v>2274</v>
      </c>
    </row>
    <row r="3255">
      <c r="A3255" s="441">
        <v>45837.71319039352</v>
      </c>
      <c r="B3255" s="294" t="s">
        <v>2739</v>
      </c>
    </row>
    <row r="3256">
      <c r="A3256" s="441">
        <v>45837.713193206015</v>
      </c>
      <c r="B3256" s="294" t="s">
        <v>2744</v>
      </c>
    </row>
    <row r="3257">
      <c r="A3257" s="441">
        <v>45837.713196261575</v>
      </c>
      <c r="B3257" s="294" t="s">
        <v>3477</v>
      </c>
    </row>
    <row r="3258">
      <c r="A3258" s="441">
        <v>45837.71321725694</v>
      </c>
      <c r="B3258" s="294" t="s">
        <v>2342</v>
      </c>
    </row>
    <row r="3259">
      <c r="A3259" s="441">
        <v>45837.71323150463</v>
      </c>
      <c r="B3259" s="294" t="s">
        <v>3670</v>
      </c>
    </row>
    <row r="3260">
      <c r="A3260" s="441">
        <v>45837.713234849536</v>
      </c>
      <c r="B3260" s="294" t="s">
        <v>2280</v>
      </c>
    </row>
    <row r="3261">
      <c r="A3261" s="441">
        <v>45837.71324215278</v>
      </c>
      <c r="B3261" s="294" t="s">
        <v>2281</v>
      </c>
    </row>
    <row r="3262">
      <c r="A3262" s="441">
        <v>45837.71325515046</v>
      </c>
      <c r="B3262" s="294" t="s">
        <v>3671</v>
      </c>
    </row>
    <row r="3263">
      <c r="A3263" s="441">
        <v>45837.71325829861</v>
      </c>
      <c r="B3263" s="294" t="s">
        <v>2283</v>
      </c>
    </row>
    <row r="3264">
      <c r="A3264" s="441">
        <v>45837.71327150463</v>
      </c>
      <c r="B3264" s="294" t="s">
        <v>3672</v>
      </c>
    </row>
    <row r="3265">
      <c r="A3265" s="441">
        <v>45837.71329395833</v>
      </c>
      <c r="B3265" s="294" t="s">
        <v>2285</v>
      </c>
    </row>
    <row r="3266">
      <c r="A3266" s="441">
        <v>45837.71330495371</v>
      </c>
      <c r="B3266" s="294" t="s">
        <v>3673</v>
      </c>
    </row>
    <row r="3267">
      <c r="A3267" s="441">
        <v>45837.71331407408</v>
      </c>
      <c r="B3267" s="294" t="s">
        <v>3674</v>
      </c>
    </row>
    <row r="3268">
      <c r="A3268" s="441">
        <v>45837.75837790509</v>
      </c>
      <c r="B3268" s="294" t="s">
        <v>2283</v>
      </c>
    </row>
    <row r="3269">
      <c r="A3269" s="441">
        <v>45837.758386817135</v>
      </c>
      <c r="B3269" s="294" t="s">
        <v>3675</v>
      </c>
    </row>
    <row r="3270">
      <c r="A3270" s="441">
        <v>45837.758399224535</v>
      </c>
      <c r="B3270" s="294" t="s">
        <v>2283</v>
      </c>
    </row>
    <row r="3271">
      <c r="A3271" s="441">
        <v>45837.75840803241</v>
      </c>
      <c r="B3271" s="294" t="s">
        <v>3676</v>
      </c>
    </row>
    <row r="3272">
      <c r="A3272" s="441">
        <v>45837.905818784726</v>
      </c>
      <c r="B3272" s="294" t="s">
        <v>3677</v>
      </c>
    </row>
    <row r="3273">
      <c r="A3273" s="441">
        <v>45837.90582324074</v>
      </c>
      <c r="B3273" s="294" t="s">
        <v>2260</v>
      </c>
    </row>
    <row r="3274">
      <c r="A3274" s="441">
        <v>45837.90582585648</v>
      </c>
      <c r="B3274" s="294" t="s">
        <v>2550</v>
      </c>
    </row>
    <row r="3275">
      <c r="A3275" s="441">
        <v>45837.90583033564</v>
      </c>
      <c r="B3275" s="294" t="s">
        <v>2262</v>
      </c>
    </row>
    <row r="3276">
      <c r="A3276" s="441">
        <v>45837.9058454051</v>
      </c>
      <c r="B3276" s="294" t="s">
        <v>3393</v>
      </c>
    </row>
    <row r="3277">
      <c r="A3277" s="441">
        <v>45837.90585517361</v>
      </c>
      <c r="B3277" s="294" t="s">
        <v>2264</v>
      </c>
    </row>
    <row r="3278">
      <c r="A3278" s="441">
        <v>45837.906138923616</v>
      </c>
      <c r="B3278" s="294" t="s">
        <v>3678</v>
      </c>
    </row>
    <row r="3279">
      <c r="A3279" s="441">
        <v>45837.906146099536</v>
      </c>
      <c r="B3279" s="294" t="s">
        <v>2553</v>
      </c>
    </row>
    <row r="3280">
      <c r="A3280" s="441">
        <v>45837.90614957176</v>
      </c>
      <c r="B3280" s="294" t="s">
        <v>2554</v>
      </c>
    </row>
    <row r="3281">
      <c r="A3281" s="441">
        <v>45837.90616038194</v>
      </c>
      <c r="B3281" s="294" t="s">
        <v>3679</v>
      </c>
    </row>
    <row r="3282">
      <c r="A3282" s="441">
        <v>45837.90617508102</v>
      </c>
      <c r="B3282" s="294" t="s">
        <v>3680</v>
      </c>
    </row>
    <row r="3283">
      <c r="A3283" s="441">
        <v>45837.90646759259</v>
      </c>
      <c r="B3283" s="294" t="s">
        <v>3681</v>
      </c>
    </row>
    <row r="3284">
      <c r="A3284" s="441">
        <v>45837.90647126157</v>
      </c>
      <c r="B3284" s="294" t="s">
        <v>2260</v>
      </c>
    </row>
    <row r="3285">
      <c r="A3285" s="441">
        <v>45837.9064750463</v>
      </c>
      <c r="B3285" s="294" t="s">
        <v>2550</v>
      </c>
    </row>
    <row r="3286">
      <c r="A3286" s="441">
        <v>45837.90647877315</v>
      </c>
      <c r="B3286" s="294" t="s">
        <v>2264</v>
      </c>
    </row>
    <row r="3287">
      <c r="A3287" s="441">
        <v>45837.906623981486</v>
      </c>
      <c r="B3287" s="294" t="s">
        <v>3682</v>
      </c>
    </row>
    <row r="3288">
      <c r="A3288" s="441">
        <v>45837.906628240744</v>
      </c>
      <c r="B3288" s="294" t="s">
        <v>2274</v>
      </c>
    </row>
    <row r="3289">
      <c r="A3289" s="441">
        <v>45837.90663763889</v>
      </c>
      <c r="B3289" s="294" t="s">
        <v>2553</v>
      </c>
    </row>
    <row r="3290">
      <c r="A3290" s="441">
        <v>45837.90664151621</v>
      </c>
      <c r="B3290" s="294" t="s">
        <v>2558</v>
      </c>
    </row>
    <row r="3291">
      <c r="A3291" s="441">
        <v>45837.90664527778</v>
      </c>
      <c r="B3291" s="294" t="s">
        <v>3477</v>
      </c>
    </row>
    <row r="3292">
      <c r="A3292" s="441">
        <v>45837.906675474536</v>
      </c>
      <c r="B3292" s="294" t="s">
        <v>2278</v>
      </c>
    </row>
    <row r="3293">
      <c r="A3293" s="441">
        <v>45837.90668936343</v>
      </c>
      <c r="B3293" s="294" t="s">
        <v>3683</v>
      </c>
    </row>
    <row r="3294">
      <c r="A3294" s="441">
        <v>45837.90669349537</v>
      </c>
      <c r="B3294" s="294" t="s">
        <v>2280</v>
      </c>
    </row>
    <row r="3295">
      <c r="A3295" s="441">
        <v>45837.90670475694</v>
      </c>
      <c r="B3295" s="294" t="s">
        <v>2281</v>
      </c>
    </row>
    <row r="3296">
      <c r="A3296" s="441">
        <v>45837.90671939815</v>
      </c>
      <c r="B3296" s="294" t="s">
        <v>3684</v>
      </c>
    </row>
    <row r="3297">
      <c r="A3297" s="441">
        <v>45837.90672327546</v>
      </c>
      <c r="B3297" s="294" t="s">
        <v>2283</v>
      </c>
    </row>
    <row r="3298">
      <c r="A3298" s="441">
        <v>45837.906732337964</v>
      </c>
      <c r="B3298" s="294" t="s">
        <v>3685</v>
      </c>
    </row>
    <row r="3299">
      <c r="A3299" s="441">
        <v>45837.906736377314</v>
      </c>
      <c r="B3299" s="294" t="s">
        <v>2285</v>
      </c>
    </row>
    <row r="3300">
      <c r="A3300" s="441">
        <v>45837.90674607639</v>
      </c>
      <c r="B3300" s="294" t="s">
        <v>3686</v>
      </c>
    </row>
    <row r="3301">
      <c r="A3301" s="441">
        <v>45837.906758240744</v>
      </c>
      <c r="B3301" s="294" t="s">
        <v>3687</v>
      </c>
    </row>
    <row r="3302">
      <c r="A3302" s="441">
        <v>45837.90743741898</v>
      </c>
      <c r="B3302" s="294" t="s">
        <v>3688</v>
      </c>
    </row>
    <row r="3303">
      <c r="A3303" s="441">
        <v>45837.90744141204</v>
      </c>
      <c r="B3303" s="294" t="s">
        <v>2260</v>
      </c>
    </row>
    <row r="3304">
      <c r="A3304" s="441">
        <v>45837.907445115736</v>
      </c>
      <c r="B3304" s="294" t="s">
        <v>2289</v>
      </c>
    </row>
    <row r="3305">
      <c r="A3305" s="441">
        <v>45837.90744920139</v>
      </c>
      <c r="B3305" s="294" t="s">
        <v>2264</v>
      </c>
    </row>
    <row r="3306">
      <c r="A3306" s="441">
        <v>45838.19159479167</v>
      </c>
      <c r="B3306" s="294" t="s">
        <v>3689</v>
      </c>
    </row>
    <row r="3307">
      <c r="A3307" s="441">
        <v>45838.19161475694</v>
      </c>
      <c r="B3307" s="294" t="s">
        <v>2839</v>
      </c>
    </row>
    <row r="3308">
      <c r="A3308" s="441">
        <v>45838.19161821759</v>
      </c>
      <c r="B3308" s="294" t="s">
        <v>2565</v>
      </c>
    </row>
    <row r="3309">
      <c r="A3309" s="441">
        <v>45838.191625810185</v>
      </c>
      <c r="B3309" s="294" t="s">
        <v>3690</v>
      </c>
    </row>
    <row r="3310">
      <c r="A3310" s="441">
        <v>45838.19163946759</v>
      </c>
      <c r="B3310" s="294" t="s">
        <v>3691</v>
      </c>
    </row>
    <row r="3311">
      <c r="A3311" s="441">
        <v>45838.191903252315</v>
      </c>
      <c r="B3311" s="294" t="s">
        <v>3692</v>
      </c>
    </row>
    <row r="3312">
      <c r="A3312" s="441">
        <v>45838.19190655093</v>
      </c>
      <c r="B3312" s="294" t="s">
        <v>2260</v>
      </c>
    </row>
    <row r="3313">
      <c r="A3313" s="441">
        <v>45838.19190902778</v>
      </c>
      <c r="B3313" s="294" t="s">
        <v>2927</v>
      </c>
    </row>
    <row r="3314">
      <c r="A3314" s="441">
        <v>45838.191912187496</v>
      </c>
      <c r="B3314" s="294" t="s">
        <v>2264</v>
      </c>
    </row>
    <row r="3315">
      <c r="A3315" s="441">
        <v>45838.19196335648</v>
      </c>
      <c r="B3315" s="294" t="s">
        <v>3693</v>
      </c>
    </row>
    <row r="3316">
      <c r="A3316" s="441">
        <v>45838.191966053244</v>
      </c>
      <c r="B3316" s="294" t="s">
        <v>2260</v>
      </c>
    </row>
    <row r="3317">
      <c r="A3317" s="441">
        <v>45838.19196881945</v>
      </c>
      <c r="B3317" s="294" t="s">
        <v>2927</v>
      </c>
    </row>
    <row r="3318">
      <c r="A3318" s="441">
        <v>45838.1919750463</v>
      </c>
      <c r="B3318" s="294" t="s">
        <v>2264</v>
      </c>
    </row>
    <row r="3319">
      <c r="A3319" s="441">
        <v>45838.19226578704</v>
      </c>
      <c r="B3319" s="294" t="s">
        <v>3694</v>
      </c>
    </row>
    <row r="3320">
      <c r="A3320" s="441">
        <v>45838.1922697338</v>
      </c>
      <c r="B3320" s="294" t="s">
        <v>2274</v>
      </c>
    </row>
    <row r="3321">
      <c r="A3321" s="441">
        <v>45838.192284097226</v>
      </c>
      <c r="B3321" s="294" t="s">
        <v>2839</v>
      </c>
    </row>
    <row r="3322">
      <c r="A3322" s="441">
        <v>45838.19228802083</v>
      </c>
      <c r="B3322" s="294" t="s">
        <v>2843</v>
      </c>
    </row>
    <row r="3323">
      <c r="A3323" s="441">
        <v>45838.19229207176</v>
      </c>
      <c r="B3323" s="294" t="s">
        <v>3477</v>
      </c>
    </row>
    <row r="3324">
      <c r="A3324" s="441">
        <v>45838.19232607639</v>
      </c>
      <c r="B3324" s="294" t="s">
        <v>2278</v>
      </c>
    </row>
    <row r="3325">
      <c r="A3325" s="441">
        <v>45838.19233978009</v>
      </c>
      <c r="B3325" s="294" t="s">
        <v>3695</v>
      </c>
    </row>
    <row r="3326">
      <c r="A3326" s="441">
        <v>45838.19234371527</v>
      </c>
      <c r="B3326" s="294" t="s">
        <v>2280</v>
      </c>
    </row>
    <row r="3327">
      <c r="A3327" s="441">
        <v>45838.19235278935</v>
      </c>
      <c r="B3327" s="294" t="s">
        <v>2281</v>
      </c>
    </row>
    <row r="3328">
      <c r="A3328" s="441">
        <v>45838.19237429398</v>
      </c>
      <c r="B3328" s="294" t="s">
        <v>3696</v>
      </c>
    </row>
    <row r="3329">
      <c r="A3329" s="441">
        <v>45838.192378912034</v>
      </c>
      <c r="B3329" s="294" t="s">
        <v>2283</v>
      </c>
    </row>
    <row r="3330">
      <c r="A3330" s="441">
        <v>45838.19238663194</v>
      </c>
      <c r="B3330" s="294" t="s">
        <v>3697</v>
      </c>
    </row>
    <row r="3331">
      <c r="A3331" s="441">
        <v>45838.19239055556</v>
      </c>
      <c r="B3331" s="294" t="s">
        <v>2285</v>
      </c>
    </row>
    <row r="3332">
      <c r="A3332" s="441">
        <v>45838.192396342594</v>
      </c>
      <c r="B3332" s="294" t="s">
        <v>3698</v>
      </c>
    </row>
    <row r="3333">
      <c r="A3333" s="441">
        <v>45838.19240774306</v>
      </c>
      <c r="B3333" s="294" t="s">
        <v>3699</v>
      </c>
    </row>
    <row r="3334">
      <c r="A3334" s="441">
        <v>45838.37505702546</v>
      </c>
      <c r="B3334" s="294" t="s">
        <v>2290</v>
      </c>
    </row>
    <row r="3335">
      <c r="A3335" s="441">
        <v>45838.37507983796</v>
      </c>
      <c r="B3335" s="294" t="s">
        <v>2291</v>
      </c>
    </row>
    <row r="3336">
      <c r="A3336" s="441">
        <v>45838.43252744213</v>
      </c>
      <c r="B3336" s="294" t="s">
        <v>3700</v>
      </c>
    </row>
    <row r="3337">
      <c r="A3337" s="441">
        <v>45838.43253208333</v>
      </c>
      <c r="B3337" s="294" t="s">
        <v>2260</v>
      </c>
    </row>
    <row r="3338">
      <c r="A3338" s="441">
        <v>45838.43253571759</v>
      </c>
      <c r="B3338" s="294" t="s">
        <v>2266</v>
      </c>
    </row>
    <row r="3339">
      <c r="A3339" s="441">
        <v>45838.43255641204</v>
      </c>
      <c r="B3339" s="294" t="s">
        <v>2267</v>
      </c>
    </row>
    <row r="3340">
      <c r="A3340" s="441">
        <v>45838.432559594905</v>
      </c>
      <c r="B3340" s="294" t="s">
        <v>2264</v>
      </c>
    </row>
    <row r="3341">
      <c r="A3341" s="441">
        <v>45838.51423710649</v>
      </c>
      <c r="B3341" s="294" t="s">
        <v>3701</v>
      </c>
    </row>
    <row r="3342">
      <c r="A3342" s="441">
        <v>45838.51424380787</v>
      </c>
      <c r="B3342" s="294" t="s">
        <v>2260</v>
      </c>
    </row>
    <row r="3343">
      <c r="A3343" s="441">
        <v>45838.51424965278</v>
      </c>
      <c r="B3343" s="294" t="s">
        <v>2463</v>
      </c>
    </row>
    <row r="3344">
      <c r="A3344" s="441">
        <v>45838.51426790509</v>
      </c>
      <c r="B3344" s="294" t="s">
        <v>2267</v>
      </c>
    </row>
    <row r="3345">
      <c r="A3345" s="441">
        <v>45838.51427459491</v>
      </c>
      <c r="B3345" s="294" t="s">
        <v>2264</v>
      </c>
    </row>
    <row r="3346">
      <c r="A3346" s="441">
        <v>45838.60545643518</v>
      </c>
      <c r="B3346" s="294" t="s">
        <v>3702</v>
      </c>
    </row>
    <row r="3347">
      <c r="A3347" s="441">
        <v>45838.60546145833</v>
      </c>
      <c r="B3347" s="294" t="s">
        <v>2260</v>
      </c>
    </row>
    <row r="3348">
      <c r="A3348" s="441">
        <v>45838.60546491898</v>
      </c>
      <c r="B3348" s="294" t="s">
        <v>2927</v>
      </c>
    </row>
    <row r="3349">
      <c r="A3349" s="441">
        <v>45838.60548694445</v>
      </c>
      <c r="B3349" s="294" t="s">
        <v>2264</v>
      </c>
    </row>
    <row r="3350">
      <c r="A3350" s="441">
        <v>45838.613566087966</v>
      </c>
      <c r="B3350" s="294" t="s">
        <v>3703</v>
      </c>
    </row>
    <row r="3351">
      <c r="A3351" s="441">
        <v>45838.6135711574</v>
      </c>
      <c r="B3351" s="294" t="s">
        <v>2260</v>
      </c>
    </row>
    <row r="3352">
      <c r="A3352" s="441">
        <v>45838.61357523148</v>
      </c>
      <c r="B3352" s="294" t="s">
        <v>2414</v>
      </c>
    </row>
    <row r="3353">
      <c r="A3353" s="441">
        <v>45838.61358980324</v>
      </c>
      <c r="B3353" s="294" t="s">
        <v>2264</v>
      </c>
    </row>
    <row r="3354">
      <c r="A3354" s="441">
        <v>45838.61876586806</v>
      </c>
      <c r="B3354" s="294" t="s">
        <v>3704</v>
      </c>
    </row>
    <row r="3355">
      <c r="A3355" s="441">
        <v>45838.618770914356</v>
      </c>
      <c r="B3355" s="294" t="s">
        <v>2260</v>
      </c>
    </row>
    <row r="3356">
      <c r="A3356" s="441">
        <v>45838.61877908565</v>
      </c>
      <c r="B3356" s="294" t="s">
        <v>2550</v>
      </c>
    </row>
    <row r="3357">
      <c r="A3357" s="441">
        <v>45838.61878777778</v>
      </c>
      <c r="B3357" s="294" t="s">
        <v>2264</v>
      </c>
    </row>
    <row r="3358">
      <c r="A3358" s="441">
        <v>45838.64543114584</v>
      </c>
      <c r="B3358" s="294" t="s">
        <v>3705</v>
      </c>
    </row>
    <row r="3359">
      <c r="A3359" s="441">
        <v>45838.64543672454</v>
      </c>
      <c r="B3359" s="294" t="s">
        <v>2260</v>
      </c>
    </row>
    <row r="3360">
      <c r="A3360" s="441">
        <v>45838.6454412037</v>
      </c>
      <c r="B3360" s="294" t="s">
        <v>2593</v>
      </c>
    </row>
    <row r="3361">
      <c r="A3361" s="441">
        <v>45838.6454552662</v>
      </c>
      <c r="B3361" s="294" t="s">
        <v>2264</v>
      </c>
    </row>
    <row r="3362">
      <c r="A3362" s="441">
        <v>45838.64762002315</v>
      </c>
      <c r="B3362" s="294" t="s">
        <v>3706</v>
      </c>
    </row>
    <row r="3363">
      <c r="A3363" s="441">
        <v>45838.64763202546</v>
      </c>
      <c r="B3363" s="294" t="s">
        <v>2260</v>
      </c>
    </row>
    <row r="3364">
      <c r="A3364" s="441">
        <v>45838.64763561342</v>
      </c>
      <c r="B3364" s="294" t="s">
        <v>2550</v>
      </c>
    </row>
    <row r="3365">
      <c r="A3365" s="441">
        <v>45838.64763868056</v>
      </c>
      <c r="B3365" s="294" t="s">
        <v>2264</v>
      </c>
    </row>
    <row r="3366">
      <c r="A3366" s="441">
        <v>45838.64773938658</v>
      </c>
      <c r="B3366" s="294" t="s">
        <v>3707</v>
      </c>
    </row>
    <row r="3367">
      <c r="A3367" s="441">
        <v>45838.6477431713</v>
      </c>
      <c r="B3367" s="294" t="s">
        <v>2260</v>
      </c>
    </row>
    <row r="3368">
      <c r="A3368" s="441">
        <v>45838.647746111106</v>
      </c>
      <c r="B3368" s="294" t="s">
        <v>2550</v>
      </c>
    </row>
    <row r="3369">
      <c r="A3369" s="441">
        <v>45838.64774901621</v>
      </c>
      <c r="B3369" s="294" t="s">
        <v>2264</v>
      </c>
    </row>
    <row r="3370">
      <c r="A3370" s="441">
        <v>45838.64863928241</v>
      </c>
      <c r="B3370" s="294" t="s">
        <v>3708</v>
      </c>
    </row>
    <row r="3371">
      <c r="A3371" s="441">
        <v>45838.648642615735</v>
      </c>
      <c r="B3371" s="294" t="s">
        <v>2260</v>
      </c>
    </row>
    <row r="3372">
      <c r="A3372" s="441">
        <v>45838.64864594907</v>
      </c>
      <c r="B3372" s="294" t="s">
        <v>2593</v>
      </c>
    </row>
    <row r="3373">
      <c r="A3373" s="441">
        <v>45838.64864915509</v>
      </c>
      <c r="B3373" s="294" t="s">
        <v>2264</v>
      </c>
    </row>
    <row r="3374">
      <c r="A3374" s="441">
        <v>45838.75837733796</v>
      </c>
      <c r="B3374" s="294" t="s">
        <v>2283</v>
      </c>
    </row>
    <row r="3375">
      <c r="A3375" s="441">
        <v>45838.75838644676</v>
      </c>
      <c r="B3375" s="294" t="s">
        <v>3709</v>
      </c>
    </row>
    <row r="3376">
      <c r="A3376" s="441">
        <v>45838.758400439816</v>
      </c>
      <c r="B3376" s="294" t="s">
        <v>2283</v>
      </c>
    </row>
    <row r="3377">
      <c r="A3377" s="441">
        <v>45838.75840825231</v>
      </c>
      <c r="B3377" s="294" t="s">
        <v>3710</v>
      </c>
    </row>
    <row r="3378">
      <c r="A3378" s="441">
        <v>45838.892644293985</v>
      </c>
      <c r="B3378" s="294" t="s">
        <v>3711</v>
      </c>
    </row>
    <row r="3379">
      <c r="A3379" s="441">
        <v>45838.892649560185</v>
      </c>
      <c r="B3379" s="294" t="s">
        <v>2260</v>
      </c>
    </row>
    <row r="3380">
      <c r="A3380" s="441">
        <v>45838.89265356481</v>
      </c>
      <c r="B3380" s="294" t="s">
        <v>2323</v>
      </c>
    </row>
    <row r="3381">
      <c r="A3381" s="441">
        <v>45838.892657777775</v>
      </c>
      <c r="B3381" s="294" t="s">
        <v>2262</v>
      </c>
    </row>
    <row r="3382">
      <c r="A3382" s="441">
        <v>45838.892679675926</v>
      </c>
      <c r="B3382" s="294" t="s">
        <v>2324</v>
      </c>
    </row>
    <row r="3383">
      <c r="A3383" s="441">
        <v>45838.89269716435</v>
      </c>
      <c r="B3383" s="294" t="s">
        <v>2264</v>
      </c>
    </row>
    <row r="3384">
      <c r="A3384" s="441">
        <v>45838.8948631713</v>
      </c>
      <c r="B3384" s="294" t="s">
        <v>3712</v>
      </c>
    </row>
    <row r="3385">
      <c r="A3385" s="441">
        <v>45838.89487012732</v>
      </c>
      <c r="B3385" s="294" t="s">
        <v>2340</v>
      </c>
    </row>
    <row r="3386">
      <c r="A3386" s="441">
        <v>45838.894873576384</v>
      </c>
      <c r="B3386" s="294" t="s">
        <v>2677</v>
      </c>
    </row>
    <row r="3387">
      <c r="A3387" s="441">
        <v>45838.894883437504</v>
      </c>
      <c r="B3387" s="294" t="s">
        <v>3713</v>
      </c>
    </row>
    <row r="3388">
      <c r="A3388" s="441">
        <v>45838.894895613426</v>
      </c>
      <c r="B3388" s="294" t="s">
        <v>3714</v>
      </c>
    </row>
    <row r="3389">
      <c r="A3389" s="441">
        <v>45838.896204363424</v>
      </c>
      <c r="B3389" s="294" t="s">
        <v>3715</v>
      </c>
    </row>
    <row r="3390">
      <c r="A3390" s="441">
        <v>45838.89620877315</v>
      </c>
      <c r="B3390" s="294" t="s">
        <v>2274</v>
      </c>
    </row>
    <row r="3391">
      <c r="A3391" s="441">
        <v>45838.89622032407</v>
      </c>
      <c r="B3391" s="294" t="s">
        <v>2340</v>
      </c>
    </row>
    <row r="3392">
      <c r="A3392" s="441">
        <v>45838.89622372686</v>
      </c>
      <c r="B3392" s="294" t="s">
        <v>2341</v>
      </c>
    </row>
    <row r="3393">
      <c r="A3393" s="441">
        <v>45838.89622789352</v>
      </c>
      <c r="B3393" s="294" t="s">
        <v>3477</v>
      </c>
    </row>
    <row r="3394">
      <c r="A3394" s="441">
        <v>45838.89625643518</v>
      </c>
      <c r="B3394" s="294" t="s">
        <v>2342</v>
      </c>
    </row>
    <row r="3395">
      <c r="A3395" s="441">
        <v>45838.89626925926</v>
      </c>
      <c r="B3395" s="294" t="s">
        <v>3716</v>
      </c>
    </row>
    <row r="3396">
      <c r="A3396" s="441">
        <v>45838.89627542824</v>
      </c>
      <c r="B3396" s="294" t="s">
        <v>2280</v>
      </c>
    </row>
    <row r="3397">
      <c r="A3397" s="441">
        <v>45838.896298946755</v>
      </c>
      <c r="B3397" s="294" t="s">
        <v>2281</v>
      </c>
    </row>
    <row r="3398">
      <c r="A3398" s="441">
        <v>45838.89631221065</v>
      </c>
      <c r="B3398" s="294" t="s">
        <v>3717</v>
      </c>
    </row>
    <row r="3399">
      <c r="A3399" s="441">
        <v>45838.89631541667</v>
      </c>
      <c r="B3399" s="294" t="s">
        <v>2283</v>
      </c>
    </row>
    <row r="3400">
      <c r="A3400" s="441">
        <v>45838.89632262732</v>
      </c>
      <c r="B3400" s="294" t="s">
        <v>3718</v>
      </c>
    </row>
    <row r="3401">
      <c r="A3401" s="441">
        <v>45838.89632670139</v>
      </c>
      <c r="B3401" s="294" t="s">
        <v>2285</v>
      </c>
    </row>
    <row r="3402">
      <c r="A3402" s="441">
        <v>45838.896332118056</v>
      </c>
      <c r="B3402" s="294" t="s">
        <v>3719</v>
      </c>
    </row>
    <row r="3403">
      <c r="A3403" s="441">
        <v>45838.89634559028</v>
      </c>
      <c r="B3403" s="294" t="s">
        <v>3720</v>
      </c>
    </row>
    <row r="3404">
      <c r="A3404" s="441">
        <v>45838.896736215276</v>
      </c>
      <c r="B3404" s="294" t="s">
        <v>3721</v>
      </c>
    </row>
    <row r="3405">
      <c r="A3405" s="441">
        <v>45838.896740752316</v>
      </c>
      <c r="B3405" s="294" t="s">
        <v>2260</v>
      </c>
    </row>
    <row r="3406">
      <c r="A3406" s="441">
        <v>45838.89674532408</v>
      </c>
      <c r="B3406" s="294" t="s">
        <v>2266</v>
      </c>
    </row>
    <row r="3407">
      <c r="A3407" s="441">
        <v>45838.89675068287</v>
      </c>
      <c r="B3407" s="294" t="s">
        <v>2267</v>
      </c>
    </row>
    <row r="3408">
      <c r="A3408" s="441">
        <v>45838.8967552199</v>
      </c>
      <c r="B3408" s="294" t="s">
        <v>2264</v>
      </c>
    </row>
    <row r="3409">
      <c r="A3409" s="441">
        <v>45838.90205829861</v>
      </c>
      <c r="B3409" s="294" t="s">
        <v>3722</v>
      </c>
    </row>
    <row r="3410">
      <c r="A3410" s="441">
        <v>45838.90206202546</v>
      </c>
      <c r="B3410" s="294" t="s">
        <v>2260</v>
      </c>
    </row>
    <row r="3411">
      <c r="A3411" s="441">
        <v>45838.902065381946</v>
      </c>
      <c r="B3411" s="294" t="s">
        <v>2414</v>
      </c>
    </row>
    <row r="3412">
      <c r="A3412" s="441">
        <v>45838.90208023148</v>
      </c>
      <c r="B3412" s="294" t="s">
        <v>2264</v>
      </c>
    </row>
    <row r="3413">
      <c r="A3413" s="441">
        <v>45838.90646320602</v>
      </c>
      <c r="B3413" s="294" t="s">
        <v>3723</v>
      </c>
    </row>
    <row r="3414">
      <c r="A3414" s="441">
        <v>45838.90646804398</v>
      </c>
      <c r="B3414" s="294" t="s">
        <v>2260</v>
      </c>
    </row>
    <row r="3415">
      <c r="A3415" s="441">
        <v>45838.90647258102</v>
      </c>
      <c r="B3415" s="294" t="s">
        <v>2266</v>
      </c>
    </row>
    <row r="3416">
      <c r="A3416" s="441">
        <v>45838.90648502315</v>
      </c>
      <c r="B3416" s="294" t="s">
        <v>2267</v>
      </c>
    </row>
    <row r="3417">
      <c r="A3417" s="441">
        <v>45838.9064896412</v>
      </c>
      <c r="B3417" s="294" t="s">
        <v>2264</v>
      </c>
    </row>
    <row r="3418">
      <c r="A3418" s="441">
        <v>45838.910800729165</v>
      </c>
      <c r="B3418" s="294" t="s">
        <v>3724</v>
      </c>
    </row>
    <row r="3419">
      <c r="A3419" s="441">
        <v>45838.91080491898</v>
      </c>
      <c r="B3419" s="294" t="s">
        <v>2260</v>
      </c>
    </row>
    <row r="3420">
      <c r="A3420" s="441">
        <v>45838.91080865741</v>
      </c>
      <c r="B3420" s="294" t="s">
        <v>2414</v>
      </c>
    </row>
    <row r="3421">
      <c r="A3421" s="441">
        <v>45838.91081224537</v>
      </c>
      <c r="B3421" s="294" t="s">
        <v>2264</v>
      </c>
    </row>
    <row r="3422">
      <c r="A3422" s="441">
        <v>45838.91185217592</v>
      </c>
      <c r="B3422" s="294" t="s">
        <v>3725</v>
      </c>
    </row>
    <row r="3423">
      <c r="A3423" s="441">
        <v>45838.91185736111</v>
      </c>
      <c r="B3423" s="294" t="s">
        <v>2260</v>
      </c>
    </row>
    <row r="3424">
      <c r="A3424" s="441">
        <v>45838.91186487269</v>
      </c>
      <c r="B3424" s="294" t="s">
        <v>2266</v>
      </c>
    </row>
    <row r="3425">
      <c r="A3425" s="441">
        <v>45838.91186917824</v>
      </c>
      <c r="B3425" s="294" t="s">
        <v>2262</v>
      </c>
    </row>
    <row r="3426">
      <c r="A3426" s="441">
        <v>45838.911880127314</v>
      </c>
      <c r="B3426" s="294" t="s">
        <v>3200</v>
      </c>
    </row>
    <row r="3427">
      <c r="A3427" s="441">
        <v>45838.91191523148</v>
      </c>
      <c r="B3427" s="294" t="s">
        <v>2264</v>
      </c>
    </row>
    <row r="3428">
      <c r="A3428" s="441">
        <v>45838.912838530094</v>
      </c>
      <c r="B3428" s="294" t="s">
        <v>3726</v>
      </c>
    </row>
    <row r="3429">
      <c r="A3429" s="441">
        <v>45838.91284671296</v>
      </c>
      <c r="B3429" s="294" t="s">
        <v>2426</v>
      </c>
    </row>
    <row r="3430">
      <c r="A3430" s="441">
        <v>45838.912860717595</v>
      </c>
      <c r="B3430" s="294" t="s">
        <v>3370</v>
      </c>
    </row>
    <row r="3431">
      <c r="A3431" s="441">
        <v>45838.91287209491</v>
      </c>
      <c r="B3431" s="294" t="s">
        <v>3727</v>
      </c>
    </row>
    <row r="3432">
      <c r="A3432" s="441">
        <v>45838.91288383101</v>
      </c>
      <c r="B3432" s="294" t="s">
        <v>3728</v>
      </c>
    </row>
    <row r="3433">
      <c r="A3433" s="441">
        <v>45838.913561875</v>
      </c>
      <c r="B3433" s="294" t="s">
        <v>3729</v>
      </c>
    </row>
    <row r="3434">
      <c r="A3434" s="441">
        <v>45838.91356888889</v>
      </c>
      <c r="B3434" s="294" t="s">
        <v>2274</v>
      </c>
    </row>
    <row r="3435">
      <c r="A3435" s="441">
        <v>45838.913585625</v>
      </c>
      <c r="B3435" s="294" t="s">
        <v>2426</v>
      </c>
    </row>
    <row r="3436">
      <c r="A3436" s="441">
        <v>45838.91359143519</v>
      </c>
      <c r="B3436" s="294" t="s">
        <v>2429</v>
      </c>
    </row>
    <row r="3437">
      <c r="A3437" s="441">
        <v>45838.91359689814</v>
      </c>
      <c r="B3437" s="294" t="s">
        <v>3477</v>
      </c>
    </row>
    <row r="3438">
      <c r="A3438" s="441">
        <v>45838.91363892361</v>
      </c>
      <c r="B3438" s="294" t="s">
        <v>2374</v>
      </c>
    </row>
    <row r="3439">
      <c r="A3439" s="441">
        <v>45838.91365787037</v>
      </c>
      <c r="B3439" s="294" t="s">
        <v>3730</v>
      </c>
    </row>
    <row r="3440">
      <c r="A3440" s="441">
        <v>45838.913664340274</v>
      </c>
      <c r="B3440" s="294" t="s">
        <v>2280</v>
      </c>
    </row>
    <row r="3441">
      <c r="A3441" s="441">
        <v>45838.913679351856</v>
      </c>
      <c r="B3441" s="294" t="s">
        <v>2281</v>
      </c>
    </row>
    <row r="3442">
      <c r="A3442" s="441">
        <v>45838.91371273148</v>
      </c>
      <c r="B3442" s="294" t="s">
        <v>3731</v>
      </c>
    </row>
    <row r="3443">
      <c r="A3443" s="441">
        <v>45838.91371659722</v>
      </c>
      <c r="B3443" s="294" t="s">
        <v>2283</v>
      </c>
    </row>
    <row r="3444">
      <c r="A3444" s="441">
        <v>45838.91375020833</v>
      </c>
      <c r="B3444" s="294" t="s">
        <v>3732</v>
      </c>
    </row>
    <row r="3445">
      <c r="A3445" s="441">
        <v>45838.913754293986</v>
      </c>
      <c r="B3445" s="294" t="s">
        <v>2285</v>
      </c>
    </row>
    <row r="3446">
      <c r="A3446" s="441">
        <v>45838.91376081019</v>
      </c>
      <c r="B3446" s="294" t="s">
        <v>3733</v>
      </c>
    </row>
    <row r="3447">
      <c r="A3447" s="441">
        <v>45838.91378050926</v>
      </c>
      <c r="B3447" s="294" t="s">
        <v>3734</v>
      </c>
    </row>
    <row r="3448">
      <c r="A3448" s="441">
        <v>45838.917122858795</v>
      </c>
      <c r="B3448" s="294" t="s">
        <v>3735</v>
      </c>
    </row>
    <row r="3449">
      <c r="A3449" s="441">
        <v>45838.91712853009</v>
      </c>
      <c r="B3449" s="294" t="s">
        <v>2260</v>
      </c>
    </row>
    <row r="3450">
      <c r="A3450" s="441">
        <v>45838.9171322801</v>
      </c>
      <c r="B3450" s="294" t="s">
        <v>2963</v>
      </c>
    </row>
    <row r="3451">
      <c r="A3451" s="441">
        <v>45838.91715650463</v>
      </c>
      <c r="B3451" s="294" t="s">
        <v>2264</v>
      </c>
    </row>
    <row r="3452">
      <c r="A3452" s="441">
        <v>45838.91832545139</v>
      </c>
      <c r="B3452" s="294" t="s">
        <v>3736</v>
      </c>
    </row>
    <row r="3453">
      <c r="A3453" s="441">
        <v>45838.91834363426</v>
      </c>
      <c r="B3453" s="294" t="s">
        <v>2625</v>
      </c>
    </row>
    <row r="3454">
      <c r="A3454" s="441">
        <v>45838.918347858795</v>
      </c>
      <c r="B3454" s="294" t="s">
        <v>3370</v>
      </c>
    </row>
    <row r="3455">
      <c r="A3455" s="441">
        <v>45838.91835703704</v>
      </c>
      <c r="B3455" s="294" t="s">
        <v>3737</v>
      </c>
    </row>
    <row r="3456">
      <c r="A3456" s="441">
        <v>45838.91837605324</v>
      </c>
      <c r="B3456" s="294" t="s">
        <v>3738</v>
      </c>
    </row>
    <row r="3457">
      <c r="A3457" s="441">
        <v>45838.91851581019</v>
      </c>
      <c r="B3457" s="294" t="s">
        <v>3739</v>
      </c>
    </row>
    <row r="3458">
      <c r="A3458" s="441">
        <v>45838.91851990741</v>
      </c>
      <c r="B3458" s="294" t="s">
        <v>2274</v>
      </c>
    </row>
    <row r="3459">
      <c r="A3459" s="441">
        <v>45838.91853431713</v>
      </c>
      <c r="B3459" s="294" t="s">
        <v>2625</v>
      </c>
    </row>
    <row r="3460">
      <c r="A3460" s="441">
        <v>45838.91855037037</v>
      </c>
      <c r="B3460" s="294" t="s">
        <v>2628</v>
      </c>
    </row>
    <row r="3461">
      <c r="A3461" s="441">
        <v>45838.918553553245</v>
      </c>
      <c r="B3461" s="294" t="s">
        <v>3477</v>
      </c>
    </row>
    <row r="3462">
      <c r="A3462" s="441">
        <v>45838.91858931713</v>
      </c>
      <c r="B3462" s="294" t="s">
        <v>2374</v>
      </c>
    </row>
    <row r="3463">
      <c r="A3463" s="441">
        <v>45838.91860142361</v>
      </c>
      <c r="B3463" s="294" t="s">
        <v>3740</v>
      </c>
    </row>
    <row r="3464">
      <c r="A3464" s="441">
        <v>45838.91860469907</v>
      </c>
      <c r="B3464" s="294" t="s">
        <v>2280</v>
      </c>
    </row>
    <row r="3465">
      <c r="A3465" s="441">
        <v>45838.9186133912</v>
      </c>
      <c r="B3465" s="294" t="s">
        <v>2281</v>
      </c>
    </row>
    <row r="3466">
      <c r="A3466" s="441">
        <v>45838.918627465275</v>
      </c>
      <c r="B3466" s="294" t="s">
        <v>3741</v>
      </c>
    </row>
    <row r="3467">
      <c r="A3467" s="441">
        <v>45838.918630740736</v>
      </c>
      <c r="B3467" s="294" t="s">
        <v>2283</v>
      </c>
    </row>
    <row r="3468">
      <c r="A3468" s="441">
        <v>45838.91864138889</v>
      </c>
      <c r="B3468" s="294" t="s">
        <v>3742</v>
      </c>
    </row>
    <row r="3469">
      <c r="A3469" s="441">
        <v>45838.91864577546</v>
      </c>
      <c r="B3469" s="294" t="s">
        <v>2285</v>
      </c>
    </row>
    <row r="3470">
      <c r="A3470" s="441">
        <v>45838.91866409722</v>
      </c>
      <c r="B3470" s="294" t="s">
        <v>3743</v>
      </c>
    </row>
    <row r="3471">
      <c r="A3471" s="441">
        <v>45838.91867230324</v>
      </c>
      <c r="B3471" s="294" t="s">
        <v>3744</v>
      </c>
    </row>
    <row r="3472">
      <c r="A3472" s="441">
        <v>45838.919021354166</v>
      </c>
      <c r="B3472" s="294" t="s">
        <v>3745</v>
      </c>
    </row>
    <row r="3473">
      <c r="A3473" s="441">
        <v>45838.91902556713</v>
      </c>
      <c r="B3473" s="294" t="s">
        <v>2260</v>
      </c>
    </row>
    <row r="3474">
      <c r="A3474" s="441">
        <v>45838.91902934028</v>
      </c>
      <c r="B3474" s="294" t="s">
        <v>2266</v>
      </c>
    </row>
    <row r="3475">
      <c r="A3475" s="441">
        <v>45838.91903658565</v>
      </c>
      <c r="B3475" s="294" t="s">
        <v>2267</v>
      </c>
    </row>
    <row r="3476">
      <c r="A3476" s="441">
        <v>45838.91904123843</v>
      </c>
      <c r="B3476" s="294" t="s">
        <v>2264</v>
      </c>
    </row>
    <row r="3477">
      <c r="A3477" s="441">
        <v>45838.91942269676</v>
      </c>
      <c r="B3477" s="294" t="s">
        <v>3746</v>
      </c>
    </row>
    <row r="3478">
      <c r="A3478" s="441">
        <v>45838.91942815972</v>
      </c>
      <c r="B3478" s="294" t="s">
        <v>2260</v>
      </c>
    </row>
    <row r="3479">
      <c r="A3479" s="441">
        <v>45838.919432442126</v>
      </c>
      <c r="B3479" s="294" t="s">
        <v>2266</v>
      </c>
    </row>
    <row r="3480">
      <c r="A3480" s="441">
        <v>45838.91943949074</v>
      </c>
      <c r="B3480" s="294" t="s">
        <v>2267</v>
      </c>
    </row>
    <row r="3481">
      <c r="A3481" s="441">
        <v>45838.91944384259</v>
      </c>
      <c r="B3481" s="294" t="s">
        <v>2264</v>
      </c>
    </row>
    <row r="3482">
      <c r="A3482" s="441">
        <v>45838.91946873843</v>
      </c>
      <c r="B3482" s="294" t="s">
        <v>3747</v>
      </c>
    </row>
    <row r="3483">
      <c r="A3483" s="441">
        <v>45838.919472800924</v>
      </c>
      <c r="B3483" s="294" t="s">
        <v>2260</v>
      </c>
    </row>
    <row r="3484">
      <c r="A3484" s="441">
        <v>45838.91947916667</v>
      </c>
      <c r="B3484" s="294" t="s">
        <v>2266</v>
      </c>
    </row>
    <row r="3485">
      <c r="A3485" s="441">
        <v>45838.91948444444</v>
      </c>
      <c r="B3485" s="294" t="s">
        <v>2267</v>
      </c>
    </row>
    <row r="3486">
      <c r="A3486" s="441">
        <v>45838.91950046296</v>
      </c>
      <c r="B3486" s="294" t="s">
        <v>2264</v>
      </c>
    </row>
    <row r="3487">
      <c r="A3487" s="441">
        <v>45838.919714386575</v>
      </c>
      <c r="B3487" s="294" t="s">
        <v>3748</v>
      </c>
    </row>
    <row r="3488">
      <c r="A3488" s="441">
        <v>45838.91971766204</v>
      </c>
      <c r="B3488" s="294" t="s">
        <v>2260</v>
      </c>
    </row>
    <row r="3489">
      <c r="A3489" s="441">
        <v>45838.919743680555</v>
      </c>
      <c r="B3489" s="294" t="s">
        <v>2266</v>
      </c>
    </row>
    <row r="3490">
      <c r="A3490" s="441">
        <v>45838.91974788194</v>
      </c>
      <c r="B3490" s="294" t="s">
        <v>2262</v>
      </c>
    </row>
    <row r="3491">
      <c r="A3491" s="441">
        <v>45838.91975489583</v>
      </c>
      <c r="B3491" s="294" t="s">
        <v>3200</v>
      </c>
    </row>
    <row r="3492">
      <c r="A3492" s="441">
        <v>45838.919766226856</v>
      </c>
      <c r="B3492" s="294" t="s">
        <v>2264</v>
      </c>
    </row>
    <row r="3493">
      <c r="A3493" s="441">
        <v>45838.92017840278</v>
      </c>
      <c r="B3493" s="294" t="s">
        <v>3749</v>
      </c>
    </row>
    <row r="3494">
      <c r="A3494" s="441">
        <v>45838.920220949076</v>
      </c>
      <c r="B3494" s="294" t="s">
        <v>3750</v>
      </c>
    </row>
    <row r="3495">
      <c r="A3495" s="441">
        <v>45838.92023153935</v>
      </c>
      <c r="B3495" s="294" t="s">
        <v>3370</v>
      </c>
    </row>
    <row r="3496">
      <c r="A3496" s="441">
        <v>45838.92025001158</v>
      </c>
      <c r="B3496" s="294" t="s">
        <v>3751</v>
      </c>
    </row>
    <row r="3497">
      <c r="A3497" s="441">
        <v>45838.92030670139</v>
      </c>
      <c r="B3497" s="294" t="s">
        <v>3752</v>
      </c>
    </row>
    <row r="3498">
      <c r="A3498" s="441">
        <v>45838.92179040509</v>
      </c>
      <c r="B3498" s="294" t="s">
        <v>3753</v>
      </c>
    </row>
    <row r="3499">
      <c r="A3499" s="441">
        <v>45838.921797523144</v>
      </c>
      <c r="B3499" s="294" t="s">
        <v>2274</v>
      </c>
    </row>
    <row r="3500">
      <c r="A3500" s="441">
        <v>45838.92181233796</v>
      </c>
      <c r="B3500" s="294" t="s">
        <v>3750</v>
      </c>
    </row>
    <row r="3501">
      <c r="A3501" s="441">
        <v>45838.92181782407</v>
      </c>
      <c r="B3501" s="294" t="s">
        <v>3754</v>
      </c>
    </row>
    <row r="3502">
      <c r="A3502" s="441">
        <v>45838.92182390046</v>
      </c>
      <c r="B3502" s="294" t="s">
        <v>3477</v>
      </c>
    </row>
    <row r="3503">
      <c r="A3503" s="441">
        <v>45838.92186935185</v>
      </c>
      <c r="B3503" s="294" t="s">
        <v>2342</v>
      </c>
    </row>
    <row r="3504">
      <c r="A3504" s="441">
        <v>45838.92188578704</v>
      </c>
      <c r="B3504" s="294" t="s">
        <v>3755</v>
      </c>
    </row>
    <row r="3505">
      <c r="A3505" s="441">
        <v>45838.92189104167</v>
      </c>
      <c r="B3505" s="294" t="s">
        <v>2280</v>
      </c>
    </row>
    <row r="3506">
      <c r="A3506" s="441">
        <v>45838.92190480324</v>
      </c>
      <c r="B3506" s="294" t="s">
        <v>2281</v>
      </c>
    </row>
    <row r="3507">
      <c r="A3507" s="441">
        <v>45838.92192432871</v>
      </c>
      <c r="B3507" s="294" t="s">
        <v>3756</v>
      </c>
    </row>
    <row r="3508">
      <c r="A3508" s="441">
        <v>45838.921930358796</v>
      </c>
      <c r="B3508" s="294" t="s">
        <v>2283</v>
      </c>
    </row>
    <row r="3509">
      <c r="A3509" s="441">
        <v>45838.92194221065</v>
      </c>
      <c r="B3509" s="294" t="s">
        <v>3757</v>
      </c>
    </row>
    <row r="3510">
      <c r="A3510" s="441">
        <v>45838.921947615745</v>
      </c>
      <c r="B3510" s="294" t="s">
        <v>2285</v>
      </c>
    </row>
    <row r="3511">
      <c r="A3511" s="441">
        <v>45838.921967372684</v>
      </c>
      <c r="B3511" s="294" t="s">
        <v>3758</v>
      </c>
    </row>
    <row r="3512">
      <c r="A3512" s="441">
        <v>45838.92198462963</v>
      </c>
      <c r="B3512" s="294" t="s">
        <v>3759</v>
      </c>
    </row>
    <row r="3513">
      <c r="A3513" s="441">
        <v>45838.92314787037</v>
      </c>
      <c r="B3513" s="294" t="s">
        <v>3760</v>
      </c>
    </row>
    <row r="3514">
      <c r="A3514" s="441">
        <v>45838.92315685185</v>
      </c>
      <c r="B3514" s="294" t="s">
        <v>2260</v>
      </c>
    </row>
    <row r="3515">
      <c r="A3515" s="441">
        <v>45838.92316006945</v>
      </c>
      <c r="B3515" s="294" t="s">
        <v>3029</v>
      </c>
    </row>
    <row r="3516">
      <c r="A3516" s="441">
        <v>45838.923170775466</v>
      </c>
      <c r="B3516" s="294" t="s">
        <v>2264</v>
      </c>
    </row>
    <row r="3517">
      <c r="A3517" s="441">
        <v>45838.92405936343</v>
      </c>
      <c r="B3517" s="294" t="s">
        <v>3761</v>
      </c>
    </row>
    <row r="3518">
      <c r="A3518" s="441">
        <v>45838.92406300926</v>
      </c>
      <c r="B3518" s="294" t="s">
        <v>2260</v>
      </c>
    </row>
    <row r="3519">
      <c r="A3519" s="441">
        <v>45838.92406715278</v>
      </c>
      <c r="B3519" s="294" t="s">
        <v>3029</v>
      </c>
    </row>
    <row r="3520">
      <c r="A3520" s="441">
        <v>45838.92407059028</v>
      </c>
      <c r="B3520" s="294" t="s">
        <v>2264</v>
      </c>
    </row>
    <row r="3521">
      <c r="A3521" s="441">
        <v>45838.92476247685</v>
      </c>
      <c r="B3521" s="294" t="s">
        <v>3762</v>
      </c>
    </row>
    <row r="3522">
      <c r="A3522" s="441">
        <v>45838.92476627315</v>
      </c>
      <c r="B3522" s="294" t="s">
        <v>2260</v>
      </c>
    </row>
    <row r="3523">
      <c r="A3523" s="441">
        <v>45838.92477005787</v>
      </c>
      <c r="B3523" s="294" t="s">
        <v>3029</v>
      </c>
    </row>
    <row r="3524">
      <c r="A3524" s="441">
        <v>45838.924774224535</v>
      </c>
      <c r="B3524" s="294" t="s">
        <v>2264</v>
      </c>
    </row>
    <row r="3525">
      <c r="A3525" s="441">
        <v>45838.92555966435</v>
      </c>
      <c r="B3525" s="294" t="s">
        <v>3763</v>
      </c>
    </row>
    <row r="3526">
      <c r="A3526" s="441">
        <v>45838.92556878472</v>
      </c>
      <c r="B3526" s="294" t="s">
        <v>2260</v>
      </c>
    </row>
    <row r="3527">
      <c r="A3527" s="441">
        <v>45838.92557548611</v>
      </c>
      <c r="B3527" s="294" t="s">
        <v>3029</v>
      </c>
    </row>
    <row r="3528">
      <c r="A3528" s="441">
        <v>45838.92557840278</v>
      </c>
      <c r="B3528" s="294" t="s">
        <v>2264</v>
      </c>
    </row>
    <row r="3529">
      <c r="A3529" s="441">
        <v>45838.9256574537</v>
      </c>
      <c r="B3529" s="294" t="s">
        <v>3764</v>
      </c>
    </row>
    <row r="3530">
      <c r="A3530" s="441">
        <v>45838.925661562505</v>
      </c>
      <c r="B3530" s="294" t="s">
        <v>2260</v>
      </c>
    </row>
    <row r="3531">
      <c r="A3531" s="441">
        <v>45838.92566753472</v>
      </c>
      <c r="B3531" s="294" t="s">
        <v>2414</v>
      </c>
    </row>
    <row r="3532">
      <c r="A3532" s="441">
        <v>45838.92567186343</v>
      </c>
      <c r="B3532" s="294" t="s">
        <v>2264</v>
      </c>
    </row>
    <row r="3533">
      <c r="A3533" s="441">
        <v>45838.92575862269</v>
      </c>
      <c r="B3533" s="294" t="s">
        <v>3765</v>
      </c>
    </row>
    <row r="3534">
      <c r="A3534" s="441">
        <v>45838.92576195602</v>
      </c>
      <c r="B3534" s="294" t="s">
        <v>2260</v>
      </c>
    </row>
    <row r="3535">
      <c r="A3535" s="441">
        <v>45838.92577164352</v>
      </c>
      <c r="B3535" s="294" t="s">
        <v>2414</v>
      </c>
    </row>
    <row r="3536">
      <c r="A3536" s="441">
        <v>45838.925774710646</v>
      </c>
      <c r="B3536" s="294" t="s">
        <v>2264</v>
      </c>
    </row>
    <row r="3537">
      <c r="A3537" s="441">
        <v>45838.92579792824</v>
      </c>
      <c r="B3537" s="294" t="s">
        <v>3766</v>
      </c>
    </row>
    <row r="3538">
      <c r="A3538" s="441">
        <v>45838.925803668986</v>
      </c>
      <c r="B3538" s="294" t="s">
        <v>2260</v>
      </c>
    </row>
    <row r="3539">
      <c r="A3539" s="441">
        <v>45838.92580834491</v>
      </c>
      <c r="B3539" s="294" t="s">
        <v>3029</v>
      </c>
    </row>
    <row r="3540">
      <c r="A3540" s="441">
        <v>45838.925813194444</v>
      </c>
      <c r="B3540" s="294" t="s">
        <v>2264</v>
      </c>
    </row>
    <row r="3541">
      <c r="A3541" s="441">
        <v>45838.926720787036</v>
      </c>
      <c r="B3541" s="294" t="s">
        <v>3767</v>
      </c>
    </row>
    <row r="3542">
      <c r="A3542" s="441">
        <v>45838.926725405094</v>
      </c>
      <c r="B3542" s="294" t="s">
        <v>2260</v>
      </c>
    </row>
    <row r="3543">
      <c r="A3543" s="441">
        <v>45838.92672939815</v>
      </c>
      <c r="B3543" s="294" t="s">
        <v>3029</v>
      </c>
    </row>
    <row r="3544">
      <c r="A3544" s="441">
        <v>45838.92673457176</v>
      </c>
      <c r="B3544" s="294" t="s">
        <v>2264</v>
      </c>
    </row>
    <row r="3545">
      <c r="A3545" s="441">
        <v>45838.927208078705</v>
      </c>
      <c r="B3545" s="294" t="s">
        <v>3768</v>
      </c>
    </row>
    <row r="3546">
      <c r="A3546" s="441">
        <v>45838.92721193287</v>
      </c>
      <c r="B3546" s="294" t="s">
        <v>2260</v>
      </c>
    </row>
    <row r="3547">
      <c r="A3547" s="441">
        <v>45838.92721592593</v>
      </c>
      <c r="B3547" s="294" t="s">
        <v>3029</v>
      </c>
    </row>
    <row r="3548">
      <c r="A3548" s="441">
        <v>45838.92722413194</v>
      </c>
      <c r="B3548" s="294" t="s">
        <v>2264</v>
      </c>
    </row>
    <row r="3549">
      <c r="A3549" s="441">
        <v>45838.929320972224</v>
      </c>
      <c r="B3549" s="294" t="s">
        <v>3769</v>
      </c>
    </row>
    <row r="3550">
      <c r="A3550" s="441">
        <v>45838.92933042824</v>
      </c>
      <c r="B3550" s="294" t="s">
        <v>2468</v>
      </c>
    </row>
    <row r="3551">
      <c r="A3551" s="441">
        <v>45838.92933474537</v>
      </c>
      <c r="B3551" s="294" t="s">
        <v>3370</v>
      </c>
    </row>
    <row r="3552">
      <c r="A3552" s="441">
        <v>45838.92934386574</v>
      </c>
      <c r="B3552" s="294" t="s">
        <v>3770</v>
      </c>
    </row>
    <row r="3553">
      <c r="A3553" s="441">
        <v>45838.92935773148</v>
      </c>
      <c r="B3553" s="294" t="s">
        <v>3771</v>
      </c>
    </row>
    <row r="3554">
      <c r="A3554" s="441">
        <v>45838.92995287037</v>
      </c>
      <c r="B3554" s="294" t="s">
        <v>3772</v>
      </c>
    </row>
    <row r="3555">
      <c r="A3555" s="441">
        <v>45838.9299587037</v>
      </c>
      <c r="B3555" s="294" t="s">
        <v>2274</v>
      </c>
    </row>
    <row r="3556">
      <c r="A3556" s="441">
        <v>45838.92996907407</v>
      </c>
      <c r="B3556" s="294" t="s">
        <v>2468</v>
      </c>
    </row>
    <row r="3557">
      <c r="A3557" s="441">
        <v>45838.92997377315</v>
      </c>
      <c r="B3557" s="294" t="s">
        <v>2482</v>
      </c>
    </row>
    <row r="3558">
      <c r="A3558" s="441">
        <v>45838.92997952546</v>
      </c>
      <c r="B3558" s="294" t="s">
        <v>3477</v>
      </c>
    </row>
    <row r="3559">
      <c r="A3559" s="441">
        <v>45838.930058136575</v>
      </c>
      <c r="B3559" s="294" t="s">
        <v>3014</v>
      </c>
    </row>
    <row r="3560">
      <c r="A3560" s="441">
        <v>45838.93007767361</v>
      </c>
      <c r="B3560" s="294" t="s">
        <v>3773</v>
      </c>
    </row>
    <row r="3561">
      <c r="A3561" s="441">
        <v>45838.930082430554</v>
      </c>
      <c r="B3561" s="294" t="s">
        <v>2280</v>
      </c>
    </row>
    <row r="3562">
      <c r="A3562" s="441">
        <v>45838.93009439815</v>
      </c>
      <c r="B3562" s="294" t="s">
        <v>2281</v>
      </c>
    </row>
    <row r="3563">
      <c r="A3563" s="441">
        <v>45838.930116180556</v>
      </c>
      <c r="B3563" s="294" t="s">
        <v>3774</v>
      </c>
    </row>
    <row r="3564">
      <c r="A3564" s="441">
        <v>45838.93012282407</v>
      </c>
      <c r="B3564" s="294" t="s">
        <v>2283</v>
      </c>
    </row>
    <row r="3565">
      <c r="A3565" s="441">
        <v>45838.9301337963</v>
      </c>
      <c r="B3565" s="294" t="s">
        <v>3775</v>
      </c>
    </row>
    <row r="3566">
      <c r="A3566" s="441">
        <v>45838.93014020834</v>
      </c>
      <c r="B3566" s="294" t="s">
        <v>2285</v>
      </c>
    </row>
    <row r="3567">
      <c r="A3567" s="441">
        <v>45838.93014894676</v>
      </c>
      <c r="B3567" s="294" t="s">
        <v>3776</v>
      </c>
    </row>
    <row r="3568">
      <c r="A3568" s="441">
        <v>45838.930165196754</v>
      </c>
      <c r="B3568" s="294" t="s">
        <v>3777</v>
      </c>
    </row>
    <row r="3569">
      <c r="A3569" s="441">
        <v>45838.93057840278</v>
      </c>
      <c r="B3569" s="294" t="s">
        <v>3778</v>
      </c>
    </row>
    <row r="3570">
      <c r="A3570" s="441">
        <v>45838.93058210648</v>
      </c>
      <c r="B3570" s="294" t="s">
        <v>2260</v>
      </c>
    </row>
    <row r="3571">
      <c r="A3571" s="441">
        <v>45838.930585462964</v>
      </c>
      <c r="B3571" s="294" t="s">
        <v>2266</v>
      </c>
    </row>
    <row r="3572">
      <c r="A3572" s="441">
        <v>45838.9305900926</v>
      </c>
      <c r="B3572" s="294" t="s">
        <v>2267</v>
      </c>
    </row>
    <row r="3573">
      <c r="A3573" s="441">
        <v>45838.93059358797</v>
      </c>
      <c r="B3573" s="294" t="s">
        <v>2264</v>
      </c>
    </row>
    <row r="3574">
      <c r="A3574" s="441">
        <v>45838.93489790509</v>
      </c>
      <c r="B3574" s="294" t="s">
        <v>3779</v>
      </c>
    </row>
    <row r="3575">
      <c r="A3575" s="441">
        <v>45838.93490552083</v>
      </c>
      <c r="B3575" s="294" t="s">
        <v>2381</v>
      </c>
    </row>
    <row r="3576">
      <c r="A3576" s="441">
        <v>45838.93490947917</v>
      </c>
      <c r="B3576" s="294" t="s">
        <v>2382</v>
      </c>
    </row>
    <row r="3577">
      <c r="A3577" s="441">
        <v>45838.93491693287</v>
      </c>
      <c r="B3577" s="294" t="s">
        <v>3780</v>
      </c>
    </row>
    <row r="3578">
      <c r="A3578" s="441">
        <v>45838.93493311343</v>
      </c>
      <c r="B3578" s="294" t="s">
        <v>3781</v>
      </c>
    </row>
    <row r="3579">
      <c r="A3579" s="441">
        <v>45838.935016689815</v>
      </c>
      <c r="B3579" s="294" t="s">
        <v>3782</v>
      </c>
    </row>
    <row r="3580">
      <c r="A3580" s="441">
        <v>45838.93502880787</v>
      </c>
      <c r="B3580" s="294" t="s">
        <v>2603</v>
      </c>
    </row>
    <row r="3581">
      <c r="A3581" s="441">
        <v>45838.935033333335</v>
      </c>
      <c r="B3581" s="294" t="s">
        <v>2398</v>
      </c>
    </row>
    <row r="3582">
      <c r="A3582" s="441">
        <v>45838.93504434028</v>
      </c>
      <c r="B3582" s="294" t="s">
        <v>2399</v>
      </c>
    </row>
    <row r="3583">
      <c r="A3583" s="441">
        <v>45838.93507071759</v>
      </c>
      <c r="B3583" s="294" t="s">
        <v>3783</v>
      </c>
    </row>
    <row r="3584">
      <c r="A3584" s="441">
        <v>45838.93615709491</v>
      </c>
      <c r="B3584" s="294" t="s">
        <v>3784</v>
      </c>
    </row>
    <row r="3585">
      <c r="A3585" s="441">
        <v>45838.93618859954</v>
      </c>
      <c r="B3585" s="294" t="s">
        <v>2274</v>
      </c>
    </row>
    <row r="3586">
      <c r="A3586" s="441">
        <v>45838.93619731482</v>
      </c>
      <c r="B3586" s="294" t="s">
        <v>2381</v>
      </c>
    </row>
    <row r="3587">
      <c r="A3587" s="441">
        <v>45838.93620069444</v>
      </c>
      <c r="B3587" s="294" t="s">
        <v>2386</v>
      </c>
    </row>
    <row r="3588">
      <c r="A3588" s="441">
        <v>45838.93620481482</v>
      </c>
      <c r="B3588" s="294" t="s">
        <v>3477</v>
      </c>
    </row>
    <row r="3589">
      <c r="A3589" s="441">
        <v>45838.93623100694</v>
      </c>
      <c r="B3589" s="294" t="s">
        <v>2342</v>
      </c>
    </row>
    <row r="3590">
      <c r="A3590" s="441">
        <v>45838.936243715274</v>
      </c>
      <c r="B3590" s="294" t="s">
        <v>3785</v>
      </c>
    </row>
    <row r="3591">
      <c r="A3591" s="441">
        <v>45838.936246921294</v>
      </c>
      <c r="B3591" s="294" t="s">
        <v>2280</v>
      </c>
    </row>
    <row r="3592">
      <c r="A3592" s="441">
        <v>45838.936256608795</v>
      </c>
      <c r="B3592" s="294" t="s">
        <v>2281</v>
      </c>
    </row>
    <row r="3593">
      <c r="A3593" s="441">
        <v>45838.93627984954</v>
      </c>
      <c r="B3593" s="294" t="s">
        <v>3786</v>
      </c>
    </row>
    <row r="3594">
      <c r="A3594" s="441">
        <v>45838.936284282405</v>
      </c>
      <c r="B3594" s="294" t="s">
        <v>2283</v>
      </c>
    </row>
    <row r="3595">
      <c r="A3595" s="441">
        <v>45838.936292557875</v>
      </c>
      <c r="B3595" s="294" t="s">
        <v>3787</v>
      </c>
    </row>
    <row r="3596">
      <c r="A3596" s="441">
        <v>45838.936296203705</v>
      </c>
      <c r="B3596" s="294" t="s">
        <v>2285</v>
      </c>
    </row>
    <row r="3597">
      <c r="A3597" s="441">
        <v>45838.93630166667</v>
      </c>
      <c r="B3597" s="294" t="s">
        <v>3788</v>
      </c>
    </row>
    <row r="3598">
      <c r="A3598" s="441">
        <v>45838.93630969907</v>
      </c>
      <c r="B3598" s="294" t="s">
        <v>3789</v>
      </c>
    </row>
    <row r="3599">
      <c r="A3599" s="441">
        <v>45838.93643714121</v>
      </c>
      <c r="B3599" s="294" t="s">
        <v>3790</v>
      </c>
    </row>
    <row r="3600">
      <c r="A3600" s="441">
        <v>45838.936443715276</v>
      </c>
      <c r="B3600" s="294" t="s">
        <v>2274</v>
      </c>
    </row>
    <row r="3601">
      <c r="A3601" s="441">
        <v>45838.93645385417</v>
      </c>
      <c r="B3601" s="294" t="s">
        <v>2603</v>
      </c>
    </row>
    <row r="3602">
      <c r="A3602" s="441">
        <v>45838.9364575</v>
      </c>
      <c r="B3602" s="294" t="s">
        <v>2615</v>
      </c>
    </row>
    <row r="3603">
      <c r="A3603" s="441">
        <v>45838.936465335646</v>
      </c>
      <c r="B3603" s="294" t="s">
        <v>3477</v>
      </c>
    </row>
    <row r="3604">
      <c r="A3604" s="441">
        <v>45838.936520497686</v>
      </c>
      <c r="B3604" s="294" t="s">
        <v>2278</v>
      </c>
    </row>
    <row r="3605">
      <c r="A3605" s="441">
        <v>45838.93654689815</v>
      </c>
      <c r="B3605" s="294" t="s">
        <v>3791</v>
      </c>
    </row>
    <row r="3606">
      <c r="A3606" s="441">
        <v>45838.936562303235</v>
      </c>
      <c r="B3606" s="294" t="s">
        <v>2280</v>
      </c>
    </row>
    <row r="3607">
      <c r="A3607" s="441">
        <v>45838.936585393516</v>
      </c>
      <c r="B3607" s="294" t="s">
        <v>2281</v>
      </c>
    </row>
    <row r="3608">
      <c r="A3608" s="441">
        <v>45838.93661152778</v>
      </c>
      <c r="B3608" s="294" t="s">
        <v>3792</v>
      </c>
    </row>
    <row r="3609">
      <c r="A3609" s="441">
        <v>45838.93661521991</v>
      </c>
      <c r="B3609" s="294" t="s">
        <v>2283</v>
      </c>
    </row>
    <row r="3610">
      <c r="A3610" s="441">
        <v>45838.93662684028</v>
      </c>
      <c r="B3610" s="294" t="s">
        <v>3793</v>
      </c>
    </row>
    <row r="3611">
      <c r="A3611" s="441">
        <v>45838.93663380787</v>
      </c>
      <c r="B3611" s="294" t="s">
        <v>2285</v>
      </c>
    </row>
    <row r="3612">
      <c r="A3612" s="441">
        <v>45838.936640740736</v>
      </c>
      <c r="B3612" s="294" t="s">
        <v>3794</v>
      </c>
    </row>
    <row r="3613">
      <c r="A3613" s="441">
        <v>45838.93666482639</v>
      </c>
      <c r="B3613" s="294" t="s">
        <v>3795</v>
      </c>
    </row>
    <row r="3614">
      <c r="A3614" s="441">
        <v>45838.94481274305</v>
      </c>
      <c r="B3614" s="294" t="s">
        <v>3796</v>
      </c>
    </row>
    <row r="3615">
      <c r="A3615" s="441">
        <v>45838.944824907405</v>
      </c>
      <c r="B3615" s="294" t="s">
        <v>2372</v>
      </c>
    </row>
    <row r="3616">
      <c r="A3616" s="441">
        <v>45838.944838553245</v>
      </c>
      <c r="B3616" s="294" t="s">
        <v>2398</v>
      </c>
    </row>
    <row r="3617">
      <c r="A3617" s="441">
        <v>45838.944845659724</v>
      </c>
      <c r="B3617" s="294" t="s">
        <v>2399</v>
      </c>
    </row>
    <row r="3618">
      <c r="A3618" s="441">
        <v>45838.944859351854</v>
      </c>
      <c r="B3618" s="294" t="s">
        <v>3797</v>
      </c>
    </row>
    <row r="3619">
      <c r="A3619" s="441">
        <v>45838.94634310185</v>
      </c>
      <c r="B3619" s="294" t="s">
        <v>3798</v>
      </c>
    </row>
    <row r="3620">
      <c r="A3620" s="441">
        <v>45838.946348391204</v>
      </c>
      <c r="B3620" s="294" t="s">
        <v>2274</v>
      </c>
    </row>
    <row r="3621">
      <c r="A3621" s="441">
        <v>45838.94636097222</v>
      </c>
      <c r="B3621" s="294" t="s">
        <v>2372</v>
      </c>
    </row>
    <row r="3622">
      <c r="A3622" s="441">
        <v>45838.94637356482</v>
      </c>
      <c r="B3622" s="294" t="s">
        <v>2373</v>
      </c>
    </row>
    <row r="3623">
      <c r="A3623" s="441">
        <v>45838.94637787037</v>
      </c>
      <c r="B3623" s="294" t="s">
        <v>3477</v>
      </c>
    </row>
    <row r="3624">
      <c r="A3624" s="441">
        <v>45838.9464255787</v>
      </c>
      <c r="B3624" s="294" t="s">
        <v>2374</v>
      </c>
    </row>
    <row r="3625">
      <c r="A3625" s="441">
        <v>45838.94644587963</v>
      </c>
      <c r="B3625" s="294" t="s">
        <v>3799</v>
      </c>
    </row>
    <row r="3626">
      <c r="A3626" s="441">
        <v>45838.946452118056</v>
      </c>
      <c r="B3626" s="294" t="s">
        <v>2280</v>
      </c>
    </row>
    <row r="3627">
      <c r="A3627" s="441">
        <v>45838.94646259259</v>
      </c>
      <c r="B3627" s="294" t="s">
        <v>2281</v>
      </c>
    </row>
    <row r="3628">
      <c r="A3628" s="441">
        <v>45838.946482037034</v>
      </c>
      <c r="B3628" s="294" t="s">
        <v>3800</v>
      </c>
    </row>
    <row r="3629">
      <c r="A3629" s="441">
        <v>45838.946485671295</v>
      </c>
      <c r="B3629" s="294" t="s">
        <v>2283</v>
      </c>
    </row>
    <row r="3630">
      <c r="A3630" s="441">
        <v>45838.946493842595</v>
      </c>
      <c r="B3630" s="294" t="s">
        <v>3801</v>
      </c>
    </row>
    <row r="3631">
      <c r="A3631" s="441">
        <v>45838.9464969213</v>
      </c>
      <c r="B3631" s="294" t="s">
        <v>2285</v>
      </c>
    </row>
    <row r="3632">
      <c r="A3632" s="441">
        <v>45838.9465033912</v>
      </c>
      <c r="B3632" s="294" t="s">
        <v>3802</v>
      </c>
    </row>
    <row r="3633">
      <c r="A3633" s="441">
        <v>45838.94651138889</v>
      </c>
      <c r="B3633" s="294" t="s">
        <v>3803</v>
      </c>
    </row>
    <row r="3634">
      <c r="A3634" s="441">
        <v>45839.202260081016</v>
      </c>
      <c r="B3634" s="294" t="s">
        <v>3804</v>
      </c>
    </row>
    <row r="3635">
      <c r="A3635" s="441">
        <v>45839.20226770833</v>
      </c>
      <c r="B3635" s="294" t="s">
        <v>2839</v>
      </c>
    </row>
    <row r="3636">
      <c r="A3636" s="441">
        <v>45839.202271180555</v>
      </c>
      <c r="B3636" s="294" t="s">
        <v>2565</v>
      </c>
    </row>
    <row r="3637">
      <c r="A3637" s="441">
        <v>45839.202299756944</v>
      </c>
      <c r="B3637" s="294" t="s">
        <v>3805</v>
      </c>
    </row>
    <row r="3638">
      <c r="A3638" s="441">
        <v>45839.202311712965</v>
      </c>
      <c r="B3638" s="294" t="s">
        <v>3806</v>
      </c>
    </row>
    <row r="3639">
      <c r="A3639" s="441">
        <v>45839.202879930555</v>
      </c>
      <c r="B3639" s="294" t="s">
        <v>3807</v>
      </c>
    </row>
    <row r="3640">
      <c r="A3640" s="441">
        <v>45839.20288460648</v>
      </c>
      <c r="B3640" s="294" t="s">
        <v>2274</v>
      </c>
    </row>
    <row r="3641">
      <c r="A3641" s="441">
        <v>45839.20289552084</v>
      </c>
      <c r="B3641" s="294" t="s">
        <v>2839</v>
      </c>
    </row>
    <row r="3642">
      <c r="A3642" s="441">
        <v>45839.202900358796</v>
      </c>
      <c r="B3642" s="294" t="s">
        <v>2843</v>
      </c>
    </row>
    <row r="3643">
      <c r="A3643" s="441">
        <v>45839.20290653935</v>
      </c>
      <c r="B3643" s="294" t="s">
        <v>3477</v>
      </c>
    </row>
    <row r="3644">
      <c r="A3644" s="441">
        <v>45839.202935497684</v>
      </c>
      <c r="B3644" s="294" t="s">
        <v>3808</v>
      </c>
    </row>
    <row r="3645">
      <c r="A3645" s="441">
        <v>45839.20294430555</v>
      </c>
      <c r="B3645" s="294" t="s">
        <v>3809</v>
      </c>
    </row>
    <row r="3646">
      <c r="A3646" s="441">
        <v>45839.20298033565</v>
      </c>
      <c r="B3646" s="294" t="s">
        <v>2374</v>
      </c>
    </row>
    <row r="3647">
      <c r="A3647" s="441">
        <v>45839.20300068287</v>
      </c>
      <c r="B3647" s="294" t="s">
        <v>3695</v>
      </c>
    </row>
    <row r="3648">
      <c r="A3648" s="441">
        <v>45839.20300695601</v>
      </c>
      <c r="B3648" s="294" t="s">
        <v>3810</v>
      </c>
    </row>
    <row r="3649">
      <c r="A3649" s="441">
        <v>45839.20301302083</v>
      </c>
      <c r="B3649" s="294" t="s">
        <v>2355</v>
      </c>
    </row>
    <row r="3650">
      <c r="A3650" s="441">
        <v>45839.203017685184</v>
      </c>
      <c r="B3650" s="294" t="s">
        <v>3811</v>
      </c>
    </row>
    <row r="3651">
      <c r="A3651" s="441">
        <v>45839.203038576394</v>
      </c>
      <c r="B3651" s="294" t="s">
        <v>3812</v>
      </c>
    </row>
    <row r="3652">
      <c r="A3652" s="441">
        <v>45839.20304451389</v>
      </c>
      <c r="B3652" s="294" t="s">
        <v>2283</v>
      </c>
    </row>
    <row r="3653">
      <c r="A3653" s="441">
        <v>45839.203055844904</v>
      </c>
      <c r="B3653" s="294" t="s">
        <v>3813</v>
      </c>
    </row>
    <row r="3654">
      <c r="A3654" s="441">
        <v>45839.203061215274</v>
      </c>
      <c r="B3654" s="294" t="s">
        <v>2285</v>
      </c>
    </row>
    <row r="3655">
      <c r="A3655" s="441">
        <v>45839.203070069445</v>
      </c>
      <c r="B3655" s="294" t="s">
        <v>3814</v>
      </c>
    </row>
    <row r="3656">
      <c r="A3656" s="441">
        <v>45839.203096400466</v>
      </c>
      <c r="B3656" s="294" t="s">
        <v>3815</v>
      </c>
    </row>
    <row r="3657">
      <c r="A3657" s="441">
        <v>45839.25722354167</v>
      </c>
      <c r="B3657" s="294" t="s">
        <v>3816</v>
      </c>
    </row>
    <row r="3658">
      <c r="A3658" s="441">
        <v>45839.257231550924</v>
      </c>
      <c r="B3658" s="294" t="s">
        <v>3817</v>
      </c>
    </row>
    <row r="3659">
      <c r="A3659" s="441">
        <v>45839.25724274306</v>
      </c>
      <c r="B3659" s="294" t="s">
        <v>2283</v>
      </c>
    </row>
    <row r="3660">
      <c r="A3660" s="441">
        <v>45839.25726724537</v>
      </c>
      <c r="B3660" s="294" t="s">
        <v>3818</v>
      </c>
    </row>
    <row r="3661">
      <c r="A3661" s="441">
        <v>45839.34812377315</v>
      </c>
      <c r="B3661" s="294" t="s">
        <v>3819</v>
      </c>
    </row>
    <row r="3662">
      <c r="A3662" s="441">
        <v>45839.348126666664</v>
      </c>
      <c r="B3662" s="294" t="s">
        <v>2260</v>
      </c>
    </row>
    <row r="3663">
      <c r="A3663" s="441">
        <v>45839.34812956018</v>
      </c>
      <c r="B3663" s="294" t="s">
        <v>2447</v>
      </c>
    </row>
    <row r="3664">
      <c r="A3664" s="441">
        <v>45839.34814451389</v>
      </c>
      <c r="B3664" s="294" t="s">
        <v>2262</v>
      </c>
    </row>
    <row r="3665">
      <c r="A3665" s="441">
        <v>45839.3481516551</v>
      </c>
      <c r="B3665" s="294" t="s">
        <v>2448</v>
      </c>
    </row>
    <row r="3666">
      <c r="A3666" s="441">
        <v>45839.348162905095</v>
      </c>
      <c r="B3666" s="294" t="s">
        <v>2264</v>
      </c>
    </row>
    <row r="3667">
      <c r="A3667" s="441">
        <v>45839.34842876157</v>
      </c>
      <c r="B3667" s="294" t="s">
        <v>3820</v>
      </c>
    </row>
    <row r="3668">
      <c r="A3668" s="441">
        <v>45839.34843563657</v>
      </c>
      <c r="B3668" s="294" t="s">
        <v>2450</v>
      </c>
    </row>
    <row r="3669">
      <c r="A3669" s="441">
        <v>45839.34843894676</v>
      </c>
      <c r="B3669" s="294" t="s">
        <v>2451</v>
      </c>
    </row>
    <row r="3670">
      <c r="A3670" s="441">
        <v>45839.34844501158</v>
      </c>
      <c r="B3670" s="294" t="s">
        <v>3821</v>
      </c>
    </row>
    <row r="3671">
      <c r="A3671" s="441">
        <v>45839.34845954861</v>
      </c>
      <c r="B3671" s="294" t="s">
        <v>3822</v>
      </c>
    </row>
    <row r="3672">
      <c r="A3672" s="441">
        <v>45839.34934246528</v>
      </c>
      <c r="B3672" s="294" t="s">
        <v>3823</v>
      </c>
    </row>
    <row r="3673">
      <c r="A3673" s="441">
        <v>45839.34935188657</v>
      </c>
      <c r="B3673" s="294" t="s">
        <v>2274</v>
      </c>
    </row>
    <row r="3674">
      <c r="A3674" s="441">
        <v>45839.349360196764</v>
      </c>
      <c r="B3674" s="294" t="s">
        <v>2450</v>
      </c>
    </row>
    <row r="3675">
      <c r="A3675" s="441">
        <v>45839.349362974535</v>
      </c>
      <c r="B3675" s="294" t="s">
        <v>2455</v>
      </c>
    </row>
    <row r="3676">
      <c r="A3676" s="441">
        <v>45839.34936591436</v>
      </c>
      <c r="B3676" s="294" t="s">
        <v>3477</v>
      </c>
    </row>
    <row r="3677">
      <c r="A3677" s="441">
        <v>45839.349394282406</v>
      </c>
      <c r="B3677" s="294" t="s">
        <v>2342</v>
      </c>
    </row>
    <row r="3678">
      <c r="A3678" s="441">
        <v>45839.34940548611</v>
      </c>
      <c r="B3678" s="294" t="s">
        <v>3824</v>
      </c>
    </row>
    <row r="3679">
      <c r="A3679" s="441">
        <v>45839.34941333333</v>
      </c>
      <c r="B3679" s="294" t="s">
        <v>2280</v>
      </c>
    </row>
    <row r="3680">
      <c r="A3680" s="441">
        <v>45839.34942052083</v>
      </c>
      <c r="B3680" s="294" t="s">
        <v>2281</v>
      </c>
    </row>
    <row r="3681">
      <c r="A3681" s="441">
        <v>45839.349432268515</v>
      </c>
      <c r="B3681" s="294" t="s">
        <v>3825</v>
      </c>
    </row>
    <row r="3682">
      <c r="A3682" s="441">
        <v>45839.34943516203</v>
      </c>
      <c r="B3682" s="294" t="s">
        <v>2283</v>
      </c>
    </row>
    <row r="3683">
      <c r="A3683" s="441">
        <v>45839.34944152778</v>
      </c>
      <c r="B3683" s="294" t="s">
        <v>3826</v>
      </c>
    </row>
    <row r="3684">
      <c r="A3684" s="441">
        <v>45839.34944423611</v>
      </c>
      <c r="B3684" s="294" t="s">
        <v>2285</v>
      </c>
    </row>
    <row r="3685">
      <c r="A3685" s="441">
        <v>45839.34944872685</v>
      </c>
      <c r="B3685" s="294" t="s">
        <v>3827</v>
      </c>
    </row>
    <row r="3686">
      <c r="A3686" s="441">
        <v>45839.34945858797</v>
      </c>
      <c r="B3686" s="294" t="s">
        <v>3828</v>
      </c>
    </row>
    <row r="3687">
      <c r="A3687" s="441">
        <v>45839.37510400463</v>
      </c>
      <c r="B3687" s="294" t="s">
        <v>2290</v>
      </c>
    </row>
    <row r="3688">
      <c r="A3688" s="441">
        <v>45839.37581247685</v>
      </c>
      <c r="B3688" s="294" t="s">
        <v>2658</v>
      </c>
    </row>
    <row r="3689">
      <c r="A3689" s="441">
        <v>45839.375916840276</v>
      </c>
      <c r="B3689" s="294" t="s">
        <v>3829</v>
      </c>
    </row>
    <row r="3690">
      <c r="A3690" s="441">
        <v>45839.37592078703</v>
      </c>
      <c r="B3690" s="294" t="s">
        <v>2408</v>
      </c>
    </row>
    <row r="3691">
      <c r="A3691" s="441">
        <v>45839.37610864583</v>
      </c>
      <c r="B3691" s="294" t="s">
        <v>3022</v>
      </c>
    </row>
    <row r="3692">
      <c r="A3692" s="441">
        <v>45839.376203657404</v>
      </c>
      <c r="B3692" s="294" t="s">
        <v>2659</v>
      </c>
    </row>
    <row r="3693">
      <c r="A3693" s="441">
        <v>45839.376231250004</v>
      </c>
      <c r="B3693" s="294" t="s">
        <v>3830</v>
      </c>
    </row>
    <row r="3694">
      <c r="A3694" s="441">
        <v>45839.37623523148</v>
      </c>
      <c r="B3694" s="294" t="s">
        <v>3831</v>
      </c>
    </row>
    <row r="3695">
      <c r="A3695" s="441">
        <v>45839.376259236116</v>
      </c>
      <c r="B3695" s="294" t="s">
        <v>3832</v>
      </c>
    </row>
    <row r="3696">
      <c r="A3696" s="441">
        <v>45839.37626697916</v>
      </c>
      <c r="B3696" s="294" t="s">
        <v>2283</v>
      </c>
    </row>
    <row r="3697">
      <c r="A3697" s="441">
        <v>45839.37628359954</v>
      </c>
      <c r="B3697" s="294" t="s">
        <v>3833</v>
      </c>
    </row>
    <row r="3698">
      <c r="A3698" s="441">
        <v>45839.40968412037</v>
      </c>
      <c r="B3698" s="294" t="s">
        <v>3834</v>
      </c>
    </row>
    <row r="3699">
      <c r="A3699" s="441">
        <v>45839.40968907408</v>
      </c>
      <c r="B3699" s="294" t="s">
        <v>2260</v>
      </c>
    </row>
    <row r="3700">
      <c r="A3700" s="441">
        <v>45839.409693842594</v>
      </c>
      <c r="B3700" s="294" t="s">
        <v>2266</v>
      </c>
    </row>
    <row r="3701">
      <c r="A3701" s="441">
        <v>45839.409713483794</v>
      </c>
      <c r="B3701" s="294" t="s">
        <v>2267</v>
      </c>
    </row>
    <row r="3702">
      <c r="A3702" s="441">
        <v>45839.40971699074</v>
      </c>
      <c r="B3702" s="294" t="s">
        <v>2264</v>
      </c>
    </row>
    <row r="3703">
      <c r="A3703" s="441">
        <v>45839.40975209491</v>
      </c>
      <c r="B3703" s="294" t="s">
        <v>3835</v>
      </c>
    </row>
    <row r="3704">
      <c r="A3704" s="441">
        <v>45839.40976052084</v>
      </c>
      <c r="B3704" s="294" t="s">
        <v>2260</v>
      </c>
    </row>
    <row r="3705">
      <c r="A3705" s="441">
        <v>45839.40976405093</v>
      </c>
      <c r="B3705" s="294" t="s">
        <v>2266</v>
      </c>
    </row>
    <row r="3706">
      <c r="A3706" s="441">
        <v>45839.40977246528</v>
      </c>
      <c r="B3706" s="294" t="s">
        <v>2267</v>
      </c>
    </row>
    <row r="3707">
      <c r="A3707" s="441">
        <v>45839.409775821754</v>
      </c>
      <c r="B3707" s="294" t="s">
        <v>2264</v>
      </c>
    </row>
    <row r="3708">
      <c r="A3708" s="441">
        <v>45839.409815300925</v>
      </c>
      <c r="B3708" s="294" t="s">
        <v>3836</v>
      </c>
    </row>
    <row r="3709">
      <c r="A3709" s="441">
        <v>45839.40981913194</v>
      </c>
      <c r="B3709" s="294" t="s">
        <v>2260</v>
      </c>
    </row>
    <row r="3710">
      <c r="A3710" s="441">
        <v>45839.40982292824</v>
      </c>
      <c r="B3710" s="294" t="s">
        <v>2266</v>
      </c>
    </row>
    <row r="3711">
      <c r="A3711" s="441">
        <v>45839.409827662035</v>
      </c>
      <c r="B3711" s="294" t="s">
        <v>2267</v>
      </c>
    </row>
    <row r="3712">
      <c r="A3712" s="441">
        <v>45839.40983135416</v>
      </c>
      <c r="B3712" s="294" t="s">
        <v>2264</v>
      </c>
    </row>
    <row r="3713">
      <c r="A3713" s="441">
        <v>45839.409898831014</v>
      </c>
      <c r="B3713" s="294" t="s">
        <v>3837</v>
      </c>
    </row>
    <row r="3714">
      <c r="A3714" s="441">
        <v>45839.40990291667</v>
      </c>
      <c r="B3714" s="294" t="s">
        <v>2260</v>
      </c>
    </row>
    <row r="3715">
      <c r="A3715" s="441">
        <v>45839.40990701389</v>
      </c>
      <c r="B3715" s="294" t="s">
        <v>2266</v>
      </c>
    </row>
    <row r="3716">
      <c r="A3716" s="441">
        <v>45839.409913483796</v>
      </c>
      <c r="B3716" s="294" t="s">
        <v>2267</v>
      </c>
    </row>
    <row r="3717">
      <c r="A3717" s="441">
        <v>45839.409917916666</v>
      </c>
      <c r="B3717" s="294" t="s">
        <v>2264</v>
      </c>
    </row>
    <row r="3718">
      <c r="A3718" s="441">
        <v>45839.40993954861</v>
      </c>
      <c r="B3718" s="294" t="s">
        <v>3838</v>
      </c>
    </row>
    <row r="3719">
      <c r="A3719" s="441">
        <v>45839.409944583334</v>
      </c>
      <c r="B3719" s="294" t="s">
        <v>2260</v>
      </c>
    </row>
    <row r="3720">
      <c r="A3720" s="441">
        <v>45839.4099525</v>
      </c>
      <c r="B3720" s="294" t="s">
        <v>2266</v>
      </c>
    </row>
    <row r="3721">
      <c r="A3721" s="441">
        <v>45839.40995818287</v>
      </c>
      <c r="B3721" s="294" t="s">
        <v>2267</v>
      </c>
    </row>
    <row r="3722">
      <c r="A3722" s="441">
        <v>45839.409963564816</v>
      </c>
      <c r="B3722" s="294" t="s">
        <v>2264</v>
      </c>
    </row>
    <row r="3723">
      <c r="A3723" s="441">
        <v>45839.41002895833</v>
      </c>
      <c r="B3723" s="294" t="s">
        <v>3839</v>
      </c>
    </row>
    <row r="3724">
      <c r="A3724" s="441">
        <v>45839.410034189816</v>
      </c>
      <c r="B3724" s="294" t="s">
        <v>2260</v>
      </c>
    </row>
    <row r="3725">
      <c r="A3725" s="441">
        <v>45839.410039560185</v>
      </c>
      <c r="B3725" s="294" t="s">
        <v>2266</v>
      </c>
    </row>
    <row r="3726">
      <c r="A3726" s="441">
        <v>45839.41004555556</v>
      </c>
      <c r="B3726" s="294" t="s">
        <v>2267</v>
      </c>
    </row>
    <row r="3727">
      <c r="A3727" s="441">
        <v>45839.41005074074</v>
      </c>
      <c r="B3727" s="294" t="s">
        <v>2264</v>
      </c>
    </row>
    <row r="3728">
      <c r="A3728" s="441">
        <v>45839.41063246528</v>
      </c>
      <c r="B3728" s="294" t="s">
        <v>3840</v>
      </c>
    </row>
    <row r="3729">
      <c r="A3729" s="441">
        <v>45839.41063707176</v>
      </c>
      <c r="B3729" s="294" t="s">
        <v>2260</v>
      </c>
    </row>
    <row r="3730">
      <c r="A3730" s="441">
        <v>45839.41064134259</v>
      </c>
      <c r="B3730" s="294" t="s">
        <v>2266</v>
      </c>
    </row>
    <row r="3731">
      <c r="A3731" s="441">
        <v>45839.41065146991</v>
      </c>
      <c r="B3731" s="294" t="s">
        <v>2267</v>
      </c>
    </row>
    <row r="3732">
      <c r="A3732" s="441">
        <v>45839.41065686343</v>
      </c>
      <c r="B3732" s="294" t="s">
        <v>2264</v>
      </c>
    </row>
    <row r="3733">
      <c r="A3733" s="441">
        <v>45839.47462260417</v>
      </c>
      <c r="B3733" s="294" t="s">
        <v>3841</v>
      </c>
    </row>
    <row r="3734">
      <c r="A3734" s="441">
        <v>45839.47462775463</v>
      </c>
      <c r="B3734" s="294" t="s">
        <v>2260</v>
      </c>
    </row>
    <row r="3735">
      <c r="A3735" s="441">
        <v>45839.47463134259</v>
      </c>
      <c r="B3735" s="294" t="s">
        <v>3029</v>
      </c>
    </row>
    <row r="3736">
      <c r="A3736" s="441">
        <v>45839.47464350694</v>
      </c>
      <c r="B3736" s="294" t="s">
        <v>2264</v>
      </c>
    </row>
    <row r="3737">
      <c r="A3737" s="441">
        <v>45839.478422500004</v>
      </c>
      <c r="B3737" s="294" t="s">
        <v>3842</v>
      </c>
    </row>
    <row r="3738">
      <c r="A3738" s="441">
        <v>45839.47842717593</v>
      </c>
      <c r="B3738" s="294" t="s">
        <v>2260</v>
      </c>
    </row>
    <row r="3739">
      <c r="A3739" s="441">
        <v>45839.47843189815</v>
      </c>
      <c r="B3739" s="294" t="s">
        <v>2266</v>
      </c>
    </row>
    <row r="3740">
      <c r="A3740" s="441">
        <v>45839.478441388885</v>
      </c>
      <c r="B3740" s="294" t="s">
        <v>2267</v>
      </c>
    </row>
    <row r="3741">
      <c r="A3741" s="441">
        <v>45839.47844525463</v>
      </c>
      <c r="B3741" s="294" t="s">
        <v>2264</v>
      </c>
    </row>
    <row r="3742">
      <c r="A3742" s="441">
        <v>45839.47882833333</v>
      </c>
      <c r="B3742" s="294" t="s">
        <v>3843</v>
      </c>
    </row>
    <row r="3743">
      <c r="A3743" s="441">
        <v>45839.47883173611</v>
      </c>
      <c r="B3743" s="294" t="s">
        <v>2260</v>
      </c>
    </row>
    <row r="3744">
      <c r="A3744" s="441">
        <v>45839.478835138885</v>
      </c>
      <c r="B3744" s="294" t="s">
        <v>2266</v>
      </c>
    </row>
    <row r="3745">
      <c r="A3745" s="441">
        <v>45839.47884524305</v>
      </c>
      <c r="B3745" s="294" t="s">
        <v>2267</v>
      </c>
    </row>
    <row r="3746">
      <c r="A3746" s="441">
        <v>45839.478848506944</v>
      </c>
      <c r="B3746" s="294" t="s">
        <v>2264</v>
      </c>
    </row>
    <row r="3747">
      <c r="A3747" s="441">
        <v>45839.50121635417</v>
      </c>
      <c r="B3747" s="294" t="s">
        <v>3844</v>
      </c>
    </row>
    <row r="3748">
      <c r="A3748" s="441">
        <v>45839.50124922454</v>
      </c>
      <c r="B3748" s="294" t="s">
        <v>2426</v>
      </c>
    </row>
    <row r="3749">
      <c r="A3749" s="441">
        <v>45839.501253634255</v>
      </c>
      <c r="B3749" s="294" t="s">
        <v>2398</v>
      </c>
    </row>
    <row r="3750">
      <c r="A3750" s="441">
        <v>45839.50125984954</v>
      </c>
      <c r="B3750" s="294" t="s">
        <v>2399</v>
      </c>
    </row>
    <row r="3751">
      <c r="A3751" s="441">
        <v>45839.50127325232</v>
      </c>
      <c r="B3751" s="294" t="s">
        <v>3845</v>
      </c>
    </row>
    <row r="3752">
      <c r="A3752" s="441">
        <v>45839.50250560185</v>
      </c>
      <c r="B3752" s="294" t="s">
        <v>3846</v>
      </c>
    </row>
    <row r="3753">
      <c r="A3753" s="441">
        <v>45839.50251619213</v>
      </c>
      <c r="B3753" s="294" t="s">
        <v>2274</v>
      </c>
    </row>
    <row r="3754">
      <c r="A3754" s="441">
        <v>45839.502524386575</v>
      </c>
      <c r="B3754" s="294" t="s">
        <v>2426</v>
      </c>
    </row>
    <row r="3755">
      <c r="A3755" s="441">
        <v>45839.502747743056</v>
      </c>
      <c r="B3755" s="294" t="s">
        <v>2429</v>
      </c>
    </row>
    <row r="3756">
      <c r="A3756" s="441">
        <v>45839.50275148149</v>
      </c>
      <c r="B3756" s="294" t="s">
        <v>3477</v>
      </c>
    </row>
    <row r="3757">
      <c r="A3757" s="441">
        <v>45839.50277333333</v>
      </c>
      <c r="B3757" s="294" t="s">
        <v>3847</v>
      </c>
    </row>
    <row r="3758">
      <c r="A3758" s="441">
        <v>45839.50280427083</v>
      </c>
      <c r="B3758" s="294" t="s">
        <v>3848</v>
      </c>
    </row>
    <row r="3759">
      <c r="A3759" s="441">
        <v>45839.50282758102</v>
      </c>
      <c r="B3759" s="294" t="s">
        <v>3849</v>
      </c>
    </row>
    <row r="3760">
      <c r="A3760" s="441">
        <v>45839.50283400463</v>
      </c>
      <c r="B3760" s="294" t="s">
        <v>3850</v>
      </c>
    </row>
    <row r="3761">
      <c r="A3761" s="441">
        <v>45839.502844201386</v>
      </c>
      <c r="B3761" s="294" t="s">
        <v>3851</v>
      </c>
    </row>
    <row r="3762">
      <c r="A3762" s="441">
        <v>45839.50285525463</v>
      </c>
      <c r="B3762" s="294" t="s">
        <v>2333</v>
      </c>
    </row>
    <row r="3763">
      <c r="A3763" s="441">
        <v>45839.50287077547</v>
      </c>
      <c r="B3763" s="294" t="s">
        <v>3730</v>
      </c>
    </row>
    <row r="3764">
      <c r="A3764" s="441">
        <v>45839.502874467595</v>
      </c>
      <c r="B3764" s="294" t="s">
        <v>3852</v>
      </c>
    </row>
    <row r="3765">
      <c r="A3765" s="441">
        <v>45839.50287836806</v>
      </c>
      <c r="B3765" s="294" t="s">
        <v>2355</v>
      </c>
    </row>
    <row r="3766">
      <c r="A3766" s="441">
        <v>45839.50288429398</v>
      </c>
      <c r="B3766" s="294" t="s">
        <v>3853</v>
      </c>
    </row>
    <row r="3767">
      <c r="A3767" s="441">
        <v>45839.50290119213</v>
      </c>
      <c r="B3767" s="294" t="s">
        <v>2431</v>
      </c>
    </row>
    <row r="3768">
      <c r="A3768" s="441">
        <v>45839.502906388894</v>
      </c>
      <c r="B3768" s="294" t="s">
        <v>3854</v>
      </c>
    </row>
    <row r="3769">
      <c r="A3769" s="441">
        <v>45839.50298978009</v>
      </c>
      <c r="B3769" s="294" t="s">
        <v>3855</v>
      </c>
    </row>
    <row r="3770">
      <c r="A3770" s="441">
        <v>45839.50302320602</v>
      </c>
      <c r="B3770" s="294" t="s">
        <v>3856</v>
      </c>
    </row>
    <row r="3771">
      <c r="A3771" s="441">
        <v>45839.503114756946</v>
      </c>
      <c r="B3771" s="294" t="s">
        <v>3857</v>
      </c>
    </row>
    <row r="3772">
      <c r="A3772" s="441">
        <v>45839.50312498843</v>
      </c>
      <c r="B3772" s="294" t="s">
        <v>2435</v>
      </c>
    </row>
    <row r="3773">
      <c r="A3773" s="441">
        <v>45839.50312869213</v>
      </c>
      <c r="B3773" s="294" t="s">
        <v>3858</v>
      </c>
    </row>
    <row r="3774">
      <c r="A3774" s="441">
        <v>45839.50314423611</v>
      </c>
      <c r="B3774" s="294" t="s">
        <v>2283</v>
      </c>
    </row>
    <row r="3775">
      <c r="A3775" s="441">
        <v>45839.50315118056</v>
      </c>
      <c r="B3775" s="294" t="s">
        <v>3859</v>
      </c>
    </row>
    <row r="3776">
      <c r="A3776" s="441">
        <v>45839.503155115744</v>
      </c>
      <c r="B3776" s="294" t="s">
        <v>2285</v>
      </c>
    </row>
    <row r="3777">
      <c r="A3777" s="441">
        <v>45839.50316003472</v>
      </c>
      <c r="B3777" s="294" t="s">
        <v>3860</v>
      </c>
    </row>
    <row r="3778">
      <c r="A3778" s="441">
        <v>45839.503168310184</v>
      </c>
      <c r="B3778" s="294" t="s">
        <v>3861</v>
      </c>
    </row>
    <row r="3779">
      <c r="A3779" s="441">
        <v>45839.50415547454</v>
      </c>
      <c r="B3779" s="294" t="s">
        <v>3862</v>
      </c>
    </row>
    <row r="3780">
      <c r="A3780" s="441">
        <v>45839.504159675926</v>
      </c>
      <c r="B3780" s="294" t="s">
        <v>2260</v>
      </c>
    </row>
    <row r="3781">
      <c r="A3781" s="441">
        <v>45839.50416370371</v>
      </c>
      <c r="B3781" s="294" t="s">
        <v>2301</v>
      </c>
    </row>
    <row r="3782">
      <c r="A3782" s="441">
        <v>45839.504168252315</v>
      </c>
      <c r="B3782" s="294" t="s">
        <v>2267</v>
      </c>
    </row>
    <row r="3783">
      <c r="A3783" s="441">
        <v>45839.504171990746</v>
      </c>
      <c r="B3783" s="294" t="s">
        <v>2264</v>
      </c>
    </row>
    <row r="3784">
      <c r="A3784" s="441">
        <v>45839.50425061343</v>
      </c>
      <c r="B3784" s="294" t="s">
        <v>3863</v>
      </c>
    </row>
    <row r="3785">
      <c r="A3785" s="441">
        <v>45839.504254328705</v>
      </c>
      <c r="B3785" s="294" t="s">
        <v>2260</v>
      </c>
    </row>
    <row r="3786">
      <c r="A3786" s="441">
        <v>45839.50425813657</v>
      </c>
      <c r="B3786" s="294" t="s">
        <v>2266</v>
      </c>
    </row>
    <row r="3787">
      <c r="A3787" s="441">
        <v>45839.50426931713</v>
      </c>
      <c r="B3787" s="294" t="s">
        <v>2267</v>
      </c>
    </row>
    <row r="3788">
      <c r="A3788" s="441">
        <v>45839.50427300926</v>
      </c>
      <c r="B3788" s="294" t="s">
        <v>2264</v>
      </c>
    </row>
    <row r="3789">
      <c r="A3789" s="441">
        <v>45839.50460799769</v>
      </c>
      <c r="B3789" s="294" t="s">
        <v>3864</v>
      </c>
    </row>
    <row r="3790">
      <c r="A3790" s="441">
        <v>45839.504613530095</v>
      </c>
      <c r="B3790" s="294" t="s">
        <v>2260</v>
      </c>
    </row>
    <row r="3791">
      <c r="A3791" s="441">
        <v>45839.50461844908</v>
      </c>
      <c r="B3791" s="294" t="s">
        <v>2266</v>
      </c>
    </row>
    <row r="3792">
      <c r="A3792" s="441">
        <v>45839.50463945602</v>
      </c>
      <c r="B3792" s="294" t="s">
        <v>2267</v>
      </c>
    </row>
    <row r="3793">
      <c r="A3793" s="441">
        <v>45839.50464459491</v>
      </c>
      <c r="B3793" s="294" t="s">
        <v>2264</v>
      </c>
    </row>
    <row r="3794">
      <c r="A3794" s="441">
        <v>45839.52433163194</v>
      </c>
      <c r="B3794" s="294" t="s">
        <v>3865</v>
      </c>
    </row>
    <row r="3795">
      <c r="A3795" s="441">
        <v>45839.524335775466</v>
      </c>
      <c r="B3795" s="294" t="s">
        <v>2260</v>
      </c>
    </row>
    <row r="3796">
      <c r="A3796" s="441">
        <v>45839.52434135417</v>
      </c>
      <c r="B3796" s="294" t="s">
        <v>2266</v>
      </c>
    </row>
    <row r="3797">
      <c r="A3797" s="441">
        <v>45839.52435637731</v>
      </c>
      <c r="B3797" s="294" t="s">
        <v>2267</v>
      </c>
    </row>
    <row r="3798">
      <c r="A3798" s="441">
        <v>45839.524360717594</v>
      </c>
      <c r="B3798" s="294" t="s">
        <v>2264</v>
      </c>
    </row>
    <row r="3799">
      <c r="A3799" s="441">
        <v>45839.52485666667</v>
      </c>
      <c r="B3799" s="294" t="s">
        <v>3866</v>
      </c>
    </row>
    <row r="3800">
      <c r="A3800" s="441">
        <v>45839.52486034722</v>
      </c>
      <c r="B3800" s="294" t="s">
        <v>2260</v>
      </c>
    </row>
    <row r="3801">
      <c r="A3801" s="441">
        <v>45839.52486416667</v>
      </c>
      <c r="B3801" s="294" t="s">
        <v>2266</v>
      </c>
    </row>
    <row r="3802">
      <c r="A3802" s="441">
        <v>45839.52486972223</v>
      </c>
      <c r="B3802" s="294" t="s">
        <v>2262</v>
      </c>
    </row>
    <row r="3803">
      <c r="A3803" s="441">
        <v>45839.52487724537</v>
      </c>
      <c r="B3803" s="294" t="s">
        <v>3200</v>
      </c>
    </row>
    <row r="3804">
      <c r="A3804" s="441">
        <v>45839.524889293985</v>
      </c>
      <c r="B3804" s="294" t="s">
        <v>2264</v>
      </c>
    </row>
    <row r="3805">
      <c r="A3805" s="441">
        <v>45839.53670149305</v>
      </c>
      <c r="B3805" s="294" t="s">
        <v>3867</v>
      </c>
    </row>
    <row r="3806">
      <c r="A3806" s="441">
        <v>45839.53672394676</v>
      </c>
      <c r="B3806" s="294" t="s">
        <v>2260</v>
      </c>
    </row>
    <row r="3807">
      <c r="A3807" s="441">
        <v>45839.53672831018</v>
      </c>
      <c r="B3807" s="294" t="s">
        <v>3651</v>
      </c>
    </row>
    <row r="3808">
      <c r="A3808" s="441">
        <v>45839.536755636575</v>
      </c>
      <c r="B3808" s="294" t="s">
        <v>2264</v>
      </c>
    </row>
    <row r="3809">
      <c r="A3809" s="441">
        <v>45839.53680487268</v>
      </c>
      <c r="B3809" s="294" t="s">
        <v>3868</v>
      </c>
    </row>
    <row r="3810">
      <c r="A3810" s="441">
        <v>45839.536811412036</v>
      </c>
      <c r="B3810" s="294" t="s">
        <v>2260</v>
      </c>
    </row>
    <row r="3811">
      <c r="A3811" s="441">
        <v>45839.536817430555</v>
      </c>
      <c r="B3811" s="294" t="s">
        <v>3651</v>
      </c>
    </row>
    <row r="3812">
      <c r="A3812" s="441">
        <v>45839.53682076389</v>
      </c>
      <c r="B3812" s="294" t="s">
        <v>2264</v>
      </c>
    </row>
    <row r="3813">
      <c r="A3813" s="441">
        <v>45839.55801795139</v>
      </c>
      <c r="B3813" s="294" t="s">
        <v>3869</v>
      </c>
    </row>
    <row r="3814">
      <c r="A3814" s="441">
        <v>45839.55802162037</v>
      </c>
      <c r="B3814" s="294" t="s">
        <v>2260</v>
      </c>
    </row>
    <row r="3815">
      <c r="A3815" s="441">
        <v>45839.55802439815</v>
      </c>
      <c r="B3815" s="294" t="s">
        <v>2512</v>
      </c>
    </row>
    <row r="3816">
      <c r="A3816" s="441">
        <v>45839.558037083334</v>
      </c>
      <c r="B3816" s="294" t="s">
        <v>2264</v>
      </c>
    </row>
    <row r="3817">
      <c r="A3817" s="441">
        <v>45839.68574359953</v>
      </c>
      <c r="B3817" s="294" t="s">
        <v>3870</v>
      </c>
    </row>
    <row r="3818">
      <c r="A3818" s="441">
        <v>45839.6857475</v>
      </c>
      <c r="B3818" s="294" t="s">
        <v>2260</v>
      </c>
    </row>
    <row r="3819">
      <c r="A3819" s="441">
        <v>45839.68576340278</v>
      </c>
      <c r="B3819" s="294" t="s">
        <v>2550</v>
      </c>
    </row>
    <row r="3820">
      <c r="A3820" s="441">
        <v>45839.68576956019</v>
      </c>
      <c r="B3820" s="294" t="s">
        <v>2264</v>
      </c>
    </row>
    <row r="3821">
      <c r="A3821" s="441">
        <v>45839.75841855324</v>
      </c>
      <c r="B3821" s="294" t="s">
        <v>2283</v>
      </c>
    </row>
    <row r="3822">
      <c r="A3822" s="441">
        <v>45839.75843346065</v>
      </c>
      <c r="B3822" s="294" t="s">
        <v>3871</v>
      </c>
    </row>
    <row r="3823">
      <c r="A3823" s="441">
        <v>45839.75844384259</v>
      </c>
      <c r="B3823" s="294" t="s">
        <v>2283</v>
      </c>
    </row>
    <row r="3824">
      <c r="A3824" s="441">
        <v>45839.75846003472</v>
      </c>
      <c r="B3824" s="294" t="s">
        <v>3872</v>
      </c>
    </row>
    <row r="3825">
      <c r="A3825" s="441">
        <v>45839.7588893287</v>
      </c>
      <c r="B3825" s="294" t="s">
        <v>3873</v>
      </c>
    </row>
    <row r="3826">
      <c r="A3826" s="441">
        <v>45839.75894158565</v>
      </c>
      <c r="B3826" s="294" t="s">
        <v>2260</v>
      </c>
    </row>
    <row r="3827">
      <c r="A3827" s="441">
        <v>45839.75894579861</v>
      </c>
      <c r="B3827" s="294" t="s">
        <v>2266</v>
      </c>
    </row>
    <row r="3828">
      <c r="A3828" s="441">
        <v>45839.75895548611</v>
      </c>
      <c r="B3828" s="294" t="s">
        <v>2267</v>
      </c>
    </row>
    <row r="3829">
      <c r="A3829" s="441">
        <v>45839.75896010417</v>
      </c>
      <c r="B3829" s="294" t="s">
        <v>2264</v>
      </c>
    </row>
    <row r="3830">
      <c r="A3830" s="441">
        <v>45839.810745625</v>
      </c>
      <c r="B3830" s="294" t="s">
        <v>3874</v>
      </c>
    </row>
    <row r="3831">
      <c r="A3831" s="441">
        <v>45839.81075106481</v>
      </c>
      <c r="B3831" s="294" t="s">
        <v>2260</v>
      </c>
    </row>
    <row r="3832">
      <c r="A3832" s="441">
        <v>45839.81075960648</v>
      </c>
      <c r="B3832" s="294" t="s">
        <v>2696</v>
      </c>
    </row>
    <row r="3833">
      <c r="A3833" s="441">
        <v>45839.81077428241</v>
      </c>
      <c r="B3833" s="294" t="s">
        <v>2264</v>
      </c>
    </row>
    <row r="3834">
      <c r="A3834" s="441">
        <v>45839.825705254625</v>
      </c>
      <c r="B3834" s="294" t="s">
        <v>2283</v>
      </c>
    </row>
    <row r="3835">
      <c r="A3835" s="441">
        <v>45839.82571791667</v>
      </c>
      <c r="B3835" s="294" t="s">
        <v>3875</v>
      </c>
    </row>
    <row r="3836">
      <c r="A3836" s="441">
        <v>45839.825753530095</v>
      </c>
      <c r="B3836" s="294" t="s">
        <v>2283</v>
      </c>
    </row>
    <row r="3837">
      <c r="A3837" s="441">
        <v>45839.825762002314</v>
      </c>
      <c r="B3837" s="294" t="s">
        <v>3876</v>
      </c>
    </row>
    <row r="3838">
      <c r="A3838" s="441">
        <v>45839.91149208334</v>
      </c>
      <c r="B3838" s="294" t="s">
        <v>3877</v>
      </c>
    </row>
    <row r="3839">
      <c r="A3839" s="441">
        <v>45839.911497442125</v>
      </c>
      <c r="B3839" s="294" t="s">
        <v>2260</v>
      </c>
    </row>
    <row r="3840">
      <c r="A3840" s="441">
        <v>45839.911500104165</v>
      </c>
      <c r="B3840" s="294" t="s">
        <v>2323</v>
      </c>
    </row>
    <row r="3841">
      <c r="A3841" s="441">
        <v>45839.91150265046</v>
      </c>
      <c r="B3841" s="294" t="s">
        <v>2262</v>
      </c>
    </row>
    <row r="3842">
      <c r="A3842" s="441">
        <v>45839.91150861111</v>
      </c>
      <c r="B3842" s="294" t="s">
        <v>2324</v>
      </c>
    </row>
    <row r="3843">
      <c r="A3843" s="441">
        <v>45839.911524641204</v>
      </c>
      <c r="B3843" s="294" t="s">
        <v>2264</v>
      </c>
    </row>
    <row r="3844">
      <c r="A3844" s="441">
        <v>45839.91181868056</v>
      </c>
      <c r="B3844" s="294" t="s">
        <v>3878</v>
      </c>
    </row>
    <row r="3845">
      <c r="A3845" s="441">
        <v>45839.9118372338</v>
      </c>
      <c r="B3845" s="294" t="s">
        <v>2340</v>
      </c>
    </row>
    <row r="3846">
      <c r="A3846" s="441">
        <v>45839.91184119213</v>
      </c>
      <c r="B3846" s="294" t="s">
        <v>2677</v>
      </c>
    </row>
    <row r="3847">
      <c r="A3847" s="441">
        <v>45839.91185428241</v>
      </c>
      <c r="B3847" s="294" t="s">
        <v>3879</v>
      </c>
    </row>
    <row r="3848">
      <c r="A3848" s="441">
        <v>45839.911873923615</v>
      </c>
      <c r="B3848" s="294" t="s">
        <v>3880</v>
      </c>
    </row>
    <row r="3849">
      <c r="A3849" s="441">
        <v>45839.912003958336</v>
      </c>
      <c r="B3849" s="294" t="s">
        <v>3881</v>
      </c>
    </row>
    <row r="3850">
      <c r="A3850" s="441">
        <v>45839.91200802084</v>
      </c>
      <c r="B3850" s="294" t="s">
        <v>2274</v>
      </c>
    </row>
    <row r="3851">
      <c r="A3851" s="441">
        <v>45839.912017766204</v>
      </c>
      <c r="B3851" s="294" t="s">
        <v>2340</v>
      </c>
    </row>
    <row r="3852">
      <c r="A3852" s="441">
        <v>45839.912021620374</v>
      </c>
      <c r="B3852" s="294" t="s">
        <v>2341</v>
      </c>
    </row>
    <row r="3853">
      <c r="A3853" s="441">
        <v>45839.912026122685</v>
      </c>
      <c r="B3853" s="294" t="s">
        <v>3882</v>
      </c>
    </row>
    <row r="3854">
      <c r="A3854" s="441">
        <v>45839.91206015046</v>
      </c>
      <c r="B3854" s="294" t="s">
        <v>2342</v>
      </c>
    </row>
    <row r="3855">
      <c r="A3855" s="441">
        <v>45839.91207943287</v>
      </c>
      <c r="B3855" s="294" t="s">
        <v>3883</v>
      </c>
    </row>
    <row r="3856">
      <c r="A3856" s="441">
        <v>45839.91208471065</v>
      </c>
      <c r="B3856" s="294" t="s">
        <v>2280</v>
      </c>
    </row>
    <row r="3857">
      <c r="A3857" s="441">
        <v>45839.91209471065</v>
      </c>
      <c r="B3857" s="294" t="s">
        <v>2281</v>
      </c>
    </row>
    <row r="3858">
      <c r="A3858" s="441">
        <v>45839.912125208335</v>
      </c>
      <c r="B3858" s="294" t="s">
        <v>3884</v>
      </c>
    </row>
    <row r="3859">
      <c r="A3859" s="441">
        <v>45839.91212893519</v>
      </c>
      <c r="B3859" s="294" t="s">
        <v>2283</v>
      </c>
    </row>
    <row r="3860">
      <c r="A3860" s="441">
        <v>45839.91213953704</v>
      </c>
      <c r="B3860" s="294" t="s">
        <v>3885</v>
      </c>
    </row>
    <row r="3861">
      <c r="A3861" s="441">
        <v>45839.91214326389</v>
      </c>
      <c r="B3861" s="294" t="s">
        <v>2285</v>
      </c>
    </row>
    <row r="3862">
      <c r="A3862" s="441">
        <v>45839.912152916666</v>
      </c>
      <c r="B3862" s="294" t="s">
        <v>3886</v>
      </c>
    </row>
    <row r="3863">
      <c r="A3863" s="441">
        <v>45839.91216766204</v>
      </c>
      <c r="B3863" s="294" t="s">
        <v>3887</v>
      </c>
    </row>
    <row r="3864">
      <c r="A3864" s="441">
        <v>45840.011457071756</v>
      </c>
      <c r="B3864" s="294" t="s">
        <v>3888</v>
      </c>
    </row>
    <row r="3865">
      <c r="A3865" s="441">
        <v>45840.01146729167</v>
      </c>
      <c r="B3865" s="294" t="s">
        <v>2839</v>
      </c>
    </row>
    <row r="3866">
      <c r="A3866" s="441">
        <v>45840.011479884255</v>
      </c>
      <c r="B3866" s="294" t="s">
        <v>2565</v>
      </c>
    </row>
    <row r="3867">
      <c r="A3867" s="441">
        <v>45840.01150709491</v>
      </c>
      <c r="B3867" s="294" t="s">
        <v>3889</v>
      </c>
    </row>
    <row r="3868">
      <c r="A3868" s="441">
        <v>45840.01152193287</v>
      </c>
      <c r="B3868" s="294" t="s">
        <v>3890</v>
      </c>
    </row>
    <row r="3869">
      <c r="A3869" s="441">
        <v>45840.0122946412</v>
      </c>
      <c r="B3869" s="294" t="s">
        <v>3891</v>
      </c>
    </row>
    <row r="3870">
      <c r="A3870" s="441">
        <v>45840.012297546295</v>
      </c>
      <c r="B3870" s="294" t="s">
        <v>2274</v>
      </c>
    </row>
    <row r="3871">
      <c r="A3871" s="441">
        <v>45840.01230849537</v>
      </c>
      <c r="B3871" s="294" t="s">
        <v>2839</v>
      </c>
    </row>
    <row r="3872">
      <c r="A3872" s="441">
        <v>45840.01231097222</v>
      </c>
      <c r="B3872" s="294" t="s">
        <v>2843</v>
      </c>
    </row>
    <row r="3873">
      <c r="A3873" s="441">
        <v>45840.01231342593</v>
      </c>
      <c r="B3873" s="294" t="s">
        <v>3882</v>
      </c>
    </row>
    <row r="3874">
      <c r="A3874" s="441">
        <v>45840.0123494213</v>
      </c>
      <c r="B3874" s="294" t="s">
        <v>2342</v>
      </c>
    </row>
    <row r="3875">
      <c r="A3875" s="441">
        <v>45840.01235978009</v>
      </c>
      <c r="B3875" s="294" t="s">
        <v>3892</v>
      </c>
    </row>
    <row r="3876">
      <c r="A3876" s="441">
        <v>45840.012362430556</v>
      </c>
      <c r="B3876" s="294" t="s">
        <v>2280</v>
      </c>
    </row>
    <row r="3877">
      <c r="A3877" s="441">
        <v>45840.012367557865</v>
      </c>
      <c r="B3877" s="294" t="s">
        <v>2281</v>
      </c>
    </row>
    <row r="3878">
      <c r="A3878" s="441">
        <v>45840.012389641204</v>
      </c>
      <c r="B3878" s="294" t="s">
        <v>3893</v>
      </c>
    </row>
    <row r="3879">
      <c r="A3879" s="441">
        <v>45840.01239228009</v>
      </c>
      <c r="B3879" s="294" t="s">
        <v>2283</v>
      </c>
    </row>
    <row r="3880">
      <c r="A3880" s="441">
        <v>45840.0124130787</v>
      </c>
      <c r="B3880" s="294" t="s">
        <v>3894</v>
      </c>
    </row>
    <row r="3881">
      <c r="A3881" s="441">
        <v>45840.01241650463</v>
      </c>
      <c r="B3881" s="294" t="s">
        <v>2285</v>
      </c>
    </row>
    <row r="3882">
      <c r="A3882" s="441">
        <v>45840.012422824075</v>
      </c>
      <c r="B3882" s="294" t="s">
        <v>3895</v>
      </c>
    </row>
    <row r="3883">
      <c r="A3883" s="441">
        <v>45840.01243148148</v>
      </c>
      <c r="B3883" s="294" t="s">
        <v>3896</v>
      </c>
    </row>
    <row r="3884">
      <c r="A3884" s="441">
        <v>45840.01802152778</v>
      </c>
      <c r="B3884" s="294" t="s">
        <v>3897</v>
      </c>
    </row>
    <row r="3885">
      <c r="A3885" s="441">
        <v>45840.018032002314</v>
      </c>
      <c r="B3885" s="294" t="s">
        <v>2260</v>
      </c>
    </row>
    <row r="3886">
      <c r="A3886" s="441">
        <v>45840.01804255787</v>
      </c>
      <c r="B3886" s="294" t="s">
        <v>2927</v>
      </c>
    </row>
    <row r="3887">
      <c r="A3887" s="441">
        <v>45840.01804524305</v>
      </c>
      <c r="B3887" s="294" t="s">
        <v>2262</v>
      </c>
    </row>
    <row r="3888">
      <c r="A3888" s="441">
        <v>45840.018054305554</v>
      </c>
      <c r="B3888" s="294" t="s">
        <v>2928</v>
      </c>
    </row>
    <row r="3889">
      <c r="A3889" s="441">
        <v>45840.01806495371</v>
      </c>
      <c r="B3889" s="294" t="s">
        <v>2264</v>
      </c>
    </row>
    <row r="3890">
      <c r="A3890" s="441">
        <v>45840.018290810185</v>
      </c>
      <c r="B3890" s="294" t="s">
        <v>3898</v>
      </c>
    </row>
    <row r="3891">
      <c r="A3891" s="441">
        <v>45840.01830394676</v>
      </c>
      <c r="B3891" s="294" t="s">
        <v>2275</v>
      </c>
    </row>
    <row r="3892">
      <c r="A3892" s="441">
        <v>45840.01830689815</v>
      </c>
      <c r="B3892" s="294" t="s">
        <v>2565</v>
      </c>
    </row>
    <row r="3893">
      <c r="A3893" s="441">
        <v>45840.01831972222</v>
      </c>
      <c r="B3893" s="294" t="s">
        <v>3899</v>
      </c>
    </row>
    <row r="3894">
      <c r="A3894" s="441">
        <v>45840.01833586805</v>
      </c>
      <c r="B3894" s="294" t="s">
        <v>3900</v>
      </c>
    </row>
    <row r="3895">
      <c r="A3895" s="441">
        <v>45840.01852697917</v>
      </c>
      <c r="B3895" s="294" t="s">
        <v>3901</v>
      </c>
    </row>
    <row r="3896">
      <c r="A3896" s="441">
        <v>45840.01852909722</v>
      </c>
      <c r="B3896" s="294" t="s">
        <v>2274</v>
      </c>
    </row>
    <row r="3897">
      <c r="A3897" s="441">
        <v>45840.01853527778</v>
      </c>
      <c r="B3897" s="294" t="s">
        <v>2275</v>
      </c>
    </row>
    <row r="3898">
      <c r="A3898" s="441">
        <v>45840.018538564815</v>
      </c>
      <c r="B3898" s="294" t="s">
        <v>2276</v>
      </c>
    </row>
    <row r="3899">
      <c r="A3899" s="441">
        <v>45840.018540613426</v>
      </c>
      <c r="B3899" s="294" t="s">
        <v>3882</v>
      </c>
    </row>
    <row r="3900">
      <c r="A3900" s="441">
        <v>45840.01855894676</v>
      </c>
      <c r="B3900" s="294" t="s">
        <v>2278</v>
      </c>
    </row>
    <row r="3901">
      <c r="A3901" s="441">
        <v>45840.01856668982</v>
      </c>
      <c r="B3901" s="294" t="s">
        <v>3902</v>
      </c>
    </row>
    <row r="3902">
      <c r="A3902" s="441">
        <v>45840.01856927083</v>
      </c>
      <c r="B3902" s="294" t="s">
        <v>2280</v>
      </c>
    </row>
    <row r="3903">
      <c r="A3903" s="441">
        <v>45840.018574270835</v>
      </c>
      <c r="B3903" s="294" t="s">
        <v>2281</v>
      </c>
    </row>
    <row r="3904">
      <c r="A3904" s="441">
        <v>45840.01858496528</v>
      </c>
      <c r="B3904" s="294" t="s">
        <v>3903</v>
      </c>
    </row>
    <row r="3905">
      <c r="A3905" s="441">
        <v>45840.01858737269</v>
      </c>
      <c r="B3905" s="294" t="s">
        <v>2283</v>
      </c>
    </row>
    <row r="3906">
      <c r="A3906" s="441">
        <v>45840.01859375</v>
      </c>
      <c r="B3906" s="294" t="s">
        <v>3904</v>
      </c>
    </row>
    <row r="3907">
      <c r="A3907" s="441">
        <v>45840.01859601852</v>
      </c>
      <c r="B3907" s="294" t="s">
        <v>2285</v>
      </c>
    </row>
    <row r="3908">
      <c r="A3908" s="441">
        <v>45840.01859954861</v>
      </c>
      <c r="B3908" s="294" t="s">
        <v>3905</v>
      </c>
    </row>
    <row r="3909">
      <c r="A3909" s="441">
        <v>45840.01862268518</v>
      </c>
      <c r="B3909" s="294" t="s">
        <v>3906</v>
      </c>
    </row>
    <row r="3910">
      <c r="A3910" s="441">
        <v>45840.0196494213</v>
      </c>
      <c r="B3910" s="294" t="s">
        <v>3907</v>
      </c>
    </row>
    <row r="3911">
      <c r="A3911" s="441">
        <v>45840.019652083334</v>
      </c>
      <c r="B3911" s="294" t="s">
        <v>2260</v>
      </c>
    </row>
    <row r="3912">
      <c r="A3912" s="441">
        <v>45840.01965462963</v>
      </c>
      <c r="B3912" s="294" t="s">
        <v>2927</v>
      </c>
    </row>
    <row r="3913">
      <c r="A3913" s="441">
        <v>45840.01965747685</v>
      </c>
      <c r="B3913" s="294" t="s">
        <v>2264</v>
      </c>
    </row>
    <row r="3914">
      <c r="A3914" s="441">
        <v>45840.039522824074</v>
      </c>
      <c r="B3914" s="294" t="s">
        <v>3908</v>
      </c>
    </row>
    <row r="3915">
      <c r="A3915" s="441">
        <v>45840.03954737268</v>
      </c>
      <c r="B3915" s="294" t="s">
        <v>2839</v>
      </c>
    </row>
    <row r="3916">
      <c r="A3916" s="441">
        <v>45840.0395528125</v>
      </c>
      <c r="B3916" s="294" t="s">
        <v>2565</v>
      </c>
    </row>
    <row r="3917">
      <c r="A3917" s="441">
        <v>45840.03956278935</v>
      </c>
      <c r="B3917" s="294" t="s">
        <v>3909</v>
      </c>
    </row>
    <row r="3918">
      <c r="A3918" s="441">
        <v>45840.03958671296</v>
      </c>
      <c r="B3918" s="294" t="s">
        <v>3910</v>
      </c>
    </row>
    <row r="3919">
      <c r="A3919" s="441">
        <v>45840.04069753472</v>
      </c>
      <c r="B3919" s="294" t="s">
        <v>3911</v>
      </c>
    </row>
    <row r="3920">
      <c r="A3920" s="441">
        <v>45840.0407017824</v>
      </c>
      <c r="B3920" s="294" t="s">
        <v>2274</v>
      </c>
    </row>
    <row r="3921">
      <c r="A3921" s="441">
        <v>45840.040708078704</v>
      </c>
      <c r="B3921" s="294" t="s">
        <v>2839</v>
      </c>
    </row>
    <row r="3922">
      <c r="A3922" s="441">
        <v>45840.04072385417</v>
      </c>
      <c r="B3922" s="294" t="s">
        <v>2843</v>
      </c>
    </row>
    <row r="3923">
      <c r="A3923" s="441">
        <v>45840.04072754629</v>
      </c>
      <c r="B3923" s="294" t="s">
        <v>3882</v>
      </c>
    </row>
    <row r="3924">
      <c r="A3924" s="441">
        <v>45840.04074736111</v>
      </c>
      <c r="B3924" s="294" t="s">
        <v>3912</v>
      </c>
    </row>
    <row r="3925">
      <c r="A3925" s="441">
        <v>45840.04075380787</v>
      </c>
      <c r="B3925" s="294" t="s">
        <v>3913</v>
      </c>
    </row>
    <row r="3926">
      <c r="A3926" s="441">
        <v>45840.04077128472</v>
      </c>
      <c r="B3926" s="294" t="s">
        <v>3914</v>
      </c>
    </row>
    <row r="3927">
      <c r="A3927" s="441">
        <v>45840.04078494213</v>
      </c>
      <c r="B3927" s="294" t="s">
        <v>2278</v>
      </c>
    </row>
    <row r="3928">
      <c r="A3928" s="441">
        <v>45840.04079961806</v>
      </c>
      <c r="B3928" s="294" t="s">
        <v>3892</v>
      </c>
    </row>
    <row r="3929">
      <c r="A3929" s="441">
        <v>45840.04080241898</v>
      </c>
      <c r="B3929" s="294" t="s">
        <v>3915</v>
      </c>
    </row>
    <row r="3930">
      <c r="A3930" s="441">
        <v>45840.04080520834</v>
      </c>
      <c r="B3930" s="294" t="s">
        <v>2355</v>
      </c>
    </row>
    <row r="3931">
      <c r="A3931" s="441">
        <v>45840.0408077662</v>
      </c>
      <c r="B3931" s="294" t="s">
        <v>3916</v>
      </c>
    </row>
    <row r="3932">
      <c r="A3932" s="441">
        <v>45840.0408196412</v>
      </c>
      <c r="B3932" s="294" t="s">
        <v>3917</v>
      </c>
    </row>
    <row r="3933">
      <c r="A3933" s="441">
        <v>45840.04082196759</v>
      </c>
      <c r="B3933" s="294" t="s">
        <v>2283</v>
      </c>
    </row>
    <row r="3934">
      <c r="A3934" s="441">
        <v>45840.04082922454</v>
      </c>
      <c r="B3934" s="294" t="s">
        <v>3918</v>
      </c>
    </row>
    <row r="3935">
      <c r="A3935" s="441">
        <v>45840.04083194444</v>
      </c>
      <c r="B3935" s="294" t="s">
        <v>2285</v>
      </c>
    </row>
    <row r="3936">
      <c r="A3936" s="441">
        <v>45840.04083578703</v>
      </c>
      <c r="B3936" s="294" t="s">
        <v>3919</v>
      </c>
    </row>
    <row r="3937">
      <c r="A3937" s="441">
        <v>45840.04084425926</v>
      </c>
      <c r="B3937" s="294" t="s">
        <v>3920</v>
      </c>
    </row>
    <row r="3938">
      <c r="A3938" s="441">
        <v>45840.06585111111</v>
      </c>
      <c r="B3938" s="294" t="s">
        <v>3921</v>
      </c>
    </row>
    <row r="3939">
      <c r="A3939" s="441">
        <v>45840.0658546412</v>
      </c>
      <c r="B3939" s="294" t="s">
        <v>2260</v>
      </c>
    </row>
    <row r="3940">
      <c r="A3940" s="441">
        <v>45840.065857430556</v>
      </c>
      <c r="B3940" s="294" t="s">
        <v>2414</v>
      </c>
    </row>
    <row r="3941">
      <c r="A3941" s="441">
        <v>45840.06586800926</v>
      </c>
      <c r="B3941" s="294" t="s">
        <v>2264</v>
      </c>
    </row>
    <row r="3942">
      <c r="A3942" s="441">
        <v>45840.066022604165</v>
      </c>
      <c r="B3942" s="294" t="s">
        <v>3922</v>
      </c>
    </row>
    <row r="3943">
      <c r="A3943" s="441">
        <v>45840.066024733795</v>
      </c>
      <c r="B3943" s="294" t="s">
        <v>2260</v>
      </c>
    </row>
    <row r="3944">
      <c r="A3944" s="441">
        <v>45840.066029733796</v>
      </c>
      <c r="B3944" s="294" t="s">
        <v>2414</v>
      </c>
    </row>
    <row r="3945">
      <c r="A3945" s="441">
        <v>45840.06603650463</v>
      </c>
      <c r="B3945" s="294" t="s">
        <v>2264</v>
      </c>
    </row>
    <row r="3946">
      <c r="A3946" s="441">
        <v>45840.25719056713</v>
      </c>
      <c r="B3946" s="294" t="s">
        <v>3923</v>
      </c>
    </row>
    <row r="3947">
      <c r="A3947" s="441">
        <v>45840.25719563657</v>
      </c>
      <c r="B3947" s="294" t="s">
        <v>3924</v>
      </c>
    </row>
    <row r="3948">
      <c r="A3948" s="441">
        <v>45840.25720314815</v>
      </c>
      <c r="B3948" s="294" t="s">
        <v>2283</v>
      </c>
    </row>
    <row r="3949">
      <c r="A3949" s="441">
        <v>45840.25723030092</v>
      </c>
      <c r="B3949" s="294" t="s">
        <v>3925</v>
      </c>
    </row>
    <row r="3950">
      <c r="A3950" s="441">
        <v>45840.284771736115</v>
      </c>
      <c r="B3950" s="294" t="s">
        <v>3926</v>
      </c>
    </row>
    <row r="3951">
      <c r="A3951" s="441">
        <v>45840.284776932865</v>
      </c>
      <c r="B3951" s="294" t="s">
        <v>2260</v>
      </c>
    </row>
    <row r="3952">
      <c r="A3952" s="441">
        <v>45840.28477996528</v>
      </c>
      <c r="B3952" s="294" t="s">
        <v>2289</v>
      </c>
    </row>
    <row r="3953">
      <c r="A3953" s="441">
        <v>45840.28478288194</v>
      </c>
      <c r="B3953" s="294" t="s">
        <v>2264</v>
      </c>
    </row>
    <row r="3954">
      <c r="A3954" s="441">
        <v>45840.34939427083</v>
      </c>
      <c r="B3954" s="294" t="s">
        <v>3927</v>
      </c>
    </row>
    <row r="3955">
      <c r="A3955" s="441">
        <v>45840.34939935185</v>
      </c>
      <c r="B3955" s="294" t="s">
        <v>2260</v>
      </c>
    </row>
    <row r="3956">
      <c r="A3956" s="441">
        <v>45840.34940766204</v>
      </c>
      <c r="B3956" s="294" t="s">
        <v>2289</v>
      </c>
    </row>
    <row r="3957">
      <c r="A3957" s="441">
        <v>45840.34941988426</v>
      </c>
      <c r="B3957" s="294" t="s">
        <v>2264</v>
      </c>
    </row>
    <row r="3958">
      <c r="A3958" s="441">
        <v>45840.35811743056</v>
      </c>
      <c r="B3958" s="294" t="s">
        <v>3928</v>
      </c>
    </row>
    <row r="3959">
      <c r="A3959" s="441">
        <v>45840.358133217596</v>
      </c>
      <c r="B3959" s="294" t="s">
        <v>2275</v>
      </c>
    </row>
    <row r="3960">
      <c r="A3960" s="441">
        <v>45840.35814619213</v>
      </c>
      <c r="B3960" s="294" t="s">
        <v>2398</v>
      </c>
    </row>
    <row r="3961">
      <c r="A3961" s="441">
        <v>45840.35815637732</v>
      </c>
      <c r="B3961" s="294" t="s">
        <v>2399</v>
      </c>
    </row>
    <row r="3962">
      <c r="A3962" s="441">
        <v>45840.35817903935</v>
      </c>
      <c r="B3962" s="294" t="s">
        <v>3929</v>
      </c>
    </row>
    <row r="3963">
      <c r="A3963" s="441">
        <v>45840.358554942126</v>
      </c>
      <c r="B3963" s="294" t="s">
        <v>3930</v>
      </c>
    </row>
    <row r="3964">
      <c r="A3964" s="441">
        <v>45840.35856356482</v>
      </c>
      <c r="B3964" s="294" t="s">
        <v>2839</v>
      </c>
    </row>
    <row r="3965">
      <c r="A3965" s="441">
        <v>45840.35856724537</v>
      </c>
      <c r="B3965" s="294" t="s">
        <v>2398</v>
      </c>
    </row>
    <row r="3966">
      <c r="A3966" s="441">
        <v>45840.35857505787</v>
      </c>
      <c r="B3966" s="294" t="s">
        <v>2399</v>
      </c>
    </row>
    <row r="3967">
      <c r="A3967" s="441">
        <v>45840.35859078704</v>
      </c>
      <c r="B3967" s="294" t="s">
        <v>3931</v>
      </c>
    </row>
    <row r="3968">
      <c r="A3968" s="441">
        <v>45840.35943454861</v>
      </c>
      <c r="B3968" s="294" t="s">
        <v>3932</v>
      </c>
    </row>
    <row r="3969">
      <c r="A3969" s="441">
        <v>45840.3594390625</v>
      </c>
      <c r="B3969" s="294" t="s">
        <v>2274</v>
      </c>
    </row>
    <row r="3970">
      <c r="A3970" s="441">
        <v>45840.35944868055</v>
      </c>
      <c r="B3970" s="294" t="s">
        <v>2275</v>
      </c>
    </row>
    <row r="3971">
      <c r="A3971" s="441">
        <v>45840.359452743054</v>
      </c>
      <c r="B3971" s="294" t="s">
        <v>2276</v>
      </c>
    </row>
    <row r="3972">
      <c r="A3972" s="441">
        <v>45840.35945671296</v>
      </c>
      <c r="B3972" s="294" t="s">
        <v>3882</v>
      </c>
    </row>
    <row r="3973">
      <c r="A3973" s="441">
        <v>45840.35947578704</v>
      </c>
      <c r="B3973" s="294" t="s">
        <v>3933</v>
      </c>
    </row>
    <row r="3974">
      <c r="A3974" s="441">
        <v>45840.35948023148</v>
      </c>
      <c r="B3974" s="294" t="s">
        <v>2274</v>
      </c>
    </row>
    <row r="3975">
      <c r="A3975" s="441">
        <v>45840.35948745371</v>
      </c>
      <c r="B3975" s="294" t="s">
        <v>3934</v>
      </c>
    </row>
    <row r="3976">
      <c r="A3976" s="441">
        <v>45840.35949451389</v>
      </c>
      <c r="B3976" s="294" t="s">
        <v>3914</v>
      </c>
    </row>
    <row r="3977">
      <c r="A3977" s="441">
        <v>45840.35950380787</v>
      </c>
      <c r="B3977" s="294" t="s">
        <v>2342</v>
      </c>
    </row>
    <row r="3978">
      <c r="A3978" s="441">
        <v>45840.359506493056</v>
      </c>
      <c r="B3978" s="294" t="s">
        <v>2839</v>
      </c>
    </row>
    <row r="3979">
      <c r="A3979" s="441">
        <v>45840.359509965274</v>
      </c>
      <c r="B3979" s="294" t="s">
        <v>2843</v>
      </c>
    </row>
    <row r="3980">
      <c r="A3980" s="441">
        <v>45840.35951362269</v>
      </c>
      <c r="B3980" s="294" t="s">
        <v>3882</v>
      </c>
    </row>
    <row r="3981">
      <c r="A3981" s="441">
        <v>45840.35952388889</v>
      </c>
      <c r="B3981" s="294" t="s">
        <v>3902</v>
      </c>
    </row>
    <row r="3982">
      <c r="A3982" s="441">
        <v>45840.359527719906</v>
      </c>
      <c r="B3982" s="294" t="s">
        <v>3935</v>
      </c>
    </row>
    <row r="3983">
      <c r="A3983" s="441">
        <v>45840.35953105324</v>
      </c>
      <c r="B3983" s="294" t="s">
        <v>2355</v>
      </c>
    </row>
    <row r="3984">
      <c r="A3984" s="441">
        <v>45840.35953512731</v>
      </c>
      <c r="B3984" s="294" t="s">
        <v>3936</v>
      </c>
    </row>
    <row r="3985">
      <c r="A3985" s="441">
        <v>45840.35954193287</v>
      </c>
      <c r="B3985" s="294" t="s">
        <v>3937</v>
      </c>
    </row>
    <row r="3986">
      <c r="A3986" s="441">
        <v>45840.35954903935</v>
      </c>
      <c r="B3986" s="294" t="s">
        <v>3914</v>
      </c>
    </row>
    <row r="3987">
      <c r="A3987" s="441">
        <v>45840.359552442125</v>
      </c>
      <c r="B3987" s="294" t="s">
        <v>3938</v>
      </c>
    </row>
    <row r="3988">
      <c r="A3988" s="441">
        <v>45840.359556446754</v>
      </c>
      <c r="B3988" s="294" t="s">
        <v>2283</v>
      </c>
    </row>
    <row r="3989">
      <c r="A3989" s="441">
        <v>45840.35955847222</v>
      </c>
      <c r="B3989" s="294" t="s">
        <v>2374</v>
      </c>
    </row>
    <row r="3990">
      <c r="A3990" s="441">
        <v>45840.35956824074</v>
      </c>
      <c r="B3990" s="294" t="s">
        <v>3939</v>
      </c>
    </row>
    <row r="3991">
      <c r="A3991" s="441">
        <v>45840.359571493056</v>
      </c>
      <c r="B3991" s="294" t="s">
        <v>2285</v>
      </c>
    </row>
    <row r="3992">
      <c r="A3992" s="441">
        <v>45840.3595770949</v>
      </c>
      <c r="B3992" s="294" t="s">
        <v>3940</v>
      </c>
    </row>
    <row r="3993">
      <c r="A3993" s="441">
        <v>45840.35958107639</v>
      </c>
      <c r="B3993" s="294" t="s">
        <v>3915</v>
      </c>
    </row>
    <row r="3994">
      <c r="A3994" s="441">
        <v>45840.35958221064</v>
      </c>
      <c r="B3994" s="294" t="s">
        <v>3941</v>
      </c>
    </row>
    <row r="3995">
      <c r="A3995" s="441">
        <v>45840.35959232639</v>
      </c>
      <c r="B3995" s="294" t="s">
        <v>2355</v>
      </c>
    </row>
    <row r="3996">
      <c r="A3996" s="441">
        <v>45840.35958978009</v>
      </c>
      <c r="B3996" s="294" t="s">
        <v>3942</v>
      </c>
    </row>
    <row r="3997">
      <c r="A3997" s="441">
        <v>45840.35960744213</v>
      </c>
      <c r="B3997" s="294" t="s">
        <v>2398</v>
      </c>
    </row>
    <row r="3998">
      <c r="A3998" s="441">
        <v>45840.35962083333</v>
      </c>
      <c r="B3998" s="294" t="s">
        <v>2399</v>
      </c>
    </row>
    <row r="3999">
      <c r="A3999" s="441">
        <v>45840.35964355324</v>
      </c>
      <c r="B3999" s="294" t="s">
        <v>3943</v>
      </c>
    </row>
    <row r="4000">
      <c r="A4000" s="441">
        <v>45840.35964927083</v>
      </c>
      <c r="B4000" s="294" t="s">
        <v>3944</v>
      </c>
    </row>
    <row r="4001">
      <c r="A4001" s="441">
        <v>45840.35965358796</v>
      </c>
      <c r="B4001" s="294" t="s">
        <v>2283</v>
      </c>
    </row>
    <row r="4002">
      <c r="A4002" s="441">
        <v>45840.35967208333</v>
      </c>
      <c r="B4002" s="294" t="s">
        <v>3945</v>
      </c>
    </row>
    <row r="4003">
      <c r="A4003" s="441">
        <v>45840.359675659725</v>
      </c>
      <c r="B4003" s="294" t="s">
        <v>2285</v>
      </c>
    </row>
    <row r="4004">
      <c r="A4004" s="441">
        <v>45840.359681076385</v>
      </c>
      <c r="B4004" s="294" t="s">
        <v>3946</v>
      </c>
    </row>
    <row r="4005">
      <c r="A4005" s="441">
        <v>45840.35969009259</v>
      </c>
      <c r="B4005" s="294" t="s">
        <v>3947</v>
      </c>
    </row>
    <row r="4006">
      <c r="A4006" s="441">
        <v>45840.36002980324</v>
      </c>
      <c r="B4006" s="294" t="s">
        <v>3948</v>
      </c>
    </row>
    <row r="4007">
      <c r="A4007" s="441">
        <v>45840.36003777778</v>
      </c>
      <c r="B4007" s="294" t="s">
        <v>2612</v>
      </c>
    </row>
    <row r="4008">
      <c r="A4008" s="441">
        <v>45840.360041712964</v>
      </c>
      <c r="B4008" s="294" t="s">
        <v>2398</v>
      </c>
    </row>
    <row r="4009">
      <c r="A4009" s="441">
        <v>45840.36005087963</v>
      </c>
      <c r="B4009" s="294" t="s">
        <v>2399</v>
      </c>
    </row>
    <row r="4010">
      <c r="A4010" s="441">
        <v>45840.36006465278</v>
      </c>
      <c r="B4010" s="294" t="s">
        <v>3949</v>
      </c>
    </row>
    <row r="4011">
      <c r="A4011" s="441">
        <v>45840.360435509254</v>
      </c>
      <c r="B4011" s="294" t="s">
        <v>3950</v>
      </c>
    </row>
    <row r="4012">
      <c r="A4012" s="441">
        <v>45840.3604406713</v>
      </c>
      <c r="B4012" s="294" t="s">
        <v>2274</v>
      </c>
    </row>
    <row r="4013">
      <c r="A4013" s="441">
        <v>45840.360448900465</v>
      </c>
      <c r="B4013" s="294" t="s">
        <v>2603</v>
      </c>
    </row>
    <row r="4014">
      <c r="A4014" s="441">
        <v>45840.36045229167</v>
      </c>
      <c r="B4014" s="294" t="s">
        <v>2615</v>
      </c>
    </row>
    <row r="4015">
      <c r="A4015" s="441">
        <v>45840.3604561574</v>
      </c>
      <c r="B4015" s="294" t="s">
        <v>3882</v>
      </c>
    </row>
    <row r="4016">
      <c r="A4016" s="441">
        <v>45840.36048700231</v>
      </c>
      <c r="B4016" s="294" t="s">
        <v>2278</v>
      </c>
    </row>
    <row r="4017">
      <c r="A4017" s="441">
        <v>45840.360503125004</v>
      </c>
      <c r="B4017" s="294" t="s">
        <v>3951</v>
      </c>
    </row>
    <row r="4018">
      <c r="A4018" s="441">
        <v>45840.36050674769</v>
      </c>
      <c r="B4018" s="294" t="s">
        <v>2280</v>
      </c>
    </row>
    <row r="4019">
      <c r="A4019" s="441">
        <v>45840.36052</v>
      </c>
      <c r="B4019" s="294" t="s">
        <v>2281</v>
      </c>
    </row>
    <row r="4020">
      <c r="A4020" s="441">
        <v>45840.36053554398</v>
      </c>
      <c r="B4020" s="294" t="s">
        <v>3952</v>
      </c>
    </row>
    <row r="4021">
      <c r="A4021" s="441">
        <v>45840.36053936342</v>
      </c>
      <c r="B4021" s="294" t="s">
        <v>2283</v>
      </c>
    </row>
    <row r="4022">
      <c r="A4022" s="441">
        <v>45840.36055002315</v>
      </c>
      <c r="B4022" s="294" t="s">
        <v>3953</v>
      </c>
    </row>
    <row r="4023">
      <c r="A4023" s="441">
        <v>45840.36055681713</v>
      </c>
      <c r="B4023" s="294" t="s">
        <v>2285</v>
      </c>
    </row>
    <row r="4024">
      <c r="A4024" s="441">
        <v>45840.360561469904</v>
      </c>
      <c r="B4024" s="294" t="s">
        <v>3954</v>
      </c>
    </row>
    <row r="4025">
      <c r="A4025" s="441">
        <v>45840.360572743055</v>
      </c>
      <c r="B4025" s="294" t="s">
        <v>3955</v>
      </c>
    </row>
    <row r="4026">
      <c r="A4026" s="441">
        <v>45840.361471365744</v>
      </c>
      <c r="B4026" s="294" t="s">
        <v>3956</v>
      </c>
    </row>
    <row r="4027">
      <c r="A4027" s="441">
        <v>45840.36147584491</v>
      </c>
      <c r="B4027" s="294" t="s">
        <v>2274</v>
      </c>
    </row>
    <row r="4028">
      <c r="A4028" s="441">
        <v>45840.361489884264</v>
      </c>
      <c r="B4028" s="294" t="s">
        <v>2612</v>
      </c>
    </row>
    <row r="4029">
      <c r="A4029" s="441">
        <v>45840.361494247685</v>
      </c>
      <c r="B4029" s="294" t="s">
        <v>3957</v>
      </c>
    </row>
    <row r="4030">
      <c r="A4030" s="441">
        <v>45840.361498935184</v>
      </c>
      <c r="B4030" s="294" t="s">
        <v>3882</v>
      </c>
    </row>
    <row r="4031">
      <c r="A4031" s="441">
        <v>45840.36153471065</v>
      </c>
      <c r="B4031" s="294" t="s">
        <v>2278</v>
      </c>
    </row>
    <row r="4032">
      <c r="A4032" s="441">
        <v>45840.361550671296</v>
      </c>
      <c r="B4032" s="294" t="s">
        <v>3958</v>
      </c>
    </row>
    <row r="4033">
      <c r="A4033" s="441">
        <v>45840.36155497685</v>
      </c>
      <c r="B4033" s="294" t="s">
        <v>2280</v>
      </c>
    </row>
    <row r="4034">
      <c r="A4034" s="441">
        <v>45840.361574027775</v>
      </c>
      <c r="B4034" s="294" t="s">
        <v>2281</v>
      </c>
    </row>
    <row r="4035">
      <c r="A4035" s="441">
        <v>45840.36159526621</v>
      </c>
      <c r="B4035" s="294" t="s">
        <v>3959</v>
      </c>
    </row>
    <row r="4036">
      <c r="A4036" s="441">
        <v>45840.36161541667</v>
      </c>
      <c r="B4036" s="294" t="s">
        <v>2283</v>
      </c>
    </row>
    <row r="4037">
      <c r="A4037" s="441">
        <v>45840.36162686342</v>
      </c>
      <c r="B4037" s="294" t="s">
        <v>3960</v>
      </c>
    </row>
    <row r="4038">
      <c r="A4038" s="441">
        <v>45840.36163611111</v>
      </c>
      <c r="B4038" s="294" t="s">
        <v>2285</v>
      </c>
    </row>
    <row r="4039">
      <c r="A4039" s="441">
        <v>45840.361642766205</v>
      </c>
      <c r="B4039" s="294" t="s">
        <v>3961</v>
      </c>
    </row>
    <row r="4040">
      <c r="A4040" s="441">
        <v>45840.36166547454</v>
      </c>
      <c r="B4040" s="294" t="s">
        <v>3962</v>
      </c>
    </row>
    <row r="4041">
      <c r="A4041" s="441">
        <v>45840.36309949074</v>
      </c>
      <c r="B4041" s="294" t="s">
        <v>3963</v>
      </c>
    </row>
    <row r="4042">
      <c r="A4042" s="441">
        <v>45840.36310662037</v>
      </c>
      <c r="B4042" s="294" t="s">
        <v>2577</v>
      </c>
    </row>
    <row r="4043">
      <c r="A4043" s="441">
        <v>45840.36311012731</v>
      </c>
      <c r="B4043" s="294" t="s">
        <v>2398</v>
      </c>
    </row>
    <row r="4044">
      <c r="A4044" s="441">
        <v>45840.36312039352</v>
      </c>
      <c r="B4044" s="294" t="s">
        <v>2399</v>
      </c>
    </row>
    <row r="4045">
      <c r="A4045" s="441">
        <v>45840.36313304398</v>
      </c>
      <c r="B4045" s="294" t="s">
        <v>3964</v>
      </c>
    </row>
    <row r="4046">
      <c r="A4046" s="441">
        <v>45840.36346980324</v>
      </c>
      <c r="B4046" s="294" t="s">
        <v>3965</v>
      </c>
    </row>
    <row r="4047">
      <c r="A4047" s="441">
        <v>45840.363476412036</v>
      </c>
      <c r="B4047" s="294" t="s">
        <v>2515</v>
      </c>
    </row>
    <row r="4048">
      <c r="A4048" s="441">
        <v>45840.36348035879</v>
      </c>
      <c r="B4048" s="294" t="s">
        <v>2398</v>
      </c>
    </row>
    <row r="4049">
      <c r="A4049" s="441">
        <v>45840.36348673611</v>
      </c>
      <c r="B4049" s="294" t="s">
        <v>2399</v>
      </c>
    </row>
    <row r="4050">
      <c r="A4050" s="441">
        <v>45840.36350037037</v>
      </c>
      <c r="B4050" s="294" t="s">
        <v>3966</v>
      </c>
    </row>
    <row r="4051">
      <c r="A4051" s="441">
        <v>45840.363867465276</v>
      </c>
      <c r="B4051" s="294" t="s">
        <v>3967</v>
      </c>
    </row>
    <row r="4052">
      <c r="A4052" s="441">
        <v>45840.3638712963</v>
      </c>
      <c r="B4052" s="294" t="s">
        <v>2274</v>
      </c>
    </row>
    <row r="4053">
      <c r="A4053" s="441">
        <v>45840.363880543984</v>
      </c>
      <c r="B4053" s="294" t="s">
        <v>2577</v>
      </c>
    </row>
    <row r="4054">
      <c r="A4054" s="441">
        <v>45840.36388425926</v>
      </c>
      <c r="B4054" s="294" t="s">
        <v>2586</v>
      </c>
    </row>
    <row r="4055">
      <c r="A4055" s="441">
        <v>45840.36388774306</v>
      </c>
      <c r="B4055" s="294" t="s">
        <v>3882</v>
      </c>
    </row>
    <row r="4056">
      <c r="A4056" s="441">
        <v>45840.36391885417</v>
      </c>
      <c r="B4056" s="294" t="s">
        <v>2374</v>
      </c>
    </row>
    <row r="4057">
      <c r="A4057" s="441">
        <v>45840.36393280093</v>
      </c>
      <c r="B4057" s="294" t="s">
        <v>3968</v>
      </c>
    </row>
    <row r="4058">
      <c r="A4058" s="441">
        <v>45840.36393636574</v>
      </c>
      <c r="B4058" s="294" t="s">
        <v>2280</v>
      </c>
    </row>
    <row r="4059">
      <c r="A4059" s="441">
        <v>45840.363946701385</v>
      </c>
      <c r="B4059" s="294" t="s">
        <v>2281</v>
      </c>
    </row>
    <row r="4060">
      <c r="A4060" s="441">
        <v>45840.36397655093</v>
      </c>
      <c r="B4060" s="294" t="s">
        <v>3969</v>
      </c>
    </row>
    <row r="4061">
      <c r="A4061" s="441">
        <v>45840.36397986111</v>
      </c>
      <c r="B4061" s="294" t="s">
        <v>2283</v>
      </c>
    </row>
    <row r="4062">
      <c r="A4062" s="441">
        <v>45840.36399434028</v>
      </c>
      <c r="B4062" s="294" t="s">
        <v>3970</v>
      </c>
    </row>
    <row r="4063">
      <c r="A4063" s="441">
        <v>45840.36399832176</v>
      </c>
      <c r="B4063" s="294" t="s">
        <v>2285</v>
      </c>
    </row>
    <row r="4064">
      <c r="A4064" s="441">
        <v>45840.36400436342</v>
      </c>
      <c r="B4064" s="294" t="s">
        <v>3971</v>
      </c>
    </row>
    <row r="4065">
      <c r="A4065" s="441">
        <v>45840.36401467593</v>
      </c>
      <c r="B4065" s="294" t="s">
        <v>3972</v>
      </c>
    </row>
    <row r="4066">
      <c r="A4066" s="441">
        <v>45840.364341782406</v>
      </c>
      <c r="B4066" s="294" t="s">
        <v>3973</v>
      </c>
    </row>
    <row r="4067">
      <c r="A4067" s="441">
        <v>45840.36434526621</v>
      </c>
      <c r="B4067" s="294" t="s">
        <v>2274</v>
      </c>
    </row>
    <row r="4068">
      <c r="A4068" s="441">
        <v>45840.36435679398</v>
      </c>
      <c r="B4068" s="294" t="s">
        <v>2515</v>
      </c>
    </row>
    <row r="4069">
      <c r="A4069" s="441">
        <v>45840.364360694446</v>
      </c>
      <c r="B4069" s="294" t="s">
        <v>2518</v>
      </c>
    </row>
    <row r="4070">
      <c r="A4070" s="441">
        <v>45840.36436435185</v>
      </c>
      <c r="B4070" s="294" t="s">
        <v>3882</v>
      </c>
    </row>
    <row r="4071">
      <c r="A4071" s="441">
        <v>45840.36439487268</v>
      </c>
      <c r="B4071" s="294" t="s">
        <v>2342</v>
      </c>
    </row>
    <row r="4072">
      <c r="A4072" s="441">
        <v>45840.36440820602</v>
      </c>
      <c r="B4072" s="294" t="s">
        <v>3974</v>
      </c>
    </row>
    <row r="4073">
      <c r="A4073" s="441">
        <v>45840.364411828705</v>
      </c>
      <c r="B4073" s="294" t="s">
        <v>2280</v>
      </c>
    </row>
    <row r="4074">
      <c r="A4074" s="441">
        <v>45840.36442158565</v>
      </c>
      <c r="B4074" s="294" t="s">
        <v>2281</v>
      </c>
    </row>
    <row r="4075">
      <c r="A4075" s="441">
        <v>45840.364438923614</v>
      </c>
      <c r="B4075" s="294" t="s">
        <v>3975</v>
      </c>
    </row>
    <row r="4076">
      <c r="A4076" s="441">
        <v>45840.36444952546</v>
      </c>
      <c r="B4076" s="294" t="s">
        <v>2283</v>
      </c>
    </row>
    <row r="4077">
      <c r="A4077" s="441">
        <v>45840.36445840278</v>
      </c>
      <c r="B4077" s="294" t="s">
        <v>3976</v>
      </c>
    </row>
    <row r="4078">
      <c r="A4078" s="441">
        <v>45840.36446107639</v>
      </c>
      <c r="B4078" s="294" t="s">
        <v>2285</v>
      </c>
    </row>
    <row r="4079">
      <c r="A4079" s="441">
        <v>45840.36446626157</v>
      </c>
      <c r="B4079" s="294" t="s">
        <v>3977</v>
      </c>
    </row>
    <row r="4080">
      <c r="A4080" s="441">
        <v>45840.364477870375</v>
      </c>
      <c r="B4080" s="294" t="s">
        <v>3978</v>
      </c>
    </row>
    <row r="4081">
      <c r="A4081" s="441">
        <v>45840.364820092596</v>
      </c>
      <c r="B4081" s="294" t="s">
        <v>3979</v>
      </c>
    </row>
    <row r="4082">
      <c r="A4082" s="441">
        <v>45840.36482289352</v>
      </c>
      <c r="B4082" s="294" t="s">
        <v>2260</v>
      </c>
    </row>
    <row r="4083">
      <c r="A4083" s="441">
        <v>45840.36482577546</v>
      </c>
      <c r="B4083" s="294" t="s">
        <v>2266</v>
      </c>
    </row>
    <row r="4084">
      <c r="A4084" s="441">
        <v>45840.3648294213</v>
      </c>
      <c r="B4084" s="294" t="s">
        <v>2267</v>
      </c>
    </row>
    <row r="4085">
      <c r="A4085" s="441">
        <v>45840.36483207176</v>
      </c>
      <c r="B4085" s="294" t="s">
        <v>2264</v>
      </c>
    </row>
    <row r="4086">
      <c r="A4086" s="441">
        <v>45840.36580223379</v>
      </c>
      <c r="B4086" s="294" t="s">
        <v>3980</v>
      </c>
    </row>
    <row r="4087">
      <c r="A4087" s="441">
        <v>45840.365805497684</v>
      </c>
      <c r="B4087" s="294" t="s">
        <v>2260</v>
      </c>
    </row>
    <row r="4088">
      <c r="A4088" s="441">
        <v>45840.365808310184</v>
      </c>
      <c r="B4088" s="294" t="s">
        <v>2463</v>
      </c>
    </row>
    <row r="4089">
      <c r="A4089" s="441">
        <v>45840.36582820602</v>
      </c>
      <c r="B4089" s="294" t="s">
        <v>2267</v>
      </c>
    </row>
    <row r="4090">
      <c r="A4090" s="441">
        <v>45840.365831284726</v>
      </c>
      <c r="B4090" s="294" t="s">
        <v>2264</v>
      </c>
    </row>
    <row r="4091">
      <c r="A4091" s="441">
        <v>45840.36641780093</v>
      </c>
      <c r="B4091" s="294" t="s">
        <v>3981</v>
      </c>
    </row>
    <row r="4092">
      <c r="A4092" s="441">
        <v>45840.36642136574</v>
      </c>
      <c r="B4092" s="294" t="s">
        <v>2260</v>
      </c>
    </row>
    <row r="4093">
      <c r="A4093" s="441">
        <v>45840.366424328706</v>
      </c>
      <c r="B4093" s="294" t="s">
        <v>2266</v>
      </c>
    </row>
    <row r="4094">
      <c r="A4094" s="441">
        <v>45840.36642884259</v>
      </c>
      <c r="B4094" s="294" t="s">
        <v>2267</v>
      </c>
    </row>
    <row r="4095">
      <c r="A4095" s="441">
        <v>45840.366432106486</v>
      </c>
      <c r="B4095" s="294" t="s">
        <v>2264</v>
      </c>
    </row>
    <row r="4096">
      <c r="A4096" s="441">
        <v>45840.36652984953</v>
      </c>
      <c r="B4096" s="294" t="s">
        <v>3982</v>
      </c>
    </row>
    <row r="4097">
      <c r="A4097" s="441">
        <v>45840.36653915509</v>
      </c>
      <c r="B4097" s="294" t="s">
        <v>2260</v>
      </c>
    </row>
    <row r="4098">
      <c r="A4098" s="441">
        <v>45840.36654282408</v>
      </c>
      <c r="B4098" s="294" t="s">
        <v>2266</v>
      </c>
    </row>
    <row r="4099">
      <c r="A4099" s="441">
        <v>45840.36655420139</v>
      </c>
      <c r="B4099" s="294" t="s">
        <v>2267</v>
      </c>
    </row>
    <row r="4100">
      <c r="A4100" s="441">
        <v>45840.366569571765</v>
      </c>
      <c r="B4100" s="294" t="s">
        <v>2264</v>
      </c>
    </row>
    <row r="4101">
      <c r="A4101" s="441">
        <v>45840.36998541666</v>
      </c>
      <c r="B4101" s="294" t="s">
        <v>3983</v>
      </c>
    </row>
    <row r="4102">
      <c r="A4102" s="441">
        <v>45840.36999886574</v>
      </c>
      <c r="B4102" s="294" t="s">
        <v>2260</v>
      </c>
    </row>
    <row r="4103">
      <c r="A4103" s="441">
        <v>45840.37000228009</v>
      </c>
      <c r="B4103" s="294" t="s">
        <v>2266</v>
      </c>
    </row>
    <row r="4104">
      <c r="A4104" s="441">
        <v>45840.37000834491</v>
      </c>
      <c r="B4104" s="294" t="s">
        <v>2267</v>
      </c>
    </row>
    <row r="4105">
      <c r="A4105" s="441">
        <v>45840.37001287037</v>
      </c>
      <c r="B4105" s="294" t="s">
        <v>2264</v>
      </c>
    </row>
    <row r="4106">
      <c r="A4106" s="441">
        <v>45840.370251747685</v>
      </c>
      <c r="B4106" s="294" t="s">
        <v>3984</v>
      </c>
    </row>
    <row r="4107">
      <c r="A4107" s="441">
        <v>45840.370255243055</v>
      </c>
      <c r="B4107" s="294" t="s">
        <v>2260</v>
      </c>
    </row>
    <row r="4108">
      <c r="A4108" s="441">
        <v>45840.37025861111</v>
      </c>
      <c r="B4108" s="294" t="s">
        <v>2266</v>
      </c>
    </row>
    <row r="4109">
      <c r="A4109" s="441">
        <v>45840.37026211806</v>
      </c>
      <c r="B4109" s="294" t="s">
        <v>2267</v>
      </c>
    </row>
    <row r="4110">
      <c r="A4110" s="441">
        <v>45840.370265034726</v>
      </c>
      <c r="B4110" s="294" t="s">
        <v>2264</v>
      </c>
    </row>
    <row r="4111">
      <c r="A4111" s="441">
        <v>45840.375050856484</v>
      </c>
      <c r="B4111" s="294" t="s">
        <v>2290</v>
      </c>
    </row>
    <row r="4112">
      <c r="A4112" s="441">
        <v>45840.37570523148</v>
      </c>
      <c r="B4112" s="294" t="s">
        <v>3142</v>
      </c>
    </row>
    <row r="4113">
      <c r="A4113" s="441">
        <v>45840.37581372685</v>
      </c>
      <c r="B4113" s="294" t="s">
        <v>3985</v>
      </c>
    </row>
    <row r="4114">
      <c r="A4114" s="441">
        <v>45840.37581699074</v>
      </c>
      <c r="B4114" s="294" t="s">
        <v>3986</v>
      </c>
    </row>
    <row r="4115">
      <c r="A4115" s="441">
        <v>45840.375824953706</v>
      </c>
      <c r="B4115" s="294" t="s">
        <v>3987</v>
      </c>
    </row>
    <row r="4116">
      <c r="A4116" s="441">
        <v>45840.375828275464</v>
      </c>
      <c r="B4116" s="294" t="s">
        <v>2283</v>
      </c>
    </row>
    <row r="4117">
      <c r="A4117" s="441">
        <v>45840.37583902778</v>
      </c>
      <c r="B4117" s="294" t="s">
        <v>3988</v>
      </c>
    </row>
    <row r="4118">
      <c r="A4118" s="441">
        <v>45840.47947114584</v>
      </c>
      <c r="B4118" s="294" t="s">
        <v>3989</v>
      </c>
    </row>
    <row r="4119">
      <c r="A4119" s="441">
        <v>45840.47947677084</v>
      </c>
      <c r="B4119" s="294" t="s">
        <v>2260</v>
      </c>
    </row>
    <row r="4120">
      <c r="A4120" s="441">
        <v>45840.47948084491</v>
      </c>
      <c r="B4120" s="294" t="s">
        <v>2266</v>
      </c>
    </row>
    <row r="4121">
      <c r="A4121" s="441">
        <v>45840.47951210648</v>
      </c>
      <c r="B4121" s="294" t="s">
        <v>2267</v>
      </c>
    </row>
    <row r="4122">
      <c r="A4122" s="441">
        <v>45840.479525821764</v>
      </c>
      <c r="B4122" s="294" t="s">
        <v>2264</v>
      </c>
    </row>
    <row r="4123">
      <c r="A4123" s="441">
        <v>45840.49393141204</v>
      </c>
      <c r="B4123" s="294" t="s">
        <v>3990</v>
      </c>
    </row>
    <row r="4124">
      <c r="A4124" s="441">
        <v>45840.493936377316</v>
      </c>
      <c r="B4124" s="294" t="s">
        <v>2260</v>
      </c>
    </row>
    <row r="4125">
      <c r="A4125" s="441">
        <v>45840.493941064815</v>
      </c>
      <c r="B4125" s="294" t="s">
        <v>3991</v>
      </c>
    </row>
    <row r="4126">
      <c r="A4126" s="441">
        <v>45840.4939534375</v>
      </c>
      <c r="B4126" s="294" t="s">
        <v>2262</v>
      </c>
    </row>
    <row r="4127">
      <c r="A4127" s="441">
        <v>45840.49396515047</v>
      </c>
      <c r="B4127" s="294" t="s">
        <v>3992</v>
      </c>
    </row>
    <row r="4128">
      <c r="A4128" s="441">
        <v>45840.49397751158</v>
      </c>
      <c r="B4128" s="294" t="s">
        <v>2264</v>
      </c>
    </row>
    <row r="4129">
      <c r="A4129" s="441">
        <v>45840.49686387731</v>
      </c>
      <c r="B4129" s="294" t="s">
        <v>3993</v>
      </c>
    </row>
    <row r="4130">
      <c r="A4130" s="441">
        <v>45840.49686883102</v>
      </c>
      <c r="B4130" s="294" t="s">
        <v>2260</v>
      </c>
    </row>
    <row r="4131">
      <c r="A4131" s="441">
        <v>45840.49687219907</v>
      </c>
      <c r="B4131" s="294" t="s">
        <v>2301</v>
      </c>
    </row>
    <row r="4132">
      <c r="A4132" s="441">
        <v>45840.496876481484</v>
      </c>
      <c r="B4132" s="294" t="s">
        <v>2267</v>
      </c>
    </row>
    <row r="4133">
      <c r="A4133" s="441">
        <v>45840.496879976854</v>
      </c>
      <c r="B4133" s="294" t="s">
        <v>2264</v>
      </c>
    </row>
    <row r="4134">
      <c r="A4134" s="441">
        <v>45840.49689289352</v>
      </c>
      <c r="B4134" s="294" t="s">
        <v>3994</v>
      </c>
    </row>
    <row r="4135">
      <c r="A4135" s="441">
        <v>45840.4968956713</v>
      </c>
      <c r="B4135" s="294" t="s">
        <v>2260</v>
      </c>
    </row>
    <row r="4136">
      <c r="A4136" s="441">
        <v>45840.49689947917</v>
      </c>
      <c r="B4136" s="294" t="s">
        <v>2266</v>
      </c>
    </row>
    <row r="4137">
      <c r="A4137" s="441">
        <v>45840.496902962965</v>
      </c>
      <c r="B4137" s="294" t="s">
        <v>2267</v>
      </c>
    </row>
    <row r="4138">
      <c r="A4138" s="441">
        <v>45840.49690612269</v>
      </c>
      <c r="B4138" s="294" t="s">
        <v>2264</v>
      </c>
    </row>
    <row r="4139">
      <c r="A4139" s="441">
        <v>45840.49737738426</v>
      </c>
      <c r="B4139" s="294" t="s">
        <v>3995</v>
      </c>
    </row>
    <row r="4140">
      <c r="A4140" s="441">
        <v>45840.497381759254</v>
      </c>
      <c r="B4140" s="294" t="s">
        <v>2260</v>
      </c>
    </row>
    <row r="4141">
      <c r="A4141" s="441">
        <v>45840.49738608796</v>
      </c>
      <c r="B4141" s="294" t="s">
        <v>2266</v>
      </c>
    </row>
    <row r="4142">
      <c r="A4142" s="441">
        <v>45840.49739287037</v>
      </c>
      <c r="B4142" s="294" t="s">
        <v>2267</v>
      </c>
    </row>
    <row r="4143">
      <c r="A4143" s="441">
        <v>45840.497405601855</v>
      </c>
      <c r="B4143" s="294" t="s">
        <v>2264</v>
      </c>
    </row>
    <row r="4144">
      <c r="A4144" s="441">
        <v>45840.497509444445</v>
      </c>
      <c r="B4144" s="294" t="s">
        <v>3996</v>
      </c>
    </row>
    <row r="4145">
      <c r="A4145" s="441">
        <v>45840.49751372685</v>
      </c>
      <c r="B4145" s="294" t="s">
        <v>2260</v>
      </c>
    </row>
    <row r="4146">
      <c r="A4146" s="441">
        <v>45840.49751809028</v>
      </c>
      <c r="B4146" s="294" t="s">
        <v>2301</v>
      </c>
    </row>
    <row r="4147">
      <c r="A4147" s="441">
        <v>45840.497533333335</v>
      </c>
      <c r="B4147" s="294" t="s">
        <v>2267</v>
      </c>
    </row>
    <row r="4148">
      <c r="A4148" s="441">
        <v>45840.49753770833</v>
      </c>
      <c r="B4148" s="294" t="s">
        <v>2264</v>
      </c>
    </row>
    <row r="4149">
      <c r="A4149" s="441">
        <v>45840.497788043984</v>
      </c>
      <c r="B4149" s="294" t="s">
        <v>3997</v>
      </c>
    </row>
    <row r="4150">
      <c r="A4150" s="441">
        <v>45840.49779112269</v>
      </c>
      <c r="B4150" s="294" t="s">
        <v>2260</v>
      </c>
    </row>
    <row r="4151">
      <c r="A4151" s="441">
        <v>45840.497798032404</v>
      </c>
      <c r="B4151" s="294" t="s">
        <v>2301</v>
      </c>
    </row>
    <row r="4152">
      <c r="A4152" s="441">
        <v>45840.497801562495</v>
      </c>
      <c r="B4152" s="294" t="s">
        <v>2267</v>
      </c>
    </row>
    <row r="4153">
      <c r="A4153" s="441">
        <v>45840.49780513889</v>
      </c>
      <c r="B4153" s="294" t="s">
        <v>2264</v>
      </c>
    </row>
    <row r="4154">
      <c r="A4154" s="441">
        <v>45840.49785002315</v>
      </c>
      <c r="B4154" s="294" t="s">
        <v>3998</v>
      </c>
    </row>
    <row r="4155">
      <c r="A4155" s="441">
        <v>45840.49785755787</v>
      </c>
      <c r="B4155" s="294" t="s">
        <v>2260</v>
      </c>
    </row>
    <row r="4156">
      <c r="A4156" s="441">
        <v>45840.497860358795</v>
      </c>
      <c r="B4156" s="294" t="s">
        <v>2266</v>
      </c>
    </row>
    <row r="4157">
      <c r="A4157" s="441">
        <v>45840.49788476852</v>
      </c>
      <c r="B4157" s="294" t="s">
        <v>2267</v>
      </c>
    </row>
    <row r="4158">
      <c r="A4158" s="441">
        <v>45840.49788753472</v>
      </c>
      <c r="B4158" s="294" t="s">
        <v>2264</v>
      </c>
    </row>
    <row r="4159">
      <c r="A4159" s="441">
        <v>45840.49825525463</v>
      </c>
      <c r="B4159" s="294" t="s">
        <v>3999</v>
      </c>
    </row>
    <row r="4160">
      <c r="A4160" s="441">
        <v>45840.49825829861</v>
      </c>
      <c r="B4160" s="294" t="s">
        <v>2260</v>
      </c>
    </row>
    <row r="4161">
      <c r="A4161" s="441">
        <v>45840.498261064815</v>
      </c>
      <c r="B4161" s="294" t="s">
        <v>2301</v>
      </c>
    </row>
    <row r="4162">
      <c r="A4162" s="441">
        <v>45840.498274513884</v>
      </c>
      <c r="B4162" s="294" t="s">
        <v>2267</v>
      </c>
    </row>
    <row r="4163">
      <c r="A4163" s="441">
        <v>45840.49827744213</v>
      </c>
      <c r="B4163" s="294" t="s">
        <v>2264</v>
      </c>
    </row>
    <row r="4164">
      <c r="A4164" s="441">
        <v>45840.49874298611</v>
      </c>
      <c r="B4164" s="294" t="s">
        <v>4000</v>
      </c>
    </row>
    <row r="4165">
      <c r="A4165" s="441">
        <v>45840.49874686342</v>
      </c>
      <c r="B4165" s="294" t="s">
        <v>2260</v>
      </c>
    </row>
    <row r="4166">
      <c r="A4166" s="441">
        <v>45840.4987503125</v>
      </c>
      <c r="B4166" s="294" t="s">
        <v>2266</v>
      </c>
    </row>
    <row r="4167">
      <c r="A4167" s="441">
        <v>45840.49876150463</v>
      </c>
      <c r="B4167" s="294" t="s">
        <v>2267</v>
      </c>
    </row>
    <row r="4168">
      <c r="A4168" s="441">
        <v>45840.498764606484</v>
      </c>
      <c r="B4168" s="294" t="s">
        <v>2264</v>
      </c>
    </row>
    <row r="4169">
      <c r="A4169" s="441">
        <v>45840.498918391204</v>
      </c>
      <c r="B4169" s="294" t="s">
        <v>4001</v>
      </c>
    </row>
    <row r="4170">
      <c r="A4170" s="441">
        <v>45840.49892219907</v>
      </c>
      <c r="B4170" s="294" t="s">
        <v>2260</v>
      </c>
    </row>
    <row r="4171">
      <c r="A4171" s="441">
        <v>45840.49892572917</v>
      </c>
      <c r="B4171" s="294" t="s">
        <v>2266</v>
      </c>
    </row>
    <row r="4172">
      <c r="A4172" s="441">
        <v>45840.49893001157</v>
      </c>
      <c r="B4172" s="294" t="s">
        <v>2267</v>
      </c>
    </row>
    <row r="4173">
      <c r="A4173" s="441">
        <v>45840.4989334375</v>
      </c>
      <c r="B4173" s="294" t="s">
        <v>2264</v>
      </c>
    </row>
    <row r="4174">
      <c r="A4174" s="441">
        <v>45840.499170208335</v>
      </c>
      <c r="B4174" s="294" t="s">
        <v>4002</v>
      </c>
    </row>
    <row r="4175">
      <c r="A4175" s="441">
        <v>45840.499174236116</v>
      </c>
      <c r="B4175" s="294" t="s">
        <v>2260</v>
      </c>
    </row>
    <row r="4176">
      <c r="A4176" s="441">
        <v>45840.49917776621</v>
      </c>
      <c r="B4176" s="294" t="s">
        <v>2266</v>
      </c>
    </row>
    <row r="4177">
      <c r="A4177" s="441">
        <v>45840.49918185185</v>
      </c>
      <c r="B4177" s="294" t="s">
        <v>2267</v>
      </c>
    </row>
    <row r="4178">
      <c r="A4178" s="441">
        <v>45840.49918936343</v>
      </c>
      <c r="B4178" s="294" t="s">
        <v>2264</v>
      </c>
    </row>
    <row r="4179">
      <c r="A4179" s="441">
        <v>45840.499317696755</v>
      </c>
      <c r="B4179" s="294" t="s">
        <v>4003</v>
      </c>
    </row>
    <row r="4180">
      <c r="A4180" s="441">
        <v>45840.49932048611</v>
      </c>
      <c r="B4180" s="294" t="s">
        <v>2260</v>
      </c>
    </row>
    <row r="4181">
      <c r="A4181" s="441">
        <v>45840.49932328703</v>
      </c>
      <c r="B4181" s="294" t="s">
        <v>2266</v>
      </c>
    </row>
    <row r="4182">
      <c r="A4182" s="441">
        <v>45840.499326944446</v>
      </c>
      <c r="B4182" s="294" t="s">
        <v>2267</v>
      </c>
    </row>
    <row r="4183">
      <c r="A4183" s="441">
        <v>45840.4993303125</v>
      </c>
      <c r="B4183" s="294" t="s">
        <v>2264</v>
      </c>
    </row>
    <row r="4184">
      <c r="A4184" s="441">
        <v>45840.501250625</v>
      </c>
      <c r="B4184" s="294" t="s">
        <v>4004</v>
      </c>
    </row>
    <row r="4185">
      <c r="A4185" s="441">
        <v>45840.50125375</v>
      </c>
      <c r="B4185" s="294" t="s">
        <v>2260</v>
      </c>
    </row>
    <row r="4186">
      <c r="A4186" s="441">
        <v>45840.501256793985</v>
      </c>
      <c r="B4186" s="294" t="s">
        <v>2301</v>
      </c>
    </row>
    <row r="4187">
      <c r="A4187" s="441">
        <v>45840.50126074074</v>
      </c>
      <c r="B4187" s="294" t="s">
        <v>2267</v>
      </c>
    </row>
    <row r="4188">
      <c r="A4188" s="441">
        <v>45840.501263530095</v>
      </c>
      <c r="B4188" s="294" t="s">
        <v>2264</v>
      </c>
    </row>
    <row r="4189">
      <c r="A4189" s="441">
        <v>45840.50136256944</v>
      </c>
      <c r="B4189" s="294" t="s">
        <v>4005</v>
      </c>
    </row>
    <row r="4190">
      <c r="A4190" s="441">
        <v>45840.50136587963</v>
      </c>
      <c r="B4190" s="294" t="s">
        <v>2260</v>
      </c>
    </row>
    <row r="4191">
      <c r="A4191" s="441">
        <v>45840.50138103009</v>
      </c>
      <c r="B4191" s="294" t="s">
        <v>2301</v>
      </c>
    </row>
    <row r="4192">
      <c r="A4192" s="441">
        <v>45840.5013984375</v>
      </c>
      <c r="B4192" s="294" t="s">
        <v>2267</v>
      </c>
    </row>
    <row r="4193">
      <c r="A4193" s="441">
        <v>45840.50140252315</v>
      </c>
      <c r="B4193" s="294" t="s">
        <v>2264</v>
      </c>
    </row>
    <row r="4194">
      <c r="A4194" s="441">
        <v>45840.505206608796</v>
      </c>
      <c r="B4194" s="294" t="s">
        <v>4006</v>
      </c>
    </row>
    <row r="4195">
      <c r="A4195" s="441">
        <v>45840.50521299768</v>
      </c>
      <c r="B4195" s="294" t="s">
        <v>2260</v>
      </c>
    </row>
    <row r="4196">
      <c r="A4196" s="441">
        <v>45840.50521628472</v>
      </c>
      <c r="B4196" s="294" t="s">
        <v>2266</v>
      </c>
    </row>
    <row r="4197">
      <c r="A4197" s="441">
        <v>45840.50523037037</v>
      </c>
      <c r="B4197" s="294" t="s">
        <v>2267</v>
      </c>
    </row>
    <row r="4198">
      <c r="A4198" s="441">
        <v>45840.50523364583</v>
      </c>
      <c r="B4198" s="294" t="s">
        <v>2264</v>
      </c>
    </row>
    <row r="4199">
      <c r="A4199" s="441">
        <v>45840.50536098379</v>
      </c>
      <c r="B4199" s="294" t="s">
        <v>4007</v>
      </c>
    </row>
    <row r="4200">
      <c r="A4200" s="441">
        <v>45840.50536509259</v>
      </c>
      <c r="B4200" s="294" t="s">
        <v>2260</v>
      </c>
    </row>
    <row r="4201">
      <c r="A4201" s="441">
        <v>45840.50537032407</v>
      </c>
      <c r="B4201" s="294" t="s">
        <v>2266</v>
      </c>
    </row>
    <row r="4202">
      <c r="A4202" s="441">
        <v>45840.505376608795</v>
      </c>
      <c r="B4202" s="294" t="s">
        <v>2267</v>
      </c>
    </row>
    <row r="4203">
      <c r="A4203" s="441">
        <v>45840.50538084491</v>
      </c>
      <c r="B4203" s="294" t="s">
        <v>2264</v>
      </c>
    </row>
    <row r="4204">
      <c r="A4204" s="441">
        <v>45840.50697840277</v>
      </c>
      <c r="B4204" s="294" t="s">
        <v>4008</v>
      </c>
    </row>
    <row r="4205">
      <c r="A4205" s="441">
        <v>45840.506982280094</v>
      </c>
      <c r="B4205" s="294" t="s">
        <v>2260</v>
      </c>
    </row>
    <row r="4206">
      <c r="A4206" s="441">
        <v>45840.50698626158</v>
      </c>
      <c r="B4206" s="294" t="s">
        <v>2301</v>
      </c>
    </row>
    <row r="4207">
      <c r="A4207" s="441">
        <v>45840.50699505787</v>
      </c>
      <c r="B4207" s="294" t="s">
        <v>2267</v>
      </c>
    </row>
    <row r="4208">
      <c r="A4208" s="441">
        <v>45840.50700409722</v>
      </c>
      <c r="B4208" s="294" t="s">
        <v>2264</v>
      </c>
    </row>
    <row r="4209">
      <c r="A4209" s="441">
        <v>45840.50707381945</v>
      </c>
      <c r="B4209" s="294" t="s">
        <v>4009</v>
      </c>
    </row>
    <row r="4210">
      <c r="A4210" s="441">
        <v>45840.507077256945</v>
      </c>
      <c r="B4210" s="294" t="s">
        <v>2260</v>
      </c>
    </row>
    <row r="4211">
      <c r="A4211" s="441">
        <v>45840.50708144676</v>
      </c>
      <c r="B4211" s="294" t="s">
        <v>2301</v>
      </c>
    </row>
    <row r="4212">
      <c r="A4212" s="441">
        <v>45840.50708534722</v>
      </c>
      <c r="B4212" s="294" t="s">
        <v>2267</v>
      </c>
    </row>
    <row r="4213">
      <c r="A4213" s="441">
        <v>45840.50708887732</v>
      </c>
      <c r="B4213" s="294" t="s">
        <v>2264</v>
      </c>
    </row>
    <row r="4214">
      <c r="A4214" s="441">
        <v>45840.50719099537</v>
      </c>
      <c r="B4214" s="294" t="s">
        <v>4010</v>
      </c>
    </row>
    <row r="4215">
      <c r="A4215" s="441">
        <v>45840.50719359954</v>
      </c>
      <c r="B4215" s="294" t="s">
        <v>2260</v>
      </c>
    </row>
    <row r="4216">
      <c r="A4216" s="441">
        <v>45840.50719615741</v>
      </c>
      <c r="B4216" s="294" t="s">
        <v>2266</v>
      </c>
    </row>
    <row r="4217">
      <c r="A4217" s="441">
        <v>45840.5071994676</v>
      </c>
      <c r="B4217" s="294" t="s">
        <v>2267</v>
      </c>
    </row>
    <row r="4218">
      <c r="A4218" s="441">
        <v>45840.507202187495</v>
      </c>
      <c r="B4218" s="294" t="s">
        <v>2264</v>
      </c>
    </row>
    <row r="4219">
      <c r="A4219" s="441">
        <v>45840.50760277778</v>
      </c>
      <c r="B4219" s="294" t="s">
        <v>4011</v>
      </c>
    </row>
    <row r="4220">
      <c r="A4220" s="441">
        <v>45840.50760642361</v>
      </c>
      <c r="B4220" s="294" t="s">
        <v>2260</v>
      </c>
    </row>
    <row r="4221">
      <c r="A4221" s="441">
        <v>45840.50760993056</v>
      </c>
      <c r="B4221" s="294" t="s">
        <v>2301</v>
      </c>
    </row>
    <row r="4222">
      <c r="A4222" s="441">
        <v>45840.507622233796</v>
      </c>
      <c r="B4222" s="294" t="s">
        <v>2267</v>
      </c>
    </row>
    <row r="4223">
      <c r="A4223" s="441">
        <v>45840.50762577546</v>
      </c>
      <c r="B4223" s="294" t="s">
        <v>2264</v>
      </c>
    </row>
    <row r="4224">
      <c r="A4224" s="441">
        <v>45840.6449197801</v>
      </c>
      <c r="B4224" s="294" t="s">
        <v>4012</v>
      </c>
    </row>
    <row r="4225">
      <c r="A4225" s="441">
        <v>45840.64493016204</v>
      </c>
      <c r="B4225" s="294" t="s">
        <v>2275</v>
      </c>
    </row>
    <row r="4226">
      <c r="A4226" s="441">
        <v>45840.64494381944</v>
      </c>
      <c r="B4226" s="294" t="s">
        <v>2565</v>
      </c>
    </row>
    <row r="4227">
      <c r="A4227" s="441">
        <v>45840.64495570602</v>
      </c>
      <c r="B4227" s="294" t="s">
        <v>4013</v>
      </c>
    </row>
    <row r="4228">
      <c r="A4228" s="441">
        <v>45840.64497018518</v>
      </c>
      <c r="B4228" s="294" t="s">
        <v>4014</v>
      </c>
    </row>
    <row r="4229">
      <c r="A4229" s="441">
        <v>45840.64597975694</v>
      </c>
      <c r="B4229" s="294" t="s">
        <v>4015</v>
      </c>
    </row>
    <row r="4230">
      <c r="A4230" s="441">
        <v>45840.64598722222</v>
      </c>
      <c r="B4230" s="294" t="s">
        <v>2274</v>
      </c>
    </row>
    <row r="4231">
      <c r="A4231" s="441">
        <v>45840.646002939815</v>
      </c>
      <c r="B4231" s="294" t="s">
        <v>2275</v>
      </c>
    </row>
    <row r="4232">
      <c r="A4232" s="441">
        <v>45840.646010868055</v>
      </c>
      <c r="B4232" s="294" t="s">
        <v>2276</v>
      </c>
    </row>
    <row r="4233">
      <c r="A4233" s="441">
        <v>45840.646034467594</v>
      </c>
      <c r="B4233" s="294" t="s">
        <v>4016</v>
      </c>
    </row>
    <row r="4234">
      <c r="A4234" s="441">
        <v>45840.646080335646</v>
      </c>
      <c r="B4234" s="294" t="s">
        <v>2278</v>
      </c>
    </row>
    <row r="4235">
      <c r="A4235" s="441">
        <v>45840.64609879629</v>
      </c>
      <c r="B4235" s="294" t="s">
        <v>4017</v>
      </c>
    </row>
    <row r="4236">
      <c r="A4236" s="441">
        <v>45840.646104189815</v>
      </c>
      <c r="B4236" s="294" t="s">
        <v>2280</v>
      </c>
    </row>
    <row r="4237">
      <c r="A4237" s="441">
        <v>45840.646126203705</v>
      </c>
      <c r="B4237" s="294" t="s">
        <v>2281</v>
      </c>
    </row>
    <row r="4238">
      <c r="A4238" s="441">
        <v>45840.64614481482</v>
      </c>
      <c r="B4238" s="294" t="s">
        <v>4018</v>
      </c>
    </row>
    <row r="4239">
      <c r="A4239" s="441">
        <v>45840.646150555556</v>
      </c>
      <c r="B4239" s="294" t="s">
        <v>2283</v>
      </c>
    </row>
    <row r="4240">
      <c r="A4240" s="441">
        <v>45840.646162453704</v>
      </c>
      <c r="B4240" s="294" t="s">
        <v>4019</v>
      </c>
    </row>
    <row r="4241">
      <c r="A4241" s="441">
        <v>45840.64616686343</v>
      </c>
      <c r="B4241" s="294" t="s">
        <v>2285</v>
      </c>
    </row>
    <row r="4242">
      <c r="A4242" s="441">
        <v>45840.64617424768</v>
      </c>
      <c r="B4242" s="294" t="s">
        <v>4020</v>
      </c>
    </row>
    <row r="4243">
      <c r="A4243" s="441">
        <v>45840.64618600694</v>
      </c>
      <c r="B4243" s="294" t="s">
        <v>4021</v>
      </c>
    </row>
    <row r="4244">
      <c r="A4244" s="441">
        <v>45840.758395613426</v>
      </c>
      <c r="B4244" s="294" t="s">
        <v>2283</v>
      </c>
    </row>
    <row r="4245">
      <c r="A4245" s="441">
        <v>45840.7584106713</v>
      </c>
      <c r="B4245" s="294" t="s">
        <v>4022</v>
      </c>
    </row>
    <row r="4246">
      <c r="A4246" s="441">
        <v>45840.75841701389</v>
      </c>
      <c r="B4246" s="294" t="s">
        <v>2283</v>
      </c>
    </row>
    <row r="4247">
      <c r="A4247" s="441">
        <v>45840.75842989583</v>
      </c>
      <c r="B4247" s="294" t="s">
        <v>4023</v>
      </c>
    </row>
    <row r="4248">
      <c r="A4248" s="441">
        <v>45840.96742453704</v>
      </c>
      <c r="B4248" s="294" t="s">
        <v>4024</v>
      </c>
    </row>
    <row r="4249">
      <c r="A4249" s="441">
        <v>45840.967430289355</v>
      </c>
      <c r="B4249" s="294" t="s">
        <v>2260</v>
      </c>
    </row>
    <row r="4250">
      <c r="A4250" s="441">
        <v>45840.96743386574</v>
      </c>
      <c r="B4250" s="294" t="s">
        <v>2289</v>
      </c>
    </row>
    <row r="4251">
      <c r="A4251" s="441">
        <v>45840.967437175925</v>
      </c>
      <c r="B4251" s="294" t="s">
        <v>2264</v>
      </c>
    </row>
    <row r="4252">
      <c r="A4252" s="441">
        <v>45841.375041666666</v>
      </c>
      <c r="B4252" s="294" t="s">
        <v>2290</v>
      </c>
    </row>
    <row r="4253">
      <c r="A4253" s="441">
        <v>45841.37507309028</v>
      </c>
      <c r="B4253" s="294" t="s">
        <v>2291</v>
      </c>
    </row>
    <row r="4254">
      <c r="A4254" s="441">
        <v>45841.67558412037</v>
      </c>
      <c r="B4254" s="294" t="s">
        <v>4025</v>
      </c>
    </row>
    <row r="4255">
      <c r="A4255" s="441">
        <v>45841.67559108796</v>
      </c>
      <c r="B4255" s="294" t="s">
        <v>2260</v>
      </c>
    </row>
    <row r="4256">
      <c r="A4256" s="441">
        <v>45841.675609791666</v>
      </c>
      <c r="B4256" s="294" t="s">
        <v>4026</v>
      </c>
    </row>
    <row r="4257">
      <c r="A4257" s="441">
        <v>45841.67561409722</v>
      </c>
      <c r="B4257" s="294" t="s">
        <v>2264</v>
      </c>
    </row>
    <row r="4258">
      <c r="A4258" s="441">
        <v>45841.67620631945</v>
      </c>
      <c r="B4258" s="294" t="s">
        <v>4027</v>
      </c>
    </row>
    <row r="4259">
      <c r="A4259" s="441">
        <v>45841.67620952547</v>
      </c>
      <c r="B4259" s="294" t="s">
        <v>2260</v>
      </c>
    </row>
    <row r="4260">
      <c r="A4260" s="441">
        <v>45841.67621282407</v>
      </c>
      <c r="B4260" s="294" t="s">
        <v>4026</v>
      </c>
    </row>
    <row r="4261">
      <c r="A4261" s="441">
        <v>45841.67623358796</v>
      </c>
      <c r="B4261" s="294" t="s">
        <v>2264</v>
      </c>
    </row>
    <row r="4262">
      <c r="A4262" s="441">
        <v>45841.67657224537</v>
      </c>
      <c r="B4262" s="294" t="s">
        <v>4028</v>
      </c>
    </row>
    <row r="4263">
      <c r="A4263" s="441">
        <v>45841.67657626157</v>
      </c>
      <c r="B4263" s="294" t="s">
        <v>2260</v>
      </c>
    </row>
    <row r="4264">
      <c r="A4264" s="441">
        <v>45841.6765952662</v>
      </c>
      <c r="B4264" s="294" t="s">
        <v>4026</v>
      </c>
    </row>
    <row r="4265">
      <c r="A4265" s="441">
        <v>45841.67659903935</v>
      </c>
      <c r="B4265" s="294" t="s">
        <v>2264</v>
      </c>
    </row>
    <row r="4266">
      <c r="A4266" s="441">
        <v>45841.68116349537</v>
      </c>
      <c r="B4266" s="294" t="s">
        <v>4029</v>
      </c>
    </row>
    <row r="4267">
      <c r="A4267" s="441">
        <v>45841.68116799768</v>
      </c>
      <c r="B4267" s="294" t="s">
        <v>2260</v>
      </c>
    </row>
    <row r="4268">
      <c r="A4268" s="441">
        <v>45841.681172199074</v>
      </c>
      <c r="B4268" s="294" t="s">
        <v>4026</v>
      </c>
    </row>
    <row r="4269">
      <c r="A4269" s="441">
        <v>45841.68119451389</v>
      </c>
      <c r="B4269" s="294" t="s">
        <v>2264</v>
      </c>
    </row>
    <row r="4270">
      <c r="A4270" s="441">
        <v>45841.6814581713</v>
      </c>
      <c r="B4270" s="294" t="s">
        <v>4030</v>
      </c>
    </row>
    <row r="4271">
      <c r="A4271" s="441">
        <v>45841.68146082176</v>
      </c>
      <c r="B4271" s="294" t="s">
        <v>2260</v>
      </c>
    </row>
    <row r="4272">
      <c r="A4272" s="441">
        <v>45841.68146328704</v>
      </c>
      <c r="B4272" s="294" t="s">
        <v>4026</v>
      </c>
    </row>
    <row r="4273">
      <c r="A4273" s="441">
        <v>45841.68146626157</v>
      </c>
      <c r="B4273" s="294" t="s">
        <v>2264</v>
      </c>
    </row>
    <row r="4274">
      <c r="A4274" s="441">
        <v>45841.68173628472</v>
      </c>
      <c r="B4274" s="294" t="s">
        <v>4031</v>
      </c>
    </row>
    <row r="4275">
      <c r="A4275" s="441">
        <v>45841.68173936343</v>
      </c>
      <c r="B4275" s="294" t="s">
        <v>2260</v>
      </c>
    </row>
    <row r="4276">
      <c r="A4276" s="441">
        <v>45841.68174266204</v>
      </c>
      <c r="B4276" s="294" t="s">
        <v>4026</v>
      </c>
    </row>
    <row r="4277">
      <c r="A4277" s="441">
        <v>45841.68174554398</v>
      </c>
      <c r="B4277" s="294" t="s">
        <v>2264</v>
      </c>
    </row>
    <row r="4278">
      <c r="A4278" s="441">
        <v>45841.68207555555</v>
      </c>
      <c r="B4278" s="294" t="s">
        <v>4032</v>
      </c>
    </row>
    <row r="4279">
      <c r="A4279" s="441">
        <v>45841.68207887732</v>
      </c>
      <c r="B4279" s="294" t="s">
        <v>2260</v>
      </c>
    </row>
    <row r="4280">
      <c r="A4280" s="441">
        <v>45841.682082060186</v>
      </c>
      <c r="B4280" s="294" t="s">
        <v>4026</v>
      </c>
    </row>
    <row r="4281">
      <c r="A4281" s="441">
        <v>45841.68208537037</v>
      </c>
      <c r="B4281" s="294" t="s">
        <v>2264</v>
      </c>
    </row>
    <row r="4282">
      <c r="A4282" s="441">
        <v>45841.682190277774</v>
      </c>
      <c r="B4282" s="294" t="s">
        <v>4033</v>
      </c>
    </row>
    <row r="4283">
      <c r="A4283" s="441">
        <v>45841.68219402777</v>
      </c>
      <c r="B4283" s="294" t="s">
        <v>2260</v>
      </c>
    </row>
    <row r="4284">
      <c r="A4284" s="441">
        <v>45841.68219709491</v>
      </c>
      <c r="B4284" s="294" t="s">
        <v>4026</v>
      </c>
    </row>
    <row r="4285">
      <c r="A4285" s="441">
        <v>45841.68220005787</v>
      </c>
      <c r="B4285" s="294" t="s">
        <v>2264</v>
      </c>
    </row>
    <row r="4286">
      <c r="A4286" s="441">
        <v>45841.688622118054</v>
      </c>
      <c r="B4286" s="294" t="s">
        <v>4034</v>
      </c>
    </row>
    <row r="4287">
      <c r="A4287" s="441">
        <v>45841.68862626157</v>
      </c>
      <c r="B4287" s="294" t="s">
        <v>2260</v>
      </c>
    </row>
    <row r="4288">
      <c r="A4288" s="441">
        <v>45841.688629525466</v>
      </c>
      <c r="B4288" s="294" t="s">
        <v>2266</v>
      </c>
    </row>
    <row r="4289">
      <c r="A4289" s="441">
        <v>45841.68864771991</v>
      </c>
      <c r="B4289" s="294" t="s">
        <v>2267</v>
      </c>
    </row>
    <row r="4290">
      <c r="A4290" s="441">
        <v>45841.688655335645</v>
      </c>
      <c r="B4290" s="294" t="s">
        <v>2264</v>
      </c>
    </row>
    <row r="4291">
      <c r="A4291" s="441">
        <v>45841.68869039352</v>
      </c>
      <c r="B4291" s="294" t="s">
        <v>4035</v>
      </c>
    </row>
    <row r="4292">
      <c r="A4292" s="441">
        <v>45841.688693715274</v>
      </c>
      <c r="B4292" s="294" t="s">
        <v>2260</v>
      </c>
    </row>
    <row r="4293">
      <c r="A4293" s="441">
        <v>45841.688702824074</v>
      </c>
      <c r="B4293" s="294" t="s">
        <v>2266</v>
      </c>
    </row>
    <row r="4294">
      <c r="A4294" s="441">
        <v>45841.68870666667</v>
      </c>
      <c r="B4294" s="294" t="s">
        <v>2267</v>
      </c>
    </row>
    <row r="4295">
      <c r="A4295" s="441">
        <v>45841.68871002315</v>
      </c>
      <c r="B4295" s="294" t="s">
        <v>2264</v>
      </c>
    </row>
    <row r="4296">
      <c r="A4296" s="441">
        <v>45841.758406863424</v>
      </c>
      <c r="B4296" s="294" t="s">
        <v>2283</v>
      </c>
    </row>
    <row r="4297">
      <c r="A4297" s="441">
        <v>45841.75842171296</v>
      </c>
      <c r="B4297" s="294" t="s">
        <v>4036</v>
      </c>
    </row>
    <row r="4298">
      <c r="A4298" s="441">
        <v>45841.764571481486</v>
      </c>
      <c r="B4298" s="294" t="s">
        <v>4037</v>
      </c>
    </row>
    <row r="4299">
      <c r="A4299" s="441">
        <v>45841.76457734954</v>
      </c>
      <c r="B4299" s="294" t="s">
        <v>2260</v>
      </c>
    </row>
    <row r="4300">
      <c r="A4300" s="441">
        <v>45841.76458221065</v>
      </c>
      <c r="B4300" s="294" t="s">
        <v>4026</v>
      </c>
    </row>
    <row r="4301">
      <c r="A4301" s="441">
        <v>45841.7646016088</v>
      </c>
      <c r="B4301" s="294" t="s">
        <v>2264</v>
      </c>
    </row>
    <row r="4302">
      <c r="A4302" s="441">
        <v>45841.76468825231</v>
      </c>
      <c r="B4302" s="294" t="s">
        <v>4038</v>
      </c>
    </row>
    <row r="4303">
      <c r="A4303" s="441">
        <v>45841.764691805554</v>
      </c>
      <c r="B4303" s="294" t="s">
        <v>2260</v>
      </c>
    </row>
    <row r="4304">
      <c r="A4304" s="441">
        <v>45841.76470115741</v>
      </c>
      <c r="B4304" s="294" t="s">
        <v>4026</v>
      </c>
    </row>
    <row r="4305">
      <c r="A4305" s="441">
        <v>45841.76470496527</v>
      </c>
      <c r="B4305" s="294" t="s">
        <v>2264</v>
      </c>
    </row>
    <row r="4306">
      <c r="A4306" s="441">
        <v>45841.76484766204</v>
      </c>
      <c r="B4306" s="294" t="s">
        <v>4039</v>
      </c>
    </row>
    <row r="4307">
      <c r="A4307" s="441">
        <v>45841.764853298606</v>
      </c>
      <c r="B4307" s="294" t="s">
        <v>2260</v>
      </c>
    </row>
    <row r="4308">
      <c r="A4308" s="441">
        <v>45841.76485951389</v>
      </c>
      <c r="B4308" s="294" t="s">
        <v>4026</v>
      </c>
    </row>
    <row r="4309">
      <c r="A4309" s="441">
        <v>45841.76486486111</v>
      </c>
      <c r="B4309" s="294" t="s">
        <v>2264</v>
      </c>
    </row>
    <row r="4310">
      <c r="A4310" s="441">
        <v>45841.768951307866</v>
      </c>
      <c r="B4310" s="294" t="s">
        <v>4040</v>
      </c>
    </row>
    <row r="4311">
      <c r="A4311" s="441">
        <v>45841.768957002314</v>
      </c>
      <c r="B4311" s="294" t="s">
        <v>2260</v>
      </c>
    </row>
    <row r="4312">
      <c r="A4312" s="441">
        <v>45841.768963449074</v>
      </c>
      <c r="B4312" s="294" t="s">
        <v>4026</v>
      </c>
    </row>
    <row r="4313">
      <c r="A4313" s="441">
        <v>45841.76898304398</v>
      </c>
      <c r="B4313" s="294" t="s">
        <v>2264</v>
      </c>
    </row>
    <row r="4314">
      <c r="A4314" s="441">
        <v>45841.76904864583</v>
      </c>
      <c r="B4314" s="294" t="s">
        <v>4041</v>
      </c>
    </row>
    <row r="4315">
      <c r="A4315" s="441">
        <v>45841.76905258102</v>
      </c>
      <c r="B4315" s="294" t="s">
        <v>2260</v>
      </c>
    </row>
    <row r="4316">
      <c r="A4316" s="441">
        <v>45841.7690567824</v>
      </c>
      <c r="B4316" s="294" t="s">
        <v>4026</v>
      </c>
    </row>
    <row r="4317">
      <c r="A4317" s="441">
        <v>45841.76906085648</v>
      </c>
      <c r="B4317" s="294" t="s">
        <v>2262</v>
      </c>
    </row>
    <row r="4318">
      <c r="A4318" s="441">
        <v>45841.76906902778</v>
      </c>
      <c r="B4318" s="294" t="s">
        <v>4042</v>
      </c>
    </row>
    <row r="4319">
      <c r="A4319" s="441">
        <v>45841.769067974536</v>
      </c>
      <c r="B4319" s="294" t="s">
        <v>4043</v>
      </c>
    </row>
    <row r="4320">
      <c r="A4320" s="441">
        <v>45841.76908759259</v>
      </c>
      <c r="B4320" s="294" t="s">
        <v>4026</v>
      </c>
    </row>
    <row r="4321">
      <c r="A4321" s="441">
        <v>45841.76909880787</v>
      </c>
      <c r="B4321" s="294" t="s">
        <v>2264</v>
      </c>
    </row>
    <row r="4322">
      <c r="A4322" s="441">
        <v>45841.769102569444</v>
      </c>
      <c r="B4322" s="294" t="s">
        <v>2262</v>
      </c>
    </row>
    <row r="4323">
      <c r="A4323" s="441">
        <v>45841.769115821764</v>
      </c>
      <c r="B4323" s="294" t="s">
        <v>4043</v>
      </c>
    </row>
    <row r="4324">
      <c r="A4324" s="441">
        <v>45841.76912739583</v>
      </c>
      <c r="B4324" s="294" t="s">
        <v>2264</v>
      </c>
    </row>
    <row r="4325">
      <c r="A4325" s="441">
        <v>45841.76950106482</v>
      </c>
      <c r="B4325" s="294" t="s">
        <v>4044</v>
      </c>
    </row>
    <row r="4326">
      <c r="A4326" s="441">
        <v>45841.7695107176</v>
      </c>
      <c r="B4326" s="294" t="s">
        <v>4045</v>
      </c>
    </row>
    <row r="4327">
      <c r="A4327" s="441">
        <v>45841.76951469907</v>
      </c>
      <c r="B4327" s="294" t="s">
        <v>4046</v>
      </c>
    </row>
    <row r="4328">
      <c r="A4328" s="441">
        <v>45841.76952458333</v>
      </c>
      <c r="B4328" s="294" t="s">
        <v>4047</v>
      </c>
    </row>
    <row r="4329">
      <c r="A4329" s="441">
        <v>45841.769534907406</v>
      </c>
      <c r="B4329" s="294" t="s">
        <v>4048</v>
      </c>
    </row>
    <row r="4330">
      <c r="A4330" s="441">
        <v>45841.77013858796</v>
      </c>
      <c r="B4330" s="294" t="s">
        <v>4049</v>
      </c>
    </row>
    <row r="4331">
      <c r="A4331" s="441">
        <v>45841.77014287037</v>
      </c>
      <c r="B4331" s="294" t="s">
        <v>2274</v>
      </c>
    </row>
    <row r="4332">
      <c r="A4332" s="441">
        <v>45841.77015159722</v>
      </c>
      <c r="B4332" s="294" t="s">
        <v>4045</v>
      </c>
    </row>
    <row r="4333">
      <c r="A4333" s="441">
        <v>45841.7701553588</v>
      </c>
      <c r="B4333" s="294" t="s">
        <v>4050</v>
      </c>
    </row>
    <row r="4334">
      <c r="A4334" s="441">
        <v>45841.77015899305</v>
      </c>
      <c r="B4334" s="294" t="s">
        <v>4016</v>
      </c>
    </row>
    <row r="4335">
      <c r="A4335" s="441">
        <v>45841.77020200231</v>
      </c>
      <c r="B4335" s="294" t="s">
        <v>2342</v>
      </c>
    </row>
    <row r="4336">
      <c r="A4336" s="441">
        <v>45841.77021478009</v>
      </c>
      <c r="B4336" s="294" t="s">
        <v>4051</v>
      </c>
    </row>
    <row r="4337">
      <c r="A4337" s="441">
        <v>45841.7702186574</v>
      </c>
      <c r="B4337" s="294" t="s">
        <v>2280</v>
      </c>
    </row>
    <row r="4338">
      <c r="A4338" s="441">
        <v>45841.77022796296</v>
      </c>
      <c r="B4338" s="294" t="s">
        <v>2281</v>
      </c>
    </row>
    <row r="4339">
      <c r="A4339" s="441">
        <v>45841.77024195602</v>
      </c>
      <c r="B4339" s="294" t="s">
        <v>4052</v>
      </c>
    </row>
    <row r="4340">
      <c r="A4340" s="441">
        <v>45841.7702458912</v>
      </c>
      <c r="B4340" s="294" t="s">
        <v>2283</v>
      </c>
    </row>
    <row r="4341">
      <c r="A4341" s="441">
        <v>45841.77025707176</v>
      </c>
      <c r="B4341" s="294" t="s">
        <v>4053</v>
      </c>
    </row>
    <row r="4342">
      <c r="A4342" s="441">
        <v>45841.77026056713</v>
      </c>
      <c r="B4342" s="294" t="s">
        <v>2285</v>
      </c>
    </row>
    <row r="4343">
      <c r="A4343" s="441">
        <v>45841.77026520833</v>
      </c>
      <c r="B4343" s="294" t="s">
        <v>4054</v>
      </c>
    </row>
    <row r="4344">
      <c r="A4344" s="441">
        <v>45841.770280798606</v>
      </c>
      <c r="B4344" s="294" t="s">
        <v>4055</v>
      </c>
    </row>
    <row r="4345">
      <c r="A4345" s="441">
        <v>45841.85747487268</v>
      </c>
      <c r="B4345" s="294" t="s">
        <v>4056</v>
      </c>
    </row>
    <row r="4346">
      <c r="A4346" s="441">
        <v>45841.85748103009</v>
      </c>
      <c r="B4346" s="294" t="s">
        <v>2260</v>
      </c>
    </row>
    <row r="4347">
      <c r="A4347" s="441">
        <v>45841.85748494213</v>
      </c>
      <c r="B4347" s="294" t="s">
        <v>2323</v>
      </c>
    </row>
    <row r="4348">
      <c r="A4348" s="441">
        <v>45841.85749834491</v>
      </c>
      <c r="B4348" s="294" t="s">
        <v>2262</v>
      </c>
    </row>
    <row r="4349">
      <c r="A4349" s="441">
        <v>45841.85750542824</v>
      </c>
      <c r="B4349" s="294" t="s">
        <v>2324</v>
      </c>
    </row>
    <row r="4350">
      <c r="A4350" s="441">
        <v>45841.85752127315</v>
      </c>
      <c r="B4350" s="294" t="s">
        <v>2264</v>
      </c>
    </row>
    <row r="4351">
      <c r="A4351" s="441">
        <v>45841.85816752315</v>
      </c>
      <c r="B4351" s="294" t="s">
        <v>4057</v>
      </c>
    </row>
    <row r="4352">
      <c r="A4352" s="441">
        <v>45841.858177118054</v>
      </c>
      <c r="B4352" s="294" t="s">
        <v>2340</v>
      </c>
    </row>
    <row r="4353">
      <c r="A4353" s="441">
        <v>45841.858181840274</v>
      </c>
      <c r="B4353" s="294" t="s">
        <v>2677</v>
      </c>
    </row>
    <row r="4354">
      <c r="A4354" s="441">
        <v>45841.85819038194</v>
      </c>
      <c r="B4354" s="294" t="s">
        <v>4058</v>
      </c>
    </row>
    <row r="4355">
      <c r="A4355" s="441">
        <v>45841.858206516205</v>
      </c>
      <c r="B4355" s="294" t="s">
        <v>4059</v>
      </c>
    </row>
    <row r="4356">
      <c r="A4356" s="441">
        <v>45841.85827146991</v>
      </c>
      <c r="B4356" s="294" t="s">
        <v>4060</v>
      </c>
    </row>
    <row r="4357">
      <c r="A4357" s="441">
        <v>45841.85827488426</v>
      </c>
      <c r="B4357" s="294" t="s">
        <v>2260</v>
      </c>
    </row>
    <row r="4358">
      <c r="A4358" s="441">
        <v>45841.858278287036</v>
      </c>
      <c r="B4358" s="294" t="s">
        <v>2593</v>
      </c>
    </row>
    <row r="4359">
      <c r="A4359" s="441">
        <v>45841.85828153935</v>
      </c>
      <c r="B4359" s="294" t="s">
        <v>2264</v>
      </c>
    </row>
    <row r="4360">
      <c r="A4360" s="441">
        <v>45841.859860682875</v>
      </c>
      <c r="B4360" s="294" t="s">
        <v>4061</v>
      </c>
    </row>
    <row r="4361">
      <c r="A4361" s="441">
        <v>45841.85988089121</v>
      </c>
      <c r="B4361" s="294" t="s">
        <v>2274</v>
      </c>
    </row>
    <row r="4362">
      <c r="A4362" s="441">
        <v>45841.85989303241</v>
      </c>
      <c r="B4362" s="294" t="s">
        <v>2340</v>
      </c>
    </row>
    <row r="4363">
      <c r="A4363" s="441">
        <v>45841.85990253472</v>
      </c>
      <c r="B4363" s="294" t="s">
        <v>2341</v>
      </c>
    </row>
    <row r="4364">
      <c r="A4364" s="441">
        <v>45841.859911736115</v>
      </c>
      <c r="B4364" s="294" t="s">
        <v>4016</v>
      </c>
    </row>
    <row r="4365">
      <c r="A4365" s="441">
        <v>45841.85995837963</v>
      </c>
      <c r="B4365" s="294" t="s">
        <v>2342</v>
      </c>
    </row>
    <row r="4366">
      <c r="A4366" s="441">
        <v>45841.85998978009</v>
      </c>
      <c r="B4366" s="294" t="s">
        <v>4062</v>
      </c>
    </row>
    <row r="4367">
      <c r="A4367" s="441">
        <v>45841.85999363426</v>
      </c>
      <c r="B4367" s="294" t="s">
        <v>2280</v>
      </c>
    </row>
    <row r="4368">
      <c r="A4368" s="441">
        <v>45841.86000461805</v>
      </c>
      <c r="B4368" s="294" t="s">
        <v>2281</v>
      </c>
    </row>
    <row r="4369">
      <c r="A4369" s="441">
        <v>45841.86004771991</v>
      </c>
      <c r="B4369" s="294" t="s">
        <v>4063</v>
      </c>
    </row>
    <row r="4370">
      <c r="A4370" s="441">
        <v>45841.860052766206</v>
      </c>
      <c r="B4370" s="294" t="s">
        <v>2283</v>
      </c>
    </row>
    <row r="4371">
      <c r="A4371" s="441">
        <v>45841.86007475694</v>
      </c>
      <c r="B4371" s="294" t="s">
        <v>4064</v>
      </c>
    </row>
    <row r="4372">
      <c r="A4372" s="441">
        <v>45841.860079861115</v>
      </c>
      <c r="B4372" s="294" t="s">
        <v>2285</v>
      </c>
    </row>
    <row r="4373">
      <c r="A4373" s="441">
        <v>45841.86008607638</v>
      </c>
      <c r="B4373" s="294" t="s">
        <v>4065</v>
      </c>
    </row>
    <row r="4374">
      <c r="A4374" s="441">
        <v>45841.86010089121</v>
      </c>
      <c r="B4374" s="294" t="s">
        <v>4066</v>
      </c>
    </row>
    <row r="4375">
      <c r="A4375" s="441">
        <v>45841.87513048611</v>
      </c>
      <c r="B4375" s="294" t="s">
        <v>4067</v>
      </c>
    </row>
    <row r="4376">
      <c r="A4376" s="441">
        <v>45841.875142986115</v>
      </c>
      <c r="B4376" s="294" t="s">
        <v>2372</v>
      </c>
    </row>
    <row r="4377">
      <c r="A4377" s="441">
        <v>45841.87515570602</v>
      </c>
      <c r="B4377" s="294" t="s">
        <v>2398</v>
      </c>
    </row>
    <row r="4378">
      <c r="A4378" s="441">
        <v>45841.8751653588</v>
      </c>
      <c r="B4378" s="294" t="s">
        <v>2399</v>
      </c>
    </row>
    <row r="4379">
      <c r="A4379" s="441">
        <v>45841.875190949075</v>
      </c>
      <c r="B4379" s="294" t="s">
        <v>4068</v>
      </c>
    </row>
    <row r="4380">
      <c r="A4380" s="441">
        <v>45841.87568141204</v>
      </c>
      <c r="B4380" s="294" t="s">
        <v>4069</v>
      </c>
    </row>
    <row r="4381">
      <c r="A4381" s="441">
        <v>45841.87568460648</v>
      </c>
      <c r="B4381" s="294" t="s">
        <v>2274</v>
      </c>
    </row>
    <row r="4382">
      <c r="A4382" s="441">
        <v>45841.875691678244</v>
      </c>
      <c r="B4382" s="294" t="s">
        <v>2372</v>
      </c>
    </row>
    <row r="4383">
      <c r="A4383" s="441">
        <v>45841.875694745366</v>
      </c>
      <c r="B4383" s="294" t="s">
        <v>2373</v>
      </c>
    </row>
    <row r="4384">
      <c r="A4384" s="441">
        <v>45841.87569758102</v>
      </c>
      <c r="B4384" s="294" t="s">
        <v>4016</v>
      </c>
    </row>
    <row r="4385">
      <c r="A4385" s="441">
        <v>45841.8757400926</v>
      </c>
      <c r="B4385" s="294" t="s">
        <v>2342</v>
      </c>
    </row>
    <row r="4386">
      <c r="A4386" s="441">
        <v>45841.875751493055</v>
      </c>
      <c r="B4386" s="294" t="s">
        <v>4070</v>
      </c>
    </row>
    <row r="4387">
      <c r="A4387" s="441">
        <v>45841.87575466435</v>
      </c>
      <c r="B4387" s="294" t="s">
        <v>2280</v>
      </c>
    </row>
    <row r="4388">
      <c r="A4388" s="441">
        <v>45841.87577266204</v>
      </c>
      <c r="B4388" s="294" t="s">
        <v>2281</v>
      </c>
    </row>
    <row r="4389">
      <c r="A4389" s="441">
        <v>45841.87579002314</v>
      </c>
      <c r="B4389" s="294" t="s">
        <v>4071</v>
      </c>
    </row>
    <row r="4390">
      <c r="A4390" s="441">
        <v>45841.875792858795</v>
      </c>
      <c r="B4390" s="294" t="s">
        <v>2283</v>
      </c>
    </row>
    <row r="4391">
      <c r="A4391" s="441">
        <v>45841.87579947917</v>
      </c>
      <c r="B4391" s="294" t="s">
        <v>4072</v>
      </c>
    </row>
    <row r="4392">
      <c r="A4392" s="441">
        <v>45841.87580247685</v>
      </c>
      <c r="B4392" s="294" t="s">
        <v>2285</v>
      </c>
    </row>
    <row r="4393">
      <c r="A4393" s="441">
        <v>45841.87580725695</v>
      </c>
      <c r="B4393" s="294" t="s">
        <v>4073</v>
      </c>
    </row>
    <row r="4394">
      <c r="A4394" s="441">
        <v>45841.87581453704</v>
      </c>
      <c r="B4394" s="294" t="s">
        <v>4074</v>
      </c>
    </row>
    <row r="4395">
      <c r="A4395" s="441">
        <v>45841.87869633102</v>
      </c>
      <c r="B4395" s="294" t="s">
        <v>4075</v>
      </c>
    </row>
    <row r="4396">
      <c r="A4396" s="441">
        <v>45841.87869990741</v>
      </c>
      <c r="B4396" s="294" t="s">
        <v>2260</v>
      </c>
    </row>
    <row r="4397">
      <c r="A4397" s="441">
        <v>45841.87870324074</v>
      </c>
      <c r="B4397" s="294" t="s">
        <v>2593</v>
      </c>
    </row>
    <row r="4398">
      <c r="A4398" s="441">
        <v>45841.878706840274</v>
      </c>
      <c r="B4398" s="294" t="s">
        <v>2264</v>
      </c>
    </row>
    <row r="4399">
      <c r="A4399" s="441">
        <v>45841.88803717593</v>
      </c>
      <c r="B4399" s="294" t="s">
        <v>4076</v>
      </c>
    </row>
    <row r="4400">
      <c r="A4400" s="441">
        <v>45841.888062314814</v>
      </c>
      <c r="B4400" s="294" t="s">
        <v>2816</v>
      </c>
    </row>
    <row r="4401">
      <c r="A4401" s="441">
        <v>45841.88807168981</v>
      </c>
      <c r="B4401" s="294" t="s">
        <v>2817</v>
      </c>
    </row>
    <row r="4402">
      <c r="A4402" s="441">
        <v>45841.88808202546</v>
      </c>
      <c r="B4402" s="294" t="s">
        <v>4077</v>
      </c>
    </row>
    <row r="4403">
      <c r="A4403" s="441">
        <v>45841.88811216435</v>
      </c>
      <c r="B4403" s="294" t="s">
        <v>4078</v>
      </c>
    </row>
    <row r="4404">
      <c r="A4404" s="441">
        <v>45841.888612731476</v>
      </c>
      <c r="B4404" s="294" t="s">
        <v>4079</v>
      </c>
    </row>
    <row r="4405">
      <c r="A4405" s="441">
        <v>45841.88861625</v>
      </c>
      <c r="B4405" s="294" t="s">
        <v>2274</v>
      </c>
    </row>
    <row r="4406">
      <c r="A4406" s="441">
        <v>45841.88862496528</v>
      </c>
      <c r="B4406" s="294" t="s">
        <v>2816</v>
      </c>
    </row>
    <row r="4407">
      <c r="A4407" s="441">
        <v>45841.88862834491</v>
      </c>
      <c r="B4407" s="294" t="s">
        <v>2821</v>
      </c>
    </row>
    <row r="4408">
      <c r="A4408" s="441">
        <v>45841.88864351852</v>
      </c>
      <c r="B4408" s="294" t="s">
        <v>4080</v>
      </c>
    </row>
    <row r="4409">
      <c r="A4409" s="441">
        <v>45841.88868103009</v>
      </c>
      <c r="B4409" s="294" t="s">
        <v>2342</v>
      </c>
    </row>
    <row r="4410">
      <c r="A4410" s="441">
        <v>45841.88870869213</v>
      </c>
      <c r="B4410" s="294" t="s">
        <v>4081</v>
      </c>
    </row>
    <row r="4411">
      <c r="A4411" s="441">
        <v>45841.88872754629</v>
      </c>
      <c r="B4411" s="294" t="s">
        <v>2280</v>
      </c>
    </row>
    <row r="4412">
      <c r="A4412" s="441">
        <v>45841.88873501157</v>
      </c>
      <c r="B4412" s="294" t="s">
        <v>2281</v>
      </c>
    </row>
    <row r="4413">
      <c r="A4413" s="441">
        <v>45841.88874903935</v>
      </c>
      <c r="B4413" s="294" t="s">
        <v>4082</v>
      </c>
    </row>
    <row r="4414">
      <c r="A4414" s="441">
        <v>45841.888755162036</v>
      </c>
      <c r="B4414" s="294" t="s">
        <v>2283</v>
      </c>
    </row>
    <row r="4415">
      <c r="A4415" s="441">
        <v>45841.888774652776</v>
      </c>
      <c r="B4415" s="294" t="s">
        <v>4083</v>
      </c>
    </row>
    <row r="4416">
      <c r="A4416" s="441">
        <v>45841.88877822917</v>
      </c>
      <c r="B4416" s="294" t="s">
        <v>2285</v>
      </c>
    </row>
    <row r="4417">
      <c r="A4417" s="441">
        <v>45841.888783622686</v>
      </c>
      <c r="B4417" s="294" t="s">
        <v>4084</v>
      </c>
    </row>
    <row r="4418">
      <c r="A4418" s="441">
        <v>45841.888796597224</v>
      </c>
      <c r="B4418" s="294" t="s">
        <v>4085</v>
      </c>
    </row>
    <row r="4419">
      <c r="A4419" s="441">
        <v>45841.92033065972</v>
      </c>
      <c r="B4419" s="294" t="s">
        <v>4086</v>
      </c>
    </row>
    <row r="4420">
      <c r="A4420" s="441">
        <v>45841.92033850694</v>
      </c>
      <c r="B4420" s="294" t="s">
        <v>4087</v>
      </c>
    </row>
    <row r="4421">
      <c r="A4421" s="441">
        <v>45841.92035490741</v>
      </c>
      <c r="B4421" s="294" t="s">
        <v>4088</v>
      </c>
    </row>
    <row r="4422">
      <c r="A4422" s="441">
        <v>45841.920364907404</v>
      </c>
      <c r="B4422" s="294" t="s">
        <v>4089</v>
      </c>
    </row>
    <row r="4423">
      <c r="A4423" s="441">
        <v>45841.92037744213</v>
      </c>
      <c r="B4423" s="294" t="s">
        <v>4090</v>
      </c>
    </row>
    <row r="4424">
      <c r="A4424" s="441">
        <v>45841.92104232639</v>
      </c>
      <c r="B4424" s="294" t="s">
        <v>4091</v>
      </c>
    </row>
    <row r="4425">
      <c r="A4425" s="441">
        <v>45841.92104918981</v>
      </c>
      <c r="B4425" s="294" t="s">
        <v>2274</v>
      </c>
    </row>
    <row r="4426">
      <c r="A4426" s="441">
        <v>45841.921063946764</v>
      </c>
      <c r="B4426" s="294" t="s">
        <v>4087</v>
      </c>
    </row>
    <row r="4427">
      <c r="A4427" s="441">
        <v>45841.92107916667</v>
      </c>
      <c r="B4427" s="294" t="s">
        <v>4092</v>
      </c>
    </row>
    <row r="4428">
      <c r="A4428" s="441">
        <v>45841.921083877314</v>
      </c>
      <c r="B4428" s="294" t="s">
        <v>4016</v>
      </c>
    </row>
    <row r="4429">
      <c r="A4429" s="441">
        <v>45841.92112424769</v>
      </c>
      <c r="B4429" s="294" t="s">
        <v>2278</v>
      </c>
    </row>
    <row r="4430">
      <c r="A4430" s="441">
        <v>45841.921142604166</v>
      </c>
      <c r="B4430" s="294" t="s">
        <v>4093</v>
      </c>
    </row>
    <row r="4431">
      <c r="A4431" s="441">
        <v>45841.921148194444</v>
      </c>
      <c r="B4431" s="294" t="s">
        <v>2280</v>
      </c>
    </row>
    <row r="4432">
      <c r="A4432" s="441">
        <v>45841.921185439816</v>
      </c>
      <c r="B4432" s="294" t="s">
        <v>2281</v>
      </c>
    </row>
    <row r="4433">
      <c r="A4433" s="441">
        <v>45841.921224826394</v>
      </c>
      <c r="B4433" s="294" t="s">
        <v>4094</v>
      </c>
    </row>
    <row r="4434">
      <c r="A4434" s="441">
        <v>45841.92122927083</v>
      </c>
      <c r="B4434" s="294" t="s">
        <v>2283</v>
      </c>
    </row>
    <row r="4435">
      <c r="A4435" s="441">
        <v>45841.92124334491</v>
      </c>
      <c r="B4435" s="294" t="s">
        <v>4095</v>
      </c>
    </row>
    <row r="4436">
      <c r="A4436" s="441">
        <v>45841.92124951389</v>
      </c>
      <c r="B4436" s="294" t="s">
        <v>2285</v>
      </c>
    </row>
    <row r="4437">
      <c r="A4437" s="441">
        <v>45841.92125666667</v>
      </c>
      <c r="B4437" s="294" t="s">
        <v>4096</v>
      </c>
    </row>
    <row r="4438">
      <c r="A4438" s="441">
        <v>45841.92127457176</v>
      </c>
      <c r="B4438" s="294" t="s">
        <v>4097</v>
      </c>
    </row>
    <row r="4439">
      <c r="A4439" s="441">
        <v>45841.963051342595</v>
      </c>
      <c r="B4439" s="294" t="s">
        <v>4098</v>
      </c>
    </row>
    <row r="4440">
      <c r="A4440" s="441">
        <v>45841.963056249995</v>
      </c>
      <c r="B4440" s="294" t="s">
        <v>2260</v>
      </c>
    </row>
    <row r="4441">
      <c r="A4441" s="441">
        <v>45841.96306001158</v>
      </c>
      <c r="B4441" s="294" t="s">
        <v>2593</v>
      </c>
    </row>
    <row r="4442">
      <c r="A4442" s="441">
        <v>45841.96306364583</v>
      </c>
      <c r="B4442" s="294" t="s">
        <v>2264</v>
      </c>
    </row>
    <row r="4443">
      <c r="A4443" s="441">
        <v>45841.973750150464</v>
      </c>
      <c r="B4443" s="294" t="s">
        <v>4099</v>
      </c>
    </row>
    <row r="4444">
      <c r="A4444" s="441">
        <v>45841.97375809027</v>
      </c>
      <c r="B4444" s="294" t="s">
        <v>2828</v>
      </c>
    </row>
    <row r="4445">
      <c r="A4445" s="441">
        <v>45841.9737725</v>
      </c>
      <c r="B4445" s="294" t="s">
        <v>2565</v>
      </c>
    </row>
    <row r="4446">
      <c r="A4446" s="441">
        <v>45841.97377921296</v>
      </c>
      <c r="B4446" s="294" t="s">
        <v>4100</v>
      </c>
    </row>
    <row r="4447">
      <c r="A4447" s="441">
        <v>45841.97379002315</v>
      </c>
      <c r="B4447" s="294" t="s">
        <v>4101</v>
      </c>
    </row>
    <row r="4448">
      <c r="A4448" s="441">
        <v>45841.974986180554</v>
      </c>
      <c r="B4448" s="294" t="s">
        <v>4102</v>
      </c>
    </row>
    <row r="4449">
      <c r="A4449" s="441">
        <v>45841.97499270833</v>
      </c>
      <c r="B4449" s="294" t="s">
        <v>2274</v>
      </c>
    </row>
    <row r="4450">
      <c r="A4450" s="441">
        <v>45841.975002430554</v>
      </c>
      <c r="B4450" s="294" t="s">
        <v>2828</v>
      </c>
    </row>
    <row r="4451">
      <c r="A4451" s="441">
        <v>45841.97500601852</v>
      </c>
      <c r="B4451" s="294" t="s">
        <v>2832</v>
      </c>
    </row>
    <row r="4452">
      <c r="A4452" s="441">
        <v>45841.97500967592</v>
      </c>
      <c r="B4452" s="294" t="s">
        <v>4016</v>
      </c>
    </row>
    <row r="4453">
      <c r="A4453" s="441">
        <v>45841.97505111111</v>
      </c>
      <c r="B4453" s="294" t="s">
        <v>2374</v>
      </c>
    </row>
    <row r="4454">
      <c r="A4454" s="441">
        <v>45841.9750737963</v>
      </c>
      <c r="B4454" s="294" t="s">
        <v>4103</v>
      </c>
    </row>
    <row r="4455">
      <c r="A4455" s="441">
        <v>45841.9750778125</v>
      </c>
      <c r="B4455" s="294" t="s">
        <v>2280</v>
      </c>
    </row>
    <row r="4456">
      <c r="A4456" s="441">
        <v>45841.97508842593</v>
      </c>
      <c r="B4456" s="294" t="s">
        <v>2281</v>
      </c>
    </row>
    <row r="4457">
      <c r="A4457" s="441">
        <v>45841.975102743054</v>
      </c>
      <c r="B4457" s="294" t="s">
        <v>4104</v>
      </c>
    </row>
    <row r="4458">
      <c r="A4458" s="441">
        <v>45841.9751068287</v>
      </c>
      <c r="B4458" s="294" t="s">
        <v>2283</v>
      </c>
    </row>
    <row r="4459">
      <c r="A4459" s="441">
        <v>45841.97511940972</v>
      </c>
      <c r="B4459" s="294" t="s">
        <v>4105</v>
      </c>
    </row>
    <row r="4460">
      <c r="A4460" s="441">
        <v>45841.97512315972</v>
      </c>
      <c r="B4460" s="294" t="s">
        <v>2285</v>
      </c>
    </row>
    <row r="4461">
      <c r="A4461" s="441">
        <v>45841.9751290162</v>
      </c>
      <c r="B4461" s="294" t="s">
        <v>4106</v>
      </c>
    </row>
    <row r="4462">
      <c r="A4462" s="441">
        <v>45841.97513917824</v>
      </c>
      <c r="B4462" s="294" t="s">
        <v>4107</v>
      </c>
    </row>
    <row r="4463">
      <c r="A4463" s="441">
        <v>45842.01014680555</v>
      </c>
      <c r="B4463" s="294" t="s">
        <v>4108</v>
      </c>
    </row>
    <row r="4464">
      <c r="A4464" s="441">
        <v>45842.01015296296</v>
      </c>
      <c r="B4464" s="294" t="s">
        <v>2260</v>
      </c>
    </row>
    <row r="4465">
      <c r="A4465" s="441">
        <v>45842.01015850695</v>
      </c>
      <c r="B4465" s="294" t="s">
        <v>2414</v>
      </c>
    </row>
    <row r="4466">
      <c r="A4466" s="441">
        <v>45842.01016755787</v>
      </c>
      <c r="B4466" s="294" t="s">
        <v>2264</v>
      </c>
    </row>
    <row r="4467">
      <c r="A4467" s="441">
        <v>45842.01055929398</v>
      </c>
      <c r="B4467" s="294" t="s">
        <v>4109</v>
      </c>
    </row>
    <row r="4468">
      <c r="A4468" s="441">
        <v>45842.010575740744</v>
      </c>
      <c r="B4468" s="294" t="s">
        <v>2260</v>
      </c>
    </row>
    <row r="4469">
      <c r="A4469" s="441">
        <v>45842.010578553236</v>
      </c>
      <c r="B4469" s="294" t="s">
        <v>2414</v>
      </c>
    </row>
    <row r="4470">
      <c r="A4470" s="441">
        <v>45842.01058104167</v>
      </c>
      <c r="B4470" s="294" t="s">
        <v>2264</v>
      </c>
    </row>
    <row r="4471">
      <c r="A4471" s="441">
        <v>45842.01078388889</v>
      </c>
      <c r="B4471" s="294" t="s">
        <v>4110</v>
      </c>
    </row>
    <row r="4472">
      <c r="A4472" s="441">
        <v>45842.01078739583</v>
      </c>
      <c r="B4472" s="294" t="s">
        <v>2260</v>
      </c>
    </row>
    <row r="4473">
      <c r="A4473" s="441">
        <v>45842.010790879634</v>
      </c>
      <c r="B4473" s="294" t="s">
        <v>2414</v>
      </c>
    </row>
    <row r="4474">
      <c r="A4474" s="441">
        <v>45842.01079984954</v>
      </c>
      <c r="B4474" s="294" t="s">
        <v>2264</v>
      </c>
    </row>
    <row r="4475">
      <c r="A4475" s="441">
        <v>45842.25717628472</v>
      </c>
      <c r="B4475" s="294" t="s">
        <v>4111</v>
      </c>
    </row>
    <row r="4476">
      <c r="A4476" s="441">
        <v>45842.257180347224</v>
      </c>
      <c r="B4476" s="294" t="s">
        <v>4112</v>
      </c>
    </row>
    <row r="4477">
      <c r="A4477" s="441">
        <v>45842.257188483796</v>
      </c>
      <c r="B4477" s="294" t="s">
        <v>2283</v>
      </c>
    </row>
    <row r="4478">
      <c r="A4478" s="441">
        <v>45842.25721328704</v>
      </c>
      <c r="B4478" s="294" t="s">
        <v>4113</v>
      </c>
    </row>
    <row r="4479">
      <c r="A4479" s="441">
        <v>45842.36634168982</v>
      </c>
      <c r="B4479" s="294" t="s">
        <v>4114</v>
      </c>
    </row>
    <row r="4480">
      <c r="A4480" s="441">
        <v>45842.3663553125</v>
      </c>
      <c r="B4480" s="294" t="s">
        <v>2603</v>
      </c>
    </row>
    <row r="4481">
      <c r="A4481" s="441">
        <v>45842.366372743054</v>
      </c>
      <c r="B4481" s="294" t="s">
        <v>2398</v>
      </c>
    </row>
    <row r="4482">
      <c r="A4482" s="441">
        <v>45842.36638175926</v>
      </c>
      <c r="B4482" s="294" t="s">
        <v>2399</v>
      </c>
    </row>
    <row r="4483">
      <c r="A4483" s="441">
        <v>45842.36639668982</v>
      </c>
      <c r="B4483" s="294" t="s">
        <v>4115</v>
      </c>
    </row>
    <row r="4484">
      <c r="A4484" s="441">
        <v>45842.367845636574</v>
      </c>
      <c r="B4484" s="294" t="s">
        <v>4116</v>
      </c>
    </row>
    <row r="4485">
      <c r="A4485" s="441">
        <v>45842.367851574076</v>
      </c>
      <c r="B4485" s="294" t="s">
        <v>2274</v>
      </c>
    </row>
    <row r="4486">
      <c r="A4486" s="441">
        <v>45842.36786547454</v>
      </c>
      <c r="B4486" s="294" t="s">
        <v>2603</v>
      </c>
    </row>
    <row r="4487">
      <c r="A4487" s="441">
        <v>45842.36787078704</v>
      </c>
      <c r="B4487" s="294" t="s">
        <v>2615</v>
      </c>
    </row>
    <row r="4488">
      <c r="A4488" s="441">
        <v>45842.367875717595</v>
      </c>
      <c r="B4488" s="294" t="s">
        <v>4016</v>
      </c>
    </row>
    <row r="4489">
      <c r="A4489" s="441">
        <v>45842.36791194444</v>
      </c>
      <c r="B4489" s="294" t="s">
        <v>2374</v>
      </c>
    </row>
    <row r="4490">
      <c r="A4490" s="441">
        <v>45842.36793662037</v>
      </c>
      <c r="B4490" s="294" t="s">
        <v>4117</v>
      </c>
    </row>
    <row r="4491">
      <c r="A4491" s="441">
        <v>45842.36794293982</v>
      </c>
      <c r="B4491" s="294" t="s">
        <v>2280</v>
      </c>
    </row>
    <row r="4492">
      <c r="A4492" s="441">
        <v>45842.36795605324</v>
      </c>
      <c r="B4492" s="294" t="s">
        <v>2281</v>
      </c>
    </row>
    <row r="4493">
      <c r="A4493" s="441">
        <v>45842.367973263885</v>
      </c>
      <c r="B4493" s="294" t="s">
        <v>4118</v>
      </c>
    </row>
    <row r="4494">
      <c r="A4494" s="441">
        <v>45842.367978483795</v>
      </c>
      <c r="B4494" s="294" t="s">
        <v>2283</v>
      </c>
    </row>
    <row r="4495">
      <c r="A4495" s="441">
        <v>45842.367988564816</v>
      </c>
      <c r="B4495" s="294" t="s">
        <v>4119</v>
      </c>
    </row>
    <row r="4496">
      <c r="A4496" s="441">
        <v>45842.367993865744</v>
      </c>
      <c r="B4496" s="294" t="s">
        <v>2285</v>
      </c>
    </row>
    <row r="4497">
      <c r="A4497" s="441">
        <v>45842.36800103009</v>
      </c>
      <c r="B4497" s="294" t="s">
        <v>4120</v>
      </c>
    </row>
    <row r="4498">
      <c r="A4498" s="441">
        <v>45842.36801466435</v>
      </c>
      <c r="B4498" s="294" t="s">
        <v>4121</v>
      </c>
    </row>
    <row r="4499">
      <c r="A4499" s="441">
        <v>45842.3750979051</v>
      </c>
      <c r="B4499" s="294" t="s">
        <v>2290</v>
      </c>
    </row>
    <row r="4500">
      <c r="A4500" s="441">
        <v>45842.37569216435</v>
      </c>
      <c r="B4500" s="294" t="s">
        <v>4122</v>
      </c>
    </row>
    <row r="4501">
      <c r="A4501" s="441">
        <v>45842.37589255787</v>
      </c>
      <c r="B4501" s="294" t="s">
        <v>4123</v>
      </c>
    </row>
    <row r="4502">
      <c r="A4502" s="441">
        <v>45842.37590939815</v>
      </c>
      <c r="B4502" s="294" t="s">
        <v>4124</v>
      </c>
    </row>
    <row r="4503">
      <c r="A4503" s="441">
        <v>45842.375913055555</v>
      </c>
      <c r="B4503" s="294" t="s">
        <v>4125</v>
      </c>
    </row>
    <row r="4504">
      <c r="A4504" s="441">
        <v>45842.375922418985</v>
      </c>
      <c r="B4504" s="294" t="s">
        <v>4126</v>
      </c>
    </row>
    <row r="4505">
      <c r="A4505" s="441">
        <v>45842.37592630787</v>
      </c>
      <c r="B4505" s="294" t="s">
        <v>2283</v>
      </c>
    </row>
    <row r="4506">
      <c r="A4506" s="441">
        <v>45842.375940046295</v>
      </c>
      <c r="B4506" s="294" t="s">
        <v>4127</v>
      </c>
    </row>
    <row r="4507">
      <c r="A4507" s="441">
        <v>45842.41872920139</v>
      </c>
      <c r="B4507" s="294" t="s">
        <v>4128</v>
      </c>
    </row>
    <row r="4508">
      <c r="A4508" s="441">
        <v>45842.418739664354</v>
      </c>
      <c r="B4508" s="294" t="s">
        <v>2426</v>
      </c>
    </row>
    <row r="4509">
      <c r="A4509" s="441">
        <v>45842.418750937504</v>
      </c>
      <c r="B4509" s="294" t="s">
        <v>2398</v>
      </c>
    </row>
    <row r="4510">
      <c r="A4510" s="441">
        <v>45842.41875837963</v>
      </c>
      <c r="B4510" s="294" t="s">
        <v>2399</v>
      </c>
    </row>
    <row r="4511">
      <c r="A4511" s="441">
        <v>45842.41878417824</v>
      </c>
      <c r="B4511" s="294" t="s">
        <v>4129</v>
      </c>
    </row>
    <row r="4512">
      <c r="A4512" s="441">
        <v>45842.41916259259</v>
      </c>
      <c r="B4512" s="294" t="s">
        <v>4130</v>
      </c>
    </row>
    <row r="4513">
      <c r="A4513" s="441">
        <v>45842.41917511574</v>
      </c>
      <c r="B4513" s="294" t="s">
        <v>2471</v>
      </c>
    </row>
    <row r="4514">
      <c r="A4514" s="441">
        <v>45842.41917876157</v>
      </c>
      <c r="B4514" s="294" t="s">
        <v>2398</v>
      </c>
    </row>
    <row r="4515">
      <c r="A4515" s="441">
        <v>45842.419187673615</v>
      </c>
      <c r="B4515" s="294" t="s">
        <v>2399</v>
      </c>
    </row>
    <row r="4516">
      <c r="A4516" s="441">
        <v>45842.41920128472</v>
      </c>
      <c r="B4516" s="294" t="s">
        <v>4131</v>
      </c>
    </row>
    <row r="4517">
      <c r="A4517" s="441">
        <v>45842.4194543287</v>
      </c>
      <c r="B4517" s="294" t="s">
        <v>4132</v>
      </c>
    </row>
    <row r="4518">
      <c r="A4518" s="441">
        <v>45842.419458125005</v>
      </c>
      <c r="B4518" s="294" t="s">
        <v>2274</v>
      </c>
    </row>
    <row r="4519">
      <c r="A4519" s="441">
        <v>45842.41946690972</v>
      </c>
      <c r="B4519" s="294" t="s">
        <v>2426</v>
      </c>
    </row>
    <row r="4520">
      <c r="A4520" s="441">
        <v>45842.41947025463</v>
      </c>
      <c r="B4520" s="294" t="s">
        <v>2429</v>
      </c>
    </row>
    <row r="4521">
      <c r="A4521" s="441">
        <v>45842.419476180556</v>
      </c>
      <c r="B4521" s="294" t="s">
        <v>4016</v>
      </c>
    </row>
    <row r="4522">
      <c r="A4522" s="441">
        <v>45842.41949947916</v>
      </c>
      <c r="B4522" s="294" t="s">
        <v>2278</v>
      </c>
    </row>
    <row r="4523">
      <c r="A4523" s="441">
        <v>45842.419514988425</v>
      </c>
      <c r="B4523" s="294" t="s">
        <v>4133</v>
      </c>
    </row>
    <row r="4524">
      <c r="A4524" s="441">
        <v>45842.41951820602</v>
      </c>
      <c r="B4524" s="294" t="s">
        <v>2280</v>
      </c>
    </row>
    <row r="4525">
      <c r="A4525" s="441">
        <v>45842.419525590274</v>
      </c>
      <c r="B4525" s="294" t="s">
        <v>2281</v>
      </c>
    </row>
    <row r="4526">
      <c r="A4526" s="441">
        <v>45842.419537905094</v>
      </c>
      <c r="B4526" s="294" t="s">
        <v>2431</v>
      </c>
    </row>
    <row r="4527">
      <c r="A4527" s="441">
        <v>45842.41954321759</v>
      </c>
      <c r="B4527" s="294" t="s">
        <v>4134</v>
      </c>
    </row>
    <row r="4528">
      <c r="A4528" s="441">
        <v>45842.419547638885</v>
      </c>
      <c r="B4528" s="294" t="s">
        <v>4135</v>
      </c>
    </row>
    <row r="4529">
      <c r="A4529" s="441">
        <v>45842.419555960645</v>
      </c>
      <c r="B4529" s="294" t="s">
        <v>2474</v>
      </c>
    </row>
    <row r="4530">
      <c r="A4530" s="441">
        <v>45842.419559953705</v>
      </c>
      <c r="B4530" s="294" t="s">
        <v>2398</v>
      </c>
    </row>
    <row r="4531">
      <c r="A4531" s="441">
        <v>45842.41956765046</v>
      </c>
      <c r="B4531" s="294" t="s">
        <v>2399</v>
      </c>
    </row>
    <row r="4532">
      <c r="A4532" s="441">
        <v>45842.419583020834</v>
      </c>
      <c r="B4532" s="294" t="s">
        <v>4136</v>
      </c>
    </row>
    <row r="4533">
      <c r="A4533" s="441">
        <v>45842.419711319446</v>
      </c>
      <c r="B4533" s="294" t="s">
        <v>4137</v>
      </c>
    </row>
    <row r="4534">
      <c r="A4534" s="441">
        <v>45842.41981274306</v>
      </c>
      <c r="B4534" s="294" t="s">
        <v>4138</v>
      </c>
    </row>
    <row r="4535">
      <c r="A4535" s="441">
        <v>45842.4198178588</v>
      </c>
      <c r="B4535" s="294" t="s">
        <v>2435</v>
      </c>
    </row>
    <row r="4536">
      <c r="A4536" s="441">
        <v>45842.41982112269</v>
      </c>
      <c r="B4536" s="294" t="s">
        <v>4139</v>
      </c>
    </row>
    <row r="4537">
      <c r="A4537" s="441">
        <v>45842.41983075232</v>
      </c>
      <c r="B4537" s="294" t="s">
        <v>2283</v>
      </c>
    </row>
    <row r="4538">
      <c r="A4538" s="441">
        <v>45842.41983748843</v>
      </c>
      <c r="B4538" s="294" t="s">
        <v>4140</v>
      </c>
    </row>
    <row r="4539">
      <c r="A4539" s="441">
        <v>45842.41984206019</v>
      </c>
      <c r="B4539" s="294" t="s">
        <v>2285</v>
      </c>
    </row>
    <row r="4540">
      <c r="A4540" s="441">
        <v>45842.41985706019</v>
      </c>
      <c r="B4540" s="294" t="s">
        <v>4141</v>
      </c>
    </row>
    <row r="4541">
      <c r="A4541" s="441">
        <v>45842.4198658449</v>
      </c>
      <c r="B4541" s="294" t="s">
        <v>4142</v>
      </c>
    </row>
    <row r="4542">
      <c r="A4542" s="441">
        <v>45842.42004548611</v>
      </c>
      <c r="B4542" s="294" t="s">
        <v>4143</v>
      </c>
    </row>
    <row r="4543">
      <c r="A4543" s="441">
        <v>45842.42004846065</v>
      </c>
      <c r="B4543" s="294" t="s">
        <v>2274</v>
      </c>
    </row>
    <row r="4544">
      <c r="A4544" s="441">
        <v>45842.42005508102</v>
      </c>
      <c r="B4544" s="294" t="s">
        <v>2471</v>
      </c>
    </row>
    <row r="4545">
      <c r="A4545" s="441">
        <v>45842.42005834491</v>
      </c>
      <c r="B4545" s="294" t="s">
        <v>2477</v>
      </c>
    </row>
    <row r="4546">
      <c r="A4546" s="441">
        <v>45842.420070011576</v>
      </c>
      <c r="B4546" s="294" t="s">
        <v>4016</v>
      </c>
    </row>
    <row r="4547">
      <c r="A4547" s="441">
        <v>45842.42010643518</v>
      </c>
      <c r="B4547" s="294" t="s">
        <v>2278</v>
      </c>
    </row>
    <row r="4548">
      <c r="A4548" s="441">
        <v>45842.42011741898</v>
      </c>
      <c r="B4548" s="294" t="s">
        <v>4144</v>
      </c>
    </row>
    <row r="4549">
      <c r="A4549" s="441">
        <v>45842.42012060185</v>
      </c>
      <c r="B4549" s="294" t="s">
        <v>2280</v>
      </c>
    </row>
    <row r="4550">
      <c r="A4550" s="441">
        <v>45842.42013025463</v>
      </c>
      <c r="B4550" s="294" t="s">
        <v>2281</v>
      </c>
    </row>
    <row r="4551">
      <c r="A4551" s="441">
        <v>45842.42014394676</v>
      </c>
      <c r="B4551" s="294" t="s">
        <v>2479</v>
      </c>
    </row>
    <row r="4552">
      <c r="A4552" s="441">
        <v>45842.42014894676</v>
      </c>
      <c r="B4552" s="294" t="s">
        <v>4145</v>
      </c>
    </row>
    <row r="4553">
      <c r="A4553" s="441">
        <v>45842.42020303241</v>
      </c>
      <c r="B4553" s="294" t="s">
        <v>4146</v>
      </c>
    </row>
    <row r="4554">
      <c r="A4554" s="441">
        <v>45842.42021321759</v>
      </c>
      <c r="B4554" s="294" t="s">
        <v>2274</v>
      </c>
    </row>
    <row r="4555">
      <c r="A4555" s="441">
        <v>45842.4202234375</v>
      </c>
      <c r="B4555" s="294" t="s">
        <v>2474</v>
      </c>
    </row>
    <row r="4556">
      <c r="A4556" s="441">
        <v>45842.42023109954</v>
      </c>
      <c r="B4556" s="294" t="s">
        <v>2497</v>
      </c>
    </row>
    <row r="4557">
      <c r="A4557" s="441">
        <v>45842.420235972226</v>
      </c>
      <c r="B4557" s="294" t="s">
        <v>4016</v>
      </c>
    </row>
    <row r="4558">
      <c r="A4558" s="441">
        <v>45842.42026728009</v>
      </c>
      <c r="B4558" s="294" t="s">
        <v>2278</v>
      </c>
    </row>
    <row r="4559">
      <c r="A4559" s="441">
        <v>45842.420279375</v>
      </c>
      <c r="B4559" s="294" t="s">
        <v>2435</v>
      </c>
    </row>
    <row r="4560">
      <c r="A4560" s="441">
        <v>45842.420282465275</v>
      </c>
      <c r="B4560" s="294" t="s">
        <v>4147</v>
      </c>
    </row>
    <row r="4561">
      <c r="A4561" s="441">
        <v>45842.420287615736</v>
      </c>
      <c r="B4561" s="294" t="s">
        <v>2283</v>
      </c>
    </row>
    <row r="4562">
      <c r="A4562" s="441">
        <v>45842.420297476856</v>
      </c>
      <c r="B4562" s="294" t="s">
        <v>4148</v>
      </c>
    </row>
    <row r="4563">
      <c r="A4563" s="441">
        <v>45842.4203036574</v>
      </c>
      <c r="B4563" s="294" t="s">
        <v>2280</v>
      </c>
    </row>
    <row r="4564">
      <c r="A4564" s="441">
        <v>45842.420304722225</v>
      </c>
      <c r="B4564" s="294" t="s">
        <v>4149</v>
      </c>
    </row>
    <row r="4565">
      <c r="A4565" s="441">
        <v>45842.420308252316</v>
      </c>
      <c r="B4565" s="294" t="s">
        <v>2285</v>
      </c>
    </row>
    <row r="4566">
      <c r="A4566" s="441">
        <v>45842.42031489583</v>
      </c>
      <c r="B4566" s="294" t="s">
        <v>2281</v>
      </c>
    </row>
    <row r="4567">
      <c r="A4567" s="441">
        <v>45842.42032887731</v>
      </c>
      <c r="B4567" s="294" t="s">
        <v>4150</v>
      </c>
    </row>
    <row r="4568">
      <c r="A4568" s="441">
        <v>45842.4203499537</v>
      </c>
      <c r="B4568" s="294" t="s">
        <v>2499</v>
      </c>
    </row>
    <row r="4569">
      <c r="A4569" s="441">
        <v>45842.42035550926</v>
      </c>
      <c r="B4569" s="294" t="s">
        <v>4151</v>
      </c>
    </row>
    <row r="4570">
      <c r="A4570" s="441">
        <v>45842.420358564814</v>
      </c>
      <c r="B4570" s="294" t="s">
        <v>4152</v>
      </c>
    </row>
    <row r="4571">
      <c r="A4571" s="441">
        <v>45842.420376145834</v>
      </c>
      <c r="B4571" s="294" t="s">
        <v>4153</v>
      </c>
    </row>
    <row r="4572">
      <c r="A4572" s="441">
        <v>45842.42037983796</v>
      </c>
      <c r="B4572" s="294" t="s">
        <v>2398</v>
      </c>
    </row>
    <row r="4573">
      <c r="A4573" s="441">
        <v>45842.42038626157</v>
      </c>
      <c r="B4573" s="294" t="s">
        <v>2399</v>
      </c>
    </row>
    <row r="4574">
      <c r="A4574" s="441">
        <v>45842.42040350694</v>
      </c>
      <c r="B4574" s="294" t="s">
        <v>4154</v>
      </c>
    </row>
    <row r="4575">
      <c r="A4575" s="441">
        <v>45842.42052275463</v>
      </c>
      <c r="B4575" s="294" t="s">
        <v>2435</v>
      </c>
    </row>
    <row r="4576">
      <c r="A4576" s="441">
        <v>45842.42052738426</v>
      </c>
      <c r="B4576" s="294" t="s">
        <v>4155</v>
      </c>
    </row>
    <row r="4577">
      <c r="A4577" s="441">
        <v>45842.420531875</v>
      </c>
      <c r="B4577" s="294" t="s">
        <v>2283</v>
      </c>
    </row>
    <row r="4578">
      <c r="A4578" s="441">
        <v>45842.42054533565</v>
      </c>
      <c r="B4578" s="294" t="s">
        <v>4156</v>
      </c>
    </row>
    <row r="4579">
      <c r="A4579" s="441">
        <v>45842.4205500463</v>
      </c>
      <c r="B4579" s="294" t="s">
        <v>2285</v>
      </c>
    </row>
    <row r="4580">
      <c r="A4580" s="441">
        <v>45842.42055643519</v>
      </c>
      <c r="B4580" s="294" t="s">
        <v>4157</v>
      </c>
    </row>
    <row r="4581">
      <c r="A4581" s="441">
        <v>45842.42057541666</v>
      </c>
      <c r="B4581" s="294" t="s">
        <v>4158</v>
      </c>
    </row>
    <row r="4582">
      <c r="A4582" s="441">
        <v>45842.421244502315</v>
      </c>
      <c r="B4582" s="294" t="s">
        <v>4159</v>
      </c>
    </row>
    <row r="4583">
      <c r="A4583" s="441">
        <v>45842.421254201385</v>
      </c>
      <c r="B4583" s="294" t="s">
        <v>4160</v>
      </c>
    </row>
    <row r="4584">
      <c r="A4584" s="441">
        <v>45842.421258877315</v>
      </c>
      <c r="B4584" s="294" t="s">
        <v>2398</v>
      </c>
    </row>
    <row r="4585">
      <c r="A4585" s="441">
        <v>45842.421267812504</v>
      </c>
      <c r="B4585" s="294" t="s">
        <v>2399</v>
      </c>
    </row>
    <row r="4586">
      <c r="A4586" s="441">
        <v>45842.42128231481</v>
      </c>
      <c r="B4586" s="294" t="s">
        <v>4161</v>
      </c>
    </row>
    <row r="4587">
      <c r="A4587" s="441">
        <v>45842.42141684028</v>
      </c>
      <c r="B4587" s="294" t="s">
        <v>4162</v>
      </c>
    </row>
    <row r="4588">
      <c r="A4588" s="441">
        <v>45842.421426354165</v>
      </c>
      <c r="B4588" s="294" t="s">
        <v>2274</v>
      </c>
    </row>
    <row r="4589">
      <c r="A4589" s="441">
        <v>45842.421438923615</v>
      </c>
      <c r="B4589" s="294" t="s">
        <v>4153</v>
      </c>
    </row>
    <row r="4590">
      <c r="A4590" s="441">
        <v>45842.42144232639</v>
      </c>
      <c r="B4590" s="294" t="s">
        <v>4163</v>
      </c>
    </row>
    <row r="4591">
      <c r="A4591" s="441">
        <v>45842.421458136574</v>
      </c>
      <c r="B4591" s="294" t="s">
        <v>4016</v>
      </c>
    </row>
    <row r="4592">
      <c r="A4592" s="441">
        <v>45842.42150023148</v>
      </c>
      <c r="B4592" s="294" t="s">
        <v>2278</v>
      </c>
    </row>
    <row r="4593">
      <c r="A4593" s="441">
        <v>45842.421511967594</v>
      </c>
      <c r="B4593" s="294" t="s">
        <v>4164</v>
      </c>
    </row>
    <row r="4594">
      <c r="A4594" s="441">
        <v>45842.42151576389</v>
      </c>
      <c r="B4594" s="294" t="s">
        <v>2280</v>
      </c>
    </row>
    <row r="4595">
      <c r="A4595" s="441">
        <v>45842.42152377315</v>
      </c>
      <c r="B4595" s="294" t="s">
        <v>2281</v>
      </c>
    </row>
    <row r="4596">
      <c r="A4596" s="441">
        <v>45842.42153658565</v>
      </c>
      <c r="B4596" s="294" t="s">
        <v>4165</v>
      </c>
    </row>
    <row r="4597">
      <c r="A4597" s="441">
        <v>45842.421541435186</v>
      </c>
      <c r="B4597" s="294" t="s">
        <v>4166</v>
      </c>
    </row>
    <row r="4598">
      <c r="A4598" s="441">
        <v>45842.42158126157</v>
      </c>
      <c r="B4598" s="294" t="s">
        <v>4167</v>
      </c>
    </row>
    <row r="4599">
      <c r="A4599" s="441">
        <v>45842.421584641204</v>
      </c>
      <c r="B4599" s="294" t="s">
        <v>4168</v>
      </c>
    </row>
    <row r="4600">
      <c r="A4600" s="441">
        <v>45842.42158797454</v>
      </c>
      <c r="B4600" s="294" t="s">
        <v>2283</v>
      </c>
    </row>
    <row r="4601">
      <c r="A4601" s="441">
        <v>45842.42159886574</v>
      </c>
      <c r="B4601" s="294" t="s">
        <v>4169</v>
      </c>
    </row>
    <row r="4602">
      <c r="A4602" s="441">
        <v>45842.421602789356</v>
      </c>
      <c r="B4602" s="294" t="s">
        <v>2285</v>
      </c>
    </row>
    <row r="4603">
      <c r="A4603" s="441">
        <v>45842.42160821759</v>
      </c>
      <c r="B4603" s="294" t="s">
        <v>4170</v>
      </c>
    </row>
    <row r="4604">
      <c r="A4604" s="441">
        <v>45842.42162122685</v>
      </c>
      <c r="B4604" s="294" t="s">
        <v>4171</v>
      </c>
    </row>
    <row r="4605">
      <c r="A4605" s="441">
        <v>45842.42171866898</v>
      </c>
      <c r="B4605" s="294" t="s">
        <v>4172</v>
      </c>
    </row>
    <row r="4606">
      <c r="A4606" s="441">
        <v>45842.42172856482</v>
      </c>
      <c r="B4606" s="294" t="s">
        <v>2625</v>
      </c>
    </row>
    <row r="4607">
      <c r="A4607" s="441">
        <v>45842.42173313657</v>
      </c>
      <c r="B4607" s="294" t="s">
        <v>2398</v>
      </c>
    </row>
    <row r="4608">
      <c r="A4608" s="441">
        <v>45842.42174023148</v>
      </c>
      <c r="B4608" s="294" t="s">
        <v>2399</v>
      </c>
    </row>
    <row r="4609">
      <c r="A4609" s="441">
        <v>45842.42176165509</v>
      </c>
      <c r="B4609" s="294" t="s">
        <v>4173</v>
      </c>
    </row>
    <row r="4610">
      <c r="A4610" s="441">
        <v>45842.42201946759</v>
      </c>
      <c r="B4610" s="294" t="s">
        <v>4174</v>
      </c>
    </row>
    <row r="4611">
      <c r="A4611" s="441">
        <v>45842.42202775463</v>
      </c>
      <c r="B4611" s="294" t="s">
        <v>2274</v>
      </c>
    </row>
    <row r="4612">
      <c r="A4612" s="441">
        <v>45842.42203459491</v>
      </c>
      <c r="B4612" s="294" t="s">
        <v>2625</v>
      </c>
    </row>
    <row r="4613">
      <c r="A4613" s="441">
        <v>45842.4220379051</v>
      </c>
      <c r="B4613" s="294" t="s">
        <v>2628</v>
      </c>
    </row>
    <row r="4614">
      <c r="A4614" s="441">
        <v>45842.422045486106</v>
      </c>
      <c r="B4614" s="294" t="s">
        <v>4016</v>
      </c>
    </row>
    <row r="4615">
      <c r="A4615" s="441">
        <v>45842.42206974537</v>
      </c>
      <c r="B4615" s="294" t="s">
        <v>2374</v>
      </c>
    </row>
    <row r="4616">
      <c r="A4616" s="441">
        <v>45842.422083495374</v>
      </c>
      <c r="B4616" s="294" t="s">
        <v>4175</v>
      </c>
    </row>
    <row r="4617">
      <c r="A4617" s="441">
        <v>45842.42208665509</v>
      </c>
      <c r="B4617" s="294" t="s">
        <v>2280</v>
      </c>
    </row>
    <row r="4618">
      <c r="A4618" s="441">
        <v>45842.42209451389</v>
      </c>
      <c r="B4618" s="294" t="s">
        <v>2281</v>
      </c>
    </row>
    <row r="4619">
      <c r="A4619" s="441">
        <v>45842.42211341435</v>
      </c>
      <c r="B4619" s="294" t="s">
        <v>4176</v>
      </c>
    </row>
    <row r="4620">
      <c r="A4620" s="441">
        <v>45842.42211847223</v>
      </c>
      <c r="B4620" s="294" t="s">
        <v>4177</v>
      </c>
    </row>
    <row r="4621">
      <c r="A4621" s="441">
        <v>45842.42223408565</v>
      </c>
      <c r="B4621" s="294" t="s">
        <v>2435</v>
      </c>
    </row>
    <row r="4622">
      <c r="A4622" s="441">
        <v>45842.42223703704</v>
      </c>
      <c r="B4622" s="294" t="s">
        <v>4178</v>
      </c>
    </row>
    <row r="4623">
      <c r="A4623" s="441">
        <v>45842.422240416665</v>
      </c>
      <c r="B4623" s="294" t="s">
        <v>2283</v>
      </c>
    </row>
    <row r="4624">
      <c r="A4624" s="441">
        <v>45842.42225402778</v>
      </c>
      <c r="B4624" s="294" t="s">
        <v>4179</v>
      </c>
    </row>
    <row r="4625">
      <c r="A4625" s="441">
        <v>45842.42225700231</v>
      </c>
      <c r="B4625" s="294" t="s">
        <v>2285</v>
      </c>
    </row>
    <row r="4626">
      <c r="A4626" s="441">
        <v>45842.42226209491</v>
      </c>
      <c r="B4626" s="294" t="s">
        <v>4180</v>
      </c>
    </row>
    <row r="4627">
      <c r="A4627" s="441">
        <v>45842.422269814815</v>
      </c>
      <c r="B4627" s="294" t="s">
        <v>4181</v>
      </c>
    </row>
    <row r="4628">
      <c r="A4628" s="441">
        <v>45842.4226034375</v>
      </c>
      <c r="B4628" s="294" t="s">
        <v>4182</v>
      </c>
    </row>
    <row r="4629">
      <c r="A4629" s="441">
        <v>45842.422614027775</v>
      </c>
      <c r="B4629" s="294" t="s">
        <v>2274</v>
      </c>
    </row>
    <row r="4630">
      <c r="A4630" s="441">
        <v>45842.42262888889</v>
      </c>
      <c r="B4630" s="294" t="s">
        <v>4160</v>
      </c>
    </row>
    <row r="4631">
      <c r="A4631" s="441">
        <v>45842.422633738424</v>
      </c>
      <c r="B4631" s="294" t="s">
        <v>4183</v>
      </c>
    </row>
    <row r="4632">
      <c r="A4632" s="441">
        <v>45842.42263813657</v>
      </c>
      <c r="B4632" s="294" t="s">
        <v>4016</v>
      </c>
    </row>
    <row r="4633">
      <c r="A4633" s="441">
        <v>45842.4227056713</v>
      </c>
      <c r="B4633" s="294" t="s">
        <v>2342</v>
      </c>
    </row>
    <row r="4634">
      <c r="A4634" s="441">
        <v>45842.422724108794</v>
      </c>
      <c r="B4634" s="294" t="s">
        <v>4184</v>
      </c>
    </row>
    <row r="4635">
      <c r="A4635" s="441">
        <v>45842.42278300926</v>
      </c>
      <c r="B4635" s="294" t="s">
        <v>2280</v>
      </c>
    </row>
    <row r="4636">
      <c r="A4636" s="441">
        <v>45842.42279208334</v>
      </c>
      <c r="B4636" s="294" t="s">
        <v>2281</v>
      </c>
    </row>
    <row r="4637">
      <c r="A4637" s="441">
        <v>45842.422814687496</v>
      </c>
      <c r="B4637" s="294" t="s">
        <v>4185</v>
      </c>
    </row>
    <row r="4638">
      <c r="A4638" s="441">
        <v>45842.42282453703</v>
      </c>
      <c r="B4638" s="294" t="s">
        <v>4186</v>
      </c>
    </row>
    <row r="4639">
      <c r="A4639" s="441">
        <v>45842.42365827547</v>
      </c>
      <c r="B4639" s="294" t="s">
        <v>4187</v>
      </c>
    </row>
    <row r="4640">
      <c r="A4640" s="441">
        <v>45842.423664409725</v>
      </c>
      <c r="B4640" s="294" t="s">
        <v>4188</v>
      </c>
    </row>
    <row r="4641">
      <c r="A4641" s="441">
        <v>45842.423669375</v>
      </c>
      <c r="B4641" s="294" t="s">
        <v>2283</v>
      </c>
    </row>
    <row r="4642">
      <c r="A4642" s="441">
        <v>45842.42368018518</v>
      </c>
      <c r="B4642" s="294" t="s">
        <v>4189</v>
      </c>
    </row>
    <row r="4643">
      <c r="A4643" s="441">
        <v>45842.42369207176</v>
      </c>
      <c r="B4643" s="294" t="s">
        <v>2285</v>
      </c>
    </row>
    <row r="4644">
      <c r="A4644" s="441">
        <v>45842.42369856482</v>
      </c>
      <c r="B4644" s="294" t="s">
        <v>4190</v>
      </c>
    </row>
    <row r="4645">
      <c r="A4645" s="441">
        <v>45842.423712812495</v>
      </c>
      <c r="B4645" s="294" t="s">
        <v>4191</v>
      </c>
    </row>
    <row r="4646">
      <c r="A4646" s="441">
        <v>45842.4318340162</v>
      </c>
      <c r="B4646" s="294" t="s">
        <v>4192</v>
      </c>
    </row>
    <row r="4647">
      <c r="A4647" s="441">
        <v>45842.43184417824</v>
      </c>
      <c r="B4647" s="294" t="s">
        <v>2622</v>
      </c>
    </row>
    <row r="4648">
      <c r="A4648" s="441">
        <v>45842.43185893519</v>
      </c>
      <c r="B4648" s="294" t="s">
        <v>2398</v>
      </c>
    </row>
    <row r="4649">
      <c r="A4649" s="441">
        <v>45842.431871747685</v>
      </c>
      <c r="B4649" s="294" t="s">
        <v>2399</v>
      </c>
    </row>
    <row r="4650">
      <c r="A4650" s="441">
        <v>45842.43189478009</v>
      </c>
      <c r="B4650" s="294" t="s">
        <v>4193</v>
      </c>
    </row>
    <row r="4651">
      <c r="A4651" s="441">
        <v>45842.43247465278</v>
      </c>
      <c r="B4651" s="294" t="s">
        <v>4194</v>
      </c>
    </row>
    <row r="4652">
      <c r="A4652" s="441">
        <v>45842.43247771991</v>
      </c>
      <c r="B4652" s="294" t="s">
        <v>2274</v>
      </c>
    </row>
    <row r="4653">
      <c r="A4653" s="441">
        <v>45842.432486736114</v>
      </c>
      <c r="B4653" s="294" t="s">
        <v>2622</v>
      </c>
    </row>
    <row r="4654">
      <c r="A4654" s="441">
        <v>45842.43249740741</v>
      </c>
      <c r="B4654" s="294" t="s">
        <v>2641</v>
      </c>
    </row>
    <row r="4655">
      <c r="A4655" s="441">
        <v>45842.432500428244</v>
      </c>
      <c r="B4655" s="294" t="s">
        <v>4016</v>
      </c>
    </row>
    <row r="4656">
      <c r="A4656" s="441">
        <v>45842.43253016204</v>
      </c>
      <c r="B4656" s="294" t="s">
        <v>2278</v>
      </c>
    </row>
    <row r="4657">
      <c r="A4657" s="441">
        <v>45842.43254145833</v>
      </c>
      <c r="B4657" s="294" t="s">
        <v>4195</v>
      </c>
    </row>
    <row r="4658">
      <c r="A4658" s="441">
        <v>45842.43254445602</v>
      </c>
      <c r="B4658" s="294" t="s">
        <v>2280</v>
      </c>
    </row>
    <row r="4659">
      <c r="A4659" s="441">
        <v>45842.4325531713</v>
      </c>
      <c r="B4659" s="294" t="s">
        <v>2281</v>
      </c>
    </row>
    <row r="4660">
      <c r="A4660" s="441">
        <v>45842.43256680555</v>
      </c>
      <c r="B4660" s="294" t="s">
        <v>3177</v>
      </c>
    </row>
    <row r="4661">
      <c r="A4661" s="441">
        <v>45842.432575196755</v>
      </c>
      <c r="B4661" s="294" t="s">
        <v>4196</v>
      </c>
    </row>
    <row r="4662">
      <c r="A4662" s="441">
        <v>45842.43264777778</v>
      </c>
      <c r="B4662" s="294" t="s">
        <v>4197</v>
      </c>
    </row>
    <row r="4663">
      <c r="A4663" s="441">
        <v>45842.43320861111</v>
      </c>
      <c r="B4663" s="294" t="s">
        <v>4198</v>
      </c>
    </row>
    <row r="4664">
      <c r="A4664" s="441">
        <v>45842.43321480324</v>
      </c>
      <c r="B4664" s="294" t="s">
        <v>2435</v>
      </c>
    </row>
    <row r="4665">
      <c r="A4665" s="441">
        <v>45842.43321758102</v>
      </c>
      <c r="B4665" s="294" t="s">
        <v>4199</v>
      </c>
    </row>
    <row r="4666">
      <c r="A4666" s="441">
        <v>45842.43322032408</v>
      </c>
      <c r="B4666" s="294" t="s">
        <v>2283</v>
      </c>
    </row>
    <row r="4667">
      <c r="A4667" s="441">
        <v>45842.43323440972</v>
      </c>
      <c r="B4667" s="294" t="s">
        <v>4200</v>
      </c>
    </row>
    <row r="4668">
      <c r="A4668" s="441">
        <v>45842.43323738426</v>
      </c>
      <c r="B4668" s="294" t="s">
        <v>2285</v>
      </c>
    </row>
    <row r="4669">
      <c r="A4669" s="441">
        <v>45842.43324209491</v>
      </c>
      <c r="B4669" s="294" t="s">
        <v>4201</v>
      </c>
    </row>
    <row r="4670">
      <c r="A4670" s="441">
        <v>45842.43324878472</v>
      </c>
      <c r="B4670" s="294" t="s">
        <v>4202</v>
      </c>
    </row>
    <row r="4671">
      <c r="A4671" s="441">
        <v>45842.467933148146</v>
      </c>
      <c r="B4671" s="294" t="s">
        <v>4203</v>
      </c>
    </row>
    <row r="4672">
      <c r="A4672" s="441">
        <v>45842.467937071764</v>
      </c>
      <c r="B4672" s="294" t="s">
        <v>2260</v>
      </c>
    </row>
    <row r="4673">
      <c r="A4673" s="441">
        <v>45842.46794821759</v>
      </c>
      <c r="B4673" s="294" t="s">
        <v>2266</v>
      </c>
    </row>
    <row r="4674">
      <c r="A4674" s="441">
        <v>45842.46795748842</v>
      </c>
      <c r="B4674" s="294" t="s">
        <v>2267</v>
      </c>
    </row>
    <row r="4675">
      <c r="A4675" s="441">
        <v>45842.46796076389</v>
      </c>
      <c r="B4675" s="294" t="s">
        <v>2264</v>
      </c>
    </row>
    <row r="4676">
      <c r="A4676" s="441">
        <v>45842.49963576389</v>
      </c>
      <c r="B4676" s="294" t="s">
        <v>4204</v>
      </c>
    </row>
    <row r="4677">
      <c r="A4677" s="441">
        <v>45842.49963978009</v>
      </c>
      <c r="B4677" s="294" t="s">
        <v>2260</v>
      </c>
    </row>
    <row r="4678">
      <c r="A4678" s="441">
        <v>45842.4996434375</v>
      </c>
      <c r="B4678" s="294" t="s">
        <v>2414</v>
      </c>
    </row>
    <row r="4679">
      <c r="A4679" s="441">
        <v>45842.499656527776</v>
      </c>
      <c r="B4679" s="294" t="s">
        <v>2264</v>
      </c>
    </row>
    <row r="4680">
      <c r="A4680" s="441">
        <v>45842.52944145833</v>
      </c>
      <c r="B4680" s="294" t="s">
        <v>4205</v>
      </c>
    </row>
    <row r="4681">
      <c r="A4681" s="441">
        <v>45842.52944568287</v>
      </c>
      <c r="B4681" s="294" t="s">
        <v>2260</v>
      </c>
    </row>
    <row r="4682">
      <c r="A4682" s="441">
        <v>45842.52944856482</v>
      </c>
      <c r="B4682" s="294" t="s">
        <v>4206</v>
      </c>
    </row>
    <row r="4683">
      <c r="A4683" s="441">
        <v>45842.529452523144</v>
      </c>
      <c r="B4683" s="294" t="s">
        <v>2267</v>
      </c>
    </row>
    <row r="4684">
      <c r="A4684" s="441">
        <v>45842.52945516203</v>
      </c>
      <c r="B4684" s="294" t="s">
        <v>2264</v>
      </c>
    </row>
    <row r="4685">
      <c r="A4685" s="441">
        <v>45842.529715625</v>
      </c>
      <c r="B4685" s="294" t="s">
        <v>4207</v>
      </c>
    </row>
    <row r="4686">
      <c r="A4686" s="441">
        <v>45842.52971927084</v>
      </c>
      <c r="B4686" s="294" t="s">
        <v>2260</v>
      </c>
    </row>
    <row r="4687">
      <c r="A4687" s="441">
        <v>45842.52972322916</v>
      </c>
      <c r="B4687" s="294" t="s">
        <v>4206</v>
      </c>
    </row>
    <row r="4688">
      <c r="A4688" s="441">
        <v>45842.52973724537</v>
      </c>
      <c r="B4688" s="294" t="s">
        <v>2267</v>
      </c>
    </row>
    <row r="4689">
      <c r="A4689" s="441">
        <v>45842.529740868056</v>
      </c>
      <c r="B4689" s="294" t="s">
        <v>2264</v>
      </c>
    </row>
    <row r="4690">
      <c r="A4690" s="441">
        <v>45842.530719999995</v>
      </c>
      <c r="B4690" s="294" t="s">
        <v>4208</v>
      </c>
    </row>
    <row r="4691">
      <c r="A4691" s="441">
        <v>45842.53072415509</v>
      </c>
      <c r="B4691" s="294" t="s">
        <v>2260</v>
      </c>
    </row>
    <row r="4692">
      <c r="A4692" s="441">
        <v>45842.53072826389</v>
      </c>
      <c r="B4692" s="294" t="s">
        <v>2266</v>
      </c>
    </row>
    <row r="4693">
      <c r="A4693" s="441">
        <v>45842.53073488426</v>
      </c>
      <c r="B4693" s="294" t="s">
        <v>2267</v>
      </c>
    </row>
    <row r="4694">
      <c r="A4694" s="441">
        <v>45842.53073884259</v>
      </c>
      <c r="B4694" s="294" t="s">
        <v>2264</v>
      </c>
    </row>
    <row r="4695">
      <c r="A4695" s="441">
        <v>45842.53157193287</v>
      </c>
      <c r="B4695" s="294" t="s">
        <v>4209</v>
      </c>
    </row>
    <row r="4696">
      <c r="A4696" s="441">
        <v>45842.53157546296</v>
      </c>
      <c r="B4696" s="294" t="s">
        <v>2260</v>
      </c>
    </row>
    <row r="4697">
      <c r="A4697" s="441">
        <v>45842.53158234953</v>
      </c>
      <c r="B4697" s="294" t="s">
        <v>4206</v>
      </c>
    </row>
    <row r="4698">
      <c r="A4698" s="441">
        <v>45842.5315865625</v>
      </c>
      <c r="B4698" s="294" t="s">
        <v>2267</v>
      </c>
    </row>
    <row r="4699">
      <c r="A4699" s="441">
        <v>45842.53159003472</v>
      </c>
      <c r="B4699" s="294" t="s">
        <v>2264</v>
      </c>
    </row>
    <row r="4700">
      <c r="A4700" s="441">
        <v>45842.53159990741</v>
      </c>
      <c r="B4700" s="294" t="s">
        <v>4210</v>
      </c>
    </row>
    <row r="4701">
      <c r="A4701" s="441">
        <v>45842.53160313657</v>
      </c>
      <c r="B4701" s="294" t="s">
        <v>2260</v>
      </c>
    </row>
    <row r="4702">
      <c r="A4702" s="441">
        <v>45842.53160621528</v>
      </c>
      <c r="B4702" s="294" t="s">
        <v>2266</v>
      </c>
    </row>
    <row r="4703">
      <c r="A4703" s="441">
        <v>45842.53160993056</v>
      </c>
      <c r="B4703" s="294" t="s">
        <v>2267</v>
      </c>
    </row>
    <row r="4704">
      <c r="A4704" s="441">
        <v>45842.53161298611</v>
      </c>
      <c r="B4704" s="294" t="s">
        <v>2264</v>
      </c>
    </row>
    <row r="4705">
      <c r="A4705" s="441">
        <v>45842.53178472222</v>
      </c>
      <c r="B4705" s="294" t="s">
        <v>4211</v>
      </c>
    </row>
    <row r="4706">
      <c r="A4706" s="441">
        <v>45842.53178853009</v>
      </c>
      <c r="B4706" s="294" t="s">
        <v>2260</v>
      </c>
    </row>
    <row r="4707">
      <c r="A4707" s="441">
        <v>45842.53179184027</v>
      </c>
      <c r="B4707" s="294" t="s">
        <v>2266</v>
      </c>
    </row>
    <row r="4708">
      <c r="A4708" s="441">
        <v>45842.531798055556</v>
      </c>
      <c r="B4708" s="294" t="s">
        <v>2267</v>
      </c>
    </row>
    <row r="4709">
      <c r="A4709" s="441">
        <v>45842.531801377314</v>
      </c>
      <c r="B4709" s="294" t="s">
        <v>2264</v>
      </c>
    </row>
    <row r="4710">
      <c r="A4710" s="441">
        <v>45842.531938726854</v>
      </c>
      <c r="B4710" s="294" t="s">
        <v>4212</v>
      </c>
    </row>
    <row r="4711">
      <c r="A4711" s="441">
        <v>45842.531942905094</v>
      </c>
      <c r="B4711" s="294" t="s">
        <v>2260</v>
      </c>
    </row>
    <row r="4712">
      <c r="A4712" s="441">
        <v>45842.53194693287</v>
      </c>
      <c r="B4712" s="294" t="s">
        <v>2266</v>
      </c>
    </row>
    <row r="4713">
      <c r="A4713" s="441">
        <v>45842.53195642361</v>
      </c>
      <c r="B4713" s="294" t="s">
        <v>2267</v>
      </c>
    </row>
    <row r="4714">
      <c r="A4714" s="441">
        <v>45842.53196068287</v>
      </c>
      <c r="B4714" s="294" t="s">
        <v>2264</v>
      </c>
    </row>
    <row r="4715">
      <c r="A4715" s="441">
        <v>45842.53198946759</v>
      </c>
      <c r="B4715" s="294" t="s">
        <v>4213</v>
      </c>
    </row>
    <row r="4716">
      <c r="A4716" s="441">
        <v>45842.531996192134</v>
      </c>
      <c r="B4716" s="294" t="s">
        <v>2260</v>
      </c>
    </row>
    <row r="4717">
      <c r="A4717" s="441">
        <v>45842.53199982639</v>
      </c>
      <c r="B4717" s="294" t="s">
        <v>4206</v>
      </c>
    </row>
    <row r="4718">
      <c r="A4718" s="441">
        <v>45842.53200361111</v>
      </c>
      <c r="B4718" s="294" t="s">
        <v>2267</v>
      </c>
    </row>
    <row r="4719">
      <c r="A4719" s="441">
        <v>45842.53200685185</v>
      </c>
      <c r="B4719" s="294" t="s">
        <v>2264</v>
      </c>
    </row>
    <row r="4720">
      <c r="A4720" s="441">
        <v>45842.532619432866</v>
      </c>
      <c r="B4720" s="294" t="s">
        <v>4214</v>
      </c>
    </row>
    <row r="4721">
      <c r="A4721" s="441">
        <v>45842.532635069445</v>
      </c>
      <c r="B4721" s="294" t="s">
        <v>2260</v>
      </c>
    </row>
    <row r="4722">
      <c r="A4722" s="441">
        <v>45842.53264491898</v>
      </c>
      <c r="B4722" s="294" t="s">
        <v>2266</v>
      </c>
    </row>
    <row r="4723">
      <c r="A4723" s="441">
        <v>45842.53265145833</v>
      </c>
      <c r="B4723" s="294" t="s">
        <v>2267</v>
      </c>
    </row>
    <row r="4724">
      <c r="A4724" s="441">
        <v>45842.532655312505</v>
      </c>
      <c r="B4724" s="294" t="s">
        <v>2264</v>
      </c>
    </row>
    <row r="4725">
      <c r="A4725" s="441">
        <v>45842.57948590278</v>
      </c>
      <c r="B4725" s="294" t="s">
        <v>4215</v>
      </c>
    </row>
    <row r="4726">
      <c r="A4726" s="441">
        <v>45842.57949333334</v>
      </c>
      <c r="B4726" s="294" t="s">
        <v>2260</v>
      </c>
    </row>
    <row r="4727">
      <c r="A4727" s="441">
        <v>45842.57949554398</v>
      </c>
      <c r="B4727" s="294" t="s">
        <v>2293</v>
      </c>
    </row>
    <row r="4728">
      <c r="A4728" s="441">
        <v>45842.579506064816</v>
      </c>
      <c r="B4728" s="294" t="s">
        <v>2264</v>
      </c>
    </row>
    <row r="4729">
      <c r="A4729" s="441">
        <v>45842.68400238426</v>
      </c>
      <c r="B4729" s="294" t="s">
        <v>4216</v>
      </c>
    </row>
    <row r="4730">
      <c r="A4730" s="441">
        <v>45842.684021284724</v>
      </c>
      <c r="B4730" s="294" t="s">
        <v>2739</v>
      </c>
    </row>
    <row r="4731">
      <c r="A4731" s="441">
        <v>45842.68406329861</v>
      </c>
      <c r="B4731" s="294" t="s">
        <v>2740</v>
      </c>
    </row>
    <row r="4732">
      <c r="A4732" s="441">
        <v>45842.68407737269</v>
      </c>
      <c r="B4732" s="294" t="s">
        <v>4217</v>
      </c>
    </row>
    <row r="4733">
      <c r="A4733" s="441">
        <v>45842.6840890625</v>
      </c>
      <c r="B4733" s="294" t="s">
        <v>4218</v>
      </c>
    </row>
    <row r="4734">
      <c r="A4734" s="441">
        <v>45842.68430716435</v>
      </c>
      <c r="B4734" s="294" t="s">
        <v>4219</v>
      </c>
    </row>
    <row r="4735">
      <c r="A4735" s="441">
        <v>45842.684318368054</v>
      </c>
      <c r="B4735" s="294" t="s">
        <v>2274</v>
      </c>
    </row>
    <row r="4736">
      <c r="A4736" s="441">
        <v>45842.68432914352</v>
      </c>
      <c r="B4736" s="294" t="s">
        <v>2739</v>
      </c>
    </row>
    <row r="4737">
      <c r="A4737" s="441">
        <v>45842.68433388889</v>
      </c>
      <c r="B4737" s="294" t="s">
        <v>2744</v>
      </c>
    </row>
    <row r="4738">
      <c r="A4738" s="441">
        <v>45842.68433842593</v>
      </c>
      <c r="B4738" s="294" t="s">
        <v>4080</v>
      </c>
    </row>
    <row r="4739">
      <c r="A4739" s="441">
        <v>45842.68436810185</v>
      </c>
      <c r="B4739" s="294" t="s">
        <v>2342</v>
      </c>
    </row>
    <row r="4740">
      <c r="A4740" s="441">
        <v>45842.68438233796</v>
      </c>
      <c r="B4740" s="294" t="s">
        <v>4220</v>
      </c>
    </row>
    <row r="4741">
      <c r="A4741" s="441">
        <v>45842.684386712965</v>
      </c>
      <c r="B4741" s="294" t="s">
        <v>2280</v>
      </c>
    </row>
    <row r="4742">
      <c r="A4742" s="441">
        <v>45842.684399687496</v>
      </c>
      <c r="B4742" s="294" t="s">
        <v>2281</v>
      </c>
    </row>
    <row r="4743">
      <c r="A4743" s="441">
        <v>45842.684420868056</v>
      </c>
      <c r="B4743" s="294" t="s">
        <v>4221</v>
      </c>
    </row>
    <row r="4744">
      <c r="A4744" s="441">
        <v>45842.684426238426</v>
      </c>
      <c r="B4744" s="294" t="s">
        <v>2283</v>
      </c>
    </row>
    <row r="4745">
      <c r="A4745" s="441">
        <v>45842.68444660879</v>
      </c>
      <c r="B4745" s="294" t="s">
        <v>4222</v>
      </c>
    </row>
    <row r="4746">
      <c r="A4746" s="441">
        <v>45842.68445111111</v>
      </c>
      <c r="B4746" s="294" t="s">
        <v>2285</v>
      </c>
    </row>
    <row r="4747">
      <c r="A4747" s="441">
        <v>45842.684468125</v>
      </c>
      <c r="B4747" s="294" t="s">
        <v>4223</v>
      </c>
    </row>
    <row r="4748">
      <c r="A4748" s="441">
        <v>45842.6844778588</v>
      </c>
      <c r="B4748" s="294" t="s">
        <v>4224</v>
      </c>
    </row>
    <row r="4749">
      <c r="A4749" s="441">
        <v>45842.7584134375</v>
      </c>
      <c r="B4749" s="294" t="s">
        <v>2283</v>
      </c>
    </row>
    <row r="4750">
      <c r="A4750" s="441">
        <v>45842.75842621528</v>
      </c>
      <c r="B4750" s="294" t="s">
        <v>4225</v>
      </c>
    </row>
    <row r="4751">
      <c r="A4751" s="441">
        <v>45842.87351055555</v>
      </c>
      <c r="B4751" s="294" t="s">
        <v>4226</v>
      </c>
    </row>
    <row r="4752">
      <c r="A4752" s="441">
        <v>45842.873514189814</v>
      </c>
      <c r="B4752" s="294" t="s">
        <v>2260</v>
      </c>
    </row>
    <row r="4753">
      <c r="A4753" s="441">
        <v>45842.873517291664</v>
      </c>
      <c r="B4753" s="294" t="s">
        <v>2323</v>
      </c>
    </row>
    <row r="4754">
      <c r="A4754" s="441">
        <v>45842.873526944444</v>
      </c>
      <c r="B4754" s="294" t="s">
        <v>2262</v>
      </c>
    </row>
    <row r="4755">
      <c r="A4755" s="441">
        <v>45842.87354732639</v>
      </c>
      <c r="B4755" s="294" t="s">
        <v>2324</v>
      </c>
    </row>
    <row r="4756">
      <c r="A4756" s="441">
        <v>45842.87359309028</v>
      </c>
      <c r="B4756" s="294" t="s">
        <v>2264</v>
      </c>
    </row>
    <row r="4757">
      <c r="A4757" s="441">
        <v>45842.87383163194</v>
      </c>
      <c r="B4757" s="294" t="s">
        <v>4227</v>
      </c>
    </row>
    <row r="4758">
      <c r="A4758" s="441">
        <v>45842.873839699074</v>
      </c>
      <c r="B4758" s="294" t="s">
        <v>2340</v>
      </c>
    </row>
    <row r="4759">
      <c r="A4759" s="441">
        <v>45842.87384417824</v>
      </c>
      <c r="B4759" s="294" t="s">
        <v>2677</v>
      </c>
    </row>
    <row r="4760">
      <c r="A4760" s="441">
        <v>45842.87385013889</v>
      </c>
      <c r="B4760" s="294" t="s">
        <v>4228</v>
      </c>
    </row>
    <row r="4761">
      <c r="A4761" s="441">
        <v>45842.87386578704</v>
      </c>
      <c r="B4761" s="294" t="s">
        <v>4229</v>
      </c>
    </row>
    <row r="4762">
      <c r="A4762" s="441">
        <v>45842.87442359954</v>
      </c>
      <c r="B4762" s="294" t="s">
        <v>4230</v>
      </c>
    </row>
    <row r="4763">
      <c r="A4763" s="441">
        <v>45842.87442853009</v>
      </c>
      <c r="B4763" s="294" t="s">
        <v>2274</v>
      </c>
    </row>
    <row r="4764">
      <c r="A4764" s="441">
        <v>45842.87444364584</v>
      </c>
      <c r="B4764" s="294" t="s">
        <v>2340</v>
      </c>
    </row>
    <row r="4765">
      <c r="A4765" s="441">
        <v>45842.87445791667</v>
      </c>
      <c r="B4765" s="294" t="s">
        <v>2341</v>
      </c>
    </row>
    <row r="4766">
      <c r="A4766" s="441">
        <v>45842.87446935185</v>
      </c>
      <c r="B4766" s="294" t="s">
        <v>4080</v>
      </c>
    </row>
    <row r="4767">
      <c r="A4767" s="441">
        <v>45842.874528113425</v>
      </c>
      <c r="B4767" s="294" t="s">
        <v>2278</v>
      </c>
    </row>
    <row r="4768">
      <c r="A4768" s="441">
        <v>45842.87454346065</v>
      </c>
      <c r="B4768" s="294" t="s">
        <v>4231</v>
      </c>
    </row>
    <row r="4769">
      <c r="A4769" s="441">
        <v>45842.87454719907</v>
      </c>
      <c r="B4769" s="294" t="s">
        <v>2280</v>
      </c>
    </row>
    <row r="4770">
      <c r="A4770" s="441">
        <v>45842.87455663194</v>
      </c>
      <c r="B4770" s="294" t="s">
        <v>2281</v>
      </c>
    </row>
    <row r="4771">
      <c r="A4771" s="441">
        <v>45842.87457994213</v>
      </c>
      <c r="B4771" s="294" t="s">
        <v>4232</v>
      </c>
    </row>
    <row r="4772">
      <c r="A4772" s="441">
        <v>45842.874585983795</v>
      </c>
      <c r="B4772" s="294" t="s">
        <v>2283</v>
      </c>
    </row>
    <row r="4773">
      <c r="A4773" s="441">
        <v>45842.874593472225</v>
      </c>
      <c r="B4773" s="294" t="s">
        <v>4233</v>
      </c>
    </row>
    <row r="4774">
      <c r="A4774" s="441">
        <v>45842.87459651621</v>
      </c>
      <c r="B4774" s="294" t="s">
        <v>2285</v>
      </c>
    </row>
    <row r="4775">
      <c r="A4775" s="441">
        <v>45842.87460193287</v>
      </c>
      <c r="B4775" s="294" t="s">
        <v>4234</v>
      </c>
    </row>
    <row r="4776">
      <c r="A4776" s="441">
        <v>45842.87461130787</v>
      </c>
      <c r="B4776" s="294" t="s">
        <v>4235</v>
      </c>
    </row>
    <row r="4777">
      <c r="A4777" s="441">
        <v>45842.92057997685</v>
      </c>
      <c r="B4777" s="294" t="s">
        <v>4236</v>
      </c>
    </row>
    <row r="4778">
      <c r="A4778" s="441">
        <v>45842.920599108795</v>
      </c>
      <c r="B4778" s="294" t="s">
        <v>2260</v>
      </c>
    </row>
    <row r="4779">
      <c r="A4779" s="441">
        <v>45842.92063424768</v>
      </c>
      <c r="B4779" s="294" t="s">
        <v>2512</v>
      </c>
    </row>
    <row r="4780">
      <c r="A4780" s="441">
        <v>45842.92064386574</v>
      </c>
      <c r="B4780" s="294" t="s">
        <v>2262</v>
      </c>
    </row>
    <row r="4781">
      <c r="A4781" s="441">
        <v>45842.920652870365</v>
      </c>
      <c r="B4781" s="294" t="s">
        <v>2699</v>
      </c>
    </row>
    <row r="4782">
      <c r="A4782" s="441">
        <v>45842.92072256944</v>
      </c>
      <c r="B4782" s="294" t="s">
        <v>2264</v>
      </c>
    </row>
    <row r="4783">
      <c r="A4783" s="441">
        <v>45842.92078667824</v>
      </c>
      <c r="B4783" s="294" t="s">
        <v>4237</v>
      </c>
    </row>
    <row r="4784">
      <c r="A4784" s="441">
        <v>45842.92079603009</v>
      </c>
      <c r="B4784" s="294" t="s">
        <v>2381</v>
      </c>
    </row>
    <row r="4785">
      <c r="A4785" s="441">
        <v>45842.92080065972</v>
      </c>
      <c r="B4785" s="294" t="s">
        <v>2382</v>
      </c>
    </row>
    <row r="4786">
      <c r="A4786" s="441">
        <v>45842.92080907407</v>
      </c>
      <c r="B4786" s="294" t="s">
        <v>4238</v>
      </c>
    </row>
    <row r="4787">
      <c r="A4787" s="441">
        <v>45842.920820625004</v>
      </c>
      <c r="B4787" s="294" t="s">
        <v>4239</v>
      </c>
    </row>
    <row r="4788">
      <c r="A4788" s="441">
        <v>45842.92118471065</v>
      </c>
      <c r="B4788" s="294" t="s">
        <v>4240</v>
      </c>
    </row>
    <row r="4789">
      <c r="A4789" s="441">
        <v>45842.921190891204</v>
      </c>
      <c r="B4789" s="294" t="s">
        <v>2274</v>
      </c>
    </row>
    <row r="4790">
      <c r="A4790" s="441">
        <v>45842.92120012731</v>
      </c>
      <c r="B4790" s="294" t="s">
        <v>2381</v>
      </c>
    </row>
    <row r="4791">
      <c r="A4791" s="441">
        <v>45842.92120203703</v>
      </c>
      <c r="B4791" s="294" t="s">
        <v>2386</v>
      </c>
    </row>
    <row r="4792">
      <c r="A4792" s="441">
        <v>45842.92120384259</v>
      </c>
      <c r="B4792" s="294" t="s">
        <v>4080</v>
      </c>
    </row>
    <row r="4793">
      <c r="A4793" s="441">
        <v>45842.92122034723</v>
      </c>
      <c r="B4793" s="294" t="s">
        <v>2278</v>
      </c>
    </row>
    <row r="4794">
      <c r="A4794" s="441">
        <v>45842.92122833333</v>
      </c>
      <c r="B4794" s="294" t="s">
        <v>4241</v>
      </c>
    </row>
    <row r="4795">
      <c r="A4795" s="441">
        <v>45842.921230312495</v>
      </c>
      <c r="B4795" s="294" t="s">
        <v>2280</v>
      </c>
    </row>
    <row r="4796">
      <c r="A4796" s="441">
        <v>45842.92123577546</v>
      </c>
      <c r="B4796" s="294" t="s">
        <v>2281</v>
      </c>
    </row>
    <row r="4797">
      <c r="A4797" s="441">
        <v>45842.92124618056</v>
      </c>
      <c r="B4797" s="294" t="s">
        <v>4242</v>
      </c>
    </row>
    <row r="4798">
      <c r="A4798" s="441">
        <v>45842.921247986116</v>
      </c>
      <c r="B4798" s="294" t="s">
        <v>2283</v>
      </c>
    </row>
    <row r="4799">
      <c r="A4799" s="441">
        <v>45842.921257546295</v>
      </c>
      <c r="B4799" s="294" t="s">
        <v>4243</v>
      </c>
    </row>
    <row r="4800">
      <c r="A4800" s="441">
        <v>45842.92125946759</v>
      </c>
      <c r="B4800" s="294" t="s">
        <v>2285</v>
      </c>
    </row>
    <row r="4801">
      <c r="A4801" s="441">
        <v>45842.92126265046</v>
      </c>
      <c r="B4801" s="294" t="s">
        <v>4244</v>
      </c>
    </row>
    <row r="4802">
      <c r="A4802" s="441">
        <v>45842.92126851852</v>
      </c>
      <c r="B4802" s="294" t="s">
        <v>4245</v>
      </c>
    </row>
    <row r="4803">
      <c r="A4803" s="441">
        <v>45843.05910929399</v>
      </c>
      <c r="B4803" s="294" t="s">
        <v>4246</v>
      </c>
    </row>
    <row r="4804">
      <c r="A4804" s="441">
        <v>45843.059115578704</v>
      </c>
      <c r="B4804" s="294" t="s">
        <v>2260</v>
      </c>
    </row>
    <row r="4805">
      <c r="A4805" s="441">
        <v>45843.05913517361</v>
      </c>
      <c r="B4805" s="294" t="s">
        <v>2927</v>
      </c>
    </row>
    <row r="4806">
      <c r="A4806" s="441">
        <v>45843.05913863426</v>
      </c>
      <c r="B4806" s="294" t="s">
        <v>2262</v>
      </c>
    </row>
    <row r="4807">
      <c r="A4807" s="441">
        <v>45843.05914539352</v>
      </c>
      <c r="B4807" s="294" t="s">
        <v>2928</v>
      </c>
    </row>
    <row r="4808">
      <c r="A4808" s="441">
        <v>45843.059156874995</v>
      </c>
      <c r="B4808" s="294" t="s">
        <v>2264</v>
      </c>
    </row>
    <row r="4809">
      <c r="A4809" s="441">
        <v>45843.05944346065</v>
      </c>
      <c r="B4809" s="294" t="s">
        <v>4247</v>
      </c>
    </row>
    <row r="4810">
      <c r="A4810" s="441">
        <v>45843.05945233796</v>
      </c>
      <c r="B4810" s="294" t="s">
        <v>2839</v>
      </c>
    </row>
    <row r="4811">
      <c r="A4811" s="441">
        <v>45843.059456874995</v>
      </c>
      <c r="B4811" s="294" t="s">
        <v>2565</v>
      </c>
    </row>
    <row r="4812">
      <c r="A4812" s="441">
        <v>45843.05946434027</v>
      </c>
      <c r="B4812" s="294" t="s">
        <v>4248</v>
      </c>
    </row>
    <row r="4813">
      <c r="A4813" s="441">
        <v>45843.05949483796</v>
      </c>
      <c r="B4813" s="294" t="s">
        <v>4249</v>
      </c>
    </row>
    <row r="4814">
      <c r="A4814" s="441">
        <v>45843.06089353009</v>
      </c>
      <c r="B4814" s="294" t="s">
        <v>4250</v>
      </c>
    </row>
    <row r="4815">
      <c r="A4815" s="441">
        <v>45843.06089849537</v>
      </c>
      <c r="B4815" s="294" t="s">
        <v>2274</v>
      </c>
    </row>
    <row r="4816">
      <c r="A4816" s="441">
        <v>45843.06090953704</v>
      </c>
      <c r="B4816" s="294" t="s">
        <v>2839</v>
      </c>
    </row>
    <row r="4817">
      <c r="A4817" s="441">
        <v>45843.06091390047</v>
      </c>
      <c r="B4817" s="294" t="s">
        <v>2843</v>
      </c>
    </row>
    <row r="4818">
      <c r="A4818" s="441">
        <v>45843.06092092593</v>
      </c>
      <c r="B4818" s="294" t="s">
        <v>4080</v>
      </c>
    </row>
    <row r="4819">
      <c r="A4819" s="441">
        <v>45843.060951782405</v>
      </c>
      <c r="B4819" s="294" t="s">
        <v>2278</v>
      </c>
    </row>
    <row r="4820">
      <c r="A4820" s="441">
        <v>45843.060966875</v>
      </c>
      <c r="B4820" s="294" t="s">
        <v>4251</v>
      </c>
    </row>
    <row r="4821">
      <c r="A4821" s="441">
        <v>45843.0609778588</v>
      </c>
      <c r="B4821" s="294" t="s">
        <v>2280</v>
      </c>
    </row>
    <row r="4822">
      <c r="A4822" s="441">
        <v>45843.06098738426</v>
      </c>
      <c r="B4822" s="294" t="s">
        <v>2281</v>
      </c>
    </row>
    <row r="4823">
      <c r="A4823" s="441">
        <v>45843.061011956015</v>
      </c>
      <c r="B4823" s="294" t="s">
        <v>4252</v>
      </c>
    </row>
    <row r="4824">
      <c r="A4824" s="441">
        <v>45843.061016238426</v>
      </c>
      <c r="B4824" s="294" t="s">
        <v>2283</v>
      </c>
    </row>
    <row r="4825">
      <c r="A4825" s="441">
        <v>45843.061025358795</v>
      </c>
      <c r="B4825" s="294" t="s">
        <v>4253</v>
      </c>
    </row>
    <row r="4826">
      <c r="A4826" s="441">
        <v>45843.06102971065</v>
      </c>
      <c r="B4826" s="294" t="s">
        <v>2285</v>
      </c>
    </row>
    <row r="4827">
      <c r="A4827" s="441">
        <v>45843.06104519676</v>
      </c>
      <c r="B4827" s="294" t="s">
        <v>4254</v>
      </c>
    </row>
    <row r="4828">
      <c r="A4828" s="441">
        <v>45843.06105487268</v>
      </c>
      <c r="B4828" s="294" t="s">
        <v>4255</v>
      </c>
    </row>
    <row r="4829">
      <c r="A4829" s="441">
        <v>45843.07108945602</v>
      </c>
      <c r="B4829" s="294" t="s">
        <v>4256</v>
      </c>
    </row>
    <row r="4830">
      <c r="A4830" s="441">
        <v>45843.0711021412</v>
      </c>
      <c r="B4830" s="294" t="s">
        <v>2275</v>
      </c>
    </row>
    <row r="4831">
      <c r="A4831" s="441">
        <v>45843.07111603009</v>
      </c>
      <c r="B4831" s="294" t="s">
        <v>2565</v>
      </c>
    </row>
    <row r="4832">
      <c r="A4832" s="441">
        <v>45843.071125625</v>
      </c>
      <c r="B4832" s="294" t="s">
        <v>4257</v>
      </c>
    </row>
    <row r="4833">
      <c r="A4833" s="441">
        <v>45843.0711433449</v>
      </c>
      <c r="B4833" s="294" t="s">
        <v>4258</v>
      </c>
    </row>
    <row r="4834">
      <c r="A4834" s="441">
        <v>45843.07248096065</v>
      </c>
      <c r="B4834" s="294" t="s">
        <v>4259</v>
      </c>
    </row>
    <row r="4835">
      <c r="A4835" s="441">
        <v>45843.072498229165</v>
      </c>
      <c r="B4835" s="294" t="s">
        <v>2274</v>
      </c>
    </row>
    <row r="4836">
      <c r="A4836" s="441">
        <v>45843.072508321755</v>
      </c>
      <c r="B4836" s="294" t="s">
        <v>2275</v>
      </c>
    </row>
    <row r="4837">
      <c r="A4837" s="441">
        <v>45843.07251210648</v>
      </c>
      <c r="B4837" s="294" t="s">
        <v>2276</v>
      </c>
    </row>
    <row r="4838">
      <c r="A4838" s="441">
        <v>45843.07251554399</v>
      </c>
      <c r="B4838" s="294" t="s">
        <v>4080</v>
      </c>
    </row>
    <row r="4839">
      <c r="A4839" s="441">
        <v>45843.07255734954</v>
      </c>
      <c r="B4839" s="294" t="s">
        <v>2342</v>
      </c>
    </row>
    <row r="4840">
      <c r="A4840" s="441">
        <v>45843.07256984954</v>
      </c>
      <c r="B4840" s="294" t="s">
        <v>4260</v>
      </c>
    </row>
    <row r="4841">
      <c r="A4841" s="441">
        <v>45843.07257462963</v>
      </c>
      <c r="B4841" s="294" t="s">
        <v>2280</v>
      </c>
    </row>
    <row r="4842">
      <c r="A4842" s="441">
        <v>45843.07258229167</v>
      </c>
      <c r="B4842" s="294" t="s">
        <v>2281</v>
      </c>
    </row>
    <row r="4843">
      <c r="A4843" s="441">
        <v>45843.07260008102</v>
      </c>
      <c r="B4843" s="294" t="s">
        <v>4261</v>
      </c>
    </row>
    <row r="4844">
      <c r="A4844" s="441">
        <v>45843.072611689815</v>
      </c>
      <c r="B4844" s="294" t="s">
        <v>2283</v>
      </c>
    </row>
    <row r="4845">
      <c r="A4845" s="441">
        <v>45843.072622465275</v>
      </c>
      <c r="B4845" s="294" t="s">
        <v>4262</v>
      </c>
    </row>
    <row r="4846">
      <c r="A4846" s="441">
        <v>45843.072625625</v>
      </c>
      <c r="B4846" s="294" t="s">
        <v>2285</v>
      </c>
    </row>
    <row r="4847">
      <c r="A4847" s="441">
        <v>45843.0726325</v>
      </c>
      <c r="B4847" s="294" t="s">
        <v>4263</v>
      </c>
    </row>
    <row r="4848">
      <c r="A4848" s="441">
        <v>45843.07264748843</v>
      </c>
      <c r="B4848" s="294" t="s">
        <v>4264</v>
      </c>
    </row>
    <row r="4849">
      <c r="A4849" s="441">
        <v>45843.20941738426</v>
      </c>
      <c r="B4849" s="294" t="s">
        <v>4265</v>
      </c>
    </row>
    <row r="4850">
      <c r="A4850" s="441">
        <v>45843.20942237269</v>
      </c>
      <c r="B4850" s="294" t="s">
        <v>2260</v>
      </c>
    </row>
    <row r="4851">
      <c r="A4851" s="441">
        <v>45843.20942716435</v>
      </c>
      <c r="B4851" s="294" t="s">
        <v>4266</v>
      </c>
    </row>
    <row r="4852">
      <c r="A4852" s="441">
        <v>45843.20944244213</v>
      </c>
      <c r="B4852" s="294" t="s">
        <v>2264</v>
      </c>
    </row>
    <row r="4853">
      <c r="A4853" s="441">
        <v>45843.25718144676</v>
      </c>
      <c r="B4853" s="294" t="s">
        <v>4267</v>
      </c>
    </row>
    <row r="4854">
      <c r="A4854" s="441">
        <v>45843.25718597222</v>
      </c>
      <c r="B4854" s="294" t="s">
        <v>4268</v>
      </c>
    </row>
    <row r="4855">
      <c r="A4855" s="441">
        <v>45843.257205347225</v>
      </c>
      <c r="B4855" s="294" t="s">
        <v>2283</v>
      </c>
    </row>
    <row r="4856">
      <c r="A4856" s="441">
        <v>45843.25722571759</v>
      </c>
      <c r="B4856" s="294" t="s">
        <v>4269</v>
      </c>
    </row>
    <row r="4857">
      <c r="A4857" s="441">
        <v>45843.36368101852</v>
      </c>
      <c r="B4857" s="294" t="s">
        <v>4270</v>
      </c>
    </row>
    <row r="4858">
      <c r="A4858" s="441">
        <v>45843.36369076389</v>
      </c>
      <c r="B4858" s="294" t="s">
        <v>3149</v>
      </c>
    </row>
    <row r="4859">
      <c r="A4859" s="441">
        <v>45843.36370050926</v>
      </c>
      <c r="B4859" s="294" t="s">
        <v>2398</v>
      </c>
    </row>
    <row r="4860">
      <c r="A4860" s="441">
        <v>45843.36371365741</v>
      </c>
      <c r="B4860" s="294" t="s">
        <v>2399</v>
      </c>
    </row>
    <row r="4861">
      <c r="A4861" s="441">
        <v>45843.3637284375</v>
      </c>
      <c r="B4861" s="294" t="s">
        <v>4271</v>
      </c>
    </row>
    <row r="4862">
      <c r="A4862" s="441">
        <v>45843.36445983796</v>
      </c>
      <c r="B4862" s="294" t="s">
        <v>4272</v>
      </c>
    </row>
    <row r="4863">
      <c r="A4863" s="441">
        <v>45843.36446819444</v>
      </c>
      <c r="B4863" s="294" t="s">
        <v>2397</v>
      </c>
    </row>
    <row r="4864">
      <c r="A4864" s="441">
        <v>45843.36447226852</v>
      </c>
      <c r="B4864" s="294" t="s">
        <v>2398</v>
      </c>
    </row>
    <row r="4865">
      <c r="A4865" s="441">
        <v>45843.364488287036</v>
      </c>
      <c r="B4865" s="294" t="s">
        <v>2399</v>
      </c>
    </row>
    <row r="4866">
      <c r="A4866" s="441">
        <v>45843.364513645836</v>
      </c>
      <c r="B4866" s="294" t="s">
        <v>4273</v>
      </c>
    </row>
    <row r="4867">
      <c r="A4867" s="441">
        <v>45843.364761793986</v>
      </c>
      <c r="B4867" s="294" t="s">
        <v>4274</v>
      </c>
    </row>
    <row r="4868">
      <c r="A4868" s="441">
        <v>45843.36477435185</v>
      </c>
      <c r="B4868" s="294" t="s">
        <v>2274</v>
      </c>
    </row>
    <row r="4869">
      <c r="A4869" s="441">
        <v>45843.36478101852</v>
      </c>
      <c r="B4869" s="294" t="s">
        <v>3149</v>
      </c>
    </row>
    <row r="4870">
      <c r="A4870" s="441">
        <v>45843.364783599536</v>
      </c>
      <c r="B4870" s="294" t="s">
        <v>3155</v>
      </c>
    </row>
    <row r="4871">
      <c r="A4871" s="441">
        <v>45843.364786562495</v>
      </c>
      <c r="B4871" s="294" t="s">
        <v>4080</v>
      </c>
    </row>
    <row r="4872">
      <c r="A4872" s="441">
        <v>45843.36483199074</v>
      </c>
      <c r="B4872" s="294" t="s">
        <v>2374</v>
      </c>
    </row>
    <row r="4873">
      <c r="A4873" s="441">
        <v>45843.36484226852</v>
      </c>
      <c r="B4873" s="294" t="s">
        <v>4275</v>
      </c>
    </row>
    <row r="4874">
      <c r="A4874" s="441">
        <v>45843.36484461806</v>
      </c>
      <c r="B4874" s="294" t="s">
        <v>2280</v>
      </c>
    </row>
    <row r="4875">
      <c r="A4875" s="441">
        <v>45843.36485074074</v>
      </c>
      <c r="B4875" s="294" t="s">
        <v>2281</v>
      </c>
    </row>
    <row r="4876">
      <c r="A4876" s="441">
        <v>45843.36486166666</v>
      </c>
      <c r="B4876" s="294" t="s">
        <v>4276</v>
      </c>
    </row>
    <row r="4877">
      <c r="A4877" s="441">
        <v>45843.36486422454</v>
      </c>
      <c r="B4877" s="294" t="s">
        <v>2283</v>
      </c>
    </row>
    <row r="4878">
      <c r="A4878" s="441">
        <v>45843.36487546296</v>
      </c>
      <c r="B4878" s="294" t="s">
        <v>4277</v>
      </c>
    </row>
    <row r="4879">
      <c r="A4879" s="441">
        <v>45843.3648778125</v>
      </c>
      <c r="B4879" s="294" t="s">
        <v>2285</v>
      </c>
    </row>
    <row r="4880">
      <c r="A4880" s="441">
        <v>45843.36488162037</v>
      </c>
      <c r="B4880" s="294" t="s">
        <v>4278</v>
      </c>
    </row>
    <row r="4881">
      <c r="A4881" s="441">
        <v>45843.364892048616</v>
      </c>
      <c r="B4881" s="294" t="s">
        <v>4279</v>
      </c>
    </row>
    <row r="4882">
      <c r="A4882" s="441">
        <v>45843.36499206019</v>
      </c>
      <c r="B4882" s="294" t="s">
        <v>4280</v>
      </c>
    </row>
    <row r="4883">
      <c r="A4883" s="441">
        <v>45843.36499523148</v>
      </c>
      <c r="B4883" s="294" t="s">
        <v>2274</v>
      </c>
    </row>
    <row r="4884">
      <c r="A4884" s="441">
        <v>45843.36501358796</v>
      </c>
      <c r="B4884" s="294" t="s">
        <v>2397</v>
      </c>
    </row>
    <row r="4885">
      <c r="A4885" s="441">
        <v>45843.36501609954</v>
      </c>
      <c r="B4885" s="294" t="s">
        <v>2402</v>
      </c>
    </row>
    <row r="4886">
      <c r="A4886" s="441">
        <v>45843.36502024306</v>
      </c>
      <c r="B4886" s="294" t="s">
        <v>4080</v>
      </c>
    </row>
    <row r="4887">
      <c r="A4887" s="441">
        <v>45843.365095138884</v>
      </c>
      <c r="B4887" s="294" t="s">
        <v>2278</v>
      </c>
    </row>
    <row r="4888">
      <c r="A4888" s="441">
        <v>45843.36510538195</v>
      </c>
      <c r="B4888" s="294" t="s">
        <v>4281</v>
      </c>
    </row>
    <row r="4889">
      <c r="A4889" s="441">
        <v>45843.36510940972</v>
      </c>
      <c r="B4889" s="294" t="s">
        <v>2280</v>
      </c>
    </row>
    <row r="4890">
      <c r="A4890" s="441">
        <v>45843.36512180556</v>
      </c>
      <c r="B4890" s="294" t="s">
        <v>2281</v>
      </c>
    </row>
    <row r="4891">
      <c r="A4891" s="441">
        <v>45843.365132349536</v>
      </c>
      <c r="B4891" s="294" t="s">
        <v>4282</v>
      </c>
    </row>
    <row r="4892">
      <c r="A4892" s="441">
        <v>45843.36513521991</v>
      </c>
      <c r="B4892" s="294" t="s">
        <v>2283</v>
      </c>
    </row>
    <row r="4893">
      <c r="A4893" s="441">
        <v>45843.36514230324</v>
      </c>
      <c r="B4893" s="294" t="s">
        <v>4283</v>
      </c>
    </row>
    <row r="4894">
      <c r="A4894" s="441">
        <v>45843.36515013889</v>
      </c>
      <c r="B4894" s="294" t="s">
        <v>2285</v>
      </c>
    </row>
    <row r="4895">
      <c r="A4895" s="441">
        <v>45843.36515456019</v>
      </c>
      <c r="B4895" s="294" t="s">
        <v>4284</v>
      </c>
    </row>
    <row r="4896">
      <c r="A4896" s="441">
        <v>45843.36516435185</v>
      </c>
      <c r="B4896" s="294" t="s">
        <v>4285</v>
      </c>
    </row>
    <row r="4897">
      <c r="A4897" s="441">
        <v>45843.374057928246</v>
      </c>
      <c r="B4897" s="294" t="s">
        <v>4286</v>
      </c>
    </row>
    <row r="4898">
      <c r="A4898" s="441">
        <v>45843.37406686343</v>
      </c>
      <c r="B4898" s="294" t="s">
        <v>2260</v>
      </c>
    </row>
    <row r="4899">
      <c r="A4899" s="441">
        <v>45843.374074444444</v>
      </c>
      <c r="B4899" s="294" t="s">
        <v>2414</v>
      </c>
    </row>
    <row r="4900">
      <c r="A4900" s="441">
        <v>45843.37407664352</v>
      </c>
      <c r="B4900" s="294" t="s">
        <v>2264</v>
      </c>
    </row>
    <row r="4901">
      <c r="A4901" s="441">
        <v>45843.37456060185</v>
      </c>
      <c r="B4901" s="294" t="s">
        <v>4287</v>
      </c>
    </row>
    <row r="4902">
      <c r="A4902" s="441">
        <v>45843.37456418981</v>
      </c>
      <c r="B4902" s="294" t="s">
        <v>2260</v>
      </c>
    </row>
    <row r="4903">
      <c r="A4903" s="441">
        <v>45843.37456748843</v>
      </c>
      <c r="B4903" s="294" t="s">
        <v>2414</v>
      </c>
    </row>
    <row r="4904">
      <c r="A4904" s="441">
        <v>45843.37457837963</v>
      </c>
      <c r="B4904" s="294" t="s">
        <v>2264</v>
      </c>
    </row>
    <row r="4905">
      <c r="A4905" s="441">
        <v>45843.37486539352</v>
      </c>
      <c r="B4905" s="294" t="s">
        <v>4288</v>
      </c>
    </row>
    <row r="4906">
      <c r="A4906" s="441">
        <v>45843.374869340274</v>
      </c>
      <c r="B4906" s="294" t="s">
        <v>2260</v>
      </c>
    </row>
    <row r="4907">
      <c r="A4907" s="441">
        <v>45843.3748840162</v>
      </c>
      <c r="B4907" s="294" t="s">
        <v>2414</v>
      </c>
    </row>
    <row r="4908">
      <c r="A4908" s="441">
        <v>45843.37488863426</v>
      </c>
      <c r="B4908" s="294" t="s">
        <v>2264</v>
      </c>
    </row>
    <row r="4909">
      <c r="A4909" s="441">
        <v>45843.37507228009</v>
      </c>
      <c r="B4909" s="294" t="s">
        <v>2290</v>
      </c>
    </row>
    <row r="4910">
      <c r="A4910" s="441">
        <v>45843.37533888889</v>
      </c>
      <c r="B4910" s="294" t="s">
        <v>2408</v>
      </c>
    </row>
    <row r="4911">
      <c r="A4911" s="441">
        <v>45843.375420625</v>
      </c>
      <c r="B4911" s="294" t="s">
        <v>3023</v>
      </c>
    </row>
    <row r="4912">
      <c r="A4912" s="441">
        <v>45843.37542321759</v>
      </c>
      <c r="B4912" s="294" t="s">
        <v>3022</v>
      </c>
    </row>
    <row r="4913">
      <c r="A4913" s="441">
        <v>45843.375606643516</v>
      </c>
      <c r="B4913" s="294" t="s">
        <v>4289</v>
      </c>
    </row>
    <row r="4914">
      <c r="A4914" s="441">
        <v>45843.375609282404</v>
      </c>
      <c r="B4914" s="294" t="s">
        <v>4290</v>
      </c>
    </row>
    <row r="4915">
      <c r="A4915" s="441">
        <v>45843.37561798611</v>
      </c>
      <c r="B4915" s="294" t="s">
        <v>4291</v>
      </c>
    </row>
    <row r="4916">
      <c r="A4916" s="441">
        <v>45843.37562060185</v>
      </c>
      <c r="B4916" s="294" t="s">
        <v>2283</v>
      </c>
    </row>
    <row r="4917">
      <c r="A4917" s="441">
        <v>45843.37564023148</v>
      </c>
      <c r="B4917" s="294" t="s">
        <v>4292</v>
      </c>
    </row>
    <row r="4918">
      <c r="A4918" s="441">
        <v>45843.44385069444</v>
      </c>
      <c r="B4918" s="294" t="s">
        <v>4293</v>
      </c>
    </row>
    <row r="4919">
      <c r="A4919" s="441">
        <v>45843.443858425926</v>
      </c>
      <c r="B4919" s="294" t="s">
        <v>2260</v>
      </c>
    </row>
    <row r="4920">
      <c r="A4920" s="441">
        <v>45843.44386451389</v>
      </c>
      <c r="B4920" s="294" t="s">
        <v>2550</v>
      </c>
    </row>
    <row r="4921">
      <c r="A4921" s="441">
        <v>45843.44387083333</v>
      </c>
      <c r="B4921" s="294" t="s">
        <v>2264</v>
      </c>
    </row>
    <row r="4922">
      <c r="A4922" s="441">
        <v>45843.444943912036</v>
      </c>
      <c r="B4922" s="294" t="s">
        <v>4294</v>
      </c>
    </row>
    <row r="4923">
      <c r="A4923" s="441">
        <v>45843.44494972222</v>
      </c>
      <c r="B4923" s="294" t="s">
        <v>2260</v>
      </c>
    </row>
    <row r="4924">
      <c r="A4924" s="441">
        <v>45843.44495527778</v>
      </c>
      <c r="B4924" s="294" t="s">
        <v>2550</v>
      </c>
    </row>
    <row r="4925">
      <c r="A4925" s="441">
        <v>45843.444963912036</v>
      </c>
      <c r="B4925" s="294" t="s">
        <v>2264</v>
      </c>
    </row>
    <row r="4926">
      <c r="A4926" s="441">
        <v>45843.46028462963</v>
      </c>
      <c r="B4926" s="294" t="s">
        <v>4295</v>
      </c>
    </row>
    <row r="4927">
      <c r="A4927" s="441">
        <v>45843.4602967824</v>
      </c>
      <c r="B4927" s="294" t="s">
        <v>2603</v>
      </c>
    </row>
    <row r="4928">
      <c r="A4928" s="441">
        <v>45843.46030293981</v>
      </c>
      <c r="B4928" s="294" t="s">
        <v>2398</v>
      </c>
    </row>
    <row r="4929">
      <c r="A4929" s="441">
        <v>45843.460318564816</v>
      </c>
      <c r="B4929" s="294" t="s">
        <v>2399</v>
      </c>
    </row>
    <row r="4930">
      <c r="A4930" s="441">
        <v>45843.46033372685</v>
      </c>
      <c r="B4930" s="294" t="s">
        <v>4296</v>
      </c>
    </row>
    <row r="4931">
      <c r="A4931" s="441">
        <v>45843.46068290509</v>
      </c>
      <c r="B4931" s="294" t="s">
        <v>4297</v>
      </c>
    </row>
    <row r="4932">
      <c r="A4932" s="441">
        <v>45843.46069680556</v>
      </c>
      <c r="B4932" s="294" t="s">
        <v>2274</v>
      </c>
    </row>
    <row r="4933">
      <c r="A4933" s="441">
        <v>45843.46071594907</v>
      </c>
      <c r="B4933" s="294" t="s">
        <v>2603</v>
      </c>
    </row>
    <row r="4934">
      <c r="A4934" s="441">
        <v>45843.460724652774</v>
      </c>
      <c r="B4934" s="294" t="s">
        <v>2615</v>
      </c>
    </row>
    <row r="4935">
      <c r="A4935" s="441">
        <v>45843.46073096065</v>
      </c>
      <c r="B4935" s="294" t="s">
        <v>4080</v>
      </c>
    </row>
    <row r="4936">
      <c r="A4936" s="441">
        <v>45843.46081282407</v>
      </c>
      <c r="B4936" s="294" t="s">
        <v>2374</v>
      </c>
    </row>
    <row r="4937">
      <c r="A4937" s="441">
        <v>45843.46084907408</v>
      </c>
      <c r="B4937" s="294" t="s">
        <v>4298</v>
      </c>
    </row>
    <row r="4938">
      <c r="A4938" s="441">
        <v>45843.46085578704</v>
      </c>
      <c r="B4938" s="294" t="s">
        <v>2280</v>
      </c>
    </row>
    <row r="4939">
      <c r="A4939" s="441">
        <v>45843.460879085644</v>
      </c>
      <c r="B4939" s="294" t="s">
        <v>2281</v>
      </c>
    </row>
    <row r="4940">
      <c r="A4940" s="441">
        <v>45843.46091347223</v>
      </c>
      <c r="B4940" s="294" t="s">
        <v>4299</v>
      </c>
    </row>
    <row r="4941">
      <c r="A4941" s="441">
        <v>45843.460926493055</v>
      </c>
      <c r="B4941" s="294" t="s">
        <v>2767</v>
      </c>
    </row>
    <row r="4942">
      <c r="A4942" s="441">
        <v>45843.460926238426</v>
      </c>
      <c r="B4942" s="294" t="s">
        <v>2553</v>
      </c>
    </row>
    <row r="4943">
      <c r="A4943" s="441">
        <v>45843.46093568287</v>
      </c>
      <c r="B4943" s="294" t="s">
        <v>4300</v>
      </c>
    </row>
    <row r="4944">
      <c r="A4944" s="441">
        <v>45843.460940254634</v>
      </c>
      <c r="B4944" s="294" t="s">
        <v>2398</v>
      </c>
    </row>
    <row r="4945">
      <c r="A4945" s="441">
        <v>45843.46094898148</v>
      </c>
      <c r="B4945" s="294" t="s">
        <v>2399</v>
      </c>
    </row>
    <row r="4946">
      <c r="A4946" s="441">
        <v>45843.460961516204</v>
      </c>
      <c r="B4946" s="294" t="s">
        <v>4301</v>
      </c>
    </row>
    <row r="4947">
      <c r="A4947" s="441">
        <v>45843.4613328125</v>
      </c>
      <c r="B4947" s="294" t="s">
        <v>4302</v>
      </c>
    </row>
    <row r="4948">
      <c r="A4948" s="441">
        <v>45843.46134405093</v>
      </c>
      <c r="B4948" s="294" t="s">
        <v>2612</v>
      </c>
    </row>
    <row r="4949">
      <c r="A4949" s="441">
        <v>45843.46134922454</v>
      </c>
      <c r="B4949" s="294" t="s">
        <v>2398</v>
      </c>
    </row>
    <row r="4950">
      <c r="A4950" s="441">
        <v>45843.46135703704</v>
      </c>
      <c r="B4950" s="294" t="s">
        <v>2399</v>
      </c>
    </row>
    <row r="4951">
      <c r="A4951" s="441">
        <v>45843.46137052083</v>
      </c>
      <c r="B4951" s="294" t="s">
        <v>4303</v>
      </c>
    </row>
    <row r="4952">
      <c r="A4952" s="441">
        <v>45843.461449236114</v>
      </c>
      <c r="B4952" s="294" t="s">
        <v>4304</v>
      </c>
    </row>
    <row r="4953">
      <c r="A4953" s="441">
        <v>45843.461748657406</v>
      </c>
      <c r="B4953" s="294" t="s">
        <v>4305</v>
      </c>
    </row>
    <row r="4954">
      <c r="A4954" s="441">
        <v>45843.461764224536</v>
      </c>
      <c r="B4954" s="294" t="s">
        <v>2435</v>
      </c>
    </row>
    <row r="4955">
      <c r="A4955" s="441">
        <v>45843.46177043981</v>
      </c>
      <c r="B4955" s="294" t="s">
        <v>4306</v>
      </c>
    </row>
    <row r="4956">
      <c r="A4956" s="441">
        <v>45843.46177681713</v>
      </c>
      <c r="B4956" s="294" t="s">
        <v>2283</v>
      </c>
    </row>
    <row r="4957">
      <c r="A4957" s="441">
        <v>45843.46178878473</v>
      </c>
      <c r="B4957" s="294" t="s">
        <v>4307</v>
      </c>
    </row>
    <row r="4958">
      <c r="A4958" s="441">
        <v>45843.461795717594</v>
      </c>
      <c r="B4958" s="294" t="s">
        <v>2285</v>
      </c>
    </row>
    <row r="4959">
      <c r="A4959" s="441">
        <v>45843.461806770836</v>
      </c>
      <c r="B4959" s="294" t="s">
        <v>4308</v>
      </c>
    </row>
    <row r="4960">
      <c r="A4960" s="441">
        <v>45843.461819502314</v>
      </c>
      <c r="B4960" s="294" t="s">
        <v>4309</v>
      </c>
    </row>
    <row r="4961">
      <c r="A4961" s="441">
        <v>45843.4619312963</v>
      </c>
      <c r="B4961" s="294" t="s">
        <v>4310</v>
      </c>
    </row>
    <row r="4962">
      <c r="A4962" s="441">
        <v>45843.461941574074</v>
      </c>
      <c r="B4962" s="294" t="s">
        <v>2274</v>
      </c>
    </row>
    <row r="4963">
      <c r="A4963" s="441">
        <v>45843.46195783565</v>
      </c>
      <c r="B4963" s="294" t="s">
        <v>2553</v>
      </c>
    </row>
    <row r="4964">
      <c r="A4964" s="441">
        <v>45843.461964456015</v>
      </c>
      <c r="B4964" s="294" t="s">
        <v>2558</v>
      </c>
    </row>
    <row r="4965">
      <c r="A4965" s="441">
        <v>45843.46197611111</v>
      </c>
      <c r="B4965" s="294" t="s">
        <v>4080</v>
      </c>
    </row>
    <row r="4966">
      <c r="A4966" s="441">
        <v>45843.46203196759</v>
      </c>
      <c r="B4966" s="294" t="s">
        <v>2278</v>
      </c>
    </row>
    <row r="4967">
      <c r="A4967" s="441">
        <v>45843.46207425926</v>
      </c>
      <c r="B4967" s="294" t="s">
        <v>4311</v>
      </c>
    </row>
    <row r="4968">
      <c r="A4968" s="441">
        <v>45843.462081736114</v>
      </c>
      <c r="B4968" s="294" t="s">
        <v>2280</v>
      </c>
    </row>
    <row r="4969">
      <c r="A4969" s="441">
        <v>45843.462101736106</v>
      </c>
      <c r="B4969" s="294" t="s">
        <v>2281</v>
      </c>
    </row>
    <row r="4970">
      <c r="A4970" s="441">
        <v>45843.4621383912</v>
      </c>
      <c r="B4970" s="294" t="s">
        <v>4312</v>
      </c>
    </row>
    <row r="4971">
      <c r="A4971" s="441">
        <v>45843.462148680555</v>
      </c>
      <c r="B4971" s="294" t="s">
        <v>4313</v>
      </c>
    </row>
    <row r="4972">
      <c r="A4972" s="441">
        <v>45843.46235003472</v>
      </c>
      <c r="B4972" s="294" t="s">
        <v>4314</v>
      </c>
    </row>
    <row r="4973">
      <c r="A4973" s="441">
        <v>45843.46235591435</v>
      </c>
      <c r="B4973" s="294" t="s">
        <v>2274</v>
      </c>
    </row>
    <row r="4974">
      <c r="A4974" s="441">
        <v>45843.46236936343</v>
      </c>
      <c r="B4974" s="294" t="s">
        <v>2612</v>
      </c>
    </row>
    <row r="4975">
      <c r="A4975" s="441">
        <v>45843.46237443287</v>
      </c>
      <c r="B4975" s="294" t="s">
        <v>3957</v>
      </c>
    </row>
    <row r="4976">
      <c r="A4976" s="441">
        <v>45843.46238438657</v>
      </c>
      <c r="B4976" s="294" t="s">
        <v>4080</v>
      </c>
    </row>
    <row r="4977">
      <c r="A4977" s="441">
        <v>45843.46242435185</v>
      </c>
      <c r="B4977" s="294" t="s">
        <v>2278</v>
      </c>
    </row>
    <row r="4978">
      <c r="A4978" s="441">
        <v>45843.462443275464</v>
      </c>
      <c r="B4978" s="294" t="s">
        <v>4315</v>
      </c>
    </row>
    <row r="4979">
      <c r="A4979" s="441">
        <v>45843.46246363426</v>
      </c>
      <c r="B4979" s="294" t="s">
        <v>2280</v>
      </c>
    </row>
    <row r="4980">
      <c r="A4980" s="441">
        <v>45843.46248170139</v>
      </c>
      <c r="B4980" s="294" t="s">
        <v>2281</v>
      </c>
    </row>
    <row r="4981">
      <c r="A4981" s="441">
        <v>45843.46250123843</v>
      </c>
      <c r="B4981" s="294" t="s">
        <v>4316</v>
      </c>
    </row>
    <row r="4982">
      <c r="A4982" s="441">
        <v>45843.46252119213</v>
      </c>
      <c r="B4982" s="294" t="s">
        <v>4317</v>
      </c>
    </row>
    <row r="4983">
      <c r="A4983" s="441">
        <v>45843.46268863426</v>
      </c>
      <c r="B4983" s="294" t="s">
        <v>4318</v>
      </c>
    </row>
    <row r="4984">
      <c r="A4984" s="441">
        <v>45843.46270078704</v>
      </c>
      <c r="B4984" s="294" t="s">
        <v>4319</v>
      </c>
    </row>
    <row r="4985">
      <c r="A4985" s="441">
        <v>45843.46271528935</v>
      </c>
      <c r="B4985" s="294" t="s">
        <v>4320</v>
      </c>
    </row>
    <row r="4986">
      <c r="A4986" s="441">
        <v>45843.46272178241</v>
      </c>
      <c r="B4986" s="294" t="s">
        <v>2283</v>
      </c>
    </row>
    <row r="4987">
      <c r="A4987" s="441">
        <v>45843.46273555556</v>
      </c>
      <c r="B4987" s="294" t="s">
        <v>4321</v>
      </c>
    </row>
    <row r="4988">
      <c r="A4988" s="441">
        <v>45843.46274592592</v>
      </c>
      <c r="B4988" s="294" t="s">
        <v>2285</v>
      </c>
    </row>
    <row r="4989">
      <c r="A4989" s="441">
        <v>45843.46276681713</v>
      </c>
      <c r="B4989" s="294" t="s">
        <v>4322</v>
      </c>
    </row>
    <row r="4990">
      <c r="A4990" s="441">
        <v>45843.46278079861</v>
      </c>
      <c r="B4990" s="294" t="s">
        <v>4323</v>
      </c>
    </row>
    <row r="4991">
      <c r="A4991" s="441">
        <v>45843.46284388889</v>
      </c>
      <c r="B4991" s="294" t="s">
        <v>4324</v>
      </c>
    </row>
    <row r="4992">
      <c r="A4992" s="441">
        <v>45843.462855578706</v>
      </c>
      <c r="B4992" s="294" t="s">
        <v>2435</v>
      </c>
    </row>
    <row r="4993">
      <c r="A4993" s="441">
        <v>45843.462861238426</v>
      </c>
      <c r="B4993" s="294" t="s">
        <v>4325</v>
      </c>
    </row>
    <row r="4994">
      <c r="A4994" s="441">
        <v>45843.46286696759</v>
      </c>
      <c r="B4994" s="294" t="s">
        <v>2283</v>
      </c>
    </row>
    <row r="4995">
      <c r="A4995" s="441">
        <v>45843.462877199076</v>
      </c>
      <c r="B4995" s="294" t="s">
        <v>4326</v>
      </c>
    </row>
    <row r="4996">
      <c r="A4996" s="441">
        <v>45843.462886388894</v>
      </c>
      <c r="B4996" s="294" t="s">
        <v>2285</v>
      </c>
    </row>
    <row r="4997">
      <c r="A4997" s="441">
        <v>45843.462893993055</v>
      </c>
      <c r="B4997" s="294" t="s">
        <v>4327</v>
      </c>
    </row>
    <row r="4998">
      <c r="A4998" s="441">
        <v>45843.46290653935</v>
      </c>
      <c r="B4998" s="294" t="s">
        <v>4328</v>
      </c>
    </row>
    <row r="4999">
      <c r="A4999" s="441">
        <v>45843.464147824074</v>
      </c>
      <c r="B4999" s="294" t="s">
        <v>4329</v>
      </c>
    </row>
    <row r="5000">
      <c r="A5000" s="441">
        <v>45843.46415398148</v>
      </c>
      <c r="B5000" s="294" t="s">
        <v>2260</v>
      </c>
    </row>
    <row r="5001">
      <c r="A5001" s="441">
        <v>45843.464164687495</v>
      </c>
      <c r="B5001" s="294" t="s">
        <v>2593</v>
      </c>
    </row>
    <row r="5002">
      <c r="A5002" s="441">
        <v>45843.46417997685</v>
      </c>
      <c r="B5002" s="294" t="s">
        <v>2264</v>
      </c>
    </row>
    <row r="5003">
      <c r="A5003" s="441">
        <v>45843.464700069446</v>
      </c>
      <c r="B5003" s="294" t="s">
        <v>4330</v>
      </c>
    </row>
    <row r="5004">
      <c r="A5004" s="441">
        <v>45843.46470534722</v>
      </c>
      <c r="B5004" s="294" t="s">
        <v>2260</v>
      </c>
    </row>
    <row r="5005">
      <c r="A5005" s="441">
        <v>45843.46471048611</v>
      </c>
      <c r="B5005" s="294" t="s">
        <v>2593</v>
      </c>
    </row>
    <row r="5006">
      <c r="A5006" s="441">
        <v>45843.46471789352</v>
      </c>
      <c r="B5006" s="294" t="s">
        <v>2262</v>
      </c>
    </row>
    <row r="5007">
      <c r="A5007" s="441">
        <v>45843.4647272338</v>
      </c>
      <c r="B5007" s="294" t="s">
        <v>2668</v>
      </c>
    </row>
    <row r="5008">
      <c r="A5008" s="441">
        <v>45843.46474618056</v>
      </c>
      <c r="B5008" s="294" t="s">
        <v>2264</v>
      </c>
    </row>
    <row r="5009">
      <c r="A5009" s="441">
        <v>45843.48477216435</v>
      </c>
      <c r="B5009" s="294" t="s">
        <v>4331</v>
      </c>
    </row>
    <row r="5010">
      <c r="A5010" s="441">
        <v>45843.484777025464</v>
      </c>
      <c r="B5010" s="294" t="s">
        <v>2260</v>
      </c>
    </row>
    <row r="5011">
      <c r="A5011" s="441">
        <v>45843.48479101852</v>
      </c>
      <c r="B5011" s="294" t="s">
        <v>2550</v>
      </c>
    </row>
    <row r="5012">
      <c r="A5012" s="441">
        <v>45843.484804039355</v>
      </c>
      <c r="B5012" s="294" t="s">
        <v>2264</v>
      </c>
    </row>
    <row r="5013">
      <c r="A5013" s="441">
        <v>45843.501012141205</v>
      </c>
      <c r="B5013" s="294" t="s">
        <v>4332</v>
      </c>
    </row>
    <row r="5014">
      <c r="A5014" s="441">
        <v>45843.50101674769</v>
      </c>
      <c r="B5014" s="294" t="s">
        <v>2260</v>
      </c>
    </row>
    <row r="5015">
      <c r="A5015" s="441">
        <v>45843.501021435186</v>
      </c>
      <c r="B5015" s="294" t="s">
        <v>2593</v>
      </c>
    </row>
    <row r="5016">
      <c r="A5016" s="441">
        <v>45843.501032685184</v>
      </c>
      <c r="B5016" s="294" t="s">
        <v>2264</v>
      </c>
    </row>
    <row r="5017">
      <c r="A5017" s="441">
        <v>45843.51836486111</v>
      </c>
      <c r="B5017" s="294" t="s">
        <v>4333</v>
      </c>
    </row>
    <row r="5018">
      <c r="A5018" s="441">
        <v>45843.51837391204</v>
      </c>
      <c r="B5018" s="294" t="s">
        <v>2450</v>
      </c>
    </row>
    <row r="5019">
      <c r="A5019" s="441">
        <v>45843.51839409722</v>
      </c>
      <c r="B5019" s="294" t="s">
        <v>2451</v>
      </c>
    </row>
    <row r="5020">
      <c r="A5020" s="441">
        <v>45843.51840722222</v>
      </c>
      <c r="B5020" s="294" t="s">
        <v>4334</v>
      </c>
    </row>
    <row r="5021">
      <c r="A5021" s="441">
        <v>45843.51842902778</v>
      </c>
      <c r="B5021" s="294" t="s">
        <v>4335</v>
      </c>
    </row>
    <row r="5022">
      <c r="A5022" s="441">
        <v>45843.51885361111</v>
      </c>
      <c r="B5022" s="294" t="s">
        <v>4336</v>
      </c>
    </row>
    <row r="5023">
      <c r="A5023" s="441">
        <v>45843.51885797454</v>
      </c>
      <c r="B5023" s="294" t="s">
        <v>2274</v>
      </c>
    </row>
    <row r="5024">
      <c r="A5024" s="441">
        <v>45843.518867384264</v>
      </c>
      <c r="B5024" s="294" t="s">
        <v>2450</v>
      </c>
    </row>
    <row r="5025">
      <c r="A5025" s="441">
        <v>45843.5188712963</v>
      </c>
      <c r="B5025" s="294" t="s">
        <v>2455</v>
      </c>
    </row>
    <row r="5026">
      <c r="A5026" s="441">
        <v>45843.518875208334</v>
      </c>
      <c r="B5026" s="294" t="s">
        <v>4337</v>
      </c>
    </row>
    <row r="5027">
      <c r="A5027" s="441">
        <v>45843.51890649306</v>
      </c>
      <c r="B5027" s="294" t="s">
        <v>2342</v>
      </c>
    </row>
    <row r="5028">
      <c r="A5028" s="441">
        <v>45843.51891921296</v>
      </c>
      <c r="B5028" s="294" t="s">
        <v>4338</v>
      </c>
    </row>
    <row r="5029">
      <c r="A5029" s="441">
        <v>45843.518923958334</v>
      </c>
      <c r="B5029" s="294" t="s">
        <v>2280</v>
      </c>
    </row>
    <row r="5030">
      <c r="A5030" s="441">
        <v>45843.51893780092</v>
      </c>
      <c r="B5030" s="294" t="s">
        <v>2281</v>
      </c>
    </row>
    <row r="5031">
      <c r="A5031" s="441">
        <v>45843.51895684028</v>
      </c>
      <c r="B5031" s="294" t="s">
        <v>4339</v>
      </c>
    </row>
    <row r="5032">
      <c r="A5032" s="441">
        <v>45843.5189605787</v>
      </c>
      <c r="B5032" s="294" t="s">
        <v>2283</v>
      </c>
    </row>
    <row r="5033">
      <c r="A5033" s="441">
        <v>45843.51896809028</v>
      </c>
      <c r="B5033" s="294" t="s">
        <v>4340</v>
      </c>
    </row>
    <row r="5034">
      <c r="A5034" s="441">
        <v>45843.5189725463</v>
      </c>
      <c r="B5034" s="294" t="s">
        <v>2285</v>
      </c>
    </row>
    <row r="5035">
      <c r="A5035" s="441">
        <v>45843.518978611115</v>
      </c>
      <c r="B5035" s="294" t="s">
        <v>4341</v>
      </c>
    </row>
    <row r="5036">
      <c r="A5036" s="441">
        <v>45843.518987511576</v>
      </c>
      <c r="B5036" s="294" t="s">
        <v>4342</v>
      </c>
    </row>
    <row r="5037">
      <c r="A5037" s="441">
        <v>45843.52377865741</v>
      </c>
      <c r="B5037" s="294" t="s">
        <v>4343</v>
      </c>
    </row>
    <row r="5038">
      <c r="A5038" s="441">
        <v>45843.52378736111</v>
      </c>
      <c r="B5038" s="294" t="s">
        <v>2625</v>
      </c>
    </row>
    <row r="5039">
      <c r="A5039" s="441">
        <v>45843.52379196759</v>
      </c>
      <c r="B5039" s="294" t="s">
        <v>2917</v>
      </c>
    </row>
    <row r="5040">
      <c r="A5040" s="441">
        <v>45843.52379983796</v>
      </c>
      <c r="B5040" s="294" t="s">
        <v>4344</v>
      </c>
    </row>
    <row r="5041">
      <c r="A5041" s="441">
        <v>45843.523812581014</v>
      </c>
      <c r="B5041" s="294" t="s">
        <v>4345</v>
      </c>
    </row>
    <row r="5042">
      <c r="A5042" s="441">
        <v>45843.52471813657</v>
      </c>
      <c r="B5042" s="294" t="s">
        <v>4346</v>
      </c>
    </row>
    <row r="5043">
      <c r="A5043" s="441">
        <v>45843.524722291666</v>
      </c>
      <c r="B5043" s="294" t="s">
        <v>2274</v>
      </c>
    </row>
    <row r="5044">
      <c r="A5044" s="441">
        <v>45843.52473041667</v>
      </c>
      <c r="B5044" s="294" t="s">
        <v>2625</v>
      </c>
    </row>
    <row r="5045">
      <c r="A5045" s="441">
        <v>45843.5247400463</v>
      </c>
      <c r="B5045" s="294" t="s">
        <v>2628</v>
      </c>
    </row>
    <row r="5046">
      <c r="A5046" s="441">
        <v>45843.52474357639</v>
      </c>
      <c r="B5046" s="294" t="s">
        <v>4337</v>
      </c>
    </row>
    <row r="5047">
      <c r="A5047" s="441">
        <v>45843.524770185184</v>
      </c>
      <c r="B5047" s="294" t="s">
        <v>2374</v>
      </c>
    </row>
    <row r="5048">
      <c r="A5048" s="441">
        <v>45843.52478369213</v>
      </c>
      <c r="B5048" s="294" t="s">
        <v>4347</v>
      </c>
    </row>
    <row r="5049">
      <c r="A5049" s="441">
        <v>45843.52478712963</v>
      </c>
      <c r="B5049" s="294" t="s">
        <v>2280</v>
      </c>
    </row>
    <row r="5050">
      <c r="A5050" s="441">
        <v>45843.524796377314</v>
      </c>
      <c r="B5050" s="294" t="s">
        <v>2281</v>
      </c>
    </row>
    <row r="5051">
      <c r="A5051" s="441">
        <v>45843.524810532406</v>
      </c>
      <c r="B5051" s="294" t="s">
        <v>4348</v>
      </c>
    </row>
    <row r="5052">
      <c r="A5052" s="441">
        <v>45843.52481434028</v>
      </c>
      <c r="B5052" s="294" t="s">
        <v>2283</v>
      </c>
    </row>
    <row r="5053">
      <c r="A5053" s="441">
        <v>45843.524822719904</v>
      </c>
      <c r="B5053" s="294" t="s">
        <v>4349</v>
      </c>
    </row>
    <row r="5054">
      <c r="A5054" s="441">
        <v>45843.524826678244</v>
      </c>
      <c r="B5054" s="294" t="s">
        <v>2285</v>
      </c>
    </row>
    <row r="5055">
      <c r="A5055" s="441">
        <v>45843.524832870375</v>
      </c>
      <c r="B5055" s="294" t="s">
        <v>4350</v>
      </c>
    </row>
    <row r="5056">
      <c r="A5056" s="441">
        <v>45843.52484924768</v>
      </c>
      <c r="B5056" s="294" t="s">
        <v>4351</v>
      </c>
    </row>
    <row r="5057">
      <c r="A5057" s="441">
        <v>45843.58670107639</v>
      </c>
      <c r="B5057" s="294" t="s">
        <v>4352</v>
      </c>
    </row>
    <row r="5058">
      <c r="A5058" s="441">
        <v>45843.58670443287</v>
      </c>
      <c r="B5058" s="294" t="s">
        <v>2260</v>
      </c>
    </row>
    <row r="5059">
      <c r="A5059" s="441">
        <v>45843.58671004629</v>
      </c>
      <c r="B5059" s="294" t="s">
        <v>2266</v>
      </c>
    </row>
    <row r="5060">
      <c r="A5060" s="441">
        <v>45843.58672681713</v>
      </c>
      <c r="B5060" s="294" t="s">
        <v>2267</v>
      </c>
    </row>
    <row r="5061">
      <c r="A5061" s="441">
        <v>45843.586728993054</v>
      </c>
      <c r="B5061" s="294" t="s">
        <v>2264</v>
      </c>
    </row>
    <row r="5062">
      <c r="A5062" s="441">
        <v>45843.60040681713</v>
      </c>
      <c r="B5062" s="294" t="s">
        <v>4353</v>
      </c>
    </row>
    <row r="5063">
      <c r="A5063" s="441">
        <v>45843.60041020833</v>
      </c>
      <c r="B5063" s="294" t="s">
        <v>2260</v>
      </c>
    </row>
    <row r="5064">
      <c r="A5064" s="441">
        <v>45843.60041347222</v>
      </c>
      <c r="B5064" s="294" t="s">
        <v>2593</v>
      </c>
    </row>
    <row r="5065">
      <c r="A5065" s="441">
        <v>45843.60041665509</v>
      </c>
      <c r="B5065" s="294" t="s">
        <v>2264</v>
      </c>
    </row>
    <row r="5066">
      <c r="A5066" s="441">
        <v>45843.600619467594</v>
      </c>
      <c r="B5066" s="294" t="s">
        <v>4354</v>
      </c>
    </row>
    <row r="5067">
      <c r="A5067" s="441">
        <v>45843.60062293982</v>
      </c>
      <c r="B5067" s="294" t="s">
        <v>2260</v>
      </c>
    </row>
    <row r="5068">
      <c r="A5068" s="441">
        <v>45843.60063008102</v>
      </c>
      <c r="B5068" s="294" t="s">
        <v>2593</v>
      </c>
    </row>
    <row r="5069">
      <c r="A5069" s="441">
        <v>45843.60063663195</v>
      </c>
      <c r="B5069" s="294" t="s">
        <v>2264</v>
      </c>
    </row>
    <row r="5070">
      <c r="A5070" s="441">
        <v>45843.60071697917</v>
      </c>
      <c r="B5070" s="294" t="s">
        <v>4355</v>
      </c>
    </row>
    <row r="5071">
      <c r="A5071" s="441">
        <v>45843.60071962963</v>
      </c>
      <c r="B5071" s="294" t="s">
        <v>2260</v>
      </c>
    </row>
    <row r="5072">
      <c r="A5072" s="441">
        <v>45843.60072239583</v>
      </c>
      <c r="B5072" s="294" t="s">
        <v>2593</v>
      </c>
    </row>
    <row r="5073">
      <c r="A5073" s="441">
        <v>45843.60072555556</v>
      </c>
      <c r="B5073" s="294" t="s">
        <v>2264</v>
      </c>
    </row>
    <row r="5074">
      <c r="A5074" s="441">
        <v>45843.60089402778</v>
      </c>
      <c r="B5074" s="294" t="s">
        <v>4356</v>
      </c>
    </row>
    <row r="5075">
      <c r="A5075" s="441">
        <v>45843.60089699074</v>
      </c>
      <c r="B5075" s="294" t="s">
        <v>2260</v>
      </c>
    </row>
    <row r="5076">
      <c r="A5076" s="441">
        <v>45843.60089945602</v>
      </c>
      <c r="B5076" s="294" t="s">
        <v>2593</v>
      </c>
    </row>
    <row r="5077">
      <c r="A5077" s="441">
        <v>45843.60090599537</v>
      </c>
      <c r="B5077" s="294" t="s">
        <v>2264</v>
      </c>
    </row>
    <row r="5078">
      <c r="A5078" s="441">
        <v>45843.60161099537</v>
      </c>
      <c r="B5078" s="294" t="s">
        <v>4357</v>
      </c>
    </row>
    <row r="5079">
      <c r="A5079" s="441">
        <v>45843.60161869213</v>
      </c>
      <c r="B5079" s="294" t="s">
        <v>2260</v>
      </c>
    </row>
    <row r="5080">
      <c r="A5080" s="441">
        <v>45843.6016224537</v>
      </c>
      <c r="B5080" s="294" t="s">
        <v>2593</v>
      </c>
    </row>
    <row r="5081">
      <c r="A5081" s="441">
        <v>45843.601626400465</v>
      </c>
      <c r="B5081" s="294" t="s">
        <v>2264</v>
      </c>
    </row>
    <row r="5082">
      <c r="A5082" s="441">
        <v>45843.60174702546</v>
      </c>
      <c r="B5082" s="294" t="s">
        <v>4358</v>
      </c>
    </row>
    <row r="5083">
      <c r="A5083" s="441">
        <v>45843.60175101852</v>
      </c>
      <c r="B5083" s="294" t="s">
        <v>2260</v>
      </c>
    </row>
    <row r="5084">
      <c r="A5084" s="441">
        <v>45843.601754999996</v>
      </c>
      <c r="B5084" s="294" t="s">
        <v>2593</v>
      </c>
    </row>
    <row r="5085">
      <c r="A5085" s="441">
        <v>45843.6017590625</v>
      </c>
      <c r="B5085" s="294" t="s">
        <v>2264</v>
      </c>
    </row>
    <row r="5086">
      <c r="A5086" s="441">
        <v>45843.61689200232</v>
      </c>
      <c r="B5086" s="294" t="s">
        <v>4359</v>
      </c>
    </row>
    <row r="5087">
      <c r="A5087" s="441">
        <v>45843.61690212963</v>
      </c>
      <c r="B5087" s="294" t="s">
        <v>2625</v>
      </c>
    </row>
    <row r="5088">
      <c r="A5088" s="441">
        <v>45843.61691991898</v>
      </c>
      <c r="B5088" s="294" t="s">
        <v>2398</v>
      </c>
    </row>
    <row r="5089">
      <c r="A5089" s="441">
        <v>45843.61693069444</v>
      </c>
      <c r="B5089" s="294" t="s">
        <v>2399</v>
      </c>
    </row>
    <row r="5090">
      <c r="A5090" s="441">
        <v>45843.61694449074</v>
      </c>
      <c r="B5090" s="294" t="s">
        <v>4360</v>
      </c>
    </row>
    <row r="5091">
      <c r="A5091" s="441">
        <v>45843.61719252315</v>
      </c>
      <c r="B5091" s="294" t="s">
        <v>4361</v>
      </c>
    </row>
    <row r="5092">
      <c r="A5092" s="441">
        <v>45843.61721834491</v>
      </c>
      <c r="B5092" s="294" t="s">
        <v>2274</v>
      </c>
    </row>
    <row r="5093">
      <c r="A5093" s="441">
        <v>45843.617282858795</v>
      </c>
      <c r="B5093" s="294" t="s">
        <v>2625</v>
      </c>
    </row>
    <row r="5094">
      <c r="A5094" s="441">
        <v>45843.61728667824</v>
      </c>
      <c r="B5094" s="294" t="s">
        <v>2628</v>
      </c>
    </row>
    <row r="5095">
      <c r="A5095" s="441">
        <v>45843.61729297454</v>
      </c>
      <c r="B5095" s="294" t="s">
        <v>4080</v>
      </c>
    </row>
    <row r="5096">
      <c r="A5096" s="441">
        <v>45843.617320254634</v>
      </c>
      <c r="B5096" s="294" t="s">
        <v>2333</v>
      </c>
    </row>
    <row r="5097">
      <c r="A5097" s="441">
        <v>45843.61733716435</v>
      </c>
      <c r="B5097" s="294" t="s">
        <v>4362</v>
      </c>
    </row>
    <row r="5098">
      <c r="A5098" s="441">
        <v>45843.61734449074</v>
      </c>
      <c r="B5098" s="294" t="s">
        <v>2280</v>
      </c>
    </row>
    <row r="5099">
      <c r="A5099" s="441">
        <v>45843.6173570949</v>
      </c>
      <c r="B5099" s="294" t="s">
        <v>2281</v>
      </c>
    </row>
    <row r="5100">
      <c r="A5100" s="441">
        <v>45843.61737291666</v>
      </c>
      <c r="B5100" s="294" t="s">
        <v>4176</v>
      </c>
    </row>
    <row r="5101">
      <c r="A5101" s="441">
        <v>45843.61737828703</v>
      </c>
      <c r="B5101" s="294" t="s">
        <v>4363</v>
      </c>
    </row>
    <row r="5102">
      <c r="A5102" s="441">
        <v>45843.61751125</v>
      </c>
      <c r="B5102" s="294" t="s">
        <v>2435</v>
      </c>
    </row>
    <row r="5103">
      <c r="A5103" s="441">
        <v>45843.6175144213</v>
      </c>
      <c r="B5103" s="294" t="s">
        <v>4364</v>
      </c>
    </row>
    <row r="5104">
      <c r="A5104" s="441">
        <v>45843.61751805556</v>
      </c>
      <c r="B5104" s="294" t="s">
        <v>2283</v>
      </c>
    </row>
    <row r="5105">
      <c r="A5105" s="441">
        <v>45843.61752429398</v>
      </c>
      <c r="B5105" s="294" t="s">
        <v>4365</v>
      </c>
    </row>
    <row r="5106">
      <c r="A5106" s="441">
        <v>45843.61752719907</v>
      </c>
      <c r="B5106" s="294" t="s">
        <v>2285</v>
      </c>
    </row>
    <row r="5107">
      <c r="A5107" s="441">
        <v>45843.61753179398</v>
      </c>
      <c r="B5107" s="294" t="s">
        <v>4366</v>
      </c>
    </row>
    <row r="5108">
      <c r="A5108" s="441">
        <v>45843.61754170139</v>
      </c>
      <c r="B5108" s="294" t="s">
        <v>4367</v>
      </c>
    </row>
    <row r="5109">
      <c r="A5109" s="441">
        <v>45843.61761408565</v>
      </c>
      <c r="B5109" s="294" t="s">
        <v>4368</v>
      </c>
    </row>
    <row r="5110">
      <c r="A5110" s="441">
        <v>45843.617620370365</v>
      </c>
      <c r="B5110" s="294" t="s">
        <v>2625</v>
      </c>
    </row>
    <row r="5111">
      <c r="A5111" s="441">
        <v>45843.61763260417</v>
      </c>
      <c r="B5111" s="294" t="s">
        <v>2398</v>
      </c>
    </row>
    <row r="5112">
      <c r="A5112" s="441">
        <v>45843.617641875</v>
      </c>
      <c r="B5112" s="294" t="s">
        <v>2399</v>
      </c>
    </row>
    <row r="5113">
      <c r="A5113" s="441">
        <v>45843.6176570949</v>
      </c>
      <c r="B5113" s="294" t="s">
        <v>4369</v>
      </c>
    </row>
    <row r="5114">
      <c r="A5114" s="441">
        <v>45843.61783092593</v>
      </c>
      <c r="B5114" s="294" t="s">
        <v>4370</v>
      </c>
    </row>
    <row r="5115">
      <c r="A5115" s="441">
        <v>45843.61783511574</v>
      </c>
      <c r="B5115" s="294" t="s">
        <v>2260</v>
      </c>
    </row>
    <row r="5116">
      <c r="A5116" s="441">
        <v>45843.61784234954</v>
      </c>
      <c r="B5116" s="294" t="s">
        <v>2266</v>
      </c>
    </row>
    <row r="5117">
      <c r="A5117" s="441">
        <v>45843.617847245376</v>
      </c>
      <c r="B5117" s="294" t="s">
        <v>2267</v>
      </c>
    </row>
    <row r="5118">
      <c r="A5118" s="441">
        <v>45843.61785047453</v>
      </c>
      <c r="B5118" s="294" t="s">
        <v>2264</v>
      </c>
    </row>
    <row r="5119">
      <c r="A5119" s="441">
        <v>45843.617936180555</v>
      </c>
      <c r="B5119" s="294" t="s">
        <v>4371</v>
      </c>
    </row>
    <row r="5120">
      <c r="A5120" s="441">
        <v>45843.61793980324</v>
      </c>
      <c r="B5120" s="294" t="s">
        <v>2260</v>
      </c>
    </row>
    <row r="5121">
      <c r="A5121" s="441">
        <v>45843.617943703706</v>
      </c>
      <c r="B5121" s="294" t="s">
        <v>2266</v>
      </c>
    </row>
    <row r="5122">
      <c r="A5122" s="441">
        <v>45843.61794974537</v>
      </c>
      <c r="B5122" s="294" t="s">
        <v>2267</v>
      </c>
    </row>
    <row r="5123">
      <c r="A5123" s="441">
        <v>45843.61795353009</v>
      </c>
      <c r="B5123" s="294" t="s">
        <v>2264</v>
      </c>
    </row>
    <row r="5124">
      <c r="A5124" s="441">
        <v>45843.618511759254</v>
      </c>
      <c r="B5124" s="294" t="s">
        <v>4372</v>
      </c>
    </row>
    <row r="5125">
      <c r="A5125" s="441">
        <v>45843.618516365736</v>
      </c>
      <c r="B5125" s="294" t="s">
        <v>2274</v>
      </c>
    </row>
    <row r="5126">
      <c r="A5126" s="441">
        <v>45843.61853577546</v>
      </c>
      <c r="B5126" s="294" t="s">
        <v>2625</v>
      </c>
    </row>
    <row r="5127">
      <c r="A5127" s="441">
        <v>45843.618540069445</v>
      </c>
      <c r="B5127" s="294" t="s">
        <v>2628</v>
      </c>
    </row>
    <row r="5128">
      <c r="A5128" s="441">
        <v>45843.61854405093</v>
      </c>
      <c r="B5128" s="294" t="s">
        <v>4337</v>
      </c>
    </row>
    <row r="5129">
      <c r="A5129" s="441">
        <v>45843.61856619213</v>
      </c>
      <c r="B5129" s="294" t="s">
        <v>4373</v>
      </c>
    </row>
    <row r="5130">
      <c r="A5130" s="441">
        <v>45843.61857601852</v>
      </c>
      <c r="B5130" s="294" t="s">
        <v>4374</v>
      </c>
    </row>
    <row r="5131">
      <c r="A5131" s="441">
        <v>45843.61859135417</v>
      </c>
      <c r="B5131" s="294" t="s">
        <v>4375</v>
      </c>
    </row>
    <row r="5132">
      <c r="A5132" s="441">
        <v>45843.61859902777</v>
      </c>
      <c r="B5132" s="294" t="s">
        <v>4376</v>
      </c>
    </row>
    <row r="5133">
      <c r="A5133" s="441">
        <v>45843.61861640046</v>
      </c>
      <c r="B5133" s="294" t="s">
        <v>2333</v>
      </c>
    </row>
    <row r="5134">
      <c r="A5134" s="441">
        <v>45843.618633935184</v>
      </c>
      <c r="B5134" s="294" t="s">
        <v>4347</v>
      </c>
    </row>
    <row r="5135">
      <c r="A5135" s="441">
        <v>45843.61863802084</v>
      </c>
      <c r="B5135" s="294" t="s">
        <v>4377</v>
      </c>
    </row>
    <row r="5136">
      <c r="A5136" s="441">
        <v>45843.61864207176</v>
      </c>
      <c r="B5136" s="294" t="s">
        <v>2355</v>
      </c>
    </row>
    <row r="5137">
      <c r="A5137" s="441">
        <v>45843.61864734953</v>
      </c>
      <c r="B5137" s="294" t="s">
        <v>4378</v>
      </c>
    </row>
    <row r="5138">
      <c r="A5138" s="441">
        <v>45843.61866920139</v>
      </c>
      <c r="B5138" s="294" t="s">
        <v>4379</v>
      </c>
    </row>
    <row r="5139">
      <c r="A5139" s="441">
        <v>45843.61867976852</v>
      </c>
      <c r="B5139" s="294" t="s">
        <v>2283</v>
      </c>
    </row>
    <row r="5140">
      <c r="A5140" s="441">
        <v>45843.6186921412</v>
      </c>
      <c r="B5140" s="294" t="s">
        <v>4380</v>
      </c>
    </row>
    <row r="5141">
      <c r="A5141" s="441">
        <v>45843.61869965278</v>
      </c>
      <c r="B5141" s="294" t="s">
        <v>2285</v>
      </c>
    </row>
    <row r="5142">
      <c r="A5142" s="441">
        <v>45843.61870633102</v>
      </c>
      <c r="B5142" s="294" t="s">
        <v>4381</v>
      </c>
    </row>
    <row r="5143">
      <c r="A5143" s="441">
        <v>45843.61871724537</v>
      </c>
      <c r="B5143" s="294" t="s">
        <v>4382</v>
      </c>
    </row>
    <row r="5144">
      <c r="A5144" s="441">
        <v>45843.65193248843</v>
      </c>
      <c r="B5144" s="294" t="s">
        <v>4383</v>
      </c>
    </row>
    <row r="5145">
      <c r="A5145" s="441">
        <v>45843.65193576389</v>
      </c>
      <c r="B5145" s="294" t="s">
        <v>2260</v>
      </c>
    </row>
    <row r="5146">
      <c r="A5146" s="441">
        <v>45843.65193839121</v>
      </c>
      <c r="B5146" s="294" t="s">
        <v>2813</v>
      </c>
    </row>
    <row r="5147">
      <c r="A5147" s="441">
        <v>45843.651941006945</v>
      </c>
      <c r="B5147" s="294" t="s">
        <v>2264</v>
      </c>
    </row>
    <row r="5148">
      <c r="A5148" s="441">
        <v>45843.65650752315</v>
      </c>
      <c r="B5148" s="294" t="s">
        <v>4384</v>
      </c>
    </row>
    <row r="5149">
      <c r="A5149" s="441">
        <v>45843.65651241898</v>
      </c>
      <c r="B5149" s="294" t="s">
        <v>2260</v>
      </c>
    </row>
    <row r="5150">
      <c r="A5150" s="441">
        <v>45843.65651678241</v>
      </c>
      <c r="B5150" s="294" t="s">
        <v>2813</v>
      </c>
    </row>
    <row r="5151">
      <c r="A5151" s="441">
        <v>45843.65652866898</v>
      </c>
      <c r="B5151" s="294" t="s">
        <v>2264</v>
      </c>
    </row>
    <row r="5152">
      <c r="A5152" s="441">
        <v>45843.659297129634</v>
      </c>
      <c r="B5152" s="294" t="s">
        <v>4385</v>
      </c>
    </row>
    <row r="5153">
      <c r="A5153" s="441">
        <v>45843.65930086805</v>
      </c>
      <c r="B5153" s="294" t="s">
        <v>2260</v>
      </c>
    </row>
    <row r="5154">
      <c r="A5154" s="441">
        <v>45843.659304560184</v>
      </c>
      <c r="B5154" s="294" t="s">
        <v>2813</v>
      </c>
    </row>
    <row r="5155">
      <c r="A5155" s="441">
        <v>45843.65930842592</v>
      </c>
      <c r="B5155" s="294" t="s">
        <v>2264</v>
      </c>
    </row>
    <row r="5156">
      <c r="A5156" s="441">
        <v>45843.67513483796</v>
      </c>
      <c r="B5156" s="294" t="s">
        <v>4386</v>
      </c>
    </row>
    <row r="5157">
      <c r="A5157" s="441">
        <v>45843.67514508102</v>
      </c>
      <c r="B5157" s="294" t="s">
        <v>2260</v>
      </c>
    </row>
    <row r="5158">
      <c r="A5158" s="441">
        <v>45843.675159502316</v>
      </c>
      <c r="B5158" s="294" t="s">
        <v>2512</v>
      </c>
    </row>
    <row r="5159">
      <c r="A5159" s="441">
        <v>45843.67516171296</v>
      </c>
      <c r="B5159" s="294" t="s">
        <v>2264</v>
      </c>
    </row>
    <row r="5160">
      <c r="A5160" s="441">
        <v>45843.75838814815</v>
      </c>
      <c r="B5160" s="294" t="s">
        <v>2283</v>
      </c>
    </row>
    <row r="5161">
      <c r="A5161" s="441">
        <v>45843.758395902776</v>
      </c>
      <c r="B5161" s="294" t="s">
        <v>4387</v>
      </c>
    </row>
    <row r="5162">
      <c r="A5162" s="441">
        <v>45843.772457743056</v>
      </c>
      <c r="B5162" s="294" t="s">
        <v>4388</v>
      </c>
    </row>
    <row r="5163">
      <c r="A5163" s="441">
        <v>45843.77246299769</v>
      </c>
      <c r="B5163" s="294" t="s">
        <v>2260</v>
      </c>
    </row>
    <row r="5164">
      <c r="A5164" s="441">
        <v>45843.77246569445</v>
      </c>
      <c r="B5164" s="294" t="s">
        <v>2266</v>
      </c>
    </row>
    <row r="5165">
      <c r="A5165" s="441">
        <v>45843.77248663195</v>
      </c>
      <c r="B5165" s="294" t="s">
        <v>2267</v>
      </c>
    </row>
    <row r="5166">
      <c r="A5166" s="441">
        <v>45843.772490891206</v>
      </c>
      <c r="B5166" s="294" t="s">
        <v>2264</v>
      </c>
    </row>
    <row r="5167">
      <c r="A5167" s="441">
        <v>45843.87789123843</v>
      </c>
      <c r="B5167" s="294" t="s">
        <v>4389</v>
      </c>
    </row>
    <row r="5168">
      <c r="A5168" s="441">
        <v>45843.8779119213</v>
      </c>
      <c r="B5168" s="294" t="s">
        <v>2372</v>
      </c>
    </row>
    <row r="5169">
      <c r="A5169" s="441">
        <v>45843.877918171296</v>
      </c>
      <c r="B5169" s="294" t="s">
        <v>2398</v>
      </c>
    </row>
    <row r="5170">
      <c r="A5170" s="441">
        <v>45843.87792680555</v>
      </c>
      <c r="B5170" s="294" t="s">
        <v>2399</v>
      </c>
    </row>
    <row r="5171">
      <c r="A5171" s="441">
        <v>45843.877938101854</v>
      </c>
      <c r="B5171" s="294" t="s">
        <v>4390</v>
      </c>
    </row>
    <row r="5172">
      <c r="A5172" s="441">
        <v>45843.878250231486</v>
      </c>
      <c r="B5172" s="294" t="s">
        <v>4391</v>
      </c>
    </row>
    <row r="5173">
      <c r="A5173" s="441">
        <v>45843.87825425926</v>
      </c>
      <c r="B5173" s="294" t="s">
        <v>2274</v>
      </c>
    </row>
    <row r="5174">
      <c r="A5174" s="441">
        <v>45843.87826254629</v>
      </c>
      <c r="B5174" s="294" t="s">
        <v>2372</v>
      </c>
    </row>
    <row r="5175">
      <c r="A5175" s="441">
        <v>45843.878268506945</v>
      </c>
      <c r="B5175" s="294" t="s">
        <v>2373</v>
      </c>
    </row>
    <row r="5176">
      <c r="A5176" s="441">
        <v>45843.878273159724</v>
      </c>
      <c r="B5176" s="294" t="s">
        <v>4337</v>
      </c>
    </row>
    <row r="5177">
      <c r="A5177" s="441">
        <v>45843.87831806713</v>
      </c>
      <c r="B5177" s="294" t="s">
        <v>2342</v>
      </c>
    </row>
    <row r="5178">
      <c r="A5178" s="441">
        <v>45843.878341539355</v>
      </c>
      <c r="B5178" s="294" t="s">
        <v>4392</v>
      </c>
    </row>
    <row r="5179">
      <c r="A5179" s="441">
        <v>45843.8783456713</v>
      </c>
      <c r="B5179" s="294" t="s">
        <v>2280</v>
      </c>
    </row>
    <row r="5180">
      <c r="A5180" s="441">
        <v>45843.87835730324</v>
      </c>
      <c r="B5180" s="294" t="s">
        <v>2281</v>
      </c>
    </row>
    <row r="5181">
      <c r="A5181" s="441">
        <v>45843.87837769676</v>
      </c>
      <c r="B5181" s="294" t="s">
        <v>4393</v>
      </c>
    </row>
    <row r="5182">
      <c r="A5182" s="441">
        <v>45843.8783815162</v>
      </c>
      <c r="B5182" s="294" t="s">
        <v>2283</v>
      </c>
    </row>
    <row r="5183">
      <c r="A5183" s="441">
        <v>45843.87839034722</v>
      </c>
      <c r="B5183" s="294" t="s">
        <v>4394</v>
      </c>
    </row>
    <row r="5184">
      <c r="A5184" s="441">
        <v>45843.87839408565</v>
      </c>
      <c r="B5184" s="294" t="s">
        <v>2285</v>
      </c>
    </row>
    <row r="5185">
      <c r="A5185" s="441">
        <v>45843.87839987269</v>
      </c>
      <c r="B5185" s="294" t="s">
        <v>4395</v>
      </c>
    </row>
    <row r="5186">
      <c r="A5186" s="441">
        <v>45843.878410879624</v>
      </c>
      <c r="B5186" s="294" t="s">
        <v>4396</v>
      </c>
    </row>
    <row r="5187">
      <c r="A5187" s="441">
        <v>45843.88637310185</v>
      </c>
      <c r="B5187" s="294" t="s">
        <v>4397</v>
      </c>
    </row>
    <row r="5188">
      <c r="A5188" s="441">
        <v>45843.88637917824</v>
      </c>
      <c r="B5188" s="294" t="s">
        <v>2260</v>
      </c>
    </row>
    <row r="5189">
      <c r="A5189" s="441">
        <v>45843.886383564815</v>
      </c>
      <c r="B5189" s="294" t="s">
        <v>2323</v>
      </c>
    </row>
    <row r="5190">
      <c r="A5190" s="441">
        <v>45843.88638743055</v>
      </c>
      <c r="B5190" s="294" t="s">
        <v>2262</v>
      </c>
    </row>
    <row r="5191">
      <c r="A5191" s="441">
        <v>45843.88640993055</v>
      </c>
      <c r="B5191" s="294" t="s">
        <v>2324</v>
      </c>
    </row>
    <row r="5192">
      <c r="A5192" s="441">
        <v>45843.886423159725</v>
      </c>
      <c r="B5192" s="294" t="s">
        <v>2264</v>
      </c>
    </row>
    <row r="5193">
      <c r="A5193" s="441">
        <v>45843.890220138885</v>
      </c>
      <c r="B5193" s="294" t="s">
        <v>4398</v>
      </c>
    </row>
    <row r="5194">
      <c r="A5194" s="441">
        <v>45843.890228668984</v>
      </c>
      <c r="B5194" s="294" t="s">
        <v>2340</v>
      </c>
    </row>
    <row r="5195">
      <c r="A5195" s="441">
        <v>45843.890233032405</v>
      </c>
      <c r="B5195" s="294" t="s">
        <v>2677</v>
      </c>
    </row>
    <row r="5196">
      <c r="A5196" s="441">
        <v>45843.890240266206</v>
      </c>
      <c r="B5196" s="294" t="s">
        <v>4399</v>
      </c>
    </row>
    <row r="5197">
      <c r="A5197" s="441">
        <v>45843.89025303241</v>
      </c>
      <c r="B5197" s="294" t="s">
        <v>4400</v>
      </c>
    </row>
    <row r="5198">
      <c r="A5198" s="441">
        <v>45843.890600555555</v>
      </c>
      <c r="B5198" s="294" t="s">
        <v>4401</v>
      </c>
    </row>
    <row r="5199">
      <c r="A5199" s="441">
        <v>45843.890604479166</v>
      </c>
      <c r="B5199" s="294" t="s">
        <v>2274</v>
      </c>
    </row>
    <row r="5200">
      <c r="A5200" s="441">
        <v>45843.89063101852</v>
      </c>
      <c r="B5200" s="294" t="s">
        <v>2340</v>
      </c>
    </row>
    <row r="5201">
      <c r="A5201" s="441">
        <v>45843.89063446759</v>
      </c>
      <c r="B5201" s="294" t="s">
        <v>2341</v>
      </c>
    </row>
    <row r="5202">
      <c r="A5202" s="441">
        <v>45843.890638055556</v>
      </c>
      <c r="B5202" s="294" t="s">
        <v>4337</v>
      </c>
    </row>
    <row r="5203">
      <c r="A5203" s="441">
        <v>45843.89067005787</v>
      </c>
      <c r="B5203" s="294" t="s">
        <v>2342</v>
      </c>
    </row>
    <row r="5204">
      <c r="A5204" s="441">
        <v>45843.89068185185</v>
      </c>
      <c r="B5204" s="294" t="s">
        <v>4402</v>
      </c>
    </row>
    <row r="5205">
      <c r="A5205" s="441">
        <v>45843.89068510417</v>
      </c>
      <c r="B5205" s="294" t="s">
        <v>2280</v>
      </c>
    </row>
    <row r="5206">
      <c r="A5206" s="441">
        <v>45843.89069332176</v>
      </c>
      <c r="B5206" s="294" t="s">
        <v>2281</v>
      </c>
    </row>
    <row r="5207">
      <c r="A5207" s="441">
        <v>45843.890728240745</v>
      </c>
      <c r="B5207" s="294" t="s">
        <v>4403</v>
      </c>
    </row>
    <row r="5208">
      <c r="A5208" s="441">
        <v>45843.89073150463</v>
      </c>
      <c r="B5208" s="294" t="s">
        <v>2283</v>
      </c>
    </row>
    <row r="5209">
      <c r="A5209" s="441">
        <v>45843.89073932871</v>
      </c>
      <c r="B5209" s="294" t="s">
        <v>4404</v>
      </c>
    </row>
    <row r="5210">
      <c r="A5210" s="441">
        <v>45843.890743194446</v>
      </c>
      <c r="B5210" s="294" t="s">
        <v>2285</v>
      </c>
    </row>
    <row r="5211">
      <c r="A5211" s="441">
        <v>45843.89075515047</v>
      </c>
      <c r="B5211" s="294" t="s">
        <v>4405</v>
      </c>
    </row>
    <row r="5212">
      <c r="A5212" s="441">
        <v>45843.89076461806</v>
      </c>
      <c r="B5212" s="294" t="s">
        <v>4406</v>
      </c>
    </row>
    <row r="5213">
      <c r="A5213" s="441">
        <v>45843.997229120374</v>
      </c>
      <c r="B5213" s="294" t="s">
        <v>4407</v>
      </c>
    </row>
    <row r="5214">
      <c r="A5214" s="441">
        <v>45843.99723809028</v>
      </c>
      <c r="B5214" s="294" t="s">
        <v>2828</v>
      </c>
    </row>
    <row r="5215">
      <c r="A5215" s="441">
        <v>45843.997248761574</v>
      </c>
      <c r="B5215" s="294" t="s">
        <v>2565</v>
      </c>
    </row>
    <row r="5216">
      <c r="A5216" s="441">
        <v>45843.997258055555</v>
      </c>
      <c r="B5216" s="294" t="s">
        <v>4408</v>
      </c>
    </row>
    <row r="5217">
      <c r="A5217" s="441">
        <v>45843.99726905093</v>
      </c>
      <c r="B5217" s="294" t="s">
        <v>4409</v>
      </c>
    </row>
    <row r="5218">
      <c r="A5218" s="441">
        <v>45843.997938182874</v>
      </c>
      <c r="B5218" s="294" t="s">
        <v>4410</v>
      </c>
    </row>
    <row r="5219">
      <c r="A5219" s="441">
        <v>45843.99794353009</v>
      </c>
      <c r="B5219" s="294" t="s">
        <v>2274</v>
      </c>
    </row>
    <row r="5220">
      <c r="A5220" s="441">
        <v>45843.997964166665</v>
      </c>
      <c r="B5220" s="294" t="s">
        <v>2828</v>
      </c>
    </row>
    <row r="5221">
      <c r="A5221" s="441">
        <v>45843.99796825231</v>
      </c>
      <c r="B5221" s="294" t="s">
        <v>2832</v>
      </c>
    </row>
    <row r="5222">
      <c r="A5222" s="441">
        <v>45843.99797216435</v>
      </c>
      <c r="B5222" s="294" t="s">
        <v>4337</v>
      </c>
    </row>
    <row r="5223">
      <c r="A5223" s="441">
        <v>45843.99800040509</v>
      </c>
      <c r="B5223" s="294" t="s">
        <v>2278</v>
      </c>
    </row>
    <row r="5224">
      <c r="A5224" s="441">
        <v>45843.99801659722</v>
      </c>
      <c r="B5224" s="294" t="s">
        <v>4411</v>
      </c>
    </row>
    <row r="5225">
      <c r="A5225" s="441">
        <v>45843.998020694446</v>
      </c>
      <c r="B5225" s="294" t="s">
        <v>2280</v>
      </c>
    </row>
    <row r="5226">
      <c r="A5226" s="441">
        <v>45843.998030347226</v>
      </c>
      <c r="B5226" s="294" t="s">
        <v>2281</v>
      </c>
    </row>
    <row r="5227">
      <c r="A5227" s="441">
        <v>45843.99805194444</v>
      </c>
      <c r="B5227" s="294" t="s">
        <v>4412</v>
      </c>
    </row>
    <row r="5228">
      <c r="A5228" s="441">
        <v>45843.99806075232</v>
      </c>
      <c r="B5228" s="294" t="s">
        <v>2283</v>
      </c>
    </row>
    <row r="5229">
      <c r="A5229" s="441">
        <v>45843.9980694213</v>
      </c>
      <c r="B5229" s="294" t="s">
        <v>4413</v>
      </c>
    </row>
    <row r="5230">
      <c r="A5230" s="441">
        <v>45843.99808168982</v>
      </c>
      <c r="B5230" s="294" t="s">
        <v>2285</v>
      </c>
    </row>
    <row r="5231">
      <c r="A5231" s="441">
        <v>45843.99808671296</v>
      </c>
      <c r="B5231" s="294" t="s">
        <v>4414</v>
      </c>
    </row>
    <row r="5232">
      <c r="A5232" s="441">
        <v>45843.998098125</v>
      </c>
      <c r="B5232" s="294" t="s">
        <v>4415</v>
      </c>
    </row>
    <row r="5233">
      <c r="A5233" s="441">
        <v>45844.0705353588</v>
      </c>
      <c r="B5233" s="294" t="s">
        <v>4416</v>
      </c>
    </row>
    <row r="5234">
      <c r="A5234" s="441">
        <v>45844.07054055556</v>
      </c>
      <c r="B5234" s="294" t="s">
        <v>2260</v>
      </c>
    </row>
    <row r="5235">
      <c r="A5235" s="441">
        <v>45844.07054324074</v>
      </c>
      <c r="B5235" s="294" t="s">
        <v>2414</v>
      </c>
    </row>
    <row r="5236">
      <c r="A5236" s="441">
        <v>45844.070547129624</v>
      </c>
      <c r="B5236" s="294" t="s">
        <v>2264</v>
      </c>
    </row>
    <row r="5237">
      <c r="A5237" s="441">
        <v>45844.070842650464</v>
      </c>
      <c r="B5237" s="294" t="s">
        <v>4417</v>
      </c>
    </row>
    <row r="5238">
      <c r="A5238" s="441">
        <v>45844.070855625</v>
      </c>
      <c r="B5238" s="294" t="s">
        <v>2260</v>
      </c>
    </row>
    <row r="5239">
      <c r="A5239" s="441">
        <v>45844.07085924769</v>
      </c>
      <c r="B5239" s="294" t="s">
        <v>2414</v>
      </c>
    </row>
    <row r="5240">
      <c r="A5240" s="441">
        <v>45844.070862858796</v>
      </c>
      <c r="B5240" s="294" t="s">
        <v>2264</v>
      </c>
    </row>
    <row r="5241">
      <c r="A5241" s="441">
        <v>45844.07132847222</v>
      </c>
      <c r="B5241" s="294" t="s">
        <v>4418</v>
      </c>
    </row>
    <row r="5242">
      <c r="A5242" s="441">
        <v>45844.071332384265</v>
      </c>
      <c r="B5242" s="294" t="s">
        <v>2260</v>
      </c>
    </row>
    <row r="5243">
      <c r="A5243" s="441">
        <v>45844.07133576389</v>
      </c>
      <c r="B5243" s="294" t="s">
        <v>2414</v>
      </c>
    </row>
    <row r="5244">
      <c r="A5244" s="441">
        <v>45844.071345752316</v>
      </c>
      <c r="B5244" s="294" t="s">
        <v>2264</v>
      </c>
    </row>
    <row r="5245">
      <c r="A5245" s="441">
        <v>45844.07148254629</v>
      </c>
      <c r="B5245" s="294" t="s">
        <v>4419</v>
      </c>
    </row>
    <row r="5246">
      <c r="A5246" s="441">
        <v>45844.07148721065</v>
      </c>
      <c r="B5246" s="294" t="s">
        <v>2260</v>
      </c>
    </row>
    <row r="5247">
      <c r="A5247" s="441">
        <v>45844.07149189815</v>
      </c>
      <c r="B5247" s="294" t="s">
        <v>2414</v>
      </c>
    </row>
    <row r="5248">
      <c r="A5248" s="441">
        <v>45844.071496516204</v>
      </c>
      <c r="B5248" s="294" t="s">
        <v>2264</v>
      </c>
    </row>
    <row r="5249">
      <c r="A5249" s="441">
        <v>45844.2571840625</v>
      </c>
      <c r="B5249" s="294" t="s">
        <v>4420</v>
      </c>
    </row>
    <row r="5250">
      <c r="A5250" s="441">
        <v>45844.25719476852</v>
      </c>
      <c r="B5250" s="294" t="s">
        <v>4421</v>
      </c>
    </row>
    <row r="5251">
      <c r="A5251" s="441">
        <v>45844.2572028588</v>
      </c>
      <c r="B5251" s="294" t="s">
        <v>2283</v>
      </c>
    </row>
    <row r="5252">
      <c r="A5252" s="441">
        <v>45844.2572208912</v>
      </c>
      <c r="B5252" s="294" t="s">
        <v>4422</v>
      </c>
    </row>
    <row r="5253">
      <c r="A5253" s="441">
        <v>45844.26053483796</v>
      </c>
      <c r="B5253" s="294" t="s">
        <v>4423</v>
      </c>
    </row>
    <row r="5254">
      <c r="A5254" s="441">
        <v>45844.26055228009</v>
      </c>
      <c r="B5254" s="294" t="s">
        <v>2603</v>
      </c>
    </row>
    <row r="5255">
      <c r="A5255" s="441">
        <v>45844.26055717593</v>
      </c>
      <c r="B5255" s="294" t="s">
        <v>2398</v>
      </c>
    </row>
    <row r="5256">
      <c r="A5256" s="441">
        <v>45844.2605695949</v>
      </c>
      <c r="B5256" s="294" t="s">
        <v>2399</v>
      </c>
    </row>
    <row r="5257">
      <c r="A5257" s="441">
        <v>45844.2605862037</v>
      </c>
      <c r="B5257" s="294" t="s">
        <v>4424</v>
      </c>
    </row>
    <row r="5258">
      <c r="A5258" s="441">
        <v>45844.261403240744</v>
      </c>
      <c r="B5258" s="294" t="s">
        <v>4425</v>
      </c>
    </row>
    <row r="5259">
      <c r="A5259" s="441">
        <v>45844.26145636574</v>
      </c>
      <c r="B5259" s="294" t="s">
        <v>2426</v>
      </c>
    </row>
    <row r="5260">
      <c r="A5260" s="441">
        <v>45844.26146188658</v>
      </c>
      <c r="B5260" s="294" t="s">
        <v>2398</v>
      </c>
    </row>
    <row r="5261">
      <c r="A5261" s="441">
        <v>45844.26147056713</v>
      </c>
      <c r="B5261" s="294" t="s">
        <v>2399</v>
      </c>
    </row>
    <row r="5262">
      <c r="A5262" s="441">
        <v>45844.261486655094</v>
      </c>
      <c r="B5262" s="294" t="s">
        <v>4426</v>
      </c>
    </row>
    <row r="5263">
      <c r="A5263" s="441">
        <v>45844.261907719905</v>
      </c>
      <c r="B5263" s="294" t="s">
        <v>4427</v>
      </c>
    </row>
    <row r="5264">
      <c r="A5264" s="441">
        <v>45844.26191482639</v>
      </c>
      <c r="B5264" s="294" t="s">
        <v>2274</v>
      </c>
    </row>
    <row r="5265">
      <c r="A5265" s="441">
        <v>45844.26192427083</v>
      </c>
      <c r="B5265" s="294" t="s">
        <v>2603</v>
      </c>
    </row>
    <row r="5266">
      <c r="A5266" s="441">
        <v>45844.26192787037</v>
      </c>
      <c r="B5266" s="294" t="s">
        <v>2615</v>
      </c>
    </row>
    <row r="5267">
      <c r="A5267" s="441">
        <v>45844.26193170139</v>
      </c>
      <c r="B5267" s="294" t="s">
        <v>4337</v>
      </c>
    </row>
    <row r="5268">
      <c r="A5268" s="441">
        <v>45844.261940682874</v>
      </c>
      <c r="B5268" s="294" t="s">
        <v>4428</v>
      </c>
    </row>
    <row r="5269">
      <c r="A5269" s="441">
        <v>45844.26195059028</v>
      </c>
      <c r="B5269" s="294" t="s">
        <v>2622</v>
      </c>
    </row>
    <row r="5270">
      <c r="A5270" s="441">
        <v>45844.26195881944</v>
      </c>
      <c r="B5270" s="294" t="s">
        <v>2398</v>
      </c>
    </row>
    <row r="5271">
      <c r="A5271" s="441">
        <v>45844.26196048611</v>
      </c>
      <c r="B5271" s="294" t="s">
        <v>2374</v>
      </c>
    </row>
    <row r="5272">
      <c r="A5272" s="441">
        <v>45844.26196967592</v>
      </c>
      <c r="B5272" s="294" t="s">
        <v>2399</v>
      </c>
    </row>
    <row r="5273">
      <c r="A5273" s="441">
        <v>45844.26197155092</v>
      </c>
      <c r="B5273" s="294" t="s">
        <v>4429</v>
      </c>
    </row>
    <row r="5274">
      <c r="A5274" s="441">
        <v>45844.26197571759</v>
      </c>
      <c r="B5274" s="294" t="s">
        <v>2280</v>
      </c>
    </row>
    <row r="5275">
      <c r="A5275" s="441">
        <v>45844.261984375</v>
      </c>
      <c r="B5275" s="294" t="s">
        <v>4430</v>
      </c>
    </row>
    <row r="5276">
      <c r="A5276" s="441">
        <v>45844.261985474535</v>
      </c>
      <c r="B5276" s="294" t="s">
        <v>2281</v>
      </c>
    </row>
    <row r="5277">
      <c r="A5277" s="441">
        <v>45844.26201136574</v>
      </c>
      <c r="B5277" s="294" t="s">
        <v>4431</v>
      </c>
    </row>
    <row r="5278">
      <c r="A5278" s="441">
        <v>45844.262035625</v>
      </c>
      <c r="B5278" s="294" t="s">
        <v>2283</v>
      </c>
    </row>
    <row r="5279">
      <c r="A5279" s="441">
        <v>45844.262044675925</v>
      </c>
      <c r="B5279" s="294" t="s">
        <v>4432</v>
      </c>
    </row>
    <row r="5280">
      <c r="A5280" s="441">
        <v>45844.262048206016</v>
      </c>
      <c r="B5280" s="294" t="s">
        <v>2285</v>
      </c>
    </row>
    <row r="5281">
      <c r="A5281" s="441">
        <v>45844.26205341435</v>
      </c>
      <c r="B5281" s="294" t="s">
        <v>4433</v>
      </c>
    </row>
    <row r="5282">
      <c r="A5282" s="441">
        <v>45844.262060925925</v>
      </c>
      <c r="B5282" s="294" t="s">
        <v>4434</v>
      </c>
    </row>
    <row r="5283">
      <c r="A5283" s="441">
        <v>45844.26231334491</v>
      </c>
      <c r="B5283" s="294" t="s">
        <v>4435</v>
      </c>
    </row>
    <row r="5284">
      <c r="A5284" s="441">
        <v>45844.2623169213</v>
      </c>
      <c r="B5284" s="294" t="s">
        <v>2274</v>
      </c>
    </row>
    <row r="5285">
      <c r="A5285" s="441">
        <v>45844.26232409722</v>
      </c>
      <c r="B5285" s="294" t="s">
        <v>2426</v>
      </c>
    </row>
    <row r="5286">
      <c r="A5286" s="441">
        <v>45844.26232729167</v>
      </c>
      <c r="B5286" s="294" t="s">
        <v>2429</v>
      </c>
    </row>
    <row r="5287">
      <c r="A5287" s="441">
        <v>45844.26233059028</v>
      </c>
      <c r="B5287" s="294" t="s">
        <v>4337</v>
      </c>
    </row>
    <row r="5288">
      <c r="A5288" s="441">
        <v>45844.26237358796</v>
      </c>
      <c r="B5288" s="294" t="s">
        <v>2278</v>
      </c>
    </row>
    <row r="5289">
      <c r="A5289" s="441">
        <v>45844.262384236106</v>
      </c>
      <c r="B5289" s="294" t="s">
        <v>4436</v>
      </c>
    </row>
    <row r="5290">
      <c r="A5290" s="441">
        <v>45844.26238746528</v>
      </c>
      <c r="B5290" s="294" t="s">
        <v>2280</v>
      </c>
    </row>
    <row r="5291">
      <c r="A5291" s="441">
        <v>45844.26239567129</v>
      </c>
      <c r="B5291" s="294" t="s">
        <v>2281</v>
      </c>
    </row>
    <row r="5292">
      <c r="A5292" s="441">
        <v>45844.26240766204</v>
      </c>
      <c r="B5292" s="294" t="s">
        <v>4437</v>
      </c>
    </row>
    <row r="5293">
      <c r="A5293" s="441">
        <v>45844.262416655096</v>
      </c>
      <c r="B5293" s="294" t="s">
        <v>2283</v>
      </c>
    </row>
    <row r="5294">
      <c r="A5294" s="441">
        <v>45844.26243377315</v>
      </c>
      <c r="B5294" s="294" t="s">
        <v>4438</v>
      </c>
    </row>
    <row r="5295">
      <c r="A5295" s="441">
        <v>45844.26243984954</v>
      </c>
      <c r="B5295" s="294" t="s">
        <v>2285</v>
      </c>
    </row>
    <row r="5296">
      <c r="A5296" s="441">
        <v>45844.26244423611</v>
      </c>
      <c r="B5296" s="294" t="s">
        <v>4439</v>
      </c>
    </row>
    <row r="5297">
      <c r="A5297" s="441">
        <v>45844.2624533912</v>
      </c>
      <c r="B5297" s="294" t="s">
        <v>4440</v>
      </c>
    </row>
    <row r="5298">
      <c r="A5298" s="441">
        <v>45844.262468807865</v>
      </c>
      <c r="B5298" s="294" t="s">
        <v>4441</v>
      </c>
    </row>
    <row r="5299">
      <c r="A5299" s="441">
        <v>45844.26247318287</v>
      </c>
      <c r="B5299" s="294" t="s">
        <v>2274</v>
      </c>
    </row>
    <row r="5300">
      <c r="A5300" s="441">
        <v>45844.26249146991</v>
      </c>
      <c r="B5300" s="294" t="s">
        <v>2622</v>
      </c>
    </row>
    <row r="5301">
      <c r="A5301" s="441">
        <v>45844.26249508101</v>
      </c>
      <c r="B5301" s="294" t="s">
        <v>2641</v>
      </c>
    </row>
    <row r="5302">
      <c r="A5302" s="441">
        <v>45844.26249864583</v>
      </c>
      <c r="B5302" s="294" t="s">
        <v>4080</v>
      </c>
    </row>
    <row r="5303">
      <c r="A5303" s="441">
        <v>45844.26253865741</v>
      </c>
      <c r="B5303" s="294" t="s">
        <v>2342</v>
      </c>
    </row>
    <row r="5304">
      <c r="A5304" s="441">
        <v>45844.26256171297</v>
      </c>
      <c r="B5304" s="294" t="s">
        <v>4442</v>
      </c>
    </row>
    <row r="5305">
      <c r="A5305" s="441">
        <v>45844.26256537037</v>
      </c>
      <c r="B5305" s="294" t="s">
        <v>2280</v>
      </c>
    </row>
    <row r="5306">
      <c r="A5306" s="441">
        <v>45844.26257381945</v>
      </c>
      <c r="B5306" s="294" t="s">
        <v>2281</v>
      </c>
    </row>
    <row r="5307">
      <c r="A5307" s="441">
        <v>45844.26259633102</v>
      </c>
      <c r="B5307" s="294" t="s">
        <v>4443</v>
      </c>
    </row>
    <row r="5308">
      <c r="A5308" s="441">
        <v>45844.26259960648</v>
      </c>
      <c r="B5308" s="294" t="s">
        <v>2283</v>
      </c>
    </row>
    <row r="5309">
      <c r="A5309" s="441">
        <v>45844.26260741898</v>
      </c>
      <c r="B5309" s="294" t="s">
        <v>4444</v>
      </c>
    </row>
    <row r="5310">
      <c r="A5310" s="441">
        <v>45844.26261116898</v>
      </c>
      <c r="B5310" s="294" t="s">
        <v>2285</v>
      </c>
    </row>
    <row r="5311">
      <c r="A5311" s="441">
        <v>45844.26261675926</v>
      </c>
      <c r="B5311" s="294" t="s">
        <v>4445</v>
      </c>
    </row>
    <row r="5312">
      <c r="A5312" s="441">
        <v>45844.26262770833</v>
      </c>
      <c r="B5312" s="294" t="s">
        <v>4446</v>
      </c>
    </row>
    <row r="5313">
      <c r="A5313" s="441">
        <v>45844.36504829861</v>
      </c>
      <c r="B5313" s="294" t="s">
        <v>4447</v>
      </c>
    </row>
    <row r="5314">
      <c r="A5314" s="441">
        <v>45844.36505986111</v>
      </c>
      <c r="B5314" s="294" t="s">
        <v>2515</v>
      </c>
    </row>
    <row r="5315">
      <c r="A5315" s="441">
        <v>45844.365077546296</v>
      </c>
      <c r="B5315" s="294" t="s">
        <v>2398</v>
      </c>
    </row>
    <row r="5316">
      <c r="A5316" s="441">
        <v>45844.36508938657</v>
      </c>
      <c r="B5316" s="294" t="s">
        <v>2399</v>
      </c>
    </row>
    <row r="5317">
      <c r="A5317" s="441">
        <v>45844.36510409722</v>
      </c>
      <c r="B5317" s="294" t="s">
        <v>4448</v>
      </c>
    </row>
    <row r="5318">
      <c r="A5318" s="441">
        <v>45844.36602556713</v>
      </c>
      <c r="B5318" s="294" t="s">
        <v>4449</v>
      </c>
    </row>
    <row r="5319">
      <c r="A5319" s="441">
        <v>45844.3660384838</v>
      </c>
      <c r="B5319" s="294" t="s">
        <v>2274</v>
      </c>
    </row>
    <row r="5320">
      <c r="A5320" s="441">
        <v>45844.36604717592</v>
      </c>
      <c r="B5320" s="294" t="s">
        <v>2515</v>
      </c>
    </row>
    <row r="5321">
      <c r="A5321" s="441">
        <v>45844.366050983794</v>
      </c>
      <c r="B5321" s="294" t="s">
        <v>2518</v>
      </c>
    </row>
    <row r="5322">
      <c r="A5322" s="441">
        <v>45844.3660547801</v>
      </c>
      <c r="B5322" s="294" t="s">
        <v>4337</v>
      </c>
    </row>
    <row r="5323">
      <c r="A5323" s="441">
        <v>45844.36608836806</v>
      </c>
      <c r="B5323" s="294" t="s">
        <v>2342</v>
      </c>
    </row>
    <row r="5324">
      <c r="A5324" s="441">
        <v>45844.36610085648</v>
      </c>
      <c r="B5324" s="294" t="s">
        <v>4450</v>
      </c>
    </row>
    <row r="5325">
      <c r="A5325" s="441">
        <v>45844.36610471064</v>
      </c>
      <c r="B5325" s="294" t="s">
        <v>2280</v>
      </c>
    </row>
    <row r="5326">
      <c r="A5326" s="441">
        <v>45844.36611337963</v>
      </c>
      <c r="B5326" s="294" t="s">
        <v>2281</v>
      </c>
    </row>
    <row r="5327">
      <c r="A5327" s="441">
        <v>45844.366126863424</v>
      </c>
      <c r="B5327" s="294" t="s">
        <v>4451</v>
      </c>
    </row>
    <row r="5328">
      <c r="A5328" s="441">
        <v>45844.36613101852</v>
      </c>
      <c r="B5328" s="294" t="s">
        <v>2283</v>
      </c>
    </row>
    <row r="5329">
      <c r="A5329" s="441">
        <v>45844.366142812505</v>
      </c>
      <c r="B5329" s="294" t="s">
        <v>4452</v>
      </c>
    </row>
    <row r="5330">
      <c r="A5330" s="441">
        <v>45844.36614633102</v>
      </c>
      <c r="B5330" s="294" t="s">
        <v>2285</v>
      </c>
    </row>
    <row r="5331">
      <c r="A5331" s="441">
        <v>45844.36615954861</v>
      </c>
      <c r="B5331" s="294" t="s">
        <v>4453</v>
      </c>
    </row>
    <row r="5332">
      <c r="A5332" s="441">
        <v>45844.366172800925</v>
      </c>
      <c r="B5332" s="294" t="s">
        <v>4454</v>
      </c>
    </row>
    <row r="5333">
      <c r="A5333" s="441">
        <v>45844.37507519676</v>
      </c>
      <c r="B5333" s="294" t="s">
        <v>2290</v>
      </c>
    </row>
    <row r="5334">
      <c r="A5334" s="441">
        <v>45844.37571114583</v>
      </c>
      <c r="B5334" s="294" t="s">
        <v>3142</v>
      </c>
    </row>
    <row r="5335">
      <c r="A5335" s="441">
        <v>45844.37571581018</v>
      </c>
      <c r="B5335" s="294" t="s">
        <v>2659</v>
      </c>
    </row>
    <row r="5336">
      <c r="A5336" s="441">
        <v>45844.37584540509</v>
      </c>
      <c r="B5336" s="294" t="s">
        <v>4455</v>
      </c>
    </row>
    <row r="5337">
      <c r="A5337" s="441">
        <v>45844.375848564814</v>
      </c>
      <c r="B5337" s="294" t="s">
        <v>4456</v>
      </c>
    </row>
    <row r="5338">
      <c r="A5338" s="441">
        <v>45844.37585657407</v>
      </c>
      <c r="B5338" s="294" t="s">
        <v>4457</v>
      </c>
    </row>
    <row r="5339">
      <c r="A5339" s="441">
        <v>45844.37585978009</v>
      </c>
      <c r="B5339" s="294" t="s">
        <v>2283</v>
      </c>
    </row>
    <row r="5340">
      <c r="A5340" s="441">
        <v>45844.37587858796</v>
      </c>
      <c r="B5340" s="294" t="s">
        <v>4458</v>
      </c>
    </row>
    <row r="5341">
      <c r="A5341" s="441">
        <v>45844.45640880787</v>
      </c>
      <c r="B5341" s="294" t="s">
        <v>4459</v>
      </c>
    </row>
    <row r="5342">
      <c r="A5342" s="441">
        <v>45844.45641427083</v>
      </c>
      <c r="B5342" s="294" t="s">
        <v>2260</v>
      </c>
    </row>
    <row r="5343">
      <c r="A5343" s="441">
        <v>45844.456418622685</v>
      </c>
      <c r="B5343" s="294" t="s">
        <v>2297</v>
      </c>
    </row>
    <row r="5344">
      <c r="A5344" s="441">
        <v>45844.456450046295</v>
      </c>
      <c r="B5344" s="294" t="s">
        <v>2262</v>
      </c>
    </row>
    <row r="5345">
      <c r="A5345" s="441">
        <v>45844.45645766203</v>
      </c>
      <c r="B5345" s="294" t="s">
        <v>4460</v>
      </c>
    </row>
    <row r="5346">
      <c r="A5346" s="441">
        <v>45844.45647405092</v>
      </c>
      <c r="B5346" s="294" t="s">
        <v>2264</v>
      </c>
    </row>
    <row r="5347">
      <c r="A5347" s="441">
        <v>45844.45827537037</v>
      </c>
      <c r="B5347" s="294" t="s">
        <v>4461</v>
      </c>
    </row>
    <row r="5348">
      <c r="A5348" s="441">
        <v>45844.45828585648</v>
      </c>
      <c r="B5348" s="294" t="s">
        <v>2306</v>
      </c>
    </row>
    <row r="5349">
      <c r="A5349" s="441">
        <v>45844.458290625</v>
      </c>
      <c r="B5349" s="294" t="s">
        <v>2859</v>
      </c>
    </row>
    <row r="5350">
      <c r="A5350" s="441">
        <v>45844.45830162037</v>
      </c>
      <c r="B5350" s="294" t="s">
        <v>4462</v>
      </c>
    </row>
    <row r="5351">
      <c r="A5351" s="441">
        <v>45844.45832722222</v>
      </c>
      <c r="B5351" s="294" t="s">
        <v>4463</v>
      </c>
    </row>
    <row r="5352">
      <c r="A5352" s="441">
        <v>45844.459041574075</v>
      </c>
      <c r="B5352" s="294" t="s">
        <v>4464</v>
      </c>
    </row>
    <row r="5353">
      <c r="A5353" s="441">
        <v>45844.459046620366</v>
      </c>
      <c r="B5353" s="294" t="s">
        <v>2274</v>
      </c>
    </row>
    <row r="5354">
      <c r="A5354" s="441">
        <v>45844.45905733797</v>
      </c>
      <c r="B5354" s="294" t="s">
        <v>2306</v>
      </c>
    </row>
    <row r="5355">
      <c r="A5355" s="441">
        <v>45844.459062002315</v>
      </c>
      <c r="B5355" s="294" t="s">
        <v>2307</v>
      </c>
    </row>
    <row r="5356">
      <c r="A5356" s="441">
        <v>45844.45906650463</v>
      </c>
      <c r="B5356" s="294" t="s">
        <v>4465</v>
      </c>
    </row>
    <row r="5357">
      <c r="A5357" s="441">
        <v>45844.45910568287</v>
      </c>
      <c r="B5357" s="294" t="s">
        <v>2278</v>
      </c>
    </row>
    <row r="5358">
      <c r="A5358" s="441">
        <v>45844.459120960644</v>
      </c>
      <c r="B5358" s="294" t="s">
        <v>4466</v>
      </c>
    </row>
    <row r="5359">
      <c r="A5359" s="441">
        <v>45844.459132916665</v>
      </c>
      <c r="B5359" s="294" t="s">
        <v>2280</v>
      </c>
    </row>
    <row r="5360">
      <c r="A5360" s="441">
        <v>45844.45914365741</v>
      </c>
      <c r="B5360" s="294" t="s">
        <v>2281</v>
      </c>
    </row>
    <row r="5361">
      <c r="A5361" s="441">
        <v>45844.45916684028</v>
      </c>
      <c r="B5361" s="294" t="s">
        <v>4467</v>
      </c>
    </row>
    <row r="5362">
      <c r="A5362" s="441">
        <v>45844.45917162037</v>
      </c>
      <c r="B5362" s="294" t="s">
        <v>2283</v>
      </c>
    </row>
    <row r="5363">
      <c r="A5363" s="441">
        <v>45844.45918372685</v>
      </c>
      <c r="B5363" s="294" t="s">
        <v>4468</v>
      </c>
    </row>
    <row r="5364">
      <c r="A5364" s="441">
        <v>45844.45918873843</v>
      </c>
      <c r="B5364" s="294" t="s">
        <v>2285</v>
      </c>
    </row>
    <row r="5365">
      <c r="A5365" s="441">
        <v>45844.45919415509</v>
      </c>
      <c r="B5365" s="294" t="s">
        <v>4469</v>
      </c>
    </row>
    <row r="5366">
      <c r="A5366" s="441">
        <v>45844.45920456019</v>
      </c>
      <c r="B5366" s="294" t="s">
        <v>4470</v>
      </c>
    </row>
    <row r="5367">
      <c r="A5367" s="441">
        <v>45844.53852077546</v>
      </c>
      <c r="B5367" s="294" t="s">
        <v>4471</v>
      </c>
    </row>
    <row r="5368">
      <c r="A5368" s="441">
        <v>45844.538531956016</v>
      </c>
      <c r="B5368" s="294" t="s">
        <v>2532</v>
      </c>
    </row>
    <row r="5369">
      <c r="A5369" s="441">
        <v>45844.53853665509</v>
      </c>
      <c r="B5369" s="294" t="s">
        <v>2533</v>
      </c>
    </row>
    <row r="5370">
      <c r="A5370" s="441">
        <v>45844.53854978009</v>
      </c>
      <c r="B5370" s="294" t="s">
        <v>4472</v>
      </c>
    </row>
    <row r="5371">
      <c r="A5371" s="441">
        <v>45844.53857497685</v>
      </c>
      <c r="B5371" s="294" t="s">
        <v>4473</v>
      </c>
    </row>
    <row r="5372">
      <c r="A5372" s="441">
        <v>45844.539987303244</v>
      </c>
      <c r="B5372" s="294" t="s">
        <v>4474</v>
      </c>
    </row>
    <row r="5373">
      <c r="A5373" s="441">
        <v>45844.539992164355</v>
      </c>
      <c r="B5373" s="294" t="s">
        <v>2274</v>
      </c>
    </row>
    <row r="5374">
      <c r="A5374" s="441">
        <v>45844.54000501157</v>
      </c>
      <c r="B5374" s="294" t="s">
        <v>2532</v>
      </c>
    </row>
    <row r="5375">
      <c r="A5375" s="441">
        <v>45844.54000945602</v>
      </c>
      <c r="B5375" s="294" t="s">
        <v>2537</v>
      </c>
    </row>
    <row r="5376">
      <c r="A5376" s="441">
        <v>45844.540013564816</v>
      </c>
      <c r="B5376" s="294" t="s">
        <v>4465</v>
      </c>
    </row>
    <row r="5377">
      <c r="A5377" s="441">
        <v>45844.540046574075</v>
      </c>
      <c r="B5377" s="294" t="s">
        <v>2278</v>
      </c>
    </row>
    <row r="5378">
      <c r="A5378" s="441">
        <v>45844.54006505787</v>
      </c>
      <c r="B5378" s="294" t="s">
        <v>4475</v>
      </c>
    </row>
    <row r="5379">
      <c r="A5379" s="441">
        <v>45844.540069131945</v>
      </c>
      <c r="B5379" s="294" t="s">
        <v>2280</v>
      </c>
    </row>
    <row r="5380">
      <c r="A5380" s="441">
        <v>45844.540078125</v>
      </c>
      <c r="B5380" s="294" t="s">
        <v>2281</v>
      </c>
    </row>
    <row r="5381">
      <c r="A5381" s="441">
        <v>45844.54009443287</v>
      </c>
      <c r="B5381" s="294" t="s">
        <v>4476</v>
      </c>
    </row>
    <row r="5382">
      <c r="A5382" s="441">
        <v>45844.54009822916</v>
      </c>
      <c r="B5382" s="294" t="s">
        <v>2283</v>
      </c>
    </row>
    <row r="5383">
      <c r="A5383" s="441">
        <v>45844.54010924768</v>
      </c>
      <c r="B5383" s="294" t="s">
        <v>4477</v>
      </c>
    </row>
    <row r="5384">
      <c r="A5384" s="441">
        <v>45844.540122199076</v>
      </c>
      <c r="B5384" s="294" t="s">
        <v>2285</v>
      </c>
    </row>
    <row r="5385">
      <c r="A5385" s="441">
        <v>45844.54012792824</v>
      </c>
      <c r="B5385" s="294" t="s">
        <v>4478</v>
      </c>
    </row>
    <row r="5386">
      <c r="A5386" s="441">
        <v>45844.540141006946</v>
      </c>
      <c r="B5386" s="294" t="s">
        <v>4479</v>
      </c>
    </row>
    <row r="5387">
      <c r="A5387" s="441">
        <v>45844.611860289355</v>
      </c>
      <c r="B5387" s="294" t="s">
        <v>4480</v>
      </c>
    </row>
    <row r="5388">
      <c r="A5388" s="441">
        <v>45844.61186513889</v>
      </c>
      <c r="B5388" s="294" t="s">
        <v>2260</v>
      </c>
    </row>
    <row r="5389">
      <c r="A5389" s="441">
        <v>45844.611869733795</v>
      </c>
      <c r="B5389" s="294" t="s">
        <v>2261</v>
      </c>
    </row>
    <row r="5390">
      <c r="A5390" s="441">
        <v>45844.61188440972</v>
      </c>
      <c r="B5390" s="294" t="s">
        <v>2262</v>
      </c>
    </row>
    <row r="5391">
      <c r="A5391" s="441">
        <v>45844.61189277778</v>
      </c>
      <c r="B5391" s="294" t="s">
        <v>2263</v>
      </c>
    </row>
    <row r="5392">
      <c r="A5392" s="441">
        <v>45844.611907071754</v>
      </c>
      <c r="B5392" s="294" t="s">
        <v>2264</v>
      </c>
    </row>
    <row r="5393">
      <c r="A5393" s="441">
        <v>45844.61217252315</v>
      </c>
      <c r="B5393" s="294" t="s">
        <v>4481</v>
      </c>
    </row>
    <row r="5394">
      <c r="A5394" s="441">
        <v>45844.61218128473</v>
      </c>
      <c r="B5394" s="294" t="s">
        <v>2739</v>
      </c>
    </row>
    <row r="5395">
      <c r="A5395" s="441">
        <v>45844.61218564815</v>
      </c>
      <c r="B5395" s="294" t="s">
        <v>2740</v>
      </c>
    </row>
    <row r="5396">
      <c r="A5396" s="441">
        <v>45844.612195208334</v>
      </c>
      <c r="B5396" s="294" t="s">
        <v>4482</v>
      </c>
    </row>
    <row r="5397">
      <c r="A5397" s="441">
        <v>45844.612216064816</v>
      </c>
      <c r="B5397" s="294" t="s">
        <v>4483</v>
      </c>
    </row>
    <row r="5398">
      <c r="A5398" s="441">
        <v>45844.61352778935</v>
      </c>
      <c r="B5398" s="294" t="s">
        <v>4484</v>
      </c>
    </row>
    <row r="5399">
      <c r="A5399" s="441">
        <v>45844.613531759256</v>
      </c>
      <c r="B5399" s="294" t="s">
        <v>2274</v>
      </c>
    </row>
    <row r="5400">
      <c r="A5400" s="441">
        <v>45844.613541921295</v>
      </c>
      <c r="B5400" s="294" t="s">
        <v>2739</v>
      </c>
    </row>
    <row r="5401">
      <c r="A5401" s="441">
        <v>45844.61354550926</v>
      </c>
      <c r="B5401" s="294" t="s">
        <v>2744</v>
      </c>
    </row>
    <row r="5402">
      <c r="A5402" s="441">
        <v>45844.613548946756</v>
      </c>
      <c r="B5402" s="294" t="s">
        <v>4465</v>
      </c>
    </row>
    <row r="5403">
      <c r="A5403" s="441">
        <v>45844.61358138889</v>
      </c>
      <c r="B5403" s="294" t="s">
        <v>2278</v>
      </c>
    </row>
    <row r="5404">
      <c r="A5404" s="441">
        <v>45844.61359354167</v>
      </c>
      <c r="B5404" s="294" t="s">
        <v>4485</v>
      </c>
    </row>
    <row r="5405">
      <c r="A5405" s="441">
        <v>45844.61360109954</v>
      </c>
      <c r="B5405" s="294" t="s">
        <v>2280</v>
      </c>
    </row>
    <row r="5406">
      <c r="A5406" s="441">
        <v>45844.61361384259</v>
      </c>
      <c r="B5406" s="294" t="s">
        <v>2281</v>
      </c>
    </row>
    <row r="5407">
      <c r="A5407" s="441">
        <v>45844.613631388886</v>
      </c>
      <c r="B5407" s="294" t="s">
        <v>4486</v>
      </c>
    </row>
    <row r="5408">
      <c r="A5408" s="441">
        <v>45844.613634837966</v>
      </c>
      <c r="B5408" s="294" t="s">
        <v>2283</v>
      </c>
    </row>
    <row r="5409">
      <c r="A5409" s="441">
        <v>45844.61364210648</v>
      </c>
      <c r="B5409" s="294" t="s">
        <v>4487</v>
      </c>
    </row>
    <row r="5410">
      <c r="A5410" s="441">
        <v>45844.61364590278</v>
      </c>
      <c r="B5410" s="294" t="s">
        <v>2285</v>
      </c>
    </row>
    <row r="5411">
      <c r="A5411" s="441">
        <v>45844.61365010416</v>
      </c>
      <c r="B5411" s="294" t="s">
        <v>4488</v>
      </c>
    </row>
    <row r="5412">
      <c r="A5412" s="441">
        <v>45844.61365865741</v>
      </c>
      <c r="B5412" s="294" t="s">
        <v>4489</v>
      </c>
    </row>
    <row r="5413">
      <c r="A5413" s="441">
        <v>45844.758373495366</v>
      </c>
      <c r="B5413" s="294" t="s">
        <v>2283</v>
      </c>
    </row>
    <row r="5414">
      <c r="A5414" s="441">
        <v>45844.75838442129</v>
      </c>
      <c r="B5414" s="294" t="s">
        <v>4490</v>
      </c>
    </row>
    <row r="5415">
      <c r="A5415" s="441">
        <v>45844.88458571759</v>
      </c>
      <c r="B5415" s="294" t="s">
        <v>4491</v>
      </c>
    </row>
    <row r="5416">
      <c r="A5416" s="441">
        <v>45844.884589629626</v>
      </c>
      <c r="B5416" s="294" t="s">
        <v>2260</v>
      </c>
    </row>
    <row r="5417">
      <c r="A5417" s="441">
        <v>45844.88459215278</v>
      </c>
      <c r="B5417" s="294" t="s">
        <v>2696</v>
      </c>
    </row>
    <row r="5418">
      <c r="A5418" s="441">
        <v>45844.884596550924</v>
      </c>
      <c r="B5418" s="294" t="s">
        <v>2264</v>
      </c>
    </row>
    <row r="5419">
      <c r="A5419" s="441">
        <v>45844.89253846065</v>
      </c>
      <c r="B5419" s="294" t="s">
        <v>4492</v>
      </c>
    </row>
    <row r="5420">
      <c r="A5420" s="441">
        <v>45844.8925419213</v>
      </c>
      <c r="B5420" s="294" t="s">
        <v>2260</v>
      </c>
    </row>
    <row r="5421">
      <c r="A5421" s="441">
        <v>45844.89254512731</v>
      </c>
      <c r="B5421" s="294" t="s">
        <v>2696</v>
      </c>
    </row>
    <row r="5422">
      <c r="A5422" s="441">
        <v>45844.89254814815</v>
      </c>
      <c r="B5422" s="294" t="s">
        <v>2264</v>
      </c>
    </row>
    <row r="5423">
      <c r="A5423" s="441">
        <v>45844.98248733796</v>
      </c>
      <c r="B5423" s="294" t="s">
        <v>4493</v>
      </c>
    </row>
    <row r="5424">
      <c r="A5424" s="441">
        <v>45844.98249361111</v>
      </c>
      <c r="B5424" s="294" t="s">
        <v>2839</v>
      </c>
    </row>
    <row r="5425">
      <c r="A5425" s="441">
        <v>45844.98250655092</v>
      </c>
      <c r="B5425" s="294" t="s">
        <v>2565</v>
      </c>
    </row>
    <row r="5426">
      <c r="A5426" s="441">
        <v>45844.98251181713</v>
      </c>
      <c r="B5426" s="294" t="s">
        <v>4494</v>
      </c>
    </row>
    <row r="5427">
      <c r="A5427" s="441">
        <v>45844.98252239583</v>
      </c>
      <c r="B5427" s="294" t="s">
        <v>4495</v>
      </c>
    </row>
    <row r="5428">
      <c r="A5428" s="441">
        <v>45844.982643043986</v>
      </c>
      <c r="B5428" s="294" t="s">
        <v>4496</v>
      </c>
    </row>
    <row r="5429">
      <c r="A5429" s="441">
        <v>45844.98264553241</v>
      </c>
      <c r="B5429" s="294" t="s">
        <v>2260</v>
      </c>
    </row>
    <row r="5430">
      <c r="A5430" s="441">
        <v>45844.98264805556</v>
      </c>
      <c r="B5430" s="294" t="s">
        <v>2927</v>
      </c>
    </row>
    <row r="5431">
      <c r="A5431" s="441">
        <v>45844.98265068287</v>
      </c>
      <c r="B5431" s="294" t="s">
        <v>2264</v>
      </c>
    </row>
    <row r="5432">
      <c r="A5432" s="441">
        <v>45844.983678425924</v>
      </c>
      <c r="B5432" s="294" t="s">
        <v>4497</v>
      </c>
    </row>
    <row r="5433">
      <c r="A5433" s="441">
        <v>45844.983681770835</v>
      </c>
      <c r="B5433" s="294" t="s">
        <v>2274</v>
      </c>
    </row>
    <row r="5434">
      <c r="A5434" s="441">
        <v>45844.983690023146</v>
      </c>
      <c r="B5434" s="294" t="s">
        <v>2839</v>
      </c>
    </row>
    <row r="5435">
      <c r="A5435" s="441">
        <v>45844.983693368056</v>
      </c>
      <c r="B5435" s="294" t="s">
        <v>2843</v>
      </c>
    </row>
    <row r="5436">
      <c r="A5436" s="441">
        <v>45844.98369664352</v>
      </c>
      <c r="B5436" s="294" t="s">
        <v>4465</v>
      </c>
    </row>
    <row r="5437">
      <c r="A5437" s="441">
        <v>45844.983717662035</v>
      </c>
      <c r="B5437" s="294" t="s">
        <v>2342</v>
      </c>
    </row>
    <row r="5438">
      <c r="A5438" s="441">
        <v>45844.983750486106</v>
      </c>
      <c r="B5438" s="294" t="s">
        <v>4498</v>
      </c>
    </row>
    <row r="5439">
      <c r="A5439" s="441">
        <v>45844.9837534375</v>
      </c>
      <c r="B5439" s="294" t="s">
        <v>2280</v>
      </c>
    </row>
    <row r="5440">
      <c r="A5440" s="441">
        <v>45844.983765694444</v>
      </c>
      <c r="B5440" s="294" t="s">
        <v>2281</v>
      </c>
    </row>
    <row r="5441">
      <c r="A5441" s="441">
        <v>45844.983779664355</v>
      </c>
      <c r="B5441" s="294" t="s">
        <v>4499</v>
      </c>
    </row>
    <row r="5442">
      <c r="A5442" s="441">
        <v>45844.983783125004</v>
      </c>
      <c r="B5442" s="294" t="s">
        <v>2283</v>
      </c>
    </row>
    <row r="5443">
      <c r="A5443" s="441">
        <v>45844.98379449074</v>
      </c>
      <c r="B5443" s="294" t="s">
        <v>4500</v>
      </c>
    </row>
    <row r="5444">
      <c r="A5444" s="441">
        <v>45844.98379778935</v>
      </c>
      <c r="B5444" s="294" t="s">
        <v>2285</v>
      </c>
    </row>
    <row r="5445">
      <c r="A5445" s="441">
        <v>45844.983802256946</v>
      </c>
      <c r="B5445" s="294" t="s">
        <v>4501</v>
      </c>
    </row>
    <row r="5446">
      <c r="A5446" s="441">
        <v>45844.98381259259</v>
      </c>
      <c r="B5446" s="294" t="s">
        <v>4502</v>
      </c>
    </row>
    <row r="5447">
      <c r="A5447" s="441">
        <v>45845.37511366898</v>
      </c>
      <c r="B5447" s="294" t="s">
        <v>2290</v>
      </c>
    </row>
    <row r="5448">
      <c r="A5448" s="441">
        <v>45845.37514605324</v>
      </c>
      <c r="B5448" s="294" t="s">
        <v>2291</v>
      </c>
    </row>
    <row r="5449">
      <c r="A5449" s="441">
        <v>45845.4229746412</v>
      </c>
      <c r="B5449" s="294" t="s">
        <v>4503</v>
      </c>
    </row>
    <row r="5450">
      <c r="A5450" s="441">
        <v>45845.422986481484</v>
      </c>
      <c r="B5450" s="294" t="s">
        <v>2260</v>
      </c>
    </row>
    <row r="5451">
      <c r="A5451" s="441">
        <v>45845.422990590276</v>
      </c>
      <c r="B5451" s="294" t="s">
        <v>4206</v>
      </c>
    </row>
    <row r="5452">
      <c r="A5452" s="441">
        <v>45845.4230015625</v>
      </c>
      <c r="B5452" s="294" t="s">
        <v>2262</v>
      </c>
    </row>
    <row r="5453">
      <c r="A5453" s="441">
        <v>45845.42300905092</v>
      </c>
      <c r="B5453" s="294" t="s">
        <v>4504</v>
      </c>
    </row>
    <row r="5454">
      <c r="A5454" s="441">
        <v>45845.42302065973</v>
      </c>
      <c r="B5454" s="294" t="s">
        <v>2264</v>
      </c>
    </row>
    <row r="5455">
      <c r="A5455" s="441">
        <v>45845.758395763885</v>
      </c>
      <c r="B5455" s="294" t="s">
        <v>2283</v>
      </c>
    </row>
    <row r="5456">
      <c r="A5456" s="441">
        <v>45845.758407650465</v>
      </c>
      <c r="B5456" s="294" t="s">
        <v>4505</v>
      </c>
    </row>
    <row r="5457">
      <c r="A5457" s="441">
        <v>45845.76719237269</v>
      </c>
      <c r="B5457" s="294" t="s">
        <v>4506</v>
      </c>
    </row>
    <row r="5458">
      <c r="A5458" s="441">
        <v>45845.76720545139</v>
      </c>
      <c r="B5458" s="294" t="s">
        <v>2260</v>
      </c>
    </row>
    <row r="5459">
      <c r="A5459" s="441">
        <v>45845.767210555554</v>
      </c>
      <c r="B5459" s="294" t="s">
        <v>2927</v>
      </c>
    </row>
    <row r="5460">
      <c r="A5460" s="441">
        <v>45845.767225081014</v>
      </c>
      <c r="B5460" s="294" t="s">
        <v>2264</v>
      </c>
    </row>
    <row r="5461">
      <c r="A5461" s="441">
        <v>45845.86912851852</v>
      </c>
      <c r="B5461" s="294" t="s">
        <v>4507</v>
      </c>
    </row>
    <row r="5462">
      <c r="A5462" s="441">
        <v>45845.869134016204</v>
      </c>
      <c r="B5462" s="294" t="s">
        <v>2260</v>
      </c>
    </row>
    <row r="5463">
      <c r="A5463" s="441">
        <v>45845.86913857639</v>
      </c>
      <c r="B5463" s="294" t="s">
        <v>2323</v>
      </c>
    </row>
    <row r="5464">
      <c r="A5464" s="441">
        <v>45845.86916998842</v>
      </c>
      <c r="B5464" s="294" t="s">
        <v>2262</v>
      </c>
    </row>
    <row r="5465">
      <c r="A5465" s="441">
        <v>45845.86918178241</v>
      </c>
      <c r="B5465" s="294" t="s">
        <v>2324</v>
      </c>
    </row>
    <row r="5466">
      <c r="A5466" s="441">
        <v>45845.869200636575</v>
      </c>
      <c r="B5466" s="294" t="s">
        <v>2264</v>
      </c>
    </row>
    <row r="5467">
      <c r="A5467" s="441">
        <v>45845.86951625</v>
      </c>
      <c r="B5467" s="294" t="s">
        <v>4508</v>
      </c>
    </row>
    <row r="5468">
      <c r="A5468" s="441">
        <v>45845.86953836806</v>
      </c>
      <c r="B5468" s="294" t="s">
        <v>2340</v>
      </c>
    </row>
    <row r="5469">
      <c r="A5469" s="441">
        <v>45845.86954303241</v>
      </c>
      <c r="B5469" s="294" t="s">
        <v>2677</v>
      </c>
    </row>
    <row r="5470">
      <c r="A5470" s="441">
        <v>45845.86955349537</v>
      </c>
      <c r="B5470" s="294" t="s">
        <v>4509</v>
      </c>
    </row>
    <row r="5471">
      <c r="A5471" s="441">
        <v>45845.8695671412</v>
      </c>
      <c r="B5471" s="294" t="s">
        <v>4510</v>
      </c>
    </row>
    <row r="5472">
      <c r="A5472" s="441">
        <v>45845.86988900463</v>
      </c>
      <c r="B5472" s="294" t="s">
        <v>4511</v>
      </c>
    </row>
    <row r="5473">
      <c r="A5473" s="441">
        <v>45845.86989328703</v>
      </c>
      <c r="B5473" s="294" t="s">
        <v>2274</v>
      </c>
    </row>
    <row r="5474">
      <c r="A5474" s="441">
        <v>45845.86990701389</v>
      </c>
      <c r="B5474" s="294" t="s">
        <v>2340</v>
      </c>
    </row>
    <row r="5475">
      <c r="A5475" s="441">
        <v>45845.86991091435</v>
      </c>
      <c r="B5475" s="294" t="s">
        <v>2341</v>
      </c>
    </row>
    <row r="5476">
      <c r="A5476" s="441">
        <v>45845.869929039356</v>
      </c>
      <c r="B5476" s="294" t="s">
        <v>4465</v>
      </c>
    </row>
    <row r="5477">
      <c r="A5477" s="441">
        <v>45845.869971747685</v>
      </c>
      <c r="B5477" s="294" t="s">
        <v>2342</v>
      </c>
    </row>
    <row r="5478">
      <c r="A5478" s="441">
        <v>45845.87000012731</v>
      </c>
      <c r="B5478" s="294" t="s">
        <v>4512</v>
      </c>
    </row>
    <row r="5479">
      <c r="A5479" s="441">
        <v>45845.870004756944</v>
      </c>
      <c r="B5479" s="294" t="s">
        <v>2280</v>
      </c>
    </row>
    <row r="5480">
      <c r="A5480" s="441">
        <v>45845.870026793986</v>
      </c>
      <c r="B5480" s="294" t="s">
        <v>2281</v>
      </c>
    </row>
    <row r="5481">
      <c r="A5481" s="441">
        <v>45845.87004799768</v>
      </c>
      <c r="B5481" s="294" t="s">
        <v>4513</v>
      </c>
    </row>
    <row r="5482">
      <c r="A5482" s="441">
        <v>45845.87005189815</v>
      </c>
      <c r="B5482" s="294" t="s">
        <v>2283</v>
      </c>
    </row>
    <row r="5483">
      <c r="A5483" s="441">
        <v>45845.87006008102</v>
      </c>
      <c r="B5483" s="294" t="s">
        <v>4514</v>
      </c>
    </row>
    <row r="5484">
      <c r="A5484" s="441">
        <v>45845.870066261574</v>
      </c>
      <c r="B5484" s="294" t="s">
        <v>2285</v>
      </c>
    </row>
    <row r="5485">
      <c r="A5485" s="441">
        <v>45845.870072488426</v>
      </c>
      <c r="B5485" s="294" t="s">
        <v>4515</v>
      </c>
    </row>
    <row r="5486">
      <c r="A5486" s="441">
        <v>45845.87008320601</v>
      </c>
      <c r="B5486" s="294" t="s">
        <v>4516</v>
      </c>
    </row>
    <row r="5487">
      <c r="A5487" s="441">
        <v>45845.91691306713</v>
      </c>
      <c r="B5487" s="294" t="s">
        <v>4517</v>
      </c>
    </row>
    <row r="5488">
      <c r="A5488" s="441">
        <v>45845.91692337963</v>
      </c>
      <c r="B5488" s="294" t="s">
        <v>2372</v>
      </c>
    </row>
    <row r="5489">
      <c r="A5489" s="441">
        <v>45845.91692853009</v>
      </c>
      <c r="B5489" s="294" t="s">
        <v>2398</v>
      </c>
    </row>
    <row r="5490">
      <c r="A5490" s="441">
        <v>45845.91694627315</v>
      </c>
      <c r="B5490" s="294" t="s">
        <v>2399</v>
      </c>
    </row>
    <row r="5491">
      <c r="A5491" s="441">
        <v>45845.91697023148</v>
      </c>
      <c r="B5491" s="294" t="s">
        <v>4518</v>
      </c>
    </row>
    <row r="5492">
      <c r="A5492" s="441">
        <v>45845.91848482639</v>
      </c>
      <c r="B5492" s="294" t="s">
        <v>4519</v>
      </c>
    </row>
    <row r="5493">
      <c r="A5493" s="441">
        <v>45845.918490185184</v>
      </c>
      <c r="B5493" s="294" t="s">
        <v>2274</v>
      </c>
    </row>
    <row r="5494">
      <c r="A5494" s="441">
        <v>45845.91850381944</v>
      </c>
      <c r="B5494" s="294" t="s">
        <v>2372</v>
      </c>
    </row>
    <row r="5495">
      <c r="A5495" s="441">
        <v>45845.91850892361</v>
      </c>
      <c r="B5495" s="294" t="s">
        <v>2373</v>
      </c>
    </row>
    <row r="5496">
      <c r="A5496" s="441">
        <v>45845.918514363424</v>
      </c>
      <c r="B5496" s="294" t="s">
        <v>4465</v>
      </c>
    </row>
    <row r="5497">
      <c r="A5497" s="441">
        <v>45845.9185449537</v>
      </c>
      <c r="B5497" s="294" t="s">
        <v>2342</v>
      </c>
    </row>
    <row r="5498">
      <c r="A5498" s="441">
        <v>45845.918561053244</v>
      </c>
      <c r="B5498" s="294" t="s">
        <v>4520</v>
      </c>
    </row>
    <row r="5499">
      <c r="A5499" s="441">
        <v>45845.91858150463</v>
      </c>
      <c r="B5499" s="294" t="s">
        <v>2280</v>
      </c>
    </row>
    <row r="5500">
      <c r="A5500" s="441">
        <v>45845.91859260417</v>
      </c>
      <c r="B5500" s="294" t="s">
        <v>2281</v>
      </c>
    </row>
    <row r="5501">
      <c r="A5501" s="441">
        <v>45845.918619930555</v>
      </c>
      <c r="B5501" s="294" t="s">
        <v>4521</v>
      </c>
    </row>
    <row r="5502">
      <c r="A5502" s="441">
        <v>45845.9186246412</v>
      </c>
      <c r="B5502" s="294" t="s">
        <v>2283</v>
      </c>
    </row>
    <row r="5503">
      <c r="A5503" s="441">
        <v>45845.91863505787</v>
      </c>
      <c r="B5503" s="294" t="s">
        <v>4522</v>
      </c>
    </row>
    <row r="5504">
      <c r="A5504" s="441">
        <v>45845.918649756946</v>
      </c>
      <c r="B5504" s="294" t="s">
        <v>2285</v>
      </c>
    </row>
    <row r="5505">
      <c r="A5505" s="441">
        <v>45845.918657013885</v>
      </c>
      <c r="B5505" s="294" t="s">
        <v>4523</v>
      </c>
    </row>
    <row r="5506">
      <c r="A5506" s="441">
        <v>45845.91866872685</v>
      </c>
      <c r="B5506" s="294" t="s">
        <v>4524</v>
      </c>
    </row>
    <row r="5507">
      <c r="A5507" s="441">
        <v>45845.923276030095</v>
      </c>
      <c r="B5507" s="294" t="s">
        <v>4525</v>
      </c>
    </row>
    <row r="5508">
      <c r="A5508" s="441">
        <v>45845.923282812495</v>
      </c>
      <c r="B5508" s="294" t="s">
        <v>2381</v>
      </c>
    </row>
    <row r="5509">
      <c r="A5509" s="441">
        <v>45845.92329844907</v>
      </c>
      <c r="B5509" s="294" t="s">
        <v>2382</v>
      </c>
    </row>
    <row r="5510">
      <c r="A5510" s="441">
        <v>45845.92330456019</v>
      </c>
      <c r="B5510" s="294" t="s">
        <v>4526</v>
      </c>
    </row>
    <row r="5511">
      <c r="A5511" s="441">
        <v>45845.92331622685</v>
      </c>
      <c r="B5511" s="294" t="s">
        <v>4527</v>
      </c>
    </row>
    <row r="5512">
      <c r="A5512" s="441">
        <v>45845.924737939815</v>
      </c>
      <c r="B5512" s="294" t="s">
        <v>4528</v>
      </c>
    </row>
    <row r="5513">
      <c r="A5513" s="441">
        <v>45845.924741400464</v>
      </c>
      <c r="B5513" s="294" t="s">
        <v>2274</v>
      </c>
    </row>
    <row r="5514">
      <c r="A5514" s="441">
        <v>45845.92476204861</v>
      </c>
      <c r="B5514" s="294" t="s">
        <v>2381</v>
      </c>
    </row>
    <row r="5515">
      <c r="A5515" s="441">
        <v>45845.9247650926</v>
      </c>
      <c r="B5515" s="294" t="s">
        <v>2386</v>
      </c>
    </row>
    <row r="5516">
      <c r="A5516" s="441">
        <v>45845.9247683912</v>
      </c>
      <c r="B5516" s="294" t="s">
        <v>4465</v>
      </c>
    </row>
    <row r="5517">
      <c r="A5517" s="441">
        <v>45845.924829571755</v>
      </c>
      <c r="B5517" s="294" t="s">
        <v>2278</v>
      </c>
    </row>
    <row r="5518">
      <c r="A5518" s="441">
        <v>45845.924846504626</v>
      </c>
      <c r="B5518" s="294" t="s">
        <v>4529</v>
      </c>
    </row>
    <row r="5519">
      <c r="A5519" s="441">
        <v>45845.924849884264</v>
      </c>
      <c r="B5519" s="294" t="s">
        <v>2280</v>
      </c>
    </row>
    <row r="5520">
      <c r="A5520" s="441">
        <v>45845.924859363426</v>
      </c>
      <c r="B5520" s="294" t="s">
        <v>2281</v>
      </c>
    </row>
    <row r="5521">
      <c r="A5521" s="441">
        <v>45845.92487405092</v>
      </c>
      <c r="B5521" s="294" t="s">
        <v>4530</v>
      </c>
    </row>
    <row r="5522">
      <c r="A5522" s="441">
        <v>45845.92487802083</v>
      </c>
      <c r="B5522" s="294" t="s">
        <v>2283</v>
      </c>
    </row>
    <row r="5523">
      <c r="A5523" s="441">
        <v>45845.924908553236</v>
      </c>
      <c r="B5523" s="294" t="s">
        <v>4531</v>
      </c>
    </row>
    <row r="5524">
      <c r="A5524" s="441">
        <v>45845.92491248842</v>
      </c>
      <c r="B5524" s="294" t="s">
        <v>2285</v>
      </c>
    </row>
    <row r="5525">
      <c r="A5525" s="441">
        <v>45845.92493017361</v>
      </c>
      <c r="B5525" s="294" t="s">
        <v>4532</v>
      </c>
    </row>
    <row r="5526">
      <c r="A5526" s="441">
        <v>45845.92494438657</v>
      </c>
      <c r="B5526" s="294" t="s">
        <v>4533</v>
      </c>
    </row>
    <row r="5527">
      <c r="A5527" s="441">
        <v>45845.98536071759</v>
      </c>
      <c r="B5527" s="294" t="s">
        <v>4534</v>
      </c>
    </row>
    <row r="5528">
      <c r="A5528" s="441">
        <v>45845.98537787037</v>
      </c>
      <c r="B5528" s="294" t="s">
        <v>2828</v>
      </c>
    </row>
    <row r="5529">
      <c r="A5529" s="441">
        <v>45845.98538430556</v>
      </c>
      <c r="B5529" s="294" t="s">
        <v>2565</v>
      </c>
    </row>
    <row r="5530">
      <c r="A5530" s="441">
        <v>45845.985396979166</v>
      </c>
      <c r="B5530" s="294" t="s">
        <v>4535</v>
      </c>
    </row>
    <row r="5531">
      <c r="A5531" s="441">
        <v>45845.98541547454</v>
      </c>
      <c r="B5531" s="294" t="s">
        <v>4536</v>
      </c>
    </row>
    <row r="5532">
      <c r="A5532" s="441">
        <v>45845.98628671296</v>
      </c>
      <c r="B5532" s="294" t="s">
        <v>4537</v>
      </c>
    </row>
    <row r="5533">
      <c r="A5533" s="441">
        <v>45845.98629108796</v>
      </c>
      <c r="B5533" s="294" t="s">
        <v>2274</v>
      </c>
    </row>
    <row r="5534">
      <c r="A5534" s="441">
        <v>45845.986315567134</v>
      </c>
      <c r="B5534" s="294" t="s">
        <v>2828</v>
      </c>
    </row>
    <row r="5535">
      <c r="A5535" s="441">
        <v>45845.9863196875</v>
      </c>
      <c r="B5535" s="294" t="s">
        <v>2832</v>
      </c>
    </row>
    <row r="5536">
      <c r="A5536" s="441">
        <v>45845.98632358796</v>
      </c>
      <c r="B5536" s="294" t="s">
        <v>4465</v>
      </c>
    </row>
    <row r="5537">
      <c r="A5537" s="441">
        <v>45845.98637837963</v>
      </c>
      <c r="B5537" s="294" t="s">
        <v>2278</v>
      </c>
    </row>
    <row r="5538">
      <c r="A5538" s="441">
        <v>45845.98640356481</v>
      </c>
      <c r="B5538" s="294" t="s">
        <v>4538</v>
      </c>
    </row>
    <row r="5539">
      <c r="A5539" s="441">
        <v>45845.98641496528</v>
      </c>
      <c r="B5539" s="294" t="s">
        <v>2280</v>
      </c>
    </row>
    <row r="5540">
      <c r="A5540" s="441">
        <v>45845.98643476852</v>
      </c>
      <c r="B5540" s="294" t="s">
        <v>2281</v>
      </c>
    </row>
    <row r="5541">
      <c r="A5541" s="441">
        <v>45845.986461747685</v>
      </c>
      <c r="B5541" s="294" t="s">
        <v>4539</v>
      </c>
    </row>
    <row r="5542">
      <c r="A5542" s="441">
        <v>45845.98646664352</v>
      </c>
      <c r="B5542" s="294" t="s">
        <v>2283</v>
      </c>
    </row>
    <row r="5543">
      <c r="A5543" s="441">
        <v>45845.98647599537</v>
      </c>
      <c r="B5543" s="294" t="s">
        <v>4540</v>
      </c>
    </row>
    <row r="5544">
      <c r="A5544" s="441">
        <v>45845.98648417824</v>
      </c>
      <c r="B5544" s="294" t="s">
        <v>2285</v>
      </c>
    </row>
    <row r="5545">
      <c r="A5545" s="441">
        <v>45845.98649114583</v>
      </c>
      <c r="B5545" s="294" t="s">
        <v>4541</v>
      </c>
    </row>
    <row r="5546">
      <c r="A5546" s="441">
        <v>45845.986499074075</v>
      </c>
      <c r="B5546" s="294" t="s">
        <v>4542</v>
      </c>
    </row>
    <row r="5547">
      <c r="A5547" s="441">
        <v>45845.98753486111</v>
      </c>
      <c r="B5547" s="294" t="s">
        <v>4543</v>
      </c>
    </row>
    <row r="5548">
      <c r="A5548" s="441">
        <v>45845.98754994213</v>
      </c>
      <c r="B5548" s="294" t="s">
        <v>2275</v>
      </c>
    </row>
    <row r="5549">
      <c r="A5549" s="441">
        <v>45845.987554189815</v>
      </c>
      <c r="B5549" s="294" t="s">
        <v>2565</v>
      </c>
    </row>
    <row r="5550">
      <c r="A5550" s="441">
        <v>45845.98756403935</v>
      </c>
      <c r="B5550" s="294" t="s">
        <v>4544</v>
      </c>
    </row>
    <row r="5551">
      <c r="A5551" s="441">
        <v>45845.98757989584</v>
      </c>
      <c r="B5551" s="294" t="s">
        <v>4545</v>
      </c>
    </row>
    <row r="5552">
      <c r="A5552" s="441">
        <v>45845.98771976852</v>
      </c>
      <c r="B5552" s="294" t="s">
        <v>4546</v>
      </c>
    </row>
    <row r="5553">
      <c r="A5553" s="441">
        <v>45845.987724942126</v>
      </c>
      <c r="B5553" s="294" t="s">
        <v>2274</v>
      </c>
    </row>
    <row r="5554">
      <c r="A5554" s="441">
        <v>45845.98773692129</v>
      </c>
      <c r="B5554" s="294" t="s">
        <v>2275</v>
      </c>
    </row>
    <row r="5555">
      <c r="A5555" s="441">
        <v>45845.98774789352</v>
      </c>
      <c r="B5555" s="294" t="s">
        <v>2276</v>
      </c>
    </row>
    <row r="5556">
      <c r="A5556" s="441">
        <v>45845.98776047454</v>
      </c>
      <c r="B5556" s="294" t="s">
        <v>4465</v>
      </c>
    </row>
    <row r="5557">
      <c r="A5557" s="441">
        <v>45845.987801435185</v>
      </c>
      <c r="B5557" s="294" t="s">
        <v>2278</v>
      </c>
    </row>
    <row r="5558">
      <c r="A5558" s="441">
        <v>45845.98781665509</v>
      </c>
      <c r="B5558" s="294" t="s">
        <v>4547</v>
      </c>
    </row>
    <row r="5559">
      <c r="A5559" s="441">
        <v>45845.98782255787</v>
      </c>
      <c r="B5559" s="294" t="s">
        <v>2280</v>
      </c>
    </row>
    <row r="5560">
      <c r="A5560" s="441">
        <v>45845.98784395833</v>
      </c>
      <c r="B5560" s="294" t="s">
        <v>2281</v>
      </c>
    </row>
    <row r="5561">
      <c r="A5561" s="441">
        <v>45845.98786195602</v>
      </c>
      <c r="B5561" s="294" t="s">
        <v>4548</v>
      </c>
    </row>
    <row r="5562">
      <c r="A5562" s="441">
        <v>45845.98786699074</v>
      </c>
      <c r="B5562" s="294" t="s">
        <v>2283</v>
      </c>
    </row>
    <row r="5563">
      <c r="A5563" s="441">
        <v>45845.9878850463</v>
      </c>
      <c r="B5563" s="294" t="s">
        <v>4549</v>
      </c>
    </row>
    <row r="5564">
      <c r="A5564" s="441">
        <v>45845.987890324075</v>
      </c>
      <c r="B5564" s="294" t="s">
        <v>2285</v>
      </c>
    </row>
    <row r="5565">
      <c r="A5565" s="441">
        <v>45845.98789693287</v>
      </c>
      <c r="B5565" s="294" t="s">
        <v>4550</v>
      </c>
    </row>
    <row r="5566">
      <c r="A5566" s="441">
        <v>45845.987908854164</v>
      </c>
      <c r="B5566" s="294" t="s">
        <v>4551</v>
      </c>
    </row>
    <row r="5567">
      <c r="A5567" s="441">
        <v>45846.2571778125</v>
      </c>
      <c r="B5567" s="294" t="s">
        <v>4552</v>
      </c>
    </row>
    <row r="5568">
      <c r="A5568" s="441">
        <v>45846.2571824537</v>
      </c>
      <c r="B5568" s="294" t="s">
        <v>4553</v>
      </c>
    </row>
    <row r="5569">
      <c r="A5569" s="441">
        <v>45846.25720305556</v>
      </c>
      <c r="B5569" s="294" t="s">
        <v>2283</v>
      </c>
    </row>
    <row r="5570">
      <c r="A5570" s="441">
        <v>45846.257213171295</v>
      </c>
      <c r="B5570" s="294" t="s">
        <v>4554</v>
      </c>
    </row>
    <row r="5571">
      <c r="A5571" s="441">
        <v>45846.325695625</v>
      </c>
      <c r="B5571" s="294" t="s">
        <v>4555</v>
      </c>
    </row>
    <row r="5572">
      <c r="A5572" s="441">
        <v>45846.32569996528</v>
      </c>
      <c r="B5572" s="294" t="s">
        <v>2260</v>
      </c>
    </row>
    <row r="5573">
      <c r="A5573" s="441">
        <v>45846.325717037034</v>
      </c>
      <c r="B5573" s="294" t="s">
        <v>2414</v>
      </c>
    </row>
    <row r="5574">
      <c r="A5574" s="441">
        <v>45846.32571986111</v>
      </c>
      <c r="B5574" s="294" t="s">
        <v>2264</v>
      </c>
    </row>
    <row r="5575">
      <c r="A5575" s="441">
        <v>45846.326513402775</v>
      </c>
      <c r="B5575" s="294" t="s">
        <v>4556</v>
      </c>
    </row>
    <row r="5576">
      <c r="A5576" s="441">
        <v>45846.326516747686</v>
      </c>
      <c r="B5576" s="294" t="s">
        <v>2260</v>
      </c>
    </row>
    <row r="5577">
      <c r="A5577" s="441">
        <v>45846.32652003472</v>
      </c>
      <c r="B5577" s="294" t="s">
        <v>2414</v>
      </c>
    </row>
    <row r="5578">
      <c r="A5578" s="441">
        <v>45846.3265233912</v>
      </c>
      <c r="B5578" s="294" t="s">
        <v>2264</v>
      </c>
    </row>
    <row r="5579">
      <c r="A5579" s="441">
        <v>45846.341483634256</v>
      </c>
      <c r="B5579" s="294" t="s">
        <v>4557</v>
      </c>
    </row>
    <row r="5580">
      <c r="A5580" s="441">
        <v>45846.341488564816</v>
      </c>
      <c r="B5580" s="294" t="s">
        <v>2260</v>
      </c>
    </row>
    <row r="5581">
      <c r="A5581" s="441">
        <v>45846.3414924074</v>
      </c>
      <c r="B5581" s="294" t="s">
        <v>2963</v>
      </c>
    </row>
    <row r="5582">
      <c r="A5582" s="441">
        <v>45846.341502361116</v>
      </c>
      <c r="B5582" s="294" t="s">
        <v>2262</v>
      </c>
    </row>
    <row r="5583">
      <c r="A5583" s="441">
        <v>45846.341510011574</v>
      </c>
      <c r="B5583" s="294" t="s">
        <v>3459</v>
      </c>
    </row>
    <row r="5584">
      <c r="A5584" s="441">
        <v>45846.34152392361</v>
      </c>
      <c r="B5584" s="294" t="s">
        <v>2264</v>
      </c>
    </row>
    <row r="5585">
      <c r="A5585" s="441">
        <v>45846.34201234954</v>
      </c>
      <c r="B5585" s="294" t="s">
        <v>4558</v>
      </c>
    </row>
    <row r="5586">
      <c r="A5586" s="441">
        <v>45846.34201893519</v>
      </c>
      <c r="B5586" s="294" t="s">
        <v>3461</v>
      </c>
    </row>
    <row r="5587">
      <c r="A5587" s="441">
        <v>45846.34203101852</v>
      </c>
      <c r="B5587" s="294" t="s">
        <v>3462</v>
      </c>
    </row>
    <row r="5588">
      <c r="A5588" s="441">
        <v>45846.342041076394</v>
      </c>
      <c r="B5588" s="294" t="s">
        <v>4559</v>
      </c>
    </row>
    <row r="5589">
      <c r="A5589" s="441">
        <v>45846.34205503472</v>
      </c>
      <c r="B5589" s="294" t="s">
        <v>4560</v>
      </c>
    </row>
    <row r="5590">
      <c r="A5590" s="441">
        <v>45846.34286146991</v>
      </c>
      <c r="B5590" s="294" t="s">
        <v>4561</v>
      </c>
    </row>
    <row r="5591">
      <c r="A5591" s="441">
        <v>45846.34286635417</v>
      </c>
      <c r="B5591" s="294" t="s">
        <v>2274</v>
      </c>
    </row>
    <row r="5592">
      <c r="A5592" s="441">
        <v>45846.34287709491</v>
      </c>
      <c r="B5592" s="294" t="s">
        <v>3461</v>
      </c>
    </row>
    <row r="5593">
      <c r="A5593" s="441">
        <v>45846.34288285879</v>
      </c>
      <c r="B5593" s="294" t="s">
        <v>3466</v>
      </c>
    </row>
    <row r="5594">
      <c r="A5594" s="441">
        <v>45846.34289728009</v>
      </c>
      <c r="B5594" s="294" t="s">
        <v>4465</v>
      </c>
    </row>
    <row r="5595">
      <c r="A5595" s="441">
        <v>45846.34293417824</v>
      </c>
      <c r="B5595" s="294" t="s">
        <v>2342</v>
      </c>
    </row>
    <row r="5596">
      <c r="A5596" s="441">
        <v>45846.342948136575</v>
      </c>
      <c r="B5596" s="294" t="s">
        <v>4562</v>
      </c>
    </row>
    <row r="5597">
      <c r="A5597" s="441">
        <v>45846.34295449074</v>
      </c>
      <c r="B5597" s="294" t="s">
        <v>2280</v>
      </c>
    </row>
    <row r="5598">
      <c r="A5598" s="441">
        <v>45846.34296863426</v>
      </c>
      <c r="B5598" s="294" t="s">
        <v>2281</v>
      </c>
    </row>
    <row r="5599">
      <c r="A5599" s="441">
        <v>45846.34299625</v>
      </c>
      <c r="B5599" s="294" t="s">
        <v>4563</v>
      </c>
    </row>
    <row r="5600">
      <c r="A5600" s="441">
        <v>45846.343001030094</v>
      </c>
      <c r="B5600" s="294" t="s">
        <v>2283</v>
      </c>
    </row>
    <row r="5601">
      <c r="A5601" s="441">
        <v>45846.343015011575</v>
      </c>
      <c r="B5601" s="294" t="s">
        <v>4564</v>
      </c>
    </row>
    <row r="5602">
      <c r="A5602" s="441">
        <v>45846.343019155094</v>
      </c>
      <c r="B5602" s="294" t="s">
        <v>2285</v>
      </c>
    </row>
    <row r="5603">
      <c r="A5603" s="441">
        <v>45846.34302704861</v>
      </c>
      <c r="B5603" s="294" t="s">
        <v>4565</v>
      </c>
    </row>
    <row r="5604">
      <c r="A5604" s="441">
        <v>45846.343038680556</v>
      </c>
      <c r="B5604" s="294" t="s">
        <v>4566</v>
      </c>
    </row>
    <row r="5605">
      <c r="A5605" s="441">
        <v>45846.34532861111</v>
      </c>
      <c r="B5605" s="294" t="s">
        <v>4567</v>
      </c>
    </row>
    <row r="5606">
      <c r="A5606" s="441">
        <v>45846.34533607639</v>
      </c>
      <c r="B5606" s="294" t="s">
        <v>2260</v>
      </c>
    </row>
    <row r="5607">
      <c r="A5607" s="441">
        <v>45846.34534034722</v>
      </c>
      <c r="B5607" s="294" t="s">
        <v>2963</v>
      </c>
    </row>
    <row r="5608">
      <c r="A5608" s="441">
        <v>45846.34534396991</v>
      </c>
      <c r="B5608" s="294" t="s">
        <v>2264</v>
      </c>
    </row>
    <row r="5609">
      <c r="A5609" s="441">
        <v>45846.34559030093</v>
      </c>
      <c r="B5609" s="294" t="s">
        <v>4568</v>
      </c>
    </row>
    <row r="5610">
      <c r="A5610" s="441">
        <v>45846.34559295139</v>
      </c>
      <c r="B5610" s="294" t="s">
        <v>2260</v>
      </c>
    </row>
    <row r="5611">
      <c r="A5611" s="441">
        <v>45846.345595543986</v>
      </c>
      <c r="B5611" s="294" t="s">
        <v>2963</v>
      </c>
    </row>
    <row r="5612">
      <c r="A5612" s="441">
        <v>45846.34560505787</v>
      </c>
      <c r="B5612" s="294" t="s">
        <v>2264</v>
      </c>
    </row>
    <row r="5613">
      <c r="A5613" s="441">
        <v>45846.3561396875</v>
      </c>
      <c r="B5613" s="294" t="s">
        <v>4569</v>
      </c>
    </row>
    <row r="5614">
      <c r="A5614" s="441">
        <v>45846.35614650463</v>
      </c>
      <c r="B5614" s="294" t="s">
        <v>2468</v>
      </c>
    </row>
    <row r="5615">
      <c r="A5615" s="441">
        <v>45846.3561625</v>
      </c>
      <c r="B5615" s="294" t="s">
        <v>2398</v>
      </c>
    </row>
    <row r="5616">
      <c r="A5616" s="441">
        <v>45846.35617172453</v>
      </c>
      <c r="B5616" s="294" t="s">
        <v>2399</v>
      </c>
    </row>
    <row r="5617">
      <c r="A5617" s="441">
        <v>45846.35618203704</v>
      </c>
      <c r="B5617" s="294" t="s">
        <v>4570</v>
      </c>
    </row>
    <row r="5618">
      <c r="A5618" s="441">
        <v>45846.35665216435</v>
      </c>
      <c r="B5618" s="294" t="s">
        <v>4571</v>
      </c>
    </row>
    <row r="5619">
      <c r="A5619" s="441">
        <v>45846.35665539352</v>
      </c>
      <c r="B5619" s="294" t="s">
        <v>2274</v>
      </c>
    </row>
    <row r="5620">
      <c r="A5620" s="441">
        <v>45846.35666902778</v>
      </c>
      <c r="B5620" s="294" t="s">
        <v>2468</v>
      </c>
    </row>
    <row r="5621">
      <c r="A5621" s="441">
        <v>45846.356671875</v>
      </c>
      <c r="B5621" s="294" t="s">
        <v>2482</v>
      </c>
    </row>
    <row r="5622">
      <c r="A5622" s="441">
        <v>45846.356675</v>
      </c>
      <c r="B5622" s="294" t="s">
        <v>4465</v>
      </c>
    </row>
    <row r="5623">
      <c r="A5623" s="441">
        <v>45846.35669865741</v>
      </c>
      <c r="B5623" s="294" t="s">
        <v>3014</v>
      </c>
    </row>
    <row r="5624">
      <c r="A5624" s="441">
        <v>45846.356710520835</v>
      </c>
      <c r="B5624" s="294" t="s">
        <v>4572</v>
      </c>
    </row>
    <row r="5625">
      <c r="A5625" s="441">
        <v>45846.35671555555</v>
      </c>
      <c r="B5625" s="294" t="s">
        <v>2280</v>
      </c>
    </row>
    <row r="5626">
      <c r="A5626" s="441">
        <v>45846.35672512732</v>
      </c>
      <c r="B5626" s="294" t="s">
        <v>2281</v>
      </c>
    </row>
    <row r="5627">
      <c r="A5627" s="441">
        <v>45846.35673917824</v>
      </c>
      <c r="B5627" s="294" t="s">
        <v>4573</v>
      </c>
    </row>
    <row r="5628">
      <c r="A5628" s="441">
        <v>45846.35674804398</v>
      </c>
      <c r="B5628" s="294" t="s">
        <v>2283</v>
      </c>
    </row>
    <row r="5629">
      <c r="A5629" s="441">
        <v>45846.356764282405</v>
      </c>
      <c r="B5629" s="294" t="s">
        <v>4574</v>
      </c>
    </row>
    <row r="5630">
      <c r="A5630" s="441">
        <v>45846.35676765046</v>
      </c>
      <c r="B5630" s="294" t="s">
        <v>2285</v>
      </c>
    </row>
    <row r="5631">
      <c r="A5631" s="441">
        <v>45846.356778657406</v>
      </c>
      <c r="B5631" s="294" t="s">
        <v>4575</v>
      </c>
    </row>
    <row r="5632">
      <c r="A5632" s="441">
        <v>45846.356788379635</v>
      </c>
      <c r="B5632" s="294" t="s">
        <v>4576</v>
      </c>
    </row>
    <row r="5633">
      <c r="A5633" s="441">
        <v>45846.35683400463</v>
      </c>
      <c r="B5633" s="294" t="s">
        <v>4577</v>
      </c>
    </row>
    <row r="5634">
      <c r="A5634" s="441">
        <v>45846.35686122686</v>
      </c>
      <c r="B5634" s="294" t="s">
        <v>2603</v>
      </c>
    </row>
    <row r="5635">
      <c r="A5635" s="441">
        <v>45846.356865486116</v>
      </c>
      <c r="B5635" s="294" t="s">
        <v>2398</v>
      </c>
    </row>
    <row r="5636">
      <c r="A5636" s="441">
        <v>45846.3568733912</v>
      </c>
      <c r="B5636" s="294" t="s">
        <v>2399</v>
      </c>
    </row>
    <row r="5637">
      <c r="A5637" s="441">
        <v>45846.35689599537</v>
      </c>
      <c r="B5637" s="294" t="s">
        <v>4578</v>
      </c>
    </row>
    <row r="5638">
      <c r="A5638" s="441">
        <v>45846.35792084491</v>
      </c>
      <c r="B5638" s="294" t="s">
        <v>4579</v>
      </c>
    </row>
    <row r="5639">
      <c r="A5639" s="441">
        <v>45846.35792758102</v>
      </c>
      <c r="B5639" s="294" t="s">
        <v>2612</v>
      </c>
    </row>
    <row r="5640">
      <c r="A5640" s="441">
        <v>45846.35793383102</v>
      </c>
      <c r="B5640" s="294" t="s">
        <v>2398</v>
      </c>
    </row>
    <row r="5641">
      <c r="A5641" s="441">
        <v>45846.35794052083</v>
      </c>
      <c r="B5641" s="294" t="s">
        <v>2399</v>
      </c>
    </row>
    <row r="5642">
      <c r="A5642" s="441">
        <v>45846.35795497685</v>
      </c>
      <c r="B5642" s="294" t="s">
        <v>4580</v>
      </c>
    </row>
    <row r="5643">
      <c r="A5643" s="441">
        <v>45846.35827190972</v>
      </c>
      <c r="B5643" s="294" t="s">
        <v>4581</v>
      </c>
    </row>
    <row r="5644">
      <c r="A5644" s="441">
        <v>45846.35828458333</v>
      </c>
      <c r="B5644" s="294" t="s">
        <v>2274</v>
      </c>
    </row>
    <row r="5645">
      <c r="A5645" s="441">
        <v>45846.35829605324</v>
      </c>
      <c r="B5645" s="294" t="s">
        <v>2603</v>
      </c>
    </row>
    <row r="5646">
      <c r="A5646" s="441">
        <v>45846.35829957176</v>
      </c>
      <c r="B5646" s="294" t="s">
        <v>2615</v>
      </c>
    </row>
    <row r="5647">
      <c r="A5647" s="441">
        <v>45846.35830840278</v>
      </c>
      <c r="B5647" s="294" t="s">
        <v>4465</v>
      </c>
    </row>
    <row r="5648">
      <c r="A5648" s="441">
        <v>45846.358337349535</v>
      </c>
      <c r="B5648" s="294" t="s">
        <v>2278</v>
      </c>
    </row>
    <row r="5649">
      <c r="A5649" s="441">
        <v>45846.35835268519</v>
      </c>
      <c r="B5649" s="294" t="s">
        <v>4582</v>
      </c>
    </row>
    <row r="5650">
      <c r="A5650" s="441">
        <v>45846.35835685185</v>
      </c>
      <c r="B5650" s="294" t="s">
        <v>2280</v>
      </c>
    </row>
    <row r="5651">
      <c r="A5651" s="441">
        <v>45846.35836940972</v>
      </c>
      <c r="B5651" s="294" t="s">
        <v>2281</v>
      </c>
    </row>
    <row r="5652">
      <c r="A5652" s="441">
        <v>45846.35838585648</v>
      </c>
      <c r="B5652" s="294" t="s">
        <v>4583</v>
      </c>
    </row>
    <row r="5653">
      <c r="A5653" s="441">
        <v>45846.35839119213</v>
      </c>
      <c r="B5653" s="294" t="s">
        <v>2283</v>
      </c>
    </row>
    <row r="5654">
      <c r="A5654" s="441">
        <v>45846.358398807875</v>
      </c>
      <c r="B5654" s="294" t="s">
        <v>4584</v>
      </c>
    </row>
    <row r="5655">
      <c r="A5655" s="441">
        <v>45846.35840232639</v>
      </c>
      <c r="B5655" s="294" t="s">
        <v>2285</v>
      </c>
    </row>
    <row r="5656">
      <c r="A5656" s="441">
        <v>45846.35840755787</v>
      </c>
      <c r="B5656" s="294" t="s">
        <v>4585</v>
      </c>
    </row>
    <row r="5657">
      <c r="A5657" s="441">
        <v>45846.358417881944</v>
      </c>
      <c r="B5657" s="294" t="s">
        <v>4586</v>
      </c>
    </row>
    <row r="5658">
      <c r="A5658" s="441">
        <v>45846.35899778936</v>
      </c>
      <c r="B5658" s="294" t="s">
        <v>4587</v>
      </c>
    </row>
    <row r="5659">
      <c r="A5659" s="441">
        <v>45846.35900864583</v>
      </c>
      <c r="B5659" s="294" t="s">
        <v>2722</v>
      </c>
    </row>
    <row r="5660">
      <c r="A5660" s="441">
        <v>45846.3590134838</v>
      </c>
      <c r="B5660" s="294" t="s">
        <v>2398</v>
      </c>
    </row>
    <row r="5661">
      <c r="A5661" s="441">
        <v>45846.359022812496</v>
      </c>
      <c r="B5661" s="294" t="s">
        <v>2399</v>
      </c>
    </row>
    <row r="5662">
      <c r="A5662" s="441">
        <v>45846.35904758102</v>
      </c>
      <c r="B5662" s="294" t="s">
        <v>4588</v>
      </c>
    </row>
    <row r="5663">
      <c r="A5663" s="441">
        <v>45846.35927310185</v>
      </c>
      <c r="B5663" s="294" t="s">
        <v>4589</v>
      </c>
    </row>
    <row r="5664">
      <c r="A5664" s="441">
        <v>45846.35929328704</v>
      </c>
      <c r="B5664" s="294" t="s">
        <v>2274</v>
      </c>
    </row>
    <row r="5665">
      <c r="A5665" s="441">
        <v>45846.35933532407</v>
      </c>
      <c r="B5665" s="294" t="s">
        <v>2612</v>
      </c>
    </row>
    <row r="5666">
      <c r="A5666" s="441">
        <v>45846.35934188658</v>
      </c>
      <c r="B5666" s="294" t="s">
        <v>3957</v>
      </c>
    </row>
    <row r="5667">
      <c r="A5667" s="441">
        <v>45846.359346840276</v>
      </c>
      <c r="B5667" s="294" t="s">
        <v>4465</v>
      </c>
    </row>
    <row r="5668">
      <c r="A5668" s="441">
        <v>45846.35945020833</v>
      </c>
      <c r="B5668" s="294" t="s">
        <v>2278</v>
      </c>
    </row>
    <row r="5669">
      <c r="A5669" s="441">
        <v>45846.35946976852</v>
      </c>
      <c r="B5669" s="294" t="s">
        <v>4590</v>
      </c>
    </row>
    <row r="5670">
      <c r="A5670" s="441">
        <v>45846.3594758449</v>
      </c>
      <c r="B5670" s="294" t="s">
        <v>2280</v>
      </c>
    </row>
    <row r="5671">
      <c r="A5671" s="441">
        <v>45846.35948453704</v>
      </c>
      <c r="B5671" s="294" t="s">
        <v>2281</v>
      </c>
    </row>
    <row r="5672">
      <c r="A5672" s="441">
        <v>45846.359495983794</v>
      </c>
      <c r="B5672" s="294" t="s">
        <v>4591</v>
      </c>
    </row>
    <row r="5673">
      <c r="A5673" s="441">
        <v>45846.3595049537</v>
      </c>
      <c r="B5673" s="294" t="s">
        <v>4592</v>
      </c>
    </row>
    <row r="5674">
      <c r="A5674" s="441">
        <v>45846.35951086806</v>
      </c>
      <c r="B5674" s="294" t="s">
        <v>2283</v>
      </c>
    </row>
    <row r="5675">
      <c r="A5675" s="441">
        <v>45846.35950972222</v>
      </c>
      <c r="B5675" s="294" t="s">
        <v>2274</v>
      </c>
    </row>
    <row r="5676">
      <c r="A5676" s="441">
        <v>45846.359523692125</v>
      </c>
      <c r="B5676" s="294" t="s">
        <v>4593</v>
      </c>
    </row>
    <row r="5677">
      <c r="A5677" s="441">
        <v>45846.3595277662</v>
      </c>
      <c r="B5677" s="294" t="s">
        <v>2285</v>
      </c>
    </row>
    <row r="5678">
      <c r="A5678" s="441">
        <v>45846.35952976852</v>
      </c>
      <c r="B5678" s="294" t="s">
        <v>2722</v>
      </c>
    </row>
    <row r="5679">
      <c r="A5679" s="441">
        <v>45846.35953306713</v>
      </c>
      <c r="B5679" s="294" t="s">
        <v>2732</v>
      </c>
    </row>
    <row r="5680">
      <c r="A5680" s="441">
        <v>45846.35953747685</v>
      </c>
      <c r="B5680" s="294" t="s">
        <v>4465</v>
      </c>
    </row>
    <row r="5681">
      <c r="A5681" s="441">
        <v>45846.35955612268</v>
      </c>
      <c r="B5681" s="294" t="s">
        <v>4594</v>
      </c>
    </row>
    <row r="5682">
      <c r="A5682" s="441">
        <v>45846.35958266204</v>
      </c>
      <c r="B5682" s="294" t="s">
        <v>2342</v>
      </c>
    </row>
    <row r="5683">
      <c r="A5683" s="441">
        <v>45846.35961039352</v>
      </c>
      <c r="B5683" s="294" t="s">
        <v>4595</v>
      </c>
    </row>
    <row r="5684">
      <c r="A5684" s="441">
        <v>45846.35961438657</v>
      </c>
      <c r="B5684" s="294" t="s">
        <v>2280</v>
      </c>
    </row>
    <row r="5685">
      <c r="A5685" s="441">
        <v>45846.35962267361</v>
      </c>
      <c r="B5685" s="294" t="s">
        <v>2281</v>
      </c>
    </row>
    <row r="5686">
      <c r="A5686" s="441">
        <v>45846.35964283565</v>
      </c>
      <c r="B5686" s="294" t="s">
        <v>4596</v>
      </c>
    </row>
    <row r="5687">
      <c r="A5687" s="441">
        <v>45846.359654513886</v>
      </c>
      <c r="B5687" s="294" t="s">
        <v>2283</v>
      </c>
    </row>
    <row r="5688">
      <c r="A5688" s="441">
        <v>45846.35967074074</v>
      </c>
      <c r="B5688" s="294" t="s">
        <v>4597</v>
      </c>
    </row>
    <row r="5689">
      <c r="A5689" s="441">
        <v>45846.35967989583</v>
      </c>
      <c r="B5689" s="294" t="s">
        <v>2285</v>
      </c>
    </row>
    <row r="5690">
      <c r="A5690" s="441">
        <v>45846.35968695601</v>
      </c>
      <c r="B5690" s="294" t="s">
        <v>4598</v>
      </c>
    </row>
    <row r="5691">
      <c r="A5691" s="441">
        <v>45846.35969648148</v>
      </c>
      <c r="B5691" s="294" t="s">
        <v>4599</v>
      </c>
    </row>
    <row r="5692">
      <c r="A5692" s="441">
        <v>45846.36583759259</v>
      </c>
      <c r="B5692" s="294" t="s">
        <v>4600</v>
      </c>
    </row>
    <row r="5693">
      <c r="A5693" s="441">
        <v>45846.36584100695</v>
      </c>
      <c r="B5693" s="294" t="s">
        <v>2260</v>
      </c>
    </row>
    <row r="5694">
      <c r="A5694" s="441">
        <v>45846.365844733795</v>
      </c>
      <c r="B5694" s="294" t="s">
        <v>3081</v>
      </c>
    </row>
    <row r="5695">
      <c r="A5695" s="441">
        <v>45846.36587054398</v>
      </c>
      <c r="B5695" s="294" t="s">
        <v>2264</v>
      </c>
    </row>
    <row r="5696">
      <c r="A5696" s="441">
        <v>45846.365981944444</v>
      </c>
      <c r="B5696" s="294" t="s">
        <v>4601</v>
      </c>
    </row>
    <row r="5697">
      <c r="A5697" s="441">
        <v>45846.36598642361</v>
      </c>
      <c r="B5697" s="294" t="s">
        <v>2260</v>
      </c>
    </row>
    <row r="5698">
      <c r="A5698" s="441">
        <v>45846.36599131944</v>
      </c>
      <c r="B5698" s="294" t="s">
        <v>3081</v>
      </c>
    </row>
    <row r="5699">
      <c r="A5699" s="441">
        <v>45846.365996493056</v>
      </c>
      <c r="B5699" s="294" t="s">
        <v>2264</v>
      </c>
    </row>
    <row r="5700">
      <c r="A5700" s="441">
        <v>45846.36950134259</v>
      </c>
      <c r="B5700" s="294" t="s">
        <v>4602</v>
      </c>
    </row>
    <row r="5701">
      <c r="A5701" s="441">
        <v>45846.369516412036</v>
      </c>
      <c r="B5701" s="294" t="s">
        <v>2612</v>
      </c>
    </row>
    <row r="5702">
      <c r="A5702" s="441">
        <v>45846.369521064815</v>
      </c>
      <c r="B5702" s="294" t="s">
        <v>2398</v>
      </c>
    </row>
    <row r="5703">
      <c r="A5703" s="441">
        <v>45846.36953429398</v>
      </c>
      <c r="B5703" s="294" t="s">
        <v>2399</v>
      </c>
    </row>
    <row r="5704">
      <c r="A5704" s="441">
        <v>45846.36956436343</v>
      </c>
      <c r="B5704" s="294" t="s">
        <v>4603</v>
      </c>
    </row>
    <row r="5705">
      <c r="A5705" s="441">
        <v>45846.369960717595</v>
      </c>
      <c r="B5705" s="294" t="s">
        <v>4604</v>
      </c>
    </row>
    <row r="5706">
      <c r="A5706" s="441">
        <v>45846.36996622685</v>
      </c>
      <c r="B5706" s="294" t="s">
        <v>2274</v>
      </c>
    </row>
    <row r="5707">
      <c r="A5707" s="441">
        <v>45846.36997630787</v>
      </c>
      <c r="B5707" s="294" t="s">
        <v>2612</v>
      </c>
    </row>
    <row r="5708">
      <c r="A5708" s="441">
        <v>45846.36998159722</v>
      </c>
      <c r="B5708" s="294" t="s">
        <v>3957</v>
      </c>
    </row>
    <row r="5709">
      <c r="A5709" s="441">
        <v>45846.36998563657</v>
      </c>
      <c r="B5709" s="294" t="s">
        <v>4465</v>
      </c>
    </row>
    <row r="5710">
      <c r="A5710" s="441">
        <v>45846.37002108796</v>
      </c>
      <c r="B5710" s="294" t="s">
        <v>4605</v>
      </c>
    </row>
    <row r="5711">
      <c r="A5711" s="441">
        <v>45846.37003261574</v>
      </c>
      <c r="B5711" s="294" t="s">
        <v>4606</v>
      </c>
    </row>
    <row r="5712">
      <c r="A5712" s="441">
        <v>45846.370051157406</v>
      </c>
      <c r="B5712" s="294" t="s">
        <v>2342</v>
      </c>
    </row>
    <row r="5713">
      <c r="A5713" s="441">
        <v>45846.37008108797</v>
      </c>
      <c r="B5713" s="294" t="s">
        <v>4590</v>
      </c>
    </row>
    <row r="5714">
      <c r="A5714" s="441">
        <v>45846.37008517361</v>
      </c>
      <c r="B5714" s="294" t="s">
        <v>4607</v>
      </c>
    </row>
    <row r="5715">
      <c r="A5715" s="441">
        <v>45846.37008872685</v>
      </c>
      <c r="B5715" s="294" t="s">
        <v>2355</v>
      </c>
    </row>
    <row r="5716">
      <c r="A5716" s="441">
        <v>45846.37009434028</v>
      </c>
      <c r="B5716" s="294" t="s">
        <v>4608</v>
      </c>
    </row>
    <row r="5717">
      <c r="A5717" s="441">
        <v>45846.37011675926</v>
      </c>
      <c r="B5717" s="294" t="s">
        <v>4609</v>
      </c>
    </row>
    <row r="5718">
      <c r="A5718" s="441">
        <v>45846.37012048611</v>
      </c>
      <c r="B5718" s="294" t="s">
        <v>2283</v>
      </c>
    </row>
    <row r="5719">
      <c r="A5719" s="441">
        <v>45846.37013480324</v>
      </c>
      <c r="B5719" s="294" t="s">
        <v>4610</v>
      </c>
    </row>
    <row r="5720">
      <c r="A5720" s="441">
        <v>45846.370138900464</v>
      </c>
      <c r="B5720" s="294" t="s">
        <v>2285</v>
      </c>
    </row>
    <row r="5721">
      <c r="A5721" s="441">
        <v>45846.37014543981</v>
      </c>
      <c r="B5721" s="294" t="s">
        <v>4611</v>
      </c>
    </row>
    <row r="5722">
      <c r="A5722" s="441">
        <v>45846.370156840276</v>
      </c>
      <c r="B5722" s="294" t="s">
        <v>4612</v>
      </c>
    </row>
    <row r="5723">
      <c r="A5723" s="441">
        <v>45846.37065725694</v>
      </c>
      <c r="B5723" s="294" t="s">
        <v>4613</v>
      </c>
    </row>
    <row r="5724">
      <c r="A5724" s="441">
        <v>45846.3706671875</v>
      </c>
      <c r="B5724" s="294" t="s">
        <v>2260</v>
      </c>
    </row>
    <row r="5725">
      <c r="A5725" s="441">
        <v>45846.37067971065</v>
      </c>
      <c r="B5725" s="294" t="s">
        <v>3081</v>
      </c>
    </row>
    <row r="5726">
      <c r="A5726" s="441">
        <v>45846.37068383102</v>
      </c>
      <c r="B5726" s="294" t="s">
        <v>2264</v>
      </c>
    </row>
    <row r="5727">
      <c r="A5727" s="441">
        <v>45846.371411134256</v>
      </c>
      <c r="B5727" s="294" t="s">
        <v>4614</v>
      </c>
    </row>
    <row r="5728">
      <c r="A5728" s="441">
        <v>45846.371421435186</v>
      </c>
      <c r="B5728" s="294" t="s">
        <v>2982</v>
      </c>
    </row>
    <row r="5729">
      <c r="A5729" s="441">
        <v>45846.37142541667</v>
      </c>
      <c r="B5729" s="294" t="s">
        <v>2398</v>
      </c>
    </row>
    <row r="5730">
      <c r="A5730" s="441">
        <v>45846.37143503472</v>
      </c>
      <c r="B5730" s="294" t="s">
        <v>2399</v>
      </c>
    </row>
    <row r="5731">
      <c r="A5731" s="441">
        <v>45846.37145792824</v>
      </c>
      <c r="B5731" s="294" t="s">
        <v>4615</v>
      </c>
    </row>
    <row r="5732">
      <c r="A5732" s="441">
        <v>45846.371711342596</v>
      </c>
      <c r="B5732" s="294" t="s">
        <v>4616</v>
      </c>
    </row>
    <row r="5733">
      <c r="A5733" s="441">
        <v>45846.3717146875</v>
      </c>
      <c r="B5733" s="294" t="s">
        <v>2274</v>
      </c>
    </row>
    <row r="5734">
      <c r="A5734" s="441">
        <v>45846.371721574076</v>
      </c>
      <c r="B5734" s="294" t="s">
        <v>2982</v>
      </c>
    </row>
    <row r="5735">
      <c r="A5735" s="441">
        <v>45846.371732280095</v>
      </c>
      <c r="B5735" s="294" t="s">
        <v>2985</v>
      </c>
    </row>
    <row r="5736">
      <c r="A5736" s="441">
        <v>45846.37173528935</v>
      </c>
      <c r="B5736" s="294" t="s">
        <v>4465</v>
      </c>
    </row>
    <row r="5737">
      <c r="A5737" s="441">
        <v>45846.37176537037</v>
      </c>
      <c r="B5737" s="294" t="s">
        <v>2374</v>
      </c>
    </row>
    <row r="5738">
      <c r="A5738" s="441">
        <v>45846.37177583334</v>
      </c>
      <c r="B5738" s="294" t="s">
        <v>4617</v>
      </c>
    </row>
    <row r="5739">
      <c r="A5739" s="441">
        <v>45846.37177888889</v>
      </c>
      <c r="B5739" s="294" t="s">
        <v>2280</v>
      </c>
    </row>
    <row r="5740">
      <c r="A5740" s="441">
        <v>45846.371788275464</v>
      </c>
      <c r="B5740" s="294" t="s">
        <v>2281</v>
      </c>
    </row>
    <row r="5741">
      <c r="A5741" s="441">
        <v>45846.37180100694</v>
      </c>
      <c r="B5741" s="294" t="s">
        <v>4618</v>
      </c>
    </row>
    <row r="5742">
      <c r="A5742" s="441">
        <v>45846.37180393518</v>
      </c>
      <c r="B5742" s="294" t="s">
        <v>2283</v>
      </c>
    </row>
    <row r="5743">
      <c r="A5743" s="441">
        <v>45846.37181668982</v>
      </c>
      <c r="B5743" s="294" t="s">
        <v>4619</v>
      </c>
    </row>
    <row r="5744">
      <c r="A5744" s="441">
        <v>45846.371819583335</v>
      </c>
      <c r="B5744" s="294" t="s">
        <v>2285</v>
      </c>
    </row>
    <row r="5745">
      <c r="A5745" s="441">
        <v>45846.37182530093</v>
      </c>
      <c r="B5745" s="294" t="s">
        <v>4620</v>
      </c>
    </row>
    <row r="5746">
      <c r="A5746" s="441">
        <v>45846.37183409723</v>
      </c>
      <c r="B5746" s="294" t="s">
        <v>4621</v>
      </c>
    </row>
    <row r="5747">
      <c r="A5747" s="441">
        <v>45846.375045416666</v>
      </c>
      <c r="B5747" s="294" t="s">
        <v>2290</v>
      </c>
    </row>
    <row r="5748">
      <c r="A5748" s="441">
        <v>45846.37589802084</v>
      </c>
      <c r="B5748" s="294" t="s">
        <v>2408</v>
      </c>
    </row>
    <row r="5749">
      <c r="A5749" s="441">
        <v>45846.375900694446</v>
      </c>
      <c r="B5749" s="294" t="s">
        <v>3563</v>
      </c>
    </row>
    <row r="5750">
      <c r="A5750" s="441">
        <v>45846.37590425926</v>
      </c>
      <c r="B5750" s="294" t="s">
        <v>2750</v>
      </c>
    </row>
    <row r="5751">
      <c r="A5751" s="441">
        <v>45846.37591184028</v>
      </c>
      <c r="B5751" s="294" t="s">
        <v>3021</v>
      </c>
    </row>
    <row r="5752">
      <c r="A5752" s="441">
        <v>45846.37611395834</v>
      </c>
      <c r="B5752" s="294" t="s">
        <v>3022</v>
      </c>
    </row>
    <row r="5753">
      <c r="A5753" s="441">
        <v>45846.37622472222</v>
      </c>
      <c r="B5753" s="294" t="s">
        <v>4622</v>
      </c>
    </row>
    <row r="5754">
      <c r="A5754" s="441">
        <v>45846.37622759259</v>
      </c>
      <c r="B5754" s="294" t="s">
        <v>4623</v>
      </c>
    </row>
    <row r="5755">
      <c r="A5755" s="441">
        <v>45846.376234270836</v>
      </c>
      <c r="B5755" s="294" t="s">
        <v>4624</v>
      </c>
    </row>
    <row r="5756">
      <c r="A5756" s="441">
        <v>45846.37623701389</v>
      </c>
      <c r="B5756" s="294" t="s">
        <v>2283</v>
      </c>
    </row>
    <row r="5757">
      <c r="A5757" s="441">
        <v>45846.37624978009</v>
      </c>
      <c r="B5757" s="294" t="s">
        <v>4625</v>
      </c>
    </row>
    <row r="5758">
      <c r="A5758" s="441">
        <v>45846.39814636574</v>
      </c>
      <c r="B5758" s="294" t="s">
        <v>4626</v>
      </c>
    </row>
    <row r="5759">
      <c r="A5759" s="441">
        <v>45846.39817347222</v>
      </c>
      <c r="B5759" s="294" t="s">
        <v>3654</v>
      </c>
    </row>
    <row r="5760">
      <c r="A5760" s="441">
        <v>45846.39817707176</v>
      </c>
      <c r="B5760" s="294" t="s">
        <v>3655</v>
      </c>
    </row>
    <row r="5761">
      <c r="A5761" s="441">
        <v>45846.398183530095</v>
      </c>
      <c r="B5761" s="294" t="s">
        <v>4627</v>
      </c>
    </row>
    <row r="5762">
      <c r="A5762" s="441">
        <v>45846.398197083334</v>
      </c>
      <c r="B5762" s="294" t="s">
        <v>4628</v>
      </c>
    </row>
    <row r="5763">
      <c r="A5763" s="441">
        <v>45846.39883869213</v>
      </c>
      <c r="B5763" s="294" t="s">
        <v>4629</v>
      </c>
    </row>
    <row r="5764">
      <c r="A5764" s="441">
        <v>45846.39884303241</v>
      </c>
      <c r="B5764" s="294" t="s">
        <v>2274</v>
      </c>
    </row>
    <row r="5765">
      <c r="A5765" s="441">
        <v>45846.39885671296</v>
      </c>
      <c r="B5765" s="294" t="s">
        <v>3654</v>
      </c>
    </row>
    <row r="5766">
      <c r="A5766" s="441">
        <v>45846.39886061342</v>
      </c>
      <c r="B5766" s="294" t="s">
        <v>3659</v>
      </c>
    </row>
    <row r="5767">
      <c r="A5767" s="441">
        <v>45846.3988647338</v>
      </c>
      <c r="B5767" s="294" t="s">
        <v>4630</v>
      </c>
    </row>
    <row r="5768">
      <c r="A5768" s="441">
        <v>45846.398907083334</v>
      </c>
      <c r="B5768" s="294" t="s">
        <v>2342</v>
      </c>
    </row>
    <row r="5769">
      <c r="A5769" s="441">
        <v>45846.39892064815</v>
      </c>
      <c r="B5769" s="294" t="s">
        <v>4631</v>
      </c>
    </row>
    <row r="5770">
      <c r="A5770" s="441">
        <v>45846.39892936342</v>
      </c>
      <c r="B5770" s="294" t="s">
        <v>2280</v>
      </c>
    </row>
    <row r="5771">
      <c r="A5771" s="441">
        <v>45846.39893738426</v>
      </c>
      <c r="B5771" s="294" t="s">
        <v>2281</v>
      </c>
    </row>
    <row r="5772">
      <c r="A5772" s="441">
        <v>45846.39895461805</v>
      </c>
      <c r="B5772" s="294" t="s">
        <v>4632</v>
      </c>
    </row>
    <row r="5773">
      <c r="A5773" s="441">
        <v>45846.39895876157</v>
      </c>
      <c r="B5773" s="294" t="s">
        <v>2283</v>
      </c>
    </row>
    <row r="5774">
      <c r="A5774" s="441">
        <v>45846.398970277776</v>
      </c>
      <c r="B5774" s="294" t="s">
        <v>4633</v>
      </c>
    </row>
    <row r="5775">
      <c r="A5775" s="441">
        <v>45846.39897359954</v>
      </c>
      <c r="B5775" s="294" t="s">
        <v>2285</v>
      </c>
    </row>
    <row r="5776">
      <c r="A5776" s="441">
        <v>45846.39897865741</v>
      </c>
      <c r="B5776" s="294" t="s">
        <v>4634</v>
      </c>
    </row>
    <row r="5777">
      <c r="A5777" s="441">
        <v>45846.398995578704</v>
      </c>
      <c r="B5777" s="294" t="s">
        <v>4635</v>
      </c>
    </row>
    <row r="5778">
      <c r="A5778" s="441">
        <v>45846.49919016204</v>
      </c>
      <c r="B5778" s="294" t="s">
        <v>4636</v>
      </c>
    </row>
    <row r="5779">
      <c r="A5779" s="441">
        <v>45846.49919631945</v>
      </c>
      <c r="B5779" s="294" t="s">
        <v>2260</v>
      </c>
    </row>
    <row r="5780">
      <c r="A5780" s="441">
        <v>45846.4992100463</v>
      </c>
      <c r="B5780" s="294" t="s">
        <v>2293</v>
      </c>
    </row>
    <row r="5781">
      <c r="A5781" s="441">
        <v>45846.49921181713</v>
      </c>
      <c r="B5781" s="294" t="s">
        <v>2264</v>
      </c>
    </row>
    <row r="5782">
      <c r="A5782" s="441">
        <v>45846.49981849537</v>
      </c>
      <c r="B5782" s="294" t="s">
        <v>4637</v>
      </c>
    </row>
    <row r="5783">
      <c r="A5783" s="441">
        <v>45846.49982087963</v>
      </c>
      <c r="B5783" s="294" t="s">
        <v>2260</v>
      </c>
    </row>
    <row r="5784">
      <c r="A5784" s="441">
        <v>45846.499823391205</v>
      </c>
      <c r="B5784" s="294" t="s">
        <v>2293</v>
      </c>
    </row>
    <row r="5785">
      <c r="A5785" s="441">
        <v>45846.499826018524</v>
      </c>
      <c r="B5785" s="294" t="s">
        <v>2264</v>
      </c>
    </row>
    <row r="5786">
      <c r="A5786" s="441">
        <v>45846.64568030092</v>
      </c>
      <c r="B5786" s="294" t="s">
        <v>4638</v>
      </c>
    </row>
    <row r="5787">
      <c r="A5787" s="441">
        <v>45846.645683842595</v>
      </c>
      <c r="B5787" s="294" t="s">
        <v>2260</v>
      </c>
    </row>
    <row r="5788">
      <c r="A5788" s="441">
        <v>45846.64568642361</v>
      </c>
      <c r="B5788" s="294" t="s">
        <v>2289</v>
      </c>
    </row>
    <row r="5789">
      <c r="A5789" s="441">
        <v>45846.64568877315</v>
      </c>
      <c r="B5789" s="294" t="s">
        <v>2264</v>
      </c>
    </row>
    <row r="5790">
      <c r="A5790" s="441">
        <v>45846.64629217592</v>
      </c>
      <c r="B5790" s="294" t="s">
        <v>4639</v>
      </c>
    </row>
    <row r="5791">
      <c r="A5791" s="441">
        <v>45846.646295370374</v>
      </c>
      <c r="B5791" s="294" t="s">
        <v>2260</v>
      </c>
    </row>
    <row r="5792">
      <c r="A5792" s="441">
        <v>45846.646298148145</v>
      </c>
      <c r="B5792" s="294" t="s">
        <v>2289</v>
      </c>
    </row>
    <row r="5793">
      <c r="A5793" s="441">
        <v>45846.64630136574</v>
      </c>
      <c r="B5793" s="294" t="s">
        <v>2262</v>
      </c>
    </row>
    <row r="5794">
      <c r="A5794" s="441">
        <v>45846.64630813657</v>
      </c>
      <c r="B5794" s="294" t="s">
        <v>2575</v>
      </c>
    </row>
    <row r="5795">
      <c r="A5795" s="441">
        <v>45846.64631840278</v>
      </c>
      <c r="B5795" s="294" t="s">
        <v>2264</v>
      </c>
    </row>
    <row r="5796">
      <c r="A5796" s="441">
        <v>45846.647977534725</v>
      </c>
      <c r="B5796" s="294" t="s">
        <v>4640</v>
      </c>
    </row>
    <row r="5797">
      <c r="A5797" s="441">
        <v>45846.647985393516</v>
      </c>
      <c r="B5797" s="294" t="s">
        <v>2577</v>
      </c>
    </row>
    <row r="5798">
      <c r="A5798" s="441">
        <v>45846.64798987268</v>
      </c>
      <c r="B5798" s="294" t="s">
        <v>2578</v>
      </c>
    </row>
    <row r="5799">
      <c r="A5799" s="441">
        <v>45846.64800556713</v>
      </c>
      <c r="B5799" s="294" t="s">
        <v>4641</v>
      </c>
    </row>
    <row r="5800">
      <c r="A5800" s="441">
        <v>45846.64801754629</v>
      </c>
      <c r="B5800" s="294" t="s">
        <v>4642</v>
      </c>
    </row>
    <row r="5801">
      <c r="A5801" s="441">
        <v>45846.648400949074</v>
      </c>
      <c r="B5801" s="294" t="s">
        <v>4643</v>
      </c>
    </row>
    <row r="5802">
      <c r="A5802" s="441">
        <v>45846.64840510416</v>
      </c>
      <c r="B5802" s="294" t="s">
        <v>2274</v>
      </c>
    </row>
    <row r="5803">
      <c r="A5803" s="441">
        <v>45846.64841841435</v>
      </c>
      <c r="B5803" s="294" t="s">
        <v>2577</v>
      </c>
    </row>
    <row r="5804">
      <c r="A5804" s="441">
        <v>45846.64842167824</v>
      </c>
      <c r="B5804" s="294" t="s">
        <v>2586</v>
      </c>
    </row>
    <row r="5805">
      <c r="A5805" s="441">
        <v>45846.6484246412</v>
      </c>
      <c r="B5805" s="294" t="s">
        <v>4630</v>
      </c>
    </row>
    <row r="5806">
      <c r="A5806" s="441">
        <v>45846.648451712965</v>
      </c>
      <c r="B5806" s="294" t="s">
        <v>2374</v>
      </c>
    </row>
    <row r="5807">
      <c r="A5807" s="441">
        <v>45846.64847332176</v>
      </c>
      <c r="B5807" s="294" t="s">
        <v>4644</v>
      </c>
    </row>
    <row r="5808">
      <c r="A5808" s="441">
        <v>45846.64847747685</v>
      </c>
      <c r="B5808" s="294" t="s">
        <v>2280</v>
      </c>
    </row>
    <row r="5809">
      <c r="A5809" s="441">
        <v>45846.648488923616</v>
      </c>
      <c r="B5809" s="294" t="s">
        <v>2281</v>
      </c>
    </row>
    <row r="5810">
      <c r="A5810" s="441">
        <v>45846.64850471065</v>
      </c>
      <c r="B5810" s="294" t="s">
        <v>4645</v>
      </c>
    </row>
    <row r="5811">
      <c r="A5811" s="441">
        <v>45846.64850892361</v>
      </c>
      <c r="B5811" s="294" t="s">
        <v>2283</v>
      </c>
    </row>
    <row r="5812">
      <c r="A5812" s="441">
        <v>45846.64852145834</v>
      </c>
      <c r="B5812" s="294" t="s">
        <v>4646</v>
      </c>
    </row>
    <row r="5813">
      <c r="A5813" s="441">
        <v>45846.648525173616</v>
      </c>
      <c r="B5813" s="294" t="s">
        <v>2285</v>
      </c>
    </row>
    <row r="5814">
      <c r="A5814" s="441">
        <v>45846.64853116898</v>
      </c>
      <c r="B5814" s="294" t="s">
        <v>4647</v>
      </c>
    </row>
    <row r="5815">
      <c r="A5815" s="441">
        <v>45846.64854087963</v>
      </c>
      <c r="B5815" s="294" t="s">
        <v>4648</v>
      </c>
    </row>
    <row r="5816">
      <c r="A5816" s="441">
        <v>45846.64856997685</v>
      </c>
      <c r="B5816" s="294" t="s">
        <v>4649</v>
      </c>
    </row>
    <row r="5817">
      <c r="A5817" s="441">
        <v>45846.64857362269</v>
      </c>
      <c r="B5817" s="294" t="s">
        <v>2260</v>
      </c>
    </row>
    <row r="5818">
      <c r="A5818" s="441">
        <v>45846.648577175925</v>
      </c>
      <c r="B5818" s="294" t="s">
        <v>2289</v>
      </c>
    </row>
    <row r="5819">
      <c r="A5819" s="441">
        <v>45846.648580925925</v>
      </c>
      <c r="B5819" s="294" t="s">
        <v>2264</v>
      </c>
    </row>
    <row r="5820">
      <c r="A5820" s="441">
        <v>45846.64886905093</v>
      </c>
      <c r="B5820" s="294" t="s">
        <v>4650</v>
      </c>
    </row>
    <row r="5821">
      <c r="A5821" s="441">
        <v>45846.64887310185</v>
      </c>
      <c r="B5821" s="294" t="s">
        <v>2260</v>
      </c>
    </row>
    <row r="5822">
      <c r="A5822" s="441">
        <v>45846.64888300926</v>
      </c>
      <c r="B5822" s="294" t="s">
        <v>2289</v>
      </c>
    </row>
    <row r="5823">
      <c r="A5823" s="441">
        <v>45846.64888768518</v>
      </c>
      <c r="B5823" s="294" t="s">
        <v>2264</v>
      </c>
    </row>
    <row r="5824">
      <c r="A5824" s="441">
        <v>45846.6495167824</v>
      </c>
      <c r="B5824" s="294" t="s">
        <v>4651</v>
      </c>
    </row>
    <row r="5825">
      <c r="A5825" s="441">
        <v>45846.64952078703</v>
      </c>
      <c r="B5825" s="294" t="s">
        <v>2260</v>
      </c>
    </row>
    <row r="5826">
      <c r="A5826" s="441">
        <v>45846.649524305554</v>
      </c>
      <c r="B5826" s="294" t="s">
        <v>2289</v>
      </c>
    </row>
    <row r="5827">
      <c r="A5827" s="441">
        <v>45846.64952914351</v>
      </c>
      <c r="B5827" s="294" t="s">
        <v>2264</v>
      </c>
    </row>
    <row r="5828">
      <c r="A5828" s="441">
        <v>45846.649960497685</v>
      </c>
      <c r="B5828" s="294" t="s">
        <v>4652</v>
      </c>
    </row>
    <row r="5829">
      <c r="A5829" s="441">
        <v>45846.64996365741</v>
      </c>
      <c r="B5829" s="294" t="s">
        <v>2260</v>
      </c>
    </row>
    <row r="5830">
      <c r="A5830" s="441">
        <v>45846.64996650463</v>
      </c>
      <c r="B5830" s="294" t="s">
        <v>2289</v>
      </c>
    </row>
    <row r="5831">
      <c r="A5831" s="441">
        <v>45846.64997251157</v>
      </c>
      <c r="B5831" s="294" t="s">
        <v>2264</v>
      </c>
    </row>
    <row r="5832">
      <c r="A5832" s="441">
        <v>45846.66620452546</v>
      </c>
      <c r="B5832" s="294" t="s">
        <v>4653</v>
      </c>
    </row>
    <row r="5833">
      <c r="A5833" s="441">
        <v>45846.6662103125</v>
      </c>
      <c r="B5833" s="294" t="s">
        <v>2260</v>
      </c>
    </row>
    <row r="5834">
      <c r="A5834" s="441">
        <v>45846.666214930556</v>
      </c>
      <c r="B5834" s="294" t="s">
        <v>2289</v>
      </c>
    </row>
    <row r="5835">
      <c r="A5835" s="441">
        <v>45846.666238854166</v>
      </c>
      <c r="B5835" s="294" t="s">
        <v>2264</v>
      </c>
    </row>
    <row r="5836">
      <c r="A5836" s="441">
        <v>45846.75840896991</v>
      </c>
      <c r="B5836" s="294" t="s">
        <v>2283</v>
      </c>
    </row>
    <row r="5837">
      <c r="A5837" s="441">
        <v>45846.758428229165</v>
      </c>
      <c r="B5837" s="294" t="s">
        <v>4654</v>
      </c>
    </row>
    <row r="5838">
      <c r="A5838" s="441">
        <v>45846.83584596065</v>
      </c>
      <c r="B5838" s="294" t="s">
        <v>4655</v>
      </c>
    </row>
    <row r="5839">
      <c r="A5839" s="441">
        <v>45846.8358503125</v>
      </c>
      <c r="B5839" s="294" t="s">
        <v>2260</v>
      </c>
    </row>
    <row r="5840">
      <c r="A5840" s="441">
        <v>45846.835902210645</v>
      </c>
      <c r="B5840" s="294" t="s">
        <v>2593</v>
      </c>
    </row>
    <row r="5841">
      <c r="A5841" s="441">
        <v>45846.83590482639</v>
      </c>
      <c r="B5841" s="294" t="s">
        <v>2264</v>
      </c>
    </row>
    <row r="5842">
      <c r="A5842" s="441">
        <v>45846.840138263884</v>
      </c>
      <c r="B5842" s="294" t="s">
        <v>4656</v>
      </c>
    </row>
    <row r="5843">
      <c r="A5843" s="441">
        <v>45846.84015150463</v>
      </c>
      <c r="B5843" s="294" t="s">
        <v>2625</v>
      </c>
    </row>
    <row r="5844">
      <c r="A5844" s="441">
        <v>45846.840164629626</v>
      </c>
      <c r="B5844" s="294" t="s">
        <v>2917</v>
      </c>
    </row>
    <row r="5845">
      <c r="A5845" s="441">
        <v>45846.8401729051</v>
      </c>
      <c r="B5845" s="294" t="s">
        <v>4657</v>
      </c>
    </row>
    <row r="5846">
      <c r="A5846" s="441">
        <v>45846.840195</v>
      </c>
      <c r="B5846" s="294" t="s">
        <v>4658</v>
      </c>
    </row>
    <row r="5847">
      <c r="A5847" s="441">
        <v>45846.84070126158</v>
      </c>
      <c r="B5847" s="294" t="s">
        <v>4659</v>
      </c>
    </row>
    <row r="5848">
      <c r="A5848" s="441">
        <v>45846.84071065972</v>
      </c>
      <c r="B5848" s="294" t="s">
        <v>2274</v>
      </c>
    </row>
    <row r="5849">
      <c r="A5849" s="441">
        <v>45846.840720625</v>
      </c>
      <c r="B5849" s="294" t="s">
        <v>2625</v>
      </c>
    </row>
    <row r="5850">
      <c r="A5850" s="441">
        <v>45846.84072525463</v>
      </c>
      <c r="B5850" s="294" t="s">
        <v>2628</v>
      </c>
    </row>
    <row r="5851">
      <c r="A5851" s="441">
        <v>45846.840730069445</v>
      </c>
      <c r="B5851" s="294" t="s">
        <v>4630</v>
      </c>
    </row>
    <row r="5852">
      <c r="A5852" s="441">
        <v>45846.84078300926</v>
      </c>
      <c r="B5852" s="294" t="s">
        <v>2333</v>
      </c>
    </row>
    <row r="5853">
      <c r="A5853" s="441">
        <v>45846.840801701386</v>
      </c>
      <c r="B5853" s="294" t="s">
        <v>4660</v>
      </c>
    </row>
    <row r="5854">
      <c r="A5854" s="441">
        <v>45846.84080482639</v>
      </c>
      <c r="B5854" s="294" t="s">
        <v>2280</v>
      </c>
    </row>
    <row r="5855">
      <c r="A5855" s="441">
        <v>45846.84082899305</v>
      </c>
      <c r="B5855" s="294" t="s">
        <v>2281</v>
      </c>
    </row>
    <row r="5856">
      <c r="A5856" s="441">
        <v>45846.84085577546</v>
      </c>
      <c r="B5856" s="294" t="s">
        <v>4661</v>
      </c>
    </row>
    <row r="5857">
      <c r="A5857" s="441">
        <v>45846.8408600463</v>
      </c>
      <c r="B5857" s="294" t="s">
        <v>2283</v>
      </c>
    </row>
    <row r="5858">
      <c r="A5858" s="441">
        <v>45846.840891875</v>
      </c>
      <c r="B5858" s="294" t="s">
        <v>4662</v>
      </c>
    </row>
    <row r="5859">
      <c r="A5859" s="441">
        <v>45846.84089709491</v>
      </c>
      <c r="B5859" s="294" t="s">
        <v>2285</v>
      </c>
    </row>
    <row r="5860">
      <c r="A5860" s="441">
        <v>45846.84090311342</v>
      </c>
      <c r="B5860" s="294" t="s">
        <v>4663</v>
      </c>
    </row>
    <row r="5861">
      <c r="A5861" s="441">
        <v>45846.840911562496</v>
      </c>
      <c r="B5861" s="294" t="s">
        <v>4664</v>
      </c>
    </row>
    <row r="5862">
      <c r="A5862" s="441">
        <v>45846.85964863426</v>
      </c>
      <c r="B5862" s="294" t="s">
        <v>4665</v>
      </c>
    </row>
    <row r="5863">
      <c r="A5863" s="441">
        <v>45846.859659027774</v>
      </c>
      <c r="B5863" s="294" t="s">
        <v>2816</v>
      </c>
    </row>
    <row r="5864">
      <c r="A5864" s="441">
        <v>45846.859683194445</v>
      </c>
      <c r="B5864" s="294" t="s">
        <v>2817</v>
      </c>
    </row>
    <row r="5865">
      <c r="A5865" s="441">
        <v>45846.859693101855</v>
      </c>
      <c r="B5865" s="294" t="s">
        <v>4666</v>
      </c>
    </row>
    <row r="5866">
      <c r="A5866" s="441">
        <v>45846.859722442125</v>
      </c>
      <c r="B5866" s="294" t="s">
        <v>4667</v>
      </c>
    </row>
    <row r="5867">
      <c r="A5867" s="441">
        <v>45846.860136296295</v>
      </c>
      <c r="B5867" s="294" t="s">
        <v>4668</v>
      </c>
    </row>
    <row r="5868">
      <c r="A5868" s="441">
        <v>45846.86014079861</v>
      </c>
      <c r="B5868" s="294" t="s">
        <v>2274</v>
      </c>
    </row>
    <row r="5869">
      <c r="A5869" s="441">
        <v>45846.86014934028</v>
      </c>
      <c r="B5869" s="294" t="s">
        <v>2816</v>
      </c>
    </row>
    <row r="5870">
      <c r="A5870" s="441">
        <v>45846.86015310185</v>
      </c>
      <c r="B5870" s="294" t="s">
        <v>2821</v>
      </c>
    </row>
    <row r="5871">
      <c r="A5871" s="441">
        <v>45846.86015753473</v>
      </c>
      <c r="B5871" s="294" t="s">
        <v>4630</v>
      </c>
    </row>
    <row r="5872">
      <c r="A5872" s="441">
        <v>45846.860210729166</v>
      </c>
      <c r="B5872" s="294" t="s">
        <v>2342</v>
      </c>
    </row>
    <row r="5873">
      <c r="A5873" s="441">
        <v>45846.86022623842</v>
      </c>
      <c r="B5873" s="294" t="s">
        <v>4669</v>
      </c>
    </row>
    <row r="5874">
      <c r="A5874" s="441">
        <v>45846.86023100694</v>
      </c>
      <c r="B5874" s="294" t="s">
        <v>2280</v>
      </c>
    </row>
    <row r="5875">
      <c r="A5875" s="441">
        <v>45846.860259189816</v>
      </c>
      <c r="B5875" s="294" t="s">
        <v>2281</v>
      </c>
    </row>
    <row r="5876">
      <c r="A5876" s="441">
        <v>45846.860272488426</v>
      </c>
      <c r="B5876" s="294" t="s">
        <v>4670</v>
      </c>
    </row>
    <row r="5877">
      <c r="A5877" s="441">
        <v>45846.8602793287</v>
      </c>
      <c r="B5877" s="294" t="s">
        <v>2283</v>
      </c>
    </row>
    <row r="5878">
      <c r="A5878" s="441">
        <v>45846.86029091435</v>
      </c>
      <c r="B5878" s="294" t="s">
        <v>4671</v>
      </c>
    </row>
    <row r="5879">
      <c r="A5879" s="441">
        <v>45846.860294432874</v>
      </c>
      <c r="B5879" s="294" t="s">
        <v>2285</v>
      </c>
    </row>
    <row r="5880">
      <c r="A5880" s="441">
        <v>45846.860299189815</v>
      </c>
      <c r="B5880" s="294" t="s">
        <v>4672</v>
      </c>
    </row>
    <row r="5881">
      <c r="A5881" s="441">
        <v>45846.86030886574</v>
      </c>
      <c r="B5881" s="294" t="s">
        <v>4673</v>
      </c>
    </row>
    <row r="5882">
      <c r="A5882" s="441">
        <v>45846.885440937505</v>
      </c>
      <c r="B5882" s="294" t="s">
        <v>4674</v>
      </c>
    </row>
    <row r="5883">
      <c r="A5883" s="441">
        <v>45846.8854440625</v>
      </c>
      <c r="B5883" s="294" t="s">
        <v>2260</v>
      </c>
    </row>
    <row r="5884">
      <c r="A5884" s="441">
        <v>45846.88544957176</v>
      </c>
      <c r="B5884" s="294" t="s">
        <v>2512</v>
      </c>
    </row>
    <row r="5885">
      <c r="A5885" s="441">
        <v>45846.885459745376</v>
      </c>
      <c r="B5885" s="294" t="s">
        <v>2264</v>
      </c>
    </row>
    <row r="5886">
      <c r="A5886" s="441">
        <v>45847.25720420139</v>
      </c>
      <c r="B5886" s="294" t="s">
        <v>4675</v>
      </c>
    </row>
    <row r="5887">
      <c r="A5887" s="441">
        <v>45847.25720832176</v>
      </c>
      <c r="B5887" s="294" t="s">
        <v>4676</v>
      </c>
    </row>
    <row r="5888">
      <c r="A5888" s="441">
        <v>45847.25721876157</v>
      </c>
      <c r="B5888" s="294" t="s">
        <v>2283</v>
      </c>
    </row>
    <row r="5889">
      <c r="A5889" s="441">
        <v>45847.257242604166</v>
      </c>
      <c r="B5889" s="294" t="s">
        <v>4677</v>
      </c>
    </row>
    <row r="5890">
      <c r="A5890" s="441">
        <v>45847.268171805554</v>
      </c>
      <c r="B5890" s="294" t="s">
        <v>4678</v>
      </c>
    </row>
    <row r="5891">
      <c r="A5891" s="441">
        <v>45847.26817679398</v>
      </c>
      <c r="B5891" s="294" t="s">
        <v>2260</v>
      </c>
    </row>
    <row r="5892">
      <c r="A5892" s="441">
        <v>45847.268181203704</v>
      </c>
      <c r="B5892" s="294" t="s">
        <v>2550</v>
      </c>
    </row>
    <row r="5893">
      <c r="A5893" s="441">
        <v>45847.268185925925</v>
      </c>
      <c r="B5893" s="294" t="s">
        <v>2262</v>
      </c>
    </row>
    <row r="5894">
      <c r="A5894" s="441">
        <v>45847.26820494213</v>
      </c>
      <c r="B5894" s="294" t="s">
        <v>4679</v>
      </c>
    </row>
    <row r="5895">
      <c r="A5895" s="441">
        <v>45847.26822200231</v>
      </c>
      <c r="B5895" s="294" t="s">
        <v>2264</v>
      </c>
    </row>
    <row r="5896">
      <c r="A5896" s="441">
        <v>45847.26846550926</v>
      </c>
      <c r="B5896" s="294" t="s">
        <v>4680</v>
      </c>
    </row>
    <row r="5897">
      <c r="A5897" s="441">
        <v>45847.268475543984</v>
      </c>
      <c r="B5897" s="294" t="s">
        <v>2553</v>
      </c>
    </row>
    <row r="5898">
      <c r="A5898" s="441">
        <v>45847.26849287037</v>
      </c>
      <c r="B5898" s="294" t="s">
        <v>2554</v>
      </c>
    </row>
    <row r="5899">
      <c r="A5899" s="441">
        <v>45847.2685006713</v>
      </c>
      <c r="B5899" s="294" t="s">
        <v>4681</v>
      </c>
    </row>
    <row r="5900">
      <c r="A5900" s="441">
        <v>45847.26851430556</v>
      </c>
      <c r="B5900" s="294" t="s">
        <v>4682</v>
      </c>
    </row>
    <row r="5901">
      <c r="A5901" s="441">
        <v>45847.26960716435</v>
      </c>
      <c r="B5901" s="294" t="s">
        <v>4683</v>
      </c>
    </row>
    <row r="5902">
      <c r="A5902" s="441">
        <v>45847.26961234954</v>
      </c>
      <c r="B5902" s="294" t="s">
        <v>2274</v>
      </c>
    </row>
    <row r="5903">
      <c r="A5903" s="441">
        <v>45847.26962331019</v>
      </c>
      <c r="B5903" s="294" t="s">
        <v>2553</v>
      </c>
    </row>
    <row r="5904">
      <c r="A5904" s="441">
        <v>45847.26962951389</v>
      </c>
      <c r="B5904" s="294" t="s">
        <v>2558</v>
      </c>
    </row>
    <row r="5905">
      <c r="A5905" s="441">
        <v>45847.26963473379</v>
      </c>
      <c r="B5905" s="294" t="s">
        <v>4630</v>
      </c>
    </row>
    <row r="5906">
      <c r="A5906" s="441">
        <v>45847.26967873843</v>
      </c>
      <c r="B5906" s="294" t="s">
        <v>2278</v>
      </c>
    </row>
    <row r="5907">
      <c r="A5907" s="441">
        <v>45847.269700219906</v>
      </c>
      <c r="B5907" s="294" t="s">
        <v>4684</v>
      </c>
    </row>
    <row r="5908">
      <c r="A5908" s="441">
        <v>45847.26970509259</v>
      </c>
      <c r="B5908" s="294" t="s">
        <v>2280</v>
      </c>
    </row>
    <row r="5909">
      <c r="A5909" s="441">
        <v>45847.26972200231</v>
      </c>
      <c r="B5909" s="294" t="s">
        <v>2281</v>
      </c>
    </row>
    <row r="5910">
      <c r="A5910" s="441">
        <v>45847.269766377314</v>
      </c>
      <c r="B5910" s="294" t="s">
        <v>4685</v>
      </c>
    </row>
    <row r="5911">
      <c r="A5911" s="441">
        <v>45847.26977254629</v>
      </c>
      <c r="B5911" s="294" t="s">
        <v>2283</v>
      </c>
    </row>
    <row r="5912">
      <c r="A5912" s="441">
        <v>45847.269780532406</v>
      </c>
      <c r="B5912" s="294" t="s">
        <v>4686</v>
      </c>
    </row>
    <row r="5913">
      <c r="A5913" s="441">
        <v>45847.26978853009</v>
      </c>
      <c r="B5913" s="294" t="s">
        <v>2285</v>
      </c>
    </row>
    <row r="5914">
      <c r="A5914" s="441">
        <v>45847.269806122684</v>
      </c>
      <c r="B5914" s="294" t="s">
        <v>4687</v>
      </c>
    </row>
    <row r="5915">
      <c r="A5915" s="441">
        <v>45847.269816493055</v>
      </c>
      <c r="B5915" s="294" t="s">
        <v>4688</v>
      </c>
    </row>
    <row r="5916">
      <c r="A5916" s="441">
        <v>45847.27570590278</v>
      </c>
      <c r="B5916" s="294" t="s">
        <v>4689</v>
      </c>
    </row>
    <row r="5917">
      <c r="A5917" s="441">
        <v>45847.27570974537</v>
      </c>
      <c r="B5917" s="294" t="s">
        <v>2260</v>
      </c>
    </row>
    <row r="5918">
      <c r="A5918" s="441">
        <v>45847.27571332176</v>
      </c>
      <c r="B5918" s="294" t="s">
        <v>2414</v>
      </c>
    </row>
    <row r="5919">
      <c r="A5919" s="441">
        <v>45847.27572158565</v>
      </c>
      <c r="B5919" s="294" t="s">
        <v>2264</v>
      </c>
    </row>
    <row r="5920">
      <c r="A5920" s="441">
        <v>45847.275837430556</v>
      </c>
      <c r="B5920" s="294" t="s">
        <v>4690</v>
      </c>
    </row>
    <row r="5921">
      <c r="A5921" s="441">
        <v>45847.27584179398</v>
      </c>
      <c r="B5921" s="294" t="s">
        <v>2260</v>
      </c>
    </row>
    <row r="5922">
      <c r="A5922" s="441">
        <v>45847.27584636574</v>
      </c>
      <c r="B5922" s="294" t="s">
        <v>2414</v>
      </c>
    </row>
    <row r="5923">
      <c r="A5923" s="441">
        <v>45847.27585092593</v>
      </c>
      <c r="B5923" s="294" t="s">
        <v>2264</v>
      </c>
    </row>
    <row r="5924">
      <c r="A5924" s="441">
        <v>45847.28976273148</v>
      </c>
      <c r="B5924" s="294" t="s">
        <v>4691</v>
      </c>
    </row>
    <row r="5925">
      <c r="A5925" s="441">
        <v>45847.289771550924</v>
      </c>
      <c r="B5925" s="294" t="s">
        <v>4692</v>
      </c>
    </row>
    <row r="5926">
      <c r="A5926" s="441">
        <v>45847.289784583336</v>
      </c>
      <c r="B5926" s="294" t="s">
        <v>2398</v>
      </c>
    </row>
    <row r="5927">
      <c r="A5927" s="441">
        <v>45847.28979203704</v>
      </c>
      <c r="B5927" s="294" t="s">
        <v>2399</v>
      </c>
    </row>
    <row r="5928">
      <c r="A5928" s="441">
        <v>45847.28980371528</v>
      </c>
      <c r="B5928" s="294" t="s">
        <v>4693</v>
      </c>
    </row>
    <row r="5929">
      <c r="A5929" s="441">
        <v>45847.2903190625</v>
      </c>
      <c r="B5929" s="294" t="s">
        <v>4694</v>
      </c>
    </row>
    <row r="5930">
      <c r="A5930" s="441">
        <v>45847.29033603009</v>
      </c>
      <c r="B5930" s="294" t="s">
        <v>2603</v>
      </c>
    </row>
    <row r="5931">
      <c r="A5931" s="441">
        <v>45847.29034097222</v>
      </c>
      <c r="B5931" s="294" t="s">
        <v>2398</v>
      </c>
    </row>
    <row r="5932">
      <c r="A5932" s="441">
        <v>45847.290354212964</v>
      </c>
      <c r="B5932" s="294" t="s">
        <v>2399</v>
      </c>
    </row>
    <row r="5933">
      <c r="A5933" s="441">
        <v>45847.29036960648</v>
      </c>
      <c r="B5933" s="294" t="s">
        <v>4695</v>
      </c>
    </row>
    <row r="5934">
      <c r="A5934" s="441">
        <v>45847.29047119213</v>
      </c>
      <c r="B5934" s="294" t="s">
        <v>4696</v>
      </c>
    </row>
    <row r="5935">
      <c r="A5935" s="441">
        <v>45847.29047530092</v>
      </c>
      <c r="B5935" s="294" t="s">
        <v>2274</v>
      </c>
    </row>
    <row r="5936">
      <c r="A5936" s="441">
        <v>45847.29049752315</v>
      </c>
      <c r="B5936" s="294" t="s">
        <v>4692</v>
      </c>
    </row>
    <row r="5937">
      <c r="A5937" s="441">
        <v>45847.29050150463</v>
      </c>
      <c r="B5937" s="294" t="s">
        <v>4697</v>
      </c>
    </row>
    <row r="5938">
      <c r="A5938" s="441">
        <v>45847.29051894676</v>
      </c>
      <c r="B5938" s="294" t="s">
        <v>4630</v>
      </c>
    </row>
    <row r="5939">
      <c r="A5939" s="441">
        <v>45847.29055767361</v>
      </c>
      <c r="B5939" s="294" t="s">
        <v>2278</v>
      </c>
    </row>
    <row r="5940">
      <c r="A5940" s="441">
        <v>45847.290578078704</v>
      </c>
      <c r="B5940" s="294" t="s">
        <v>4698</v>
      </c>
    </row>
    <row r="5941">
      <c r="A5941" s="441">
        <v>45847.290582037036</v>
      </c>
      <c r="B5941" s="294" t="s">
        <v>2280</v>
      </c>
    </row>
    <row r="5942">
      <c r="A5942" s="441">
        <v>45847.29060907407</v>
      </c>
      <c r="B5942" s="294" t="s">
        <v>2281</v>
      </c>
    </row>
    <row r="5943">
      <c r="A5943" s="441">
        <v>45847.29062487269</v>
      </c>
      <c r="B5943" s="294" t="s">
        <v>4699</v>
      </c>
    </row>
    <row r="5944">
      <c r="A5944" s="441">
        <v>45847.29063084491</v>
      </c>
      <c r="B5944" s="294" t="s">
        <v>2283</v>
      </c>
    </row>
    <row r="5945">
      <c r="A5945" s="441">
        <v>45847.29064435185</v>
      </c>
      <c r="B5945" s="294" t="s">
        <v>4700</v>
      </c>
    </row>
    <row r="5946">
      <c r="A5946" s="441">
        <v>45847.290649780094</v>
      </c>
      <c r="B5946" s="294" t="s">
        <v>2285</v>
      </c>
    </row>
    <row r="5947">
      <c r="A5947" s="441">
        <v>45847.290655081015</v>
      </c>
      <c r="B5947" s="294" t="s">
        <v>4701</v>
      </c>
    </row>
    <row r="5948">
      <c r="A5948" s="441">
        <v>45847.290665162036</v>
      </c>
      <c r="B5948" s="294" t="s">
        <v>4702</v>
      </c>
    </row>
    <row r="5949">
      <c r="A5949" s="441">
        <v>45847.29073847222</v>
      </c>
      <c r="B5949" s="294" t="s">
        <v>4703</v>
      </c>
    </row>
    <row r="5950">
      <c r="A5950" s="441">
        <v>45847.29074337963</v>
      </c>
      <c r="B5950" s="294" t="s">
        <v>2274</v>
      </c>
    </row>
    <row r="5951">
      <c r="A5951" s="441">
        <v>45847.29075393519</v>
      </c>
      <c r="B5951" s="294" t="s">
        <v>2603</v>
      </c>
    </row>
    <row r="5952">
      <c r="A5952" s="441">
        <v>45847.29076754629</v>
      </c>
      <c r="B5952" s="294" t="s">
        <v>2615</v>
      </c>
    </row>
    <row r="5953">
      <c r="A5953" s="441">
        <v>45847.29077175926</v>
      </c>
      <c r="B5953" s="294" t="s">
        <v>4465</v>
      </c>
    </row>
    <row r="5954">
      <c r="A5954" s="441">
        <v>45847.290797951384</v>
      </c>
      <c r="B5954" s="294" t="s">
        <v>4704</v>
      </c>
    </row>
    <row r="5955">
      <c r="A5955" s="441">
        <v>45847.29080494213</v>
      </c>
      <c r="B5955" s="294" t="s">
        <v>4705</v>
      </c>
    </row>
    <row r="5956">
      <c r="A5956" s="441">
        <v>45847.290812719904</v>
      </c>
      <c r="B5956" s="294" t="s">
        <v>2374</v>
      </c>
    </row>
    <row r="5957">
      <c r="A5957" s="441">
        <v>45847.2908253125</v>
      </c>
      <c r="B5957" s="294" t="s">
        <v>4582</v>
      </c>
    </row>
    <row r="5958">
      <c r="A5958" s="441">
        <v>45847.2908312963</v>
      </c>
      <c r="B5958" s="294" t="s">
        <v>4706</v>
      </c>
    </row>
    <row r="5959">
      <c r="A5959" s="441">
        <v>45847.290835011576</v>
      </c>
      <c r="B5959" s="294" t="s">
        <v>2355</v>
      </c>
    </row>
    <row r="5960">
      <c r="A5960" s="441">
        <v>45847.29083857639</v>
      </c>
      <c r="B5960" s="294" t="s">
        <v>4707</v>
      </c>
    </row>
    <row r="5961">
      <c r="A5961" s="441">
        <v>45847.29085425926</v>
      </c>
      <c r="B5961" s="294" t="s">
        <v>4708</v>
      </c>
    </row>
    <row r="5962">
      <c r="A5962" s="441">
        <v>45847.290858761575</v>
      </c>
      <c r="B5962" s="294" t="s">
        <v>2283</v>
      </c>
    </row>
    <row r="5963">
      <c r="A5963" s="441">
        <v>45847.29086809028</v>
      </c>
      <c r="B5963" s="294" t="s">
        <v>4709</v>
      </c>
    </row>
    <row r="5964">
      <c r="A5964" s="441">
        <v>45847.290872233796</v>
      </c>
      <c r="B5964" s="294" t="s">
        <v>2285</v>
      </c>
    </row>
    <row r="5965">
      <c r="A5965" s="441">
        <v>45847.29087914352</v>
      </c>
      <c r="B5965" s="294" t="s">
        <v>4710</v>
      </c>
    </row>
    <row r="5966">
      <c r="A5966" s="441">
        <v>45847.29089719907</v>
      </c>
      <c r="B5966" s="294" t="s">
        <v>4711</v>
      </c>
    </row>
    <row r="5967">
      <c r="A5967" s="441">
        <v>45847.291277592594</v>
      </c>
      <c r="B5967" s="294" t="s">
        <v>4712</v>
      </c>
    </row>
    <row r="5968">
      <c r="A5968" s="441">
        <v>45847.2912990162</v>
      </c>
      <c r="B5968" s="294" t="s">
        <v>2612</v>
      </c>
    </row>
    <row r="5969">
      <c r="A5969" s="441">
        <v>45847.29130328704</v>
      </c>
      <c r="B5969" s="294" t="s">
        <v>2398</v>
      </c>
    </row>
    <row r="5970">
      <c r="A5970" s="441">
        <v>45847.29131168981</v>
      </c>
      <c r="B5970" s="294" t="s">
        <v>2399</v>
      </c>
    </row>
    <row r="5971">
      <c r="A5971" s="441">
        <v>45847.29132690972</v>
      </c>
      <c r="B5971" s="294" t="s">
        <v>4713</v>
      </c>
    </row>
    <row r="5972">
      <c r="A5972" s="441">
        <v>45847.29268216435</v>
      </c>
      <c r="B5972" s="294" t="s">
        <v>4714</v>
      </c>
    </row>
    <row r="5973">
      <c r="A5973" s="441">
        <v>45847.29268712963</v>
      </c>
      <c r="B5973" s="294" t="s">
        <v>2274</v>
      </c>
    </row>
    <row r="5974">
      <c r="A5974" s="441">
        <v>45847.29269736111</v>
      </c>
      <c r="B5974" s="294" t="s">
        <v>2612</v>
      </c>
    </row>
    <row r="5975">
      <c r="A5975" s="441">
        <v>45847.29270167824</v>
      </c>
      <c r="B5975" s="294" t="s">
        <v>3957</v>
      </c>
    </row>
    <row r="5976">
      <c r="A5976" s="441">
        <v>45847.29270630787</v>
      </c>
      <c r="B5976" s="294" t="s">
        <v>4465</v>
      </c>
    </row>
    <row r="5977">
      <c r="A5977" s="441">
        <v>45847.29273</v>
      </c>
      <c r="B5977" s="294" t="s">
        <v>4715</v>
      </c>
    </row>
    <row r="5978">
      <c r="A5978" s="441">
        <v>45847.2927447338</v>
      </c>
      <c r="B5978" s="294" t="s">
        <v>4716</v>
      </c>
    </row>
    <row r="5979">
      <c r="A5979" s="441">
        <v>45847.29275356482</v>
      </c>
      <c r="B5979" s="294" t="s">
        <v>4717</v>
      </c>
    </row>
    <row r="5980">
      <c r="A5980" s="441">
        <v>45847.29276480324</v>
      </c>
      <c r="B5980" s="294" t="s">
        <v>2278</v>
      </c>
    </row>
    <row r="5981">
      <c r="A5981" s="441">
        <v>45847.29279384259</v>
      </c>
      <c r="B5981" s="294" t="s">
        <v>4590</v>
      </c>
    </row>
    <row r="5982">
      <c r="A5982" s="441">
        <v>45847.29279820602</v>
      </c>
      <c r="B5982" s="294" t="s">
        <v>4607</v>
      </c>
    </row>
    <row r="5983">
      <c r="A5983" s="441">
        <v>45847.29280277778</v>
      </c>
      <c r="B5983" s="294" t="s">
        <v>2355</v>
      </c>
    </row>
    <row r="5984">
      <c r="A5984" s="441">
        <v>45847.292807164355</v>
      </c>
      <c r="B5984" s="294" t="s">
        <v>4608</v>
      </c>
    </row>
    <row r="5985">
      <c r="A5985" s="441">
        <v>45847.29282667824</v>
      </c>
      <c r="B5985" s="294" t="s">
        <v>4718</v>
      </c>
    </row>
    <row r="5986">
      <c r="A5986" s="441">
        <v>45847.29283239583</v>
      </c>
      <c r="B5986" s="294" t="s">
        <v>2283</v>
      </c>
    </row>
    <row r="5987">
      <c r="A5987" s="441">
        <v>45847.29284638889</v>
      </c>
      <c r="B5987" s="294" t="s">
        <v>4719</v>
      </c>
    </row>
    <row r="5988">
      <c r="A5988" s="441">
        <v>45847.29285103009</v>
      </c>
      <c r="B5988" s="294" t="s">
        <v>2285</v>
      </c>
    </row>
    <row r="5989">
      <c r="A5989" s="441">
        <v>45847.29285686342</v>
      </c>
      <c r="B5989" s="294" t="s">
        <v>4720</v>
      </c>
    </row>
    <row r="5990">
      <c r="A5990" s="441">
        <v>45847.29286755787</v>
      </c>
      <c r="B5990" s="294" t="s">
        <v>4721</v>
      </c>
    </row>
    <row r="5991">
      <c r="A5991" s="441">
        <v>45847.31484465278</v>
      </c>
      <c r="B5991" s="294" t="s">
        <v>4722</v>
      </c>
    </row>
    <row r="5992">
      <c r="A5992" s="441">
        <v>45847.314853055555</v>
      </c>
      <c r="B5992" s="294" t="s">
        <v>2603</v>
      </c>
    </row>
    <row r="5993">
      <c r="A5993" s="441">
        <v>45847.31485689815</v>
      </c>
      <c r="B5993" s="294" t="s">
        <v>2398</v>
      </c>
    </row>
    <row r="5994">
      <c r="A5994" s="441">
        <v>45847.31487166666</v>
      </c>
      <c r="B5994" s="294" t="s">
        <v>2399</v>
      </c>
    </row>
    <row r="5995">
      <c r="A5995" s="441">
        <v>45847.314884444444</v>
      </c>
      <c r="B5995" s="294" t="s">
        <v>4723</v>
      </c>
    </row>
    <row r="5996">
      <c r="A5996" s="441">
        <v>45847.315212002315</v>
      </c>
      <c r="B5996" s="294" t="s">
        <v>4724</v>
      </c>
    </row>
    <row r="5997">
      <c r="A5997" s="441">
        <v>45847.315220000004</v>
      </c>
      <c r="B5997" s="294" t="s">
        <v>2612</v>
      </c>
    </row>
    <row r="5998">
      <c r="A5998" s="441">
        <v>45847.31522405092</v>
      </c>
      <c r="B5998" s="294" t="s">
        <v>2398</v>
      </c>
    </row>
    <row r="5999">
      <c r="A5999" s="441">
        <v>45847.31523462963</v>
      </c>
      <c r="B5999" s="294" t="s">
        <v>2399</v>
      </c>
    </row>
    <row r="6000">
      <c r="A6000" s="441">
        <v>45847.31524928241</v>
      </c>
      <c r="B6000" s="294" t="s">
        <v>4725</v>
      </c>
    </row>
    <row r="6001">
      <c r="A6001" s="441">
        <v>45847.31633560185</v>
      </c>
      <c r="B6001" s="294" t="s">
        <v>4726</v>
      </c>
    </row>
    <row r="6002">
      <c r="A6002" s="441">
        <v>45847.31633986111</v>
      </c>
      <c r="B6002" s="294" t="s">
        <v>2274</v>
      </c>
    </row>
    <row r="6003">
      <c r="A6003" s="441">
        <v>45847.31634988426</v>
      </c>
      <c r="B6003" s="294" t="s">
        <v>2612</v>
      </c>
    </row>
    <row r="6004">
      <c r="A6004" s="441">
        <v>45847.31636344908</v>
      </c>
      <c r="B6004" s="294" t="s">
        <v>3957</v>
      </c>
    </row>
    <row r="6005">
      <c r="A6005" s="441">
        <v>45847.31636758102</v>
      </c>
      <c r="B6005" s="294" t="s">
        <v>4630</v>
      </c>
    </row>
    <row r="6006">
      <c r="A6006" s="441">
        <v>45847.31641876158</v>
      </c>
      <c r="B6006" s="294" t="s">
        <v>2278</v>
      </c>
    </row>
    <row r="6007">
      <c r="A6007" s="441">
        <v>45847.31644079861</v>
      </c>
      <c r="B6007" s="294" t="s">
        <v>4727</v>
      </c>
    </row>
    <row r="6008">
      <c r="A6008" s="441">
        <v>45847.3164452662</v>
      </c>
      <c r="B6008" s="294" t="s">
        <v>2280</v>
      </c>
    </row>
    <row r="6009">
      <c r="A6009" s="441">
        <v>45847.31646269676</v>
      </c>
      <c r="B6009" s="294" t="s">
        <v>2281</v>
      </c>
    </row>
    <row r="6010">
      <c r="A6010" s="441">
        <v>45847.31647789352</v>
      </c>
      <c r="B6010" s="294" t="s">
        <v>4728</v>
      </c>
    </row>
    <row r="6011">
      <c r="A6011" s="441">
        <v>45847.316481851856</v>
      </c>
      <c r="B6011" s="294" t="s">
        <v>2283</v>
      </c>
    </row>
    <row r="6012">
      <c r="A6012" s="441">
        <v>45847.31648927083</v>
      </c>
      <c r="B6012" s="294" t="s">
        <v>4729</v>
      </c>
    </row>
    <row r="6013">
      <c r="A6013" s="441">
        <v>45847.316492893515</v>
      </c>
      <c r="B6013" s="294" t="s">
        <v>2285</v>
      </c>
    </row>
    <row r="6014">
      <c r="A6014" s="441">
        <v>45847.31649744213</v>
      </c>
      <c r="B6014" s="294" t="s">
        <v>4730</v>
      </c>
    </row>
    <row r="6015">
      <c r="A6015" s="441">
        <v>45847.31650688658</v>
      </c>
      <c r="B6015" s="294" t="s">
        <v>4731</v>
      </c>
    </row>
    <row r="6016">
      <c r="A6016" s="441">
        <v>45847.31739435185</v>
      </c>
      <c r="B6016" s="294" t="s">
        <v>4732</v>
      </c>
    </row>
    <row r="6017">
      <c r="A6017" s="441">
        <v>45847.317398287036</v>
      </c>
      <c r="B6017" s="294" t="s">
        <v>2274</v>
      </c>
    </row>
    <row r="6018">
      <c r="A6018" s="441">
        <v>45847.31740775463</v>
      </c>
      <c r="B6018" s="294" t="s">
        <v>2603</v>
      </c>
    </row>
    <row r="6019">
      <c r="A6019" s="441">
        <v>45847.31741177083</v>
      </c>
      <c r="B6019" s="294" t="s">
        <v>2615</v>
      </c>
    </row>
    <row r="6020">
      <c r="A6020" s="441">
        <v>45847.317415717596</v>
      </c>
      <c r="B6020" s="294" t="s">
        <v>4630</v>
      </c>
    </row>
    <row r="6021">
      <c r="A6021" s="441">
        <v>45847.317444444445</v>
      </c>
      <c r="B6021" s="294" t="s">
        <v>2374</v>
      </c>
    </row>
    <row r="6022">
      <c r="A6022" s="441">
        <v>45847.31745998842</v>
      </c>
      <c r="B6022" s="294" t="s">
        <v>4733</v>
      </c>
    </row>
    <row r="6023">
      <c r="A6023" s="441">
        <v>45847.317464004635</v>
      </c>
      <c r="B6023" s="294" t="s">
        <v>2280</v>
      </c>
    </row>
    <row r="6024">
      <c r="A6024" s="441">
        <v>45847.317476157405</v>
      </c>
      <c r="B6024" s="294" t="s">
        <v>2281</v>
      </c>
    </row>
    <row r="6025">
      <c r="A6025" s="441">
        <v>45847.317490671296</v>
      </c>
      <c r="B6025" s="294" t="s">
        <v>4734</v>
      </c>
    </row>
    <row r="6026">
      <c r="A6026" s="441">
        <v>45847.31749519676</v>
      </c>
      <c r="B6026" s="294" t="s">
        <v>2283</v>
      </c>
    </row>
    <row r="6027">
      <c r="A6027" s="441">
        <v>45847.31750318287</v>
      </c>
      <c r="B6027" s="294" t="s">
        <v>4735</v>
      </c>
    </row>
    <row r="6028">
      <c r="A6028" s="441">
        <v>45847.317516111114</v>
      </c>
      <c r="B6028" s="294" t="s">
        <v>2285</v>
      </c>
    </row>
    <row r="6029">
      <c r="A6029" s="441">
        <v>45847.31752225694</v>
      </c>
      <c r="B6029" s="294" t="s">
        <v>4736</v>
      </c>
    </row>
    <row r="6030">
      <c r="A6030" s="441">
        <v>45847.31754186343</v>
      </c>
      <c r="B6030" s="294" t="s">
        <v>4737</v>
      </c>
    </row>
    <row r="6031">
      <c r="A6031" s="441">
        <v>45847.34364416667</v>
      </c>
      <c r="B6031" s="294" t="s">
        <v>4738</v>
      </c>
    </row>
    <row r="6032">
      <c r="A6032" s="441">
        <v>45847.34364876157</v>
      </c>
      <c r="B6032" s="294" t="s">
        <v>2260</v>
      </c>
    </row>
    <row r="6033">
      <c r="A6033" s="441">
        <v>45847.34365229167</v>
      </c>
      <c r="B6033" s="294" t="s">
        <v>2713</v>
      </c>
    </row>
    <row r="6034">
      <c r="A6034" s="441">
        <v>45847.34368398148</v>
      </c>
      <c r="B6034" s="294" t="s">
        <v>2264</v>
      </c>
    </row>
    <row r="6035">
      <c r="A6035" s="441">
        <v>45847.34373412037</v>
      </c>
      <c r="B6035" s="294" t="s">
        <v>4739</v>
      </c>
    </row>
    <row r="6036">
      <c r="A6036" s="441">
        <v>45847.343737372685</v>
      </c>
      <c r="B6036" s="294" t="s">
        <v>2260</v>
      </c>
    </row>
    <row r="6037">
      <c r="A6037" s="441">
        <v>45847.34374045139</v>
      </c>
      <c r="B6037" s="294" t="s">
        <v>2713</v>
      </c>
    </row>
    <row r="6038">
      <c r="A6038" s="441">
        <v>45847.34374465278</v>
      </c>
      <c r="B6038" s="294" t="s">
        <v>2264</v>
      </c>
    </row>
    <row r="6039">
      <c r="A6039" s="441">
        <v>45847.34831238426</v>
      </c>
      <c r="B6039" s="294" t="s">
        <v>4740</v>
      </c>
    </row>
    <row r="6040">
      <c r="A6040" s="441">
        <v>45847.34831556713</v>
      </c>
      <c r="B6040" s="294" t="s">
        <v>2260</v>
      </c>
    </row>
    <row r="6041">
      <c r="A6041" s="441">
        <v>45847.34831902778</v>
      </c>
      <c r="B6041" s="294" t="s">
        <v>2713</v>
      </c>
    </row>
    <row r="6042">
      <c r="A6042" s="441">
        <v>45847.34834449074</v>
      </c>
      <c r="B6042" s="294" t="s">
        <v>2264</v>
      </c>
    </row>
    <row r="6043">
      <c r="A6043" s="441">
        <v>45847.349002256946</v>
      </c>
      <c r="B6043" s="294" t="s">
        <v>4741</v>
      </c>
    </row>
    <row r="6044">
      <c r="A6044" s="441">
        <v>45847.34900541666</v>
      </c>
      <c r="B6044" s="294" t="s">
        <v>2260</v>
      </c>
    </row>
    <row r="6045">
      <c r="A6045" s="441">
        <v>45847.349008749996</v>
      </c>
      <c r="B6045" s="294" t="s">
        <v>2713</v>
      </c>
    </row>
    <row r="6046">
      <c r="A6046" s="441">
        <v>45847.34901184028</v>
      </c>
      <c r="B6046" s="294" t="s">
        <v>2264</v>
      </c>
    </row>
    <row r="6047">
      <c r="A6047" s="441">
        <v>45847.350745821765</v>
      </c>
      <c r="B6047" s="294" t="s">
        <v>4742</v>
      </c>
    </row>
    <row r="6048">
      <c r="A6048" s="441">
        <v>45847.350751122685</v>
      </c>
      <c r="B6048" s="294" t="s">
        <v>2260</v>
      </c>
    </row>
    <row r="6049">
      <c r="A6049" s="441">
        <v>45847.350755625</v>
      </c>
      <c r="B6049" s="294" t="s">
        <v>3081</v>
      </c>
    </row>
    <row r="6050">
      <c r="A6050" s="441">
        <v>45847.35077146991</v>
      </c>
      <c r="B6050" s="294" t="s">
        <v>2264</v>
      </c>
    </row>
    <row r="6051">
      <c r="A6051" s="441">
        <v>45847.36645425926</v>
      </c>
      <c r="B6051" s="294" t="s">
        <v>4743</v>
      </c>
    </row>
    <row r="6052">
      <c r="A6052" s="441">
        <v>45847.36647508102</v>
      </c>
      <c r="B6052" s="294" t="s">
        <v>2719</v>
      </c>
    </row>
    <row r="6053">
      <c r="A6053" s="441">
        <v>45847.36648548611</v>
      </c>
      <c r="B6053" s="294" t="s">
        <v>2398</v>
      </c>
    </row>
    <row r="6054">
      <c r="A6054" s="441">
        <v>45847.36649677083</v>
      </c>
      <c r="B6054" s="294" t="s">
        <v>2399</v>
      </c>
    </row>
    <row r="6055">
      <c r="A6055" s="441">
        <v>45847.366510775464</v>
      </c>
      <c r="B6055" s="294" t="s">
        <v>4744</v>
      </c>
    </row>
    <row r="6056">
      <c r="A6056" s="441">
        <v>45847.366875381944</v>
      </c>
      <c r="B6056" s="294" t="s">
        <v>4745</v>
      </c>
    </row>
    <row r="6057">
      <c r="A6057" s="441">
        <v>45847.36688686343</v>
      </c>
      <c r="B6057" s="294" t="s">
        <v>2468</v>
      </c>
    </row>
    <row r="6058">
      <c r="A6058" s="441">
        <v>45847.3668908449</v>
      </c>
      <c r="B6058" s="294" t="s">
        <v>2398</v>
      </c>
    </row>
    <row r="6059">
      <c r="A6059" s="441">
        <v>45847.36689800926</v>
      </c>
      <c r="B6059" s="294" t="s">
        <v>2399</v>
      </c>
    </row>
    <row r="6060">
      <c r="A6060" s="441">
        <v>45847.36691445602</v>
      </c>
      <c r="B6060" s="294" t="s">
        <v>4746</v>
      </c>
    </row>
    <row r="6061">
      <c r="A6061" s="441">
        <v>45847.36776260417</v>
      </c>
      <c r="B6061" s="294" t="s">
        <v>4747</v>
      </c>
    </row>
    <row r="6062">
      <c r="A6062" s="441">
        <v>45847.367766157404</v>
      </c>
      <c r="B6062" s="294" t="s">
        <v>2274</v>
      </c>
    </row>
    <row r="6063">
      <c r="A6063" s="441">
        <v>45847.36777394676</v>
      </c>
      <c r="B6063" s="294" t="s">
        <v>2719</v>
      </c>
    </row>
    <row r="6064">
      <c r="A6064" s="441">
        <v>45847.36777732639</v>
      </c>
      <c r="B6064" s="294" t="s">
        <v>2725</v>
      </c>
    </row>
    <row r="6065">
      <c r="A6065" s="441">
        <v>45847.36778168981</v>
      </c>
      <c r="B6065" s="294" t="s">
        <v>4630</v>
      </c>
    </row>
    <row r="6066">
      <c r="A6066" s="441">
        <v>45847.36780815972</v>
      </c>
      <c r="B6066" s="294" t="s">
        <v>2278</v>
      </c>
    </row>
    <row r="6067">
      <c r="A6067" s="441">
        <v>45847.36782083333</v>
      </c>
      <c r="B6067" s="294" t="s">
        <v>4748</v>
      </c>
    </row>
    <row r="6068">
      <c r="A6068" s="441">
        <v>45847.367825312496</v>
      </c>
      <c r="B6068" s="294" t="s">
        <v>2280</v>
      </c>
    </row>
    <row r="6069">
      <c r="A6069" s="441">
        <v>45847.36783883102</v>
      </c>
      <c r="B6069" s="294" t="s">
        <v>2281</v>
      </c>
    </row>
    <row r="6070">
      <c r="A6070" s="441">
        <v>45847.367852696756</v>
      </c>
      <c r="B6070" s="294" t="s">
        <v>4749</v>
      </c>
    </row>
    <row r="6071">
      <c r="A6071" s="441">
        <v>45847.367856157405</v>
      </c>
      <c r="B6071" s="294" t="s">
        <v>2283</v>
      </c>
    </row>
    <row r="6072">
      <c r="A6072" s="441">
        <v>45847.36786613426</v>
      </c>
      <c r="B6072" s="294" t="s">
        <v>4750</v>
      </c>
    </row>
    <row r="6073">
      <c r="A6073" s="441">
        <v>45847.36787398148</v>
      </c>
      <c r="B6073" s="294" t="s">
        <v>2285</v>
      </c>
    </row>
    <row r="6074">
      <c r="A6074" s="441">
        <v>45847.367879074074</v>
      </c>
      <c r="B6074" s="294" t="s">
        <v>4751</v>
      </c>
    </row>
    <row r="6075">
      <c r="A6075" s="441">
        <v>45847.36789417824</v>
      </c>
      <c r="B6075" s="294" t="s">
        <v>4752</v>
      </c>
    </row>
    <row r="6076">
      <c r="A6076" s="441">
        <v>45847.368015775464</v>
      </c>
      <c r="B6076" s="294" t="s">
        <v>4753</v>
      </c>
    </row>
    <row r="6077">
      <c r="A6077" s="441">
        <v>45847.368018587964</v>
      </c>
      <c r="B6077" s="294" t="s">
        <v>2274</v>
      </c>
    </row>
    <row r="6078">
      <c r="A6078" s="441">
        <v>45847.36803871528</v>
      </c>
      <c r="B6078" s="294" t="s">
        <v>2468</v>
      </c>
    </row>
    <row r="6079">
      <c r="A6079" s="441">
        <v>45847.368041423615</v>
      </c>
      <c r="B6079" s="294" t="s">
        <v>2482</v>
      </c>
    </row>
    <row r="6080">
      <c r="A6080" s="441">
        <v>45847.36805295139</v>
      </c>
      <c r="B6080" s="294" t="s">
        <v>4630</v>
      </c>
    </row>
    <row r="6081">
      <c r="A6081" s="441">
        <v>45847.36808299768</v>
      </c>
      <c r="B6081" s="294" t="s">
        <v>2342</v>
      </c>
    </row>
    <row r="6082">
      <c r="A6082" s="441">
        <v>45847.36809386574</v>
      </c>
      <c r="B6082" s="294" t="s">
        <v>4754</v>
      </c>
    </row>
    <row r="6083">
      <c r="A6083" s="441">
        <v>45847.36809696759</v>
      </c>
      <c r="B6083" s="294" t="s">
        <v>2280</v>
      </c>
    </row>
    <row r="6084">
      <c r="A6084" s="441">
        <v>45847.36810736111</v>
      </c>
      <c r="B6084" s="294" t="s">
        <v>2281</v>
      </c>
    </row>
    <row r="6085">
      <c r="A6085" s="441">
        <v>45847.36812248843</v>
      </c>
      <c r="B6085" s="294" t="s">
        <v>4755</v>
      </c>
    </row>
    <row r="6086">
      <c r="A6086" s="441">
        <v>45847.368125625</v>
      </c>
      <c r="B6086" s="294" t="s">
        <v>2283</v>
      </c>
    </row>
    <row r="6087">
      <c r="A6087" s="441">
        <v>45847.36813296296</v>
      </c>
      <c r="B6087" s="294" t="s">
        <v>4756</v>
      </c>
    </row>
    <row r="6088">
      <c r="A6088" s="441">
        <v>45847.36813553241</v>
      </c>
      <c r="B6088" s="294" t="s">
        <v>2285</v>
      </c>
    </row>
    <row r="6089">
      <c r="A6089" s="441">
        <v>45847.36813956019</v>
      </c>
      <c r="B6089" s="294" t="s">
        <v>4757</v>
      </c>
    </row>
    <row r="6090">
      <c r="A6090" s="441">
        <v>45847.368146134264</v>
      </c>
      <c r="B6090" s="294" t="s">
        <v>4758</v>
      </c>
    </row>
    <row r="6091">
      <c r="A6091" s="441">
        <v>45847.36854189815</v>
      </c>
      <c r="B6091" s="294" t="s">
        <v>4759</v>
      </c>
    </row>
    <row r="6092">
      <c r="A6092" s="441">
        <v>45847.36854444444</v>
      </c>
      <c r="B6092" s="294" t="s">
        <v>2260</v>
      </c>
    </row>
    <row r="6093">
      <c r="A6093" s="441">
        <v>45847.36854697917</v>
      </c>
      <c r="B6093" s="294" t="s">
        <v>2713</v>
      </c>
    </row>
    <row r="6094">
      <c r="A6094" s="441">
        <v>45847.36854938658</v>
      </c>
      <c r="B6094" s="294" t="s">
        <v>2264</v>
      </c>
    </row>
    <row r="6095">
      <c r="A6095" s="441">
        <v>45847.36858760417</v>
      </c>
      <c r="B6095" s="294" t="s">
        <v>4760</v>
      </c>
    </row>
    <row r="6096">
      <c r="A6096" s="441">
        <v>45847.368590868056</v>
      </c>
      <c r="B6096" s="294" t="s">
        <v>2260</v>
      </c>
    </row>
    <row r="6097">
      <c r="A6097" s="441">
        <v>45847.36859351852</v>
      </c>
      <c r="B6097" s="294" t="s">
        <v>2713</v>
      </c>
    </row>
    <row r="6098">
      <c r="A6098" s="441">
        <v>45847.368596493056</v>
      </c>
      <c r="B6098" s="294" t="s">
        <v>2264</v>
      </c>
    </row>
    <row r="6099">
      <c r="A6099" s="441">
        <v>45847.37048643519</v>
      </c>
      <c r="B6099" s="294" t="s">
        <v>4761</v>
      </c>
    </row>
    <row r="6100">
      <c r="A6100" s="441">
        <v>45847.37048946759</v>
      </c>
      <c r="B6100" s="294" t="s">
        <v>2260</v>
      </c>
    </row>
    <row r="6101">
      <c r="A6101" s="441">
        <v>45847.37050284722</v>
      </c>
      <c r="B6101" s="294" t="s">
        <v>2297</v>
      </c>
    </row>
    <row r="6102">
      <c r="A6102" s="441">
        <v>45847.37050914352</v>
      </c>
      <c r="B6102" s="294" t="s">
        <v>2264</v>
      </c>
    </row>
    <row r="6103">
      <c r="A6103" s="441">
        <v>45847.37503079861</v>
      </c>
      <c r="B6103" s="294" t="s">
        <v>2290</v>
      </c>
    </row>
    <row r="6104">
      <c r="A6104" s="441">
        <v>45847.3759177662</v>
      </c>
      <c r="B6104" s="294" t="s">
        <v>2658</v>
      </c>
    </row>
    <row r="6105">
      <c r="A6105" s="441">
        <v>45847.375921886574</v>
      </c>
      <c r="B6105" s="294" t="s">
        <v>4762</v>
      </c>
    </row>
    <row r="6106">
      <c r="A6106" s="441">
        <v>45847.37592583333</v>
      </c>
      <c r="B6106" s="294" t="s">
        <v>3023</v>
      </c>
    </row>
    <row r="6107">
      <c r="A6107" s="441">
        <v>45847.37604023148</v>
      </c>
      <c r="B6107" s="294" t="s">
        <v>4763</v>
      </c>
    </row>
    <row r="6108">
      <c r="A6108" s="441">
        <v>45847.37604418982</v>
      </c>
      <c r="B6108" s="294" t="s">
        <v>4764</v>
      </c>
    </row>
    <row r="6109">
      <c r="A6109" s="441">
        <v>45847.376067627316</v>
      </c>
      <c r="B6109" s="294" t="s">
        <v>4765</v>
      </c>
    </row>
    <row r="6110">
      <c r="A6110" s="441">
        <v>45847.376071736115</v>
      </c>
      <c r="B6110" s="294" t="s">
        <v>2283</v>
      </c>
    </row>
    <row r="6111">
      <c r="A6111" s="441">
        <v>45847.3760792824</v>
      </c>
      <c r="B6111" s="294" t="s">
        <v>4766</v>
      </c>
    </row>
    <row r="6112">
      <c r="A6112" s="441">
        <v>45847.413710162036</v>
      </c>
      <c r="B6112" s="294" t="s">
        <v>4767</v>
      </c>
    </row>
    <row r="6113">
      <c r="A6113" s="441">
        <v>45847.41372215278</v>
      </c>
      <c r="B6113" s="294" t="s">
        <v>2515</v>
      </c>
    </row>
    <row r="6114">
      <c r="A6114" s="441">
        <v>45847.413745439815</v>
      </c>
      <c r="B6114" s="294" t="s">
        <v>2398</v>
      </c>
    </row>
    <row r="6115">
      <c r="A6115" s="441">
        <v>45847.41375449074</v>
      </c>
      <c r="B6115" s="294" t="s">
        <v>2399</v>
      </c>
    </row>
    <row r="6116">
      <c r="A6116" s="441">
        <v>45847.413777442125</v>
      </c>
      <c r="B6116" s="294" t="s">
        <v>4768</v>
      </c>
    </row>
    <row r="6117">
      <c r="A6117" s="441">
        <v>45847.41458650463</v>
      </c>
      <c r="B6117" s="294" t="s">
        <v>4769</v>
      </c>
    </row>
    <row r="6118">
      <c r="A6118" s="441">
        <v>45847.41459857639</v>
      </c>
      <c r="B6118" s="294" t="s">
        <v>2603</v>
      </c>
    </row>
    <row r="6119">
      <c r="A6119" s="441">
        <v>45847.414603564815</v>
      </c>
      <c r="B6119" s="294" t="s">
        <v>2398</v>
      </c>
    </row>
    <row r="6120">
      <c r="A6120" s="441">
        <v>45847.414611608794</v>
      </c>
      <c r="B6120" s="294" t="s">
        <v>2399</v>
      </c>
    </row>
    <row r="6121">
      <c r="A6121" s="441">
        <v>45847.41463460648</v>
      </c>
      <c r="B6121" s="294" t="s">
        <v>4770</v>
      </c>
    </row>
    <row r="6122">
      <c r="A6122" s="441">
        <v>45847.414812766205</v>
      </c>
      <c r="B6122" s="294" t="s">
        <v>4771</v>
      </c>
    </row>
    <row r="6123">
      <c r="A6123" s="441">
        <v>45847.41483951389</v>
      </c>
      <c r="B6123" s="294" t="s">
        <v>2274</v>
      </c>
    </row>
    <row r="6124">
      <c r="A6124" s="441">
        <v>45847.414862164354</v>
      </c>
      <c r="B6124" s="294" t="s">
        <v>2603</v>
      </c>
    </row>
    <row r="6125">
      <c r="A6125" s="441">
        <v>45847.414873553236</v>
      </c>
      <c r="B6125" s="294" t="s">
        <v>2615</v>
      </c>
    </row>
    <row r="6126">
      <c r="A6126" s="441">
        <v>45847.41487778936</v>
      </c>
      <c r="B6126" s="294" t="s">
        <v>4465</v>
      </c>
    </row>
    <row r="6127">
      <c r="A6127" s="441">
        <v>45847.41489851852</v>
      </c>
      <c r="B6127" s="294" t="s">
        <v>4772</v>
      </c>
    </row>
    <row r="6128">
      <c r="A6128" s="441">
        <v>45847.414929652776</v>
      </c>
      <c r="B6128" s="294" t="s">
        <v>4773</v>
      </c>
    </row>
    <row r="6129">
      <c r="A6129" s="441">
        <v>45847.414937187496</v>
      </c>
      <c r="B6129" s="294" t="s">
        <v>4774</v>
      </c>
    </row>
    <row r="6130">
      <c r="A6130" s="441">
        <v>45847.41494541666</v>
      </c>
      <c r="B6130" s="294" t="s">
        <v>4775</v>
      </c>
    </row>
    <row r="6131">
      <c r="A6131" s="441">
        <v>45847.41495119213</v>
      </c>
      <c r="B6131" s="294" t="s">
        <v>2278</v>
      </c>
    </row>
    <row r="6132">
      <c r="A6132" s="441">
        <v>45847.41497658565</v>
      </c>
      <c r="B6132" s="294" t="s">
        <v>4582</v>
      </c>
    </row>
    <row r="6133">
      <c r="A6133" s="441">
        <v>45847.41498130787</v>
      </c>
      <c r="B6133" s="294" t="s">
        <v>4706</v>
      </c>
    </row>
    <row r="6134">
      <c r="A6134" s="441">
        <v>45847.414984710646</v>
      </c>
      <c r="B6134" s="294" t="s">
        <v>2355</v>
      </c>
    </row>
    <row r="6135">
      <c r="A6135" s="441">
        <v>45847.4149893287</v>
      </c>
      <c r="B6135" s="294" t="s">
        <v>4707</v>
      </c>
    </row>
    <row r="6136">
      <c r="A6136" s="441">
        <v>45847.41502112268</v>
      </c>
      <c r="B6136" s="294" t="s">
        <v>4776</v>
      </c>
    </row>
    <row r="6137">
      <c r="A6137" s="441">
        <v>45847.415025925926</v>
      </c>
      <c r="B6137" s="294" t="s">
        <v>2283</v>
      </c>
    </row>
    <row r="6138">
      <c r="A6138" s="441">
        <v>45847.41503503472</v>
      </c>
      <c r="B6138" s="294" t="s">
        <v>4777</v>
      </c>
    </row>
    <row r="6139">
      <c r="A6139" s="441">
        <v>45847.41503863426</v>
      </c>
      <c r="B6139" s="294" t="s">
        <v>2285</v>
      </c>
    </row>
    <row r="6140">
      <c r="A6140" s="441">
        <v>45847.41504341435</v>
      </c>
      <c r="B6140" s="294" t="s">
        <v>4778</v>
      </c>
    </row>
    <row r="6141">
      <c r="A6141" s="441">
        <v>45847.41505324074</v>
      </c>
      <c r="B6141" s="294" t="s">
        <v>4779</v>
      </c>
    </row>
    <row r="6142">
      <c r="A6142" s="441">
        <v>45847.41507127315</v>
      </c>
      <c r="B6142" s="294" t="s">
        <v>4780</v>
      </c>
    </row>
    <row r="6143">
      <c r="A6143" s="441">
        <v>45847.415088333335</v>
      </c>
      <c r="B6143" s="294" t="s">
        <v>2612</v>
      </c>
    </row>
    <row r="6144">
      <c r="A6144" s="441">
        <v>45847.415092650466</v>
      </c>
      <c r="B6144" s="294" t="s">
        <v>2398</v>
      </c>
    </row>
    <row r="6145">
      <c r="A6145" s="441">
        <v>45847.415100659724</v>
      </c>
      <c r="B6145" s="294" t="s">
        <v>2399</v>
      </c>
    </row>
    <row r="6146">
      <c r="A6146" s="441">
        <v>45847.4151167824</v>
      </c>
      <c r="B6146" s="294" t="s">
        <v>4781</v>
      </c>
    </row>
    <row r="6147">
      <c r="A6147" s="441">
        <v>45847.415240138886</v>
      </c>
      <c r="B6147" s="294" t="s">
        <v>4782</v>
      </c>
    </row>
    <row r="6148">
      <c r="A6148" s="441">
        <v>45847.41524425926</v>
      </c>
      <c r="B6148" s="294" t="s">
        <v>2274</v>
      </c>
    </row>
    <row r="6149">
      <c r="A6149" s="441">
        <v>45847.41525398148</v>
      </c>
      <c r="B6149" s="294" t="s">
        <v>2515</v>
      </c>
    </row>
    <row r="6150">
      <c r="A6150" s="441">
        <v>45847.41525819444</v>
      </c>
      <c r="B6150" s="294" t="s">
        <v>2518</v>
      </c>
    </row>
    <row r="6151">
      <c r="A6151" s="441">
        <v>45847.41526204861</v>
      </c>
      <c r="B6151" s="294" t="s">
        <v>4630</v>
      </c>
    </row>
    <row r="6152">
      <c r="A6152" s="441">
        <v>45847.41530537037</v>
      </c>
      <c r="B6152" s="294" t="s">
        <v>2342</v>
      </c>
    </row>
    <row r="6153">
      <c r="A6153" s="441">
        <v>45847.41533209491</v>
      </c>
      <c r="B6153" s="294" t="s">
        <v>4783</v>
      </c>
    </row>
    <row r="6154">
      <c r="A6154" s="441">
        <v>45847.41533628472</v>
      </c>
      <c r="B6154" s="294" t="s">
        <v>2280</v>
      </c>
    </row>
    <row r="6155">
      <c r="A6155" s="441">
        <v>45847.41536101852</v>
      </c>
      <c r="B6155" s="294" t="s">
        <v>2281</v>
      </c>
    </row>
    <row r="6156">
      <c r="A6156" s="441">
        <v>45847.415380185186</v>
      </c>
      <c r="B6156" s="294" t="s">
        <v>2771</v>
      </c>
    </row>
    <row r="6157">
      <c r="A6157" s="441">
        <v>45847.41538662037</v>
      </c>
      <c r="B6157" s="294" t="s">
        <v>4784</v>
      </c>
    </row>
    <row r="6158">
      <c r="A6158" s="441">
        <v>45847.41556219908</v>
      </c>
      <c r="B6158" s="294" t="s">
        <v>2775</v>
      </c>
    </row>
    <row r="6159">
      <c r="A6159" s="441">
        <v>45847.4155665625</v>
      </c>
      <c r="B6159" s="294" t="s">
        <v>4785</v>
      </c>
    </row>
    <row r="6160">
      <c r="A6160" s="441">
        <v>45847.415570972225</v>
      </c>
      <c r="B6160" s="294" t="s">
        <v>2283</v>
      </c>
    </row>
    <row r="6161">
      <c r="A6161" s="441">
        <v>45847.41558052083</v>
      </c>
      <c r="B6161" s="294" t="s">
        <v>4786</v>
      </c>
    </row>
    <row r="6162">
      <c r="A6162" s="441">
        <v>45847.41558423611</v>
      </c>
      <c r="B6162" s="294" t="s">
        <v>2285</v>
      </c>
    </row>
    <row r="6163">
      <c r="A6163" s="441">
        <v>45847.41559055555</v>
      </c>
      <c r="B6163" s="294" t="s">
        <v>4787</v>
      </c>
    </row>
    <row r="6164">
      <c r="A6164" s="441">
        <v>45847.415605462964</v>
      </c>
      <c r="B6164" s="294" t="s">
        <v>4788</v>
      </c>
    </row>
    <row r="6165">
      <c r="A6165" s="441">
        <v>45847.41683988426</v>
      </c>
      <c r="B6165" s="294" t="s">
        <v>4789</v>
      </c>
    </row>
    <row r="6166">
      <c r="A6166" s="441">
        <v>45847.41684359954</v>
      </c>
      <c r="B6166" s="294" t="s">
        <v>2274</v>
      </c>
    </row>
    <row r="6167">
      <c r="A6167" s="441">
        <v>45847.41686319445</v>
      </c>
      <c r="B6167" s="294" t="s">
        <v>2612</v>
      </c>
    </row>
    <row r="6168">
      <c r="A6168" s="441">
        <v>45847.41686627315</v>
      </c>
      <c r="B6168" s="294" t="s">
        <v>3957</v>
      </c>
    </row>
    <row r="6169">
      <c r="A6169" s="441">
        <v>45847.41686957176</v>
      </c>
      <c r="B6169" s="294" t="s">
        <v>4465</v>
      </c>
    </row>
    <row r="6170">
      <c r="A6170" s="441">
        <v>45847.41688791667</v>
      </c>
      <c r="B6170" s="294" t="s">
        <v>4605</v>
      </c>
    </row>
    <row r="6171">
      <c r="A6171" s="441">
        <v>45847.41689418981</v>
      </c>
      <c r="B6171" s="294" t="s">
        <v>4775</v>
      </c>
    </row>
    <row r="6172">
      <c r="A6172" s="441">
        <v>45847.4169034375</v>
      </c>
      <c r="B6172" s="294" t="s">
        <v>2342</v>
      </c>
    </row>
    <row r="6173">
      <c r="A6173" s="441">
        <v>45847.41692590278</v>
      </c>
      <c r="B6173" s="294" t="s">
        <v>4590</v>
      </c>
    </row>
    <row r="6174">
      <c r="A6174" s="441">
        <v>45847.41692912037</v>
      </c>
      <c r="B6174" s="294" t="s">
        <v>4607</v>
      </c>
    </row>
    <row r="6175">
      <c r="A6175" s="441">
        <v>45847.416938599534</v>
      </c>
      <c r="B6175" s="294" t="s">
        <v>2355</v>
      </c>
    </row>
    <row r="6176">
      <c r="A6176" s="441">
        <v>45847.41694163195</v>
      </c>
      <c r="B6176" s="294" t="s">
        <v>4608</v>
      </c>
    </row>
    <row r="6177">
      <c r="A6177" s="441">
        <v>45847.41696299768</v>
      </c>
      <c r="B6177" s="294" t="s">
        <v>4609</v>
      </c>
    </row>
    <row r="6178">
      <c r="A6178" s="441">
        <v>45847.41698888889</v>
      </c>
      <c r="B6178" s="294" t="s">
        <v>2283</v>
      </c>
    </row>
    <row r="6179">
      <c r="A6179" s="441">
        <v>45847.41699871528</v>
      </c>
      <c r="B6179" s="294" t="s">
        <v>4790</v>
      </c>
    </row>
    <row r="6180">
      <c r="A6180" s="441">
        <v>45847.41700394676</v>
      </c>
      <c r="B6180" s="294" t="s">
        <v>2285</v>
      </c>
    </row>
    <row r="6181">
      <c r="A6181" s="441">
        <v>45847.41700865741</v>
      </c>
      <c r="B6181" s="294" t="s">
        <v>4791</v>
      </c>
    </row>
    <row r="6182">
      <c r="A6182" s="441">
        <v>45847.4170153125</v>
      </c>
      <c r="B6182" s="294" t="s">
        <v>4792</v>
      </c>
    </row>
    <row r="6183">
      <c r="A6183" s="441">
        <v>45847.47184637732</v>
      </c>
      <c r="B6183" s="294" t="s">
        <v>4793</v>
      </c>
    </row>
    <row r="6184">
      <c r="A6184" s="441">
        <v>45847.47185047454</v>
      </c>
      <c r="B6184" s="294" t="s">
        <v>2260</v>
      </c>
    </row>
    <row r="6185">
      <c r="A6185" s="441">
        <v>45847.47185439814</v>
      </c>
      <c r="B6185" s="294" t="s">
        <v>2266</v>
      </c>
    </row>
    <row r="6186">
      <c r="A6186" s="441">
        <v>45847.47190777778</v>
      </c>
      <c r="B6186" s="294" t="s">
        <v>2267</v>
      </c>
    </row>
    <row r="6187">
      <c r="A6187" s="441">
        <v>45847.47191462963</v>
      </c>
      <c r="B6187" s="294" t="s">
        <v>2264</v>
      </c>
    </row>
    <row r="6188">
      <c r="A6188" s="441">
        <v>45847.48206833334</v>
      </c>
      <c r="B6188" s="294" t="s">
        <v>4794</v>
      </c>
    </row>
    <row r="6189">
      <c r="A6189" s="441">
        <v>45847.4820724537</v>
      </c>
      <c r="B6189" s="294" t="s">
        <v>2260</v>
      </c>
    </row>
    <row r="6190">
      <c r="A6190" s="441">
        <v>45847.48207561343</v>
      </c>
      <c r="B6190" s="294" t="s">
        <v>3651</v>
      </c>
    </row>
    <row r="6191">
      <c r="A6191" s="441">
        <v>45847.48209114584</v>
      </c>
      <c r="B6191" s="294" t="s">
        <v>2264</v>
      </c>
    </row>
    <row r="6192">
      <c r="A6192" s="441">
        <v>45847.499086365744</v>
      </c>
      <c r="B6192" s="294" t="s">
        <v>4795</v>
      </c>
    </row>
    <row r="6193">
      <c r="A6193" s="441">
        <v>45847.4990900463</v>
      </c>
      <c r="B6193" s="294" t="s">
        <v>2260</v>
      </c>
    </row>
    <row r="6194">
      <c r="A6194" s="441">
        <v>45847.499093032406</v>
      </c>
      <c r="B6194" s="294" t="s">
        <v>2266</v>
      </c>
    </row>
    <row r="6195">
      <c r="A6195" s="441">
        <v>45847.49910916667</v>
      </c>
      <c r="B6195" s="294" t="s">
        <v>2267</v>
      </c>
    </row>
    <row r="6196">
      <c r="A6196" s="441">
        <v>45847.49911362269</v>
      </c>
      <c r="B6196" s="294" t="s">
        <v>2264</v>
      </c>
    </row>
    <row r="6197">
      <c r="A6197" s="441">
        <v>45847.52018412037</v>
      </c>
      <c r="B6197" s="294" t="s">
        <v>4796</v>
      </c>
    </row>
    <row r="6198">
      <c r="A6198" s="441">
        <v>45847.5201880324</v>
      </c>
      <c r="B6198" s="294" t="s">
        <v>2260</v>
      </c>
    </row>
    <row r="6199">
      <c r="A6199" s="441">
        <v>45847.52019225694</v>
      </c>
      <c r="B6199" s="294" t="s">
        <v>2266</v>
      </c>
    </row>
    <row r="6200">
      <c r="A6200" s="441">
        <v>45847.52020612269</v>
      </c>
      <c r="B6200" s="294" t="s">
        <v>2267</v>
      </c>
    </row>
    <row r="6201">
      <c r="A6201" s="441">
        <v>45847.52020972222</v>
      </c>
      <c r="B6201" s="294" t="s">
        <v>2264</v>
      </c>
    </row>
    <row r="6202">
      <c r="A6202" s="441">
        <v>45847.61702568287</v>
      </c>
      <c r="B6202" s="294" t="s">
        <v>4797</v>
      </c>
    </row>
    <row r="6203">
      <c r="A6203" s="441">
        <v>45847.617030023146</v>
      </c>
      <c r="B6203" s="294" t="s">
        <v>2260</v>
      </c>
    </row>
    <row r="6204">
      <c r="A6204" s="441">
        <v>45847.617033877315</v>
      </c>
      <c r="B6204" s="294" t="s">
        <v>2293</v>
      </c>
    </row>
    <row r="6205">
      <c r="A6205" s="441">
        <v>45847.617037662036</v>
      </c>
      <c r="B6205" s="294" t="s">
        <v>2264</v>
      </c>
    </row>
    <row r="6206">
      <c r="A6206" s="441">
        <v>45847.61714112268</v>
      </c>
      <c r="B6206" s="294" t="s">
        <v>4798</v>
      </c>
    </row>
    <row r="6207">
      <c r="A6207" s="441">
        <v>45847.61714398148</v>
      </c>
      <c r="B6207" s="294" t="s">
        <v>2260</v>
      </c>
    </row>
    <row r="6208">
      <c r="A6208" s="441">
        <v>45847.61714671296</v>
      </c>
      <c r="B6208" s="294" t="s">
        <v>2293</v>
      </c>
    </row>
    <row r="6209">
      <c r="A6209" s="441">
        <v>45847.61714974537</v>
      </c>
      <c r="B6209" s="294" t="s">
        <v>2264</v>
      </c>
    </row>
    <row r="6210">
      <c r="A6210" s="441">
        <v>45847.61719048611</v>
      </c>
      <c r="B6210" s="294" t="s">
        <v>4799</v>
      </c>
    </row>
    <row r="6211">
      <c r="A6211" s="441">
        <v>45847.617193831014</v>
      </c>
      <c r="B6211" s="294" t="s">
        <v>2260</v>
      </c>
    </row>
    <row r="6212">
      <c r="A6212" s="441">
        <v>45847.61719711806</v>
      </c>
      <c r="B6212" s="294" t="s">
        <v>2293</v>
      </c>
    </row>
    <row r="6213">
      <c r="A6213" s="441">
        <v>45847.617200231485</v>
      </c>
      <c r="B6213" s="294" t="s">
        <v>2264</v>
      </c>
    </row>
    <row r="6214">
      <c r="A6214" s="441">
        <v>45847.62557304398</v>
      </c>
      <c r="B6214" s="294" t="s">
        <v>4800</v>
      </c>
    </row>
    <row r="6215">
      <c r="A6215" s="441">
        <v>45847.62557733797</v>
      </c>
      <c r="B6215" s="294" t="s">
        <v>2260</v>
      </c>
    </row>
    <row r="6216">
      <c r="A6216" s="441">
        <v>45847.625581388886</v>
      </c>
      <c r="B6216" s="294" t="s">
        <v>2266</v>
      </c>
    </row>
    <row r="6217">
      <c r="A6217" s="441">
        <v>45847.625598819446</v>
      </c>
      <c r="B6217" s="294" t="s">
        <v>2267</v>
      </c>
    </row>
    <row r="6218">
      <c r="A6218" s="441">
        <v>45847.62560252315</v>
      </c>
      <c r="B6218" s="294" t="s">
        <v>2264</v>
      </c>
    </row>
    <row r="6219">
      <c r="A6219" s="441">
        <v>45847.62950563658</v>
      </c>
      <c r="B6219" s="294" t="s">
        <v>4801</v>
      </c>
    </row>
    <row r="6220">
      <c r="A6220" s="441">
        <v>45847.62950872685</v>
      </c>
      <c r="B6220" s="294" t="s">
        <v>2260</v>
      </c>
    </row>
    <row r="6221">
      <c r="A6221" s="441">
        <v>45847.62951542824</v>
      </c>
      <c r="B6221" s="294" t="s">
        <v>2293</v>
      </c>
    </row>
    <row r="6222">
      <c r="A6222" s="441">
        <v>45847.62952199074</v>
      </c>
      <c r="B6222" s="294" t="s">
        <v>2264</v>
      </c>
    </row>
    <row r="6223">
      <c r="A6223" s="441">
        <v>45847.75840313657</v>
      </c>
      <c r="B6223" s="294" t="s">
        <v>2283</v>
      </c>
    </row>
    <row r="6224">
      <c r="A6224" s="441">
        <v>45847.75841556713</v>
      </c>
      <c r="B6224" s="294" t="s">
        <v>4802</v>
      </c>
    </row>
    <row r="6225">
      <c r="A6225" s="441">
        <v>45847.7842228125</v>
      </c>
      <c r="B6225" s="294" t="s">
        <v>4803</v>
      </c>
    </row>
    <row r="6226">
      <c r="A6226" s="441">
        <v>45847.784227129625</v>
      </c>
      <c r="B6226" s="294" t="s">
        <v>2260</v>
      </c>
    </row>
    <row r="6227">
      <c r="A6227" s="441">
        <v>45847.78423041667</v>
      </c>
      <c r="B6227" s="294" t="s">
        <v>2266</v>
      </c>
    </row>
    <row r="6228">
      <c r="A6228" s="441">
        <v>45847.78423380787</v>
      </c>
      <c r="B6228" s="294" t="s">
        <v>2267</v>
      </c>
    </row>
    <row r="6229">
      <c r="A6229" s="441">
        <v>45847.78426627315</v>
      </c>
      <c r="B6229" s="294" t="s">
        <v>2264</v>
      </c>
    </row>
    <row r="6230">
      <c r="A6230" s="441">
        <v>45847.8114838426</v>
      </c>
      <c r="B6230" s="294" t="s">
        <v>4804</v>
      </c>
    </row>
    <row r="6231">
      <c r="A6231" s="441">
        <v>45847.81148778935</v>
      </c>
      <c r="B6231" s="294" t="s">
        <v>2260</v>
      </c>
    </row>
    <row r="6232">
      <c r="A6232" s="441">
        <v>45847.81149025463</v>
      </c>
      <c r="B6232" s="294" t="s">
        <v>2293</v>
      </c>
    </row>
    <row r="6233">
      <c r="A6233" s="441">
        <v>45847.81149296297</v>
      </c>
      <c r="B6233" s="294" t="s">
        <v>2264</v>
      </c>
    </row>
    <row r="6234">
      <c r="A6234" s="441">
        <v>45847.88979109954</v>
      </c>
      <c r="B6234" s="294" t="s">
        <v>4805</v>
      </c>
    </row>
    <row r="6235">
      <c r="A6235" s="441">
        <v>45847.88980379629</v>
      </c>
      <c r="B6235" s="294" t="s">
        <v>2260</v>
      </c>
    </row>
    <row r="6236">
      <c r="A6236" s="441">
        <v>45847.889809699074</v>
      </c>
      <c r="B6236" s="294" t="s">
        <v>2293</v>
      </c>
    </row>
    <row r="6237">
      <c r="A6237" s="441">
        <v>45847.889829004635</v>
      </c>
      <c r="B6237" s="294" t="s">
        <v>2264</v>
      </c>
    </row>
    <row r="6238">
      <c r="A6238" s="441">
        <v>45847.88987082176</v>
      </c>
      <c r="B6238" s="294" t="s">
        <v>4806</v>
      </c>
    </row>
    <row r="6239">
      <c r="A6239" s="441">
        <v>45847.8898746412</v>
      </c>
      <c r="B6239" s="294" t="s">
        <v>2260</v>
      </c>
    </row>
    <row r="6240">
      <c r="A6240" s="441">
        <v>45847.8898787037</v>
      </c>
      <c r="B6240" s="294" t="s">
        <v>2293</v>
      </c>
    </row>
    <row r="6241">
      <c r="A6241" s="441">
        <v>45847.889884178236</v>
      </c>
      <c r="B6241" s="294" t="s">
        <v>2264</v>
      </c>
    </row>
    <row r="6242">
      <c r="A6242" s="441">
        <v>45847.89236244213</v>
      </c>
      <c r="B6242" s="294" t="s">
        <v>4807</v>
      </c>
    </row>
    <row r="6243">
      <c r="A6243" s="441">
        <v>45847.89236658565</v>
      </c>
      <c r="B6243" s="294" t="s">
        <v>2260</v>
      </c>
    </row>
    <row r="6244">
      <c r="A6244" s="441">
        <v>45847.89237048611</v>
      </c>
      <c r="B6244" s="294" t="s">
        <v>2550</v>
      </c>
    </row>
    <row r="6245">
      <c r="A6245" s="441">
        <v>45847.89237398148</v>
      </c>
      <c r="B6245" s="294" t="s">
        <v>2264</v>
      </c>
    </row>
    <row r="6246">
      <c r="A6246" s="441">
        <v>45847.92664341435</v>
      </c>
      <c r="B6246" s="294" t="s">
        <v>4808</v>
      </c>
    </row>
    <row r="6247">
      <c r="A6247" s="441">
        <v>45847.92664684028</v>
      </c>
      <c r="B6247" s="294" t="s">
        <v>2260</v>
      </c>
    </row>
    <row r="6248">
      <c r="A6248" s="441">
        <v>45847.92664960648</v>
      </c>
      <c r="B6248" s="294" t="s">
        <v>2289</v>
      </c>
    </row>
    <row r="6249">
      <c r="A6249" s="441">
        <v>45847.926662048616</v>
      </c>
      <c r="B6249" s="294" t="s">
        <v>2264</v>
      </c>
    </row>
    <row r="6250">
      <c r="A6250" s="441">
        <v>45847.926719282405</v>
      </c>
      <c r="B6250" s="294" t="s">
        <v>4809</v>
      </c>
    </row>
    <row r="6251">
      <c r="A6251" s="441">
        <v>45847.92672268518</v>
      </c>
      <c r="B6251" s="294" t="s">
        <v>2260</v>
      </c>
    </row>
    <row r="6252">
      <c r="A6252" s="441">
        <v>45847.926725439815</v>
      </c>
      <c r="B6252" s="294" t="s">
        <v>2289</v>
      </c>
    </row>
    <row r="6253">
      <c r="A6253" s="441">
        <v>45847.92672836805</v>
      </c>
      <c r="B6253" s="294" t="s">
        <v>2264</v>
      </c>
    </row>
    <row r="6254">
      <c r="A6254" s="441">
        <v>45847.92689501157</v>
      </c>
      <c r="B6254" s="294" t="s">
        <v>4810</v>
      </c>
    </row>
    <row r="6255">
      <c r="A6255" s="441">
        <v>45847.92690020833</v>
      </c>
      <c r="B6255" s="294" t="s">
        <v>2260</v>
      </c>
    </row>
    <row r="6256">
      <c r="A6256" s="441">
        <v>45847.926903252315</v>
      </c>
      <c r="B6256" s="294" t="s">
        <v>2289</v>
      </c>
    </row>
    <row r="6257">
      <c r="A6257" s="441">
        <v>45847.92690590278</v>
      </c>
      <c r="B6257" s="294" t="s">
        <v>2264</v>
      </c>
    </row>
    <row r="6258">
      <c r="A6258" s="441">
        <v>45847.943740648145</v>
      </c>
      <c r="B6258" s="294" t="s">
        <v>4811</v>
      </c>
    </row>
    <row r="6259">
      <c r="A6259" s="441">
        <v>45847.943745717595</v>
      </c>
      <c r="B6259" s="294" t="s">
        <v>2260</v>
      </c>
    </row>
    <row r="6260">
      <c r="A6260" s="441">
        <v>45847.943749224534</v>
      </c>
      <c r="B6260" s="294" t="s">
        <v>2963</v>
      </c>
    </row>
    <row r="6261">
      <c r="A6261" s="441">
        <v>45847.94376372686</v>
      </c>
      <c r="B6261" s="294" t="s">
        <v>2264</v>
      </c>
    </row>
    <row r="6262">
      <c r="A6262" s="441">
        <v>45848.34799222222</v>
      </c>
      <c r="B6262" s="294" t="s">
        <v>4812</v>
      </c>
    </row>
    <row r="6263">
      <c r="A6263" s="441">
        <v>45848.34799787037</v>
      </c>
      <c r="B6263" s="294" t="s">
        <v>2260</v>
      </c>
    </row>
    <row r="6264">
      <c r="A6264" s="441">
        <v>45848.34800226852</v>
      </c>
      <c r="B6264" s="294" t="s">
        <v>3651</v>
      </c>
    </row>
    <row r="6265">
      <c r="A6265" s="441">
        <v>45848.34801731481</v>
      </c>
      <c r="B6265" s="294" t="s">
        <v>2262</v>
      </c>
    </row>
    <row r="6266">
      <c r="A6266" s="441">
        <v>45848.3480246875</v>
      </c>
      <c r="B6266" s="294" t="s">
        <v>3652</v>
      </c>
    </row>
    <row r="6267">
      <c r="A6267" s="441">
        <v>45848.348040625</v>
      </c>
      <c r="B6267" s="294" t="s">
        <v>2264</v>
      </c>
    </row>
    <row r="6268">
      <c r="A6268" s="441">
        <v>45848.367830497686</v>
      </c>
      <c r="B6268" s="294" t="s">
        <v>4813</v>
      </c>
    </row>
    <row r="6269">
      <c r="A6269" s="441">
        <v>45848.36783321759</v>
      </c>
      <c r="B6269" s="294" t="s">
        <v>2260</v>
      </c>
    </row>
    <row r="6270">
      <c r="A6270" s="441">
        <v>45848.367835613426</v>
      </c>
      <c r="B6270" s="294" t="s">
        <v>2289</v>
      </c>
    </row>
    <row r="6271">
      <c r="A6271" s="441">
        <v>45848.367837777776</v>
      </c>
      <c r="B6271" s="294" t="s">
        <v>2264</v>
      </c>
    </row>
    <row r="6272">
      <c r="A6272" s="441">
        <v>45848.36844208333</v>
      </c>
      <c r="B6272" s="294" t="s">
        <v>4814</v>
      </c>
    </row>
    <row r="6273">
      <c r="A6273" s="441">
        <v>45848.3684444213</v>
      </c>
      <c r="B6273" s="294" t="s">
        <v>2260</v>
      </c>
    </row>
    <row r="6274">
      <c r="A6274" s="441">
        <v>45848.3684469213</v>
      </c>
      <c r="B6274" s="294" t="s">
        <v>2289</v>
      </c>
    </row>
    <row r="6275">
      <c r="A6275" s="441">
        <v>45848.36844946759</v>
      </c>
      <c r="B6275" s="294" t="s">
        <v>2264</v>
      </c>
    </row>
    <row r="6276">
      <c r="A6276" s="441">
        <v>45848.371069872686</v>
      </c>
      <c r="B6276" s="294" t="s">
        <v>4815</v>
      </c>
    </row>
    <row r="6277">
      <c r="A6277" s="441">
        <v>45848.37107875</v>
      </c>
      <c r="B6277" s="294" t="s">
        <v>2532</v>
      </c>
    </row>
    <row r="6278">
      <c r="A6278" s="441">
        <v>45848.371082893515</v>
      </c>
      <c r="B6278" s="294" t="s">
        <v>2533</v>
      </c>
    </row>
    <row r="6279">
      <c r="A6279" s="441">
        <v>45848.37109059028</v>
      </c>
      <c r="B6279" s="294" t="s">
        <v>4816</v>
      </c>
    </row>
    <row r="6280">
      <c r="A6280" s="441">
        <v>45848.37110488426</v>
      </c>
      <c r="B6280" s="294" t="s">
        <v>4817</v>
      </c>
    </row>
    <row r="6281">
      <c r="A6281" s="441">
        <v>45848.372200682876</v>
      </c>
      <c r="B6281" s="294" t="s">
        <v>4818</v>
      </c>
    </row>
    <row r="6282">
      <c r="A6282" s="441">
        <v>45848.37220708333</v>
      </c>
      <c r="B6282" s="294" t="s">
        <v>2274</v>
      </c>
    </row>
    <row r="6283">
      <c r="A6283" s="441">
        <v>45848.37221908565</v>
      </c>
      <c r="B6283" s="294" t="s">
        <v>2532</v>
      </c>
    </row>
    <row r="6284">
      <c r="A6284" s="441">
        <v>45848.372222997685</v>
      </c>
      <c r="B6284" s="294" t="s">
        <v>2537</v>
      </c>
    </row>
    <row r="6285">
      <c r="A6285" s="441">
        <v>45848.37222767361</v>
      </c>
      <c r="B6285" s="294" t="s">
        <v>4819</v>
      </c>
    </row>
    <row r="6286">
      <c r="A6286" s="441">
        <v>45848.372257870375</v>
      </c>
      <c r="B6286" s="294" t="s">
        <v>2278</v>
      </c>
    </row>
    <row r="6287">
      <c r="A6287" s="441">
        <v>45848.37227288194</v>
      </c>
      <c r="B6287" s="294" t="s">
        <v>4820</v>
      </c>
    </row>
    <row r="6288">
      <c r="A6288" s="441">
        <v>45848.37227721065</v>
      </c>
      <c r="B6288" s="294" t="s">
        <v>2280</v>
      </c>
    </row>
    <row r="6289">
      <c r="A6289" s="441">
        <v>45848.37229701389</v>
      </c>
      <c r="B6289" s="294" t="s">
        <v>2281</v>
      </c>
    </row>
    <row r="6290">
      <c r="A6290" s="441">
        <v>45848.37231377314</v>
      </c>
      <c r="B6290" s="294" t="s">
        <v>4821</v>
      </c>
    </row>
    <row r="6291">
      <c r="A6291" s="441">
        <v>45848.37231706019</v>
      </c>
      <c r="B6291" s="294" t="s">
        <v>2283</v>
      </c>
    </row>
    <row r="6292">
      <c r="A6292" s="441">
        <v>45848.37232679398</v>
      </c>
      <c r="B6292" s="294" t="s">
        <v>4822</v>
      </c>
    </row>
    <row r="6293">
      <c r="A6293" s="441">
        <v>45848.37233052083</v>
      </c>
      <c r="B6293" s="294" t="s">
        <v>2285</v>
      </c>
    </row>
    <row r="6294">
      <c r="A6294" s="441">
        <v>45848.372336053246</v>
      </c>
      <c r="B6294" s="294" t="s">
        <v>4823</v>
      </c>
    </row>
    <row r="6295">
      <c r="A6295" s="441">
        <v>45848.37234814814</v>
      </c>
      <c r="B6295" s="294" t="s">
        <v>4824</v>
      </c>
    </row>
    <row r="6296">
      <c r="A6296" s="441">
        <v>45848.37506752315</v>
      </c>
      <c r="B6296" s="294" t="s">
        <v>2290</v>
      </c>
    </row>
    <row r="6297">
      <c r="A6297" s="441">
        <v>45848.37509798611</v>
      </c>
      <c r="B6297" s="294" t="s">
        <v>2291</v>
      </c>
    </row>
    <row r="6298">
      <c r="A6298" s="441">
        <v>45848.383113460644</v>
      </c>
      <c r="B6298" s="294" t="s">
        <v>4825</v>
      </c>
    </row>
    <row r="6299">
      <c r="A6299" s="441">
        <v>45848.38311605324</v>
      </c>
      <c r="B6299" s="294" t="s">
        <v>2260</v>
      </c>
    </row>
    <row r="6300">
      <c r="A6300" s="441">
        <v>45848.383119826394</v>
      </c>
      <c r="B6300" s="294" t="s">
        <v>2713</v>
      </c>
    </row>
    <row r="6301">
      <c r="A6301" s="441">
        <v>45848.38312255787</v>
      </c>
      <c r="B6301" s="294" t="s">
        <v>2264</v>
      </c>
    </row>
    <row r="6302">
      <c r="A6302" s="441">
        <v>45848.58602912037</v>
      </c>
      <c r="B6302" s="294" t="s">
        <v>4826</v>
      </c>
    </row>
    <row r="6303">
      <c r="A6303" s="441">
        <v>45848.586033368054</v>
      </c>
      <c r="B6303" s="294" t="s">
        <v>2260</v>
      </c>
    </row>
    <row r="6304">
      <c r="A6304" s="441">
        <v>45848.58603623843</v>
      </c>
      <c r="B6304" s="294" t="s">
        <v>2447</v>
      </c>
    </row>
    <row r="6305">
      <c r="A6305" s="441">
        <v>45848.586054988424</v>
      </c>
      <c r="B6305" s="294" t="s">
        <v>2262</v>
      </c>
    </row>
    <row r="6306">
      <c r="A6306" s="441">
        <v>45848.58606077546</v>
      </c>
      <c r="B6306" s="294" t="s">
        <v>2448</v>
      </c>
    </row>
    <row r="6307">
      <c r="A6307" s="441">
        <v>45848.5860703588</v>
      </c>
      <c r="B6307" s="294" t="s">
        <v>2264</v>
      </c>
    </row>
    <row r="6308">
      <c r="A6308" s="441">
        <v>45848.5865240162</v>
      </c>
      <c r="B6308" s="294" t="s">
        <v>4827</v>
      </c>
    </row>
    <row r="6309">
      <c r="A6309" s="441">
        <v>45848.58653027778</v>
      </c>
      <c r="B6309" s="294" t="s">
        <v>2450</v>
      </c>
    </row>
    <row r="6310">
      <c r="A6310" s="441">
        <v>45848.586533194444</v>
      </c>
      <c r="B6310" s="294" t="s">
        <v>2451</v>
      </c>
    </row>
    <row r="6311">
      <c r="A6311" s="441">
        <v>45848.58653959491</v>
      </c>
      <c r="B6311" s="294" t="s">
        <v>4828</v>
      </c>
    </row>
    <row r="6312">
      <c r="A6312" s="441">
        <v>45848.586550300926</v>
      </c>
      <c r="B6312" s="294" t="s">
        <v>4829</v>
      </c>
    </row>
    <row r="6313">
      <c r="A6313" s="441">
        <v>45848.587845671296</v>
      </c>
      <c r="B6313" s="294" t="s">
        <v>4830</v>
      </c>
    </row>
    <row r="6314">
      <c r="A6314" s="441">
        <v>45848.58785324074</v>
      </c>
      <c r="B6314" s="294" t="s">
        <v>2274</v>
      </c>
    </row>
    <row r="6315">
      <c r="A6315" s="441">
        <v>45848.5878659375</v>
      </c>
      <c r="B6315" s="294" t="s">
        <v>2450</v>
      </c>
    </row>
    <row r="6316">
      <c r="A6316" s="441">
        <v>45848.587871689815</v>
      </c>
      <c r="B6316" s="294" t="s">
        <v>2455</v>
      </c>
    </row>
    <row r="6317">
      <c r="A6317" s="441">
        <v>45848.58787740741</v>
      </c>
      <c r="B6317" s="294" t="s">
        <v>4819</v>
      </c>
    </row>
    <row r="6318">
      <c r="A6318" s="441">
        <v>45848.587931030095</v>
      </c>
      <c r="B6318" s="294" t="s">
        <v>2342</v>
      </c>
    </row>
    <row r="6319">
      <c r="A6319" s="441">
        <v>45848.58796072917</v>
      </c>
      <c r="B6319" s="294" t="s">
        <v>4831</v>
      </c>
    </row>
    <row r="6320">
      <c r="A6320" s="441">
        <v>45848.58796644676</v>
      </c>
      <c r="B6320" s="294" t="s">
        <v>2280</v>
      </c>
    </row>
    <row r="6321">
      <c r="A6321" s="441">
        <v>45848.58798144676</v>
      </c>
      <c r="B6321" s="294" t="s">
        <v>2281</v>
      </c>
    </row>
    <row r="6322">
      <c r="A6322" s="441">
        <v>45848.58800469908</v>
      </c>
      <c r="B6322" s="294" t="s">
        <v>4832</v>
      </c>
    </row>
    <row r="6323">
      <c r="A6323" s="441">
        <v>45848.588011747685</v>
      </c>
      <c r="B6323" s="294" t="s">
        <v>2283</v>
      </c>
    </row>
    <row r="6324">
      <c r="A6324" s="441">
        <v>45848.588059918984</v>
      </c>
      <c r="B6324" s="294" t="s">
        <v>4833</v>
      </c>
    </row>
    <row r="6325">
      <c r="A6325" s="441">
        <v>45848.588064930555</v>
      </c>
      <c r="B6325" s="294" t="s">
        <v>2285</v>
      </c>
    </row>
    <row r="6326">
      <c r="A6326" s="441">
        <v>45848.58807203703</v>
      </c>
      <c r="B6326" s="294" t="s">
        <v>4834</v>
      </c>
    </row>
    <row r="6327">
      <c r="A6327" s="441">
        <v>45848.58808518518</v>
      </c>
      <c r="B6327" s="294" t="s">
        <v>4835</v>
      </c>
    </row>
    <row r="6328">
      <c r="A6328" s="441">
        <v>45848.7484225463</v>
      </c>
      <c r="B6328" s="294" t="s">
        <v>4836</v>
      </c>
    </row>
    <row r="6329">
      <c r="A6329" s="441">
        <v>45848.74842724537</v>
      </c>
      <c r="B6329" s="294" t="s">
        <v>2260</v>
      </c>
    </row>
    <row r="6330">
      <c r="A6330" s="441">
        <v>45848.74843028936</v>
      </c>
      <c r="B6330" s="294" t="s">
        <v>2293</v>
      </c>
    </row>
    <row r="6331">
      <c r="A6331" s="441">
        <v>45848.748433113426</v>
      </c>
      <c r="B6331" s="294" t="s">
        <v>2264</v>
      </c>
    </row>
    <row r="6332">
      <c r="A6332" s="441">
        <v>45848.758396296296</v>
      </c>
      <c r="B6332" s="294" t="s">
        <v>2283</v>
      </c>
    </row>
    <row r="6333">
      <c r="A6333" s="441">
        <v>45848.75840561342</v>
      </c>
      <c r="B6333" s="294" t="s">
        <v>4837</v>
      </c>
    </row>
    <row r="6334">
      <c r="A6334" s="441">
        <v>45848.801935509255</v>
      </c>
      <c r="B6334" s="294" t="s">
        <v>4838</v>
      </c>
    </row>
    <row r="6335">
      <c r="A6335" s="441">
        <v>45848.80196546296</v>
      </c>
      <c r="B6335" s="294" t="s">
        <v>2739</v>
      </c>
    </row>
    <row r="6336">
      <c r="A6336" s="441">
        <v>45848.801972974536</v>
      </c>
      <c r="B6336" s="294" t="s">
        <v>2740</v>
      </c>
    </row>
    <row r="6337">
      <c r="A6337" s="441">
        <v>45848.801985</v>
      </c>
      <c r="B6337" s="294" t="s">
        <v>4839</v>
      </c>
    </row>
    <row r="6338">
      <c r="A6338" s="441">
        <v>45848.8020027662</v>
      </c>
      <c r="B6338" s="294" t="s">
        <v>4840</v>
      </c>
    </row>
    <row r="6339">
      <c r="A6339" s="441">
        <v>45848.8022655324</v>
      </c>
      <c r="B6339" s="294" t="s">
        <v>4841</v>
      </c>
    </row>
    <row r="6340">
      <c r="A6340" s="441">
        <v>45848.80227248842</v>
      </c>
      <c r="B6340" s="294" t="s">
        <v>2274</v>
      </c>
    </row>
    <row r="6341">
      <c r="A6341" s="441">
        <v>45848.80230924769</v>
      </c>
      <c r="B6341" s="294" t="s">
        <v>2739</v>
      </c>
    </row>
    <row r="6342">
      <c r="A6342" s="441">
        <v>45848.80231668982</v>
      </c>
      <c r="B6342" s="294" t="s">
        <v>2744</v>
      </c>
    </row>
    <row r="6343">
      <c r="A6343" s="441">
        <v>45848.80232224537</v>
      </c>
      <c r="B6343" s="294" t="s">
        <v>4819</v>
      </c>
    </row>
    <row r="6344">
      <c r="A6344" s="441">
        <v>45848.80236434028</v>
      </c>
      <c r="B6344" s="294" t="s">
        <v>2342</v>
      </c>
    </row>
    <row r="6345">
      <c r="A6345" s="441">
        <v>45848.802387118056</v>
      </c>
      <c r="B6345" s="294" t="s">
        <v>4842</v>
      </c>
    </row>
    <row r="6346">
      <c r="A6346" s="441">
        <v>45848.80239210648</v>
      </c>
      <c r="B6346" s="294" t="s">
        <v>2280</v>
      </c>
    </row>
    <row r="6347">
      <c r="A6347" s="441">
        <v>45848.80240577547</v>
      </c>
      <c r="B6347" s="294" t="s">
        <v>2281</v>
      </c>
    </row>
    <row r="6348">
      <c r="A6348" s="441">
        <v>45848.802450462965</v>
      </c>
      <c r="B6348" s="294" t="s">
        <v>4843</v>
      </c>
    </row>
    <row r="6349">
      <c r="A6349" s="441">
        <v>45848.802456527774</v>
      </c>
      <c r="B6349" s="294" t="s">
        <v>2283</v>
      </c>
    </row>
    <row r="6350">
      <c r="A6350" s="441">
        <v>45848.802467581016</v>
      </c>
      <c r="B6350" s="294" t="s">
        <v>4844</v>
      </c>
    </row>
    <row r="6351">
      <c r="A6351" s="441">
        <v>45848.802472615746</v>
      </c>
      <c r="B6351" s="294" t="s">
        <v>2285</v>
      </c>
    </row>
    <row r="6352">
      <c r="A6352" s="441">
        <v>45848.80248412037</v>
      </c>
      <c r="B6352" s="294" t="s">
        <v>4845</v>
      </c>
    </row>
    <row r="6353">
      <c r="A6353" s="441">
        <v>45848.80249628473</v>
      </c>
      <c r="B6353" s="294" t="s">
        <v>4846</v>
      </c>
    </row>
    <row r="6354">
      <c r="A6354" s="441">
        <v>45848.92478207176</v>
      </c>
      <c r="B6354" s="294" t="s">
        <v>4847</v>
      </c>
    </row>
    <row r="6355">
      <c r="A6355" s="441">
        <v>45848.92478613426</v>
      </c>
      <c r="B6355" s="294" t="s">
        <v>2260</v>
      </c>
    </row>
    <row r="6356">
      <c r="A6356" s="441">
        <v>45848.92480971065</v>
      </c>
      <c r="B6356" s="294" t="s">
        <v>2323</v>
      </c>
    </row>
    <row r="6357">
      <c r="A6357" s="441">
        <v>45848.92481913195</v>
      </c>
      <c r="B6357" s="294" t="s">
        <v>2262</v>
      </c>
    </row>
    <row r="6358">
      <c r="A6358" s="441">
        <v>45848.92482513889</v>
      </c>
      <c r="B6358" s="294" t="s">
        <v>2324</v>
      </c>
    </row>
    <row r="6359">
      <c r="A6359" s="441">
        <v>45848.92484037037</v>
      </c>
      <c r="B6359" s="294" t="s">
        <v>2264</v>
      </c>
    </row>
    <row r="6360">
      <c r="A6360" s="441">
        <v>45848.925193981486</v>
      </c>
      <c r="B6360" s="294" t="s">
        <v>4848</v>
      </c>
    </row>
    <row r="6361">
      <c r="A6361" s="441">
        <v>45848.92520748843</v>
      </c>
      <c r="B6361" s="294" t="s">
        <v>2340</v>
      </c>
    </row>
    <row r="6362">
      <c r="A6362" s="441">
        <v>45848.925213194445</v>
      </c>
      <c r="B6362" s="294" t="s">
        <v>2677</v>
      </c>
    </row>
    <row r="6363">
      <c r="A6363" s="441">
        <v>45848.9252212963</v>
      </c>
      <c r="B6363" s="294" t="s">
        <v>4849</v>
      </c>
    </row>
    <row r="6364">
      <c r="A6364" s="441">
        <v>45848.92524133102</v>
      </c>
      <c r="B6364" s="294" t="s">
        <v>4850</v>
      </c>
    </row>
    <row r="6365">
      <c r="A6365" s="441">
        <v>45848.926603009255</v>
      </c>
      <c r="B6365" s="294" t="s">
        <v>4851</v>
      </c>
    </row>
    <row r="6366">
      <c r="A6366" s="441">
        <v>45848.92660869213</v>
      </c>
      <c r="B6366" s="294" t="s">
        <v>2274</v>
      </c>
    </row>
    <row r="6367">
      <c r="A6367" s="441">
        <v>45848.92661709491</v>
      </c>
      <c r="B6367" s="294" t="s">
        <v>2340</v>
      </c>
    </row>
    <row r="6368">
      <c r="A6368" s="441">
        <v>45848.92662017361</v>
      </c>
      <c r="B6368" s="294" t="s">
        <v>2341</v>
      </c>
    </row>
    <row r="6369">
      <c r="A6369" s="441">
        <v>45848.926624722226</v>
      </c>
      <c r="B6369" s="294" t="s">
        <v>4819</v>
      </c>
    </row>
    <row r="6370">
      <c r="A6370" s="441">
        <v>45848.92665850694</v>
      </c>
      <c r="B6370" s="294" t="s">
        <v>2342</v>
      </c>
    </row>
    <row r="6371">
      <c r="A6371" s="441">
        <v>45848.92667447917</v>
      </c>
      <c r="B6371" s="294" t="s">
        <v>4852</v>
      </c>
    </row>
    <row r="6372">
      <c r="A6372" s="441">
        <v>45848.926677800926</v>
      </c>
      <c r="B6372" s="294" t="s">
        <v>2280</v>
      </c>
    </row>
    <row r="6373">
      <c r="A6373" s="441">
        <v>45848.92668824074</v>
      </c>
      <c r="B6373" s="294" t="s">
        <v>2281</v>
      </c>
    </row>
    <row r="6374">
      <c r="A6374" s="441">
        <v>45848.926703854166</v>
      </c>
      <c r="B6374" s="294" t="s">
        <v>4853</v>
      </c>
    </row>
    <row r="6375">
      <c r="A6375" s="441">
        <v>45848.92670740741</v>
      </c>
      <c r="B6375" s="294" t="s">
        <v>2283</v>
      </c>
    </row>
    <row r="6376">
      <c r="A6376" s="441">
        <v>45848.92672831018</v>
      </c>
      <c r="B6376" s="294" t="s">
        <v>4854</v>
      </c>
    </row>
    <row r="6377">
      <c r="A6377" s="441">
        <v>45848.92674097222</v>
      </c>
      <c r="B6377" s="294" t="s">
        <v>2285</v>
      </c>
    </row>
    <row r="6378">
      <c r="A6378" s="441">
        <v>45848.92674630787</v>
      </c>
      <c r="B6378" s="294" t="s">
        <v>4855</v>
      </c>
    </row>
    <row r="6379">
      <c r="A6379" s="441">
        <v>45848.92675621528</v>
      </c>
      <c r="B6379" s="294" t="s">
        <v>4856</v>
      </c>
    </row>
    <row r="6380">
      <c r="A6380" s="441">
        <v>45849.257204016205</v>
      </c>
      <c r="B6380" s="294" t="s">
        <v>4857</v>
      </c>
    </row>
    <row r="6381">
      <c r="A6381" s="441">
        <v>45849.257211840275</v>
      </c>
      <c r="B6381" s="294" t="s">
        <v>4858</v>
      </c>
    </row>
    <row r="6382">
      <c r="A6382" s="441">
        <v>45849.2572187037</v>
      </c>
      <c r="B6382" s="294" t="s">
        <v>2283</v>
      </c>
    </row>
    <row r="6383">
      <c r="A6383" s="441">
        <v>45849.25722557871</v>
      </c>
      <c r="B6383" s="294" t="s">
        <v>4859</v>
      </c>
    </row>
    <row r="6384">
      <c r="A6384" s="441">
        <v>45849.34222533565</v>
      </c>
      <c r="B6384" s="294" t="s">
        <v>4860</v>
      </c>
    </row>
    <row r="6385">
      <c r="A6385" s="441">
        <v>45849.342230208335</v>
      </c>
      <c r="B6385" s="294" t="s">
        <v>2260</v>
      </c>
    </row>
    <row r="6386">
      <c r="A6386" s="441">
        <v>45849.34224077546</v>
      </c>
      <c r="B6386" s="294" t="s">
        <v>2414</v>
      </c>
    </row>
    <row r="6387">
      <c r="A6387" s="441">
        <v>45849.34225645833</v>
      </c>
      <c r="B6387" s="294" t="s">
        <v>2264</v>
      </c>
    </row>
    <row r="6388">
      <c r="A6388" s="441">
        <v>45849.34315503472</v>
      </c>
      <c r="B6388" s="294" t="s">
        <v>4861</v>
      </c>
    </row>
    <row r="6389">
      <c r="A6389" s="441">
        <v>45849.3431583912</v>
      </c>
      <c r="B6389" s="294" t="s">
        <v>2260</v>
      </c>
    </row>
    <row r="6390">
      <c r="A6390" s="441">
        <v>45849.343161550925</v>
      </c>
      <c r="B6390" s="294" t="s">
        <v>2289</v>
      </c>
    </row>
    <row r="6391">
      <c r="A6391" s="441">
        <v>45849.34316472222</v>
      </c>
      <c r="B6391" s="294" t="s">
        <v>2262</v>
      </c>
    </row>
    <row r="6392">
      <c r="A6392" s="441">
        <v>45849.34317158565</v>
      </c>
      <c r="B6392" s="294" t="s">
        <v>2575</v>
      </c>
    </row>
    <row r="6393">
      <c r="A6393" s="441">
        <v>45849.34318222222</v>
      </c>
      <c r="B6393" s="294" t="s">
        <v>2264</v>
      </c>
    </row>
    <row r="6394">
      <c r="A6394" s="441">
        <v>45849.34407791667</v>
      </c>
      <c r="B6394" s="294" t="s">
        <v>4862</v>
      </c>
    </row>
    <row r="6395">
      <c r="A6395" s="441">
        <v>45849.34409575231</v>
      </c>
      <c r="B6395" s="294" t="s">
        <v>2577</v>
      </c>
    </row>
    <row r="6396">
      <c r="A6396" s="441">
        <v>45849.34409957176</v>
      </c>
      <c r="B6396" s="294" t="s">
        <v>2578</v>
      </c>
    </row>
    <row r="6397">
      <c r="A6397" s="441">
        <v>45849.34411081018</v>
      </c>
      <c r="B6397" s="294" t="s">
        <v>4863</v>
      </c>
    </row>
    <row r="6398">
      <c r="A6398" s="441">
        <v>45849.34413333333</v>
      </c>
      <c r="B6398" s="294" t="s">
        <v>4864</v>
      </c>
    </row>
    <row r="6399">
      <c r="A6399" s="441">
        <v>45849.34514355324</v>
      </c>
      <c r="B6399" s="294" t="s">
        <v>4865</v>
      </c>
    </row>
    <row r="6400">
      <c r="A6400" s="441">
        <v>45849.345148368055</v>
      </c>
      <c r="B6400" s="294" t="s">
        <v>2274</v>
      </c>
    </row>
    <row r="6401">
      <c r="A6401" s="441">
        <v>45849.34516337963</v>
      </c>
      <c r="B6401" s="294" t="s">
        <v>2577</v>
      </c>
    </row>
    <row r="6402">
      <c r="A6402" s="441">
        <v>45849.345169224536</v>
      </c>
      <c r="B6402" s="294" t="s">
        <v>2586</v>
      </c>
    </row>
    <row r="6403">
      <c r="A6403" s="441">
        <v>45849.345174409726</v>
      </c>
      <c r="B6403" s="294" t="s">
        <v>4819</v>
      </c>
    </row>
    <row r="6404">
      <c r="A6404" s="441">
        <v>45849.3452072338</v>
      </c>
      <c r="B6404" s="294" t="s">
        <v>2374</v>
      </c>
    </row>
    <row r="6405">
      <c r="A6405" s="441">
        <v>45849.34524388889</v>
      </c>
      <c r="B6405" s="294" t="s">
        <v>4866</v>
      </c>
    </row>
    <row r="6406">
      <c r="A6406" s="441">
        <v>45849.34524800926</v>
      </c>
      <c r="B6406" s="294" t="s">
        <v>2280</v>
      </c>
    </row>
    <row r="6407">
      <c r="A6407" s="441">
        <v>45849.34525657407</v>
      </c>
      <c r="B6407" s="294" t="s">
        <v>2281</v>
      </c>
    </row>
    <row r="6408">
      <c r="A6408" s="441">
        <v>45849.34527049768</v>
      </c>
      <c r="B6408" s="294" t="s">
        <v>4867</v>
      </c>
    </row>
    <row r="6409">
      <c r="A6409" s="441">
        <v>45849.345274444444</v>
      </c>
      <c r="B6409" s="294" t="s">
        <v>2283</v>
      </c>
    </row>
    <row r="6410">
      <c r="A6410" s="441">
        <v>45849.345297465276</v>
      </c>
      <c r="B6410" s="294" t="s">
        <v>4868</v>
      </c>
    </row>
    <row r="6411">
      <c r="A6411" s="441">
        <v>45849.34530483796</v>
      </c>
      <c r="B6411" s="294" t="s">
        <v>2285</v>
      </c>
    </row>
    <row r="6412">
      <c r="A6412" s="441">
        <v>45849.34531069444</v>
      </c>
      <c r="B6412" s="294" t="s">
        <v>4869</v>
      </c>
    </row>
    <row r="6413">
      <c r="A6413" s="441">
        <v>45849.34532917824</v>
      </c>
      <c r="B6413" s="294" t="s">
        <v>4870</v>
      </c>
    </row>
    <row r="6414">
      <c r="A6414" s="441">
        <v>45849.37505318287</v>
      </c>
      <c r="B6414" s="294" t="s">
        <v>4871</v>
      </c>
    </row>
    <row r="6415">
      <c r="A6415" s="441">
        <v>45849.375059768514</v>
      </c>
      <c r="B6415" s="294" t="s">
        <v>2290</v>
      </c>
    </row>
    <row r="6416">
      <c r="A6416" s="441">
        <v>45849.37506196759</v>
      </c>
      <c r="B6416" s="294" t="s">
        <v>2471</v>
      </c>
    </row>
    <row r="6417">
      <c r="A6417" s="441">
        <v>45849.375077476856</v>
      </c>
      <c r="B6417" s="294" t="s">
        <v>2398</v>
      </c>
    </row>
    <row r="6418">
      <c r="A6418" s="441">
        <v>45849.37508467592</v>
      </c>
      <c r="B6418" s="294" t="s">
        <v>2399</v>
      </c>
    </row>
    <row r="6419">
      <c r="A6419" s="441">
        <v>45849.375098310185</v>
      </c>
      <c r="B6419" s="294" t="s">
        <v>4872</v>
      </c>
    </row>
    <row r="6420">
      <c r="A6420" s="441">
        <v>45849.37539769676</v>
      </c>
      <c r="B6420" s="294" t="s">
        <v>2659</v>
      </c>
    </row>
    <row r="6421">
      <c r="A6421" s="441">
        <v>45849.37540664352</v>
      </c>
      <c r="B6421" s="294" t="s">
        <v>4873</v>
      </c>
    </row>
    <row r="6422">
      <c r="A6422" s="441">
        <v>45849.37540693287</v>
      </c>
      <c r="B6422" s="294" t="s">
        <v>3022</v>
      </c>
    </row>
    <row r="6423">
      <c r="A6423" s="441">
        <v>45849.37541787037</v>
      </c>
      <c r="B6423" s="294" t="s">
        <v>2474</v>
      </c>
    </row>
    <row r="6424">
      <c r="A6424" s="441">
        <v>45849.37542884259</v>
      </c>
      <c r="B6424" s="294" t="s">
        <v>2398</v>
      </c>
    </row>
    <row r="6425">
      <c r="A6425" s="441">
        <v>45849.37543675926</v>
      </c>
      <c r="B6425" s="294" t="s">
        <v>2399</v>
      </c>
    </row>
    <row r="6426">
      <c r="A6426" s="441">
        <v>45849.375458090275</v>
      </c>
      <c r="B6426" s="294" t="s">
        <v>4874</v>
      </c>
    </row>
    <row r="6427">
      <c r="A6427" s="441">
        <v>45849.37557228009</v>
      </c>
      <c r="B6427" s="294" t="s">
        <v>4875</v>
      </c>
    </row>
    <row r="6428">
      <c r="A6428" s="441">
        <v>45849.37557744213</v>
      </c>
      <c r="B6428" s="294" t="s">
        <v>4876</v>
      </c>
    </row>
    <row r="6429">
      <c r="A6429" s="441">
        <v>45849.375612187505</v>
      </c>
      <c r="B6429" s="294" t="s">
        <v>4877</v>
      </c>
    </row>
    <row r="6430">
      <c r="A6430" s="441">
        <v>45849.37561752315</v>
      </c>
      <c r="B6430" s="294" t="s">
        <v>2283</v>
      </c>
    </row>
    <row r="6431">
      <c r="A6431" s="441">
        <v>45849.37562717593</v>
      </c>
      <c r="B6431" s="294" t="s">
        <v>4878</v>
      </c>
    </row>
    <row r="6432">
      <c r="A6432" s="441">
        <v>45849.37576329861</v>
      </c>
      <c r="B6432" s="294" t="s">
        <v>4879</v>
      </c>
    </row>
    <row r="6433">
      <c r="A6433" s="441">
        <v>45849.3757694213</v>
      </c>
      <c r="B6433" s="294" t="s">
        <v>2274</v>
      </c>
    </row>
    <row r="6434">
      <c r="A6434" s="441">
        <v>45849.37578128472</v>
      </c>
      <c r="B6434" s="294" t="s">
        <v>2471</v>
      </c>
    </row>
    <row r="6435">
      <c r="A6435" s="441">
        <v>45849.3757860301</v>
      </c>
      <c r="B6435" s="294" t="s">
        <v>2477</v>
      </c>
    </row>
    <row r="6436">
      <c r="A6436" s="441">
        <v>45849.37579103009</v>
      </c>
      <c r="B6436" s="294" t="s">
        <v>4819</v>
      </c>
    </row>
    <row r="6437">
      <c r="A6437" s="441">
        <v>45849.37583464121</v>
      </c>
      <c r="B6437" s="294" t="s">
        <v>2278</v>
      </c>
    </row>
    <row r="6438">
      <c r="A6438" s="441">
        <v>45849.37585128473</v>
      </c>
      <c r="B6438" s="294" t="s">
        <v>4880</v>
      </c>
    </row>
    <row r="6439">
      <c r="A6439" s="441">
        <v>45849.37585677083</v>
      </c>
      <c r="B6439" s="294" t="s">
        <v>2280</v>
      </c>
    </row>
    <row r="6440">
      <c r="A6440" s="441">
        <v>45849.37586758102</v>
      </c>
      <c r="B6440" s="294" t="s">
        <v>2281</v>
      </c>
    </row>
    <row r="6441">
      <c r="A6441" s="441">
        <v>45849.375885208334</v>
      </c>
      <c r="B6441" s="294" t="s">
        <v>4881</v>
      </c>
    </row>
    <row r="6442">
      <c r="A6442" s="441">
        <v>45849.37589065972</v>
      </c>
      <c r="B6442" s="294" t="s">
        <v>2283</v>
      </c>
    </row>
    <row r="6443">
      <c r="A6443" s="441">
        <v>45849.37589943287</v>
      </c>
      <c r="B6443" s="294" t="s">
        <v>4882</v>
      </c>
    </row>
    <row r="6444">
      <c r="A6444" s="441">
        <v>45849.37590385417</v>
      </c>
      <c r="B6444" s="294" t="s">
        <v>2285</v>
      </c>
    </row>
    <row r="6445">
      <c r="A6445" s="441">
        <v>45849.375911655094</v>
      </c>
      <c r="B6445" s="294" t="s">
        <v>4883</v>
      </c>
    </row>
    <row r="6446">
      <c r="A6446" s="441">
        <v>45849.375923263884</v>
      </c>
      <c r="B6446" s="294" t="s">
        <v>4884</v>
      </c>
    </row>
    <row r="6447">
      <c r="A6447" s="441">
        <v>45849.37652706019</v>
      </c>
      <c r="B6447" s="294" t="s">
        <v>4885</v>
      </c>
    </row>
    <row r="6448">
      <c r="A6448" s="441">
        <v>45849.37653371527</v>
      </c>
      <c r="B6448" s="294" t="s">
        <v>2274</v>
      </c>
    </row>
    <row r="6449">
      <c r="A6449" s="441">
        <v>45849.37654541667</v>
      </c>
      <c r="B6449" s="294" t="s">
        <v>2474</v>
      </c>
    </row>
    <row r="6450">
      <c r="A6450" s="441">
        <v>45849.376549849534</v>
      </c>
      <c r="B6450" s="294" t="s">
        <v>2497</v>
      </c>
    </row>
    <row r="6451">
      <c r="A6451" s="441">
        <v>45849.37655447917</v>
      </c>
      <c r="B6451" s="294" t="s">
        <v>4819</v>
      </c>
    </row>
    <row r="6452">
      <c r="A6452" s="441">
        <v>45849.37659047454</v>
      </c>
      <c r="B6452" s="294" t="s">
        <v>2278</v>
      </c>
    </row>
    <row r="6453">
      <c r="A6453" s="441">
        <v>45849.37660725694</v>
      </c>
      <c r="B6453" s="294" t="s">
        <v>4886</v>
      </c>
    </row>
    <row r="6454">
      <c r="A6454" s="441">
        <v>45849.37661119213</v>
      </c>
      <c r="B6454" s="294" t="s">
        <v>2280</v>
      </c>
    </row>
    <row r="6455">
      <c r="A6455" s="441">
        <v>45849.376627025464</v>
      </c>
      <c r="B6455" s="294" t="s">
        <v>2281</v>
      </c>
    </row>
    <row r="6456">
      <c r="A6456" s="441">
        <v>45849.37664427083</v>
      </c>
      <c r="B6456" s="294" t="s">
        <v>4887</v>
      </c>
    </row>
    <row r="6457">
      <c r="A6457" s="441">
        <v>45849.37664824074</v>
      </c>
      <c r="B6457" s="294" t="s">
        <v>2283</v>
      </c>
    </row>
    <row r="6458">
      <c r="A6458" s="441">
        <v>45849.376660532405</v>
      </c>
      <c r="B6458" s="294" t="s">
        <v>4888</v>
      </c>
    </row>
    <row r="6459">
      <c r="A6459" s="441">
        <v>45849.376665601856</v>
      </c>
      <c r="B6459" s="294" t="s">
        <v>2285</v>
      </c>
    </row>
    <row r="6460">
      <c r="A6460" s="441">
        <v>45849.37667153935</v>
      </c>
      <c r="B6460" s="294" t="s">
        <v>4889</v>
      </c>
    </row>
    <row r="6461">
      <c r="A6461" s="441">
        <v>45849.3766843287</v>
      </c>
      <c r="B6461" s="294" t="s">
        <v>4890</v>
      </c>
    </row>
    <row r="6462">
      <c r="A6462" s="441">
        <v>45849.51817488426</v>
      </c>
      <c r="B6462" s="294" t="s">
        <v>4891</v>
      </c>
    </row>
    <row r="6463">
      <c r="A6463" s="441">
        <v>45849.51818265046</v>
      </c>
      <c r="B6463" s="294" t="s">
        <v>2397</v>
      </c>
    </row>
    <row r="6464">
      <c r="A6464" s="441">
        <v>45849.51820010417</v>
      </c>
      <c r="B6464" s="294" t="s">
        <v>2398</v>
      </c>
    </row>
    <row r="6465">
      <c r="A6465" s="441">
        <v>45849.51820653935</v>
      </c>
      <c r="B6465" s="294" t="s">
        <v>2399</v>
      </c>
    </row>
    <row r="6466">
      <c r="A6466" s="441">
        <v>45849.518217523146</v>
      </c>
      <c r="B6466" s="294" t="s">
        <v>4892</v>
      </c>
    </row>
    <row r="6467">
      <c r="A6467" s="441">
        <v>45849.51959542824</v>
      </c>
      <c r="B6467" s="294" t="s">
        <v>4893</v>
      </c>
    </row>
    <row r="6468">
      <c r="A6468" s="441">
        <v>45849.51960027778</v>
      </c>
      <c r="B6468" s="294" t="s">
        <v>2274</v>
      </c>
    </row>
    <row r="6469">
      <c r="A6469" s="441">
        <v>45849.51961130787</v>
      </c>
      <c r="B6469" s="294" t="s">
        <v>2397</v>
      </c>
    </row>
    <row r="6470">
      <c r="A6470" s="441">
        <v>45849.519616087964</v>
      </c>
      <c r="B6470" s="294" t="s">
        <v>2402</v>
      </c>
    </row>
    <row r="6471">
      <c r="A6471" s="441">
        <v>45849.51962047454</v>
      </c>
      <c r="B6471" s="294" t="s">
        <v>4819</v>
      </c>
    </row>
    <row r="6472">
      <c r="A6472" s="441">
        <v>45849.51966011574</v>
      </c>
      <c r="B6472" s="294" t="s">
        <v>2342</v>
      </c>
    </row>
    <row r="6473">
      <c r="A6473" s="441">
        <v>45849.519676296295</v>
      </c>
      <c r="B6473" s="294" t="s">
        <v>4894</v>
      </c>
    </row>
    <row r="6474">
      <c r="A6474" s="441">
        <v>45849.51968329861</v>
      </c>
      <c r="B6474" s="294" t="s">
        <v>2280</v>
      </c>
    </row>
    <row r="6475">
      <c r="A6475" s="441">
        <v>45849.51969699074</v>
      </c>
      <c r="B6475" s="294" t="s">
        <v>2281</v>
      </c>
    </row>
    <row r="6476">
      <c r="A6476" s="441">
        <v>45849.51971527778</v>
      </c>
      <c r="B6476" s="294" t="s">
        <v>4895</v>
      </c>
    </row>
    <row r="6477">
      <c r="A6477" s="441">
        <v>45849.51972244213</v>
      </c>
      <c r="B6477" s="294" t="s">
        <v>4896</v>
      </c>
    </row>
    <row r="6478">
      <c r="A6478" s="441">
        <v>45849.520037939816</v>
      </c>
      <c r="B6478" s="294" t="s">
        <v>2435</v>
      </c>
    </row>
    <row r="6479">
      <c r="A6479" s="441">
        <v>45849.52004579861</v>
      </c>
      <c r="B6479" s="294" t="s">
        <v>4897</v>
      </c>
    </row>
    <row r="6480">
      <c r="A6480" s="441">
        <v>45849.520050844905</v>
      </c>
      <c r="B6480" s="294" t="s">
        <v>2283</v>
      </c>
    </row>
    <row r="6481">
      <c r="A6481" s="441">
        <v>45849.520062916665</v>
      </c>
      <c r="B6481" s="294" t="s">
        <v>4898</v>
      </c>
    </row>
    <row r="6482">
      <c r="A6482" s="441">
        <v>45849.52008206019</v>
      </c>
      <c r="B6482" s="294" t="s">
        <v>2285</v>
      </c>
    </row>
    <row r="6483">
      <c r="A6483" s="441">
        <v>45849.52008876158</v>
      </c>
      <c r="B6483" s="294" t="s">
        <v>4899</v>
      </c>
    </row>
    <row r="6484">
      <c r="A6484" s="441">
        <v>45849.5201022338</v>
      </c>
      <c r="B6484" s="294" t="s">
        <v>4900</v>
      </c>
    </row>
    <row r="6485">
      <c r="A6485" s="441">
        <v>45849.7420628125</v>
      </c>
      <c r="B6485" s="294" t="s">
        <v>4901</v>
      </c>
    </row>
    <row r="6486">
      <c r="A6486" s="441">
        <v>45849.7420675926</v>
      </c>
      <c r="B6486" s="294" t="s">
        <v>2260</v>
      </c>
    </row>
    <row r="6487">
      <c r="A6487" s="441">
        <v>45849.742070810185</v>
      </c>
      <c r="B6487" s="294" t="s">
        <v>4902</v>
      </c>
    </row>
    <row r="6488">
      <c r="A6488" s="441">
        <v>45849.74208364583</v>
      </c>
      <c r="B6488" s="294" t="s">
        <v>2264</v>
      </c>
    </row>
    <row r="6489">
      <c r="A6489" s="441">
        <v>45849.758399074075</v>
      </c>
      <c r="B6489" s="294" t="s">
        <v>2283</v>
      </c>
    </row>
    <row r="6490">
      <c r="A6490" s="441">
        <v>45849.75841258102</v>
      </c>
      <c r="B6490" s="294" t="s">
        <v>4903</v>
      </c>
    </row>
    <row r="6491">
      <c r="A6491" s="441">
        <v>45849.79839831019</v>
      </c>
      <c r="B6491" s="294" t="s">
        <v>4904</v>
      </c>
    </row>
    <row r="6492">
      <c r="A6492" s="441">
        <v>45849.79840090278</v>
      </c>
      <c r="B6492" s="294" t="s">
        <v>2260</v>
      </c>
    </row>
    <row r="6493">
      <c r="A6493" s="441">
        <v>45849.798403761575</v>
      </c>
      <c r="B6493" s="294" t="s">
        <v>2550</v>
      </c>
    </row>
    <row r="6494">
      <c r="A6494" s="441">
        <v>45849.79840684027</v>
      </c>
      <c r="B6494" s="294" t="s">
        <v>2262</v>
      </c>
    </row>
    <row r="6495">
      <c r="A6495" s="441">
        <v>45849.798422314816</v>
      </c>
      <c r="B6495" s="294" t="s">
        <v>4905</v>
      </c>
    </row>
    <row r="6496">
      <c r="A6496" s="441">
        <v>45849.798445532404</v>
      </c>
      <c r="B6496" s="294" t="s">
        <v>2264</v>
      </c>
    </row>
    <row r="6497">
      <c r="A6497" s="441">
        <v>45849.79925648148</v>
      </c>
      <c r="B6497" s="294" t="s">
        <v>4906</v>
      </c>
    </row>
    <row r="6498">
      <c r="A6498" s="441">
        <v>45849.79926959491</v>
      </c>
      <c r="B6498" s="294" t="s">
        <v>2553</v>
      </c>
    </row>
    <row r="6499">
      <c r="A6499" s="441">
        <v>45849.799284513894</v>
      </c>
      <c r="B6499" s="294" t="s">
        <v>2554</v>
      </c>
    </row>
    <row r="6500">
      <c r="A6500" s="441">
        <v>45849.799295219906</v>
      </c>
      <c r="B6500" s="294" t="s">
        <v>4907</v>
      </c>
    </row>
    <row r="6501">
      <c r="A6501" s="441">
        <v>45849.79930600694</v>
      </c>
      <c r="B6501" s="294" t="s">
        <v>4908</v>
      </c>
    </row>
    <row r="6502">
      <c r="A6502" s="441">
        <v>45849.79983364583</v>
      </c>
      <c r="B6502" s="294" t="s">
        <v>4909</v>
      </c>
    </row>
    <row r="6503">
      <c r="A6503" s="441">
        <v>45849.79984129629</v>
      </c>
      <c r="B6503" s="294" t="s">
        <v>2274</v>
      </c>
    </row>
    <row r="6504">
      <c r="A6504" s="441">
        <v>45849.799855254634</v>
      </c>
      <c r="B6504" s="294" t="s">
        <v>2553</v>
      </c>
    </row>
    <row r="6505">
      <c r="A6505" s="441">
        <v>45849.79986436343</v>
      </c>
      <c r="B6505" s="294" t="s">
        <v>2558</v>
      </c>
    </row>
    <row r="6506">
      <c r="A6506" s="441">
        <v>45849.79988190973</v>
      </c>
      <c r="B6506" s="294" t="s">
        <v>4910</v>
      </c>
    </row>
    <row r="6507">
      <c r="A6507" s="441">
        <v>45849.79992677084</v>
      </c>
      <c r="B6507" s="294" t="s">
        <v>2278</v>
      </c>
    </row>
    <row r="6508">
      <c r="A6508" s="441">
        <v>45849.799941377314</v>
      </c>
      <c r="B6508" s="294" t="s">
        <v>4911</v>
      </c>
    </row>
    <row r="6509">
      <c r="A6509" s="441">
        <v>45849.799945</v>
      </c>
      <c r="B6509" s="294" t="s">
        <v>2280</v>
      </c>
    </row>
    <row r="6510">
      <c r="A6510" s="441">
        <v>45849.79996260417</v>
      </c>
      <c r="B6510" s="294" t="s">
        <v>2281</v>
      </c>
    </row>
    <row r="6511">
      <c r="A6511" s="441">
        <v>45849.800011203704</v>
      </c>
      <c r="B6511" s="294" t="s">
        <v>4912</v>
      </c>
    </row>
    <row r="6512">
      <c r="A6512" s="441">
        <v>45849.80002190972</v>
      </c>
      <c r="B6512" s="294" t="s">
        <v>2283</v>
      </c>
    </row>
    <row r="6513">
      <c r="A6513" s="441">
        <v>45849.800045219905</v>
      </c>
      <c r="B6513" s="294" t="s">
        <v>4913</v>
      </c>
    </row>
    <row r="6514">
      <c r="A6514" s="441">
        <v>45849.800059953704</v>
      </c>
      <c r="B6514" s="294" t="s">
        <v>2285</v>
      </c>
    </row>
    <row r="6515">
      <c r="A6515" s="441">
        <v>45849.800074212966</v>
      </c>
      <c r="B6515" s="294" t="s">
        <v>4914</v>
      </c>
    </row>
    <row r="6516">
      <c r="A6516" s="441">
        <v>45849.800099722226</v>
      </c>
      <c r="B6516" s="294" t="s">
        <v>4915</v>
      </c>
    </row>
    <row r="6517">
      <c r="A6517" s="441">
        <v>45849.84341003472</v>
      </c>
      <c r="B6517" s="294" t="s">
        <v>4916</v>
      </c>
    </row>
    <row r="6518">
      <c r="A6518" s="441">
        <v>45849.84341616898</v>
      </c>
      <c r="B6518" s="294" t="s">
        <v>2260</v>
      </c>
    </row>
    <row r="6519">
      <c r="A6519" s="441">
        <v>45849.84342024305</v>
      </c>
      <c r="B6519" s="294" t="s">
        <v>2593</v>
      </c>
    </row>
    <row r="6520">
      <c r="A6520" s="441">
        <v>45849.843453124995</v>
      </c>
      <c r="B6520" s="294" t="s">
        <v>2264</v>
      </c>
    </row>
    <row r="6521">
      <c r="A6521" s="441">
        <v>45849.89956309028</v>
      </c>
      <c r="B6521" s="294" t="s">
        <v>4917</v>
      </c>
    </row>
    <row r="6522">
      <c r="A6522" s="441">
        <v>45849.89957923611</v>
      </c>
      <c r="B6522" s="294" t="s">
        <v>2372</v>
      </c>
    </row>
    <row r="6523">
      <c r="A6523" s="441">
        <v>45849.89959027778</v>
      </c>
      <c r="B6523" s="294" t="s">
        <v>2398</v>
      </c>
    </row>
    <row r="6524">
      <c r="A6524" s="441">
        <v>45849.89960260417</v>
      </c>
      <c r="B6524" s="294" t="s">
        <v>2399</v>
      </c>
    </row>
    <row r="6525">
      <c r="A6525" s="441">
        <v>45849.899618125</v>
      </c>
      <c r="B6525" s="294" t="s">
        <v>4918</v>
      </c>
    </row>
    <row r="6526">
      <c r="A6526" s="441">
        <v>45849.900472650465</v>
      </c>
      <c r="B6526" s="294" t="s">
        <v>4919</v>
      </c>
    </row>
    <row r="6527">
      <c r="A6527" s="441">
        <v>45849.900476828705</v>
      </c>
      <c r="B6527" s="294" t="s">
        <v>2274</v>
      </c>
    </row>
    <row r="6528">
      <c r="A6528" s="441">
        <v>45849.900494236106</v>
      </c>
      <c r="B6528" s="294" t="s">
        <v>2372</v>
      </c>
    </row>
    <row r="6529">
      <c r="A6529" s="441">
        <v>45849.90049975694</v>
      </c>
      <c r="B6529" s="294" t="s">
        <v>2373</v>
      </c>
    </row>
    <row r="6530">
      <c r="A6530" s="441">
        <v>45849.90050355324</v>
      </c>
      <c r="B6530" s="294" t="s">
        <v>4910</v>
      </c>
    </row>
    <row r="6531">
      <c r="A6531" s="441">
        <v>45849.900582581016</v>
      </c>
      <c r="B6531" s="294" t="s">
        <v>2374</v>
      </c>
    </row>
    <row r="6532">
      <c r="A6532" s="441">
        <v>45849.90060129629</v>
      </c>
      <c r="B6532" s="294" t="s">
        <v>4920</v>
      </c>
    </row>
    <row r="6533">
      <c r="A6533" s="441">
        <v>45849.90062392361</v>
      </c>
      <c r="B6533" s="294" t="s">
        <v>2280</v>
      </c>
    </row>
    <row r="6534">
      <c r="A6534" s="441">
        <v>45849.90063585648</v>
      </c>
      <c r="B6534" s="294" t="s">
        <v>2281</v>
      </c>
    </row>
    <row r="6535">
      <c r="A6535" s="441">
        <v>45849.90066642361</v>
      </c>
      <c r="B6535" s="294" t="s">
        <v>4921</v>
      </c>
    </row>
    <row r="6536">
      <c r="A6536" s="441">
        <v>45849.90067828704</v>
      </c>
      <c r="B6536" s="294" t="s">
        <v>2283</v>
      </c>
    </row>
    <row r="6537">
      <c r="A6537" s="441">
        <v>45849.900690532406</v>
      </c>
      <c r="B6537" s="294" t="s">
        <v>4922</v>
      </c>
    </row>
    <row r="6538">
      <c r="A6538" s="441">
        <v>45849.90069501157</v>
      </c>
      <c r="B6538" s="294" t="s">
        <v>2285</v>
      </c>
    </row>
    <row r="6539">
      <c r="A6539" s="441">
        <v>45849.90072366898</v>
      </c>
      <c r="B6539" s="294" t="s">
        <v>4923</v>
      </c>
    </row>
    <row r="6540">
      <c r="A6540" s="441">
        <v>45849.90075519676</v>
      </c>
      <c r="B6540" s="294" t="s">
        <v>4924</v>
      </c>
    </row>
    <row r="6541">
      <c r="A6541" s="441">
        <v>45849.93388516204</v>
      </c>
      <c r="B6541" s="294" t="s">
        <v>4925</v>
      </c>
    </row>
    <row r="6542">
      <c r="A6542" s="441">
        <v>45849.933897511575</v>
      </c>
      <c r="B6542" s="294" t="s">
        <v>2381</v>
      </c>
    </row>
    <row r="6543">
      <c r="A6543" s="441">
        <v>45849.93391328704</v>
      </c>
      <c r="B6543" s="294" t="s">
        <v>2382</v>
      </c>
    </row>
    <row r="6544">
      <c r="A6544" s="441">
        <v>45849.9339227662</v>
      </c>
      <c r="B6544" s="294" t="s">
        <v>4926</v>
      </c>
    </row>
    <row r="6545">
      <c r="A6545" s="441">
        <v>45849.93393347222</v>
      </c>
      <c r="B6545" s="294" t="s">
        <v>4927</v>
      </c>
    </row>
    <row r="6546">
      <c r="A6546" s="441">
        <v>45849.93430054398</v>
      </c>
      <c r="B6546" s="294" t="s">
        <v>4928</v>
      </c>
    </row>
    <row r="6547">
      <c r="A6547" s="441">
        <v>45849.93430392361</v>
      </c>
      <c r="B6547" s="294" t="s">
        <v>2274</v>
      </c>
    </row>
    <row r="6548">
      <c r="A6548" s="441">
        <v>45849.934312708334</v>
      </c>
      <c r="B6548" s="294" t="s">
        <v>2381</v>
      </c>
    </row>
    <row r="6549">
      <c r="A6549" s="441">
        <v>45849.93431787037</v>
      </c>
      <c r="B6549" s="294" t="s">
        <v>2386</v>
      </c>
    </row>
    <row r="6550">
      <c r="A6550" s="441">
        <v>45849.9343208912</v>
      </c>
      <c r="B6550" s="294" t="s">
        <v>4910</v>
      </c>
    </row>
    <row r="6551">
      <c r="A6551" s="441">
        <v>45849.93438539351</v>
      </c>
      <c r="B6551" s="294" t="s">
        <v>2278</v>
      </c>
    </row>
    <row r="6552">
      <c r="A6552" s="441">
        <v>45849.934405231485</v>
      </c>
      <c r="B6552" s="294" t="s">
        <v>4929</v>
      </c>
    </row>
    <row r="6553">
      <c r="A6553" s="441">
        <v>45849.93441206019</v>
      </c>
      <c r="B6553" s="294" t="s">
        <v>2280</v>
      </c>
    </row>
    <row r="6554">
      <c r="A6554" s="441">
        <v>45849.9344197801</v>
      </c>
      <c r="B6554" s="294" t="s">
        <v>2281</v>
      </c>
    </row>
    <row r="6555">
      <c r="A6555" s="441">
        <v>45849.93443388889</v>
      </c>
      <c r="B6555" s="294" t="s">
        <v>4930</v>
      </c>
    </row>
    <row r="6556">
      <c r="A6556" s="441">
        <v>45849.93443761574</v>
      </c>
      <c r="B6556" s="294" t="s">
        <v>2283</v>
      </c>
    </row>
    <row r="6557">
      <c r="A6557" s="441">
        <v>45849.93444679398</v>
      </c>
      <c r="B6557" s="294" t="s">
        <v>4931</v>
      </c>
    </row>
    <row r="6558">
      <c r="A6558" s="441">
        <v>45849.9344502662</v>
      </c>
      <c r="B6558" s="294" t="s">
        <v>2285</v>
      </c>
    </row>
    <row r="6559">
      <c r="A6559" s="441">
        <v>45849.93445707176</v>
      </c>
      <c r="B6559" s="294" t="s">
        <v>4932</v>
      </c>
    </row>
    <row r="6560">
      <c r="A6560" s="441">
        <v>45849.93446550926</v>
      </c>
      <c r="B6560" s="294" t="s">
        <v>4933</v>
      </c>
    </row>
    <row r="6561">
      <c r="A6561" s="441">
        <v>45849.936562303235</v>
      </c>
      <c r="B6561" s="294" t="s">
        <v>4934</v>
      </c>
    </row>
    <row r="6562">
      <c r="A6562" s="441">
        <v>45849.936565509255</v>
      </c>
      <c r="B6562" s="294" t="s">
        <v>2260</v>
      </c>
    </row>
    <row r="6563">
      <c r="A6563" s="441">
        <v>45849.936568634264</v>
      </c>
      <c r="B6563" s="294" t="s">
        <v>2323</v>
      </c>
    </row>
    <row r="6564">
      <c r="A6564" s="441">
        <v>45849.936571875005</v>
      </c>
      <c r="B6564" s="294" t="s">
        <v>2262</v>
      </c>
    </row>
    <row r="6565">
      <c r="A6565" s="441">
        <v>45849.93657935185</v>
      </c>
      <c r="B6565" s="294" t="s">
        <v>2324</v>
      </c>
    </row>
    <row r="6566">
      <c r="A6566" s="441">
        <v>45849.93661596064</v>
      </c>
      <c r="B6566" s="294" t="s">
        <v>2264</v>
      </c>
    </row>
    <row r="6567">
      <c r="A6567" s="441">
        <v>45849.937043171296</v>
      </c>
      <c r="B6567" s="294" t="s">
        <v>4935</v>
      </c>
    </row>
    <row r="6568">
      <c r="A6568" s="441">
        <v>45849.937049444445</v>
      </c>
      <c r="B6568" s="294" t="s">
        <v>2340</v>
      </c>
    </row>
    <row r="6569">
      <c r="A6569" s="441">
        <v>45849.93705491898</v>
      </c>
      <c r="B6569" s="294" t="s">
        <v>2677</v>
      </c>
    </row>
    <row r="6570">
      <c r="A6570" s="441">
        <v>45849.937061874996</v>
      </c>
      <c r="B6570" s="294" t="s">
        <v>4936</v>
      </c>
    </row>
    <row r="6571">
      <c r="A6571" s="441">
        <v>45849.93707289352</v>
      </c>
      <c r="B6571" s="294" t="s">
        <v>4937</v>
      </c>
    </row>
    <row r="6572">
      <c r="A6572" s="441">
        <v>45849.937526608795</v>
      </c>
      <c r="B6572" s="294" t="s">
        <v>4938</v>
      </c>
    </row>
    <row r="6573">
      <c r="A6573" s="441">
        <v>45849.9375349537</v>
      </c>
      <c r="B6573" s="294" t="s">
        <v>2274</v>
      </c>
    </row>
    <row r="6574">
      <c r="A6574" s="441">
        <v>45849.93754275463</v>
      </c>
      <c r="B6574" s="294" t="s">
        <v>2340</v>
      </c>
    </row>
    <row r="6575">
      <c r="A6575" s="441">
        <v>45849.93754633101</v>
      </c>
      <c r="B6575" s="294" t="s">
        <v>2341</v>
      </c>
    </row>
    <row r="6576">
      <c r="A6576" s="441">
        <v>45849.937550092596</v>
      </c>
      <c r="B6576" s="294" t="s">
        <v>4910</v>
      </c>
    </row>
    <row r="6577">
      <c r="A6577" s="441">
        <v>45849.937588796296</v>
      </c>
      <c r="B6577" s="294" t="s">
        <v>2342</v>
      </c>
    </row>
    <row r="6578">
      <c r="A6578" s="441">
        <v>45849.93760243055</v>
      </c>
      <c r="B6578" s="294" t="s">
        <v>4939</v>
      </c>
    </row>
    <row r="6579">
      <c r="A6579" s="441">
        <v>45849.93760605324</v>
      </c>
      <c r="B6579" s="294" t="s">
        <v>2280</v>
      </c>
    </row>
    <row r="6580">
      <c r="A6580" s="441">
        <v>45849.937615532406</v>
      </c>
      <c r="B6580" s="294" t="s">
        <v>2281</v>
      </c>
    </row>
    <row r="6581">
      <c r="A6581" s="441">
        <v>45849.93763215278</v>
      </c>
      <c r="B6581" s="294" t="s">
        <v>4940</v>
      </c>
    </row>
    <row r="6582">
      <c r="A6582" s="441">
        <v>45849.937636296294</v>
      </c>
      <c r="B6582" s="294" t="s">
        <v>2283</v>
      </c>
    </row>
    <row r="6583">
      <c r="A6583" s="441">
        <v>45849.93764395833</v>
      </c>
      <c r="B6583" s="294" t="s">
        <v>4941</v>
      </c>
    </row>
    <row r="6584">
      <c r="A6584" s="441">
        <v>45849.93764695602</v>
      </c>
      <c r="B6584" s="294" t="s">
        <v>2285</v>
      </c>
    </row>
    <row r="6585">
      <c r="A6585" s="441">
        <v>45849.937652569446</v>
      </c>
      <c r="B6585" s="294" t="s">
        <v>4942</v>
      </c>
    </row>
    <row r="6586">
      <c r="A6586" s="441">
        <v>45849.93766278935</v>
      </c>
      <c r="B6586" s="294" t="s">
        <v>4943</v>
      </c>
    </row>
    <row r="6587">
      <c r="A6587" s="441">
        <v>45850.0611875</v>
      </c>
      <c r="B6587" s="294" t="s">
        <v>4944</v>
      </c>
    </row>
    <row r="6588">
      <c r="A6588" s="441">
        <v>45850.061194062495</v>
      </c>
      <c r="B6588" s="294" t="s">
        <v>2260</v>
      </c>
    </row>
    <row r="6589">
      <c r="A6589" s="441">
        <v>45850.0611983912</v>
      </c>
      <c r="B6589" s="294" t="s">
        <v>2927</v>
      </c>
    </row>
    <row r="6590">
      <c r="A6590" s="441">
        <v>45850.061218206014</v>
      </c>
      <c r="B6590" s="294" t="s">
        <v>2264</v>
      </c>
    </row>
    <row r="6591">
      <c r="A6591" s="441">
        <v>45850.2571909375</v>
      </c>
      <c r="B6591" s="294" t="s">
        <v>4945</v>
      </c>
    </row>
    <row r="6592">
      <c r="A6592" s="441">
        <v>45850.25719462963</v>
      </c>
      <c r="B6592" s="294" t="s">
        <v>4946</v>
      </c>
    </row>
    <row r="6593">
      <c r="A6593" s="441">
        <v>45850.257201342596</v>
      </c>
      <c r="B6593" s="294" t="s">
        <v>2283</v>
      </c>
    </row>
    <row r="6594">
      <c r="A6594" s="441">
        <v>45850.25721431713</v>
      </c>
      <c r="B6594" s="294" t="s">
        <v>4947</v>
      </c>
    </row>
    <row r="6595">
      <c r="A6595" s="441">
        <v>45850.34259006944</v>
      </c>
      <c r="B6595" s="294" t="s">
        <v>4948</v>
      </c>
    </row>
    <row r="6596">
      <c r="A6596" s="441">
        <v>45850.34260837963</v>
      </c>
      <c r="B6596" s="294" t="s">
        <v>2260</v>
      </c>
    </row>
    <row r="6597">
      <c r="A6597" s="441">
        <v>45850.34261199074</v>
      </c>
      <c r="B6597" s="294" t="s">
        <v>2414</v>
      </c>
    </row>
    <row r="6598">
      <c r="A6598" s="441">
        <v>45850.34262451388</v>
      </c>
      <c r="B6598" s="294" t="s">
        <v>2264</v>
      </c>
    </row>
    <row r="6599">
      <c r="A6599" s="441">
        <v>45850.342847430555</v>
      </c>
      <c r="B6599" s="294" t="s">
        <v>4949</v>
      </c>
    </row>
    <row r="6600">
      <c r="A6600" s="441">
        <v>45850.34285083333</v>
      </c>
      <c r="B6600" s="294" t="s">
        <v>2260</v>
      </c>
    </row>
    <row r="6601">
      <c r="A6601" s="441">
        <v>45850.342854629635</v>
      </c>
      <c r="B6601" s="294" t="s">
        <v>2414</v>
      </c>
    </row>
    <row r="6602">
      <c r="A6602" s="441">
        <v>45850.34285783565</v>
      </c>
      <c r="B6602" s="294" t="s">
        <v>2264</v>
      </c>
    </row>
    <row r="6603">
      <c r="A6603" s="441">
        <v>45850.34325290509</v>
      </c>
      <c r="B6603" s="294" t="s">
        <v>4950</v>
      </c>
    </row>
    <row r="6604">
      <c r="A6604" s="441">
        <v>45850.34325585648</v>
      </c>
      <c r="B6604" s="294" t="s">
        <v>2260</v>
      </c>
    </row>
    <row r="6605">
      <c r="A6605" s="441">
        <v>45850.34325880787</v>
      </c>
      <c r="B6605" s="294" t="s">
        <v>2414</v>
      </c>
    </row>
    <row r="6606">
      <c r="A6606" s="441">
        <v>45850.34326179398</v>
      </c>
      <c r="B6606" s="294" t="s">
        <v>2264</v>
      </c>
    </row>
    <row r="6607">
      <c r="A6607" s="441">
        <v>45850.34361217593</v>
      </c>
      <c r="B6607" s="294" t="s">
        <v>4951</v>
      </c>
    </row>
    <row r="6608">
      <c r="A6608" s="441">
        <v>45850.34361575231</v>
      </c>
      <c r="B6608" s="294" t="s">
        <v>2260</v>
      </c>
    </row>
    <row r="6609">
      <c r="A6609" s="441">
        <v>45850.34361877315</v>
      </c>
      <c r="B6609" s="294" t="s">
        <v>2414</v>
      </c>
    </row>
    <row r="6610">
      <c r="A6610" s="441">
        <v>45850.343625243055</v>
      </c>
      <c r="B6610" s="294" t="s">
        <v>2264</v>
      </c>
    </row>
    <row r="6611">
      <c r="A6611" s="441">
        <v>45850.34374805556</v>
      </c>
      <c r="B6611" s="294" t="s">
        <v>4952</v>
      </c>
    </row>
    <row r="6612">
      <c r="A6612" s="441">
        <v>45850.34375119213</v>
      </c>
      <c r="B6612" s="294" t="s">
        <v>2260</v>
      </c>
    </row>
    <row r="6613">
      <c r="A6613" s="441">
        <v>45850.343754409725</v>
      </c>
      <c r="B6613" s="294" t="s">
        <v>2414</v>
      </c>
    </row>
    <row r="6614">
      <c r="A6614" s="441">
        <v>45850.343757696755</v>
      </c>
      <c r="B6614" s="294" t="s">
        <v>2264</v>
      </c>
    </row>
    <row r="6615">
      <c r="A6615" s="441">
        <v>45850.36564729166</v>
      </c>
      <c r="B6615" s="294" t="s">
        <v>4953</v>
      </c>
    </row>
    <row r="6616">
      <c r="A6616" s="441">
        <v>45850.36566278935</v>
      </c>
      <c r="B6616" s="294" t="s">
        <v>2625</v>
      </c>
    </row>
    <row r="6617">
      <c r="A6617" s="441">
        <v>45850.3656816088</v>
      </c>
      <c r="B6617" s="294" t="s">
        <v>2398</v>
      </c>
    </row>
    <row r="6618">
      <c r="A6618" s="441">
        <v>45850.36569259259</v>
      </c>
      <c r="B6618" s="294" t="s">
        <v>2399</v>
      </c>
    </row>
    <row r="6619">
      <c r="A6619" s="441">
        <v>45850.365705833334</v>
      </c>
      <c r="B6619" s="294" t="s">
        <v>4954</v>
      </c>
    </row>
    <row r="6620">
      <c r="A6620" s="441">
        <v>45850.36612826389</v>
      </c>
      <c r="B6620" s="294" t="s">
        <v>4955</v>
      </c>
    </row>
    <row r="6621">
      <c r="A6621" s="441">
        <v>45850.36613653935</v>
      </c>
      <c r="B6621" s="294" t="s">
        <v>2603</v>
      </c>
    </row>
    <row r="6622">
      <c r="A6622" s="441">
        <v>45850.36614053241</v>
      </c>
      <c r="B6622" s="294" t="s">
        <v>2398</v>
      </c>
    </row>
    <row r="6623">
      <c r="A6623" s="441">
        <v>45850.36616416667</v>
      </c>
      <c r="B6623" s="294" t="s">
        <v>2399</v>
      </c>
    </row>
    <row r="6624">
      <c r="A6624" s="441">
        <v>45850.36618709491</v>
      </c>
      <c r="B6624" s="294" t="s">
        <v>4956</v>
      </c>
    </row>
    <row r="6625">
      <c r="A6625" s="441">
        <v>45850.36663209491</v>
      </c>
      <c r="B6625" s="294" t="s">
        <v>4957</v>
      </c>
    </row>
    <row r="6626">
      <c r="A6626" s="441">
        <v>45850.366645173606</v>
      </c>
      <c r="B6626" s="294" t="s">
        <v>2426</v>
      </c>
    </row>
    <row r="6627">
      <c r="A6627" s="441">
        <v>45850.36665087963</v>
      </c>
      <c r="B6627" s="294" t="s">
        <v>2398</v>
      </c>
    </row>
    <row r="6628">
      <c r="A6628" s="441">
        <v>45850.366664270834</v>
      </c>
      <c r="B6628" s="294" t="s">
        <v>2399</v>
      </c>
    </row>
    <row r="6629">
      <c r="A6629" s="441">
        <v>45850.36667854167</v>
      </c>
      <c r="B6629" s="294" t="s">
        <v>4958</v>
      </c>
    </row>
    <row r="6630">
      <c r="A6630" s="441">
        <v>45850.36705155093</v>
      </c>
      <c r="B6630" s="294" t="s">
        <v>4959</v>
      </c>
    </row>
    <row r="6631">
      <c r="A6631" s="441">
        <v>45850.367059236116</v>
      </c>
      <c r="B6631" s="294" t="s">
        <v>2274</v>
      </c>
    </row>
    <row r="6632">
      <c r="A6632" s="441">
        <v>45850.3670637037</v>
      </c>
      <c r="B6632" s="294" t="s">
        <v>4960</v>
      </c>
    </row>
    <row r="6633">
      <c r="A6633" s="441">
        <v>45850.36706773148</v>
      </c>
      <c r="B6633" s="294" t="s">
        <v>2274</v>
      </c>
    </row>
    <row r="6634">
      <c r="A6634" s="441">
        <v>45850.367073912035</v>
      </c>
      <c r="B6634" s="294" t="s">
        <v>2603</v>
      </c>
    </row>
    <row r="6635">
      <c r="A6635" s="441">
        <v>45850.367079131946</v>
      </c>
      <c r="B6635" s="294" t="s">
        <v>2615</v>
      </c>
    </row>
    <row r="6636">
      <c r="A6636" s="441">
        <v>45850.36708429398</v>
      </c>
      <c r="B6636" s="294" t="s">
        <v>4910</v>
      </c>
    </row>
    <row r="6637">
      <c r="A6637" s="441">
        <v>45850.36708575231</v>
      </c>
      <c r="B6637" s="294" t="s">
        <v>2625</v>
      </c>
    </row>
    <row r="6638">
      <c r="A6638" s="441">
        <v>45850.367090555555</v>
      </c>
      <c r="B6638" s="294" t="s">
        <v>2628</v>
      </c>
    </row>
    <row r="6639">
      <c r="A6639" s="441">
        <v>45850.367094560184</v>
      </c>
      <c r="B6639" s="294" t="s">
        <v>4910</v>
      </c>
    </row>
    <row r="6640">
      <c r="A6640" s="441">
        <v>45850.36713878472</v>
      </c>
      <c r="B6640" s="294" t="s">
        <v>2333</v>
      </c>
    </row>
    <row r="6641">
      <c r="A6641" s="441">
        <v>45850.367150868056</v>
      </c>
      <c r="B6641" s="294" t="s">
        <v>4961</v>
      </c>
    </row>
    <row r="6642">
      <c r="A6642" s="441">
        <v>45850.36715513889</v>
      </c>
      <c r="B6642" s="294" t="s">
        <v>2280</v>
      </c>
    </row>
    <row r="6643">
      <c r="A6643" s="441">
        <v>45850.36716432871</v>
      </c>
      <c r="B6643" s="294" t="s">
        <v>2281</v>
      </c>
    </row>
    <row r="6644">
      <c r="A6644" s="441">
        <v>45850.36717773148</v>
      </c>
      <c r="B6644" s="294" t="s">
        <v>4962</v>
      </c>
    </row>
    <row r="6645">
      <c r="A6645" s="441">
        <v>45850.367181712965</v>
      </c>
      <c r="B6645" s="294" t="s">
        <v>2283</v>
      </c>
    </row>
    <row r="6646">
      <c r="A6646" s="441">
        <v>45850.36719258102</v>
      </c>
      <c r="B6646" s="294" t="s">
        <v>4963</v>
      </c>
    </row>
    <row r="6647">
      <c r="A6647" s="441">
        <v>45850.36719650463</v>
      </c>
      <c r="B6647" s="294" t="s">
        <v>2285</v>
      </c>
    </row>
    <row r="6648">
      <c r="A6648" s="441">
        <v>45850.36720168982</v>
      </c>
      <c r="B6648" s="294" t="s">
        <v>4964</v>
      </c>
    </row>
    <row r="6649">
      <c r="A6649" s="441">
        <v>45850.36721024306</v>
      </c>
      <c r="B6649" s="294" t="s">
        <v>4965</v>
      </c>
    </row>
    <row r="6650">
      <c r="A6650" s="441">
        <v>45850.3673645949</v>
      </c>
      <c r="B6650" s="294" t="s">
        <v>4966</v>
      </c>
    </row>
    <row r="6651">
      <c r="A6651" s="441">
        <v>45850.36737989583</v>
      </c>
      <c r="B6651" s="294" t="s">
        <v>2622</v>
      </c>
    </row>
    <row r="6652">
      <c r="A6652" s="441">
        <v>45850.36738486111</v>
      </c>
      <c r="B6652" s="294" t="s">
        <v>2278</v>
      </c>
    </row>
    <row r="6653">
      <c r="A6653" s="441">
        <v>45850.36738762731</v>
      </c>
      <c r="B6653" s="294" t="s">
        <v>2398</v>
      </c>
    </row>
    <row r="6654">
      <c r="A6654" s="441">
        <v>45850.36739864583</v>
      </c>
      <c r="B6654" s="294" t="s">
        <v>2399</v>
      </c>
    </row>
    <row r="6655">
      <c r="A6655" s="441">
        <v>45850.36740863426</v>
      </c>
      <c r="B6655" s="294" t="s">
        <v>4967</v>
      </c>
    </row>
    <row r="6656">
      <c r="A6656" s="441">
        <v>45850.36741774305</v>
      </c>
      <c r="B6656" s="294" t="s">
        <v>2280</v>
      </c>
    </row>
    <row r="6657">
      <c r="A6657" s="441">
        <v>45850.367419421294</v>
      </c>
      <c r="B6657" s="294" t="s">
        <v>4968</v>
      </c>
    </row>
    <row r="6658">
      <c r="A6658" s="441">
        <v>45850.367433252315</v>
      </c>
      <c r="B6658" s="294" t="s">
        <v>2281</v>
      </c>
    </row>
    <row r="6659">
      <c r="A6659" s="441">
        <v>45850.3674540625</v>
      </c>
      <c r="B6659" s="294" t="s">
        <v>4969</v>
      </c>
    </row>
    <row r="6660">
      <c r="A6660" s="441">
        <v>45850.36746173611</v>
      </c>
      <c r="B6660" s="294" t="s">
        <v>2283</v>
      </c>
    </row>
    <row r="6661">
      <c r="A6661" s="441">
        <v>45850.36747429398</v>
      </c>
      <c r="B6661" s="294" t="s">
        <v>4970</v>
      </c>
    </row>
    <row r="6662">
      <c r="A6662" s="441">
        <v>45850.36747994213</v>
      </c>
      <c r="B6662" s="294" t="s">
        <v>2285</v>
      </c>
    </row>
    <row r="6663">
      <c r="A6663" s="441">
        <v>45850.367498437496</v>
      </c>
      <c r="B6663" s="294" t="s">
        <v>4971</v>
      </c>
    </row>
    <row r="6664">
      <c r="A6664" s="441">
        <v>45850.36751087963</v>
      </c>
      <c r="B6664" s="294" t="s">
        <v>4972</v>
      </c>
    </row>
    <row r="6665">
      <c r="A6665" s="441">
        <v>45850.367780162036</v>
      </c>
      <c r="B6665" s="294" t="s">
        <v>4973</v>
      </c>
    </row>
    <row r="6666">
      <c r="A6666" s="441">
        <v>45850.36779210648</v>
      </c>
      <c r="B6666" s="294" t="s">
        <v>2274</v>
      </c>
    </row>
    <row r="6667">
      <c r="A6667" s="441">
        <v>45850.36783163194</v>
      </c>
      <c r="B6667" s="294" t="s">
        <v>2426</v>
      </c>
    </row>
    <row r="6668">
      <c r="A6668" s="441">
        <v>45850.367837048616</v>
      </c>
      <c r="B6668" s="294" t="s">
        <v>2429</v>
      </c>
    </row>
    <row r="6669">
      <c r="A6669" s="441">
        <v>45850.367846203706</v>
      </c>
      <c r="B6669" s="294" t="s">
        <v>4910</v>
      </c>
    </row>
    <row r="6670">
      <c r="A6670" s="441">
        <v>45850.36787769676</v>
      </c>
      <c r="B6670" s="294" t="s">
        <v>2374</v>
      </c>
    </row>
    <row r="6671">
      <c r="A6671" s="441">
        <v>45850.367912037036</v>
      </c>
      <c r="B6671" s="294" t="s">
        <v>4974</v>
      </c>
    </row>
    <row r="6672">
      <c r="A6672" s="441">
        <v>45850.3679170949</v>
      </c>
      <c r="B6672" s="294" t="s">
        <v>2280</v>
      </c>
    </row>
    <row r="6673">
      <c r="A6673" s="441">
        <v>45850.367927245374</v>
      </c>
      <c r="B6673" s="294" t="s">
        <v>2281</v>
      </c>
    </row>
    <row r="6674">
      <c r="A6674" s="441">
        <v>45850.36794648148</v>
      </c>
      <c r="B6674" s="294" t="s">
        <v>4975</v>
      </c>
    </row>
    <row r="6675">
      <c r="A6675" s="441">
        <v>45850.36795118055</v>
      </c>
      <c r="B6675" s="294" t="s">
        <v>2283</v>
      </c>
    </row>
    <row r="6676">
      <c r="A6676" s="441">
        <v>45850.36796267361</v>
      </c>
      <c r="B6676" s="294" t="s">
        <v>4976</v>
      </c>
    </row>
    <row r="6677">
      <c r="A6677" s="441">
        <v>45850.367967349535</v>
      </c>
      <c r="B6677" s="294" t="s">
        <v>2285</v>
      </c>
    </row>
    <row r="6678">
      <c r="A6678" s="441">
        <v>45850.36797392361</v>
      </c>
      <c r="B6678" s="294" t="s">
        <v>4977</v>
      </c>
    </row>
    <row r="6679">
      <c r="A6679" s="441">
        <v>45850.36798768518</v>
      </c>
      <c r="B6679" s="294" t="s">
        <v>4978</v>
      </c>
    </row>
    <row r="6680">
      <c r="A6680" s="441">
        <v>45850.36804431713</v>
      </c>
      <c r="B6680" s="294" t="s">
        <v>4979</v>
      </c>
    </row>
    <row r="6681">
      <c r="A6681" s="441">
        <v>45850.36804986111</v>
      </c>
      <c r="B6681" s="294" t="s">
        <v>2274</v>
      </c>
    </row>
    <row r="6682">
      <c r="A6682" s="441">
        <v>45850.368066689814</v>
      </c>
      <c r="B6682" s="294" t="s">
        <v>2622</v>
      </c>
    </row>
    <row r="6683">
      <c r="A6683" s="441">
        <v>45850.36807542824</v>
      </c>
      <c r="B6683" s="294" t="s">
        <v>2641</v>
      </c>
    </row>
    <row r="6684">
      <c r="A6684" s="441">
        <v>45850.36808043982</v>
      </c>
      <c r="B6684" s="294" t="s">
        <v>4910</v>
      </c>
    </row>
    <row r="6685">
      <c r="A6685" s="441">
        <v>45850.36815913195</v>
      </c>
      <c r="B6685" s="294" t="s">
        <v>2278</v>
      </c>
    </row>
    <row r="6686">
      <c r="A6686" s="441">
        <v>45850.368187175925</v>
      </c>
      <c r="B6686" s="294" t="s">
        <v>4980</v>
      </c>
    </row>
    <row r="6687">
      <c r="A6687" s="441">
        <v>45850.36819241898</v>
      </c>
      <c r="B6687" s="294" t="s">
        <v>2280</v>
      </c>
    </row>
    <row r="6688">
      <c r="A6688" s="441">
        <v>45850.368200798606</v>
      </c>
      <c r="B6688" s="294" t="s">
        <v>2281</v>
      </c>
    </row>
    <row r="6689">
      <c r="A6689" s="441">
        <v>45850.368219236116</v>
      </c>
      <c r="B6689" s="294" t="s">
        <v>4981</v>
      </c>
    </row>
    <row r="6690">
      <c r="A6690" s="441">
        <v>45850.36822582176</v>
      </c>
      <c r="B6690" s="294" t="s">
        <v>2283</v>
      </c>
    </row>
    <row r="6691">
      <c r="A6691" s="441">
        <v>45850.36823609954</v>
      </c>
      <c r="B6691" s="294" t="s">
        <v>4982</v>
      </c>
    </row>
    <row r="6692">
      <c r="A6692" s="441">
        <v>45850.36824524305</v>
      </c>
      <c r="B6692" s="294" t="s">
        <v>2285</v>
      </c>
    </row>
    <row r="6693">
      <c r="A6693" s="441">
        <v>45850.36825209491</v>
      </c>
      <c r="B6693" s="294" t="s">
        <v>4983</v>
      </c>
    </row>
    <row r="6694">
      <c r="A6694" s="441">
        <v>45850.36826425926</v>
      </c>
      <c r="B6694" s="294" t="s">
        <v>4984</v>
      </c>
    </row>
    <row r="6695">
      <c r="A6695" s="441">
        <v>45850.37069927083</v>
      </c>
      <c r="B6695" s="294" t="s">
        <v>4985</v>
      </c>
    </row>
    <row r="6696">
      <c r="A6696" s="441">
        <v>45850.370707905095</v>
      </c>
      <c r="B6696" s="294" t="s">
        <v>2612</v>
      </c>
    </row>
    <row r="6697">
      <c r="A6697" s="441">
        <v>45850.37071221065</v>
      </c>
      <c r="B6697" s="294" t="s">
        <v>2398</v>
      </c>
    </row>
    <row r="6698">
      <c r="A6698" s="441">
        <v>45850.37072099537</v>
      </c>
      <c r="B6698" s="294" t="s">
        <v>2399</v>
      </c>
    </row>
    <row r="6699">
      <c r="A6699" s="441">
        <v>45850.370739247686</v>
      </c>
      <c r="B6699" s="294" t="s">
        <v>4986</v>
      </c>
    </row>
    <row r="6700">
      <c r="A6700" s="441">
        <v>45850.372032824074</v>
      </c>
      <c r="B6700" s="294" t="s">
        <v>4987</v>
      </c>
    </row>
    <row r="6701">
      <c r="A6701" s="441">
        <v>45850.37204693287</v>
      </c>
      <c r="B6701" s="294" t="s">
        <v>2274</v>
      </c>
    </row>
    <row r="6702">
      <c r="A6702" s="441">
        <v>45850.37206796296</v>
      </c>
      <c r="B6702" s="294" t="s">
        <v>2612</v>
      </c>
    </row>
    <row r="6703">
      <c r="A6703" s="441">
        <v>45850.372072314814</v>
      </c>
      <c r="B6703" s="294" t="s">
        <v>3957</v>
      </c>
    </row>
    <row r="6704">
      <c r="A6704" s="441">
        <v>45850.37207631944</v>
      </c>
      <c r="B6704" s="294" t="s">
        <v>4910</v>
      </c>
    </row>
    <row r="6705">
      <c r="A6705" s="441">
        <v>45850.37211236111</v>
      </c>
      <c r="B6705" s="294" t="s">
        <v>2278</v>
      </c>
    </row>
    <row r="6706">
      <c r="A6706" s="441">
        <v>45850.37212856481</v>
      </c>
      <c r="B6706" s="294" t="s">
        <v>4988</v>
      </c>
    </row>
    <row r="6707">
      <c r="A6707" s="441">
        <v>45850.37213283565</v>
      </c>
      <c r="B6707" s="294" t="s">
        <v>2280</v>
      </c>
    </row>
    <row r="6708">
      <c r="A6708" s="441">
        <v>45850.372142939814</v>
      </c>
      <c r="B6708" s="294" t="s">
        <v>2281</v>
      </c>
    </row>
    <row r="6709">
      <c r="A6709" s="441">
        <v>45850.37216090278</v>
      </c>
      <c r="B6709" s="294" t="s">
        <v>4989</v>
      </c>
    </row>
    <row r="6710">
      <c r="A6710" s="441">
        <v>45850.37216594907</v>
      </c>
      <c r="B6710" s="294" t="s">
        <v>2283</v>
      </c>
    </row>
    <row r="6711">
      <c r="A6711" s="441">
        <v>45850.37217849537</v>
      </c>
      <c r="B6711" s="294" t="s">
        <v>4990</v>
      </c>
    </row>
    <row r="6712">
      <c r="A6712" s="441">
        <v>45850.37219599537</v>
      </c>
      <c r="B6712" s="294" t="s">
        <v>2285</v>
      </c>
    </row>
    <row r="6713">
      <c r="A6713" s="441">
        <v>45850.372202303246</v>
      </c>
      <c r="B6713" s="294" t="s">
        <v>4991</v>
      </c>
    </row>
    <row r="6714">
      <c r="A6714" s="441">
        <v>45850.372213842595</v>
      </c>
      <c r="B6714" s="294" t="s">
        <v>4992</v>
      </c>
    </row>
    <row r="6715">
      <c r="A6715" s="441">
        <v>45850.37505793982</v>
      </c>
      <c r="B6715" s="294" t="s">
        <v>2290</v>
      </c>
    </row>
    <row r="6716">
      <c r="A6716" s="441">
        <v>45850.37579125</v>
      </c>
      <c r="B6716" s="294" t="s">
        <v>2658</v>
      </c>
    </row>
    <row r="6717">
      <c r="A6717" s="441">
        <v>45850.37595774306</v>
      </c>
      <c r="B6717" s="294" t="s">
        <v>2408</v>
      </c>
    </row>
    <row r="6718">
      <c r="A6718" s="441">
        <v>45850.37619303241</v>
      </c>
      <c r="B6718" s="294" t="s">
        <v>4993</v>
      </c>
    </row>
    <row r="6719">
      <c r="A6719" s="441">
        <v>45850.37620868055</v>
      </c>
      <c r="B6719" s="294" t="s">
        <v>4994</v>
      </c>
    </row>
    <row r="6720">
      <c r="A6720" s="441">
        <v>45850.37622773148</v>
      </c>
      <c r="B6720" s="294" t="s">
        <v>4995</v>
      </c>
    </row>
    <row r="6721">
      <c r="A6721" s="441">
        <v>45850.37623199074</v>
      </c>
      <c r="B6721" s="294" t="s">
        <v>2283</v>
      </c>
    </row>
    <row r="6722">
      <c r="A6722" s="441">
        <v>45850.37624854167</v>
      </c>
      <c r="B6722" s="294" t="s">
        <v>4996</v>
      </c>
    </row>
    <row r="6723">
      <c r="A6723" s="441">
        <v>45850.39126726852</v>
      </c>
      <c r="B6723" s="294" t="s">
        <v>4997</v>
      </c>
    </row>
    <row r="6724">
      <c r="A6724" s="441">
        <v>45850.39127409722</v>
      </c>
      <c r="B6724" s="294" t="s">
        <v>2260</v>
      </c>
    </row>
    <row r="6725">
      <c r="A6725" s="441">
        <v>45850.3912790625</v>
      </c>
      <c r="B6725" s="294" t="s">
        <v>2414</v>
      </c>
    </row>
    <row r="6726">
      <c r="A6726" s="441">
        <v>45850.39130283565</v>
      </c>
      <c r="B6726" s="294" t="s">
        <v>2264</v>
      </c>
    </row>
    <row r="6727">
      <c r="A6727" s="441">
        <v>45850.41048677084</v>
      </c>
      <c r="B6727" s="294" t="s">
        <v>4998</v>
      </c>
    </row>
    <row r="6728">
      <c r="A6728" s="441">
        <v>45850.410495902775</v>
      </c>
      <c r="B6728" s="294" t="s">
        <v>3149</v>
      </c>
    </row>
    <row r="6729">
      <c r="A6729" s="441">
        <v>45850.41050802083</v>
      </c>
      <c r="B6729" s="294" t="s">
        <v>2398</v>
      </c>
    </row>
    <row r="6730">
      <c r="A6730" s="441">
        <v>45850.41052280093</v>
      </c>
      <c r="B6730" s="294" t="s">
        <v>2399</v>
      </c>
    </row>
    <row r="6731">
      <c r="A6731" s="441">
        <v>45850.410537083335</v>
      </c>
      <c r="B6731" s="294" t="s">
        <v>4999</v>
      </c>
    </row>
    <row r="6732">
      <c r="A6732" s="441">
        <v>45850.4109184375</v>
      </c>
      <c r="B6732" s="294" t="s">
        <v>5000</v>
      </c>
    </row>
    <row r="6733">
      <c r="A6733" s="441">
        <v>45850.41092263889</v>
      </c>
      <c r="B6733" s="294" t="s">
        <v>2274</v>
      </c>
    </row>
    <row r="6734">
      <c r="A6734" s="441">
        <v>45850.410931817125</v>
      </c>
      <c r="B6734" s="294" t="s">
        <v>3149</v>
      </c>
    </row>
    <row r="6735">
      <c r="A6735" s="441">
        <v>45850.41093547454</v>
      </c>
      <c r="B6735" s="294" t="s">
        <v>3155</v>
      </c>
    </row>
    <row r="6736">
      <c r="A6736" s="441">
        <v>45850.41093891204</v>
      </c>
      <c r="B6736" s="294" t="s">
        <v>5001</v>
      </c>
    </row>
    <row r="6737">
      <c r="A6737" s="441">
        <v>45850.41096497685</v>
      </c>
      <c r="B6737" s="294" t="s">
        <v>2278</v>
      </c>
    </row>
    <row r="6738">
      <c r="A6738" s="441">
        <v>45850.41097952546</v>
      </c>
      <c r="B6738" s="294" t="s">
        <v>5002</v>
      </c>
    </row>
    <row r="6739">
      <c r="A6739" s="441">
        <v>45850.410983333335</v>
      </c>
      <c r="B6739" s="294" t="s">
        <v>2280</v>
      </c>
    </row>
    <row r="6740">
      <c r="A6740" s="441">
        <v>45850.41099210648</v>
      </c>
      <c r="B6740" s="294" t="s">
        <v>2281</v>
      </c>
    </row>
    <row r="6741">
      <c r="A6741" s="441">
        <v>45850.4110096875</v>
      </c>
      <c r="B6741" s="294" t="s">
        <v>5003</v>
      </c>
    </row>
    <row r="6742">
      <c r="A6742" s="441">
        <v>45850.41101309028</v>
      </c>
      <c r="B6742" s="294" t="s">
        <v>2283</v>
      </c>
    </row>
    <row r="6743">
      <c r="A6743" s="441">
        <v>45850.411024664354</v>
      </c>
      <c r="B6743" s="294" t="s">
        <v>5004</v>
      </c>
    </row>
    <row r="6744">
      <c r="A6744" s="441">
        <v>45850.41102903935</v>
      </c>
      <c r="B6744" s="294" t="s">
        <v>2285</v>
      </c>
    </row>
    <row r="6745">
      <c r="A6745" s="441">
        <v>45850.41103413195</v>
      </c>
      <c r="B6745" s="294" t="s">
        <v>5005</v>
      </c>
    </row>
    <row r="6746">
      <c r="A6746" s="441">
        <v>45850.41104502315</v>
      </c>
      <c r="B6746" s="294" t="s">
        <v>5006</v>
      </c>
    </row>
    <row r="6747">
      <c r="A6747" s="441">
        <v>45850.46691744213</v>
      </c>
      <c r="B6747" s="294" t="s">
        <v>5007</v>
      </c>
    </row>
    <row r="6748">
      <c r="A6748" s="441">
        <v>45850.46691966435</v>
      </c>
      <c r="B6748" s="294" t="s">
        <v>2260</v>
      </c>
    </row>
    <row r="6749">
      <c r="A6749" s="441">
        <v>45850.46692203704</v>
      </c>
      <c r="B6749" s="294" t="s">
        <v>2414</v>
      </c>
    </row>
    <row r="6750">
      <c r="A6750" s="441">
        <v>45850.466924259264</v>
      </c>
      <c r="B6750" s="294" t="s">
        <v>2264</v>
      </c>
    </row>
    <row r="6751">
      <c r="A6751" s="441">
        <v>45850.62857645833</v>
      </c>
      <c r="B6751" s="294" t="s">
        <v>5008</v>
      </c>
    </row>
    <row r="6752">
      <c r="A6752" s="441">
        <v>45850.62858444444</v>
      </c>
      <c r="B6752" s="294" t="s">
        <v>2260</v>
      </c>
    </row>
    <row r="6753">
      <c r="A6753" s="441">
        <v>45850.628589976855</v>
      </c>
      <c r="B6753" s="294" t="s">
        <v>2447</v>
      </c>
    </row>
    <row r="6754">
      <c r="A6754" s="441">
        <v>45850.628610011576</v>
      </c>
      <c r="B6754" s="294" t="s">
        <v>2262</v>
      </c>
    </row>
    <row r="6755">
      <c r="A6755" s="441">
        <v>45850.62861806713</v>
      </c>
      <c r="B6755" s="294" t="s">
        <v>2448</v>
      </c>
    </row>
    <row r="6756">
      <c r="A6756" s="441">
        <v>45850.628645081015</v>
      </c>
      <c r="B6756" s="294" t="s">
        <v>2264</v>
      </c>
    </row>
    <row r="6757">
      <c r="A6757" s="441">
        <v>45850.62896472222</v>
      </c>
      <c r="B6757" s="294" t="s">
        <v>5009</v>
      </c>
    </row>
    <row r="6758">
      <c r="A6758" s="441">
        <v>45850.62897549769</v>
      </c>
      <c r="B6758" s="294" t="s">
        <v>2450</v>
      </c>
    </row>
    <row r="6759">
      <c r="A6759" s="441">
        <v>45850.62898030093</v>
      </c>
      <c r="B6759" s="294" t="s">
        <v>2451</v>
      </c>
    </row>
    <row r="6760">
      <c r="A6760" s="441">
        <v>45850.62899172454</v>
      </c>
      <c r="B6760" s="294" t="s">
        <v>5010</v>
      </c>
    </row>
    <row r="6761">
      <c r="A6761" s="441">
        <v>45850.62900513889</v>
      </c>
      <c r="B6761" s="294" t="s">
        <v>5011</v>
      </c>
    </row>
    <row r="6762">
      <c r="A6762" s="441">
        <v>45850.63025884259</v>
      </c>
      <c r="B6762" s="294" t="s">
        <v>5012</v>
      </c>
    </row>
    <row r="6763">
      <c r="A6763" s="441">
        <v>45850.630264189815</v>
      </c>
      <c r="B6763" s="294" t="s">
        <v>2274</v>
      </c>
    </row>
    <row r="6764">
      <c r="A6764" s="441">
        <v>45850.630275104166</v>
      </c>
      <c r="B6764" s="294" t="s">
        <v>2450</v>
      </c>
    </row>
    <row r="6765">
      <c r="A6765" s="441">
        <v>45850.63027961805</v>
      </c>
      <c r="B6765" s="294" t="s">
        <v>2455</v>
      </c>
    </row>
    <row r="6766">
      <c r="A6766" s="441">
        <v>45850.630284108796</v>
      </c>
      <c r="B6766" s="294" t="s">
        <v>5013</v>
      </c>
    </row>
    <row r="6767">
      <c r="A6767" s="441">
        <v>45850.63033063657</v>
      </c>
      <c r="B6767" s="294" t="s">
        <v>2342</v>
      </c>
    </row>
    <row r="6768">
      <c r="A6768" s="441">
        <v>45850.63035314815</v>
      </c>
      <c r="B6768" s="294" t="s">
        <v>5014</v>
      </c>
    </row>
    <row r="6769">
      <c r="A6769" s="441">
        <v>45850.63035798611</v>
      </c>
      <c r="B6769" s="294" t="s">
        <v>2280</v>
      </c>
    </row>
    <row r="6770">
      <c r="A6770" s="441">
        <v>45850.630369583334</v>
      </c>
      <c r="B6770" s="294" t="s">
        <v>2281</v>
      </c>
    </row>
    <row r="6771">
      <c r="A6771" s="441">
        <v>45850.63038563657</v>
      </c>
      <c r="B6771" s="294" t="s">
        <v>5015</v>
      </c>
    </row>
    <row r="6772">
      <c r="A6772" s="441">
        <v>45850.63039015046</v>
      </c>
      <c r="B6772" s="294" t="s">
        <v>2283</v>
      </c>
    </row>
    <row r="6773">
      <c r="A6773" s="441">
        <v>45850.63040288194</v>
      </c>
      <c r="B6773" s="294" t="s">
        <v>5016</v>
      </c>
    </row>
    <row r="6774">
      <c r="A6774" s="441">
        <v>45850.63040733796</v>
      </c>
      <c r="B6774" s="294" t="s">
        <v>2285</v>
      </c>
    </row>
    <row r="6775">
      <c r="A6775" s="441">
        <v>45850.630419444446</v>
      </c>
      <c r="B6775" s="294" t="s">
        <v>5017</v>
      </c>
    </row>
    <row r="6776">
      <c r="A6776" s="441">
        <v>45850.63043217592</v>
      </c>
      <c r="B6776" s="294" t="s">
        <v>5018</v>
      </c>
    </row>
    <row r="6777">
      <c r="A6777" s="441">
        <v>45850.75839582176</v>
      </c>
      <c r="B6777" s="294" t="s">
        <v>2283</v>
      </c>
    </row>
    <row r="6778">
      <c r="A6778" s="441">
        <v>45850.7584055787</v>
      </c>
      <c r="B6778" s="294" t="s">
        <v>5019</v>
      </c>
    </row>
    <row r="6779">
      <c r="A6779" s="441">
        <v>45850.79109814815</v>
      </c>
      <c r="B6779" s="294" t="s">
        <v>5020</v>
      </c>
    </row>
    <row r="6780">
      <c r="A6780" s="441">
        <v>45850.79110795139</v>
      </c>
      <c r="B6780" s="294" t="s">
        <v>4087</v>
      </c>
    </row>
    <row r="6781">
      <c r="A6781" s="441">
        <v>45850.79112076389</v>
      </c>
      <c r="B6781" s="294" t="s">
        <v>4088</v>
      </c>
    </row>
    <row r="6782">
      <c r="A6782" s="441">
        <v>45850.79113146991</v>
      </c>
      <c r="B6782" s="294" t="s">
        <v>5021</v>
      </c>
    </row>
    <row r="6783">
      <c r="A6783" s="441">
        <v>45850.79114234954</v>
      </c>
      <c r="B6783" s="294" t="s">
        <v>5022</v>
      </c>
    </row>
    <row r="6784">
      <c r="A6784" s="441">
        <v>45850.79162670139</v>
      </c>
      <c r="B6784" s="294" t="s">
        <v>5023</v>
      </c>
    </row>
    <row r="6785">
      <c r="A6785" s="441">
        <v>45850.791630277774</v>
      </c>
      <c r="B6785" s="294" t="s">
        <v>2274</v>
      </c>
    </row>
    <row r="6786">
      <c r="A6786" s="441">
        <v>45850.791640034724</v>
      </c>
      <c r="B6786" s="294" t="s">
        <v>4087</v>
      </c>
    </row>
    <row r="6787">
      <c r="A6787" s="441">
        <v>45850.791644282406</v>
      </c>
      <c r="B6787" s="294" t="s">
        <v>4092</v>
      </c>
    </row>
    <row r="6788">
      <c r="A6788" s="441">
        <v>45850.79164943287</v>
      </c>
      <c r="B6788" s="294" t="s">
        <v>5013</v>
      </c>
    </row>
    <row r="6789">
      <c r="A6789" s="441">
        <v>45850.791679745365</v>
      </c>
      <c r="B6789" s="294" t="s">
        <v>2333</v>
      </c>
    </row>
    <row r="6790">
      <c r="A6790" s="441">
        <v>45850.79169475695</v>
      </c>
      <c r="B6790" s="294" t="s">
        <v>5024</v>
      </c>
    </row>
    <row r="6791">
      <c r="A6791" s="441">
        <v>45850.791699016205</v>
      </c>
      <c r="B6791" s="294" t="s">
        <v>2280</v>
      </c>
    </row>
    <row r="6792">
      <c r="A6792" s="441">
        <v>45850.791708668985</v>
      </c>
      <c r="B6792" s="294" t="s">
        <v>2281</v>
      </c>
    </row>
    <row r="6793">
      <c r="A6793" s="441">
        <v>45850.791727731485</v>
      </c>
      <c r="B6793" s="294" t="s">
        <v>5025</v>
      </c>
    </row>
    <row r="6794">
      <c r="A6794" s="441">
        <v>45850.79173182871</v>
      </c>
      <c r="B6794" s="294" t="s">
        <v>2283</v>
      </c>
    </row>
    <row r="6795">
      <c r="A6795" s="441">
        <v>45850.791758252315</v>
      </c>
      <c r="B6795" s="294" t="s">
        <v>5026</v>
      </c>
    </row>
    <row r="6796">
      <c r="A6796" s="441">
        <v>45850.79176221065</v>
      </c>
      <c r="B6796" s="294" t="s">
        <v>2285</v>
      </c>
    </row>
    <row r="6797">
      <c r="A6797" s="441">
        <v>45850.791768599534</v>
      </c>
      <c r="B6797" s="294" t="s">
        <v>5027</v>
      </c>
    </row>
    <row r="6798">
      <c r="A6798" s="441">
        <v>45850.79177815972</v>
      </c>
      <c r="B6798" s="294" t="s">
        <v>5028</v>
      </c>
    </row>
    <row r="6799">
      <c r="A6799" s="441">
        <v>45850.86422185185</v>
      </c>
      <c r="B6799" s="294" t="s">
        <v>5029</v>
      </c>
    </row>
    <row r="6800">
      <c r="A6800" s="441">
        <v>45850.864228356484</v>
      </c>
      <c r="B6800" s="294" t="s">
        <v>2739</v>
      </c>
    </row>
    <row r="6801">
      <c r="A6801" s="441">
        <v>45850.86424386574</v>
      </c>
      <c r="B6801" s="294" t="s">
        <v>2740</v>
      </c>
    </row>
    <row r="6802">
      <c r="A6802" s="441">
        <v>45850.86424914352</v>
      </c>
      <c r="B6802" s="294" t="s">
        <v>5030</v>
      </c>
    </row>
    <row r="6803">
      <c r="A6803" s="441">
        <v>45850.864258738424</v>
      </c>
      <c r="B6803" s="294" t="s">
        <v>5031</v>
      </c>
    </row>
    <row r="6804">
      <c r="A6804" s="441">
        <v>45850.86525150463</v>
      </c>
      <c r="B6804" s="294" t="s">
        <v>5032</v>
      </c>
    </row>
    <row r="6805">
      <c r="A6805" s="441">
        <v>45850.865255729164</v>
      </c>
      <c r="B6805" s="294" t="s">
        <v>2274</v>
      </c>
    </row>
    <row r="6806">
      <c r="A6806" s="441">
        <v>45850.86526327547</v>
      </c>
      <c r="B6806" s="294" t="s">
        <v>2739</v>
      </c>
    </row>
    <row r="6807">
      <c r="A6807" s="441">
        <v>45850.86526590278</v>
      </c>
      <c r="B6807" s="294" t="s">
        <v>2744</v>
      </c>
    </row>
    <row r="6808">
      <c r="A6808" s="441">
        <v>45850.86526934028</v>
      </c>
      <c r="B6808" s="294" t="s">
        <v>5013</v>
      </c>
    </row>
    <row r="6809">
      <c r="A6809" s="441">
        <v>45850.86530939815</v>
      </c>
      <c r="B6809" s="294" t="s">
        <v>2374</v>
      </c>
    </row>
    <row r="6810">
      <c r="A6810" s="441">
        <v>45850.865337407406</v>
      </c>
      <c r="B6810" s="294" t="s">
        <v>5033</v>
      </c>
    </row>
    <row r="6811">
      <c r="A6811" s="441">
        <v>45850.86534038195</v>
      </c>
      <c r="B6811" s="294" t="s">
        <v>2280</v>
      </c>
    </row>
    <row r="6812">
      <c r="A6812" s="441">
        <v>45850.865346562496</v>
      </c>
      <c r="B6812" s="294" t="s">
        <v>2281</v>
      </c>
    </row>
    <row r="6813">
      <c r="A6813" s="441">
        <v>45850.86536092593</v>
      </c>
      <c r="B6813" s="294" t="s">
        <v>5034</v>
      </c>
    </row>
    <row r="6814">
      <c r="A6814" s="441">
        <v>45850.86536354167</v>
      </c>
      <c r="B6814" s="294" t="s">
        <v>2283</v>
      </c>
    </row>
    <row r="6815">
      <c r="A6815" s="441">
        <v>45850.8653703125</v>
      </c>
      <c r="B6815" s="294" t="s">
        <v>5035</v>
      </c>
    </row>
    <row r="6816">
      <c r="A6816" s="441">
        <v>45850.865372858796</v>
      </c>
      <c r="B6816" s="294" t="s">
        <v>2285</v>
      </c>
    </row>
    <row r="6817">
      <c r="A6817" s="441">
        <v>45850.86537759259</v>
      </c>
      <c r="B6817" s="294" t="s">
        <v>5036</v>
      </c>
    </row>
    <row r="6818">
      <c r="A6818" s="441">
        <v>45850.86539077546</v>
      </c>
      <c r="B6818" s="294" t="s">
        <v>5037</v>
      </c>
    </row>
    <row r="6819">
      <c r="A6819" s="441">
        <v>45850.919590543985</v>
      </c>
      <c r="B6819" s="294" t="s">
        <v>5038</v>
      </c>
    </row>
    <row r="6820">
      <c r="A6820" s="441">
        <v>45850.919598692126</v>
      </c>
      <c r="B6820" s="294" t="s">
        <v>2260</v>
      </c>
    </row>
    <row r="6821">
      <c r="A6821" s="441">
        <v>45850.919602106485</v>
      </c>
      <c r="B6821" s="294" t="s">
        <v>2550</v>
      </c>
    </row>
    <row r="6822">
      <c r="A6822" s="441">
        <v>45850.9196153588</v>
      </c>
      <c r="B6822" s="294" t="s">
        <v>2264</v>
      </c>
    </row>
    <row r="6823">
      <c r="A6823" s="441">
        <v>45850.92205497685</v>
      </c>
      <c r="B6823" s="294" t="s">
        <v>5039</v>
      </c>
    </row>
    <row r="6824">
      <c r="A6824" s="441">
        <v>45850.92205837963</v>
      </c>
      <c r="B6824" s="294" t="s">
        <v>2260</v>
      </c>
    </row>
    <row r="6825">
      <c r="A6825" s="441">
        <v>45850.922072546295</v>
      </c>
      <c r="B6825" s="294" t="s">
        <v>2550</v>
      </c>
    </row>
    <row r="6826">
      <c r="A6826" s="441">
        <v>45850.92207540509</v>
      </c>
      <c r="B6826" s="294" t="s">
        <v>2264</v>
      </c>
    </row>
    <row r="6827">
      <c r="A6827" s="441">
        <v>45850.92239111111</v>
      </c>
      <c r="B6827" s="294" t="s">
        <v>5040</v>
      </c>
    </row>
    <row r="6828">
      <c r="A6828" s="441">
        <v>45850.92239421296</v>
      </c>
      <c r="B6828" s="294" t="s">
        <v>2260</v>
      </c>
    </row>
    <row r="6829">
      <c r="A6829" s="441">
        <v>45850.922407962964</v>
      </c>
      <c r="B6829" s="294" t="s">
        <v>2550</v>
      </c>
    </row>
    <row r="6830">
      <c r="A6830" s="441">
        <v>45850.922410266205</v>
      </c>
      <c r="B6830" s="294" t="s">
        <v>2264</v>
      </c>
    </row>
    <row r="6831">
      <c r="A6831" s="441">
        <v>45850.95992282407</v>
      </c>
      <c r="B6831" s="294" t="s">
        <v>5041</v>
      </c>
    </row>
    <row r="6832">
      <c r="A6832" s="441">
        <v>45850.95992787037</v>
      </c>
      <c r="B6832" s="294" t="s">
        <v>2260</v>
      </c>
    </row>
    <row r="6833">
      <c r="A6833" s="441">
        <v>45850.95993208334</v>
      </c>
      <c r="B6833" s="294" t="s">
        <v>2550</v>
      </c>
    </row>
    <row r="6834">
      <c r="A6834" s="441">
        <v>45850.95995171297</v>
      </c>
      <c r="B6834" s="294" t="s">
        <v>2264</v>
      </c>
    </row>
    <row r="6835">
      <c r="A6835" s="441">
        <v>45850.96008577546</v>
      </c>
      <c r="B6835" s="294" t="s">
        <v>5042</v>
      </c>
    </row>
    <row r="6836">
      <c r="A6836" s="441">
        <v>45850.96008949074</v>
      </c>
      <c r="B6836" s="294" t="s">
        <v>2260</v>
      </c>
    </row>
    <row r="6837">
      <c r="A6837" s="441">
        <v>45850.96009298611</v>
      </c>
      <c r="B6837" s="294" t="s">
        <v>2550</v>
      </c>
    </row>
    <row r="6838">
      <c r="A6838" s="441">
        <v>45850.96009681713</v>
      </c>
      <c r="B6838" s="294" t="s">
        <v>2264</v>
      </c>
    </row>
    <row r="6839">
      <c r="A6839" s="441">
        <v>45850.96169722222</v>
      </c>
      <c r="B6839" s="294" t="s">
        <v>5043</v>
      </c>
    </row>
    <row r="6840">
      <c r="A6840" s="441">
        <v>45850.96170119213</v>
      </c>
      <c r="B6840" s="294" t="s">
        <v>2260</v>
      </c>
    </row>
    <row r="6841">
      <c r="A6841" s="441">
        <v>45850.96170505787</v>
      </c>
      <c r="B6841" s="294" t="s">
        <v>2550</v>
      </c>
    </row>
    <row r="6842">
      <c r="A6842" s="441">
        <v>45850.96170842592</v>
      </c>
      <c r="B6842" s="294" t="s">
        <v>2264</v>
      </c>
    </row>
    <row r="6843">
      <c r="A6843" s="441">
        <v>45850.96187613426</v>
      </c>
      <c r="B6843" s="294" t="s">
        <v>5044</v>
      </c>
    </row>
    <row r="6844">
      <c r="A6844" s="441">
        <v>45850.96188614583</v>
      </c>
      <c r="B6844" s="294" t="s">
        <v>2553</v>
      </c>
    </row>
    <row r="6845">
      <c r="A6845" s="441">
        <v>45850.96190159723</v>
      </c>
      <c r="B6845" s="294" t="s">
        <v>2554</v>
      </c>
    </row>
    <row r="6846">
      <c r="A6846" s="441">
        <v>45850.96191012731</v>
      </c>
      <c r="B6846" s="294" t="s">
        <v>5045</v>
      </c>
    </row>
    <row r="6847">
      <c r="A6847" s="441">
        <v>45850.961924930554</v>
      </c>
      <c r="B6847" s="294" t="s">
        <v>5046</v>
      </c>
    </row>
    <row r="6848">
      <c r="A6848" s="441">
        <v>45850.96300957176</v>
      </c>
      <c r="B6848" s="294" t="s">
        <v>5047</v>
      </c>
    </row>
    <row r="6849">
      <c r="A6849" s="441">
        <v>45850.96301375</v>
      </c>
      <c r="B6849" s="294" t="s">
        <v>2274</v>
      </c>
    </row>
    <row r="6850">
      <c r="A6850" s="441">
        <v>45850.963022094904</v>
      </c>
      <c r="B6850" s="294" t="s">
        <v>2553</v>
      </c>
    </row>
    <row r="6851">
      <c r="A6851" s="441">
        <v>45850.96302592593</v>
      </c>
      <c r="B6851" s="294" t="s">
        <v>2558</v>
      </c>
    </row>
    <row r="6852">
      <c r="A6852" s="441">
        <v>45850.96304793982</v>
      </c>
      <c r="B6852" s="294" t="s">
        <v>5013</v>
      </c>
    </row>
    <row r="6853">
      <c r="A6853" s="441">
        <v>45850.96308570602</v>
      </c>
      <c r="B6853" s="294" t="s">
        <v>2278</v>
      </c>
    </row>
    <row r="6854">
      <c r="A6854" s="441">
        <v>45850.96310059028</v>
      </c>
      <c r="B6854" s="294" t="s">
        <v>5048</v>
      </c>
    </row>
    <row r="6855">
      <c r="A6855" s="441">
        <v>45850.96310519676</v>
      </c>
      <c r="B6855" s="294" t="s">
        <v>2280</v>
      </c>
    </row>
    <row r="6856">
      <c r="A6856" s="441">
        <v>45850.96312295139</v>
      </c>
      <c r="B6856" s="294" t="s">
        <v>2281</v>
      </c>
    </row>
    <row r="6857">
      <c r="A6857" s="441">
        <v>45850.96314625</v>
      </c>
      <c r="B6857" s="294" t="s">
        <v>5049</v>
      </c>
    </row>
    <row r="6858">
      <c r="A6858" s="441">
        <v>45850.963150208336</v>
      </c>
      <c r="B6858" s="294" t="s">
        <v>2283</v>
      </c>
    </row>
    <row r="6859">
      <c r="A6859" s="441">
        <v>45850.96316024306</v>
      </c>
      <c r="B6859" s="294" t="s">
        <v>5050</v>
      </c>
    </row>
    <row r="6860">
      <c r="A6860" s="441">
        <v>45850.963163761575</v>
      </c>
      <c r="B6860" s="294" t="s">
        <v>2285</v>
      </c>
    </row>
    <row r="6861">
      <c r="A6861" s="441">
        <v>45850.963169780094</v>
      </c>
      <c r="B6861" s="294" t="s">
        <v>5051</v>
      </c>
    </row>
    <row r="6862">
      <c r="A6862" s="441">
        <v>45850.96317962963</v>
      </c>
      <c r="B6862" s="294" t="s">
        <v>5052</v>
      </c>
    </row>
    <row r="6863">
      <c r="A6863" s="441">
        <v>45851.002290289354</v>
      </c>
      <c r="B6863" s="294" t="s">
        <v>5053</v>
      </c>
    </row>
    <row r="6864">
      <c r="A6864" s="441">
        <v>45851.00229751157</v>
      </c>
      <c r="B6864" s="294" t="s">
        <v>2372</v>
      </c>
    </row>
    <row r="6865">
      <c r="A6865" s="441">
        <v>45851.00230607639</v>
      </c>
      <c r="B6865" s="294" t="s">
        <v>2398</v>
      </c>
    </row>
    <row r="6866">
      <c r="A6866" s="441">
        <v>45851.00232148149</v>
      </c>
      <c r="B6866" s="294" t="s">
        <v>2399</v>
      </c>
    </row>
    <row r="6867">
      <c r="A6867" s="441">
        <v>45851.00233722222</v>
      </c>
      <c r="B6867" s="294" t="s">
        <v>5054</v>
      </c>
    </row>
    <row r="6868">
      <c r="A6868" s="441">
        <v>45851.00383622685</v>
      </c>
      <c r="B6868" s="294" t="s">
        <v>5055</v>
      </c>
    </row>
    <row r="6869">
      <c r="A6869" s="441">
        <v>45851.003839282406</v>
      </c>
      <c r="B6869" s="294" t="s">
        <v>2274</v>
      </c>
    </row>
    <row r="6870">
      <c r="A6870" s="441">
        <v>45851.00384895834</v>
      </c>
      <c r="B6870" s="294" t="s">
        <v>2372</v>
      </c>
    </row>
    <row r="6871">
      <c r="A6871" s="441">
        <v>45851.00385221065</v>
      </c>
      <c r="B6871" s="294" t="s">
        <v>2373</v>
      </c>
    </row>
    <row r="6872">
      <c r="A6872" s="441">
        <v>45851.00385520833</v>
      </c>
      <c r="B6872" s="294" t="s">
        <v>5013</v>
      </c>
    </row>
    <row r="6873">
      <c r="A6873" s="441">
        <v>45851.00388724537</v>
      </c>
      <c r="B6873" s="294" t="s">
        <v>2342</v>
      </c>
    </row>
    <row r="6874">
      <c r="A6874" s="441">
        <v>45851.00390863426</v>
      </c>
      <c r="B6874" s="294" t="s">
        <v>5056</v>
      </c>
    </row>
    <row r="6875">
      <c r="A6875" s="441">
        <v>45851.003912025466</v>
      </c>
      <c r="B6875" s="294" t="s">
        <v>2280</v>
      </c>
    </row>
    <row r="6876">
      <c r="A6876" s="441">
        <v>45851.00392045139</v>
      </c>
      <c r="B6876" s="294" t="s">
        <v>2281</v>
      </c>
    </row>
    <row r="6877">
      <c r="A6877" s="441">
        <v>45851.00393699074</v>
      </c>
      <c r="B6877" s="294" t="s">
        <v>5057</v>
      </c>
    </row>
    <row r="6878">
      <c r="A6878" s="441">
        <v>45851.003939965274</v>
      </c>
      <c r="B6878" s="294" t="s">
        <v>2283</v>
      </c>
    </row>
    <row r="6879">
      <c r="A6879" s="441">
        <v>45851.00394708333</v>
      </c>
      <c r="B6879" s="294" t="s">
        <v>5058</v>
      </c>
    </row>
    <row r="6880">
      <c r="A6880" s="441">
        <v>45851.00395033565</v>
      </c>
      <c r="B6880" s="294" t="s">
        <v>2285</v>
      </c>
    </row>
    <row r="6881">
      <c r="A6881" s="441">
        <v>45851.00395413194</v>
      </c>
      <c r="B6881" s="294" t="s">
        <v>5059</v>
      </c>
    </row>
    <row r="6882">
      <c r="A6882" s="441">
        <v>45851.00396662037</v>
      </c>
      <c r="B6882" s="294" t="s">
        <v>5060</v>
      </c>
    </row>
    <row r="6883">
      <c r="A6883" s="441">
        <v>45851.04930711805</v>
      </c>
      <c r="B6883" s="294" t="s">
        <v>5061</v>
      </c>
    </row>
    <row r="6884">
      <c r="A6884" s="441">
        <v>45851.0493116088</v>
      </c>
      <c r="B6884" s="294" t="s">
        <v>2260</v>
      </c>
    </row>
    <row r="6885">
      <c r="A6885" s="441">
        <v>45851.04931553241</v>
      </c>
      <c r="B6885" s="294" t="s">
        <v>2927</v>
      </c>
    </row>
    <row r="6886">
      <c r="A6886" s="441">
        <v>45851.04932150463</v>
      </c>
      <c r="B6886" s="294" t="s">
        <v>2262</v>
      </c>
    </row>
    <row r="6887">
      <c r="A6887" s="441">
        <v>45851.04933934028</v>
      </c>
      <c r="B6887" s="294" t="s">
        <v>2928</v>
      </c>
    </row>
    <row r="6888">
      <c r="A6888" s="441">
        <v>45851.04935255787</v>
      </c>
      <c r="B6888" s="294" t="s">
        <v>2264</v>
      </c>
    </row>
    <row r="6889">
      <c r="A6889" s="441">
        <v>45851.049911168986</v>
      </c>
      <c r="B6889" s="294" t="s">
        <v>5062</v>
      </c>
    </row>
    <row r="6890">
      <c r="A6890" s="441">
        <v>45851.04991940972</v>
      </c>
      <c r="B6890" s="294" t="s">
        <v>2275</v>
      </c>
    </row>
    <row r="6891">
      <c r="A6891" s="441">
        <v>45851.049923541665</v>
      </c>
      <c r="B6891" s="294" t="s">
        <v>2565</v>
      </c>
    </row>
    <row r="6892">
      <c r="A6892" s="441">
        <v>45851.04993068287</v>
      </c>
      <c r="B6892" s="294" t="s">
        <v>5063</v>
      </c>
    </row>
    <row r="6893">
      <c r="A6893" s="441">
        <v>45851.04994574074</v>
      </c>
      <c r="B6893" s="294" t="s">
        <v>5064</v>
      </c>
    </row>
    <row r="6894">
      <c r="A6894" s="441">
        <v>45851.05022542824</v>
      </c>
      <c r="B6894" s="294" t="s">
        <v>5065</v>
      </c>
    </row>
    <row r="6895">
      <c r="A6895" s="441">
        <v>45851.05022957176</v>
      </c>
      <c r="B6895" s="294" t="s">
        <v>2274</v>
      </c>
    </row>
    <row r="6896">
      <c r="A6896" s="441">
        <v>45851.05023871528</v>
      </c>
      <c r="B6896" s="294" t="s">
        <v>2275</v>
      </c>
    </row>
    <row r="6897">
      <c r="A6897" s="441">
        <v>45851.05024277778</v>
      </c>
      <c r="B6897" s="294" t="s">
        <v>2276</v>
      </c>
    </row>
    <row r="6898">
      <c r="A6898" s="441">
        <v>45851.05024711805</v>
      </c>
      <c r="B6898" s="294" t="s">
        <v>5013</v>
      </c>
    </row>
    <row r="6899">
      <c r="A6899" s="441">
        <v>45851.05028304398</v>
      </c>
      <c r="B6899" s="294" t="s">
        <v>2374</v>
      </c>
    </row>
    <row r="6900">
      <c r="A6900" s="441">
        <v>45851.05030231482</v>
      </c>
      <c r="B6900" s="294" t="s">
        <v>5066</v>
      </c>
    </row>
    <row r="6901">
      <c r="A6901" s="441">
        <v>45851.05030634259</v>
      </c>
      <c r="B6901" s="294" t="s">
        <v>2280</v>
      </c>
    </row>
    <row r="6902">
      <c r="A6902" s="441">
        <v>45851.05032026621</v>
      </c>
      <c r="B6902" s="294" t="s">
        <v>2281</v>
      </c>
    </row>
    <row r="6903">
      <c r="A6903" s="441">
        <v>45851.05034052083</v>
      </c>
      <c r="B6903" s="294" t="s">
        <v>5067</v>
      </c>
    </row>
    <row r="6904">
      <c r="A6904" s="441">
        <v>45851.050346296295</v>
      </c>
      <c r="B6904" s="294" t="s">
        <v>2283</v>
      </c>
    </row>
    <row r="6905">
      <c r="A6905" s="441">
        <v>45851.050354120365</v>
      </c>
      <c r="B6905" s="294" t="s">
        <v>5068</v>
      </c>
    </row>
    <row r="6906">
      <c r="A6906" s="441">
        <v>45851.05035851852</v>
      </c>
      <c r="B6906" s="294" t="s">
        <v>2285</v>
      </c>
    </row>
    <row r="6907">
      <c r="A6907" s="441">
        <v>45851.05037023148</v>
      </c>
      <c r="B6907" s="294" t="s">
        <v>5069</v>
      </c>
    </row>
    <row r="6908">
      <c r="A6908" s="441">
        <v>45851.050380810186</v>
      </c>
      <c r="B6908" s="294" t="s">
        <v>5070</v>
      </c>
    </row>
    <row r="6909">
      <c r="A6909" s="441">
        <v>45851.07808013889</v>
      </c>
      <c r="B6909" s="294" t="s">
        <v>5071</v>
      </c>
    </row>
    <row r="6910">
      <c r="A6910" s="441">
        <v>45851.07809171296</v>
      </c>
      <c r="B6910" s="294" t="s">
        <v>2839</v>
      </c>
    </row>
    <row r="6911">
      <c r="A6911" s="441">
        <v>45851.078102858795</v>
      </c>
      <c r="B6911" s="294" t="s">
        <v>2565</v>
      </c>
    </row>
    <row r="6912">
      <c r="A6912" s="441">
        <v>45851.07811109954</v>
      </c>
      <c r="B6912" s="294" t="s">
        <v>5072</v>
      </c>
    </row>
    <row r="6913">
      <c r="A6913" s="441">
        <v>45851.078134537034</v>
      </c>
      <c r="B6913" s="294" t="s">
        <v>5073</v>
      </c>
    </row>
    <row r="6914">
      <c r="A6914" s="441">
        <v>45851.07830547454</v>
      </c>
      <c r="B6914" s="294" t="s">
        <v>5074</v>
      </c>
    </row>
    <row r="6915">
      <c r="A6915" s="441">
        <v>45851.078309108794</v>
      </c>
      <c r="B6915" s="294" t="s">
        <v>2274</v>
      </c>
    </row>
    <row r="6916">
      <c r="A6916" s="441">
        <v>45851.07831802084</v>
      </c>
      <c r="B6916" s="294" t="s">
        <v>2839</v>
      </c>
    </row>
    <row r="6917">
      <c r="A6917" s="441">
        <v>45851.078321469904</v>
      </c>
      <c r="B6917" s="294" t="s">
        <v>2843</v>
      </c>
    </row>
    <row r="6918">
      <c r="A6918" s="441">
        <v>45851.07832526621</v>
      </c>
      <c r="B6918" s="294" t="s">
        <v>5013</v>
      </c>
    </row>
    <row r="6919">
      <c r="A6919" s="441">
        <v>45851.07835778935</v>
      </c>
      <c r="B6919" s="294" t="s">
        <v>2374</v>
      </c>
    </row>
    <row r="6920">
      <c r="A6920" s="441">
        <v>45851.07837042824</v>
      </c>
      <c r="B6920" s="294" t="s">
        <v>5075</v>
      </c>
    </row>
    <row r="6921">
      <c r="A6921" s="441">
        <v>45851.07837350694</v>
      </c>
      <c r="B6921" s="294" t="s">
        <v>2280</v>
      </c>
    </row>
    <row r="6922">
      <c r="A6922" s="441">
        <v>45851.07838180556</v>
      </c>
      <c r="B6922" s="294" t="s">
        <v>2281</v>
      </c>
    </row>
    <row r="6923">
      <c r="A6923" s="441">
        <v>45851.07839660879</v>
      </c>
      <c r="B6923" s="294" t="s">
        <v>5076</v>
      </c>
    </row>
    <row r="6924">
      <c r="A6924" s="441">
        <v>45851.078400011575</v>
      </c>
      <c r="B6924" s="294" t="s">
        <v>2283</v>
      </c>
    </row>
    <row r="6925">
      <c r="A6925" s="441">
        <v>45851.078412372684</v>
      </c>
      <c r="B6925" s="294" t="s">
        <v>5077</v>
      </c>
    </row>
    <row r="6926">
      <c r="A6926" s="441">
        <v>45851.07841637731</v>
      </c>
      <c r="B6926" s="294" t="s">
        <v>2285</v>
      </c>
    </row>
    <row r="6927">
      <c r="A6927" s="441">
        <v>45851.078421342594</v>
      </c>
      <c r="B6927" s="294" t="s">
        <v>5078</v>
      </c>
    </row>
    <row r="6928">
      <c r="A6928" s="441">
        <v>45851.07843313657</v>
      </c>
      <c r="B6928" s="294" t="s">
        <v>5079</v>
      </c>
    </row>
    <row r="6929">
      <c r="A6929" s="441">
        <v>45851.25719635417</v>
      </c>
      <c r="B6929" s="294" t="s">
        <v>5080</v>
      </c>
    </row>
    <row r="6930">
      <c r="A6930" s="441">
        <v>45851.25723005787</v>
      </c>
      <c r="B6930" s="294" t="s">
        <v>5081</v>
      </c>
    </row>
    <row r="6931">
      <c r="A6931" s="441">
        <v>45851.25723899306</v>
      </c>
      <c r="B6931" s="294" t="s">
        <v>2283</v>
      </c>
    </row>
    <row r="6932">
      <c r="A6932" s="441">
        <v>45851.25724626158</v>
      </c>
      <c r="B6932" s="294" t="s">
        <v>5082</v>
      </c>
    </row>
    <row r="6933">
      <c r="A6933" s="441">
        <v>45851.31184513889</v>
      </c>
      <c r="B6933" s="294" t="s">
        <v>5083</v>
      </c>
    </row>
    <row r="6934">
      <c r="A6934" s="441">
        <v>45851.31186134259</v>
      </c>
      <c r="B6934" s="294" t="s">
        <v>2515</v>
      </c>
    </row>
    <row r="6935">
      <c r="A6935" s="441">
        <v>45851.3118802199</v>
      </c>
      <c r="B6935" s="294" t="s">
        <v>2398</v>
      </c>
    </row>
    <row r="6936">
      <c r="A6936" s="441">
        <v>45851.31189370371</v>
      </c>
      <c r="B6936" s="294" t="s">
        <v>2399</v>
      </c>
    </row>
    <row r="6937">
      <c r="A6937" s="441">
        <v>45851.311909745375</v>
      </c>
      <c r="B6937" s="294" t="s">
        <v>5084</v>
      </c>
    </row>
    <row r="6938">
      <c r="A6938" s="441">
        <v>45851.31281863426</v>
      </c>
      <c r="B6938" s="294" t="s">
        <v>5085</v>
      </c>
    </row>
    <row r="6939">
      <c r="A6939" s="441">
        <v>45851.312824039356</v>
      </c>
      <c r="B6939" s="294" t="s">
        <v>2274</v>
      </c>
    </row>
    <row r="6940">
      <c r="A6940" s="441">
        <v>45851.31285614583</v>
      </c>
      <c r="B6940" s="294" t="s">
        <v>2515</v>
      </c>
    </row>
    <row r="6941">
      <c r="A6941" s="441">
        <v>45851.312862245366</v>
      </c>
      <c r="B6941" s="294" t="s">
        <v>2518</v>
      </c>
    </row>
    <row r="6942">
      <c r="A6942" s="441">
        <v>45851.31286664352</v>
      </c>
      <c r="B6942" s="294" t="s">
        <v>5013</v>
      </c>
    </row>
    <row r="6943">
      <c r="A6943" s="441">
        <v>45851.31291961805</v>
      </c>
      <c r="B6943" s="294" t="s">
        <v>2278</v>
      </c>
    </row>
    <row r="6944">
      <c r="A6944" s="441">
        <v>45851.31293939815</v>
      </c>
      <c r="B6944" s="294" t="s">
        <v>5086</v>
      </c>
    </row>
    <row r="6945">
      <c r="A6945" s="441">
        <v>45851.31294396991</v>
      </c>
      <c r="B6945" s="294" t="s">
        <v>2280</v>
      </c>
    </row>
    <row r="6946">
      <c r="A6946" s="441">
        <v>45851.31297171296</v>
      </c>
      <c r="B6946" s="294" t="s">
        <v>2281</v>
      </c>
    </row>
    <row r="6947">
      <c r="A6947" s="441">
        <v>45851.31298974537</v>
      </c>
      <c r="B6947" s="294" t="s">
        <v>5087</v>
      </c>
    </row>
    <row r="6948">
      <c r="A6948" s="441">
        <v>45851.31300333333</v>
      </c>
      <c r="B6948" s="294" t="s">
        <v>2283</v>
      </c>
    </row>
    <row r="6949">
      <c r="A6949" s="441">
        <v>45851.31301246528</v>
      </c>
      <c r="B6949" s="294" t="s">
        <v>5088</v>
      </c>
    </row>
    <row r="6950">
      <c r="A6950" s="441">
        <v>45851.313020925925</v>
      </c>
      <c r="B6950" s="294" t="s">
        <v>2285</v>
      </c>
    </row>
    <row r="6951">
      <c r="A6951" s="441">
        <v>45851.313027118056</v>
      </c>
      <c r="B6951" s="294" t="s">
        <v>5089</v>
      </c>
    </row>
    <row r="6952">
      <c r="A6952" s="441">
        <v>45851.31303723379</v>
      </c>
      <c r="B6952" s="294" t="s">
        <v>5090</v>
      </c>
    </row>
    <row r="6953">
      <c r="A6953" s="441">
        <v>45851.31696038194</v>
      </c>
      <c r="B6953" s="294" t="s">
        <v>5091</v>
      </c>
    </row>
    <row r="6954">
      <c r="A6954" s="441">
        <v>45851.31696548611</v>
      </c>
      <c r="B6954" s="294" t="s">
        <v>2260</v>
      </c>
    </row>
    <row r="6955">
      <c r="A6955" s="441">
        <v>45851.31697164352</v>
      </c>
      <c r="B6955" s="294" t="s">
        <v>2414</v>
      </c>
    </row>
    <row r="6956">
      <c r="A6956" s="441">
        <v>45851.316992858796</v>
      </c>
      <c r="B6956" s="294" t="s">
        <v>2264</v>
      </c>
    </row>
    <row r="6957">
      <c r="A6957" s="441">
        <v>45851.31723424769</v>
      </c>
      <c r="B6957" s="294" t="s">
        <v>5092</v>
      </c>
    </row>
    <row r="6958">
      <c r="A6958" s="441">
        <v>45851.31723847223</v>
      </c>
      <c r="B6958" s="294" t="s">
        <v>2260</v>
      </c>
    </row>
    <row r="6959">
      <c r="A6959" s="441">
        <v>45851.317255381946</v>
      </c>
      <c r="B6959" s="294" t="s">
        <v>2414</v>
      </c>
    </row>
    <row r="6960">
      <c r="A6960" s="441">
        <v>45851.31726001158</v>
      </c>
      <c r="B6960" s="294" t="s">
        <v>2264</v>
      </c>
    </row>
    <row r="6961">
      <c r="A6961" s="441">
        <v>45851.32109511574</v>
      </c>
      <c r="B6961" s="294" t="s">
        <v>5093</v>
      </c>
    </row>
    <row r="6962">
      <c r="A6962" s="441">
        <v>45851.32110087963</v>
      </c>
      <c r="B6962" s="294" t="s">
        <v>2260</v>
      </c>
    </row>
    <row r="6963">
      <c r="A6963" s="441">
        <v>45851.32110581019</v>
      </c>
      <c r="B6963" s="294" t="s">
        <v>2550</v>
      </c>
    </row>
    <row r="6964">
      <c r="A6964" s="441">
        <v>45851.32111539352</v>
      </c>
      <c r="B6964" s="294" t="s">
        <v>2264</v>
      </c>
    </row>
    <row r="6965">
      <c r="A6965" s="441">
        <v>45851.32584265046</v>
      </c>
      <c r="B6965" s="294" t="s">
        <v>5094</v>
      </c>
    </row>
    <row r="6966">
      <c r="A6966" s="441">
        <v>45851.325847291664</v>
      </c>
      <c r="B6966" s="294" t="s">
        <v>2260</v>
      </c>
    </row>
    <row r="6967">
      <c r="A6967" s="441">
        <v>45851.32585922454</v>
      </c>
      <c r="B6967" s="294" t="s">
        <v>2414</v>
      </c>
    </row>
    <row r="6968">
      <c r="A6968" s="441">
        <v>45851.32587918981</v>
      </c>
      <c r="B6968" s="294" t="s">
        <v>2264</v>
      </c>
    </row>
    <row r="6969">
      <c r="A6969" s="441">
        <v>45851.32610597222</v>
      </c>
      <c r="B6969" s="294" t="s">
        <v>5095</v>
      </c>
    </row>
    <row r="6970">
      <c r="A6970" s="441">
        <v>45851.32611009259</v>
      </c>
      <c r="B6970" s="294" t="s">
        <v>2260</v>
      </c>
    </row>
    <row r="6971">
      <c r="A6971" s="441">
        <v>45851.32611405093</v>
      </c>
      <c r="B6971" s="294" t="s">
        <v>2414</v>
      </c>
    </row>
    <row r="6972">
      <c r="A6972" s="441">
        <v>45851.32611822917</v>
      </c>
      <c r="B6972" s="294" t="s">
        <v>2264</v>
      </c>
    </row>
    <row r="6973">
      <c r="A6973" s="441">
        <v>45851.32664159722</v>
      </c>
      <c r="B6973" s="294" t="s">
        <v>5096</v>
      </c>
    </row>
    <row r="6974">
      <c r="A6974" s="441">
        <v>45851.32664675926</v>
      </c>
      <c r="B6974" s="294" t="s">
        <v>2260</v>
      </c>
    </row>
    <row r="6975">
      <c r="A6975" s="441">
        <v>45851.32665270833</v>
      </c>
      <c r="B6975" s="294" t="s">
        <v>2414</v>
      </c>
    </row>
    <row r="6976">
      <c r="A6976" s="441">
        <v>45851.32665728009</v>
      </c>
      <c r="B6976" s="294" t="s">
        <v>2264</v>
      </c>
    </row>
    <row r="6977">
      <c r="A6977" s="441">
        <v>45851.32693252315</v>
      </c>
      <c r="B6977" s="294" t="s">
        <v>5097</v>
      </c>
    </row>
    <row r="6978">
      <c r="A6978" s="441">
        <v>45851.32694122686</v>
      </c>
      <c r="B6978" s="294" t="s">
        <v>2260</v>
      </c>
    </row>
    <row r="6979">
      <c r="A6979" s="441">
        <v>45851.32694673611</v>
      </c>
      <c r="B6979" s="294" t="s">
        <v>2414</v>
      </c>
    </row>
    <row r="6980">
      <c r="A6980" s="441">
        <v>45851.32695190972</v>
      </c>
      <c r="B6980" s="294" t="s">
        <v>2264</v>
      </c>
    </row>
    <row r="6981">
      <c r="A6981" s="441">
        <v>45851.37504277778</v>
      </c>
      <c r="B6981" s="294" t="s">
        <v>2290</v>
      </c>
    </row>
    <row r="6982">
      <c r="A6982" s="441">
        <v>45851.37512172454</v>
      </c>
      <c r="B6982" s="294" t="s">
        <v>5098</v>
      </c>
    </row>
    <row r="6983">
      <c r="A6983" s="441">
        <v>45851.3751444213</v>
      </c>
      <c r="B6983" s="294" t="s">
        <v>2603</v>
      </c>
    </row>
    <row r="6984">
      <c r="A6984" s="441">
        <v>45851.37516776621</v>
      </c>
      <c r="B6984" s="294" t="s">
        <v>2398</v>
      </c>
    </row>
    <row r="6985">
      <c r="A6985" s="441">
        <v>45851.37517609954</v>
      </c>
      <c r="B6985" s="294" t="s">
        <v>2399</v>
      </c>
    </row>
    <row r="6986">
      <c r="A6986" s="441">
        <v>45851.37519193287</v>
      </c>
      <c r="B6986" s="294" t="s">
        <v>5099</v>
      </c>
    </row>
    <row r="6987">
      <c r="A6987" s="441">
        <v>45851.37543185185</v>
      </c>
      <c r="B6987" s="294" t="s">
        <v>2658</v>
      </c>
    </row>
    <row r="6988">
      <c r="A6988" s="441">
        <v>45851.37555914352</v>
      </c>
      <c r="B6988" s="294" t="s">
        <v>3142</v>
      </c>
    </row>
    <row r="6989">
      <c r="A6989" s="441">
        <v>45851.375570000004</v>
      </c>
      <c r="B6989" s="294" t="s">
        <v>2659</v>
      </c>
    </row>
    <row r="6990">
      <c r="A6990" s="441">
        <v>45851.37557377315</v>
      </c>
      <c r="B6990" s="294" t="s">
        <v>4123</v>
      </c>
    </row>
    <row r="6991">
      <c r="A6991" s="441">
        <v>45851.37558172454</v>
      </c>
      <c r="B6991" s="294" t="s">
        <v>3022</v>
      </c>
    </row>
    <row r="6992">
      <c r="A6992" s="441">
        <v>45851.37559898148</v>
      </c>
      <c r="B6992" s="294" t="s">
        <v>5100</v>
      </c>
    </row>
    <row r="6993">
      <c r="A6993" s="441">
        <v>45851.37560442129</v>
      </c>
      <c r="B6993" s="294" t="s">
        <v>5101</v>
      </c>
    </row>
    <row r="6994">
      <c r="A6994" s="441">
        <v>45851.375613703705</v>
      </c>
      <c r="B6994" s="294" t="s">
        <v>5102</v>
      </c>
    </row>
    <row r="6995">
      <c r="A6995" s="441">
        <v>45851.375617592596</v>
      </c>
      <c r="B6995" s="294" t="s">
        <v>2283</v>
      </c>
    </row>
    <row r="6996">
      <c r="A6996" s="441">
        <v>45851.37562767361</v>
      </c>
      <c r="B6996" s="294" t="s">
        <v>5103</v>
      </c>
    </row>
    <row r="6997">
      <c r="A6997" s="441">
        <v>45851.37574483796</v>
      </c>
      <c r="B6997" s="294" t="s">
        <v>5104</v>
      </c>
    </row>
    <row r="6998">
      <c r="A6998" s="441">
        <v>45851.37575883102</v>
      </c>
      <c r="B6998" s="294" t="s">
        <v>2274</v>
      </c>
    </row>
    <row r="6999">
      <c r="A6999" s="441">
        <v>45851.375768356476</v>
      </c>
      <c r="B6999" s="294" t="s">
        <v>2603</v>
      </c>
    </row>
    <row r="7000">
      <c r="A7000" s="441">
        <v>45851.375771562496</v>
      </c>
      <c r="B7000" s="294" t="s">
        <v>2615</v>
      </c>
    </row>
    <row r="7001">
      <c r="A7001" s="441">
        <v>45851.375774988424</v>
      </c>
      <c r="B7001" s="294" t="s">
        <v>5013</v>
      </c>
    </row>
    <row r="7002">
      <c r="A7002" s="441">
        <v>45851.37583474537</v>
      </c>
      <c r="B7002" s="294" t="s">
        <v>2374</v>
      </c>
    </row>
    <row r="7003">
      <c r="A7003" s="441">
        <v>45851.375851273144</v>
      </c>
      <c r="B7003" s="294" t="s">
        <v>5105</v>
      </c>
    </row>
    <row r="7004">
      <c r="A7004" s="441">
        <v>45851.37585481482</v>
      </c>
      <c r="B7004" s="294" t="s">
        <v>2280</v>
      </c>
    </row>
    <row r="7005">
      <c r="A7005" s="441">
        <v>45851.375861886576</v>
      </c>
      <c r="B7005" s="294" t="s">
        <v>2281</v>
      </c>
    </row>
    <row r="7006">
      <c r="A7006" s="441">
        <v>45851.37589269676</v>
      </c>
      <c r="B7006" s="294" t="s">
        <v>5106</v>
      </c>
    </row>
    <row r="7007">
      <c r="A7007" s="441">
        <v>45851.37590226852</v>
      </c>
      <c r="B7007" s="294" t="s">
        <v>2283</v>
      </c>
    </row>
    <row r="7008">
      <c r="A7008" s="441">
        <v>45851.37592034722</v>
      </c>
      <c r="B7008" s="294" t="s">
        <v>5107</v>
      </c>
    </row>
    <row r="7009">
      <c r="A7009" s="441">
        <v>45851.37592706019</v>
      </c>
      <c r="B7009" s="294" t="s">
        <v>2285</v>
      </c>
    </row>
    <row r="7010">
      <c r="A7010" s="441">
        <v>45851.37593854166</v>
      </c>
      <c r="B7010" s="294" t="s">
        <v>5108</v>
      </c>
    </row>
    <row r="7011">
      <c r="A7011" s="441">
        <v>45851.37595819445</v>
      </c>
      <c r="B7011" s="294" t="s">
        <v>5109</v>
      </c>
    </row>
    <row r="7012">
      <c r="A7012" s="441">
        <v>45851.37596201389</v>
      </c>
      <c r="B7012" s="294" t="s">
        <v>2260</v>
      </c>
    </row>
    <row r="7013">
      <c r="A7013" s="441">
        <v>45851.37596590278</v>
      </c>
      <c r="B7013" s="294" t="s">
        <v>4026</v>
      </c>
    </row>
    <row r="7014">
      <c r="A7014" s="441">
        <v>45851.37598141204</v>
      </c>
      <c r="B7014" s="294" t="s">
        <v>2264</v>
      </c>
    </row>
    <row r="7015">
      <c r="A7015" s="441">
        <v>45851.37614903935</v>
      </c>
      <c r="B7015" s="294" t="s">
        <v>5110</v>
      </c>
    </row>
    <row r="7016">
      <c r="A7016" s="441">
        <v>45851.376154375</v>
      </c>
      <c r="B7016" s="294" t="s">
        <v>2260</v>
      </c>
    </row>
    <row r="7017">
      <c r="A7017" s="441">
        <v>45851.37617721065</v>
      </c>
      <c r="B7017" s="294" t="s">
        <v>4026</v>
      </c>
    </row>
    <row r="7018">
      <c r="A7018" s="441">
        <v>45851.37618112269</v>
      </c>
      <c r="B7018" s="294" t="s">
        <v>2264</v>
      </c>
    </row>
    <row r="7019">
      <c r="A7019" s="441">
        <v>45851.37683783565</v>
      </c>
      <c r="B7019" s="294" t="s">
        <v>5111</v>
      </c>
    </row>
    <row r="7020">
      <c r="A7020" s="441">
        <v>45851.37684494213</v>
      </c>
      <c r="B7020" s="294" t="s">
        <v>2260</v>
      </c>
    </row>
    <row r="7021">
      <c r="A7021" s="441">
        <v>45851.376849583336</v>
      </c>
      <c r="B7021" s="294" t="s">
        <v>4026</v>
      </c>
    </row>
    <row r="7022">
      <c r="A7022" s="441">
        <v>45851.376854050926</v>
      </c>
      <c r="B7022" s="294" t="s">
        <v>2264</v>
      </c>
    </row>
    <row r="7023">
      <c r="A7023" s="441">
        <v>45851.37718402778</v>
      </c>
      <c r="B7023" s="294" t="s">
        <v>5112</v>
      </c>
    </row>
    <row r="7024">
      <c r="A7024" s="441">
        <v>45851.37718821759</v>
      </c>
      <c r="B7024" s="294" t="s">
        <v>2260</v>
      </c>
    </row>
    <row r="7025">
      <c r="A7025" s="441">
        <v>45851.377192037035</v>
      </c>
      <c r="B7025" s="294" t="s">
        <v>4026</v>
      </c>
    </row>
    <row r="7026">
      <c r="A7026" s="441">
        <v>45851.377196319445</v>
      </c>
      <c r="B7026" s="294" t="s">
        <v>2264</v>
      </c>
    </row>
    <row r="7027">
      <c r="A7027" s="441">
        <v>45851.3775490625</v>
      </c>
      <c r="B7027" s="294" t="s">
        <v>5113</v>
      </c>
    </row>
    <row r="7028">
      <c r="A7028" s="441">
        <v>45851.37755230324</v>
      </c>
      <c r="B7028" s="294" t="s">
        <v>2260</v>
      </c>
    </row>
    <row r="7029">
      <c r="A7029" s="441">
        <v>45851.37755574074</v>
      </c>
      <c r="B7029" s="294" t="s">
        <v>4026</v>
      </c>
    </row>
    <row r="7030">
      <c r="A7030" s="441">
        <v>45851.377559120374</v>
      </c>
      <c r="B7030" s="294" t="s">
        <v>2264</v>
      </c>
    </row>
    <row r="7031">
      <c r="A7031" s="441">
        <v>45851.38504090278</v>
      </c>
      <c r="B7031" s="294" t="s">
        <v>5114</v>
      </c>
    </row>
    <row r="7032">
      <c r="A7032" s="441">
        <v>45851.38504976852</v>
      </c>
      <c r="B7032" s="294" t="s">
        <v>4045</v>
      </c>
    </row>
    <row r="7033">
      <c r="A7033" s="441">
        <v>45851.385065787035</v>
      </c>
      <c r="B7033" s="294" t="s">
        <v>2398</v>
      </c>
    </row>
    <row r="7034">
      <c r="A7034" s="441">
        <v>45851.38507690972</v>
      </c>
      <c r="B7034" s="294" t="s">
        <v>2399</v>
      </c>
    </row>
    <row r="7035">
      <c r="A7035" s="441">
        <v>45851.38508771991</v>
      </c>
      <c r="B7035" s="294" t="s">
        <v>5115</v>
      </c>
    </row>
    <row r="7036">
      <c r="A7036" s="441">
        <v>45851.386123738426</v>
      </c>
      <c r="B7036" s="294" t="s">
        <v>5116</v>
      </c>
    </row>
    <row r="7037">
      <c r="A7037" s="441">
        <v>45851.38613136574</v>
      </c>
      <c r="B7037" s="294" t="s">
        <v>2612</v>
      </c>
    </row>
    <row r="7038">
      <c r="A7038" s="441">
        <v>45851.386134942135</v>
      </c>
      <c r="B7038" s="294" t="s">
        <v>2398</v>
      </c>
    </row>
    <row r="7039">
      <c r="A7039" s="441">
        <v>45851.38614145834</v>
      </c>
      <c r="B7039" s="294" t="s">
        <v>2399</v>
      </c>
    </row>
    <row r="7040">
      <c r="A7040" s="441">
        <v>45851.38615502315</v>
      </c>
      <c r="B7040" s="294" t="s">
        <v>5117</v>
      </c>
    </row>
    <row r="7041">
      <c r="A7041" s="441">
        <v>45851.386234641206</v>
      </c>
      <c r="B7041" s="294" t="s">
        <v>5118</v>
      </c>
    </row>
    <row r="7042">
      <c r="A7042" s="441">
        <v>45851.38623912037</v>
      </c>
      <c r="B7042" s="294" t="s">
        <v>2274</v>
      </c>
    </row>
    <row r="7043">
      <c r="A7043" s="441">
        <v>45851.38626038194</v>
      </c>
      <c r="B7043" s="294" t="s">
        <v>4045</v>
      </c>
    </row>
    <row r="7044">
      <c r="A7044" s="441">
        <v>45851.38626450232</v>
      </c>
      <c r="B7044" s="294" t="s">
        <v>4050</v>
      </c>
    </row>
    <row r="7045">
      <c r="A7045" s="441">
        <v>45851.38626871528</v>
      </c>
      <c r="B7045" s="294" t="s">
        <v>5013</v>
      </c>
    </row>
    <row r="7046">
      <c r="A7046" s="441">
        <v>45851.386307361114</v>
      </c>
      <c r="B7046" s="294" t="s">
        <v>2342</v>
      </c>
    </row>
    <row r="7047">
      <c r="A7047" s="441">
        <v>45851.38632273149</v>
      </c>
      <c r="B7047" s="294" t="s">
        <v>5119</v>
      </c>
    </row>
    <row r="7048">
      <c r="A7048" s="441">
        <v>45851.386327002314</v>
      </c>
      <c r="B7048" s="294" t="s">
        <v>2280</v>
      </c>
    </row>
    <row r="7049">
      <c r="A7049" s="441">
        <v>45851.38634706019</v>
      </c>
      <c r="B7049" s="294" t="s">
        <v>2281</v>
      </c>
    </row>
    <row r="7050">
      <c r="A7050" s="441">
        <v>45851.386368321764</v>
      </c>
      <c r="B7050" s="294" t="s">
        <v>5120</v>
      </c>
    </row>
    <row r="7051">
      <c r="A7051" s="441">
        <v>45851.38637521991</v>
      </c>
      <c r="B7051" s="294" t="s">
        <v>5121</v>
      </c>
    </row>
    <row r="7052">
      <c r="A7052" s="441">
        <v>45851.38648741898</v>
      </c>
      <c r="B7052" s="294" t="s">
        <v>5122</v>
      </c>
    </row>
    <row r="7053">
      <c r="A7053" s="441">
        <v>45851.386505752314</v>
      </c>
      <c r="B7053" s="294" t="s">
        <v>5123</v>
      </c>
    </row>
    <row r="7054">
      <c r="A7054" s="441">
        <v>45851.38650997685</v>
      </c>
      <c r="B7054" s="294" t="s">
        <v>2283</v>
      </c>
    </row>
    <row r="7055">
      <c r="A7055" s="441">
        <v>45851.386519085645</v>
      </c>
      <c r="B7055" s="294" t="s">
        <v>5124</v>
      </c>
    </row>
    <row r="7056">
      <c r="A7056" s="441">
        <v>45851.38652325231</v>
      </c>
      <c r="B7056" s="294" t="s">
        <v>2285</v>
      </c>
    </row>
    <row r="7057">
      <c r="A7057" s="441">
        <v>45851.38654576389</v>
      </c>
      <c r="B7057" s="294" t="s">
        <v>5125</v>
      </c>
    </row>
    <row r="7058">
      <c r="A7058" s="441">
        <v>45851.38655488426</v>
      </c>
      <c r="B7058" s="294" t="s">
        <v>5126</v>
      </c>
    </row>
    <row r="7059">
      <c r="A7059" s="441">
        <v>45851.386813379635</v>
      </c>
      <c r="B7059" s="294" t="s">
        <v>5127</v>
      </c>
    </row>
    <row r="7060">
      <c r="A7060" s="441">
        <v>45851.386829849536</v>
      </c>
      <c r="B7060" s="294" t="s">
        <v>2426</v>
      </c>
    </row>
    <row r="7061">
      <c r="A7061" s="441">
        <v>45851.38683462963</v>
      </c>
      <c r="B7061" s="294" t="s">
        <v>2398</v>
      </c>
    </row>
    <row r="7062">
      <c r="A7062" s="441">
        <v>45851.386844548615</v>
      </c>
      <c r="B7062" s="294" t="s">
        <v>2399</v>
      </c>
    </row>
    <row r="7063">
      <c r="A7063" s="441">
        <v>45851.38685995371</v>
      </c>
      <c r="B7063" s="294" t="s">
        <v>5128</v>
      </c>
    </row>
    <row r="7064">
      <c r="A7064" s="441">
        <v>45851.38690631944</v>
      </c>
      <c r="B7064" s="294" t="s">
        <v>5129</v>
      </c>
    </row>
    <row r="7065">
      <c r="A7065" s="441">
        <v>45851.38691107639</v>
      </c>
      <c r="B7065" s="294" t="s">
        <v>2274</v>
      </c>
    </row>
    <row r="7066">
      <c r="A7066" s="441">
        <v>45851.386923645834</v>
      </c>
      <c r="B7066" s="294" t="s">
        <v>2612</v>
      </c>
    </row>
    <row r="7067">
      <c r="A7067" s="441">
        <v>45851.38692846065</v>
      </c>
      <c r="B7067" s="294" t="s">
        <v>3957</v>
      </c>
    </row>
    <row r="7068">
      <c r="A7068" s="441">
        <v>45851.38693386574</v>
      </c>
      <c r="B7068" s="294" t="s">
        <v>5013</v>
      </c>
    </row>
    <row r="7069">
      <c r="A7069" s="441">
        <v>45851.386980254625</v>
      </c>
      <c r="B7069" s="294" t="s">
        <v>2342</v>
      </c>
    </row>
    <row r="7070">
      <c r="A7070" s="441">
        <v>45851.38699501158</v>
      </c>
      <c r="B7070" s="294" t="s">
        <v>5130</v>
      </c>
    </row>
    <row r="7071">
      <c r="A7071" s="441">
        <v>45851.387000057875</v>
      </c>
      <c r="B7071" s="294" t="s">
        <v>2280</v>
      </c>
    </row>
    <row r="7072">
      <c r="A7072" s="441">
        <v>45851.387011307874</v>
      </c>
      <c r="B7072" s="294" t="s">
        <v>2281</v>
      </c>
    </row>
    <row r="7073">
      <c r="A7073" s="441">
        <v>45851.3870374074</v>
      </c>
      <c r="B7073" s="294" t="s">
        <v>4316</v>
      </c>
    </row>
    <row r="7074">
      <c r="A7074" s="441">
        <v>45851.387044386574</v>
      </c>
      <c r="B7074" s="294" t="s">
        <v>5131</v>
      </c>
    </row>
    <row r="7075">
      <c r="A7075" s="441">
        <v>45851.38720488426</v>
      </c>
      <c r="B7075" s="294" t="s">
        <v>5132</v>
      </c>
    </row>
    <row r="7076">
      <c r="A7076" s="441">
        <v>45851.387324027775</v>
      </c>
      <c r="B7076" s="294" t="s">
        <v>5133</v>
      </c>
    </row>
    <row r="7077">
      <c r="A7077" s="441">
        <v>45851.387331307866</v>
      </c>
      <c r="B7077" s="294" t="s">
        <v>2435</v>
      </c>
    </row>
    <row r="7078">
      <c r="A7078" s="441">
        <v>45851.38734680555</v>
      </c>
      <c r="B7078" s="294" t="s">
        <v>5134</v>
      </c>
    </row>
    <row r="7079">
      <c r="A7079" s="441">
        <v>45851.38735203704</v>
      </c>
      <c r="B7079" s="294" t="s">
        <v>2283</v>
      </c>
    </row>
    <row r="7080">
      <c r="A7080" s="441">
        <v>45851.38736140046</v>
      </c>
      <c r="B7080" s="294" t="s">
        <v>5135</v>
      </c>
    </row>
    <row r="7081">
      <c r="A7081" s="441">
        <v>45851.387370752316</v>
      </c>
      <c r="B7081" s="294" t="s">
        <v>2285</v>
      </c>
    </row>
    <row r="7082">
      <c r="A7082" s="441">
        <v>45851.387384988426</v>
      </c>
      <c r="B7082" s="294" t="s">
        <v>5136</v>
      </c>
    </row>
    <row r="7083">
      <c r="A7083" s="441">
        <v>45851.387396377315</v>
      </c>
      <c r="B7083" s="294" t="s">
        <v>5137</v>
      </c>
    </row>
    <row r="7084">
      <c r="A7084" s="441">
        <v>45851.38750001157</v>
      </c>
      <c r="B7084" s="294" t="s">
        <v>5138</v>
      </c>
    </row>
    <row r="7085">
      <c r="A7085" s="441">
        <v>45851.387504687504</v>
      </c>
      <c r="B7085" s="294" t="s">
        <v>2274</v>
      </c>
    </row>
    <row r="7086">
      <c r="A7086" s="441">
        <v>45851.38751376157</v>
      </c>
      <c r="B7086" s="294" t="s">
        <v>2426</v>
      </c>
    </row>
    <row r="7087">
      <c r="A7087" s="441">
        <v>45851.38751797454</v>
      </c>
      <c r="B7087" s="294" t="s">
        <v>2429</v>
      </c>
    </row>
    <row r="7088">
      <c r="A7088" s="441">
        <v>45851.38752159722</v>
      </c>
      <c r="B7088" s="294" t="s">
        <v>5013</v>
      </c>
    </row>
    <row r="7089">
      <c r="A7089" s="441">
        <v>45851.38754694445</v>
      </c>
      <c r="B7089" s="294" t="s">
        <v>2342</v>
      </c>
    </row>
    <row r="7090">
      <c r="A7090" s="441">
        <v>45851.38755861111</v>
      </c>
      <c r="B7090" s="294" t="s">
        <v>5139</v>
      </c>
    </row>
    <row r="7091">
      <c r="A7091" s="441">
        <v>45851.38756229167</v>
      </c>
      <c r="B7091" s="294" t="s">
        <v>2280</v>
      </c>
    </row>
    <row r="7092">
      <c r="A7092" s="441">
        <v>45851.38757100694</v>
      </c>
      <c r="B7092" s="294" t="s">
        <v>2281</v>
      </c>
    </row>
    <row r="7093">
      <c r="A7093" s="441">
        <v>45851.387593935186</v>
      </c>
      <c r="B7093" s="294" t="s">
        <v>2431</v>
      </c>
    </row>
    <row r="7094">
      <c r="A7094" s="441">
        <v>45851.38759893518</v>
      </c>
      <c r="B7094" s="294" t="s">
        <v>5140</v>
      </c>
    </row>
    <row r="7095">
      <c r="A7095" s="441">
        <v>45851.38769579861</v>
      </c>
      <c r="B7095" s="294" t="s">
        <v>5141</v>
      </c>
    </row>
    <row r="7096">
      <c r="A7096" s="441">
        <v>45851.38778196759</v>
      </c>
      <c r="B7096" s="294" t="s">
        <v>5142</v>
      </c>
    </row>
    <row r="7097">
      <c r="A7097" s="441">
        <v>45851.38778767361</v>
      </c>
      <c r="B7097" s="294" t="s">
        <v>2435</v>
      </c>
    </row>
    <row r="7098">
      <c r="A7098" s="441">
        <v>45851.387791562505</v>
      </c>
      <c r="B7098" s="294" t="s">
        <v>5143</v>
      </c>
    </row>
    <row r="7099">
      <c r="A7099" s="441">
        <v>45851.387795925926</v>
      </c>
      <c r="B7099" s="294" t="s">
        <v>2283</v>
      </c>
    </row>
    <row r="7100">
      <c r="A7100" s="441">
        <v>45851.38780325231</v>
      </c>
      <c r="B7100" s="294" t="s">
        <v>5144</v>
      </c>
    </row>
    <row r="7101">
      <c r="A7101" s="441">
        <v>45851.387806956016</v>
      </c>
      <c r="B7101" s="294" t="s">
        <v>2285</v>
      </c>
    </row>
    <row r="7102">
      <c r="A7102" s="441">
        <v>45851.38781241898</v>
      </c>
      <c r="B7102" s="294" t="s">
        <v>5145</v>
      </c>
    </row>
    <row r="7103">
      <c r="A7103" s="441">
        <v>45851.387820104166</v>
      </c>
      <c r="B7103" s="294" t="s">
        <v>5146</v>
      </c>
    </row>
    <row r="7104">
      <c r="A7104" s="441">
        <v>45851.423993344906</v>
      </c>
      <c r="B7104" s="294" t="s">
        <v>5147</v>
      </c>
    </row>
    <row r="7105">
      <c r="A7105" s="441">
        <v>45851.424052685186</v>
      </c>
      <c r="B7105" s="294" t="s">
        <v>5148</v>
      </c>
    </row>
    <row r="7106">
      <c r="A7106" s="441">
        <v>45851.42406089121</v>
      </c>
      <c r="B7106" s="294" t="s">
        <v>5149</v>
      </c>
    </row>
    <row r="7107">
      <c r="A7107" s="441">
        <v>45851.424094409726</v>
      </c>
      <c r="B7107" s="294" t="s">
        <v>5150</v>
      </c>
    </row>
    <row r="7108">
      <c r="A7108" s="441">
        <v>45851.42415708333</v>
      </c>
      <c r="B7108" s="294" t="s">
        <v>5151</v>
      </c>
    </row>
    <row r="7109">
      <c r="A7109" s="441">
        <v>45851.42424194445</v>
      </c>
      <c r="B7109" s="294" t="s">
        <v>5152</v>
      </c>
    </row>
    <row r="7110">
      <c r="A7110" s="441">
        <v>45851.45056915509</v>
      </c>
      <c r="B7110" s="294" t="s">
        <v>5153</v>
      </c>
    </row>
    <row r="7111">
      <c r="A7111" s="441">
        <v>45851.45057371528</v>
      </c>
      <c r="B7111" s="294" t="s">
        <v>2260</v>
      </c>
    </row>
    <row r="7112">
      <c r="A7112" s="441">
        <v>45851.45057693287</v>
      </c>
      <c r="B7112" s="294" t="s">
        <v>2266</v>
      </c>
    </row>
    <row r="7113">
      <c r="A7113" s="441">
        <v>45851.45058896991</v>
      </c>
      <c r="B7113" s="294" t="s">
        <v>2267</v>
      </c>
    </row>
    <row r="7114">
      <c r="A7114" s="441">
        <v>45851.45059576389</v>
      </c>
      <c r="B7114" s="294" t="s">
        <v>2264</v>
      </c>
    </row>
    <row r="7115">
      <c r="A7115" s="441">
        <v>45851.492266875</v>
      </c>
      <c r="B7115" s="294" t="s">
        <v>5154</v>
      </c>
    </row>
    <row r="7116">
      <c r="A7116" s="441">
        <v>45851.492277060184</v>
      </c>
      <c r="B7116" s="294" t="s">
        <v>2260</v>
      </c>
    </row>
    <row r="7117">
      <c r="A7117" s="441">
        <v>45851.49229471065</v>
      </c>
      <c r="B7117" s="294" t="s">
        <v>4026</v>
      </c>
    </row>
    <row r="7118">
      <c r="A7118" s="441">
        <v>45851.49230459491</v>
      </c>
      <c r="B7118" s="294" t="s">
        <v>2264</v>
      </c>
    </row>
    <row r="7119">
      <c r="A7119" s="441">
        <v>45851.58505337963</v>
      </c>
      <c r="B7119" s="294" t="s">
        <v>5155</v>
      </c>
    </row>
    <row r="7120">
      <c r="A7120" s="441">
        <v>45851.585057523145</v>
      </c>
      <c r="B7120" s="294" t="s">
        <v>2260</v>
      </c>
    </row>
    <row r="7121">
      <c r="A7121" s="441">
        <v>45851.58506045138</v>
      </c>
      <c r="B7121" s="294" t="s">
        <v>2266</v>
      </c>
    </row>
    <row r="7122">
      <c r="A7122" s="441">
        <v>45851.58507479167</v>
      </c>
      <c r="B7122" s="294" t="s">
        <v>2267</v>
      </c>
    </row>
    <row r="7123">
      <c r="A7123" s="441">
        <v>45851.58507734953</v>
      </c>
      <c r="B7123" s="294" t="s">
        <v>2264</v>
      </c>
    </row>
    <row r="7124">
      <c r="A7124" s="441">
        <v>45851.5850903588</v>
      </c>
      <c r="B7124" s="294" t="s">
        <v>5156</v>
      </c>
    </row>
    <row r="7125">
      <c r="A7125" s="441">
        <v>45851.58509311343</v>
      </c>
      <c r="B7125" s="294" t="s">
        <v>2260</v>
      </c>
    </row>
    <row r="7126">
      <c r="A7126" s="441">
        <v>45851.58509596065</v>
      </c>
      <c r="B7126" s="294" t="s">
        <v>2266</v>
      </c>
    </row>
    <row r="7127">
      <c r="A7127" s="441">
        <v>45851.58509982639</v>
      </c>
      <c r="B7127" s="294" t="s">
        <v>2267</v>
      </c>
    </row>
    <row r="7128">
      <c r="A7128" s="441">
        <v>45851.585103935184</v>
      </c>
      <c r="B7128" s="294" t="s">
        <v>2264</v>
      </c>
    </row>
    <row r="7129">
      <c r="A7129" s="441">
        <v>45851.752777511574</v>
      </c>
      <c r="B7129" s="294" t="s">
        <v>5157</v>
      </c>
    </row>
    <row r="7130">
      <c r="A7130" s="441">
        <v>45851.752782800926</v>
      </c>
      <c r="B7130" s="294" t="s">
        <v>2260</v>
      </c>
    </row>
    <row r="7131">
      <c r="A7131" s="441">
        <v>45851.7527859838</v>
      </c>
      <c r="B7131" s="294" t="s">
        <v>2261</v>
      </c>
    </row>
    <row r="7132">
      <c r="A7132" s="441">
        <v>45851.75280270833</v>
      </c>
      <c r="B7132" s="294" t="s">
        <v>2264</v>
      </c>
    </row>
    <row r="7133">
      <c r="A7133" s="441">
        <v>45851.7531409375</v>
      </c>
      <c r="B7133" s="294" t="s">
        <v>5158</v>
      </c>
    </row>
    <row r="7134">
      <c r="A7134" s="441">
        <v>45851.75314369213</v>
      </c>
      <c r="B7134" s="294" t="s">
        <v>2260</v>
      </c>
    </row>
    <row r="7135">
      <c r="A7135" s="441">
        <v>45851.75314666667</v>
      </c>
      <c r="B7135" s="294" t="s">
        <v>2261</v>
      </c>
    </row>
    <row r="7136">
      <c r="A7136" s="441">
        <v>45851.753149375</v>
      </c>
      <c r="B7136" s="294" t="s">
        <v>2264</v>
      </c>
    </row>
    <row r="7137">
      <c r="A7137" s="441">
        <v>45851.753317511575</v>
      </c>
      <c r="B7137" s="294" t="s">
        <v>5159</v>
      </c>
    </row>
    <row r="7138">
      <c r="A7138" s="441">
        <v>45851.753323310186</v>
      </c>
      <c r="B7138" s="294" t="s">
        <v>2260</v>
      </c>
    </row>
    <row r="7139">
      <c r="A7139" s="441">
        <v>45851.75332729166</v>
      </c>
      <c r="B7139" s="294" t="s">
        <v>2261</v>
      </c>
    </row>
    <row r="7140">
      <c r="A7140" s="441">
        <v>45851.75333828704</v>
      </c>
      <c r="B7140" s="294" t="s">
        <v>2264</v>
      </c>
    </row>
    <row r="7141">
      <c r="A7141" s="441">
        <v>45851.753682905095</v>
      </c>
      <c r="B7141" s="294" t="s">
        <v>5160</v>
      </c>
    </row>
    <row r="7142">
      <c r="A7142" s="441">
        <v>45851.75368685185</v>
      </c>
      <c r="B7142" s="294" t="s">
        <v>2260</v>
      </c>
    </row>
    <row r="7143">
      <c r="A7143" s="441">
        <v>45851.753690694444</v>
      </c>
      <c r="B7143" s="294" t="s">
        <v>2261</v>
      </c>
    </row>
    <row r="7144">
      <c r="A7144" s="441">
        <v>45851.75369434028</v>
      </c>
      <c r="B7144" s="294" t="s">
        <v>2264</v>
      </c>
    </row>
    <row r="7145">
      <c r="A7145" s="441">
        <v>45851.75376179398</v>
      </c>
      <c r="B7145" s="294" t="s">
        <v>5161</v>
      </c>
    </row>
    <row r="7146">
      <c r="A7146" s="441">
        <v>45851.75376533565</v>
      </c>
      <c r="B7146" s="294" t="s">
        <v>2260</v>
      </c>
    </row>
    <row r="7147">
      <c r="A7147" s="441">
        <v>45851.75376902778</v>
      </c>
      <c r="B7147" s="294" t="s">
        <v>2261</v>
      </c>
    </row>
    <row r="7148">
      <c r="A7148" s="441">
        <v>45851.75377236111</v>
      </c>
      <c r="B7148" s="294" t="s">
        <v>2264</v>
      </c>
    </row>
    <row r="7149">
      <c r="A7149" s="441">
        <v>45851.75407244213</v>
      </c>
      <c r="B7149" s="294" t="s">
        <v>5162</v>
      </c>
    </row>
    <row r="7150">
      <c r="A7150" s="441">
        <v>45851.75407606481</v>
      </c>
      <c r="B7150" s="294" t="s">
        <v>2260</v>
      </c>
    </row>
    <row r="7151">
      <c r="A7151" s="441">
        <v>45851.75407951389</v>
      </c>
      <c r="B7151" s="294" t="s">
        <v>2261</v>
      </c>
    </row>
    <row r="7152">
      <c r="A7152" s="441">
        <v>45851.7540828125</v>
      </c>
      <c r="B7152" s="294" t="s">
        <v>2264</v>
      </c>
    </row>
    <row r="7153">
      <c r="A7153" s="441">
        <v>45851.75426587963</v>
      </c>
      <c r="B7153" s="294" t="s">
        <v>5163</v>
      </c>
    </row>
    <row r="7154">
      <c r="A7154" s="441">
        <v>45851.75426960648</v>
      </c>
      <c r="B7154" s="294" t="s">
        <v>2260</v>
      </c>
    </row>
    <row r="7155">
      <c r="A7155" s="441">
        <v>45851.75427341435</v>
      </c>
      <c r="B7155" s="294" t="s">
        <v>2261</v>
      </c>
    </row>
    <row r="7156">
      <c r="A7156" s="441">
        <v>45851.75427747685</v>
      </c>
      <c r="B7156" s="294" t="s">
        <v>2264</v>
      </c>
    </row>
    <row r="7157">
      <c r="A7157" s="441">
        <v>45851.75434878472</v>
      </c>
      <c r="B7157" s="294" t="s">
        <v>5164</v>
      </c>
    </row>
    <row r="7158">
      <c r="A7158" s="441">
        <v>45851.754352442134</v>
      </c>
      <c r="B7158" s="294" t="s">
        <v>2260</v>
      </c>
    </row>
    <row r="7159">
      <c r="A7159" s="441">
        <v>45851.75435575232</v>
      </c>
      <c r="B7159" s="294" t="s">
        <v>2261</v>
      </c>
    </row>
    <row r="7160">
      <c r="A7160" s="441">
        <v>45851.75435991898</v>
      </c>
      <c r="B7160" s="294" t="s">
        <v>2264</v>
      </c>
    </row>
    <row r="7161">
      <c r="A7161" s="441">
        <v>45851.75835887731</v>
      </c>
      <c r="B7161" s="294" t="s">
        <v>2283</v>
      </c>
    </row>
    <row r="7162">
      <c r="A7162" s="441">
        <v>45851.75837003472</v>
      </c>
      <c r="B7162" s="294" t="s">
        <v>5165</v>
      </c>
    </row>
    <row r="7163">
      <c r="A7163" s="441">
        <v>45851.76321923611</v>
      </c>
      <c r="B7163" s="294" t="s">
        <v>5166</v>
      </c>
    </row>
    <row r="7164">
      <c r="A7164" s="441">
        <v>45851.763222430556</v>
      </c>
      <c r="B7164" s="294" t="s">
        <v>2260</v>
      </c>
    </row>
    <row r="7165">
      <c r="A7165" s="441">
        <v>45851.76322503472</v>
      </c>
      <c r="B7165" s="294" t="s">
        <v>2266</v>
      </c>
    </row>
    <row r="7166">
      <c r="A7166" s="441">
        <v>45851.76322864583</v>
      </c>
      <c r="B7166" s="294" t="s">
        <v>2267</v>
      </c>
    </row>
    <row r="7167">
      <c r="A7167" s="441">
        <v>45851.76323791667</v>
      </c>
      <c r="B7167" s="294" t="s">
        <v>2264</v>
      </c>
    </row>
    <row r="7168">
      <c r="A7168" s="441">
        <v>45851.87405842592</v>
      </c>
      <c r="B7168" s="294" t="s">
        <v>5167</v>
      </c>
    </row>
    <row r="7169">
      <c r="A7169" s="441">
        <v>45851.87407748842</v>
      </c>
      <c r="B7169" s="294" t="s">
        <v>2816</v>
      </c>
    </row>
    <row r="7170">
      <c r="A7170" s="441">
        <v>45851.87408019676</v>
      </c>
      <c r="B7170" s="294" t="s">
        <v>2817</v>
      </c>
    </row>
    <row r="7171">
      <c r="A7171" s="441">
        <v>45851.87408540509</v>
      </c>
      <c r="B7171" s="294" t="s">
        <v>5168</v>
      </c>
    </row>
    <row r="7172">
      <c r="A7172" s="441">
        <v>45851.87410079861</v>
      </c>
      <c r="B7172" s="294" t="s">
        <v>5169</v>
      </c>
    </row>
    <row r="7173">
      <c r="A7173" s="441">
        <v>45851.87501672454</v>
      </c>
      <c r="B7173" s="294" t="s">
        <v>5170</v>
      </c>
    </row>
    <row r="7174">
      <c r="A7174" s="441">
        <v>45851.87502487269</v>
      </c>
      <c r="B7174" s="294" t="s">
        <v>2274</v>
      </c>
    </row>
    <row r="7175">
      <c r="A7175" s="441">
        <v>45851.87504193287</v>
      </c>
      <c r="B7175" s="294" t="s">
        <v>2816</v>
      </c>
    </row>
    <row r="7176">
      <c r="A7176" s="441">
        <v>45851.87504454861</v>
      </c>
      <c r="B7176" s="294" t="s">
        <v>2821</v>
      </c>
    </row>
    <row r="7177">
      <c r="A7177" s="441">
        <v>45851.87504944444</v>
      </c>
      <c r="B7177" s="294" t="s">
        <v>5171</v>
      </c>
    </row>
    <row r="7178">
      <c r="A7178" s="441">
        <v>45851.87508402778</v>
      </c>
      <c r="B7178" s="294" t="s">
        <v>2342</v>
      </c>
    </row>
    <row r="7179">
      <c r="A7179" s="441">
        <v>45851.87510961806</v>
      </c>
      <c r="B7179" s="294" t="s">
        <v>5172</v>
      </c>
    </row>
    <row r="7180">
      <c r="A7180" s="441">
        <v>45851.875112118054</v>
      </c>
      <c r="B7180" s="294" t="s">
        <v>2280</v>
      </c>
    </row>
    <row r="7181">
      <c r="A7181" s="441">
        <v>45851.87511946759</v>
      </c>
      <c r="B7181" s="294" t="s">
        <v>2281</v>
      </c>
    </row>
    <row r="7182">
      <c r="A7182" s="441">
        <v>45851.875136111106</v>
      </c>
      <c r="B7182" s="294" t="s">
        <v>5173</v>
      </c>
    </row>
    <row r="7183">
      <c r="A7183" s="441">
        <v>45851.87513854167</v>
      </c>
      <c r="B7183" s="294" t="s">
        <v>2283</v>
      </c>
    </row>
    <row r="7184">
      <c r="A7184" s="441">
        <v>45851.875150520835</v>
      </c>
      <c r="B7184" s="294" t="s">
        <v>5174</v>
      </c>
    </row>
    <row r="7185">
      <c r="A7185" s="441">
        <v>45851.87515309028</v>
      </c>
      <c r="B7185" s="294" t="s">
        <v>2285</v>
      </c>
    </row>
    <row r="7186">
      <c r="A7186" s="441">
        <v>45851.87515769676</v>
      </c>
      <c r="B7186" s="294" t="s">
        <v>5175</v>
      </c>
    </row>
    <row r="7187">
      <c r="A7187" s="441">
        <v>45851.87516633102</v>
      </c>
      <c r="B7187" s="294" t="s">
        <v>5176</v>
      </c>
    </row>
    <row r="7188">
      <c r="A7188" s="441">
        <v>45851.89563815972</v>
      </c>
      <c r="B7188" s="294" t="s">
        <v>5177</v>
      </c>
    </row>
    <row r="7189">
      <c r="A7189" s="441">
        <v>45851.89565634259</v>
      </c>
      <c r="B7189" s="294" t="s">
        <v>2260</v>
      </c>
    </row>
    <row r="7190">
      <c r="A7190" s="441">
        <v>45851.89566865741</v>
      </c>
      <c r="B7190" s="294" t="s">
        <v>4902</v>
      </c>
    </row>
    <row r="7191">
      <c r="A7191" s="441">
        <v>45851.895678773144</v>
      </c>
      <c r="B7191" s="294" t="s">
        <v>2264</v>
      </c>
    </row>
    <row r="7192">
      <c r="A7192" s="441">
        <v>45851.89581664352</v>
      </c>
      <c r="B7192" s="294" t="s">
        <v>5178</v>
      </c>
    </row>
    <row r="7193">
      <c r="A7193" s="441">
        <v>45851.89582140047</v>
      </c>
      <c r="B7193" s="294" t="s">
        <v>2260</v>
      </c>
    </row>
    <row r="7194">
      <c r="A7194" s="441">
        <v>45851.89582464121</v>
      </c>
      <c r="B7194" s="294" t="s">
        <v>4902</v>
      </c>
    </row>
    <row r="7195">
      <c r="A7195" s="441">
        <v>45851.89582762732</v>
      </c>
      <c r="B7195" s="294" t="s">
        <v>2264</v>
      </c>
    </row>
    <row r="7196">
      <c r="A7196" s="441">
        <v>45851.89637986111</v>
      </c>
      <c r="B7196" s="294" t="s">
        <v>5179</v>
      </c>
    </row>
    <row r="7197">
      <c r="A7197" s="441">
        <v>45851.89638335648</v>
      </c>
      <c r="B7197" s="294" t="s">
        <v>2260</v>
      </c>
    </row>
    <row r="7198">
      <c r="A7198" s="441">
        <v>45851.8963862963</v>
      </c>
      <c r="B7198" s="294" t="s">
        <v>4902</v>
      </c>
    </row>
    <row r="7199">
      <c r="A7199" s="441">
        <v>45851.89639015046</v>
      </c>
      <c r="B7199" s="294" t="s">
        <v>2264</v>
      </c>
    </row>
    <row r="7200">
      <c r="A7200" s="441">
        <v>45851.9101046875</v>
      </c>
      <c r="B7200" s="294" t="s">
        <v>5180</v>
      </c>
    </row>
    <row r="7201">
      <c r="A7201" s="441">
        <v>45851.91011023148</v>
      </c>
      <c r="B7201" s="294" t="s">
        <v>2260</v>
      </c>
    </row>
    <row r="7202">
      <c r="A7202" s="441">
        <v>45851.91013497685</v>
      </c>
      <c r="B7202" s="294" t="s">
        <v>2289</v>
      </c>
    </row>
    <row r="7203">
      <c r="A7203" s="441">
        <v>45851.91013960648</v>
      </c>
      <c r="B7203" s="294" t="s">
        <v>2264</v>
      </c>
    </row>
    <row r="7204">
      <c r="A7204" s="441">
        <v>45851.91028930555</v>
      </c>
      <c r="B7204" s="294" t="s">
        <v>5181</v>
      </c>
    </row>
    <row r="7205">
      <c r="A7205" s="441">
        <v>45851.91029266204</v>
      </c>
      <c r="B7205" s="294" t="s">
        <v>2260</v>
      </c>
    </row>
    <row r="7206">
      <c r="A7206" s="441">
        <v>45851.910299525465</v>
      </c>
      <c r="B7206" s="294" t="s">
        <v>2289</v>
      </c>
    </row>
    <row r="7207">
      <c r="A7207" s="441">
        <v>45851.91030320602</v>
      </c>
      <c r="B7207" s="294" t="s">
        <v>2262</v>
      </c>
    </row>
    <row r="7208">
      <c r="A7208" s="441">
        <v>45851.91031114583</v>
      </c>
      <c r="B7208" s="294" t="s">
        <v>2575</v>
      </c>
    </row>
    <row r="7209">
      <c r="A7209" s="441">
        <v>45851.910322881944</v>
      </c>
      <c r="B7209" s="294" t="s">
        <v>2264</v>
      </c>
    </row>
    <row r="7210">
      <c r="A7210" s="441">
        <v>45851.91088131945</v>
      </c>
      <c r="B7210" s="294" t="s">
        <v>5182</v>
      </c>
    </row>
    <row r="7211">
      <c r="A7211" s="441">
        <v>45851.91088653935</v>
      </c>
      <c r="B7211" s="294" t="s">
        <v>2260</v>
      </c>
    </row>
    <row r="7212">
      <c r="A7212" s="441">
        <v>45851.91089125</v>
      </c>
      <c r="B7212" s="294" t="s">
        <v>2289</v>
      </c>
    </row>
    <row r="7213">
      <c r="A7213" s="441">
        <v>45851.91089511574</v>
      </c>
      <c r="B7213" s="294" t="s">
        <v>2264</v>
      </c>
    </row>
    <row r="7214">
      <c r="A7214" s="441">
        <v>45851.91095748842</v>
      </c>
      <c r="B7214" s="294" t="s">
        <v>5183</v>
      </c>
    </row>
    <row r="7215">
      <c r="A7215" s="441">
        <v>45851.91096101852</v>
      </c>
      <c r="B7215" s="294" t="s">
        <v>2260</v>
      </c>
    </row>
    <row r="7216">
      <c r="A7216" s="441">
        <v>45851.910964270835</v>
      </c>
      <c r="B7216" s="294" t="s">
        <v>2289</v>
      </c>
    </row>
    <row r="7217">
      <c r="A7217" s="441">
        <v>45851.91096822917</v>
      </c>
      <c r="B7217" s="294" t="s">
        <v>2264</v>
      </c>
    </row>
    <row r="7218">
      <c r="A7218" s="441">
        <v>45851.91180855324</v>
      </c>
      <c r="B7218" s="294" t="s">
        <v>5184</v>
      </c>
    </row>
    <row r="7219">
      <c r="A7219" s="441">
        <v>45851.91181329861</v>
      </c>
      <c r="B7219" s="294" t="s">
        <v>2260</v>
      </c>
    </row>
    <row r="7220">
      <c r="A7220" s="441">
        <v>45851.91181657407</v>
      </c>
      <c r="B7220" s="294" t="s">
        <v>2289</v>
      </c>
    </row>
    <row r="7221">
      <c r="A7221" s="441">
        <v>45851.9118202199</v>
      </c>
      <c r="B7221" s="294" t="s">
        <v>2264</v>
      </c>
    </row>
    <row r="7222">
      <c r="A7222" s="441">
        <v>45851.98683228009</v>
      </c>
      <c r="B7222" s="294" t="s">
        <v>5185</v>
      </c>
    </row>
    <row r="7223">
      <c r="A7223" s="441">
        <v>45851.986835358795</v>
      </c>
      <c r="B7223" s="294" t="s">
        <v>2260</v>
      </c>
    </row>
    <row r="7224">
      <c r="A7224" s="441">
        <v>45851.986838020835</v>
      </c>
      <c r="B7224" s="294" t="s">
        <v>2927</v>
      </c>
    </row>
    <row r="7225">
      <c r="A7225" s="441">
        <v>45851.98684060185</v>
      </c>
      <c r="B7225" s="294" t="s">
        <v>2262</v>
      </c>
    </row>
    <row r="7226">
      <c r="A7226" s="441">
        <v>45851.986855752315</v>
      </c>
      <c r="B7226" s="294" t="s">
        <v>2928</v>
      </c>
    </row>
    <row r="7227">
      <c r="A7227" s="441">
        <v>45851.986865115745</v>
      </c>
      <c r="B7227" s="294" t="s">
        <v>2264</v>
      </c>
    </row>
    <row r="7228">
      <c r="A7228" s="441">
        <v>45852.37506835649</v>
      </c>
      <c r="B7228" s="294" t="s">
        <v>2290</v>
      </c>
    </row>
    <row r="7229">
      <c r="A7229" s="441">
        <v>45852.37510122685</v>
      </c>
      <c r="B7229" s="294" t="s">
        <v>2291</v>
      </c>
    </row>
    <row r="7230">
      <c r="A7230" s="441">
        <v>45852.45758164352</v>
      </c>
      <c r="B7230" s="294" t="s">
        <v>5186</v>
      </c>
    </row>
    <row r="7231">
      <c r="A7231" s="441">
        <v>45852.457586516204</v>
      </c>
      <c r="B7231" s="294" t="s">
        <v>2260</v>
      </c>
    </row>
    <row r="7232">
      <c r="A7232" s="441">
        <v>45852.45759119213</v>
      </c>
      <c r="B7232" s="294" t="s">
        <v>2289</v>
      </c>
    </row>
    <row r="7233">
      <c r="A7233" s="441">
        <v>45852.45760679398</v>
      </c>
      <c r="B7233" s="294" t="s">
        <v>2264</v>
      </c>
    </row>
    <row r="7234">
      <c r="A7234" s="441">
        <v>45852.45762011574</v>
      </c>
      <c r="B7234" s="294" t="s">
        <v>5187</v>
      </c>
    </row>
    <row r="7235">
      <c r="A7235" s="441">
        <v>45852.45762454861</v>
      </c>
      <c r="B7235" s="294" t="s">
        <v>2260</v>
      </c>
    </row>
    <row r="7236">
      <c r="A7236" s="441">
        <v>45852.457629004624</v>
      </c>
      <c r="B7236" s="294" t="s">
        <v>2289</v>
      </c>
    </row>
    <row r="7237">
      <c r="A7237" s="441">
        <v>45852.457638611115</v>
      </c>
      <c r="B7237" s="294" t="s">
        <v>2264</v>
      </c>
    </row>
    <row r="7238">
      <c r="A7238" s="441">
        <v>45852.457861793984</v>
      </c>
      <c r="B7238" s="294" t="s">
        <v>5188</v>
      </c>
    </row>
    <row r="7239">
      <c r="A7239" s="441">
        <v>45852.45786652778</v>
      </c>
      <c r="B7239" s="294" t="s">
        <v>2260</v>
      </c>
    </row>
    <row r="7240">
      <c r="A7240" s="441">
        <v>45852.457871226856</v>
      </c>
      <c r="B7240" s="294" t="s">
        <v>2289</v>
      </c>
    </row>
    <row r="7241">
      <c r="A7241" s="441">
        <v>45852.45787607639</v>
      </c>
      <c r="B7241" s="294" t="s">
        <v>2264</v>
      </c>
    </row>
    <row r="7242">
      <c r="A7242" s="441">
        <v>45852.458037557866</v>
      </c>
      <c r="B7242" s="294" t="s">
        <v>5189</v>
      </c>
    </row>
    <row r="7243">
      <c r="A7243" s="441">
        <v>45852.458042557875</v>
      </c>
      <c r="B7243" s="294" t="s">
        <v>2260</v>
      </c>
    </row>
    <row r="7244">
      <c r="A7244" s="441">
        <v>45852.4580474074</v>
      </c>
      <c r="B7244" s="294" t="s">
        <v>2289</v>
      </c>
    </row>
    <row r="7245">
      <c r="A7245" s="441">
        <v>45852.45805194444</v>
      </c>
      <c r="B7245" s="294" t="s">
        <v>2264</v>
      </c>
    </row>
    <row r="7246">
      <c r="A7246" s="441">
        <v>45852.45847521991</v>
      </c>
      <c r="B7246" s="294" t="s">
        <v>5190</v>
      </c>
    </row>
    <row r="7247">
      <c r="A7247" s="441">
        <v>45852.458479340276</v>
      </c>
      <c r="B7247" s="294" t="s">
        <v>2260</v>
      </c>
    </row>
    <row r="7248">
      <c r="A7248" s="441">
        <v>45852.45848332176</v>
      </c>
      <c r="B7248" s="294" t="s">
        <v>2289</v>
      </c>
    </row>
    <row r="7249">
      <c r="A7249" s="441">
        <v>45852.45848739584</v>
      </c>
      <c r="B7249" s="294" t="s">
        <v>2264</v>
      </c>
    </row>
    <row r="7250">
      <c r="A7250" s="441">
        <v>45852.66032646991</v>
      </c>
      <c r="B7250" s="294" t="s">
        <v>5191</v>
      </c>
    </row>
    <row r="7251">
      <c r="A7251" s="441">
        <v>45852.660331631945</v>
      </c>
      <c r="B7251" s="294" t="s">
        <v>2260</v>
      </c>
    </row>
    <row r="7252">
      <c r="A7252" s="441">
        <v>45852.66034037037</v>
      </c>
      <c r="B7252" s="294" t="s">
        <v>3029</v>
      </c>
    </row>
    <row r="7253">
      <c r="A7253" s="441">
        <v>45852.66035306713</v>
      </c>
      <c r="B7253" s="294" t="s">
        <v>2264</v>
      </c>
    </row>
    <row r="7254">
      <c r="A7254" s="441">
        <v>45852.66054828704</v>
      </c>
      <c r="B7254" s="294" t="s">
        <v>5192</v>
      </c>
    </row>
    <row r="7255">
      <c r="A7255" s="441">
        <v>45852.66055140046</v>
      </c>
      <c r="B7255" s="294" t="s">
        <v>2260</v>
      </c>
    </row>
    <row r="7256">
      <c r="A7256" s="441">
        <v>45852.6605628588</v>
      </c>
      <c r="B7256" s="294" t="s">
        <v>3029</v>
      </c>
    </row>
    <row r="7257">
      <c r="A7257" s="441">
        <v>45852.66056577546</v>
      </c>
      <c r="B7257" s="294" t="s">
        <v>2264</v>
      </c>
    </row>
    <row r="7258">
      <c r="A7258" s="441">
        <v>45852.668876701384</v>
      </c>
      <c r="B7258" s="294" t="s">
        <v>5193</v>
      </c>
    </row>
    <row r="7259">
      <c r="A7259" s="441">
        <v>45852.668886307874</v>
      </c>
      <c r="B7259" s="294" t="s">
        <v>2468</v>
      </c>
    </row>
    <row r="7260">
      <c r="A7260" s="441">
        <v>45852.66889710649</v>
      </c>
      <c r="B7260" s="294" t="s">
        <v>2398</v>
      </c>
    </row>
    <row r="7261">
      <c r="A7261" s="441">
        <v>45852.66890697917</v>
      </c>
      <c r="B7261" s="294" t="s">
        <v>2399</v>
      </c>
    </row>
    <row r="7262">
      <c r="A7262" s="441">
        <v>45852.668930949076</v>
      </c>
      <c r="B7262" s="294" t="s">
        <v>5194</v>
      </c>
    </row>
    <row r="7263">
      <c r="A7263" s="441">
        <v>45852.670395567126</v>
      </c>
      <c r="B7263" s="294" t="s">
        <v>5195</v>
      </c>
    </row>
    <row r="7264">
      <c r="A7264" s="441">
        <v>45852.670399560186</v>
      </c>
      <c r="B7264" s="294" t="s">
        <v>2274</v>
      </c>
    </row>
    <row r="7265">
      <c r="A7265" s="441">
        <v>45852.670418587964</v>
      </c>
      <c r="B7265" s="294" t="s">
        <v>2468</v>
      </c>
    </row>
    <row r="7266">
      <c r="A7266" s="441">
        <v>45852.67042496528</v>
      </c>
      <c r="B7266" s="294" t="s">
        <v>2482</v>
      </c>
    </row>
    <row r="7267">
      <c r="A7267" s="441">
        <v>45852.67043023148</v>
      </c>
      <c r="B7267" s="294" t="s">
        <v>5171</v>
      </c>
    </row>
    <row r="7268">
      <c r="A7268" s="441">
        <v>45852.67045935185</v>
      </c>
      <c r="B7268" s="294" t="s">
        <v>2342</v>
      </c>
    </row>
    <row r="7269">
      <c r="A7269" s="441">
        <v>45852.670473935184</v>
      </c>
      <c r="B7269" s="294" t="s">
        <v>5196</v>
      </c>
    </row>
    <row r="7270">
      <c r="A7270" s="441">
        <v>45852.670477962965</v>
      </c>
      <c r="B7270" s="294" t="s">
        <v>2280</v>
      </c>
    </row>
    <row r="7271">
      <c r="A7271" s="441">
        <v>45852.67049325231</v>
      </c>
      <c r="B7271" s="294" t="s">
        <v>2281</v>
      </c>
    </row>
    <row r="7272">
      <c r="A7272" s="441">
        <v>45852.67053491898</v>
      </c>
      <c r="B7272" s="294" t="s">
        <v>5197</v>
      </c>
    </row>
    <row r="7273">
      <c r="A7273" s="441">
        <v>45852.670538923616</v>
      </c>
      <c r="B7273" s="294" t="s">
        <v>2283</v>
      </c>
    </row>
    <row r="7274">
      <c r="A7274" s="441">
        <v>45852.67054979167</v>
      </c>
      <c r="B7274" s="294" t="s">
        <v>5198</v>
      </c>
    </row>
    <row r="7275">
      <c r="A7275" s="441">
        <v>45852.67055355324</v>
      </c>
      <c r="B7275" s="294" t="s">
        <v>2285</v>
      </c>
    </row>
    <row r="7276">
      <c r="A7276" s="441">
        <v>45852.67057365741</v>
      </c>
      <c r="B7276" s="294" t="s">
        <v>5199</v>
      </c>
    </row>
    <row r="7277">
      <c r="A7277" s="441">
        <v>45852.670585</v>
      </c>
      <c r="B7277" s="294" t="s">
        <v>5200</v>
      </c>
    </row>
    <row r="7278">
      <c r="A7278" s="441">
        <v>45852.70481146991</v>
      </c>
      <c r="B7278" s="294" t="s">
        <v>5201</v>
      </c>
    </row>
    <row r="7279">
      <c r="A7279" s="441">
        <v>45852.70481938658</v>
      </c>
      <c r="B7279" s="294" t="s">
        <v>2260</v>
      </c>
    </row>
    <row r="7280">
      <c r="A7280" s="441">
        <v>45852.70484329861</v>
      </c>
      <c r="B7280" s="294" t="s">
        <v>3029</v>
      </c>
    </row>
    <row r="7281">
      <c r="A7281" s="441">
        <v>45852.70484710648</v>
      </c>
      <c r="B7281" s="294" t="s">
        <v>2264</v>
      </c>
    </row>
    <row r="7282">
      <c r="A7282" s="441">
        <v>45852.70563467593</v>
      </c>
      <c r="B7282" s="294" t="s">
        <v>5202</v>
      </c>
    </row>
    <row r="7283">
      <c r="A7283" s="441">
        <v>45852.70563840278</v>
      </c>
      <c r="B7283" s="294" t="s">
        <v>2260</v>
      </c>
    </row>
    <row r="7284">
      <c r="A7284" s="441">
        <v>45852.70564215278</v>
      </c>
      <c r="B7284" s="294" t="s">
        <v>3029</v>
      </c>
    </row>
    <row r="7285">
      <c r="A7285" s="441">
        <v>45852.70565069444</v>
      </c>
      <c r="B7285" s="294" t="s">
        <v>2264</v>
      </c>
    </row>
    <row r="7286">
      <c r="A7286" s="441">
        <v>45852.70570337963</v>
      </c>
      <c r="B7286" s="294" t="s">
        <v>5203</v>
      </c>
    </row>
    <row r="7287">
      <c r="A7287" s="441">
        <v>45852.70570722222</v>
      </c>
      <c r="B7287" s="294" t="s">
        <v>2260</v>
      </c>
    </row>
    <row r="7288">
      <c r="A7288" s="441">
        <v>45852.70571076389</v>
      </c>
      <c r="B7288" s="294" t="s">
        <v>3029</v>
      </c>
    </row>
    <row r="7289">
      <c r="A7289" s="441">
        <v>45852.70572291667</v>
      </c>
      <c r="B7289" s="294" t="s">
        <v>2264</v>
      </c>
    </row>
    <row r="7290">
      <c r="A7290" s="441">
        <v>45852.70715805556</v>
      </c>
      <c r="B7290" s="294" t="s">
        <v>5204</v>
      </c>
    </row>
    <row r="7291">
      <c r="A7291" s="441">
        <v>45852.7071669213</v>
      </c>
      <c r="B7291" s="294" t="s">
        <v>2468</v>
      </c>
    </row>
    <row r="7292">
      <c r="A7292" s="441">
        <v>45852.70717149306</v>
      </c>
      <c r="B7292" s="294" t="s">
        <v>2398</v>
      </c>
    </row>
    <row r="7293">
      <c r="A7293" s="441">
        <v>45852.70717887732</v>
      </c>
      <c r="B7293" s="294" t="s">
        <v>2399</v>
      </c>
    </row>
    <row r="7294">
      <c r="A7294" s="441">
        <v>45852.70719383102</v>
      </c>
      <c r="B7294" s="294" t="s">
        <v>5205</v>
      </c>
    </row>
    <row r="7295">
      <c r="A7295" s="441">
        <v>45852.70823600695</v>
      </c>
      <c r="B7295" s="294" t="s">
        <v>5206</v>
      </c>
    </row>
    <row r="7296">
      <c r="A7296" s="441">
        <v>45852.708239976855</v>
      </c>
      <c r="B7296" s="294" t="s">
        <v>2274</v>
      </c>
    </row>
    <row r="7297">
      <c r="A7297" s="441">
        <v>45852.70824974537</v>
      </c>
      <c r="B7297" s="294" t="s">
        <v>2468</v>
      </c>
    </row>
    <row r="7298">
      <c r="A7298" s="441">
        <v>45852.708253749995</v>
      </c>
      <c r="B7298" s="294" t="s">
        <v>2482</v>
      </c>
    </row>
    <row r="7299">
      <c r="A7299" s="441">
        <v>45852.708257094906</v>
      </c>
      <c r="B7299" s="294" t="s">
        <v>5171</v>
      </c>
    </row>
    <row r="7300">
      <c r="A7300" s="441">
        <v>45852.708274398145</v>
      </c>
      <c r="B7300" s="294" t="s">
        <v>5207</v>
      </c>
    </row>
    <row r="7301">
      <c r="A7301" s="441">
        <v>45852.70828892361</v>
      </c>
      <c r="B7301" s="294" t="s">
        <v>5208</v>
      </c>
    </row>
    <row r="7302">
      <c r="A7302" s="441">
        <v>45852.7082975463</v>
      </c>
      <c r="B7302" s="294" t="s">
        <v>5209</v>
      </c>
    </row>
    <row r="7303">
      <c r="A7303" s="441">
        <v>45852.70830777778</v>
      </c>
      <c r="B7303" s="294" t="s">
        <v>2374</v>
      </c>
    </row>
    <row r="7304">
      <c r="A7304" s="441">
        <v>45852.708321921295</v>
      </c>
      <c r="B7304" s="294" t="s">
        <v>5196</v>
      </c>
    </row>
    <row r="7305">
      <c r="A7305" s="441">
        <v>45852.7083262963</v>
      </c>
      <c r="B7305" s="294" t="s">
        <v>5210</v>
      </c>
    </row>
    <row r="7306">
      <c r="A7306" s="441">
        <v>45852.708331354166</v>
      </c>
      <c r="B7306" s="294" t="s">
        <v>2355</v>
      </c>
    </row>
    <row r="7307">
      <c r="A7307" s="441">
        <v>45852.70833787037</v>
      </c>
      <c r="B7307" s="294" t="s">
        <v>5211</v>
      </c>
    </row>
    <row r="7308">
      <c r="A7308" s="441">
        <v>45852.7083571875</v>
      </c>
      <c r="B7308" s="294" t="s">
        <v>5212</v>
      </c>
    </row>
    <row r="7309">
      <c r="A7309" s="441">
        <v>45852.70836153935</v>
      </c>
      <c r="B7309" s="294" t="s">
        <v>2283</v>
      </c>
    </row>
    <row r="7310">
      <c r="A7310" s="441">
        <v>45852.7083744213</v>
      </c>
      <c r="B7310" s="294" t="s">
        <v>5213</v>
      </c>
    </row>
    <row r="7311">
      <c r="A7311" s="441">
        <v>45852.708378379626</v>
      </c>
      <c r="B7311" s="294" t="s">
        <v>2285</v>
      </c>
    </row>
    <row r="7312">
      <c r="A7312" s="441">
        <v>45852.708384108795</v>
      </c>
      <c r="B7312" s="294" t="s">
        <v>5214</v>
      </c>
    </row>
    <row r="7313">
      <c r="A7313" s="441">
        <v>45852.708394166664</v>
      </c>
      <c r="B7313" s="294" t="s">
        <v>5215</v>
      </c>
    </row>
    <row r="7314">
      <c r="A7314" s="441">
        <v>45852.75842329861</v>
      </c>
      <c r="B7314" s="294" t="s">
        <v>2283</v>
      </c>
    </row>
    <row r="7315">
      <c r="A7315" s="441">
        <v>45852.7584366088</v>
      </c>
      <c r="B7315" s="294" t="s">
        <v>5216</v>
      </c>
    </row>
    <row r="7316">
      <c r="A7316" s="441">
        <v>45852.76018193287</v>
      </c>
      <c r="B7316" s="294" t="s">
        <v>5217</v>
      </c>
    </row>
    <row r="7317">
      <c r="A7317" s="441">
        <v>45852.76018550926</v>
      </c>
      <c r="B7317" s="294" t="s">
        <v>2260</v>
      </c>
    </row>
    <row r="7318">
      <c r="A7318" s="441">
        <v>45852.7601894213</v>
      </c>
      <c r="B7318" s="294" t="s">
        <v>3060</v>
      </c>
    </row>
    <row r="7319">
      <c r="A7319" s="441">
        <v>45852.760192789356</v>
      </c>
      <c r="B7319" s="294" t="s">
        <v>2262</v>
      </c>
    </row>
    <row r="7320">
      <c r="A7320" s="441">
        <v>45852.76020020833</v>
      </c>
      <c r="B7320" s="294" t="s">
        <v>3065</v>
      </c>
    </row>
    <row r="7321">
      <c r="A7321" s="441">
        <v>45852.76021540509</v>
      </c>
      <c r="B7321" s="294" t="s">
        <v>2264</v>
      </c>
    </row>
    <row r="7322">
      <c r="A7322" s="441">
        <v>45852.76075998842</v>
      </c>
      <c r="B7322" s="294" t="s">
        <v>5218</v>
      </c>
    </row>
    <row r="7323">
      <c r="A7323" s="441">
        <v>45852.76077057871</v>
      </c>
      <c r="B7323" s="294" t="s">
        <v>3067</v>
      </c>
    </row>
    <row r="7324">
      <c r="A7324" s="441">
        <v>45852.760773912036</v>
      </c>
      <c r="B7324" s="294" t="s">
        <v>3068</v>
      </c>
    </row>
    <row r="7325">
      <c r="A7325" s="441">
        <v>45852.76078054398</v>
      </c>
      <c r="B7325" s="294" t="s">
        <v>5219</v>
      </c>
    </row>
    <row r="7326">
      <c r="A7326" s="441">
        <v>45852.760792430556</v>
      </c>
      <c r="B7326" s="294" t="s">
        <v>5220</v>
      </c>
    </row>
    <row r="7327">
      <c r="A7327" s="441">
        <v>45852.76216248843</v>
      </c>
      <c r="B7327" s="294" t="s">
        <v>5221</v>
      </c>
    </row>
    <row r="7328">
      <c r="A7328" s="441">
        <v>45852.76216787037</v>
      </c>
      <c r="B7328" s="294" t="s">
        <v>2274</v>
      </c>
    </row>
    <row r="7329">
      <c r="A7329" s="441">
        <v>45852.76219508101</v>
      </c>
      <c r="B7329" s="294" t="s">
        <v>3067</v>
      </c>
    </row>
    <row r="7330">
      <c r="A7330" s="441">
        <v>45852.762199861114</v>
      </c>
      <c r="B7330" s="294" t="s">
        <v>3072</v>
      </c>
    </row>
    <row r="7331">
      <c r="A7331" s="441">
        <v>45852.762204687504</v>
      </c>
      <c r="B7331" s="294" t="s">
        <v>5171</v>
      </c>
    </row>
    <row r="7332">
      <c r="A7332" s="441">
        <v>45852.7622410301</v>
      </c>
      <c r="B7332" s="294" t="s">
        <v>2278</v>
      </c>
    </row>
    <row r="7333">
      <c r="A7333" s="441">
        <v>45852.7622578588</v>
      </c>
      <c r="B7333" s="294" t="s">
        <v>5222</v>
      </c>
    </row>
    <row r="7334">
      <c r="A7334" s="441">
        <v>45852.762263171295</v>
      </c>
      <c r="B7334" s="294" t="s">
        <v>2280</v>
      </c>
    </row>
    <row r="7335">
      <c r="A7335" s="441">
        <v>45852.76227898148</v>
      </c>
      <c r="B7335" s="294" t="s">
        <v>2281</v>
      </c>
    </row>
    <row r="7336">
      <c r="A7336" s="441">
        <v>45852.76229936343</v>
      </c>
      <c r="B7336" s="294" t="s">
        <v>5223</v>
      </c>
    </row>
    <row r="7337">
      <c r="A7337" s="441">
        <v>45852.76230461805</v>
      </c>
      <c r="B7337" s="294" t="s">
        <v>2283</v>
      </c>
    </row>
    <row r="7338">
      <c r="A7338" s="441">
        <v>45852.762314120366</v>
      </c>
      <c r="B7338" s="294" t="s">
        <v>5224</v>
      </c>
    </row>
    <row r="7339">
      <c r="A7339" s="441">
        <v>45852.76231885416</v>
      </c>
      <c r="B7339" s="294" t="s">
        <v>2285</v>
      </c>
    </row>
    <row r="7340">
      <c r="A7340" s="441">
        <v>45852.76232733796</v>
      </c>
      <c r="B7340" s="294" t="s">
        <v>5225</v>
      </c>
    </row>
    <row r="7341">
      <c r="A7341" s="441">
        <v>45852.762339953704</v>
      </c>
      <c r="B7341" s="294" t="s">
        <v>5226</v>
      </c>
    </row>
    <row r="7342">
      <c r="A7342" s="441">
        <v>45852.78308591435</v>
      </c>
      <c r="B7342" s="294" t="s">
        <v>2283</v>
      </c>
    </row>
    <row r="7343">
      <c r="A7343" s="441">
        <v>45852.78309293982</v>
      </c>
      <c r="B7343" s="294" t="s">
        <v>5227</v>
      </c>
    </row>
    <row r="7344">
      <c r="A7344" s="441">
        <v>45852.824432037036</v>
      </c>
      <c r="B7344" s="294" t="s">
        <v>5228</v>
      </c>
    </row>
    <row r="7345">
      <c r="A7345" s="441">
        <v>45852.82443596065</v>
      </c>
      <c r="B7345" s="294" t="s">
        <v>2260</v>
      </c>
    </row>
    <row r="7346">
      <c r="A7346" s="441">
        <v>45852.82443907407</v>
      </c>
      <c r="B7346" s="294" t="s">
        <v>3127</v>
      </c>
    </row>
    <row r="7347">
      <c r="A7347" s="441">
        <v>45852.82444814815</v>
      </c>
      <c r="B7347" s="294" t="s">
        <v>2262</v>
      </c>
    </row>
    <row r="7348">
      <c r="A7348" s="441">
        <v>45852.82445649306</v>
      </c>
      <c r="B7348" s="294" t="s">
        <v>3128</v>
      </c>
    </row>
    <row r="7349">
      <c r="A7349" s="441">
        <v>45852.82446662037</v>
      </c>
      <c r="B7349" s="294" t="s">
        <v>2264</v>
      </c>
    </row>
    <row r="7350">
      <c r="A7350" s="441">
        <v>45852.8253796412</v>
      </c>
      <c r="B7350" s="294" t="s">
        <v>5229</v>
      </c>
    </row>
    <row r="7351">
      <c r="A7351" s="441">
        <v>45852.825386516204</v>
      </c>
      <c r="B7351" s="294" t="s">
        <v>3152</v>
      </c>
    </row>
    <row r="7352">
      <c r="A7352" s="441">
        <v>45852.82540230324</v>
      </c>
      <c r="B7352" s="294" t="s">
        <v>5230</v>
      </c>
    </row>
    <row r="7353">
      <c r="A7353" s="441">
        <v>45852.82541258102</v>
      </c>
      <c r="B7353" s="294" t="s">
        <v>5231</v>
      </c>
    </row>
    <row r="7354">
      <c r="A7354" s="441">
        <v>45852.82543858796</v>
      </c>
      <c r="B7354" s="294" t="s">
        <v>5232</v>
      </c>
    </row>
    <row r="7355">
      <c r="A7355" s="441">
        <v>45852.82685571759</v>
      </c>
      <c r="B7355" s="294" t="s">
        <v>5233</v>
      </c>
    </row>
    <row r="7356">
      <c r="A7356" s="441">
        <v>45852.82685975694</v>
      </c>
      <c r="B7356" s="294" t="s">
        <v>2274</v>
      </c>
    </row>
    <row r="7357">
      <c r="A7357" s="441">
        <v>45852.82686796296</v>
      </c>
      <c r="B7357" s="294" t="s">
        <v>3152</v>
      </c>
    </row>
    <row r="7358">
      <c r="A7358" s="441">
        <v>45852.826871122685</v>
      </c>
      <c r="B7358" s="294" t="s">
        <v>3164</v>
      </c>
    </row>
    <row r="7359">
      <c r="A7359" s="441">
        <v>45852.8268745949</v>
      </c>
      <c r="B7359" s="294" t="s">
        <v>5171</v>
      </c>
    </row>
    <row r="7360">
      <c r="A7360" s="441">
        <v>45852.826899907406</v>
      </c>
      <c r="B7360" s="294" t="s">
        <v>2374</v>
      </c>
    </row>
    <row r="7361">
      <c r="A7361" s="441">
        <v>45852.82691416667</v>
      </c>
      <c r="B7361" s="294" t="s">
        <v>5234</v>
      </c>
    </row>
    <row r="7362">
      <c r="A7362" s="441">
        <v>45852.82693710648</v>
      </c>
      <c r="B7362" s="294" t="s">
        <v>2280</v>
      </c>
    </row>
    <row r="7363">
      <c r="A7363" s="441">
        <v>45852.826946099536</v>
      </c>
      <c r="B7363" s="294" t="s">
        <v>2281</v>
      </c>
    </row>
    <row r="7364">
      <c r="A7364" s="441">
        <v>45852.82696189814</v>
      </c>
      <c r="B7364" s="294" t="s">
        <v>5235</v>
      </c>
    </row>
    <row r="7365">
      <c r="A7365" s="441">
        <v>45852.826966215274</v>
      </c>
      <c r="B7365" s="294" t="s">
        <v>2283</v>
      </c>
    </row>
    <row r="7366">
      <c r="A7366" s="441">
        <v>45852.82697778935</v>
      </c>
      <c r="B7366" s="294" t="s">
        <v>5236</v>
      </c>
    </row>
    <row r="7367">
      <c r="A7367" s="441">
        <v>45852.82698891204</v>
      </c>
      <c r="B7367" s="294" t="s">
        <v>2285</v>
      </c>
    </row>
    <row r="7368">
      <c r="A7368" s="441">
        <v>45852.82699396991</v>
      </c>
      <c r="B7368" s="294" t="s">
        <v>5237</v>
      </c>
    </row>
    <row r="7369">
      <c r="A7369" s="441">
        <v>45852.827003750004</v>
      </c>
      <c r="B7369" s="294" t="s">
        <v>5238</v>
      </c>
    </row>
    <row r="7370">
      <c r="A7370" s="441">
        <v>45852.83479951389</v>
      </c>
      <c r="B7370" s="294" t="s">
        <v>5239</v>
      </c>
    </row>
    <row r="7371">
      <c r="A7371" s="441">
        <v>45852.834809884254</v>
      </c>
      <c r="B7371" s="294" t="s">
        <v>2260</v>
      </c>
    </row>
    <row r="7372">
      <c r="A7372" s="441">
        <v>45852.83482146991</v>
      </c>
      <c r="B7372" s="294" t="s">
        <v>2593</v>
      </c>
    </row>
    <row r="7373">
      <c r="A7373" s="441">
        <v>45852.83482733797</v>
      </c>
      <c r="B7373" s="294" t="s">
        <v>2264</v>
      </c>
    </row>
    <row r="7374">
      <c r="A7374" s="441">
        <v>45852.84778045139</v>
      </c>
      <c r="B7374" s="294" t="s">
        <v>5240</v>
      </c>
    </row>
    <row r="7375">
      <c r="A7375" s="441">
        <v>45852.84778509259</v>
      </c>
      <c r="B7375" s="294" t="s">
        <v>2260</v>
      </c>
    </row>
    <row r="7376">
      <c r="A7376" s="441">
        <v>45852.84778953704</v>
      </c>
      <c r="B7376" s="294" t="s">
        <v>3029</v>
      </c>
    </row>
    <row r="7377">
      <c r="A7377" s="441">
        <v>45852.84780358797</v>
      </c>
      <c r="B7377" s="294" t="s">
        <v>2264</v>
      </c>
    </row>
    <row r="7378">
      <c r="A7378" s="441">
        <v>45852.85040758102</v>
      </c>
      <c r="B7378" s="294" t="s">
        <v>5241</v>
      </c>
    </row>
    <row r="7379">
      <c r="A7379" s="441">
        <v>45852.85041087963</v>
      </c>
      <c r="B7379" s="294" t="s">
        <v>2260</v>
      </c>
    </row>
    <row r="7380">
      <c r="A7380" s="441">
        <v>45852.85041438657</v>
      </c>
      <c r="B7380" s="294" t="s">
        <v>2323</v>
      </c>
    </row>
    <row r="7381">
      <c r="A7381" s="441">
        <v>45852.85041745371</v>
      </c>
      <c r="B7381" s="294" t="s">
        <v>2262</v>
      </c>
    </row>
    <row r="7382">
      <c r="A7382" s="441">
        <v>45852.85042371528</v>
      </c>
      <c r="B7382" s="294" t="s">
        <v>2324</v>
      </c>
    </row>
    <row r="7383">
      <c r="A7383" s="441">
        <v>45852.85043333333</v>
      </c>
      <c r="B7383" s="294" t="s">
        <v>2264</v>
      </c>
    </row>
    <row r="7384">
      <c r="A7384" s="441">
        <v>45852.85101107639</v>
      </c>
      <c r="B7384" s="294" t="s">
        <v>5242</v>
      </c>
    </row>
    <row r="7385">
      <c r="A7385" s="441">
        <v>45852.85102072917</v>
      </c>
      <c r="B7385" s="294" t="s">
        <v>2340</v>
      </c>
    </row>
    <row r="7386">
      <c r="A7386" s="441">
        <v>45852.851027662036</v>
      </c>
      <c r="B7386" s="294" t="s">
        <v>2677</v>
      </c>
    </row>
    <row r="7387">
      <c r="A7387" s="441">
        <v>45852.851035590276</v>
      </c>
      <c r="B7387" s="294" t="s">
        <v>5243</v>
      </c>
    </row>
    <row r="7388">
      <c r="A7388" s="441">
        <v>45852.85105556713</v>
      </c>
      <c r="B7388" s="294" t="s">
        <v>5244</v>
      </c>
    </row>
    <row r="7389">
      <c r="A7389" s="441">
        <v>45852.85208096065</v>
      </c>
      <c r="B7389" s="294" t="s">
        <v>5245</v>
      </c>
    </row>
    <row r="7390">
      <c r="A7390" s="441">
        <v>45852.85208462963</v>
      </c>
      <c r="B7390" s="294" t="s">
        <v>2274</v>
      </c>
    </row>
    <row r="7391">
      <c r="A7391" s="441">
        <v>45852.852091990746</v>
      </c>
      <c r="B7391" s="294" t="s">
        <v>2340</v>
      </c>
    </row>
    <row r="7392">
      <c r="A7392" s="441">
        <v>45852.85209512731</v>
      </c>
      <c r="B7392" s="294" t="s">
        <v>2341</v>
      </c>
    </row>
    <row r="7393">
      <c r="A7393" s="441">
        <v>45852.85209840278</v>
      </c>
      <c r="B7393" s="294" t="s">
        <v>5171</v>
      </c>
    </row>
    <row r="7394">
      <c r="A7394" s="441">
        <v>45852.85212149305</v>
      </c>
      <c r="B7394" s="294" t="s">
        <v>2342</v>
      </c>
    </row>
    <row r="7395">
      <c r="A7395" s="441">
        <v>45852.852134664354</v>
      </c>
      <c r="B7395" s="294" t="s">
        <v>5246</v>
      </c>
    </row>
    <row r="7396">
      <c r="A7396" s="441">
        <v>45852.85213811343</v>
      </c>
      <c r="B7396" s="294" t="s">
        <v>2280</v>
      </c>
    </row>
    <row r="7397">
      <c r="A7397" s="441">
        <v>45852.85214715278</v>
      </c>
      <c r="B7397" s="294" t="s">
        <v>2281</v>
      </c>
    </row>
    <row r="7398">
      <c r="A7398" s="441">
        <v>45852.852162951385</v>
      </c>
      <c r="B7398" s="294" t="s">
        <v>5247</v>
      </c>
    </row>
    <row r="7399">
      <c r="A7399" s="441">
        <v>45852.85216625</v>
      </c>
      <c r="B7399" s="294" t="s">
        <v>2283</v>
      </c>
    </row>
    <row r="7400">
      <c r="A7400" s="441">
        <v>45852.85217353009</v>
      </c>
      <c r="B7400" s="294" t="s">
        <v>5248</v>
      </c>
    </row>
    <row r="7401">
      <c r="A7401" s="441">
        <v>45852.85218199074</v>
      </c>
      <c r="B7401" s="294" t="s">
        <v>2285</v>
      </c>
    </row>
    <row r="7402">
      <c r="A7402" s="441">
        <v>45852.85218780093</v>
      </c>
      <c r="B7402" s="294" t="s">
        <v>5249</v>
      </c>
    </row>
    <row r="7403">
      <c r="A7403" s="441">
        <v>45852.852200775465</v>
      </c>
      <c r="B7403" s="294" t="s">
        <v>5250</v>
      </c>
    </row>
    <row r="7404">
      <c r="A7404" s="441">
        <v>45852.9789515625</v>
      </c>
      <c r="B7404" s="294" t="s">
        <v>5251</v>
      </c>
    </row>
    <row r="7405">
      <c r="A7405" s="441">
        <v>45852.97895575232</v>
      </c>
      <c r="B7405" s="294" t="s">
        <v>2260</v>
      </c>
    </row>
    <row r="7406">
      <c r="A7406" s="441">
        <v>45852.97895921297</v>
      </c>
      <c r="B7406" s="294" t="s">
        <v>2289</v>
      </c>
    </row>
    <row r="7407">
      <c r="A7407" s="441">
        <v>45852.97896234954</v>
      </c>
      <c r="B7407" s="294" t="s">
        <v>2262</v>
      </c>
    </row>
    <row r="7408">
      <c r="A7408" s="441">
        <v>45852.978979293985</v>
      </c>
      <c r="B7408" s="294" t="s">
        <v>2575</v>
      </c>
    </row>
    <row r="7409">
      <c r="A7409" s="441">
        <v>45852.97899206018</v>
      </c>
      <c r="B7409" s="294" t="s">
        <v>2264</v>
      </c>
    </row>
    <row r="7410">
      <c r="A7410" s="441">
        <v>45852.98414730324</v>
      </c>
      <c r="B7410" s="294" t="s">
        <v>5252</v>
      </c>
    </row>
    <row r="7411">
      <c r="A7411" s="441">
        <v>45852.98415416667</v>
      </c>
      <c r="B7411" s="294" t="s">
        <v>2577</v>
      </c>
    </row>
    <row r="7412">
      <c r="A7412" s="441">
        <v>45852.98416962963</v>
      </c>
      <c r="B7412" s="294" t="s">
        <v>2578</v>
      </c>
    </row>
    <row r="7413">
      <c r="A7413" s="441">
        <v>45852.984180625004</v>
      </c>
      <c r="B7413" s="294" t="s">
        <v>5253</v>
      </c>
    </row>
    <row r="7414">
      <c r="A7414" s="441">
        <v>45852.98419282408</v>
      </c>
      <c r="B7414" s="294" t="s">
        <v>5254</v>
      </c>
    </row>
    <row r="7415">
      <c r="A7415" s="441">
        <v>45852.9844990625</v>
      </c>
      <c r="B7415" s="294" t="s">
        <v>5255</v>
      </c>
    </row>
    <row r="7416">
      <c r="A7416" s="441">
        <v>45852.98450319444</v>
      </c>
      <c r="B7416" s="294" t="s">
        <v>2260</v>
      </c>
    </row>
    <row r="7417">
      <c r="A7417" s="441">
        <v>45852.98450756945</v>
      </c>
      <c r="B7417" s="294" t="s">
        <v>2289</v>
      </c>
    </row>
    <row r="7418">
      <c r="A7418" s="441">
        <v>45852.98451202546</v>
      </c>
      <c r="B7418" s="294" t="s">
        <v>2264</v>
      </c>
    </row>
    <row r="7419">
      <c r="A7419" s="441">
        <v>45852.985606111106</v>
      </c>
      <c r="B7419" s="294" t="s">
        <v>5256</v>
      </c>
    </row>
    <row r="7420">
      <c r="A7420" s="441">
        <v>45852.98561582176</v>
      </c>
      <c r="B7420" s="294" t="s">
        <v>2274</v>
      </c>
    </row>
    <row r="7421">
      <c r="A7421" s="441">
        <v>45852.98564467592</v>
      </c>
      <c r="B7421" s="294" t="s">
        <v>2577</v>
      </c>
    </row>
    <row r="7422">
      <c r="A7422" s="441">
        <v>45852.98565747685</v>
      </c>
      <c r="B7422" s="294" t="s">
        <v>2586</v>
      </c>
    </row>
    <row r="7423">
      <c r="A7423" s="441">
        <v>45852.98566668981</v>
      </c>
      <c r="B7423" s="294" t="s">
        <v>5171</v>
      </c>
    </row>
    <row r="7424">
      <c r="A7424" s="441">
        <v>45852.98572394676</v>
      </c>
      <c r="B7424" s="294" t="s">
        <v>2342</v>
      </c>
    </row>
    <row r="7425">
      <c r="A7425" s="441">
        <v>45852.98575325232</v>
      </c>
      <c r="B7425" s="294" t="s">
        <v>5257</v>
      </c>
    </row>
    <row r="7426">
      <c r="A7426" s="441">
        <v>45852.98575953704</v>
      </c>
      <c r="B7426" s="294" t="s">
        <v>2280</v>
      </c>
    </row>
    <row r="7427">
      <c r="A7427" s="441">
        <v>45852.98590434028</v>
      </c>
      <c r="B7427" s="294" t="s">
        <v>2281</v>
      </c>
    </row>
    <row r="7428">
      <c r="A7428" s="441">
        <v>45852.98595071759</v>
      </c>
      <c r="B7428" s="294" t="s">
        <v>5258</v>
      </c>
    </row>
    <row r="7429">
      <c r="A7429" s="441">
        <v>45852.986015891205</v>
      </c>
      <c r="B7429" s="294" t="s">
        <v>2283</v>
      </c>
    </row>
    <row r="7430">
      <c r="A7430" s="441">
        <v>45852.986032037035</v>
      </c>
      <c r="B7430" s="294" t="s">
        <v>5259</v>
      </c>
    </row>
    <row r="7431">
      <c r="A7431" s="441">
        <v>45852.98604466435</v>
      </c>
      <c r="B7431" s="294" t="s">
        <v>5260</v>
      </c>
    </row>
    <row r="7432">
      <c r="A7432" s="441">
        <v>45852.98605371528</v>
      </c>
      <c r="B7432" s="294" t="s">
        <v>2260</v>
      </c>
    </row>
    <row r="7433">
      <c r="A7433" s="441">
        <v>45852.9860759375</v>
      </c>
      <c r="B7433" s="294" t="s">
        <v>2289</v>
      </c>
    </row>
    <row r="7434">
      <c r="A7434" s="441">
        <v>45852.98608055555</v>
      </c>
      <c r="B7434" s="294" t="s">
        <v>2285</v>
      </c>
    </row>
    <row r="7435">
      <c r="A7435" s="441">
        <v>45852.98608391204</v>
      </c>
      <c r="B7435" s="294" t="s">
        <v>2264</v>
      </c>
    </row>
    <row r="7436">
      <c r="A7436" s="441">
        <v>45852.98608740741</v>
      </c>
      <c r="B7436" s="294" t="s">
        <v>5261</v>
      </c>
    </row>
    <row r="7437">
      <c r="A7437" s="441">
        <v>45852.986102546296</v>
      </c>
      <c r="B7437" s="294" t="s">
        <v>5262</v>
      </c>
    </row>
    <row r="7438">
      <c r="A7438" s="441">
        <v>45852.99121438657</v>
      </c>
      <c r="B7438" s="294" t="s">
        <v>5263</v>
      </c>
    </row>
    <row r="7439">
      <c r="A7439" s="441">
        <v>45852.991227129634</v>
      </c>
      <c r="B7439" s="294" t="s">
        <v>2275</v>
      </c>
    </row>
    <row r="7440">
      <c r="A7440" s="441">
        <v>45852.99123697917</v>
      </c>
      <c r="B7440" s="294" t="s">
        <v>2565</v>
      </c>
    </row>
    <row r="7441">
      <c r="A7441" s="441">
        <v>45852.991247199076</v>
      </c>
      <c r="B7441" s="294" t="s">
        <v>5264</v>
      </c>
    </row>
    <row r="7442">
      <c r="A7442" s="441">
        <v>45852.991259664355</v>
      </c>
      <c r="B7442" s="294" t="s">
        <v>5265</v>
      </c>
    </row>
    <row r="7443">
      <c r="A7443" s="441">
        <v>45852.99221416667</v>
      </c>
      <c r="B7443" s="294" t="s">
        <v>5266</v>
      </c>
    </row>
    <row r="7444">
      <c r="A7444" s="441">
        <v>45852.99221798611</v>
      </c>
      <c r="B7444" s="294" t="s">
        <v>2274</v>
      </c>
    </row>
    <row r="7445">
      <c r="A7445" s="441">
        <v>45852.99222771991</v>
      </c>
      <c r="B7445" s="294" t="s">
        <v>2275</v>
      </c>
    </row>
    <row r="7446">
      <c r="A7446" s="441">
        <v>45852.99223123843</v>
      </c>
      <c r="B7446" s="294" t="s">
        <v>2276</v>
      </c>
    </row>
    <row r="7447">
      <c r="A7447" s="441">
        <v>45852.992234722224</v>
      </c>
      <c r="B7447" s="294" t="s">
        <v>5171</v>
      </c>
    </row>
    <row r="7448">
      <c r="A7448" s="441">
        <v>45852.992259907405</v>
      </c>
      <c r="B7448" s="294" t="s">
        <v>2278</v>
      </c>
    </row>
    <row r="7449">
      <c r="A7449" s="441">
        <v>45852.99227261574</v>
      </c>
      <c r="B7449" s="294" t="s">
        <v>5267</v>
      </c>
    </row>
    <row r="7450">
      <c r="A7450" s="441">
        <v>45852.99227670139</v>
      </c>
      <c r="B7450" s="294" t="s">
        <v>2280</v>
      </c>
    </row>
    <row r="7451">
      <c r="A7451" s="441">
        <v>45852.99228547454</v>
      </c>
      <c r="B7451" s="294" t="s">
        <v>2281</v>
      </c>
    </row>
    <row r="7452">
      <c r="A7452" s="441">
        <v>45852.99229916667</v>
      </c>
      <c r="B7452" s="294" t="s">
        <v>5268</v>
      </c>
    </row>
    <row r="7453">
      <c r="A7453" s="441">
        <v>45852.992302569444</v>
      </c>
      <c r="B7453" s="294" t="s">
        <v>2283</v>
      </c>
    </row>
    <row r="7454">
      <c r="A7454" s="441">
        <v>45852.99231605324</v>
      </c>
      <c r="B7454" s="294" t="s">
        <v>5269</v>
      </c>
    </row>
    <row r="7455">
      <c r="A7455" s="441">
        <v>45852.99232837963</v>
      </c>
      <c r="B7455" s="294" t="s">
        <v>2285</v>
      </c>
    </row>
    <row r="7456">
      <c r="A7456" s="441">
        <v>45852.992333993054</v>
      </c>
      <c r="B7456" s="294" t="s">
        <v>5270</v>
      </c>
    </row>
    <row r="7457">
      <c r="A7457" s="441">
        <v>45852.99234158565</v>
      </c>
      <c r="B7457" s="294" t="s">
        <v>5271</v>
      </c>
    </row>
    <row r="7458">
      <c r="A7458" s="441">
        <v>45853.00220041667</v>
      </c>
      <c r="B7458" s="294" t="s">
        <v>5272</v>
      </c>
    </row>
    <row r="7459">
      <c r="A7459" s="441">
        <v>45853.002203842596</v>
      </c>
      <c r="B7459" s="294" t="s">
        <v>2260</v>
      </c>
    </row>
    <row r="7460">
      <c r="A7460" s="441">
        <v>45853.00221928241</v>
      </c>
      <c r="B7460" s="294" t="s">
        <v>2550</v>
      </c>
    </row>
    <row r="7461">
      <c r="A7461" s="441">
        <v>45853.002222361116</v>
      </c>
      <c r="B7461" s="294" t="s">
        <v>2262</v>
      </c>
    </row>
    <row r="7462">
      <c r="A7462" s="441">
        <v>45853.00222980324</v>
      </c>
      <c r="B7462" s="294" t="s">
        <v>4905</v>
      </c>
    </row>
    <row r="7463">
      <c r="A7463" s="441">
        <v>45853.00224888889</v>
      </c>
      <c r="B7463" s="294" t="s">
        <v>2264</v>
      </c>
    </row>
    <row r="7464">
      <c r="A7464" s="441">
        <v>45853.24609890046</v>
      </c>
      <c r="B7464" s="294" t="s">
        <v>5273</v>
      </c>
    </row>
    <row r="7465">
      <c r="A7465" s="441">
        <v>45853.246125578706</v>
      </c>
      <c r="B7465" s="294" t="s">
        <v>2468</v>
      </c>
    </row>
    <row r="7466">
      <c r="A7466" s="441">
        <v>45853.24613818287</v>
      </c>
      <c r="B7466" s="294" t="s">
        <v>2398</v>
      </c>
    </row>
    <row r="7467">
      <c r="A7467" s="441">
        <v>45853.24615152778</v>
      </c>
      <c r="B7467" s="294" t="s">
        <v>2399</v>
      </c>
    </row>
    <row r="7468">
      <c r="A7468" s="441">
        <v>45853.24616974537</v>
      </c>
      <c r="B7468" s="294" t="s">
        <v>5274</v>
      </c>
    </row>
    <row r="7469">
      <c r="A7469" s="441">
        <v>45853.24691840278</v>
      </c>
      <c r="B7469" s="294" t="s">
        <v>5275</v>
      </c>
    </row>
    <row r="7470">
      <c r="A7470" s="441">
        <v>45853.24693842593</v>
      </c>
      <c r="B7470" s="294" t="s">
        <v>2625</v>
      </c>
    </row>
    <row r="7471">
      <c r="A7471" s="441">
        <v>45853.246946377316</v>
      </c>
      <c r="B7471" s="294" t="s">
        <v>2398</v>
      </c>
    </row>
    <row r="7472">
      <c r="A7472" s="441">
        <v>45853.24695760416</v>
      </c>
      <c r="B7472" s="294" t="s">
        <v>2399</v>
      </c>
    </row>
    <row r="7473">
      <c r="A7473" s="441">
        <v>45853.24697724537</v>
      </c>
      <c r="B7473" s="294" t="s">
        <v>5276</v>
      </c>
    </row>
    <row r="7474">
      <c r="A7474" s="441">
        <v>45853.247182974534</v>
      </c>
      <c r="B7474" s="294" t="s">
        <v>5277</v>
      </c>
    </row>
    <row r="7475">
      <c r="A7475" s="441">
        <v>45853.247187500005</v>
      </c>
      <c r="B7475" s="294" t="s">
        <v>2274</v>
      </c>
    </row>
    <row r="7476">
      <c r="A7476" s="441">
        <v>45853.247197523146</v>
      </c>
      <c r="B7476" s="294" t="s">
        <v>2468</v>
      </c>
    </row>
    <row r="7477">
      <c r="A7477" s="441">
        <v>45853.24720229166</v>
      </c>
      <c r="B7477" s="294" t="s">
        <v>2482</v>
      </c>
    </row>
    <row r="7478">
      <c r="A7478" s="441">
        <v>45853.24720759259</v>
      </c>
      <c r="B7478" s="294" t="s">
        <v>5171</v>
      </c>
    </row>
    <row r="7479">
      <c r="A7479" s="441">
        <v>45853.24722809027</v>
      </c>
      <c r="B7479" s="294" t="s">
        <v>5278</v>
      </c>
    </row>
    <row r="7480">
      <c r="A7480" s="441">
        <v>45853.24723753472</v>
      </c>
      <c r="B7480" s="294" t="s">
        <v>5279</v>
      </c>
    </row>
    <row r="7481">
      <c r="A7481" s="441">
        <v>45853.247257442126</v>
      </c>
      <c r="B7481" s="294" t="s">
        <v>5208</v>
      </c>
    </row>
    <row r="7482">
      <c r="A7482" s="441">
        <v>45853.247273368055</v>
      </c>
      <c r="B7482" s="294" t="s">
        <v>5209</v>
      </c>
    </row>
    <row r="7483">
      <c r="A7483" s="441">
        <v>45853.24729518518</v>
      </c>
      <c r="B7483" s="294" t="s">
        <v>2374</v>
      </c>
    </row>
    <row r="7484">
      <c r="A7484" s="441">
        <v>45853.247337569446</v>
      </c>
      <c r="B7484" s="294" t="s">
        <v>5196</v>
      </c>
    </row>
    <row r="7485">
      <c r="A7485" s="441">
        <v>45853.2473421412</v>
      </c>
      <c r="B7485" s="294" t="s">
        <v>5210</v>
      </c>
    </row>
    <row r="7486">
      <c r="A7486" s="441">
        <v>45853.247359375004</v>
      </c>
      <c r="B7486" s="294" t="s">
        <v>2355</v>
      </c>
    </row>
    <row r="7487">
      <c r="A7487" s="441">
        <v>45853.247364131945</v>
      </c>
      <c r="B7487" s="294" t="s">
        <v>5211</v>
      </c>
    </row>
    <row r="7488">
      <c r="A7488" s="441">
        <v>45853.247388703705</v>
      </c>
      <c r="B7488" s="294" t="s">
        <v>5280</v>
      </c>
    </row>
    <row r="7489">
      <c r="A7489" s="441">
        <v>45853.247393321755</v>
      </c>
      <c r="B7489" s="294" t="s">
        <v>2283</v>
      </c>
    </row>
    <row r="7490">
      <c r="A7490" s="441">
        <v>45853.24741405093</v>
      </c>
      <c r="B7490" s="294" t="s">
        <v>5281</v>
      </c>
    </row>
    <row r="7491">
      <c r="A7491" s="441">
        <v>45853.24741873842</v>
      </c>
      <c r="B7491" s="294" t="s">
        <v>2285</v>
      </c>
    </row>
    <row r="7492">
      <c r="A7492" s="441">
        <v>45853.247433125</v>
      </c>
      <c r="B7492" s="294" t="s">
        <v>5282</v>
      </c>
    </row>
    <row r="7493">
      <c r="A7493" s="441">
        <v>45853.24744471065</v>
      </c>
      <c r="B7493" s="294" t="s">
        <v>5283</v>
      </c>
    </row>
    <row r="7494">
      <c r="A7494" s="441">
        <v>45853.24835119213</v>
      </c>
      <c r="B7494" s="294" t="s">
        <v>5284</v>
      </c>
    </row>
    <row r="7495">
      <c r="A7495" s="441">
        <v>45853.248356111115</v>
      </c>
      <c r="B7495" s="294" t="s">
        <v>2274</v>
      </c>
    </row>
    <row r="7496">
      <c r="A7496" s="441">
        <v>45853.24837221065</v>
      </c>
      <c r="B7496" s="294" t="s">
        <v>2625</v>
      </c>
    </row>
    <row r="7497">
      <c r="A7497" s="441">
        <v>45853.24837670139</v>
      </c>
      <c r="B7497" s="294" t="s">
        <v>2628</v>
      </c>
    </row>
    <row r="7498">
      <c r="A7498" s="441">
        <v>45853.24838121528</v>
      </c>
      <c r="B7498" s="294" t="s">
        <v>5171</v>
      </c>
    </row>
    <row r="7499">
      <c r="A7499" s="441">
        <v>45853.24844447916</v>
      </c>
      <c r="B7499" s="294" t="s">
        <v>2333</v>
      </c>
    </row>
    <row r="7500">
      <c r="A7500" s="441">
        <v>45853.24846940972</v>
      </c>
      <c r="B7500" s="294" t="s">
        <v>5285</v>
      </c>
    </row>
    <row r="7501">
      <c r="A7501" s="441">
        <v>45853.24847413195</v>
      </c>
      <c r="B7501" s="294" t="s">
        <v>2280</v>
      </c>
    </row>
    <row r="7502">
      <c r="A7502" s="441">
        <v>45853.248494479165</v>
      </c>
      <c r="B7502" s="294" t="s">
        <v>2281</v>
      </c>
    </row>
    <row r="7503">
      <c r="A7503" s="441">
        <v>45853.24851329861</v>
      </c>
      <c r="B7503" s="294" t="s">
        <v>5286</v>
      </c>
    </row>
    <row r="7504">
      <c r="A7504" s="441">
        <v>45853.24851793981</v>
      </c>
      <c r="B7504" s="294" t="s">
        <v>2283</v>
      </c>
    </row>
    <row r="7505">
      <c r="A7505" s="441">
        <v>45853.24853224537</v>
      </c>
      <c r="B7505" s="294" t="s">
        <v>5287</v>
      </c>
    </row>
    <row r="7506">
      <c r="A7506" s="441">
        <v>45853.248536631945</v>
      </c>
      <c r="B7506" s="294" t="s">
        <v>2285</v>
      </c>
    </row>
    <row r="7507">
      <c r="A7507" s="441">
        <v>45853.24856122685</v>
      </c>
      <c r="B7507" s="294" t="s">
        <v>5288</v>
      </c>
    </row>
    <row r="7508">
      <c r="A7508" s="441">
        <v>45853.248571759264</v>
      </c>
      <c r="B7508" s="294" t="s">
        <v>5289</v>
      </c>
    </row>
    <row r="7509">
      <c r="A7509" s="441">
        <v>45853.25718534722</v>
      </c>
      <c r="B7509" s="294" t="s">
        <v>5290</v>
      </c>
    </row>
    <row r="7510">
      <c r="A7510" s="441">
        <v>45853.25719159722</v>
      </c>
      <c r="B7510" s="294" t="s">
        <v>5291</v>
      </c>
    </row>
    <row r="7511">
      <c r="A7511" s="441">
        <v>45853.25720393518</v>
      </c>
      <c r="B7511" s="294" t="s">
        <v>2283</v>
      </c>
    </row>
    <row r="7512">
      <c r="A7512" s="441">
        <v>45853.25722064815</v>
      </c>
      <c r="B7512" s="294" t="s">
        <v>5292</v>
      </c>
    </row>
    <row r="7513">
      <c r="A7513" s="441">
        <v>45853.37503393518</v>
      </c>
      <c r="B7513" s="294" t="s">
        <v>2290</v>
      </c>
    </row>
    <row r="7514">
      <c r="A7514" s="441">
        <v>45853.375376550925</v>
      </c>
      <c r="B7514" s="294" t="s">
        <v>3140</v>
      </c>
    </row>
    <row r="7515">
      <c r="A7515" s="441">
        <v>45853.375693587965</v>
      </c>
      <c r="B7515" s="294" t="s">
        <v>3023</v>
      </c>
    </row>
    <row r="7516">
      <c r="A7516" s="441">
        <v>45853.37581005787</v>
      </c>
      <c r="B7516" s="294" t="s">
        <v>5293</v>
      </c>
    </row>
    <row r="7517">
      <c r="A7517" s="441">
        <v>45853.37581298611</v>
      </c>
      <c r="B7517" s="294" t="s">
        <v>5294</v>
      </c>
    </row>
    <row r="7518">
      <c r="A7518" s="441">
        <v>45853.375824456016</v>
      </c>
      <c r="B7518" s="294" t="s">
        <v>5295</v>
      </c>
    </row>
    <row r="7519">
      <c r="A7519" s="441">
        <v>45853.375840162036</v>
      </c>
      <c r="B7519" s="294" t="s">
        <v>2283</v>
      </c>
    </row>
    <row r="7520">
      <c r="A7520" s="441">
        <v>45853.375849143515</v>
      </c>
      <c r="B7520" s="294" t="s">
        <v>5296</v>
      </c>
    </row>
    <row r="7521">
      <c r="A7521" s="441">
        <v>45853.39676105324</v>
      </c>
      <c r="B7521" s="294" t="s">
        <v>5297</v>
      </c>
    </row>
    <row r="7522">
      <c r="A7522" s="441">
        <v>45853.396764571764</v>
      </c>
      <c r="B7522" s="294" t="s">
        <v>2260</v>
      </c>
    </row>
    <row r="7523">
      <c r="A7523" s="441">
        <v>45853.39678804398</v>
      </c>
      <c r="B7523" s="294" t="s">
        <v>2414</v>
      </c>
    </row>
    <row r="7524">
      <c r="A7524" s="441">
        <v>45853.39680107639</v>
      </c>
      <c r="B7524" s="294" t="s">
        <v>2264</v>
      </c>
    </row>
    <row r="7525">
      <c r="A7525" s="441">
        <v>45853.39689775463</v>
      </c>
      <c r="B7525" s="294" t="s">
        <v>5298</v>
      </c>
    </row>
    <row r="7526">
      <c r="A7526" s="441">
        <v>45853.39690649306</v>
      </c>
      <c r="B7526" s="294" t="s">
        <v>2260</v>
      </c>
    </row>
    <row r="7527">
      <c r="A7527" s="441">
        <v>45853.39690922454</v>
      </c>
      <c r="B7527" s="294" t="s">
        <v>2414</v>
      </c>
    </row>
    <row r="7528">
      <c r="A7528" s="441">
        <v>45853.396911805554</v>
      </c>
      <c r="B7528" s="294" t="s">
        <v>2264</v>
      </c>
    </row>
    <row r="7529">
      <c r="A7529" s="441">
        <v>45853.39731759259</v>
      </c>
      <c r="B7529" s="294" t="s">
        <v>5299</v>
      </c>
    </row>
    <row r="7530">
      <c r="A7530" s="441">
        <v>45853.3973324074</v>
      </c>
      <c r="B7530" s="294" t="s">
        <v>2260</v>
      </c>
    </row>
    <row r="7531">
      <c r="A7531" s="441">
        <v>45853.39733732639</v>
      </c>
      <c r="B7531" s="294" t="s">
        <v>2414</v>
      </c>
    </row>
    <row r="7532">
      <c r="A7532" s="441">
        <v>45853.3973415162</v>
      </c>
      <c r="B7532" s="294" t="s">
        <v>2264</v>
      </c>
    </row>
    <row r="7533">
      <c r="A7533" s="441">
        <v>45853.3973543287</v>
      </c>
      <c r="B7533" s="294" t="s">
        <v>5300</v>
      </c>
    </row>
    <row r="7534">
      <c r="A7534" s="441">
        <v>45853.39735684027</v>
      </c>
      <c r="B7534" s="294" t="s">
        <v>2260</v>
      </c>
    </row>
    <row r="7535">
      <c r="A7535" s="441">
        <v>45853.39736391204</v>
      </c>
      <c r="B7535" s="294" t="s">
        <v>2414</v>
      </c>
    </row>
    <row r="7536">
      <c r="A7536" s="441">
        <v>45853.3973837963</v>
      </c>
      <c r="B7536" s="294" t="s">
        <v>2264</v>
      </c>
    </row>
    <row r="7537">
      <c r="A7537" s="441">
        <v>45853.397959016205</v>
      </c>
      <c r="B7537" s="294" t="s">
        <v>5301</v>
      </c>
    </row>
    <row r="7538">
      <c r="A7538" s="441">
        <v>45853.397962083334</v>
      </c>
      <c r="B7538" s="294" t="s">
        <v>2260</v>
      </c>
    </row>
    <row r="7539">
      <c r="A7539" s="441">
        <v>45853.39796498843</v>
      </c>
      <c r="B7539" s="294" t="s">
        <v>2414</v>
      </c>
    </row>
    <row r="7540">
      <c r="A7540" s="441">
        <v>45853.397970335645</v>
      </c>
      <c r="B7540" s="294" t="s">
        <v>2264</v>
      </c>
    </row>
    <row r="7541">
      <c r="A7541" s="441">
        <v>45853.43195238426</v>
      </c>
      <c r="B7541" s="294" t="s">
        <v>5302</v>
      </c>
    </row>
    <row r="7542">
      <c r="A7542" s="441">
        <v>45853.431965358795</v>
      </c>
      <c r="B7542" s="294" t="s">
        <v>2612</v>
      </c>
    </row>
    <row r="7543">
      <c r="A7543" s="441">
        <v>45853.43198760417</v>
      </c>
      <c r="B7543" s="294" t="s">
        <v>2398</v>
      </c>
    </row>
    <row r="7544">
      <c r="A7544" s="441">
        <v>45853.432001215275</v>
      </c>
      <c r="B7544" s="294" t="s">
        <v>2399</v>
      </c>
    </row>
    <row r="7545">
      <c r="A7545" s="441">
        <v>45853.432016516206</v>
      </c>
      <c r="B7545" s="294" t="s">
        <v>5303</v>
      </c>
    </row>
    <row r="7546">
      <c r="A7546" s="441">
        <v>45853.43235728009</v>
      </c>
      <c r="B7546" s="294" t="s">
        <v>5304</v>
      </c>
    </row>
    <row r="7547">
      <c r="A7547" s="441">
        <v>45853.43237702546</v>
      </c>
      <c r="B7547" s="294" t="s">
        <v>2603</v>
      </c>
    </row>
    <row r="7548">
      <c r="A7548" s="441">
        <v>45853.43238209491</v>
      </c>
      <c r="B7548" s="294" t="s">
        <v>2398</v>
      </c>
    </row>
    <row r="7549">
      <c r="A7549" s="441">
        <v>45853.432391979164</v>
      </c>
      <c r="B7549" s="294" t="s">
        <v>2399</v>
      </c>
    </row>
    <row r="7550">
      <c r="A7550" s="441">
        <v>45853.43240445602</v>
      </c>
      <c r="B7550" s="294" t="s">
        <v>5305</v>
      </c>
    </row>
    <row r="7551">
      <c r="A7551" s="441">
        <v>45853.432881319444</v>
      </c>
      <c r="B7551" s="294" t="s">
        <v>5306</v>
      </c>
    </row>
    <row r="7552">
      <c r="A7552" s="441">
        <v>45853.43288627315</v>
      </c>
      <c r="B7552" s="294" t="s">
        <v>2274</v>
      </c>
    </row>
    <row r="7553">
      <c r="A7553" s="441">
        <v>45853.43289704861</v>
      </c>
      <c r="B7553" s="294" t="s">
        <v>2612</v>
      </c>
    </row>
    <row r="7554">
      <c r="A7554" s="441">
        <v>45853.43290165509</v>
      </c>
      <c r="B7554" s="294" t="s">
        <v>3957</v>
      </c>
    </row>
    <row r="7555">
      <c r="A7555" s="441">
        <v>45853.43290667824</v>
      </c>
      <c r="B7555" s="294" t="s">
        <v>5171</v>
      </c>
    </row>
    <row r="7556">
      <c r="A7556" s="441">
        <v>45853.43295740741</v>
      </c>
      <c r="B7556" s="294" t="s">
        <v>2333</v>
      </c>
    </row>
    <row r="7557">
      <c r="A7557" s="441">
        <v>45853.43298898148</v>
      </c>
      <c r="B7557" s="294" t="s">
        <v>5307</v>
      </c>
    </row>
    <row r="7558">
      <c r="A7558" s="441">
        <v>45853.43299480324</v>
      </c>
      <c r="B7558" s="294" t="s">
        <v>2280</v>
      </c>
    </row>
    <row r="7559">
      <c r="A7559" s="441">
        <v>45853.43300520834</v>
      </c>
      <c r="B7559" s="294" t="s">
        <v>2281</v>
      </c>
    </row>
    <row r="7560">
      <c r="A7560" s="441">
        <v>45853.43303193287</v>
      </c>
      <c r="B7560" s="294" t="s">
        <v>4316</v>
      </c>
    </row>
    <row r="7561">
      <c r="A7561" s="441">
        <v>45853.433038414354</v>
      </c>
      <c r="B7561" s="294" t="s">
        <v>5308</v>
      </c>
    </row>
    <row r="7562">
      <c r="A7562" s="441">
        <v>45853.43313449074</v>
      </c>
      <c r="B7562" s="294" t="s">
        <v>5309</v>
      </c>
    </row>
    <row r="7563">
      <c r="A7563" s="441">
        <v>45853.43325894676</v>
      </c>
      <c r="B7563" s="294" t="s">
        <v>5310</v>
      </c>
    </row>
    <row r="7564">
      <c r="A7564" s="441">
        <v>45853.433277766206</v>
      </c>
      <c r="B7564" s="294" t="s">
        <v>5311</v>
      </c>
    </row>
    <row r="7565">
      <c r="A7565" s="441">
        <v>45853.433294594906</v>
      </c>
      <c r="B7565" s="294" t="s">
        <v>2435</v>
      </c>
    </row>
    <row r="7566">
      <c r="A7566" s="441">
        <v>45853.43329793982</v>
      </c>
      <c r="B7566" s="294" t="s">
        <v>2426</v>
      </c>
    </row>
    <row r="7567">
      <c r="A7567" s="441">
        <v>45853.43329885417</v>
      </c>
      <c r="B7567" s="294" t="s">
        <v>5312</v>
      </c>
    </row>
    <row r="7568">
      <c r="A7568" s="441">
        <v>45853.43330387732</v>
      </c>
      <c r="B7568" s="294" t="s">
        <v>2283</v>
      </c>
    </row>
    <row r="7569">
      <c r="A7569" s="441">
        <v>45853.433305439816</v>
      </c>
      <c r="B7569" s="294" t="s">
        <v>2398</v>
      </c>
    </row>
    <row r="7570">
      <c r="A7570" s="441">
        <v>45853.43331248843</v>
      </c>
      <c r="B7570" s="294" t="s">
        <v>5313</v>
      </c>
    </row>
    <row r="7571">
      <c r="A7571" s="441">
        <v>45853.43331361111</v>
      </c>
      <c r="B7571" s="294" t="s">
        <v>2399</v>
      </c>
    </row>
    <row r="7572">
      <c r="A7572" s="441">
        <v>45853.433317256946</v>
      </c>
      <c r="B7572" s="294" t="s">
        <v>2285</v>
      </c>
    </row>
    <row r="7573">
      <c r="A7573" s="441">
        <v>45853.4333253588</v>
      </c>
      <c r="B7573" s="294" t="s">
        <v>5314</v>
      </c>
    </row>
    <row r="7574">
      <c r="A7574" s="441">
        <v>45853.43332658565</v>
      </c>
      <c r="B7574" s="294" t="s">
        <v>5315</v>
      </c>
    </row>
    <row r="7575">
      <c r="A7575" s="441">
        <v>45853.43333743056</v>
      </c>
      <c r="B7575" s="294" t="s">
        <v>5316</v>
      </c>
    </row>
    <row r="7576">
      <c r="A7576" s="441">
        <v>45853.4338766088</v>
      </c>
      <c r="B7576" s="294" t="s">
        <v>5317</v>
      </c>
    </row>
    <row r="7577">
      <c r="A7577" s="441">
        <v>45853.43388280093</v>
      </c>
      <c r="B7577" s="294" t="s">
        <v>2274</v>
      </c>
    </row>
    <row r="7578">
      <c r="A7578" s="441">
        <v>45853.433895636575</v>
      </c>
      <c r="B7578" s="294" t="s">
        <v>2603</v>
      </c>
    </row>
    <row r="7579">
      <c r="A7579" s="441">
        <v>45853.43390240741</v>
      </c>
      <c r="B7579" s="294" t="s">
        <v>2615</v>
      </c>
    </row>
    <row r="7580">
      <c r="A7580" s="441">
        <v>45853.43390826389</v>
      </c>
      <c r="B7580" s="294" t="s">
        <v>5171</v>
      </c>
    </row>
    <row r="7581">
      <c r="A7581" s="441">
        <v>45853.43402400463</v>
      </c>
      <c r="B7581" s="294" t="s">
        <v>2278</v>
      </c>
    </row>
    <row r="7582">
      <c r="A7582" s="441">
        <v>45853.434065520836</v>
      </c>
      <c r="B7582" s="294" t="s">
        <v>5318</v>
      </c>
    </row>
    <row r="7583">
      <c r="A7583" s="441">
        <v>45853.434089918985</v>
      </c>
      <c r="B7583" s="294" t="s">
        <v>2280</v>
      </c>
    </row>
    <row r="7584">
      <c r="A7584" s="441">
        <v>45853.43410265046</v>
      </c>
      <c r="B7584" s="294" t="s">
        <v>2281</v>
      </c>
    </row>
    <row r="7585">
      <c r="A7585" s="441">
        <v>45853.43413650463</v>
      </c>
      <c r="B7585" s="294" t="s">
        <v>2767</v>
      </c>
    </row>
    <row r="7586">
      <c r="A7586" s="441">
        <v>45853.434143819446</v>
      </c>
      <c r="B7586" s="294" t="s">
        <v>5319</v>
      </c>
    </row>
    <row r="7587">
      <c r="A7587" s="441">
        <v>45853.43432615741</v>
      </c>
      <c r="B7587" s="294" t="s">
        <v>5320</v>
      </c>
    </row>
    <row r="7588">
      <c r="A7588" s="441">
        <v>45853.43433033564</v>
      </c>
      <c r="B7588" s="294" t="s">
        <v>2274</v>
      </c>
    </row>
    <row r="7589">
      <c r="A7589" s="441">
        <v>45853.434352094904</v>
      </c>
      <c r="B7589" s="294" t="s">
        <v>2426</v>
      </c>
    </row>
    <row r="7590">
      <c r="A7590" s="441">
        <v>45853.43435689815</v>
      </c>
      <c r="B7590" s="294" t="s">
        <v>2429</v>
      </c>
    </row>
    <row r="7591">
      <c r="A7591" s="441">
        <v>45853.434362002314</v>
      </c>
      <c r="B7591" s="294" t="s">
        <v>5171</v>
      </c>
    </row>
    <row r="7592">
      <c r="A7592" s="441">
        <v>45853.43442769676</v>
      </c>
      <c r="B7592" s="294" t="s">
        <v>2342</v>
      </c>
    </row>
    <row r="7593">
      <c r="A7593" s="441">
        <v>45853.43444266204</v>
      </c>
      <c r="B7593" s="294" t="s">
        <v>5321</v>
      </c>
    </row>
    <row r="7594">
      <c r="A7594" s="441">
        <v>45853.43444793981</v>
      </c>
      <c r="B7594" s="294" t="s">
        <v>2280</v>
      </c>
    </row>
    <row r="7595">
      <c r="A7595" s="441">
        <v>45853.43446021991</v>
      </c>
      <c r="B7595" s="294" t="s">
        <v>2281</v>
      </c>
    </row>
    <row r="7596">
      <c r="A7596" s="441">
        <v>45853.43447570602</v>
      </c>
      <c r="B7596" s="294" t="s">
        <v>2431</v>
      </c>
    </row>
    <row r="7597">
      <c r="A7597" s="441">
        <v>45853.4344834375</v>
      </c>
      <c r="B7597" s="294" t="s">
        <v>5322</v>
      </c>
    </row>
    <row r="7598">
      <c r="A7598" s="441">
        <v>45853.43460638889</v>
      </c>
      <c r="B7598" s="294" t="s">
        <v>5323</v>
      </c>
    </row>
    <row r="7599">
      <c r="A7599" s="441">
        <v>45853.43463824074</v>
      </c>
      <c r="B7599" s="294" t="s">
        <v>5323</v>
      </c>
    </row>
    <row r="7600">
      <c r="A7600" s="441">
        <v>45853.43472903935</v>
      </c>
      <c r="B7600" s="294" t="s">
        <v>5324</v>
      </c>
    </row>
    <row r="7601">
      <c r="A7601" s="441">
        <v>45853.434735856485</v>
      </c>
      <c r="B7601" s="294" t="s">
        <v>2435</v>
      </c>
    </row>
    <row r="7602">
      <c r="A7602" s="441">
        <v>45853.43474615741</v>
      </c>
      <c r="B7602" s="294" t="s">
        <v>5325</v>
      </c>
    </row>
    <row r="7603">
      <c r="A7603" s="441">
        <v>45853.43475071759</v>
      </c>
      <c r="B7603" s="294" t="s">
        <v>2283</v>
      </c>
    </row>
    <row r="7604">
      <c r="A7604" s="441">
        <v>45853.434764317135</v>
      </c>
      <c r="B7604" s="294" t="s">
        <v>5326</v>
      </c>
    </row>
    <row r="7605">
      <c r="A7605" s="441">
        <v>45853.43476908565</v>
      </c>
      <c r="B7605" s="294" t="s">
        <v>2285</v>
      </c>
    </row>
    <row r="7606">
      <c r="A7606" s="441">
        <v>45853.43477571759</v>
      </c>
      <c r="B7606" s="294" t="s">
        <v>5327</v>
      </c>
    </row>
    <row r="7607">
      <c r="A7607" s="441">
        <v>45853.43478439815</v>
      </c>
      <c r="B7607" s="294" t="s">
        <v>5328</v>
      </c>
    </row>
    <row r="7608">
      <c r="A7608" s="441">
        <v>45853.43493866899</v>
      </c>
      <c r="B7608" s="294" t="s">
        <v>5329</v>
      </c>
    </row>
    <row r="7609">
      <c r="A7609" s="441">
        <v>45853.43495260416</v>
      </c>
      <c r="B7609" s="294" t="s">
        <v>2426</v>
      </c>
    </row>
    <row r="7610">
      <c r="A7610" s="441">
        <v>45853.43495736111</v>
      </c>
      <c r="B7610" s="294" t="s">
        <v>2398</v>
      </c>
    </row>
    <row r="7611">
      <c r="A7611" s="441">
        <v>45853.43496871528</v>
      </c>
      <c r="B7611" s="294" t="s">
        <v>2399</v>
      </c>
    </row>
    <row r="7612">
      <c r="A7612" s="441">
        <v>45853.43499368055</v>
      </c>
      <c r="B7612" s="294" t="s">
        <v>5330</v>
      </c>
    </row>
    <row r="7613">
      <c r="A7613" s="441">
        <v>45853.4350415625</v>
      </c>
      <c r="B7613" s="294" t="s">
        <v>5331</v>
      </c>
    </row>
    <row r="7614">
      <c r="A7614" s="441">
        <v>45853.43505518518</v>
      </c>
      <c r="B7614" s="294" t="s">
        <v>2435</v>
      </c>
    </row>
    <row r="7615">
      <c r="A7615" s="441">
        <v>45853.4350621875</v>
      </c>
      <c r="B7615" s="294" t="s">
        <v>5332</v>
      </c>
    </row>
    <row r="7616">
      <c r="A7616" s="441">
        <v>45853.43507637731</v>
      </c>
      <c r="B7616" s="294" t="s">
        <v>2283</v>
      </c>
    </row>
    <row r="7617">
      <c r="A7617" s="441">
        <v>45853.43509601852</v>
      </c>
      <c r="B7617" s="294" t="s">
        <v>5333</v>
      </c>
    </row>
    <row r="7618">
      <c r="A7618" s="441">
        <v>45853.435101932875</v>
      </c>
      <c r="B7618" s="294" t="s">
        <v>2285</v>
      </c>
    </row>
    <row r="7619">
      <c r="A7619" s="441">
        <v>45853.43510887731</v>
      </c>
      <c r="B7619" s="294" t="s">
        <v>5334</v>
      </c>
    </row>
    <row r="7620">
      <c r="A7620" s="441">
        <v>45853.43512263889</v>
      </c>
      <c r="B7620" s="294" t="s">
        <v>5335</v>
      </c>
    </row>
    <row r="7621">
      <c r="A7621" s="441">
        <v>45853.43646405093</v>
      </c>
      <c r="B7621" s="294" t="s">
        <v>5336</v>
      </c>
    </row>
    <row r="7622">
      <c r="A7622" s="441">
        <v>45853.436468541666</v>
      </c>
      <c r="B7622" s="294" t="s">
        <v>2274</v>
      </c>
    </row>
    <row r="7623">
      <c r="A7623" s="441">
        <v>45853.436484942125</v>
      </c>
      <c r="B7623" s="294" t="s">
        <v>2426</v>
      </c>
    </row>
    <row r="7624">
      <c r="A7624" s="441">
        <v>45853.43648870371</v>
      </c>
      <c r="B7624" s="294" t="s">
        <v>2429</v>
      </c>
    </row>
    <row r="7625">
      <c r="A7625" s="441">
        <v>45853.436495636575</v>
      </c>
      <c r="B7625" s="294" t="s">
        <v>5171</v>
      </c>
    </row>
    <row r="7626">
      <c r="A7626" s="441">
        <v>45853.436512326385</v>
      </c>
      <c r="B7626" s="294" t="s">
        <v>5337</v>
      </c>
    </row>
    <row r="7627">
      <c r="A7627" s="441">
        <v>45853.43652204861</v>
      </c>
      <c r="B7627" s="294" t="s">
        <v>5338</v>
      </c>
    </row>
    <row r="7628">
      <c r="A7628" s="441">
        <v>45853.43654008102</v>
      </c>
      <c r="B7628" s="294" t="s">
        <v>5339</v>
      </c>
    </row>
    <row r="7629">
      <c r="A7629" s="441">
        <v>45853.43655180556</v>
      </c>
      <c r="B7629" s="294" t="s">
        <v>2342</v>
      </c>
    </row>
    <row r="7630">
      <c r="A7630" s="441">
        <v>45853.436565729164</v>
      </c>
      <c r="B7630" s="294" t="s">
        <v>5321</v>
      </c>
    </row>
    <row r="7631">
      <c r="A7631" s="441">
        <v>45853.436570081016</v>
      </c>
      <c r="B7631" s="294" t="s">
        <v>5340</v>
      </c>
    </row>
    <row r="7632">
      <c r="A7632" s="441">
        <v>45853.43657488426</v>
      </c>
      <c r="B7632" s="294" t="s">
        <v>2355</v>
      </c>
    </row>
    <row r="7633">
      <c r="A7633" s="441">
        <v>45853.43658716435</v>
      </c>
      <c r="B7633" s="294" t="s">
        <v>5341</v>
      </c>
    </row>
    <row r="7634">
      <c r="A7634" s="441">
        <v>45853.436603587965</v>
      </c>
      <c r="B7634" s="294" t="s">
        <v>2431</v>
      </c>
    </row>
    <row r="7635">
      <c r="A7635" s="441">
        <v>45853.43660920139</v>
      </c>
      <c r="B7635" s="294" t="s">
        <v>5322</v>
      </c>
    </row>
    <row r="7636">
      <c r="A7636" s="441">
        <v>45853.436663252316</v>
      </c>
      <c r="B7636" s="294" t="s">
        <v>5342</v>
      </c>
    </row>
    <row r="7637">
      <c r="A7637" s="441">
        <v>45853.436684976856</v>
      </c>
      <c r="B7637" s="294" t="s">
        <v>5343</v>
      </c>
    </row>
    <row r="7638">
      <c r="A7638" s="441">
        <v>45853.436788541665</v>
      </c>
      <c r="B7638" s="294" t="s">
        <v>5324</v>
      </c>
    </row>
    <row r="7639">
      <c r="A7639" s="441">
        <v>45853.43680574074</v>
      </c>
      <c r="B7639" s="294" t="s">
        <v>2435</v>
      </c>
    </row>
    <row r="7640">
      <c r="A7640" s="441">
        <v>45853.43681111111</v>
      </c>
      <c r="B7640" s="294" t="s">
        <v>5344</v>
      </c>
    </row>
    <row r="7641">
      <c r="A7641" s="441">
        <v>45853.43681555556</v>
      </c>
      <c r="B7641" s="294" t="s">
        <v>2283</v>
      </c>
    </row>
    <row r="7642">
      <c r="A7642" s="441">
        <v>45853.43682392361</v>
      </c>
      <c r="B7642" s="294" t="s">
        <v>5345</v>
      </c>
    </row>
    <row r="7643">
      <c r="A7643" s="441">
        <v>45853.43682861111</v>
      </c>
      <c r="B7643" s="294" t="s">
        <v>2285</v>
      </c>
    </row>
    <row r="7644">
      <c r="A7644" s="441">
        <v>45853.43683466435</v>
      </c>
      <c r="B7644" s="294" t="s">
        <v>5346</v>
      </c>
    </row>
    <row r="7645">
      <c r="A7645" s="441">
        <v>45853.43684358796</v>
      </c>
      <c r="B7645" s="294" t="s">
        <v>5347</v>
      </c>
    </row>
    <row r="7646">
      <c r="A7646" s="441">
        <v>45853.49913207176</v>
      </c>
      <c r="B7646" s="294" t="s">
        <v>5348</v>
      </c>
    </row>
    <row r="7647">
      <c r="A7647" s="441">
        <v>45853.49913625</v>
      </c>
      <c r="B7647" s="294" t="s">
        <v>2260</v>
      </c>
    </row>
    <row r="7648">
      <c r="A7648" s="441">
        <v>45853.4991421875</v>
      </c>
      <c r="B7648" s="294" t="s">
        <v>3060</v>
      </c>
    </row>
    <row r="7649">
      <c r="A7649" s="441">
        <v>45853.49915209491</v>
      </c>
      <c r="B7649" s="294" t="s">
        <v>2264</v>
      </c>
    </row>
    <row r="7650">
      <c r="A7650" s="441">
        <v>45853.51377280093</v>
      </c>
      <c r="B7650" s="294" t="s">
        <v>5349</v>
      </c>
    </row>
    <row r="7651">
      <c r="A7651" s="441">
        <v>45853.51377931713</v>
      </c>
      <c r="B7651" s="294" t="s">
        <v>2260</v>
      </c>
    </row>
    <row r="7652">
      <c r="A7652" s="441">
        <v>45853.51378217593</v>
      </c>
      <c r="B7652" s="294" t="s">
        <v>2266</v>
      </c>
    </row>
    <row r="7653">
      <c r="A7653" s="441">
        <v>45853.513792847225</v>
      </c>
      <c r="B7653" s="294" t="s">
        <v>2267</v>
      </c>
    </row>
    <row r="7654">
      <c r="A7654" s="441">
        <v>45853.51379564815</v>
      </c>
      <c r="B7654" s="294" t="s">
        <v>2264</v>
      </c>
    </row>
    <row r="7655">
      <c r="A7655" s="441">
        <v>45853.51411118056</v>
      </c>
      <c r="B7655" s="294" t="s">
        <v>5350</v>
      </c>
    </row>
    <row r="7656">
      <c r="A7656" s="441">
        <v>45853.514113854166</v>
      </c>
      <c r="B7656" s="294" t="s">
        <v>2260</v>
      </c>
    </row>
    <row r="7657">
      <c r="A7657" s="441">
        <v>45853.51411658565</v>
      </c>
      <c r="B7657" s="294" t="s">
        <v>2266</v>
      </c>
    </row>
    <row r="7658">
      <c r="A7658" s="441">
        <v>45853.51411996528</v>
      </c>
      <c r="B7658" s="294" t="s">
        <v>2267</v>
      </c>
    </row>
    <row r="7659">
      <c r="A7659" s="441">
        <v>45853.51412847222</v>
      </c>
      <c r="B7659" s="294" t="s">
        <v>2264</v>
      </c>
    </row>
    <row r="7660">
      <c r="A7660" s="441">
        <v>45853.51549244213</v>
      </c>
      <c r="B7660" s="294" t="s">
        <v>5351</v>
      </c>
    </row>
    <row r="7661">
      <c r="A7661" s="441">
        <v>45853.51549601852</v>
      </c>
      <c r="B7661" s="294" t="s">
        <v>2260</v>
      </c>
    </row>
    <row r="7662">
      <c r="A7662" s="441">
        <v>45853.515499456014</v>
      </c>
      <c r="B7662" s="294" t="s">
        <v>2266</v>
      </c>
    </row>
    <row r="7663">
      <c r="A7663" s="441">
        <v>45853.51550347223</v>
      </c>
      <c r="B7663" s="294" t="s">
        <v>2267</v>
      </c>
    </row>
    <row r="7664">
      <c r="A7664" s="441">
        <v>45853.5155099074</v>
      </c>
      <c r="B7664" s="294" t="s">
        <v>5352</v>
      </c>
    </row>
    <row r="7665">
      <c r="A7665" s="441">
        <v>45853.5155102662</v>
      </c>
      <c r="B7665" s="294" t="s">
        <v>2264</v>
      </c>
    </row>
    <row r="7666">
      <c r="A7666" s="441">
        <v>45853.51551329861</v>
      </c>
      <c r="B7666" s="294" t="s">
        <v>2260</v>
      </c>
    </row>
    <row r="7667">
      <c r="A7667" s="441">
        <v>45853.515522222224</v>
      </c>
      <c r="B7667" s="294" t="s">
        <v>2266</v>
      </c>
    </row>
    <row r="7668">
      <c r="A7668" s="441">
        <v>45853.51552671296</v>
      </c>
      <c r="B7668" s="294" t="s">
        <v>2267</v>
      </c>
    </row>
    <row r="7669">
      <c r="A7669" s="441">
        <v>45853.51553013889</v>
      </c>
      <c r="B7669" s="294" t="s">
        <v>2264</v>
      </c>
    </row>
    <row r="7670">
      <c r="A7670" s="441">
        <v>45853.51572951389</v>
      </c>
      <c r="B7670" s="294" t="s">
        <v>5353</v>
      </c>
    </row>
    <row r="7671">
      <c r="A7671" s="441">
        <v>45853.51573284723</v>
      </c>
      <c r="B7671" s="294" t="s">
        <v>2260</v>
      </c>
    </row>
    <row r="7672">
      <c r="A7672" s="441">
        <v>45853.51574284722</v>
      </c>
      <c r="B7672" s="294" t="s">
        <v>2266</v>
      </c>
    </row>
    <row r="7673">
      <c r="A7673" s="441">
        <v>45853.51574973379</v>
      </c>
      <c r="B7673" s="294" t="s">
        <v>2267</v>
      </c>
    </row>
    <row r="7674">
      <c r="A7674" s="441">
        <v>45853.51576081019</v>
      </c>
      <c r="B7674" s="294" t="s">
        <v>2264</v>
      </c>
    </row>
    <row r="7675">
      <c r="A7675" s="441">
        <v>45853.51584769676</v>
      </c>
      <c r="B7675" s="294" t="s">
        <v>5354</v>
      </c>
    </row>
    <row r="7676">
      <c r="A7676" s="441">
        <v>45853.51585519676</v>
      </c>
      <c r="B7676" s="294" t="s">
        <v>2260</v>
      </c>
    </row>
    <row r="7677">
      <c r="A7677" s="441">
        <v>45853.515858541665</v>
      </c>
      <c r="B7677" s="294" t="s">
        <v>2266</v>
      </c>
    </row>
    <row r="7678">
      <c r="A7678" s="441">
        <v>45853.51586271991</v>
      </c>
      <c r="B7678" s="294" t="s">
        <v>2267</v>
      </c>
    </row>
    <row r="7679">
      <c r="A7679" s="441">
        <v>45853.515866076385</v>
      </c>
      <c r="B7679" s="294" t="s">
        <v>2264</v>
      </c>
    </row>
    <row r="7680">
      <c r="A7680" s="441">
        <v>45853.5183865162</v>
      </c>
      <c r="B7680" s="294" t="s">
        <v>5355</v>
      </c>
    </row>
    <row r="7681">
      <c r="A7681" s="441">
        <v>45853.518389432866</v>
      </c>
      <c r="B7681" s="294" t="s">
        <v>2260</v>
      </c>
    </row>
    <row r="7682">
      <c r="A7682" s="441">
        <v>45853.51839228009</v>
      </c>
      <c r="B7682" s="294" t="s">
        <v>2463</v>
      </c>
    </row>
    <row r="7683">
      <c r="A7683" s="441">
        <v>45853.518405254625</v>
      </c>
      <c r="B7683" s="294" t="s">
        <v>2267</v>
      </c>
    </row>
    <row r="7684">
      <c r="A7684" s="441">
        <v>45853.51840798611</v>
      </c>
      <c r="B7684" s="294" t="s">
        <v>2264</v>
      </c>
    </row>
    <row r="7685">
      <c r="A7685" s="441">
        <v>45853.51876695602</v>
      </c>
      <c r="B7685" s="294" t="s">
        <v>5356</v>
      </c>
    </row>
    <row r="7686">
      <c r="A7686" s="441">
        <v>45853.51877023148</v>
      </c>
      <c r="B7686" s="294" t="s">
        <v>2260</v>
      </c>
    </row>
    <row r="7687">
      <c r="A7687" s="441">
        <v>45853.518773460644</v>
      </c>
      <c r="B7687" s="294" t="s">
        <v>2463</v>
      </c>
    </row>
    <row r="7688">
      <c r="A7688" s="441">
        <v>45853.518782534724</v>
      </c>
      <c r="B7688" s="294" t="s">
        <v>2267</v>
      </c>
    </row>
    <row r="7689">
      <c r="A7689" s="441">
        <v>45853.51878627315</v>
      </c>
      <c r="B7689" s="294" t="s">
        <v>2264</v>
      </c>
    </row>
    <row r="7690">
      <c r="A7690" s="441">
        <v>45853.521938391204</v>
      </c>
      <c r="B7690" s="294" t="s">
        <v>5357</v>
      </c>
    </row>
    <row r="7691">
      <c r="A7691" s="441">
        <v>45853.521945416665</v>
      </c>
      <c r="B7691" s="294" t="s">
        <v>2260</v>
      </c>
    </row>
    <row r="7692">
      <c r="A7692" s="441">
        <v>45853.52194972222</v>
      </c>
      <c r="B7692" s="294" t="s">
        <v>2266</v>
      </c>
    </row>
    <row r="7693">
      <c r="A7693" s="441">
        <v>45853.521956620374</v>
      </c>
      <c r="B7693" s="294" t="s">
        <v>2267</v>
      </c>
    </row>
    <row r="7694">
      <c r="A7694" s="441">
        <v>45853.52196077546</v>
      </c>
      <c r="B7694" s="294" t="s">
        <v>2264</v>
      </c>
    </row>
    <row r="7695">
      <c r="A7695" s="441">
        <v>45853.52365212963</v>
      </c>
      <c r="B7695" s="294" t="s">
        <v>5358</v>
      </c>
    </row>
    <row r="7696">
      <c r="A7696" s="441">
        <v>45853.52365606482</v>
      </c>
      <c r="B7696" s="294" t="s">
        <v>2260</v>
      </c>
    </row>
    <row r="7697">
      <c r="A7697" s="441">
        <v>45853.52366046296</v>
      </c>
      <c r="B7697" s="294" t="s">
        <v>2266</v>
      </c>
    </row>
    <row r="7698">
      <c r="A7698" s="441">
        <v>45853.52366474537</v>
      </c>
      <c r="B7698" s="294" t="s">
        <v>2267</v>
      </c>
    </row>
    <row r="7699">
      <c r="A7699" s="441">
        <v>45853.523669270835</v>
      </c>
      <c r="B7699" s="294" t="s">
        <v>2264</v>
      </c>
    </row>
    <row r="7700">
      <c r="A7700" s="441">
        <v>45853.5238400463</v>
      </c>
      <c r="B7700" s="294" t="s">
        <v>5359</v>
      </c>
    </row>
    <row r="7701">
      <c r="A7701" s="441">
        <v>45853.52384340278</v>
      </c>
      <c r="B7701" s="294" t="s">
        <v>2260</v>
      </c>
    </row>
    <row r="7702">
      <c r="A7702" s="441">
        <v>45853.52384846065</v>
      </c>
      <c r="B7702" s="294" t="s">
        <v>2266</v>
      </c>
    </row>
    <row r="7703">
      <c r="A7703" s="441">
        <v>45853.52385244213</v>
      </c>
      <c r="B7703" s="294" t="s">
        <v>2267</v>
      </c>
    </row>
    <row r="7704">
      <c r="A7704" s="441">
        <v>45853.52385724537</v>
      </c>
      <c r="B7704" s="294" t="s">
        <v>2264</v>
      </c>
    </row>
    <row r="7705">
      <c r="A7705" s="441">
        <v>45853.524816770834</v>
      </c>
      <c r="B7705" s="294" t="s">
        <v>5360</v>
      </c>
    </row>
    <row r="7706">
      <c r="A7706" s="441">
        <v>45853.52482075231</v>
      </c>
      <c r="B7706" s="294" t="s">
        <v>2260</v>
      </c>
    </row>
    <row r="7707">
      <c r="A7707" s="441">
        <v>45853.52482464121</v>
      </c>
      <c r="B7707" s="294" t="s">
        <v>2266</v>
      </c>
    </row>
    <row r="7708">
      <c r="A7708" s="441">
        <v>45853.52484165509</v>
      </c>
      <c r="B7708" s="294" t="s">
        <v>2267</v>
      </c>
    </row>
    <row r="7709">
      <c r="A7709" s="441">
        <v>45853.52484559028</v>
      </c>
      <c r="B7709" s="294" t="s">
        <v>2264</v>
      </c>
    </row>
    <row r="7710">
      <c r="A7710" s="441">
        <v>45853.52495168982</v>
      </c>
      <c r="B7710" s="294" t="s">
        <v>5361</v>
      </c>
    </row>
    <row r="7711">
      <c r="A7711" s="441">
        <v>45853.52495520833</v>
      </c>
      <c r="B7711" s="294" t="s">
        <v>2260</v>
      </c>
    </row>
    <row r="7712">
      <c r="A7712" s="441">
        <v>45853.52495936342</v>
      </c>
      <c r="B7712" s="294" t="s">
        <v>2266</v>
      </c>
    </row>
    <row r="7713">
      <c r="A7713" s="441">
        <v>45853.52496340278</v>
      </c>
      <c r="B7713" s="294" t="s">
        <v>2267</v>
      </c>
    </row>
    <row r="7714">
      <c r="A7714" s="441">
        <v>45853.524967164354</v>
      </c>
      <c r="B7714" s="294" t="s">
        <v>2264</v>
      </c>
    </row>
    <row r="7715">
      <c r="A7715" s="441">
        <v>45853.52504972222</v>
      </c>
      <c r="B7715" s="294" t="s">
        <v>5362</v>
      </c>
    </row>
    <row r="7716">
      <c r="A7716" s="441">
        <v>45853.52505283565</v>
      </c>
      <c r="B7716" s="294" t="s">
        <v>2260</v>
      </c>
    </row>
    <row r="7717">
      <c r="A7717" s="441">
        <v>45853.525055879625</v>
      </c>
      <c r="B7717" s="294" t="s">
        <v>2266</v>
      </c>
    </row>
    <row r="7718">
      <c r="A7718" s="441">
        <v>45853.52505981481</v>
      </c>
      <c r="B7718" s="294" t="s">
        <v>2267</v>
      </c>
    </row>
    <row r="7719">
      <c r="A7719" s="441">
        <v>45853.52506290509</v>
      </c>
      <c r="B7719" s="294" t="s">
        <v>2264</v>
      </c>
    </row>
    <row r="7720">
      <c r="A7720" s="441">
        <v>45853.530149212966</v>
      </c>
      <c r="B7720" s="294" t="s">
        <v>5363</v>
      </c>
    </row>
    <row r="7721">
      <c r="A7721" s="441">
        <v>45853.530152962965</v>
      </c>
      <c r="B7721" s="294" t="s">
        <v>2260</v>
      </c>
    </row>
    <row r="7722">
      <c r="A7722" s="441">
        <v>45853.53015747685</v>
      </c>
      <c r="B7722" s="294" t="s">
        <v>2266</v>
      </c>
    </row>
    <row r="7723">
      <c r="A7723" s="441">
        <v>45853.53016145833</v>
      </c>
      <c r="B7723" s="294" t="s">
        <v>2267</v>
      </c>
    </row>
    <row r="7724">
      <c r="A7724" s="441">
        <v>45853.530164641204</v>
      </c>
      <c r="B7724" s="294" t="s">
        <v>2264</v>
      </c>
    </row>
    <row r="7725">
      <c r="A7725" s="441">
        <v>45853.54221876158</v>
      </c>
      <c r="B7725" s="294" t="s">
        <v>5364</v>
      </c>
    </row>
    <row r="7726">
      <c r="A7726" s="441">
        <v>45853.54222451389</v>
      </c>
      <c r="B7726" s="294" t="s">
        <v>2260</v>
      </c>
    </row>
    <row r="7727">
      <c r="A7727" s="441">
        <v>45853.54222822917</v>
      </c>
      <c r="B7727" s="294" t="s">
        <v>3127</v>
      </c>
    </row>
    <row r="7728">
      <c r="A7728" s="441">
        <v>45853.542240925926</v>
      </c>
      <c r="B7728" s="294" t="s">
        <v>2264</v>
      </c>
    </row>
    <row r="7729">
      <c r="A7729" s="441">
        <v>45853.60539405093</v>
      </c>
      <c r="B7729" s="294" t="s">
        <v>5365</v>
      </c>
    </row>
    <row r="7730">
      <c r="A7730" s="441">
        <v>45853.60539752315</v>
      </c>
      <c r="B7730" s="294" t="s">
        <v>2260</v>
      </c>
    </row>
    <row r="7731">
      <c r="A7731" s="441">
        <v>45853.60540534722</v>
      </c>
      <c r="B7731" s="294" t="s">
        <v>2293</v>
      </c>
    </row>
    <row r="7732">
      <c r="A7732" s="441">
        <v>45853.605416493054</v>
      </c>
      <c r="B7732" s="294" t="s">
        <v>2264</v>
      </c>
    </row>
    <row r="7733">
      <c r="A7733" s="441">
        <v>45853.60553637732</v>
      </c>
      <c r="B7733" s="294" t="s">
        <v>5366</v>
      </c>
    </row>
    <row r="7734">
      <c r="A7734" s="441">
        <v>45853.60553966435</v>
      </c>
      <c r="B7734" s="294" t="s">
        <v>2260</v>
      </c>
    </row>
    <row r="7735">
      <c r="A7735" s="441">
        <v>45853.60554263889</v>
      </c>
      <c r="B7735" s="294" t="s">
        <v>2293</v>
      </c>
    </row>
    <row r="7736">
      <c r="A7736" s="441">
        <v>45853.605546018516</v>
      </c>
      <c r="B7736" s="294" t="s">
        <v>2264</v>
      </c>
    </row>
    <row r="7737">
      <c r="A7737" s="441">
        <v>45853.73064991898</v>
      </c>
      <c r="B7737" s="294" t="s">
        <v>5367</v>
      </c>
    </row>
    <row r="7738">
      <c r="A7738" s="441">
        <v>45853.730660347224</v>
      </c>
      <c r="B7738" s="294" t="s">
        <v>2532</v>
      </c>
    </row>
    <row r="7739">
      <c r="A7739" s="441">
        <v>45853.730694872684</v>
      </c>
      <c r="B7739" s="294" t="s">
        <v>2533</v>
      </c>
    </row>
    <row r="7740">
      <c r="A7740" s="441">
        <v>45853.73070626157</v>
      </c>
      <c r="B7740" s="294" t="s">
        <v>5368</v>
      </c>
    </row>
    <row r="7741">
      <c r="A7741" s="441">
        <v>45853.73072354167</v>
      </c>
      <c r="B7741" s="294" t="s">
        <v>5369</v>
      </c>
    </row>
    <row r="7742">
      <c r="A7742" s="441">
        <v>45853.73180825231</v>
      </c>
      <c r="B7742" s="294" t="s">
        <v>5370</v>
      </c>
    </row>
    <row r="7743">
      <c r="A7743" s="441">
        <v>45853.731816562504</v>
      </c>
      <c r="B7743" s="294" t="s">
        <v>2274</v>
      </c>
    </row>
    <row r="7744">
      <c r="A7744" s="441">
        <v>45853.731846574075</v>
      </c>
      <c r="B7744" s="294" t="s">
        <v>2532</v>
      </c>
    </row>
    <row r="7745">
      <c r="A7745" s="441">
        <v>45853.731850393524</v>
      </c>
      <c r="B7745" s="294" t="s">
        <v>2537</v>
      </c>
    </row>
    <row r="7746">
      <c r="A7746" s="441">
        <v>45853.731854259255</v>
      </c>
      <c r="B7746" s="294" t="s">
        <v>5371</v>
      </c>
    </row>
    <row r="7747">
      <c r="A7747" s="441">
        <v>45853.73189113426</v>
      </c>
      <c r="B7747" s="294" t="s">
        <v>2278</v>
      </c>
    </row>
    <row r="7748">
      <c r="A7748" s="441">
        <v>45853.731906643516</v>
      </c>
      <c r="B7748" s="294" t="s">
        <v>5372</v>
      </c>
    </row>
    <row r="7749">
      <c r="A7749" s="441">
        <v>45853.73192543982</v>
      </c>
      <c r="B7749" s="294" t="s">
        <v>2280</v>
      </c>
    </row>
    <row r="7750">
      <c r="A7750" s="441">
        <v>45853.73193703704</v>
      </c>
      <c r="B7750" s="294" t="s">
        <v>2281</v>
      </c>
    </row>
    <row r="7751">
      <c r="A7751" s="441">
        <v>45853.731954421295</v>
      </c>
      <c r="B7751" s="294" t="s">
        <v>5373</v>
      </c>
    </row>
    <row r="7752">
      <c r="A7752" s="441">
        <v>45853.731958634264</v>
      </c>
      <c r="B7752" s="294" t="s">
        <v>2283</v>
      </c>
    </row>
    <row r="7753">
      <c r="A7753" s="441">
        <v>45853.73196706019</v>
      </c>
      <c r="B7753" s="294" t="s">
        <v>5374</v>
      </c>
    </row>
    <row r="7754">
      <c r="A7754" s="441">
        <v>45853.7319725</v>
      </c>
      <c r="B7754" s="294" t="s">
        <v>2285</v>
      </c>
    </row>
    <row r="7755">
      <c r="A7755" s="441">
        <v>45853.7319781713</v>
      </c>
      <c r="B7755" s="294" t="s">
        <v>5375</v>
      </c>
    </row>
    <row r="7756">
      <c r="A7756" s="441">
        <v>45853.73198994213</v>
      </c>
      <c r="B7756" s="294" t="s">
        <v>5376</v>
      </c>
    </row>
    <row r="7757">
      <c r="A7757" s="441">
        <v>45853.7584130787</v>
      </c>
      <c r="B7757" s="294" t="s">
        <v>2283</v>
      </c>
    </row>
    <row r="7758">
      <c r="A7758" s="441">
        <v>45853.75842344908</v>
      </c>
      <c r="B7758" s="294" t="s">
        <v>5377</v>
      </c>
    </row>
    <row r="7759">
      <c r="A7759" s="441">
        <v>45853.88440105324</v>
      </c>
      <c r="B7759" s="294" t="s">
        <v>5378</v>
      </c>
    </row>
    <row r="7760">
      <c r="A7760" s="441">
        <v>45853.88440668982</v>
      </c>
      <c r="B7760" s="294" t="s">
        <v>2260</v>
      </c>
    </row>
    <row r="7761">
      <c r="A7761" s="441">
        <v>45853.884411631945</v>
      </c>
      <c r="B7761" s="294" t="s">
        <v>3127</v>
      </c>
    </row>
    <row r="7762">
      <c r="A7762" s="441">
        <v>45853.884426689816</v>
      </c>
      <c r="B7762" s="294" t="s">
        <v>2264</v>
      </c>
    </row>
    <row r="7763">
      <c r="A7763" s="441">
        <v>45853.898427314816</v>
      </c>
      <c r="B7763" s="294" t="s">
        <v>5379</v>
      </c>
    </row>
    <row r="7764">
      <c r="A7764" s="441">
        <v>45853.89843234954</v>
      </c>
      <c r="B7764" s="294" t="s">
        <v>2260</v>
      </c>
    </row>
    <row r="7765">
      <c r="A7765" s="441">
        <v>45853.898458888885</v>
      </c>
      <c r="B7765" s="294" t="s">
        <v>2813</v>
      </c>
    </row>
    <row r="7766">
      <c r="A7766" s="441">
        <v>45853.89846361111</v>
      </c>
      <c r="B7766" s="294" t="s">
        <v>2264</v>
      </c>
    </row>
    <row r="7767">
      <c r="A7767" s="441">
        <v>45853.97518462963</v>
      </c>
      <c r="B7767" s="294" t="s">
        <v>5380</v>
      </c>
    </row>
    <row r="7768">
      <c r="A7768" s="441">
        <v>45853.97520905093</v>
      </c>
      <c r="B7768" s="294" t="s">
        <v>2828</v>
      </c>
    </row>
    <row r="7769">
      <c r="A7769" s="441">
        <v>45853.9752153125</v>
      </c>
      <c r="B7769" s="294" t="s">
        <v>2565</v>
      </c>
    </row>
    <row r="7770">
      <c r="A7770" s="441">
        <v>45853.975228055555</v>
      </c>
      <c r="B7770" s="294" t="s">
        <v>5381</v>
      </c>
    </row>
    <row r="7771">
      <c r="A7771" s="441">
        <v>45853.975246030095</v>
      </c>
      <c r="B7771" s="294" t="s">
        <v>5382</v>
      </c>
    </row>
    <row r="7772">
      <c r="A7772" s="441">
        <v>45853.97539503472</v>
      </c>
      <c r="B7772" s="294" t="s">
        <v>5383</v>
      </c>
    </row>
    <row r="7773">
      <c r="A7773" s="441">
        <v>45853.97539849537</v>
      </c>
      <c r="B7773" s="294" t="s">
        <v>2260</v>
      </c>
    </row>
    <row r="7774">
      <c r="A7774" s="441">
        <v>45853.975402083335</v>
      </c>
      <c r="B7774" s="294" t="s">
        <v>2927</v>
      </c>
    </row>
    <row r="7775">
      <c r="A7775" s="441">
        <v>45853.97540577546</v>
      </c>
      <c r="B7775" s="294" t="s">
        <v>2264</v>
      </c>
    </row>
    <row r="7776">
      <c r="A7776" s="441">
        <v>45853.97640284723</v>
      </c>
      <c r="B7776" s="294" t="s">
        <v>5384</v>
      </c>
    </row>
    <row r="7777">
      <c r="A7777" s="441">
        <v>45853.97640704861</v>
      </c>
      <c r="B7777" s="294" t="s">
        <v>2274</v>
      </c>
    </row>
    <row r="7778">
      <c r="A7778" s="441">
        <v>45853.97641481481</v>
      </c>
      <c r="B7778" s="294" t="s">
        <v>2828</v>
      </c>
    </row>
    <row r="7779">
      <c r="A7779" s="441">
        <v>45853.97641829861</v>
      </c>
      <c r="B7779" s="294" t="s">
        <v>2832</v>
      </c>
    </row>
    <row r="7780">
      <c r="A7780" s="441">
        <v>45853.97642155093</v>
      </c>
      <c r="B7780" s="294" t="s">
        <v>5371</v>
      </c>
    </row>
    <row r="7781">
      <c r="A7781" s="441">
        <v>45853.97644787037</v>
      </c>
      <c r="B7781" s="294" t="s">
        <v>2342</v>
      </c>
    </row>
    <row r="7782">
      <c r="A7782" s="441">
        <v>45853.976462499995</v>
      </c>
      <c r="B7782" s="294" t="s">
        <v>5385</v>
      </c>
    </row>
    <row r="7783">
      <c r="A7783" s="441">
        <v>45853.976465995365</v>
      </c>
      <c r="B7783" s="294" t="s">
        <v>2280</v>
      </c>
    </row>
    <row r="7784">
      <c r="A7784" s="441">
        <v>45853.976474930554</v>
      </c>
      <c r="B7784" s="294" t="s">
        <v>2281</v>
      </c>
    </row>
    <row r="7785">
      <c r="A7785" s="441">
        <v>45853.976491678244</v>
      </c>
      <c r="B7785" s="294" t="s">
        <v>5386</v>
      </c>
    </row>
    <row r="7786">
      <c r="A7786" s="441">
        <v>45853.97649512731</v>
      </c>
      <c r="B7786" s="294" t="s">
        <v>2283</v>
      </c>
    </row>
    <row r="7787">
      <c r="A7787" s="441">
        <v>45853.97651327546</v>
      </c>
      <c r="B7787" s="294" t="s">
        <v>5387</v>
      </c>
    </row>
    <row r="7788">
      <c r="A7788" s="441">
        <v>45853.97651695602</v>
      </c>
      <c r="B7788" s="294" t="s">
        <v>2285</v>
      </c>
    </row>
    <row r="7789">
      <c r="A7789" s="441">
        <v>45853.97652186343</v>
      </c>
      <c r="B7789" s="294" t="s">
        <v>5388</v>
      </c>
    </row>
    <row r="7790">
      <c r="A7790" s="441">
        <v>45853.976531875</v>
      </c>
      <c r="B7790" s="294" t="s">
        <v>5389</v>
      </c>
    </row>
    <row r="7791">
      <c r="A7791" s="441">
        <v>45853.99696833333</v>
      </c>
      <c r="B7791" s="294" t="s">
        <v>5390</v>
      </c>
    </row>
    <row r="7792">
      <c r="A7792" s="441">
        <v>45853.99697903935</v>
      </c>
      <c r="B7792" s="294" t="s">
        <v>2275</v>
      </c>
    </row>
    <row r="7793">
      <c r="A7793" s="441">
        <v>45853.99699583334</v>
      </c>
      <c r="B7793" s="294" t="s">
        <v>2565</v>
      </c>
    </row>
    <row r="7794">
      <c r="A7794" s="441">
        <v>45853.997011423606</v>
      </c>
      <c r="B7794" s="294" t="s">
        <v>5391</v>
      </c>
    </row>
    <row r="7795">
      <c r="A7795" s="441">
        <v>45853.99702703704</v>
      </c>
      <c r="B7795" s="294" t="s">
        <v>5392</v>
      </c>
    </row>
    <row r="7796">
      <c r="A7796" s="441">
        <v>45853.99851550926</v>
      </c>
      <c r="B7796" s="294" t="s">
        <v>5393</v>
      </c>
    </row>
    <row r="7797">
      <c r="A7797" s="441">
        <v>45853.998519976856</v>
      </c>
      <c r="B7797" s="294" t="s">
        <v>2274</v>
      </c>
    </row>
    <row r="7798">
      <c r="A7798" s="441">
        <v>45853.998529062505</v>
      </c>
      <c r="B7798" s="294" t="s">
        <v>2275</v>
      </c>
    </row>
    <row r="7799">
      <c r="A7799" s="441">
        <v>45853.99853319445</v>
      </c>
      <c r="B7799" s="294" t="s">
        <v>2276</v>
      </c>
    </row>
    <row r="7800">
      <c r="A7800" s="441">
        <v>45853.99853778935</v>
      </c>
      <c r="B7800" s="294" t="s">
        <v>5371</v>
      </c>
    </row>
    <row r="7801">
      <c r="A7801" s="441">
        <v>45853.99858630787</v>
      </c>
      <c r="B7801" s="294" t="s">
        <v>2278</v>
      </c>
    </row>
    <row r="7802">
      <c r="A7802" s="441">
        <v>45853.998613483796</v>
      </c>
      <c r="B7802" s="294" t="s">
        <v>5394</v>
      </c>
    </row>
    <row r="7803">
      <c r="A7803" s="441">
        <v>45853.99861855324</v>
      </c>
      <c r="B7803" s="294" t="s">
        <v>2280</v>
      </c>
    </row>
    <row r="7804">
      <c r="A7804" s="441">
        <v>45853.99865178241</v>
      </c>
      <c r="B7804" s="294" t="s">
        <v>2281</v>
      </c>
    </row>
    <row r="7805">
      <c r="A7805" s="441">
        <v>45853.99867458333</v>
      </c>
      <c r="B7805" s="294" t="s">
        <v>5395</v>
      </c>
    </row>
    <row r="7806">
      <c r="A7806" s="441">
        <v>45853.998681111116</v>
      </c>
      <c r="B7806" s="294" t="s">
        <v>2283</v>
      </c>
    </row>
    <row r="7807">
      <c r="A7807" s="441">
        <v>45853.998689942135</v>
      </c>
      <c r="B7807" s="294" t="s">
        <v>5396</v>
      </c>
    </row>
    <row r="7808">
      <c r="A7808" s="441">
        <v>45853.99869378472</v>
      </c>
      <c r="B7808" s="294" t="s">
        <v>2285</v>
      </c>
    </row>
    <row r="7809">
      <c r="A7809" s="441">
        <v>45853.998703703706</v>
      </c>
      <c r="B7809" s="294" t="s">
        <v>5397</v>
      </c>
    </row>
    <row r="7810">
      <c r="A7810" s="441">
        <v>45853.99871605324</v>
      </c>
      <c r="B7810" s="294" t="s">
        <v>5398</v>
      </c>
    </row>
    <row r="7811">
      <c r="A7811" s="441">
        <v>45854.25594945602</v>
      </c>
      <c r="B7811" s="294" t="s">
        <v>5399</v>
      </c>
    </row>
    <row r="7812">
      <c r="A7812" s="441">
        <v>45854.25596163195</v>
      </c>
      <c r="B7812" s="294" t="s">
        <v>3149</v>
      </c>
    </row>
    <row r="7813">
      <c r="A7813" s="441">
        <v>45854.25598065973</v>
      </c>
      <c r="B7813" s="294" t="s">
        <v>2398</v>
      </c>
    </row>
    <row r="7814">
      <c r="A7814" s="441">
        <v>45854.255989513884</v>
      </c>
      <c r="B7814" s="294" t="s">
        <v>2399</v>
      </c>
    </row>
    <row r="7815">
      <c r="A7815" s="441">
        <v>45854.256005902775</v>
      </c>
      <c r="B7815" s="294" t="s">
        <v>5400</v>
      </c>
    </row>
    <row r="7816">
      <c r="A7816" s="441">
        <v>45854.25717712963</v>
      </c>
      <c r="B7816" s="294" t="s">
        <v>5401</v>
      </c>
    </row>
    <row r="7817">
      <c r="A7817" s="441">
        <v>45854.257181747686</v>
      </c>
      <c r="B7817" s="294" t="s">
        <v>5402</v>
      </c>
    </row>
    <row r="7818">
      <c r="A7818" s="441">
        <v>45854.25719246527</v>
      </c>
      <c r="B7818" s="294" t="s">
        <v>2283</v>
      </c>
    </row>
    <row r="7819">
      <c r="A7819" s="441">
        <v>45854.25720400463</v>
      </c>
      <c r="B7819" s="294" t="s">
        <v>5403</v>
      </c>
    </row>
    <row r="7820">
      <c r="A7820" s="441">
        <v>45854.2574846412</v>
      </c>
      <c r="B7820" s="294" t="s">
        <v>5404</v>
      </c>
    </row>
    <row r="7821">
      <c r="A7821" s="441">
        <v>45854.25749020833</v>
      </c>
      <c r="B7821" s="294" t="s">
        <v>2274</v>
      </c>
    </row>
    <row r="7822">
      <c r="A7822" s="441">
        <v>45854.2575006713</v>
      </c>
      <c r="B7822" s="294" t="s">
        <v>3149</v>
      </c>
    </row>
    <row r="7823">
      <c r="A7823" s="441">
        <v>45854.25751336805</v>
      </c>
      <c r="B7823" s="294" t="s">
        <v>3155</v>
      </c>
    </row>
    <row r="7824">
      <c r="A7824" s="441">
        <v>45854.25751744213</v>
      </c>
      <c r="B7824" s="294" t="s">
        <v>5371</v>
      </c>
    </row>
    <row r="7825">
      <c r="A7825" s="441">
        <v>45854.257606053245</v>
      </c>
      <c r="B7825" s="294" t="s">
        <v>2333</v>
      </c>
    </row>
    <row r="7826">
      <c r="A7826" s="441">
        <v>45854.25762795139</v>
      </c>
      <c r="B7826" s="294" t="s">
        <v>5405</v>
      </c>
    </row>
    <row r="7827">
      <c r="A7827" s="441">
        <v>45854.25763252315</v>
      </c>
      <c r="B7827" s="294" t="s">
        <v>2280</v>
      </c>
    </row>
    <row r="7828">
      <c r="A7828" s="441">
        <v>45854.257655567126</v>
      </c>
      <c r="B7828" s="294" t="s">
        <v>2281</v>
      </c>
    </row>
    <row r="7829">
      <c r="A7829" s="441">
        <v>45854.257675625</v>
      </c>
      <c r="B7829" s="294" t="s">
        <v>5406</v>
      </c>
    </row>
    <row r="7830">
      <c r="A7830" s="441">
        <v>45854.25768005787</v>
      </c>
      <c r="B7830" s="294" t="s">
        <v>2283</v>
      </c>
    </row>
    <row r="7831">
      <c r="A7831" s="441">
        <v>45854.257689907405</v>
      </c>
      <c r="B7831" s="294" t="s">
        <v>5407</v>
      </c>
    </row>
    <row r="7832">
      <c r="A7832" s="441">
        <v>45854.25769413194</v>
      </c>
      <c r="B7832" s="294" t="s">
        <v>2285</v>
      </c>
    </row>
    <row r="7833">
      <c r="A7833" s="441">
        <v>45854.257708784724</v>
      </c>
      <c r="B7833" s="294" t="s">
        <v>5408</v>
      </c>
    </row>
    <row r="7834">
      <c r="A7834" s="441">
        <v>45854.257717835644</v>
      </c>
      <c r="B7834" s="294" t="s">
        <v>5409</v>
      </c>
    </row>
    <row r="7835">
      <c r="A7835" s="441">
        <v>45854.34294793982</v>
      </c>
      <c r="B7835" s="294" t="s">
        <v>5410</v>
      </c>
    </row>
    <row r="7836">
      <c r="A7836" s="441">
        <v>45854.34295155093</v>
      </c>
      <c r="B7836" s="294" t="s">
        <v>2260</v>
      </c>
    </row>
    <row r="7837">
      <c r="A7837" s="441">
        <v>45854.342954120366</v>
      </c>
      <c r="B7837" s="294" t="s">
        <v>2414</v>
      </c>
    </row>
    <row r="7838">
      <c r="A7838" s="441">
        <v>45854.342969097226</v>
      </c>
      <c r="B7838" s="294" t="s">
        <v>2264</v>
      </c>
    </row>
    <row r="7839">
      <c r="A7839" s="441">
        <v>45854.365541666666</v>
      </c>
      <c r="B7839" s="294" t="s">
        <v>5411</v>
      </c>
    </row>
    <row r="7840">
      <c r="A7840" s="441">
        <v>45854.3655534375</v>
      </c>
      <c r="B7840" s="294" t="s">
        <v>2603</v>
      </c>
    </row>
    <row r="7841">
      <c r="A7841" s="441">
        <v>45854.36556734954</v>
      </c>
      <c r="B7841" s="294" t="s">
        <v>2398</v>
      </c>
    </row>
    <row r="7842">
      <c r="A7842" s="441">
        <v>45854.36557622685</v>
      </c>
      <c r="B7842" s="294" t="s">
        <v>2399</v>
      </c>
    </row>
    <row r="7843">
      <c r="A7843" s="441">
        <v>45854.36559798611</v>
      </c>
      <c r="B7843" s="294" t="s">
        <v>5412</v>
      </c>
    </row>
    <row r="7844">
      <c r="A7844" s="441">
        <v>45854.36587969908</v>
      </c>
      <c r="B7844" s="294" t="s">
        <v>5413</v>
      </c>
    </row>
    <row r="7845">
      <c r="A7845" s="441">
        <v>45854.365892534726</v>
      </c>
      <c r="B7845" s="294" t="s">
        <v>2515</v>
      </c>
    </row>
    <row r="7846">
      <c r="A7846" s="441">
        <v>45854.36589752315</v>
      </c>
      <c r="B7846" s="294" t="s">
        <v>2398</v>
      </c>
    </row>
    <row r="7847">
      <c r="A7847" s="441">
        <v>45854.36591460648</v>
      </c>
      <c r="B7847" s="294" t="s">
        <v>2399</v>
      </c>
    </row>
    <row r="7848">
      <c r="A7848" s="441">
        <v>45854.36593513889</v>
      </c>
      <c r="B7848" s="294" t="s">
        <v>5414</v>
      </c>
    </row>
    <row r="7849">
      <c r="A7849" s="441">
        <v>45854.36596616898</v>
      </c>
      <c r="B7849" s="294" t="s">
        <v>5415</v>
      </c>
    </row>
    <row r="7850">
      <c r="A7850" s="441">
        <v>45854.36597059028</v>
      </c>
      <c r="B7850" s="294" t="s">
        <v>2274</v>
      </c>
    </row>
    <row r="7851">
      <c r="A7851" s="441">
        <v>45854.365980787035</v>
      </c>
      <c r="B7851" s="294" t="s">
        <v>2603</v>
      </c>
    </row>
    <row r="7852">
      <c r="A7852" s="441">
        <v>45854.36598505787</v>
      </c>
      <c r="B7852" s="294" t="s">
        <v>2615</v>
      </c>
    </row>
    <row r="7853">
      <c r="A7853" s="441">
        <v>45854.365989363425</v>
      </c>
      <c r="B7853" s="294" t="s">
        <v>5371</v>
      </c>
    </row>
    <row r="7854">
      <c r="A7854" s="441">
        <v>45854.366024918985</v>
      </c>
      <c r="B7854" s="294" t="s">
        <v>2278</v>
      </c>
    </row>
    <row r="7855">
      <c r="A7855" s="441">
        <v>45854.36604188658</v>
      </c>
      <c r="B7855" s="294" t="s">
        <v>5416</v>
      </c>
    </row>
    <row r="7856">
      <c r="A7856" s="441">
        <v>45854.366047118056</v>
      </c>
      <c r="B7856" s="294" t="s">
        <v>2280</v>
      </c>
    </row>
    <row r="7857">
      <c r="A7857" s="441">
        <v>45854.36605946759</v>
      </c>
      <c r="B7857" s="294" t="s">
        <v>2281</v>
      </c>
    </row>
    <row r="7858">
      <c r="A7858" s="441">
        <v>45854.366074930556</v>
      </c>
      <c r="B7858" s="294" t="s">
        <v>5417</v>
      </c>
    </row>
    <row r="7859">
      <c r="A7859" s="441">
        <v>45854.36608409722</v>
      </c>
      <c r="B7859" s="294" t="s">
        <v>2283</v>
      </c>
    </row>
    <row r="7860">
      <c r="A7860" s="441">
        <v>45854.36610820601</v>
      </c>
      <c r="B7860" s="294" t="s">
        <v>5418</v>
      </c>
    </row>
    <row r="7861">
      <c r="A7861" s="441">
        <v>45854.366112557866</v>
      </c>
      <c r="B7861" s="294" t="s">
        <v>2285</v>
      </c>
    </row>
    <row r="7862">
      <c r="A7862" s="441">
        <v>45854.36611831019</v>
      </c>
      <c r="B7862" s="294" t="s">
        <v>5419</v>
      </c>
    </row>
    <row r="7863">
      <c r="A7863" s="441">
        <v>45854.36612872685</v>
      </c>
      <c r="B7863" s="294" t="s">
        <v>5420</v>
      </c>
    </row>
    <row r="7864">
      <c r="A7864" s="441">
        <v>45854.367384212965</v>
      </c>
      <c r="B7864" s="294" t="s">
        <v>5421</v>
      </c>
    </row>
    <row r="7865">
      <c r="A7865" s="441">
        <v>45854.36738861111</v>
      </c>
      <c r="B7865" s="294" t="s">
        <v>2274</v>
      </c>
    </row>
    <row r="7866">
      <c r="A7866" s="441">
        <v>45854.36739743056</v>
      </c>
      <c r="B7866" s="294" t="s">
        <v>2515</v>
      </c>
    </row>
    <row r="7867">
      <c r="A7867" s="441">
        <v>45854.36740159722</v>
      </c>
      <c r="B7867" s="294" t="s">
        <v>2518</v>
      </c>
    </row>
    <row r="7868">
      <c r="A7868" s="441">
        <v>45854.36740552083</v>
      </c>
      <c r="B7868" s="294" t="s">
        <v>5371</v>
      </c>
    </row>
    <row r="7869">
      <c r="A7869" s="441">
        <v>45854.367442511575</v>
      </c>
      <c r="B7869" s="294" t="s">
        <v>2278</v>
      </c>
    </row>
    <row r="7870">
      <c r="A7870" s="441">
        <v>45854.3674575926</v>
      </c>
      <c r="B7870" s="294" t="s">
        <v>5422</v>
      </c>
    </row>
    <row r="7871">
      <c r="A7871" s="441">
        <v>45854.367461284724</v>
      </c>
      <c r="B7871" s="294" t="s">
        <v>2280</v>
      </c>
    </row>
    <row r="7872">
      <c r="A7872" s="441">
        <v>45854.36748025463</v>
      </c>
      <c r="B7872" s="294" t="s">
        <v>2281</v>
      </c>
    </row>
    <row r="7873">
      <c r="A7873" s="441">
        <v>45854.367499722226</v>
      </c>
      <c r="B7873" s="294" t="s">
        <v>5423</v>
      </c>
    </row>
    <row r="7874">
      <c r="A7874" s="441">
        <v>45854.367503692134</v>
      </c>
      <c r="B7874" s="294" t="s">
        <v>2283</v>
      </c>
    </row>
    <row r="7875">
      <c r="A7875" s="441">
        <v>45854.36751162037</v>
      </c>
      <c r="B7875" s="294" t="s">
        <v>5424</v>
      </c>
    </row>
    <row r="7876">
      <c r="A7876" s="441">
        <v>45854.36751571759</v>
      </c>
      <c r="B7876" s="294" t="s">
        <v>2285</v>
      </c>
    </row>
    <row r="7877">
      <c r="A7877" s="441">
        <v>45854.36752144676</v>
      </c>
      <c r="B7877" s="294" t="s">
        <v>5425</v>
      </c>
    </row>
    <row r="7878">
      <c r="A7878" s="441">
        <v>45854.36753166666</v>
      </c>
      <c r="B7878" s="294" t="s">
        <v>5426</v>
      </c>
    </row>
    <row r="7879">
      <c r="A7879" s="441">
        <v>45854.3750552662</v>
      </c>
      <c r="B7879" s="294" t="s">
        <v>2290</v>
      </c>
    </row>
    <row r="7880">
      <c r="A7880" s="441">
        <v>45854.37557087963</v>
      </c>
      <c r="B7880" s="294" t="s">
        <v>3142</v>
      </c>
    </row>
    <row r="7881">
      <c r="A7881" s="441">
        <v>45854.37579972223</v>
      </c>
      <c r="B7881" s="294" t="s">
        <v>5427</v>
      </c>
    </row>
    <row r="7882">
      <c r="A7882" s="441">
        <v>45854.375804247684</v>
      </c>
      <c r="B7882" s="294" t="s">
        <v>5428</v>
      </c>
    </row>
    <row r="7883">
      <c r="A7883" s="441">
        <v>45854.37581599537</v>
      </c>
      <c r="B7883" s="294" t="s">
        <v>5429</v>
      </c>
    </row>
    <row r="7884">
      <c r="A7884" s="441">
        <v>45854.37582017361</v>
      </c>
      <c r="B7884" s="294" t="s">
        <v>2283</v>
      </c>
    </row>
    <row r="7885">
      <c r="A7885" s="441">
        <v>45854.37582966435</v>
      </c>
      <c r="B7885" s="294" t="s">
        <v>5430</v>
      </c>
    </row>
    <row r="7886">
      <c r="A7886" s="441">
        <v>45854.386877303245</v>
      </c>
      <c r="B7886" s="294" t="s">
        <v>5431</v>
      </c>
    </row>
    <row r="7887">
      <c r="A7887" s="441">
        <v>45854.38688265046</v>
      </c>
      <c r="B7887" s="294" t="s">
        <v>2260</v>
      </c>
    </row>
    <row r="7888">
      <c r="A7888" s="441">
        <v>45854.38688806713</v>
      </c>
      <c r="B7888" s="294" t="s">
        <v>2713</v>
      </c>
    </row>
    <row r="7889">
      <c r="A7889" s="441">
        <v>45854.386899756944</v>
      </c>
      <c r="B7889" s="294" t="s">
        <v>2264</v>
      </c>
    </row>
    <row r="7890">
      <c r="A7890" s="441">
        <v>45854.38708236111</v>
      </c>
      <c r="B7890" s="294" t="s">
        <v>5432</v>
      </c>
    </row>
    <row r="7891">
      <c r="A7891" s="441">
        <v>45854.38708753472</v>
      </c>
      <c r="B7891" s="294" t="s">
        <v>2260</v>
      </c>
    </row>
    <row r="7892">
      <c r="A7892" s="441">
        <v>45854.38709263889</v>
      </c>
      <c r="B7892" s="294" t="s">
        <v>2713</v>
      </c>
    </row>
    <row r="7893">
      <c r="A7893" s="441">
        <v>45854.387097604165</v>
      </c>
      <c r="B7893" s="294" t="s">
        <v>2264</v>
      </c>
    </row>
    <row r="7894">
      <c r="A7894" s="441">
        <v>45854.38713021991</v>
      </c>
      <c r="B7894" s="294" t="s">
        <v>5433</v>
      </c>
    </row>
    <row r="7895">
      <c r="A7895" s="441">
        <v>45854.3871340162</v>
      </c>
      <c r="B7895" s="294" t="s">
        <v>2260</v>
      </c>
    </row>
    <row r="7896">
      <c r="A7896" s="441">
        <v>45854.387137893515</v>
      </c>
      <c r="B7896" s="294" t="s">
        <v>2713</v>
      </c>
    </row>
    <row r="7897">
      <c r="A7897" s="441">
        <v>45854.38714195602</v>
      </c>
      <c r="B7897" s="294" t="s">
        <v>2264</v>
      </c>
    </row>
    <row r="7898">
      <c r="A7898" s="441">
        <v>45854.38759002315</v>
      </c>
      <c r="B7898" s="294" t="s">
        <v>5434</v>
      </c>
    </row>
    <row r="7899">
      <c r="A7899" s="441">
        <v>45854.38760109954</v>
      </c>
      <c r="B7899" s="294" t="s">
        <v>2719</v>
      </c>
    </row>
    <row r="7900">
      <c r="A7900" s="441">
        <v>45854.387608171295</v>
      </c>
      <c r="B7900" s="294" t="s">
        <v>2398</v>
      </c>
    </row>
    <row r="7901">
      <c r="A7901" s="441">
        <v>45854.38762059028</v>
      </c>
      <c r="B7901" s="294" t="s">
        <v>2399</v>
      </c>
    </row>
    <row r="7902">
      <c r="A7902" s="441">
        <v>45854.387637499996</v>
      </c>
      <c r="B7902" s="294" t="s">
        <v>5435</v>
      </c>
    </row>
    <row r="7903">
      <c r="A7903" s="441">
        <v>45854.38848462963</v>
      </c>
      <c r="B7903" s="294" t="s">
        <v>5436</v>
      </c>
    </row>
    <row r="7904">
      <c r="A7904" s="441">
        <v>45854.38848954861</v>
      </c>
      <c r="B7904" s="294" t="s">
        <v>2274</v>
      </c>
    </row>
    <row r="7905">
      <c r="A7905" s="441">
        <v>45854.38850240741</v>
      </c>
      <c r="B7905" s="294" t="s">
        <v>2719</v>
      </c>
    </row>
    <row r="7906">
      <c r="A7906" s="441">
        <v>45854.38850748843</v>
      </c>
      <c r="B7906" s="294" t="s">
        <v>2725</v>
      </c>
    </row>
    <row r="7907">
      <c r="A7907" s="441">
        <v>45854.388512777776</v>
      </c>
      <c r="B7907" s="294" t="s">
        <v>5371</v>
      </c>
    </row>
    <row r="7908">
      <c r="A7908" s="441">
        <v>45854.38855614583</v>
      </c>
      <c r="B7908" s="294" t="s">
        <v>2278</v>
      </c>
    </row>
    <row r="7909">
      <c r="A7909" s="441">
        <v>45854.3885728125</v>
      </c>
      <c r="B7909" s="294" t="s">
        <v>5437</v>
      </c>
    </row>
    <row r="7910">
      <c r="A7910" s="441">
        <v>45854.38857755787</v>
      </c>
      <c r="B7910" s="294" t="s">
        <v>2280</v>
      </c>
    </row>
    <row r="7911">
      <c r="A7911" s="441">
        <v>45854.38858914352</v>
      </c>
      <c r="B7911" s="294" t="s">
        <v>2281</v>
      </c>
    </row>
    <row r="7912">
      <c r="A7912" s="441">
        <v>45854.38860716435</v>
      </c>
      <c r="B7912" s="294" t="s">
        <v>5438</v>
      </c>
    </row>
    <row r="7913">
      <c r="A7913" s="441">
        <v>45854.38861347223</v>
      </c>
      <c r="B7913" s="294" t="s">
        <v>5439</v>
      </c>
    </row>
    <row r="7914">
      <c r="A7914" s="441">
        <v>45854.388781319445</v>
      </c>
      <c r="B7914" s="294" t="s">
        <v>2435</v>
      </c>
    </row>
    <row r="7915">
      <c r="A7915" s="441">
        <v>45854.388796643514</v>
      </c>
      <c r="B7915" s="294" t="s">
        <v>5440</v>
      </c>
    </row>
    <row r="7916">
      <c r="A7916" s="441">
        <v>45854.38880234954</v>
      </c>
      <c r="B7916" s="294" t="s">
        <v>2283</v>
      </c>
    </row>
    <row r="7917">
      <c r="A7917" s="441">
        <v>45854.38881605324</v>
      </c>
      <c r="B7917" s="294" t="s">
        <v>5441</v>
      </c>
    </row>
    <row r="7918">
      <c r="A7918" s="441">
        <v>45854.38882030093</v>
      </c>
      <c r="B7918" s="294" t="s">
        <v>2285</v>
      </c>
    </row>
    <row r="7919">
      <c r="A7919" s="441">
        <v>45854.38882582176</v>
      </c>
      <c r="B7919" s="294" t="s">
        <v>5442</v>
      </c>
    </row>
    <row r="7920">
      <c r="A7920" s="441">
        <v>45854.38883996528</v>
      </c>
      <c r="B7920" s="294" t="s">
        <v>5443</v>
      </c>
    </row>
    <row r="7921">
      <c r="A7921" s="441">
        <v>45854.409645</v>
      </c>
      <c r="B7921" s="294" t="s">
        <v>5444</v>
      </c>
    </row>
    <row r="7922">
      <c r="A7922" s="441">
        <v>45854.40965270833</v>
      </c>
      <c r="B7922" s="294" t="s">
        <v>2260</v>
      </c>
    </row>
    <row r="7923">
      <c r="A7923" s="441">
        <v>45854.409675636576</v>
      </c>
      <c r="B7923" s="294" t="s">
        <v>2813</v>
      </c>
    </row>
    <row r="7924">
      <c r="A7924" s="441">
        <v>45854.40967940972</v>
      </c>
      <c r="B7924" s="294" t="s">
        <v>2264</v>
      </c>
    </row>
    <row r="7925">
      <c r="A7925" s="441">
        <v>45854.41949866898</v>
      </c>
      <c r="B7925" s="294" t="s">
        <v>5445</v>
      </c>
    </row>
    <row r="7926">
      <c r="A7926" s="441">
        <v>45854.41950628472</v>
      </c>
      <c r="B7926" s="294" t="s">
        <v>2397</v>
      </c>
    </row>
    <row r="7927">
      <c r="A7927" s="441">
        <v>45854.41951758102</v>
      </c>
      <c r="B7927" s="294" t="s">
        <v>2398</v>
      </c>
    </row>
    <row r="7928">
      <c r="A7928" s="441">
        <v>45854.419534305554</v>
      </c>
      <c r="B7928" s="294" t="s">
        <v>2399</v>
      </c>
    </row>
    <row r="7929">
      <c r="A7929" s="441">
        <v>45854.4195460301</v>
      </c>
      <c r="B7929" s="294" t="s">
        <v>5446</v>
      </c>
    </row>
    <row r="7930">
      <c r="A7930" s="441">
        <v>45854.42077315973</v>
      </c>
      <c r="B7930" s="294" t="s">
        <v>5447</v>
      </c>
    </row>
    <row r="7931">
      <c r="A7931" s="441">
        <v>45854.420779305554</v>
      </c>
      <c r="B7931" s="294" t="s">
        <v>2274</v>
      </c>
    </row>
    <row r="7932">
      <c r="A7932" s="441">
        <v>45854.42078975694</v>
      </c>
      <c r="B7932" s="294" t="s">
        <v>2397</v>
      </c>
    </row>
    <row r="7933">
      <c r="A7933" s="441">
        <v>45854.42079293981</v>
      </c>
      <c r="B7933" s="294" t="s">
        <v>2402</v>
      </c>
    </row>
    <row r="7934">
      <c r="A7934" s="441">
        <v>45854.42080197917</v>
      </c>
      <c r="B7934" s="294" t="s">
        <v>5371</v>
      </c>
    </row>
    <row r="7935">
      <c r="A7935" s="441">
        <v>45854.42082576389</v>
      </c>
      <c r="B7935" s="294" t="s">
        <v>2342</v>
      </c>
    </row>
    <row r="7936">
      <c r="A7936" s="441">
        <v>45854.42084457176</v>
      </c>
      <c r="B7936" s="294" t="s">
        <v>5448</v>
      </c>
    </row>
    <row r="7937">
      <c r="A7937" s="441">
        <v>45854.420857233796</v>
      </c>
      <c r="B7937" s="294" t="s">
        <v>2280</v>
      </c>
    </row>
    <row r="7938">
      <c r="A7938" s="441">
        <v>45854.42086457176</v>
      </c>
      <c r="B7938" s="294" t="s">
        <v>2281</v>
      </c>
    </row>
    <row r="7939">
      <c r="A7939" s="441">
        <v>45854.420881990736</v>
      </c>
      <c r="B7939" s="294" t="s">
        <v>4895</v>
      </c>
    </row>
    <row r="7940">
      <c r="A7940" s="441">
        <v>45854.420910127315</v>
      </c>
      <c r="B7940" s="294" t="s">
        <v>5449</v>
      </c>
    </row>
    <row r="7941">
      <c r="A7941" s="441">
        <v>45854.421237291666</v>
      </c>
      <c r="B7941" s="294" t="s">
        <v>2435</v>
      </c>
    </row>
    <row r="7942">
      <c r="A7942" s="441">
        <v>45854.421240104166</v>
      </c>
      <c r="B7942" s="294" t="s">
        <v>5450</v>
      </c>
    </row>
    <row r="7943">
      <c r="A7943" s="441">
        <v>45854.421244212965</v>
      </c>
      <c r="B7943" s="294" t="s">
        <v>2283</v>
      </c>
    </row>
    <row r="7944">
      <c r="A7944" s="441">
        <v>45854.42125402778</v>
      </c>
      <c r="B7944" s="294" t="s">
        <v>5451</v>
      </c>
    </row>
    <row r="7945">
      <c r="A7945" s="441">
        <v>45854.42126666667</v>
      </c>
      <c r="B7945" s="294" t="s">
        <v>2285</v>
      </c>
    </row>
    <row r="7946">
      <c r="A7946" s="441">
        <v>45854.42128357639</v>
      </c>
      <c r="B7946" s="294" t="s">
        <v>5452</v>
      </c>
    </row>
    <row r="7947">
      <c r="A7947" s="441">
        <v>45854.421293680556</v>
      </c>
      <c r="B7947" s="294" t="s">
        <v>5453</v>
      </c>
    </row>
    <row r="7948">
      <c r="A7948" s="441">
        <v>45854.42246282408</v>
      </c>
      <c r="B7948" s="294" t="s">
        <v>5454</v>
      </c>
    </row>
    <row r="7949">
      <c r="A7949" s="441">
        <v>45854.42246966435</v>
      </c>
      <c r="B7949" s="294" t="s">
        <v>2260</v>
      </c>
    </row>
    <row r="7950">
      <c r="A7950" s="441">
        <v>45854.42248271991</v>
      </c>
      <c r="B7950" s="294" t="s">
        <v>2266</v>
      </c>
    </row>
    <row r="7951">
      <c r="A7951" s="441">
        <v>45854.42248767361</v>
      </c>
      <c r="B7951" s="294" t="s">
        <v>2267</v>
      </c>
    </row>
    <row r="7952">
      <c r="A7952" s="441">
        <v>45854.42250523149</v>
      </c>
      <c r="B7952" s="294" t="s">
        <v>2264</v>
      </c>
    </row>
    <row r="7953">
      <c r="A7953" s="441">
        <v>45854.42301616898</v>
      </c>
      <c r="B7953" s="294" t="s">
        <v>5455</v>
      </c>
    </row>
    <row r="7954">
      <c r="A7954" s="441">
        <v>45854.423044930554</v>
      </c>
      <c r="B7954" s="294" t="s">
        <v>2577</v>
      </c>
    </row>
    <row r="7955">
      <c r="A7955" s="441">
        <v>45854.42304847222</v>
      </c>
      <c r="B7955" s="294" t="s">
        <v>2398</v>
      </c>
    </row>
    <row r="7956">
      <c r="A7956" s="441">
        <v>45854.423060960646</v>
      </c>
      <c r="B7956" s="294" t="s">
        <v>2399</v>
      </c>
    </row>
    <row r="7957">
      <c r="A7957" s="441">
        <v>45854.42307503472</v>
      </c>
      <c r="B7957" s="294" t="s">
        <v>5456</v>
      </c>
    </row>
    <row r="7958">
      <c r="A7958" s="441">
        <v>45854.42380655093</v>
      </c>
      <c r="B7958" s="294" t="s">
        <v>5457</v>
      </c>
    </row>
    <row r="7959">
      <c r="A7959" s="441">
        <v>45854.42381075231</v>
      </c>
      <c r="B7959" s="294" t="s">
        <v>2274</v>
      </c>
    </row>
    <row r="7960">
      <c r="A7960" s="441">
        <v>45854.423817476854</v>
      </c>
      <c r="B7960" s="294" t="s">
        <v>2577</v>
      </c>
    </row>
    <row r="7961">
      <c r="A7961" s="441">
        <v>45854.42382759259</v>
      </c>
      <c r="B7961" s="294" t="s">
        <v>2586</v>
      </c>
    </row>
    <row r="7962">
      <c r="A7962" s="441">
        <v>45854.42383097222</v>
      </c>
      <c r="B7962" s="294" t="s">
        <v>5371</v>
      </c>
    </row>
    <row r="7963">
      <c r="A7963" s="441">
        <v>45854.42387454861</v>
      </c>
      <c r="B7963" s="294" t="s">
        <v>2278</v>
      </c>
    </row>
    <row r="7964">
      <c r="A7964" s="441">
        <v>45854.42389821759</v>
      </c>
      <c r="B7964" s="294" t="s">
        <v>5458</v>
      </c>
    </row>
    <row r="7965">
      <c r="A7965" s="441">
        <v>45854.423901076385</v>
      </c>
      <c r="B7965" s="294" t="s">
        <v>2280</v>
      </c>
    </row>
    <row r="7966">
      <c r="A7966" s="441">
        <v>45854.42391966435</v>
      </c>
      <c r="B7966" s="294" t="s">
        <v>2281</v>
      </c>
    </row>
    <row r="7967">
      <c r="A7967" s="441">
        <v>45854.42394222222</v>
      </c>
      <c r="B7967" s="294" t="s">
        <v>3192</v>
      </c>
    </row>
    <row r="7968">
      <c r="A7968" s="441">
        <v>45854.423947268515</v>
      </c>
      <c r="B7968" s="294" t="s">
        <v>5459</v>
      </c>
    </row>
    <row r="7969">
      <c r="A7969" s="441">
        <v>45854.42416515046</v>
      </c>
      <c r="B7969" s="294" t="s">
        <v>2435</v>
      </c>
    </row>
    <row r="7970">
      <c r="A7970" s="441">
        <v>45854.42416805556</v>
      </c>
      <c r="B7970" s="294" t="s">
        <v>5460</v>
      </c>
    </row>
    <row r="7971">
      <c r="A7971" s="441">
        <v>45854.424171226856</v>
      </c>
      <c r="B7971" s="294" t="s">
        <v>2283</v>
      </c>
    </row>
    <row r="7972">
      <c r="A7972" s="441">
        <v>45854.42418956019</v>
      </c>
      <c r="B7972" s="294" t="s">
        <v>5461</v>
      </c>
    </row>
    <row r="7973">
      <c r="A7973" s="441">
        <v>45854.42419243055</v>
      </c>
      <c r="B7973" s="294" t="s">
        <v>2285</v>
      </c>
    </row>
    <row r="7974">
      <c r="A7974" s="441">
        <v>45854.4241977662</v>
      </c>
      <c r="B7974" s="294" t="s">
        <v>5462</v>
      </c>
    </row>
    <row r="7975">
      <c r="A7975" s="441">
        <v>45854.4242078588</v>
      </c>
      <c r="B7975" s="294" t="s">
        <v>5463</v>
      </c>
    </row>
    <row r="7976">
      <c r="A7976" s="441">
        <v>45854.44955740741</v>
      </c>
      <c r="B7976" s="294" t="s">
        <v>5464</v>
      </c>
    </row>
    <row r="7977">
      <c r="A7977" s="441">
        <v>45854.44956076389</v>
      </c>
      <c r="B7977" s="294" t="s">
        <v>2260</v>
      </c>
    </row>
    <row r="7978">
      <c r="A7978" s="441">
        <v>45854.44956337963</v>
      </c>
      <c r="B7978" s="294" t="s">
        <v>2266</v>
      </c>
    </row>
    <row r="7979">
      <c r="A7979" s="441">
        <v>45854.44956649306</v>
      </c>
      <c r="B7979" s="294" t="s">
        <v>2267</v>
      </c>
    </row>
    <row r="7980">
      <c r="A7980" s="441">
        <v>45854.449577962965</v>
      </c>
      <c r="B7980" s="294" t="s">
        <v>2264</v>
      </c>
    </row>
    <row r="7981">
      <c r="A7981" s="441">
        <v>45854.44960853009</v>
      </c>
      <c r="B7981" s="294" t="s">
        <v>5465</v>
      </c>
    </row>
    <row r="7982">
      <c r="A7982" s="441">
        <v>45854.449612384255</v>
      </c>
      <c r="B7982" s="294" t="s">
        <v>2260</v>
      </c>
    </row>
    <row r="7983">
      <c r="A7983" s="441">
        <v>45854.44961564815</v>
      </c>
      <c r="B7983" s="294" t="s">
        <v>2266</v>
      </c>
    </row>
    <row r="7984">
      <c r="A7984" s="441">
        <v>45854.44961971065</v>
      </c>
      <c r="B7984" s="294" t="s">
        <v>2267</v>
      </c>
    </row>
    <row r="7985">
      <c r="A7985" s="441">
        <v>45854.44962306713</v>
      </c>
      <c r="B7985" s="294" t="s">
        <v>2264</v>
      </c>
    </row>
    <row r="7986">
      <c r="A7986" s="441">
        <v>45854.50996365741</v>
      </c>
      <c r="B7986" s="294" t="s">
        <v>5466</v>
      </c>
    </row>
    <row r="7987">
      <c r="A7987" s="441">
        <v>45854.509970196756</v>
      </c>
      <c r="B7987" s="294" t="s">
        <v>2260</v>
      </c>
    </row>
    <row r="7988">
      <c r="A7988" s="441">
        <v>45854.50997508102</v>
      </c>
      <c r="B7988" s="294" t="s">
        <v>3651</v>
      </c>
    </row>
    <row r="7989">
      <c r="A7989" s="441">
        <v>45854.50999386574</v>
      </c>
      <c r="B7989" s="294" t="s">
        <v>2262</v>
      </c>
    </row>
    <row r="7990">
      <c r="A7990" s="441">
        <v>45854.51000475694</v>
      </c>
      <c r="B7990" s="294" t="s">
        <v>3652</v>
      </c>
    </row>
    <row r="7991">
      <c r="A7991" s="441">
        <v>45854.51003104167</v>
      </c>
      <c r="B7991" s="294" t="s">
        <v>2264</v>
      </c>
    </row>
    <row r="7992">
      <c r="A7992" s="441">
        <v>45854.510853217595</v>
      </c>
      <c r="B7992" s="294" t="s">
        <v>5467</v>
      </c>
    </row>
    <row r="7993">
      <c r="A7993" s="441">
        <v>45854.51086472222</v>
      </c>
      <c r="B7993" s="294" t="s">
        <v>3654</v>
      </c>
    </row>
    <row r="7994">
      <c r="A7994" s="441">
        <v>45854.510870046295</v>
      </c>
      <c r="B7994" s="294" t="s">
        <v>3655</v>
      </c>
    </row>
    <row r="7995">
      <c r="A7995" s="441">
        <v>45854.51087923611</v>
      </c>
      <c r="B7995" s="294" t="s">
        <v>5468</v>
      </c>
    </row>
    <row r="7996">
      <c r="A7996" s="441">
        <v>45854.51089255787</v>
      </c>
      <c r="B7996" s="294" t="s">
        <v>5469</v>
      </c>
    </row>
    <row r="7997">
      <c r="A7997" s="441">
        <v>45854.511500057866</v>
      </c>
      <c r="B7997" s="294" t="s">
        <v>5470</v>
      </c>
    </row>
    <row r="7998">
      <c r="A7998" s="441">
        <v>45854.51151357639</v>
      </c>
      <c r="B7998" s="294" t="s">
        <v>2260</v>
      </c>
    </row>
    <row r="7999">
      <c r="A7999" s="441">
        <v>45854.51151957176</v>
      </c>
      <c r="B7999" s="294" t="s">
        <v>3651</v>
      </c>
    </row>
    <row r="8000">
      <c r="A8000" s="441">
        <v>45854.51152488426</v>
      </c>
      <c r="B8000" s="294" t="s">
        <v>2264</v>
      </c>
    </row>
    <row r="8001">
      <c r="A8001" s="441">
        <v>45854.512324560186</v>
      </c>
      <c r="B8001" s="294" t="s">
        <v>5471</v>
      </c>
    </row>
    <row r="8002">
      <c r="A8002" s="441">
        <v>45854.51233611111</v>
      </c>
      <c r="B8002" s="294" t="s">
        <v>2274</v>
      </c>
    </row>
    <row r="8003">
      <c r="A8003" s="441">
        <v>45854.51235884259</v>
      </c>
      <c r="B8003" s="294" t="s">
        <v>3654</v>
      </c>
    </row>
    <row r="8004">
      <c r="A8004" s="441">
        <v>45854.51236303241</v>
      </c>
      <c r="B8004" s="294" t="s">
        <v>3659</v>
      </c>
    </row>
    <row r="8005">
      <c r="A8005" s="441">
        <v>45854.51237324074</v>
      </c>
      <c r="B8005" s="294" t="s">
        <v>5472</v>
      </c>
    </row>
    <row r="8006">
      <c r="A8006" s="441">
        <v>45854.51240907407</v>
      </c>
      <c r="B8006" s="294" t="s">
        <v>2374</v>
      </c>
    </row>
    <row r="8007">
      <c r="A8007" s="441">
        <v>45854.51242233797</v>
      </c>
      <c r="B8007" s="294" t="s">
        <v>5473</v>
      </c>
    </row>
    <row r="8008">
      <c r="A8008" s="441">
        <v>45854.51242633101</v>
      </c>
      <c r="B8008" s="294" t="s">
        <v>2280</v>
      </c>
    </row>
    <row r="8009">
      <c r="A8009" s="441">
        <v>45854.51243928241</v>
      </c>
      <c r="B8009" s="294" t="s">
        <v>2281</v>
      </c>
    </row>
    <row r="8010">
      <c r="A8010" s="441">
        <v>45854.51246277778</v>
      </c>
      <c r="B8010" s="294" t="s">
        <v>5474</v>
      </c>
    </row>
    <row r="8011">
      <c r="A8011" s="441">
        <v>45854.512467465276</v>
      </c>
      <c r="B8011" s="294" t="s">
        <v>2283</v>
      </c>
    </row>
    <row r="8012">
      <c r="A8012" s="441">
        <v>45854.512475462965</v>
      </c>
      <c r="B8012" s="294" t="s">
        <v>5475</v>
      </c>
    </row>
    <row r="8013">
      <c r="A8013" s="441">
        <v>45854.51248709491</v>
      </c>
      <c r="B8013" s="294" t="s">
        <v>2285</v>
      </c>
    </row>
    <row r="8014">
      <c r="A8014" s="441">
        <v>45854.51249238426</v>
      </c>
      <c r="B8014" s="294" t="s">
        <v>5476</v>
      </c>
    </row>
    <row r="8015">
      <c r="A8015" s="441">
        <v>45854.512503935184</v>
      </c>
      <c r="B8015" s="294" t="s">
        <v>5477</v>
      </c>
    </row>
    <row r="8016">
      <c r="A8016" s="441">
        <v>45854.540642569445</v>
      </c>
      <c r="B8016" s="294" t="s">
        <v>5478</v>
      </c>
    </row>
    <row r="8017">
      <c r="A8017" s="441">
        <v>45854.54064761574</v>
      </c>
      <c r="B8017" s="294" t="s">
        <v>2260</v>
      </c>
    </row>
    <row r="8018">
      <c r="A8018" s="441">
        <v>45854.540651724536</v>
      </c>
      <c r="B8018" s="294" t="s">
        <v>2713</v>
      </c>
    </row>
    <row r="8019">
      <c r="A8019" s="441">
        <v>45854.540655324075</v>
      </c>
      <c r="B8019" s="294" t="s">
        <v>2264</v>
      </c>
    </row>
    <row r="8020">
      <c r="A8020" s="441">
        <v>45854.635352557874</v>
      </c>
      <c r="B8020" s="294" t="s">
        <v>5479</v>
      </c>
    </row>
    <row r="8021">
      <c r="A8021" s="441">
        <v>45854.63536032407</v>
      </c>
      <c r="B8021" s="294" t="s">
        <v>2260</v>
      </c>
    </row>
    <row r="8022">
      <c r="A8022" s="441">
        <v>45854.63536534722</v>
      </c>
      <c r="B8022" s="294" t="s">
        <v>4026</v>
      </c>
    </row>
    <row r="8023">
      <c r="A8023" s="441">
        <v>45854.63538744213</v>
      </c>
      <c r="B8023" s="294" t="s">
        <v>2264</v>
      </c>
    </row>
    <row r="8024">
      <c r="A8024" s="441">
        <v>45854.69479008102</v>
      </c>
      <c r="B8024" s="294" t="s">
        <v>5480</v>
      </c>
    </row>
    <row r="8025">
      <c r="A8025" s="441">
        <v>45854.69481695602</v>
      </c>
      <c r="B8025" s="294" t="s">
        <v>2260</v>
      </c>
    </row>
    <row r="8026">
      <c r="A8026" s="441">
        <v>45854.69483083334</v>
      </c>
      <c r="B8026" s="294" t="s">
        <v>3991</v>
      </c>
    </row>
    <row r="8027">
      <c r="A8027" s="441">
        <v>45854.69483871528</v>
      </c>
      <c r="B8027" s="294" t="s">
        <v>2262</v>
      </c>
    </row>
    <row r="8028">
      <c r="A8028" s="441">
        <v>45854.69484921296</v>
      </c>
      <c r="B8028" s="294" t="s">
        <v>3992</v>
      </c>
    </row>
    <row r="8029">
      <c r="A8029" s="441">
        <v>45854.69486476852</v>
      </c>
      <c r="B8029" s="294" t="s">
        <v>2264</v>
      </c>
    </row>
    <row r="8030">
      <c r="A8030" s="441">
        <v>45854.69816743056</v>
      </c>
      <c r="B8030" s="294" t="s">
        <v>5481</v>
      </c>
    </row>
    <row r="8031">
      <c r="A8031" s="441">
        <v>45854.69818614583</v>
      </c>
      <c r="B8031" s="294" t="s">
        <v>2260</v>
      </c>
    </row>
    <row r="8032">
      <c r="A8032" s="441">
        <v>45854.698190358795</v>
      </c>
      <c r="B8032" s="294" t="s">
        <v>3651</v>
      </c>
    </row>
    <row r="8033">
      <c r="A8033" s="441">
        <v>45854.69819431713</v>
      </c>
      <c r="B8033" s="294" t="s">
        <v>2264</v>
      </c>
    </row>
    <row r="8034">
      <c r="A8034" s="441">
        <v>45854.75841822917</v>
      </c>
      <c r="B8034" s="294" t="s">
        <v>2283</v>
      </c>
    </row>
    <row r="8035">
      <c r="A8035" s="441">
        <v>45854.75843714121</v>
      </c>
      <c r="B8035" s="294" t="s">
        <v>5482</v>
      </c>
    </row>
    <row r="8036">
      <c r="A8036" s="441">
        <v>45854.81153555556</v>
      </c>
      <c r="B8036" s="294" t="s">
        <v>5483</v>
      </c>
    </row>
    <row r="8037">
      <c r="A8037" s="441">
        <v>45854.81154039352</v>
      </c>
      <c r="B8037" s="294" t="s">
        <v>2260</v>
      </c>
    </row>
    <row r="8038">
      <c r="A8038" s="441">
        <v>45854.811556030094</v>
      </c>
      <c r="B8038" s="294" t="s">
        <v>4026</v>
      </c>
    </row>
    <row r="8039">
      <c r="A8039" s="441">
        <v>45854.811559270835</v>
      </c>
      <c r="B8039" s="294" t="s">
        <v>2262</v>
      </c>
    </row>
    <row r="8040">
      <c r="A8040" s="441">
        <v>45854.81156652777</v>
      </c>
      <c r="B8040" s="294" t="s">
        <v>4043</v>
      </c>
    </row>
    <row r="8041">
      <c r="A8041" s="441">
        <v>45854.811589363424</v>
      </c>
      <c r="B8041" s="294" t="s">
        <v>2264</v>
      </c>
    </row>
    <row r="8042">
      <c r="A8042" s="441">
        <v>45854.81158883101</v>
      </c>
      <c r="B8042" s="294" t="s">
        <v>5484</v>
      </c>
    </row>
    <row r="8043">
      <c r="A8043" s="441">
        <v>45854.81160353009</v>
      </c>
      <c r="B8043" s="294" t="s">
        <v>2260</v>
      </c>
    </row>
    <row r="8044">
      <c r="A8044" s="441">
        <v>45854.811606620366</v>
      </c>
      <c r="B8044" s="294" t="s">
        <v>4026</v>
      </c>
    </row>
    <row r="8045">
      <c r="A8045" s="441">
        <v>45854.81161113426</v>
      </c>
      <c r="B8045" s="294" t="s">
        <v>2262</v>
      </c>
    </row>
    <row r="8046">
      <c r="A8046" s="441">
        <v>45854.811618391206</v>
      </c>
      <c r="B8046" s="294" t="s">
        <v>4043</v>
      </c>
    </row>
    <row r="8047">
      <c r="A8047" s="441">
        <v>45854.811630462966</v>
      </c>
      <c r="B8047" s="294" t="s">
        <v>2264</v>
      </c>
    </row>
    <row r="8048">
      <c r="A8048" s="441">
        <v>45854.81220238426</v>
      </c>
      <c r="B8048" s="294" t="s">
        <v>5485</v>
      </c>
    </row>
    <row r="8049">
      <c r="A8049" s="441">
        <v>45854.81220865741</v>
      </c>
      <c r="B8049" s="294" t="s">
        <v>4045</v>
      </c>
    </row>
    <row r="8050">
      <c r="A8050" s="441">
        <v>45854.812211701385</v>
      </c>
      <c r="B8050" s="294" t="s">
        <v>4046</v>
      </c>
    </row>
    <row r="8051">
      <c r="A8051" s="441">
        <v>45854.81222107639</v>
      </c>
      <c r="B8051" s="294" t="s">
        <v>5486</v>
      </c>
    </row>
    <row r="8052">
      <c r="A8052" s="441">
        <v>45854.81223481482</v>
      </c>
      <c r="B8052" s="294" t="s">
        <v>5487</v>
      </c>
    </row>
    <row r="8053">
      <c r="A8053" s="441">
        <v>45854.81329498843</v>
      </c>
      <c r="B8053" s="294" t="s">
        <v>5488</v>
      </c>
    </row>
    <row r="8054">
      <c r="A8054" s="441">
        <v>45854.81330116898</v>
      </c>
      <c r="B8054" s="294" t="s">
        <v>2274</v>
      </c>
    </row>
    <row r="8055">
      <c r="A8055" s="441">
        <v>45854.813336817126</v>
      </c>
      <c r="B8055" s="294" t="s">
        <v>4045</v>
      </c>
    </row>
    <row r="8056">
      <c r="A8056" s="441">
        <v>45854.813340821755</v>
      </c>
      <c r="B8056" s="294" t="s">
        <v>4050</v>
      </c>
    </row>
    <row r="8057">
      <c r="A8057" s="441">
        <v>45854.813345104165</v>
      </c>
      <c r="B8057" s="294" t="s">
        <v>5472</v>
      </c>
    </row>
    <row r="8058">
      <c r="A8058" s="441">
        <v>45854.81338939814</v>
      </c>
      <c r="B8058" s="294" t="s">
        <v>2342</v>
      </c>
    </row>
    <row r="8059">
      <c r="A8059" s="441">
        <v>45854.81342711806</v>
      </c>
      <c r="B8059" s="294" t="s">
        <v>5489</v>
      </c>
    </row>
    <row r="8060">
      <c r="A8060" s="441">
        <v>45854.81343241898</v>
      </c>
      <c r="B8060" s="294" t="s">
        <v>2280</v>
      </c>
    </row>
    <row r="8061">
      <c r="A8061" s="441">
        <v>45854.81344155093</v>
      </c>
      <c r="B8061" s="294" t="s">
        <v>2281</v>
      </c>
    </row>
    <row r="8062">
      <c r="A8062" s="441">
        <v>45854.81345810185</v>
      </c>
      <c r="B8062" s="294" t="s">
        <v>5490</v>
      </c>
    </row>
    <row r="8063">
      <c r="A8063" s="441">
        <v>45854.8134621875</v>
      </c>
      <c r="B8063" s="294" t="s">
        <v>2283</v>
      </c>
    </row>
    <row r="8064">
      <c r="A8064" s="441">
        <v>45854.81347101852</v>
      </c>
      <c r="B8064" s="294" t="s">
        <v>5491</v>
      </c>
    </row>
    <row r="8065">
      <c r="A8065" s="441">
        <v>45854.813489884255</v>
      </c>
      <c r="B8065" s="294" t="s">
        <v>2285</v>
      </c>
    </row>
    <row r="8066">
      <c r="A8066" s="441">
        <v>45854.81349758102</v>
      </c>
      <c r="B8066" s="294" t="s">
        <v>5492</v>
      </c>
    </row>
    <row r="8067">
      <c r="A8067" s="441">
        <v>45854.81350916666</v>
      </c>
      <c r="B8067" s="294" t="s">
        <v>5493</v>
      </c>
    </row>
    <row r="8068">
      <c r="A8068" s="441">
        <v>45854.87831476852</v>
      </c>
      <c r="B8068" s="294" t="s">
        <v>5494</v>
      </c>
    </row>
    <row r="8069">
      <c r="A8069" s="441">
        <v>45854.87831915509</v>
      </c>
      <c r="B8069" s="294" t="s">
        <v>2260</v>
      </c>
    </row>
    <row r="8070">
      <c r="A8070" s="441">
        <v>45854.878322453704</v>
      </c>
      <c r="B8070" s="294" t="s">
        <v>4026</v>
      </c>
    </row>
    <row r="8071">
      <c r="A8071" s="441">
        <v>45854.87833614583</v>
      </c>
      <c r="B8071" s="294" t="s">
        <v>2264</v>
      </c>
    </row>
    <row r="8072">
      <c r="A8072" s="441">
        <v>45854.93766653935</v>
      </c>
      <c r="B8072" s="294" t="s">
        <v>5495</v>
      </c>
    </row>
    <row r="8073">
      <c r="A8073" s="441">
        <v>45854.93767121527</v>
      </c>
      <c r="B8073" s="294" t="s">
        <v>2260</v>
      </c>
    </row>
    <row r="8074">
      <c r="A8074" s="441">
        <v>45854.93767438657</v>
      </c>
      <c r="B8074" s="294" t="s">
        <v>2927</v>
      </c>
    </row>
    <row r="8075">
      <c r="A8075" s="441">
        <v>45854.93768822917</v>
      </c>
      <c r="B8075" s="294" t="s">
        <v>2264</v>
      </c>
    </row>
    <row r="8076">
      <c r="A8076" s="441">
        <v>45854.99428572917</v>
      </c>
      <c r="B8076" s="294" t="s">
        <v>5496</v>
      </c>
    </row>
    <row r="8077">
      <c r="A8077" s="441">
        <v>45854.99429351852</v>
      </c>
      <c r="B8077" s="294" t="s">
        <v>2275</v>
      </c>
    </row>
    <row r="8078">
      <c r="A8078" s="441">
        <v>45854.994308877314</v>
      </c>
      <c r="B8078" s="294" t="s">
        <v>2565</v>
      </c>
    </row>
    <row r="8079">
      <c r="A8079" s="441">
        <v>45854.99431877315</v>
      </c>
      <c r="B8079" s="294" t="s">
        <v>5497</v>
      </c>
    </row>
    <row r="8080">
      <c r="A8080" s="441">
        <v>45854.994334375</v>
      </c>
      <c r="B8080" s="294" t="s">
        <v>5498</v>
      </c>
    </row>
    <row r="8081">
      <c r="A8081" s="441">
        <v>45854.99586372685</v>
      </c>
      <c r="B8081" s="294" t="s">
        <v>5499</v>
      </c>
    </row>
    <row r="8082">
      <c r="A8082" s="441">
        <v>45854.99586775463</v>
      </c>
      <c r="B8082" s="294" t="s">
        <v>2274</v>
      </c>
    </row>
    <row r="8083">
      <c r="A8083" s="441">
        <v>45854.99587646991</v>
      </c>
      <c r="B8083" s="294" t="s">
        <v>2275</v>
      </c>
    </row>
    <row r="8084">
      <c r="A8084" s="441">
        <v>45854.99587932871</v>
      </c>
      <c r="B8084" s="294" t="s">
        <v>2276</v>
      </c>
    </row>
    <row r="8085">
      <c r="A8085" s="441">
        <v>45854.99588465277</v>
      </c>
      <c r="B8085" s="294" t="s">
        <v>5472</v>
      </c>
    </row>
    <row r="8086">
      <c r="A8086" s="441">
        <v>45854.995914224535</v>
      </c>
      <c r="B8086" s="294" t="s">
        <v>2342</v>
      </c>
    </row>
    <row r="8087">
      <c r="A8087" s="441">
        <v>45854.99592770833</v>
      </c>
      <c r="B8087" s="294" t="s">
        <v>5500</v>
      </c>
    </row>
    <row r="8088">
      <c r="A8088" s="441">
        <v>45854.995931550926</v>
      </c>
      <c r="B8088" s="294" t="s">
        <v>2280</v>
      </c>
    </row>
    <row r="8089">
      <c r="A8089" s="441">
        <v>45854.995939409724</v>
      </c>
      <c r="B8089" s="294" t="s">
        <v>2281</v>
      </c>
    </row>
    <row r="8090">
      <c r="A8090" s="441">
        <v>45854.995955844905</v>
      </c>
      <c r="B8090" s="294" t="s">
        <v>5501</v>
      </c>
    </row>
    <row r="8091">
      <c r="A8091" s="441">
        <v>45854.99595895833</v>
      </c>
      <c r="B8091" s="294" t="s">
        <v>2283</v>
      </c>
    </row>
    <row r="8092">
      <c r="A8092" s="441">
        <v>45854.99597899306</v>
      </c>
      <c r="B8092" s="294" t="s">
        <v>5502</v>
      </c>
    </row>
    <row r="8093">
      <c r="A8093" s="441">
        <v>45854.995982141205</v>
      </c>
      <c r="B8093" s="294" t="s">
        <v>2285</v>
      </c>
    </row>
    <row r="8094">
      <c r="A8094" s="441">
        <v>45854.99598677084</v>
      </c>
      <c r="B8094" s="294" t="s">
        <v>5503</v>
      </c>
    </row>
    <row r="8095">
      <c r="A8095" s="441">
        <v>45854.99599420139</v>
      </c>
      <c r="B8095" s="294" t="s">
        <v>5504</v>
      </c>
    </row>
    <row r="8096">
      <c r="A8096" s="441">
        <v>45855.36787346065</v>
      </c>
      <c r="B8096" s="294" t="s">
        <v>5505</v>
      </c>
    </row>
    <row r="8097">
      <c r="A8097" s="441">
        <v>45855.36787703704</v>
      </c>
      <c r="B8097" s="294" t="s">
        <v>2260</v>
      </c>
    </row>
    <row r="8098">
      <c r="A8098" s="441">
        <v>45855.367890740745</v>
      </c>
      <c r="B8098" s="294" t="s">
        <v>4206</v>
      </c>
    </row>
    <row r="8099">
      <c r="A8099" s="441">
        <v>45855.36789491898</v>
      </c>
      <c r="B8099" s="294" t="s">
        <v>2267</v>
      </c>
    </row>
    <row r="8100">
      <c r="A8100" s="441">
        <v>45855.367898275465</v>
      </c>
      <c r="B8100" s="294" t="s">
        <v>2264</v>
      </c>
    </row>
    <row r="8101">
      <c r="A8101" s="441">
        <v>45855.375064629625</v>
      </c>
      <c r="B8101" s="294" t="s">
        <v>2290</v>
      </c>
    </row>
    <row r="8102">
      <c r="A8102" s="441">
        <v>45855.3751003125</v>
      </c>
      <c r="B8102" s="294" t="s">
        <v>2291</v>
      </c>
    </row>
    <row r="8103">
      <c r="A8103" s="441">
        <v>45855.614218703704</v>
      </c>
      <c r="B8103" s="294" t="s">
        <v>5506</v>
      </c>
    </row>
    <row r="8104">
      <c r="A8104" s="441">
        <v>45855.614230057865</v>
      </c>
      <c r="B8104" s="294" t="s">
        <v>2739</v>
      </c>
    </row>
    <row r="8105">
      <c r="A8105" s="441">
        <v>45855.61423400463</v>
      </c>
      <c r="B8105" s="294" t="s">
        <v>2740</v>
      </c>
    </row>
    <row r="8106">
      <c r="A8106" s="441">
        <v>45855.61424982639</v>
      </c>
      <c r="B8106" s="294" t="s">
        <v>5507</v>
      </c>
    </row>
    <row r="8107">
      <c r="A8107" s="441">
        <v>45855.6142669213</v>
      </c>
      <c r="B8107" s="294" t="s">
        <v>5508</v>
      </c>
    </row>
    <row r="8108">
      <c r="A8108" s="441">
        <v>45855.61560599537</v>
      </c>
      <c r="B8108" s="294" t="s">
        <v>5509</v>
      </c>
    </row>
    <row r="8109">
      <c r="A8109" s="441">
        <v>45855.615611180554</v>
      </c>
      <c r="B8109" s="294" t="s">
        <v>2274</v>
      </c>
    </row>
    <row r="8110">
      <c r="A8110" s="441">
        <v>45855.6156256713</v>
      </c>
      <c r="B8110" s="294" t="s">
        <v>2739</v>
      </c>
    </row>
    <row r="8111">
      <c r="A8111" s="441">
        <v>45855.61563753472</v>
      </c>
      <c r="B8111" s="294" t="s">
        <v>2744</v>
      </c>
    </row>
    <row r="8112">
      <c r="A8112" s="441">
        <v>45855.61564503472</v>
      </c>
      <c r="B8112" s="294" t="s">
        <v>5472</v>
      </c>
    </row>
    <row r="8113">
      <c r="A8113" s="441">
        <v>45855.615706909724</v>
      </c>
      <c r="B8113" s="294" t="s">
        <v>2374</v>
      </c>
    </row>
    <row r="8114">
      <c r="A8114" s="441">
        <v>45855.61575254629</v>
      </c>
      <c r="B8114" s="294" t="s">
        <v>5510</v>
      </c>
    </row>
    <row r="8115">
      <c r="A8115" s="441">
        <v>45855.615758472224</v>
      </c>
      <c r="B8115" s="294" t="s">
        <v>2280</v>
      </c>
    </row>
    <row r="8116">
      <c r="A8116" s="441">
        <v>45855.615774791666</v>
      </c>
      <c r="B8116" s="294" t="s">
        <v>2281</v>
      </c>
    </row>
    <row r="8117">
      <c r="A8117" s="441">
        <v>45855.61580893518</v>
      </c>
      <c r="B8117" s="294" t="s">
        <v>5511</v>
      </c>
    </row>
    <row r="8118">
      <c r="A8118" s="441">
        <v>45855.61581429398</v>
      </c>
      <c r="B8118" s="294" t="s">
        <v>2283</v>
      </c>
    </row>
    <row r="8119">
      <c r="A8119" s="441">
        <v>45855.61582585648</v>
      </c>
      <c r="B8119" s="294" t="s">
        <v>5512</v>
      </c>
    </row>
    <row r="8120">
      <c r="A8120" s="441">
        <v>45855.61583243056</v>
      </c>
      <c r="B8120" s="294" t="s">
        <v>2285</v>
      </c>
    </row>
    <row r="8121">
      <c r="A8121" s="441">
        <v>45855.6158412963</v>
      </c>
      <c r="B8121" s="294" t="s">
        <v>5513</v>
      </c>
    </row>
    <row r="8122">
      <c r="A8122" s="441">
        <v>45855.61585383102</v>
      </c>
      <c r="B8122" s="294" t="s">
        <v>5514</v>
      </c>
    </row>
    <row r="8123">
      <c r="A8123" s="441">
        <v>45855.69371409722</v>
      </c>
      <c r="B8123" s="294" t="s">
        <v>5515</v>
      </c>
    </row>
    <row r="8124">
      <c r="A8124" s="441">
        <v>45855.69373131944</v>
      </c>
      <c r="B8124" s="294" t="s">
        <v>4087</v>
      </c>
    </row>
    <row r="8125">
      <c r="A8125" s="441">
        <v>45855.69373832176</v>
      </c>
      <c r="B8125" s="294" t="s">
        <v>4088</v>
      </c>
    </row>
    <row r="8126">
      <c r="A8126" s="441">
        <v>45855.69375289352</v>
      </c>
      <c r="B8126" s="294" t="s">
        <v>5516</v>
      </c>
    </row>
    <row r="8127">
      <c r="A8127" s="441">
        <v>45855.69376674769</v>
      </c>
      <c r="B8127" s="294" t="s">
        <v>5517</v>
      </c>
    </row>
    <row r="8128">
      <c r="A8128" s="441">
        <v>45855.69437541667</v>
      </c>
      <c r="B8128" s="294" t="s">
        <v>5518</v>
      </c>
    </row>
    <row r="8129">
      <c r="A8129" s="441">
        <v>45855.69437837963</v>
      </c>
      <c r="B8129" s="294" t="s">
        <v>2274</v>
      </c>
    </row>
    <row r="8130">
      <c r="A8130" s="441">
        <v>45855.694386620366</v>
      </c>
      <c r="B8130" s="294" t="s">
        <v>4087</v>
      </c>
    </row>
    <row r="8131">
      <c r="A8131" s="441">
        <v>45855.69438960648</v>
      </c>
      <c r="B8131" s="294" t="s">
        <v>4092</v>
      </c>
    </row>
    <row r="8132">
      <c r="A8132" s="441">
        <v>45855.694392627316</v>
      </c>
      <c r="B8132" s="294" t="s">
        <v>5472</v>
      </c>
    </row>
    <row r="8133">
      <c r="A8133" s="441">
        <v>45855.69441914352</v>
      </c>
      <c r="B8133" s="294" t="s">
        <v>2342</v>
      </c>
    </row>
    <row r="8134">
      <c r="A8134" s="441">
        <v>45855.69442996528</v>
      </c>
      <c r="B8134" s="294" t="s">
        <v>5519</v>
      </c>
    </row>
    <row r="8135">
      <c r="A8135" s="441">
        <v>45855.69443474537</v>
      </c>
      <c r="B8135" s="294" t="s">
        <v>2280</v>
      </c>
    </row>
    <row r="8136">
      <c r="A8136" s="441">
        <v>45855.69444255787</v>
      </c>
      <c r="B8136" s="294" t="s">
        <v>2281</v>
      </c>
    </row>
    <row r="8137">
      <c r="A8137" s="441">
        <v>45855.69445490741</v>
      </c>
      <c r="B8137" s="294" t="s">
        <v>5520</v>
      </c>
    </row>
    <row r="8138">
      <c r="A8138" s="441">
        <v>45855.69445775463</v>
      </c>
      <c r="B8138" s="294" t="s">
        <v>2283</v>
      </c>
    </row>
    <row r="8139">
      <c r="A8139" s="441">
        <v>45855.69446530093</v>
      </c>
      <c r="B8139" s="294" t="s">
        <v>5521</v>
      </c>
    </row>
    <row r="8140">
      <c r="A8140" s="441">
        <v>45855.69446846065</v>
      </c>
      <c r="B8140" s="294" t="s">
        <v>2285</v>
      </c>
    </row>
    <row r="8141">
      <c r="A8141" s="441">
        <v>45855.69447297454</v>
      </c>
      <c r="B8141" s="294" t="s">
        <v>5522</v>
      </c>
    </row>
    <row r="8142">
      <c r="A8142" s="441">
        <v>45855.69448207176</v>
      </c>
      <c r="B8142" s="294" t="s">
        <v>5523</v>
      </c>
    </row>
    <row r="8143">
      <c r="A8143" s="441">
        <v>45855.75844556713</v>
      </c>
      <c r="B8143" s="294" t="s">
        <v>2283</v>
      </c>
    </row>
    <row r="8144">
      <c r="A8144" s="441">
        <v>45855.75845681713</v>
      </c>
      <c r="B8144" s="294" t="s">
        <v>5524</v>
      </c>
    </row>
    <row r="8145">
      <c r="A8145" s="441">
        <v>45855.86124592593</v>
      </c>
      <c r="B8145" s="294" t="s">
        <v>5525</v>
      </c>
    </row>
    <row r="8146">
      <c r="A8146" s="441">
        <v>45855.86125792824</v>
      </c>
      <c r="B8146" s="294" t="s">
        <v>2372</v>
      </c>
    </row>
    <row r="8147">
      <c r="A8147" s="441">
        <v>45855.86127783565</v>
      </c>
      <c r="B8147" s="294" t="s">
        <v>2398</v>
      </c>
    </row>
    <row r="8148">
      <c r="A8148" s="441">
        <v>45855.861286099534</v>
      </c>
      <c r="B8148" s="294" t="s">
        <v>2399</v>
      </c>
    </row>
    <row r="8149">
      <c r="A8149" s="441">
        <v>45855.86129876158</v>
      </c>
      <c r="B8149" s="294" t="s">
        <v>5526</v>
      </c>
    </row>
    <row r="8150">
      <c r="A8150" s="441">
        <v>45855.86277232639</v>
      </c>
      <c r="B8150" s="294" t="s">
        <v>5527</v>
      </c>
    </row>
    <row r="8151">
      <c r="A8151" s="441">
        <v>45855.86277658565</v>
      </c>
      <c r="B8151" s="294" t="s">
        <v>2274</v>
      </c>
    </row>
    <row r="8152">
      <c r="A8152" s="441">
        <v>45855.86279731481</v>
      </c>
      <c r="B8152" s="294" t="s">
        <v>2372</v>
      </c>
    </row>
    <row r="8153">
      <c r="A8153" s="441">
        <v>45855.86280150463</v>
      </c>
      <c r="B8153" s="294" t="s">
        <v>2373</v>
      </c>
    </row>
    <row r="8154">
      <c r="A8154" s="441">
        <v>45855.86280585648</v>
      </c>
      <c r="B8154" s="294" t="s">
        <v>5472</v>
      </c>
    </row>
    <row r="8155">
      <c r="A8155" s="441">
        <v>45855.862877928244</v>
      </c>
      <c r="B8155" s="294" t="s">
        <v>2374</v>
      </c>
    </row>
    <row r="8156">
      <c r="A8156" s="441">
        <v>45855.862894328704</v>
      </c>
      <c r="B8156" s="294" t="s">
        <v>5528</v>
      </c>
    </row>
    <row r="8157">
      <c r="A8157" s="441">
        <v>45855.862910358795</v>
      </c>
      <c r="B8157" s="294" t="s">
        <v>2280</v>
      </c>
    </row>
    <row r="8158">
      <c r="A8158" s="441">
        <v>45855.862927326394</v>
      </c>
      <c r="B8158" s="294" t="s">
        <v>2281</v>
      </c>
    </row>
    <row r="8159">
      <c r="A8159" s="441">
        <v>45855.86296086806</v>
      </c>
      <c r="B8159" s="294" t="s">
        <v>5529</v>
      </c>
    </row>
    <row r="8160">
      <c r="A8160" s="441">
        <v>45855.862965810185</v>
      </c>
      <c r="B8160" s="294" t="s">
        <v>2283</v>
      </c>
    </row>
    <row r="8161">
      <c r="A8161" s="441">
        <v>45855.86298127315</v>
      </c>
      <c r="B8161" s="294" t="s">
        <v>5530</v>
      </c>
    </row>
    <row r="8162">
      <c r="A8162" s="441">
        <v>45855.86298535879</v>
      </c>
      <c r="B8162" s="294" t="s">
        <v>2285</v>
      </c>
    </row>
    <row r="8163">
      <c r="A8163" s="441">
        <v>45855.862991319445</v>
      </c>
      <c r="B8163" s="294" t="s">
        <v>5531</v>
      </c>
    </row>
    <row r="8164">
      <c r="A8164" s="441">
        <v>45855.86300298611</v>
      </c>
      <c r="B8164" s="294" t="s">
        <v>5532</v>
      </c>
    </row>
    <row r="8165">
      <c r="A8165" s="441">
        <v>45855.87083988426</v>
      </c>
      <c r="B8165" s="294" t="s">
        <v>5533</v>
      </c>
    </row>
    <row r="8166">
      <c r="A8166" s="441">
        <v>45855.870848506944</v>
      </c>
      <c r="B8166" s="294" t="s">
        <v>2260</v>
      </c>
    </row>
    <row r="8167">
      <c r="A8167" s="441">
        <v>45855.870856354166</v>
      </c>
      <c r="B8167" s="294" t="s">
        <v>2323</v>
      </c>
    </row>
    <row r="8168">
      <c r="A8168" s="441">
        <v>45855.8708722338</v>
      </c>
      <c r="B8168" s="294" t="s">
        <v>2262</v>
      </c>
    </row>
    <row r="8169">
      <c r="A8169" s="441">
        <v>45855.87088141203</v>
      </c>
      <c r="B8169" s="294" t="s">
        <v>2324</v>
      </c>
    </row>
    <row r="8170">
      <c r="A8170" s="441">
        <v>45855.87089722222</v>
      </c>
      <c r="B8170" s="294" t="s">
        <v>2264</v>
      </c>
    </row>
    <row r="8171">
      <c r="A8171" s="441">
        <v>45855.87113866898</v>
      </c>
      <c r="B8171" s="294" t="s">
        <v>5534</v>
      </c>
    </row>
    <row r="8172">
      <c r="A8172" s="441">
        <v>45855.871147708334</v>
      </c>
      <c r="B8172" s="294" t="s">
        <v>2340</v>
      </c>
    </row>
    <row r="8173">
      <c r="A8173" s="441">
        <v>45855.871152141204</v>
      </c>
      <c r="B8173" s="294" t="s">
        <v>2677</v>
      </c>
    </row>
    <row r="8174">
      <c r="A8174" s="441">
        <v>45855.87115980324</v>
      </c>
      <c r="B8174" s="294" t="s">
        <v>5535</v>
      </c>
    </row>
    <row r="8175">
      <c r="A8175" s="441">
        <v>45855.87117108796</v>
      </c>
      <c r="B8175" s="294" t="s">
        <v>5536</v>
      </c>
    </row>
    <row r="8176">
      <c r="A8176" s="441">
        <v>45855.872558958334</v>
      </c>
      <c r="B8176" s="294" t="s">
        <v>5537</v>
      </c>
    </row>
    <row r="8177">
      <c r="A8177" s="441">
        <v>45855.872564571764</v>
      </c>
      <c r="B8177" s="294" t="s">
        <v>2274</v>
      </c>
    </row>
    <row r="8178">
      <c r="A8178" s="441">
        <v>45855.87257626158</v>
      </c>
      <c r="B8178" s="294" t="s">
        <v>2340</v>
      </c>
    </row>
    <row r="8179">
      <c r="A8179" s="441">
        <v>45855.87258039352</v>
      </c>
      <c r="B8179" s="294" t="s">
        <v>2341</v>
      </c>
    </row>
    <row r="8180">
      <c r="A8180" s="441">
        <v>45855.87259306713</v>
      </c>
      <c r="B8180" s="294" t="s">
        <v>5472</v>
      </c>
    </row>
    <row r="8181">
      <c r="A8181" s="441">
        <v>45855.8726312037</v>
      </c>
      <c r="B8181" s="294" t="s">
        <v>2278</v>
      </c>
    </row>
    <row r="8182">
      <c r="A8182" s="441">
        <v>45855.87264741898</v>
      </c>
      <c r="B8182" s="294" t="s">
        <v>5538</v>
      </c>
    </row>
    <row r="8183">
      <c r="A8183" s="441">
        <v>45855.872661284724</v>
      </c>
      <c r="B8183" s="294" t="s">
        <v>2280</v>
      </c>
    </row>
    <row r="8184">
      <c r="A8184" s="441">
        <v>45855.872682326386</v>
      </c>
      <c r="B8184" s="294" t="s">
        <v>2281</v>
      </c>
    </row>
    <row r="8185">
      <c r="A8185" s="441">
        <v>45855.872704270834</v>
      </c>
      <c r="B8185" s="294" t="s">
        <v>5539</v>
      </c>
    </row>
    <row r="8186">
      <c r="A8186" s="441">
        <v>45855.87270896991</v>
      </c>
      <c r="B8186" s="294" t="s">
        <v>2283</v>
      </c>
    </row>
    <row r="8187">
      <c r="A8187" s="441">
        <v>45855.872717199076</v>
      </c>
      <c r="B8187" s="294" t="s">
        <v>5540</v>
      </c>
    </row>
    <row r="8188">
      <c r="A8188" s="441">
        <v>45855.872722326385</v>
      </c>
      <c r="B8188" s="294" t="s">
        <v>2285</v>
      </c>
    </row>
    <row r="8189">
      <c r="A8189" s="441">
        <v>45855.872727685186</v>
      </c>
      <c r="B8189" s="294" t="s">
        <v>5541</v>
      </c>
    </row>
    <row r="8190">
      <c r="A8190" s="441">
        <v>45855.872736481484</v>
      </c>
      <c r="B8190" s="294" t="s">
        <v>5542</v>
      </c>
    </row>
    <row r="8191">
      <c r="A8191" s="441">
        <v>45856.09372872685</v>
      </c>
      <c r="B8191" s="294" t="s">
        <v>5543</v>
      </c>
    </row>
    <row r="8192">
      <c r="A8192" s="441">
        <v>45856.09373143519</v>
      </c>
      <c r="B8192" s="294" t="s">
        <v>2260</v>
      </c>
    </row>
    <row r="8193">
      <c r="A8193" s="441">
        <v>45856.093734027774</v>
      </c>
      <c r="B8193" s="294" t="s">
        <v>2927</v>
      </c>
    </row>
    <row r="8194">
      <c r="A8194" s="441">
        <v>45856.09373644676</v>
      </c>
      <c r="B8194" s="294" t="s">
        <v>2262</v>
      </c>
    </row>
    <row r="8195">
      <c r="A8195" s="441">
        <v>45856.09374280093</v>
      </c>
      <c r="B8195" s="294" t="s">
        <v>2928</v>
      </c>
    </row>
    <row r="8196">
      <c r="A8196" s="441">
        <v>45856.093761701384</v>
      </c>
      <c r="B8196" s="294" t="s">
        <v>2264</v>
      </c>
    </row>
    <row r="8197">
      <c r="A8197" s="441">
        <v>45856.094132962964</v>
      </c>
      <c r="B8197" s="294" t="s">
        <v>5544</v>
      </c>
    </row>
    <row r="8198">
      <c r="A8198" s="441">
        <v>45856.09414342593</v>
      </c>
      <c r="B8198" s="294" t="s">
        <v>2839</v>
      </c>
    </row>
    <row r="8199">
      <c r="A8199" s="441">
        <v>45856.09414814815</v>
      </c>
      <c r="B8199" s="294" t="s">
        <v>2565</v>
      </c>
    </row>
    <row r="8200">
      <c r="A8200" s="441">
        <v>45856.09417128473</v>
      </c>
      <c r="B8200" s="294" t="s">
        <v>5545</v>
      </c>
    </row>
    <row r="8201">
      <c r="A8201" s="441">
        <v>45856.09419509259</v>
      </c>
      <c r="B8201" s="294" t="s">
        <v>5546</v>
      </c>
    </row>
    <row r="8202">
      <c r="A8202" s="441">
        <v>45856.09517046296</v>
      </c>
      <c r="B8202" s="294" t="s">
        <v>5547</v>
      </c>
    </row>
    <row r="8203">
      <c r="A8203" s="441">
        <v>45856.0951766088</v>
      </c>
      <c r="B8203" s="294" t="s">
        <v>2274</v>
      </c>
    </row>
    <row r="8204">
      <c r="A8204" s="441">
        <v>45856.09518398148</v>
      </c>
      <c r="B8204" s="294" t="s">
        <v>2839</v>
      </c>
    </row>
    <row r="8205">
      <c r="A8205" s="441">
        <v>45856.0951962963</v>
      </c>
      <c r="B8205" s="294" t="s">
        <v>2843</v>
      </c>
    </row>
    <row r="8206">
      <c r="A8206" s="441">
        <v>45856.09519907407</v>
      </c>
      <c r="B8206" s="294" t="s">
        <v>5472</v>
      </c>
    </row>
    <row r="8207">
      <c r="A8207" s="441">
        <v>45856.095224606484</v>
      </c>
      <c r="B8207" s="294" t="s">
        <v>2374</v>
      </c>
    </row>
    <row r="8208">
      <c r="A8208" s="441">
        <v>45856.095236608795</v>
      </c>
      <c r="B8208" s="294" t="s">
        <v>5548</v>
      </c>
    </row>
    <row r="8209">
      <c r="A8209" s="441">
        <v>45856.095253796295</v>
      </c>
      <c r="B8209" s="294" t="s">
        <v>2280</v>
      </c>
    </row>
    <row r="8210">
      <c r="A8210" s="441">
        <v>45856.095263020834</v>
      </c>
      <c r="B8210" s="294" t="s">
        <v>2281</v>
      </c>
    </row>
    <row r="8211">
      <c r="A8211" s="441">
        <v>45856.095285</v>
      </c>
      <c r="B8211" s="294" t="s">
        <v>5549</v>
      </c>
    </row>
    <row r="8212">
      <c r="A8212" s="441">
        <v>45856.095288564815</v>
      </c>
      <c r="B8212" s="294" t="s">
        <v>2283</v>
      </c>
    </row>
    <row r="8213">
      <c r="A8213" s="441">
        <v>45856.095298622684</v>
      </c>
      <c r="B8213" s="294" t="s">
        <v>5550</v>
      </c>
    </row>
    <row r="8214">
      <c r="A8214" s="441">
        <v>45856.09531078704</v>
      </c>
      <c r="B8214" s="294" t="s">
        <v>2285</v>
      </c>
    </row>
    <row r="8215">
      <c r="A8215" s="441">
        <v>45856.09531525463</v>
      </c>
      <c r="B8215" s="294" t="s">
        <v>5551</v>
      </c>
    </row>
    <row r="8216">
      <c r="A8216" s="441">
        <v>45856.095324988426</v>
      </c>
      <c r="B8216" s="294" t="s">
        <v>5552</v>
      </c>
    </row>
    <row r="8217">
      <c r="A8217" s="441">
        <v>45856.257182534726</v>
      </c>
      <c r="B8217" s="294" t="s">
        <v>5553</v>
      </c>
    </row>
    <row r="8218">
      <c r="A8218" s="441">
        <v>45856.25718716435</v>
      </c>
      <c r="B8218" s="294" t="s">
        <v>5554</v>
      </c>
    </row>
    <row r="8219">
      <c r="A8219" s="441">
        <v>45856.25720127315</v>
      </c>
      <c r="B8219" s="294" t="s">
        <v>2283</v>
      </c>
    </row>
    <row r="8220">
      <c r="A8220" s="441">
        <v>45856.25720943287</v>
      </c>
      <c r="B8220" s="294" t="s">
        <v>5555</v>
      </c>
    </row>
    <row r="8221">
      <c r="A8221" s="441">
        <v>45856.34290474537</v>
      </c>
      <c r="B8221" s="294" t="s">
        <v>5556</v>
      </c>
    </row>
    <row r="8222">
      <c r="A8222" s="441">
        <v>45856.34292574074</v>
      </c>
      <c r="B8222" s="294" t="s">
        <v>2260</v>
      </c>
    </row>
    <row r="8223">
      <c r="A8223" s="441">
        <v>45856.34292915509</v>
      </c>
      <c r="B8223" s="294" t="s">
        <v>2414</v>
      </c>
    </row>
    <row r="8224">
      <c r="A8224" s="441">
        <v>45856.34295569445</v>
      </c>
      <c r="B8224" s="294" t="s">
        <v>2264</v>
      </c>
    </row>
    <row r="8225">
      <c r="A8225" s="441">
        <v>45856.34332226852</v>
      </c>
      <c r="B8225" s="294" t="s">
        <v>5557</v>
      </c>
    </row>
    <row r="8226">
      <c r="A8226" s="441">
        <v>45856.34332621528</v>
      </c>
      <c r="B8226" s="294" t="s">
        <v>2260</v>
      </c>
    </row>
    <row r="8227">
      <c r="A8227" s="441">
        <v>45856.34333021991</v>
      </c>
      <c r="B8227" s="294" t="s">
        <v>2414</v>
      </c>
    </row>
    <row r="8228">
      <c r="A8228" s="441">
        <v>45856.34333392361</v>
      </c>
      <c r="B8228" s="294" t="s">
        <v>2264</v>
      </c>
    </row>
    <row r="8229">
      <c r="A8229" s="441">
        <v>45856.34381664352</v>
      </c>
      <c r="B8229" s="294" t="s">
        <v>5558</v>
      </c>
    </row>
    <row r="8230">
      <c r="A8230" s="441">
        <v>45856.34382135417</v>
      </c>
      <c r="B8230" s="294" t="s">
        <v>2260</v>
      </c>
    </row>
    <row r="8231">
      <c r="A8231" s="441">
        <v>45856.343825289354</v>
      </c>
      <c r="B8231" s="294" t="s">
        <v>2414</v>
      </c>
    </row>
    <row r="8232">
      <c r="A8232" s="441">
        <v>45856.34382912037</v>
      </c>
      <c r="B8232" s="294" t="s">
        <v>2264</v>
      </c>
    </row>
    <row r="8233">
      <c r="A8233" s="441">
        <v>45856.36473782407</v>
      </c>
      <c r="B8233" s="294" t="s">
        <v>5559</v>
      </c>
    </row>
    <row r="8234">
      <c r="A8234" s="441">
        <v>45856.36474484953</v>
      </c>
      <c r="B8234" s="294" t="s">
        <v>2260</v>
      </c>
    </row>
    <row r="8235">
      <c r="A8235" s="441">
        <v>45856.364765</v>
      </c>
      <c r="B8235" s="294" t="s">
        <v>2414</v>
      </c>
    </row>
    <row r="8236">
      <c r="A8236" s="441">
        <v>45856.3647681713</v>
      </c>
      <c r="B8236" s="294" t="s">
        <v>2264</v>
      </c>
    </row>
    <row r="8237">
      <c r="A8237" s="441">
        <v>45856.365386516205</v>
      </c>
      <c r="B8237" s="294" t="s">
        <v>5560</v>
      </c>
    </row>
    <row r="8238">
      <c r="A8238" s="441">
        <v>45856.365396319445</v>
      </c>
      <c r="B8238" s="294" t="s">
        <v>2260</v>
      </c>
    </row>
    <row r="8239">
      <c r="A8239" s="441">
        <v>45856.365399849536</v>
      </c>
      <c r="B8239" s="294" t="s">
        <v>2414</v>
      </c>
    </row>
    <row r="8240">
      <c r="A8240" s="441">
        <v>45856.365404375</v>
      </c>
      <c r="B8240" s="294" t="s">
        <v>2264</v>
      </c>
    </row>
    <row r="8241">
      <c r="A8241" s="441">
        <v>45856.36946832176</v>
      </c>
      <c r="B8241" s="294" t="s">
        <v>5561</v>
      </c>
    </row>
    <row r="8242">
      <c r="A8242" s="441">
        <v>45856.36947603009</v>
      </c>
      <c r="B8242" s="294" t="s">
        <v>2612</v>
      </c>
    </row>
    <row r="8243">
      <c r="A8243" s="441">
        <v>45856.369480810186</v>
      </c>
      <c r="B8243" s="294" t="s">
        <v>2398</v>
      </c>
    </row>
    <row r="8244">
      <c r="A8244" s="441">
        <v>45856.36950123843</v>
      </c>
      <c r="B8244" s="294" t="s">
        <v>2399</v>
      </c>
    </row>
    <row r="8245">
      <c r="A8245" s="441">
        <v>45856.36951600695</v>
      </c>
      <c r="B8245" s="294" t="s">
        <v>5562</v>
      </c>
    </row>
    <row r="8246">
      <c r="A8246" s="441">
        <v>45856.36999065972</v>
      </c>
      <c r="B8246" s="294" t="s">
        <v>5563</v>
      </c>
    </row>
    <row r="8247">
      <c r="A8247" s="441">
        <v>45856.370000219904</v>
      </c>
      <c r="B8247" s="294" t="s">
        <v>2622</v>
      </c>
    </row>
    <row r="8248">
      <c r="A8248" s="441">
        <v>45856.37000539352</v>
      </c>
      <c r="B8248" s="294" t="s">
        <v>2398</v>
      </c>
    </row>
    <row r="8249">
      <c r="A8249" s="441">
        <v>45856.3700131713</v>
      </c>
      <c r="B8249" s="294" t="s">
        <v>2399</v>
      </c>
    </row>
    <row r="8250">
      <c r="A8250" s="441">
        <v>45856.370031956016</v>
      </c>
      <c r="B8250" s="294" t="s">
        <v>5564</v>
      </c>
    </row>
    <row r="8251">
      <c r="A8251" s="441">
        <v>45856.37035268519</v>
      </c>
      <c r="B8251" s="294" t="s">
        <v>5565</v>
      </c>
    </row>
    <row r="8252">
      <c r="A8252" s="441">
        <v>45856.370362546295</v>
      </c>
      <c r="B8252" s="294" t="s">
        <v>2426</v>
      </c>
    </row>
    <row r="8253">
      <c r="A8253" s="441">
        <v>45856.37036743056</v>
      </c>
      <c r="B8253" s="294" t="s">
        <v>2398</v>
      </c>
    </row>
    <row r="8254">
      <c r="A8254" s="441">
        <v>45856.37037958333</v>
      </c>
      <c r="B8254" s="294" t="s">
        <v>2399</v>
      </c>
    </row>
    <row r="8255">
      <c r="A8255" s="441">
        <v>45856.37039512732</v>
      </c>
      <c r="B8255" s="294" t="s">
        <v>5566</v>
      </c>
    </row>
    <row r="8256">
      <c r="A8256" s="441">
        <v>45856.37084592592</v>
      </c>
      <c r="B8256" s="294" t="s">
        <v>5567</v>
      </c>
    </row>
    <row r="8257">
      <c r="A8257" s="441">
        <v>45856.370850555555</v>
      </c>
      <c r="B8257" s="294" t="s">
        <v>2274</v>
      </c>
    </row>
    <row r="8258">
      <c r="A8258" s="441">
        <v>45856.37087572917</v>
      </c>
      <c r="B8258" s="294" t="s">
        <v>2612</v>
      </c>
    </row>
    <row r="8259">
      <c r="A8259" s="441">
        <v>45856.370880092596</v>
      </c>
      <c r="B8259" s="294" t="s">
        <v>3957</v>
      </c>
    </row>
    <row r="8260">
      <c r="A8260" s="441">
        <v>45856.37088421296</v>
      </c>
      <c r="B8260" s="294" t="s">
        <v>5472</v>
      </c>
    </row>
    <row r="8261">
      <c r="A8261" s="441">
        <v>45856.37091681713</v>
      </c>
      <c r="B8261" s="294" t="s">
        <v>2342</v>
      </c>
    </row>
    <row r="8262">
      <c r="A8262" s="441">
        <v>45856.37093788195</v>
      </c>
      <c r="B8262" s="294" t="s">
        <v>5568</v>
      </c>
    </row>
    <row r="8263">
      <c r="A8263" s="441">
        <v>45856.37094267361</v>
      </c>
      <c r="B8263" s="294" t="s">
        <v>2280</v>
      </c>
    </row>
    <row r="8264">
      <c r="A8264" s="441">
        <v>45856.37096122685</v>
      </c>
      <c r="B8264" s="294" t="s">
        <v>2281</v>
      </c>
    </row>
    <row r="8265">
      <c r="A8265" s="441">
        <v>45856.37097701389</v>
      </c>
      <c r="B8265" s="294" t="s">
        <v>5569</v>
      </c>
    </row>
    <row r="8266">
      <c r="A8266" s="441">
        <v>45856.37099268519</v>
      </c>
      <c r="B8266" s="294" t="s">
        <v>2283</v>
      </c>
    </row>
    <row r="8267">
      <c r="A8267" s="441">
        <v>45856.37100035879</v>
      </c>
      <c r="B8267" s="294" t="s">
        <v>5570</v>
      </c>
    </row>
    <row r="8268">
      <c r="A8268" s="441">
        <v>45856.37100451389</v>
      </c>
      <c r="B8268" s="294" t="s">
        <v>2285</v>
      </c>
    </row>
    <row r="8269">
      <c r="A8269" s="441">
        <v>45856.371027245375</v>
      </c>
      <c r="B8269" s="294" t="s">
        <v>5571</v>
      </c>
    </row>
    <row r="8270">
      <c r="A8270" s="441">
        <v>45856.371057303244</v>
      </c>
      <c r="B8270" s="294" t="s">
        <v>5572</v>
      </c>
    </row>
    <row r="8271">
      <c r="A8271" s="441">
        <v>45856.37109112268</v>
      </c>
      <c r="B8271" s="294" t="s">
        <v>5573</v>
      </c>
    </row>
    <row r="8272">
      <c r="A8272" s="441">
        <v>45856.3710955787</v>
      </c>
      <c r="B8272" s="294" t="s">
        <v>2274</v>
      </c>
    </row>
    <row r="8273">
      <c r="A8273" s="441">
        <v>45856.37110929398</v>
      </c>
      <c r="B8273" s="294" t="s">
        <v>2426</v>
      </c>
    </row>
    <row r="8274">
      <c r="A8274" s="441">
        <v>45856.371112824076</v>
      </c>
      <c r="B8274" s="294" t="s">
        <v>2429</v>
      </c>
    </row>
    <row r="8275">
      <c r="A8275" s="441">
        <v>45856.37111723379</v>
      </c>
      <c r="B8275" s="294" t="s">
        <v>5472</v>
      </c>
    </row>
    <row r="8276">
      <c r="A8276" s="441">
        <v>45856.37114673611</v>
      </c>
      <c r="B8276" s="294" t="s">
        <v>2278</v>
      </c>
    </row>
    <row r="8277">
      <c r="A8277" s="441">
        <v>45856.371159560185</v>
      </c>
      <c r="B8277" s="294" t="s">
        <v>5574</v>
      </c>
    </row>
    <row r="8278">
      <c r="A8278" s="441">
        <v>45856.371162916665</v>
      </c>
      <c r="B8278" s="294" t="s">
        <v>2280</v>
      </c>
    </row>
    <row r="8279">
      <c r="A8279" s="441">
        <v>45856.37117167824</v>
      </c>
      <c r="B8279" s="294" t="s">
        <v>2281</v>
      </c>
    </row>
    <row r="8280">
      <c r="A8280" s="441">
        <v>45856.371186689816</v>
      </c>
      <c r="B8280" s="294" t="s">
        <v>5575</v>
      </c>
    </row>
    <row r="8281">
      <c r="A8281" s="441">
        <v>45856.37119016204</v>
      </c>
      <c r="B8281" s="294" t="s">
        <v>2283</v>
      </c>
    </row>
    <row r="8282">
      <c r="A8282" s="441">
        <v>45856.371199409725</v>
      </c>
      <c r="B8282" s="294" t="s">
        <v>5576</v>
      </c>
    </row>
    <row r="8283">
      <c r="A8283" s="441">
        <v>45856.37120353009</v>
      </c>
      <c r="B8283" s="294" t="s">
        <v>2285</v>
      </c>
    </row>
    <row r="8284">
      <c r="A8284" s="441">
        <v>45856.37120920139</v>
      </c>
      <c r="B8284" s="294" t="s">
        <v>5577</v>
      </c>
    </row>
    <row r="8285">
      <c r="A8285" s="441">
        <v>45856.37122083333</v>
      </c>
      <c r="B8285" s="294" t="s">
        <v>5578</v>
      </c>
    </row>
    <row r="8286">
      <c r="A8286" s="441">
        <v>45856.37207832176</v>
      </c>
      <c r="B8286" s="294" t="s">
        <v>5579</v>
      </c>
    </row>
    <row r="8287">
      <c r="A8287" s="441">
        <v>45856.37208223379</v>
      </c>
      <c r="B8287" s="294" t="s">
        <v>2274</v>
      </c>
    </row>
    <row r="8288">
      <c r="A8288" s="441">
        <v>45856.372105682865</v>
      </c>
      <c r="B8288" s="294" t="s">
        <v>2622</v>
      </c>
    </row>
    <row r="8289">
      <c r="A8289" s="441">
        <v>45856.372110613425</v>
      </c>
      <c r="B8289" s="294" t="s">
        <v>2641</v>
      </c>
    </row>
    <row r="8290">
      <c r="A8290" s="441">
        <v>45856.37211444444</v>
      </c>
      <c r="B8290" s="294" t="s">
        <v>5472</v>
      </c>
    </row>
    <row r="8291">
      <c r="A8291" s="441">
        <v>45856.372149131945</v>
      </c>
      <c r="B8291" s="294" t="s">
        <v>2342</v>
      </c>
    </row>
    <row r="8292">
      <c r="A8292" s="441">
        <v>45856.37215997685</v>
      </c>
      <c r="B8292" s="294" t="s">
        <v>5580</v>
      </c>
    </row>
    <row r="8293">
      <c r="A8293" s="441">
        <v>45856.37216944444</v>
      </c>
      <c r="B8293" s="294" t="s">
        <v>2280</v>
      </c>
    </row>
    <row r="8294">
      <c r="A8294" s="441">
        <v>45856.3721787963</v>
      </c>
      <c r="B8294" s="294" t="s">
        <v>2281</v>
      </c>
    </row>
    <row r="8295">
      <c r="A8295" s="441">
        <v>45856.372199108795</v>
      </c>
      <c r="B8295" s="294" t="s">
        <v>5581</v>
      </c>
    </row>
    <row r="8296">
      <c r="A8296" s="441">
        <v>45856.372202858794</v>
      </c>
      <c r="B8296" s="294" t="s">
        <v>2283</v>
      </c>
    </row>
    <row r="8297">
      <c r="A8297" s="441">
        <v>45856.37222467593</v>
      </c>
      <c r="B8297" s="294" t="s">
        <v>5582</v>
      </c>
    </row>
    <row r="8298">
      <c r="A8298" s="441">
        <v>45856.372232685186</v>
      </c>
      <c r="B8298" s="294" t="s">
        <v>2285</v>
      </c>
    </row>
    <row r="8299">
      <c r="A8299" s="441">
        <v>45856.372237118056</v>
      </c>
      <c r="B8299" s="294" t="s">
        <v>5583</v>
      </c>
    </row>
    <row r="8300">
      <c r="A8300" s="441">
        <v>45856.3722565162</v>
      </c>
      <c r="B8300" s="294" t="s">
        <v>5584</v>
      </c>
    </row>
    <row r="8301">
      <c r="A8301" s="441">
        <v>45856.37506396991</v>
      </c>
      <c r="B8301" s="294" t="s">
        <v>2290</v>
      </c>
    </row>
    <row r="8302">
      <c r="A8302" s="441">
        <v>45856.37641790509</v>
      </c>
      <c r="B8302" s="294" t="s">
        <v>4122</v>
      </c>
    </row>
    <row r="8303">
      <c r="A8303" s="441">
        <v>45856.376568865744</v>
      </c>
      <c r="B8303" s="294" t="s">
        <v>3022</v>
      </c>
    </row>
    <row r="8304">
      <c r="A8304" s="441">
        <v>45856.37657340278</v>
      </c>
      <c r="B8304" s="294" t="s">
        <v>4123</v>
      </c>
    </row>
    <row r="8305">
      <c r="A8305" s="441">
        <v>45856.37671979167</v>
      </c>
      <c r="B8305" s="294" t="s">
        <v>5585</v>
      </c>
    </row>
    <row r="8306">
      <c r="A8306" s="441">
        <v>45856.376724155096</v>
      </c>
      <c r="B8306" s="294" t="s">
        <v>5586</v>
      </c>
    </row>
    <row r="8307">
      <c r="A8307" s="441">
        <v>45856.3767343287</v>
      </c>
      <c r="B8307" s="294" t="s">
        <v>5587</v>
      </c>
    </row>
    <row r="8308">
      <c r="A8308" s="441">
        <v>45856.37673878472</v>
      </c>
      <c r="B8308" s="294" t="s">
        <v>2283</v>
      </c>
    </row>
    <row r="8309">
      <c r="A8309" s="441">
        <v>45856.37674842593</v>
      </c>
      <c r="B8309" s="294" t="s">
        <v>5588</v>
      </c>
    </row>
    <row r="8310">
      <c r="A8310" s="441">
        <v>45856.38078622685</v>
      </c>
      <c r="B8310" s="294" t="s">
        <v>5589</v>
      </c>
    </row>
    <row r="8311">
      <c r="A8311" s="441">
        <v>45856.38079023148</v>
      </c>
      <c r="B8311" s="294" t="s">
        <v>2260</v>
      </c>
    </row>
    <row r="8312">
      <c r="A8312" s="441">
        <v>45856.380793958335</v>
      </c>
      <c r="B8312" s="294" t="s">
        <v>2414</v>
      </c>
    </row>
    <row r="8313">
      <c r="A8313" s="441">
        <v>45856.38081381944</v>
      </c>
      <c r="B8313" s="294" t="s">
        <v>2264</v>
      </c>
    </row>
    <row r="8314">
      <c r="A8314" s="441">
        <v>45856.385346932875</v>
      </c>
      <c r="B8314" s="294" t="s">
        <v>5590</v>
      </c>
    </row>
    <row r="8315">
      <c r="A8315" s="441">
        <v>45856.385358368054</v>
      </c>
      <c r="B8315" s="294" t="s">
        <v>2260</v>
      </c>
    </row>
    <row r="8316">
      <c r="A8316" s="441">
        <v>45856.38537740741</v>
      </c>
      <c r="B8316" s="294" t="s">
        <v>2414</v>
      </c>
    </row>
    <row r="8317">
      <c r="A8317" s="441">
        <v>45856.385381608794</v>
      </c>
      <c r="B8317" s="294" t="s">
        <v>2264</v>
      </c>
    </row>
    <row r="8318">
      <c r="A8318" s="441">
        <v>45856.385429016205</v>
      </c>
      <c r="B8318" s="294" t="s">
        <v>5591</v>
      </c>
    </row>
    <row r="8319">
      <c r="A8319" s="441">
        <v>45856.385436041666</v>
      </c>
      <c r="B8319" s="294" t="s">
        <v>2260</v>
      </c>
    </row>
    <row r="8320">
      <c r="A8320" s="441">
        <v>45856.385439502315</v>
      </c>
      <c r="B8320" s="294" t="s">
        <v>2414</v>
      </c>
    </row>
    <row r="8321">
      <c r="A8321" s="441">
        <v>45856.38544293982</v>
      </c>
      <c r="B8321" s="294" t="s">
        <v>2264</v>
      </c>
    </row>
    <row r="8322">
      <c r="A8322" s="441">
        <v>45856.38587986111</v>
      </c>
      <c r="B8322" s="294" t="s">
        <v>5592</v>
      </c>
    </row>
    <row r="8323">
      <c r="A8323" s="441">
        <v>45856.38589847222</v>
      </c>
      <c r="B8323" s="294" t="s">
        <v>2260</v>
      </c>
    </row>
    <row r="8324">
      <c r="A8324" s="441">
        <v>45856.38590252315</v>
      </c>
      <c r="B8324" s="294" t="s">
        <v>2414</v>
      </c>
    </row>
    <row r="8325">
      <c r="A8325" s="441">
        <v>45856.3859068287</v>
      </c>
      <c r="B8325" s="294" t="s">
        <v>2264</v>
      </c>
    </row>
    <row r="8326">
      <c r="A8326" s="441">
        <v>45856.386200567125</v>
      </c>
      <c r="B8326" s="294" t="s">
        <v>5593</v>
      </c>
    </row>
    <row r="8327">
      <c r="A8327" s="441">
        <v>45856.38620601852</v>
      </c>
      <c r="B8327" s="294" t="s">
        <v>2260</v>
      </c>
    </row>
    <row r="8328">
      <c r="A8328" s="441">
        <v>45856.38621024306</v>
      </c>
      <c r="B8328" s="294" t="s">
        <v>2414</v>
      </c>
    </row>
    <row r="8329">
      <c r="A8329" s="441">
        <v>45856.38622540509</v>
      </c>
      <c r="B8329" s="294" t="s">
        <v>2264</v>
      </c>
    </row>
    <row r="8330">
      <c r="A8330" s="441">
        <v>45856.39230115741</v>
      </c>
      <c r="B8330" s="294" t="s">
        <v>5594</v>
      </c>
    </row>
    <row r="8331">
      <c r="A8331" s="441">
        <v>45856.39231123842</v>
      </c>
      <c r="B8331" s="294" t="s">
        <v>2397</v>
      </c>
    </row>
    <row r="8332">
      <c r="A8332" s="441">
        <v>45856.39232626157</v>
      </c>
      <c r="B8332" s="294" t="s">
        <v>2398</v>
      </c>
    </row>
    <row r="8333">
      <c r="A8333" s="441">
        <v>45856.39233461805</v>
      </c>
      <c r="B8333" s="294" t="s">
        <v>2399</v>
      </c>
    </row>
    <row r="8334">
      <c r="A8334" s="441">
        <v>45856.39235908564</v>
      </c>
      <c r="B8334" s="294" t="s">
        <v>5595</v>
      </c>
    </row>
    <row r="8335">
      <c r="A8335" s="441">
        <v>45856.39366528935</v>
      </c>
      <c r="B8335" s="294" t="s">
        <v>5596</v>
      </c>
    </row>
    <row r="8336">
      <c r="A8336" s="441">
        <v>45856.39366894676</v>
      </c>
      <c r="B8336" s="294" t="s">
        <v>2274</v>
      </c>
    </row>
    <row r="8337">
      <c r="A8337" s="441">
        <v>45856.39367642361</v>
      </c>
      <c r="B8337" s="294" t="s">
        <v>2397</v>
      </c>
    </row>
    <row r="8338">
      <c r="A8338" s="441">
        <v>45856.393679375</v>
      </c>
      <c r="B8338" s="294" t="s">
        <v>2402</v>
      </c>
    </row>
    <row r="8339">
      <c r="A8339" s="441">
        <v>45856.393696875</v>
      </c>
      <c r="B8339" s="294" t="s">
        <v>5472</v>
      </c>
    </row>
    <row r="8340">
      <c r="A8340" s="441">
        <v>45856.39373402778</v>
      </c>
      <c r="B8340" s="294" t="s">
        <v>2278</v>
      </c>
    </row>
    <row r="8341">
      <c r="A8341" s="441">
        <v>45856.39374903935</v>
      </c>
      <c r="B8341" s="294" t="s">
        <v>5597</v>
      </c>
    </row>
    <row r="8342">
      <c r="A8342" s="441">
        <v>45856.39375292824</v>
      </c>
      <c r="B8342" s="294" t="s">
        <v>2280</v>
      </c>
    </row>
    <row r="8343">
      <c r="A8343" s="441">
        <v>45856.39376015046</v>
      </c>
      <c r="B8343" s="294" t="s">
        <v>2281</v>
      </c>
    </row>
    <row r="8344">
      <c r="A8344" s="441">
        <v>45856.39377247685</v>
      </c>
      <c r="B8344" s="294" t="s">
        <v>4895</v>
      </c>
    </row>
    <row r="8345">
      <c r="A8345" s="441">
        <v>45856.39377809028</v>
      </c>
      <c r="B8345" s="294" t="s">
        <v>5598</v>
      </c>
    </row>
    <row r="8346">
      <c r="A8346" s="441">
        <v>45856.39391746528</v>
      </c>
      <c r="B8346" s="294" t="s">
        <v>2435</v>
      </c>
    </row>
    <row r="8347">
      <c r="A8347" s="441">
        <v>45856.39392398148</v>
      </c>
      <c r="B8347" s="294" t="s">
        <v>5599</v>
      </c>
    </row>
    <row r="8348">
      <c r="A8348" s="441">
        <v>45856.39392648148</v>
      </c>
      <c r="B8348" s="294" t="s">
        <v>2283</v>
      </c>
    </row>
    <row r="8349">
      <c r="A8349" s="441">
        <v>45856.3939366088</v>
      </c>
      <c r="B8349" s="294" t="s">
        <v>5600</v>
      </c>
    </row>
    <row r="8350">
      <c r="A8350" s="441">
        <v>45856.393939421294</v>
      </c>
      <c r="B8350" s="294" t="s">
        <v>2285</v>
      </c>
    </row>
    <row r="8351">
      <c r="A8351" s="441">
        <v>45856.393943993055</v>
      </c>
      <c r="B8351" s="294" t="s">
        <v>5601</v>
      </c>
    </row>
    <row r="8352">
      <c r="A8352" s="441">
        <v>45856.3939540162</v>
      </c>
      <c r="B8352" s="294" t="s">
        <v>5602</v>
      </c>
    </row>
    <row r="8353">
      <c r="A8353" s="441">
        <v>45856.409370127316</v>
      </c>
      <c r="B8353" s="294" t="s">
        <v>5603</v>
      </c>
    </row>
    <row r="8354">
      <c r="A8354" s="441">
        <v>45856.4093750926</v>
      </c>
      <c r="B8354" s="294" t="s">
        <v>2260</v>
      </c>
    </row>
    <row r="8355">
      <c r="A8355" s="441">
        <v>45856.409379097226</v>
      </c>
      <c r="B8355" s="294" t="s">
        <v>5604</v>
      </c>
    </row>
    <row r="8356">
      <c r="A8356" s="441">
        <v>45856.40938319445</v>
      </c>
      <c r="B8356" s="294" t="s">
        <v>2264</v>
      </c>
    </row>
    <row r="8357">
      <c r="A8357" s="441">
        <v>45856.40980631944</v>
      </c>
      <c r="B8357" s="294" t="s">
        <v>5605</v>
      </c>
    </row>
    <row r="8358">
      <c r="A8358" s="441">
        <v>45856.40980991899</v>
      </c>
      <c r="B8358" s="294" t="s">
        <v>2260</v>
      </c>
    </row>
    <row r="8359">
      <c r="A8359" s="441">
        <v>45856.40981369213</v>
      </c>
      <c r="B8359" s="294" t="s">
        <v>5604</v>
      </c>
    </row>
    <row r="8360">
      <c r="A8360" s="441">
        <v>45856.40981704861</v>
      </c>
      <c r="B8360" s="294" t="s">
        <v>2264</v>
      </c>
    </row>
    <row r="8361">
      <c r="A8361" s="441">
        <v>45856.41167666667</v>
      </c>
      <c r="B8361" s="294" t="s">
        <v>5606</v>
      </c>
    </row>
    <row r="8362">
      <c r="A8362" s="441">
        <v>45856.41168148148</v>
      </c>
      <c r="B8362" s="294" t="s">
        <v>2260</v>
      </c>
    </row>
    <row r="8363">
      <c r="A8363" s="441">
        <v>45856.41168607639</v>
      </c>
      <c r="B8363" s="294" t="s">
        <v>5604</v>
      </c>
    </row>
    <row r="8364">
      <c r="A8364" s="441">
        <v>45856.41169034722</v>
      </c>
      <c r="B8364" s="294" t="s">
        <v>2264</v>
      </c>
    </row>
    <row r="8365">
      <c r="A8365" s="441">
        <v>45856.41411587963</v>
      </c>
      <c r="B8365" s="294" t="s">
        <v>5607</v>
      </c>
    </row>
    <row r="8366">
      <c r="A8366" s="441">
        <v>45856.41412155093</v>
      </c>
      <c r="B8366" s="294" t="s">
        <v>2260</v>
      </c>
    </row>
    <row r="8367">
      <c r="A8367" s="441">
        <v>45856.41412696759</v>
      </c>
      <c r="B8367" s="294" t="s">
        <v>5604</v>
      </c>
    </row>
    <row r="8368">
      <c r="A8368" s="441">
        <v>45856.41413267361</v>
      </c>
      <c r="B8368" s="294" t="s">
        <v>2264</v>
      </c>
    </row>
    <row r="8369">
      <c r="A8369" s="441">
        <v>45856.46284334491</v>
      </c>
      <c r="B8369" s="294" t="s">
        <v>5608</v>
      </c>
    </row>
    <row r="8370">
      <c r="A8370" s="441">
        <v>45856.46284840278</v>
      </c>
      <c r="B8370" s="294" t="s">
        <v>2260</v>
      </c>
    </row>
    <row r="8371">
      <c r="A8371" s="441">
        <v>45856.462851550925</v>
      </c>
      <c r="B8371" s="294" t="s">
        <v>3651</v>
      </c>
    </row>
    <row r="8372">
      <c r="A8372" s="441">
        <v>45856.462871944444</v>
      </c>
      <c r="B8372" s="294" t="s">
        <v>2264</v>
      </c>
    </row>
    <row r="8373">
      <c r="A8373" s="441">
        <v>45856.65087011574</v>
      </c>
      <c r="B8373" s="294" t="s">
        <v>5609</v>
      </c>
    </row>
    <row r="8374">
      <c r="A8374" s="441">
        <v>45856.65088539352</v>
      </c>
      <c r="B8374" s="294" t="s">
        <v>2260</v>
      </c>
    </row>
    <row r="8375">
      <c r="A8375" s="441">
        <v>45856.650895011575</v>
      </c>
      <c r="B8375" s="294" t="s">
        <v>2260</v>
      </c>
    </row>
    <row r="8376">
      <c r="A8376" s="441">
        <v>45856.65089803241</v>
      </c>
      <c r="B8376" s="294" t="s">
        <v>2266</v>
      </c>
    </row>
    <row r="8377">
      <c r="A8377" s="441">
        <v>45856.65091315973</v>
      </c>
      <c r="B8377" s="294" t="s">
        <v>2266</v>
      </c>
    </row>
    <row r="8378">
      <c r="A8378" s="441">
        <v>45856.65091684028</v>
      </c>
      <c r="B8378" s="294" t="s">
        <v>2267</v>
      </c>
    </row>
    <row r="8379">
      <c r="A8379" s="441">
        <v>45856.650920451386</v>
      </c>
      <c r="B8379" s="294" t="s">
        <v>2264</v>
      </c>
    </row>
    <row r="8380">
      <c r="A8380" s="441">
        <v>45856.65092674769</v>
      </c>
      <c r="B8380" s="294" t="s">
        <v>2267</v>
      </c>
    </row>
    <row r="8381">
      <c r="A8381" s="441">
        <v>45856.65093</v>
      </c>
      <c r="B8381" s="294" t="s">
        <v>2264</v>
      </c>
    </row>
    <row r="8382">
      <c r="A8382" s="441">
        <v>45856.681877951385</v>
      </c>
      <c r="B8382" s="294" t="s">
        <v>5610</v>
      </c>
    </row>
    <row r="8383">
      <c r="A8383" s="441">
        <v>45856.681884432866</v>
      </c>
      <c r="B8383" s="294" t="s">
        <v>2260</v>
      </c>
    </row>
    <row r="8384">
      <c r="A8384" s="441">
        <v>45856.68189238426</v>
      </c>
      <c r="B8384" s="294" t="s">
        <v>2289</v>
      </c>
    </row>
    <row r="8385">
      <c r="A8385" s="441">
        <v>45856.681902627315</v>
      </c>
      <c r="B8385" s="294" t="s">
        <v>2264</v>
      </c>
    </row>
    <row r="8386">
      <c r="A8386" s="441">
        <v>45856.68231121528</v>
      </c>
      <c r="B8386" s="294" t="s">
        <v>5611</v>
      </c>
    </row>
    <row r="8387">
      <c r="A8387" s="441">
        <v>45856.682317349536</v>
      </c>
      <c r="B8387" s="294" t="s">
        <v>2260</v>
      </c>
    </row>
    <row r="8388">
      <c r="A8388" s="441">
        <v>45856.682323506946</v>
      </c>
      <c r="B8388" s="294" t="s">
        <v>2289</v>
      </c>
    </row>
    <row r="8389">
      <c r="A8389" s="441">
        <v>45856.682329386575</v>
      </c>
      <c r="B8389" s="294" t="s">
        <v>2264</v>
      </c>
    </row>
    <row r="8390">
      <c r="A8390" s="441">
        <v>45856.752106099535</v>
      </c>
      <c r="B8390" s="294" t="s">
        <v>5612</v>
      </c>
    </row>
    <row r="8391">
      <c r="A8391" s="441">
        <v>45856.75211199074</v>
      </c>
      <c r="B8391" s="294" t="s">
        <v>2260</v>
      </c>
    </row>
    <row r="8392">
      <c r="A8392" s="441">
        <v>45856.75211725694</v>
      </c>
      <c r="B8392" s="294" t="s">
        <v>2266</v>
      </c>
    </row>
    <row r="8393">
      <c r="A8393" s="441">
        <v>45856.75212934028</v>
      </c>
      <c r="B8393" s="294" t="s">
        <v>2267</v>
      </c>
    </row>
    <row r="8394">
      <c r="A8394" s="441">
        <v>45856.75213462963</v>
      </c>
      <c r="B8394" s="294" t="s">
        <v>2264</v>
      </c>
    </row>
    <row r="8395">
      <c r="A8395" s="441">
        <v>45856.75837685185</v>
      </c>
      <c r="B8395" s="294" t="s">
        <v>2283</v>
      </c>
    </row>
    <row r="8396">
      <c r="A8396" s="441">
        <v>45856.75838878472</v>
      </c>
      <c r="B8396" s="294" t="s">
        <v>5613</v>
      </c>
    </row>
    <row r="8397">
      <c r="A8397" s="441">
        <v>45856.86535857639</v>
      </c>
      <c r="B8397" s="294" t="s">
        <v>5614</v>
      </c>
    </row>
    <row r="8398">
      <c r="A8398" s="441">
        <v>45856.865374699075</v>
      </c>
      <c r="B8398" s="294" t="s">
        <v>2816</v>
      </c>
    </row>
    <row r="8399">
      <c r="A8399" s="441">
        <v>45856.865394444445</v>
      </c>
      <c r="B8399" s="294" t="s">
        <v>2817</v>
      </c>
    </row>
    <row r="8400">
      <c r="A8400" s="441">
        <v>45856.865404675926</v>
      </c>
      <c r="B8400" s="294" t="s">
        <v>5615</v>
      </c>
    </row>
    <row r="8401">
      <c r="A8401" s="441">
        <v>45856.865419814814</v>
      </c>
      <c r="B8401" s="294" t="s">
        <v>5616</v>
      </c>
    </row>
    <row r="8402">
      <c r="A8402" s="441">
        <v>45856.86602914352</v>
      </c>
      <c r="B8402" s="294" t="s">
        <v>5617</v>
      </c>
    </row>
    <row r="8403">
      <c r="A8403" s="441">
        <v>45856.86603282407</v>
      </c>
      <c r="B8403" s="294" t="s">
        <v>2274</v>
      </c>
    </row>
    <row r="8404">
      <c r="A8404" s="441">
        <v>45856.86604116898</v>
      </c>
      <c r="B8404" s="294" t="s">
        <v>2816</v>
      </c>
    </row>
    <row r="8405">
      <c r="A8405" s="441">
        <v>45856.86604857639</v>
      </c>
      <c r="B8405" s="294" t="s">
        <v>2821</v>
      </c>
    </row>
    <row r="8406">
      <c r="A8406" s="441">
        <v>45856.86605240741</v>
      </c>
      <c r="B8406" s="294" t="s">
        <v>5618</v>
      </c>
    </row>
    <row r="8407">
      <c r="A8407" s="441">
        <v>45856.86609112268</v>
      </c>
      <c r="B8407" s="294" t="s">
        <v>2342</v>
      </c>
    </row>
    <row r="8408">
      <c r="A8408" s="441">
        <v>45856.86610484954</v>
      </c>
      <c r="B8408" s="294" t="s">
        <v>5619</v>
      </c>
    </row>
    <row r="8409">
      <c r="A8409" s="441">
        <v>45856.86610861111</v>
      </c>
      <c r="B8409" s="294" t="s">
        <v>2280</v>
      </c>
    </row>
    <row r="8410">
      <c r="A8410" s="441">
        <v>45856.866126782406</v>
      </c>
      <c r="B8410" s="294" t="s">
        <v>2281</v>
      </c>
    </row>
    <row r="8411">
      <c r="A8411" s="441">
        <v>45856.866144444444</v>
      </c>
      <c r="B8411" s="294" t="s">
        <v>5620</v>
      </c>
    </row>
    <row r="8412">
      <c r="A8412" s="441">
        <v>45856.86614991898</v>
      </c>
      <c r="B8412" s="294" t="s">
        <v>2283</v>
      </c>
    </row>
    <row r="8413">
      <c r="A8413" s="441">
        <v>45856.86616480324</v>
      </c>
      <c r="B8413" s="294" t="s">
        <v>5621</v>
      </c>
    </row>
    <row r="8414">
      <c r="A8414" s="441">
        <v>45856.86616858796</v>
      </c>
      <c r="B8414" s="294" t="s">
        <v>2285</v>
      </c>
    </row>
    <row r="8415">
      <c r="A8415" s="441">
        <v>45856.86617336806</v>
      </c>
      <c r="B8415" s="294" t="s">
        <v>5622</v>
      </c>
    </row>
    <row r="8416">
      <c r="A8416" s="441">
        <v>45856.86618143518</v>
      </c>
      <c r="B8416" s="294" t="s">
        <v>5623</v>
      </c>
    </row>
    <row r="8417">
      <c r="A8417" s="441">
        <v>45856.91545778935</v>
      </c>
      <c r="B8417" s="294" t="s">
        <v>5624</v>
      </c>
    </row>
    <row r="8418">
      <c r="A8418" s="441">
        <v>45856.91546167824</v>
      </c>
      <c r="B8418" s="294" t="s">
        <v>2260</v>
      </c>
    </row>
    <row r="8419">
      <c r="A8419" s="441">
        <v>45856.91546434027</v>
      </c>
      <c r="B8419" s="294" t="s">
        <v>2593</v>
      </c>
    </row>
    <row r="8420">
      <c r="A8420" s="441">
        <v>45856.915466817125</v>
      </c>
      <c r="B8420" s="294" t="s">
        <v>2264</v>
      </c>
    </row>
    <row r="8421">
      <c r="A8421" s="441">
        <v>45856.91925107639</v>
      </c>
      <c r="B8421" s="294" t="s">
        <v>5625</v>
      </c>
    </row>
    <row r="8422">
      <c r="A8422" s="441">
        <v>45856.91925881944</v>
      </c>
      <c r="B8422" s="294" t="s">
        <v>2625</v>
      </c>
    </row>
    <row r="8423">
      <c r="A8423" s="441">
        <v>45856.91927295139</v>
      </c>
      <c r="B8423" s="294" t="s">
        <v>2398</v>
      </c>
    </row>
    <row r="8424">
      <c r="A8424" s="441">
        <v>45856.91928649305</v>
      </c>
      <c r="B8424" s="294" t="s">
        <v>2399</v>
      </c>
    </row>
    <row r="8425">
      <c r="A8425" s="441">
        <v>45856.9193088426</v>
      </c>
      <c r="B8425" s="294" t="s">
        <v>5626</v>
      </c>
    </row>
    <row r="8426">
      <c r="A8426" s="441">
        <v>45856.92022184028</v>
      </c>
      <c r="B8426" s="294" t="s">
        <v>5627</v>
      </c>
    </row>
    <row r="8427">
      <c r="A8427" s="441">
        <v>45856.92023903935</v>
      </c>
      <c r="B8427" s="294" t="s">
        <v>2274</v>
      </c>
    </row>
    <row r="8428">
      <c r="A8428" s="441">
        <v>45856.92025402778</v>
      </c>
      <c r="B8428" s="294" t="s">
        <v>2625</v>
      </c>
    </row>
    <row r="8429">
      <c r="A8429" s="441">
        <v>45856.92025844907</v>
      </c>
      <c r="B8429" s="294" t="s">
        <v>2628</v>
      </c>
    </row>
    <row r="8430">
      <c r="A8430" s="441">
        <v>45856.92027901621</v>
      </c>
      <c r="B8430" s="294" t="s">
        <v>5618</v>
      </c>
    </row>
    <row r="8431">
      <c r="A8431" s="441">
        <v>45856.920328101856</v>
      </c>
      <c r="B8431" s="294" t="s">
        <v>2333</v>
      </c>
    </row>
    <row r="8432">
      <c r="A8432" s="441">
        <v>45856.92035252315</v>
      </c>
      <c r="B8432" s="294" t="s">
        <v>5628</v>
      </c>
    </row>
    <row r="8433">
      <c r="A8433" s="441">
        <v>45856.92035696759</v>
      </c>
      <c r="B8433" s="294" t="s">
        <v>2280</v>
      </c>
    </row>
    <row r="8434">
      <c r="A8434" s="441">
        <v>45856.9203796875</v>
      </c>
      <c r="B8434" s="294" t="s">
        <v>2281</v>
      </c>
    </row>
    <row r="8435">
      <c r="A8435" s="441">
        <v>45856.9204233912</v>
      </c>
      <c r="B8435" s="294" t="s">
        <v>5629</v>
      </c>
    </row>
    <row r="8436">
      <c r="A8436" s="441">
        <v>45856.920426655095</v>
      </c>
      <c r="B8436" s="294" t="s">
        <v>2283</v>
      </c>
    </row>
    <row r="8437">
      <c r="A8437" s="441">
        <v>45856.920440243055</v>
      </c>
      <c r="B8437" s="294" t="s">
        <v>5630</v>
      </c>
    </row>
    <row r="8438">
      <c r="A8438" s="441">
        <v>45856.920443703704</v>
      </c>
      <c r="B8438" s="294" t="s">
        <v>2285</v>
      </c>
    </row>
    <row r="8439">
      <c r="A8439" s="441">
        <v>45856.92044940972</v>
      </c>
      <c r="B8439" s="294" t="s">
        <v>5631</v>
      </c>
    </row>
    <row r="8440">
      <c r="A8440" s="441">
        <v>45856.92046306713</v>
      </c>
      <c r="B8440" s="294" t="s">
        <v>5632</v>
      </c>
    </row>
    <row r="8441">
      <c r="A8441" s="441">
        <v>45856.92150027778</v>
      </c>
      <c r="B8441" s="294" t="s">
        <v>5633</v>
      </c>
    </row>
    <row r="8442">
      <c r="A8442" s="441">
        <v>45856.92150886574</v>
      </c>
      <c r="B8442" s="294" t="s">
        <v>5634</v>
      </c>
    </row>
    <row r="8443">
      <c r="A8443" s="441">
        <v>45856.921512430556</v>
      </c>
      <c r="B8443" s="294" t="s">
        <v>2398</v>
      </c>
    </row>
    <row r="8444">
      <c r="A8444" s="441">
        <v>45856.921518483796</v>
      </c>
      <c r="B8444" s="294" t="s">
        <v>2399</v>
      </c>
    </row>
    <row r="8445">
      <c r="A8445" s="441">
        <v>45856.92153150463</v>
      </c>
      <c r="B8445" s="294" t="s">
        <v>5635</v>
      </c>
    </row>
    <row r="8446">
      <c r="A8446" s="441">
        <v>45856.924814328704</v>
      </c>
      <c r="B8446" s="294" t="s">
        <v>5636</v>
      </c>
    </row>
    <row r="8447">
      <c r="A8447" s="441">
        <v>45856.92482409722</v>
      </c>
      <c r="B8447" s="294" t="s">
        <v>5634</v>
      </c>
    </row>
    <row r="8448">
      <c r="A8448" s="441">
        <v>45856.9248284375</v>
      </c>
      <c r="B8448" s="294" t="s">
        <v>2398</v>
      </c>
    </row>
    <row r="8449">
      <c r="A8449" s="441">
        <v>45856.924836481485</v>
      </c>
      <c r="B8449" s="294" t="s">
        <v>2399</v>
      </c>
    </row>
    <row r="8450">
      <c r="A8450" s="441">
        <v>45856.92485895833</v>
      </c>
      <c r="B8450" s="294" t="s">
        <v>5637</v>
      </c>
    </row>
    <row r="8451">
      <c r="A8451" s="441">
        <v>45856.98097341435</v>
      </c>
      <c r="B8451" s="294" t="s">
        <v>5638</v>
      </c>
    </row>
    <row r="8452">
      <c r="A8452" s="441">
        <v>45856.98098446759</v>
      </c>
      <c r="B8452" s="294" t="s">
        <v>2553</v>
      </c>
    </row>
    <row r="8453">
      <c r="A8453" s="441">
        <v>45856.98100262732</v>
      </c>
      <c r="B8453" s="294" t="s">
        <v>2554</v>
      </c>
    </row>
    <row r="8454">
      <c r="A8454" s="441">
        <v>45856.98102525463</v>
      </c>
      <c r="B8454" s="294" t="s">
        <v>5639</v>
      </c>
    </row>
    <row r="8455">
      <c r="A8455" s="441">
        <v>45856.981043101856</v>
      </c>
      <c r="B8455" s="294" t="s">
        <v>5640</v>
      </c>
    </row>
    <row r="8456">
      <c r="A8456" s="441">
        <v>45856.982742928245</v>
      </c>
      <c r="B8456" s="294" t="s">
        <v>5641</v>
      </c>
    </row>
    <row r="8457">
      <c r="A8457" s="441">
        <v>45856.98274658565</v>
      </c>
      <c r="B8457" s="294" t="s">
        <v>2274</v>
      </c>
    </row>
    <row r="8458">
      <c r="A8458" s="441">
        <v>45856.98276788194</v>
      </c>
      <c r="B8458" s="294" t="s">
        <v>2553</v>
      </c>
    </row>
    <row r="8459">
      <c r="A8459" s="441">
        <v>45856.982784837965</v>
      </c>
      <c r="B8459" s="294" t="s">
        <v>2558</v>
      </c>
    </row>
    <row r="8460">
      <c r="A8460" s="441">
        <v>45856.982788194444</v>
      </c>
      <c r="B8460" s="294" t="s">
        <v>5618</v>
      </c>
    </row>
    <row r="8461">
      <c r="A8461" s="441">
        <v>45856.98282577546</v>
      </c>
      <c r="B8461" s="294" t="s">
        <v>2278</v>
      </c>
    </row>
    <row r="8462">
      <c r="A8462" s="441">
        <v>45856.98284405093</v>
      </c>
      <c r="B8462" s="294" t="s">
        <v>5642</v>
      </c>
    </row>
    <row r="8463">
      <c r="A8463" s="441">
        <v>45856.98284789352</v>
      </c>
      <c r="B8463" s="294" t="s">
        <v>2280</v>
      </c>
    </row>
    <row r="8464">
      <c r="A8464" s="441">
        <v>45856.98286539352</v>
      </c>
      <c r="B8464" s="294" t="s">
        <v>2281</v>
      </c>
    </row>
    <row r="8465">
      <c r="A8465" s="441">
        <v>45856.98289099537</v>
      </c>
      <c r="B8465" s="294" t="s">
        <v>5643</v>
      </c>
    </row>
    <row r="8466">
      <c r="A8466" s="441">
        <v>45856.98289506944</v>
      </c>
      <c r="B8466" s="294" t="s">
        <v>2283</v>
      </c>
    </row>
    <row r="8467">
      <c r="A8467" s="441">
        <v>45856.98290638889</v>
      </c>
      <c r="B8467" s="294" t="s">
        <v>5644</v>
      </c>
    </row>
    <row r="8468">
      <c r="A8468" s="441">
        <v>45856.98290959491</v>
      </c>
      <c r="B8468" s="294" t="s">
        <v>2285</v>
      </c>
    </row>
    <row r="8469">
      <c r="A8469" s="441">
        <v>45856.98291443287</v>
      </c>
      <c r="B8469" s="294" t="s">
        <v>5645</v>
      </c>
    </row>
    <row r="8470">
      <c r="A8470" s="441">
        <v>45856.982923449075</v>
      </c>
      <c r="B8470" s="294" t="s">
        <v>5646</v>
      </c>
    </row>
    <row r="8471">
      <c r="A8471" s="441">
        <v>45857.081175127314</v>
      </c>
      <c r="B8471" s="294" t="s">
        <v>5647</v>
      </c>
    </row>
    <row r="8472">
      <c r="A8472" s="441">
        <v>45857.08118314815</v>
      </c>
      <c r="B8472" s="294" t="s">
        <v>2275</v>
      </c>
    </row>
    <row r="8473">
      <c r="A8473" s="441">
        <v>45857.081196238425</v>
      </c>
      <c r="B8473" s="294" t="s">
        <v>2565</v>
      </c>
    </row>
    <row r="8474">
      <c r="A8474" s="441">
        <v>45857.081203865746</v>
      </c>
      <c r="B8474" s="294" t="s">
        <v>5648</v>
      </c>
    </row>
    <row r="8475">
      <c r="A8475" s="441">
        <v>45857.081219224536</v>
      </c>
      <c r="B8475" s="294" t="s">
        <v>5649</v>
      </c>
    </row>
    <row r="8476">
      <c r="A8476" s="441">
        <v>45857.08170199074</v>
      </c>
      <c r="B8476" s="294" t="s">
        <v>5650</v>
      </c>
    </row>
    <row r="8477">
      <c r="A8477" s="441">
        <v>45857.0817059375</v>
      </c>
      <c r="B8477" s="294" t="s">
        <v>2274</v>
      </c>
    </row>
    <row r="8478">
      <c r="A8478" s="441">
        <v>45857.08171331018</v>
      </c>
      <c r="B8478" s="294" t="s">
        <v>2275</v>
      </c>
    </row>
    <row r="8479">
      <c r="A8479" s="441">
        <v>45857.08171625</v>
      </c>
      <c r="B8479" s="294" t="s">
        <v>2276</v>
      </c>
    </row>
    <row r="8480">
      <c r="A8480" s="441">
        <v>45857.08171903936</v>
      </c>
      <c r="B8480" s="294" t="s">
        <v>5618</v>
      </c>
    </row>
    <row r="8481">
      <c r="A8481" s="441">
        <v>45857.081743726856</v>
      </c>
      <c r="B8481" s="294" t="s">
        <v>2342</v>
      </c>
    </row>
    <row r="8482">
      <c r="A8482" s="441">
        <v>45857.08175524305</v>
      </c>
      <c r="B8482" s="294" t="s">
        <v>5651</v>
      </c>
    </row>
    <row r="8483">
      <c r="A8483" s="441">
        <v>45857.08176021991</v>
      </c>
      <c r="B8483" s="294" t="s">
        <v>2280</v>
      </c>
    </row>
    <row r="8484">
      <c r="A8484" s="441">
        <v>45857.08176726852</v>
      </c>
      <c r="B8484" s="294" t="s">
        <v>2281</v>
      </c>
    </row>
    <row r="8485">
      <c r="A8485" s="441">
        <v>45857.08178912037</v>
      </c>
      <c r="B8485" s="294" t="s">
        <v>5652</v>
      </c>
    </row>
    <row r="8486">
      <c r="A8486" s="441">
        <v>45857.08179175926</v>
      </c>
      <c r="B8486" s="294" t="s">
        <v>2283</v>
      </c>
    </row>
    <row r="8487">
      <c r="A8487" s="441">
        <v>45857.081797743056</v>
      </c>
      <c r="B8487" s="294" t="s">
        <v>5653</v>
      </c>
    </row>
    <row r="8488">
      <c r="A8488" s="441">
        <v>45857.081802789355</v>
      </c>
      <c r="B8488" s="294" t="s">
        <v>2285</v>
      </c>
    </row>
    <row r="8489">
      <c r="A8489" s="441">
        <v>45857.08180763889</v>
      </c>
      <c r="B8489" s="294" t="s">
        <v>5654</v>
      </c>
    </row>
    <row r="8490">
      <c r="A8490" s="441">
        <v>45857.081816527774</v>
      </c>
      <c r="B8490" s="294" t="s">
        <v>5655</v>
      </c>
    </row>
    <row r="8491">
      <c r="A8491" s="441">
        <v>45857.08754091435</v>
      </c>
      <c r="B8491" s="294" t="s">
        <v>5656</v>
      </c>
    </row>
    <row r="8492">
      <c r="A8492" s="441">
        <v>45857.08756202547</v>
      </c>
      <c r="B8492" s="294" t="s">
        <v>2828</v>
      </c>
    </row>
    <row r="8493">
      <c r="A8493" s="441">
        <v>45857.0875665162</v>
      </c>
      <c r="B8493" s="294" t="s">
        <v>2565</v>
      </c>
    </row>
    <row r="8494">
      <c r="A8494" s="441">
        <v>45857.0875944213</v>
      </c>
      <c r="B8494" s="294" t="s">
        <v>5657</v>
      </c>
    </row>
    <row r="8495">
      <c r="A8495" s="441">
        <v>45857.08761876158</v>
      </c>
      <c r="B8495" s="294" t="s">
        <v>5658</v>
      </c>
    </row>
    <row r="8496">
      <c r="A8496" s="441">
        <v>45857.08812325231</v>
      </c>
      <c r="B8496" s="294" t="s">
        <v>5659</v>
      </c>
    </row>
    <row r="8497">
      <c r="A8497" s="441">
        <v>45857.088137025465</v>
      </c>
      <c r="B8497" s="294" t="s">
        <v>2274</v>
      </c>
    </row>
    <row r="8498">
      <c r="A8498" s="441">
        <v>45857.08814440972</v>
      </c>
      <c r="B8498" s="294" t="s">
        <v>2828</v>
      </c>
    </row>
    <row r="8499">
      <c r="A8499" s="441">
        <v>45857.08814758102</v>
      </c>
      <c r="B8499" s="294" t="s">
        <v>2832</v>
      </c>
    </row>
    <row r="8500">
      <c r="A8500" s="441">
        <v>45857.08815085648</v>
      </c>
      <c r="B8500" s="294" t="s">
        <v>5618</v>
      </c>
    </row>
    <row r="8501">
      <c r="A8501" s="441">
        <v>45857.08819369213</v>
      </c>
      <c r="B8501" s="294" t="s">
        <v>2342</v>
      </c>
    </row>
    <row r="8502">
      <c r="A8502" s="441">
        <v>45857.08820875</v>
      </c>
      <c r="B8502" s="294" t="s">
        <v>5660</v>
      </c>
    </row>
    <row r="8503">
      <c r="A8503" s="441">
        <v>45857.088229560184</v>
      </c>
      <c r="B8503" s="294" t="s">
        <v>2280</v>
      </c>
    </row>
    <row r="8504">
      <c r="A8504" s="441">
        <v>45857.08825988426</v>
      </c>
      <c r="B8504" s="294" t="s">
        <v>2281</v>
      </c>
    </row>
    <row r="8505">
      <c r="A8505" s="441">
        <v>45857.08828002315</v>
      </c>
      <c r="B8505" s="294" t="s">
        <v>5661</v>
      </c>
    </row>
    <row r="8506">
      <c r="A8506" s="441">
        <v>45857.08829438657</v>
      </c>
      <c r="B8506" s="294" t="s">
        <v>2283</v>
      </c>
    </row>
    <row r="8507">
      <c r="A8507" s="441">
        <v>45857.088303807875</v>
      </c>
      <c r="B8507" s="294" t="s">
        <v>5662</v>
      </c>
    </row>
    <row r="8508">
      <c r="A8508" s="441">
        <v>45857.088307314814</v>
      </c>
      <c r="B8508" s="294" t="s">
        <v>2285</v>
      </c>
    </row>
    <row r="8509">
      <c r="A8509" s="441">
        <v>45857.08831961805</v>
      </c>
      <c r="B8509" s="294" t="s">
        <v>5663</v>
      </c>
    </row>
    <row r="8510">
      <c r="A8510" s="441">
        <v>45857.088328495374</v>
      </c>
      <c r="B8510" s="294" t="s">
        <v>5664</v>
      </c>
    </row>
    <row r="8511">
      <c r="A8511" s="441">
        <v>45857.2572153588</v>
      </c>
      <c r="B8511" s="294" t="s">
        <v>5665</v>
      </c>
    </row>
    <row r="8512">
      <c r="A8512" s="441">
        <v>45857.25722005787</v>
      </c>
      <c r="B8512" s="294" t="s">
        <v>5666</v>
      </c>
    </row>
    <row r="8513">
      <c r="A8513" s="441">
        <v>45857.257234895835</v>
      </c>
      <c r="B8513" s="294" t="s">
        <v>2283</v>
      </c>
    </row>
    <row r="8514">
      <c r="A8514" s="441">
        <v>45857.257247534726</v>
      </c>
      <c r="B8514" s="294" t="s">
        <v>5667</v>
      </c>
    </row>
    <row r="8515">
      <c r="A8515" s="441">
        <v>45857.349553541666</v>
      </c>
      <c r="B8515" s="294" t="s">
        <v>5668</v>
      </c>
    </row>
    <row r="8516">
      <c r="A8516" s="441">
        <v>45857.34955678241</v>
      </c>
      <c r="B8516" s="294" t="s">
        <v>2260</v>
      </c>
    </row>
    <row r="8517">
      <c r="A8517" s="441">
        <v>45857.34955905093</v>
      </c>
      <c r="B8517" s="294" t="s">
        <v>2414</v>
      </c>
    </row>
    <row r="8518">
      <c r="A8518" s="441">
        <v>45857.34956131944</v>
      </c>
      <c r="B8518" s="294" t="s">
        <v>2264</v>
      </c>
    </row>
    <row r="8519">
      <c r="A8519" s="441">
        <v>45857.35018891204</v>
      </c>
      <c r="B8519" s="294" t="s">
        <v>5669</v>
      </c>
    </row>
    <row r="8520">
      <c r="A8520" s="441">
        <v>45857.350193252314</v>
      </c>
      <c r="B8520" s="294" t="s">
        <v>2260</v>
      </c>
    </row>
    <row r="8521">
      <c r="A8521" s="441">
        <v>45857.350196238425</v>
      </c>
      <c r="B8521" s="294" t="s">
        <v>2414</v>
      </c>
    </row>
    <row r="8522">
      <c r="A8522" s="441">
        <v>45857.350198935186</v>
      </c>
      <c r="B8522" s="294" t="s">
        <v>2264</v>
      </c>
    </row>
    <row r="8523">
      <c r="A8523" s="441">
        <v>45857.35068771991</v>
      </c>
      <c r="B8523" s="294" t="s">
        <v>5670</v>
      </c>
    </row>
    <row r="8524">
      <c r="A8524" s="441">
        <v>45857.35069018519</v>
      </c>
      <c r="B8524" s="294" t="s">
        <v>2260</v>
      </c>
    </row>
    <row r="8525">
      <c r="A8525" s="441">
        <v>45857.350692314816</v>
      </c>
      <c r="B8525" s="294" t="s">
        <v>2414</v>
      </c>
    </row>
    <row r="8526">
      <c r="A8526" s="441">
        <v>45857.35069443287</v>
      </c>
      <c r="B8526" s="294" t="s">
        <v>2264</v>
      </c>
    </row>
    <row r="8527">
      <c r="A8527" s="441">
        <v>45857.35113931713</v>
      </c>
      <c r="B8527" s="294" t="s">
        <v>5671</v>
      </c>
    </row>
    <row r="8528">
      <c r="A8528" s="441">
        <v>45857.351141875</v>
      </c>
      <c r="B8528" s="294" t="s">
        <v>2260</v>
      </c>
    </row>
    <row r="8529">
      <c r="A8529" s="441">
        <v>45857.35115383102</v>
      </c>
      <c r="B8529" s="294" t="s">
        <v>2414</v>
      </c>
    </row>
    <row r="8530">
      <c r="A8530" s="441">
        <v>45857.35115623842</v>
      </c>
      <c r="B8530" s="294" t="s">
        <v>2264</v>
      </c>
    </row>
    <row r="8531">
      <c r="A8531" s="441">
        <v>45857.3541459375</v>
      </c>
      <c r="B8531" s="294" t="s">
        <v>5672</v>
      </c>
    </row>
    <row r="8532">
      <c r="A8532" s="441">
        <v>45857.35414873842</v>
      </c>
      <c r="B8532" s="294" t="s">
        <v>2260</v>
      </c>
    </row>
    <row r="8533">
      <c r="A8533" s="441">
        <v>45857.354164317134</v>
      </c>
      <c r="B8533" s="294" t="s">
        <v>2414</v>
      </c>
    </row>
    <row r="8534">
      <c r="A8534" s="441">
        <v>45857.35416682871</v>
      </c>
      <c r="B8534" s="294" t="s">
        <v>2264</v>
      </c>
    </row>
    <row r="8535">
      <c r="A8535" s="441">
        <v>45857.354297638885</v>
      </c>
      <c r="B8535" s="294" t="s">
        <v>5673</v>
      </c>
    </row>
    <row r="8536">
      <c r="A8536" s="441">
        <v>45857.3543003588</v>
      </c>
      <c r="B8536" s="294" t="s">
        <v>2260</v>
      </c>
    </row>
    <row r="8537">
      <c r="A8537" s="441">
        <v>45857.35430309028</v>
      </c>
      <c r="B8537" s="294" t="s">
        <v>2414</v>
      </c>
    </row>
    <row r="8538">
      <c r="A8538" s="441">
        <v>45857.35430579861</v>
      </c>
      <c r="B8538" s="294" t="s">
        <v>2264</v>
      </c>
    </row>
    <row r="8539">
      <c r="A8539" s="441">
        <v>45857.356085798616</v>
      </c>
      <c r="B8539" s="294" t="s">
        <v>5674</v>
      </c>
    </row>
    <row r="8540">
      <c r="A8540" s="441">
        <v>45857.35609077546</v>
      </c>
      <c r="B8540" s="294" t="s">
        <v>2260</v>
      </c>
    </row>
    <row r="8541">
      <c r="A8541" s="441">
        <v>45857.3560928588</v>
      </c>
      <c r="B8541" s="294" t="s">
        <v>2414</v>
      </c>
    </row>
    <row r="8542">
      <c r="A8542" s="441">
        <v>45857.35609486111</v>
      </c>
      <c r="B8542" s="294" t="s">
        <v>2264</v>
      </c>
    </row>
    <row r="8543">
      <c r="A8543" s="441">
        <v>45857.363894571754</v>
      </c>
      <c r="B8543" s="294" t="s">
        <v>5675</v>
      </c>
    </row>
    <row r="8544">
      <c r="A8544" s="441">
        <v>45857.36391064815</v>
      </c>
      <c r="B8544" s="294" t="s">
        <v>2603</v>
      </c>
    </row>
    <row r="8545">
      <c r="A8545" s="441">
        <v>45857.36391446759</v>
      </c>
      <c r="B8545" s="294" t="s">
        <v>2398</v>
      </c>
    </row>
    <row r="8546">
      <c r="A8546" s="441">
        <v>45857.36392346065</v>
      </c>
      <c r="B8546" s="294" t="s">
        <v>2399</v>
      </c>
    </row>
    <row r="8547">
      <c r="A8547" s="441">
        <v>45857.36394621528</v>
      </c>
      <c r="B8547" s="294" t="s">
        <v>5676</v>
      </c>
    </row>
    <row r="8548">
      <c r="A8548" s="441">
        <v>45857.36430054398</v>
      </c>
      <c r="B8548" s="294" t="s">
        <v>5677</v>
      </c>
    </row>
    <row r="8549">
      <c r="A8549" s="441">
        <v>45857.36430378472</v>
      </c>
      <c r="B8549" s="294" t="s">
        <v>2274</v>
      </c>
    </row>
    <row r="8550">
      <c r="A8550" s="441">
        <v>45857.36431429398</v>
      </c>
      <c r="B8550" s="294" t="s">
        <v>2603</v>
      </c>
    </row>
    <row r="8551">
      <c r="A8551" s="441">
        <v>45857.36431679398</v>
      </c>
      <c r="B8551" s="294" t="s">
        <v>2615</v>
      </c>
    </row>
    <row r="8552">
      <c r="A8552" s="441">
        <v>45857.36432354167</v>
      </c>
      <c r="B8552" s="294" t="s">
        <v>5618</v>
      </c>
    </row>
    <row r="8553">
      <c r="A8553" s="441">
        <v>45857.36435372685</v>
      </c>
      <c r="B8553" s="294" t="s">
        <v>2342</v>
      </c>
    </row>
    <row r="8554">
      <c r="A8554" s="441">
        <v>45857.36436869213</v>
      </c>
      <c r="B8554" s="294" t="s">
        <v>5678</v>
      </c>
    </row>
    <row r="8555">
      <c r="A8555" s="441">
        <v>45857.36437173611</v>
      </c>
      <c r="B8555" s="294" t="s">
        <v>2280</v>
      </c>
    </row>
    <row r="8556">
      <c r="A8556" s="441">
        <v>45857.36437899305</v>
      </c>
      <c r="B8556" s="294" t="s">
        <v>2281</v>
      </c>
    </row>
    <row r="8557">
      <c r="A8557" s="441">
        <v>45857.3643915625</v>
      </c>
      <c r="B8557" s="294" t="s">
        <v>5679</v>
      </c>
    </row>
    <row r="8558">
      <c r="A8558" s="441">
        <v>45857.36439497685</v>
      </c>
      <c r="B8558" s="294" t="s">
        <v>2283</v>
      </c>
    </row>
    <row r="8559">
      <c r="A8559" s="441">
        <v>45857.364406030094</v>
      </c>
      <c r="B8559" s="294" t="s">
        <v>5680</v>
      </c>
    </row>
    <row r="8560">
      <c r="A8560" s="441">
        <v>45857.364408877314</v>
      </c>
      <c r="B8560" s="294" t="s">
        <v>2285</v>
      </c>
    </row>
    <row r="8561">
      <c r="A8561" s="441">
        <v>45857.3644203588</v>
      </c>
      <c r="B8561" s="294" t="s">
        <v>5681</v>
      </c>
    </row>
    <row r="8562">
      <c r="A8562" s="441">
        <v>45857.36443163194</v>
      </c>
      <c r="B8562" s="294" t="s">
        <v>5682</v>
      </c>
    </row>
    <row r="8563">
      <c r="A8563" s="441">
        <v>45857.36481804398</v>
      </c>
      <c r="B8563" s="294" t="s">
        <v>5683</v>
      </c>
    </row>
    <row r="8564">
      <c r="A8564" s="441">
        <v>45857.364824247685</v>
      </c>
      <c r="B8564" s="294" t="s">
        <v>2426</v>
      </c>
    </row>
    <row r="8565">
      <c r="A8565" s="441">
        <v>45857.36482746528</v>
      </c>
      <c r="B8565" s="294" t="s">
        <v>2398</v>
      </c>
    </row>
    <row r="8566">
      <c r="A8566" s="441">
        <v>45857.36483319444</v>
      </c>
      <c r="B8566" s="294" t="s">
        <v>2399</v>
      </c>
    </row>
    <row r="8567">
      <c r="A8567" s="441">
        <v>45857.36486572916</v>
      </c>
      <c r="B8567" s="294" t="s">
        <v>5684</v>
      </c>
    </row>
    <row r="8568">
      <c r="A8568" s="441">
        <v>45857.36602008102</v>
      </c>
      <c r="B8568" s="294" t="s">
        <v>5685</v>
      </c>
    </row>
    <row r="8569">
      <c r="A8569" s="441">
        <v>45857.366024375</v>
      </c>
      <c r="B8569" s="294" t="s">
        <v>2274</v>
      </c>
    </row>
    <row r="8570">
      <c r="A8570" s="441">
        <v>45857.366069490745</v>
      </c>
      <c r="B8570" s="294" t="s">
        <v>2426</v>
      </c>
    </row>
    <row r="8571">
      <c r="A8571" s="441">
        <v>45857.36610594907</v>
      </c>
      <c r="B8571" s="294" t="s">
        <v>2429</v>
      </c>
    </row>
    <row r="8572">
      <c r="A8572" s="441">
        <v>45857.3661312037</v>
      </c>
      <c r="B8572" s="294" t="s">
        <v>5618</v>
      </c>
    </row>
    <row r="8573">
      <c r="A8573" s="441">
        <v>45857.36616949074</v>
      </c>
      <c r="B8573" s="294" t="s">
        <v>2342</v>
      </c>
    </row>
    <row r="8574">
      <c r="A8574" s="441">
        <v>45857.366194999995</v>
      </c>
      <c r="B8574" s="294" t="s">
        <v>5686</v>
      </c>
    </row>
    <row r="8575">
      <c r="A8575" s="441">
        <v>45857.366197905096</v>
      </c>
      <c r="B8575" s="294" t="s">
        <v>2280</v>
      </c>
    </row>
    <row r="8576">
      <c r="A8576" s="441">
        <v>45857.366204826394</v>
      </c>
      <c r="B8576" s="294" t="s">
        <v>2281</v>
      </c>
    </row>
    <row r="8577">
      <c r="A8577" s="441">
        <v>45857.366234050925</v>
      </c>
      <c r="B8577" s="294" t="s">
        <v>5687</v>
      </c>
    </row>
    <row r="8578">
      <c r="A8578" s="441">
        <v>45857.36624328703</v>
      </c>
      <c r="B8578" s="294" t="s">
        <v>2283</v>
      </c>
    </row>
    <row r="8579">
      <c r="A8579" s="441">
        <v>45857.3662593287</v>
      </c>
      <c r="B8579" s="294" t="s">
        <v>5688</v>
      </c>
    </row>
    <row r="8580">
      <c r="A8580" s="441">
        <v>45857.36626224537</v>
      </c>
      <c r="B8580" s="294" t="s">
        <v>2285</v>
      </c>
    </row>
    <row r="8581">
      <c r="A8581" s="441">
        <v>45857.36626738426</v>
      </c>
      <c r="B8581" s="294" t="s">
        <v>5689</v>
      </c>
    </row>
    <row r="8582">
      <c r="A8582" s="441">
        <v>45857.36629716435</v>
      </c>
      <c r="B8582" s="294" t="s">
        <v>5690</v>
      </c>
    </row>
    <row r="8583">
      <c r="A8583" s="441">
        <v>45857.37506482639</v>
      </c>
      <c r="B8583" s="294" t="s">
        <v>2290</v>
      </c>
    </row>
    <row r="8584">
      <c r="A8584" s="441">
        <v>45857.375671041664</v>
      </c>
      <c r="B8584" s="294" t="s">
        <v>2658</v>
      </c>
    </row>
    <row r="8585">
      <c r="A8585" s="441">
        <v>45857.375674560186</v>
      </c>
      <c r="B8585" s="294" t="s">
        <v>3023</v>
      </c>
    </row>
    <row r="8586">
      <c r="A8586" s="441">
        <v>45857.37569101852</v>
      </c>
      <c r="B8586" s="294" t="s">
        <v>5691</v>
      </c>
    </row>
    <row r="8587">
      <c r="A8587" s="441">
        <v>45857.37569353009</v>
      </c>
      <c r="B8587" s="294" t="s">
        <v>5692</v>
      </c>
    </row>
    <row r="8588">
      <c r="A8588" s="441">
        <v>45857.37569920139</v>
      </c>
      <c r="B8588" s="294" t="s">
        <v>5693</v>
      </c>
    </row>
    <row r="8589">
      <c r="A8589" s="441">
        <v>45857.37570125</v>
      </c>
      <c r="B8589" s="294" t="s">
        <v>2283</v>
      </c>
    </row>
    <row r="8590">
      <c r="A8590" s="441">
        <v>45857.375712395835</v>
      </c>
      <c r="B8590" s="294" t="s">
        <v>5694</v>
      </c>
    </row>
    <row r="8591">
      <c r="A8591" s="441">
        <v>45857.397177280094</v>
      </c>
      <c r="B8591" s="294" t="s">
        <v>5695</v>
      </c>
    </row>
    <row r="8592">
      <c r="A8592" s="441">
        <v>45857.3971803125</v>
      </c>
      <c r="B8592" s="294" t="s">
        <v>2260</v>
      </c>
    </row>
    <row r="8593">
      <c r="A8593" s="441">
        <v>45857.39718590278</v>
      </c>
      <c r="B8593" s="294" t="s">
        <v>2266</v>
      </c>
    </row>
    <row r="8594">
      <c r="A8594" s="441">
        <v>45857.39720137732</v>
      </c>
      <c r="B8594" s="294" t="s">
        <v>2267</v>
      </c>
    </row>
    <row r="8595">
      <c r="A8595" s="441">
        <v>45857.39720380787</v>
      </c>
      <c r="B8595" s="294" t="s">
        <v>2264</v>
      </c>
    </row>
    <row r="8596">
      <c r="A8596" s="441">
        <v>45857.39779387732</v>
      </c>
      <c r="B8596" s="294" t="s">
        <v>5696</v>
      </c>
    </row>
    <row r="8597">
      <c r="A8597" s="441">
        <v>45857.3977971412</v>
      </c>
      <c r="B8597" s="294" t="s">
        <v>2260</v>
      </c>
    </row>
    <row r="8598">
      <c r="A8598" s="441">
        <v>45857.397799004626</v>
      </c>
      <c r="B8598" s="294" t="s">
        <v>2266</v>
      </c>
    </row>
    <row r="8599">
      <c r="A8599" s="441">
        <v>45857.39780178241</v>
      </c>
      <c r="B8599" s="294" t="s">
        <v>2267</v>
      </c>
    </row>
    <row r="8600">
      <c r="A8600" s="441">
        <v>45857.39780363426</v>
      </c>
      <c r="B8600" s="294" t="s">
        <v>2264</v>
      </c>
    </row>
    <row r="8601">
      <c r="A8601" s="441">
        <v>45857.3983550463</v>
      </c>
      <c r="B8601" s="294" t="s">
        <v>5697</v>
      </c>
    </row>
    <row r="8602">
      <c r="A8602" s="441">
        <v>45857.3983597801</v>
      </c>
      <c r="B8602" s="294" t="s">
        <v>2260</v>
      </c>
    </row>
    <row r="8603">
      <c r="A8603" s="441">
        <v>45857.39837368055</v>
      </c>
      <c r="B8603" s="294" t="s">
        <v>2266</v>
      </c>
    </row>
    <row r="8604">
      <c r="A8604" s="441">
        <v>45857.39839988426</v>
      </c>
      <c r="B8604" s="294" t="s">
        <v>2267</v>
      </c>
    </row>
    <row r="8605">
      <c r="A8605" s="441">
        <v>45857.398403969906</v>
      </c>
      <c r="B8605" s="294" t="s">
        <v>2264</v>
      </c>
    </row>
    <row r="8606">
      <c r="A8606" s="441">
        <v>45857.39948820602</v>
      </c>
      <c r="B8606" s="294" t="s">
        <v>5698</v>
      </c>
    </row>
    <row r="8607">
      <c r="A8607" s="441">
        <v>45857.39949390046</v>
      </c>
      <c r="B8607" s="294" t="s">
        <v>2622</v>
      </c>
    </row>
    <row r="8608">
      <c r="A8608" s="441">
        <v>45857.3995125</v>
      </c>
      <c r="B8608" s="294" t="s">
        <v>2398</v>
      </c>
    </row>
    <row r="8609">
      <c r="A8609" s="441">
        <v>45857.399521087966</v>
      </c>
      <c r="B8609" s="294" t="s">
        <v>2399</v>
      </c>
    </row>
    <row r="8610">
      <c r="A8610" s="441">
        <v>45857.39953239584</v>
      </c>
      <c r="B8610" s="294" t="s">
        <v>5699</v>
      </c>
    </row>
    <row r="8611">
      <c r="A8611" s="441">
        <v>45857.40077715278</v>
      </c>
      <c r="B8611" s="294" t="s">
        <v>5700</v>
      </c>
    </row>
    <row r="8612">
      <c r="A8612" s="441">
        <v>45857.400779710646</v>
      </c>
      <c r="B8612" s="294" t="s">
        <v>2274</v>
      </c>
    </row>
    <row r="8613">
      <c r="A8613" s="441">
        <v>45857.40078581018</v>
      </c>
      <c r="B8613" s="294" t="s">
        <v>2622</v>
      </c>
    </row>
    <row r="8614">
      <c r="A8614" s="441">
        <v>45857.4007881713</v>
      </c>
      <c r="B8614" s="294" t="s">
        <v>2641</v>
      </c>
    </row>
    <row r="8615">
      <c r="A8615" s="441">
        <v>45857.40079082176</v>
      </c>
      <c r="B8615" s="294" t="s">
        <v>5618</v>
      </c>
    </row>
    <row r="8616">
      <c r="A8616" s="441">
        <v>45857.40082023148</v>
      </c>
      <c r="B8616" s="294" t="s">
        <v>2278</v>
      </c>
    </row>
    <row r="8617">
      <c r="A8617" s="441">
        <v>45857.400833865744</v>
      </c>
      <c r="B8617" s="294" t="s">
        <v>5701</v>
      </c>
    </row>
    <row r="8618">
      <c r="A8618" s="441">
        <v>45857.40083611111</v>
      </c>
      <c r="B8618" s="294" t="s">
        <v>2280</v>
      </c>
    </row>
    <row r="8619">
      <c r="A8619" s="441">
        <v>45857.400841574075</v>
      </c>
      <c r="B8619" s="294" t="s">
        <v>2281</v>
      </c>
    </row>
    <row r="8620">
      <c r="A8620" s="441">
        <v>45857.40085172454</v>
      </c>
      <c r="B8620" s="294" t="s">
        <v>3177</v>
      </c>
    </row>
    <row r="8621">
      <c r="A8621" s="441">
        <v>45857.400856736116</v>
      </c>
      <c r="B8621" s="294" t="s">
        <v>5702</v>
      </c>
    </row>
    <row r="8622">
      <c r="A8622" s="441">
        <v>45857.4009621875</v>
      </c>
      <c r="B8622" s="294" t="s">
        <v>5703</v>
      </c>
    </row>
    <row r="8623">
      <c r="A8623" s="441">
        <v>45857.401044722224</v>
      </c>
      <c r="B8623" s="294" t="s">
        <v>5704</v>
      </c>
    </row>
    <row r="8624">
      <c r="A8624" s="441">
        <v>45857.40104863426</v>
      </c>
      <c r="B8624" s="294" t="s">
        <v>2435</v>
      </c>
    </row>
    <row r="8625">
      <c r="A8625" s="441">
        <v>45857.40105105324</v>
      </c>
      <c r="B8625" s="294" t="s">
        <v>5705</v>
      </c>
    </row>
    <row r="8626">
      <c r="A8626" s="441">
        <v>45857.401053634254</v>
      </c>
      <c r="B8626" s="294" t="s">
        <v>2283</v>
      </c>
    </row>
    <row r="8627">
      <c r="A8627" s="441">
        <v>45857.40105969907</v>
      </c>
      <c r="B8627" s="294" t="s">
        <v>5706</v>
      </c>
    </row>
    <row r="8628">
      <c r="A8628" s="441">
        <v>45857.401061944445</v>
      </c>
      <c r="B8628" s="294" t="s">
        <v>2285</v>
      </c>
    </row>
    <row r="8629">
      <c r="A8629" s="441">
        <v>45857.401066238424</v>
      </c>
      <c r="B8629" s="294" t="s">
        <v>5707</v>
      </c>
    </row>
    <row r="8630">
      <c r="A8630" s="441">
        <v>45857.40107366898</v>
      </c>
      <c r="B8630" s="294" t="s">
        <v>5708</v>
      </c>
    </row>
    <row r="8631">
      <c r="A8631" s="441">
        <v>45857.42537515046</v>
      </c>
      <c r="B8631" s="294" t="s">
        <v>5709</v>
      </c>
    </row>
    <row r="8632">
      <c r="A8632" s="441">
        <v>45857.425384409726</v>
      </c>
      <c r="B8632" s="294" t="s">
        <v>5710</v>
      </c>
    </row>
    <row r="8633">
      <c r="A8633" s="441">
        <v>45857.42540190972</v>
      </c>
      <c r="B8633" s="294" t="s">
        <v>2398</v>
      </c>
    </row>
    <row r="8634">
      <c r="A8634" s="441">
        <v>45857.4254090625</v>
      </c>
      <c r="B8634" s="294" t="s">
        <v>2399</v>
      </c>
    </row>
    <row r="8635">
      <c r="A8635" s="441">
        <v>45857.425421203705</v>
      </c>
      <c r="B8635" s="294" t="s">
        <v>5711</v>
      </c>
    </row>
    <row r="8636">
      <c r="A8636" s="441">
        <v>45857.42595069444</v>
      </c>
      <c r="B8636" s="294" t="s">
        <v>5712</v>
      </c>
    </row>
    <row r="8637">
      <c r="A8637" s="441">
        <v>45857.42597611111</v>
      </c>
      <c r="B8637" s="294" t="s">
        <v>5634</v>
      </c>
    </row>
    <row r="8638">
      <c r="A8638" s="441">
        <v>45857.425980405096</v>
      </c>
      <c r="B8638" s="294" t="s">
        <v>2398</v>
      </c>
    </row>
    <row r="8639">
      <c r="A8639" s="441">
        <v>45857.42598806713</v>
      </c>
      <c r="B8639" s="294" t="s">
        <v>2399</v>
      </c>
    </row>
    <row r="8640">
      <c r="A8640" s="441">
        <v>45857.42601202546</v>
      </c>
      <c r="B8640" s="294" t="s">
        <v>5713</v>
      </c>
    </row>
    <row r="8641">
      <c r="A8641" s="441">
        <v>45857.42659737269</v>
      </c>
      <c r="B8641" s="294" t="s">
        <v>5714</v>
      </c>
    </row>
    <row r="8642">
      <c r="A8642" s="441">
        <v>45857.426602569445</v>
      </c>
      <c r="B8642" s="294" t="s">
        <v>2274</v>
      </c>
    </row>
    <row r="8643">
      <c r="A8643" s="441">
        <v>45857.426617060184</v>
      </c>
      <c r="B8643" s="294" t="s">
        <v>5710</v>
      </c>
    </row>
    <row r="8644">
      <c r="A8644" s="441">
        <v>45857.42662126158</v>
      </c>
      <c r="B8644" s="294" t="s">
        <v>5715</v>
      </c>
    </row>
    <row r="8645">
      <c r="A8645" s="441">
        <v>45857.42662534722</v>
      </c>
      <c r="B8645" s="294" t="s">
        <v>5618</v>
      </c>
    </row>
    <row r="8646">
      <c r="A8646" s="441">
        <v>45857.42666019676</v>
      </c>
      <c r="B8646" s="294" t="s">
        <v>3014</v>
      </c>
    </row>
    <row r="8647">
      <c r="A8647" s="441">
        <v>45857.4266864699</v>
      </c>
      <c r="B8647" s="294" t="s">
        <v>5716</v>
      </c>
    </row>
    <row r="8648">
      <c r="A8648" s="441">
        <v>45857.42669015046</v>
      </c>
      <c r="B8648" s="294" t="s">
        <v>2280</v>
      </c>
    </row>
    <row r="8649">
      <c r="A8649" s="441">
        <v>45857.4267071412</v>
      </c>
      <c r="B8649" s="294" t="s">
        <v>2281</v>
      </c>
    </row>
    <row r="8650">
      <c r="A8650" s="441">
        <v>45857.42673337963</v>
      </c>
      <c r="B8650" s="294" t="s">
        <v>5717</v>
      </c>
    </row>
    <row r="8651">
      <c r="A8651" s="441">
        <v>45857.426750300925</v>
      </c>
      <c r="B8651" s="294" t="s">
        <v>5718</v>
      </c>
    </row>
    <row r="8652">
      <c r="A8652" s="441">
        <v>45857.42707039352</v>
      </c>
      <c r="B8652" s="294" t="s">
        <v>5719</v>
      </c>
    </row>
    <row r="8653">
      <c r="A8653" s="441">
        <v>45857.42707447917</v>
      </c>
      <c r="B8653" s="294" t="s">
        <v>2274</v>
      </c>
    </row>
    <row r="8654">
      <c r="A8654" s="441">
        <v>45857.427085787036</v>
      </c>
      <c r="B8654" s="294" t="s">
        <v>5634</v>
      </c>
    </row>
    <row r="8655">
      <c r="A8655" s="441">
        <v>45857.427089537035</v>
      </c>
      <c r="B8655" s="294" t="s">
        <v>5720</v>
      </c>
    </row>
    <row r="8656">
      <c r="A8656" s="441">
        <v>45857.427094467595</v>
      </c>
      <c r="B8656" s="294" t="s">
        <v>5618</v>
      </c>
    </row>
    <row r="8657">
      <c r="A8657" s="441">
        <v>45857.427102002315</v>
      </c>
      <c r="B8657" s="294" t="s">
        <v>5721</v>
      </c>
    </row>
    <row r="8658">
      <c r="A8658" s="441">
        <v>45857.42710726852</v>
      </c>
      <c r="B8658" s="294" t="s">
        <v>5722</v>
      </c>
    </row>
    <row r="8659">
      <c r="A8659" s="441">
        <v>45857.42711097222</v>
      </c>
      <c r="B8659" s="294" t="s">
        <v>2283</v>
      </c>
    </row>
    <row r="8660">
      <c r="A8660" s="441">
        <v>45857.42713085648</v>
      </c>
      <c r="B8660" s="294" t="s">
        <v>5723</v>
      </c>
    </row>
    <row r="8661">
      <c r="A8661" s="441">
        <v>45857.42713496528</v>
      </c>
      <c r="B8661" s="294" t="s">
        <v>2285</v>
      </c>
    </row>
    <row r="8662">
      <c r="A8662" s="441">
        <v>45857.42714107639</v>
      </c>
      <c r="B8662" s="294" t="s">
        <v>2374</v>
      </c>
    </row>
    <row r="8663">
      <c r="A8663" s="441">
        <v>45857.427171435185</v>
      </c>
      <c r="B8663" s="294" t="s">
        <v>5724</v>
      </c>
    </row>
    <row r="8664">
      <c r="A8664" s="441">
        <v>45857.42718128472</v>
      </c>
      <c r="B8664" s="294" t="s">
        <v>5725</v>
      </c>
    </row>
    <row r="8665">
      <c r="A8665" s="441">
        <v>45857.42718518518</v>
      </c>
      <c r="B8665" s="294" t="s">
        <v>2280</v>
      </c>
    </row>
    <row r="8666">
      <c r="A8666" s="441">
        <v>45857.42719482639</v>
      </c>
      <c r="B8666" s="294" t="s">
        <v>2281</v>
      </c>
    </row>
    <row r="8667">
      <c r="A8667" s="441">
        <v>45857.42721005787</v>
      </c>
      <c r="B8667" s="294" t="s">
        <v>5726</v>
      </c>
    </row>
    <row r="8668">
      <c r="A8668" s="441">
        <v>45857.42721699074</v>
      </c>
      <c r="B8668" s="294" t="s">
        <v>5727</v>
      </c>
    </row>
    <row r="8669">
      <c r="A8669" s="441">
        <v>45857.427259212964</v>
      </c>
      <c r="B8669" s="294" t="s">
        <v>5728</v>
      </c>
    </row>
    <row r="8670">
      <c r="A8670" s="441">
        <v>45857.427265185186</v>
      </c>
      <c r="B8670" s="294" t="s">
        <v>5729</v>
      </c>
    </row>
    <row r="8671">
      <c r="A8671" s="441">
        <v>45857.42726884259</v>
      </c>
      <c r="B8671" s="294" t="s">
        <v>2283</v>
      </c>
    </row>
    <row r="8672">
      <c r="A8672" s="441">
        <v>45857.427277916664</v>
      </c>
      <c r="B8672" s="294" t="s">
        <v>5730</v>
      </c>
    </row>
    <row r="8673">
      <c r="A8673" s="441">
        <v>45857.42728199074</v>
      </c>
      <c r="B8673" s="294" t="s">
        <v>2285</v>
      </c>
    </row>
    <row r="8674">
      <c r="A8674" s="441">
        <v>45857.42728851852</v>
      </c>
      <c r="B8674" s="294" t="s">
        <v>5731</v>
      </c>
    </row>
    <row r="8675">
      <c r="A8675" s="441">
        <v>45857.427300613424</v>
      </c>
      <c r="B8675" s="294" t="s">
        <v>5732</v>
      </c>
    </row>
    <row r="8676">
      <c r="A8676" s="441">
        <v>45857.43030388889</v>
      </c>
      <c r="B8676" s="294" t="s">
        <v>5733</v>
      </c>
    </row>
    <row r="8677">
      <c r="A8677" s="441">
        <v>45857.43030917824</v>
      </c>
      <c r="B8677" s="294" t="s">
        <v>2260</v>
      </c>
    </row>
    <row r="8678">
      <c r="A8678" s="441">
        <v>45857.43031387731</v>
      </c>
      <c r="B8678" s="294" t="s">
        <v>2266</v>
      </c>
    </row>
    <row r="8679">
      <c r="A8679" s="441">
        <v>45857.43034040509</v>
      </c>
      <c r="B8679" s="294" t="s">
        <v>2267</v>
      </c>
    </row>
    <row r="8680">
      <c r="A8680" s="441">
        <v>45857.43034453704</v>
      </c>
      <c r="B8680" s="294" t="s">
        <v>2264</v>
      </c>
    </row>
    <row r="8681">
      <c r="A8681" s="441">
        <v>45857.432050034724</v>
      </c>
      <c r="B8681" s="294" t="s">
        <v>5734</v>
      </c>
    </row>
    <row r="8682">
      <c r="A8682" s="441">
        <v>45857.43205575232</v>
      </c>
      <c r="B8682" s="294" t="s">
        <v>2260</v>
      </c>
    </row>
    <row r="8683">
      <c r="A8683" s="441">
        <v>45857.432059803235</v>
      </c>
      <c r="B8683" s="294" t="s">
        <v>2266</v>
      </c>
    </row>
    <row r="8684">
      <c r="A8684" s="441">
        <v>45857.43207002315</v>
      </c>
      <c r="B8684" s="294" t="s">
        <v>2267</v>
      </c>
    </row>
    <row r="8685">
      <c r="A8685" s="441">
        <v>45857.43207383102</v>
      </c>
      <c r="B8685" s="294" t="s">
        <v>2264</v>
      </c>
    </row>
    <row r="8686">
      <c r="A8686" s="441">
        <v>45857.43273339121</v>
      </c>
      <c r="B8686" s="294" t="s">
        <v>5735</v>
      </c>
    </row>
    <row r="8687">
      <c r="A8687" s="441">
        <v>45857.43274255787</v>
      </c>
      <c r="B8687" s="294" t="s">
        <v>2260</v>
      </c>
    </row>
    <row r="8688">
      <c r="A8688" s="441">
        <v>45857.43275040509</v>
      </c>
      <c r="B8688" s="294" t="s">
        <v>2266</v>
      </c>
    </row>
    <row r="8689">
      <c r="A8689" s="441">
        <v>45857.43275577546</v>
      </c>
      <c r="B8689" s="294" t="s">
        <v>2267</v>
      </c>
    </row>
    <row r="8690">
      <c r="A8690" s="441">
        <v>45857.43275936342</v>
      </c>
      <c r="B8690" s="294" t="s">
        <v>2264</v>
      </c>
    </row>
    <row r="8691">
      <c r="A8691" s="441">
        <v>45857.434103506945</v>
      </c>
      <c r="B8691" s="294" t="s">
        <v>5736</v>
      </c>
    </row>
    <row r="8692">
      <c r="A8692" s="441">
        <v>45857.43410755787</v>
      </c>
      <c r="B8692" s="294" t="s">
        <v>2260</v>
      </c>
    </row>
    <row r="8693">
      <c r="A8693" s="441">
        <v>45857.434111215276</v>
      </c>
      <c r="B8693" s="294" t="s">
        <v>2266</v>
      </c>
    </row>
    <row r="8694">
      <c r="A8694" s="441">
        <v>45857.43411689815</v>
      </c>
      <c r="B8694" s="294" t="s">
        <v>2267</v>
      </c>
    </row>
    <row r="8695">
      <c r="A8695" s="441">
        <v>45857.43412045139</v>
      </c>
      <c r="B8695" s="294" t="s">
        <v>2264</v>
      </c>
    </row>
    <row r="8696">
      <c r="A8696" s="441">
        <v>45857.44312791667</v>
      </c>
      <c r="B8696" s="294" t="s">
        <v>5737</v>
      </c>
    </row>
    <row r="8697">
      <c r="A8697" s="441">
        <v>45857.4431316088</v>
      </c>
      <c r="B8697" s="294" t="s">
        <v>2260</v>
      </c>
    </row>
    <row r="8698">
      <c r="A8698" s="441">
        <v>45857.443153078704</v>
      </c>
      <c r="B8698" s="294" t="s">
        <v>2696</v>
      </c>
    </row>
    <row r="8699">
      <c r="A8699" s="441">
        <v>45857.44315611111</v>
      </c>
      <c r="B8699" s="294" t="s">
        <v>2264</v>
      </c>
    </row>
    <row r="8700">
      <c r="A8700" s="441">
        <v>45857.443607939815</v>
      </c>
      <c r="B8700" s="294" t="s">
        <v>5738</v>
      </c>
    </row>
    <row r="8701">
      <c r="A8701" s="441">
        <v>45857.44361221065</v>
      </c>
      <c r="B8701" s="294" t="s">
        <v>2260</v>
      </c>
    </row>
    <row r="8702">
      <c r="A8702" s="441">
        <v>45857.44361662037</v>
      </c>
      <c r="B8702" s="294" t="s">
        <v>2696</v>
      </c>
    </row>
    <row r="8703">
      <c r="A8703" s="441">
        <v>45857.443620474536</v>
      </c>
      <c r="B8703" s="294" t="s">
        <v>2264</v>
      </c>
    </row>
    <row r="8704">
      <c r="A8704" s="441">
        <v>45857.4438853125</v>
      </c>
      <c r="B8704" s="294" t="s">
        <v>5739</v>
      </c>
    </row>
    <row r="8705">
      <c r="A8705" s="441">
        <v>45857.443889270835</v>
      </c>
      <c r="B8705" s="294" t="s">
        <v>2260</v>
      </c>
    </row>
    <row r="8706">
      <c r="A8706" s="441">
        <v>45857.44389274306</v>
      </c>
      <c r="B8706" s="294" t="s">
        <v>2696</v>
      </c>
    </row>
    <row r="8707">
      <c r="A8707" s="441">
        <v>45857.44389643519</v>
      </c>
      <c r="B8707" s="294" t="s">
        <v>2264</v>
      </c>
    </row>
    <row r="8708">
      <c r="A8708" s="441">
        <v>45857.45015408564</v>
      </c>
      <c r="B8708" s="294" t="s">
        <v>5740</v>
      </c>
    </row>
    <row r="8709">
      <c r="A8709" s="441">
        <v>45857.45017236111</v>
      </c>
      <c r="B8709" s="294" t="s">
        <v>5634</v>
      </c>
    </row>
    <row r="8710">
      <c r="A8710" s="441">
        <v>45857.450177569444</v>
      </c>
      <c r="B8710" s="294" t="s">
        <v>2398</v>
      </c>
    </row>
    <row r="8711">
      <c r="A8711" s="441">
        <v>45857.450187361115</v>
      </c>
      <c r="B8711" s="294" t="s">
        <v>2399</v>
      </c>
    </row>
    <row r="8712">
      <c r="A8712" s="441">
        <v>45857.45021084491</v>
      </c>
      <c r="B8712" s="294" t="s">
        <v>5741</v>
      </c>
    </row>
    <row r="8713">
      <c r="A8713" s="441">
        <v>45857.45098833334</v>
      </c>
      <c r="B8713" s="294" t="s">
        <v>5742</v>
      </c>
    </row>
    <row r="8714">
      <c r="A8714" s="441">
        <v>45857.45099880787</v>
      </c>
      <c r="B8714" s="294" t="s">
        <v>2274</v>
      </c>
    </row>
    <row r="8715">
      <c r="A8715" s="441">
        <v>45857.45100763889</v>
      </c>
      <c r="B8715" s="294" t="s">
        <v>5634</v>
      </c>
    </row>
    <row r="8716">
      <c r="A8716" s="441">
        <v>45857.45101456018</v>
      </c>
      <c r="B8716" s="294" t="s">
        <v>5720</v>
      </c>
    </row>
    <row r="8717">
      <c r="A8717" s="441">
        <v>45857.451032060184</v>
      </c>
      <c r="B8717" s="294" t="s">
        <v>5472</v>
      </c>
    </row>
    <row r="8718">
      <c r="A8718" s="441">
        <v>45857.451071076386</v>
      </c>
      <c r="B8718" s="294" t="s">
        <v>2374</v>
      </c>
    </row>
    <row r="8719">
      <c r="A8719" s="441">
        <v>45857.45108905093</v>
      </c>
      <c r="B8719" s="294" t="s">
        <v>5743</v>
      </c>
    </row>
    <row r="8720">
      <c r="A8720" s="441">
        <v>45857.45109393519</v>
      </c>
      <c r="B8720" s="294" t="s">
        <v>2280</v>
      </c>
    </row>
    <row r="8721">
      <c r="A8721" s="441">
        <v>45857.45110542824</v>
      </c>
      <c r="B8721" s="294" t="s">
        <v>2281</v>
      </c>
    </row>
    <row r="8722">
      <c r="A8722" s="441">
        <v>45857.45111873843</v>
      </c>
      <c r="B8722" s="294" t="s">
        <v>5744</v>
      </c>
    </row>
    <row r="8723">
      <c r="A8723" s="441">
        <v>45857.45112212963</v>
      </c>
      <c r="B8723" s="294" t="s">
        <v>2283</v>
      </c>
    </row>
    <row r="8724">
      <c r="A8724" s="441">
        <v>45857.45112974537</v>
      </c>
      <c r="B8724" s="294" t="s">
        <v>5745</v>
      </c>
    </row>
    <row r="8725">
      <c r="A8725" s="441">
        <v>45857.45113394676</v>
      </c>
      <c r="B8725" s="294" t="s">
        <v>2285</v>
      </c>
    </row>
    <row r="8726">
      <c r="A8726" s="441">
        <v>45857.45114275463</v>
      </c>
      <c r="B8726" s="294" t="s">
        <v>5746</v>
      </c>
    </row>
    <row r="8727">
      <c r="A8727" s="441">
        <v>45857.45115349537</v>
      </c>
      <c r="B8727" s="294" t="s">
        <v>5747</v>
      </c>
    </row>
    <row r="8728">
      <c r="A8728" s="441">
        <v>45857.53581141203</v>
      </c>
      <c r="B8728" s="294" t="s">
        <v>5748</v>
      </c>
    </row>
    <row r="8729">
      <c r="A8729" s="441">
        <v>45857.535819537035</v>
      </c>
      <c r="B8729" s="294" t="s">
        <v>2260</v>
      </c>
    </row>
    <row r="8730">
      <c r="A8730" s="441">
        <v>45857.53583798611</v>
      </c>
      <c r="B8730" s="294" t="s">
        <v>5604</v>
      </c>
    </row>
    <row r="8731">
      <c r="A8731" s="441">
        <v>45857.535840578705</v>
      </c>
      <c r="B8731" s="294" t="s">
        <v>2264</v>
      </c>
    </row>
    <row r="8732">
      <c r="A8732" s="441">
        <v>45857.53598472222</v>
      </c>
      <c r="B8732" s="294" t="s">
        <v>5749</v>
      </c>
    </row>
    <row r="8733">
      <c r="A8733" s="441">
        <v>45857.535989317126</v>
      </c>
      <c r="B8733" s="294" t="s">
        <v>2260</v>
      </c>
    </row>
    <row r="8734">
      <c r="A8734" s="441">
        <v>45857.535993495374</v>
      </c>
      <c r="B8734" s="294" t="s">
        <v>5604</v>
      </c>
    </row>
    <row r="8735">
      <c r="A8735" s="441">
        <v>45857.535997557876</v>
      </c>
      <c r="B8735" s="294" t="s">
        <v>2264</v>
      </c>
    </row>
    <row r="8736">
      <c r="A8736" s="441">
        <v>45857.75841190972</v>
      </c>
      <c r="B8736" s="294" t="s">
        <v>2283</v>
      </c>
    </row>
    <row r="8737">
      <c r="A8737" s="441">
        <v>45857.75842770834</v>
      </c>
      <c r="B8737" s="294" t="s">
        <v>5750</v>
      </c>
    </row>
    <row r="8738">
      <c r="A8738" s="441">
        <v>45857.75843699074</v>
      </c>
      <c r="B8738" s="294" t="s">
        <v>2283</v>
      </c>
    </row>
    <row r="8739">
      <c r="A8739" s="441">
        <v>45857.75846207176</v>
      </c>
      <c r="B8739" s="294" t="s">
        <v>5751</v>
      </c>
    </row>
    <row r="8740">
      <c r="A8740" s="441">
        <v>45857.77580541666</v>
      </c>
      <c r="B8740" s="294" t="s">
        <v>5752</v>
      </c>
    </row>
    <row r="8741">
      <c r="A8741" s="441">
        <v>45857.77581655093</v>
      </c>
      <c r="B8741" s="294" t="s">
        <v>2739</v>
      </c>
    </row>
    <row r="8742">
      <c r="A8742" s="441">
        <v>45857.775825833334</v>
      </c>
      <c r="B8742" s="294" t="s">
        <v>2740</v>
      </c>
    </row>
    <row r="8743">
      <c r="A8743" s="441">
        <v>45857.77583370371</v>
      </c>
      <c r="B8743" s="294" t="s">
        <v>5753</v>
      </c>
    </row>
    <row r="8744">
      <c r="A8744" s="441">
        <v>45857.77584847222</v>
      </c>
      <c r="B8744" s="294" t="s">
        <v>5754</v>
      </c>
    </row>
    <row r="8745">
      <c r="A8745" s="441">
        <v>45857.77609127315</v>
      </c>
      <c r="B8745" s="294" t="s">
        <v>5755</v>
      </c>
    </row>
    <row r="8746">
      <c r="A8746" s="441">
        <v>45857.776095775465</v>
      </c>
      <c r="B8746" s="294" t="s">
        <v>2274</v>
      </c>
    </row>
    <row r="8747">
      <c r="A8747" s="441">
        <v>45857.77610663194</v>
      </c>
      <c r="B8747" s="294" t="s">
        <v>2739</v>
      </c>
    </row>
    <row r="8748">
      <c r="A8748" s="441">
        <v>45857.77610981482</v>
      </c>
      <c r="B8748" s="294" t="s">
        <v>2744</v>
      </c>
    </row>
    <row r="8749">
      <c r="A8749" s="441">
        <v>45857.77611356482</v>
      </c>
      <c r="B8749" s="294" t="s">
        <v>5756</v>
      </c>
    </row>
    <row r="8750">
      <c r="A8750" s="441">
        <v>45857.77615921297</v>
      </c>
      <c r="B8750" s="294" t="s">
        <v>2278</v>
      </c>
    </row>
    <row r="8751">
      <c r="A8751" s="441">
        <v>45857.7761781713</v>
      </c>
      <c r="B8751" s="294" t="s">
        <v>5757</v>
      </c>
    </row>
    <row r="8752">
      <c r="A8752" s="441">
        <v>45857.77618288195</v>
      </c>
      <c r="B8752" s="294" t="s">
        <v>2280</v>
      </c>
    </row>
    <row r="8753">
      <c r="A8753" s="441">
        <v>45857.77619399306</v>
      </c>
      <c r="B8753" s="294" t="s">
        <v>2281</v>
      </c>
    </row>
    <row r="8754">
      <c r="A8754" s="441">
        <v>45857.77622155093</v>
      </c>
      <c r="B8754" s="294" t="s">
        <v>5758</v>
      </c>
    </row>
    <row r="8755">
      <c r="A8755" s="441">
        <v>45857.77623052083</v>
      </c>
      <c r="B8755" s="294" t="s">
        <v>2283</v>
      </c>
    </row>
    <row r="8756">
      <c r="A8756" s="441">
        <v>45857.77624947917</v>
      </c>
      <c r="B8756" s="294" t="s">
        <v>5759</v>
      </c>
    </row>
    <row r="8757">
      <c r="A8757" s="441">
        <v>45857.77625347222</v>
      </c>
      <c r="B8757" s="294" t="s">
        <v>2285</v>
      </c>
    </row>
    <row r="8758">
      <c r="A8758" s="441">
        <v>45857.77625848379</v>
      </c>
      <c r="B8758" s="294" t="s">
        <v>5760</v>
      </c>
    </row>
    <row r="8759">
      <c r="A8759" s="441">
        <v>45857.77626780093</v>
      </c>
      <c r="B8759" s="294" t="s">
        <v>5761</v>
      </c>
    </row>
    <row r="8760">
      <c r="A8760" s="441">
        <v>45857.848012372684</v>
      </c>
      <c r="B8760" s="294" t="s">
        <v>5762</v>
      </c>
    </row>
    <row r="8761">
      <c r="A8761" s="441">
        <v>45857.84801785879</v>
      </c>
      <c r="B8761" s="294" t="s">
        <v>2260</v>
      </c>
    </row>
    <row r="8762">
      <c r="A8762" s="441">
        <v>45857.84802207176</v>
      </c>
      <c r="B8762" s="294" t="s">
        <v>2323</v>
      </c>
    </row>
    <row r="8763">
      <c r="A8763" s="441">
        <v>45857.84803519676</v>
      </c>
      <c r="B8763" s="294" t="s">
        <v>2262</v>
      </c>
    </row>
    <row r="8764">
      <c r="A8764" s="441">
        <v>45857.84804459491</v>
      </c>
      <c r="B8764" s="294" t="s">
        <v>2324</v>
      </c>
    </row>
    <row r="8765">
      <c r="A8765" s="441">
        <v>45857.84806282407</v>
      </c>
      <c r="B8765" s="294" t="s">
        <v>2264</v>
      </c>
    </row>
    <row r="8766">
      <c r="A8766" s="441">
        <v>45857.84857188657</v>
      </c>
      <c r="B8766" s="294" t="s">
        <v>5763</v>
      </c>
    </row>
    <row r="8767">
      <c r="A8767" s="441">
        <v>45857.84858081018</v>
      </c>
      <c r="B8767" s="294" t="s">
        <v>2340</v>
      </c>
    </row>
    <row r="8768">
      <c r="A8768" s="441">
        <v>45857.84858469907</v>
      </c>
      <c r="B8768" s="294" t="s">
        <v>2677</v>
      </c>
    </row>
    <row r="8769">
      <c r="A8769" s="441">
        <v>45857.84859201389</v>
      </c>
      <c r="B8769" s="294" t="s">
        <v>5764</v>
      </c>
    </row>
    <row r="8770">
      <c r="A8770" s="441">
        <v>45857.84860648148</v>
      </c>
      <c r="B8770" s="294" t="s">
        <v>5765</v>
      </c>
    </row>
    <row r="8771">
      <c r="A8771" s="441">
        <v>45857.8488952662</v>
      </c>
      <c r="B8771" s="294" t="s">
        <v>5766</v>
      </c>
    </row>
    <row r="8772">
      <c r="A8772" s="441">
        <v>45857.84889998843</v>
      </c>
      <c r="B8772" s="294" t="s">
        <v>2274</v>
      </c>
    </row>
    <row r="8773">
      <c r="A8773" s="441">
        <v>45857.84891032407</v>
      </c>
      <c r="B8773" s="294" t="s">
        <v>2340</v>
      </c>
    </row>
    <row r="8774">
      <c r="A8774" s="441">
        <v>45857.848914745366</v>
      </c>
      <c r="B8774" s="294" t="s">
        <v>2341</v>
      </c>
    </row>
    <row r="8775">
      <c r="A8775" s="441">
        <v>45857.84892858796</v>
      </c>
      <c r="B8775" s="294" t="s">
        <v>5756</v>
      </c>
    </row>
    <row r="8776">
      <c r="A8776" s="441">
        <v>45857.84898342592</v>
      </c>
      <c r="B8776" s="294" t="s">
        <v>2342</v>
      </c>
    </row>
    <row r="8777">
      <c r="A8777" s="441">
        <v>45857.8490031713</v>
      </c>
      <c r="B8777" s="294" t="s">
        <v>5767</v>
      </c>
    </row>
    <row r="8778">
      <c r="A8778" s="441">
        <v>45857.84900761574</v>
      </c>
      <c r="B8778" s="294" t="s">
        <v>2280</v>
      </c>
    </row>
    <row r="8779">
      <c r="A8779" s="441">
        <v>45857.84901980324</v>
      </c>
      <c r="B8779" s="294" t="s">
        <v>2281</v>
      </c>
    </row>
    <row r="8780">
      <c r="A8780" s="441">
        <v>45857.849038113425</v>
      </c>
      <c r="B8780" s="294" t="s">
        <v>5768</v>
      </c>
    </row>
    <row r="8781">
      <c r="A8781" s="441">
        <v>45857.84904259259</v>
      </c>
      <c r="B8781" s="294" t="s">
        <v>2283</v>
      </c>
    </row>
    <row r="8782">
      <c r="A8782" s="441">
        <v>45857.849060925924</v>
      </c>
      <c r="B8782" s="294" t="s">
        <v>5769</v>
      </c>
    </row>
    <row r="8783">
      <c r="A8783" s="441">
        <v>45857.84906633102</v>
      </c>
      <c r="B8783" s="294" t="s">
        <v>2285</v>
      </c>
    </row>
    <row r="8784">
      <c r="A8784" s="441">
        <v>45857.849085532405</v>
      </c>
      <c r="B8784" s="294" t="s">
        <v>5770</v>
      </c>
    </row>
    <row r="8785">
      <c r="A8785" s="441">
        <v>45857.849106875</v>
      </c>
      <c r="B8785" s="294" t="s">
        <v>5771</v>
      </c>
    </row>
    <row r="8786">
      <c r="A8786" s="441">
        <v>45857.924113587964</v>
      </c>
      <c r="B8786" s="294" t="s">
        <v>5772</v>
      </c>
    </row>
    <row r="8787">
      <c r="A8787" s="441">
        <v>45857.92411762731</v>
      </c>
      <c r="B8787" s="294" t="s">
        <v>2260</v>
      </c>
    </row>
    <row r="8788">
      <c r="A8788" s="441">
        <v>45857.924120625</v>
      </c>
      <c r="B8788" s="294" t="s">
        <v>2593</v>
      </c>
    </row>
    <row r="8789">
      <c r="A8789" s="441">
        <v>45857.92412644676</v>
      </c>
      <c r="B8789" s="294" t="s">
        <v>2264</v>
      </c>
    </row>
    <row r="8790">
      <c r="A8790" s="441">
        <v>45857.983699108794</v>
      </c>
      <c r="B8790" s="294" t="s">
        <v>5773</v>
      </c>
    </row>
    <row r="8791">
      <c r="A8791" s="441">
        <v>45857.98371115741</v>
      </c>
      <c r="B8791" s="294" t="s">
        <v>2828</v>
      </c>
    </row>
    <row r="8792">
      <c r="A8792" s="441">
        <v>45857.983720625</v>
      </c>
      <c r="B8792" s="294" t="s">
        <v>2565</v>
      </c>
    </row>
    <row r="8793">
      <c r="A8793" s="441">
        <v>45857.983740254625</v>
      </c>
      <c r="B8793" s="294" t="s">
        <v>5774</v>
      </c>
    </row>
    <row r="8794">
      <c r="A8794" s="441">
        <v>45857.98376362269</v>
      </c>
      <c r="B8794" s="294" t="s">
        <v>5775</v>
      </c>
    </row>
    <row r="8795">
      <c r="A8795" s="441">
        <v>45857.985058715276</v>
      </c>
      <c r="B8795" s="294" t="s">
        <v>5776</v>
      </c>
    </row>
    <row r="8796">
      <c r="A8796" s="441">
        <v>45857.98506232639</v>
      </c>
      <c r="B8796" s="294" t="s">
        <v>2274</v>
      </c>
    </row>
    <row r="8797">
      <c r="A8797" s="441">
        <v>45857.98507998843</v>
      </c>
      <c r="B8797" s="294" t="s">
        <v>2828</v>
      </c>
    </row>
    <row r="8798">
      <c r="A8798" s="441">
        <v>45857.98508334491</v>
      </c>
      <c r="B8798" s="294" t="s">
        <v>2832</v>
      </c>
    </row>
    <row r="8799">
      <c r="A8799" s="441">
        <v>45857.98509451389</v>
      </c>
      <c r="B8799" s="294" t="s">
        <v>5756</v>
      </c>
    </row>
    <row r="8800">
      <c r="A8800" s="441">
        <v>45857.98512548611</v>
      </c>
      <c r="B8800" s="294" t="s">
        <v>2278</v>
      </c>
    </row>
    <row r="8801">
      <c r="A8801" s="441">
        <v>45857.98514215278</v>
      </c>
      <c r="B8801" s="294" t="s">
        <v>5777</v>
      </c>
    </row>
    <row r="8802">
      <c r="A8802" s="441">
        <v>45857.9851455787</v>
      </c>
      <c r="B8802" s="294" t="s">
        <v>2280</v>
      </c>
    </row>
    <row r="8803">
      <c r="A8803" s="441">
        <v>45857.985154548616</v>
      </c>
      <c r="B8803" s="294" t="s">
        <v>2281</v>
      </c>
    </row>
    <row r="8804">
      <c r="A8804" s="441">
        <v>45857.98517342593</v>
      </c>
      <c r="B8804" s="294" t="s">
        <v>5778</v>
      </c>
    </row>
    <row r="8805">
      <c r="A8805" s="441">
        <v>45857.98517799769</v>
      </c>
      <c r="B8805" s="294" t="s">
        <v>2283</v>
      </c>
    </row>
    <row r="8806">
      <c r="A8806" s="441">
        <v>45857.98518614583</v>
      </c>
      <c r="B8806" s="294" t="s">
        <v>5779</v>
      </c>
    </row>
    <row r="8807">
      <c r="A8807" s="441">
        <v>45857.98518967592</v>
      </c>
      <c r="B8807" s="294" t="s">
        <v>2285</v>
      </c>
    </row>
    <row r="8808">
      <c r="A8808" s="441">
        <v>45857.985195347224</v>
      </c>
      <c r="B8808" s="294" t="s">
        <v>5780</v>
      </c>
    </row>
    <row r="8809">
      <c r="A8809" s="441">
        <v>45857.985208611106</v>
      </c>
      <c r="B8809" s="294" t="s">
        <v>5781</v>
      </c>
    </row>
    <row r="8810">
      <c r="A8810" s="441">
        <v>45857.988494895835</v>
      </c>
      <c r="B8810" s="294" t="s">
        <v>5782</v>
      </c>
    </row>
    <row r="8811">
      <c r="A8811" s="441">
        <v>45857.98851361111</v>
      </c>
      <c r="B8811" s="294" t="s">
        <v>2372</v>
      </c>
    </row>
    <row r="8812">
      <c r="A8812" s="441">
        <v>45857.988517060185</v>
      </c>
      <c r="B8812" s="294" t="s">
        <v>2398</v>
      </c>
    </row>
    <row r="8813">
      <c r="A8813" s="441">
        <v>45857.9885265162</v>
      </c>
      <c r="B8813" s="294" t="s">
        <v>2399</v>
      </c>
    </row>
    <row r="8814">
      <c r="A8814" s="441">
        <v>45857.98853606482</v>
      </c>
      <c r="B8814" s="294" t="s">
        <v>5783</v>
      </c>
    </row>
    <row r="8815">
      <c r="A8815" s="441">
        <v>45857.989780902775</v>
      </c>
      <c r="B8815" s="294" t="s">
        <v>5784</v>
      </c>
    </row>
    <row r="8816">
      <c r="A8816" s="441">
        <v>45857.989785937505</v>
      </c>
      <c r="B8816" s="294" t="s">
        <v>2274</v>
      </c>
    </row>
    <row r="8817">
      <c r="A8817" s="441">
        <v>45857.98981072917</v>
      </c>
      <c r="B8817" s="294" t="s">
        <v>2372</v>
      </c>
    </row>
    <row r="8818">
      <c r="A8818" s="441">
        <v>45857.98982122685</v>
      </c>
      <c r="B8818" s="294" t="s">
        <v>2373</v>
      </c>
    </row>
    <row r="8819">
      <c r="A8819" s="441">
        <v>45857.98982721065</v>
      </c>
      <c r="B8819" s="294" t="s">
        <v>5756</v>
      </c>
    </row>
    <row r="8820">
      <c r="A8820" s="441">
        <v>45857.98986035879</v>
      </c>
      <c r="B8820" s="294" t="s">
        <v>2342</v>
      </c>
    </row>
    <row r="8821">
      <c r="A8821" s="441">
        <v>45857.989885787036</v>
      </c>
      <c r="B8821" s="294" t="s">
        <v>5785</v>
      </c>
    </row>
    <row r="8822">
      <c r="A8822" s="441">
        <v>45857.989891192134</v>
      </c>
      <c r="B8822" s="294" t="s">
        <v>2280</v>
      </c>
    </row>
    <row r="8823">
      <c r="A8823" s="441">
        <v>45857.9899083912</v>
      </c>
      <c r="B8823" s="294" t="s">
        <v>2281</v>
      </c>
    </row>
    <row r="8824">
      <c r="A8824" s="441">
        <v>45857.98994280092</v>
      </c>
      <c r="B8824" s="294" t="s">
        <v>5786</v>
      </c>
    </row>
    <row r="8825">
      <c r="A8825" s="441">
        <v>45857.98994738426</v>
      </c>
      <c r="B8825" s="294" t="s">
        <v>2283</v>
      </c>
    </row>
    <row r="8826">
      <c r="A8826" s="441">
        <v>45857.98996179398</v>
      </c>
      <c r="B8826" s="294" t="s">
        <v>5787</v>
      </c>
    </row>
    <row r="8827">
      <c r="A8827" s="441">
        <v>45857.98996648148</v>
      </c>
      <c r="B8827" s="294" t="s">
        <v>2285</v>
      </c>
    </row>
    <row r="8828">
      <c r="A8828" s="441">
        <v>45857.989974791664</v>
      </c>
      <c r="B8828" s="294" t="s">
        <v>5788</v>
      </c>
    </row>
    <row r="8829">
      <c r="A8829" s="441">
        <v>45857.98998881945</v>
      </c>
      <c r="B8829" s="294" t="s">
        <v>5789</v>
      </c>
    </row>
    <row r="8830">
      <c r="A8830" s="441">
        <v>45858.25717133102</v>
      </c>
      <c r="B8830" s="294" t="s">
        <v>5790</v>
      </c>
    </row>
    <row r="8831">
      <c r="A8831" s="441">
        <v>45858.25717471065</v>
      </c>
      <c r="B8831" s="294" t="s">
        <v>5791</v>
      </c>
    </row>
    <row r="8832">
      <c r="A8832" s="441">
        <v>45858.25719445602</v>
      </c>
      <c r="B8832" s="294" t="s">
        <v>2283</v>
      </c>
    </row>
    <row r="8833">
      <c r="A8833" s="441">
        <v>45858.25720153935</v>
      </c>
      <c r="B8833" s="294" t="s">
        <v>5792</v>
      </c>
    </row>
    <row r="8834">
      <c r="A8834" s="441">
        <v>45858.2633533912</v>
      </c>
      <c r="B8834" s="294" t="s">
        <v>5793</v>
      </c>
    </row>
    <row r="8835">
      <c r="A8835" s="441">
        <v>45858.263366631945</v>
      </c>
      <c r="B8835" s="294" t="s">
        <v>2625</v>
      </c>
    </row>
    <row r="8836">
      <c r="A8836" s="441">
        <v>45858.263372685185</v>
      </c>
      <c r="B8836" s="294" t="s">
        <v>2398</v>
      </c>
    </row>
    <row r="8837">
      <c r="A8837" s="441">
        <v>45858.263381979166</v>
      </c>
      <c r="B8837" s="294" t="s">
        <v>2399</v>
      </c>
    </row>
    <row r="8838">
      <c r="A8838" s="441">
        <v>45858.263403958335</v>
      </c>
      <c r="B8838" s="294" t="s">
        <v>5794</v>
      </c>
    </row>
    <row r="8839">
      <c r="A8839" s="441">
        <v>45858.26378020833</v>
      </c>
      <c r="B8839" s="294" t="s">
        <v>5795</v>
      </c>
    </row>
    <row r="8840">
      <c r="A8840" s="441">
        <v>45858.26378292824</v>
      </c>
      <c r="B8840" s="294" t="s">
        <v>2274</v>
      </c>
    </row>
    <row r="8841">
      <c r="A8841" s="441">
        <v>45858.26378949074</v>
      </c>
      <c r="B8841" s="294" t="s">
        <v>2625</v>
      </c>
    </row>
    <row r="8842">
      <c r="A8842" s="441">
        <v>45858.263796134255</v>
      </c>
      <c r="B8842" s="294" t="s">
        <v>2628</v>
      </c>
    </row>
    <row r="8843">
      <c r="A8843" s="441">
        <v>45858.263798761574</v>
      </c>
      <c r="B8843" s="294" t="s">
        <v>5756</v>
      </c>
    </row>
    <row r="8844">
      <c r="A8844" s="441">
        <v>45858.263818368054</v>
      </c>
      <c r="B8844" s="294" t="s">
        <v>2333</v>
      </c>
    </row>
    <row r="8845">
      <c r="A8845" s="441">
        <v>45858.26382756945</v>
      </c>
      <c r="B8845" s="294" t="s">
        <v>5796</v>
      </c>
    </row>
    <row r="8846">
      <c r="A8846" s="441">
        <v>45858.26383744213</v>
      </c>
      <c r="B8846" s="294" t="s">
        <v>2280</v>
      </c>
    </row>
    <row r="8847">
      <c r="A8847" s="441">
        <v>45858.263848125</v>
      </c>
      <c r="B8847" s="294" t="s">
        <v>2281</v>
      </c>
    </row>
    <row r="8848">
      <c r="A8848" s="441">
        <v>45858.26386048611</v>
      </c>
      <c r="B8848" s="294" t="s">
        <v>5797</v>
      </c>
    </row>
    <row r="8849">
      <c r="A8849" s="441">
        <v>45858.26387581018</v>
      </c>
      <c r="B8849" s="294" t="s">
        <v>2283</v>
      </c>
    </row>
    <row r="8850">
      <c r="A8850" s="441">
        <v>45858.263887442125</v>
      </c>
      <c r="B8850" s="294" t="s">
        <v>5798</v>
      </c>
    </row>
    <row r="8851">
      <c r="A8851" s="441">
        <v>45858.26389037037</v>
      </c>
      <c r="B8851" s="294" t="s">
        <v>2285</v>
      </c>
    </row>
    <row r="8852">
      <c r="A8852" s="441">
        <v>45858.26389393519</v>
      </c>
      <c r="B8852" s="294" t="s">
        <v>5799</v>
      </c>
    </row>
    <row r="8853">
      <c r="A8853" s="441">
        <v>45858.26390347222</v>
      </c>
      <c r="B8853" s="294" t="s">
        <v>5800</v>
      </c>
    </row>
    <row r="8854">
      <c r="A8854" s="441">
        <v>45858.327219375</v>
      </c>
      <c r="B8854" s="294" t="s">
        <v>5801</v>
      </c>
    </row>
    <row r="8855">
      <c r="A8855" s="441">
        <v>45858.327224560184</v>
      </c>
      <c r="B8855" s="294" t="s">
        <v>2260</v>
      </c>
    </row>
    <row r="8856">
      <c r="A8856" s="441">
        <v>45858.327239398146</v>
      </c>
      <c r="B8856" s="294" t="s">
        <v>2963</v>
      </c>
    </row>
    <row r="8857">
      <c r="A8857" s="441">
        <v>45858.32725671296</v>
      </c>
      <c r="B8857" s="294" t="s">
        <v>2262</v>
      </c>
    </row>
    <row r="8858">
      <c r="A8858" s="441">
        <v>45858.327262604165</v>
      </c>
      <c r="B8858" s="294" t="s">
        <v>3459</v>
      </c>
    </row>
    <row r="8859">
      <c r="A8859" s="441">
        <v>45858.32727554398</v>
      </c>
      <c r="B8859" s="294" t="s">
        <v>2264</v>
      </c>
    </row>
    <row r="8860">
      <c r="A8860" s="441">
        <v>45858.32799085648</v>
      </c>
      <c r="B8860" s="294" t="s">
        <v>5802</v>
      </c>
    </row>
    <row r="8861">
      <c r="A8861" s="441">
        <v>45858.32799991898</v>
      </c>
      <c r="B8861" s="294" t="s">
        <v>3461</v>
      </c>
    </row>
    <row r="8862">
      <c r="A8862" s="441">
        <v>45858.32800414352</v>
      </c>
      <c r="B8862" s="294" t="s">
        <v>3462</v>
      </c>
    </row>
    <row r="8863">
      <c r="A8863" s="441">
        <v>45858.328015</v>
      </c>
      <c r="B8863" s="294" t="s">
        <v>5803</v>
      </c>
    </row>
    <row r="8864">
      <c r="A8864" s="441">
        <v>45858.32802951389</v>
      </c>
      <c r="B8864" s="294" t="s">
        <v>5804</v>
      </c>
    </row>
    <row r="8865">
      <c r="A8865" s="441">
        <v>45858.32943111111</v>
      </c>
      <c r="B8865" s="294" t="s">
        <v>5805</v>
      </c>
    </row>
    <row r="8866">
      <c r="A8866" s="441">
        <v>45858.329442546295</v>
      </c>
      <c r="B8866" s="294" t="s">
        <v>2274</v>
      </c>
    </row>
    <row r="8867">
      <c r="A8867" s="441">
        <v>45858.32945974537</v>
      </c>
      <c r="B8867" s="294" t="s">
        <v>3461</v>
      </c>
    </row>
    <row r="8868">
      <c r="A8868" s="441">
        <v>45858.329461875</v>
      </c>
      <c r="B8868" s="294" t="s">
        <v>3466</v>
      </c>
    </row>
    <row r="8869">
      <c r="A8869" s="441">
        <v>45858.32947408565</v>
      </c>
      <c r="B8869" s="294" t="s">
        <v>5756</v>
      </c>
    </row>
    <row r="8870">
      <c r="A8870" s="441">
        <v>45858.32949466435</v>
      </c>
      <c r="B8870" s="294" t="s">
        <v>2374</v>
      </c>
    </row>
    <row r="8871">
      <c r="A8871" s="441">
        <v>45858.32951355324</v>
      </c>
      <c r="B8871" s="294" t="s">
        <v>5806</v>
      </c>
    </row>
    <row r="8872">
      <c r="A8872" s="441">
        <v>45858.32951674769</v>
      </c>
      <c r="B8872" s="294" t="s">
        <v>2280</v>
      </c>
    </row>
    <row r="8873">
      <c r="A8873" s="441">
        <v>45858.32953145834</v>
      </c>
      <c r="B8873" s="294" t="s">
        <v>2281</v>
      </c>
    </row>
    <row r="8874">
      <c r="A8874" s="441">
        <v>45858.32954767361</v>
      </c>
      <c r="B8874" s="294" t="s">
        <v>5807</v>
      </c>
    </row>
    <row r="8875">
      <c r="A8875" s="441">
        <v>45858.329550486116</v>
      </c>
      <c r="B8875" s="294" t="s">
        <v>2283</v>
      </c>
    </row>
    <row r="8876">
      <c r="A8876" s="441">
        <v>45858.32955721064</v>
      </c>
      <c r="B8876" s="294" t="s">
        <v>5808</v>
      </c>
    </row>
    <row r="8877">
      <c r="A8877" s="441">
        <v>45858.32956081018</v>
      </c>
      <c r="B8877" s="294" t="s">
        <v>2285</v>
      </c>
    </row>
    <row r="8878">
      <c r="A8878" s="441">
        <v>45858.32956515046</v>
      </c>
      <c r="B8878" s="294" t="s">
        <v>5809</v>
      </c>
    </row>
    <row r="8879">
      <c r="A8879" s="441">
        <v>45858.32957436342</v>
      </c>
      <c r="B8879" s="294" t="s">
        <v>5810</v>
      </c>
    </row>
    <row r="8880">
      <c r="A8880" s="441">
        <v>45858.33007765046</v>
      </c>
      <c r="B8880" s="294" t="s">
        <v>5811</v>
      </c>
    </row>
    <row r="8881">
      <c r="A8881" s="441">
        <v>45858.33008518518</v>
      </c>
      <c r="B8881" s="294" t="s">
        <v>2450</v>
      </c>
    </row>
    <row r="8882">
      <c r="A8882" s="441">
        <v>45858.33008800926</v>
      </c>
      <c r="B8882" s="294" t="s">
        <v>2451</v>
      </c>
    </row>
    <row r="8883">
      <c r="A8883" s="441">
        <v>45858.33009418982</v>
      </c>
      <c r="B8883" s="294" t="s">
        <v>5812</v>
      </c>
    </row>
    <row r="8884">
      <c r="A8884" s="441">
        <v>45858.330107500005</v>
      </c>
      <c r="B8884" s="294" t="s">
        <v>5813</v>
      </c>
    </row>
    <row r="8885">
      <c r="A8885" s="441">
        <v>45858.330577835644</v>
      </c>
      <c r="B8885" s="294" t="s">
        <v>5814</v>
      </c>
    </row>
    <row r="8886">
      <c r="A8886" s="441">
        <v>45858.33058052084</v>
      </c>
      <c r="B8886" s="294" t="s">
        <v>2274</v>
      </c>
    </row>
    <row r="8887">
      <c r="A8887" s="441">
        <v>45858.33059280092</v>
      </c>
      <c r="B8887" s="294" t="s">
        <v>2450</v>
      </c>
    </row>
    <row r="8888">
      <c r="A8888" s="441">
        <v>45858.33059486111</v>
      </c>
      <c r="B8888" s="294" t="s">
        <v>2455</v>
      </c>
    </row>
    <row r="8889">
      <c r="A8889" s="441">
        <v>45858.33059693287</v>
      </c>
      <c r="B8889" s="294" t="s">
        <v>5756</v>
      </c>
    </row>
    <row r="8890">
      <c r="A8890" s="441">
        <v>45858.33061438658</v>
      </c>
      <c r="B8890" s="294" t="s">
        <v>2342</v>
      </c>
    </row>
    <row r="8891">
      <c r="A8891" s="441">
        <v>45858.33062314815</v>
      </c>
      <c r="B8891" s="294" t="s">
        <v>5815</v>
      </c>
    </row>
    <row r="8892">
      <c r="A8892" s="441">
        <v>45858.33062969908</v>
      </c>
      <c r="B8892" s="294" t="s">
        <v>2280</v>
      </c>
    </row>
    <row r="8893">
      <c r="A8893" s="441">
        <v>45858.33063517361</v>
      </c>
      <c r="B8893" s="294" t="s">
        <v>2281</v>
      </c>
    </row>
    <row r="8894">
      <c r="A8894" s="441">
        <v>45858.33064648148</v>
      </c>
      <c r="B8894" s="294" t="s">
        <v>5816</v>
      </c>
    </row>
    <row r="8895">
      <c r="A8895" s="441">
        <v>45858.33064947916</v>
      </c>
      <c r="B8895" s="294" t="s">
        <v>2283</v>
      </c>
    </row>
    <row r="8896">
      <c r="A8896" s="441">
        <v>45858.33065802083</v>
      </c>
      <c r="B8896" s="294" t="s">
        <v>5817</v>
      </c>
    </row>
    <row r="8897">
      <c r="A8897" s="441">
        <v>45858.330674375</v>
      </c>
      <c r="B8897" s="294" t="s">
        <v>2285</v>
      </c>
    </row>
    <row r="8898">
      <c r="A8898" s="441">
        <v>45858.33067811343</v>
      </c>
      <c r="B8898" s="294" t="s">
        <v>5818</v>
      </c>
    </row>
    <row r="8899">
      <c r="A8899" s="441">
        <v>45858.330686932866</v>
      </c>
      <c r="B8899" s="294" t="s">
        <v>5819</v>
      </c>
    </row>
    <row r="8900">
      <c r="A8900" s="441">
        <v>45858.36416833333</v>
      </c>
      <c r="B8900" s="294" t="s">
        <v>5820</v>
      </c>
    </row>
    <row r="8901">
      <c r="A8901" s="441">
        <v>45858.36417230324</v>
      </c>
      <c r="B8901" s="294" t="s">
        <v>2260</v>
      </c>
    </row>
    <row r="8902">
      <c r="A8902" s="441">
        <v>45858.364176284726</v>
      </c>
      <c r="B8902" s="294" t="s">
        <v>2414</v>
      </c>
    </row>
    <row r="8903">
      <c r="A8903" s="441">
        <v>45858.36418842593</v>
      </c>
      <c r="B8903" s="294" t="s">
        <v>2264</v>
      </c>
    </row>
    <row r="8904">
      <c r="A8904" s="441">
        <v>45858.37506010417</v>
      </c>
      <c r="B8904" s="294" t="s">
        <v>2290</v>
      </c>
    </row>
    <row r="8905">
      <c r="A8905" s="441">
        <v>45858.37543215278</v>
      </c>
      <c r="B8905" s="294" t="s">
        <v>3563</v>
      </c>
    </row>
    <row r="8906">
      <c r="A8906" s="441">
        <v>45858.37543966435</v>
      </c>
      <c r="B8906" s="294" t="s">
        <v>3022</v>
      </c>
    </row>
    <row r="8907">
      <c r="A8907" s="441">
        <v>45858.37551738426</v>
      </c>
      <c r="B8907" s="294" t="s">
        <v>2659</v>
      </c>
    </row>
    <row r="8908">
      <c r="A8908" s="441">
        <v>45858.37553159722</v>
      </c>
      <c r="B8908" s="294" t="s">
        <v>5821</v>
      </c>
    </row>
    <row r="8909">
      <c r="A8909" s="441">
        <v>45858.37553428241</v>
      </c>
      <c r="B8909" s="294" t="s">
        <v>5822</v>
      </c>
    </row>
    <row r="8910">
      <c r="A8910" s="441">
        <v>45858.37554057871</v>
      </c>
      <c r="B8910" s="294" t="s">
        <v>5823</v>
      </c>
    </row>
    <row r="8911">
      <c r="A8911" s="441">
        <v>45858.37555033565</v>
      </c>
      <c r="B8911" s="294" t="s">
        <v>2283</v>
      </c>
    </row>
    <row r="8912">
      <c r="A8912" s="441">
        <v>45858.37555857639</v>
      </c>
      <c r="B8912" s="294" t="s">
        <v>5824</v>
      </c>
    </row>
    <row r="8913">
      <c r="A8913" s="441">
        <v>45858.40121488426</v>
      </c>
      <c r="B8913" s="294" t="s">
        <v>5825</v>
      </c>
    </row>
    <row r="8914">
      <c r="A8914" s="441">
        <v>45858.40122828704</v>
      </c>
      <c r="B8914" s="294" t="s">
        <v>2603</v>
      </c>
    </row>
    <row r="8915">
      <c r="A8915" s="441">
        <v>45858.40123872685</v>
      </c>
      <c r="B8915" s="294" t="s">
        <v>2398</v>
      </c>
    </row>
    <row r="8916">
      <c r="A8916" s="441">
        <v>45858.4012490625</v>
      </c>
      <c r="B8916" s="294" t="s">
        <v>2399</v>
      </c>
    </row>
    <row r="8917">
      <c r="A8917" s="441">
        <v>45858.40126050926</v>
      </c>
      <c r="B8917" s="294" t="s">
        <v>5826</v>
      </c>
    </row>
    <row r="8918">
      <c r="A8918" s="441">
        <v>45858.40272241898</v>
      </c>
      <c r="B8918" s="294" t="s">
        <v>5827</v>
      </c>
    </row>
    <row r="8919">
      <c r="A8919" s="441">
        <v>45858.40272707176</v>
      </c>
      <c r="B8919" s="294" t="s">
        <v>2274</v>
      </c>
    </row>
    <row r="8920">
      <c r="A8920" s="441">
        <v>45858.402736620366</v>
      </c>
      <c r="B8920" s="294" t="s">
        <v>2603</v>
      </c>
    </row>
    <row r="8921">
      <c r="A8921" s="441">
        <v>45858.40274089121</v>
      </c>
      <c r="B8921" s="294" t="s">
        <v>2615</v>
      </c>
    </row>
    <row r="8922">
      <c r="A8922" s="441">
        <v>45858.40274460649</v>
      </c>
      <c r="B8922" s="294" t="s">
        <v>5756</v>
      </c>
    </row>
    <row r="8923">
      <c r="A8923" s="441">
        <v>45858.40277284722</v>
      </c>
      <c r="B8923" s="294" t="s">
        <v>2278</v>
      </c>
    </row>
    <row r="8924">
      <c r="A8924" s="441">
        <v>45858.40278568287</v>
      </c>
      <c r="B8924" s="294" t="s">
        <v>5828</v>
      </c>
    </row>
    <row r="8925">
      <c r="A8925" s="441">
        <v>45858.40278962963</v>
      </c>
      <c r="B8925" s="294" t="s">
        <v>2280</v>
      </c>
    </row>
    <row r="8926">
      <c r="A8926" s="441">
        <v>45858.402800208336</v>
      </c>
      <c r="B8926" s="294" t="s">
        <v>2281</v>
      </c>
    </row>
    <row r="8927">
      <c r="A8927" s="441">
        <v>45858.40281532407</v>
      </c>
      <c r="B8927" s="294" t="s">
        <v>2767</v>
      </c>
    </row>
    <row r="8928">
      <c r="A8928" s="441">
        <v>45858.40282134259</v>
      </c>
      <c r="B8928" s="294" t="s">
        <v>5829</v>
      </c>
    </row>
    <row r="8929">
      <c r="A8929" s="441">
        <v>45858.40289873842</v>
      </c>
      <c r="B8929" s="294" t="s">
        <v>5830</v>
      </c>
    </row>
    <row r="8930">
      <c r="A8930" s="441">
        <v>45858.40299108796</v>
      </c>
      <c r="B8930" s="294" t="s">
        <v>5831</v>
      </c>
    </row>
    <row r="8931">
      <c r="A8931" s="441">
        <v>45858.402997349534</v>
      </c>
      <c r="B8931" s="294" t="s">
        <v>2435</v>
      </c>
    </row>
    <row r="8932">
      <c r="A8932" s="441">
        <v>45858.40300172454</v>
      </c>
      <c r="B8932" s="294" t="s">
        <v>5832</v>
      </c>
    </row>
    <row r="8933">
      <c r="A8933" s="441">
        <v>45858.40300636574</v>
      </c>
      <c r="B8933" s="294" t="s">
        <v>2283</v>
      </c>
    </row>
    <row r="8934">
      <c r="A8934" s="441">
        <v>45858.40301775463</v>
      </c>
      <c r="B8934" s="294" t="s">
        <v>5833</v>
      </c>
    </row>
    <row r="8935">
      <c r="A8935" s="441">
        <v>45858.403028229164</v>
      </c>
      <c r="B8935" s="294" t="s">
        <v>2285</v>
      </c>
    </row>
    <row r="8936">
      <c r="A8936" s="441">
        <v>45858.403032789356</v>
      </c>
      <c r="B8936" s="294" t="s">
        <v>5834</v>
      </c>
    </row>
    <row r="8937">
      <c r="A8937" s="441">
        <v>45858.40304334491</v>
      </c>
      <c r="B8937" s="294" t="s">
        <v>5835</v>
      </c>
    </row>
    <row r="8938">
      <c r="A8938" s="441">
        <v>45858.586954583334</v>
      </c>
      <c r="B8938" s="294" t="s">
        <v>5836</v>
      </c>
    </row>
    <row r="8939">
      <c r="A8939" s="441">
        <v>45858.58696675926</v>
      </c>
      <c r="B8939" s="294" t="s">
        <v>2532</v>
      </c>
    </row>
    <row r="8940">
      <c r="A8940" s="441">
        <v>45858.586978865744</v>
      </c>
      <c r="B8940" s="294" t="s">
        <v>2533</v>
      </c>
    </row>
    <row r="8941">
      <c r="A8941" s="441">
        <v>45858.58699072916</v>
      </c>
      <c r="B8941" s="294" t="s">
        <v>5837</v>
      </c>
    </row>
    <row r="8942">
      <c r="A8942" s="441">
        <v>45858.58700138889</v>
      </c>
      <c r="B8942" s="294" t="s">
        <v>5838</v>
      </c>
    </row>
    <row r="8943">
      <c r="A8943" s="441">
        <v>45858.58739490741</v>
      </c>
      <c r="B8943" s="294" t="s">
        <v>5839</v>
      </c>
    </row>
    <row r="8944">
      <c r="A8944" s="441">
        <v>45858.58740042824</v>
      </c>
      <c r="B8944" s="294" t="s">
        <v>2274</v>
      </c>
    </row>
    <row r="8945">
      <c r="A8945" s="441">
        <v>45858.5874233912</v>
      </c>
      <c r="B8945" s="294" t="s">
        <v>2532</v>
      </c>
    </row>
    <row r="8946">
      <c r="A8946" s="441">
        <v>45858.58742701389</v>
      </c>
      <c r="B8946" s="294" t="s">
        <v>2537</v>
      </c>
    </row>
    <row r="8947">
      <c r="A8947" s="441">
        <v>45858.58743020833</v>
      </c>
      <c r="B8947" s="294" t="s">
        <v>5840</v>
      </c>
    </row>
    <row r="8948">
      <c r="A8948" s="441">
        <v>45858.58746659722</v>
      </c>
      <c r="B8948" s="294" t="s">
        <v>2278</v>
      </c>
    </row>
    <row r="8949">
      <c r="A8949" s="441">
        <v>45858.58747990741</v>
      </c>
      <c r="B8949" s="294" t="s">
        <v>5841</v>
      </c>
    </row>
    <row r="8950">
      <c r="A8950" s="441">
        <v>45858.587483090276</v>
      </c>
      <c r="B8950" s="294" t="s">
        <v>2280</v>
      </c>
    </row>
    <row r="8951">
      <c r="A8951" s="441">
        <v>45858.58749799768</v>
      </c>
      <c r="B8951" s="294" t="s">
        <v>2281</v>
      </c>
    </row>
    <row r="8952">
      <c r="A8952" s="441">
        <v>45858.5875122338</v>
      </c>
      <c r="B8952" s="294" t="s">
        <v>5842</v>
      </c>
    </row>
    <row r="8953">
      <c r="A8953" s="441">
        <v>45858.58751708333</v>
      </c>
      <c r="B8953" s="294" t="s">
        <v>2283</v>
      </c>
    </row>
    <row r="8954">
      <c r="A8954" s="441">
        <v>45858.587532314814</v>
      </c>
      <c r="B8954" s="294" t="s">
        <v>5843</v>
      </c>
    </row>
    <row r="8955">
      <c r="A8955" s="441">
        <v>45858.58753559028</v>
      </c>
      <c r="B8955" s="294" t="s">
        <v>2285</v>
      </c>
    </row>
    <row r="8956">
      <c r="A8956" s="441">
        <v>45858.5875403588</v>
      </c>
      <c r="B8956" s="294" t="s">
        <v>5844</v>
      </c>
    </row>
    <row r="8957">
      <c r="A8957" s="441">
        <v>45858.587552488425</v>
      </c>
      <c r="B8957" s="294" t="s">
        <v>5845</v>
      </c>
    </row>
    <row r="8958">
      <c r="A8958" s="441">
        <v>45858.61488886574</v>
      </c>
      <c r="B8958" s="294" t="s">
        <v>5846</v>
      </c>
    </row>
    <row r="8959">
      <c r="A8959" s="441">
        <v>45858.614894004626</v>
      </c>
      <c r="B8959" s="294" t="s">
        <v>2260</v>
      </c>
    </row>
    <row r="8960">
      <c r="A8960" s="441">
        <v>45858.614897430554</v>
      </c>
      <c r="B8960" s="294" t="s">
        <v>2297</v>
      </c>
    </row>
    <row r="8961">
      <c r="A8961" s="441">
        <v>45858.61490853009</v>
      </c>
      <c r="B8961" s="294" t="s">
        <v>2262</v>
      </c>
    </row>
    <row r="8962">
      <c r="A8962" s="441">
        <v>45858.61491458333</v>
      </c>
      <c r="B8962" s="294" t="s">
        <v>4460</v>
      </c>
    </row>
    <row r="8963">
      <c r="A8963" s="441">
        <v>45858.614924699075</v>
      </c>
      <c r="B8963" s="294" t="s">
        <v>2264</v>
      </c>
    </row>
    <row r="8964">
      <c r="A8964" s="441">
        <v>45858.616393379634</v>
      </c>
      <c r="B8964" s="294" t="s">
        <v>5847</v>
      </c>
    </row>
    <row r="8965">
      <c r="A8965" s="441">
        <v>45858.616400231476</v>
      </c>
      <c r="B8965" s="294" t="s">
        <v>2306</v>
      </c>
    </row>
    <row r="8966">
      <c r="A8966" s="441">
        <v>45858.616404120374</v>
      </c>
      <c r="B8966" s="294" t="s">
        <v>2859</v>
      </c>
    </row>
    <row r="8967">
      <c r="A8967" s="441">
        <v>45858.616410937495</v>
      </c>
      <c r="B8967" s="294" t="s">
        <v>5848</v>
      </c>
    </row>
    <row r="8968">
      <c r="A8968" s="441">
        <v>45858.61642380787</v>
      </c>
      <c r="B8968" s="294" t="s">
        <v>5849</v>
      </c>
    </row>
    <row r="8969">
      <c r="A8969" s="441">
        <v>45858.617609548615</v>
      </c>
      <c r="B8969" s="294" t="s">
        <v>5850</v>
      </c>
    </row>
    <row r="8970">
      <c r="A8970" s="441">
        <v>45858.617612546295</v>
      </c>
      <c r="B8970" s="294" t="s">
        <v>2274</v>
      </c>
    </row>
    <row r="8971">
      <c r="A8971" s="441">
        <v>45858.617618715274</v>
      </c>
      <c r="B8971" s="294" t="s">
        <v>2306</v>
      </c>
    </row>
    <row r="8972">
      <c r="A8972" s="441">
        <v>45858.61762152778</v>
      </c>
      <c r="B8972" s="294" t="s">
        <v>2307</v>
      </c>
    </row>
    <row r="8973">
      <c r="A8973" s="441">
        <v>45858.61762447917</v>
      </c>
      <c r="B8973" s="294" t="s">
        <v>5840</v>
      </c>
    </row>
    <row r="8974">
      <c r="A8974" s="441">
        <v>45858.6176471875</v>
      </c>
      <c r="B8974" s="294" t="s">
        <v>2342</v>
      </c>
    </row>
    <row r="8975">
      <c r="A8975" s="441">
        <v>45858.61765759259</v>
      </c>
      <c r="B8975" s="294" t="s">
        <v>5851</v>
      </c>
    </row>
    <row r="8976">
      <c r="A8976" s="441">
        <v>45858.61766043981</v>
      </c>
      <c r="B8976" s="294" t="s">
        <v>2280</v>
      </c>
    </row>
    <row r="8977">
      <c r="A8977" s="441">
        <v>45858.61766886574</v>
      </c>
      <c r="B8977" s="294" t="s">
        <v>2281</v>
      </c>
    </row>
    <row r="8978">
      <c r="A8978" s="441">
        <v>45858.61768134259</v>
      </c>
      <c r="B8978" s="294" t="s">
        <v>5852</v>
      </c>
    </row>
    <row r="8979">
      <c r="A8979" s="441">
        <v>45858.61768398148</v>
      </c>
      <c r="B8979" s="294" t="s">
        <v>2283</v>
      </c>
    </row>
    <row r="8980">
      <c r="A8980" s="441">
        <v>45858.61769090278</v>
      </c>
      <c r="B8980" s="294" t="s">
        <v>5853</v>
      </c>
    </row>
    <row r="8981">
      <c r="A8981" s="441">
        <v>45858.617693437496</v>
      </c>
      <c r="B8981" s="294" t="s">
        <v>2285</v>
      </c>
    </row>
    <row r="8982">
      <c r="A8982" s="441">
        <v>45858.61769784722</v>
      </c>
      <c r="B8982" s="294" t="s">
        <v>5854</v>
      </c>
    </row>
    <row r="8983">
      <c r="A8983" s="441">
        <v>45858.61770472222</v>
      </c>
      <c r="B8983" s="294" t="s">
        <v>5855</v>
      </c>
    </row>
    <row r="8984">
      <c r="A8984" s="441">
        <v>45858.66660104167</v>
      </c>
      <c r="B8984" s="294" t="s">
        <v>5856</v>
      </c>
    </row>
    <row r="8985">
      <c r="A8985" s="441">
        <v>45858.666607164356</v>
      </c>
      <c r="B8985" s="294" t="s">
        <v>2260</v>
      </c>
    </row>
    <row r="8986">
      <c r="A8986" s="441">
        <v>45858.66661177084</v>
      </c>
      <c r="B8986" s="294" t="s">
        <v>2261</v>
      </c>
    </row>
    <row r="8987">
      <c r="A8987" s="441">
        <v>45858.666640625</v>
      </c>
      <c r="B8987" s="294" t="s">
        <v>2262</v>
      </c>
    </row>
    <row r="8988">
      <c r="A8988" s="441">
        <v>45858.66664810185</v>
      </c>
      <c r="B8988" s="294" t="s">
        <v>2263</v>
      </c>
    </row>
    <row r="8989">
      <c r="A8989" s="441">
        <v>45858.66666313657</v>
      </c>
      <c r="B8989" s="294" t="s">
        <v>2264</v>
      </c>
    </row>
    <row r="8990">
      <c r="A8990" s="441">
        <v>45858.7583916088</v>
      </c>
      <c r="B8990" s="294" t="s">
        <v>2283</v>
      </c>
    </row>
    <row r="8991">
      <c r="A8991" s="441">
        <v>45858.75840653935</v>
      </c>
      <c r="B8991" s="294" t="s">
        <v>5857</v>
      </c>
    </row>
    <row r="8992">
      <c r="A8992" s="441">
        <v>45858.758418784724</v>
      </c>
      <c r="B8992" s="294" t="s">
        <v>2283</v>
      </c>
    </row>
    <row r="8993">
      <c r="A8993" s="441">
        <v>45858.75842575231</v>
      </c>
      <c r="B8993" s="294" t="s">
        <v>5858</v>
      </c>
    </row>
    <row r="8994">
      <c r="A8994" s="441">
        <v>45859.07674615741</v>
      </c>
      <c r="B8994" s="294" t="s">
        <v>5859</v>
      </c>
    </row>
    <row r="8995">
      <c r="A8995" s="441">
        <v>45859.07675506944</v>
      </c>
      <c r="B8995" s="294" t="s">
        <v>2839</v>
      </c>
    </row>
    <row r="8996">
      <c r="A8996" s="441">
        <v>45859.076772465276</v>
      </c>
      <c r="B8996" s="294" t="s">
        <v>2565</v>
      </c>
    </row>
    <row r="8997">
      <c r="A8997" s="441">
        <v>45859.07678072917</v>
      </c>
      <c r="B8997" s="294" t="s">
        <v>5860</v>
      </c>
    </row>
    <row r="8998">
      <c r="A8998" s="441">
        <v>45859.07679371528</v>
      </c>
      <c r="B8998" s="294" t="s">
        <v>5861</v>
      </c>
    </row>
    <row r="8999">
      <c r="A8999" s="441">
        <v>45859.07829479167</v>
      </c>
      <c r="B8999" s="294" t="s">
        <v>5862</v>
      </c>
    </row>
    <row r="9000">
      <c r="A9000" s="441">
        <v>45859.07829939815</v>
      </c>
      <c r="B9000" s="294" t="s">
        <v>2274</v>
      </c>
    </row>
    <row r="9001">
      <c r="A9001" s="441">
        <v>45859.07831039352</v>
      </c>
      <c r="B9001" s="294" t="s">
        <v>2839</v>
      </c>
    </row>
    <row r="9002">
      <c r="A9002" s="441">
        <v>45859.07831457176</v>
      </c>
      <c r="B9002" s="294" t="s">
        <v>2843</v>
      </c>
    </row>
    <row r="9003">
      <c r="A9003" s="441">
        <v>45859.07831899305</v>
      </c>
      <c r="B9003" s="294" t="s">
        <v>5840</v>
      </c>
    </row>
    <row r="9004">
      <c r="A9004" s="441">
        <v>45859.07835165509</v>
      </c>
      <c r="B9004" s="294" t="s">
        <v>2278</v>
      </c>
    </row>
    <row r="9005">
      <c r="A9005" s="441">
        <v>45859.07837657408</v>
      </c>
      <c r="B9005" s="294" t="s">
        <v>5863</v>
      </c>
    </row>
    <row r="9006">
      <c r="A9006" s="441">
        <v>45859.078388379625</v>
      </c>
      <c r="B9006" s="294" t="s">
        <v>2280</v>
      </c>
    </row>
    <row r="9007">
      <c r="A9007" s="441">
        <v>45859.07839972222</v>
      </c>
      <c r="B9007" s="294" t="s">
        <v>2281</v>
      </c>
    </row>
    <row r="9008">
      <c r="A9008" s="441">
        <v>45859.07841564815</v>
      </c>
      <c r="B9008" s="294" t="s">
        <v>5864</v>
      </c>
    </row>
    <row r="9009">
      <c r="A9009" s="441">
        <v>45859.07841966435</v>
      </c>
      <c r="B9009" s="294" t="s">
        <v>2283</v>
      </c>
    </row>
    <row r="9010">
      <c r="A9010" s="441">
        <v>45859.07842774305</v>
      </c>
      <c r="B9010" s="294" t="s">
        <v>5865</v>
      </c>
    </row>
    <row r="9011">
      <c r="A9011" s="441">
        <v>45859.07843181713</v>
      </c>
      <c r="B9011" s="294" t="s">
        <v>2285</v>
      </c>
    </row>
    <row r="9012">
      <c r="A9012" s="441">
        <v>45859.078437442135</v>
      </c>
      <c r="B9012" s="294" t="s">
        <v>5866</v>
      </c>
    </row>
    <row r="9013">
      <c r="A9013" s="441">
        <v>45859.0784485301</v>
      </c>
      <c r="B9013" s="294" t="s">
        <v>5867</v>
      </c>
    </row>
    <row r="9014">
      <c r="A9014" s="441">
        <v>45859.08106052083</v>
      </c>
      <c r="B9014" s="294" t="s">
        <v>5868</v>
      </c>
    </row>
    <row r="9015">
      <c r="A9015" s="441">
        <v>45859.08106532408</v>
      </c>
      <c r="B9015" s="294" t="s">
        <v>2260</v>
      </c>
    </row>
    <row r="9016">
      <c r="A9016" s="441">
        <v>45859.08106880787</v>
      </c>
      <c r="B9016" s="294" t="s">
        <v>2927</v>
      </c>
    </row>
    <row r="9017">
      <c r="A9017" s="441">
        <v>45859.08107694444</v>
      </c>
      <c r="B9017" s="294" t="s">
        <v>2262</v>
      </c>
    </row>
    <row r="9018">
      <c r="A9018" s="441">
        <v>45859.081101550924</v>
      </c>
      <c r="B9018" s="294" t="s">
        <v>2928</v>
      </c>
    </row>
    <row r="9019">
      <c r="A9019" s="441">
        <v>45859.08111186343</v>
      </c>
      <c r="B9019" s="294" t="s">
        <v>2264</v>
      </c>
    </row>
    <row r="9020">
      <c r="A9020" s="441">
        <v>45859.081381655094</v>
      </c>
      <c r="B9020" s="294" t="s">
        <v>5869</v>
      </c>
    </row>
    <row r="9021">
      <c r="A9021" s="441">
        <v>45859.081389837964</v>
      </c>
      <c r="B9021" s="294" t="s">
        <v>2275</v>
      </c>
    </row>
    <row r="9022">
      <c r="A9022" s="441">
        <v>45859.08139369213</v>
      </c>
      <c r="B9022" s="294" t="s">
        <v>2565</v>
      </c>
    </row>
    <row r="9023">
      <c r="A9023" s="441">
        <v>45859.08140123842</v>
      </c>
      <c r="B9023" s="294" t="s">
        <v>5870</v>
      </c>
    </row>
    <row r="9024">
      <c r="A9024" s="441">
        <v>45859.08141305555</v>
      </c>
      <c r="B9024" s="294" t="s">
        <v>5871</v>
      </c>
    </row>
    <row r="9025">
      <c r="A9025" s="441">
        <v>45859.081650671294</v>
      </c>
      <c r="B9025" s="294" t="s">
        <v>5872</v>
      </c>
    </row>
    <row r="9026">
      <c r="A9026" s="441">
        <v>45859.08165420139</v>
      </c>
      <c r="B9026" s="294" t="s">
        <v>2260</v>
      </c>
    </row>
    <row r="9027">
      <c r="A9027" s="441">
        <v>45859.08165723379</v>
      </c>
      <c r="B9027" s="294" t="s">
        <v>2927</v>
      </c>
    </row>
    <row r="9028">
      <c r="A9028" s="441">
        <v>45859.08166054398</v>
      </c>
      <c r="B9028" s="294" t="s">
        <v>2264</v>
      </c>
    </row>
    <row r="9029">
      <c r="A9029" s="441">
        <v>45859.082311736114</v>
      </c>
      <c r="B9029" s="294" t="s">
        <v>5873</v>
      </c>
    </row>
    <row r="9030">
      <c r="A9030" s="441">
        <v>45859.082315844906</v>
      </c>
      <c r="B9030" s="294" t="s">
        <v>2274</v>
      </c>
    </row>
    <row r="9031">
      <c r="A9031" s="441">
        <v>45859.082325787036</v>
      </c>
      <c r="B9031" s="294" t="s">
        <v>2275</v>
      </c>
    </row>
    <row r="9032">
      <c r="A9032" s="441">
        <v>45859.082330150464</v>
      </c>
      <c r="B9032" s="294" t="s">
        <v>2276</v>
      </c>
    </row>
    <row r="9033">
      <c r="A9033" s="441">
        <v>45859.082333576385</v>
      </c>
      <c r="B9033" s="294" t="s">
        <v>5840</v>
      </c>
    </row>
    <row r="9034">
      <c r="A9034" s="441">
        <v>45859.08238511574</v>
      </c>
      <c r="B9034" s="294" t="s">
        <v>2278</v>
      </c>
    </row>
    <row r="9035">
      <c r="A9035" s="441">
        <v>45859.08240013889</v>
      </c>
      <c r="B9035" s="294" t="s">
        <v>5874</v>
      </c>
    </row>
    <row r="9036">
      <c r="A9036" s="441">
        <v>45859.08240431713</v>
      </c>
      <c r="B9036" s="294" t="s">
        <v>2280</v>
      </c>
    </row>
    <row r="9037">
      <c r="A9037" s="441">
        <v>45859.08241519676</v>
      </c>
      <c r="B9037" s="294" t="s">
        <v>2281</v>
      </c>
    </row>
    <row r="9038">
      <c r="A9038" s="441">
        <v>45859.082431365736</v>
      </c>
      <c r="B9038" s="294" t="s">
        <v>5875</v>
      </c>
    </row>
    <row r="9039">
      <c r="A9039" s="441">
        <v>45859.08244924768</v>
      </c>
      <c r="B9039" s="294" t="s">
        <v>2283</v>
      </c>
    </row>
    <row r="9040">
      <c r="A9040" s="441">
        <v>45859.082457592594</v>
      </c>
      <c r="B9040" s="294" t="s">
        <v>5876</v>
      </c>
    </row>
    <row r="9041">
      <c r="A9041" s="441">
        <v>45859.0824612963</v>
      </c>
      <c r="B9041" s="294" t="s">
        <v>2285</v>
      </c>
    </row>
    <row r="9042">
      <c r="A9042" s="441">
        <v>45859.082467025466</v>
      </c>
      <c r="B9042" s="294" t="s">
        <v>5877</v>
      </c>
    </row>
    <row r="9043">
      <c r="A9043" s="441">
        <v>45859.0824768287</v>
      </c>
      <c r="B9043" s="294" t="s">
        <v>5878</v>
      </c>
    </row>
    <row r="9044">
      <c r="A9044" s="441">
        <v>45859.363512048614</v>
      </c>
      <c r="B9044" s="294" t="s">
        <v>5879</v>
      </c>
    </row>
    <row r="9045">
      <c r="A9045" s="441">
        <v>45859.36351693287</v>
      </c>
      <c r="B9045" s="294" t="s">
        <v>2260</v>
      </c>
    </row>
    <row r="9046">
      <c r="A9046" s="441">
        <v>45859.363541238425</v>
      </c>
      <c r="B9046" s="294" t="s">
        <v>2289</v>
      </c>
    </row>
    <row r="9047">
      <c r="A9047" s="441">
        <v>45859.36354465278</v>
      </c>
      <c r="B9047" s="294" t="s">
        <v>2262</v>
      </c>
    </row>
    <row r="9048">
      <c r="A9048" s="441">
        <v>45859.3635513426</v>
      </c>
      <c r="B9048" s="294" t="s">
        <v>2575</v>
      </c>
    </row>
    <row r="9049">
      <c r="A9049" s="441">
        <v>45859.363566307875</v>
      </c>
      <c r="B9049" s="294" t="s">
        <v>2264</v>
      </c>
    </row>
    <row r="9050">
      <c r="A9050" s="441">
        <v>45859.36399196759</v>
      </c>
      <c r="B9050" s="294" t="s">
        <v>5880</v>
      </c>
    </row>
    <row r="9051">
      <c r="A9051" s="441">
        <v>45859.36399564815</v>
      </c>
      <c r="B9051" s="294" t="s">
        <v>2260</v>
      </c>
    </row>
    <row r="9052">
      <c r="A9052" s="441">
        <v>45859.36399924768</v>
      </c>
      <c r="B9052" s="294" t="s">
        <v>2289</v>
      </c>
    </row>
    <row r="9053">
      <c r="A9053" s="441">
        <v>45859.364005173615</v>
      </c>
      <c r="B9053" s="294" t="s">
        <v>2264</v>
      </c>
    </row>
    <row r="9054">
      <c r="A9054" s="441">
        <v>45859.364415613425</v>
      </c>
      <c r="B9054" s="294" t="s">
        <v>5881</v>
      </c>
    </row>
    <row r="9055">
      <c r="A9055" s="441">
        <v>45859.36442482639</v>
      </c>
      <c r="B9055" s="294" t="s">
        <v>2260</v>
      </c>
    </row>
    <row r="9056">
      <c r="A9056" s="441">
        <v>45859.364429594905</v>
      </c>
      <c r="B9056" s="294" t="s">
        <v>2289</v>
      </c>
    </row>
    <row r="9057">
      <c r="A9057" s="441">
        <v>45859.36443232639</v>
      </c>
      <c r="B9057" s="294" t="s">
        <v>2264</v>
      </c>
    </row>
    <row r="9058">
      <c r="A9058" s="441">
        <v>45859.36638395833</v>
      </c>
      <c r="B9058" s="294" t="s">
        <v>5882</v>
      </c>
    </row>
    <row r="9059">
      <c r="A9059" s="441">
        <v>45859.36638736111</v>
      </c>
      <c r="B9059" s="294" t="s">
        <v>2260</v>
      </c>
    </row>
    <row r="9060">
      <c r="A9060" s="441">
        <v>45859.36639084491</v>
      </c>
      <c r="B9060" s="294" t="s">
        <v>2289</v>
      </c>
    </row>
    <row r="9061">
      <c r="A9061" s="441">
        <v>45859.366393923614</v>
      </c>
      <c r="B9061" s="294" t="s">
        <v>2264</v>
      </c>
    </row>
    <row r="9062">
      <c r="A9062" s="441">
        <v>45859.366752789356</v>
      </c>
      <c r="B9062" s="294" t="s">
        <v>5883</v>
      </c>
    </row>
    <row r="9063">
      <c r="A9063" s="441">
        <v>45859.36675716435</v>
      </c>
      <c r="B9063" s="294" t="s">
        <v>2260</v>
      </c>
    </row>
    <row r="9064">
      <c r="A9064" s="441">
        <v>45859.366761990736</v>
      </c>
      <c r="B9064" s="294" t="s">
        <v>2289</v>
      </c>
    </row>
    <row r="9065">
      <c r="A9065" s="441">
        <v>45859.36676993055</v>
      </c>
      <c r="B9065" s="294" t="s">
        <v>2264</v>
      </c>
    </row>
    <row r="9066">
      <c r="A9066" s="441">
        <v>45859.375051423616</v>
      </c>
      <c r="B9066" s="294" t="s">
        <v>2290</v>
      </c>
    </row>
    <row r="9067">
      <c r="A9067" s="441">
        <v>45859.375110891204</v>
      </c>
      <c r="B9067" s="294" t="s">
        <v>2291</v>
      </c>
    </row>
    <row r="9068">
      <c r="A9068" s="441">
        <v>45859.42900747685</v>
      </c>
      <c r="B9068" s="294" t="s">
        <v>5884</v>
      </c>
    </row>
    <row r="9069">
      <c r="A9069" s="441">
        <v>45859.42900975695</v>
      </c>
      <c r="B9069" s="294" t="s">
        <v>2260</v>
      </c>
    </row>
    <row r="9070">
      <c r="A9070" s="441">
        <v>45859.42901219908</v>
      </c>
      <c r="B9070" s="294" t="s">
        <v>2266</v>
      </c>
    </row>
    <row r="9071">
      <c r="A9071" s="441">
        <v>45859.42902347222</v>
      </c>
      <c r="B9071" s="294" t="s">
        <v>2267</v>
      </c>
    </row>
    <row r="9072">
      <c r="A9072" s="441">
        <v>45859.42902555555</v>
      </c>
      <c r="B9072" s="294" t="s">
        <v>2264</v>
      </c>
    </row>
    <row r="9073">
      <c r="A9073" s="441">
        <v>45859.50074793982</v>
      </c>
      <c r="B9073" s="294" t="s">
        <v>5885</v>
      </c>
    </row>
    <row r="9074">
      <c r="A9074" s="441">
        <v>45859.50075104166</v>
      </c>
      <c r="B9074" s="294" t="s">
        <v>2260</v>
      </c>
    </row>
    <row r="9075">
      <c r="A9075" s="441">
        <v>45859.50075395833</v>
      </c>
      <c r="B9075" s="294" t="s">
        <v>2266</v>
      </c>
    </row>
    <row r="9076">
      <c r="A9076" s="441">
        <v>45859.500757500005</v>
      </c>
      <c r="B9076" s="294" t="s">
        <v>2267</v>
      </c>
    </row>
    <row r="9077">
      <c r="A9077" s="441">
        <v>45859.50076768518</v>
      </c>
      <c r="B9077" s="294" t="s">
        <v>2264</v>
      </c>
    </row>
    <row r="9078">
      <c r="A9078" s="441">
        <v>45859.758393599535</v>
      </c>
      <c r="B9078" s="294" t="s">
        <v>2283</v>
      </c>
    </row>
    <row r="9079">
      <c r="A9079" s="441">
        <v>45859.758406249995</v>
      </c>
      <c r="B9079" s="294" t="s">
        <v>5886</v>
      </c>
    </row>
    <row r="9080">
      <c r="A9080" s="441">
        <v>45859.758418564816</v>
      </c>
      <c r="B9080" s="294" t="s">
        <v>2283</v>
      </c>
    </row>
    <row r="9081">
      <c r="A9081" s="441">
        <v>45859.75842662037</v>
      </c>
      <c r="B9081" s="294" t="s">
        <v>5887</v>
      </c>
    </row>
    <row r="9082">
      <c r="A9082" s="441">
        <v>45859.77328815972</v>
      </c>
      <c r="B9082" s="294" t="s">
        <v>5888</v>
      </c>
    </row>
    <row r="9083">
      <c r="A9083" s="441">
        <v>45859.773297465275</v>
      </c>
      <c r="B9083" s="294" t="s">
        <v>2372</v>
      </c>
    </row>
    <row r="9084">
      <c r="A9084" s="441">
        <v>45859.77330730324</v>
      </c>
      <c r="B9084" s="294" t="s">
        <v>2398</v>
      </c>
    </row>
    <row r="9085">
      <c r="A9085" s="441">
        <v>45859.773318541666</v>
      </c>
      <c r="B9085" s="294" t="s">
        <v>2399</v>
      </c>
    </row>
    <row r="9086">
      <c r="A9086" s="441">
        <v>45859.77333428241</v>
      </c>
      <c r="B9086" s="294" t="s">
        <v>5889</v>
      </c>
    </row>
    <row r="9087">
      <c r="A9087" s="441">
        <v>45859.77435910879</v>
      </c>
      <c r="B9087" s="294" t="s">
        <v>5890</v>
      </c>
    </row>
    <row r="9088">
      <c r="A9088" s="441">
        <v>45859.774363530094</v>
      </c>
      <c r="B9088" s="294" t="s">
        <v>2274</v>
      </c>
    </row>
    <row r="9089">
      <c r="A9089" s="441">
        <v>45859.774372581014</v>
      </c>
      <c r="B9089" s="294" t="s">
        <v>2372</v>
      </c>
    </row>
    <row r="9090">
      <c r="A9090" s="441">
        <v>45859.77437637732</v>
      </c>
      <c r="B9090" s="294" t="s">
        <v>2373</v>
      </c>
    </row>
    <row r="9091">
      <c r="A9091" s="441">
        <v>45859.77438016204</v>
      </c>
      <c r="B9091" s="294" t="s">
        <v>5840</v>
      </c>
    </row>
    <row r="9092">
      <c r="A9092" s="441">
        <v>45859.774418877314</v>
      </c>
      <c r="B9092" s="294" t="s">
        <v>2342</v>
      </c>
    </row>
    <row r="9093">
      <c r="A9093" s="441">
        <v>45859.774432349535</v>
      </c>
      <c r="B9093" s="294" t="s">
        <v>5891</v>
      </c>
    </row>
    <row r="9094">
      <c r="A9094" s="441">
        <v>45859.77443615741</v>
      </c>
      <c r="B9094" s="294" t="s">
        <v>2280</v>
      </c>
    </row>
    <row r="9095">
      <c r="A9095" s="441">
        <v>45859.774445636576</v>
      </c>
      <c r="B9095" s="294" t="s">
        <v>2281</v>
      </c>
    </row>
    <row r="9096">
      <c r="A9096" s="441">
        <v>45859.774476122686</v>
      </c>
      <c r="B9096" s="294" t="s">
        <v>5892</v>
      </c>
    </row>
    <row r="9097">
      <c r="A9097" s="441">
        <v>45859.774479722226</v>
      </c>
      <c r="B9097" s="294" t="s">
        <v>2283</v>
      </c>
    </row>
    <row r="9098">
      <c r="A9098" s="441">
        <v>45859.77448847222</v>
      </c>
      <c r="B9098" s="294" t="s">
        <v>5893</v>
      </c>
    </row>
    <row r="9099">
      <c r="A9099" s="441">
        <v>45859.774494004625</v>
      </c>
      <c r="B9099" s="294" t="s">
        <v>2285</v>
      </c>
    </row>
    <row r="9100">
      <c r="A9100" s="441">
        <v>45859.774500150466</v>
      </c>
      <c r="B9100" s="294" t="s">
        <v>5894</v>
      </c>
    </row>
    <row r="9101">
      <c r="A9101" s="441">
        <v>45859.77451094908</v>
      </c>
      <c r="B9101" s="294" t="s">
        <v>5895</v>
      </c>
    </row>
    <row r="9102">
      <c r="A9102" s="441">
        <v>45859.81882796296</v>
      </c>
      <c r="B9102" s="294" t="s">
        <v>5896</v>
      </c>
    </row>
    <row r="9103">
      <c r="A9103" s="441">
        <v>45859.81883686343</v>
      </c>
      <c r="B9103" s="294" t="s">
        <v>2739</v>
      </c>
    </row>
    <row r="9104">
      <c r="A9104" s="441">
        <v>45859.81887546297</v>
      </c>
      <c r="B9104" s="294" t="s">
        <v>2740</v>
      </c>
    </row>
    <row r="9105">
      <c r="A9105" s="441">
        <v>45859.81888576389</v>
      </c>
      <c r="B9105" s="294" t="s">
        <v>5897</v>
      </c>
    </row>
    <row r="9106">
      <c r="A9106" s="441">
        <v>45859.81889681713</v>
      </c>
      <c r="B9106" s="294" t="s">
        <v>5898</v>
      </c>
    </row>
    <row r="9107">
      <c r="A9107" s="441">
        <v>45859.82011670139</v>
      </c>
      <c r="B9107" s="294" t="s">
        <v>5899</v>
      </c>
    </row>
    <row r="9108">
      <c r="A9108" s="441">
        <v>45859.820120000004</v>
      </c>
      <c r="B9108" s="294" t="s">
        <v>2274</v>
      </c>
    </row>
    <row r="9109">
      <c r="A9109" s="441">
        <v>45859.82012909722</v>
      </c>
      <c r="B9109" s="294" t="s">
        <v>2739</v>
      </c>
    </row>
    <row r="9110">
      <c r="A9110" s="441">
        <v>45859.820131493056</v>
      </c>
      <c r="B9110" s="294" t="s">
        <v>2744</v>
      </c>
    </row>
    <row r="9111">
      <c r="A9111" s="441">
        <v>45859.82013388889</v>
      </c>
      <c r="B9111" s="294" t="s">
        <v>5840</v>
      </c>
    </row>
    <row r="9112">
      <c r="A9112" s="441">
        <v>45859.82016668981</v>
      </c>
      <c r="B9112" s="294" t="s">
        <v>2342</v>
      </c>
    </row>
    <row r="9113">
      <c r="A9113" s="441">
        <v>45859.820182129624</v>
      </c>
      <c r="B9113" s="294" t="s">
        <v>5900</v>
      </c>
    </row>
    <row r="9114">
      <c r="A9114" s="441">
        <v>45859.820185289354</v>
      </c>
      <c r="B9114" s="294" t="s">
        <v>2280</v>
      </c>
    </row>
    <row r="9115">
      <c r="A9115" s="441">
        <v>45859.8201972338</v>
      </c>
      <c r="B9115" s="294" t="s">
        <v>2281</v>
      </c>
    </row>
    <row r="9116">
      <c r="A9116" s="441">
        <v>45859.82021795139</v>
      </c>
      <c r="B9116" s="294" t="s">
        <v>5901</v>
      </c>
    </row>
    <row r="9117">
      <c r="A9117" s="441">
        <v>45859.82022190972</v>
      </c>
      <c r="B9117" s="294" t="s">
        <v>2283</v>
      </c>
    </row>
    <row r="9118">
      <c r="A9118" s="441">
        <v>45859.82023383102</v>
      </c>
      <c r="B9118" s="294" t="s">
        <v>5902</v>
      </c>
    </row>
    <row r="9119">
      <c r="A9119" s="441">
        <v>45859.820237754626</v>
      </c>
      <c r="B9119" s="294" t="s">
        <v>2285</v>
      </c>
    </row>
    <row r="9120">
      <c r="A9120" s="441">
        <v>45859.8202412963</v>
      </c>
      <c r="B9120" s="294" t="s">
        <v>5903</v>
      </c>
    </row>
    <row r="9121">
      <c r="A9121" s="441">
        <v>45859.82025899306</v>
      </c>
      <c r="B9121" s="294" t="s">
        <v>5904</v>
      </c>
    </row>
    <row r="9122">
      <c r="A9122" s="441">
        <v>45859.88194582176</v>
      </c>
      <c r="B9122" s="294" t="s">
        <v>5905</v>
      </c>
    </row>
    <row r="9123">
      <c r="A9123" s="441">
        <v>45859.881950462965</v>
      </c>
      <c r="B9123" s="294" t="s">
        <v>2260</v>
      </c>
    </row>
    <row r="9124">
      <c r="A9124" s="441">
        <v>45859.88195347222</v>
      </c>
      <c r="B9124" s="294" t="s">
        <v>2963</v>
      </c>
    </row>
    <row r="9125">
      <c r="A9125" s="441">
        <v>45859.8819692824</v>
      </c>
      <c r="B9125" s="294" t="s">
        <v>2264</v>
      </c>
    </row>
    <row r="9126">
      <c r="A9126" s="441">
        <v>45860.257198611114</v>
      </c>
      <c r="B9126" s="294" t="s">
        <v>5906</v>
      </c>
    </row>
    <row r="9127">
      <c r="A9127" s="441">
        <v>45860.257205428235</v>
      </c>
      <c r="B9127" s="294" t="s">
        <v>5907</v>
      </c>
    </row>
    <row r="9128">
      <c r="A9128" s="441">
        <v>45860.257215543985</v>
      </c>
      <c r="B9128" s="294" t="s">
        <v>2283</v>
      </c>
    </row>
    <row r="9129">
      <c r="A9129" s="441">
        <v>45860.25723878472</v>
      </c>
      <c r="B9129" s="294" t="s">
        <v>5908</v>
      </c>
    </row>
    <row r="9130">
      <c r="A9130" s="441">
        <v>45860.32906416667</v>
      </c>
      <c r="B9130" s="294" t="s">
        <v>5909</v>
      </c>
    </row>
    <row r="9131">
      <c r="A9131" s="441">
        <v>45860.329069432875</v>
      </c>
      <c r="B9131" s="294" t="s">
        <v>2260</v>
      </c>
    </row>
    <row r="9132">
      <c r="A9132" s="441">
        <v>45860.32907346065</v>
      </c>
      <c r="B9132" s="294" t="s">
        <v>2414</v>
      </c>
    </row>
    <row r="9133">
      <c r="A9133" s="441">
        <v>45860.32908960649</v>
      </c>
      <c r="B9133" s="294" t="s">
        <v>2264</v>
      </c>
    </row>
    <row r="9134">
      <c r="A9134" s="441">
        <v>45860.32954760417</v>
      </c>
      <c r="B9134" s="294" t="s">
        <v>5910</v>
      </c>
    </row>
    <row r="9135">
      <c r="A9135" s="441">
        <v>45860.32955098379</v>
      </c>
      <c r="B9135" s="294" t="s">
        <v>2260</v>
      </c>
    </row>
    <row r="9136">
      <c r="A9136" s="441">
        <v>45860.32955417824</v>
      </c>
      <c r="B9136" s="294" t="s">
        <v>2414</v>
      </c>
    </row>
    <row r="9137">
      <c r="A9137" s="441">
        <v>45860.32955741898</v>
      </c>
      <c r="B9137" s="294" t="s">
        <v>2264</v>
      </c>
    </row>
    <row r="9138">
      <c r="A9138" s="441">
        <v>45860.33042642361</v>
      </c>
      <c r="B9138" s="294" t="s">
        <v>5911</v>
      </c>
    </row>
    <row r="9139">
      <c r="A9139" s="441">
        <v>45860.33042978009</v>
      </c>
      <c r="B9139" s="294" t="s">
        <v>2260</v>
      </c>
    </row>
    <row r="9140">
      <c r="A9140" s="441">
        <v>45860.330433055555</v>
      </c>
      <c r="B9140" s="294" t="s">
        <v>2414</v>
      </c>
    </row>
    <row r="9141">
      <c r="A9141" s="441">
        <v>45860.33043803241</v>
      </c>
      <c r="B9141" s="294" t="s">
        <v>2264</v>
      </c>
    </row>
    <row r="9142">
      <c r="A9142" s="441">
        <v>45860.373212199076</v>
      </c>
      <c r="B9142" s="294" t="s">
        <v>5912</v>
      </c>
    </row>
    <row r="9143">
      <c r="A9143" s="441">
        <v>45860.373221747686</v>
      </c>
      <c r="B9143" s="294" t="s">
        <v>2426</v>
      </c>
    </row>
    <row r="9144">
      <c r="A9144" s="441">
        <v>45860.37323174768</v>
      </c>
      <c r="B9144" s="294" t="s">
        <v>2398</v>
      </c>
    </row>
    <row r="9145">
      <c r="A9145" s="441">
        <v>45860.373249525466</v>
      </c>
      <c r="B9145" s="294" t="s">
        <v>2399</v>
      </c>
    </row>
    <row r="9146">
      <c r="A9146" s="441">
        <v>45860.37326709491</v>
      </c>
      <c r="B9146" s="294" t="s">
        <v>5913</v>
      </c>
    </row>
    <row r="9147">
      <c r="A9147" s="441">
        <v>45860.373590347226</v>
      </c>
      <c r="B9147" s="294" t="s">
        <v>5914</v>
      </c>
    </row>
    <row r="9148">
      <c r="A9148" s="441">
        <v>45860.37359797454</v>
      </c>
      <c r="B9148" s="294" t="s">
        <v>2468</v>
      </c>
    </row>
    <row r="9149">
      <c r="A9149" s="441">
        <v>45860.37360175926</v>
      </c>
      <c r="B9149" s="294" t="s">
        <v>2398</v>
      </c>
    </row>
    <row r="9150">
      <c r="A9150" s="441">
        <v>45860.37362273148</v>
      </c>
      <c r="B9150" s="294" t="s">
        <v>2399</v>
      </c>
    </row>
    <row r="9151">
      <c r="A9151" s="441">
        <v>45860.37363223379</v>
      </c>
      <c r="B9151" s="294" t="s">
        <v>5915</v>
      </c>
    </row>
    <row r="9152">
      <c r="A9152" s="441">
        <v>45860.37394633102</v>
      </c>
      <c r="B9152" s="294" t="s">
        <v>5916</v>
      </c>
    </row>
    <row r="9153">
      <c r="A9153" s="441">
        <v>45860.37395502315</v>
      </c>
      <c r="B9153" s="294" t="s">
        <v>2397</v>
      </c>
    </row>
    <row r="9154">
      <c r="A9154" s="441">
        <v>45860.373959861114</v>
      </c>
      <c r="B9154" s="294" t="s">
        <v>2398</v>
      </c>
    </row>
    <row r="9155">
      <c r="A9155" s="441">
        <v>45860.37397166667</v>
      </c>
      <c r="B9155" s="294" t="s">
        <v>2399</v>
      </c>
    </row>
    <row r="9156">
      <c r="A9156" s="441">
        <v>45860.373973344904</v>
      </c>
      <c r="B9156" s="294" t="s">
        <v>5917</v>
      </c>
    </row>
    <row r="9157">
      <c r="A9157" s="441">
        <v>45860.37397697917</v>
      </c>
      <c r="B9157" s="294" t="s">
        <v>2274</v>
      </c>
    </row>
    <row r="9158">
      <c r="A9158" s="441">
        <v>45860.37398634259</v>
      </c>
      <c r="B9158" s="294" t="s">
        <v>5918</v>
      </c>
    </row>
    <row r="9159">
      <c r="A9159" s="441">
        <v>45860.37399730324</v>
      </c>
      <c r="B9159" s="294" t="s">
        <v>2468</v>
      </c>
    </row>
    <row r="9160">
      <c r="A9160" s="441">
        <v>45860.374000717595</v>
      </c>
      <c r="B9160" s="294" t="s">
        <v>2482</v>
      </c>
    </row>
    <row r="9161">
      <c r="A9161" s="441">
        <v>45860.37400428241</v>
      </c>
      <c r="B9161" s="294" t="s">
        <v>5840</v>
      </c>
    </row>
    <row r="9162">
      <c r="A9162" s="441">
        <v>45860.37403056713</v>
      </c>
      <c r="B9162" s="294" t="s">
        <v>3014</v>
      </c>
    </row>
    <row r="9163">
      <c r="A9163" s="441">
        <v>45860.37405362268</v>
      </c>
      <c r="B9163" s="294" t="s">
        <v>5919</v>
      </c>
    </row>
    <row r="9164">
      <c r="A9164" s="441">
        <v>45860.37405751157</v>
      </c>
      <c r="B9164" s="294" t="s">
        <v>2280</v>
      </c>
    </row>
    <row r="9165">
      <c r="A9165" s="441">
        <v>45860.374068634264</v>
      </c>
      <c r="B9165" s="294" t="s">
        <v>2281</v>
      </c>
    </row>
    <row r="9166">
      <c r="A9166" s="441">
        <v>45860.37409104167</v>
      </c>
      <c r="B9166" s="294" t="s">
        <v>5920</v>
      </c>
    </row>
    <row r="9167">
      <c r="A9167" s="441">
        <v>45860.37409490741</v>
      </c>
      <c r="B9167" s="294" t="s">
        <v>2283</v>
      </c>
    </row>
    <row r="9168">
      <c r="A9168" s="441">
        <v>45860.37410565972</v>
      </c>
      <c r="B9168" s="294" t="s">
        <v>5921</v>
      </c>
    </row>
    <row r="9169">
      <c r="A9169" s="441">
        <v>45860.37411225695</v>
      </c>
      <c r="B9169" s="294" t="s">
        <v>2285</v>
      </c>
    </row>
    <row r="9170">
      <c r="A9170" s="441">
        <v>45860.37411766204</v>
      </c>
      <c r="B9170" s="294" t="s">
        <v>5922</v>
      </c>
    </row>
    <row r="9171">
      <c r="A9171" s="441">
        <v>45860.3741252662</v>
      </c>
      <c r="B9171" s="294" t="s">
        <v>5923</v>
      </c>
    </row>
    <row r="9172">
      <c r="A9172" s="441">
        <v>45860.37428523148</v>
      </c>
      <c r="B9172" s="294" t="s">
        <v>5924</v>
      </c>
    </row>
    <row r="9173">
      <c r="A9173" s="441">
        <v>45860.374289976855</v>
      </c>
      <c r="B9173" s="294" t="s">
        <v>2274</v>
      </c>
    </row>
    <row r="9174">
      <c r="A9174" s="441">
        <v>45860.37429877315</v>
      </c>
      <c r="B9174" s="294" t="s">
        <v>2426</v>
      </c>
    </row>
    <row r="9175">
      <c r="A9175" s="441">
        <v>45860.37430247685</v>
      </c>
      <c r="B9175" s="294" t="s">
        <v>2429</v>
      </c>
    </row>
    <row r="9176">
      <c r="A9176" s="441">
        <v>45860.37430693287</v>
      </c>
      <c r="B9176" s="294" t="s">
        <v>5840</v>
      </c>
    </row>
    <row r="9177">
      <c r="A9177" s="441">
        <v>45860.37434496528</v>
      </c>
      <c r="B9177" s="294" t="s">
        <v>2278</v>
      </c>
    </row>
    <row r="9178">
      <c r="A9178" s="441">
        <v>45860.37436369213</v>
      </c>
      <c r="B9178" s="294" t="s">
        <v>5925</v>
      </c>
    </row>
    <row r="9179">
      <c r="A9179" s="441">
        <v>45860.37436809028</v>
      </c>
      <c r="B9179" s="294" t="s">
        <v>2280</v>
      </c>
    </row>
    <row r="9180">
      <c r="A9180" s="441">
        <v>45860.37438033565</v>
      </c>
      <c r="B9180" s="294" t="s">
        <v>2281</v>
      </c>
    </row>
    <row r="9181">
      <c r="A9181" s="441">
        <v>45860.374405509254</v>
      </c>
      <c r="B9181" s="294" t="s">
        <v>5926</v>
      </c>
    </row>
    <row r="9182">
      <c r="A9182" s="441">
        <v>45860.37440930556</v>
      </c>
      <c r="B9182" s="294" t="s">
        <v>2283</v>
      </c>
    </row>
    <row r="9183">
      <c r="A9183" s="441">
        <v>45860.37441826389</v>
      </c>
      <c r="B9183" s="294" t="s">
        <v>5927</v>
      </c>
    </row>
    <row r="9184">
      <c r="A9184" s="441">
        <v>45860.374421851855</v>
      </c>
      <c r="B9184" s="294" t="s">
        <v>2285</v>
      </c>
    </row>
    <row r="9185">
      <c r="A9185" s="441">
        <v>45860.37442684028</v>
      </c>
      <c r="B9185" s="294" t="s">
        <v>5928</v>
      </c>
    </row>
    <row r="9186">
      <c r="A9186" s="441">
        <v>45860.37443736111</v>
      </c>
      <c r="B9186" s="294" t="s">
        <v>5929</v>
      </c>
    </row>
    <row r="9187">
      <c r="A9187" s="441">
        <v>45860.37509325231</v>
      </c>
      <c r="B9187" s="294" t="s">
        <v>2290</v>
      </c>
    </row>
    <row r="9188">
      <c r="A9188" s="441">
        <v>45860.375258506945</v>
      </c>
      <c r="B9188" s="294" t="s">
        <v>5930</v>
      </c>
    </row>
    <row r="9189">
      <c r="A9189" s="441">
        <v>45860.37526252314</v>
      </c>
      <c r="B9189" s="294" t="s">
        <v>2274</v>
      </c>
    </row>
    <row r="9190">
      <c r="A9190" s="441">
        <v>45860.37528280093</v>
      </c>
      <c r="B9190" s="294" t="s">
        <v>2397</v>
      </c>
    </row>
    <row r="9191">
      <c r="A9191" s="441">
        <v>45860.37528597222</v>
      </c>
      <c r="B9191" s="294" t="s">
        <v>2402</v>
      </c>
    </row>
    <row r="9192">
      <c r="A9192" s="441">
        <v>45860.375289675925</v>
      </c>
      <c r="B9192" s="294" t="s">
        <v>5840</v>
      </c>
    </row>
    <row r="9193">
      <c r="A9193" s="441">
        <v>45860.37533667824</v>
      </c>
      <c r="B9193" s="294" t="s">
        <v>2342</v>
      </c>
    </row>
    <row r="9194">
      <c r="A9194" s="441">
        <v>45860.3753524537</v>
      </c>
      <c r="B9194" s="294" t="s">
        <v>5931</v>
      </c>
    </row>
    <row r="9195">
      <c r="A9195" s="441">
        <v>45860.37535638889</v>
      </c>
      <c r="B9195" s="294" t="s">
        <v>2280</v>
      </c>
    </row>
    <row r="9196">
      <c r="A9196" s="441">
        <v>45860.37536635417</v>
      </c>
      <c r="B9196" s="294" t="s">
        <v>2281</v>
      </c>
    </row>
    <row r="9197">
      <c r="A9197" s="441">
        <v>45860.37538302083</v>
      </c>
      <c r="B9197" s="294" t="s">
        <v>4895</v>
      </c>
    </row>
    <row r="9198">
      <c r="A9198" s="441">
        <v>45860.37539149306</v>
      </c>
      <c r="B9198" s="294" t="s">
        <v>5932</v>
      </c>
    </row>
    <row r="9199">
      <c r="A9199" s="441">
        <v>45860.37572427084</v>
      </c>
      <c r="B9199" s="294" t="s">
        <v>2435</v>
      </c>
    </row>
    <row r="9200">
      <c r="A9200" s="441">
        <v>45860.37572966435</v>
      </c>
      <c r="B9200" s="294" t="s">
        <v>5933</v>
      </c>
    </row>
    <row r="9201">
      <c r="A9201" s="441">
        <v>45860.3757450463</v>
      </c>
      <c r="B9201" s="294" t="s">
        <v>2283</v>
      </c>
    </row>
    <row r="9202">
      <c r="A9202" s="441">
        <v>45860.37575832176</v>
      </c>
      <c r="B9202" s="294" t="s">
        <v>5934</v>
      </c>
    </row>
    <row r="9203">
      <c r="A9203" s="441">
        <v>45860.37576189815</v>
      </c>
      <c r="B9203" s="294" t="s">
        <v>2285</v>
      </c>
    </row>
    <row r="9204">
      <c r="A9204" s="441">
        <v>45860.37576722223</v>
      </c>
      <c r="B9204" s="294" t="s">
        <v>5935</v>
      </c>
    </row>
    <row r="9205">
      <c r="A9205" s="441">
        <v>45860.375778182875</v>
      </c>
      <c r="B9205" s="294" t="s">
        <v>5936</v>
      </c>
    </row>
    <row r="9206">
      <c r="A9206" s="441">
        <v>45860.375882569446</v>
      </c>
      <c r="B9206" s="294" t="s">
        <v>3022</v>
      </c>
    </row>
    <row r="9207">
      <c r="A9207" s="441">
        <v>45860.375901990745</v>
      </c>
      <c r="B9207" s="294" t="s">
        <v>5937</v>
      </c>
    </row>
    <row r="9208">
      <c r="A9208" s="441">
        <v>45860.37590670139</v>
      </c>
      <c r="B9208" s="294" t="s">
        <v>5938</v>
      </c>
    </row>
    <row r="9209">
      <c r="A9209" s="441">
        <v>45860.3759216551</v>
      </c>
      <c r="B9209" s="294" t="s">
        <v>5939</v>
      </c>
    </row>
    <row r="9210">
      <c r="A9210" s="441">
        <v>45860.37592534722</v>
      </c>
      <c r="B9210" s="294" t="s">
        <v>2283</v>
      </c>
    </row>
    <row r="9211">
      <c r="A9211" s="441">
        <v>45860.37593899306</v>
      </c>
      <c r="B9211" s="294" t="s">
        <v>5940</v>
      </c>
    </row>
    <row r="9212">
      <c r="A9212" s="441">
        <v>45860.40571400463</v>
      </c>
      <c r="B9212" s="294" t="s">
        <v>5941</v>
      </c>
    </row>
    <row r="9213">
      <c r="A9213" s="441">
        <v>45860.405718634254</v>
      </c>
      <c r="B9213" s="294" t="s">
        <v>2260</v>
      </c>
    </row>
    <row r="9214">
      <c r="A9214" s="441">
        <v>45860.405722800926</v>
      </c>
      <c r="B9214" s="294" t="s">
        <v>2289</v>
      </c>
    </row>
    <row r="9215">
      <c r="A9215" s="441">
        <v>45860.40574004629</v>
      </c>
      <c r="B9215" s="294" t="s">
        <v>2264</v>
      </c>
    </row>
    <row r="9216">
      <c r="A9216" s="441">
        <v>45860.429585474536</v>
      </c>
      <c r="B9216" s="294" t="s">
        <v>5942</v>
      </c>
    </row>
    <row r="9217">
      <c r="A9217" s="441">
        <v>45860.42960488426</v>
      </c>
      <c r="B9217" s="294" t="s">
        <v>2612</v>
      </c>
    </row>
    <row r="9218">
      <c r="A9218" s="441">
        <v>45860.42962760417</v>
      </c>
      <c r="B9218" s="294" t="s">
        <v>2398</v>
      </c>
    </row>
    <row r="9219">
      <c r="A9219" s="441">
        <v>45860.42963653935</v>
      </c>
      <c r="B9219" s="294" t="s">
        <v>2399</v>
      </c>
    </row>
    <row r="9220">
      <c r="A9220" s="441">
        <v>45860.42966116898</v>
      </c>
      <c r="B9220" s="294" t="s">
        <v>5943</v>
      </c>
    </row>
    <row r="9221">
      <c r="A9221" s="441">
        <v>45860.4302562963</v>
      </c>
      <c r="B9221" s="294" t="s">
        <v>5944</v>
      </c>
    </row>
    <row r="9222">
      <c r="A9222" s="441">
        <v>45860.43027858796</v>
      </c>
      <c r="B9222" s="294" t="s">
        <v>2622</v>
      </c>
    </row>
    <row r="9223">
      <c r="A9223" s="441">
        <v>45860.43028292824</v>
      </c>
      <c r="B9223" s="294" t="s">
        <v>2398</v>
      </c>
    </row>
    <row r="9224">
      <c r="A9224" s="441">
        <v>45860.4302896875</v>
      </c>
      <c r="B9224" s="294" t="s">
        <v>2399</v>
      </c>
    </row>
    <row r="9225">
      <c r="A9225" s="441">
        <v>45860.43030537037</v>
      </c>
      <c r="B9225" s="294" t="s">
        <v>5945</v>
      </c>
    </row>
    <row r="9226">
      <c r="A9226" s="441">
        <v>45860.43100625</v>
      </c>
      <c r="B9226" s="294" t="s">
        <v>5946</v>
      </c>
    </row>
    <row r="9227">
      <c r="A9227" s="441">
        <v>45860.4310102662</v>
      </c>
      <c r="B9227" s="294" t="s">
        <v>2274</v>
      </c>
    </row>
    <row r="9228">
      <c r="A9228" s="441">
        <v>45860.43109895833</v>
      </c>
      <c r="B9228" s="294" t="s">
        <v>2612</v>
      </c>
    </row>
    <row r="9229">
      <c r="A9229" s="441">
        <v>45860.431107638884</v>
      </c>
      <c r="B9229" s="294" t="s">
        <v>3957</v>
      </c>
    </row>
    <row r="9230">
      <c r="A9230" s="441">
        <v>45860.4311112037</v>
      </c>
      <c r="B9230" s="294" t="s">
        <v>5840</v>
      </c>
    </row>
    <row r="9231">
      <c r="A9231" s="441">
        <v>45860.43118118055</v>
      </c>
      <c r="B9231" s="294" t="s">
        <v>2342</v>
      </c>
    </row>
    <row r="9232">
      <c r="A9232" s="441">
        <v>45860.4312568287</v>
      </c>
      <c r="B9232" s="294" t="s">
        <v>5947</v>
      </c>
    </row>
    <row r="9233">
      <c r="A9233" s="441">
        <v>45860.4312731713</v>
      </c>
      <c r="B9233" s="294" t="s">
        <v>2280</v>
      </c>
    </row>
    <row r="9234">
      <c r="A9234" s="441">
        <v>45860.43129266203</v>
      </c>
      <c r="B9234" s="294" t="s">
        <v>2281</v>
      </c>
    </row>
    <row r="9235">
      <c r="A9235" s="441">
        <v>45860.43131733796</v>
      </c>
      <c r="B9235" s="294" t="s">
        <v>4316</v>
      </c>
    </row>
    <row r="9236">
      <c r="A9236" s="441">
        <v>45860.431339664356</v>
      </c>
      <c r="B9236" s="294" t="s">
        <v>5948</v>
      </c>
    </row>
    <row r="9237">
      <c r="A9237" s="441">
        <v>45860.43157409722</v>
      </c>
      <c r="B9237" s="294" t="s">
        <v>5949</v>
      </c>
    </row>
    <row r="9238">
      <c r="A9238" s="441">
        <v>45860.431578449075</v>
      </c>
      <c r="B9238" s="294" t="s">
        <v>2274</v>
      </c>
    </row>
    <row r="9239">
      <c r="A9239" s="441">
        <v>45860.43158780092</v>
      </c>
      <c r="B9239" s="294" t="s">
        <v>2622</v>
      </c>
    </row>
    <row r="9240">
      <c r="A9240" s="441">
        <v>45860.431591608794</v>
      </c>
      <c r="B9240" s="294" t="s">
        <v>2641</v>
      </c>
    </row>
    <row r="9241">
      <c r="A9241" s="441">
        <v>45860.431596423616</v>
      </c>
      <c r="B9241" s="294" t="s">
        <v>5840</v>
      </c>
    </row>
    <row r="9242">
      <c r="A9242" s="441">
        <v>45860.43162618055</v>
      </c>
      <c r="B9242" s="294" t="s">
        <v>5950</v>
      </c>
    </row>
    <row r="9243">
      <c r="A9243" s="441">
        <v>45860.43163129629</v>
      </c>
      <c r="B9243" s="294" t="s">
        <v>2333</v>
      </c>
    </row>
    <row r="9244">
      <c r="A9244" s="441">
        <v>45860.43165366898</v>
      </c>
      <c r="B9244" s="294" t="s">
        <v>5951</v>
      </c>
    </row>
    <row r="9245">
      <c r="A9245" s="441">
        <v>45860.43165774306</v>
      </c>
      <c r="B9245" s="294" t="s">
        <v>2280</v>
      </c>
    </row>
    <row r="9246">
      <c r="A9246" s="441">
        <v>45860.43168616898</v>
      </c>
      <c r="B9246" s="294" t="s">
        <v>2281</v>
      </c>
    </row>
    <row r="9247">
      <c r="A9247" s="441">
        <v>45860.431701388894</v>
      </c>
      <c r="B9247" s="294" t="s">
        <v>3177</v>
      </c>
    </row>
    <row r="9248">
      <c r="A9248" s="441">
        <v>45860.43172800926</v>
      </c>
      <c r="B9248" s="294" t="s">
        <v>5952</v>
      </c>
    </row>
    <row r="9249">
      <c r="A9249" s="441">
        <v>45860.43185725695</v>
      </c>
      <c r="B9249" s="294" t="s">
        <v>5953</v>
      </c>
    </row>
    <row r="9250">
      <c r="A9250" s="441">
        <v>45860.43187680555</v>
      </c>
      <c r="B9250" s="294" t="s">
        <v>5954</v>
      </c>
    </row>
    <row r="9251">
      <c r="A9251" s="441">
        <v>45860.43188228009</v>
      </c>
      <c r="B9251" s="294" t="s">
        <v>2435</v>
      </c>
    </row>
    <row r="9252">
      <c r="A9252" s="441">
        <v>45860.43188703703</v>
      </c>
      <c r="B9252" s="294" t="s">
        <v>5955</v>
      </c>
    </row>
    <row r="9253">
      <c r="A9253" s="441">
        <v>45860.43189175926</v>
      </c>
      <c r="B9253" s="294" t="s">
        <v>2283</v>
      </c>
    </row>
    <row r="9254">
      <c r="A9254" s="441">
        <v>45860.431907777776</v>
      </c>
      <c r="B9254" s="294" t="s">
        <v>5956</v>
      </c>
    </row>
    <row r="9255">
      <c r="A9255" s="441">
        <v>45860.43191099537</v>
      </c>
      <c r="B9255" s="294" t="s">
        <v>2285</v>
      </c>
    </row>
    <row r="9256">
      <c r="A9256" s="441">
        <v>45860.43191568287</v>
      </c>
      <c r="B9256" s="294" t="s">
        <v>5957</v>
      </c>
    </row>
    <row r="9257">
      <c r="A9257" s="441">
        <v>45860.431925717596</v>
      </c>
      <c r="B9257" s="294" t="s">
        <v>5958</v>
      </c>
    </row>
    <row r="9258">
      <c r="A9258" s="441">
        <v>45860.431992812504</v>
      </c>
      <c r="B9258" s="294" t="s">
        <v>5959</v>
      </c>
    </row>
    <row r="9259">
      <c r="A9259" s="441">
        <v>45860.43199877314</v>
      </c>
      <c r="B9259" s="294" t="s">
        <v>2435</v>
      </c>
    </row>
    <row r="9260">
      <c r="A9260" s="441">
        <v>45860.432002534726</v>
      </c>
      <c r="B9260" s="294" t="s">
        <v>5960</v>
      </c>
    </row>
    <row r="9261">
      <c r="A9261" s="441">
        <v>45860.432012777776</v>
      </c>
      <c r="B9261" s="294" t="s">
        <v>2283</v>
      </c>
    </row>
    <row r="9262">
      <c r="A9262" s="441">
        <v>45860.432024270835</v>
      </c>
      <c r="B9262" s="294" t="s">
        <v>5961</v>
      </c>
    </row>
    <row r="9263">
      <c r="A9263" s="441">
        <v>45860.43203548611</v>
      </c>
      <c r="B9263" s="294" t="s">
        <v>2285</v>
      </c>
    </row>
    <row r="9264">
      <c r="A9264" s="441">
        <v>45860.43204148149</v>
      </c>
      <c r="B9264" s="294" t="s">
        <v>5962</v>
      </c>
    </row>
    <row r="9265">
      <c r="A9265" s="441">
        <v>45860.432051655094</v>
      </c>
      <c r="B9265" s="294" t="s">
        <v>5963</v>
      </c>
    </row>
    <row r="9266">
      <c r="A9266" s="441">
        <v>45860.44417513889</v>
      </c>
      <c r="B9266" s="294" t="s">
        <v>5964</v>
      </c>
    </row>
    <row r="9267">
      <c r="A9267" s="441">
        <v>45860.4441796412</v>
      </c>
      <c r="B9267" s="294" t="s">
        <v>2260</v>
      </c>
    </row>
    <row r="9268">
      <c r="A9268" s="441">
        <v>45860.44419900463</v>
      </c>
      <c r="B9268" s="294" t="s">
        <v>2414</v>
      </c>
    </row>
    <row r="9269">
      <c r="A9269" s="441">
        <v>45860.44420319445</v>
      </c>
      <c r="B9269" s="294" t="s">
        <v>2264</v>
      </c>
    </row>
    <row r="9270">
      <c r="A9270" s="441">
        <v>45860.64714878472</v>
      </c>
      <c r="B9270" s="294" t="s">
        <v>5965</v>
      </c>
    </row>
    <row r="9271">
      <c r="A9271" s="441">
        <v>45860.64715853009</v>
      </c>
      <c r="B9271" s="294" t="s">
        <v>2260</v>
      </c>
    </row>
    <row r="9272">
      <c r="A9272" s="441">
        <v>45860.64717003472</v>
      </c>
      <c r="B9272" s="294" t="s">
        <v>2289</v>
      </c>
    </row>
    <row r="9273">
      <c r="A9273" s="441">
        <v>45860.64717335648</v>
      </c>
      <c r="B9273" s="294" t="s">
        <v>2262</v>
      </c>
    </row>
    <row r="9274">
      <c r="A9274" s="441">
        <v>45860.647180381944</v>
      </c>
      <c r="B9274" s="294" t="s">
        <v>2575</v>
      </c>
    </row>
    <row r="9275">
      <c r="A9275" s="441">
        <v>45860.64719069445</v>
      </c>
      <c r="B9275" s="294" t="s">
        <v>2264</v>
      </c>
    </row>
    <row r="9276">
      <c r="A9276" s="441">
        <v>45860.65064768519</v>
      </c>
      <c r="B9276" s="294" t="s">
        <v>5966</v>
      </c>
    </row>
    <row r="9277">
      <c r="A9277" s="441">
        <v>45860.65065581018</v>
      </c>
      <c r="B9277" s="294" t="s">
        <v>2577</v>
      </c>
    </row>
    <row r="9278">
      <c r="A9278" s="441">
        <v>45860.650660127314</v>
      </c>
      <c r="B9278" s="294" t="s">
        <v>2578</v>
      </c>
    </row>
    <row r="9279">
      <c r="A9279" s="441">
        <v>45860.650670682866</v>
      </c>
      <c r="B9279" s="294" t="s">
        <v>5967</v>
      </c>
    </row>
    <row r="9280">
      <c r="A9280" s="441">
        <v>45860.65068712963</v>
      </c>
      <c r="B9280" s="294" t="s">
        <v>5968</v>
      </c>
    </row>
    <row r="9281">
      <c r="A9281" s="441">
        <v>45860.65091677083</v>
      </c>
      <c r="B9281" s="294" t="s">
        <v>5969</v>
      </c>
    </row>
    <row r="9282">
      <c r="A9282" s="441">
        <v>45860.65092010416</v>
      </c>
      <c r="B9282" s="294" t="s">
        <v>2274</v>
      </c>
    </row>
    <row r="9283">
      <c r="A9283" s="441">
        <v>45860.6509272338</v>
      </c>
      <c r="B9283" s="294" t="s">
        <v>2577</v>
      </c>
    </row>
    <row r="9284">
      <c r="A9284" s="441">
        <v>45860.65093045139</v>
      </c>
      <c r="B9284" s="294" t="s">
        <v>2586</v>
      </c>
    </row>
    <row r="9285">
      <c r="A9285" s="441">
        <v>45860.65093366898</v>
      </c>
      <c r="B9285" s="294" t="s">
        <v>5970</v>
      </c>
    </row>
    <row r="9286">
      <c r="A9286" s="441">
        <v>45860.65096939815</v>
      </c>
      <c r="B9286" s="294" t="s">
        <v>2374</v>
      </c>
    </row>
    <row r="9287">
      <c r="A9287" s="441">
        <v>45860.65098546296</v>
      </c>
      <c r="B9287" s="294" t="s">
        <v>5971</v>
      </c>
    </row>
    <row r="9288">
      <c r="A9288" s="441">
        <v>45860.65098885416</v>
      </c>
      <c r="B9288" s="294" t="s">
        <v>2280</v>
      </c>
    </row>
    <row r="9289">
      <c r="A9289" s="441">
        <v>45860.651003692125</v>
      </c>
      <c r="B9289" s="294" t="s">
        <v>2281</v>
      </c>
    </row>
    <row r="9290">
      <c r="A9290" s="441">
        <v>45860.651016250005</v>
      </c>
      <c r="B9290" s="294" t="s">
        <v>5972</v>
      </c>
    </row>
    <row r="9291">
      <c r="A9291" s="441">
        <v>45860.65101971065</v>
      </c>
      <c r="B9291" s="294" t="s">
        <v>2283</v>
      </c>
    </row>
    <row r="9292">
      <c r="A9292" s="441">
        <v>45860.65102626158</v>
      </c>
      <c r="B9292" s="294" t="s">
        <v>5973</v>
      </c>
    </row>
    <row r="9293">
      <c r="A9293" s="441">
        <v>45860.65104375</v>
      </c>
      <c r="B9293" s="294" t="s">
        <v>2285</v>
      </c>
    </row>
    <row r="9294">
      <c r="A9294" s="441">
        <v>45860.65104824074</v>
      </c>
      <c r="B9294" s="294" t="s">
        <v>5974</v>
      </c>
    </row>
    <row r="9295">
      <c r="A9295" s="441">
        <v>45860.65105818287</v>
      </c>
      <c r="B9295" s="294" t="s">
        <v>5975</v>
      </c>
    </row>
    <row r="9296">
      <c r="A9296" s="441">
        <v>45860.65371025463</v>
      </c>
      <c r="B9296" s="294" t="s">
        <v>5976</v>
      </c>
    </row>
    <row r="9297">
      <c r="A9297" s="441">
        <v>45860.65371518518</v>
      </c>
      <c r="B9297" s="294" t="s">
        <v>2260</v>
      </c>
    </row>
    <row r="9298">
      <c r="A9298" s="441">
        <v>45860.653731087965</v>
      </c>
      <c r="B9298" s="294" t="s">
        <v>2293</v>
      </c>
    </row>
    <row r="9299">
      <c r="A9299" s="441">
        <v>45860.65373501157</v>
      </c>
      <c r="B9299" s="294" t="s">
        <v>2264</v>
      </c>
    </row>
    <row r="9300">
      <c r="A9300" s="441">
        <v>45860.75844200232</v>
      </c>
      <c r="B9300" s="294" t="s">
        <v>2283</v>
      </c>
    </row>
    <row r="9301">
      <c r="A9301" s="441">
        <v>45860.75845017361</v>
      </c>
      <c r="B9301" s="294" t="s">
        <v>5977</v>
      </c>
    </row>
    <row r="9302">
      <c r="A9302" s="441">
        <v>45860.7584834838</v>
      </c>
      <c r="B9302" s="294" t="s">
        <v>2283</v>
      </c>
    </row>
    <row r="9303">
      <c r="A9303" s="441">
        <v>45860.75849064815</v>
      </c>
      <c r="B9303" s="294" t="s">
        <v>5978</v>
      </c>
    </row>
    <row r="9304">
      <c r="A9304" s="441">
        <v>45860.75849420139</v>
      </c>
      <c r="B9304" s="294" t="s">
        <v>2283</v>
      </c>
    </row>
    <row r="9305">
      <c r="A9305" s="441">
        <v>45860.75850523148</v>
      </c>
      <c r="B9305" s="294" t="s">
        <v>5979</v>
      </c>
    </row>
    <row r="9306">
      <c r="A9306" s="441">
        <v>45860.88071751157</v>
      </c>
      <c r="B9306" s="294" t="s">
        <v>5980</v>
      </c>
    </row>
    <row r="9307">
      <c r="A9307" s="441">
        <v>45860.880721435184</v>
      </c>
      <c r="B9307" s="294" t="s">
        <v>2260</v>
      </c>
    </row>
    <row r="9308">
      <c r="A9308" s="441">
        <v>45860.8807243287</v>
      </c>
      <c r="B9308" s="294" t="s">
        <v>2593</v>
      </c>
    </row>
    <row r="9309">
      <c r="A9309" s="441">
        <v>45860.880741851855</v>
      </c>
      <c r="B9309" s="294" t="s">
        <v>2264</v>
      </c>
    </row>
    <row r="9310">
      <c r="A9310" s="441">
        <v>45860.881745624996</v>
      </c>
      <c r="B9310" s="294" t="s">
        <v>5981</v>
      </c>
    </row>
    <row r="9311">
      <c r="A9311" s="441">
        <v>45860.88174953704</v>
      </c>
      <c r="B9311" s="294" t="s">
        <v>2260</v>
      </c>
    </row>
    <row r="9312">
      <c r="A9312" s="441">
        <v>45860.881753124995</v>
      </c>
      <c r="B9312" s="294" t="s">
        <v>2593</v>
      </c>
    </row>
    <row r="9313">
      <c r="A9313" s="441">
        <v>45860.88175696759</v>
      </c>
      <c r="B9313" s="294" t="s">
        <v>2264</v>
      </c>
    </row>
    <row r="9314">
      <c r="A9314" s="441">
        <v>45860.90144930556</v>
      </c>
      <c r="B9314" s="294" t="s">
        <v>5982</v>
      </c>
    </row>
    <row r="9315">
      <c r="A9315" s="441">
        <v>45860.90145733797</v>
      </c>
      <c r="B9315" s="294" t="s">
        <v>2260</v>
      </c>
    </row>
    <row r="9316">
      <c r="A9316" s="441">
        <v>45860.901463912036</v>
      </c>
      <c r="B9316" s="294" t="s">
        <v>2696</v>
      </c>
    </row>
    <row r="9317">
      <c r="A9317" s="441">
        <v>45860.90146927083</v>
      </c>
      <c r="B9317" s="294" t="s">
        <v>2264</v>
      </c>
    </row>
    <row r="9318">
      <c r="A9318" s="441">
        <v>45860.901507372684</v>
      </c>
      <c r="B9318" s="294" t="s">
        <v>5983</v>
      </c>
    </row>
    <row r="9319">
      <c r="A9319" s="441">
        <v>45860.90152783565</v>
      </c>
      <c r="B9319" s="294" t="s">
        <v>2260</v>
      </c>
    </row>
    <row r="9320">
      <c r="A9320" s="441">
        <v>45860.90153449074</v>
      </c>
      <c r="B9320" s="294" t="s">
        <v>2696</v>
      </c>
    </row>
    <row r="9321">
      <c r="A9321" s="441">
        <v>45860.90154097222</v>
      </c>
      <c r="B9321" s="294" t="s">
        <v>2264</v>
      </c>
    </row>
    <row r="9322">
      <c r="A9322" s="441">
        <v>45860.91117912037</v>
      </c>
      <c r="B9322" s="294" t="s">
        <v>5984</v>
      </c>
    </row>
    <row r="9323">
      <c r="A9323" s="441">
        <v>45860.91119035879</v>
      </c>
      <c r="B9323" s="294" t="s">
        <v>2372</v>
      </c>
    </row>
    <row r="9324">
      <c r="A9324" s="441">
        <v>45860.91120515046</v>
      </c>
      <c r="B9324" s="294" t="s">
        <v>2398</v>
      </c>
    </row>
    <row r="9325">
      <c r="A9325" s="441">
        <v>45860.911216238426</v>
      </c>
      <c r="B9325" s="294" t="s">
        <v>2399</v>
      </c>
    </row>
    <row r="9326">
      <c r="A9326" s="441">
        <v>45860.91122925926</v>
      </c>
      <c r="B9326" s="294" t="s">
        <v>5985</v>
      </c>
    </row>
    <row r="9327">
      <c r="A9327" s="441">
        <v>45860.912615381945</v>
      </c>
      <c r="B9327" s="294" t="s">
        <v>5986</v>
      </c>
    </row>
    <row r="9328">
      <c r="A9328" s="441">
        <v>45860.91263761574</v>
      </c>
      <c r="B9328" s="294" t="s">
        <v>2274</v>
      </c>
    </row>
    <row r="9329">
      <c r="A9329" s="441">
        <v>45860.91264819444</v>
      </c>
      <c r="B9329" s="294" t="s">
        <v>2372</v>
      </c>
    </row>
    <row r="9330">
      <c r="A9330" s="441">
        <v>45860.91266300926</v>
      </c>
      <c r="B9330" s="294" t="s">
        <v>2373</v>
      </c>
    </row>
    <row r="9331">
      <c r="A9331" s="441">
        <v>45860.912677534725</v>
      </c>
      <c r="B9331" s="294" t="s">
        <v>5970</v>
      </c>
    </row>
    <row r="9332">
      <c r="A9332" s="441">
        <v>45860.91277674769</v>
      </c>
      <c r="B9332" s="294" t="s">
        <v>2342</v>
      </c>
    </row>
    <row r="9333">
      <c r="A9333" s="441">
        <v>45860.912822557875</v>
      </c>
      <c r="B9333" s="294" t="s">
        <v>5987</v>
      </c>
    </row>
    <row r="9334">
      <c r="A9334" s="441">
        <v>45860.91282761574</v>
      </c>
      <c r="B9334" s="294" t="s">
        <v>2280</v>
      </c>
    </row>
    <row r="9335">
      <c r="A9335" s="441">
        <v>45860.912845949075</v>
      </c>
      <c r="B9335" s="294" t="s">
        <v>2281</v>
      </c>
    </row>
    <row r="9336">
      <c r="A9336" s="441">
        <v>45860.913136006944</v>
      </c>
      <c r="B9336" s="294" t="s">
        <v>5988</v>
      </c>
    </row>
    <row r="9337">
      <c r="A9337" s="441">
        <v>45860.913160578704</v>
      </c>
      <c r="B9337" s="294" t="s">
        <v>2283</v>
      </c>
    </row>
    <row r="9338">
      <c r="A9338" s="441">
        <v>45860.913180891206</v>
      </c>
      <c r="B9338" s="294" t="s">
        <v>5989</v>
      </c>
    </row>
    <row r="9339">
      <c r="A9339" s="441">
        <v>45860.91318533565</v>
      </c>
      <c r="B9339" s="294" t="s">
        <v>2285</v>
      </c>
    </row>
    <row r="9340">
      <c r="A9340" s="441">
        <v>45860.91321293981</v>
      </c>
      <c r="B9340" s="294" t="s">
        <v>5990</v>
      </c>
    </row>
    <row r="9341">
      <c r="A9341" s="441">
        <v>45860.913227604164</v>
      </c>
      <c r="B9341" s="294" t="s">
        <v>5991</v>
      </c>
    </row>
    <row r="9342">
      <c r="A9342" s="441">
        <v>45861.03913278935</v>
      </c>
      <c r="B9342" s="294" t="s">
        <v>5992</v>
      </c>
    </row>
    <row r="9343">
      <c r="A9343" s="441">
        <v>45861.03913828704</v>
      </c>
      <c r="B9343" s="294" t="s">
        <v>2260</v>
      </c>
    </row>
    <row r="9344">
      <c r="A9344" s="441">
        <v>45861.03914255787</v>
      </c>
      <c r="B9344" s="294" t="s">
        <v>2414</v>
      </c>
    </row>
    <row r="9345">
      <c r="A9345" s="441">
        <v>45861.03915776621</v>
      </c>
      <c r="B9345" s="294" t="s">
        <v>2264</v>
      </c>
    </row>
    <row r="9346">
      <c r="A9346" s="441">
        <v>45861.03944206018</v>
      </c>
      <c r="B9346" s="294" t="s">
        <v>5993</v>
      </c>
    </row>
    <row r="9347">
      <c r="A9347" s="441">
        <v>45861.039445092596</v>
      </c>
      <c r="B9347" s="294" t="s">
        <v>2260</v>
      </c>
    </row>
    <row r="9348">
      <c r="A9348" s="441">
        <v>45861.039448449075</v>
      </c>
      <c r="B9348" s="294" t="s">
        <v>2414</v>
      </c>
    </row>
    <row r="9349">
      <c r="A9349" s="441">
        <v>45861.03945303241</v>
      </c>
      <c r="B9349" s="294" t="s">
        <v>2264</v>
      </c>
    </row>
    <row r="9350">
      <c r="A9350" s="441">
        <v>45861.03957920139</v>
      </c>
      <c r="B9350" s="294" t="s">
        <v>5994</v>
      </c>
    </row>
    <row r="9351">
      <c r="A9351" s="441">
        <v>45861.03958298611</v>
      </c>
      <c r="B9351" s="294" t="s">
        <v>2260</v>
      </c>
    </row>
    <row r="9352">
      <c r="A9352" s="441">
        <v>45861.03958884259</v>
      </c>
      <c r="B9352" s="294" t="s">
        <v>2414</v>
      </c>
    </row>
    <row r="9353">
      <c r="A9353" s="441">
        <v>45861.039592500005</v>
      </c>
      <c r="B9353" s="294" t="s">
        <v>2264</v>
      </c>
    </row>
    <row r="9354">
      <c r="A9354" s="441">
        <v>45861.03969149306</v>
      </c>
      <c r="B9354" s="294" t="s">
        <v>5995</v>
      </c>
    </row>
    <row r="9355">
      <c r="A9355" s="441">
        <v>45861.039699444445</v>
      </c>
      <c r="B9355" s="294" t="s">
        <v>2260</v>
      </c>
    </row>
    <row r="9356">
      <c r="A9356" s="441">
        <v>45861.03970248843</v>
      </c>
      <c r="B9356" s="294" t="s">
        <v>2414</v>
      </c>
    </row>
    <row r="9357">
      <c r="A9357" s="441">
        <v>45861.0397183912</v>
      </c>
      <c r="B9357" s="294" t="s">
        <v>2264</v>
      </c>
    </row>
    <row r="9358">
      <c r="A9358" s="441">
        <v>45861.06707715278</v>
      </c>
      <c r="B9358" s="294" t="s">
        <v>5996</v>
      </c>
    </row>
    <row r="9359">
      <c r="A9359" s="441">
        <v>45861.067081863424</v>
      </c>
      <c r="B9359" s="294" t="s">
        <v>2260</v>
      </c>
    </row>
    <row r="9360">
      <c r="A9360" s="441">
        <v>45861.06708613426</v>
      </c>
      <c r="B9360" s="294" t="s">
        <v>2927</v>
      </c>
    </row>
    <row r="9361">
      <c r="A9361" s="441">
        <v>45861.067090185184</v>
      </c>
      <c r="B9361" s="294" t="s">
        <v>2262</v>
      </c>
    </row>
    <row r="9362">
      <c r="A9362" s="441">
        <v>45861.067126712966</v>
      </c>
      <c r="B9362" s="294" t="s">
        <v>2928</v>
      </c>
    </row>
    <row r="9363">
      <c r="A9363" s="441">
        <v>45861.06714809028</v>
      </c>
      <c r="B9363" s="294" t="s">
        <v>2264</v>
      </c>
    </row>
    <row r="9364">
      <c r="A9364" s="441">
        <v>45861.06750128472</v>
      </c>
      <c r="B9364" s="294" t="s">
        <v>5997</v>
      </c>
    </row>
    <row r="9365">
      <c r="A9365" s="441">
        <v>45861.067510925925</v>
      </c>
      <c r="B9365" s="294" t="s">
        <v>2275</v>
      </c>
    </row>
    <row r="9366">
      <c r="A9366" s="441">
        <v>45861.06751537037</v>
      </c>
      <c r="B9366" s="294" t="s">
        <v>2565</v>
      </c>
    </row>
    <row r="9367">
      <c r="A9367" s="441">
        <v>45861.06753685186</v>
      </c>
      <c r="B9367" s="294" t="s">
        <v>5998</v>
      </c>
    </row>
    <row r="9368">
      <c r="A9368" s="441">
        <v>45861.067551712964</v>
      </c>
      <c r="B9368" s="294" t="s">
        <v>5999</v>
      </c>
    </row>
    <row r="9369">
      <c r="A9369" s="441">
        <v>45861.067801770834</v>
      </c>
      <c r="B9369" s="294" t="s">
        <v>6000</v>
      </c>
    </row>
    <row r="9370">
      <c r="A9370" s="441">
        <v>45861.067842442135</v>
      </c>
      <c r="B9370" s="294" t="s">
        <v>2839</v>
      </c>
    </row>
    <row r="9371">
      <c r="A9371" s="441">
        <v>45861.06784788195</v>
      </c>
      <c r="B9371" s="294" t="s">
        <v>2565</v>
      </c>
    </row>
    <row r="9372">
      <c r="A9372" s="441">
        <v>45861.06785706019</v>
      </c>
      <c r="B9372" s="294" t="s">
        <v>6001</v>
      </c>
    </row>
    <row r="9373">
      <c r="A9373" s="441">
        <v>45861.06787423611</v>
      </c>
      <c r="B9373" s="294" t="s">
        <v>6002</v>
      </c>
    </row>
    <row r="9374">
      <c r="A9374" s="441">
        <v>45861.067974108795</v>
      </c>
      <c r="B9374" s="294" t="s">
        <v>6003</v>
      </c>
    </row>
    <row r="9375">
      <c r="A9375" s="441">
        <v>45861.06798034722</v>
      </c>
      <c r="B9375" s="294" t="s">
        <v>2274</v>
      </c>
    </row>
    <row r="9376">
      <c r="A9376" s="441">
        <v>45861.067993136574</v>
      </c>
      <c r="B9376" s="294" t="s">
        <v>2275</v>
      </c>
    </row>
    <row r="9377">
      <c r="A9377" s="441">
        <v>45861.06799916667</v>
      </c>
      <c r="B9377" s="294" t="s">
        <v>2276</v>
      </c>
    </row>
    <row r="9378">
      <c r="A9378" s="441">
        <v>45861.068003796296</v>
      </c>
      <c r="B9378" s="294" t="s">
        <v>5970</v>
      </c>
    </row>
    <row r="9379">
      <c r="A9379" s="441">
        <v>45861.06804652778</v>
      </c>
      <c r="B9379" s="294" t="s">
        <v>2278</v>
      </c>
    </row>
    <row r="9380">
      <c r="A9380" s="441">
        <v>45861.06807724537</v>
      </c>
      <c r="B9380" s="294" t="s">
        <v>6004</v>
      </c>
    </row>
    <row r="9381">
      <c r="A9381" s="441">
        <v>45861.06808358796</v>
      </c>
      <c r="B9381" s="294" t="s">
        <v>2280</v>
      </c>
    </row>
    <row r="9382">
      <c r="A9382" s="441">
        <v>45861.068098449075</v>
      </c>
      <c r="B9382" s="294" t="s">
        <v>2281</v>
      </c>
    </row>
    <row r="9383">
      <c r="A9383" s="441">
        <v>45861.06814030092</v>
      </c>
      <c r="B9383" s="294" t="s">
        <v>6005</v>
      </c>
    </row>
    <row r="9384">
      <c r="A9384" s="441">
        <v>45861.06814555556</v>
      </c>
      <c r="B9384" s="294" t="s">
        <v>2283</v>
      </c>
    </row>
    <row r="9385">
      <c r="A9385" s="441">
        <v>45861.068171747684</v>
      </c>
      <c r="B9385" s="294" t="s">
        <v>6006</v>
      </c>
    </row>
    <row r="9386">
      <c r="A9386" s="441">
        <v>45861.068177905094</v>
      </c>
      <c r="B9386" s="294" t="s">
        <v>2285</v>
      </c>
    </row>
    <row r="9387">
      <c r="A9387" s="441">
        <v>45861.06818498843</v>
      </c>
      <c r="B9387" s="294" t="s">
        <v>6007</v>
      </c>
    </row>
    <row r="9388">
      <c r="A9388" s="441">
        <v>45861.06819899306</v>
      </c>
      <c r="B9388" s="294" t="s">
        <v>6008</v>
      </c>
    </row>
    <row r="9389">
      <c r="A9389" s="441">
        <v>45861.06872572917</v>
      </c>
      <c r="B9389" s="294" t="s">
        <v>6009</v>
      </c>
    </row>
    <row r="9390">
      <c r="A9390" s="441">
        <v>45861.06873086806</v>
      </c>
      <c r="B9390" s="294" t="s">
        <v>2274</v>
      </c>
    </row>
    <row r="9391">
      <c r="A9391" s="441">
        <v>45861.06874120371</v>
      </c>
      <c r="B9391" s="294" t="s">
        <v>2839</v>
      </c>
    </row>
    <row r="9392">
      <c r="A9392" s="441">
        <v>45861.06875721065</v>
      </c>
      <c r="B9392" s="294" t="s">
        <v>2843</v>
      </c>
    </row>
    <row r="9393">
      <c r="A9393" s="441">
        <v>45861.0687619213</v>
      </c>
      <c r="B9393" s="294" t="s">
        <v>5970</v>
      </c>
    </row>
    <row r="9394">
      <c r="A9394" s="441">
        <v>45861.068801643516</v>
      </c>
      <c r="B9394" s="294" t="s">
        <v>2342</v>
      </c>
    </row>
    <row r="9395">
      <c r="A9395" s="441">
        <v>45861.068817141204</v>
      </c>
      <c r="B9395" s="294" t="s">
        <v>6010</v>
      </c>
    </row>
    <row r="9396">
      <c r="A9396" s="441">
        <v>45861.06882097222</v>
      </c>
      <c r="B9396" s="294" t="s">
        <v>2280</v>
      </c>
    </row>
    <row r="9397">
      <c r="A9397" s="441">
        <v>45861.06883185185</v>
      </c>
      <c r="B9397" s="294" t="s">
        <v>2281</v>
      </c>
    </row>
    <row r="9398">
      <c r="A9398" s="441">
        <v>45861.068852233795</v>
      </c>
      <c r="B9398" s="294" t="s">
        <v>6011</v>
      </c>
    </row>
    <row r="9399">
      <c r="A9399" s="441">
        <v>45861.06885628472</v>
      </c>
      <c r="B9399" s="294" t="s">
        <v>2283</v>
      </c>
    </row>
    <row r="9400">
      <c r="A9400" s="441">
        <v>45861.06886371528</v>
      </c>
      <c r="B9400" s="294" t="s">
        <v>6012</v>
      </c>
    </row>
    <row r="9401">
      <c r="A9401" s="441">
        <v>45861.06887679399</v>
      </c>
      <c r="B9401" s="294" t="s">
        <v>2285</v>
      </c>
    </row>
    <row r="9402">
      <c r="A9402" s="441">
        <v>45861.06888245371</v>
      </c>
      <c r="B9402" s="294" t="s">
        <v>6013</v>
      </c>
    </row>
    <row r="9403">
      <c r="A9403" s="441">
        <v>45861.068893055555</v>
      </c>
      <c r="B9403" s="294" t="s">
        <v>6014</v>
      </c>
    </row>
    <row r="9404">
      <c r="A9404" s="441">
        <v>45861.25722262732</v>
      </c>
      <c r="B9404" s="294" t="s">
        <v>6015</v>
      </c>
    </row>
    <row r="9405">
      <c r="A9405" s="441">
        <v>45861.257228703704</v>
      </c>
      <c r="B9405" s="294" t="s">
        <v>6016</v>
      </c>
    </row>
    <row r="9406">
      <c r="A9406" s="441">
        <v>45861.257237962964</v>
      </c>
      <c r="B9406" s="294" t="s">
        <v>2283</v>
      </c>
    </row>
    <row r="9407">
      <c r="A9407" s="441">
        <v>45861.25725239584</v>
      </c>
      <c r="B9407" s="294" t="s">
        <v>6017</v>
      </c>
    </row>
    <row r="9408">
      <c r="A9408" s="441">
        <v>45861.28118738426</v>
      </c>
      <c r="B9408" s="294" t="s">
        <v>6018</v>
      </c>
    </row>
    <row r="9409">
      <c r="A9409" s="441">
        <v>45861.281209444445</v>
      </c>
      <c r="B9409" s="294" t="s">
        <v>2603</v>
      </c>
    </row>
    <row r="9410">
      <c r="A9410" s="441">
        <v>45861.281214930554</v>
      </c>
      <c r="B9410" s="294" t="s">
        <v>2398</v>
      </c>
    </row>
    <row r="9411">
      <c r="A9411" s="441">
        <v>45861.28122577546</v>
      </c>
      <c r="B9411" s="294" t="s">
        <v>2399</v>
      </c>
    </row>
    <row r="9412">
      <c r="A9412" s="441">
        <v>45861.28124039352</v>
      </c>
      <c r="B9412" s="294" t="s">
        <v>6019</v>
      </c>
    </row>
    <row r="9413">
      <c r="A9413" s="441">
        <v>45861.28176182871</v>
      </c>
      <c r="B9413" s="294" t="s">
        <v>6020</v>
      </c>
    </row>
    <row r="9414">
      <c r="A9414" s="441">
        <v>45861.281769594905</v>
      </c>
      <c r="B9414" s="294" t="s">
        <v>2426</v>
      </c>
    </row>
    <row r="9415">
      <c r="A9415" s="441">
        <v>45861.281773344905</v>
      </c>
      <c r="B9415" s="294" t="s">
        <v>2398</v>
      </c>
    </row>
    <row r="9416">
      <c r="A9416" s="441">
        <v>45861.28179386574</v>
      </c>
      <c r="B9416" s="294" t="s">
        <v>2399</v>
      </c>
    </row>
    <row r="9417">
      <c r="A9417" s="441">
        <v>45861.28180978009</v>
      </c>
      <c r="B9417" s="294" t="s">
        <v>6021</v>
      </c>
    </row>
    <row r="9418">
      <c r="A9418" s="441">
        <v>45861.28219462963</v>
      </c>
      <c r="B9418" s="294" t="s">
        <v>6022</v>
      </c>
    </row>
    <row r="9419">
      <c r="A9419" s="441">
        <v>45861.282212245365</v>
      </c>
      <c r="B9419" s="294" t="s">
        <v>2612</v>
      </c>
    </row>
    <row r="9420">
      <c r="A9420" s="441">
        <v>45861.28221579861</v>
      </c>
      <c r="B9420" s="294" t="s">
        <v>2398</v>
      </c>
    </row>
    <row r="9421">
      <c r="A9421" s="441">
        <v>45861.282222187496</v>
      </c>
      <c r="B9421" s="294" t="s">
        <v>2399</v>
      </c>
    </row>
    <row r="9422">
      <c r="A9422" s="441">
        <v>45861.282232199075</v>
      </c>
      <c r="B9422" s="294" t="s">
        <v>6023</v>
      </c>
    </row>
    <row r="9423">
      <c r="A9423" s="441">
        <v>45861.28261362269</v>
      </c>
      <c r="B9423" s="294" t="s">
        <v>6024</v>
      </c>
    </row>
    <row r="9424">
      <c r="A9424" s="441">
        <v>45861.282618125</v>
      </c>
      <c r="B9424" s="294" t="s">
        <v>2274</v>
      </c>
    </row>
    <row r="9425">
      <c r="A9425" s="441">
        <v>45861.28262991898</v>
      </c>
      <c r="B9425" s="294" t="s">
        <v>2603</v>
      </c>
    </row>
    <row r="9426">
      <c r="A9426" s="441">
        <v>45861.28263350694</v>
      </c>
      <c r="B9426" s="294" t="s">
        <v>2615</v>
      </c>
    </row>
    <row r="9427">
      <c r="A9427" s="441">
        <v>45861.282637916665</v>
      </c>
      <c r="B9427" s="294" t="s">
        <v>5970</v>
      </c>
    </row>
    <row r="9428">
      <c r="A9428" s="441">
        <v>45861.28267675926</v>
      </c>
      <c r="B9428" s="294" t="s">
        <v>2278</v>
      </c>
    </row>
    <row r="9429">
      <c r="A9429" s="441">
        <v>45861.282695347225</v>
      </c>
      <c r="B9429" s="294" t="s">
        <v>6025</v>
      </c>
    </row>
    <row r="9430">
      <c r="A9430" s="441">
        <v>45861.28269995371</v>
      </c>
      <c r="B9430" s="294" t="s">
        <v>2280</v>
      </c>
    </row>
    <row r="9431">
      <c r="A9431" s="441">
        <v>45861.282709120365</v>
      </c>
      <c r="B9431" s="294" t="s">
        <v>2281</v>
      </c>
    </row>
    <row r="9432">
      <c r="A9432" s="441">
        <v>45861.28272456018</v>
      </c>
      <c r="B9432" s="294" t="s">
        <v>6026</v>
      </c>
    </row>
    <row r="9433">
      <c r="A9433" s="441">
        <v>45861.28272819445</v>
      </c>
      <c r="B9433" s="294" t="s">
        <v>2283</v>
      </c>
    </row>
    <row r="9434">
      <c r="A9434" s="441">
        <v>45861.28273717593</v>
      </c>
      <c r="B9434" s="294" t="s">
        <v>6027</v>
      </c>
    </row>
    <row r="9435">
      <c r="A9435" s="441">
        <v>45861.28274083333</v>
      </c>
      <c r="B9435" s="294" t="s">
        <v>2285</v>
      </c>
    </row>
    <row r="9436">
      <c r="A9436" s="441">
        <v>45861.28274653935</v>
      </c>
      <c r="B9436" s="294" t="s">
        <v>6028</v>
      </c>
    </row>
    <row r="9437">
      <c r="A9437" s="441">
        <v>45861.28275859954</v>
      </c>
      <c r="B9437" s="294" t="s">
        <v>6029</v>
      </c>
    </row>
    <row r="9438">
      <c r="A9438" s="441">
        <v>45861.283010983796</v>
      </c>
      <c r="B9438" s="294" t="s">
        <v>6030</v>
      </c>
    </row>
    <row r="9439">
      <c r="A9439" s="441">
        <v>45861.28301900463</v>
      </c>
      <c r="B9439" s="294" t="s">
        <v>3149</v>
      </c>
    </row>
    <row r="9440">
      <c r="A9440" s="441">
        <v>45861.28302278935</v>
      </c>
      <c r="B9440" s="294" t="s">
        <v>6031</v>
      </c>
    </row>
    <row r="9441">
      <c r="A9441" s="441">
        <v>45861.2830258912</v>
      </c>
      <c r="B9441" s="294" t="s">
        <v>2398</v>
      </c>
    </row>
    <row r="9442">
      <c r="A9442" s="441">
        <v>45861.28302623842</v>
      </c>
      <c r="B9442" s="294" t="s">
        <v>2274</v>
      </c>
    </row>
    <row r="9443">
      <c r="A9443" s="441">
        <v>45861.28303489584</v>
      </c>
      <c r="B9443" s="294" t="s">
        <v>2426</v>
      </c>
    </row>
    <row r="9444">
      <c r="A9444" s="441">
        <v>45861.28303615741</v>
      </c>
      <c r="B9444" s="294" t="s">
        <v>2399</v>
      </c>
    </row>
    <row r="9445">
      <c r="A9445" s="441">
        <v>45861.283037581015</v>
      </c>
      <c r="B9445" s="294" t="s">
        <v>2429</v>
      </c>
    </row>
    <row r="9446">
      <c r="A9446" s="441">
        <v>45861.28304026621</v>
      </c>
      <c r="B9446" s="294" t="s">
        <v>5970</v>
      </c>
    </row>
    <row r="9447">
      <c r="A9447" s="441">
        <v>45861.28305108796</v>
      </c>
      <c r="B9447" s="294" t="s">
        <v>6032</v>
      </c>
    </row>
    <row r="9448">
      <c r="A9448" s="441">
        <v>45861.28307127315</v>
      </c>
      <c r="B9448" s="294" t="s">
        <v>2278</v>
      </c>
    </row>
    <row r="9449">
      <c r="A9449" s="441">
        <v>45861.2830837037</v>
      </c>
      <c r="B9449" s="294" t="s">
        <v>6033</v>
      </c>
    </row>
    <row r="9450">
      <c r="A9450" s="441">
        <v>45861.28308686343</v>
      </c>
      <c r="B9450" s="294" t="s">
        <v>2280</v>
      </c>
    </row>
    <row r="9451">
      <c r="A9451" s="441">
        <v>45861.28309618056</v>
      </c>
      <c r="B9451" s="294" t="s">
        <v>2281</v>
      </c>
    </row>
    <row r="9452">
      <c r="A9452" s="441">
        <v>45861.283110081014</v>
      </c>
      <c r="B9452" s="294" t="s">
        <v>6034</v>
      </c>
    </row>
    <row r="9453">
      <c r="A9453" s="441">
        <v>45861.28311283565</v>
      </c>
      <c r="B9453" s="294" t="s">
        <v>2283</v>
      </c>
    </row>
    <row r="9454">
      <c r="A9454" s="441">
        <v>45861.28312275463</v>
      </c>
      <c r="B9454" s="294" t="s">
        <v>6035</v>
      </c>
    </row>
    <row r="9455">
      <c r="A9455" s="441">
        <v>45861.28312584491</v>
      </c>
      <c r="B9455" s="294" t="s">
        <v>2285</v>
      </c>
    </row>
    <row r="9456">
      <c r="A9456" s="441">
        <v>45861.28313956018</v>
      </c>
      <c r="B9456" s="294" t="s">
        <v>6036</v>
      </c>
    </row>
    <row r="9457">
      <c r="A9457" s="441">
        <v>45861.28314608797</v>
      </c>
      <c r="B9457" s="294" t="s">
        <v>6037</v>
      </c>
    </row>
    <row r="9458">
      <c r="A9458" s="441">
        <v>45861.28345188657</v>
      </c>
      <c r="B9458" s="294" t="s">
        <v>6038</v>
      </c>
    </row>
    <row r="9459">
      <c r="A9459" s="441">
        <v>45861.28346291667</v>
      </c>
      <c r="B9459" s="294" t="s">
        <v>2274</v>
      </c>
    </row>
    <row r="9460">
      <c r="A9460" s="441">
        <v>45861.28347925926</v>
      </c>
      <c r="B9460" s="294" t="s">
        <v>2612</v>
      </c>
    </row>
    <row r="9461">
      <c r="A9461" s="441">
        <v>45861.28348351852</v>
      </c>
      <c r="B9461" s="294" t="s">
        <v>3957</v>
      </c>
    </row>
    <row r="9462">
      <c r="A9462" s="441">
        <v>45861.2834891088</v>
      </c>
      <c r="B9462" s="294" t="s">
        <v>5970</v>
      </c>
    </row>
    <row r="9463">
      <c r="A9463" s="441">
        <v>45861.283539861106</v>
      </c>
      <c r="B9463" s="294" t="s">
        <v>2278</v>
      </c>
    </row>
    <row r="9464">
      <c r="A9464" s="441">
        <v>45861.28355814815</v>
      </c>
      <c r="B9464" s="294" t="s">
        <v>6039</v>
      </c>
    </row>
    <row r="9465">
      <c r="A9465" s="441">
        <v>45861.28356241898</v>
      </c>
      <c r="B9465" s="294" t="s">
        <v>2280</v>
      </c>
    </row>
    <row r="9466">
      <c r="A9466" s="441">
        <v>45861.28357758102</v>
      </c>
      <c r="B9466" s="294" t="s">
        <v>2281</v>
      </c>
    </row>
    <row r="9467">
      <c r="A9467" s="441">
        <v>45861.28359574074</v>
      </c>
      <c r="B9467" s="294" t="s">
        <v>6040</v>
      </c>
    </row>
    <row r="9468">
      <c r="A9468" s="441">
        <v>45861.283599594906</v>
      </c>
      <c r="B9468" s="294" t="s">
        <v>2283</v>
      </c>
    </row>
    <row r="9469">
      <c r="A9469" s="441">
        <v>45861.283621435185</v>
      </c>
      <c r="B9469" s="294" t="s">
        <v>6041</v>
      </c>
    </row>
    <row r="9470">
      <c r="A9470" s="441">
        <v>45861.283631087965</v>
      </c>
      <c r="B9470" s="294" t="s">
        <v>2285</v>
      </c>
    </row>
    <row r="9471">
      <c r="A9471" s="441">
        <v>45861.28364388889</v>
      </c>
      <c r="B9471" s="294" t="s">
        <v>6042</v>
      </c>
    </row>
    <row r="9472">
      <c r="A9472" s="441">
        <v>45861.28365453704</v>
      </c>
      <c r="B9472" s="294" t="s">
        <v>6043</v>
      </c>
    </row>
    <row r="9473">
      <c r="A9473" s="441">
        <v>45861.283814571754</v>
      </c>
      <c r="B9473" s="294" t="s">
        <v>6044</v>
      </c>
    </row>
    <row r="9474">
      <c r="A9474" s="441">
        <v>45861.283830925924</v>
      </c>
      <c r="B9474" s="294" t="s">
        <v>2625</v>
      </c>
    </row>
    <row r="9475">
      <c r="A9475" s="441">
        <v>45861.283834409725</v>
      </c>
      <c r="B9475" s="294" t="s">
        <v>2398</v>
      </c>
    </row>
    <row r="9476">
      <c r="A9476" s="441">
        <v>45861.28384491898</v>
      </c>
      <c r="B9476" s="294" t="s">
        <v>2399</v>
      </c>
    </row>
    <row r="9477">
      <c r="A9477" s="441">
        <v>45861.283855648144</v>
      </c>
      <c r="B9477" s="294" t="s">
        <v>6045</v>
      </c>
    </row>
    <row r="9478">
      <c r="A9478" s="441">
        <v>45861.28387859954</v>
      </c>
      <c r="B9478" s="294" t="s">
        <v>6046</v>
      </c>
    </row>
    <row r="9479">
      <c r="A9479" s="441">
        <v>45861.28388324074</v>
      </c>
      <c r="B9479" s="294" t="s">
        <v>2274</v>
      </c>
    </row>
    <row r="9480">
      <c r="A9480" s="441">
        <v>45861.283896064815</v>
      </c>
      <c r="B9480" s="294" t="s">
        <v>3149</v>
      </c>
    </row>
    <row r="9481">
      <c r="A9481" s="441">
        <v>45861.283899664355</v>
      </c>
      <c r="B9481" s="294" t="s">
        <v>3155</v>
      </c>
    </row>
    <row r="9482">
      <c r="A9482" s="441">
        <v>45861.28391920139</v>
      </c>
      <c r="B9482" s="294" t="s">
        <v>5970</v>
      </c>
    </row>
    <row r="9483">
      <c r="A9483" s="441">
        <v>45861.28397201389</v>
      </c>
      <c r="B9483" s="294" t="s">
        <v>2278</v>
      </c>
    </row>
    <row r="9484">
      <c r="A9484" s="441">
        <v>45861.28399253472</v>
      </c>
      <c r="B9484" s="294" t="s">
        <v>6047</v>
      </c>
    </row>
    <row r="9485">
      <c r="A9485" s="441">
        <v>45861.28399675926</v>
      </c>
      <c r="B9485" s="294" t="s">
        <v>2280</v>
      </c>
    </row>
    <row r="9486">
      <c r="A9486" s="441">
        <v>45861.28400699074</v>
      </c>
      <c r="B9486" s="294" t="s">
        <v>2281</v>
      </c>
    </row>
    <row r="9487">
      <c r="A9487" s="441">
        <v>45861.28403565972</v>
      </c>
      <c r="B9487" s="294" t="s">
        <v>6048</v>
      </c>
    </row>
    <row r="9488">
      <c r="A9488" s="441">
        <v>45861.28403988426</v>
      </c>
      <c r="B9488" s="294" t="s">
        <v>2283</v>
      </c>
    </row>
    <row r="9489">
      <c r="A9489" s="441">
        <v>45861.28404921296</v>
      </c>
      <c r="B9489" s="294" t="s">
        <v>6049</v>
      </c>
    </row>
    <row r="9490">
      <c r="A9490" s="441">
        <v>45861.28405324074</v>
      </c>
      <c r="B9490" s="294" t="s">
        <v>2285</v>
      </c>
    </row>
    <row r="9491">
      <c r="A9491" s="441">
        <v>45861.2840634375</v>
      </c>
      <c r="B9491" s="294" t="s">
        <v>6050</v>
      </c>
    </row>
    <row r="9492">
      <c r="A9492" s="441">
        <v>45861.284119918986</v>
      </c>
      <c r="B9492" s="294" t="s">
        <v>6051</v>
      </c>
    </row>
    <row r="9493">
      <c r="A9493" s="441">
        <v>45861.285233912036</v>
      </c>
      <c r="B9493" s="294" t="s">
        <v>6052</v>
      </c>
    </row>
    <row r="9494">
      <c r="A9494" s="441">
        <v>45861.28523712963</v>
      </c>
      <c r="B9494" s="294" t="s">
        <v>2274</v>
      </c>
    </row>
    <row r="9495">
      <c r="A9495" s="441">
        <v>45861.28524519676</v>
      </c>
      <c r="B9495" s="294" t="s">
        <v>2625</v>
      </c>
    </row>
    <row r="9496">
      <c r="A9496" s="441">
        <v>45861.28524894676</v>
      </c>
      <c r="B9496" s="294" t="s">
        <v>2628</v>
      </c>
    </row>
    <row r="9497">
      <c r="A9497" s="441">
        <v>45861.28525667824</v>
      </c>
      <c r="B9497" s="294" t="s">
        <v>5970</v>
      </c>
    </row>
    <row r="9498">
      <c r="A9498" s="441">
        <v>45861.28530320602</v>
      </c>
      <c r="B9498" s="294" t="s">
        <v>2333</v>
      </c>
    </row>
    <row r="9499">
      <c r="A9499" s="441">
        <v>45861.2853161574</v>
      </c>
      <c r="B9499" s="294" t="s">
        <v>6053</v>
      </c>
    </row>
    <row r="9500">
      <c r="A9500" s="441">
        <v>45861.285319375005</v>
      </c>
      <c r="B9500" s="294" t="s">
        <v>2280</v>
      </c>
    </row>
    <row r="9501">
      <c r="A9501" s="441">
        <v>45861.28532850694</v>
      </c>
      <c r="B9501" s="294" t="s">
        <v>2281</v>
      </c>
    </row>
    <row r="9502">
      <c r="A9502" s="441">
        <v>45861.28534203704</v>
      </c>
      <c r="B9502" s="294" t="s">
        <v>6054</v>
      </c>
    </row>
    <row r="9503">
      <c r="A9503" s="441">
        <v>45861.285349259255</v>
      </c>
      <c r="B9503" s="294" t="s">
        <v>2283</v>
      </c>
    </row>
    <row r="9504">
      <c r="A9504" s="441">
        <v>45861.28535571759</v>
      </c>
      <c r="B9504" s="294" t="s">
        <v>6055</v>
      </c>
    </row>
    <row r="9505">
      <c r="A9505" s="441">
        <v>45861.28535841435</v>
      </c>
      <c r="B9505" s="294" t="s">
        <v>2285</v>
      </c>
    </row>
    <row r="9506">
      <c r="A9506" s="441">
        <v>45861.28536311343</v>
      </c>
      <c r="B9506" s="294" t="s">
        <v>6056</v>
      </c>
    </row>
    <row r="9507">
      <c r="A9507" s="441">
        <v>45861.28537039352</v>
      </c>
      <c r="B9507" s="294" t="s">
        <v>6057</v>
      </c>
    </row>
    <row r="9508">
      <c r="A9508" s="441">
        <v>45861.33764266204</v>
      </c>
      <c r="B9508" s="294" t="s">
        <v>6058</v>
      </c>
    </row>
    <row r="9509">
      <c r="A9509" s="441">
        <v>45861.33765572916</v>
      </c>
      <c r="B9509" s="294" t="s">
        <v>3152</v>
      </c>
    </row>
    <row r="9510">
      <c r="A9510" s="441">
        <v>45861.33765973379</v>
      </c>
      <c r="B9510" s="294" t="s">
        <v>5230</v>
      </c>
    </row>
    <row r="9511">
      <c r="A9511" s="441">
        <v>45861.337676932875</v>
      </c>
      <c r="B9511" s="294" t="s">
        <v>6059</v>
      </c>
    </row>
    <row r="9512">
      <c r="A9512" s="441">
        <v>45861.33769143518</v>
      </c>
      <c r="B9512" s="294" t="s">
        <v>6060</v>
      </c>
    </row>
    <row r="9513">
      <c r="A9513" s="441">
        <v>45861.33860545139</v>
      </c>
      <c r="B9513" s="294" t="s">
        <v>6061</v>
      </c>
    </row>
    <row r="9514">
      <c r="A9514" s="441">
        <v>45861.338612164356</v>
      </c>
      <c r="B9514" s="294" t="s">
        <v>2274</v>
      </c>
    </row>
    <row r="9515">
      <c r="A9515" s="441">
        <v>45861.33862377315</v>
      </c>
      <c r="B9515" s="294" t="s">
        <v>3152</v>
      </c>
    </row>
    <row r="9516">
      <c r="A9516" s="441">
        <v>45861.33862724537</v>
      </c>
      <c r="B9516" s="294" t="s">
        <v>3164</v>
      </c>
    </row>
    <row r="9517">
      <c r="A9517" s="441">
        <v>45861.33863076389</v>
      </c>
      <c r="B9517" s="294" t="s">
        <v>5970</v>
      </c>
    </row>
    <row r="9518">
      <c r="A9518" s="441">
        <v>45861.338665972224</v>
      </c>
      <c r="B9518" s="294" t="s">
        <v>2333</v>
      </c>
    </row>
    <row r="9519">
      <c r="A9519" s="441">
        <v>45861.33868634259</v>
      </c>
      <c r="B9519" s="294" t="s">
        <v>6062</v>
      </c>
    </row>
    <row r="9520">
      <c r="A9520" s="441">
        <v>45861.338689791664</v>
      </c>
      <c r="B9520" s="294" t="s">
        <v>2280</v>
      </c>
    </row>
    <row r="9521">
      <c r="A9521" s="441">
        <v>45861.33870334491</v>
      </c>
      <c r="B9521" s="294" t="s">
        <v>2281</v>
      </c>
    </row>
    <row r="9522">
      <c r="A9522" s="441">
        <v>45861.3387237037</v>
      </c>
      <c r="B9522" s="294" t="s">
        <v>6063</v>
      </c>
    </row>
    <row r="9523">
      <c r="A9523" s="441">
        <v>45861.338727372684</v>
      </c>
      <c r="B9523" s="294" t="s">
        <v>2283</v>
      </c>
    </row>
    <row r="9524">
      <c r="A9524" s="441">
        <v>45861.338737638886</v>
      </c>
      <c r="B9524" s="294" t="s">
        <v>6064</v>
      </c>
    </row>
    <row r="9525">
      <c r="A9525" s="441">
        <v>45861.33874090278</v>
      </c>
      <c r="B9525" s="294" t="s">
        <v>2285</v>
      </c>
    </row>
    <row r="9526">
      <c r="A9526" s="441">
        <v>45861.33875409722</v>
      </c>
      <c r="B9526" s="294" t="s">
        <v>6065</v>
      </c>
    </row>
    <row r="9527">
      <c r="A9527" s="441">
        <v>45861.338761990744</v>
      </c>
      <c r="B9527" s="294" t="s">
        <v>6066</v>
      </c>
    </row>
    <row r="9528">
      <c r="A9528" s="441">
        <v>45861.37531592592</v>
      </c>
      <c r="B9528" s="294" t="s">
        <v>2290</v>
      </c>
    </row>
    <row r="9529">
      <c r="A9529" s="441">
        <v>45861.37642077546</v>
      </c>
      <c r="B9529" s="294" t="s">
        <v>6067</v>
      </c>
    </row>
    <row r="9530">
      <c r="A9530" s="441">
        <v>45861.37642298611</v>
      </c>
      <c r="B9530" s="294" t="s">
        <v>6068</v>
      </c>
    </row>
    <row r="9531">
      <c r="A9531" s="441">
        <v>45861.376428055555</v>
      </c>
      <c r="B9531" s="294" t="s">
        <v>6069</v>
      </c>
    </row>
    <row r="9532">
      <c r="A9532" s="441">
        <v>45861.37643023148</v>
      </c>
      <c r="B9532" s="294" t="s">
        <v>2283</v>
      </c>
    </row>
    <row r="9533">
      <c r="A9533" s="441">
        <v>45861.376439722226</v>
      </c>
      <c r="B9533" s="294" t="s">
        <v>6070</v>
      </c>
    </row>
    <row r="9534">
      <c r="A9534" s="441">
        <v>45861.38875425926</v>
      </c>
      <c r="B9534" s="294" t="s">
        <v>6071</v>
      </c>
    </row>
    <row r="9535">
      <c r="A9535" s="441">
        <v>45861.38875802083</v>
      </c>
      <c r="B9535" s="294" t="s">
        <v>2260</v>
      </c>
    </row>
    <row r="9536">
      <c r="A9536" s="441">
        <v>45861.38876165509</v>
      </c>
      <c r="B9536" s="294" t="s">
        <v>3127</v>
      </c>
    </row>
    <row r="9537">
      <c r="A9537" s="441">
        <v>45861.388772743056</v>
      </c>
      <c r="B9537" s="294" t="s">
        <v>2264</v>
      </c>
    </row>
    <row r="9538">
      <c r="A9538" s="441">
        <v>45861.38914172453</v>
      </c>
      <c r="B9538" s="294" t="s">
        <v>6072</v>
      </c>
    </row>
    <row r="9539">
      <c r="A9539" s="441">
        <v>45861.38914542824</v>
      </c>
      <c r="B9539" s="294" t="s">
        <v>2260</v>
      </c>
    </row>
    <row r="9540">
      <c r="A9540" s="441">
        <v>45861.38914892361</v>
      </c>
      <c r="B9540" s="294" t="s">
        <v>3127</v>
      </c>
    </row>
    <row r="9541">
      <c r="A9541" s="441">
        <v>45861.38915256945</v>
      </c>
      <c r="B9541" s="294" t="s">
        <v>2264</v>
      </c>
    </row>
    <row r="9542">
      <c r="A9542" s="441">
        <v>45861.485493263885</v>
      </c>
      <c r="B9542" s="294" t="s">
        <v>6073</v>
      </c>
    </row>
    <row r="9543">
      <c r="A9543" s="441">
        <v>45861.48549998843</v>
      </c>
      <c r="B9543" s="294" t="s">
        <v>2260</v>
      </c>
    </row>
    <row r="9544">
      <c r="A9544" s="441">
        <v>45861.485504421296</v>
      </c>
      <c r="B9544" s="294" t="s">
        <v>2266</v>
      </c>
    </row>
    <row r="9545">
      <c r="A9545" s="441">
        <v>45861.48552178241</v>
      </c>
      <c r="B9545" s="294" t="s">
        <v>2267</v>
      </c>
    </row>
    <row r="9546">
      <c r="A9546" s="441">
        <v>45861.48552635417</v>
      </c>
      <c r="B9546" s="294" t="s">
        <v>2264</v>
      </c>
    </row>
    <row r="9547">
      <c r="A9547" s="441">
        <v>45861.48585753472</v>
      </c>
      <c r="B9547" s="294" t="s">
        <v>6074</v>
      </c>
    </row>
    <row r="9548">
      <c r="A9548" s="441">
        <v>45861.4858619213</v>
      </c>
      <c r="B9548" s="294" t="s">
        <v>2260</v>
      </c>
    </row>
    <row r="9549">
      <c r="A9549" s="441">
        <v>45861.48586635417</v>
      </c>
      <c r="B9549" s="294" t="s">
        <v>2266</v>
      </c>
    </row>
    <row r="9550">
      <c r="A9550" s="441">
        <v>45861.48587304398</v>
      </c>
      <c r="B9550" s="294" t="s">
        <v>2267</v>
      </c>
    </row>
    <row r="9551">
      <c r="A9551" s="441">
        <v>45861.48588518519</v>
      </c>
      <c r="B9551" s="294" t="s">
        <v>2264</v>
      </c>
    </row>
    <row r="9552">
      <c r="A9552" s="441">
        <v>45861.48602829861</v>
      </c>
      <c r="B9552" s="294" t="s">
        <v>6075</v>
      </c>
    </row>
    <row r="9553">
      <c r="A9553" s="441">
        <v>45861.4860327662</v>
      </c>
      <c r="B9553" s="294" t="s">
        <v>2260</v>
      </c>
    </row>
    <row r="9554">
      <c r="A9554" s="441">
        <v>45861.486037442126</v>
      </c>
      <c r="B9554" s="294" t="s">
        <v>2266</v>
      </c>
    </row>
    <row r="9555">
      <c r="A9555" s="441">
        <v>45861.48604481481</v>
      </c>
      <c r="B9555" s="294" t="s">
        <v>2267</v>
      </c>
    </row>
    <row r="9556">
      <c r="A9556" s="441">
        <v>45861.48604927083</v>
      </c>
      <c r="B9556" s="294" t="s">
        <v>2264</v>
      </c>
    </row>
    <row r="9557">
      <c r="A9557" s="441">
        <v>45861.50706228009</v>
      </c>
      <c r="B9557" s="294" t="s">
        <v>6076</v>
      </c>
    </row>
    <row r="9558">
      <c r="A9558" s="441">
        <v>45861.50706631945</v>
      </c>
      <c r="B9558" s="294" t="s">
        <v>2260</v>
      </c>
    </row>
    <row r="9559">
      <c r="A9559" s="441">
        <v>45861.50706884259</v>
      </c>
      <c r="B9559" s="294" t="s">
        <v>3127</v>
      </c>
    </row>
    <row r="9560">
      <c r="A9560" s="441">
        <v>45861.50708319445</v>
      </c>
      <c r="B9560" s="294" t="s">
        <v>2264</v>
      </c>
    </row>
    <row r="9561">
      <c r="A9561" s="441">
        <v>45861.50710454861</v>
      </c>
      <c r="B9561" s="294" t="s">
        <v>6077</v>
      </c>
    </row>
    <row r="9562">
      <c r="A9562" s="441">
        <v>45861.507107592595</v>
      </c>
      <c r="B9562" s="294" t="s">
        <v>2260</v>
      </c>
    </row>
    <row r="9563">
      <c r="A9563" s="441">
        <v>45861.50711486111</v>
      </c>
      <c r="B9563" s="294" t="s">
        <v>3127</v>
      </c>
    </row>
    <row r="9564">
      <c r="A9564" s="441">
        <v>45861.507117835645</v>
      </c>
      <c r="B9564" s="294" t="s">
        <v>2264</v>
      </c>
    </row>
    <row r="9565">
      <c r="A9565" s="441">
        <v>45861.551232592596</v>
      </c>
      <c r="B9565" s="294" t="s">
        <v>6078</v>
      </c>
    </row>
    <row r="9566">
      <c r="A9566" s="441">
        <v>45861.55124054398</v>
      </c>
      <c r="B9566" s="294" t="s">
        <v>2260</v>
      </c>
    </row>
    <row r="9567">
      <c r="A9567" s="441">
        <v>45861.551244305556</v>
      </c>
      <c r="B9567" s="294" t="s">
        <v>4206</v>
      </c>
    </row>
    <row r="9568">
      <c r="A9568" s="441">
        <v>45861.5512580787</v>
      </c>
      <c r="B9568" s="294" t="s">
        <v>2267</v>
      </c>
    </row>
    <row r="9569">
      <c r="A9569" s="441">
        <v>45861.551261319444</v>
      </c>
      <c r="B9569" s="294" t="s">
        <v>2264</v>
      </c>
    </row>
    <row r="9570">
      <c r="A9570" s="441">
        <v>45861.55141251157</v>
      </c>
      <c r="B9570" s="294" t="s">
        <v>6079</v>
      </c>
    </row>
    <row r="9571">
      <c r="A9571" s="441">
        <v>45861.55141579861</v>
      </c>
      <c r="B9571" s="294" t="s">
        <v>2260</v>
      </c>
    </row>
    <row r="9572">
      <c r="A9572" s="441">
        <v>45861.55141853009</v>
      </c>
      <c r="B9572" s="294" t="s">
        <v>4206</v>
      </c>
    </row>
    <row r="9573">
      <c r="A9573" s="441">
        <v>45861.55142222223</v>
      </c>
      <c r="B9573" s="294" t="s">
        <v>2267</v>
      </c>
    </row>
    <row r="9574">
      <c r="A9574" s="441">
        <v>45861.55142495371</v>
      </c>
      <c r="B9574" s="294" t="s">
        <v>2264</v>
      </c>
    </row>
    <row r="9575">
      <c r="A9575" s="441">
        <v>45861.68212591435</v>
      </c>
      <c r="B9575" s="294" t="s">
        <v>6080</v>
      </c>
    </row>
    <row r="9576">
      <c r="A9576" s="441">
        <v>45861.682131863425</v>
      </c>
      <c r="B9576" s="294" t="s">
        <v>2260</v>
      </c>
    </row>
    <row r="9577">
      <c r="A9577" s="441">
        <v>45861.682153587964</v>
      </c>
      <c r="B9577" s="294" t="s">
        <v>2266</v>
      </c>
    </row>
    <row r="9578">
      <c r="A9578" s="441">
        <v>45861.68215876157</v>
      </c>
      <c r="B9578" s="294" t="s">
        <v>2267</v>
      </c>
    </row>
    <row r="9579">
      <c r="A9579" s="441">
        <v>45861.6821628125</v>
      </c>
      <c r="B9579" s="294" t="s">
        <v>2264</v>
      </c>
    </row>
    <row r="9580">
      <c r="A9580" s="441">
        <v>45861.75837846065</v>
      </c>
      <c r="B9580" s="294" t="s">
        <v>2283</v>
      </c>
    </row>
    <row r="9581">
      <c r="A9581" s="441">
        <v>45861.75839833333</v>
      </c>
      <c r="B9581" s="294" t="s">
        <v>6081</v>
      </c>
    </row>
    <row r="9582">
      <c r="A9582" s="441">
        <v>45861.75842236111</v>
      </c>
      <c r="B9582" s="294" t="s">
        <v>2283</v>
      </c>
    </row>
    <row r="9583">
      <c r="A9583" s="441">
        <v>45861.75843008102</v>
      </c>
      <c r="B9583" s="294" t="s">
        <v>6082</v>
      </c>
    </row>
    <row r="9584">
      <c r="A9584" s="441">
        <v>45861.75843295139</v>
      </c>
      <c r="B9584" s="294" t="s">
        <v>2283</v>
      </c>
    </row>
    <row r="9585">
      <c r="A9585" s="441">
        <v>45861.758441412036</v>
      </c>
      <c r="B9585" s="294" t="s">
        <v>6083</v>
      </c>
    </row>
    <row r="9586">
      <c r="A9586" s="441">
        <v>45861.92430564815</v>
      </c>
      <c r="B9586" s="294" t="s">
        <v>6084</v>
      </c>
    </row>
    <row r="9587">
      <c r="A9587" s="441">
        <v>45861.92431482639</v>
      </c>
      <c r="B9587" s="294" t="s">
        <v>2260</v>
      </c>
    </row>
    <row r="9588">
      <c r="A9588" s="441">
        <v>45861.924318310186</v>
      </c>
      <c r="B9588" s="294" t="s">
        <v>2713</v>
      </c>
    </row>
    <row r="9589">
      <c r="A9589" s="441">
        <v>45861.92433247685</v>
      </c>
      <c r="B9589" s="294" t="s">
        <v>2262</v>
      </c>
    </row>
    <row r="9590">
      <c r="A9590" s="441">
        <v>45861.9243541551</v>
      </c>
      <c r="B9590" s="294" t="s">
        <v>2716</v>
      </c>
    </row>
    <row r="9591">
      <c r="A9591" s="441">
        <v>45861.924373472226</v>
      </c>
      <c r="B9591" s="294" t="s">
        <v>2264</v>
      </c>
    </row>
    <row r="9592">
      <c r="A9592" s="441">
        <v>45861.92711417824</v>
      </c>
      <c r="B9592" s="294" t="s">
        <v>6085</v>
      </c>
    </row>
    <row r="9593">
      <c r="A9593" s="441">
        <v>45861.927124803246</v>
      </c>
      <c r="B9593" s="294" t="s">
        <v>2816</v>
      </c>
    </row>
    <row r="9594">
      <c r="A9594" s="441">
        <v>45861.927129930555</v>
      </c>
      <c r="B9594" s="294" t="s">
        <v>2817</v>
      </c>
    </row>
    <row r="9595">
      <c r="A9595" s="441">
        <v>45861.92714840278</v>
      </c>
      <c r="B9595" s="294" t="s">
        <v>6086</v>
      </c>
    </row>
    <row r="9596">
      <c r="A9596" s="441">
        <v>45861.92717026621</v>
      </c>
      <c r="B9596" s="294" t="s">
        <v>6087</v>
      </c>
    </row>
    <row r="9597">
      <c r="A9597" s="441">
        <v>45861.92862521991</v>
      </c>
      <c r="B9597" s="294" t="s">
        <v>6088</v>
      </c>
    </row>
    <row r="9598">
      <c r="A9598" s="441">
        <v>45861.928630208335</v>
      </c>
      <c r="B9598" s="294" t="s">
        <v>2274</v>
      </c>
    </row>
    <row r="9599">
      <c r="A9599" s="441">
        <v>45861.9286440625</v>
      </c>
      <c r="B9599" s="294" t="s">
        <v>2816</v>
      </c>
    </row>
    <row r="9600">
      <c r="A9600" s="441">
        <v>45861.92865082176</v>
      </c>
      <c r="B9600" s="294" t="s">
        <v>2821</v>
      </c>
    </row>
    <row r="9601">
      <c r="A9601" s="441">
        <v>45861.92866335648</v>
      </c>
      <c r="B9601" s="294" t="s">
        <v>6089</v>
      </c>
    </row>
    <row r="9602">
      <c r="A9602" s="441">
        <v>45861.92870520834</v>
      </c>
      <c r="B9602" s="294" t="s">
        <v>2342</v>
      </c>
    </row>
    <row r="9603">
      <c r="A9603" s="441">
        <v>45861.928723391204</v>
      </c>
      <c r="B9603" s="294" t="s">
        <v>6090</v>
      </c>
    </row>
    <row r="9604">
      <c r="A9604" s="441">
        <v>45861.92872996528</v>
      </c>
      <c r="B9604" s="294" t="s">
        <v>2280</v>
      </c>
    </row>
    <row r="9605">
      <c r="A9605" s="441">
        <v>45861.92875003473</v>
      </c>
      <c r="B9605" s="294" t="s">
        <v>2281</v>
      </c>
    </row>
    <row r="9606">
      <c r="A9606" s="441">
        <v>45861.92878960648</v>
      </c>
      <c r="B9606" s="294" t="s">
        <v>6091</v>
      </c>
    </row>
    <row r="9607">
      <c r="A9607" s="441">
        <v>45861.92879346065</v>
      </c>
      <c r="B9607" s="294" t="s">
        <v>2283</v>
      </c>
    </row>
    <row r="9608">
      <c r="A9608" s="441">
        <v>45861.92880681713</v>
      </c>
      <c r="B9608" s="294" t="s">
        <v>6092</v>
      </c>
    </row>
    <row r="9609">
      <c r="A9609" s="441">
        <v>45861.928816307875</v>
      </c>
      <c r="B9609" s="294" t="s">
        <v>2285</v>
      </c>
    </row>
    <row r="9610">
      <c r="A9610" s="441">
        <v>45861.92882207176</v>
      </c>
      <c r="B9610" s="294" t="s">
        <v>6093</v>
      </c>
    </row>
    <row r="9611">
      <c r="A9611" s="441">
        <v>45861.92883587963</v>
      </c>
      <c r="B9611" s="294" t="s">
        <v>6094</v>
      </c>
    </row>
    <row r="9612">
      <c r="A9612" s="441">
        <v>45862.374881446754</v>
      </c>
      <c r="B9612" s="294" t="s">
        <v>6095</v>
      </c>
    </row>
    <row r="9613">
      <c r="A9613" s="441">
        <v>45862.374886631944</v>
      </c>
      <c r="B9613" s="294" t="s">
        <v>2260</v>
      </c>
    </row>
    <row r="9614">
      <c r="A9614" s="441">
        <v>45862.374890555555</v>
      </c>
      <c r="B9614" s="294" t="s">
        <v>2447</v>
      </c>
    </row>
    <row r="9615">
      <c r="A9615" s="441">
        <v>45862.3749075463</v>
      </c>
      <c r="B9615" s="294" t="s">
        <v>2262</v>
      </c>
    </row>
    <row r="9616">
      <c r="A9616" s="441">
        <v>45862.37491575231</v>
      </c>
      <c r="B9616" s="294" t="s">
        <v>2448</v>
      </c>
    </row>
    <row r="9617">
      <c r="A9617" s="441">
        <v>45862.37492949074</v>
      </c>
      <c r="B9617" s="294" t="s">
        <v>2264</v>
      </c>
    </row>
    <row r="9618">
      <c r="A9618" s="441">
        <v>45862.37508657407</v>
      </c>
      <c r="B9618" s="294" t="s">
        <v>2290</v>
      </c>
    </row>
    <row r="9619">
      <c r="A9619" s="441">
        <v>45862.37512388889</v>
      </c>
      <c r="B9619" s="294" t="s">
        <v>2291</v>
      </c>
    </row>
    <row r="9620">
      <c r="A9620" s="441">
        <v>45862.37528417824</v>
      </c>
      <c r="B9620" s="294" t="s">
        <v>6096</v>
      </c>
    </row>
    <row r="9621">
      <c r="A9621" s="441">
        <v>45862.3752927662</v>
      </c>
      <c r="B9621" s="294" t="s">
        <v>2450</v>
      </c>
    </row>
    <row r="9622">
      <c r="A9622" s="441">
        <v>45862.37529699074</v>
      </c>
      <c r="B9622" s="294" t="s">
        <v>2451</v>
      </c>
    </row>
    <row r="9623">
      <c r="A9623" s="441">
        <v>45862.37531020833</v>
      </c>
      <c r="B9623" s="294" t="s">
        <v>6097</v>
      </c>
    </row>
    <row r="9624">
      <c r="A9624" s="441">
        <v>45862.375324629626</v>
      </c>
      <c r="B9624" s="294" t="s">
        <v>6098</v>
      </c>
    </row>
    <row r="9625">
      <c r="A9625" s="441">
        <v>45862.37631796296</v>
      </c>
      <c r="B9625" s="294" t="s">
        <v>6099</v>
      </c>
    </row>
    <row r="9626">
      <c r="A9626" s="441">
        <v>45862.37632222222</v>
      </c>
      <c r="B9626" s="294" t="s">
        <v>2274</v>
      </c>
    </row>
    <row r="9627">
      <c r="A9627" s="441">
        <v>45862.37635717593</v>
      </c>
      <c r="B9627" s="294" t="s">
        <v>2450</v>
      </c>
    </row>
    <row r="9628">
      <c r="A9628" s="441">
        <v>45862.37636138889</v>
      </c>
      <c r="B9628" s="294" t="s">
        <v>2455</v>
      </c>
    </row>
    <row r="9629">
      <c r="A9629" s="441">
        <v>45862.37637300926</v>
      </c>
      <c r="B9629" s="294" t="s">
        <v>6089</v>
      </c>
    </row>
    <row r="9630">
      <c r="A9630" s="441">
        <v>45862.3764046875</v>
      </c>
      <c r="B9630" s="294" t="s">
        <v>2342</v>
      </c>
    </row>
    <row r="9631">
      <c r="A9631" s="441">
        <v>45862.3764265625</v>
      </c>
      <c r="B9631" s="294" t="s">
        <v>6100</v>
      </c>
    </row>
    <row r="9632">
      <c r="A9632" s="441">
        <v>45862.37643011574</v>
      </c>
      <c r="B9632" s="294" t="s">
        <v>2280</v>
      </c>
    </row>
    <row r="9633">
      <c r="A9633" s="441">
        <v>45862.37644759259</v>
      </c>
      <c r="B9633" s="294" t="s">
        <v>2281</v>
      </c>
    </row>
    <row r="9634">
      <c r="A9634" s="441">
        <v>45862.376463877314</v>
      </c>
      <c r="B9634" s="294" t="s">
        <v>6101</v>
      </c>
    </row>
    <row r="9635">
      <c r="A9635" s="441">
        <v>45862.37646861111</v>
      </c>
      <c r="B9635" s="294" t="s">
        <v>2283</v>
      </c>
    </row>
    <row r="9636">
      <c r="A9636" s="441">
        <v>45862.37647819445</v>
      </c>
      <c r="B9636" s="294" t="s">
        <v>6102</v>
      </c>
    </row>
    <row r="9637">
      <c r="A9637" s="441">
        <v>45862.37648237268</v>
      </c>
      <c r="B9637" s="294" t="s">
        <v>2285</v>
      </c>
    </row>
    <row r="9638">
      <c r="A9638" s="441">
        <v>45862.37648791667</v>
      </c>
      <c r="B9638" s="294" t="s">
        <v>6103</v>
      </c>
    </row>
    <row r="9639">
      <c r="A9639" s="441">
        <v>45862.376499791666</v>
      </c>
      <c r="B9639" s="294" t="s">
        <v>6104</v>
      </c>
    </row>
    <row r="9640">
      <c r="A9640" s="441">
        <v>45862.64416994213</v>
      </c>
      <c r="B9640" s="294" t="s">
        <v>6105</v>
      </c>
    </row>
    <row r="9641">
      <c r="A9641" s="441">
        <v>45862.64417289352</v>
      </c>
      <c r="B9641" s="294" t="s">
        <v>2260</v>
      </c>
    </row>
    <row r="9642">
      <c r="A9642" s="441">
        <v>45862.64417565972</v>
      </c>
      <c r="B9642" s="294" t="s">
        <v>2293</v>
      </c>
    </row>
    <row r="9643">
      <c r="A9643" s="441">
        <v>45862.64417818287</v>
      </c>
      <c r="B9643" s="294" t="s">
        <v>2264</v>
      </c>
    </row>
    <row r="9644">
      <c r="A9644" s="441">
        <v>45862.660329085644</v>
      </c>
      <c r="B9644" s="294" t="s">
        <v>6106</v>
      </c>
    </row>
    <row r="9645">
      <c r="A9645" s="441">
        <v>45862.66033351852</v>
      </c>
      <c r="B9645" s="294" t="s">
        <v>2260</v>
      </c>
    </row>
    <row r="9646">
      <c r="A9646" s="441">
        <v>45862.66034162037</v>
      </c>
      <c r="B9646" s="294" t="s">
        <v>2266</v>
      </c>
    </row>
    <row r="9647">
      <c r="A9647" s="441">
        <v>45862.66035369213</v>
      </c>
      <c r="B9647" s="294" t="s">
        <v>2267</v>
      </c>
    </row>
    <row r="9648">
      <c r="A9648" s="441">
        <v>45862.660369618054</v>
      </c>
      <c r="B9648" s="294" t="s">
        <v>2264</v>
      </c>
    </row>
    <row r="9649">
      <c r="A9649" s="441">
        <v>45862.66042407407</v>
      </c>
      <c r="B9649" s="294" t="s">
        <v>6107</v>
      </c>
    </row>
    <row r="9650">
      <c r="A9650" s="441">
        <v>45862.660427106486</v>
      </c>
      <c r="B9650" s="294" t="s">
        <v>2260</v>
      </c>
    </row>
    <row r="9651">
      <c r="A9651" s="441">
        <v>45862.660429814816</v>
      </c>
      <c r="B9651" s="294" t="s">
        <v>2266</v>
      </c>
    </row>
    <row r="9652">
      <c r="A9652" s="441">
        <v>45862.660433287034</v>
      </c>
      <c r="B9652" s="294" t="s">
        <v>2267</v>
      </c>
    </row>
    <row r="9653">
      <c r="A9653" s="441">
        <v>45862.66043604167</v>
      </c>
      <c r="B9653" s="294" t="s">
        <v>2264</v>
      </c>
    </row>
    <row r="9654">
      <c r="A9654" s="441">
        <v>45862.66148390046</v>
      </c>
      <c r="B9654" s="294" t="s">
        <v>6108</v>
      </c>
    </row>
    <row r="9655">
      <c r="A9655" s="441">
        <v>45862.66148675926</v>
      </c>
      <c r="B9655" s="294" t="s">
        <v>2260</v>
      </c>
    </row>
    <row r="9656">
      <c r="A9656" s="441">
        <v>45862.66150174769</v>
      </c>
      <c r="B9656" s="294" t="s">
        <v>2289</v>
      </c>
    </row>
    <row r="9657">
      <c r="A9657" s="441">
        <v>45862.66151633102</v>
      </c>
      <c r="B9657" s="294" t="s">
        <v>2264</v>
      </c>
    </row>
    <row r="9658">
      <c r="A9658" s="441">
        <v>45862.669300208334</v>
      </c>
      <c r="B9658" s="294" t="s">
        <v>6109</v>
      </c>
    </row>
    <row r="9659">
      <c r="A9659" s="441">
        <v>45862.66930488426</v>
      </c>
      <c r="B9659" s="294" t="s">
        <v>2260</v>
      </c>
    </row>
    <row r="9660">
      <c r="A9660" s="441">
        <v>45862.669317893524</v>
      </c>
      <c r="B9660" s="294" t="s">
        <v>2266</v>
      </c>
    </row>
    <row r="9661">
      <c r="A9661" s="441">
        <v>45862.66933038195</v>
      </c>
      <c r="B9661" s="294" t="s">
        <v>2267</v>
      </c>
    </row>
    <row r="9662">
      <c r="A9662" s="441">
        <v>45862.66933412037</v>
      </c>
      <c r="B9662" s="294" t="s">
        <v>2264</v>
      </c>
    </row>
    <row r="9663">
      <c r="A9663" s="441">
        <v>45862.66933429398</v>
      </c>
      <c r="B9663" s="294" t="s">
        <v>6110</v>
      </c>
    </row>
    <row r="9664">
      <c r="A9664" s="441">
        <v>45862.66934688657</v>
      </c>
      <c r="B9664" s="294" t="s">
        <v>2260</v>
      </c>
    </row>
    <row r="9665">
      <c r="A9665" s="441">
        <v>45862.669350752316</v>
      </c>
      <c r="B9665" s="294" t="s">
        <v>2266</v>
      </c>
    </row>
    <row r="9666">
      <c r="A9666" s="441">
        <v>45862.66935563658</v>
      </c>
      <c r="B9666" s="294" t="s">
        <v>2267</v>
      </c>
    </row>
    <row r="9667">
      <c r="A9667" s="441">
        <v>45862.66935924768</v>
      </c>
      <c r="B9667" s="294" t="s">
        <v>2264</v>
      </c>
    </row>
    <row r="9668">
      <c r="A9668" s="441">
        <v>45862.66938627315</v>
      </c>
      <c r="B9668" s="294" t="s">
        <v>6111</v>
      </c>
    </row>
    <row r="9669">
      <c r="A9669" s="441">
        <v>45862.66938923611</v>
      </c>
      <c r="B9669" s="294" t="s">
        <v>2260</v>
      </c>
    </row>
    <row r="9670">
      <c r="A9670" s="441">
        <v>45862.66939228009</v>
      </c>
      <c r="B9670" s="294" t="s">
        <v>2266</v>
      </c>
    </row>
    <row r="9671">
      <c r="A9671" s="441">
        <v>45862.669395613426</v>
      </c>
      <c r="B9671" s="294" t="s">
        <v>2267</v>
      </c>
    </row>
    <row r="9672">
      <c r="A9672" s="441">
        <v>45862.669398460646</v>
      </c>
      <c r="B9672" s="294" t="s">
        <v>2264</v>
      </c>
    </row>
    <row r="9673">
      <c r="A9673" s="441">
        <v>45862.66944868056</v>
      </c>
      <c r="B9673" s="294" t="s">
        <v>6112</v>
      </c>
    </row>
    <row r="9674">
      <c r="A9674" s="441">
        <v>45862.66945209491</v>
      </c>
      <c r="B9674" s="294" t="s">
        <v>2260</v>
      </c>
    </row>
    <row r="9675">
      <c r="A9675" s="441">
        <v>45862.6694559375</v>
      </c>
      <c r="B9675" s="294" t="s">
        <v>2266</v>
      </c>
    </row>
    <row r="9676">
      <c r="A9676" s="441">
        <v>45862.66945972222</v>
      </c>
      <c r="B9676" s="294" t="s">
        <v>2267</v>
      </c>
    </row>
    <row r="9677">
      <c r="A9677" s="441">
        <v>45862.66946262732</v>
      </c>
      <c r="B9677" s="294" t="s">
        <v>2264</v>
      </c>
    </row>
    <row r="9678">
      <c r="A9678" s="441">
        <v>45862.69075703704</v>
      </c>
      <c r="B9678" s="294" t="s">
        <v>6113</v>
      </c>
    </row>
    <row r="9679">
      <c r="A9679" s="441">
        <v>45862.69076423611</v>
      </c>
      <c r="B9679" s="294" t="s">
        <v>2260</v>
      </c>
    </row>
    <row r="9680">
      <c r="A9680" s="441">
        <v>45862.690769270834</v>
      </c>
      <c r="B9680" s="294" t="s">
        <v>3127</v>
      </c>
    </row>
    <row r="9681">
      <c r="A9681" s="441">
        <v>45862.69079956019</v>
      </c>
      <c r="B9681" s="294" t="s">
        <v>2264</v>
      </c>
    </row>
    <row r="9682">
      <c r="A9682" s="441">
        <v>45862.75842761574</v>
      </c>
      <c r="B9682" s="294" t="s">
        <v>2283</v>
      </c>
    </row>
    <row r="9683">
      <c r="A9683" s="441">
        <v>45862.75844960648</v>
      </c>
      <c r="B9683" s="294" t="s">
        <v>6114</v>
      </c>
    </row>
    <row r="9684">
      <c r="A9684" s="441">
        <v>45862.75845356482</v>
      </c>
      <c r="B9684" s="294" t="s">
        <v>2283</v>
      </c>
    </row>
    <row r="9685">
      <c r="A9685" s="441">
        <v>45862.75847296296</v>
      </c>
      <c r="B9685" s="294" t="s">
        <v>6115</v>
      </c>
    </row>
    <row r="9686">
      <c r="A9686" s="441">
        <v>45862.75848754629</v>
      </c>
      <c r="B9686" s="294" t="s">
        <v>2283</v>
      </c>
    </row>
    <row r="9687">
      <c r="A9687" s="441">
        <v>45862.75849461806</v>
      </c>
      <c r="B9687" s="294" t="s">
        <v>6116</v>
      </c>
    </row>
    <row r="9688">
      <c r="A9688" s="441">
        <v>45862.842714722225</v>
      </c>
      <c r="B9688" s="294" t="s">
        <v>6117</v>
      </c>
    </row>
    <row r="9689">
      <c r="A9689" s="441">
        <v>45862.84271751158</v>
      </c>
      <c r="B9689" s="294" t="s">
        <v>2260</v>
      </c>
    </row>
    <row r="9690">
      <c r="A9690" s="441">
        <v>45862.842720914356</v>
      </c>
      <c r="B9690" s="294" t="s">
        <v>2696</v>
      </c>
    </row>
    <row r="9691">
      <c r="A9691" s="441">
        <v>45862.84273174769</v>
      </c>
      <c r="B9691" s="294" t="s">
        <v>2264</v>
      </c>
    </row>
    <row r="9692">
      <c r="A9692" s="441">
        <v>45862.8427427662</v>
      </c>
      <c r="B9692" s="294" t="s">
        <v>6118</v>
      </c>
    </row>
    <row r="9693">
      <c r="A9693" s="441">
        <v>45862.84274975694</v>
      </c>
      <c r="B9693" s="294" t="s">
        <v>2260</v>
      </c>
    </row>
    <row r="9694">
      <c r="A9694" s="441">
        <v>45862.84275329861</v>
      </c>
      <c r="B9694" s="294" t="s">
        <v>2696</v>
      </c>
    </row>
    <row r="9695">
      <c r="A9695" s="441">
        <v>45862.842756620375</v>
      </c>
      <c r="B9695" s="294" t="s">
        <v>2264</v>
      </c>
    </row>
    <row r="9696">
      <c r="A9696" s="441">
        <v>45862.85011486111</v>
      </c>
      <c r="B9696" s="294" t="s">
        <v>6119</v>
      </c>
    </row>
    <row r="9697">
      <c r="A9697" s="441">
        <v>45862.85011961806</v>
      </c>
      <c r="B9697" s="294" t="s">
        <v>2260</v>
      </c>
    </row>
    <row r="9698">
      <c r="A9698" s="441">
        <v>45862.85012809028</v>
      </c>
      <c r="B9698" s="294" t="s">
        <v>2696</v>
      </c>
    </row>
    <row r="9699">
      <c r="A9699" s="441">
        <v>45862.85014380787</v>
      </c>
      <c r="B9699" s="294" t="s">
        <v>2264</v>
      </c>
    </row>
    <row r="9700">
      <c r="A9700" s="441">
        <v>45862.892760717594</v>
      </c>
      <c r="B9700" s="294" t="s">
        <v>6120</v>
      </c>
    </row>
    <row r="9701">
      <c r="A9701" s="441">
        <v>45862.89276569444</v>
      </c>
      <c r="B9701" s="294" t="s">
        <v>2260</v>
      </c>
    </row>
    <row r="9702">
      <c r="A9702" s="441">
        <v>45862.892769108796</v>
      </c>
      <c r="B9702" s="294" t="s">
        <v>6121</v>
      </c>
    </row>
    <row r="9703">
      <c r="A9703" s="441">
        <v>45862.89278170139</v>
      </c>
      <c r="B9703" s="294" t="s">
        <v>2262</v>
      </c>
    </row>
    <row r="9704">
      <c r="A9704" s="441">
        <v>45862.89278846065</v>
      </c>
      <c r="B9704" s="294" t="s">
        <v>6122</v>
      </c>
    </row>
    <row r="9705">
      <c r="A9705" s="441">
        <v>45862.892798333334</v>
      </c>
      <c r="B9705" s="294" t="s">
        <v>2264</v>
      </c>
    </row>
    <row r="9706">
      <c r="A9706" s="441">
        <v>45862.893129108794</v>
      </c>
      <c r="B9706" s="294" t="s">
        <v>6123</v>
      </c>
    </row>
    <row r="9707">
      <c r="A9707" s="441">
        <v>45862.89313715277</v>
      </c>
      <c r="B9707" s="294" t="s">
        <v>3507</v>
      </c>
    </row>
    <row r="9708">
      <c r="A9708" s="441">
        <v>45862.89314111111</v>
      </c>
      <c r="B9708" s="294" t="s">
        <v>3508</v>
      </c>
    </row>
    <row r="9709">
      <c r="A9709" s="441">
        <v>45862.89315091435</v>
      </c>
      <c r="B9709" s="294" t="s">
        <v>6124</v>
      </c>
    </row>
    <row r="9710">
      <c r="A9710" s="441">
        <v>45862.89316609954</v>
      </c>
      <c r="B9710" s="294" t="s">
        <v>6125</v>
      </c>
    </row>
    <row r="9711">
      <c r="A9711" s="441">
        <v>45862.89410385417</v>
      </c>
      <c r="B9711" s="294" t="s">
        <v>6126</v>
      </c>
    </row>
    <row r="9712">
      <c r="A9712" s="441">
        <v>45862.89410931713</v>
      </c>
      <c r="B9712" s="294" t="s">
        <v>2274</v>
      </c>
    </row>
    <row r="9713">
      <c r="A9713" s="441">
        <v>45862.89412652778</v>
      </c>
      <c r="B9713" s="294" t="s">
        <v>3507</v>
      </c>
    </row>
    <row r="9714">
      <c r="A9714" s="441">
        <v>45862.89413288195</v>
      </c>
      <c r="B9714" s="294" t="s">
        <v>3512</v>
      </c>
    </row>
    <row r="9715">
      <c r="A9715" s="441">
        <v>45862.89413748843</v>
      </c>
      <c r="B9715" s="294" t="s">
        <v>6089</v>
      </c>
    </row>
    <row r="9716">
      <c r="A9716" s="441">
        <v>45862.89417608797</v>
      </c>
      <c r="B9716" s="294" t="s">
        <v>2342</v>
      </c>
    </row>
    <row r="9717">
      <c r="A9717" s="441">
        <v>45862.894195393514</v>
      </c>
      <c r="B9717" s="294" t="s">
        <v>6127</v>
      </c>
    </row>
    <row r="9718">
      <c r="A9718" s="441">
        <v>45862.89420030093</v>
      </c>
      <c r="B9718" s="294" t="s">
        <v>2280</v>
      </c>
    </row>
    <row r="9719">
      <c r="A9719" s="441">
        <v>45862.89421171296</v>
      </c>
      <c r="B9719" s="294" t="s">
        <v>2281</v>
      </c>
    </row>
    <row r="9720">
      <c r="A9720" s="441">
        <v>45862.89424736111</v>
      </c>
      <c r="B9720" s="294" t="s">
        <v>6128</v>
      </c>
    </row>
    <row r="9721">
      <c r="A9721" s="441">
        <v>45862.89425211806</v>
      </c>
      <c r="B9721" s="294" t="s">
        <v>2283</v>
      </c>
    </row>
    <row r="9722">
      <c r="A9722" s="441">
        <v>45862.89426164352</v>
      </c>
      <c r="B9722" s="294" t="s">
        <v>6129</v>
      </c>
    </row>
    <row r="9723">
      <c r="A9723" s="441">
        <v>45862.89426685185</v>
      </c>
      <c r="B9723" s="294" t="s">
        <v>2285</v>
      </c>
    </row>
    <row r="9724">
      <c r="A9724" s="441">
        <v>45862.89427369213</v>
      </c>
      <c r="B9724" s="294" t="s">
        <v>6130</v>
      </c>
    </row>
    <row r="9725">
      <c r="A9725" s="441">
        <v>45862.89428673611</v>
      </c>
      <c r="B9725" s="294" t="s">
        <v>6131</v>
      </c>
    </row>
    <row r="9726">
      <c r="A9726" s="441">
        <v>45863.007302673606</v>
      </c>
      <c r="B9726" s="294" t="s">
        <v>6132</v>
      </c>
    </row>
    <row r="9727">
      <c r="A9727" s="441">
        <v>45863.00730880787</v>
      </c>
      <c r="B9727" s="294" t="s">
        <v>2260</v>
      </c>
    </row>
    <row r="9728">
      <c r="A9728" s="441">
        <v>45863.00731350694</v>
      </c>
      <c r="B9728" s="294" t="s">
        <v>2550</v>
      </c>
    </row>
    <row r="9729">
      <c r="A9729" s="441">
        <v>45863.007328101856</v>
      </c>
      <c r="B9729" s="294" t="s">
        <v>2262</v>
      </c>
    </row>
    <row r="9730">
      <c r="A9730" s="441">
        <v>45863.00733707176</v>
      </c>
      <c r="B9730" s="294" t="s">
        <v>6133</v>
      </c>
    </row>
    <row r="9731">
      <c r="A9731" s="441">
        <v>45863.00735540509</v>
      </c>
      <c r="B9731" s="294" t="s">
        <v>2264</v>
      </c>
    </row>
    <row r="9732">
      <c r="A9732" s="441">
        <v>45863.00766501157</v>
      </c>
      <c r="B9732" s="294" t="s">
        <v>6134</v>
      </c>
    </row>
    <row r="9733">
      <c r="A9733" s="441">
        <v>45863.007679594906</v>
      </c>
      <c r="B9733" s="294" t="s">
        <v>2553</v>
      </c>
    </row>
    <row r="9734">
      <c r="A9734" s="441">
        <v>45863.00768353009</v>
      </c>
      <c r="B9734" s="294" t="s">
        <v>2554</v>
      </c>
    </row>
    <row r="9735">
      <c r="A9735" s="441">
        <v>45863.00769513889</v>
      </c>
      <c r="B9735" s="294" t="s">
        <v>6135</v>
      </c>
    </row>
    <row r="9736">
      <c r="A9736" s="441">
        <v>45863.00770829861</v>
      </c>
      <c r="B9736" s="294" t="s">
        <v>6136</v>
      </c>
    </row>
    <row r="9737">
      <c r="A9737" s="441">
        <v>45863.00812326389</v>
      </c>
      <c r="B9737" s="294" t="s">
        <v>6137</v>
      </c>
    </row>
    <row r="9738">
      <c r="A9738" s="441">
        <v>45863.00812767362</v>
      </c>
      <c r="B9738" s="294" t="s">
        <v>2274</v>
      </c>
    </row>
    <row r="9739">
      <c r="A9739" s="441">
        <v>45863.00814510416</v>
      </c>
      <c r="B9739" s="294" t="s">
        <v>2553</v>
      </c>
    </row>
    <row r="9740">
      <c r="A9740" s="441">
        <v>45863.008157442135</v>
      </c>
      <c r="B9740" s="294" t="s">
        <v>2558</v>
      </c>
    </row>
    <row r="9741">
      <c r="A9741" s="441">
        <v>45863.00816090278</v>
      </c>
      <c r="B9741" s="294" t="s">
        <v>6089</v>
      </c>
    </row>
    <row r="9742">
      <c r="A9742" s="441">
        <v>45863.00819116898</v>
      </c>
      <c r="B9742" s="294" t="s">
        <v>2278</v>
      </c>
    </row>
    <row r="9743">
      <c r="A9743" s="441">
        <v>45863.008206493054</v>
      </c>
      <c r="B9743" s="294" t="s">
        <v>6138</v>
      </c>
    </row>
    <row r="9744">
      <c r="A9744" s="441">
        <v>45863.00821046296</v>
      </c>
      <c r="B9744" s="294" t="s">
        <v>2280</v>
      </c>
    </row>
    <row r="9745">
      <c r="A9745" s="441">
        <v>45863.00821833333</v>
      </c>
      <c r="B9745" s="294" t="s">
        <v>2281</v>
      </c>
    </row>
    <row r="9746">
      <c r="A9746" s="441">
        <v>45863.008234479166</v>
      </c>
      <c r="B9746" s="294" t="s">
        <v>6139</v>
      </c>
    </row>
    <row r="9747">
      <c r="A9747" s="441">
        <v>45863.00825403935</v>
      </c>
      <c r="B9747" s="294" t="s">
        <v>2283</v>
      </c>
    </row>
    <row r="9748">
      <c r="A9748" s="441">
        <v>45863.008261759256</v>
      </c>
      <c r="B9748" s="294" t="s">
        <v>6140</v>
      </c>
    </row>
    <row r="9749">
      <c r="A9749" s="441">
        <v>45863.00826497685</v>
      </c>
      <c r="B9749" s="294" t="s">
        <v>2285</v>
      </c>
    </row>
    <row r="9750">
      <c r="A9750" s="441">
        <v>45863.0082740162</v>
      </c>
      <c r="B9750" s="294" t="s">
        <v>6141</v>
      </c>
    </row>
    <row r="9751">
      <c r="A9751" s="441">
        <v>45863.008284282405</v>
      </c>
      <c r="B9751" s="294" t="s">
        <v>6142</v>
      </c>
    </row>
    <row r="9752">
      <c r="A9752" s="441">
        <v>45863.25719336806</v>
      </c>
      <c r="B9752" s="294" t="s">
        <v>6143</v>
      </c>
    </row>
    <row r="9753">
      <c r="A9753" s="441">
        <v>45863.25719709491</v>
      </c>
      <c r="B9753" s="294" t="s">
        <v>6144</v>
      </c>
    </row>
    <row r="9754">
      <c r="A9754" s="441">
        <v>45863.25720791667</v>
      </c>
      <c r="B9754" s="294" t="s">
        <v>2283</v>
      </c>
    </row>
    <row r="9755">
      <c r="A9755" s="441">
        <v>45863.25722601852</v>
      </c>
      <c r="B9755" s="294" t="s">
        <v>6145</v>
      </c>
    </row>
    <row r="9756">
      <c r="A9756" s="441">
        <v>45863.334668055555</v>
      </c>
      <c r="B9756" s="294" t="s">
        <v>6146</v>
      </c>
    </row>
    <row r="9757">
      <c r="A9757" s="441">
        <v>45863.334686250004</v>
      </c>
      <c r="B9757" s="294" t="s">
        <v>3149</v>
      </c>
    </row>
    <row r="9758">
      <c r="A9758" s="441">
        <v>45863.33469189815</v>
      </c>
      <c r="B9758" s="294" t="s">
        <v>2398</v>
      </c>
    </row>
    <row r="9759">
      <c r="A9759" s="441">
        <v>45863.33471733796</v>
      </c>
      <c r="B9759" s="294" t="s">
        <v>2399</v>
      </c>
    </row>
    <row r="9760">
      <c r="A9760" s="441">
        <v>45863.33473729166</v>
      </c>
      <c r="B9760" s="294" t="s">
        <v>6147</v>
      </c>
    </row>
    <row r="9761">
      <c r="A9761" s="441">
        <v>45863.335390486114</v>
      </c>
      <c r="B9761" s="294" t="s">
        <v>6148</v>
      </c>
    </row>
    <row r="9762">
      <c r="A9762" s="441">
        <v>45863.33539475694</v>
      </c>
      <c r="B9762" s="294" t="s">
        <v>2274</v>
      </c>
    </row>
    <row r="9763">
      <c r="A9763" s="441">
        <v>45863.33540415509</v>
      </c>
      <c r="B9763" s="294" t="s">
        <v>3149</v>
      </c>
    </row>
    <row r="9764">
      <c r="A9764" s="441">
        <v>45863.335408645835</v>
      </c>
      <c r="B9764" s="294" t="s">
        <v>3155</v>
      </c>
    </row>
    <row r="9765">
      <c r="A9765" s="441">
        <v>45863.335413078705</v>
      </c>
      <c r="B9765" s="294" t="s">
        <v>6089</v>
      </c>
    </row>
    <row r="9766">
      <c r="A9766" s="441">
        <v>45863.335443344906</v>
      </c>
      <c r="B9766" s="294" t="s">
        <v>2333</v>
      </c>
    </row>
    <row r="9767">
      <c r="A9767" s="441">
        <v>45863.33546462963</v>
      </c>
      <c r="B9767" s="294" t="s">
        <v>6149</v>
      </c>
    </row>
    <row r="9768">
      <c r="A9768" s="441">
        <v>45863.33547605324</v>
      </c>
      <c r="B9768" s="294" t="s">
        <v>2280</v>
      </c>
    </row>
    <row r="9769">
      <c r="A9769" s="441">
        <v>45863.335491875</v>
      </c>
      <c r="B9769" s="294" t="s">
        <v>2281</v>
      </c>
    </row>
    <row r="9770">
      <c r="A9770" s="441">
        <v>45863.33550826389</v>
      </c>
      <c r="B9770" s="294" t="s">
        <v>6150</v>
      </c>
    </row>
    <row r="9771">
      <c r="A9771" s="441">
        <v>45863.33551222223</v>
      </c>
      <c r="B9771" s="294" t="s">
        <v>2283</v>
      </c>
    </row>
    <row r="9772">
      <c r="A9772" s="441">
        <v>45863.33552512732</v>
      </c>
      <c r="B9772" s="294" t="s">
        <v>6151</v>
      </c>
    </row>
    <row r="9773">
      <c r="A9773" s="441">
        <v>45863.335529814816</v>
      </c>
      <c r="B9773" s="294" t="s">
        <v>2285</v>
      </c>
    </row>
    <row r="9774">
      <c r="A9774" s="441">
        <v>45863.335535439815</v>
      </c>
      <c r="B9774" s="294" t="s">
        <v>6152</v>
      </c>
    </row>
    <row r="9775">
      <c r="A9775" s="441">
        <v>45863.33554533565</v>
      </c>
      <c r="B9775" s="294" t="s">
        <v>6153</v>
      </c>
    </row>
    <row r="9776">
      <c r="A9776" s="441">
        <v>45863.35564877315</v>
      </c>
      <c r="B9776" s="294" t="s">
        <v>6154</v>
      </c>
    </row>
    <row r="9777">
      <c r="A9777" s="441">
        <v>45863.35565188657</v>
      </c>
      <c r="B9777" s="294" t="s">
        <v>2260</v>
      </c>
    </row>
    <row r="9778">
      <c r="A9778" s="441">
        <v>45863.35565585648</v>
      </c>
      <c r="B9778" s="294" t="s">
        <v>2414</v>
      </c>
    </row>
    <row r="9779">
      <c r="A9779" s="441">
        <v>45863.3556662037</v>
      </c>
      <c r="B9779" s="294" t="s">
        <v>2264</v>
      </c>
    </row>
    <row r="9780">
      <c r="A9780" s="441">
        <v>45863.355887638885</v>
      </c>
      <c r="B9780" s="294" t="s">
        <v>6155</v>
      </c>
    </row>
    <row r="9781">
      <c r="A9781" s="441">
        <v>45863.35589128472</v>
      </c>
      <c r="B9781" s="294" t="s">
        <v>2260</v>
      </c>
    </row>
    <row r="9782">
      <c r="A9782" s="441">
        <v>45863.35589503472</v>
      </c>
      <c r="B9782" s="294" t="s">
        <v>2414</v>
      </c>
    </row>
    <row r="9783">
      <c r="A9783" s="441">
        <v>45863.35589876157</v>
      </c>
      <c r="B9783" s="294" t="s">
        <v>2264</v>
      </c>
    </row>
    <row r="9784">
      <c r="A9784" s="441">
        <v>45863.3562228125</v>
      </c>
      <c r="B9784" s="294" t="s">
        <v>6156</v>
      </c>
    </row>
    <row r="9785">
      <c r="A9785" s="441">
        <v>45863.35622688658</v>
      </c>
      <c r="B9785" s="294" t="s">
        <v>2260</v>
      </c>
    </row>
    <row r="9786">
      <c r="A9786" s="441">
        <v>45863.356231516205</v>
      </c>
      <c r="B9786" s="294" t="s">
        <v>2414</v>
      </c>
    </row>
    <row r="9787">
      <c r="A9787" s="441">
        <v>45863.35623513889</v>
      </c>
      <c r="B9787" s="294" t="s">
        <v>2264</v>
      </c>
    </row>
    <row r="9788">
      <c r="A9788" s="441">
        <v>45863.356466087964</v>
      </c>
      <c r="B9788" s="294" t="s">
        <v>6157</v>
      </c>
    </row>
    <row r="9789">
      <c r="A9789" s="441">
        <v>45863.35647106481</v>
      </c>
      <c r="B9789" s="294" t="s">
        <v>2260</v>
      </c>
    </row>
    <row r="9790">
      <c r="A9790" s="441">
        <v>45863.35647461806</v>
      </c>
      <c r="B9790" s="294" t="s">
        <v>2414</v>
      </c>
    </row>
    <row r="9791">
      <c r="A9791" s="441">
        <v>45863.356477974536</v>
      </c>
      <c r="B9791" s="294" t="s">
        <v>2264</v>
      </c>
    </row>
    <row r="9792">
      <c r="A9792" s="441">
        <v>45863.360468425926</v>
      </c>
      <c r="B9792" s="294" t="s">
        <v>6158</v>
      </c>
    </row>
    <row r="9793">
      <c r="A9793" s="441">
        <v>45863.36048368056</v>
      </c>
      <c r="B9793" s="294" t="s">
        <v>2612</v>
      </c>
    </row>
    <row r="9794">
      <c r="A9794" s="441">
        <v>45863.360487453705</v>
      </c>
      <c r="B9794" s="294" t="s">
        <v>2398</v>
      </c>
    </row>
    <row r="9795">
      <c r="A9795" s="441">
        <v>45863.36049599537</v>
      </c>
      <c r="B9795" s="294" t="s">
        <v>2399</v>
      </c>
    </row>
    <row r="9796">
      <c r="A9796" s="441">
        <v>45863.36051113426</v>
      </c>
      <c r="B9796" s="294" t="s">
        <v>6159</v>
      </c>
    </row>
    <row r="9797">
      <c r="A9797" s="441">
        <v>45863.361030127315</v>
      </c>
      <c r="B9797" s="294" t="s">
        <v>6160</v>
      </c>
    </row>
    <row r="9798">
      <c r="A9798" s="441">
        <v>45863.36103918981</v>
      </c>
      <c r="B9798" s="294" t="s">
        <v>2426</v>
      </c>
    </row>
    <row r="9799">
      <c r="A9799" s="441">
        <v>45863.361043287034</v>
      </c>
      <c r="B9799" s="294" t="s">
        <v>2398</v>
      </c>
    </row>
    <row r="9800">
      <c r="A9800" s="441">
        <v>45863.36104956019</v>
      </c>
      <c r="B9800" s="294" t="s">
        <v>2399</v>
      </c>
    </row>
    <row r="9801">
      <c r="A9801" s="441">
        <v>45863.3610625463</v>
      </c>
      <c r="B9801" s="294" t="s">
        <v>6161</v>
      </c>
    </row>
    <row r="9802">
      <c r="A9802" s="441">
        <v>45863.361407743054</v>
      </c>
      <c r="B9802" s="294" t="s">
        <v>6162</v>
      </c>
    </row>
    <row r="9803">
      <c r="A9803" s="441">
        <v>45863.36141179399</v>
      </c>
      <c r="B9803" s="294" t="s">
        <v>2274</v>
      </c>
    </row>
    <row r="9804">
      <c r="A9804" s="441">
        <v>45863.3614209838</v>
      </c>
      <c r="B9804" s="294" t="s">
        <v>6163</v>
      </c>
    </row>
    <row r="9805">
      <c r="A9805" s="441">
        <v>45863.361425358795</v>
      </c>
      <c r="B9805" s="294" t="s">
        <v>2612</v>
      </c>
    </row>
    <row r="9806">
      <c r="A9806" s="441">
        <v>45863.36143443287</v>
      </c>
      <c r="B9806" s="294" t="s">
        <v>2622</v>
      </c>
    </row>
    <row r="9807">
      <c r="A9807" s="441">
        <v>45863.361436782405</v>
      </c>
      <c r="B9807" s="294" t="s">
        <v>3957</v>
      </c>
    </row>
    <row r="9808">
      <c r="A9808" s="441">
        <v>45863.36143943287</v>
      </c>
      <c r="B9808" s="294" t="s">
        <v>2398</v>
      </c>
    </row>
    <row r="9809">
      <c r="A9809" s="441">
        <v>45863.36144013889</v>
      </c>
      <c r="B9809" s="294" t="s">
        <v>6089</v>
      </c>
    </row>
    <row r="9810">
      <c r="A9810" s="441">
        <v>45863.361448703705</v>
      </c>
      <c r="B9810" s="294" t="s">
        <v>2399</v>
      </c>
    </row>
    <row r="9811">
      <c r="A9811" s="441">
        <v>45863.361469062496</v>
      </c>
      <c r="B9811" s="294" t="s">
        <v>6164</v>
      </c>
    </row>
    <row r="9812">
      <c r="A9812" s="441">
        <v>45863.36147952546</v>
      </c>
      <c r="B9812" s="294" t="s">
        <v>2278</v>
      </c>
    </row>
    <row r="9813">
      <c r="A9813" s="441">
        <v>45863.361492627315</v>
      </c>
      <c r="B9813" s="294" t="s">
        <v>6165</v>
      </c>
    </row>
    <row r="9814">
      <c r="A9814" s="441">
        <v>45863.361495879624</v>
      </c>
      <c r="B9814" s="294" t="s">
        <v>2280</v>
      </c>
    </row>
    <row r="9815">
      <c r="A9815" s="441">
        <v>45863.361504768516</v>
      </c>
      <c r="B9815" s="294" t="s">
        <v>2281</v>
      </c>
    </row>
    <row r="9816">
      <c r="A9816" s="441">
        <v>45863.3615332176</v>
      </c>
      <c r="B9816" s="294" t="s">
        <v>6166</v>
      </c>
    </row>
    <row r="9817">
      <c r="A9817" s="441">
        <v>45863.36153671297</v>
      </c>
      <c r="B9817" s="294" t="s">
        <v>2283</v>
      </c>
    </row>
    <row r="9818">
      <c r="A9818" s="441">
        <v>45863.36154457176</v>
      </c>
      <c r="B9818" s="294" t="s">
        <v>6167</v>
      </c>
    </row>
    <row r="9819">
      <c r="A9819" s="441">
        <v>45863.36154886574</v>
      </c>
      <c r="B9819" s="294" t="s">
        <v>2285</v>
      </c>
    </row>
    <row r="9820">
      <c r="A9820" s="441">
        <v>45863.36155320602</v>
      </c>
      <c r="B9820" s="294" t="s">
        <v>6168</v>
      </c>
    </row>
    <row r="9821">
      <c r="A9821" s="441">
        <v>45863.361566921296</v>
      </c>
      <c r="B9821" s="294" t="s">
        <v>6169</v>
      </c>
    </row>
    <row r="9822">
      <c r="A9822" s="441">
        <v>45863.36180587963</v>
      </c>
      <c r="B9822" s="294" t="s">
        <v>6170</v>
      </c>
    </row>
    <row r="9823">
      <c r="A9823" s="441">
        <v>45863.36182142361</v>
      </c>
      <c r="B9823" s="294" t="s">
        <v>2603</v>
      </c>
    </row>
    <row r="9824">
      <c r="A9824" s="441">
        <v>45863.361824618056</v>
      </c>
      <c r="B9824" s="294" t="s">
        <v>2398</v>
      </c>
    </row>
    <row r="9825">
      <c r="A9825" s="441">
        <v>45863.3618350926</v>
      </c>
      <c r="B9825" s="294" t="s">
        <v>2399</v>
      </c>
    </row>
    <row r="9826">
      <c r="A9826" s="441">
        <v>45863.36184614583</v>
      </c>
      <c r="B9826" s="294" t="s">
        <v>6171</v>
      </c>
    </row>
    <row r="9827">
      <c r="A9827" s="441">
        <v>45863.361849849534</v>
      </c>
      <c r="B9827" s="294" t="s">
        <v>2274</v>
      </c>
    </row>
    <row r="9828">
      <c r="A9828" s="441">
        <v>45863.36185717593</v>
      </c>
      <c r="B9828" s="294" t="s">
        <v>6172</v>
      </c>
    </row>
    <row r="9829">
      <c r="A9829" s="441">
        <v>45863.3618713426</v>
      </c>
      <c r="B9829" s="294" t="s">
        <v>2426</v>
      </c>
    </row>
    <row r="9830">
      <c r="A9830" s="441">
        <v>45863.36187547454</v>
      </c>
      <c r="B9830" s="294" t="s">
        <v>2429</v>
      </c>
    </row>
    <row r="9831">
      <c r="A9831" s="441">
        <v>45863.361878553245</v>
      </c>
      <c r="B9831" s="294" t="s">
        <v>6089</v>
      </c>
    </row>
    <row r="9832">
      <c r="A9832" s="441">
        <v>45863.361916458336</v>
      </c>
      <c r="B9832" s="294" t="s">
        <v>2342</v>
      </c>
    </row>
    <row r="9833">
      <c r="A9833" s="441">
        <v>45863.36193059028</v>
      </c>
      <c r="B9833" s="294" t="s">
        <v>6173</v>
      </c>
    </row>
    <row r="9834">
      <c r="A9834" s="441">
        <v>45863.36193324074</v>
      </c>
      <c r="B9834" s="294" t="s">
        <v>2280</v>
      </c>
    </row>
    <row r="9835">
      <c r="A9835" s="441">
        <v>45863.361950798615</v>
      </c>
      <c r="B9835" s="294" t="s">
        <v>2281</v>
      </c>
    </row>
    <row r="9836">
      <c r="A9836" s="441">
        <v>45863.36196505787</v>
      </c>
      <c r="B9836" s="294" t="s">
        <v>6174</v>
      </c>
    </row>
    <row r="9837">
      <c r="A9837" s="441">
        <v>45863.36197947917</v>
      </c>
      <c r="B9837" s="294" t="s">
        <v>2283</v>
      </c>
    </row>
    <row r="9838">
      <c r="A9838" s="441">
        <v>45863.36198688658</v>
      </c>
      <c r="B9838" s="294" t="s">
        <v>6175</v>
      </c>
    </row>
    <row r="9839">
      <c r="A9839" s="441">
        <v>45863.3619937037</v>
      </c>
      <c r="B9839" s="294" t="s">
        <v>2285</v>
      </c>
    </row>
    <row r="9840">
      <c r="A9840" s="441">
        <v>45863.36199819444</v>
      </c>
      <c r="B9840" s="294" t="s">
        <v>6176</v>
      </c>
    </row>
    <row r="9841">
      <c r="A9841" s="441">
        <v>45863.36200810185</v>
      </c>
      <c r="B9841" s="294" t="s">
        <v>6177</v>
      </c>
    </row>
    <row r="9842">
      <c r="A9842" s="441">
        <v>45863.36246870371</v>
      </c>
      <c r="B9842" s="294" t="s">
        <v>6178</v>
      </c>
    </row>
    <row r="9843">
      <c r="A9843" s="441">
        <v>45863.36247241899</v>
      </c>
      <c r="B9843" s="294" t="s">
        <v>2274</v>
      </c>
    </row>
    <row r="9844">
      <c r="A9844" s="441">
        <v>45863.36248200231</v>
      </c>
      <c r="B9844" s="294" t="s">
        <v>2622</v>
      </c>
    </row>
    <row r="9845">
      <c r="A9845" s="441">
        <v>45863.36248733796</v>
      </c>
      <c r="B9845" s="294" t="s">
        <v>2641</v>
      </c>
    </row>
    <row r="9846">
      <c r="A9846" s="441">
        <v>45863.36249109954</v>
      </c>
      <c r="B9846" s="294" t="s">
        <v>6089</v>
      </c>
    </row>
    <row r="9847">
      <c r="A9847" s="441">
        <v>45863.36253817129</v>
      </c>
      <c r="B9847" s="294" t="s">
        <v>2278</v>
      </c>
    </row>
    <row r="9848">
      <c r="A9848" s="441">
        <v>45863.36255199074</v>
      </c>
      <c r="B9848" s="294" t="s">
        <v>6179</v>
      </c>
    </row>
    <row r="9849">
      <c r="A9849" s="441">
        <v>45863.362559155095</v>
      </c>
      <c r="B9849" s="294" t="s">
        <v>2280</v>
      </c>
    </row>
    <row r="9850">
      <c r="A9850" s="441">
        <v>45863.36258645833</v>
      </c>
      <c r="B9850" s="294" t="s">
        <v>2281</v>
      </c>
    </row>
    <row r="9851">
      <c r="A9851" s="441">
        <v>45863.36260789352</v>
      </c>
      <c r="B9851" s="294" t="s">
        <v>6180</v>
      </c>
    </row>
    <row r="9852">
      <c r="A9852" s="441">
        <v>45863.36261246528</v>
      </c>
      <c r="B9852" s="294" t="s">
        <v>2283</v>
      </c>
    </row>
    <row r="9853">
      <c r="A9853" s="441">
        <v>45863.36262082176</v>
      </c>
      <c r="B9853" s="294" t="s">
        <v>6181</v>
      </c>
    </row>
    <row r="9854">
      <c r="A9854" s="441">
        <v>45863.36262428241</v>
      </c>
      <c r="B9854" s="294" t="s">
        <v>2285</v>
      </c>
    </row>
    <row r="9855">
      <c r="A9855" s="441">
        <v>45863.36264043982</v>
      </c>
      <c r="B9855" s="294" t="s">
        <v>6182</v>
      </c>
    </row>
    <row r="9856">
      <c r="A9856" s="441">
        <v>45863.36265623843</v>
      </c>
      <c r="B9856" s="294" t="s">
        <v>6183</v>
      </c>
    </row>
    <row r="9857">
      <c r="A9857" s="441">
        <v>45863.3628115162</v>
      </c>
      <c r="B9857" s="294" t="s">
        <v>6184</v>
      </c>
    </row>
    <row r="9858">
      <c r="A9858" s="441">
        <v>45863.36281542824</v>
      </c>
      <c r="B9858" s="294" t="s">
        <v>2274</v>
      </c>
    </row>
    <row r="9859">
      <c r="A9859" s="441">
        <v>45863.362823206015</v>
      </c>
      <c r="B9859" s="294" t="s">
        <v>2603</v>
      </c>
    </row>
    <row r="9860">
      <c r="A9860" s="441">
        <v>45863.36283060185</v>
      </c>
      <c r="B9860" s="294" t="s">
        <v>2615</v>
      </c>
    </row>
    <row r="9861">
      <c r="A9861" s="441">
        <v>45863.36283949074</v>
      </c>
      <c r="B9861" s="294" t="s">
        <v>6089</v>
      </c>
    </row>
    <row r="9862">
      <c r="A9862" s="441">
        <v>45863.362900162036</v>
      </c>
      <c r="B9862" s="294" t="s">
        <v>2342</v>
      </c>
    </row>
    <row r="9863">
      <c r="A9863" s="441">
        <v>45863.36292141204</v>
      </c>
      <c r="B9863" s="294" t="s">
        <v>6185</v>
      </c>
    </row>
    <row r="9864">
      <c r="A9864" s="441">
        <v>45863.36292629629</v>
      </c>
      <c r="B9864" s="294" t="s">
        <v>2280</v>
      </c>
    </row>
    <row r="9865">
      <c r="A9865" s="441">
        <v>45863.36294355324</v>
      </c>
      <c r="B9865" s="294" t="s">
        <v>2281</v>
      </c>
    </row>
    <row r="9866">
      <c r="A9866" s="441">
        <v>45863.36300053241</v>
      </c>
      <c r="B9866" s="294" t="s">
        <v>6186</v>
      </c>
    </row>
    <row r="9867">
      <c r="A9867" s="441">
        <v>45863.36300356482</v>
      </c>
      <c r="B9867" s="294" t="s">
        <v>2283</v>
      </c>
    </row>
    <row r="9868">
      <c r="A9868" s="441">
        <v>45863.36301368056</v>
      </c>
      <c r="B9868" s="294" t="s">
        <v>6187</v>
      </c>
    </row>
    <row r="9869">
      <c r="A9869" s="441">
        <v>45863.363017129624</v>
      </c>
      <c r="B9869" s="294" t="s">
        <v>2285</v>
      </c>
    </row>
    <row r="9870">
      <c r="A9870" s="441">
        <v>45863.36302628472</v>
      </c>
      <c r="B9870" s="294" t="s">
        <v>6188</v>
      </c>
    </row>
    <row r="9871">
      <c r="A9871" s="441">
        <v>45863.363067893515</v>
      </c>
      <c r="B9871" s="294" t="s">
        <v>6189</v>
      </c>
    </row>
    <row r="9872">
      <c r="A9872" s="441">
        <v>45863.37507412037</v>
      </c>
      <c r="B9872" s="294" t="s">
        <v>2290</v>
      </c>
    </row>
    <row r="9873">
      <c r="A9873" s="441">
        <v>45863.39225510416</v>
      </c>
      <c r="B9873" s="294" t="s">
        <v>6190</v>
      </c>
    </row>
    <row r="9874">
      <c r="A9874" s="441">
        <v>45863.39225780092</v>
      </c>
      <c r="B9874" s="294" t="s">
        <v>2260</v>
      </c>
    </row>
    <row r="9875">
      <c r="A9875" s="441">
        <v>45863.392260520835</v>
      </c>
      <c r="B9875" s="294" t="s">
        <v>2593</v>
      </c>
    </row>
    <row r="9876">
      <c r="A9876" s="441">
        <v>45863.392277754625</v>
      </c>
      <c r="B9876" s="294" t="s">
        <v>2264</v>
      </c>
    </row>
    <row r="9877">
      <c r="A9877" s="441">
        <v>45863.462757291665</v>
      </c>
      <c r="B9877" s="294" t="s">
        <v>6191</v>
      </c>
    </row>
    <row r="9878">
      <c r="A9878" s="441">
        <v>45863.46276645834</v>
      </c>
      <c r="B9878" s="294" t="s">
        <v>2719</v>
      </c>
    </row>
    <row r="9879">
      <c r="A9879" s="441">
        <v>45863.46278037037</v>
      </c>
      <c r="B9879" s="294" t="s">
        <v>6192</v>
      </c>
    </row>
    <row r="9880">
      <c r="A9880" s="441">
        <v>45863.46279148148</v>
      </c>
      <c r="B9880" s="294" t="s">
        <v>6193</v>
      </c>
    </row>
    <row r="9881">
      <c r="A9881" s="441">
        <v>45863.46280634259</v>
      </c>
      <c r="B9881" s="294" t="s">
        <v>6194</v>
      </c>
    </row>
    <row r="9882">
      <c r="A9882" s="441">
        <v>45863.46415</v>
      </c>
      <c r="B9882" s="294" t="s">
        <v>6195</v>
      </c>
    </row>
    <row r="9883">
      <c r="A9883" s="441">
        <v>45863.46415375</v>
      </c>
      <c r="B9883" s="294" t="s">
        <v>2274</v>
      </c>
    </row>
    <row r="9884">
      <c r="A9884" s="441">
        <v>45863.4641625</v>
      </c>
      <c r="B9884" s="294" t="s">
        <v>2719</v>
      </c>
    </row>
    <row r="9885">
      <c r="A9885" s="441">
        <v>45863.46416554398</v>
      </c>
      <c r="B9885" s="294" t="s">
        <v>2725</v>
      </c>
    </row>
    <row r="9886">
      <c r="A9886" s="441">
        <v>45863.46416859954</v>
      </c>
      <c r="B9886" s="294" t="s">
        <v>6196</v>
      </c>
    </row>
    <row r="9887">
      <c r="A9887" s="441">
        <v>45863.4643072801</v>
      </c>
      <c r="B9887" s="294" t="s">
        <v>2278</v>
      </c>
    </row>
    <row r="9888">
      <c r="A9888" s="441">
        <v>45863.46432943287</v>
      </c>
      <c r="B9888" s="294" t="s">
        <v>6197</v>
      </c>
    </row>
    <row r="9889">
      <c r="A9889" s="441">
        <v>45863.464332476855</v>
      </c>
      <c r="B9889" s="294" t="s">
        <v>2280</v>
      </c>
    </row>
    <row r="9890">
      <c r="A9890" s="441">
        <v>45863.464342418985</v>
      </c>
      <c r="B9890" s="294" t="s">
        <v>2281</v>
      </c>
    </row>
    <row r="9891">
      <c r="A9891" s="441">
        <v>45863.46437133102</v>
      </c>
      <c r="B9891" s="294" t="s">
        <v>6198</v>
      </c>
    </row>
    <row r="9892">
      <c r="A9892" s="441">
        <v>45863.464376550924</v>
      </c>
      <c r="B9892" s="294" t="s">
        <v>2283</v>
      </c>
    </row>
    <row r="9893">
      <c r="A9893" s="441">
        <v>45863.46438582176</v>
      </c>
      <c r="B9893" s="294" t="s">
        <v>6199</v>
      </c>
    </row>
    <row r="9894">
      <c r="A9894" s="441">
        <v>45863.46439716435</v>
      </c>
      <c r="B9894" s="294" t="s">
        <v>2285</v>
      </c>
    </row>
    <row r="9895">
      <c r="A9895" s="441">
        <v>45863.464402060185</v>
      </c>
      <c r="B9895" s="294" t="s">
        <v>6200</v>
      </c>
    </row>
    <row r="9896">
      <c r="A9896" s="441">
        <v>45863.46441813657</v>
      </c>
      <c r="B9896" s="294" t="s">
        <v>6201</v>
      </c>
    </row>
    <row r="9897">
      <c r="A9897" s="441">
        <v>45863.63645056713</v>
      </c>
      <c r="B9897" s="294" t="s">
        <v>6202</v>
      </c>
    </row>
    <row r="9898">
      <c r="A9898" s="441">
        <v>45863.63645550926</v>
      </c>
      <c r="B9898" s="294" t="s">
        <v>2260</v>
      </c>
    </row>
    <row r="9899">
      <c r="A9899" s="441">
        <v>45863.63645961805</v>
      </c>
      <c r="B9899" s="294" t="s">
        <v>3651</v>
      </c>
    </row>
    <row r="9900">
      <c r="A9900" s="441">
        <v>45863.63646494213</v>
      </c>
      <c r="B9900" s="294" t="s">
        <v>2262</v>
      </c>
    </row>
    <row r="9901">
      <c r="A9901" s="441">
        <v>45863.63647914352</v>
      </c>
      <c r="B9901" s="294" t="s">
        <v>3652</v>
      </c>
    </row>
    <row r="9902">
      <c r="A9902" s="441">
        <v>45863.63649898148</v>
      </c>
      <c r="B9902" s="294" t="s">
        <v>2264</v>
      </c>
    </row>
    <row r="9903">
      <c r="A9903" s="441">
        <v>45863.63745490741</v>
      </c>
      <c r="B9903" s="294" t="s">
        <v>6203</v>
      </c>
    </row>
    <row r="9904">
      <c r="A9904" s="441">
        <v>45863.63746575231</v>
      </c>
      <c r="B9904" s="294" t="s">
        <v>3654</v>
      </c>
    </row>
    <row r="9905">
      <c r="A9905" s="441">
        <v>45863.63747070602</v>
      </c>
      <c r="B9905" s="294" t="s">
        <v>3655</v>
      </c>
    </row>
    <row r="9906">
      <c r="A9906" s="441">
        <v>45863.63747943287</v>
      </c>
      <c r="B9906" s="294" t="s">
        <v>6204</v>
      </c>
    </row>
    <row r="9907">
      <c r="A9907" s="441">
        <v>45863.63749252315</v>
      </c>
      <c r="B9907" s="294" t="s">
        <v>6205</v>
      </c>
    </row>
    <row r="9908">
      <c r="A9908" s="441">
        <v>45863.63884474537</v>
      </c>
      <c r="B9908" s="294" t="s">
        <v>6206</v>
      </c>
    </row>
    <row r="9909">
      <c r="A9909" s="441">
        <v>45863.63884932871</v>
      </c>
      <c r="B9909" s="294" t="s">
        <v>2274</v>
      </c>
    </row>
    <row r="9910">
      <c r="A9910" s="441">
        <v>45863.63887746527</v>
      </c>
      <c r="B9910" s="294" t="s">
        <v>3654</v>
      </c>
    </row>
    <row r="9911">
      <c r="A9911" s="441">
        <v>45863.638881875</v>
      </c>
      <c r="B9911" s="294" t="s">
        <v>3659</v>
      </c>
    </row>
    <row r="9912">
      <c r="A9912" s="441">
        <v>45863.63888579861</v>
      </c>
      <c r="B9912" s="294" t="s">
        <v>6207</v>
      </c>
    </row>
    <row r="9913">
      <c r="A9913" s="441">
        <v>45863.63892158565</v>
      </c>
      <c r="B9913" s="294" t="s">
        <v>2374</v>
      </c>
    </row>
    <row r="9914">
      <c r="A9914" s="441">
        <v>45863.63893851852</v>
      </c>
      <c r="B9914" s="294" t="s">
        <v>6208</v>
      </c>
    </row>
    <row r="9915">
      <c r="A9915" s="441">
        <v>45863.63894347222</v>
      </c>
      <c r="B9915" s="294" t="s">
        <v>2280</v>
      </c>
    </row>
    <row r="9916">
      <c r="A9916" s="441">
        <v>45863.638957233794</v>
      </c>
      <c r="B9916" s="294" t="s">
        <v>2281</v>
      </c>
    </row>
    <row r="9917">
      <c r="A9917" s="441">
        <v>45863.638977731476</v>
      </c>
      <c r="B9917" s="294" t="s">
        <v>6209</v>
      </c>
    </row>
    <row r="9918">
      <c r="A9918" s="441">
        <v>45863.63898335648</v>
      </c>
      <c r="B9918" s="294" t="s">
        <v>2283</v>
      </c>
    </row>
    <row r="9919">
      <c r="A9919" s="441">
        <v>45863.63899709491</v>
      </c>
      <c r="B9919" s="294" t="s">
        <v>6210</v>
      </c>
    </row>
    <row r="9920">
      <c r="A9920" s="441">
        <v>45863.63900226852</v>
      </c>
      <c r="B9920" s="294" t="s">
        <v>2285</v>
      </c>
    </row>
    <row r="9921">
      <c r="A9921" s="441">
        <v>45863.639011562496</v>
      </c>
      <c r="B9921" s="294" t="s">
        <v>6211</v>
      </c>
    </row>
    <row r="9922">
      <c r="A9922" s="441">
        <v>45863.63902365741</v>
      </c>
      <c r="B9922" s="294" t="s">
        <v>6212</v>
      </c>
    </row>
    <row r="9923">
      <c r="A9923" s="441">
        <v>45863.758396793986</v>
      </c>
      <c r="B9923" s="294" t="s">
        <v>2283</v>
      </c>
    </row>
    <row r="9924">
      <c r="A9924" s="441">
        <v>45863.758406678244</v>
      </c>
      <c r="B9924" s="294" t="s">
        <v>6213</v>
      </c>
    </row>
    <row r="9925">
      <c r="A9925" s="441">
        <v>45863.75842457176</v>
      </c>
      <c r="B9925" s="294" t="s">
        <v>2283</v>
      </c>
    </row>
    <row r="9926">
      <c r="A9926" s="441">
        <v>45863.75843340278</v>
      </c>
      <c r="B9926" s="294" t="s">
        <v>6214</v>
      </c>
    </row>
    <row r="9927">
      <c r="A9927" s="441">
        <v>45863.758452152775</v>
      </c>
      <c r="B9927" s="294" t="s">
        <v>2283</v>
      </c>
    </row>
    <row r="9928">
      <c r="A9928" s="441">
        <v>45863.75846652778</v>
      </c>
      <c r="B9928" s="294" t="s">
        <v>6215</v>
      </c>
    </row>
    <row r="9929">
      <c r="A9929" s="441">
        <v>45863.76215098379</v>
      </c>
      <c r="B9929" s="294" t="s">
        <v>6216</v>
      </c>
    </row>
    <row r="9930">
      <c r="A9930" s="441">
        <v>45863.76216197917</v>
      </c>
      <c r="B9930" s="294" t="s">
        <v>2739</v>
      </c>
    </row>
    <row r="9931">
      <c r="A9931" s="441">
        <v>45863.76216695602</v>
      </c>
      <c r="B9931" s="294" t="s">
        <v>2740</v>
      </c>
    </row>
    <row r="9932">
      <c r="A9932" s="441">
        <v>45863.762174641204</v>
      </c>
      <c r="B9932" s="294" t="s">
        <v>6217</v>
      </c>
    </row>
    <row r="9933">
      <c r="A9933" s="441">
        <v>45863.76219520833</v>
      </c>
      <c r="B9933" s="294" t="s">
        <v>6218</v>
      </c>
    </row>
    <row r="9934">
      <c r="A9934" s="441">
        <v>45863.76239251158</v>
      </c>
      <c r="B9934" s="294" t="s">
        <v>6219</v>
      </c>
    </row>
    <row r="9935">
      <c r="A9935" s="441">
        <v>45863.7624087963</v>
      </c>
      <c r="B9935" s="294" t="s">
        <v>2274</v>
      </c>
    </row>
    <row r="9936">
      <c r="A9936" s="441">
        <v>45863.76242637732</v>
      </c>
      <c r="B9936" s="294" t="s">
        <v>2739</v>
      </c>
    </row>
    <row r="9937">
      <c r="A9937" s="441">
        <v>45863.7624316088</v>
      </c>
      <c r="B9937" s="294" t="s">
        <v>2744</v>
      </c>
    </row>
    <row r="9938">
      <c r="A9938" s="441">
        <v>45863.76243615741</v>
      </c>
      <c r="B9938" s="294" t="s">
        <v>6196</v>
      </c>
    </row>
    <row r="9939">
      <c r="A9939" s="441">
        <v>45863.76248533565</v>
      </c>
      <c r="B9939" s="294" t="s">
        <v>2278</v>
      </c>
    </row>
    <row r="9940">
      <c r="A9940" s="441">
        <v>45863.76250622685</v>
      </c>
      <c r="B9940" s="294" t="s">
        <v>6220</v>
      </c>
    </row>
    <row r="9941">
      <c r="A9941" s="441">
        <v>45863.76251172453</v>
      </c>
      <c r="B9941" s="294" t="s">
        <v>2280</v>
      </c>
    </row>
    <row r="9942">
      <c r="A9942" s="441">
        <v>45863.76252307871</v>
      </c>
      <c r="B9942" s="294" t="s">
        <v>2281</v>
      </c>
    </row>
    <row r="9943">
      <c r="A9943" s="441">
        <v>45863.762566805555</v>
      </c>
      <c r="B9943" s="294" t="s">
        <v>6221</v>
      </c>
    </row>
    <row r="9944">
      <c r="A9944" s="441">
        <v>45863.76257194445</v>
      </c>
      <c r="B9944" s="294" t="s">
        <v>2283</v>
      </c>
    </row>
    <row r="9945">
      <c r="A9945" s="441">
        <v>45863.76260153935</v>
      </c>
      <c r="B9945" s="294" t="s">
        <v>6222</v>
      </c>
    </row>
    <row r="9946">
      <c r="A9946" s="441">
        <v>45863.7626168287</v>
      </c>
      <c r="B9946" s="294" t="s">
        <v>2285</v>
      </c>
    </row>
    <row r="9947">
      <c r="A9947" s="441">
        <v>45863.76262706019</v>
      </c>
      <c r="B9947" s="294" t="s">
        <v>6223</v>
      </c>
    </row>
    <row r="9948">
      <c r="A9948" s="441">
        <v>45863.76263881945</v>
      </c>
      <c r="B9948" s="294" t="s">
        <v>6224</v>
      </c>
    </row>
    <row r="9949">
      <c r="A9949" s="441">
        <v>45864.06154664352</v>
      </c>
      <c r="B9949" s="294" t="s">
        <v>6225</v>
      </c>
    </row>
    <row r="9950">
      <c r="A9950" s="441">
        <v>45864.06156349537</v>
      </c>
      <c r="B9950" s="294" t="s">
        <v>2828</v>
      </c>
    </row>
    <row r="9951">
      <c r="A9951" s="441">
        <v>45864.061567013894</v>
      </c>
      <c r="B9951" s="294" t="s">
        <v>2565</v>
      </c>
    </row>
    <row r="9952">
      <c r="A9952" s="441">
        <v>45864.061580497684</v>
      </c>
      <c r="B9952" s="294" t="s">
        <v>6226</v>
      </c>
    </row>
    <row r="9953">
      <c r="A9953" s="441">
        <v>45864.06159109954</v>
      </c>
      <c r="B9953" s="294" t="s">
        <v>6227</v>
      </c>
    </row>
    <row r="9954">
      <c r="A9954" s="441">
        <v>45864.06287435185</v>
      </c>
      <c r="B9954" s="294" t="s">
        <v>6228</v>
      </c>
    </row>
    <row r="9955">
      <c r="A9955" s="441">
        <v>45864.06288302083</v>
      </c>
      <c r="B9955" s="294" t="s">
        <v>2274</v>
      </c>
    </row>
    <row r="9956">
      <c r="A9956" s="441">
        <v>45864.06289006944</v>
      </c>
      <c r="B9956" s="294" t="s">
        <v>2828</v>
      </c>
    </row>
    <row r="9957">
      <c r="A9957" s="441">
        <v>45864.06289306713</v>
      </c>
      <c r="B9957" s="294" t="s">
        <v>2832</v>
      </c>
    </row>
    <row r="9958">
      <c r="A9958" s="441">
        <v>45864.06290209491</v>
      </c>
      <c r="B9958" s="294" t="s">
        <v>6196</v>
      </c>
    </row>
    <row r="9959">
      <c r="A9959" s="441">
        <v>45864.06294122685</v>
      </c>
      <c r="B9959" s="294" t="s">
        <v>2278</v>
      </c>
    </row>
    <row r="9960">
      <c r="A9960" s="441">
        <v>45864.06296236111</v>
      </c>
      <c r="B9960" s="294" t="s">
        <v>6229</v>
      </c>
    </row>
    <row r="9961">
      <c r="A9961" s="441">
        <v>45864.062967708334</v>
      </c>
      <c r="B9961" s="294" t="s">
        <v>2280</v>
      </c>
    </row>
    <row r="9962">
      <c r="A9962" s="441">
        <v>45864.06298332176</v>
      </c>
      <c r="B9962" s="294" t="s">
        <v>2281</v>
      </c>
    </row>
    <row r="9963">
      <c r="A9963" s="441">
        <v>45864.06300008102</v>
      </c>
      <c r="B9963" s="294" t="s">
        <v>6230</v>
      </c>
    </row>
    <row r="9964">
      <c r="A9964" s="441">
        <v>45864.06300543981</v>
      </c>
      <c r="B9964" s="294" t="s">
        <v>2283</v>
      </c>
    </row>
    <row r="9965">
      <c r="A9965" s="441">
        <v>45864.063014687505</v>
      </c>
      <c r="B9965" s="294" t="s">
        <v>6231</v>
      </c>
    </row>
    <row r="9966">
      <c r="A9966" s="441">
        <v>45864.063025208336</v>
      </c>
      <c r="B9966" s="294" t="s">
        <v>2285</v>
      </c>
    </row>
    <row r="9967">
      <c r="A9967" s="441">
        <v>45864.06303039352</v>
      </c>
      <c r="B9967" s="294" t="s">
        <v>6232</v>
      </c>
    </row>
    <row r="9968">
      <c r="A9968" s="441">
        <v>45864.06304424768</v>
      </c>
      <c r="B9968" s="294" t="s">
        <v>6233</v>
      </c>
    </row>
    <row r="9969">
      <c r="A9969" s="441">
        <v>45864.06728983796</v>
      </c>
      <c r="B9969" s="294" t="s">
        <v>6234</v>
      </c>
    </row>
    <row r="9970">
      <c r="A9970" s="441">
        <v>45864.06730001158</v>
      </c>
      <c r="B9970" s="294" t="s">
        <v>2275</v>
      </c>
    </row>
    <row r="9971">
      <c r="A9971" s="441">
        <v>45864.06730909723</v>
      </c>
      <c r="B9971" s="294" t="s">
        <v>2565</v>
      </c>
    </row>
    <row r="9972">
      <c r="A9972" s="441">
        <v>45864.067320347225</v>
      </c>
      <c r="B9972" s="294" t="s">
        <v>6235</v>
      </c>
    </row>
    <row r="9973">
      <c r="A9973" s="441">
        <v>45864.067344282405</v>
      </c>
      <c r="B9973" s="294" t="s">
        <v>6236</v>
      </c>
    </row>
    <row r="9974">
      <c r="A9974" s="441">
        <v>45864.067596423614</v>
      </c>
      <c r="B9974" s="294" t="s">
        <v>6237</v>
      </c>
    </row>
    <row r="9975">
      <c r="A9975" s="441">
        <v>45864.06761005787</v>
      </c>
      <c r="B9975" s="294" t="s">
        <v>2260</v>
      </c>
    </row>
    <row r="9976">
      <c r="A9976" s="441">
        <v>45864.06761534722</v>
      </c>
      <c r="B9976" s="294" t="s">
        <v>2927</v>
      </c>
    </row>
    <row r="9977">
      <c r="A9977" s="441">
        <v>45864.067620497684</v>
      </c>
      <c r="B9977" s="294" t="s">
        <v>2264</v>
      </c>
    </row>
    <row r="9978">
      <c r="A9978" s="441">
        <v>45864.06775048611</v>
      </c>
      <c r="B9978" s="294" t="s">
        <v>6238</v>
      </c>
    </row>
    <row r="9979">
      <c r="A9979" s="441">
        <v>45864.0677560301</v>
      </c>
      <c r="B9979" s="294" t="s">
        <v>2274</v>
      </c>
    </row>
    <row r="9980">
      <c r="A9980" s="441">
        <v>45864.06776561342</v>
      </c>
      <c r="B9980" s="294" t="s">
        <v>2275</v>
      </c>
    </row>
    <row r="9981">
      <c r="A9981" s="441">
        <v>45864.06776888889</v>
      </c>
      <c r="B9981" s="294" t="s">
        <v>2276</v>
      </c>
    </row>
    <row r="9982">
      <c r="A9982" s="441">
        <v>45864.067772372684</v>
      </c>
      <c r="B9982" s="294" t="s">
        <v>6196</v>
      </c>
    </row>
    <row r="9983">
      <c r="A9983" s="441">
        <v>45864.06781891204</v>
      </c>
      <c r="B9983" s="294" t="s">
        <v>2278</v>
      </c>
    </row>
    <row r="9984">
      <c r="A9984" s="441">
        <v>45864.06784074074</v>
      </c>
      <c r="B9984" s="294" t="s">
        <v>6239</v>
      </c>
    </row>
    <row r="9985">
      <c r="A9985" s="441">
        <v>45864.06784362269</v>
      </c>
      <c r="B9985" s="294" t="s">
        <v>2280</v>
      </c>
    </row>
    <row r="9986">
      <c r="A9986" s="441">
        <v>45864.06785212963</v>
      </c>
      <c r="B9986" s="294" t="s">
        <v>2281</v>
      </c>
    </row>
    <row r="9987">
      <c r="A9987" s="441">
        <v>45864.06786546296</v>
      </c>
      <c r="B9987" s="294" t="s">
        <v>6240</v>
      </c>
    </row>
    <row r="9988">
      <c r="A9988" s="441">
        <v>45864.067868541664</v>
      </c>
      <c r="B9988" s="294" t="s">
        <v>2283</v>
      </c>
    </row>
    <row r="9989">
      <c r="A9989" s="441">
        <v>45864.06787905093</v>
      </c>
      <c r="B9989" s="294" t="s">
        <v>6241</v>
      </c>
    </row>
    <row r="9990">
      <c r="A9990" s="441">
        <v>45864.06788206019</v>
      </c>
      <c r="B9990" s="294" t="s">
        <v>2285</v>
      </c>
    </row>
    <row r="9991">
      <c r="A9991" s="441">
        <v>45864.06788606482</v>
      </c>
      <c r="B9991" s="294" t="s">
        <v>6242</v>
      </c>
    </row>
    <row r="9992">
      <c r="A9992" s="441">
        <v>45864.067895370375</v>
      </c>
      <c r="B9992" s="294" t="s">
        <v>6243</v>
      </c>
    </row>
    <row r="9993">
      <c r="A9993" s="441">
        <v>45864.25720649306</v>
      </c>
      <c r="B9993" s="294" t="s">
        <v>6244</v>
      </c>
    </row>
    <row r="9994">
      <c r="A9994" s="441">
        <v>45864.2572099074</v>
      </c>
      <c r="B9994" s="294" t="s">
        <v>6245</v>
      </c>
    </row>
    <row r="9995">
      <c r="A9995" s="441">
        <v>45864.25723324074</v>
      </c>
      <c r="B9995" s="294" t="s">
        <v>2283</v>
      </c>
    </row>
    <row r="9996">
      <c r="A9996" s="441">
        <v>45864.25724219908</v>
      </c>
      <c r="B9996" s="294" t="s">
        <v>6246</v>
      </c>
    </row>
    <row r="9997">
      <c r="A9997" s="441">
        <v>45864.292860243055</v>
      </c>
      <c r="B9997" s="294" t="s">
        <v>6247</v>
      </c>
    </row>
    <row r="9998">
      <c r="A9998" s="441">
        <v>45864.29286646991</v>
      </c>
      <c r="B9998" s="294" t="s">
        <v>2260</v>
      </c>
    </row>
    <row r="9999">
      <c r="A9999" s="441">
        <v>45864.29287122685</v>
      </c>
      <c r="B9999" s="294" t="s">
        <v>2414</v>
      </c>
    </row>
    <row r="10000">
      <c r="A10000" s="441">
        <v>45864.29287590278</v>
      </c>
      <c r="B10000" s="294" t="s">
        <v>2264</v>
      </c>
    </row>
    <row r="10001">
      <c r="A10001" s="441">
        <v>45864.36290607639</v>
      </c>
      <c r="B10001" s="294" t="s">
        <v>6248</v>
      </c>
    </row>
    <row r="10002">
      <c r="A10002" s="441">
        <v>45864.36292474537</v>
      </c>
      <c r="B10002" s="294" t="s">
        <v>2603</v>
      </c>
    </row>
    <row r="10003">
      <c r="A10003" s="441">
        <v>45864.362934386576</v>
      </c>
      <c r="B10003" s="294" t="s">
        <v>2398</v>
      </c>
    </row>
    <row r="10004">
      <c r="A10004" s="441">
        <v>45864.3629459375</v>
      </c>
      <c r="B10004" s="294" t="s">
        <v>2399</v>
      </c>
    </row>
    <row r="10005">
      <c r="A10005" s="441">
        <v>45864.36298125</v>
      </c>
      <c r="B10005" s="294" t="s">
        <v>6249</v>
      </c>
    </row>
    <row r="10006">
      <c r="A10006" s="441">
        <v>45864.364284166666</v>
      </c>
      <c r="B10006" s="294" t="s">
        <v>6250</v>
      </c>
    </row>
    <row r="10007">
      <c r="A10007" s="441">
        <v>45864.364289398145</v>
      </c>
      <c r="B10007" s="294" t="s">
        <v>2274</v>
      </c>
    </row>
    <row r="10008">
      <c r="A10008" s="441">
        <v>45864.36432179398</v>
      </c>
      <c r="B10008" s="294" t="s">
        <v>2603</v>
      </c>
    </row>
    <row r="10009">
      <c r="A10009" s="441">
        <v>45864.36433856482</v>
      </c>
      <c r="B10009" s="294" t="s">
        <v>2615</v>
      </c>
    </row>
    <row r="10010">
      <c r="A10010" s="441">
        <v>45864.36434324074</v>
      </c>
      <c r="B10010" s="294" t="s">
        <v>6196</v>
      </c>
    </row>
    <row r="10011">
      <c r="A10011" s="441">
        <v>45864.364377245365</v>
      </c>
      <c r="B10011" s="294" t="s">
        <v>2278</v>
      </c>
    </row>
    <row r="10012">
      <c r="A10012" s="441">
        <v>45864.36439584491</v>
      </c>
      <c r="B10012" s="294" t="s">
        <v>6251</v>
      </c>
    </row>
    <row r="10013">
      <c r="A10013" s="441">
        <v>45864.364400335646</v>
      </c>
      <c r="B10013" s="294" t="s">
        <v>2280</v>
      </c>
    </row>
    <row r="10014">
      <c r="A10014" s="441">
        <v>45864.36441166667</v>
      </c>
      <c r="B10014" s="294" t="s">
        <v>2281</v>
      </c>
    </row>
    <row r="10015">
      <c r="A10015" s="441">
        <v>45864.364435358795</v>
      </c>
      <c r="B10015" s="294" t="s">
        <v>6252</v>
      </c>
    </row>
    <row r="10016">
      <c r="A10016" s="441">
        <v>45864.364439826386</v>
      </c>
      <c r="B10016" s="294" t="s">
        <v>2283</v>
      </c>
    </row>
    <row r="10017">
      <c r="A10017" s="441">
        <v>45864.36445100694</v>
      </c>
      <c r="B10017" s="294" t="s">
        <v>6253</v>
      </c>
    </row>
    <row r="10018">
      <c r="A10018" s="441">
        <v>45864.36445572917</v>
      </c>
      <c r="B10018" s="294" t="s">
        <v>2285</v>
      </c>
    </row>
    <row r="10019">
      <c r="A10019" s="441">
        <v>45864.36446128473</v>
      </c>
      <c r="B10019" s="294" t="s">
        <v>6254</v>
      </c>
    </row>
    <row r="10020">
      <c r="A10020" s="441">
        <v>45864.364472534726</v>
      </c>
      <c r="B10020" s="294" t="s">
        <v>6255</v>
      </c>
    </row>
    <row r="10021">
      <c r="A10021" s="441">
        <v>45864.37042568287</v>
      </c>
      <c r="B10021" s="294" t="s">
        <v>6256</v>
      </c>
    </row>
    <row r="10022">
      <c r="A10022" s="441">
        <v>45864.370428738424</v>
      </c>
      <c r="B10022" s="294" t="s">
        <v>2260</v>
      </c>
    </row>
    <row r="10023">
      <c r="A10023" s="441">
        <v>45864.37043207176</v>
      </c>
      <c r="B10023" s="294" t="s">
        <v>2414</v>
      </c>
    </row>
    <row r="10024">
      <c r="A10024" s="441">
        <v>45864.370444687505</v>
      </c>
      <c r="B10024" s="294" t="s">
        <v>2264</v>
      </c>
    </row>
    <row r="10025">
      <c r="A10025" s="441">
        <v>45864.37205670139</v>
      </c>
      <c r="B10025" s="294" t="s">
        <v>6257</v>
      </c>
    </row>
    <row r="10026">
      <c r="A10026" s="441">
        <v>45864.372063622686</v>
      </c>
      <c r="B10026" s="294" t="s">
        <v>2426</v>
      </c>
    </row>
    <row r="10027">
      <c r="A10027" s="441">
        <v>45864.37206688657</v>
      </c>
      <c r="B10027" s="294" t="s">
        <v>2398</v>
      </c>
    </row>
    <row r="10028">
      <c r="A10028" s="441">
        <v>45864.37207586806</v>
      </c>
      <c r="B10028" s="294" t="s">
        <v>2399</v>
      </c>
    </row>
    <row r="10029">
      <c r="A10029" s="441">
        <v>45864.37209809027</v>
      </c>
      <c r="B10029" s="294" t="s">
        <v>6258</v>
      </c>
    </row>
    <row r="10030">
      <c r="A10030" s="441">
        <v>45864.37369003472</v>
      </c>
      <c r="B10030" s="294" t="s">
        <v>6259</v>
      </c>
    </row>
    <row r="10031">
      <c r="A10031" s="441">
        <v>45864.373695277776</v>
      </c>
      <c r="B10031" s="294" t="s">
        <v>2274</v>
      </c>
    </row>
    <row r="10032">
      <c r="A10032" s="441">
        <v>45864.37372511574</v>
      </c>
      <c r="B10032" s="294" t="s">
        <v>2426</v>
      </c>
    </row>
    <row r="10033">
      <c r="A10033" s="441">
        <v>45864.37372986111</v>
      </c>
      <c r="B10033" s="294" t="s">
        <v>2429</v>
      </c>
    </row>
    <row r="10034">
      <c r="A10034" s="441">
        <v>45864.37374278935</v>
      </c>
      <c r="B10034" s="294" t="s">
        <v>6196</v>
      </c>
    </row>
    <row r="10035">
      <c r="A10035" s="441">
        <v>45864.37378262731</v>
      </c>
      <c r="B10035" s="294" t="s">
        <v>2342</v>
      </c>
    </row>
    <row r="10036">
      <c r="A10036" s="441">
        <v>45864.3737983912</v>
      </c>
      <c r="B10036" s="294" t="s">
        <v>6260</v>
      </c>
    </row>
    <row r="10037">
      <c r="A10037" s="441">
        <v>45864.373802789356</v>
      </c>
      <c r="B10037" s="294" t="s">
        <v>2280</v>
      </c>
    </row>
    <row r="10038">
      <c r="A10038" s="441">
        <v>45864.373812777776</v>
      </c>
      <c r="B10038" s="294" t="s">
        <v>2281</v>
      </c>
    </row>
    <row r="10039">
      <c r="A10039" s="441">
        <v>45864.37382883102</v>
      </c>
      <c r="B10039" s="294" t="s">
        <v>6261</v>
      </c>
    </row>
    <row r="10040">
      <c r="A10040" s="441">
        <v>45864.373832881945</v>
      </c>
      <c r="B10040" s="294" t="s">
        <v>2283</v>
      </c>
    </row>
    <row r="10041">
      <c r="A10041" s="441">
        <v>45864.37384550926</v>
      </c>
      <c r="B10041" s="294" t="s">
        <v>6262</v>
      </c>
    </row>
    <row r="10042">
      <c r="A10042" s="441">
        <v>45864.37385052083</v>
      </c>
      <c r="B10042" s="294" t="s">
        <v>2285</v>
      </c>
    </row>
    <row r="10043">
      <c r="A10043" s="441">
        <v>45864.3738553125</v>
      </c>
      <c r="B10043" s="294" t="s">
        <v>6263</v>
      </c>
    </row>
    <row r="10044">
      <c r="A10044" s="441">
        <v>45864.37386883102</v>
      </c>
      <c r="B10044" s="294" t="s">
        <v>6264</v>
      </c>
    </row>
    <row r="10045">
      <c r="A10045" s="441">
        <v>45864.375072442126</v>
      </c>
      <c r="B10045" s="294" t="s">
        <v>2290</v>
      </c>
    </row>
    <row r="10046">
      <c r="A10046" s="441">
        <v>45864.4028346875</v>
      </c>
      <c r="B10046" s="294" t="s">
        <v>6265</v>
      </c>
    </row>
    <row r="10047">
      <c r="A10047" s="441">
        <v>45864.402839594906</v>
      </c>
      <c r="B10047" s="294" t="s">
        <v>2260</v>
      </c>
    </row>
    <row r="10048">
      <c r="A10048" s="441">
        <v>45864.40284556713</v>
      </c>
      <c r="B10048" s="294" t="s">
        <v>2713</v>
      </c>
    </row>
    <row r="10049">
      <c r="A10049" s="441">
        <v>45864.4028587037</v>
      </c>
      <c r="B10049" s="294" t="s">
        <v>2264</v>
      </c>
    </row>
    <row r="10050">
      <c r="A10050" s="441">
        <v>45864.405673518515</v>
      </c>
      <c r="B10050" s="294" t="s">
        <v>6266</v>
      </c>
    </row>
    <row r="10051">
      <c r="A10051" s="441">
        <v>45864.4056784375</v>
      </c>
      <c r="B10051" s="294" t="s">
        <v>2260</v>
      </c>
    </row>
    <row r="10052">
      <c r="A10052" s="441">
        <v>45864.40568369213</v>
      </c>
      <c r="B10052" s="294" t="s">
        <v>2713</v>
      </c>
    </row>
    <row r="10053">
      <c r="A10053" s="441">
        <v>45864.40568835648</v>
      </c>
      <c r="B10053" s="294" t="s">
        <v>2264</v>
      </c>
    </row>
    <row r="10054">
      <c r="A10054" s="441">
        <v>45864.75841096065</v>
      </c>
      <c r="B10054" s="294" t="s">
        <v>2283</v>
      </c>
    </row>
    <row r="10055">
      <c r="A10055" s="441">
        <v>45864.75842467592</v>
      </c>
      <c r="B10055" s="294" t="s">
        <v>6267</v>
      </c>
    </row>
    <row r="10056">
      <c r="A10056" s="441">
        <v>45864.75843880787</v>
      </c>
      <c r="B10056" s="294" t="s">
        <v>2283</v>
      </c>
    </row>
    <row r="10057">
      <c r="A10057" s="441">
        <v>45864.75846030093</v>
      </c>
      <c r="B10057" s="294" t="s">
        <v>6268</v>
      </c>
    </row>
    <row r="10058">
      <c r="A10058" s="441">
        <v>45864.758465300925</v>
      </c>
      <c r="B10058" s="294" t="s">
        <v>2283</v>
      </c>
    </row>
    <row r="10059">
      <c r="A10059" s="441">
        <v>45864.758478055555</v>
      </c>
      <c r="B10059" s="294" t="s">
        <v>6269</v>
      </c>
    </row>
    <row r="10060">
      <c r="A10060" s="441">
        <v>45864.8198640162</v>
      </c>
      <c r="B10060" s="294" t="s">
        <v>6270</v>
      </c>
    </row>
    <row r="10061">
      <c r="A10061" s="441">
        <v>45864.81986820602</v>
      </c>
      <c r="B10061" s="294" t="s">
        <v>2260</v>
      </c>
    </row>
    <row r="10062">
      <c r="A10062" s="441">
        <v>45864.81987232639</v>
      </c>
      <c r="B10062" s="294" t="s">
        <v>2261</v>
      </c>
    </row>
    <row r="10063">
      <c r="A10063" s="441">
        <v>45864.81987559028</v>
      </c>
      <c r="B10063" s="294" t="s">
        <v>2262</v>
      </c>
    </row>
    <row r="10064">
      <c r="A10064" s="441">
        <v>45864.819893576394</v>
      </c>
      <c r="B10064" s="294" t="s">
        <v>2263</v>
      </c>
    </row>
    <row r="10065">
      <c r="A10065" s="441">
        <v>45864.81990608796</v>
      </c>
      <c r="B10065" s="294" t="s">
        <v>2264</v>
      </c>
    </row>
    <row r="10066">
      <c r="A10066" s="441">
        <v>45864.820143414356</v>
      </c>
      <c r="B10066" s="294" t="s">
        <v>6271</v>
      </c>
    </row>
    <row r="10067">
      <c r="A10067" s="441">
        <v>45864.82015270833</v>
      </c>
      <c r="B10067" s="294" t="s">
        <v>2739</v>
      </c>
    </row>
    <row r="10068">
      <c r="A10068" s="441">
        <v>45864.82015703704</v>
      </c>
      <c r="B10068" s="294" t="s">
        <v>2740</v>
      </c>
    </row>
    <row r="10069">
      <c r="A10069" s="441">
        <v>45864.82016644676</v>
      </c>
      <c r="B10069" s="294" t="s">
        <v>6272</v>
      </c>
    </row>
    <row r="10070">
      <c r="A10070" s="441">
        <v>45864.82018131945</v>
      </c>
      <c r="B10070" s="294" t="s">
        <v>6273</v>
      </c>
    </row>
    <row r="10071">
      <c r="A10071" s="441">
        <v>45864.82062251157</v>
      </c>
      <c r="B10071" s="294" t="s">
        <v>6274</v>
      </c>
    </row>
    <row r="10072">
      <c r="A10072" s="441">
        <v>45864.82062628472</v>
      </c>
      <c r="B10072" s="294" t="s">
        <v>2274</v>
      </c>
    </row>
    <row r="10073">
      <c r="A10073" s="441">
        <v>45864.820635173615</v>
      </c>
      <c r="B10073" s="294" t="s">
        <v>2739</v>
      </c>
    </row>
    <row r="10074">
      <c r="A10074" s="441">
        <v>45864.82063927084</v>
      </c>
      <c r="B10074" s="294" t="s">
        <v>2744</v>
      </c>
    </row>
    <row r="10075">
      <c r="A10075" s="441">
        <v>45864.82064265046</v>
      </c>
      <c r="B10075" s="294" t="s">
        <v>6207</v>
      </c>
    </row>
    <row r="10076">
      <c r="A10076" s="441">
        <v>45864.82067505787</v>
      </c>
      <c r="B10076" s="294" t="s">
        <v>2278</v>
      </c>
    </row>
    <row r="10077">
      <c r="A10077" s="441">
        <v>45864.82068842593</v>
      </c>
      <c r="B10077" s="294" t="s">
        <v>6275</v>
      </c>
    </row>
    <row r="10078">
      <c r="A10078" s="441">
        <v>45864.82069179398</v>
      </c>
      <c r="B10078" s="294" t="s">
        <v>2280</v>
      </c>
    </row>
    <row r="10079">
      <c r="A10079" s="441">
        <v>45864.820707060186</v>
      </c>
      <c r="B10079" s="294" t="s">
        <v>2281</v>
      </c>
    </row>
    <row r="10080">
      <c r="A10080" s="441">
        <v>45864.82072416667</v>
      </c>
      <c r="B10080" s="294" t="s">
        <v>6276</v>
      </c>
    </row>
    <row r="10081">
      <c r="A10081" s="441">
        <v>45864.820727638886</v>
      </c>
      <c r="B10081" s="294" t="s">
        <v>2283</v>
      </c>
    </row>
    <row r="10082">
      <c r="A10082" s="441">
        <v>45864.82074409722</v>
      </c>
      <c r="B10082" s="294" t="s">
        <v>6277</v>
      </c>
    </row>
    <row r="10083">
      <c r="A10083" s="441">
        <v>45864.820747233796</v>
      </c>
      <c r="B10083" s="294" t="s">
        <v>2285</v>
      </c>
    </row>
    <row r="10084">
      <c r="A10084" s="441">
        <v>45864.820751631945</v>
      </c>
      <c r="B10084" s="294" t="s">
        <v>6278</v>
      </c>
    </row>
    <row r="10085">
      <c r="A10085" s="441">
        <v>45864.8207625463</v>
      </c>
      <c r="B10085" s="294" t="s">
        <v>6279</v>
      </c>
    </row>
    <row r="10086">
      <c r="A10086" s="441">
        <v>45864.95929780093</v>
      </c>
      <c r="B10086" s="294" t="s">
        <v>6280</v>
      </c>
    </row>
    <row r="10087">
      <c r="A10087" s="441">
        <v>45864.95930106481</v>
      </c>
      <c r="B10087" s="294" t="s">
        <v>2260</v>
      </c>
    </row>
    <row r="10088">
      <c r="A10088" s="441">
        <v>45864.959304351854</v>
      </c>
      <c r="B10088" s="294" t="s">
        <v>2266</v>
      </c>
    </row>
    <row r="10089">
      <c r="A10089" s="441">
        <v>45864.95930854167</v>
      </c>
      <c r="B10089" s="294" t="s">
        <v>2267</v>
      </c>
    </row>
    <row r="10090">
      <c r="A10090" s="441">
        <v>45864.95931208333</v>
      </c>
      <c r="B10090" s="294" t="s">
        <v>2264</v>
      </c>
    </row>
    <row r="10091">
      <c r="A10091" s="441">
        <v>45864.95936497685</v>
      </c>
      <c r="B10091" s="294" t="s">
        <v>6281</v>
      </c>
    </row>
    <row r="10092">
      <c r="A10092" s="441">
        <v>45864.959369351855</v>
      </c>
      <c r="B10092" s="294" t="s">
        <v>2260</v>
      </c>
    </row>
    <row r="10093">
      <c r="A10093" s="441">
        <v>45864.95938699074</v>
      </c>
      <c r="B10093" s="294" t="s">
        <v>2266</v>
      </c>
    </row>
    <row r="10094">
      <c r="A10094" s="441">
        <v>45864.95939966435</v>
      </c>
      <c r="B10094" s="294" t="s">
        <v>2267</v>
      </c>
    </row>
    <row r="10095">
      <c r="A10095" s="441">
        <v>45864.95940572917</v>
      </c>
      <c r="B10095" s="294" t="s">
        <v>2264</v>
      </c>
    </row>
    <row r="10096">
      <c r="A10096" s="441">
        <v>45864.960212499995</v>
      </c>
      <c r="B10096" s="294" t="s">
        <v>6282</v>
      </c>
    </row>
    <row r="10097">
      <c r="A10097" s="441">
        <v>45864.960219155095</v>
      </c>
      <c r="B10097" s="294" t="s">
        <v>2372</v>
      </c>
    </row>
    <row r="10098">
      <c r="A10098" s="441">
        <v>45864.96023445602</v>
      </c>
      <c r="B10098" s="294" t="s">
        <v>2398</v>
      </c>
    </row>
    <row r="10099">
      <c r="A10099" s="441">
        <v>45864.96024434028</v>
      </c>
      <c r="B10099" s="294" t="s">
        <v>2399</v>
      </c>
    </row>
    <row r="10100">
      <c r="A10100" s="441">
        <v>45864.96025577546</v>
      </c>
      <c r="B10100" s="294" t="s">
        <v>6283</v>
      </c>
    </row>
    <row r="10101">
      <c r="A10101" s="441">
        <v>45864.96157612269</v>
      </c>
      <c r="B10101" s="294" t="s">
        <v>6284</v>
      </c>
    </row>
    <row r="10102">
      <c r="A10102" s="441">
        <v>45864.961586527774</v>
      </c>
      <c r="B10102" s="294" t="s">
        <v>2274</v>
      </c>
    </row>
    <row r="10103">
      <c r="A10103" s="441">
        <v>45864.9616058449</v>
      </c>
      <c r="B10103" s="294" t="s">
        <v>2372</v>
      </c>
    </row>
    <row r="10104">
      <c r="A10104" s="441">
        <v>45864.96161155093</v>
      </c>
      <c r="B10104" s="294" t="s">
        <v>2373</v>
      </c>
    </row>
    <row r="10105">
      <c r="A10105" s="441">
        <v>45864.96161503472</v>
      </c>
      <c r="B10105" s="294" t="s">
        <v>6207</v>
      </c>
    </row>
    <row r="10106">
      <c r="A10106" s="441">
        <v>45864.96164944445</v>
      </c>
      <c r="B10106" s="294" t="s">
        <v>2374</v>
      </c>
    </row>
    <row r="10107">
      <c r="A10107" s="441">
        <v>45864.961672488425</v>
      </c>
      <c r="B10107" s="294" t="s">
        <v>6285</v>
      </c>
    </row>
    <row r="10108">
      <c r="A10108" s="441">
        <v>45864.961680636574</v>
      </c>
      <c r="B10108" s="294" t="s">
        <v>2280</v>
      </c>
    </row>
    <row r="10109">
      <c r="A10109" s="441">
        <v>45864.961691840275</v>
      </c>
      <c r="B10109" s="294" t="s">
        <v>2281</v>
      </c>
    </row>
    <row r="10110">
      <c r="A10110" s="441">
        <v>45864.96170540509</v>
      </c>
      <c r="B10110" s="294" t="s">
        <v>6286</v>
      </c>
    </row>
    <row r="10111">
      <c r="A10111" s="441">
        <v>45864.96170996528</v>
      </c>
      <c r="B10111" s="294" t="s">
        <v>2283</v>
      </c>
    </row>
    <row r="10112">
      <c r="A10112" s="441">
        <v>45864.96172262731</v>
      </c>
      <c r="B10112" s="294" t="s">
        <v>6287</v>
      </c>
    </row>
    <row r="10113">
      <c r="A10113" s="441">
        <v>45864.96172690972</v>
      </c>
      <c r="B10113" s="294" t="s">
        <v>2285</v>
      </c>
    </row>
    <row r="10114">
      <c r="A10114" s="441">
        <v>45864.961731655094</v>
      </c>
      <c r="B10114" s="294" t="s">
        <v>6288</v>
      </c>
    </row>
    <row r="10115">
      <c r="A10115" s="441">
        <v>45864.96173888889</v>
      </c>
      <c r="B10115" s="294" t="s">
        <v>6289</v>
      </c>
    </row>
    <row r="10116">
      <c r="A10116" s="441">
        <v>45864.995658368054</v>
      </c>
      <c r="B10116" s="294" t="s">
        <v>6290</v>
      </c>
    </row>
    <row r="10117">
      <c r="A10117" s="441">
        <v>45864.99566313658</v>
      </c>
      <c r="B10117" s="294" t="s">
        <v>2260</v>
      </c>
    </row>
    <row r="10118">
      <c r="A10118" s="441">
        <v>45864.99566690972</v>
      </c>
      <c r="B10118" s="294" t="s">
        <v>2593</v>
      </c>
    </row>
    <row r="10119">
      <c r="A10119" s="441">
        <v>45864.99567060186</v>
      </c>
      <c r="B10119" s="294" t="s">
        <v>2264</v>
      </c>
    </row>
    <row r="10120">
      <c r="A10120" s="441">
        <v>45865.03108775463</v>
      </c>
      <c r="B10120" s="294" t="s">
        <v>6291</v>
      </c>
    </row>
    <row r="10121">
      <c r="A10121" s="441">
        <v>45865.0310908449</v>
      </c>
      <c r="B10121" s="294" t="s">
        <v>2260</v>
      </c>
    </row>
    <row r="10122">
      <c r="A10122" s="441">
        <v>45865.03109293981</v>
      </c>
      <c r="B10122" s="294" t="s">
        <v>2289</v>
      </c>
    </row>
    <row r="10123">
      <c r="A10123" s="441">
        <v>45865.03109712963</v>
      </c>
      <c r="B10123" s="294" t="s">
        <v>2262</v>
      </c>
    </row>
    <row r="10124">
      <c r="A10124" s="441">
        <v>45865.03110956019</v>
      </c>
      <c r="B10124" s="294" t="s">
        <v>2575</v>
      </c>
    </row>
    <row r="10125">
      <c r="A10125" s="441">
        <v>45865.03111782407</v>
      </c>
      <c r="B10125" s="294" t="s">
        <v>2264</v>
      </c>
    </row>
    <row r="10126">
      <c r="A10126" s="441">
        <v>45865.03235527778</v>
      </c>
      <c r="B10126" s="294" t="s">
        <v>6292</v>
      </c>
    </row>
    <row r="10127">
      <c r="A10127" s="441">
        <v>45865.03236844907</v>
      </c>
      <c r="B10127" s="294" t="s">
        <v>2577</v>
      </c>
    </row>
    <row r="10128">
      <c r="A10128" s="441">
        <v>45865.0323709375</v>
      </c>
      <c r="B10128" s="294" t="s">
        <v>2578</v>
      </c>
    </row>
    <row r="10129">
      <c r="A10129" s="441">
        <v>45865.0323771875</v>
      </c>
      <c r="B10129" s="294" t="s">
        <v>6293</v>
      </c>
    </row>
    <row r="10130">
      <c r="A10130" s="441">
        <v>45865.03239916667</v>
      </c>
      <c r="B10130" s="294" t="s">
        <v>6294</v>
      </c>
    </row>
    <row r="10131">
      <c r="A10131" s="441">
        <v>45865.03335921296</v>
      </c>
      <c r="B10131" s="294" t="s">
        <v>6295</v>
      </c>
    </row>
    <row r="10132">
      <c r="A10132" s="441">
        <v>45865.033366874995</v>
      </c>
      <c r="B10132" s="294" t="s">
        <v>2274</v>
      </c>
    </row>
    <row r="10133">
      <c r="A10133" s="441">
        <v>45865.033375486106</v>
      </c>
      <c r="B10133" s="294" t="s">
        <v>2577</v>
      </c>
    </row>
    <row r="10134">
      <c r="A10134" s="441">
        <v>45865.03337819444</v>
      </c>
      <c r="B10134" s="294" t="s">
        <v>2586</v>
      </c>
    </row>
    <row r="10135">
      <c r="A10135" s="441">
        <v>45865.03338085648</v>
      </c>
      <c r="B10135" s="294" t="s">
        <v>6207</v>
      </c>
    </row>
    <row r="10136">
      <c r="A10136" s="441">
        <v>45865.0334037963</v>
      </c>
      <c r="B10136" s="294" t="s">
        <v>2374</v>
      </c>
    </row>
    <row r="10137">
      <c r="A10137" s="441">
        <v>45865.03341739583</v>
      </c>
      <c r="B10137" s="294" t="s">
        <v>6296</v>
      </c>
    </row>
    <row r="10138">
      <c r="A10138" s="441">
        <v>45865.03342262731</v>
      </c>
      <c r="B10138" s="294" t="s">
        <v>2280</v>
      </c>
    </row>
    <row r="10139">
      <c r="A10139" s="441">
        <v>45865.033429814815</v>
      </c>
      <c r="B10139" s="294" t="s">
        <v>2281</v>
      </c>
    </row>
    <row r="10140">
      <c r="A10140" s="441">
        <v>45865.03344457176</v>
      </c>
      <c r="B10140" s="294" t="s">
        <v>6297</v>
      </c>
    </row>
    <row r="10141">
      <c r="A10141" s="441">
        <v>45865.03344914352</v>
      </c>
      <c r="B10141" s="294" t="s">
        <v>2283</v>
      </c>
    </row>
    <row r="10142">
      <c r="A10142" s="441">
        <v>45865.03346638889</v>
      </c>
      <c r="B10142" s="294" t="s">
        <v>6298</v>
      </c>
    </row>
    <row r="10143">
      <c r="A10143" s="441">
        <v>45865.033469490736</v>
      </c>
      <c r="B10143" s="294" t="s">
        <v>2285</v>
      </c>
    </row>
    <row r="10144">
      <c r="A10144" s="441">
        <v>45865.0334746875</v>
      </c>
      <c r="B10144" s="294" t="s">
        <v>6299</v>
      </c>
    </row>
    <row r="10145">
      <c r="A10145" s="441">
        <v>45865.033483761574</v>
      </c>
      <c r="B10145" s="294" t="s">
        <v>6300</v>
      </c>
    </row>
    <row r="10146">
      <c r="A10146" s="441">
        <v>45865.12042883102</v>
      </c>
      <c r="B10146" s="294" t="s">
        <v>6301</v>
      </c>
    </row>
    <row r="10147">
      <c r="A10147" s="441">
        <v>45865.12043737269</v>
      </c>
      <c r="B10147" s="294" t="s">
        <v>2275</v>
      </c>
    </row>
    <row r="10148">
      <c r="A10148" s="441">
        <v>45865.12045148148</v>
      </c>
      <c r="B10148" s="294" t="s">
        <v>2565</v>
      </c>
    </row>
    <row r="10149">
      <c r="A10149" s="441">
        <v>45865.120464189815</v>
      </c>
      <c r="B10149" s="294" t="s">
        <v>6302</v>
      </c>
    </row>
    <row r="10150">
      <c r="A10150" s="441">
        <v>45865.12049006944</v>
      </c>
      <c r="B10150" s="294" t="s">
        <v>6303</v>
      </c>
    </row>
    <row r="10151">
      <c r="A10151" s="441">
        <v>45865.12191756944</v>
      </c>
      <c r="B10151" s="294" t="s">
        <v>6304</v>
      </c>
    </row>
    <row r="10152">
      <c r="A10152" s="441">
        <v>45865.12192111112</v>
      </c>
      <c r="B10152" s="294" t="s">
        <v>2274</v>
      </c>
    </row>
    <row r="10153">
      <c r="A10153" s="441">
        <v>45865.12194375</v>
      </c>
      <c r="B10153" s="294" t="s">
        <v>2275</v>
      </c>
    </row>
    <row r="10154">
      <c r="A10154" s="441">
        <v>45865.121947418986</v>
      </c>
      <c r="B10154" s="294" t="s">
        <v>2276</v>
      </c>
    </row>
    <row r="10155">
      <c r="A10155" s="441">
        <v>45865.1219505787</v>
      </c>
      <c r="B10155" s="294" t="s">
        <v>6207</v>
      </c>
    </row>
    <row r="10156">
      <c r="A10156" s="441">
        <v>45865.12197692129</v>
      </c>
      <c r="B10156" s="294" t="s">
        <v>2374</v>
      </c>
    </row>
    <row r="10157">
      <c r="A10157" s="441">
        <v>45865.121992685185</v>
      </c>
      <c r="B10157" s="294" t="s">
        <v>6305</v>
      </c>
    </row>
    <row r="10158">
      <c r="A10158" s="441">
        <v>45865.12199630787</v>
      </c>
      <c r="B10158" s="294" t="s">
        <v>2280</v>
      </c>
    </row>
    <row r="10159">
      <c r="A10159" s="441">
        <v>45865.122005868056</v>
      </c>
      <c r="B10159" s="294" t="s">
        <v>2281</v>
      </c>
    </row>
    <row r="10160">
      <c r="A10160" s="441">
        <v>45865.122031493054</v>
      </c>
      <c r="B10160" s="294" t="s">
        <v>6306</v>
      </c>
    </row>
    <row r="10161">
      <c r="A10161" s="441">
        <v>45865.122035277775</v>
      </c>
      <c r="B10161" s="294" t="s">
        <v>2283</v>
      </c>
    </row>
    <row r="10162">
      <c r="A10162" s="441">
        <v>45865.12204320602</v>
      </c>
      <c r="B10162" s="294" t="s">
        <v>6307</v>
      </c>
    </row>
    <row r="10163">
      <c r="A10163" s="441">
        <v>45865.12204665509</v>
      </c>
      <c r="B10163" s="294" t="s">
        <v>2285</v>
      </c>
    </row>
    <row r="10164">
      <c r="A10164" s="441">
        <v>45865.122052025465</v>
      </c>
      <c r="B10164" s="294" t="s">
        <v>6308</v>
      </c>
    </row>
    <row r="10165">
      <c r="A10165" s="441">
        <v>45865.1220603125</v>
      </c>
      <c r="B10165" s="294" t="s">
        <v>6309</v>
      </c>
    </row>
    <row r="10166">
      <c r="A10166" s="441">
        <v>45865.254735752314</v>
      </c>
      <c r="B10166" s="294" t="s">
        <v>6310</v>
      </c>
    </row>
    <row r="10167">
      <c r="A10167" s="441">
        <v>45865.2547445949</v>
      </c>
      <c r="B10167" s="294" t="s">
        <v>6311</v>
      </c>
    </row>
    <row r="10168">
      <c r="A10168" s="441">
        <v>45865.25476334491</v>
      </c>
      <c r="B10168" s="294" t="s">
        <v>2398</v>
      </c>
    </row>
    <row r="10169">
      <c r="A10169" s="441">
        <v>45865.254770115745</v>
      </c>
      <c r="B10169" s="294" t="s">
        <v>2399</v>
      </c>
    </row>
    <row r="10170">
      <c r="A10170" s="441">
        <v>45865.254794988425</v>
      </c>
      <c r="B10170" s="294" t="s">
        <v>6312</v>
      </c>
    </row>
    <row r="10171">
      <c r="A10171" s="441">
        <v>45865.25530870371</v>
      </c>
      <c r="B10171" s="294" t="s">
        <v>6313</v>
      </c>
    </row>
    <row r="10172">
      <c r="A10172" s="441">
        <v>45865.25531153935</v>
      </c>
      <c r="B10172" s="294" t="s">
        <v>2274</v>
      </c>
    </row>
    <row r="10173">
      <c r="A10173" s="441">
        <v>45865.25531797454</v>
      </c>
      <c r="B10173" s="294" t="s">
        <v>6311</v>
      </c>
    </row>
    <row r="10174">
      <c r="A10174" s="441">
        <v>45865.25532078704</v>
      </c>
      <c r="B10174" s="294" t="s">
        <v>6314</v>
      </c>
    </row>
    <row r="10175">
      <c r="A10175" s="441">
        <v>45865.2553237963</v>
      </c>
      <c r="B10175" s="294" t="s">
        <v>6207</v>
      </c>
    </row>
    <row r="10176">
      <c r="A10176" s="441">
        <v>45865.255353761575</v>
      </c>
      <c r="B10176" s="294" t="s">
        <v>2333</v>
      </c>
    </row>
    <row r="10177">
      <c r="A10177" s="441">
        <v>45865.25536472222</v>
      </c>
      <c r="B10177" s="294" t="s">
        <v>6315</v>
      </c>
    </row>
    <row r="10178">
      <c r="A10178" s="441">
        <v>45865.25536747686</v>
      </c>
      <c r="B10178" s="294" t="s">
        <v>2280</v>
      </c>
    </row>
    <row r="10179">
      <c r="A10179" s="441">
        <v>45865.25537454861</v>
      </c>
      <c r="B10179" s="294" t="s">
        <v>2281</v>
      </c>
    </row>
    <row r="10180">
      <c r="A10180" s="441">
        <v>45865.25538269676</v>
      </c>
      <c r="B10180" s="294" t="s">
        <v>6316</v>
      </c>
    </row>
    <row r="10181">
      <c r="A10181" s="441">
        <v>45865.25538616898</v>
      </c>
      <c r="B10181" s="294" t="s">
        <v>6317</v>
      </c>
    </row>
    <row r="10182">
      <c r="A10182" s="441">
        <v>45865.25538954861</v>
      </c>
      <c r="B10182" s="294" t="s">
        <v>2283</v>
      </c>
    </row>
    <row r="10183">
      <c r="A10183" s="441">
        <v>45865.25539446759</v>
      </c>
      <c r="B10183" s="294" t="s">
        <v>2625</v>
      </c>
    </row>
    <row r="10184">
      <c r="A10184" s="441">
        <v>45865.25540013889</v>
      </c>
      <c r="B10184" s="294" t="s">
        <v>6318</v>
      </c>
    </row>
    <row r="10185">
      <c r="A10185" s="441">
        <v>45865.255399456015</v>
      </c>
      <c r="B10185" s="294" t="s">
        <v>2398</v>
      </c>
    </row>
    <row r="10186">
      <c r="A10186" s="441">
        <v>45865.25540365741</v>
      </c>
      <c r="B10186" s="294" t="s">
        <v>2285</v>
      </c>
    </row>
    <row r="10187">
      <c r="A10187" s="441">
        <v>45865.25540940972</v>
      </c>
      <c r="B10187" s="294" t="s">
        <v>6319</v>
      </c>
    </row>
    <row r="10188">
      <c r="A10188" s="441">
        <v>45865.255409108795</v>
      </c>
      <c r="B10188" s="294" t="s">
        <v>2399</v>
      </c>
    </row>
    <row r="10189">
      <c r="A10189" s="441">
        <v>45865.25541917824</v>
      </c>
      <c r="B10189" s="294" t="s">
        <v>6320</v>
      </c>
    </row>
    <row r="10190">
      <c r="A10190" s="441">
        <v>45865.255425972224</v>
      </c>
      <c r="B10190" s="294" t="s">
        <v>6321</v>
      </c>
    </row>
    <row r="10191">
      <c r="A10191" s="441">
        <v>45865.25716637731</v>
      </c>
      <c r="B10191" s="294" t="s">
        <v>6322</v>
      </c>
    </row>
    <row r="10192">
      <c r="A10192" s="441">
        <v>45865.257171550926</v>
      </c>
      <c r="B10192" s="294" t="s">
        <v>6323</v>
      </c>
    </row>
    <row r="10193">
      <c r="A10193" s="441">
        <v>45865.25718335648</v>
      </c>
      <c r="B10193" s="294" t="s">
        <v>2283</v>
      </c>
    </row>
    <row r="10194">
      <c r="A10194" s="441">
        <v>45865.25719778935</v>
      </c>
      <c r="B10194" s="294" t="s">
        <v>6324</v>
      </c>
    </row>
    <row r="10195">
      <c r="A10195" s="441">
        <v>45865.25738087963</v>
      </c>
      <c r="B10195" s="294" t="s">
        <v>6325</v>
      </c>
    </row>
    <row r="10196">
      <c r="A10196" s="441">
        <v>45865.257385439814</v>
      </c>
      <c r="B10196" s="294" t="s">
        <v>2274</v>
      </c>
    </row>
    <row r="10197">
      <c r="A10197" s="441">
        <v>45865.2573940625</v>
      </c>
      <c r="B10197" s="294" t="s">
        <v>2625</v>
      </c>
    </row>
    <row r="10198">
      <c r="A10198" s="441">
        <v>45865.25739804398</v>
      </c>
      <c r="B10198" s="294" t="s">
        <v>2628</v>
      </c>
    </row>
    <row r="10199">
      <c r="A10199" s="441">
        <v>45865.25740135417</v>
      </c>
      <c r="B10199" s="294" t="s">
        <v>6207</v>
      </c>
    </row>
    <row r="10200">
      <c r="A10200" s="441">
        <v>45865.25742685185</v>
      </c>
      <c r="B10200" s="294" t="s">
        <v>2333</v>
      </c>
    </row>
    <row r="10201">
      <c r="A10201" s="441">
        <v>45865.25745091435</v>
      </c>
      <c r="B10201" s="294" t="s">
        <v>6326</v>
      </c>
    </row>
    <row r="10202">
      <c r="A10202" s="441">
        <v>45865.25746177083</v>
      </c>
      <c r="B10202" s="294" t="s">
        <v>2280</v>
      </c>
    </row>
    <row r="10203">
      <c r="A10203" s="441">
        <v>45865.25747616898</v>
      </c>
      <c r="B10203" s="294" t="s">
        <v>2281</v>
      </c>
    </row>
    <row r="10204">
      <c r="A10204" s="441">
        <v>45865.25749395833</v>
      </c>
      <c r="B10204" s="294" t="s">
        <v>6327</v>
      </c>
    </row>
    <row r="10205">
      <c r="A10205" s="441">
        <v>45865.25749684028</v>
      </c>
      <c r="B10205" s="294" t="s">
        <v>2283</v>
      </c>
    </row>
    <row r="10206">
      <c r="A10206" s="441">
        <v>45865.25750856481</v>
      </c>
      <c r="B10206" s="294" t="s">
        <v>6328</v>
      </c>
    </row>
    <row r="10207">
      <c r="A10207" s="441">
        <v>45865.25751672454</v>
      </c>
      <c r="B10207" s="294" t="s">
        <v>2285</v>
      </c>
    </row>
    <row r="10208">
      <c r="A10208" s="441">
        <v>45865.25752131944</v>
      </c>
      <c r="B10208" s="294" t="s">
        <v>6329</v>
      </c>
    </row>
    <row r="10209">
      <c r="A10209" s="441">
        <v>45865.257530625</v>
      </c>
      <c r="B10209" s="294" t="s">
        <v>6330</v>
      </c>
    </row>
    <row r="10210">
      <c r="A10210" s="441">
        <v>45865.36235037037</v>
      </c>
      <c r="B10210" s="294" t="s">
        <v>6331</v>
      </c>
    </row>
    <row r="10211">
      <c r="A10211" s="441">
        <v>45865.36235361111</v>
      </c>
      <c r="B10211" s="294" t="s">
        <v>2260</v>
      </c>
    </row>
    <row r="10212">
      <c r="A10212" s="441">
        <v>45865.36239581018</v>
      </c>
      <c r="B10212" s="294" t="s">
        <v>2414</v>
      </c>
    </row>
    <row r="10213">
      <c r="A10213" s="441">
        <v>45865.36239776621</v>
      </c>
      <c r="B10213" s="294" t="s">
        <v>2264</v>
      </c>
    </row>
    <row r="10214">
      <c r="A10214" s="441">
        <v>45865.36262005787</v>
      </c>
      <c r="B10214" s="294" t="s">
        <v>6332</v>
      </c>
    </row>
    <row r="10215">
      <c r="A10215" s="441">
        <v>45865.36262273148</v>
      </c>
      <c r="B10215" s="294" t="s">
        <v>2260</v>
      </c>
    </row>
    <row r="10216">
      <c r="A10216" s="441">
        <v>45865.362625277776</v>
      </c>
      <c r="B10216" s="294" t="s">
        <v>2414</v>
      </c>
    </row>
    <row r="10217">
      <c r="A10217" s="441">
        <v>45865.36262783565</v>
      </c>
      <c r="B10217" s="294" t="s">
        <v>2264</v>
      </c>
    </row>
    <row r="10218">
      <c r="A10218" s="441">
        <v>45865.36282659722</v>
      </c>
      <c r="B10218" s="294" t="s">
        <v>6333</v>
      </c>
    </row>
    <row r="10219">
      <c r="A10219" s="441">
        <v>45865.362829791666</v>
      </c>
      <c r="B10219" s="294" t="s">
        <v>2260</v>
      </c>
    </row>
    <row r="10220">
      <c r="A10220" s="441">
        <v>45865.36283252315</v>
      </c>
      <c r="B10220" s="294" t="s">
        <v>2414</v>
      </c>
    </row>
    <row r="10221">
      <c r="A10221" s="441">
        <v>45865.362835277774</v>
      </c>
      <c r="B10221" s="294" t="s">
        <v>2264</v>
      </c>
    </row>
    <row r="10222">
      <c r="A10222" s="441">
        <v>45865.36313550926</v>
      </c>
      <c r="B10222" s="294" t="s">
        <v>6334</v>
      </c>
    </row>
    <row r="10223">
      <c r="A10223" s="441">
        <v>45865.363139189816</v>
      </c>
      <c r="B10223" s="294" t="s">
        <v>2260</v>
      </c>
    </row>
    <row r="10224">
      <c r="A10224" s="441">
        <v>45865.36314261574</v>
      </c>
      <c r="B10224" s="294" t="s">
        <v>2414</v>
      </c>
    </row>
    <row r="10225">
      <c r="A10225" s="441">
        <v>45865.36314598379</v>
      </c>
      <c r="B10225" s="294" t="s">
        <v>2264</v>
      </c>
    </row>
    <row r="10226">
      <c r="A10226" s="441">
        <v>45865.365962118056</v>
      </c>
      <c r="B10226" s="294" t="s">
        <v>6335</v>
      </c>
    </row>
    <row r="10227">
      <c r="A10227" s="441">
        <v>45865.36596811343</v>
      </c>
      <c r="B10227" s="294" t="s">
        <v>2426</v>
      </c>
    </row>
    <row r="10228">
      <c r="A10228" s="441">
        <v>45865.36597106481</v>
      </c>
      <c r="B10228" s="294" t="s">
        <v>2398</v>
      </c>
    </row>
    <row r="10229">
      <c r="A10229" s="441">
        <v>45865.365982627314</v>
      </c>
      <c r="B10229" s="294" t="s">
        <v>2399</v>
      </c>
    </row>
    <row r="10230">
      <c r="A10230" s="441">
        <v>45865.36599364583</v>
      </c>
      <c r="B10230" s="294" t="s">
        <v>6336</v>
      </c>
    </row>
    <row r="10231">
      <c r="A10231" s="441">
        <v>45865.36636734953</v>
      </c>
      <c r="B10231" s="294" t="s">
        <v>6337</v>
      </c>
    </row>
    <row r="10232">
      <c r="A10232" s="441">
        <v>45865.36637236111</v>
      </c>
      <c r="B10232" s="294" t="s">
        <v>2612</v>
      </c>
    </row>
    <row r="10233">
      <c r="A10233" s="441">
        <v>45865.36638284722</v>
      </c>
      <c r="B10233" s="294" t="s">
        <v>2398</v>
      </c>
    </row>
    <row r="10234">
      <c r="A10234" s="441">
        <v>45865.36638875</v>
      </c>
      <c r="B10234" s="294" t="s">
        <v>2399</v>
      </c>
    </row>
    <row r="10235">
      <c r="A10235" s="441">
        <v>45865.366397129634</v>
      </c>
      <c r="B10235" s="294" t="s">
        <v>6338</v>
      </c>
    </row>
    <row r="10236">
      <c r="A10236" s="441">
        <v>45865.36642503472</v>
      </c>
      <c r="B10236" s="294" t="s">
        <v>6339</v>
      </c>
    </row>
    <row r="10237">
      <c r="A10237" s="441">
        <v>45865.366428506946</v>
      </c>
      <c r="B10237" s="294" t="s">
        <v>2274</v>
      </c>
    </row>
    <row r="10238">
      <c r="A10238" s="441">
        <v>45865.366435868054</v>
      </c>
      <c r="B10238" s="294" t="s">
        <v>2426</v>
      </c>
    </row>
    <row r="10239">
      <c r="A10239" s="441">
        <v>45865.36643863426</v>
      </c>
      <c r="B10239" s="294" t="s">
        <v>2429</v>
      </c>
    </row>
    <row r="10240">
      <c r="A10240" s="441">
        <v>45865.366441238424</v>
      </c>
      <c r="B10240" s="294" t="s">
        <v>6207</v>
      </c>
    </row>
    <row r="10241">
      <c r="A10241" s="441">
        <v>45865.36646362269</v>
      </c>
      <c r="B10241" s="294" t="s">
        <v>2342</v>
      </c>
    </row>
    <row r="10242">
      <c r="A10242" s="441">
        <v>45865.366477268515</v>
      </c>
      <c r="B10242" s="294" t="s">
        <v>6340</v>
      </c>
    </row>
    <row r="10243">
      <c r="A10243" s="441">
        <v>45865.36648</v>
      </c>
      <c r="B10243" s="294" t="s">
        <v>2280</v>
      </c>
    </row>
    <row r="10244">
      <c r="A10244" s="441">
        <v>45865.36648827547</v>
      </c>
      <c r="B10244" s="294" t="s">
        <v>2281</v>
      </c>
    </row>
    <row r="10245">
      <c r="A10245" s="441">
        <v>45865.36650097222</v>
      </c>
      <c r="B10245" s="294" t="s">
        <v>6341</v>
      </c>
    </row>
    <row r="10246">
      <c r="A10246" s="441">
        <v>45865.36650415509</v>
      </c>
      <c r="B10246" s="294" t="s">
        <v>2283</v>
      </c>
    </row>
    <row r="10247">
      <c r="A10247" s="441">
        <v>45865.36651519676</v>
      </c>
      <c r="B10247" s="294" t="s">
        <v>6342</v>
      </c>
    </row>
    <row r="10248">
      <c r="A10248" s="441">
        <v>45865.36651824074</v>
      </c>
      <c r="B10248" s="294" t="s">
        <v>2285</v>
      </c>
    </row>
    <row r="10249">
      <c r="A10249" s="441">
        <v>45865.36652174768</v>
      </c>
      <c r="B10249" s="294" t="s">
        <v>6343</v>
      </c>
    </row>
    <row r="10250">
      <c r="A10250" s="441">
        <v>45865.366530416664</v>
      </c>
      <c r="B10250" s="294" t="s">
        <v>6344</v>
      </c>
    </row>
    <row r="10251">
      <c r="A10251" s="441">
        <v>45865.36670034722</v>
      </c>
      <c r="B10251" s="294" t="s">
        <v>6345</v>
      </c>
    </row>
    <row r="10252">
      <c r="A10252" s="441">
        <v>45865.366707361114</v>
      </c>
      <c r="B10252" s="294" t="s">
        <v>2603</v>
      </c>
    </row>
    <row r="10253">
      <c r="A10253" s="441">
        <v>45865.36671033565</v>
      </c>
      <c r="B10253" s="294" t="s">
        <v>2398</v>
      </c>
    </row>
    <row r="10254">
      <c r="A10254" s="441">
        <v>45865.36671640046</v>
      </c>
      <c r="B10254" s="294" t="s">
        <v>2399</v>
      </c>
    </row>
    <row r="10255">
      <c r="A10255" s="441">
        <v>45865.36672825232</v>
      </c>
      <c r="B10255" s="294" t="s">
        <v>6346</v>
      </c>
    </row>
    <row r="10256">
      <c r="A10256" s="441">
        <v>45865.3673471875</v>
      </c>
      <c r="B10256" s="294" t="s">
        <v>6347</v>
      </c>
    </row>
    <row r="10257">
      <c r="A10257" s="441">
        <v>45865.367352546295</v>
      </c>
      <c r="B10257" s="294" t="s">
        <v>2274</v>
      </c>
    </row>
    <row r="10258">
      <c r="A10258" s="441">
        <v>45865.36735756944</v>
      </c>
      <c r="B10258" s="294" t="s">
        <v>2603</v>
      </c>
    </row>
    <row r="10259">
      <c r="A10259" s="441">
        <v>45865.367359826385</v>
      </c>
      <c r="B10259" s="294" t="s">
        <v>2615</v>
      </c>
    </row>
    <row r="10260">
      <c r="A10260" s="441">
        <v>45865.367361909724</v>
      </c>
      <c r="B10260" s="294" t="s">
        <v>6207</v>
      </c>
    </row>
    <row r="10261">
      <c r="A10261" s="441">
        <v>45865.367377546296</v>
      </c>
      <c r="B10261" s="294" t="s">
        <v>2278</v>
      </c>
    </row>
    <row r="10262">
      <c r="A10262" s="441">
        <v>45865.36739353009</v>
      </c>
      <c r="B10262" s="294" t="s">
        <v>6348</v>
      </c>
    </row>
    <row r="10263">
      <c r="A10263" s="441">
        <v>45865.36739594907</v>
      </c>
      <c r="B10263" s="294" t="s">
        <v>2280</v>
      </c>
    </row>
    <row r="10264">
      <c r="A10264" s="441">
        <v>45865.36740043982</v>
      </c>
      <c r="B10264" s="294" t="s">
        <v>6349</v>
      </c>
    </row>
    <row r="10265">
      <c r="A10265" s="441">
        <v>45865.36740263889</v>
      </c>
      <c r="B10265" s="294" t="s">
        <v>2281</v>
      </c>
    </row>
    <row r="10266">
      <c r="A10266" s="441">
        <v>45865.36741195602</v>
      </c>
      <c r="B10266" s="294" t="s">
        <v>2274</v>
      </c>
    </row>
    <row r="10267">
      <c r="A10267" s="441">
        <v>45865.36741230324</v>
      </c>
      <c r="B10267" s="294" t="s">
        <v>6350</v>
      </c>
    </row>
    <row r="10268">
      <c r="A10268" s="441">
        <v>45865.36741515047</v>
      </c>
      <c r="B10268" s="294" t="s">
        <v>2283</v>
      </c>
    </row>
    <row r="10269">
      <c r="A10269" s="441">
        <v>45865.367420925926</v>
      </c>
      <c r="B10269" s="294" t="s">
        <v>2612</v>
      </c>
    </row>
    <row r="10270">
      <c r="A10270" s="441">
        <v>45865.367424895834</v>
      </c>
      <c r="B10270" s="294" t="s">
        <v>6351</v>
      </c>
    </row>
    <row r="10271">
      <c r="A10271" s="441">
        <v>45865.36742703704</v>
      </c>
      <c r="B10271" s="294" t="s">
        <v>2285</v>
      </c>
    </row>
    <row r="10272">
      <c r="A10272" s="441">
        <v>45865.36743105324</v>
      </c>
      <c r="B10272" s="294" t="s">
        <v>6352</v>
      </c>
    </row>
    <row r="10273">
      <c r="A10273" s="441">
        <v>45865.36743861111</v>
      </c>
      <c r="B10273" s="294" t="s">
        <v>6353</v>
      </c>
    </row>
    <row r="10274">
      <c r="A10274" s="441">
        <v>45865.36744273148</v>
      </c>
      <c r="B10274" s="294" t="s">
        <v>3957</v>
      </c>
    </row>
    <row r="10275">
      <c r="A10275" s="441">
        <v>45865.36744534722</v>
      </c>
      <c r="B10275" s="294" t="s">
        <v>6207</v>
      </c>
    </row>
    <row r="10276">
      <c r="A10276" s="441">
        <v>45865.36748753472</v>
      </c>
      <c r="B10276" s="294" t="s">
        <v>2342</v>
      </c>
    </row>
    <row r="10277">
      <c r="A10277" s="441">
        <v>45865.36750129629</v>
      </c>
      <c r="B10277" s="294" t="s">
        <v>6354</v>
      </c>
    </row>
    <row r="10278">
      <c r="A10278" s="441">
        <v>45865.367505428236</v>
      </c>
      <c r="B10278" s="294" t="s">
        <v>2280</v>
      </c>
    </row>
    <row r="10279">
      <c r="A10279" s="441">
        <v>45865.36754009259</v>
      </c>
      <c r="B10279" s="294" t="s">
        <v>2281</v>
      </c>
    </row>
    <row r="10280">
      <c r="A10280" s="441">
        <v>45865.367558750004</v>
      </c>
      <c r="B10280" s="294" t="s">
        <v>6355</v>
      </c>
    </row>
    <row r="10281">
      <c r="A10281" s="441">
        <v>45865.367562025465</v>
      </c>
      <c r="B10281" s="294" t="s">
        <v>2283</v>
      </c>
    </row>
    <row r="10282">
      <c r="A10282" s="441">
        <v>45865.36757318287</v>
      </c>
      <c r="B10282" s="294" t="s">
        <v>6356</v>
      </c>
    </row>
    <row r="10283">
      <c r="A10283" s="441">
        <v>45865.3675868287</v>
      </c>
      <c r="B10283" s="294" t="s">
        <v>2285</v>
      </c>
    </row>
    <row r="10284">
      <c r="A10284" s="441">
        <v>45865.36759224537</v>
      </c>
      <c r="B10284" s="294" t="s">
        <v>6357</v>
      </c>
    </row>
    <row r="10285">
      <c r="A10285" s="441">
        <v>45865.367601527774</v>
      </c>
      <c r="B10285" s="294" t="s">
        <v>6358</v>
      </c>
    </row>
    <row r="10286">
      <c r="A10286" s="441">
        <v>45865.36812525463</v>
      </c>
      <c r="B10286" s="294" t="s">
        <v>6359</v>
      </c>
    </row>
    <row r="10287">
      <c r="A10287" s="441">
        <v>45865.368137997684</v>
      </c>
      <c r="B10287" s="294" t="s">
        <v>2622</v>
      </c>
    </row>
    <row r="10288">
      <c r="A10288" s="441">
        <v>45865.36814090278</v>
      </c>
      <c r="B10288" s="294" t="s">
        <v>2398</v>
      </c>
    </row>
    <row r="10289">
      <c r="A10289" s="441">
        <v>45865.36815130787</v>
      </c>
      <c r="B10289" s="294" t="s">
        <v>2399</v>
      </c>
    </row>
    <row r="10290">
      <c r="A10290" s="441">
        <v>45865.3681655324</v>
      </c>
      <c r="B10290" s="294" t="s">
        <v>6360</v>
      </c>
    </row>
    <row r="10291">
      <c r="A10291" s="441">
        <v>45865.368854016204</v>
      </c>
      <c r="B10291" s="294" t="s">
        <v>6361</v>
      </c>
    </row>
    <row r="10292">
      <c r="A10292" s="441">
        <v>45865.36889128472</v>
      </c>
      <c r="B10292" s="294" t="s">
        <v>2274</v>
      </c>
    </row>
    <row r="10293">
      <c r="A10293" s="441">
        <v>45865.36890310185</v>
      </c>
      <c r="B10293" s="294" t="s">
        <v>2622</v>
      </c>
    </row>
    <row r="10294">
      <c r="A10294" s="441">
        <v>45865.36891122685</v>
      </c>
      <c r="B10294" s="294" t="s">
        <v>2641</v>
      </c>
    </row>
    <row r="10295">
      <c r="A10295" s="441">
        <v>45865.36891456018</v>
      </c>
      <c r="B10295" s="294" t="s">
        <v>6207</v>
      </c>
    </row>
    <row r="10296">
      <c r="A10296" s="441">
        <v>45865.36897265047</v>
      </c>
      <c r="B10296" s="294" t="s">
        <v>2278</v>
      </c>
    </row>
    <row r="10297">
      <c r="A10297" s="441">
        <v>45865.36898572917</v>
      </c>
      <c r="B10297" s="294" t="s">
        <v>6362</v>
      </c>
    </row>
    <row r="10298">
      <c r="A10298" s="441">
        <v>45865.368991157404</v>
      </c>
      <c r="B10298" s="294" t="s">
        <v>2280</v>
      </c>
    </row>
    <row r="10299">
      <c r="A10299" s="441">
        <v>45865.36901445602</v>
      </c>
      <c r="B10299" s="294" t="s">
        <v>2281</v>
      </c>
    </row>
    <row r="10300">
      <c r="A10300" s="441">
        <v>45865.369060509256</v>
      </c>
      <c r="B10300" s="294" t="s">
        <v>6363</v>
      </c>
    </row>
    <row r="10301">
      <c r="A10301" s="441">
        <v>45865.369097187504</v>
      </c>
      <c r="B10301" s="294" t="s">
        <v>2283</v>
      </c>
    </row>
    <row r="10302">
      <c r="A10302" s="441">
        <v>45865.36910815972</v>
      </c>
      <c r="B10302" s="294" t="s">
        <v>6364</v>
      </c>
    </row>
    <row r="10303">
      <c r="A10303" s="441">
        <v>45865.36911189815</v>
      </c>
      <c r="B10303" s="294" t="s">
        <v>2285</v>
      </c>
    </row>
    <row r="10304">
      <c r="A10304" s="441">
        <v>45865.36911747685</v>
      </c>
      <c r="B10304" s="294" t="s">
        <v>6365</v>
      </c>
    </row>
    <row r="10305">
      <c r="A10305" s="441">
        <v>45865.36912916666</v>
      </c>
      <c r="B10305" s="294" t="s">
        <v>6366</v>
      </c>
    </row>
    <row r="10306">
      <c r="A10306" s="441">
        <v>45865.375049988426</v>
      </c>
      <c r="B10306" s="294" t="s">
        <v>2290</v>
      </c>
    </row>
    <row r="10307">
      <c r="A10307" s="441">
        <v>45865.40645512732</v>
      </c>
      <c r="B10307" s="294" t="s">
        <v>3022</v>
      </c>
    </row>
    <row r="10308">
      <c r="A10308" s="441">
        <v>45865.40646762731</v>
      </c>
      <c r="B10308" s="294" t="s">
        <v>6367</v>
      </c>
    </row>
    <row r="10309">
      <c r="A10309" s="441">
        <v>45865.40647112268</v>
      </c>
      <c r="B10309" s="294" t="s">
        <v>6368</v>
      </c>
    </row>
    <row r="10310">
      <c r="A10310" s="441">
        <v>45865.4064775463</v>
      </c>
      <c r="B10310" s="294" t="s">
        <v>6369</v>
      </c>
    </row>
    <row r="10311">
      <c r="A10311" s="441">
        <v>45865.4064802662</v>
      </c>
      <c r="B10311" s="294" t="s">
        <v>2283</v>
      </c>
    </row>
    <row r="10312">
      <c r="A10312" s="441">
        <v>45865.406486875</v>
      </c>
      <c r="B10312" s="294" t="s">
        <v>6370</v>
      </c>
    </row>
    <row r="10313">
      <c r="A10313" s="441">
        <v>45865.407930625</v>
      </c>
      <c r="B10313" s="294" t="s">
        <v>6371</v>
      </c>
    </row>
    <row r="10314">
      <c r="A10314" s="441">
        <v>45865.407935462965</v>
      </c>
      <c r="B10314" s="294" t="s">
        <v>2260</v>
      </c>
    </row>
    <row r="10315">
      <c r="A10315" s="441">
        <v>45865.407939675926</v>
      </c>
      <c r="B10315" s="294" t="s">
        <v>2301</v>
      </c>
    </row>
    <row r="10316">
      <c r="A10316" s="441">
        <v>45865.40794428241</v>
      </c>
      <c r="B10316" s="294" t="s">
        <v>2267</v>
      </c>
    </row>
    <row r="10317">
      <c r="A10317" s="441">
        <v>45865.407947789354</v>
      </c>
      <c r="B10317" s="294" t="s">
        <v>2264</v>
      </c>
    </row>
    <row r="10318">
      <c r="A10318" s="441">
        <v>45865.409378564815</v>
      </c>
      <c r="B10318" s="294" t="s">
        <v>6372</v>
      </c>
    </row>
    <row r="10319">
      <c r="A10319" s="441">
        <v>45865.40938136574</v>
      </c>
      <c r="B10319" s="294" t="s">
        <v>2260</v>
      </c>
    </row>
    <row r="10320">
      <c r="A10320" s="441">
        <v>45865.40938452547</v>
      </c>
      <c r="B10320" s="294" t="s">
        <v>2266</v>
      </c>
    </row>
    <row r="10321">
      <c r="A10321" s="441">
        <v>45865.40939030093</v>
      </c>
      <c r="B10321" s="294" t="s">
        <v>2267</v>
      </c>
    </row>
    <row r="10322">
      <c r="A10322" s="441">
        <v>45865.409393229165</v>
      </c>
      <c r="B10322" s="294" t="s">
        <v>2264</v>
      </c>
    </row>
    <row r="10323">
      <c r="A10323" s="441">
        <v>45865.40946388889</v>
      </c>
      <c r="B10323" s="294" t="s">
        <v>6373</v>
      </c>
    </row>
    <row r="10324">
      <c r="A10324" s="441">
        <v>45865.40947208334</v>
      </c>
      <c r="B10324" s="294" t="s">
        <v>2260</v>
      </c>
    </row>
    <row r="10325">
      <c r="A10325" s="441">
        <v>45865.409475092594</v>
      </c>
      <c r="B10325" s="294" t="s">
        <v>2266</v>
      </c>
    </row>
    <row r="10326">
      <c r="A10326" s="441">
        <v>45865.40947866898</v>
      </c>
      <c r="B10326" s="294" t="s">
        <v>2267</v>
      </c>
    </row>
    <row r="10327">
      <c r="A10327" s="441">
        <v>45865.40948181713</v>
      </c>
      <c r="B10327" s="294" t="s">
        <v>2264</v>
      </c>
    </row>
    <row r="10328">
      <c r="A10328" s="441">
        <v>45865.41026746528</v>
      </c>
      <c r="B10328" s="294" t="s">
        <v>6374</v>
      </c>
    </row>
    <row r="10329">
      <c r="A10329" s="441">
        <v>45865.410271886576</v>
      </c>
      <c r="B10329" s="294" t="s">
        <v>2260</v>
      </c>
    </row>
    <row r="10330">
      <c r="A10330" s="441">
        <v>45865.41027576389</v>
      </c>
      <c r="B10330" s="294" t="s">
        <v>2266</v>
      </c>
    </row>
    <row r="10331">
      <c r="A10331" s="441">
        <v>45865.41028203703</v>
      </c>
      <c r="B10331" s="294" t="s">
        <v>2267</v>
      </c>
    </row>
    <row r="10332">
      <c r="A10332" s="441">
        <v>45865.410289259264</v>
      </c>
      <c r="B10332" s="294" t="s">
        <v>2264</v>
      </c>
    </row>
    <row r="10333">
      <c r="A10333" s="441">
        <v>45865.46506082176</v>
      </c>
      <c r="B10333" s="294" t="s">
        <v>6375</v>
      </c>
    </row>
    <row r="10334">
      <c r="A10334" s="441">
        <v>45865.46506508102</v>
      </c>
      <c r="B10334" s="294" t="s">
        <v>2260</v>
      </c>
    </row>
    <row r="10335">
      <c r="A10335" s="441">
        <v>45865.465068136575</v>
      </c>
      <c r="B10335" s="294" t="s">
        <v>2414</v>
      </c>
    </row>
    <row r="10336">
      <c r="A10336" s="441">
        <v>45865.465070543985</v>
      </c>
      <c r="B10336" s="294" t="s">
        <v>2264</v>
      </c>
    </row>
    <row r="10337">
      <c r="A10337" s="441">
        <v>45865.46547215278</v>
      </c>
      <c r="B10337" s="294" t="s">
        <v>6376</v>
      </c>
    </row>
    <row r="10338">
      <c r="A10338" s="441">
        <v>45865.46547510417</v>
      </c>
      <c r="B10338" s="294" t="s">
        <v>2260</v>
      </c>
    </row>
    <row r="10339">
      <c r="A10339" s="441">
        <v>45865.4654780787</v>
      </c>
      <c r="B10339" s="294" t="s">
        <v>2414</v>
      </c>
    </row>
    <row r="10340">
      <c r="A10340" s="441">
        <v>45865.465480914354</v>
      </c>
      <c r="B10340" s="294" t="s">
        <v>2264</v>
      </c>
    </row>
    <row r="10341">
      <c r="A10341" s="441">
        <v>45865.46611181713</v>
      </c>
      <c r="B10341" s="294" t="s">
        <v>6377</v>
      </c>
    </row>
    <row r="10342">
      <c r="A10342" s="441">
        <v>45865.46611502315</v>
      </c>
      <c r="B10342" s="294" t="s">
        <v>2260</v>
      </c>
    </row>
    <row r="10343">
      <c r="A10343" s="441">
        <v>45865.466118032404</v>
      </c>
      <c r="B10343" s="294" t="s">
        <v>2414</v>
      </c>
    </row>
    <row r="10344">
      <c r="A10344" s="441">
        <v>45865.46613111111</v>
      </c>
      <c r="B10344" s="294" t="s">
        <v>2264</v>
      </c>
    </row>
    <row r="10345">
      <c r="A10345" s="441">
        <v>45865.58536128472</v>
      </c>
      <c r="B10345" s="294" t="s">
        <v>6378</v>
      </c>
    </row>
    <row r="10346">
      <c r="A10346" s="441">
        <v>45865.58536773148</v>
      </c>
      <c r="B10346" s="294" t="s">
        <v>2532</v>
      </c>
    </row>
    <row r="10347">
      <c r="A10347" s="441">
        <v>45865.585370879635</v>
      </c>
      <c r="B10347" s="294" t="s">
        <v>2533</v>
      </c>
    </row>
    <row r="10348">
      <c r="A10348" s="441">
        <v>45865.58538412037</v>
      </c>
      <c r="B10348" s="294" t="s">
        <v>6379</v>
      </c>
    </row>
    <row r="10349">
      <c r="A10349" s="441">
        <v>45865.58540994213</v>
      </c>
      <c r="B10349" s="294" t="s">
        <v>6380</v>
      </c>
    </row>
    <row r="10350">
      <c r="A10350" s="441">
        <v>45865.58677149306</v>
      </c>
      <c r="B10350" s="294" t="s">
        <v>6381</v>
      </c>
    </row>
    <row r="10351">
      <c r="A10351" s="441">
        <v>45865.58677432871</v>
      </c>
      <c r="B10351" s="294" t="s">
        <v>2274</v>
      </c>
    </row>
    <row r="10352">
      <c r="A10352" s="441">
        <v>45865.586795254625</v>
      </c>
      <c r="B10352" s="294" t="s">
        <v>2532</v>
      </c>
    </row>
    <row r="10353">
      <c r="A10353" s="441">
        <v>45865.586797951386</v>
      </c>
      <c r="B10353" s="294" t="s">
        <v>2537</v>
      </c>
    </row>
    <row r="10354">
      <c r="A10354" s="441">
        <v>45865.5868009838</v>
      </c>
      <c r="B10354" s="294" t="s">
        <v>6382</v>
      </c>
    </row>
    <row r="10355">
      <c r="A10355" s="441">
        <v>45865.58682215278</v>
      </c>
      <c r="B10355" s="294" t="s">
        <v>2278</v>
      </c>
    </row>
    <row r="10356">
      <c r="A10356" s="441">
        <v>45865.586847743056</v>
      </c>
      <c r="B10356" s="294" t="s">
        <v>6383</v>
      </c>
    </row>
    <row r="10357">
      <c r="A10357" s="441">
        <v>45865.58685112269</v>
      </c>
      <c r="B10357" s="294" t="s">
        <v>2280</v>
      </c>
    </row>
    <row r="10358">
      <c r="A10358" s="441">
        <v>45865.58689052083</v>
      </c>
      <c r="B10358" s="294" t="s">
        <v>2281</v>
      </c>
    </row>
    <row r="10359">
      <c r="A10359" s="441">
        <v>45865.58690539352</v>
      </c>
      <c r="B10359" s="294" t="s">
        <v>6384</v>
      </c>
    </row>
    <row r="10360">
      <c r="A10360" s="441">
        <v>45865.58690922454</v>
      </c>
      <c r="B10360" s="294" t="s">
        <v>2283</v>
      </c>
    </row>
    <row r="10361">
      <c r="A10361" s="441">
        <v>45865.58691618056</v>
      </c>
      <c r="B10361" s="294" t="s">
        <v>6385</v>
      </c>
    </row>
    <row r="10362">
      <c r="A10362" s="441">
        <v>45865.586919733796</v>
      </c>
      <c r="B10362" s="294" t="s">
        <v>2285</v>
      </c>
    </row>
    <row r="10363">
      <c r="A10363" s="441">
        <v>45865.5869250463</v>
      </c>
      <c r="B10363" s="294" t="s">
        <v>6386</v>
      </c>
    </row>
    <row r="10364">
      <c r="A10364" s="441">
        <v>45865.586940312496</v>
      </c>
      <c r="B10364" s="294" t="s">
        <v>6387</v>
      </c>
    </row>
    <row r="10365">
      <c r="A10365" s="441">
        <v>45865.59118208333</v>
      </c>
      <c r="B10365" s="294" t="s">
        <v>6388</v>
      </c>
    </row>
    <row r="10366">
      <c r="A10366" s="441">
        <v>45865.59118528935</v>
      </c>
      <c r="B10366" s="294" t="s">
        <v>2260</v>
      </c>
    </row>
    <row r="10367">
      <c r="A10367" s="441">
        <v>45865.5912021875</v>
      </c>
      <c r="B10367" s="294" t="s">
        <v>2447</v>
      </c>
    </row>
    <row r="10368">
      <c r="A10368" s="441">
        <v>45865.59120530092</v>
      </c>
      <c r="B10368" s="294" t="s">
        <v>2262</v>
      </c>
    </row>
    <row r="10369">
      <c r="A10369" s="441">
        <v>45865.59121079861</v>
      </c>
      <c r="B10369" s="294" t="s">
        <v>2448</v>
      </c>
    </row>
    <row r="10370">
      <c r="A10370" s="441">
        <v>45865.591236168984</v>
      </c>
      <c r="B10370" s="294" t="s">
        <v>2264</v>
      </c>
    </row>
    <row r="10371">
      <c r="A10371" s="441">
        <v>45865.5920305787</v>
      </c>
      <c r="B10371" s="294" t="s">
        <v>6389</v>
      </c>
    </row>
    <row r="10372">
      <c r="A10372" s="441">
        <v>45865.5920433912</v>
      </c>
      <c r="B10372" s="294" t="s">
        <v>2450</v>
      </c>
    </row>
    <row r="10373">
      <c r="A10373" s="441">
        <v>45865.592046770835</v>
      </c>
      <c r="B10373" s="294" t="s">
        <v>2451</v>
      </c>
    </row>
    <row r="10374">
      <c r="A10374" s="441">
        <v>45865.5920527662</v>
      </c>
      <c r="B10374" s="294" t="s">
        <v>6390</v>
      </c>
    </row>
    <row r="10375">
      <c r="A10375" s="441">
        <v>45865.59206555555</v>
      </c>
      <c r="B10375" s="294" t="s">
        <v>6391</v>
      </c>
    </row>
    <row r="10376">
      <c r="A10376" s="441">
        <v>45865.593363611115</v>
      </c>
      <c r="B10376" s="294" t="s">
        <v>6392</v>
      </c>
    </row>
    <row r="10377">
      <c r="A10377" s="441">
        <v>45865.593366851856</v>
      </c>
      <c r="B10377" s="294" t="s">
        <v>2274</v>
      </c>
    </row>
    <row r="10378">
      <c r="A10378" s="441">
        <v>45865.59337474537</v>
      </c>
      <c r="B10378" s="294" t="s">
        <v>2450</v>
      </c>
    </row>
    <row r="10379">
      <c r="A10379" s="441">
        <v>45865.5933779051</v>
      </c>
      <c r="B10379" s="294" t="s">
        <v>2455</v>
      </c>
    </row>
    <row r="10380">
      <c r="A10380" s="441">
        <v>45865.59338090278</v>
      </c>
      <c r="B10380" s="294" t="s">
        <v>6382</v>
      </c>
    </row>
    <row r="10381">
      <c r="A10381" s="441">
        <v>45865.59342542824</v>
      </c>
      <c r="B10381" s="294" t="s">
        <v>2342</v>
      </c>
    </row>
    <row r="10382">
      <c r="A10382" s="441">
        <v>45865.59346921297</v>
      </c>
      <c r="B10382" s="294" t="s">
        <v>6393</v>
      </c>
    </row>
    <row r="10383">
      <c r="A10383" s="441">
        <v>45865.59347258102</v>
      </c>
      <c r="B10383" s="294" t="s">
        <v>2280</v>
      </c>
    </row>
    <row r="10384">
      <c r="A10384" s="441">
        <v>45865.59348361111</v>
      </c>
      <c r="B10384" s="294" t="s">
        <v>2281</v>
      </c>
    </row>
    <row r="10385">
      <c r="A10385" s="441">
        <v>45865.59350084491</v>
      </c>
      <c r="B10385" s="294" t="s">
        <v>6394</v>
      </c>
    </row>
    <row r="10386">
      <c r="A10386" s="441">
        <v>45865.59351636574</v>
      </c>
      <c r="B10386" s="294" t="s">
        <v>2283</v>
      </c>
    </row>
    <row r="10387">
      <c r="A10387" s="441">
        <v>45865.593524236116</v>
      </c>
      <c r="B10387" s="294" t="s">
        <v>6395</v>
      </c>
    </row>
    <row r="10388">
      <c r="A10388" s="441">
        <v>45865.59352814815</v>
      </c>
      <c r="B10388" s="294" t="s">
        <v>2285</v>
      </c>
    </row>
    <row r="10389">
      <c r="A10389" s="441">
        <v>45865.59353550926</v>
      </c>
      <c r="B10389" s="294" t="s">
        <v>6396</v>
      </c>
    </row>
    <row r="10390">
      <c r="A10390" s="441">
        <v>45865.59354591435</v>
      </c>
      <c r="B10390" s="294" t="s">
        <v>6397</v>
      </c>
    </row>
    <row r="10391">
      <c r="A10391" s="441">
        <v>45865.67337134259</v>
      </c>
      <c r="B10391" s="294" t="s">
        <v>6398</v>
      </c>
    </row>
    <row r="10392">
      <c r="A10392" s="441">
        <v>45865.673376238425</v>
      </c>
      <c r="B10392" s="294" t="s">
        <v>2260</v>
      </c>
    </row>
    <row r="10393">
      <c r="A10393" s="441">
        <v>45865.673379907406</v>
      </c>
      <c r="B10393" s="294" t="s">
        <v>6399</v>
      </c>
    </row>
    <row r="10394">
      <c r="A10394" s="441">
        <v>45865.67339043981</v>
      </c>
      <c r="B10394" s="294" t="s">
        <v>2264</v>
      </c>
    </row>
    <row r="10395">
      <c r="A10395" s="441">
        <v>45865.75840760417</v>
      </c>
      <c r="B10395" s="294" t="s">
        <v>2283</v>
      </c>
    </row>
    <row r="10396">
      <c r="A10396" s="441">
        <v>45865.75841458333</v>
      </c>
      <c r="B10396" s="294" t="s">
        <v>6400</v>
      </c>
    </row>
    <row r="10397">
      <c r="A10397" s="441">
        <v>45865.75842550926</v>
      </c>
      <c r="B10397" s="294" t="s">
        <v>2283</v>
      </c>
    </row>
    <row r="10398">
      <c r="A10398" s="441">
        <v>45865.75843307871</v>
      </c>
      <c r="B10398" s="294" t="s">
        <v>6401</v>
      </c>
    </row>
    <row r="10399">
      <c r="A10399" s="441">
        <v>45865.75843715278</v>
      </c>
      <c r="B10399" s="294" t="s">
        <v>2283</v>
      </c>
    </row>
    <row r="10400">
      <c r="A10400" s="441">
        <v>45865.75844460649</v>
      </c>
      <c r="B10400" s="294" t="s">
        <v>6402</v>
      </c>
    </row>
    <row r="10401">
      <c r="A10401" s="441">
        <v>45865.80646832176</v>
      </c>
      <c r="B10401" s="294" t="s">
        <v>6403</v>
      </c>
    </row>
    <row r="10402">
      <c r="A10402" s="441">
        <v>45865.80648238426</v>
      </c>
      <c r="B10402" s="294" t="s">
        <v>2306</v>
      </c>
    </row>
    <row r="10403">
      <c r="A10403" s="441">
        <v>45865.8064925</v>
      </c>
      <c r="B10403" s="294" t="s">
        <v>2859</v>
      </c>
    </row>
    <row r="10404">
      <c r="A10404" s="441">
        <v>45865.80649956019</v>
      </c>
      <c r="B10404" s="294" t="s">
        <v>6404</v>
      </c>
    </row>
    <row r="10405">
      <c r="A10405" s="441">
        <v>45865.80651501157</v>
      </c>
      <c r="B10405" s="294" t="s">
        <v>6405</v>
      </c>
    </row>
    <row r="10406">
      <c r="A10406" s="441">
        <v>45865.80680497685</v>
      </c>
      <c r="B10406" s="294" t="s">
        <v>6406</v>
      </c>
    </row>
    <row r="10407">
      <c r="A10407" s="441">
        <v>45865.806809236106</v>
      </c>
      <c r="B10407" s="294" t="s">
        <v>2274</v>
      </c>
    </row>
    <row r="10408">
      <c r="A10408" s="441">
        <v>45865.80682162037</v>
      </c>
      <c r="B10408" s="294" t="s">
        <v>2306</v>
      </c>
    </row>
    <row r="10409">
      <c r="A10409" s="441">
        <v>45865.80682547454</v>
      </c>
      <c r="B10409" s="294" t="s">
        <v>2307</v>
      </c>
    </row>
    <row r="10410">
      <c r="A10410" s="441">
        <v>45865.80682893519</v>
      </c>
      <c r="B10410" s="294" t="s">
        <v>6382</v>
      </c>
    </row>
    <row r="10411">
      <c r="A10411" s="441">
        <v>45865.80685565972</v>
      </c>
      <c r="B10411" s="294" t="s">
        <v>2374</v>
      </c>
    </row>
    <row r="10412">
      <c r="A10412" s="441">
        <v>45865.8068825</v>
      </c>
      <c r="B10412" s="294" t="s">
        <v>6407</v>
      </c>
    </row>
    <row r="10413">
      <c r="A10413" s="441">
        <v>45865.806885972226</v>
      </c>
      <c r="B10413" s="294" t="s">
        <v>2280</v>
      </c>
    </row>
    <row r="10414">
      <c r="A10414" s="441">
        <v>45865.80689395833</v>
      </c>
      <c r="B10414" s="294" t="s">
        <v>2281</v>
      </c>
    </row>
    <row r="10415">
      <c r="A10415" s="441">
        <v>45865.80690905092</v>
      </c>
      <c r="B10415" s="294" t="s">
        <v>6408</v>
      </c>
    </row>
    <row r="10416">
      <c r="A10416" s="441">
        <v>45865.80691299769</v>
      </c>
      <c r="B10416" s="294" t="s">
        <v>2283</v>
      </c>
    </row>
    <row r="10417">
      <c r="A10417" s="441">
        <v>45865.80692246528</v>
      </c>
      <c r="B10417" s="294" t="s">
        <v>6409</v>
      </c>
    </row>
    <row r="10418">
      <c r="A10418" s="441">
        <v>45865.806925763885</v>
      </c>
      <c r="B10418" s="294" t="s">
        <v>2285</v>
      </c>
    </row>
    <row r="10419">
      <c r="A10419" s="441">
        <v>45865.806933252316</v>
      </c>
      <c r="B10419" s="294" t="s">
        <v>6410</v>
      </c>
    </row>
    <row r="10420">
      <c r="A10420" s="441">
        <v>45865.806945185184</v>
      </c>
      <c r="B10420" s="294" t="s">
        <v>6411</v>
      </c>
    </row>
    <row r="10421">
      <c r="A10421" s="441">
        <v>45865.908928703706</v>
      </c>
      <c r="B10421" s="294" t="s">
        <v>6412</v>
      </c>
    </row>
    <row r="10422">
      <c r="A10422" s="441">
        <v>45865.90893261574</v>
      </c>
      <c r="B10422" s="294" t="s">
        <v>2260</v>
      </c>
    </row>
    <row r="10423">
      <c r="A10423" s="441">
        <v>45865.90893621527</v>
      </c>
      <c r="B10423" s="294" t="s">
        <v>2550</v>
      </c>
    </row>
    <row r="10424">
      <c r="A10424" s="441">
        <v>45865.90893989583</v>
      </c>
      <c r="B10424" s="294" t="s">
        <v>2262</v>
      </c>
    </row>
    <row r="10425">
      <c r="A10425" s="441">
        <v>45865.90895712963</v>
      </c>
      <c r="B10425" s="294" t="s">
        <v>6133</v>
      </c>
    </row>
    <row r="10426">
      <c r="A10426" s="441">
        <v>45865.90897451389</v>
      </c>
      <c r="B10426" s="294" t="s">
        <v>2264</v>
      </c>
    </row>
    <row r="10427">
      <c r="A10427" s="441">
        <v>45865.909189756945</v>
      </c>
      <c r="B10427" s="294" t="s">
        <v>6413</v>
      </c>
    </row>
    <row r="10428">
      <c r="A10428" s="441">
        <v>45865.909199560185</v>
      </c>
      <c r="B10428" s="294" t="s">
        <v>2553</v>
      </c>
    </row>
    <row r="10429">
      <c r="A10429" s="441">
        <v>45865.909204375</v>
      </c>
      <c r="B10429" s="294" t="s">
        <v>2554</v>
      </c>
    </row>
    <row r="10430">
      <c r="A10430" s="441">
        <v>45865.90922887731</v>
      </c>
      <c r="B10430" s="294" t="s">
        <v>6414</v>
      </c>
    </row>
    <row r="10431">
      <c r="A10431" s="441">
        <v>45865.90925239583</v>
      </c>
      <c r="B10431" s="294" t="s">
        <v>6415</v>
      </c>
    </row>
    <row r="10432">
      <c r="A10432" s="441">
        <v>45865.90943545139</v>
      </c>
      <c r="B10432" s="294" t="s">
        <v>6416</v>
      </c>
    </row>
    <row r="10433">
      <c r="A10433" s="441">
        <v>45865.90943857639</v>
      </c>
      <c r="B10433" s="294" t="s">
        <v>2260</v>
      </c>
    </row>
    <row r="10434">
      <c r="A10434" s="441">
        <v>45865.90944209491</v>
      </c>
      <c r="B10434" s="294" t="s">
        <v>2550</v>
      </c>
    </row>
    <row r="10435">
      <c r="A10435" s="441">
        <v>45865.90945369213</v>
      </c>
      <c r="B10435" s="294" t="s">
        <v>2264</v>
      </c>
    </row>
    <row r="10436">
      <c r="A10436" s="441">
        <v>45865.909569641204</v>
      </c>
      <c r="B10436" s="294" t="s">
        <v>6417</v>
      </c>
    </row>
    <row r="10437">
      <c r="A10437" s="441">
        <v>45865.909572523145</v>
      </c>
      <c r="B10437" s="294" t="s">
        <v>2260</v>
      </c>
    </row>
    <row r="10438">
      <c r="A10438" s="441">
        <v>45865.90957525463</v>
      </c>
      <c r="B10438" s="294" t="s">
        <v>2550</v>
      </c>
    </row>
    <row r="10439">
      <c r="A10439" s="441">
        <v>45865.9095781713</v>
      </c>
      <c r="B10439" s="294" t="s">
        <v>2264</v>
      </c>
    </row>
    <row r="10440">
      <c r="A10440" s="441">
        <v>45865.90970662037</v>
      </c>
      <c r="B10440" s="294" t="s">
        <v>6418</v>
      </c>
    </row>
    <row r="10441">
      <c r="A10441" s="441">
        <v>45865.90970935185</v>
      </c>
      <c r="B10441" s="294" t="s">
        <v>2260</v>
      </c>
    </row>
    <row r="10442">
      <c r="A10442" s="441">
        <v>45865.90971190972</v>
      </c>
      <c r="B10442" s="294" t="s">
        <v>2550</v>
      </c>
    </row>
    <row r="10443">
      <c r="A10443" s="441">
        <v>45865.90971435185</v>
      </c>
      <c r="B10443" s="294" t="s">
        <v>2264</v>
      </c>
    </row>
    <row r="10444">
      <c r="A10444" s="441">
        <v>45865.910435937505</v>
      </c>
      <c r="B10444" s="294" t="s">
        <v>6419</v>
      </c>
    </row>
    <row r="10445">
      <c r="A10445" s="441">
        <v>45865.910439178246</v>
      </c>
      <c r="B10445" s="294" t="s">
        <v>2274</v>
      </c>
    </row>
    <row r="10446">
      <c r="A10446" s="441">
        <v>45865.91045765046</v>
      </c>
      <c r="B10446" s="294" t="s">
        <v>2553</v>
      </c>
    </row>
    <row r="10447">
      <c r="A10447" s="441">
        <v>45865.910460810184</v>
      </c>
      <c r="B10447" s="294" t="s">
        <v>2558</v>
      </c>
    </row>
    <row r="10448">
      <c r="A10448" s="441">
        <v>45865.91046427083</v>
      </c>
      <c r="B10448" s="294" t="s">
        <v>6382</v>
      </c>
    </row>
    <row r="10449">
      <c r="A10449" s="441">
        <v>45865.91054614584</v>
      </c>
      <c r="B10449" s="294" t="s">
        <v>2278</v>
      </c>
    </row>
    <row r="10450">
      <c r="A10450" s="441">
        <v>45865.9105718287</v>
      </c>
      <c r="B10450" s="294" t="s">
        <v>6420</v>
      </c>
    </row>
    <row r="10451">
      <c r="A10451" s="441">
        <v>45865.91057512732</v>
      </c>
      <c r="B10451" s="294" t="s">
        <v>2280</v>
      </c>
    </row>
    <row r="10452">
      <c r="A10452" s="441">
        <v>45865.91058623843</v>
      </c>
      <c r="B10452" s="294" t="s">
        <v>2281</v>
      </c>
    </row>
    <row r="10453">
      <c r="A10453" s="441">
        <v>45865.91060554398</v>
      </c>
      <c r="B10453" s="294" t="s">
        <v>6421</v>
      </c>
    </row>
    <row r="10454">
      <c r="A10454" s="441">
        <v>45865.91060909722</v>
      </c>
      <c r="B10454" s="294" t="s">
        <v>2283</v>
      </c>
    </row>
    <row r="10455">
      <c r="A10455" s="441">
        <v>45865.91061734954</v>
      </c>
      <c r="B10455" s="294" t="s">
        <v>6422</v>
      </c>
    </row>
    <row r="10456">
      <c r="A10456" s="441">
        <v>45865.91062130787</v>
      </c>
      <c r="B10456" s="294" t="s">
        <v>2285</v>
      </c>
    </row>
    <row r="10457">
      <c r="A10457" s="441">
        <v>45865.910633680556</v>
      </c>
      <c r="B10457" s="294" t="s">
        <v>6423</v>
      </c>
    </row>
    <row r="10458">
      <c r="A10458" s="441">
        <v>45865.910644918986</v>
      </c>
      <c r="B10458" s="294" t="s">
        <v>6424</v>
      </c>
    </row>
    <row r="10459">
      <c r="A10459" s="441">
        <v>45865.993119074075</v>
      </c>
      <c r="B10459" s="294" t="s">
        <v>6425</v>
      </c>
    </row>
    <row r="10460">
      <c r="A10460" s="441">
        <v>45865.99312517361</v>
      </c>
      <c r="B10460" s="294" t="s">
        <v>2816</v>
      </c>
    </row>
    <row r="10461">
      <c r="A10461" s="441">
        <v>45865.99313758102</v>
      </c>
      <c r="B10461" s="294" t="s">
        <v>2817</v>
      </c>
    </row>
    <row r="10462">
      <c r="A10462" s="441">
        <v>45865.993143472224</v>
      </c>
      <c r="B10462" s="294" t="s">
        <v>6426</v>
      </c>
    </row>
    <row r="10463">
      <c r="A10463" s="441">
        <v>45865.993153993055</v>
      </c>
      <c r="B10463" s="294" t="s">
        <v>6427</v>
      </c>
    </row>
    <row r="10464">
      <c r="A10464" s="441">
        <v>45865.99346892361</v>
      </c>
      <c r="B10464" s="294" t="s">
        <v>6428</v>
      </c>
    </row>
    <row r="10465">
      <c r="A10465" s="441">
        <v>45865.99347483796</v>
      </c>
      <c r="B10465" s="294" t="s">
        <v>2274</v>
      </c>
    </row>
    <row r="10466">
      <c r="A10466" s="441">
        <v>45865.99348607639</v>
      </c>
      <c r="B10466" s="294" t="s">
        <v>2816</v>
      </c>
    </row>
    <row r="10467">
      <c r="A10467" s="441">
        <v>45865.99349064815</v>
      </c>
      <c r="B10467" s="294" t="s">
        <v>2821</v>
      </c>
    </row>
    <row r="10468">
      <c r="A10468" s="441">
        <v>45865.9934946875</v>
      </c>
      <c r="B10468" s="294" t="s">
        <v>6382</v>
      </c>
    </row>
    <row r="10469">
      <c r="A10469" s="441">
        <v>45865.99352729166</v>
      </c>
      <c r="B10469" s="294" t="s">
        <v>2342</v>
      </c>
    </row>
    <row r="10470">
      <c r="A10470" s="441">
        <v>45865.99356599537</v>
      </c>
      <c r="B10470" s="294" t="s">
        <v>6429</v>
      </c>
    </row>
    <row r="10471">
      <c r="A10471" s="441">
        <v>45865.993570729166</v>
      </c>
      <c r="B10471" s="294" t="s">
        <v>2280</v>
      </c>
    </row>
    <row r="10472">
      <c r="A10472" s="441">
        <v>45865.993580208335</v>
      </c>
      <c r="B10472" s="294" t="s">
        <v>2281</v>
      </c>
    </row>
    <row r="10473">
      <c r="A10473" s="441">
        <v>45865.99359585648</v>
      </c>
      <c r="B10473" s="294" t="s">
        <v>6430</v>
      </c>
    </row>
    <row r="10474">
      <c r="A10474" s="441">
        <v>45865.99360354166</v>
      </c>
      <c r="B10474" s="294" t="s">
        <v>2283</v>
      </c>
    </row>
    <row r="10475">
      <c r="A10475" s="441">
        <v>45865.99361831018</v>
      </c>
      <c r="B10475" s="294" t="s">
        <v>6431</v>
      </c>
    </row>
    <row r="10476">
      <c r="A10476" s="441">
        <v>45865.993622361115</v>
      </c>
      <c r="B10476" s="294" t="s">
        <v>2285</v>
      </c>
    </row>
    <row r="10477">
      <c r="A10477" s="441">
        <v>45865.99362925926</v>
      </c>
      <c r="B10477" s="294" t="s">
        <v>6432</v>
      </c>
    </row>
    <row r="10478">
      <c r="A10478" s="441">
        <v>45865.99364059028</v>
      </c>
      <c r="B10478" s="294" t="s">
        <v>6433</v>
      </c>
    </row>
    <row r="10479">
      <c r="A10479" s="441">
        <v>45866.08401484953</v>
      </c>
      <c r="B10479" s="294" t="s">
        <v>6434</v>
      </c>
    </row>
    <row r="10480">
      <c r="A10480" s="441">
        <v>45866.08403297454</v>
      </c>
      <c r="B10480" s="294" t="s">
        <v>2275</v>
      </c>
    </row>
    <row r="10481">
      <c r="A10481" s="441">
        <v>45866.084039305555</v>
      </c>
      <c r="B10481" s="294" t="s">
        <v>2565</v>
      </c>
    </row>
    <row r="10482">
      <c r="A10482" s="441">
        <v>45866.08404824074</v>
      </c>
      <c r="B10482" s="294" t="s">
        <v>6435</v>
      </c>
    </row>
    <row r="10483">
      <c r="A10483" s="441">
        <v>45866.084062951384</v>
      </c>
      <c r="B10483" s="294" t="s">
        <v>6436</v>
      </c>
    </row>
    <row r="10484">
      <c r="A10484" s="441">
        <v>45866.08429274306</v>
      </c>
      <c r="B10484" s="294" t="s">
        <v>6437</v>
      </c>
    </row>
    <row r="10485">
      <c r="A10485" s="441">
        <v>45866.0842968287</v>
      </c>
      <c r="B10485" s="294" t="s">
        <v>2274</v>
      </c>
    </row>
    <row r="10486">
      <c r="A10486" s="441">
        <v>45866.084306261575</v>
      </c>
      <c r="B10486" s="294" t="s">
        <v>2275</v>
      </c>
    </row>
    <row r="10487">
      <c r="A10487" s="441">
        <v>45866.08430982639</v>
      </c>
      <c r="B10487" s="294" t="s">
        <v>2276</v>
      </c>
    </row>
    <row r="10488">
      <c r="A10488" s="441">
        <v>45866.08431365741</v>
      </c>
      <c r="B10488" s="294" t="s">
        <v>6382</v>
      </c>
    </row>
    <row r="10489">
      <c r="A10489" s="441">
        <v>45866.08434642361</v>
      </c>
      <c r="B10489" s="294" t="s">
        <v>2278</v>
      </c>
    </row>
    <row r="10490">
      <c r="A10490" s="441">
        <v>45866.08436184027</v>
      </c>
      <c r="B10490" s="294" t="s">
        <v>6438</v>
      </c>
    </row>
    <row r="10491">
      <c r="A10491" s="441">
        <v>45866.08436540509</v>
      </c>
      <c r="B10491" s="294" t="s">
        <v>2280</v>
      </c>
    </row>
    <row r="10492">
      <c r="A10492" s="441">
        <v>45866.08437512731</v>
      </c>
      <c r="B10492" s="294" t="s">
        <v>2281</v>
      </c>
    </row>
    <row r="10493">
      <c r="A10493" s="441">
        <v>45866.08439077546</v>
      </c>
      <c r="B10493" s="294" t="s">
        <v>6439</v>
      </c>
    </row>
    <row r="10494">
      <c r="A10494" s="441">
        <v>45866.08439421296</v>
      </c>
      <c r="B10494" s="294" t="s">
        <v>2283</v>
      </c>
    </row>
    <row r="10495">
      <c r="A10495" s="441">
        <v>45866.0844054051</v>
      </c>
      <c r="B10495" s="294" t="s">
        <v>6440</v>
      </c>
    </row>
    <row r="10496">
      <c r="A10496" s="441">
        <v>45866.08440849537</v>
      </c>
      <c r="B10496" s="294" t="s">
        <v>2285</v>
      </c>
    </row>
    <row r="10497">
      <c r="A10497" s="441">
        <v>45866.0844137963</v>
      </c>
      <c r="B10497" s="294" t="s">
        <v>6441</v>
      </c>
    </row>
    <row r="10498">
      <c r="A10498" s="441">
        <v>45866.08442532408</v>
      </c>
      <c r="B10498" s="294" t="s">
        <v>6442</v>
      </c>
    </row>
    <row r="10499">
      <c r="A10499" s="441">
        <v>45866.36745334491</v>
      </c>
      <c r="B10499" s="294" t="s">
        <v>6443</v>
      </c>
    </row>
    <row r="10500">
      <c r="A10500" s="441">
        <v>45866.36745814815</v>
      </c>
      <c r="B10500" s="294" t="s">
        <v>2260</v>
      </c>
    </row>
    <row r="10501">
      <c r="A10501" s="441">
        <v>45866.36746181713</v>
      </c>
      <c r="B10501" s="294" t="s">
        <v>2550</v>
      </c>
    </row>
    <row r="10502">
      <c r="A10502" s="441">
        <v>45866.36746603009</v>
      </c>
      <c r="B10502" s="294" t="s">
        <v>2264</v>
      </c>
    </row>
    <row r="10503">
      <c r="A10503" s="441">
        <v>45866.3750671875</v>
      </c>
      <c r="B10503" s="294" t="s">
        <v>2290</v>
      </c>
    </row>
    <row r="10504">
      <c r="A10504" s="441">
        <v>45866.375095787036</v>
      </c>
      <c r="B10504" s="294" t="s">
        <v>2291</v>
      </c>
    </row>
    <row r="10505">
      <c r="A10505" s="441">
        <v>45866.41690589121</v>
      </c>
      <c r="B10505" s="294" t="s">
        <v>6444</v>
      </c>
    </row>
    <row r="10506">
      <c r="A10506" s="441">
        <v>45866.416912615736</v>
      </c>
      <c r="B10506" s="294" t="s">
        <v>2260</v>
      </c>
    </row>
    <row r="10507">
      <c r="A10507" s="441">
        <v>45866.41692800926</v>
      </c>
      <c r="B10507" s="294" t="s">
        <v>4026</v>
      </c>
    </row>
    <row r="10508">
      <c r="A10508" s="441">
        <v>45866.41695111111</v>
      </c>
      <c r="B10508" s="294" t="s">
        <v>2262</v>
      </c>
    </row>
    <row r="10509">
      <c r="A10509" s="441">
        <v>45866.416958807866</v>
      </c>
      <c r="B10509" s="294" t="s">
        <v>4043</v>
      </c>
    </row>
    <row r="10510">
      <c r="A10510" s="441">
        <v>45866.416972754625</v>
      </c>
      <c r="B10510" s="294" t="s">
        <v>2264</v>
      </c>
    </row>
    <row r="10511">
      <c r="A10511" s="441">
        <v>45866.41743153935</v>
      </c>
      <c r="B10511" s="294" t="s">
        <v>6445</v>
      </c>
    </row>
    <row r="10512">
      <c r="A10512" s="441">
        <v>45866.417447280095</v>
      </c>
      <c r="B10512" s="294" t="s">
        <v>4045</v>
      </c>
    </row>
    <row r="10513">
      <c r="A10513" s="441">
        <v>45866.41745271991</v>
      </c>
      <c r="B10513" s="294" t="s">
        <v>4046</v>
      </c>
    </row>
    <row r="10514">
      <c r="A10514" s="441">
        <v>45866.41746106482</v>
      </c>
      <c r="B10514" s="294" t="s">
        <v>6446</v>
      </c>
    </row>
    <row r="10515">
      <c r="A10515" s="441">
        <v>45866.417472650464</v>
      </c>
      <c r="B10515" s="294" t="s">
        <v>6447</v>
      </c>
    </row>
    <row r="10516">
      <c r="A10516" s="441">
        <v>45866.41799019676</v>
      </c>
      <c r="B10516" s="294" t="s">
        <v>6448</v>
      </c>
    </row>
    <row r="10517">
      <c r="A10517" s="441">
        <v>45866.417995219905</v>
      </c>
      <c r="B10517" s="294" t="s">
        <v>2274</v>
      </c>
    </row>
    <row r="10518">
      <c r="A10518" s="441">
        <v>45866.418021122685</v>
      </c>
      <c r="B10518" s="294" t="s">
        <v>4045</v>
      </c>
    </row>
    <row r="10519">
      <c r="A10519" s="441">
        <v>45866.41802537037</v>
      </c>
      <c r="B10519" s="294" t="s">
        <v>4050</v>
      </c>
    </row>
    <row r="10520">
      <c r="A10520" s="441">
        <v>45866.41803001157</v>
      </c>
      <c r="B10520" s="294" t="s">
        <v>6382</v>
      </c>
    </row>
    <row r="10521">
      <c r="A10521" s="441">
        <v>45866.41807136574</v>
      </c>
      <c r="B10521" s="294" t="s">
        <v>2342</v>
      </c>
    </row>
    <row r="10522">
      <c r="A10522" s="441">
        <v>45866.41809335648</v>
      </c>
      <c r="B10522" s="294" t="s">
        <v>6449</v>
      </c>
    </row>
    <row r="10523">
      <c r="A10523" s="441">
        <v>45866.418098622686</v>
      </c>
      <c r="B10523" s="294" t="s">
        <v>2280</v>
      </c>
    </row>
    <row r="10524">
      <c r="A10524" s="441">
        <v>45866.418113067135</v>
      </c>
      <c r="B10524" s="294" t="s">
        <v>6450</v>
      </c>
    </row>
    <row r="10525">
      <c r="A10525" s="441">
        <v>45866.41813710648</v>
      </c>
      <c r="B10525" s="294" t="s">
        <v>2260</v>
      </c>
    </row>
    <row r="10526">
      <c r="A10526" s="441">
        <v>45866.41814170139</v>
      </c>
      <c r="B10526" s="294" t="s">
        <v>2414</v>
      </c>
    </row>
    <row r="10527">
      <c r="A10527" s="441">
        <v>45866.4181465625</v>
      </c>
      <c r="B10527" s="294" t="s">
        <v>2264</v>
      </c>
    </row>
    <row r="10528">
      <c r="A10528" s="441">
        <v>45866.4181484838</v>
      </c>
      <c r="B10528" s="294" t="s">
        <v>6451</v>
      </c>
    </row>
    <row r="10529">
      <c r="A10529" s="441">
        <v>45866.4181534838</v>
      </c>
      <c r="B10529" s="294" t="s">
        <v>2283</v>
      </c>
    </row>
    <row r="10530">
      <c r="A10530" s="441">
        <v>45866.41816553241</v>
      </c>
      <c r="B10530" s="294" t="s">
        <v>6452</v>
      </c>
    </row>
    <row r="10531">
      <c r="A10531" s="441">
        <v>45866.418170046294</v>
      </c>
      <c r="B10531" s="294" t="s">
        <v>2285</v>
      </c>
    </row>
    <row r="10532">
      <c r="A10532" s="441">
        <v>45866.41817659722</v>
      </c>
      <c r="B10532" s="294" t="s">
        <v>6453</v>
      </c>
    </row>
    <row r="10533">
      <c r="A10533" s="441">
        <v>45866.418185648145</v>
      </c>
      <c r="B10533" s="294" t="s">
        <v>6454</v>
      </c>
    </row>
    <row r="10534">
      <c r="A10534" s="441">
        <v>45866.41828711805</v>
      </c>
      <c r="B10534" s="294" t="s">
        <v>6455</v>
      </c>
    </row>
    <row r="10535">
      <c r="A10535" s="441">
        <v>45866.418292013885</v>
      </c>
      <c r="B10535" s="294" t="s">
        <v>2260</v>
      </c>
    </row>
    <row r="10536">
      <c r="A10536" s="441">
        <v>45866.41829678241</v>
      </c>
      <c r="B10536" s="294" t="s">
        <v>4026</v>
      </c>
    </row>
    <row r="10537">
      <c r="A10537" s="441">
        <v>45866.418301550926</v>
      </c>
      <c r="B10537" s="294" t="s">
        <v>2264</v>
      </c>
    </row>
    <row r="10538">
      <c r="A10538" s="441">
        <v>45866.418436921296</v>
      </c>
      <c r="B10538" s="294" t="s">
        <v>6456</v>
      </c>
    </row>
    <row r="10539">
      <c r="A10539" s="441">
        <v>45866.41845331018</v>
      </c>
      <c r="B10539" s="294" t="s">
        <v>2260</v>
      </c>
    </row>
    <row r="10540">
      <c r="A10540" s="441">
        <v>45866.41845805556</v>
      </c>
      <c r="B10540" s="294" t="s">
        <v>2414</v>
      </c>
    </row>
    <row r="10541">
      <c r="A10541" s="441">
        <v>45866.41846354167</v>
      </c>
      <c r="B10541" s="294" t="s">
        <v>2264</v>
      </c>
    </row>
    <row r="10542">
      <c r="A10542" s="441">
        <v>45866.41849862269</v>
      </c>
      <c r="B10542" s="294" t="s">
        <v>6457</v>
      </c>
    </row>
    <row r="10543">
      <c r="A10543" s="441">
        <v>45866.41850302083</v>
      </c>
      <c r="B10543" s="294" t="s">
        <v>2260</v>
      </c>
    </row>
    <row r="10544">
      <c r="A10544" s="441">
        <v>45866.41850762731</v>
      </c>
      <c r="B10544" s="294" t="s">
        <v>4026</v>
      </c>
    </row>
    <row r="10545">
      <c r="A10545" s="441">
        <v>45866.418511944445</v>
      </c>
      <c r="B10545" s="294" t="s">
        <v>2264</v>
      </c>
    </row>
    <row r="10546">
      <c r="A10546" s="441">
        <v>45866.41856265046</v>
      </c>
      <c r="B10546" s="294" t="s">
        <v>6458</v>
      </c>
    </row>
    <row r="10547">
      <c r="A10547" s="441">
        <v>45866.41856856481</v>
      </c>
      <c r="B10547" s="294" t="s">
        <v>2260</v>
      </c>
    </row>
    <row r="10548">
      <c r="A10548" s="441">
        <v>45866.418573981486</v>
      </c>
      <c r="B10548" s="294" t="s">
        <v>2414</v>
      </c>
    </row>
    <row r="10549">
      <c r="A10549" s="441">
        <v>45866.41858637732</v>
      </c>
      <c r="B10549" s="294" t="s">
        <v>2264</v>
      </c>
    </row>
    <row r="10550">
      <c r="A10550" s="441">
        <v>45866.41865894676</v>
      </c>
      <c r="B10550" s="294" t="s">
        <v>6459</v>
      </c>
    </row>
    <row r="10551">
      <c r="A10551" s="441">
        <v>45866.41866373843</v>
      </c>
      <c r="B10551" s="294" t="s">
        <v>2260</v>
      </c>
    </row>
    <row r="10552">
      <c r="A10552" s="441">
        <v>45866.41866900463</v>
      </c>
      <c r="B10552" s="294" t="s">
        <v>2414</v>
      </c>
    </row>
    <row r="10553">
      <c r="A10553" s="441">
        <v>45866.41867359953</v>
      </c>
      <c r="B10553" s="294" t="s">
        <v>2264</v>
      </c>
    </row>
    <row r="10554">
      <c r="A10554" s="441">
        <v>45866.48203528935</v>
      </c>
      <c r="B10554" s="294" t="s">
        <v>6460</v>
      </c>
    </row>
    <row r="10555">
      <c r="A10555" s="441">
        <v>45866.48204785879</v>
      </c>
      <c r="B10555" s="294" t="s">
        <v>2622</v>
      </c>
    </row>
    <row r="10556">
      <c r="A10556" s="441">
        <v>45866.48206516204</v>
      </c>
      <c r="B10556" s="294" t="s">
        <v>2398</v>
      </c>
    </row>
    <row r="10557">
      <c r="A10557" s="441">
        <v>45866.48207972222</v>
      </c>
      <c r="B10557" s="294" t="s">
        <v>2399</v>
      </c>
    </row>
    <row r="10558">
      <c r="A10558" s="441">
        <v>45866.48209990741</v>
      </c>
      <c r="B10558" s="294" t="s">
        <v>6461</v>
      </c>
    </row>
    <row r="10559">
      <c r="A10559" s="441">
        <v>45866.48247746528</v>
      </c>
      <c r="B10559" s="294" t="s">
        <v>6462</v>
      </c>
    </row>
    <row r="10560">
      <c r="A10560" s="441">
        <v>45866.48250184028</v>
      </c>
      <c r="B10560" s="294" t="s">
        <v>2426</v>
      </c>
    </row>
    <row r="10561">
      <c r="A10561" s="441">
        <v>45866.48250636574</v>
      </c>
      <c r="B10561" s="294" t="s">
        <v>2398</v>
      </c>
    </row>
    <row r="10562">
      <c r="A10562" s="441">
        <v>45866.48252319444</v>
      </c>
      <c r="B10562" s="294" t="s">
        <v>2399</v>
      </c>
    </row>
    <row r="10563">
      <c r="A10563" s="441">
        <v>45866.482537407406</v>
      </c>
      <c r="B10563" s="294" t="s">
        <v>6463</v>
      </c>
    </row>
    <row r="10564">
      <c r="A10564" s="441">
        <v>45866.48301548611</v>
      </c>
      <c r="B10564" s="294" t="s">
        <v>6464</v>
      </c>
    </row>
    <row r="10565">
      <c r="A10565" s="441">
        <v>45866.48301914352</v>
      </c>
      <c r="B10565" s="294" t="s">
        <v>2274</v>
      </c>
    </row>
    <row r="10566">
      <c r="A10566" s="441">
        <v>45866.483027407405</v>
      </c>
      <c r="B10566" s="294" t="s">
        <v>2426</v>
      </c>
    </row>
    <row r="10567">
      <c r="A10567" s="441">
        <v>45866.48303047454</v>
      </c>
      <c r="B10567" s="294" t="s">
        <v>2429</v>
      </c>
    </row>
    <row r="10568">
      <c r="A10568" s="441">
        <v>45866.48303368056</v>
      </c>
      <c r="B10568" s="294" t="s">
        <v>6465</v>
      </c>
    </row>
    <row r="10569">
      <c r="A10569" s="441">
        <v>45866.4830559838</v>
      </c>
      <c r="B10569" s="294" t="s">
        <v>2278</v>
      </c>
    </row>
    <row r="10570">
      <c r="A10570" s="441">
        <v>45866.48306633101</v>
      </c>
      <c r="B10570" s="294" t="s">
        <v>6466</v>
      </c>
    </row>
    <row r="10571">
      <c r="A10571" s="441">
        <v>45866.48306940972</v>
      </c>
      <c r="B10571" s="294" t="s">
        <v>2280</v>
      </c>
    </row>
    <row r="10572">
      <c r="A10572" s="441">
        <v>45866.48307627314</v>
      </c>
      <c r="B10572" s="294" t="s">
        <v>2281</v>
      </c>
    </row>
    <row r="10573">
      <c r="A10573" s="441">
        <v>45866.48308767361</v>
      </c>
      <c r="B10573" s="294" t="s">
        <v>2431</v>
      </c>
    </row>
    <row r="10574">
      <c r="A10574" s="441">
        <v>45866.48309217593</v>
      </c>
      <c r="B10574" s="294" t="s">
        <v>6467</v>
      </c>
    </row>
    <row r="10575">
      <c r="A10575" s="441">
        <v>45866.483189398146</v>
      </c>
      <c r="B10575" s="294" t="s">
        <v>6468</v>
      </c>
    </row>
    <row r="10576">
      <c r="A10576" s="441">
        <v>45866.48320697917</v>
      </c>
      <c r="B10576" s="294" t="s">
        <v>2274</v>
      </c>
    </row>
    <row r="10577">
      <c r="A10577" s="441">
        <v>45866.48321575232</v>
      </c>
      <c r="B10577" s="294" t="s">
        <v>2622</v>
      </c>
    </row>
    <row r="10578">
      <c r="A10578" s="441">
        <v>45866.48321936342</v>
      </c>
      <c r="B10578" s="294" t="s">
        <v>2641</v>
      </c>
    </row>
    <row r="10579">
      <c r="A10579" s="441">
        <v>45866.48322299769</v>
      </c>
      <c r="B10579" s="294" t="s">
        <v>6465</v>
      </c>
    </row>
    <row r="10580">
      <c r="A10580" s="441">
        <v>45866.48325336806</v>
      </c>
      <c r="B10580" s="294" t="s">
        <v>2278</v>
      </c>
    </row>
    <row r="10581">
      <c r="A10581" s="441">
        <v>45866.48325907407</v>
      </c>
      <c r="B10581" s="294" t="s">
        <v>6469</v>
      </c>
    </row>
    <row r="10582">
      <c r="A10582" s="441">
        <v>45866.483271840276</v>
      </c>
      <c r="B10582" s="294" t="s">
        <v>6470</v>
      </c>
    </row>
    <row r="10583">
      <c r="A10583" s="441">
        <v>45866.48329074074</v>
      </c>
      <c r="B10583" s="294" t="s">
        <v>2280</v>
      </c>
    </row>
    <row r="10584">
      <c r="A10584" s="441">
        <v>45866.483306678245</v>
      </c>
      <c r="B10584" s="294" t="s">
        <v>2281</v>
      </c>
    </row>
    <row r="10585">
      <c r="A10585" s="441">
        <v>45866.4833194213</v>
      </c>
      <c r="B10585" s="294" t="s">
        <v>3177</v>
      </c>
    </row>
    <row r="10586">
      <c r="A10586" s="441">
        <v>45866.483325023146</v>
      </c>
      <c r="B10586" s="294" t="s">
        <v>6471</v>
      </c>
    </row>
    <row r="10587">
      <c r="A10587" s="441">
        <v>45866.483381620375</v>
      </c>
      <c r="B10587" s="294" t="s">
        <v>6472</v>
      </c>
    </row>
    <row r="10588">
      <c r="A10588" s="441">
        <v>45866.48339513889</v>
      </c>
      <c r="B10588" s="294" t="s">
        <v>2435</v>
      </c>
    </row>
    <row r="10589">
      <c r="A10589" s="441">
        <v>45866.483398020835</v>
      </c>
      <c r="B10589" s="294" t="s">
        <v>6473</v>
      </c>
    </row>
    <row r="10590">
      <c r="A10590" s="441">
        <v>45866.483401261576</v>
      </c>
      <c r="B10590" s="294" t="s">
        <v>2283</v>
      </c>
    </row>
    <row r="10591">
      <c r="A10591" s="441">
        <v>45866.48340859954</v>
      </c>
      <c r="B10591" s="294" t="s">
        <v>6474</v>
      </c>
    </row>
    <row r="10592">
      <c r="A10592" s="441">
        <v>45866.483411759255</v>
      </c>
      <c r="B10592" s="294" t="s">
        <v>2285</v>
      </c>
    </row>
    <row r="10593">
      <c r="A10593" s="441">
        <v>45866.4834275</v>
      </c>
      <c r="B10593" s="294" t="s">
        <v>6475</v>
      </c>
    </row>
    <row r="10594">
      <c r="A10594" s="441">
        <v>45866.48343609954</v>
      </c>
      <c r="B10594" s="294" t="s">
        <v>6476</v>
      </c>
    </row>
    <row r="10595">
      <c r="A10595" s="441">
        <v>45866.48344935185</v>
      </c>
      <c r="B10595" s="294" t="s">
        <v>6477</v>
      </c>
    </row>
    <row r="10596">
      <c r="A10596" s="441">
        <v>45866.48357936343</v>
      </c>
      <c r="B10596" s="294" t="s">
        <v>6478</v>
      </c>
    </row>
    <row r="10597">
      <c r="A10597" s="441">
        <v>45866.483585636575</v>
      </c>
      <c r="B10597" s="294" t="s">
        <v>2435</v>
      </c>
    </row>
    <row r="10598">
      <c r="A10598" s="441">
        <v>45866.48359046296</v>
      </c>
      <c r="B10598" s="294" t="s">
        <v>6479</v>
      </c>
    </row>
    <row r="10599">
      <c r="A10599" s="441">
        <v>45866.48359425926</v>
      </c>
      <c r="B10599" s="294" t="s">
        <v>2283</v>
      </c>
    </row>
    <row r="10600">
      <c r="A10600" s="441">
        <v>45866.48360236111</v>
      </c>
      <c r="B10600" s="294" t="s">
        <v>6480</v>
      </c>
    </row>
    <row r="10601">
      <c r="A10601" s="441">
        <v>45866.48360619213</v>
      </c>
      <c r="B10601" s="294" t="s">
        <v>2285</v>
      </c>
    </row>
    <row r="10602">
      <c r="A10602" s="441">
        <v>45866.48361387731</v>
      </c>
      <c r="B10602" s="294" t="s">
        <v>6481</v>
      </c>
    </row>
    <row r="10603">
      <c r="A10603" s="441">
        <v>45866.48362289352</v>
      </c>
      <c r="B10603" s="294" t="s">
        <v>6482</v>
      </c>
    </row>
    <row r="10604">
      <c r="A10604" s="441">
        <v>45866.48630210648</v>
      </c>
      <c r="B10604" s="294" t="s">
        <v>6483</v>
      </c>
    </row>
    <row r="10605">
      <c r="A10605" s="441">
        <v>45866.48636277778</v>
      </c>
      <c r="B10605" s="294" t="s">
        <v>6484</v>
      </c>
    </row>
    <row r="10606">
      <c r="A10606" s="441">
        <v>45866.48636836806</v>
      </c>
      <c r="B10606" s="294" t="s">
        <v>5149</v>
      </c>
    </row>
    <row r="10607">
      <c r="A10607" s="441">
        <v>45866.48639839121</v>
      </c>
      <c r="B10607" s="294" t="s">
        <v>6485</v>
      </c>
    </row>
    <row r="10608">
      <c r="A10608" s="441">
        <v>45866.48647788195</v>
      </c>
      <c r="B10608" s="294" t="s">
        <v>6486</v>
      </c>
    </row>
    <row r="10609">
      <c r="A10609" s="441">
        <v>45866.48655822917</v>
      </c>
      <c r="B10609" s="294" t="s">
        <v>6487</v>
      </c>
    </row>
    <row r="10610">
      <c r="A10610" s="441">
        <v>45866.54302737268</v>
      </c>
      <c r="B10610" s="294" t="s">
        <v>6488</v>
      </c>
    </row>
    <row r="10611">
      <c r="A10611" s="441">
        <v>45866.543031458335</v>
      </c>
      <c r="B10611" s="294" t="s">
        <v>2260</v>
      </c>
    </row>
    <row r="10612">
      <c r="A10612" s="441">
        <v>45866.543037407406</v>
      </c>
      <c r="B10612" s="294" t="s">
        <v>2266</v>
      </c>
    </row>
    <row r="10613">
      <c r="A10613" s="441">
        <v>45866.54305270834</v>
      </c>
      <c r="B10613" s="294" t="s">
        <v>2267</v>
      </c>
    </row>
    <row r="10614">
      <c r="A10614" s="441">
        <v>45866.54306077547</v>
      </c>
      <c r="B10614" s="294" t="s">
        <v>2264</v>
      </c>
    </row>
    <row r="10615">
      <c r="A10615" s="441">
        <v>45866.544634861115</v>
      </c>
      <c r="B10615" s="294" t="s">
        <v>6489</v>
      </c>
    </row>
    <row r="10616">
      <c r="A10616" s="441">
        <v>45866.544640821754</v>
      </c>
      <c r="B10616" s="294" t="s">
        <v>2260</v>
      </c>
    </row>
    <row r="10617">
      <c r="A10617" s="441">
        <v>45866.54464373842</v>
      </c>
      <c r="B10617" s="294" t="s">
        <v>2266</v>
      </c>
    </row>
    <row r="10618">
      <c r="A10618" s="441">
        <v>45866.54466428241</v>
      </c>
      <c r="B10618" s="294" t="s">
        <v>2267</v>
      </c>
    </row>
    <row r="10619">
      <c r="A10619" s="441">
        <v>45866.54466721065</v>
      </c>
      <c r="B10619" s="294" t="s">
        <v>2264</v>
      </c>
    </row>
    <row r="10620">
      <c r="A10620" s="441">
        <v>45866.544709131944</v>
      </c>
      <c r="B10620" s="294" t="s">
        <v>6490</v>
      </c>
    </row>
    <row r="10621">
      <c r="A10621" s="441">
        <v>45866.54471181713</v>
      </c>
      <c r="B10621" s="294" t="s">
        <v>2260</v>
      </c>
    </row>
    <row r="10622">
      <c r="A10622" s="441">
        <v>45866.54471454861</v>
      </c>
      <c r="B10622" s="294" t="s">
        <v>2266</v>
      </c>
    </row>
    <row r="10623">
      <c r="A10623" s="441">
        <v>45866.54471773148</v>
      </c>
      <c r="B10623" s="294" t="s">
        <v>2267</v>
      </c>
    </row>
    <row r="10624">
      <c r="A10624" s="441">
        <v>45866.54472006945</v>
      </c>
      <c r="B10624" s="294" t="s">
        <v>2264</v>
      </c>
    </row>
    <row r="10625">
      <c r="A10625" s="441">
        <v>45866.558380891205</v>
      </c>
      <c r="B10625" s="294" t="s">
        <v>6491</v>
      </c>
    </row>
    <row r="10626">
      <c r="A10626" s="441">
        <v>45866.55838461805</v>
      </c>
      <c r="B10626" s="294" t="s">
        <v>2260</v>
      </c>
    </row>
    <row r="10627">
      <c r="A10627" s="441">
        <v>45866.558387129626</v>
      </c>
      <c r="B10627" s="294" t="s">
        <v>3029</v>
      </c>
    </row>
    <row r="10628">
      <c r="A10628" s="441">
        <v>45866.55838998842</v>
      </c>
      <c r="B10628" s="294" t="s">
        <v>2264</v>
      </c>
    </row>
    <row r="10629">
      <c r="A10629" s="441">
        <v>45866.55877733797</v>
      </c>
      <c r="B10629" s="294" t="s">
        <v>6492</v>
      </c>
    </row>
    <row r="10630">
      <c r="A10630" s="441">
        <v>45866.558781238426</v>
      </c>
      <c r="B10630" s="294" t="s">
        <v>2260</v>
      </c>
    </row>
    <row r="10631">
      <c r="A10631" s="441">
        <v>45866.558784629626</v>
      </c>
      <c r="B10631" s="294" t="s">
        <v>3029</v>
      </c>
    </row>
    <row r="10632">
      <c r="A10632" s="441">
        <v>45866.5587881713</v>
      </c>
      <c r="B10632" s="294" t="s">
        <v>2264</v>
      </c>
    </row>
    <row r="10633">
      <c r="A10633" s="441">
        <v>45866.609002881945</v>
      </c>
      <c r="B10633" s="294" t="s">
        <v>6493</v>
      </c>
    </row>
    <row r="10634">
      <c r="A10634" s="441">
        <v>45866.60901346065</v>
      </c>
      <c r="B10634" s="294" t="s">
        <v>2739</v>
      </c>
    </row>
    <row r="10635">
      <c r="A10635" s="441">
        <v>45866.60902387732</v>
      </c>
      <c r="B10635" s="294" t="s">
        <v>2740</v>
      </c>
    </row>
    <row r="10636">
      <c r="A10636" s="441">
        <v>45866.609030694446</v>
      </c>
      <c r="B10636" s="294" t="s">
        <v>6494</v>
      </c>
    </row>
    <row r="10637">
      <c r="A10637" s="441">
        <v>45866.609041874995</v>
      </c>
      <c r="B10637" s="294" t="s">
        <v>6495</v>
      </c>
    </row>
    <row r="10638">
      <c r="A10638" s="441">
        <v>45866.61029887732</v>
      </c>
      <c r="B10638" s="294" t="s">
        <v>6496</v>
      </c>
    </row>
    <row r="10639">
      <c r="A10639" s="441">
        <v>45866.61030223379</v>
      </c>
      <c r="B10639" s="294" t="s">
        <v>2274</v>
      </c>
    </row>
    <row r="10640">
      <c r="A10640" s="441">
        <v>45866.610309270836</v>
      </c>
      <c r="B10640" s="294" t="s">
        <v>2739</v>
      </c>
    </row>
    <row r="10641">
      <c r="A10641" s="441">
        <v>45866.61031232639</v>
      </c>
      <c r="B10641" s="294" t="s">
        <v>2744</v>
      </c>
    </row>
    <row r="10642">
      <c r="A10642" s="441">
        <v>45866.610315625</v>
      </c>
      <c r="B10642" s="294" t="s">
        <v>6382</v>
      </c>
    </row>
    <row r="10643">
      <c r="A10643" s="441">
        <v>45866.61036017361</v>
      </c>
      <c r="B10643" s="294" t="s">
        <v>2374</v>
      </c>
    </row>
    <row r="10644">
      <c r="A10644" s="441">
        <v>45866.610387824076</v>
      </c>
      <c r="B10644" s="294" t="s">
        <v>6497</v>
      </c>
    </row>
    <row r="10645">
      <c r="A10645" s="441">
        <v>45866.610390856484</v>
      </c>
      <c r="B10645" s="294" t="s">
        <v>2280</v>
      </c>
    </row>
    <row r="10646">
      <c r="A10646" s="441">
        <v>45866.610399375</v>
      </c>
      <c r="B10646" s="294" t="s">
        <v>2281</v>
      </c>
    </row>
    <row r="10647">
      <c r="A10647" s="441">
        <v>45866.61041459491</v>
      </c>
      <c r="B10647" s="294" t="s">
        <v>6498</v>
      </c>
    </row>
    <row r="10648">
      <c r="A10648" s="441">
        <v>45866.61041795139</v>
      </c>
      <c r="B10648" s="294" t="s">
        <v>2283</v>
      </c>
    </row>
    <row r="10649">
      <c r="A10649" s="441">
        <v>45866.61042546296</v>
      </c>
      <c r="B10649" s="294" t="s">
        <v>6499</v>
      </c>
    </row>
    <row r="10650">
      <c r="A10650" s="441">
        <v>45866.61042902777</v>
      </c>
      <c r="B10650" s="294" t="s">
        <v>2285</v>
      </c>
    </row>
    <row r="10651">
      <c r="A10651" s="441">
        <v>45866.610434201386</v>
      </c>
      <c r="B10651" s="294" t="s">
        <v>6500</v>
      </c>
    </row>
    <row r="10652">
      <c r="A10652" s="441">
        <v>45866.61044446759</v>
      </c>
      <c r="B10652" s="294" t="s">
        <v>6501</v>
      </c>
    </row>
    <row r="10653">
      <c r="A10653" s="441">
        <v>45866.61626900463</v>
      </c>
      <c r="B10653" s="294" t="s">
        <v>6502</v>
      </c>
    </row>
    <row r="10654">
      <c r="A10654" s="441">
        <v>45866.61627197917</v>
      </c>
      <c r="B10654" s="294" t="s">
        <v>2260</v>
      </c>
    </row>
    <row r="10655">
      <c r="A10655" s="441">
        <v>45866.61627496528</v>
      </c>
      <c r="B10655" s="294" t="s">
        <v>2297</v>
      </c>
    </row>
    <row r="10656">
      <c r="A10656" s="441">
        <v>45866.61627777778</v>
      </c>
      <c r="B10656" s="294" t="s">
        <v>2264</v>
      </c>
    </row>
    <row r="10657">
      <c r="A10657" s="441">
        <v>45866.65775288195</v>
      </c>
      <c r="B10657" s="294" t="s">
        <v>6503</v>
      </c>
    </row>
    <row r="10658">
      <c r="A10658" s="441">
        <v>45866.6577565162</v>
      </c>
      <c r="B10658" s="294" t="s">
        <v>2260</v>
      </c>
    </row>
    <row r="10659">
      <c r="A10659" s="441">
        <v>45866.65775953703</v>
      </c>
      <c r="B10659" s="294" t="s">
        <v>2297</v>
      </c>
    </row>
    <row r="10660">
      <c r="A10660" s="441">
        <v>45866.65777089121</v>
      </c>
      <c r="B10660" s="294" t="s">
        <v>2264</v>
      </c>
    </row>
    <row r="10661">
      <c r="A10661" s="441">
        <v>45866.65781253472</v>
      </c>
      <c r="B10661" s="294" t="s">
        <v>6504</v>
      </c>
    </row>
    <row r="10662">
      <c r="A10662" s="441">
        <v>45866.65781658565</v>
      </c>
      <c r="B10662" s="294" t="s">
        <v>2260</v>
      </c>
    </row>
    <row r="10663">
      <c r="A10663" s="441">
        <v>45866.65782057871</v>
      </c>
      <c r="B10663" s="294" t="s">
        <v>2297</v>
      </c>
    </row>
    <row r="10664">
      <c r="A10664" s="441">
        <v>45866.657824814814</v>
      </c>
      <c r="B10664" s="294" t="s">
        <v>2264</v>
      </c>
    </row>
    <row r="10665">
      <c r="A10665" s="441">
        <v>45866.75838085648</v>
      </c>
      <c r="B10665" s="294" t="s">
        <v>2283</v>
      </c>
    </row>
    <row r="10666">
      <c r="A10666" s="441">
        <v>45866.7583899537</v>
      </c>
      <c r="B10666" s="294" t="s">
        <v>6505</v>
      </c>
    </row>
    <row r="10667">
      <c r="A10667" s="441">
        <v>45866.75839375</v>
      </c>
      <c r="B10667" s="294" t="s">
        <v>2283</v>
      </c>
    </row>
    <row r="10668">
      <c r="A10668" s="441">
        <v>45866.75840248843</v>
      </c>
      <c r="B10668" s="294" t="s">
        <v>6506</v>
      </c>
    </row>
    <row r="10669">
      <c r="A10669" s="441">
        <v>45866.758411365736</v>
      </c>
      <c r="B10669" s="294" t="s">
        <v>2283</v>
      </c>
    </row>
    <row r="10670">
      <c r="A10670" s="441">
        <v>45866.75841969908</v>
      </c>
      <c r="B10670" s="294" t="s">
        <v>6507</v>
      </c>
    </row>
    <row r="10671">
      <c r="A10671" s="441">
        <v>45866.76743946759</v>
      </c>
      <c r="B10671" s="294" t="s">
        <v>6508</v>
      </c>
    </row>
    <row r="10672">
      <c r="A10672" s="441">
        <v>45866.76744215278</v>
      </c>
      <c r="B10672" s="294" t="s">
        <v>2260</v>
      </c>
    </row>
    <row r="10673">
      <c r="A10673" s="441">
        <v>45866.767453506945</v>
      </c>
      <c r="B10673" s="294" t="s">
        <v>2266</v>
      </c>
    </row>
    <row r="10674">
      <c r="A10674" s="441">
        <v>45866.76745864583</v>
      </c>
      <c r="B10674" s="294" t="s">
        <v>2267</v>
      </c>
    </row>
    <row r="10675">
      <c r="A10675" s="441">
        <v>45866.7674715162</v>
      </c>
      <c r="B10675" s="294" t="s">
        <v>2264</v>
      </c>
    </row>
    <row r="10676">
      <c r="A10676" s="441">
        <v>45866.767572743054</v>
      </c>
      <c r="B10676" s="294" t="s">
        <v>6509</v>
      </c>
    </row>
    <row r="10677">
      <c r="A10677" s="441">
        <v>45866.76760481481</v>
      </c>
      <c r="B10677" s="294" t="s">
        <v>2260</v>
      </c>
    </row>
    <row r="10678">
      <c r="A10678" s="441">
        <v>45866.767607870366</v>
      </c>
      <c r="B10678" s="294" t="s">
        <v>2266</v>
      </c>
    </row>
    <row r="10679">
      <c r="A10679" s="441">
        <v>45866.767611365736</v>
      </c>
      <c r="B10679" s="294" t="s">
        <v>2267</v>
      </c>
    </row>
    <row r="10680">
      <c r="A10680" s="441">
        <v>45866.76761483796</v>
      </c>
      <c r="B10680" s="294" t="s">
        <v>2264</v>
      </c>
    </row>
    <row r="10681">
      <c r="A10681" s="441">
        <v>45866.81460053241</v>
      </c>
      <c r="B10681" s="294" t="s">
        <v>6510</v>
      </c>
    </row>
    <row r="10682">
      <c r="A10682" s="441">
        <v>45866.81460454861</v>
      </c>
      <c r="B10682" s="294" t="s">
        <v>2260</v>
      </c>
    </row>
    <row r="10683">
      <c r="A10683" s="441">
        <v>45866.81461241898</v>
      </c>
      <c r="B10683" s="294" t="s">
        <v>2266</v>
      </c>
    </row>
    <row r="10684">
      <c r="A10684" s="441">
        <v>45866.81462701389</v>
      </c>
      <c r="B10684" s="294" t="s">
        <v>2267</v>
      </c>
    </row>
    <row r="10685">
      <c r="A10685" s="441">
        <v>45866.81462983796</v>
      </c>
      <c r="B10685" s="294" t="s">
        <v>2264</v>
      </c>
    </row>
    <row r="10686">
      <c r="A10686" s="441">
        <v>45866.81465550926</v>
      </c>
      <c r="B10686" s="294" t="s">
        <v>6511</v>
      </c>
    </row>
    <row r="10687">
      <c r="A10687" s="441">
        <v>45866.81465857639</v>
      </c>
      <c r="B10687" s="294" t="s">
        <v>2260</v>
      </c>
    </row>
    <row r="10688">
      <c r="A10688" s="441">
        <v>45866.81466192129</v>
      </c>
      <c r="B10688" s="294" t="s">
        <v>2266</v>
      </c>
    </row>
    <row r="10689">
      <c r="A10689" s="441">
        <v>45866.81466605324</v>
      </c>
      <c r="B10689" s="294" t="s">
        <v>2267</v>
      </c>
    </row>
    <row r="10690">
      <c r="A10690" s="441">
        <v>45866.81466942129</v>
      </c>
      <c r="B10690" s="294" t="s">
        <v>2264</v>
      </c>
    </row>
    <row r="10691">
      <c r="A10691" s="441">
        <v>45866.81480121528</v>
      </c>
      <c r="B10691" s="294" t="s">
        <v>6512</v>
      </c>
    </row>
    <row r="10692">
      <c r="A10692" s="441">
        <v>45866.814809664356</v>
      </c>
      <c r="B10692" s="294" t="s">
        <v>2260</v>
      </c>
    </row>
    <row r="10693">
      <c r="A10693" s="441">
        <v>45866.81481278935</v>
      </c>
      <c r="B10693" s="294" t="s">
        <v>2266</v>
      </c>
    </row>
    <row r="10694">
      <c r="A10694" s="441">
        <v>45866.81481679398</v>
      </c>
      <c r="B10694" s="294" t="s">
        <v>2267</v>
      </c>
    </row>
    <row r="10695">
      <c r="A10695" s="441">
        <v>45866.81481976852</v>
      </c>
      <c r="B10695" s="294" t="s">
        <v>2264</v>
      </c>
    </row>
    <row r="10696">
      <c r="A10696" s="441">
        <v>45866.85917872685</v>
      </c>
      <c r="B10696" s="294" t="s">
        <v>6513</v>
      </c>
    </row>
    <row r="10697">
      <c r="A10697" s="441">
        <v>45866.85918244213</v>
      </c>
      <c r="B10697" s="294" t="s">
        <v>2260</v>
      </c>
    </row>
    <row r="10698">
      <c r="A10698" s="441">
        <v>45866.85918542824</v>
      </c>
      <c r="B10698" s="294" t="s">
        <v>2266</v>
      </c>
    </row>
    <row r="10699">
      <c r="A10699" s="441">
        <v>45866.859199756946</v>
      </c>
      <c r="B10699" s="294" t="s">
        <v>2267</v>
      </c>
    </row>
    <row r="10700">
      <c r="A10700" s="441">
        <v>45866.85920324074</v>
      </c>
      <c r="B10700" s="294" t="s">
        <v>2264</v>
      </c>
    </row>
    <row r="10701">
      <c r="A10701" s="441">
        <v>45866.96181543982</v>
      </c>
      <c r="B10701" s="294" t="s">
        <v>6514</v>
      </c>
    </row>
    <row r="10702">
      <c r="A10702" s="441">
        <v>45866.96181978009</v>
      </c>
      <c r="B10702" s="294" t="s">
        <v>2260</v>
      </c>
    </row>
    <row r="10703">
      <c r="A10703" s="441">
        <v>45866.96182467593</v>
      </c>
      <c r="B10703" s="294" t="s">
        <v>2550</v>
      </c>
    </row>
    <row r="10704">
      <c r="A10704" s="441">
        <v>45866.961842523146</v>
      </c>
      <c r="B10704" s="294" t="s">
        <v>2264</v>
      </c>
    </row>
    <row r="10705">
      <c r="A10705" s="441">
        <v>45866.961915127315</v>
      </c>
      <c r="B10705" s="294" t="s">
        <v>6515</v>
      </c>
    </row>
    <row r="10706">
      <c r="A10706" s="441">
        <v>45866.96191894676</v>
      </c>
      <c r="B10706" s="294" t="s">
        <v>2260</v>
      </c>
    </row>
    <row r="10707">
      <c r="A10707" s="441">
        <v>45866.96193614583</v>
      </c>
      <c r="B10707" s="294" t="s">
        <v>2550</v>
      </c>
    </row>
    <row r="10708">
      <c r="A10708" s="441">
        <v>45866.96194059028</v>
      </c>
      <c r="B10708" s="294" t="s">
        <v>2264</v>
      </c>
    </row>
    <row r="10709">
      <c r="A10709" s="441">
        <v>45866.98269616898</v>
      </c>
      <c r="B10709" s="294" t="s">
        <v>6516</v>
      </c>
    </row>
    <row r="10710">
      <c r="A10710" s="441">
        <v>45866.982702002315</v>
      </c>
      <c r="B10710" s="294" t="s">
        <v>2260</v>
      </c>
    </row>
    <row r="10711">
      <c r="A10711" s="441">
        <v>45866.98272072917</v>
      </c>
      <c r="B10711" s="294" t="s">
        <v>2550</v>
      </c>
    </row>
    <row r="10712">
      <c r="A10712" s="441">
        <v>45866.98272459491</v>
      </c>
      <c r="B10712" s="294" t="s">
        <v>2264</v>
      </c>
    </row>
    <row r="10713">
      <c r="A10713" s="441">
        <v>45866.990429513884</v>
      </c>
      <c r="B10713" s="294" t="s">
        <v>6517</v>
      </c>
    </row>
    <row r="10714">
      <c r="A10714" s="441">
        <v>45866.99043376157</v>
      </c>
      <c r="B10714" s="294" t="s">
        <v>2260</v>
      </c>
    </row>
    <row r="10715">
      <c r="A10715" s="441">
        <v>45866.99043795139</v>
      </c>
      <c r="B10715" s="294" t="s">
        <v>2289</v>
      </c>
    </row>
    <row r="10716">
      <c r="A10716" s="441">
        <v>45866.990455023144</v>
      </c>
      <c r="B10716" s="294" t="s">
        <v>2264</v>
      </c>
    </row>
    <row r="10717">
      <c r="A10717" s="441">
        <v>45867.257176053245</v>
      </c>
      <c r="B10717" s="294" t="s">
        <v>6518</v>
      </c>
    </row>
    <row r="10718">
      <c r="A10718" s="441">
        <v>45867.257181180554</v>
      </c>
      <c r="B10718" s="294" t="s">
        <v>6519</v>
      </c>
    </row>
    <row r="10719">
      <c r="A10719" s="441">
        <v>45867.25719076389</v>
      </c>
      <c r="B10719" s="294" t="s">
        <v>2283</v>
      </c>
    </row>
    <row r="10720">
      <c r="A10720" s="441">
        <v>45867.25720287037</v>
      </c>
      <c r="B10720" s="294" t="s">
        <v>6520</v>
      </c>
    </row>
    <row r="10721">
      <c r="A10721" s="441">
        <v>45867.333286030094</v>
      </c>
      <c r="B10721" s="294" t="s">
        <v>6521</v>
      </c>
    </row>
    <row r="10722">
      <c r="A10722" s="441">
        <v>45867.333306898145</v>
      </c>
      <c r="B10722" s="294" t="s">
        <v>2397</v>
      </c>
    </row>
    <row r="10723">
      <c r="A10723" s="441">
        <v>45867.33332667824</v>
      </c>
      <c r="B10723" s="294" t="s">
        <v>2398</v>
      </c>
    </row>
    <row r="10724">
      <c r="A10724" s="441">
        <v>45867.33333584491</v>
      </c>
      <c r="B10724" s="294" t="s">
        <v>2399</v>
      </c>
    </row>
    <row r="10725">
      <c r="A10725" s="441">
        <v>45867.33335021991</v>
      </c>
      <c r="B10725" s="294" t="s">
        <v>6522</v>
      </c>
    </row>
    <row r="10726">
      <c r="A10726" s="441">
        <v>45867.33425693287</v>
      </c>
      <c r="B10726" s="294" t="s">
        <v>6523</v>
      </c>
    </row>
    <row r="10727">
      <c r="A10727" s="441">
        <v>45867.33426513889</v>
      </c>
      <c r="B10727" s="294" t="s">
        <v>2274</v>
      </c>
    </row>
    <row r="10728">
      <c r="A10728" s="441">
        <v>45867.334289942126</v>
      </c>
      <c r="B10728" s="294" t="s">
        <v>2397</v>
      </c>
    </row>
    <row r="10729">
      <c r="A10729" s="441">
        <v>45867.33429856482</v>
      </c>
      <c r="B10729" s="294" t="s">
        <v>2402</v>
      </c>
    </row>
    <row r="10730">
      <c r="A10730" s="441">
        <v>45867.334302256946</v>
      </c>
      <c r="B10730" s="294" t="s">
        <v>6382</v>
      </c>
    </row>
    <row r="10731">
      <c r="A10731" s="441">
        <v>45867.33438900463</v>
      </c>
      <c r="B10731" s="294" t="s">
        <v>2342</v>
      </c>
    </row>
    <row r="10732">
      <c r="A10732" s="441">
        <v>45867.33442758102</v>
      </c>
      <c r="B10732" s="294" t="s">
        <v>6524</v>
      </c>
    </row>
    <row r="10733">
      <c r="A10733" s="441">
        <v>45867.334432083335</v>
      </c>
      <c r="B10733" s="294" t="s">
        <v>2280</v>
      </c>
    </row>
    <row r="10734">
      <c r="A10734" s="441">
        <v>45867.33444497685</v>
      </c>
      <c r="B10734" s="294" t="s">
        <v>2281</v>
      </c>
    </row>
    <row r="10735">
      <c r="A10735" s="441">
        <v>45867.33446810185</v>
      </c>
      <c r="B10735" s="294" t="s">
        <v>6525</v>
      </c>
    </row>
    <row r="10736">
      <c r="A10736" s="441">
        <v>45867.334472766204</v>
      </c>
      <c r="B10736" s="294" t="s">
        <v>2283</v>
      </c>
    </row>
    <row r="10737">
      <c r="A10737" s="441">
        <v>45867.334482754624</v>
      </c>
      <c r="B10737" s="294" t="s">
        <v>6526</v>
      </c>
    </row>
    <row r="10738">
      <c r="A10738" s="441">
        <v>45867.33448708333</v>
      </c>
      <c r="B10738" s="294" t="s">
        <v>2285</v>
      </c>
    </row>
    <row r="10739">
      <c r="A10739" s="441">
        <v>45867.33449518519</v>
      </c>
      <c r="B10739" s="294" t="s">
        <v>6527</v>
      </c>
    </row>
    <row r="10740">
      <c r="A10740" s="441">
        <v>45867.33450946759</v>
      </c>
      <c r="B10740" s="294" t="s">
        <v>6528</v>
      </c>
    </row>
    <row r="10741">
      <c r="A10741" s="441">
        <v>45867.37506327547</v>
      </c>
      <c r="B10741" s="294" t="s">
        <v>2290</v>
      </c>
    </row>
    <row r="10742">
      <c r="A10742" s="441">
        <v>45867.375263333335</v>
      </c>
      <c r="B10742" s="294" t="s">
        <v>2658</v>
      </c>
    </row>
    <row r="10743">
      <c r="A10743" s="441">
        <v>45867.37526675926</v>
      </c>
      <c r="B10743" s="294" t="s">
        <v>4122</v>
      </c>
    </row>
    <row r="10744">
      <c r="A10744" s="441">
        <v>45867.37546383102</v>
      </c>
      <c r="B10744" s="294" t="s">
        <v>2659</v>
      </c>
    </row>
    <row r="10745">
      <c r="A10745" s="441">
        <v>45867.3756684375</v>
      </c>
      <c r="B10745" s="294" t="s">
        <v>3022</v>
      </c>
    </row>
    <row r="10746">
      <c r="A10746" s="441">
        <v>45867.37569429398</v>
      </c>
      <c r="B10746" s="294" t="s">
        <v>6529</v>
      </c>
    </row>
    <row r="10747">
      <c r="A10747" s="441">
        <v>45867.375707858795</v>
      </c>
      <c r="B10747" s="294" t="s">
        <v>6530</v>
      </c>
    </row>
    <row r="10748">
      <c r="A10748" s="441">
        <v>45867.375724467594</v>
      </c>
      <c r="B10748" s="294" t="s">
        <v>6531</v>
      </c>
    </row>
    <row r="10749">
      <c r="A10749" s="441">
        <v>45867.37572835648</v>
      </c>
      <c r="B10749" s="294" t="s">
        <v>2283</v>
      </c>
    </row>
    <row r="10750">
      <c r="A10750" s="441">
        <v>45867.37574121528</v>
      </c>
      <c r="B10750" s="294" t="s">
        <v>6532</v>
      </c>
    </row>
    <row r="10751">
      <c r="A10751" s="441">
        <v>45867.37587827546</v>
      </c>
      <c r="B10751" s="294" t="s">
        <v>6533</v>
      </c>
    </row>
    <row r="10752">
      <c r="A10752" s="441">
        <v>45867.37588258102</v>
      </c>
      <c r="B10752" s="294" t="s">
        <v>2260</v>
      </c>
    </row>
    <row r="10753">
      <c r="A10753" s="441">
        <v>45867.37588613426</v>
      </c>
      <c r="B10753" s="294" t="s">
        <v>2414</v>
      </c>
    </row>
    <row r="10754">
      <c r="A10754" s="441">
        <v>45867.37588975695</v>
      </c>
      <c r="B10754" s="294" t="s">
        <v>2264</v>
      </c>
    </row>
    <row r="10755">
      <c r="A10755" s="441">
        <v>45867.37598820602</v>
      </c>
      <c r="B10755" s="294" t="s">
        <v>6534</v>
      </c>
    </row>
    <row r="10756">
      <c r="A10756" s="441">
        <v>45867.37599207176</v>
      </c>
      <c r="B10756" s="294" t="s">
        <v>2260</v>
      </c>
    </row>
    <row r="10757">
      <c r="A10757" s="441">
        <v>45867.37599616898</v>
      </c>
      <c r="B10757" s="294" t="s">
        <v>2414</v>
      </c>
    </row>
    <row r="10758">
      <c r="A10758" s="441">
        <v>45867.37600474537</v>
      </c>
      <c r="B10758" s="294" t="s">
        <v>2264</v>
      </c>
    </row>
    <row r="10759">
      <c r="A10759" s="441">
        <v>45867.3892537963</v>
      </c>
      <c r="B10759" s="294" t="s">
        <v>6535</v>
      </c>
    </row>
    <row r="10760">
      <c r="A10760" s="441">
        <v>45867.389264363424</v>
      </c>
      <c r="B10760" s="294" t="s">
        <v>2426</v>
      </c>
    </row>
    <row r="10761">
      <c r="A10761" s="441">
        <v>45867.38927697917</v>
      </c>
      <c r="B10761" s="294" t="s">
        <v>2398</v>
      </c>
    </row>
    <row r="10762">
      <c r="A10762" s="441">
        <v>45867.389283958335</v>
      </c>
      <c r="B10762" s="294" t="s">
        <v>2399</v>
      </c>
    </row>
    <row r="10763">
      <c r="A10763" s="441">
        <v>45867.38929565973</v>
      </c>
      <c r="B10763" s="294" t="s">
        <v>6536</v>
      </c>
    </row>
    <row r="10764">
      <c r="A10764" s="441">
        <v>45867.38958613426</v>
      </c>
      <c r="B10764" s="294" t="s">
        <v>6537</v>
      </c>
    </row>
    <row r="10765">
      <c r="A10765" s="441">
        <v>45867.38959900463</v>
      </c>
      <c r="B10765" s="294" t="s">
        <v>2603</v>
      </c>
    </row>
    <row r="10766">
      <c r="A10766" s="441">
        <v>45867.389602662035</v>
      </c>
      <c r="B10766" s="294" t="s">
        <v>2398</v>
      </c>
    </row>
    <row r="10767">
      <c r="A10767" s="441">
        <v>45867.38961349537</v>
      </c>
      <c r="B10767" s="294" t="s">
        <v>2399</v>
      </c>
    </row>
    <row r="10768">
      <c r="A10768" s="441">
        <v>45867.389627453704</v>
      </c>
      <c r="B10768" s="294" t="s">
        <v>6538</v>
      </c>
    </row>
    <row r="10769">
      <c r="A10769" s="441">
        <v>45867.390647395834</v>
      </c>
      <c r="B10769" s="294" t="s">
        <v>6539</v>
      </c>
    </row>
    <row r="10770">
      <c r="A10770" s="441">
        <v>45867.39065097222</v>
      </c>
      <c r="B10770" s="294" t="s">
        <v>2274</v>
      </c>
    </row>
    <row r="10771">
      <c r="A10771" s="441">
        <v>45867.390660694444</v>
      </c>
      <c r="B10771" s="294" t="s">
        <v>2426</v>
      </c>
    </row>
    <row r="10772">
      <c r="A10772" s="441">
        <v>45867.390664502316</v>
      </c>
      <c r="B10772" s="294" t="s">
        <v>2429</v>
      </c>
    </row>
    <row r="10773">
      <c r="A10773" s="441">
        <v>45867.390672430556</v>
      </c>
      <c r="B10773" s="294" t="s">
        <v>6382</v>
      </c>
    </row>
    <row r="10774">
      <c r="A10774" s="441">
        <v>45867.390703425925</v>
      </c>
      <c r="B10774" s="294" t="s">
        <v>2278</v>
      </c>
    </row>
    <row r="10775">
      <c r="A10775" s="441">
        <v>45867.39071576389</v>
      </c>
      <c r="B10775" s="294" t="s">
        <v>6540</v>
      </c>
    </row>
    <row r="10776">
      <c r="A10776" s="441">
        <v>45867.390719143514</v>
      </c>
      <c r="B10776" s="294" t="s">
        <v>2280</v>
      </c>
    </row>
    <row r="10777">
      <c r="A10777" s="441">
        <v>45867.39072818287</v>
      </c>
      <c r="B10777" s="294" t="s">
        <v>2281</v>
      </c>
    </row>
    <row r="10778">
      <c r="A10778" s="441">
        <v>45867.39074783565</v>
      </c>
      <c r="B10778" s="294" t="s">
        <v>2431</v>
      </c>
    </row>
    <row r="10779">
      <c r="A10779" s="441">
        <v>45867.39075475694</v>
      </c>
      <c r="B10779" s="294" t="s">
        <v>6541</v>
      </c>
    </row>
    <row r="10780">
      <c r="A10780" s="441">
        <v>45867.390860810185</v>
      </c>
      <c r="B10780" s="294" t="s">
        <v>6542</v>
      </c>
    </row>
    <row r="10781">
      <c r="A10781" s="441">
        <v>45867.39096744213</v>
      </c>
      <c r="B10781" s="294" t="s">
        <v>6543</v>
      </c>
    </row>
    <row r="10782">
      <c r="A10782" s="441">
        <v>45867.390973912035</v>
      </c>
      <c r="B10782" s="294" t="s">
        <v>6544</v>
      </c>
    </row>
    <row r="10783">
      <c r="A10783" s="441">
        <v>45867.39097807871</v>
      </c>
      <c r="B10783" s="294" t="s">
        <v>2435</v>
      </c>
    </row>
    <row r="10784">
      <c r="A10784" s="441">
        <v>45867.39098127314</v>
      </c>
      <c r="B10784" s="294" t="s">
        <v>2274</v>
      </c>
    </row>
    <row r="10785">
      <c r="A10785" s="441">
        <v>45867.3909919213</v>
      </c>
      <c r="B10785" s="294" t="s">
        <v>2283</v>
      </c>
    </row>
    <row r="10786">
      <c r="A10786" s="441">
        <v>45867.39099697917</v>
      </c>
      <c r="B10786" s="294" t="s">
        <v>2603</v>
      </c>
    </row>
    <row r="10787">
      <c r="A10787" s="441">
        <v>45867.390999641204</v>
      </c>
      <c r="B10787" s="294" t="s">
        <v>6545</v>
      </c>
    </row>
    <row r="10788">
      <c r="A10788" s="441">
        <v>45867.3910006713</v>
      </c>
      <c r="B10788" s="294" t="s">
        <v>2615</v>
      </c>
    </row>
    <row r="10789">
      <c r="A10789" s="441">
        <v>45867.391003275465</v>
      </c>
      <c r="B10789" s="294" t="s">
        <v>2285</v>
      </c>
    </row>
    <row r="10790">
      <c r="A10790" s="441">
        <v>45867.39100425926</v>
      </c>
      <c r="B10790" s="294" t="s">
        <v>6382</v>
      </c>
    </row>
    <row r="10791">
      <c r="A10791" s="441">
        <v>45867.3910087963</v>
      </c>
      <c r="B10791" s="294" t="s">
        <v>6546</v>
      </c>
    </row>
    <row r="10792">
      <c r="A10792" s="441">
        <v>45867.39101827546</v>
      </c>
      <c r="B10792" s="294" t="s">
        <v>6547</v>
      </c>
    </row>
    <row r="10793">
      <c r="A10793" s="441">
        <v>45867.39103943287</v>
      </c>
      <c r="B10793" s="294" t="s">
        <v>2278</v>
      </c>
    </row>
    <row r="10794">
      <c r="A10794" s="441">
        <v>45867.39105480324</v>
      </c>
      <c r="B10794" s="294" t="s">
        <v>6548</v>
      </c>
    </row>
    <row r="10795">
      <c r="A10795" s="441">
        <v>45867.39105903935</v>
      </c>
      <c r="B10795" s="294" t="s">
        <v>2280</v>
      </c>
    </row>
    <row r="10796">
      <c r="A10796" s="441">
        <v>45867.39106921296</v>
      </c>
      <c r="B10796" s="294" t="s">
        <v>2281</v>
      </c>
    </row>
    <row r="10797">
      <c r="A10797" s="441">
        <v>45867.39108922453</v>
      </c>
      <c r="B10797" s="294" t="s">
        <v>2767</v>
      </c>
    </row>
    <row r="10798">
      <c r="A10798" s="441">
        <v>45867.39109613426</v>
      </c>
      <c r="B10798" s="294" t="s">
        <v>6549</v>
      </c>
    </row>
    <row r="10799">
      <c r="A10799" s="441">
        <v>45867.391458645834</v>
      </c>
      <c r="B10799" s="294" t="s">
        <v>6550</v>
      </c>
    </row>
    <row r="10800">
      <c r="A10800" s="441">
        <v>45867.39167527777</v>
      </c>
      <c r="B10800" s="294" t="s">
        <v>6551</v>
      </c>
    </row>
    <row r="10801">
      <c r="A10801" s="441">
        <v>45867.39168177084</v>
      </c>
      <c r="B10801" s="294" t="s">
        <v>2435</v>
      </c>
    </row>
    <row r="10802">
      <c r="A10802" s="441">
        <v>45867.39168667824</v>
      </c>
      <c r="B10802" s="294" t="s">
        <v>6552</v>
      </c>
    </row>
    <row r="10803">
      <c r="A10803" s="441">
        <v>45867.39169060186</v>
      </c>
      <c r="B10803" s="294" t="s">
        <v>2283</v>
      </c>
    </row>
    <row r="10804">
      <c r="A10804" s="441">
        <v>45867.391710069445</v>
      </c>
      <c r="B10804" s="294" t="s">
        <v>6553</v>
      </c>
    </row>
    <row r="10805">
      <c r="A10805" s="441">
        <v>45867.39171333333</v>
      </c>
      <c r="B10805" s="294" t="s">
        <v>2285</v>
      </c>
    </row>
    <row r="10806">
      <c r="A10806" s="441">
        <v>45867.3917180787</v>
      </c>
      <c r="B10806" s="294" t="s">
        <v>6554</v>
      </c>
    </row>
    <row r="10807">
      <c r="A10807" s="441">
        <v>45867.39172886574</v>
      </c>
      <c r="B10807" s="294" t="s">
        <v>6555</v>
      </c>
    </row>
    <row r="10808">
      <c r="A10808" s="441">
        <v>45867.41002277778</v>
      </c>
      <c r="B10808" s="294" t="s">
        <v>6556</v>
      </c>
    </row>
    <row r="10809">
      <c r="A10809" s="441">
        <v>45867.41003021991</v>
      </c>
      <c r="B10809" s="294" t="s">
        <v>4087</v>
      </c>
    </row>
    <row r="10810">
      <c r="A10810" s="441">
        <v>45867.410045717595</v>
      </c>
      <c r="B10810" s="294" t="s">
        <v>2398</v>
      </c>
    </row>
    <row r="10811">
      <c r="A10811" s="441">
        <v>45867.41007471065</v>
      </c>
      <c r="B10811" s="294" t="s">
        <v>2399</v>
      </c>
    </row>
    <row r="10812">
      <c r="A10812" s="441">
        <v>45867.41008755787</v>
      </c>
      <c r="B10812" s="294" t="s">
        <v>6557</v>
      </c>
    </row>
    <row r="10813">
      <c r="A10813" s="441">
        <v>45867.41130270834</v>
      </c>
      <c r="B10813" s="294" t="s">
        <v>6558</v>
      </c>
    </row>
    <row r="10814">
      <c r="A10814" s="441">
        <v>45867.41130619213</v>
      </c>
      <c r="B10814" s="294" t="s">
        <v>2274</v>
      </c>
    </row>
    <row r="10815">
      <c r="A10815" s="441">
        <v>45867.411315405094</v>
      </c>
      <c r="B10815" s="294" t="s">
        <v>4087</v>
      </c>
    </row>
    <row r="10816">
      <c r="A10816" s="441">
        <v>45867.41132008102</v>
      </c>
      <c r="B10816" s="294" t="s">
        <v>4092</v>
      </c>
    </row>
    <row r="10817">
      <c r="A10817" s="441">
        <v>45867.41132422454</v>
      </c>
      <c r="B10817" s="294" t="s">
        <v>6382</v>
      </c>
    </row>
    <row r="10818">
      <c r="A10818" s="441">
        <v>45867.41137162037</v>
      </c>
      <c r="B10818" s="294" t="s">
        <v>2278</v>
      </c>
    </row>
    <row r="10819">
      <c r="A10819" s="441">
        <v>45867.411386238426</v>
      </c>
      <c r="B10819" s="294" t="s">
        <v>6559</v>
      </c>
    </row>
    <row r="10820">
      <c r="A10820" s="441">
        <v>45867.411389988425</v>
      </c>
      <c r="B10820" s="294" t="s">
        <v>2280</v>
      </c>
    </row>
    <row r="10821">
      <c r="A10821" s="441">
        <v>45867.411411608795</v>
      </c>
      <c r="B10821" s="294" t="s">
        <v>2281</v>
      </c>
    </row>
    <row r="10822">
      <c r="A10822" s="441">
        <v>45867.41142791667</v>
      </c>
      <c r="B10822" s="294" t="s">
        <v>6560</v>
      </c>
    </row>
    <row r="10823">
      <c r="A10823" s="441">
        <v>45867.41144564815</v>
      </c>
      <c r="B10823" s="294" t="s">
        <v>6561</v>
      </c>
    </row>
    <row r="10824">
      <c r="A10824" s="441">
        <v>45867.411690671295</v>
      </c>
      <c r="B10824" s="294" t="s">
        <v>2435</v>
      </c>
    </row>
    <row r="10825">
      <c r="A10825" s="441">
        <v>45867.41169912037</v>
      </c>
      <c r="B10825" s="294" t="s">
        <v>6562</v>
      </c>
    </row>
    <row r="10826">
      <c r="A10826" s="441">
        <v>45867.41170758102</v>
      </c>
      <c r="B10826" s="294" t="s">
        <v>2283</v>
      </c>
    </row>
    <row r="10827">
      <c r="A10827" s="441">
        <v>45867.41172118056</v>
      </c>
      <c r="B10827" s="294" t="s">
        <v>6563</v>
      </c>
    </row>
    <row r="10828">
      <c r="A10828" s="441">
        <v>45867.41172625</v>
      </c>
      <c r="B10828" s="294" t="s">
        <v>2285</v>
      </c>
    </row>
    <row r="10829">
      <c r="A10829" s="441">
        <v>45867.411732824075</v>
      </c>
      <c r="B10829" s="294" t="s">
        <v>6564</v>
      </c>
    </row>
    <row r="10830">
      <c r="A10830" s="441">
        <v>45867.411746157406</v>
      </c>
      <c r="B10830" s="294" t="s">
        <v>6565</v>
      </c>
    </row>
    <row r="10831">
      <c r="A10831" s="441">
        <v>45867.41456197917</v>
      </c>
      <c r="B10831" s="294" t="s">
        <v>6566</v>
      </c>
    </row>
    <row r="10832">
      <c r="A10832" s="441">
        <v>45867.41456604167</v>
      </c>
      <c r="B10832" s="294" t="s">
        <v>2260</v>
      </c>
    </row>
    <row r="10833">
      <c r="A10833" s="441">
        <v>45867.41456966435</v>
      </c>
      <c r="B10833" s="294" t="s">
        <v>2297</v>
      </c>
    </row>
    <row r="10834">
      <c r="A10834" s="441">
        <v>45867.41458265047</v>
      </c>
      <c r="B10834" s="294" t="s">
        <v>2264</v>
      </c>
    </row>
    <row r="10835">
      <c r="A10835" s="441">
        <v>45867.42506738426</v>
      </c>
      <c r="B10835" s="294" t="s">
        <v>6567</v>
      </c>
    </row>
    <row r="10836">
      <c r="A10836" s="441">
        <v>45867.42507159722</v>
      </c>
      <c r="B10836" s="294" t="s">
        <v>2260</v>
      </c>
    </row>
    <row r="10837">
      <c r="A10837" s="441">
        <v>45867.425075439816</v>
      </c>
      <c r="B10837" s="294" t="s">
        <v>2323</v>
      </c>
    </row>
    <row r="10838">
      <c r="A10838" s="441">
        <v>45867.42510086806</v>
      </c>
      <c r="B10838" s="294" t="s">
        <v>2264</v>
      </c>
    </row>
    <row r="10839">
      <c r="A10839" s="441">
        <v>45867.4376278125</v>
      </c>
      <c r="B10839" s="294" t="s">
        <v>6568</v>
      </c>
    </row>
    <row r="10840">
      <c r="A10840" s="441">
        <v>45867.437633229165</v>
      </c>
      <c r="B10840" s="294" t="s">
        <v>2260</v>
      </c>
    </row>
    <row r="10841">
      <c r="A10841" s="441">
        <v>45867.43763743056</v>
      </c>
      <c r="B10841" s="294" t="s">
        <v>2713</v>
      </c>
    </row>
    <row r="10842">
      <c r="A10842" s="441">
        <v>45867.43765078703</v>
      </c>
      <c r="B10842" s="294" t="s">
        <v>2262</v>
      </c>
    </row>
    <row r="10843">
      <c r="A10843" s="441">
        <v>45867.43765972222</v>
      </c>
      <c r="B10843" s="294" t="s">
        <v>2716</v>
      </c>
    </row>
    <row r="10844">
      <c r="A10844" s="441">
        <v>45867.43767579861</v>
      </c>
      <c r="B10844" s="294" t="s">
        <v>2264</v>
      </c>
    </row>
    <row r="10845">
      <c r="A10845" s="441">
        <v>45867.43813814815</v>
      </c>
      <c r="B10845" s="294" t="s">
        <v>6569</v>
      </c>
    </row>
    <row r="10846">
      <c r="A10846" s="441">
        <v>45867.43814789352</v>
      </c>
      <c r="B10846" s="294" t="s">
        <v>2719</v>
      </c>
    </row>
    <row r="10847">
      <c r="A10847" s="441">
        <v>45867.43815667824</v>
      </c>
      <c r="B10847" s="294" t="s">
        <v>6192</v>
      </c>
    </row>
    <row r="10848">
      <c r="A10848" s="441">
        <v>45867.438164374995</v>
      </c>
      <c r="B10848" s="294" t="s">
        <v>6570</v>
      </c>
    </row>
    <row r="10849">
      <c r="A10849" s="441">
        <v>45867.43818631944</v>
      </c>
      <c r="B10849" s="294" t="s">
        <v>6571</v>
      </c>
    </row>
    <row r="10850">
      <c r="A10850" s="441">
        <v>45867.43834421296</v>
      </c>
      <c r="B10850" s="294" t="s">
        <v>6572</v>
      </c>
    </row>
    <row r="10851">
      <c r="A10851" s="441">
        <v>45867.43836122685</v>
      </c>
      <c r="B10851" s="294" t="s">
        <v>2274</v>
      </c>
    </row>
    <row r="10852">
      <c r="A10852" s="441">
        <v>45867.43838331019</v>
      </c>
      <c r="B10852" s="294" t="s">
        <v>2719</v>
      </c>
    </row>
    <row r="10853">
      <c r="A10853" s="441">
        <v>45867.43839314815</v>
      </c>
      <c r="B10853" s="294" t="s">
        <v>2725</v>
      </c>
    </row>
    <row r="10854">
      <c r="A10854" s="441">
        <v>45867.43839856482</v>
      </c>
      <c r="B10854" s="294" t="s">
        <v>6573</v>
      </c>
    </row>
    <row r="10855">
      <c r="A10855" s="441">
        <v>45867.438428865746</v>
      </c>
      <c r="B10855" s="294" t="s">
        <v>2278</v>
      </c>
    </row>
    <row r="10856">
      <c r="A10856" s="441">
        <v>45867.43845584491</v>
      </c>
      <c r="B10856" s="294" t="s">
        <v>6574</v>
      </c>
    </row>
    <row r="10857">
      <c r="A10857" s="441">
        <v>45867.43845998842</v>
      </c>
      <c r="B10857" s="294" t="s">
        <v>2280</v>
      </c>
    </row>
    <row r="10858">
      <c r="A10858" s="441">
        <v>45867.43847017361</v>
      </c>
      <c r="B10858" s="294" t="s">
        <v>2281</v>
      </c>
    </row>
    <row r="10859">
      <c r="A10859" s="441">
        <v>45867.4384853588</v>
      </c>
      <c r="B10859" s="294" t="s">
        <v>6575</v>
      </c>
    </row>
    <row r="10860">
      <c r="A10860" s="441">
        <v>45867.43849039351</v>
      </c>
      <c r="B10860" s="294" t="s">
        <v>2283</v>
      </c>
    </row>
    <row r="10861">
      <c r="A10861" s="441">
        <v>45867.43849921296</v>
      </c>
      <c r="B10861" s="294" t="s">
        <v>6576</v>
      </c>
    </row>
    <row r="10862">
      <c r="A10862" s="441">
        <v>45867.43850373843</v>
      </c>
      <c r="B10862" s="294" t="s">
        <v>2285</v>
      </c>
    </row>
    <row r="10863">
      <c r="A10863" s="441">
        <v>45867.438509837964</v>
      </c>
      <c r="B10863" s="294" t="s">
        <v>6577</v>
      </c>
    </row>
    <row r="10864">
      <c r="A10864" s="441">
        <v>45867.43852054398</v>
      </c>
      <c r="B10864" s="294" t="s">
        <v>6578</v>
      </c>
    </row>
    <row r="10865">
      <c r="A10865" s="441">
        <v>45867.43873450231</v>
      </c>
      <c r="B10865" s="294" t="s">
        <v>6579</v>
      </c>
    </row>
    <row r="10866">
      <c r="A10866" s="441">
        <v>45867.43873850694</v>
      </c>
      <c r="B10866" s="294" t="s">
        <v>2260</v>
      </c>
    </row>
    <row r="10867">
      <c r="A10867" s="441">
        <v>45867.438741238424</v>
      </c>
      <c r="B10867" s="294" t="s">
        <v>2713</v>
      </c>
    </row>
    <row r="10868">
      <c r="A10868" s="441">
        <v>45867.43874409722</v>
      </c>
      <c r="B10868" s="294" t="s">
        <v>2264</v>
      </c>
    </row>
    <row r="10869">
      <c r="A10869" s="441">
        <v>45867.43879446759</v>
      </c>
      <c r="B10869" s="294" t="s">
        <v>6580</v>
      </c>
    </row>
    <row r="10870">
      <c r="A10870" s="441">
        <v>45867.438798206014</v>
      </c>
      <c r="B10870" s="294" t="s">
        <v>2260</v>
      </c>
    </row>
    <row r="10871">
      <c r="A10871" s="441">
        <v>45867.438801365744</v>
      </c>
      <c r="B10871" s="294" t="s">
        <v>2713</v>
      </c>
    </row>
    <row r="10872">
      <c r="A10872" s="441">
        <v>45867.43881413194</v>
      </c>
      <c r="B10872" s="294" t="s">
        <v>2264</v>
      </c>
    </row>
    <row r="10873">
      <c r="A10873" s="441">
        <v>45867.43943440972</v>
      </c>
      <c r="B10873" s="294" t="s">
        <v>6581</v>
      </c>
    </row>
    <row r="10874">
      <c r="A10874" s="441">
        <v>45867.439437824076</v>
      </c>
      <c r="B10874" s="294" t="s">
        <v>2260</v>
      </c>
    </row>
    <row r="10875">
      <c r="A10875" s="441">
        <v>45867.43944103009</v>
      </c>
      <c r="B10875" s="294" t="s">
        <v>2713</v>
      </c>
    </row>
    <row r="10876">
      <c r="A10876" s="441">
        <v>45867.4394440162</v>
      </c>
      <c r="B10876" s="294" t="s">
        <v>2264</v>
      </c>
    </row>
    <row r="10877">
      <c r="A10877" s="441">
        <v>45867.51945195602</v>
      </c>
      <c r="B10877" s="294" t="s">
        <v>6582</v>
      </c>
    </row>
    <row r="10878">
      <c r="A10878" s="441">
        <v>45867.519455347225</v>
      </c>
      <c r="B10878" s="294" t="s">
        <v>2260</v>
      </c>
    </row>
    <row r="10879">
      <c r="A10879" s="441">
        <v>45867.51945865741</v>
      </c>
      <c r="B10879" s="294" t="s">
        <v>2813</v>
      </c>
    </row>
    <row r="10880">
      <c r="A10880" s="441">
        <v>45867.51947471064</v>
      </c>
      <c r="B10880" s="294" t="s">
        <v>2264</v>
      </c>
    </row>
    <row r="10881">
      <c r="A10881" s="441">
        <v>45867.57255513889</v>
      </c>
      <c r="B10881" s="294" t="s">
        <v>6583</v>
      </c>
    </row>
    <row r="10882">
      <c r="A10882" s="441">
        <v>45867.5725602662</v>
      </c>
      <c r="B10882" s="294" t="s">
        <v>2260</v>
      </c>
    </row>
    <row r="10883">
      <c r="A10883" s="441">
        <v>45867.57256359953</v>
      </c>
      <c r="B10883" s="294" t="s">
        <v>4206</v>
      </c>
    </row>
    <row r="10884">
      <c r="A10884" s="441">
        <v>45867.572567650466</v>
      </c>
      <c r="B10884" s="294" t="s">
        <v>2267</v>
      </c>
    </row>
    <row r="10885">
      <c r="A10885" s="441">
        <v>45867.572592916666</v>
      </c>
      <c r="B10885" s="294" t="s">
        <v>2264</v>
      </c>
    </row>
    <row r="10886">
      <c r="A10886" s="441">
        <v>45867.57725590278</v>
      </c>
      <c r="B10886" s="294" t="s">
        <v>6584</v>
      </c>
    </row>
    <row r="10887">
      <c r="A10887" s="441">
        <v>45867.57726160879</v>
      </c>
      <c r="B10887" s="294" t="s">
        <v>2260</v>
      </c>
    </row>
    <row r="10888">
      <c r="A10888" s="441">
        <v>45867.57726560185</v>
      </c>
      <c r="B10888" s="294" t="s">
        <v>2266</v>
      </c>
    </row>
    <row r="10889">
      <c r="A10889" s="441">
        <v>45867.577269710644</v>
      </c>
      <c r="B10889" s="294" t="s">
        <v>2267</v>
      </c>
    </row>
    <row r="10890">
      <c r="A10890" s="441">
        <v>45867.577272951385</v>
      </c>
      <c r="B10890" s="294" t="s">
        <v>2264</v>
      </c>
    </row>
    <row r="10891">
      <c r="A10891" s="441">
        <v>45867.57832472222</v>
      </c>
      <c r="B10891" s="294" t="s">
        <v>6585</v>
      </c>
    </row>
    <row r="10892">
      <c r="A10892" s="441">
        <v>45867.578330034725</v>
      </c>
      <c r="B10892" s="294" t="s">
        <v>2260</v>
      </c>
    </row>
    <row r="10893">
      <c r="A10893" s="441">
        <v>45867.57833754629</v>
      </c>
      <c r="B10893" s="294" t="s">
        <v>4206</v>
      </c>
    </row>
    <row r="10894">
      <c r="A10894" s="441">
        <v>45867.57834157407</v>
      </c>
      <c r="B10894" s="294" t="s">
        <v>2267</v>
      </c>
    </row>
    <row r="10895">
      <c r="A10895" s="441">
        <v>45867.57834597222</v>
      </c>
      <c r="B10895" s="294" t="s">
        <v>2264</v>
      </c>
    </row>
    <row r="10896">
      <c r="A10896" s="441">
        <v>45867.57960612269</v>
      </c>
      <c r="B10896" s="294" t="s">
        <v>6586</v>
      </c>
    </row>
    <row r="10897">
      <c r="A10897" s="441">
        <v>45867.57961</v>
      </c>
      <c r="B10897" s="294" t="s">
        <v>2260</v>
      </c>
    </row>
    <row r="10898">
      <c r="A10898" s="441">
        <v>45867.57963826389</v>
      </c>
      <c r="B10898" s="294" t="s">
        <v>2266</v>
      </c>
    </row>
    <row r="10899">
      <c r="A10899" s="441">
        <v>45867.579642916666</v>
      </c>
      <c r="B10899" s="294" t="s">
        <v>2267</v>
      </c>
    </row>
    <row r="10900">
      <c r="A10900" s="441">
        <v>45867.57964659722</v>
      </c>
      <c r="B10900" s="294" t="s">
        <v>2264</v>
      </c>
    </row>
    <row r="10901">
      <c r="A10901" s="441">
        <v>45867.59531498843</v>
      </c>
      <c r="B10901" s="294" t="s">
        <v>6587</v>
      </c>
    </row>
    <row r="10902">
      <c r="A10902" s="441">
        <v>45867.595319155094</v>
      </c>
      <c r="B10902" s="294" t="s">
        <v>2260</v>
      </c>
    </row>
    <row r="10903">
      <c r="A10903" s="441">
        <v>45867.59532230324</v>
      </c>
      <c r="B10903" s="294" t="s">
        <v>4206</v>
      </c>
    </row>
    <row r="10904">
      <c r="A10904" s="441">
        <v>45867.59533872685</v>
      </c>
      <c r="B10904" s="294" t="s">
        <v>2267</v>
      </c>
    </row>
    <row r="10905">
      <c r="A10905" s="441">
        <v>45867.59534216435</v>
      </c>
      <c r="B10905" s="294" t="s">
        <v>2264</v>
      </c>
    </row>
    <row r="10906">
      <c r="A10906" s="441">
        <v>45867.62710203703</v>
      </c>
      <c r="B10906" s="294" t="s">
        <v>6588</v>
      </c>
    </row>
    <row r="10907">
      <c r="A10907" s="441">
        <v>45867.62710549768</v>
      </c>
      <c r="B10907" s="294" t="s">
        <v>2260</v>
      </c>
    </row>
    <row r="10908">
      <c r="A10908" s="441">
        <v>45867.62712351852</v>
      </c>
      <c r="B10908" s="294" t="s">
        <v>2550</v>
      </c>
    </row>
    <row r="10909">
      <c r="A10909" s="441">
        <v>45867.62712582176</v>
      </c>
      <c r="B10909" s="294" t="s">
        <v>2264</v>
      </c>
    </row>
    <row r="10910">
      <c r="A10910" s="441">
        <v>45867.62715537037</v>
      </c>
      <c r="B10910" s="294" t="s">
        <v>6589</v>
      </c>
    </row>
    <row r="10911">
      <c r="A10911" s="441">
        <v>45867.627160000004</v>
      </c>
      <c r="B10911" s="294" t="s">
        <v>2260</v>
      </c>
    </row>
    <row r="10912">
      <c r="A10912" s="441">
        <v>45867.62716458333</v>
      </c>
      <c r="B10912" s="294" t="s">
        <v>2550</v>
      </c>
    </row>
    <row r="10913">
      <c r="A10913" s="441">
        <v>45867.62716847222</v>
      </c>
      <c r="B10913" s="294" t="s">
        <v>2264</v>
      </c>
    </row>
    <row r="10914">
      <c r="A10914" s="441">
        <v>45867.668470185185</v>
      </c>
      <c r="B10914" s="294" t="s">
        <v>6590</v>
      </c>
    </row>
    <row r="10915">
      <c r="A10915" s="441">
        <v>45867.66847611111</v>
      </c>
      <c r="B10915" s="294" t="s">
        <v>2260</v>
      </c>
    </row>
    <row r="10916">
      <c r="A10916" s="441">
        <v>45867.66848386574</v>
      </c>
      <c r="B10916" s="294" t="s">
        <v>4026</v>
      </c>
    </row>
    <row r="10917">
      <c r="A10917" s="441">
        <v>45867.66849768518</v>
      </c>
      <c r="B10917" s="294" t="s">
        <v>2264</v>
      </c>
    </row>
    <row r="10918">
      <c r="A10918" s="441">
        <v>45867.70084608796</v>
      </c>
      <c r="B10918" s="294" t="s">
        <v>6591</v>
      </c>
    </row>
    <row r="10919">
      <c r="A10919" s="441">
        <v>45867.70085228009</v>
      </c>
      <c r="B10919" s="294" t="s">
        <v>2260</v>
      </c>
    </row>
    <row r="10920">
      <c r="A10920" s="441">
        <v>45867.700857777774</v>
      </c>
      <c r="B10920" s="294" t="s">
        <v>2813</v>
      </c>
    </row>
    <row r="10921">
      <c r="A10921" s="441">
        <v>45867.70090390046</v>
      </c>
      <c r="B10921" s="294" t="s">
        <v>2264</v>
      </c>
    </row>
    <row r="10922">
      <c r="A10922" s="441">
        <v>45867.758399722225</v>
      </c>
      <c r="B10922" s="294" t="s">
        <v>2283</v>
      </c>
    </row>
    <row r="10923">
      <c r="A10923" s="441">
        <v>45867.75842421297</v>
      </c>
      <c r="B10923" s="294" t="s">
        <v>6592</v>
      </c>
    </row>
    <row r="10924">
      <c r="A10924" s="441">
        <v>45867.75842813657</v>
      </c>
      <c r="B10924" s="294" t="s">
        <v>2283</v>
      </c>
    </row>
    <row r="10925">
      <c r="A10925" s="441">
        <v>45867.75843715278</v>
      </c>
      <c r="B10925" s="294" t="s">
        <v>6593</v>
      </c>
    </row>
    <row r="10926">
      <c r="A10926" s="441">
        <v>45867.758440798614</v>
      </c>
      <c r="B10926" s="294" t="s">
        <v>2283</v>
      </c>
    </row>
    <row r="10927">
      <c r="A10927" s="441">
        <v>45867.75846431713</v>
      </c>
      <c r="B10927" s="294" t="s">
        <v>6594</v>
      </c>
    </row>
    <row r="10928">
      <c r="A10928" s="441">
        <v>45867.90350006944</v>
      </c>
      <c r="B10928" s="294" t="s">
        <v>6595</v>
      </c>
    </row>
    <row r="10929">
      <c r="A10929" s="441">
        <v>45867.90350402778</v>
      </c>
      <c r="B10929" s="294" t="s">
        <v>2260</v>
      </c>
    </row>
    <row r="10930">
      <c r="A10930" s="441">
        <v>45867.903507337964</v>
      </c>
      <c r="B10930" s="294" t="s">
        <v>2289</v>
      </c>
    </row>
    <row r="10931">
      <c r="A10931" s="441">
        <v>45867.90352097222</v>
      </c>
      <c r="B10931" s="294" t="s">
        <v>2262</v>
      </c>
    </row>
    <row r="10932">
      <c r="A10932" s="441">
        <v>45867.903527002316</v>
      </c>
      <c r="B10932" s="294" t="s">
        <v>2575</v>
      </c>
    </row>
    <row r="10933">
      <c r="A10933" s="441">
        <v>45867.90354084491</v>
      </c>
      <c r="B10933" s="294" t="s">
        <v>2264</v>
      </c>
    </row>
    <row r="10934">
      <c r="A10934" s="441">
        <v>45867.90395994213</v>
      </c>
      <c r="B10934" s="294" t="s">
        <v>6596</v>
      </c>
    </row>
    <row r="10935">
      <c r="A10935" s="441">
        <v>45867.903966666665</v>
      </c>
      <c r="B10935" s="294" t="s">
        <v>2577</v>
      </c>
    </row>
    <row r="10936">
      <c r="A10936" s="441">
        <v>45867.90397006944</v>
      </c>
      <c r="B10936" s="294" t="s">
        <v>2578</v>
      </c>
    </row>
    <row r="10937">
      <c r="A10937" s="441">
        <v>45867.903981145835</v>
      </c>
      <c r="B10937" s="294" t="s">
        <v>6597</v>
      </c>
    </row>
    <row r="10938">
      <c r="A10938" s="441">
        <v>45867.90399494213</v>
      </c>
      <c r="B10938" s="294" t="s">
        <v>6598</v>
      </c>
    </row>
    <row r="10939">
      <c r="A10939" s="441">
        <v>45867.90537177083</v>
      </c>
      <c r="B10939" s="294" t="s">
        <v>6599</v>
      </c>
    </row>
    <row r="10940">
      <c r="A10940" s="441">
        <v>45867.905375856484</v>
      </c>
      <c r="B10940" s="294" t="s">
        <v>2274</v>
      </c>
    </row>
    <row r="10941">
      <c r="A10941" s="441">
        <v>45867.9053849537</v>
      </c>
      <c r="B10941" s="294" t="s">
        <v>2577</v>
      </c>
    </row>
    <row r="10942">
      <c r="A10942" s="441">
        <v>45867.90539425926</v>
      </c>
      <c r="B10942" s="294" t="s">
        <v>2586</v>
      </c>
    </row>
    <row r="10943">
      <c r="A10943" s="441">
        <v>45867.90540101852</v>
      </c>
      <c r="B10943" s="294" t="s">
        <v>6573</v>
      </c>
    </row>
    <row r="10944">
      <c r="A10944" s="441">
        <v>45867.90544425926</v>
      </c>
      <c r="B10944" s="294" t="s">
        <v>2278</v>
      </c>
    </row>
    <row r="10945">
      <c r="A10945" s="441">
        <v>45867.90546127315</v>
      </c>
      <c r="B10945" s="294" t="s">
        <v>6600</v>
      </c>
    </row>
    <row r="10946">
      <c r="A10946" s="441">
        <v>45867.90546524306</v>
      </c>
      <c r="B10946" s="294" t="s">
        <v>2280</v>
      </c>
    </row>
    <row r="10947">
      <c r="A10947" s="441">
        <v>45867.905488020835</v>
      </c>
      <c r="B10947" s="294" t="s">
        <v>2281</v>
      </c>
    </row>
    <row r="10948">
      <c r="A10948" s="441">
        <v>45867.90550248843</v>
      </c>
      <c r="B10948" s="294" t="s">
        <v>6601</v>
      </c>
    </row>
    <row r="10949">
      <c r="A10949" s="441">
        <v>45867.90550594908</v>
      </c>
      <c r="B10949" s="294" t="s">
        <v>2283</v>
      </c>
    </row>
    <row r="10950">
      <c r="A10950" s="441">
        <v>45867.905522291665</v>
      </c>
      <c r="B10950" s="294" t="s">
        <v>6602</v>
      </c>
    </row>
    <row r="10951">
      <c r="A10951" s="441">
        <v>45867.90553171297</v>
      </c>
      <c r="B10951" s="294" t="s">
        <v>2285</v>
      </c>
    </row>
    <row r="10952">
      <c r="A10952" s="441">
        <v>45867.9055371875</v>
      </c>
      <c r="B10952" s="294" t="s">
        <v>6603</v>
      </c>
    </row>
    <row r="10953">
      <c r="A10953" s="441">
        <v>45867.90554486111</v>
      </c>
      <c r="B10953" s="294" t="s">
        <v>6604</v>
      </c>
    </row>
    <row r="10954">
      <c r="A10954" s="441">
        <v>45867.98595956019</v>
      </c>
      <c r="B10954" s="294" t="s">
        <v>6605</v>
      </c>
    </row>
    <row r="10955">
      <c r="A10955" s="441">
        <v>45867.98596800926</v>
      </c>
      <c r="B10955" s="294" t="s">
        <v>2828</v>
      </c>
    </row>
    <row r="10956">
      <c r="A10956" s="441">
        <v>45867.98597900463</v>
      </c>
      <c r="B10956" s="294" t="s">
        <v>2565</v>
      </c>
    </row>
    <row r="10957">
      <c r="A10957" s="441">
        <v>45867.985986354164</v>
      </c>
      <c r="B10957" s="294" t="s">
        <v>6606</v>
      </c>
    </row>
    <row r="10958">
      <c r="A10958" s="441">
        <v>45867.98600267361</v>
      </c>
      <c r="B10958" s="294" t="s">
        <v>6607</v>
      </c>
    </row>
    <row r="10959">
      <c r="A10959" s="441">
        <v>45867.987394027776</v>
      </c>
      <c r="B10959" s="294" t="s">
        <v>6608</v>
      </c>
    </row>
    <row r="10960">
      <c r="A10960" s="441">
        <v>45867.98739751158</v>
      </c>
      <c r="B10960" s="294" t="s">
        <v>2274</v>
      </c>
    </row>
    <row r="10961">
      <c r="A10961" s="441">
        <v>45867.987404432875</v>
      </c>
      <c r="B10961" s="294" t="s">
        <v>2828</v>
      </c>
    </row>
    <row r="10962">
      <c r="A10962" s="441">
        <v>45867.98741240741</v>
      </c>
      <c r="B10962" s="294" t="s">
        <v>2832</v>
      </c>
    </row>
    <row r="10963">
      <c r="A10963" s="441">
        <v>45867.98742013889</v>
      </c>
      <c r="B10963" s="294" t="s">
        <v>6573</v>
      </c>
    </row>
    <row r="10964">
      <c r="A10964" s="441">
        <v>45867.987457118055</v>
      </c>
      <c r="B10964" s="294" t="s">
        <v>2374</v>
      </c>
    </row>
    <row r="10965">
      <c r="A10965" s="441">
        <v>45867.987482847224</v>
      </c>
      <c r="B10965" s="294" t="s">
        <v>6609</v>
      </c>
    </row>
    <row r="10966">
      <c r="A10966" s="441">
        <v>45867.98748575231</v>
      </c>
      <c r="B10966" s="294" t="s">
        <v>2280</v>
      </c>
    </row>
    <row r="10967">
      <c r="A10967" s="441">
        <v>45867.98749474537</v>
      </c>
      <c r="B10967" s="294" t="s">
        <v>2281</v>
      </c>
    </row>
    <row r="10968">
      <c r="A10968" s="441">
        <v>45867.98750894676</v>
      </c>
      <c r="B10968" s="294" t="s">
        <v>6610</v>
      </c>
    </row>
    <row r="10969">
      <c r="A10969" s="441">
        <v>45867.98751175926</v>
      </c>
      <c r="B10969" s="294" t="s">
        <v>2283</v>
      </c>
    </row>
    <row r="10970">
      <c r="A10970" s="441">
        <v>45867.98751831018</v>
      </c>
      <c r="B10970" s="294" t="s">
        <v>6611</v>
      </c>
    </row>
    <row r="10971">
      <c r="A10971" s="441">
        <v>45867.98752188658</v>
      </c>
      <c r="B10971" s="294" t="s">
        <v>2285</v>
      </c>
    </row>
    <row r="10972">
      <c r="A10972" s="441">
        <v>45867.98753730324</v>
      </c>
      <c r="B10972" s="294" t="s">
        <v>6612</v>
      </c>
    </row>
    <row r="10973">
      <c r="A10973" s="441">
        <v>45867.987542766205</v>
      </c>
      <c r="B10973" s="294" t="s">
        <v>6613</v>
      </c>
    </row>
    <row r="10974">
      <c r="A10974" s="441">
        <v>45867.990940613425</v>
      </c>
      <c r="B10974" s="294" t="s">
        <v>6614</v>
      </c>
    </row>
    <row r="10975">
      <c r="A10975" s="441">
        <v>45867.99095118056</v>
      </c>
      <c r="B10975" s="294" t="s">
        <v>2839</v>
      </c>
    </row>
    <row r="10976">
      <c r="A10976" s="441">
        <v>45867.990968125</v>
      </c>
      <c r="B10976" s="294" t="s">
        <v>2565</v>
      </c>
    </row>
    <row r="10977">
      <c r="A10977" s="441">
        <v>45867.9909772338</v>
      </c>
      <c r="B10977" s="294" t="s">
        <v>6615</v>
      </c>
    </row>
    <row r="10978">
      <c r="A10978" s="441">
        <v>45867.990990578706</v>
      </c>
      <c r="B10978" s="294" t="s">
        <v>6616</v>
      </c>
    </row>
    <row r="10979">
      <c r="A10979" s="441">
        <v>45867.992209930555</v>
      </c>
      <c r="B10979" s="294" t="s">
        <v>6617</v>
      </c>
    </row>
    <row r="10980">
      <c r="A10980" s="441">
        <v>45867.99221418981</v>
      </c>
      <c r="B10980" s="294" t="s">
        <v>2274</v>
      </c>
    </row>
    <row r="10981">
      <c r="A10981" s="441">
        <v>45867.99223056713</v>
      </c>
      <c r="B10981" s="294" t="s">
        <v>2839</v>
      </c>
    </row>
    <row r="10982">
      <c r="A10982" s="441">
        <v>45867.99223403935</v>
      </c>
      <c r="B10982" s="294" t="s">
        <v>2843</v>
      </c>
    </row>
    <row r="10983">
      <c r="A10983" s="441">
        <v>45867.99224184028</v>
      </c>
      <c r="B10983" s="294" t="s">
        <v>6573</v>
      </c>
    </row>
    <row r="10984">
      <c r="A10984" s="441">
        <v>45867.99230186343</v>
      </c>
      <c r="B10984" s="294" t="s">
        <v>2374</v>
      </c>
    </row>
    <row r="10985">
      <c r="A10985" s="441">
        <v>45867.99230946759</v>
      </c>
      <c r="B10985" s="294" t="s">
        <v>6618</v>
      </c>
    </row>
    <row r="10986">
      <c r="A10986" s="441">
        <v>45867.99231799769</v>
      </c>
      <c r="B10986" s="294" t="s">
        <v>6619</v>
      </c>
    </row>
    <row r="10987">
      <c r="A10987" s="441">
        <v>45867.99231912037</v>
      </c>
      <c r="B10987" s="294" t="s">
        <v>2260</v>
      </c>
    </row>
    <row r="10988">
      <c r="A10988" s="441">
        <v>45867.992322569444</v>
      </c>
      <c r="B10988" s="294" t="s">
        <v>2280</v>
      </c>
    </row>
    <row r="10989">
      <c r="A10989" s="441">
        <v>45867.99232564815</v>
      </c>
      <c r="B10989" s="294" t="s">
        <v>2927</v>
      </c>
    </row>
    <row r="10990">
      <c r="A10990" s="441">
        <v>45867.99232965278</v>
      </c>
      <c r="B10990" s="294" t="s">
        <v>2262</v>
      </c>
    </row>
    <row r="10991">
      <c r="A10991" s="441">
        <v>45867.99233695602</v>
      </c>
      <c r="B10991" s="294" t="s">
        <v>2928</v>
      </c>
    </row>
    <row r="10992">
      <c r="A10992" s="441">
        <v>45867.9923447801</v>
      </c>
      <c r="B10992" s="294" t="s">
        <v>2281</v>
      </c>
    </row>
    <row r="10993">
      <c r="A10993" s="441">
        <v>45867.99236054398</v>
      </c>
      <c r="B10993" s="294" t="s">
        <v>2264</v>
      </c>
    </row>
    <row r="10994">
      <c r="A10994" s="441">
        <v>45867.992364074074</v>
      </c>
      <c r="B10994" s="294" t="s">
        <v>6620</v>
      </c>
    </row>
    <row r="10995">
      <c r="A10995" s="441">
        <v>45867.992368182866</v>
      </c>
      <c r="B10995" s="294" t="s">
        <v>2283</v>
      </c>
    </row>
    <row r="10996">
      <c r="A10996" s="441">
        <v>45867.992376504626</v>
      </c>
      <c r="B10996" s="294" t="s">
        <v>6621</v>
      </c>
    </row>
    <row r="10997">
      <c r="A10997" s="441">
        <v>45867.992380682874</v>
      </c>
      <c r="B10997" s="294" t="s">
        <v>2285</v>
      </c>
    </row>
    <row r="10998">
      <c r="A10998" s="441">
        <v>45867.992389652776</v>
      </c>
      <c r="B10998" s="294" t="s">
        <v>6622</v>
      </c>
    </row>
    <row r="10999">
      <c r="A10999" s="441">
        <v>45867.99240042824</v>
      </c>
      <c r="B10999" s="294" t="s">
        <v>6623</v>
      </c>
    </row>
    <row r="11000">
      <c r="A11000" s="441">
        <v>45867.99256600694</v>
      </c>
      <c r="B11000" s="294" t="s">
        <v>6624</v>
      </c>
    </row>
    <row r="11001">
      <c r="A11001" s="441">
        <v>45867.99258417824</v>
      </c>
      <c r="B11001" s="294" t="s">
        <v>2275</v>
      </c>
    </row>
    <row r="11002">
      <c r="A11002" s="441">
        <v>45867.9925887037</v>
      </c>
      <c r="B11002" s="294" t="s">
        <v>2565</v>
      </c>
    </row>
    <row r="11003">
      <c r="A11003" s="441">
        <v>45867.99260150463</v>
      </c>
      <c r="B11003" s="294" t="s">
        <v>6625</v>
      </c>
    </row>
    <row r="11004">
      <c r="A11004" s="441">
        <v>45867.99261458333</v>
      </c>
      <c r="B11004" s="294" t="s">
        <v>6626</v>
      </c>
    </row>
    <row r="11005">
      <c r="A11005" s="441">
        <v>45867.99372049769</v>
      </c>
      <c r="B11005" s="294" t="s">
        <v>6627</v>
      </c>
    </row>
    <row r="11006">
      <c r="A11006" s="441">
        <v>45867.99372629629</v>
      </c>
      <c r="B11006" s="294" t="s">
        <v>2274</v>
      </c>
    </row>
    <row r="11007">
      <c r="A11007" s="441">
        <v>45867.99373986111</v>
      </c>
      <c r="B11007" s="294" t="s">
        <v>2275</v>
      </c>
    </row>
    <row r="11008">
      <c r="A11008" s="441">
        <v>45867.99374471065</v>
      </c>
      <c r="B11008" s="294" t="s">
        <v>2276</v>
      </c>
    </row>
    <row r="11009">
      <c r="A11009" s="441">
        <v>45867.9937494676</v>
      </c>
      <c r="B11009" s="294" t="s">
        <v>6573</v>
      </c>
    </row>
    <row r="11010">
      <c r="A11010" s="441">
        <v>45867.99380648148</v>
      </c>
      <c r="B11010" s="294" t="s">
        <v>2278</v>
      </c>
    </row>
    <row r="11011">
      <c r="A11011" s="441">
        <v>45867.99382546297</v>
      </c>
      <c r="B11011" s="294" t="s">
        <v>6628</v>
      </c>
    </row>
    <row r="11012">
      <c r="A11012" s="441">
        <v>45867.99383065972</v>
      </c>
      <c r="B11012" s="294" t="s">
        <v>2280</v>
      </c>
    </row>
    <row r="11013">
      <c r="A11013" s="441">
        <v>45867.99384440972</v>
      </c>
      <c r="B11013" s="294" t="s">
        <v>2281</v>
      </c>
    </row>
    <row r="11014">
      <c r="A11014" s="441">
        <v>45867.99386746528</v>
      </c>
      <c r="B11014" s="294" t="s">
        <v>6629</v>
      </c>
    </row>
    <row r="11015">
      <c r="A11015" s="441">
        <v>45867.993876990746</v>
      </c>
      <c r="B11015" s="294" t="s">
        <v>2283</v>
      </c>
    </row>
    <row r="11016">
      <c r="A11016" s="441">
        <v>45867.99388688657</v>
      </c>
      <c r="B11016" s="294" t="s">
        <v>6630</v>
      </c>
    </row>
    <row r="11017">
      <c r="A11017" s="441">
        <v>45867.99389243056</v>
      </c>
      <c r="B11017" s="294" t="s">
        <v>2285</v>
      </c>
    </row>
    <row r="11018">
      <c r="A11018" s="441">
        <v>45867.99390335648</v>
      </c>
      <c r="B11018" s="294" t="s">
        <v>6631</v>
      </c>
    </row>
    <row r="11019">
      <c r="A11019" s="441">
        <v>45867.99391334491</v>
      </c>
      <c r="B11019" s="294" t="s">
        <v>6632</v>
      </c>
    </row>
    <row r="11020">
      <c r="A11020" s="441">
        <v>45868.08877920139</v>
      </c>
      <c r="B11020" s="294" t="s">
        <v>6633</v>
      </c>
    </row>
    <row r="11021">
      <c r="A11021" s="441">
        <v>45868.088784548614</v>
      </c>
      <c r="B11021" s="294" t="s">
        <v>2260</v>
      </c>
    </row>
    <row r="11022">
      <c r="A11022" s="441">
        <v>45868.08878931713</v>
      </c>
      <c r="B11022" s="294" t="s">
        <v>2293</v>
      </c>
    </row>
    <row r="11023">
      <c r="A11023" s="441">
        <v>45868.08881120371</v>
      </c>
      <c r="B11023" s="294" t="s">
        <v>2264</v>
      </c>
    </row>
    <row r="11024">
      <c r="A11024" s="441">
        <v>45868.25717856482</v>
      </c>
      <c r="B11024" s="294" t="s">
        <v>6634</v>
      </c>
    </row>
    <row r="11025">
      <c r="A11025" s="441">
        <v>45868.2571819213</v>
      </c>
      <c r="B11025" s="294" t="s">
        <v>6635</v>
      </c>
    </row>
    <row r="11026">
      <c r="A11026" s="441">
        <v>45868.25718706018</v>
      </c>
      <c r="B11026" s="294" t="s">
        <v>2283</v>
      </c>
    </row>
    <row r="11027">
      <c r="A11027" s="441">
        <v>45868.25720659722</v>
      </c>
      <c r="B11027" s="294" t="s">
        <v>6636</v>
      </c>
    </row>
    <row r="11028">
      <c r="A11028" s="441">
        <v>45868.28614607639</v>
      </c>
      <c r="B11028" s="294" t="s">
        <v>6637</v>
      </c>
    </row>
    <row r="11029">
      <c r="A11029" s="441">
        <v>45868.28615510417</v>
      </c>
      <c r="B11029" s="294" t="s">
        <v>3149</v>
      </c>
    </row>
    <row r="11030">
      <c r="A11030" s="441">
        <v>45868.286158981486</v>
      </c>
      <c r="B11030" s="294" t="s">
        <v>2398</v>
      </c>
    </row>
    <row r="11031">
      <c r="A11031" s="441">
        <v>45868.28617803241</v>
      </c>
      <c r="B11031" s="294" t="s">
        <v>2399</v>
      </c>
    </row>
    <row r="11032">
      <c r="A11032" s="441">
        <v>45868.28618872685</v>
      </c>
      <c r="B11032" s="294" t="s">
        <v>6638</v>
      </c>
    </row>
    <row r="11033">
      <c r="A11033" s="441">
        <v>45868.28752668982</v>
      </c>
      <c r="B11033" s="294" t="s">
        <v>6639</v>
      </c>
    </row>
    <row r="11034">
      <c r="A11034" s="441">
        <v>45868.28753059028</v>
      </c>
      <c r="B11034" s="294" t="s">
        <v>2274</v>
      </c>
    </row>
    <row r="11035">
      <c r="A11035" s="441">
        <v>45868.28755291666</v>
      </c>
      <c r="B11035" s="294" t="s">
        <v>3149</v>
      </c>
    </row>
    <row r="11036">
      <c r="A11036" s="441">
        <v>45868.287556446754</v>
      </c>
      <c r="B11036" s="294" t="s">
        <v>3155</v>
      </c>
    </row>
    <row r="11037">
      <c r="A11037" s="441">
        <v>45868.287569513894</v>
      </c>
      <c r="B11037" s="294" t="s">
        <v>6573</v>
      </c>
    </row>
    <row r="11038">
      <c r="A11038" s="441">
        <v>45868.28761918981</v>
      </c>
      <c r="B11038" s="294" t="s">
        <v>3014</v>
      </c>
    </row>
    <row r="11039">
      <c r="A11039" s="441">
        <v>45868.28763855324</v>
      </c>
      <c r="B11039" s="294" t="s">
        <v>6640</v>
      </c>
    </row>
    <row r="11040">
      <c r="A11040" s="441">
        <v>45868.28764435185</v>
      </c>
      <c r="B11040" s="294" t="s">
        <v>2280</v>
      </c>
    </row>
    <row r="11041">
      <c r="A11041" s="441">
        <v>45868.287660277776</v>
      </c>
      <c r="B11041" s="294" t="s">
        <v>2281</v>
      </c>
    </row>
    <row r="11042">
      <c r="A11042" s="441">
        <v>45868.28767770833</v>
      </c>
      <c r="B11042" s="294" t="s">
        <v>6641</v>
      </c>
    </row>
    <row r="11043">
      <c r="A11043" s="441">
        <v>45868.287681574075</v>
      </c>
      <c r="B11043" s="294" t="s">
        <v>2283</v>
      </c>
    </row>
    <row r="11044">
      <c r="A11044" s="441">
        <v>45868.2876940162</v>
      </c>
      <c r="B11044" s="294" t="s">
        <v>6642</v>
      </c>
    </row>
    <row r="11045">
      <c r="A11045" s="441">
        <v>45868.287698622684</v>
      </c>
      <c r="B11045" s="294" t="s">
        <v>2285</v>
      </c>
    </row>
    <row r="11046">
      <c r="A11046" s="441">
        <v>45868.28771089121</v>
      </c>
      <c r="B11046" s="294" t="s">
        <v>6643</v>
      </c>
    </row>
    <row r="11047">
      <c r="A11047" s="441">
        <v>45868.287716493054</v>
      </c>
      <c r="B11047" s="294" t="s">
        <v>6644</v>
      </c>
    </row>
    <row r="11048">
      <c r="A11048" s="441">
        <v>45868.291405763885</v>
      </c>
      <c r="B11048" s="294" t="s">
        <v>6645</v>
      </c>
    </row>
    <row r="11049">
      <c r="A11049" s="441">
        <v>45868.29141013889</v>
      </c>
      <c r="B11049" s="294" t="s">
        <v>2260</v>
      </c>
    </row>
    <row r="11050">
      <c r="A11050" s="441">
        <v>45868.29143334491</v>
      </c>
      <c r="B11050" s="294" t="s">
        <v>3127</v>
      </c>
    </row>
    <row r="11051">
      <c r="A11051" s="441">
        <v>45868.29143809028</v>
      </c>
      <c r="B11051" s="294" t="s">
        <v>2262</v>
      </c>
    </row>
    <row r="11052">
      <c r="A11052" s="441">
        <v>45868.29145192129</v>
      </c>
      <c r="B11052" s="294" t="s">
        <v>3128</v>
      </c>
    </row>
    <row r="11053">
      <c r="A11053" s="441">
        <v>45868.291481736116</v>
      </c>
      <c r="B11053" s="294" t="s">
        <v>2264</v>
      </c>
    </row>
    <row r="11054">
      <c r="A11054" s="441">
        <v>45868.29224787037</v>
      </c>
      <c r="B11054" s="294" t="s">
        <v>6646</v>
      </c>
    </row>
    <row r="11055">
      <c r="A11055" s="441">
        <v>45868.292260312504</v>
      </c>
      <c r="B11055" s="294" t="s">
        <v>3152</v>
      </c>
    </row>
    <row r="11056">
      <c r="A11056" s="441">
        <v>45868.29226559028</v>
      </c>
      <c r="B11056" s="294" t="s">
        <v>5230</v>
      </c>
    </row>
    <row r="11057">
      <c r="A11057" s="441">
        <v>45868.29227334491</v>
      </c>
      <c r="B11057" s="294" t="s">
        <v>6647</v>
      </c>
    </row>
    <row r="11058">
      <c r="A11058" s="441">
        <v>45868.292294328705</v>
      </c>
      <c r="B11058" s="294" t="s">
        <v>6648</v>
      </c>
    </row>
    <row r="11059">
      <c r="A11059" s="441">
        <v>45868.29248863426</v>
      </c>
      <c r="B11059" s="294" t="s">
        <v>6649</v>
      </c>
    </row>
    <row r="11060">
      <c r="A11060" s="441">
        <v>45868.29249325232</v>
      </c>
      <c r="B11060" s="294" t="s">
        <v>2274</v>
      </c>
    </row>
    <row r="11061">
      <c r="A11061" s="441">
        <v>45868.292504004625</v>
      </c>
      <c r="B11061" s="294" t="s">
        <v>3152</v>
      </c>
    </row>
    <row r="11062">
      <c r="A11062" s="441">
        <v>45868.29250793981</v>
      </c>
      <c r="B11062" s="294" t="s">
        <v>3164</v>
      </c>
    </row>
    <row r="11063">
      <c r="A11063" s="441">
        <v>45868.2925114699</v>
      </c>
      <c r="B11063" s="294" t="s">
        <v>6573</v>
      </c>
    </row>
    <row r="11064">
      <c r="A11064" s="441">
        <v>45868.292559988426</v>
      </c>
      <c r="B11064" s="294" t="s">
        <v>2333</v>
      </c>
    </row>
    <row r="11065">
      <c r="A11065" s="441">
        <v>45868.292579375004</v>
      </c>
      <c r="B11065" s="294" t="s">
        <v>6650</v>
      </c>
    </row>
    <row r="11066">
      <c r="A11066" s="441">
        <v>45868.29258365741</v>
      </c>
      <c r="B11066" s="294" t="s">
        <v>2280</v>
      </c>
    </row>
    <row r="11067">
      <c r="A11067" s="441">
        <v>45868.29259916667</v>
      </c>
      <c r="B11067" s="294" t="s">
        <v>2281</v>
      </c>
    </row>
    <row r="11068">
      <c r="A11068" s="441">
        <v>45868.29261587963</v>
      </c>
      <c r="B11068" s="294" t="s">
        <v>6651</v>
      </c>
    </row>
    <row r="11069">
      <c r="A11069" s="441">
        <v>45868.29261921297</v>
      </c>
      <c r="B11069" s="294" t="s">
        <v>2283</v>
      </c>
    </row>
    <row r="11070">
      <c r="A11070" s="441">
        <v>45868.29262719907</v>
      </c>
      <c r="B11070" s="294" t="s">
        <v>6652</v>
      </c>
    </row>
    <row r="11071">
      <c r="A11071" s="441">
        <v>45868.2926308912</v>
      </c>
      <c r="B11071" s="294" t="s">
        <v>2285</v>
      </c>
    </row>
    <row r="11072">
      <c r="A11072" s="441">
        <v>45868.2926362037</v>
      </c>
      <c r="B11072" s="294" t="s">
        <v>6653</v>
      </c>
    </row>
    <row r="11073">
      <c r="A11073" s="441">
        <v>45868.29264230324</v>
      </c>
      <c r="B11073" s="294" t="s">
        <v>6654</v>
      </c>
    </row>
    <row r="11074">
      <c r="A11074" s="441">
        <v>45868.31625686343</v>
      </c>
      <c r="B11074" s="294" t="s">
        <v>6655</v>
      </c>
    </row>
    <row r="11075">
      <c r="A11075" s="441">
        <v>45868.31626033565</v>
      </c>
      <c r="B11075" s="294" t="s">
        <v>2260</v>
      </c>
    </row>
    <row r="11076">
      <c r="A11076" s="441">
        <v>45868.31626375</v>
      </c>
      <c r="B11076" s="294" t="s">
        <v>2414</v>
      </c>
    </row>
    <row r="11077">
      <c r="A11077" s="441">
        <v>45868.31628777778</v>
      </c>
      <c r="B11077" s="294" t="s">
        <v>2264</v>
      </c>
    </row>
    <row r="11078">
      <c r="A11078" s="441">
        <v>45868.31657733796</v>
      </c>
      <c r="B11078" s="294" t="s">
        <v>6656</v>
      </c>
    </row>
    <row r="11079">
      <c r="A11079" s="441">
        <v>45868.31657978009</v>
      </c>
      <c r="B11079" s="294" t="s">
        <v>2260</v>
      </c>
    </row>
    <row r="11080">
      <c r="A11080" s="441">
        <v>45868.316582071755</v>
      </c>
      <c r="B11080" s="294" t="s">
        <v>2414</v>
      </c>
    </row>
    <row r="11081">
      <c r="A11081" s="441">
        <v>45868.316584375</v>
      </c>
      <c r="B11081" s="294" t="s">
        <v>2264</v>
      </c>
    </row>
    <row r="11082">
      <c r="A11082" s="441">
        <v>45868.31692232639</v>
      </c>
      <c r="B11082" s="294" t="s">
        <v>6657</v>
      </c>
    </row>
    <row r="11083">
      <c r="A11083" s="441">
        <v>45868.3169240625</v>
      </c>
      <c r="B11083" s="294" t="s">
        <v>2260</v>
      </c>
    </row>
    <row r="11084">
      <c r="A11084" s="441">
        <v>45868.316925983796</v>
      </c>
      <c r="B11084" s="294" t="s">
        <v>2414</v>
      </c>
    </row>
    <row r="11085">
      <c r="A11085" s="441">
        <v>45868.31692787037</v>
      </c>
      <c r="B11085" s="294" t="s">
        <v>2264</v>
      </c>
    </row>
    <row r="11086">
      <c r="A11086" s="441">
        <v>45868.32289633102</v>
      </c>
      <c r="B11086" s="294" t="s">
        <v>6658</v>
      </c>
    </row>
    <row r="11087">
      <c r="A11087" s="441">
        <v>45868.322902002314</v>
      </c>
      <c r="B11087" s="294" t="s">
        <v>2603</v>
      </c>
    </row>
    <row r="11088">
      <c r="A11088" s="441">
        <v>45868.32291289352</v>
      </c>
      <c r="B11088" s="294" t="s">
        <v>2398</v>
      </c>
    </row>
    <row r="11089">
      <c r="A11089" s="441">
        <v>45868.32292283565</v>
      </c>
      <c r="B11089" s="294" t="s">
        <v>2399</v>
      </c>
    </row>
    <row r="11090">
      <c r="A11090" s="441">
        <v>45868.3229315162</v>
      </c>
      <c r="B11090" s="294" t="s">
        <v>6659</v>
      </c>
    </row>
    <row r="11091">
      <c r="A11091" s="441">
        <v>45868.32334991898</v>
      </c>
      <c r="B11091" s="294" t="s">
        <v>6660</v>
      </c>
    </row>
    <row r="11092">
      <c r="A11092" s="441">
        <v>45868.32335672453</v>
      </c>
      <c r="B11092" s="294" t="s">
        <v>2612</v>
      </c>
    </row>
    <row r="11093">
      <c r="A11093" s="441">
        <v>45868.323359594906</v>
      </c>
      <c r="B11093" s="294" t="s">
        <v>2398</v>
      </c>
    </row>
    <row r="11094">
      <c r="A11094" s="441">
        <v>45868.32337074074</v>
      </c>
      <c r="B11094" s="294" t="s">
        <v>2399</v>
      </c>
    </row>
    <row r="11095">
      <c r="A11095" s="441">
        <v>45868.323380925925</v>
      </c>
      <c r="B11095" s="294" t="s">
        <v>6661</v>
      </c>
    </row>
    <row r="11096">
      <c r="A11096" s="441">
        <v>45868.32361957176</v>
      </c>
      <c r="B11096" s="294" t="s">
        <v>6662</v>
      </c>
    </row>
    <row r="11097">
      <c r="A11097" s="441">
        <v>45868.32362284722</v>
      </c>
      <c r="B11097" s="294" t="s">
        <v>2274</v>
      </c>
    </row>
    <row r="11098">
      <c r="A11098" s="441">
        <v>45868.32362915509</v>
      </c>
      <c r="B11098" s="294" t="s">
        <v>2603</v>
      </c>
    </row>
    <row r="11099">
      <c r="A11099" s="441">
        <v>45868.32363136574</v>
      </c>
      <c r="B11099" s="294" t="s">
        <v>2615</v>
      </c>
    </row>
    <row r="11100">
      <c r="A11100" s="441">
        <v>45868.32363407407</v>
      </c>
      <c r="B11100" s="294" t="s">
        <v>6573</v>
      </c>
    </row>
    <row r="11101">
      <c r="A11101" s="441">
        <v>45868.32365371528</v>
      </c>
      <c r="B11101" s="294" t="s">
        <v>2374</v>
      </c>
    </row>
    <row r="11102">
      <c r="A11102" s="441">
        <v>45868.32366458334</v>
      </c>
      <c r="B11102" s="294" t="s">
        <v>6663</v>
      </c>
    </row>
    <row r="11103">
      <c r="A11103" s="441">
        <v>45868.3236824537</v>
      </c>
      <c r="B11103" s="294" t="s">
        <v>2280</v>
      </c>
    </row>
    <row r="11104">
      <c r="A11104" s="441">
        <v>45868.32368862268</v>
      </c>
      <c r="B11104" s="294" t="s">
        <v>2281</v>
      </c>
    </row>
    <row r="11105">
      <c r="A11105" s="441">
        <v>45868.32370083334</v>
      </c>
      <c r="B11105" s="294" t="s">
        <v>6664</v>
      </c>
    </row>
    <row r="11106">
      <c r="A11106" s="441">
        <v>45868.32370340278</v>
      </c>
      <c r="B11106" s="294" t="s">
        <v>2283</v>
      </c>
    </row>
    <row r="11107">
      <c r="A11107" s="441">
        <v>45868.323719988424</v>
      </c>
      <c r="B11107" s="294" t="s">
        <v>6665</v>
      </c>
    </row>
    <row r="11108">
      <c r="A11108" s="441">
        <v>45868.32373109953</v>
      </c>
      <c r="B11108" s="294" t="s">
        <v>2285</v>
      </c>
    </row>
    <row r="11109">
      <c r="A11109" s="441">
        <v>45868.32373635417</v>
      </c>
      <c r="B11109" s="294" t="s">
        <v>6666</v>
      </c>
    </row>
    <row r="11110">
      <c r="A11110" s="441">
        <v>45868.32374375</v>
      </c>
      <c r="B11110" s="294" t="s">
        <v>6667</v>
      </c>
    </row>
    <row r="11111">
      <c r="A11111" s="441">
        <v>45868.32382292824</v>
      </c>
      <c r="B11111" s="294" t="s">
        <v>6668</v>
      </c>
    </row>
    <row r="11112">
      <c r="A11112" s="441">
        <v>45868.32382775463</v>
      </c>
      <c r="B11112" s="294" t="s">
        <v>2426</v>
      </c>
    </row>
    <row r="11113">
      <c r="A11113" s="441">
        <v>45868.32383065972</v>
      </c>
      <c r="B11113" s="294" t="s">
        <v>2398</v>
      </c>
    </row>
    <row r="11114">
      <c r="A11114" s="441">
        <v>45868.323836400465</v>
      </c>
      <c r="B11114" s="294" t="s">
        <v>2399</v>
      </c>
    </row>
    <row r="11115">
      <c r="A11115" s="441">
        <v>45868.32384729167</v>
      </c>
      <c r="B11115" s="294" t="s">
        <v>6669</v>
      </c>
    </row>
    <row r="11116">
      <c r="A11116" s="441">
        <v>45868.32484386574</v>
      </c>
      <c r="B11116" s="294" t="s">
        <v>6670</v>
      </c>
    </row>
    <row r="11117">
      <c r="A11117" s="441">
        <v>45868.324846574076</v>
      </c>
      <c r="B11117" s="294" t="s">
        <v>2274</v>
      </c>
    </row>
    <row r="11118">
      <c r="A11118" s="441">
        <v>45868.32485293981</v>
      </c>
      <c r="B11118" s="294" t="s">
        <v>2612</v>
      </c>
    </row>
    <row r="11119">
      <c r="A11119" s="441">
        <v>45868.32485605324</v>
      </c>
      <c r="B11119" s="294" t="s">
        <v>3957</v>
      </c>
    </row>
    <row r="11120">
      <c r="A11120" s="441">
        <v>45868.32485881944</v>
      </c>
      <c r="B11120" s="294" t="s">
        <v>6573</v>
      </c>
    </row>
    <row r="11121">
      <c r="A11121" s="441">
        <v>45868.3248821875</v>
      </c>
      <c r="B11121" s="294" t="s">
        <v>2342</v>
      </c>
    </row>
    <row r="11122">
      <c r="A11122" s="441">
        <v>45868.32489386574</v>
      </c>
      <c r="B11122" s="294" t="s">
        <v>6671</v>
      </c>
    </row>
    <row r="11123">
      <c r="A11123" s="441">
        <v>45868.324900949076</v>
      </c>
      <c r="B11123" s="294" t="s">
        <v>2280</v>
      </c>
    </row>
    <row r="11124">
      <c r="A11124" s="441">
        <v>45868.32490818287</v>
      </c>
      <c r="B11124" s="294" t="s">
        <v>2281</v>
      </c>
    </row>
    <row r="11125">
      <c r="A11125" s="441">
        <v>45868.32492134259</v>
      </c>
      <c r="B11125" s="294" t="s">
        <v>6672</v>
      </c>
    </row>
    <row r="11126">
      <c r="A11126" s="441">
        <v>45868.32492402778</v>
      </c>
      <c r="B11126" s="294" t="s">
        <v>2283</v>
      </c>
    </row>
    <row r="11127">
      <c r="A11127" s="441">
        <v>45868.324935069446</v>
      </c>
      <c r="B11127" s="294" t="s">
        <v>6673</v>
      </c>
    </row>
    <row r="11128">
      <c r="A11128" s="441">
        <v>45868.32493746528</v>
      </c>
      <c r="B11128" s="294" t="s">
        <v>2285</v>
      </c>
    </row>
    <row r="11129">
      <c r="A11129" s="441">
        <v>45868.3249415162</v>
      </c>
      <c r="B11129" s="294" t="s">
        <v>6674</v>
      </c>
    </row>
    <row r="11130">
      <c r="A11130" s="441">
        <v>45868.3249477662</v>
      </c>
      <c r="B11130" s="294" t="s">
        <v>6675</v>
      </c>
    </row>
    <row r="11131">
      <c r="A11131" s="441">
        <v>45868.32527107639</v>
      </c>
      <c r="B11131" s="294" t="s">
        <v>6676</v>
      </c>
    </row>
    <row r="11132">
      <c r="A11132" s="441">
        <v>45868.32527364584</v>
      </c>
      <c r="B11132" s="294" t="s">
        <v>2274</v>
      </c>
    </row>
    <row r="11133">
      <c r="A11133" s="441">
        <v>45868.32528146991</v>
      </c>
      <c r="B11133" s="294" t="s">
        <v>2426</v>
      </c>
    </row>
    <row r="11134">
      <c r="A11134" s="441">
        <v>45868.32528416667</v>
      </c>
      <c r="B11134" s="294" t="s">
        <v>2429</v>
      </c>
    </row>
    <row r="11135">
      <c r="A11135" s="441">
        <v>45868.325286817126</v>
      </c>
      <c r="B11135" s="294" t="s">
        <v>6573</v>
      </c>
    </row>
    <row r="11136">
      <c r="A11136" s="441">
        <v>45868.32532650463</v>
      </c>
      <c r="B11136" s="294" t="s">
        <v>2342</v>
      </c>
    </row>
    <row r="11137">
      <c r="A11137" s="441">
        <v>45868.325338344905</v>
      </c>
      <c r="B11137" s="294" t="s">
        <v>6677</v>
      </c>
    </row>
    <row r="11138">
      <c r="A11138" s="441">
        <v>45868.32534090278</v>
      </c>
      <c r="B11138" s="294" t="s">
        <v>2280</v>
      </c>
    </row>
    <row r="11139">
      <c r="A11139" s="441">
        <v>45868.325346365746</v>
      </c>
      <c r="B11139" s="294" t="s">
        <v>2281</v>
      </c>
    </row>
    <row r="11140">
      <c r="A11140" s="441">
        <v>45868.325377256944</v>
      </c>
      <c r="B11140" s="294" t="s">
        <v>6678</v>
      </c>
    </row>
    <row r="11141">
      <c r="A11141" s="441">
        <v>45868.32538041667</v>
      </c>
      <c r="B11141" s="294" t="s">
        <v>2283</v>
      </c>
    </row>
    <row r="11142">
      <c r="A11142" s="441">
        <v>45868.3253875</v>
      </c>
      <c r="B11142" s="294" t="s">
        <v>6679</v>
      </c>
    </row>
    <row r="11143">
      <c r="A11143" s="441">
        <v>45868.325390439815</v>
      </c>
      <c r="B11143" s="294" t="s">
        <v>2285</v>
      </c>
    </row>
    <row r="11144">
      <c r="A11144" s="441">
        <v>45868.32539482639</v>
      </c>
      <c r="B11144" s="294" t="s">
        <v>6680</v>
      </c>
    </row>
    <row r="11145">
      <c r="A11145" s="441">
        <v>45868.325417326385</v>
      </c>
      <c r="B11145" s="294" t="s">
        <v>6681</v>
      </c>
    </row>
    <row r="11146">
      <c r="A11146" s="441">
        <v>45868.32795688657</v>
      </c>
      <c r="B11146" s="294" t="s">
        <v>6682</v>
      </c>
    </row>
    <row r="11147">
      <c r="A11147" s="441">
        <v>45868.32795929398</v>
      </c>
      <c r="B11147" s="294" t="s">
        <v>2260</v>
      </c>
    </row>
    <row r="11148">
      <c r="A11148" s="441">
        <v>45868.32796173611</v>
      </c>
      <c r="B11148" s="294" t="s">
        <v>2593</v>
      </c>
    </row>
    <row r="11149">
      <c r="A11149" s="441">
        <v>45868.327964212964</v>
      </c>
      <c r="B11149" s="294" t="s">
        <v>2264</v>
      </c>
    </row>
    <row r="11150">
      <c r="A11150" s="441">
        <v>45868.375085011576</v>
      </c>
      <c r="B11150" s="294" t="s">
        <v>2290</v>
      </c>
    </row>
    <row r="11151">
      <c r="A11151" s="441">
        <v>45868.37640807871</v>
      </c>
      <c r="B11151" s="294" t="s">
        <v>6683</v>
      </c>
    </row>
    <row r="11152">
      <c r="A11152" s="441">
        <v>45868.37641240741</v>
      </c>
      <c r="B11152" s="294" t="s">
        <v>6684</v>
      </c>
    </row>
    <row r="11153">
      <c r="A11153" s="441">
        <v>45868.37642611111</v>
      </c>
      <c r="B11153" s="294" t="s">
        <v>6685</v>
      </c>
    </row>
    <row r="11154">
      <c r="A11154" s="441">
        <v>45868.37642921296</v>
      </c>
      <c r="B11154" s="294" t="s">
        <v>2283</v>
      </c>
    </row>
    <row r="11155">
      <c r="A11155" s="441">
        <v>45868.37644674769</v>
      </c>
      <c r="B11155" s="294" t="s">
        <v>6686</v>
      </c>
    </row>
    <row r="11156">
      <c r="A11156" s="441">
        <v>45868.67029605324</v>
      </c>
      <c r="B11156" s="294" t="s">
        <v>6687</v>
      </c>
    </row>
    <row r="11157">
      <c r="A11157" s="441">
        <v>45868.670307141205</v>
      </c>
      <c r="B11157" s="294" t="s">
        <v>2372</v>
      </c>
    </row>
    <row r="11158">
      <c r="A11158" s="441">
        <v>45868.67032421296</v>
      </c>
      <c r="B11158" s="294" t="s">
        <v>2398</v>
      </c>
    </row>
    <row r="11159">
      <c r="A11159" s="441">
        <v>45868.670335104165</v>
      </c>
      <c r="B11159" s="294" t="s">
        <v>2399</v>
      </c>
    </row>
    <row r="11160">
      <c r="A11160" s="441">
        <v>45868.670354999995</v>
      </c>
      <c r="B11160" s="294" t="s">
        <v>6688</v>
      </c>
    </row>
    <row r="11161">
      <c r="A11161" s="441">
        <v>45868.67129940972</v>
      </c>
      <c r="B11161" s="294" t="s">
        <v>6689</v>
      </c>
    </row>
    <row r="11162">
      <c r="A11162" s="441">
        <v>45868.67130266204</v>
      </c>
      <c r="B11162" s="294" t="s">
        <v>2260</v>
      </c>
    </row>
    <row r="11163">
      <c r="A11163" s="441">
        <v>45868.67130582176</v>
      </c>
      <c r="B11163" s="294" t="s">
        <v>2980</v>
      </c>
    </row>
    <row r="11164">
      <c r="A11164" s="441">
        <v>45868.67130949074</v>
      </c>
      <c r="B11164" s="294" t="s">
        <v>2264</v>
      </c>
    </row>
    <row r="11165">
      <c r="A11165" s="441">
        <v>45868.67185734954</v>
      </c>
      <c r="B11165" s="294" t="s">
        <v>6690</v>
      </c>
    </row>
    <row r="11166">
      <c r="A11166" s="441">
        <v>45868.67186178241</v>
      </c>
      <c r="B11166" s="294" t="s">
        <v>2274</v>
      </c>
    </row>
    <row r="11167">
      <c r="A11167" s="441">
        <v>45868.671870300925</v>
      </c>
      <c r="B11167" s="294" t="s">
        <v>2372</v>
      </c>
    </row>
    <row r="11168">
      <c r="A11168" s="441">
        <v>45868.671873287036</v>
      </c>
      <c r="B11168" s="294" t="s">
        <v>2373</v>
      </c>
    </row>
    <row r="11169">
      <c r="A11169" s="441">
        <v>45868.67187662037</v>
      </c>
      <c r="B11169" s="294" t="s">
        <v>6691</v>
      </c>
    </row>
    <row r="11170">
      <c r="A11170" s="441">
        <v>45868.67190677083</v>
      </c>
      <c r="B11170" s="294" t="s">
        <v>2374</v>
      </c>
    </row>
    <row r="11171">
      <c r="A11171" s="441">
        <v>45868.671920277775</v>
      </c>
      <c r="B11171" s="294" t="s">
        <v>6692</v>
      </c>
    </row>
    <row r="11172">
      <c r="A11172" s="441">
        <v>45868.67192458334</v>
      </c>
      <c r="B11172" s="294" t="s">
        <v>2280</v>
      </c>
    </row>
    <row r="11173">
      <c r="A11173" s="441">
        <v>45868.6719340625</v>
      </c>
      <c r="B11173" s="294" t="s">
        <v>2281</v>
      </c>
    </row>
    <row r="11174">
      <c r="A11174" s="441">
        <v>45868.67195696759</v>
      </c>
      <c r="B11174" s="294" t="s">
        <v>6693</v>
      </c>
    </row>
    <row r="11175">
      <c r="A11175" s="441">
        <v>45868.671961307875</v>
      </c>
      <c r="B11175" s="294" t="s">
        <v>2283</v>
      </c>
    </row>
    <row r="11176">
      <c r="A11176" s="441">
        <v>45868.6719725463</v>
      </c>
      <c r="B11176" s="294" t="s">
        <v>6694</v>
      </c>
    </row>
    <row r="11177">
      <c r="A11177" s="441">
        <v>45868.671975833335</v>
      </c>
      <c r="B11177" s="294" t="s">
        <v>2285</v>
      </c>
    </row>
    <row r="11178">
      <c r="A11178" s="441">
        <v>45868.67198158565</v>
      </c>
      <c r="B11178" s="294" t="s">
        <v>6695</v>
      </c>
    </row>
    <row r="11179">
      <c r="A11179" s="441">
        <v>45868.6719878588</v>
      </c>
      <c r="B11179" s="294" t="s">
        <v>6696</v>
      </c>
    </row>
    <row r="11180">
      <c r="A11180" s="441">
        <v>45868.70506777777</v>
      </c>
      <c r="B11180" s="294" t="s">
        <v>6697</v>
      </c>
    </row>
    <row r="11181">
      <c r="A11181" s="441">
        <v>45868.7050846875</v>
      </c>
      <c r="B11181" s="294" t="s">
        <v>2260</v>
      </c>
    </row>
    <row r="11182">
      <c r="A11182" s="441">
        <v>45868.705109560186</v>
      </c>
      <c r="B11182" s="294" t="s">
        <v>3127</v>
      </c>
    </row>
    <row r="11183">
      <c r="A11183" s="441">
        <v>45868.70511256944</v>
      </c>
      <c r="B11183" s="294" t="s">
        <v>2264</v>
      </c>
    </row>
    <row r="11184">
      <c r="A11184" s="441">
        <v>45868.758418576384</v>
      </c>
      <c r="B11184" s="294" t="s">
        <v>2283</v>
      </c>
    </row>
    <row r="11185">
      <c r="A11185" s="441">
        <v>45868.758429305555</v>
      </c>
      <c r="B11185" s="294" t="s">
        <v>6698</v>
      </c>
    </row>
    <row r="11186">
      <c r="A11186" s="441">
        <v>45868.75844952546</v>
      </c>
      <c r="B11186" s="294" t="s">
        <v>2283</v>
      </c>
    </row>
    <row r="11187">
      <c r="A11187" s="441">
        <v>45868.758458888886</v>
      </c>
      <c r="B11187" s="294" t="s">
        <v>6699</v>
      </c>
    </row>
    <row r="11188">
      <c r="A11188" s="441">
        <v>45868.75846280092</v>
      </c>
      <c r="B11188" s="294" t="s">
        <v>2283</v>
      </c>
    </row>
    <row r="11189">
      <c r="A11189" s="441">
        <v>45868.75847226851</v>
      </c>
      <c r="B11189" s="294" t="s">
        <v>6700</v>
      </c>
    </row>
    <row r="11190">
      <c r="A11190" s="441">
        <v>45868.87880841435</v>
      </c>
      <c r="B11190" s="294" t="s">
        <v>6701</v>
      </c>
    </row>
    <row r="11191">
      <c r="A11191" s="441">
        <v>45868.878812766205</v>
      </c>
      <c r="B11191" s="294" t="s">
        <v>2260</v>
      </c>
    </row>
    <row r="11192">
      <c r="A11192" s="441">
        <v>45868.87881902778</v>
      </c>
      <c r="B11192" s="294" t="s">
        <v>2593</v>
      </c>
    </row>
    <row r="11193">
      <c r="A11193" s="441">
        <v>45868.87882203703</v>
      </c>
      <c r="B11193" s="294" t="s">
        <v>2264</v>
      </c>
    </row>
    <row r="11194">
      <c r="A11194" s="441">
        <v>45869.37508668982</v>
      </c>
      <c r="B11194" s="294" t="s">
        <v>2290</v>
      </c>
    </row>
    <row r="11195">
      <c r="A11195" s="441">
        <v>45869.37512247685</v>
      </c>
      <c r="B11195" s="294" t="s">
        <v>2291</v>
      </c>
    </row>
    <row r="11196">
      <c r="A11196" s="441">
        <v>45869.67461234954</v>
      </c>
      <c r="B11196" s="294" t="s">
        <v>6702</v>
      </c>
    </row>
    <row r="11197">
      <c r="A11197" s="441">
        <v>45869.67461711806</v>
      </c>
      <c r="B11197" s="294" t="s">
        <v>2260</v>
      </c>
    </row>
    <row r="11198">
      <c r="A11198" s="441">
        <v>45869.674620983795</v>
      </c>
      <c r="B11198" s="294" t="s">
        <v>2289</v>
      </c>
    </row>
    <row r="11199">
      <c r="A11199" s="441">
        <v>45869.674624618056</v>
      </c>
      <c r="B11199" s="294" t="s">
        <v>2264</v>
      </c>
    </row>
    <row r="11200">
      <c r="A11200" s="441">
        <v>45869.72638699074</v>
      </c>
      <c r="B11200" s="294" t="s">
        <v>6703</v>
      </c>
    </row>
    <row r="11201">
      <c r="A11201" s="441">
        <v>45869.72639293982</v>
      </c>
      <c r="B11201" s="294" t="s">
        <v>2260</v>
      </c>
    </row>
    <row r="11202">
      <c r="A11202" s="441">
        <v>45869.726398240746</v>
      </c>
      <c r="B11202" s="294" t="s">
        <v>2593</v>
      </c>
    </row>
    <row r="11203">
      <c r="A11203" s="441">
        <v>45869.7264115162</v>
      </c>
      <c r="B11203" s="294" t="s">
        <v>2264</v>
      </c>
    </row>
    <row r="11204">
      <c r="A11204" s="441">
        <v>45869.73698340278</v>
      </c>
      <c r="B11204" s="294" t="s">
        <v>6704</v>
      </c>
    </row>
    <row r="11205">
      <c r="A11205" s="441">
        <v>45869.736988854165</v>
      </c>
      <c r="B11205" s="294" t="s">
        <v>2260</v>
      </c>
    </row>
    <row r="11206">
      <c r="A11206" s="441">
        <v>45869.736994837964</v>
      </c>
      <c r="B11206" s="294" t="s">
        <v>2593</v>
      </c>
    </row>
    <row r="11207">
      <c r="A11207" s="441">
        <v>45869.73700177083</v>
      </c>
      <c r="B11207" s="294" t="s">
        <v>2264</v>
      </c>
    </row>
    <row r="11208">
      <c r="A11208" s="441">
        <v>45869.73742826389</v>
      </c>
      <c r="B11208" s="294" t="s">
        <v>6705</v>
      </c>
    </row>
    <row r="11209">
      <c r="A11209" s="441">
        <v>45869.73743519676</v>
      </c>
      <c r="B11209" s="294" t="s">
        <v>2260</v>
      </c>
    </row>
    <row r="11210">
      <c r="A11210" s="441">
        <v>45869.737441550926</v>
      </c>
      <c r="B11210" s="294" t="s">
        <v>2593</v>
      </c>
    </row>
    <row r="11211">
      <c r="A11211" s="441">
        <v>45869.737450925924</v>
      </c>
      <c r="B11211" s="294" t="s">
        <v>2264</v>
      </c>
    </row>
    <row r="11212">
      <c r="A11212" s="441">
        <v>45869.75849298611</v>
      </c>
      <c r="B11212" s="294" t="s">
        <v>2283</v>
      </c>
    </row>
    <row r="11213">
      <c r="A11213" s="441">
        <v>45869.758505150465</v>
      </c>
      <c r="B11213" s="294" t="s">
        <v>6706</v>
      </c>
    </row>
    <row r="11214">
      <c r="A11214" s="441">
        <v>45869.75856693287</v>
      </c>
      <c r="B11214" s="294" t="s">
        <v>2283</v>
      </c>
    </row>
    <row r="11215">
      <c r="A11215" s="441">
        <v>45869.758584490744</v>
      </c>
      <c r="B11215" s="294" t="s">
        <v>6707</v>
      </c>
    </row>
    <row r="11216">
      <c r="A11216" s="441">
        <v>45869.75859142361</v>
      </c>
      <c r="B11216" s="294" t="s">
        <v>2283</v>
      </c>
    </row>
    <row r="11217">
      <c r="A11217" s="441">
        <v>45869.75860512731</v>
      </c>
      <c r="B11217" s="294" t="s">
        <v>6708</v>
      </c>
    </row>
    <row r="11218">
      <c r="A11218" s="441">
        <v>45869.863905046295</v>
      </c>
      <c r="B11218" s="294" t="s">
        <v>6709</v>
      </c>
    </row>
    <row r="11219">
      <c r="A11219" s="441">
        <v>45869.86391006944</v>
      </c>
      <c r="B11219" s="294" t="s">
        <v>2260</v>
      </c>
    </row>
    <row r="11220">
      <c r="A11220" s="441">
        <v>45869.86391331018</v>
      </c>
      <c r="B11220" s="294" t="s">
        <v>2593</v>
      </c>
    </row>
    <row r="11221">
      <c r="A11221" s="441">
        <v>45869.86391665509</v>
      </c>
      <c r="B11221" s="294" t="s">
        <v>2264</v>
      </c>
    </row>
    <row r="11222">
      <c r="A11222" s="441">
        <v>45869.88926787037</v>
      </c>
      <c r="B11222" s="294" t="s">
        <v>6710</v>
      </c>
    </row>
    <row r="11223">
      <c r="A11223" s="441">
        <v>45869.88927921296</v>
      </c>
      <c r="B11223" s="294" t="s">
        <v>2372</v>
      </c>
    </row>
    <row r="11224">
      <c r="A11224" s="441">
        <v>45869.889296423615</v>
      </c>
      <c r="B11224" s="294" t="s">
        <v>2398</v>
      </c>
    </row>
    <row r="11225">
      <c r="A11225" s="441">
        <v>45869.88931961806</v>
      </c>
      <c r="B11225" s="294" t="s">
        <v>2399</v>
      </c>
    </row>
    <row r="11226">
      <c r="A11226" s="441">
        <v>45869.889334120366</v>
      </c>
      <c r="B11226" s="294" t="s">
        <v>6711</v>
      </c>
    </row>
    <row r="11227">
      <c r="A11227" s="441">
        <v>45869.89073627315</v>
      </c>
      <c r="B11227" s="294" t="s">
        <v>6712</v>
      </c>
    </row>
    <row r="11228">
      <c r="A11228" s="441">
        <v>45869.89074378472</v>
      </c>
      <c r="B11228" s="294" t="s">
        <v>2625</v>
      </c>
    </row>
    <row r="11229">
      <c r="A11229" s="441">
        <v>45869.89074805556</v>
      </c>
      <c r="B11229" s="294" t="s">
        <v>2398</v>
      </c>
    </row>
    <row r="11230">
      <c r="A11230" s="441">
        <v>45869.89075658565</v>
      </c>
      <c r="B11230" s="294" t="s">
        <v>2399</v>
      </c>
    </row>
    <row r="11231">
      <c r="A11231" s="441">
        <v>45869.890775381944</v>
      </c>
      <c r="B11231" s="294" t="s">
        <v>6713</v>
      </c>
    </row>
    <row r="11232">
      <c r="A11232" s="441">
        <v>45869.89084732639</v>
      </c>
      <c r="B11232" s="294" t="s">
        <v>6714</v>
      </c>
    </row>
    <row r="11233">
      <c r="A11233" s="441">
        <v>45869.890862037035</v>
      </c>
      <c r="B11233" s="294" t="s">
        <v>2274</v>
      </c>
    </row>
    <row r="11234">
      <c r="A11234" s="441">
        <v>45869.89088107639</v>
      </c>
      <c r="B11234" s="294" t="s">
        <v>2372</v>
      </c>
    </row>
    <row r="11235">
      <c r="A11235" s="441">
        <v>45869.89089003472</v>
      </c>
      <c r="B11235" s="294" t="s">
        <v>2373</v>
      </c>
    </row>
    <row r="11236">
      <c r="A11236" s="441">
        <v>45869.89089743055</v>
      </c>
      <c r="B11236" s="294" t="s">
        <v>6691</v>
      </c>
    </row>
    <row r="11237">
      <c r="A11237" s="441">
        <v>45869.890928125</v>
      </c>
      <c r="B11237" s="294" t="s">
        <v>6715</v>
      </c>
    </row>
    <row r="11238">
      <c r="A11238" s="441">
        <v>45869.89094886574</v>
      </c>
      <c r="B11238" s="294" t="s">
        <v>6716</v>
      </c>
    </row>
    <row r="11239">
      <c r="A11239" s="441">
        <v>45869.89097020833</v>
      </c>
      <c r="B11239" s="294" t="s">
        <v>6717</v>
      </c>
    </row>
    <row r="11240">
      <c r="A11240" s="441">
        <v>45869.89098842593</v>
      </c>
      <c r="B11240" s="294" t="s">
        <v>6718</v>
      </c>
    </row>
    <row r="11241">
      <c r="A11241" s="441">
        <v>45869.89100550926</v>
      </c>
      <c r="B11241" s="294" t="s">
        <v>2342</v>
      </c>
    </row>
    <row r="11242">
      <c r="A11242" s="441">
        <v>45869.89102658565</v>
      </c>
      <c r="B11242" s="294" t="s">
        <v>6692</v>
      </c>
    </row>
    <row r="11243">
      <c r="A11243" s="441">
        <v>45869.89103629629</v>
      </c>
      <c r="B11243" s="294" t="s">
        <v>6719</v>
      </c>
    </row>
    <row r="11244">
      <c r="A11244" s="441">
        <v>45869.89104116899</v>
      </c>
      <c r="B11244" s="294" t="s">
        <v>2355</v>
      </c>
    </row>
    <row r="11245">
      <c r="A11245" s="441">
        <v>45869.89104556713</v>
      </c>
      <c r="B11245" s="294" t="s">
        <v>6720</v>
      </c>
    </row>
    <row r="11246">
      <c r="A11246" s="441">
        <v>45869.891069363424</v>
      </c>
      <c r="B11246" s="294" t="s">
        <v>6721</v>
      </c>
    </row>
    <row r="11247">
      <c r="A11247" s="441">
        <v>45869.891075844906</v>
      </c>
      <c r="B11247" s="294" t="s">
        <v>2283</v>
      </c>
    </row>
    <row r="11248">
      <c r="A11248" s="441">
        <v>45869.89109217592</v>
      </c>
      <c r="B11248" s="294" t="s">
        <v>6722</v>
      </c>
    </row>
    <row r="11249">
      <c r="A11249" s="441">
        <v>45869.891097025466</v>
      </c>
      <c r="B11249" s="294" t="s">
        <v>2285</v>
      </c>
    </row>
    <row r="11250">
      <c r="A11250" s="441">
        <v>45869.891127372684</v>
      </c>
      <c r="B11250" s="294" t="s">
        <v>6723</v>
      </c>
    </row>
    <row r="11251">
      <c r="A11251" s="441">
        <v>45869.891136307866</v>
      </c>
      <c r="B11251" s="294" t="s">
        <v>6724</v>
      </c>
    </row>
    <row r="11252">
      <c r="A11252" s="441">
        <v>45869.89201358796</v>
      </c>
      <c r="B11252" s="294" t="s">
        <v>6725</v>
      </c>
    </row>
    <row r="11253">
      <c r="A11253" s="441">
        <v>45869.89202216435</v>
      </c>
      <c r="B11253" s="294" t="s">
        <v>2274</v>
      </c>
    </row>
    <row r="11254">
      <c r="A11254" s="441">
        <v>45869.892035509256</v>
      </c>
      <c r="B11254" s="294" t="s">
        <v>2625</v>
      </c>
    </row>
    <row r="11255">
      <c r="A11255" s="441">
        <v>45869.892040810184</v>
      </c>
      <c r="B11255" s="294" t="s">
        <v>2628</v>
      </c>
    </row>
    <row r="11256">
      <c r="A11256" s="441">
        <v>45869.892051215276</v>
      </c>
      <c r="B11256" s="294" t="s">
        <v>6691</v>
      </c>
    </row>
    <row r="11257">
      <c r="A11257" s="441">
        <v>45869.89211922453</v>
      </c>
      <c r="B11257" s="294" t="s">
        <v>2333</v>
      </c>
    </row>
    <row r="11258">
      <c r="A11258" s="441">
        <v>45869.89214645833</v>
      </c>
      <c r="B11258" s="294" t="s">
        <v>6726</v>
      </c>
    </row>
    <row r="11259">
      <c r="A11259" s="441">
        <v>45869.89216649305</v>
      </c>
      <c r="B11259" s="294" t="s">
        <v>2280</v>
      </c>
    </row>
    <row r="11260">
      <c r="A11260" s="441">
        <v>45869.89219363426</v>
      </c>
      <c r="B11260" s="294" t="s">
        <v>2281</v>
      </c>
    </row>
    <row r="11261">
      <c r="A11261" s="441">
        <v>45869.892223993054</v>
      </c>
      <c r="B11261" s="294" t="s">
        <v>6727</v>
      </c>
    </row>
    <row r="11262">
      <c r="A11262" s="441">
        <v>45869.892228020835</v>
      </c>
      <c r="B11262" s="294" t="s">
        <v>2283</v>
      </c>
    </row>
    <row r="11263">
      <c r="A11263" s="441">
        <v>45869.89224003472</v>
      </c>
      <c r="B11263" s="294" t="s">
        <v>6728</v>
      </c>
    </row>
    <row r="11264">
      <c r="A11264" s="441">
        <v>45869.892243333336</v>
      </c>
      <c r="B11264" s="294" t="s">
        <v>2285</v>
      </c>
    </row>
    <row r="11265">
      <c r="A11265" s="441">
        <v>45869.8922480787</v>
      </c>
      <c r="B11265" s="294" t="s">
        <v>6729</v>
      </c>
    </row>
    <row r="11266">
      <c r="A11266" s="441">
        <v>45869.89225690972</v>
      </c>
      <c r="B11266" s="294" t="s">
        <v>6730</v>
      </c>
    </row>
    <row r="11267">
      <c r="A11267" s="441">
        <v>45869.89619609954</v>
      </c>
      <c r="B11267" s="294" t="s">
        <v>6731</v>
      </c>
    </row>
    <row r="11268">
      <c r="A11268" s="441">
        <v>45869.89620849537</v>
      </c>
      <c r="B11268" s="294" t="s">
        <v>3507</v>
      </c>
    </row>
    <row r="11269">
      <c r="A11269" s="441">
        <v>45869.89622190972</v>
      </c>
      <c r="B11269" s="294" t="s">
        <v>3508</v>
      </c>
    </row>
    <row r="11270">
      <c r="A11270" s="441">
        <v>45869.89622914352</v>
      </c>
      <c r="B11270" s="294" t="s">
        <v>6732</v>
      </c>
    </row>
    <row r="11271">
      <c r="A11271" s="441">
        <v>45869.89624128472</v>
      </c>
      <c r="B11271" s="294" t="s">
        <v>6733</v>
      </c>
    </row>
    <row r="11272">
      <c r="A11272" s="441">
        <v>45869.89731569444</v>
      </c>
      <c r="B11272" s="294" t="s">
        <v>6734</v>
      </c>
    </row>
    <row r="11273">
      <c r="A11273" s="441">
        <v>45869.89731890046</v>
      </c>
      <c r="B11273" s="294" t="s">
        <v>2274</v>
      </c>
    </row>
    <row r="11274">
      <c r="A11274" s="441">
        <v>45869.897334560184</v>
      </c>
      <c r="B11274" s="294" t="s">
        <v>3507</v>
      </c>
    </row>
    <row r="11275">
      <c r="A11275" s="441">
        <v>45869.897350046296</v>
      </c>
      <c r="B11275" s="294" t="s">
        <v>3512</v>
      </c>
    </row>
    <row r="11276">
      <c r="A11276" s="441">
        <v>45869.897352361106</v>
      </c>
      <c r="B11276" s="294" t="s">
        <v>6691</v>
      </c>
    </row>
    <row r="11277">
      <c r="A11277" s="441">
        <v>45869.89738987268</v>
      </c>
      <c r="B11277" s="294" t="s">
        <v>2342</v>
      </c>
    </row>
    <row r="11278">
      <c r="A11278" s="441">
        <v>45869.89740030092</v>
      </c>
      <c r="B11278" s="294" t="s">
        <v>6735</v>
      </c>
    </row>
    <row r="11279">
      <c r="A11279" s="441">
        <v>45869.89741282407</v>
      </c>
      <c r="B11279" s="294" t="s">
        <v>2280</v>
      </c>
    </row>
    <row r="11280">
      <c r="A11280" s="441">
        <v>45869.89742111111</v>
      </c>
      <c r="B11280" s="294" t="s">
        <v>2281</v>
      </c>
    </row>
    <row r="11281">
      <c r="A11281" s="441">
        <v>45869.89745510417</v>
      </c>
      <c r="B11281" s="294" t="s">
        <v>6736</v>
      </c>
    </row>
    <row r="11282">
      <c r="A11282" s="441">
        <v>45869.89745773148</v>
      </c>
      <c r="B11282" s="294" t="s">
        <v>2283</v>
      </c>
    </row>
    <row r="11283">
      <c r="A11283" s="441">
        <v>45869.89746662037</v>
      </c>
      <c r="B11283" s="294" t="s">
        <v>6737</v>
      </c>
    </row>
    <row r="11284">
      <c r="A11284" s="441">
        <v>45869.89747094907</v>
      </c>
      <c r="B11284" s="294" t="s">
        <v>2285</v>
      </c>
    </row>
    <row r="11285">
      <c r="A11285" s="441">
        <v>45869.89747858796</v>
      </c>
      <c r="B11285" s="294" t="s">
        <v>6738</v>
      </c>
    </row>
    <row r="11286">
      <c r="A11286" s="441">
        <v>45869.89748572916</v>
      </c>
      <c r="B11286" s="294" t="s">
        <v>6739</v>
      </c>
    </row>
    <row r="11287">
      <c r="A11287" s="441">
        <v>45870.06351221065</v>
      </c>
      <c r="B11287" s="294" t="s">
        <v>6740</v>
      </c>
    </row>
    <row r="11288">
      <c r="A11288" s="441">
        <v>45870.06352384259</v>
      </c>
      <c r="B11288" s="294" t="s">
        <v>2275</v>
      </c>
    </row>
    <row r="11289">
      <c r="A11289" s="441">
        <v>45870.06354693287</v>
      </c>
      <c r="B11289" s="294" t="s">
        <v>2565</v>
      </c>
    </row>
    <row r="11290">
      <c r="A11290" s="441">
        <v>45870.063557800924</v>
      </c>
      <c r="B11290" s="294" t="s">
        <v>6741</v>
      </c>
    </row>
    <row r="11291">
      <c r="A11291" s="441">
        <v>45870.06357200231</v>
      </c>
      <c r="B11291" s="294" t="s">
        <v>6742</v>
      </c>
    </row>
    <row r="11292">
      <c r="A11292" s="441">
        <v>45870.06461526621</v>
      </c>
      <c r="B11292" s="294" t="s">
        <v>6743</v>
      </c>
    </row>
    <row r="11293">
      <c r="A11293" s="441">
        <v>45870.064620046294</v>
      </c>
      <c r="B11293" s="294" t="s">
        <v>2274</v>
      </c>
    </row>
    <row r="11294">
      <c r="A11294" s="441">
        <v>45870.06462884259</v>
      </c>
      <c r="B11294" s="294" t="s">
        <v>2275</v>
      </c>
    </row>
    <row r="11295">
      <c r="A11295" s="441">
        <v>45870.06463231481</v>
      </c>
      <c r="B11295" s="294" t="s">
        <v>2276</v>
      </c>
    </row>
    <row r="11296">
      <c r="A11296" s="441">
        <v>45870.0646362963</v>
      </c>
      <c r="B11296" s="294" t="s">
        <v>6691</v>
      </c>
    </row>
    <row r="11297">
      <c r="A11297" s="441">
        <v>45870.0646808912</v>
      </c>
      <c r="B11297" s="294" t="s">
        <v>2278</v>
      </c>
    </row>
    <row r="11298">
      <c r="A11298" s="441">
        <v>45870.06470663194</v>
      </c>
      <c r="B11298" s="294" t="s">
        <v>6744</v>
      </c>
    </row>
    <row r="11299">
      <c r="A11299" s="441">
        <v>45870.064710543986</v>
      </c>
      <c r="B11299" s="294" t="s">
        <v>2280</v>
      </c>
    </row>
    <row r="11300">
      <c r="A11300" s="441">
        <v>45870.06473013889</v>
      </c>
      <c r="B11300" s="294" t="s">
        <v>2281</v>
      </c>
    </row>
    <row r="11301">
      <c r="A11301" s="441">
        <v>45870.06474765047</v>
      </c>
      <c r="B11301" s="294" t="s">
        <v>6745</v>
      </c>
    </row>
    <row r="11302">
      <c r="A11302" s="441">
        <v>45870.064751157406</v>
      </c>
      <c r="B11302" s="294" t="s">
        <v>2283</v>
      </c>
    </row>
    <row r="11303">
      <c r="A11303" s="441">
        <v>45870.0647647338</v>
      </c>
      <c r="B11303" s="294" t="s">
        <v>6746</v>
      </c>
    </row>
    <row r="11304">
      <c r="A11304" s="441">
        <v>45870.064768055556</v>
      </c>
      <c r="B11304" s="294" t="s">
        <v>2285</v>
      </c>
    </row>
    <row r="11305">
      <c r="A11305" s="441">
        <v>45870.06477384259</v>
      </c>
      <c r="B11305" s="294" t="s">
        <v>6747</v>
      </c>
    </row>
    <row r="11306">
      <c r="A11306" s="441">
        <v>45870.06478037037</v>
      </c>
      <c r="B11306" s="294" t="s">
        <v>6748</v>
      </c>
    </row>
    <row r="11307">
      <c r="A11307" s="441">
        <v>45870.08569864584</v>
      </c>
      <c r="B11307" s="294" t="s">
        <v>6749</v>
      </c>
    </row>
    <row r="11308">
      <c r="A11308" s="441">
        <v>45870.08571166667</v>
      </c>
      <c r="B11308" s="294" t="s">
        <v>2275</v>
      </c>
    </row>
    <row r="11309">
      <c r="A11309" s="441">
        <v>45870.0857172338</v>
      </c>
      <c r="B11309" s="294" t="s">
        <v>2565</v>
      </c>
    </row>
    <row r="11310">
      <c r="A11310" s="441">
        <v>45870.08573641204</v>
      </c>
      <c r="B11310" s="294" t="s">
        <v>6750</v>
      </c>
    </row>
    <row r="11311">
      <c r="A11311" s="441">
        <v>45870.08575327546</v>
      </c>
      <c r="B11311" s="294" t="s">
        <v>6751</v>
      </c>
    </row>
    <row r="11312">
      <c r="A11312" s="441">
        <v>45870.08614140046</v>
      </c>
      <c r="B11312" s="294" t="s">
        <v>6752</v>
      </c>
    </row>
    <row r="11313">
      <c r="A11313" s="441">
        <v>45870.086146076384</v>
      </c>
      <c r="B11313" s="294" t="s">
        <v>2260</v>
      </c>
    </row>
    <row r="11314">
      <c r="A11314" s="441">
        <v>45870.08615270833</v>
      </c>
      <c r="B11314" s="294" t="s">
        <v>2927</v>
      </c>
    </row>
    <row r="11315">
      <c r="A11315" s="441">
        <v>45870.08615729166</v>
      </c>
      <c r="B11315" s="294" t="s">
        <v>2262</v>
      </c>
    </row>
    <row r="11316">
      <c r="A11316" s="441">
        <v>45870.08616519676</v>
      </c>
      <c r="B11316" s="294" t="s">
        <v>2928</v>
      </c>
    </row>
    <row r="11317">
      <c r="A11317" s="441">
        <v>45870.08619018519</v>
      </c>
      <c r="B11317" s="294" t="s">
        <v>2264</v>
      </c>
    </row>
    <row r="11318">
      <c r="A11318" s="441">
        <v>45870.08711707176</v>
      </c>
      <c r="B11318" s="294" t="s">
        <v>6753</v>
      </c>
    </row>
    <row r="11319">
      <c r="A11319" s="441">
        <v>45870.08712311342</v>
      </c>
      <c r="B11319" s="294" t="s">
        <v>2274</v>
      </c>
    </row>
    <row r="11320">
      <c r="A11320" s="441">
        <v>45870.087145937505</v>
      </c>
      <c r="B11320" s="294" t="s">
        <v>2275</v>
      </c>
    </row>
    <row r="11321">
      <c r="A11321" s="441">
        <v>45870.087153506945</v>
      </c>
      <c r="B11321" s="294" t="s">
        <v>2276</v>
      </c>
    </row>
    <row r="11322">
      <c r="A11322" s="441">
        <v>45870.087159456016</v>
      </c>
      <c r="B11322" s="294" t="s">
        <v>6691</v>
      </c>
    </row>
    <row r="11323">
      <c r="A11323" s="441">
        <v>45870.08718400463</v>
      </c>
      <c r="B11323" s="294" t="s">
        <v>6754</v>
      </c>
    </row>
    <row r="11324">
      <c r="A11324" s="441">
        <v>45870.08720568287</v>
      </c>
      <c r="B11324" s="294" t="s">
        <v>6755</v>
      </c>
    </row>
    <row r="11325">
      <c r="A11325" s="441">
        <v>45870.087218113425</v>
      </c>
      <c r="B11325" s="294" t="s">
        <v>2278</v>
      </c>
    </row>
    <row r="11326">
      <c r="A11326" s="441">
        <v>45870.087247303236</v>
      </c>
      <c r="B11326" s="294" t="s">
        <v>6744</v>
      </c>
    </row>
    <row r="11327">
      <c r="A11327" s="441">
        <v>45870.08725271991</v>
      </c>
      <c r="B11327" s="294" t="s">
        <v>6756</v>
      </c>
    </row>
    <row r="11328">
      <c r="A11328" s="441">
        <v>45870.08725803241</v>
      </c>
      <c r="B11328" s="294" t="s">
        <v>2355</v>
      </c>
    </row>
    <row r="11329">
      <c r="A11329" s="441">
        <v>45870.08726414352</v>
      </c>
      <c r="B11329" s="294" t="s">
        <v>6757</v>
      </c>
    </row>
    <row r="11330">
      <c r="A11330" s="441">
        <v>45870.08728752314</v>
      </c>
      <c r="B11330" s="294" t="s">
        <v>6758</v>
      </c>
    </row>
    <row r="11331">
      <c r="A11331" s="441">
        <v>45870.087292233795</v>
      </c>
      <c r="B11331" s="294" t="s">
        <v>2283</v>
      </c>
    </row>
    <row r="11332">
      <c r="A11332" s="441">
        <v>45870.087301493055</v>
      </c>
      <c r="B11332" s="294" t="s">
        <v>6759</v>
      </c>
    </row>
    <row r="11333">
      <c r="A11333" s="441">
        <v>45870.08730704861</v>
      </c>
      <c r="B11333" s="294" t="s">
        <v>2285</v>
      </c>
    </row>
    <row r="11334">
      <c r="A11334" s="441">
        <v>45870.087314108794</v>
      </c>
      <c r="B11334" s="294" t="s">
        <v>6760</v>
      </c>
    </row>
    <row r="11335">
      <c r="A11335" s="441">
        <v>45870.08732334491</v>
      </c>
      <c r="B11335" s="294" t="s">
        <v>6761</v>
      </c>
    </row>
    <row r="11336">
      <c r="A11336" s="441">
        <v>45870.090673032406</v>
      </c>
      <c r="B11336" s="294" t="s">
        <v>6762</v>
      </c>
    </row>
    <row r="11337">
      <c r="A11337" s="441">
        <v>45870.09068165509</v>
      </c>
      <c r="B11337" s="294" t="s">
        <v>2275</v>
      </c>
    </row>
    <row r="11338">
      <c r="A11338" s="441">
        <v>45870.09069644676</v>
      </c>
      <c r="B11338" s="294" t="s">
        <v>2565</v>
      </c>
    </row>
    <row r="11339">
      <c r="A11339" s="441">
        <v>45870.09070724537</v>
      </c>
      <c r="B11339" s="294" t="s">
        <v>6763</v>
      </c>
    </row>
    <row r="11340">
      <c r="A11340" s="441">
        <v>45870.090720567125</v>
      </c>
      <c r="B11340" s="294" t="s">
        <v>6764</v>
      </c>
    </row>
    <row r="11341">
      <c r="A11341" s="441">
        <v>45870.091918923616</v>
      </c>
      <c r="B11341" s="294" t="s">
        <v>6765</v>
      </c>
    </row>
    <row r="11342">
      <c r="A11342" s="441">
        <v>45870.091927581016</v>
      </c>
      <c r="B11342" s="294" t="s">
        <v>2274</v>
      </c>
    </row>
    <row r="11343">
      <c r="A11343" s="441">
        <v>45870.0919684838</v>
      </c>
      <c r="B11343" s="294" t="s">
        <v>2275</v>
      </c>
    </row>
    <row r="11344">
      <c r="A11344" s="441">
        <v>45870.09197511574</v>
      </c>
      <c r="B11344" s="294" t="s">
        <v>2276</v>
      </c>
    </row>
    <row r="11345">
      <c r="A11345" s="441">
        <v>45870.09198197917</v>
      </c>
      <c r="B11345" s="294" t="s">
        <v>6691</v>
      </c>
    </row>
    <row r="11346">
      <c r="A11346" s="441">
        <v>45870.092008657404</v>
      </c>
      <c r="B11346" s="294" t="s">
        <v>6754</v>
      </c>
    </row>
    <row r="11347">
      <c r="A11347" s="441">
        <v>45870.092030555556</v>
      </c>
      <c r="B11347" s="294" t="s">
        <v>6755</v>
      </c>
    </row>
    <row r="11348">
      <c r="A11348" s="441">
        <v>45870.09204938657</v>
      </c>
      <c r="B11348" s="294" t="s">
        <v>2278</v>
      </c>
    </row>
    <row r="11349">
      <c r="A11349" s="441">
        <v>45870.09207054398</v>
      </c>
      <c r="B11349" s="294" t="s">
        <v>6744</v>
      </c>
    </row>
    <row r="11350">
      <c r="A11350" s="441">
        <v>45870.09208037037</v>
      </c>
      <c r="B11350" s="294" t="s">
        <v>6756</v>
      </c>
    </row>
    <row r="11351">
      <c r="A11351" s="441">
        <v>45870.09208851852</v>
      </c>
      <c r="B11351" s="294" t="s">
        <v>2355</v>
      </c>
    </row>
    <row r="11352">
      <c r="A11352" s="441">
        <v>45870.09209723379</v>
      </c>
      <c r="B11352" s="294" t="s">
        <v>6757</v>
      </c>
    </row>
    <row r="11353">
      <c r="A11353" s="441">
        <v>45870.0921196875</v>
      </c>
      <c r="B11353" s="294" t="s">
        <v>6766</v>
      </c>
    </row>
    <row r="11354">
      <c r="A11354" s="441">
        <v>45870.092139872686</v>
      </c>
      <c r="B11354" s="294" t="s">
        <v>2283</v>
      </c>
    </row>
    <row r="11355">
      <c r="A11355" s="441">
        <v>45870.0921503125</v>
      </c>
      <c r="B11355" s="294" t="s">
        <v>6767</v>
      </c>
    </row>
    <row r="11356">
      <c r="A11356" s="441">
        <v>45870.09215452547</v>
      </c>
      <c r="B11356" s="294" t="s">
        <v>2285</v>
      </c>
    </row>
    <row r="11357">
      <c r="A11357" s="441">
        <v>45870.092164444446</v>
      </c>
      <c r="B11357" s="294" t="s">
        <v>6768</v>
      </c>
    </row>
    <row r="11358">
      <c r="A11358" s="441">
        <v>45870.092174756945</v>
      </c>
      <c r="B11358" s="294" t="s">
        <v>6769</v>
      </c>
    </row>
    <row r="11359">
      <c r="A11359" s="441">
        <v>45870.25718826389</v>
      </c>
      <c r="B11359" s="294" t="s">
        <v>6770</v>
      </c>
    </row>
    <row r="11360">
      <c r="A11360" s="441">
        <v>45870.25719184028</v>
      </c>
      <c r="B11360" s="294" t="s">
        <v>6771</v>
      </c>
    </row>
    <row r="11361">
      <c r="A11361" s="441">
        <v>45870.25720072917</v>
      </c>
      <c r="B11361" s="294" t="s">
        <v>2283</v>
      </c>
    </row>
    <row r="11362">
      <c r="A11362" s="441">
        <v>45870.25721449074</v>
      </c>
      <c r="B11362" s="294" t="s">
        <v>6772</v>
      </c>
    </row>
    <row r="11363">
      <c r="A11363" s="441">
        <v>45870.2842805324</v>
      </c>
      <c r="B11363" s="294" t="s">
        <v>6773</v>
      </c>
    </row>
    <row r="11364">
      <c r="A11364" s="441">
        <v>45870.28428402777</v>
      </c>
      <c r="B11364" s="294" t="s">
        <v>2260</v>
      </c>
    </row>
    <row r="11365">
      <c r="A11365" s="441">
        <v>45870.28428777777</v>
      </c>
      <c r="B11365" s="294" t="s">
        <v>2927</v>
      </c>
    </row>
    <row r="11366">
      <c r="A11366" s="441">
        <v>45870.28430063657</v>
      </c>
      <c r="B11366" s="294" t="s">
        <v>2264</v>
      </c>
    </row>
    <row r="11367">
      <c r="A11367" s="441">
        <v>45870.2845003125</v>
      </c>
      <c r="B11367" s="294" t="s">
        <v>6774</v>
      </c>
    </row>
    <row r="11368">
      <c r="A11368" s="441">
        <v>45870.28451243056</v>
      </c>
      <c r="B11368" s="294" t="s">
        <v>2260</v>
      </c>
    </row>
    <row r="11369">
      <c r="A11369" s="441">
        <v>45870.28452635417</v>
      </c>
      <c r="B11369" s="294" t="s">
        <v>2927</v>
      </c>
    </row>
    <row r="11370">
      <c r="A11370" s="441">
        <v>45870.284533136575</v>
      </c>
      <c r="B11370" s="294" t="s">
        <v>2264</v>
      </c>
    </row>
    <row r="11371">
      <c r="A11371" s="441">
        <v>45870.28468465278</v>
      </c>
      <c r="B11371" s="294" t="s">
        <v>6775</v>
      </c>
    </row>
    <row r="11372">
      <c r="A11372" s="441">
        <v>45870.284688506945</v>
      </c>
      <c r="B11372" s="294" t="s">
        <v>2260</v>
      </c>
    </row>
    <row r="11373">
      <c r="A11373" s="441">
        <v>45870.284691967594</v>
      </c>
      <c r="B11373" s="294" t="s">
        <v>2927</v>
      </c>
    </row>
    <row r="11374">
      <c r="A11374" s="441">
        <v>45870.284696585644</v>
      </c>
      <c r="B11374" s="294" t="s">
        <v>2264</v>
      </c>
    </row>
    <row r="11375">
      <c r="A11375" s="441">
        <v>45870.28514554398</v>
      </c>
      <c r="B11375" s="294" t="s">
        <v>6776</v>
      </c>
    </row>
    <row r="11376">
      <c r="A11376" s="441">
        <v>45870.28515628472</v>
      </c>
      <c r="B11376" s="294" t="s">
        <v>2275</v>
      </c>
    </row>
    <row r="11377">
      <c r="A11377" s="441">
        <v>45870.28516078704</v>
      </c>
      <c r="B11377" s="294" t="s">
        <v>2565</v>
      </c>
    </row>
    <row r="11378">
      <c r="A11378" s="441">
        <v>45870.28516832176</v>
      </c>
      <c r="B11378" s="294" t="s">
        <v>6777</v>
      </c>
    </row>
    <row r="11379">
      <c r="A11379" s="441">
        <v>45870.28518196759</v>
      </c>
      <c r="B11379" s="294" t="s">
        <v>6778</v>
      </c>
    </row>
    <row r="11380">
      <c r="A11380" s="441">
        <v>45870.285552974536</v>
      </c>
      <c r="B11380" s="294" t="s">
        <v>6779</v>
      </c>
    </row>
    <row r="11381">
      <c r="A11381" s="441">
        <v>45870.2855640625</v>
      </c>
      <c r="B11381" s="294" t="s">
        <v>2828</v>
      </c>
    </row>
    <row r="11382">
      <c r="A11382" s="441">
        <v>45870.28556878472</v>
      </c>
      <c r="B11382" s="294" t="s">
        <v>2565</v>
      </c>
    </row>
    <row r="11383">
      <c r="A11383" s="441">
        <v>45870.28557645834</v>
      </c>
      <c r="B11383" s="294" t="s">
        <v>6780</v>
      </c>
    </row>
    <row r="11384">
      <c r="A11384" s="441">
        <v>45870.285593356486</v>
      </c>
      <c r="B11384" s="294" t="s">
        <v>6781</v>
      </c>
    </row>
    <row r="11385">
      <c r="A11385" s="441">
        <v>45870.28657952546</v>
      </c>
      <c r="B11385" s="294" t="s">
        <v>6782</v>
      </c>
    </row>
    <row r="11386">
      <c r="A11386" s="441">
        <v>45870.286582280096</v>
      </c>
      <c r="B11386" s="294" t="s">
        <v>2274</v>
      </c>
    </row>
    <row r="11387">
      <c r="A11387" s="441">
        <v>45870.28660270834</v>
      </c>
      <c r="B11387" s="294" t="s">
        <v>2275</v>
      </c>
    </row>
    <row r="11388">
      <c r="A11388" s="441">
        <v>45870.286605416666</v>
      </c>
      <c r="B11388" s="294" t="s">
        <v>2276</v>
      </c>
    </row>
    <row r="11389">
      <c r="A11389" s="441">
        <v>45870.28661556713</v>
      </c>
      <c r="B11389" s="294" t="s">
        <v>6691</v>
      </c>
    </row>
    <row r="11390">
      <c r="A11390" s="441">
        <v>45870.28663519676</v>
      </c>
      <c r="B11390" s="294" t="s">
        <v>6754</v>
      </c>
    </row>
    <row r="11391">
      <c r="A11391" s="441">
        <v>45870.28664065972</v>
      </c>
      <c r="B11391" s="294" t="s">
        <v>6755</v>
      </c>
    </row>
    <row r="11392">
      <c r="A11392" s="441">
        <v>45870.28665314815</v>
      </c>
      <c r="B11392" s="294" t="s">
        <v>2342</v>
      </c>
    </row>
    <row r="11393">
      <c r="A11393" s="441">
        <v>45870.28667420139</v>
      </c>
      <c r="B11393" s="294" t="s">
        <v>6744</v>
      </c>
    </row>
    <row r="11394">
      <c r="A11394" s="441">
        <v>45870.28668076389</v>
      </c>
      <c r="B11394" s="294" t="s">
        <v>6756</v>
      </c>
    </row>
    <row r="11395">
      <c r="A11395" s="441">
        <v>45870.286683425926</v>
      </c>
      <c r="B11395" s="294" t="s">
        <v>2355</v>
      </c>
    </row>
    <row r="11396">
      <c r="A11396" s="441">
        <v>45870.28668770833</v>
      </c>
      <c r="B11396" s="294" t="s">
        <v>6757</v>
      </c>
    </row>
    <row r="11397">
      <c r="A11397" s="441">
        <v>45870.28670380787</v>
      </c>
      <c r="B11397" s="294" t="s">
        <v>6783</v>
      </c>
    </row>
    <row r="11398">
      <c r="A11398" s="441">
        <v>45870.28670644676</v>
      </c>
      <c r="B11398" s="294" t="s">
        <v>2283</v>
      </c>
    </row>
    <row r="11399">
      <c r="A11399" s="441">
        <v>45870.2867169213</v>
      </c>
      <c r="B11399" s="294" t="s">
        <v>6784</v>
      </c>
    </row>
    <row r="11400">
      <c r="A11400" s="441">
        <v>45870.28671966435</v>
      </c>
      <c r="B11400" s="294" t="s">
        <v>2285</v>
      </c>
    </row>
    <row r="11401">
      <c r="A11401" s="441">
        <v>45870.28672423611</v>
      </c>
      <c r="B11401" s="294" t="s">
        <v>6785</v>
      </c>
    </row>
    <row r="11402">
      <c r="A11402" s="441">
        <v>45870.28673287037</v>
      </c>
      <c r="B11402" s="294" t="s">
        <v>6786</v>
      </c>
    </row>
    <row r="11403">
      <c r="A11403" s="441">
        <v>45870.28673813658</v>
      </c>
      <c r="B11403" s="294" t="s">
        <v>6787</v>
      </c>
    </row>
    <row r="11404">
      <c r="A11404" s="441">
        <v>45870.28674196759</v>
      </c>
      <c r="B11404" s="294" t="s">
        <v>2274</v>
      </c>
    </row>
    <row r="11405">
      <c r="A11405" s="441">
        <v>45870.28674913195</v>
      </c>
      <c r="B11405" s="294" t="s">
        <v>2828</v>
      </c>
    </row>
    <row r="11406">
      <c r="A11406" s="441">
        <v>45870.28675211806</v>
      </c>
      <c r="B11406" s="294" t="s">
        <v>2832</v>
      </c>
    </row>
    <row r="11407">
      <c r="A11407" s="441">
        <v>45870.28675993056</v>
      </c>
      <c r="B11407" s="294" t="s">
        <v>6691</v>
      </c>
    </row>
    <row r="11408">
      <c r="A11408" s="441">
        <v>45870.286786041666</v>
      </c>
      <c r="B11408" s="294" t="s">
        <v>2278</v>
      </c>
    </row>
    <row r="11409">
      <c r="A11409" s="441">
        <v>45870.28680291667</v>
      </c>
      <c r="B11409" s="294" t="s">
        <v>6788</v>
      </c>
    </row>
    <row r="11410">
      <c r="A11410" s="441">
        <v>45870.28680630787</v>
      </c>
      <c r="B11410" s="294" t="s">
        <v>2280</v>
      </c>
    </row>
    <row r="11411">
      <c r="A11411" s="441">
        <v>45870.28681680556</v>
      </c>
      <c r="B11411" s="294" t="s">
        <v>2281</v>
      </c>
    </row>
    <row r="11412">
      <c r="A11412" s="441">
        <v>45870.286840625005</v>
      </c>
      <c r="B11412" s="294" t="s">
        <v>6789</v>
      </c>
    </row>
    <row r="11413">
      <c r="A11413" s="441">
        <v>45870.2868519676</v>
      </c>
      <c r="B11413" s="294" t="s">
        <v>2283</v>
      </c>
    </row>
    <row r="11414">
      <c r="A11414" s="441">
        <v>45870.286859618056</v>
      </c>
      <c r="B11414" s="294" t="s">
        <v>6790</v>
      </c>
    </row>
    <row r="11415">
      <c r="A11415" s="441">
        <v>45870.286862939814</v>
      </c>
      <c r="B11415" s="294" t="s">
        <v>2285</v>
      </c>
    </row>
    <row r="11416">
      <c r="A11416" s="441">
        <v>45870.286876134254</v>
      </c>
      <c r="B11416" s="294" t="s">
        <v>6791</v>
      </c>
    </row>
    <row r="11417">
      <c r="A11417" s="441">
        <v>45870.2868828125</v>
      </c>
      <c r="B11417" s="294" t="s">
        <v>6792</v>
      </c>
    </row>
    <row r="11418">
      <c r="A11418" s="441">
        <v>45870.34150865741</v>
      </c>
      <c r="B11418" s="294" t="s">
        <v>6793</v>
      </c>
    </row>
    <row r="11419">
      <c r="A11419" s="441">
        <v>45870.34151211806</v>
      </c>
      <c r="B11419" s="294" t="s">
        <v>2260</v>
      </c>
    </row>
    <row r="11420">
      <c r="A11420" s="441">
        <v>45870.34151542824</v>
      </c>
      <c r="B11420" s="294" t="s">
        <v>2414</v>
      </c>
    </row>
    <row r="11421">
      <c r="A11421" s="441">
        <v>45870.34152688658</v>
      </c>
      <c r="B11421" s="294" t="s">
        <v>2264</v>
      </c>
    </row>
    <row r="11422">
      <c r="A11422" s="441">
        <v>45870.360054398145</v>
      </c>
      <c r="B11422" s="294" t="s">
        <v>6794</v>
      </c>
    </row>
    <row r="11423">
      <c r="A11423" s="441">
        <v>45870.360078831014</v>
      </c>
      <c r="B11423" s="294" t="s">
        <v>2426</v>
      </c>
    </row>
    <row r="11424">
      <c r="A11424" s="441">
        <v>45870.36008827546</v>
      </c>
      <c r="B11424" s="294" t="s">
        <v>2398</v>
      </c>
    </row>
    <row r="11425">
      <c r="A11425" s="441">
        <v>45870.360096805554</v>
      </c>
      <c r="B11425" s="294" t="s">
        <v>2399</v>
      </c>
    </row>
    <row r="11426">
      <c r="A11426" s="441">
        <v>45870.36011523148</v>
      </c>
      <c r="B11426" s="294" t="s">
        <v>6795</v>
      </c>
    </row>
    <row r="11427">
      <c r="A11427" s="441">
        <v>45870.36051825232</v>
      </c>
      <c r="B11427" s="294" t="s">
        <v>6796</v>
      </c>
    </row>
    <row r="11428">
      <c r="A11428" s="441">
        <v>45870.360528379635</v>
      </c>
      <c r="B11428" s="294" t="s">
        <v>3101</v>
      </c>
    </row>
    <row r="11429">
      <c r="A11429" s="441">
        <v>45870.360540740745</v>
      </c>
      <c r="B11429" s="294" t="s">
        <v>2398</v>
      </c>
    </row>
    <row r="11430">
      <c r="A11430" s="441">
        <v>45870.36055168981</v>
      </c>
      <c r="B11430" s="294" t="s">
        <v>2399</v>
      </c>
    </row>
    <row r="11431">
      <c r="A11431" s="441">
        <v>45870.3605675463</v>
      </c>
      <c r="B11431" s="294" t="s">
        <v>6797</v>
      </c>
    </row>
    <row r="11432">
      <c r="A11432" s="441">
        <v>45870.36105502315</v>
      </c>
      <c r="B11432" s="294" t="s">
        <v>6798</v>
      </c>
    </row>
    <row r="11433">
      <c r="A11433" s="441">
        <v>45870.361059375005</v>
      </c>
      <c r="B11433" s="294" t="s">
        <v>2274</v>
      </c>
    </row>
    <row r="11434">
      <c r="A11434" s="441">
        <v>45870.36106733796</v>
      </c>
      <c r="B11434" s="294" t="s">
        <v>2426</v>
      </c>
    </row>
    <row r="11435">
      <c r="A11435" s="441">
        <v>45870.36107116898</v>
      </c>
      <c r="B11435" s="294" t="s">
        <v>2429</v>
      </c>
    </row>
    <row r="11436">
      <c r="A11436" s="441">
        <v>45870.36107471064</v>
      </c>
      <c r="B11436" s="294" t="s">
        <v>6691</v>
      </c>
    </row>
    <row r="11437">
      <c r="A11437" s="441">
        <v>45870.36112498843</v>
      </c>
      <c r="B11437" s="294" t="s">
        <v>2374</v>
      </c>
    </row>
    <row r="11438">
      <c r="A11438" s="441">
        <v>45870.36113975695</v>
      </c>
      <c r="B11438" s="294" t="s">
        <v>6799</v>
      </c>
    </row>
    <row r="11439">
      <c r="A11439" s="441">
        <v>45870.36114475694</v>
      </c>
      <c r="B11439" s="294" t="s">
        <v>2280</v>
      </c>
    </row>
    <row r="11440">
      <c r="A11440" s="441">
        <v>45870.361155289356</v>
      </c>
      <c r="B11440" s="294" t="s">
        <v>2281</v>
      </c>
    </row>
    <row r="11441">
      <c r="A11441" s="441">
        <v>45870.36118910879</v>
      </c>
      <c r="B11441" s="294" t="s">
        <v>6800</v>
      </c>
    </row>
    <row r="11442">
      <c r="A11442" s="441">
        <v>45870.36119438657</v>
      </c>
      <c r="B11442" s="294" t="s">
        <v>2283</v>
      </c>
    </row>
    <row r="11443">
      <c r="A11443" s="441">
        <v>45870.36120517361</v>
      </c>
      <c r="B11443" s="294" t="s">
        <v>6801</v>
      </c>
    </row>
    <row r="11444">
      <c r="A11444" s="441">
        <v>45870.36122280093</v>
      </c>
      <c r="B11444" s="294" t="s">
        <v>2285</v>
      </c>
    </row>
    <row r="11445">
      <c r="A11445" s="441">
        <v>45870.36122847222</v>
      </c>
      <c r="B11445" s="294" t="s">
        <v>6802</v>
      </c>
    </row>
    <row r="11446">
      <c r="A11446" s="441">
        <v>45870.36123454861</v>
      </c>
      <c r="B11446" s="294" t="s">
        <v>6803</v>
      </c>
    </row>
    <row r="11447">
      <c r="A11447" s="441">
        <v>45870.361659988426</v>
      </c>
      <c r="B11447" s="294" t="s">
        <v>6804</v>
      </c>
    </row>
    <row r="11448">
      <c r="A11448" s="441">
        <v>45870.36166469907</v>
      </c>
      <c r="B11448" s="294" t="s">
        <v>2274</v>
      </c>
    </row>
    <row r="11449">
      <c r="A11449" s="441">
        <v>45870.36167721065</v>
      </c>
      <c r="B11449" s="294" t="s">
        <v>3101</v>
      </c>
    </row>
    <row r="11450">
      <c r="A11450" s="441">
        <v>45870.36168238426</v>
      </c>
      <c r="B11450" s="294" t="s">
        <v>3106</v>
      </c>
    </row>
    <row r="11451">
      <c r="A11451" s="441">
        <v>45870.36168714121</v>
      </c>
      <c r="B11451" s="294" t="s">
        <v>6691</v>
      </c>
    </row>
    <row r="11452">
      <c r="A11452" s="441">
        <v>45870.361725925926</v>
      </c>
      <c r="B11452" s="294" t="s">
        <v>2278</v>
      </c>
    </row>
    <row r="11453">
      <c r="A11453" s="441">
        <v>45870.36174851852</v>
      </c>
      <c r="B11453" s="294" t="s">
        <v>6805</v>
      </c>
    </row>
    <row r="11454">
      <c r="A11454" s="441">
        <v>45870.36175315973</v>
      </c>
      <c r="B11454" s="294" t="s">
        <v>2280</v>
      </c>
    </row>
    <row r="11455">
      <c r="A11455" s="441">
        <v>45870.36176371528</v>
      </c>
      <c r="B11455" s="294" t="s">
        <v>2281</v>
      </c>
    </row>
    <row r="11456">
      <c r="A11456" s="441">
        <v>45870.361779432875</v>
      </c>
      <c r="B11456" s="294" t="s">
        <v>6806</v>
      </c>
    </row>
    <row r="11457">
      <c r="A11457" s="441">
        <v>45870.361783622684</v>
      </c>
      <c r="B11457" s="294" t="s">
        <v>2283</v>
      </c>
    </row>
    <row r="11458">
      <c r="A11458" s="441">
        <v>45870.36179152778</v>
      </c>
      <c r="B11458" s="294" t="s">
        <v>6807</v>
      </c>
    </row>
    <row r="11459">
      <c r="A11459" s="441">
        <v>45870.36179575232</v>
      </c>
      <c r="B11459" s="294" t="s">
        <v>2285</v>
      </c>
    </row>
    <row r="11460">
      <c r="A11460" s="441">
        <v>45870.36180293981</v>
      </c>
      <c r="B11460" s="294" t="s">
        <v>6808</v>
      </c>
    </row>
    <row r="11461">
      <c r="A11461" s="441">
        <v>45870.36181019676</v>
      </c>
      <c r="B11461" s="294" t="s">
        <v>6809</v>
      </c>
    </row>
    <row r="11462">
      <c r="A11462" s="441">
        <v>45870.37510305556</v>
      </c>
      <c r="B11462" s="294" t="s">
        <v>2290</v>
      </c>
    </row>
    <row r="11463">
      <c r="A11463" s="441">
        <v>45870.375801041664</v>
      </c>
      <c r="B11463" s="294" t="s">
        <v>3141</v>
      </c>
    </row>
    <row r="11464">
      <c r="A11464" s="441">
        <v>45870.37592527778</v>
      </c>
      <c r="B11464" s="294" t="s">
        <v>6810</v>
      </c>
    </row>
    <row r="11465">
      <c r="A11465" s="441">
        <v>45870.37592976852</v>
      </c>
      <c r="B11465" s="294" t="s">
        <v>6811</v>
      </c>
    </row>
    <row r="11466">
      <c r="A11466" s="441">
        <v>45870.375951215276</v>
      </c>
      <c r="B11466" s="294" t="s">
        <v>6812</v>
      </c>
    </row>
    <row r="11467">
      <c r="A11467" s="441">
        <v>45870.375955509255</v>
      </c>
      <c r="B11467" s="294" t="s">
        <v>2283</v>
      </c>
    </row>
    <row r="11468">
      <c r="A11468" s="441">
        <v>45870.37596443287</v>
      </c>
      <c r="B11468" s="294" t="s">
        <v>6813</v>
      </c>
    </row>
    <row r="11469">
      <c r="A11469" s="441">
        <v>45870.37889125</v>
      </c>
      <c r="B11469" s="294" t="s">
        <v>6814</v>
      </c>
    </row>
    <row r="11470">
      <c r="A11470" s="441">
        <v>45870.378896724535</v>
      </c>
      <c r="B11470" s="294" t="s">
        <v>2260</v>
      </c>
    </row>
    <row r="11471">
      <c r="A11471" s="441">
        <v>45870.37890228009</v>
      </c>
      <c r="B11471" s="294" t="s">
        <v>4026</v>
      </c>
    </row>
    <row r="11472">
      <c r="A11472" s="441">
        <v>45870.37890681713</v>
      </c>
      <c r="B11472" s="294" t="s">
        <v>2264</v>
      </c>
    </row>
    <row r="11473">
      <c r="A11473" s="441">
        <v>45870.385985347224</v>
      </c>
      <c r="B11473" s="294" t="s">
        <v>6815</v>
      </c>
    </row>
    <row r="11474">
      <c r="A11474" s="441">
        <v>45870.385990497685</v>
      </c>
      <c r="B11474" s="294" t="s">
        <v>2260</v>
      </c>
    </row>
    <row r="11475">
      <c r="A11475" s="441">
        <v>45870.385994895834</v>
      </c>
      <c r="B11475" s="294" t="s">
        <v>2980</v>
      </c>
    </row>
    <row r="11476">
      <c r="A11476" s="441">
        <v>45870.38601625</v>
      </c>
      <c r="B11476" s="294" t="s">
        <v>2264</v>
      </c>
    </row>
    <row r="11477">
      <c r="A11477" s="441">
        <v>45870.39582829861</v>
      </c>
      <c r="B11477" s="294" t="s">
        <v>6816</v>
      </c>
    </row>
    <row r="11478">
      <c r="A11478" s="441">
        <v>45870.39583981481</v>
      </c>
      <c r="B11478" s="294" t="s">
        <v>6817</v>
      </c>
    </row>
    <row r="11479">
      <c r="A11479" s="441">
        <v>45870.39588364583</v>
      </c>
      <c r="B11479" s="294" t="s">
        <v>6818</v>
      </c>
    </row>
    <row r="11480">
      <c r="A11480" s="441">
        <v>45870.39591824074</v>
      </c>
      <c r="B11480" s="294" t="s">
        <v>6819</v>
      </c>
    </row>
    <row r="11481">
      <c r="A11481" s="441">
        <v>45870.396207488426</v>
      </c>
      <c r="B11481" s="294" t="s">
        <v>6816</v>
      </c>
    </row>
    <row r="11482">
      <c r="A11482" s="441">
        <v>45870.39621630787</v>
      </c>
      <c r="B11482" s="294" t="s">
        <v>6817</v>
      </c>
    </row>
    <row r="11483">
      <c r="A11483" s="441">
        <v>45870.39626145833</v>
      </c>
      <c r="B11483" s="294" t="s">
        <v>6818</v>
      </c>
    </row>
    <row r="11484">
      <c r="A11484" s="441">
        <v>45870.3962958912</v>
      </c>
      <c r="B11484" s="294" t="s">
        <v>6819</v>
      </c>
    </row>
    <row r="11485">
      <c r="A11485" s="441">
        <v>45870.53841734954</v>
      </c>
      <c r="B11485" s="294" t="s">
        <v>6820</v>
      </c>
    </row>
    <row r="11486">
      <c r="A11486" s="441">
        <v>45870.53842291667</v>
      </c>
      <c r="B11486" s="294" t="s">
        <v>2260</v>
      </c>
    </row>
    <row r="11487">
      <c r="A11487" s="441">
        <v>45870.53844773148</v>
      </c>
      <c r="B11487" s="294" t="s">
        <v>3651</v>
      </c>
    </row>
    <row r="11488">
      <c r="A11488" s="441">
        <v>45870.53845020833</v>
      </c>
      <c r="B11488" s="294" t="s">
        <v>2264</v>
      </c>
    </row>
    <row r="11489">
      <c r="A11489" s="441">
        <v>45870.53930822917</v>
      </c>
      <c r="B11489" s="294" t="s">
        <v>6821</v>
      </c>
    </row>
    <row r="11490">
      <c r="A11490" s="441">
        <v>45870.53931670139</v>
      </c>
      <c r="B11490" s="294" t="s">
        <v>3654</v>
      </c>
    </row>
    <row r="11491">
      <c r="A11491" s="441">
        <v>45870.539320625</v>
      </c>
      <c r="B11491" s="294" t="s">
        <v>3655</v>
      </c>
    </row>
    <row r="11492">
      <c r="A11492" s="441">
        <v>45870.539327719904</v>
      </c>
      <c r="B11492" s="294" t="s">
        <v>6822</v>
      </c>
    </row>
    <row r="11493">
      <c r="A11493" s="441">
        <v>45870.53933665509</v>
      </c>
      <c r="B11493" s="294" t="s">
        <v>6823</v>
      </c>
    </row>
    <row r="11494">
      <c r="A11494" s="441">
        <v>45870.540324745365</v>
      </c>
      <c r="B11494" s="294" t="s">
        <v>6824</v>
      </c>
    </row>
    <row r="11495">
      <c r="A11495" s="441">
        <v>45870.540346180554</v>
      </c>
      <c r="B11495" s="294" t="s">
        <v>2274</v>
      </c>
    </row>
    <row r="11496">
      <c r="A11496" s="441">
        <v>45870.54036009259</v>
      </c>
      <c r="B11496" s="294" t="s">
        <v>3654</v>
      </c>
    </row>
    <row r="11497">
      <c r="A11497" s="441">
        <v>45870.54036424769</v>
      </c>
      <c r="B11497" s="294" t="s">
        <v>3659</v>
      </c>
    </row>
    <row r="11498">
      <c r="A11498" s="441">
        <v>45870.54036799769</v>
      </c>
      <c r="B11498" s="294" t="s">
        <v>6825</v>
      </c>
    </row>
    <row r="11499">
      <c r="A11499" s="441">
        <v>45870.54040679398</v>
      </c>
      <c r="B11499" s="294" t="s">
        <v>2374</v>
      </c>
    </row>
    <row r="11500">
      <c r="A11500" s="441">
        <v>45870.54041927084</v>
      </c>
      <c r="B11500" s="294" t="s">
        <v>6826</v>
      </c>
    </row>
    <row r="11501">
      <c r="A11501" s="441">
        <v>45870.54042305556</v>
      </c>
      <c r="B11501" s="294" t="s">
        <v>2280</v>
      </c>
    </row>
    <row r="11502">
      <c r="A11502" s="441">
        <v>45870.540432395836</v>
      </c>
      <c r="B11502" s="294" t="s">
        <v>2281</v>
      </c>
    </row>
    <row r="11503">
      <c r="A11503" s="441">
        <v>45870.54045071759</v>
      </c>
      <c r="B11503" s="294" t="s">
        <v>6827</v>
      </c>
    </row>
    <row r="11504">
      <c r="A11504" s="441">
        <v>45870.54045505787</v>
      </c>
      <c r="B11504" s="294" t="s">
        <v>2283</v>
      </c>
    </row>
    <row r="11505">
      <c r="A11505" s="441">
        <v>45870.54046296296</v>
      </c>
      <c r="B11505" s="294" t="s">
        <v>6828</v>
      </c>
    </row>
    <row r="11506">
      <c r="A11506" s="441">
        <v>45870.540466493054</v>
      </c>
      <c r="B11506" s="294" t="s">
        <v>2285</v>
      </c>
    </row>
    <row r="11507">
      <c r="A11507" s="441">
        <v>45870.540472152774</v>
      </c>
      <c r="B11507" s="294" t="s">
        <v>6829</v>
      </c>
    </row>
    <row r="11508">
      <c r="A11508" s="441">
        <v>45870.54047929398</v>
      </c>
      <c r="B11508" s="294" t="s">
        <v>6830</v>
      </c>
    </row>
    <row r="11509">
      <c r="A11509" s="441">
        <v>45870.75843850695</v>
      </c>
      <c r="B11509" s="294" t="s">
        <v>2283</v>
      </c>
    </row>
    <row r="11510">
      <c r="A11510" s="441">
        <v>45870.758461944446</v>
      </c>
      <c r="B11510" s="294" t="s">
        <v>6831</v>
      </c>
    </row>
    <row r="11511">
      <c r="A11511" s="441">
        <v>45870.75847497685</v>
      </c>
      <c r="B11511" s="294" t="s">
        <v>2283</v>
      </c>
    </row>
    <row r="11512">
      <c r="A11512" s="441">
        <v>45870.75849778936</v>
      </c>
      <c r="B11512" s="294" t="s">
        <v>6832</v>
      </c>
    </row>
    <row r="11513">
      <c r="A11513" s="441">
        <v>45870.7585078588</v>
      </c>
      <c r="B11513" s="294" t="s">
        <v>2283</v>
      </c>
    </row>
    <row r="11514">
      <c r="A11514" s="441">
        <v>45870.75851958334</v>
      </c>
      <c r="B11514" s="294" t="s">
        <v>6833</v>
      </c>
    </row>
    <row r="11515">
      <c r="A11515" s="441">
        <v>45870.82568658565</v>
      </c>
      <c r="B11515" s="294" t="s">
        <v>2283</v>
      </c>
    </row>
    <row r="11516">
      <c r="A11516" s="441">
        <v>45870.825697175926</v>
      </c>
      <c r="B11516" s="294" t="s">
        <v>6834</v>
      </c>
    </row>
    <row r="11517">
      <c r="A11517" s="441">
        <v>45870.825747696756</v>
      </c>
      <c r="B11517" s="294" t="s">
        <v>2283</v>
      </c>
    </row>
    <row r="11518">
      <c r="A11518" s="441">
        <v>45870.82576009259</v>
      </c>
      <c r="B11518" s="294" t="s">
        <v>6835</v>
      </c>
    </row>
    <row r="11519">
      <c r="A11519" s="441">
        <v>45870.84835674769</v>
      </c>
      <c r="B11519" s="294" t="s">
        <v>6836</v>
      </c>
    </row>
    <row r="11520">
      <c r="A11520" s="441">
        <v>45870.84836924769</v>
      </c>
      <c r="B11520" s="294" t="s">
        <v>4087</v>
      </c>
    </row>
    <row r="11521">
      <c r="A11521" s="441">
        <v>45870.84838560185</v>
      </c>
      <c r="B11521" s="294" t="s">
        <v>4088</v>
      </c>
    </row>
    <row r="11522">
      <c r="A11522" s="441">
        <v>45870.84839439815</v>
      </c>
      <c r="B11522" s="294" t="s">
        <v>6837</v>
      </c>
    </row>
    <row r="11523">
      <c r="A11523" s="441">
        <v>45870.84841438658</v>
      </c>
      <c r="B11523" s="294" t="s">
        <v>6838</v>
      </c>
    </row>
    <row r="11524">
      <c r="A11524" s="441">
        <v>45870.84943130787</v>
      </c>
      <c r="B11524" s="294" t="s">
        <v>6839</v>
      </c>
    </row>
    <row r="11525">
      <c r="A11525" s="441">
        <v>45870.84943640046</v>
      </c>
      <c r="B11525" s="294" t="s">
        <v>2274</v>
      </c>
    </row>
    <row r="11526">
      <c r="A11526" s="441">
        <v>45870.84944885416</v>
      </c>
      <c r="B11526" s="294" t="s">
        <v>4087</v>
      </c>
    </row>
    <row r="11527">
      <c r="A11527" s="441">
        <v>45870.84945976852</v>
      </c>
      <c r="B11527" s="294" t="s">
        <v>4092</v>
      </c>
    </row>
    <row r="11528">
      <c r="A11528" s="441">
        <v>45870.84946395834</v>
      </c>
      <c r="B11528" s="294" t="s">
        <v>6840</v>
      </c>
    </row>
    <row r="11529">
      <c r="A11529" s="441">
        <v>45870.84949943287</v>
      </c>
      <c r="B11529" s="294" t="s">
        <v>2333</v>
      </c>
    </row>
    <row r="11530">
      <c r="A11530" s="441">
        <v>45870.849521516204</v>
      </c>
      <c r="B11530" s="294" t="s">
        <v>6841</v>
      </c>
    </row>
    <row r="11531">
      <c r="A11531" s="441">
        <v>45870.84952570601</v>
      </c>
      <c r="B11531" s="294" t="s">
        <v>2280</v>
      </c>
    </row>
    <row r="11532">
      <c r="A11532" s="441">
        <v>45870.84954350695</v>
      </c>
      <c r="B11532" s="294" t="s">
        <v>2281</v>
      </c>
    </row>
    <row r="11533">
      <c r="A11533" s="441">
        <v>45870.849560891205</v>
      </c>
      <c r="B11533" s="294" t="s">
        <v>6842</v>
      </c>
    </row>
    <row r="11534">
      <c r="A11534" s="441">
        <v>45870.84956479167</v>
      </c>
      <c r="B11534" s="294" t="s">
        <v>2283</v>
      </c>
    </row>
    <row r="11535">
      <c r="A11535" s="441">
        <v>45870.84957287037</v>
      </c>
      <c r="B11535" s="294" t="s">
        <v>6843</v>
      </c>
    </row>
    <row r="11536">
      <c r="A11536" s="441">
        <v>45870.849576712964</v>
      </c>
      <c r="B11536" s="294" t="s">
        <v>2285</v>
      </c>
    </row>
    <row r="11537">
      <c r="A11537" s="441">
        <v>45870.84958872685</v>
      </c>
      <c r="B11537" s="294" t="s">
        <v>6844</v>
      </c>
    </row>
    <row r="11538">
      <c r="A11538" s="441">
        <v>45870.84959515046</v>
      </c>
      <c r="B11538" s="294" t="s">
        <v>6845</v>
      </c>
    </row>
    <row r="11539">
      <c r="A11539" s="441">
        <v>45870.85634244213</v>
      </c>
      <c r="B11539" s="294" t="s">
        <v>6846</v>
      </c>
    </row>
    <row r="11540">
      <c r="A11540" s="441">
        <v>45870.85635565972</v>
      </c>
      <c r="B11540" s="294" t="s">
        <v>2260</v>
      </c>
    </row>
    <row r="11541">
      <c r="A11541" s="441">
        <v>45870.85635991898</v>
      </c>
      <c r="B11541" s="294" t="s">
        <v>2980</v>
      </c>
    </row>
    <row r="11542">
      <c r="A11542" s="441">
        <v>45870.85637195602</v>
      </c>
      <c r="B11542" s="294" t="s">
        <v>2264</v>
      </c>
    </row>
    <row r="11543">
      <c r="A11543" s="441">
        <v>45870.90899888889</v>
      </c>
      <c r="B11543" s="294" t="s">
        <v>6847</v>
      </c>
    </row>
    <row r="11544">
      <c r="A11544" s="441">
        <v>45870.9089990162</v>
      </c>
      <c r="B11544" s="294" t="s">
        <v>6848</v>
      </c>
    </row>
    <row r="11545">
      <c r="A11545" s="441">
        <v>45870.90900533565</v>
      </c>
      <c r="B11545" s="294" t="s">
        <v>2260</v>
      </c>
    </row>
    <row r="11546">
      <c r="A11546" s="441">
        <v>45870.909013032404</v>
      </c>
      <c r="B11546" s="294" t="s">
        <v>2696</v>
      </c>
    </row>
    <row r="11547">
      <c r="A11547" s="441">
        <v>45870.90903219907</v>
      </c>
      <c r="B11547" s="294" t="s">
        <v>2264</v>
      </c>
    </row>
    <row r="11548">
      <c r="A11548" s="441">
        <v>45870.909033125004</v>
      </c>
      <c r="B11548" s="294" t="s">
        <v>2372</v>
      </c>
    </row>
    <row r="11549">
      <c r="A11549" s="441">
        <v>45870.90905452546</v>
      </c>
      <c r="B11549" s="294" t="s">
        <v>2398</v>
      </c>
    </row>
    <row r="11550">
      <c r="A11550" s="441">
        <v>45870.90906229167</v>
      </c>
      <c r="B11550" s="294" t="s">
        <v>2399</v>
      </c>
    </row>
    <row r="11551">
      <c r="A11551" s="441">
        <v>45870.909086064814</v>
      </c>
      <c r="B11551" s="294" t="s">
        <v>6849</v>
      </c>
    </row>
    <row r="11552">
      <c r="A11552" s="441">
        <v>45870.90990453704</v>
      </c>
      <c r="B11552" s="294" t="s">
        <v>6850</v>
      </c>
    </row>
    <row r="11553">
      <c r="A11553" s="441">
        <v>45870.90991322917</v>
      </c>
      <c r="B11553" s="294" t="s">
        <v>2274</v>
      </c>
    </row>
    <row r="11554">
      <c r="A11554" s="441">
        <v>45870.90994354167</v>
      </c>
      <c r="B11554" s="294" t="s">
        <v>2372</v>
      </c>
    </row>
    <row r="11555">
      <c r="A11555" s="441">
        <v>45870.909948437504</v>
      </c>
      <c r="B11555" s="294" t="s">
        <v>2373</v>
      </c>
    </row>
    <row r="11556">
      <c r="A11556" s="441">
        <v>45870.90995267361</v>
      </c>
      <c r="B11556" s="294" t="s">
        <v>6840</v>
      </c>
    </row>
    <row r="11557">
      <c r="A11557" s="441">
        <v>45870.90998292824</v>
      </c>
      <c r="B11557" s="294" t="s">
        <v>2342</v>
      </c>
    </row>
    <row r="11558">
      <c r="A11558" s="441">
        <v>45870.910001435186</v>
      </c>
      <c r="B11558" s="294" t="s">
        <v>6851</v>
      </c>
    </row>
    <row r="11559">
      <c r="A11559" s="441">
        <v>45870.91000635417</v>
      </c>
      <c r="B11559" s="294" t="s">
        <v>2280</v>
      </c>
    </row>
    <row r="11560">
      <c r="A11560" s="441">
        <v>45870.91001787037</v>
      </c>
      <c r="B11560" s="294" t="s">
        <v>2281</v>
      </c>
    </row>
    <row r="11561">
      <c r="A11561" s="441">
        <v>45870.91003501158</v>
      </c>
      <c r="B11561" s="294" t="s">
        <v>6852</v>
      </c>
    </row>
    <row r="11562">
      <c r="A11562" s="441">
        <v>45870.91003960648</v>
      </c>
      <c r="B11562" s="294" t="s">
        <v>2283</v>
      </c>
    </row>
    <row r="11563">
      <c r="A11563" s="441">
        <v>45870.91005685185</v>
      </c>
      <c r="B11563" s="294" t="s">
        <v>6853</v>
      </c>
    </row>
    <row r="11564">
      <c r="A11564" s="441">
        <v>45870.910060486116</v>
      </c>
      <c r="B11564" s="294" t="s">
        <v>2285</v>
      </c>
    </row>
    <row r="11565">
      <c r="A11565" s="441">
        <v>45870.910065833334</v>
      </c>
      <c r="B11565" s="294" t="s">
        <v>6854</v>
      </c>
    </row>
    <row r="11566">
      <c r="A11566" s="441">
        <v>45870.91007449074</v>
      </c>
      <c r="B11566" s="294" t="s">
        <v>6855</v>
      </c>
    </row>
    <row r="11567">
      <c r="A11567" s="441">
        <v>45870.91394237269</v>
      </c>
      <c r="B11567" s="294" t="s">
        <v>6856</v>
      </c>
    </row>
    <row r="11568">
      <c r="A11568" s="441">
        <v>45870.91395165509</v>
      </c>
      <c r="B11568" s="294" t="s">
        <v>2372</v>
      </c>
    </row>
    <row r="11569">
      <c r="A11569" s="441">
        <v>45870.91397224537</v>
      </c>
      <c r="B11569" s="294" t="s">
        <v>2398</v>
      </c>
    </row>
    <row r="11570">
      <c r="A11570" s="441">
        <v>45870.913979687495</v>
      </c>
      <c r="B11570" s="294" t="s">
        <v>2399</v>
      </c>
    </row>
    <row r="11571">
      <c r="A11571" s="441">
        <v>45870.91400023148</v>
      </c>
      <c r="B11571" s="294" t="s">
        <v>6857</v>
      </c>
    </row>
    <row r="11572">
      <c r="A11572" s="441">
        <v>45870.91425869213</v>
      </c>
      <c r="B11572" s="294" t="s">
        <v>6858</v>
      </c>
    </row>
    <row r="11573">
      <c r="A11573" s="441">
        <v>45870.91426236111</v>
      </c>
      <c r="B11573" s="294" t="s">
        <v>2274</v>
      </c>
    </row>
    <row r="11574">
      <c r="A11574" s="441">
        <v>45870.91428296296</v>
      </c>
      <c r="B11574" s="294" t="s">
        <v>2372</v>
      </c>
    </row>
    <row r="11575">
      <c r="A11575" s="441">
        <v>45870.91429188657</v>
      </c>
      <c r="B11575" s="294" t="s">
        <v>2373</v>
      </c>
    </row>
    <row r="11576">
      <c r="A11576" s="441">
        <v>45870.91429560185</v>
      </c>
      <c r="B11576" s="294" t="s">
        <v>6840</v>
      </c>
    </row>
    <row r="11577">
      <c r="A11577" s="441">
        <v>45870.91431814815</v>
      </c>
      <c r="B11577" s="294" t="s">
        <v>6859</v>
      </c>
    </row>
    <row r="11578">
      <c r="A11578" s="441">
        <v>45870.91433114583</v>
      </c>
      <c r="B11578" s="294" t="s">
        <v>6860</v>
      </c>
    </row>
    <row r="11579">
      <c r="A11579" s="441">
        <v>45870.914361724535</v>
      </c>
      <c r="B11579" s="294" t="s">
        <v>6861</v>
      </c>
    </row>
    <row r="11580">
      <c r="A11580" s="441">
        <v>45870.91438209491</v>
      </c>
      <c r="B11580" s="294" t="s">
        <v>2374</v>
      </c>
    </row>
    <row r="11581">
      <c r="A11581" s="441">
        <v>45870.91439680556</v>
      </c>
      <c r="B11581" s="294" t="s">
        <v>6851</v>
      </c>
    </row>
    <row r="11582">
      <c r="A11582" s="441">
        <v>45870.91440650463</v>
      </c>
      <c r="B11582" s="294" t="s">
        <v>6862</v>
      </c>
    </row>
    <row r="11583">
      <c r="A11583" s="441">
        <v>45870.914410428246</v>
      </c>
      <c r="B11583" s="294" t="s">
        <v>2355</v>
      </c>
    </row>
    <row r="11584">
      <c r="A11584" s="441">
        <v>45870.91441408565</v>
      </c>
      <c r="B11584" s="294" t="s">
        <v>6863</v>
      </c>
    </row>
    <row r="11585">
      <c r="A11585" s="441">
        <v>45870.91443010417</v>
      </c>
      <c r="B11585" s="294" t="s">
        <v>6864</v>
      </c>
    </row>
    <row r="11586">
      <c r="A11586" s="441">
        <v>45870.91443675926</v>
      </c>
      <c r="B11586" s="294" t="s">
        <v>2283</v>
      </c>
    </row>
    <row r="11587">
      <c r="A11587" s="441">
        <v>45870.914452094905</v>
      </c>
      <c r="B11587" s="294" t="s">
        <v>6865</v>
      </c>
    </row>
    <row r="11588">
      <c r="A11588" s="441">
        <v>45870.914456805556</v>
      </c>
      <c r="B11588" s="294" t="s">
        <v>2285</v>
      </c>
    </row>
    <row r="11589">
      <c r="A11589" s="441">
        <v>45870.9144675</v>
      </c>
      <c r="B11589" s="294" t="s">
        <v>6866</v>
      </c>
    </row>
    <row r="11590">
      <c r="A11590" s="441">
        <v>45870.91447559028</v>
      </c>
      <c r="B11590" s="294" t="s">
        <v>6867</v>
      </c>
    </row>
    <row r="11591">
      <c r="A11591" s="441">
        <v>45870.93468681713</v>
      </c>
      <c r="B11591" s="294" t="s">
        <v>6868</v>
      </c>
    </row>
    <row r="11592">
      <c r="A11592" s="441">
        <v>45870.934695497686</v>
      </c>
      <c r="B11592" s="294" t="s">
        <v>2260</v>
      </c>
    </row>
    <row r="11593">
      <c r="A11593" s="441">
        <v>45870.934699942125</v>
      </c>
      <c r="B11593" s="294" t="s">
        <v>2550</v>
      </c>
    </row>
    <row r="11594">
      <c r="A11594" s="441">
        <v>45870.934715324074</v>
      </c>
      <c r="B11594" s="294" t="s">
        <v>2262</v>
      </c>
    </row>
    <row r="11595">
      <c r="A11595" s="441">
        <v>45870.93473475694</v>
      </c>
      <c r="B11595" s="294" t="s">
        <v>6869</v>
      </c>
    </row>
    <row r="11596">
      <c r="A11596" s="441">
        <v>45870.93476137731</v>
      </c>
      <c r="B11596" s="294" t="s">
        <v>2264</v>
      </c>
    </row>
    <row r="11597">
      <c r="A11597" s="441">
        <v>45870.93500515046</v>
      </c>
      <c r="B11597" s="294" t="s">
        <v>6870</v>
      </c>
    </row>
    <row r="11598">
      <c r="A11598" s="441">
        <v>45870.935014965275</v>
      </c>
      <c r="B11598" s="294" t="s">
        <v>2553</v>
      </c>
    </row>
    <row r="11599">
      <c r="A11599" s="441">
        <v>45870.93501927084</v>
      </c>
      <c r="B11599" s="294" t="s">
        <v>2554</v>
      </c>
    </row>
    <row r="11600">
      <c r="A11600" s="441">
        <v>45870.93502960648</v>
      </c>
      <c r="B11600" s="294" t="s">
        <v>6871</v>
      </c>
    </row>
    <row r="11601">
      <c r="A11601" s="441">
        <v>45870.93504730324</v>
      </c>
      <c r="B11601" s="294" t="s">
        <v>6872</v>
      </c>
    </row>
    <row r="11602">
      <c r="A11602" s="441">
        <v>45870.9363096875</v>
      </c>
      <c r="B11602" s="294" t="s">
        <v>6873</v>
      </c>
    </row>
    <row r="11603">
      <c r="A11603" s="441">
        <v>45870.936314583334</v>
      </c>
      <c r="B11603" s="294" t="s">
        <v>2274</v>
      </c>
    </row>
    <row r="11604">
      <c r="A11604" s="441">
        <v>45870.93632688657</v>
      </c>
      <c r="B11604" s="294" t="s">
        <v>2553</v>
      </c>
    </row>
    <row r="11605">
      <c r="A11605" s="441">
        <v>45870.93633135417</v>
      </c>
      <c r="B11605" s="294" t="s">
        <v>2558</v>
      </c>
    </row>
    <row r="11606">
      <c r="A11606" s="441">
        <v>45870.93633527777</v>
      </c>
      <c r="B11606" s="294" t="s">
        <v>6840</v>
      </c>
    </row>
    <row r="11607">
      <c r="A11607" s="441">
        <v>45870.93640638889</v>
      </c>
      <c r="B11607" s="294" t="s">
        <v>2278</v>
      </c>
    </row>
    <row r="11608">
      <c r="A11608" s="441">
        <v>45870.936439537036</v>
      </c>
      <c r="B11608" s="294" t="s">
        <v>6874</v>
      </c>
    </row>
    <row r="11609">
      <c r="A11609" s="441">
        <v>45870.936443715276</v>
      </c>
      <c r="B11609" s="294" t="s">
        <v>2280</v>
      </c>
    </row>
    <row r="11610">
      <c r="A11610" s="441">
        <v>45870.93645378472</v>
      </c>
      <c r="B11610" s="294" t="s">
        <v>2281</v>
      </c>
    </row>
    <row r="11611">
      <c r="A11611" s="441">
        <v>45870.93649125</v>
      </c>
      <c r="B11611" s="294" t="s">
        <v>6875</v>
      </c>
    </row>
    <row r="11612">
      <c r="A11612" s="441">
        <v>45870.93650282407</v>
      </c>
      <c r="B11612" s="294" t="s">
        <v>2283</v>
      </c>
    </row>
    <row r="11613">
      <c r="A11613" s="441">
        <v>45870.93652046296</v>
      </c>
      <c r="B11613" s="294" t="s">
        <v>6876</v>
      </c>
    </row>
    <row r="11614">
      <c r="A11614" s="441">
        <v>45870.93654953704</v>
      </c>
      <c r="B11614" s="294" t="s">
        <v>2285</v>
      </c>
    </row>
    <row r="11615">
      <c r="A11615" s="441">
        <v>45870.93655915509</v>
      </c>
      <c r="B11615" s="294" t="s">
        <v>6877</v>
      </c>
    </row>
    <row r="11616">
      <c r="A11616" s="441">
        <v>45870.936573645835</v>
      </c>
      <c r="B11616" s="294" t="s">
        <v>6878</v>
      </c>
    </row>
    <row r="11617">
      <c r="A11617" s="441">
        <v>45871.080022407405</v>
      </c>
      <c r="B11617" s="294" t="s">
        <v>6879</v>
      </c>
    </row>
    <row r="11618">
      <c r="A11618" s="441">
        <v>45871.080034548606</v>
      </c>
      <c r="B11618" s="294" t="s">
        <v>2839</v>
      </c>
    </row>
    <row r="11619">
      <c r="A11619" s="441">
        <v>45871.08005591435</v>
      </c>
      <c r="B11619" s="294" t="s">
        <v>2565</v>
      </c>
    </row>
    <row r="11620">
      <c r="A11620" s="441">
        <v>45871.08006746528</v>
      </c>
      <c r="B11620" s="294" t="s">
        <v>6880</v>
      </c>
    </row>
    <row r="11621">
      <c r="A11621" s="441">
        <v>45871.08008539352</v>
      </c>
      <c r="B11621" s="294" t="s">
        <v>6881</v>
      </c>
    </row>
    <row r="11622">
      <c r="A11622" s="441">
        <v>45871.08120503472</v>
      </c>
      <c r="B11622" s="294" t="s">
        <v>6882</v>
      </c>
    </row>
    <row r="11623">
      <c r="A11623" s="441">
        <v>45871.08121042824</v>
      </c>
      <c r="B11623" s="294" t="s">
        <v>2274</v>
      </c>
    </row>
    <row r="11624">
      <c r="A11624" s="441">
        <v>45871.08122108797</v>
      </c>
      <c r="B11624" s="294" t="s">
        <v>2839</v>
      </c>
    </row>
    <row r="11625">
      <c r="A11625" s="441">
        <v>45871.08122820602</v>
      </c>
      <c r="B11625" s="294" t="s">
        <v>2843</v>
      </c>
    </row>
    <row r="11626">
      <c r="A11626" s="441">
        <v>45871.08124344907</v>
      </c>
      <c r="B11626" s="294" t="s">
        <v>6840</v>
      </c>
    </row>
    <row r="11627">
      <c r="A11627" s="441">
        <v>45871.081277488425</v>
      </c>
      <c r="B11627" s="294" t="s">
        <v>2374</v>
      </c>
    </row>
    <row r="11628">
      <c r="A11628" s="441">
        <v>45871.081305671294</v>
      </c>
      <c r="B11628" s="294" t="s">
        <v>6883</v>
      </c>
    </row>
    <row r="11629">
      <c r="A11629" s="441">
        <v>45871.08131043981</v>
      </c>
      <c r="B11629" s="294" t="s">
        <v>2280</v>
      </c>
    </row>
    <row r="11630">
      <c r="A11630" s="441">
        <v>45871.081331747686</v>
      </c>
      <c r="B11630" s="294" t="s">
        <v>2281</v>
      </c>
    </row>
    <row r="11631">
      <c r="A11631" s="441">
        <v>45871.081349444445</v>
      </c>
      <c r="B11631" s="294" t="s">
        <v>6884</v>
      </c>
    </row>
    <row r="11632">
      <c r="A11632" s="441">
        <v>45871.08135396991</v>
      </c>
      <c r="B11632" s="294" t="s">
        <v>2283</v>
      </c>
    </row>
    <row r="11633">
      <c r="A11633" s="441">
        <v>45871.08136373843</v>
      </c>
      <c r="B11633" s="294" t="s">
        <v>6885</v>
      </c>
    </row>
    <row r="11634">
      <c r="A11634" s="441">
        <v>45871.08138341435</v>
      </c>
      <c r="B11634" s="294" t="s">
        <v>2285</v>
      </c>
    </row>
    <row r="11635">
      <c r="A11635" s="441">
        <v>45871.08140471065</v>
      </c>
      <c r="B11635" s="294" t="s">
        <v>6886</v>
      </c>
    </row>
    <row r="11636">
      <c r="A11636" s="441">
        <v>45871.08141331018</v>
      </c>
      <c r="B11636" s="294" t="s">
        <v>6887</v>
      </c>
    </row>
    <row r="11637">
      <c r="A11637" s="441">
        <v>45871.257177604166</v>
      </c>
      <c r="B11637" s="294" t="s">
        <v>6888</v>
      </c>
    </row>
    <row r="11638">
      <c r="A11638" s="441">
        <v>45871.25718164352</v>
      </c>
      <c r="B11638" s="294" t="s">
        <v>6889</v>
      </c>
    </row>
    <row r="11639">
      <c r="A11639" s="441">
        <v>45871.25719024306</v>
      </c>
      <c r="B11639" s="294" t="s">
        <v>2283</v>
      </c>
    </row>
    <row r="11640">
      <c r="A11640" s="441">
        <v>45871.257206168986</v>
      </c>
      <c r="B11640" s="294" t="s">
        <v>6890</v>
      </c>
    </row>
    <row r="11641">
      <c r="A11641" s="441">
        <v>45871.30520258102</v>
      </c>
      <c r="B11641" s="294" t="s">
        <v>6891</v>
      </c>
    </row>
    <row r="11642">
      <c r="A11642" s="441">
        <v>45871.30521011574</v>
      </c>
      <c r="B11642" s="294" t="s">
        <v>2260</v>
      </c>
    </row>
    <row r="11643">
      <c r="A11643" s="441">
        <v>45871.305215949076</v>
      </c>
      <c r="B11643" s="294" t="s">
        <v>2963</v>
      </c>
    </row>
    <row r="11644">
      <c r="A11644" s="441">
        <v>45871.30522144676</v>
      </c>
      <c r="B11644" s="294" t="s">
        <v>2262</v>
      </c>
    </row>
    <row r="11645">
      <c r="A11645" s="441">
        <v>45871.30524819445</v>
      </c>
      <c r="B11645" s="294" t="s">
        <v>3459</v>
      </c>
    </row>
    <row r="11646">
      <c r="A11646" s="441">
        <v>45871.30526355324</v>
      </c>
      <c r="B11646" s="294" t="s">
        <v>2264</v>
      </c>
    </row>
    <row r="11647">
      <c r="A11647" s="441">
        <v>45871.305718159725</v>
      </c>
      <c r="B11647" s="294" t="s">
        <v>6892</v>
      </c>
    </row>
    <row r="11648">
      <c r="A11648" s="441">
        <v>45871.30572900463</v>
      </c>
      <c r="B11648" s="294" t="s">
        <v>3461</v>
      </c>
    </row>
    <row r="11649">
      <c r="A11649" s="441">
        <v>45871.305734027774</v>
      </c>
      <c r="B11649" s="294" t="s">
        <v>3462</v>
      </c>
    </row>
    <row r="11650">
      <c r="A11650" s="441">
        <v>45871.30574984953</v>
      </c>
      <c r="B11650" s="294" t="s">
        <v>6893</v>
      </c>
    </row>
    <row r="11651">
      <c r="A11651" s="441">
        <v>45871.305764282406</v>
      </c>
      <c r="B11651" s="294" t="s">
        <v>6894</v>
      </c>
    </row>
    <row r="11652">
      <c r="A11652" s="441">
        <v>45871.306599965275</v>
      </c>
      <c r="B11652" s="294" t="s">
        <v>6895</v>
      </c>
    </row>
    <row r="11653">
      <c r="A11653" s="441">
        <v>45871.30660513889</v>
      </c>
      <c r="B11653" s="294" t="s">
        <v>2274</v>
      </c>
    </row>
    <row r="11654">
      <c r="A11654" s="441">
        <v>45871.306616180555</v>
      </c>
      <c r="B11654" s="294" t="s">
        <v>3461</v>
      </c>
    </row>
    <row r="11655">
      <c r="A11655" s="441">
        <v>45871.306620891206</v>
      </c>
      <c r="B11655" s="294" t="s">
        <v>3466</v>
      </c>
    </row>
    <row r="11656">
      <c r="A11656" s="441">
        <v>45871.306636759255</v>
      </c>
      <c r="B11656" s="294" t="s">
        <v>6840</v>
      </c>
    </row>
    <row r="11657">
      <c r="A11657" s="441">
        <v>45871.306677430555</v>
      </c>
      <c r="B11657" s="294" t="s">
        <v>2374</v>
      </c>
    </row>
    <row r="11658">
      <c r="A11658" s="441">
        <v>45871.306696203705</v>
      </c>
      <c r="B11658" s="294" t="s">
        <v>6896</v>
      </c>
    </row>
    <row r="11659">
      <c r="A11659" s="441">
        <v>45871.30670332176</v>
      </c>
      <c r="B11659" s="294" t="s">
        <v>2280</v>
      </c>
    </row>
    <row r="11660">
      <c r="A11660" s="441">
        <v>45871.306718148146</v>
      </c>
      <c r="B11660" s="294" t="s">
        <v>2281</v>
      </c>
    </row>
    <row r="11661">
      <c r="A11661" s="441">
        <v>45871.30673694445</v>
      </c>
      <c r="B11661" s="294" t="s">
        <v>6897</v>
      </c>
    </row>
    <row r="11662">
      <c r="A11662" s="441">
        <v>45871.30676298611</v>
      </c>
      <c r="B11662" s="294" t="s">
        <v>2283</v>
      </c>
    </row>
    <row r="11663">
      <c r="A11663" s="441">
        <v>45871.30677458333</v>
      </c>
      <c r="B11663" s="294" t="s">
        <v>6898</v>
      </c>
    </row>
    <row r="11664">
      <c r="A11664" s="441">
        <v>45871.30677934027</v>
      </c>
      <c r="B11664" s="294" t="s">
        <v>2285</v>
      </c>
    </row>
    <row r="11665">
      <c r="A11665" s="441">
        <v>45871.30679069445</v>
      </c>
      <c r="B11665" s="294" t="s">
        <v>6899</v>
      </c>
    </row>
    <row r="11666">
      <c r="A11666" s="441">
        <v>45871.30679793982</v>
      </c>
      <c r="B11666" s="294" t="s">
        <v>6900</v>
      </c>
    </row>
    <row r="11667">
      <c r="A11667" s="441">
        <v>45871.33175200231</v>
      </c>
      <c r="B11667" s="294" t="s">
        <v>6901</v>
      </c>
    </row>
    <row r="11668">
      <c r="A11668" s="441">
        <v>45871.33175511574</v>
      </c>
      <c r="B11668" s="294" t="s">
        <v>2260</v>
      </c>
    </row>
    <row r="11669">
      <c r="A11669" s="441">
        <v>45871.331757928245</v>
      </c>
      <c r="B11669" s="294" t="s">
        <v>2414</v>
      </c>
    </row>
    <row r="11670">
      <c r="A11670" s="441">
        <v>45871.331771770834</v>
      </c>
      <c r="B11670" s="294" t="s">
        <v>2264</v>
      </c>
    </row>
    <row r="11671">
      <c r="A11671" s="441">
        <v>45871.33193523149</v>
      </c>
      <c r="B11671" s="294" t="s">
        <v>6902</v>
      </c>
    </row>
    <row r="11672">
      <c r="A11672" s="441">
        <v>45871.33193915509</v>
      </c>
      <c r="B11672" s="294" t="s">
        <v>2260</v>
      </c>
    </row>
    <row r="11673">
      <c r="A11673" s="441">
        <v>45871.33194373843</v>
      </c>
      <c r="B11673" s="294" t="s">
        <v>2414</v>
      </c>
    </row>
    <row r="11674">
      <c r="A11674" s="441">
        <v>45871.331947708335</v>
      </c>
      <c r="B11674" s="294" t="s">
        <v>2264</v>
      </c>
    </row>
    <row r="11675">
      <c r="A11675" s="441">
        <v>45871.350836990736</v>
      </c>
      <c r="B11675" s="294" t="s">
        <v>6903</v>
      </c>
    </row>
    <row r="11676">
      <c r="A11676" s="441">
        <v>45871.350849421295</v>
      </c>
      <c r="B11676" s="294" t="s">
        <v>2397</v>
      </c>
    </row>
    <row r="11677">
      <c r="A11677" s="441">
        <v>45871.35086020833</v>
      </c>
      <c r="B11677" s="294" t="s">
        <v>2398</v>
      </c>
    </row>
    <row r="11678">
      <c r="A11678" s="441">
        <v>45871.35086802083</v>
      </c>
      <c r="B11678" s="294" t="s">
        <v>2399</v>
      </c>
    </row>
    <row r="11679">
      <c r="A11679" s="441">
        <v>45871.35089223379</v>
      </c>
      <c r="B11679" s="294" t="s">
        <v>6904</v>
      </c>
    </row>
    <row r="11680">
      <c r="A11680" s="441">
        <v>45871.35124583333</v>
      </c>
      <c r="B11680" s="294" t="s">
        <v>6905</v>
      </c>
    </row>
    <row r="11681">
      <c r="A11681" s="441">
        <v>45871.351271747684</v>
      </c>
      <c r="B11681" s="294" t="s">
        <v>2603</v>
      </c>
    </row>
    <row r="11682">
      <c r="A11682" s="441">
        <v>45871.35127505787</v>
      </c>
      <c r="B11682" s="294" t="s">
        <v>2398</v>
      </c>
    </row>
    <row r="11683">
      <c r="A11683" s="441">
        <v>45871.35128782407</v>
      </c>
      <c r="B11683" s="294" t="s">
        <v>2399</v>
      </c>
    </row>
    <row r="11684">
      <c r="A11684" s="441">
        <v>45871.35130461806</v>
      </c>
      <c r="B11684" s="294" t="s">
        <v>6906</v>
      </c>
    </row>
    <row r="11685">
      <c r="A11685" s="441">
        <v>45871.35163416667</v>
      </c>
      <c r="B11685" s="294" t="s">
        <v>6907</v>
      </c>
    </row>
    <row r="11686">
      <c r="A11686" s="441">
        <v>45871.35164748842</v>
      </c>
      <c r="B11686" s="294" t="s">
        <v>2612</v>
      </c>
    </row>
    <row r="11687">
      <c r="A11687" s="441">
        <v>45871.35165268519</v>
      </c>
      <c r="B11687" s="294" t="s">
        <v>2398</v>
      </c>
    </row>
    <row r="11688">
      <c r="A11688" s="441">
        <v>45871.351664953705</v>
      </c>
      <c r="B11688" s="294" t="s">
        <v>2399</v>
      </c>
    </row>
    <row r="11689">
      <c r="A11689" s="441">
        <v>45871.35167787037</v>
      </c>
      <c r="B11689" s="294" t="s">
        <v>6908</v>
      </c>
    </row>
    <row r="11690">
      <c r="A11690" s="441">
        <v>45871.35197541666</v>
      </c>
      <c r="B11690" s="294" t="s">
        <v>6909</v>
      </c>
    </row>
    <row r="11691">
      <c r="A11691" s="441">
        <v>45871.35198063657</v>
      </c>
      <c r="B11691" s="294" t="s">
        <v>2274</v>
      </c>
    </row>
    <row r="11692">
      <c r="A11692" s="441">
        <v>45871.351993460645</v>
      </c>
      <c r="B11692" s="294" t="s">
        <v>2603</v>
      </c>
    </row>
    <row r="11693">
      <c r="A11693" s="441">
        <v>45871.35199877315</v>
      </c>
      <c r="B11693" s="294" t="s">
        <v>6910</v>
      </c>
    </row>
    <row r="11694">
      <c r="A11694" s="441">
        <v>45871.352001493055</v>
      </c>
      <c r="B11694" s="294" t="s">
        <v>2615</v>
      </c>
    </row>
    <row r="11695">
      <c r="A11695" s="441">
        <v>45871.35200241898</v>
      </c>
      <c r="B11695" s="294" t="s">
        <v>2274</v>
      </c>
    </row>
    <row r="11696">
      <c r="A11696" s="441">
        <v>45871.35200708333</v>
      </c>
      <c r="B11696" s="294" t="s">
        <v>6840</v>
      </c>
    </row>
    <row r="11697">
      <c r="A11697" s="441">
        <v>45871.352032986106</v>
      </c>
      <c r="B11697" s="294" t="s">
        <v>2397</v>
      </c>
    </row>
    <row r="11698">
      <c r="A11698" s="441">
        <v>45871.35203608796</v>
      </c>
      <c r="B11698" s="294" t="s">
        <v>2402</v>
      </c>
    </row>
    <row r="11699">
      <c r="A11699" s="441">
        <v>45871.35203923611</v>
      </c>
      <c r="B11699" s="294" t="s">
        <v>6840</v>
      </c>
    </row>
    <row r="11700">
      <c r="A11700" s="441">
        <v>45871.352060324076</v>
      </c>
      <c r="B11700" s="294" t="s">
        <v>2278</v>
      </c>
    </row>
    <row r="11701">
      <c r="A11701" s="441">
        <v>45871.352073761576</v>
      </c>
      <c r="B11701" s="294" t="s">
        <v>2342</v>
      </c>
    </row>
    <row r="11702">
      <c r="A11702" s="441">
        <v>45871.35207891204</v>
      </c>
      <c r="B11702" s="294" t="s">
        <v>6911</v>
      </c>
    </row>
    <row r="11703">
      <c r="A11703" s="441">
        <v>45871.35208616898</v>
      </c>
      <c r="B11703" s="294" t="s">
        <v>2280</v>
      </c>
    </row>
    <row r="11704">
      <c r="A11704" s="441">
        <v>45871.35209971065</v>
      </c>
      <c r="B11704" s="294" t="s">
        <v>2281</v>
      </c>
    </row>
    <row r="11705">
      <c r="A11705" s="441">
        <v>45871.35210548611</v>
      </c>
      <c r="B11705" s="294" t="s">
        <v>6912</v>
      </c>
    </row>
    <row r="11706">
      <c r="A11706" s="441">
        <v>45871.35210960648</v>
      </c>
      <c r="B11706" s="294" t="s">
        <v>2280</v>
      </c>
    </row>
    <row r="11707">
      <c r="A11707" s="441">
        <v>45871.35211930556</v>
      </c>
      <c r="B11707" s="294" t="s">
        <v>2281</v>
      </c>
    </row>
    <row r="11708">
      <c r="A11708" s="441">
        <v>45871.35212074074</v>
      </c>
      <c r="B11708" s="294" t="s">
        <v>6913</v>
      </c>
    </row>
    <row r="11709">
      <c r="A11709" s="441">
        <v>45871.352125185185</v>
      </c>
      <c r="B11709" s="294" t="s">
        <v>2283</v>
      </c>
    </row>
    <row r="11710">
      <c r="A11710" s="441">
        <v>45871.35213486111</v>
      </c>
      <c r="B11710" s="294" t="s">
        <v>6914</v>
      </c>
    </row>
    <row r="11711">
      <c r="A11711" s="441">
        <v>45871.35213537037</v>
      </c>
      <c r="B11711" s="294" t="s">
        <v>6915</v>
      </c>
    </row>
    <row r="11712">
      <c r="A11712" s="441">
        <v>45871.35213840278</v>
      </c>
      <c r="B11712" s="294" t="s">
        <v>2283</v>
      </c>
    </row>
    <row r="11713">
      <c r="A11713" s="441">
        <v>45871.352139317125</v>
      </c>
      <c r="B11713" s="294" t="s">
        <v>2285</v>
      </c>
    </row>
    <row r="11714">
      <c r="A11714" s="441">
        <v>45871.35214396991</v>
      </c>
      <c r="B11714" s="294" t="s">
        <v>6916</v>
      </c>
    </row>
    <row r="11715">
      <c r="A11715" s="441">
        <v>45871.352147893514</v>
      </c>
      <c r="B11715" s="294" t="s">
        <v>6917</v>
      </c>
    </row>
    <row r="11716">
      <c r="A11716" s="441">
        <v>45871.35215653935</v>
      </c>
      <c r="B11716" s="294" t="s">
        <v>6918</v>
      </c>
    </row>
    <row r="11717">
      <c r="A11717" s="441">
        <v>45871.352161620365</v>
      </c>
      <c r="B11717" s="294" t="s">
        <v>2285</v>
      </c>
    </row>
    <row r="11718">
      <c r="A11718" s="441">
        <v>45871.352166909724</v>
      </c>
      <c r="B11718" s="294" t="s">
        <v>6919</v>
      </c>
    </row>
    <row r="11719">
      <c r="A11719" s="441">
        <v>45871.3521731713</v>
      </c>
      <c r="B11719" s="294" t="s">
        <v>6920</v>
      </c>
    </row>
    <row r="11720">
      <c r="A11720" s="441">
        <v>45871.353004108794</v>
      </c>
      <c r="B11720" s="294" t="s">
        <v>6921</v>
      </c>
    </row>
    <row r="11721">
      <c r="A11721" s="441">
        <v>45871.35300885417</v>
      </c>
      <c r="B11721" s="294" t="s">
        <v>2274</v>
      </c>
    </row>
    <row r="11722">
      <c r="A11722" s="441">
        <v>45871.35301895833</v>
      </c>
      <c r="B11722" s="294" t="s">
        <v>2612</v>
      </c>
    </row>
    <row r="11723">
      <c r="A11723" s="441">
        <v>45871.35302364583</v>
      </c>
      <c r="B11723" s="294" t="s">
        <v>3957</v>
      </c>
    </row>
    <row r="11724">
      <c r="A11724" s="441">
        <v>45871.353027951394</v>
      </c>
      <c r="B11724" s="294" t="s">
        <v>6840</v>
      </c>
    </row>
    <row r="11725">
      <c r="A11725" s="441">
        <v>45871.35305784723</v>
      </c>
      <c r="B11725" s="294" t="s">
        <v>2278</v>
      </c>
    </row>
    <row r="11726">
      <c r="A11726" s="441">
        <v>45871.35309125</v>
      </c>
      <c r="B11726" s="294" t="s">
        <v>6922</v>
      </c>
    </row>
    <row r="11727">
      <c r="A11727" s="441">
        <v>45871.353095439816</v>
      </c>
      <c r="B11727" s="294" t="s">
        <v>2280</v>
      </c>
    </row>
    <row r="11728">
      <c r="A11728" s="441">
        <v>45871.3531078125</v>
      </c>
      <c r="B11728" s="294" t="s">
        <v>2281</v>
      </c>
    </row>
    <row r="11729">
      <c r="A11729" s="441">
        <v>45871.35313953704</v>
      </c>
      <c r="B11729" s="294" t="s">
        <v>6923</v>
      </c>
    </row>
    <row r="11730">
      <c r="A11730" s="441">
        <v>45871.3531434375</v>
      </c>
      <c r="B11730" s="294" t="s">
        <v>2283</v>
      </c>
    </row>
    <row r="11731">
      <c r="A11731" s="441">
        <v>45871.35315510417</v>
      </c>
      <c r="B11731" s="294" t="s">
        <v>6924</v>
      </c>
    </row>
    <row r="11732">
      <c r="A11732" s="441">
        <v>45871.35315922454</v>
      </c>
      <c r="B11732" s="294" t="s">
        <v>2285</v>
      </c>
    </row>
    <row r="11733">
      <c r="A11733" s="441">
        <v>45871.353170069444</v>
      </c>
      <c r="B11733" s="294" t="s">
        <v>6925</v>
      </c>
    </row>
    <row r="11734">
      <c r="A11734" s="441">
        <v>45871.353177847224</v>
      </c>
      <c r="B11734" s="294" t="s">
        <v>6926</v>
      </c>
    </row>
    <row r="11735">
      <c r="A11735" s="441">
        <v>45871.375049988426</v>
      </c>
      <c r="B11735" s="294" t="s">
        <v>2290</v>
      </c>
    </row>
    <row r="11736">
      <c r="A11736" s="441">
        <v>45871.37566288194</v>
      </c>
      <c r="B11736" s="294" t="s">
        <v>2658</v>
      </c>
    </row>
    <row r="11737">
      <c r="A11737" s="441">
        <v>45871.37566760417</v>
      </c>
      <c r="B11737" s="294" t="s">
        <v>3563</v>
      </c>
    </row>
    <row r="11738">
      <c r="A11738" s="441">
        <v>45871.37589170139</v>
      </c>
      <c r="B11738" s="294" t="s">
        <v>6927</v>
      </c>
    </row>
    <row r="11739">
      <c r="A11739" s="441">
        <v>45871.37590604166</v>
      </c>
      <c r="B11739" s="294" t="s">
        <v>6928</v>
      </c>
    </row>
    <row r="11740">
      <c r="A11740" s="441">
        <v>45871.37591740741</v>
      </c>
      <c r="B11740" s="294" t="s">
        <v>6929</v>
      </c>
    </row>
    <row r="11741">
      <c r="A11741" s="441">
        <v>45871.37592180556</v>
      </c>
      <c r="B11741" s="294" t="s">
        <v>2283</v>
      </c>
    </row>
    <row r="11742">
      <c r="A11742" s="441">
        <v>45871.37593068287</v>
      </c>
      <c r="B11742" s="294" t="s">
        <v>6930</v>
      </c>
    </row>
    <row r="11743">
      <c r="A11743" s="441">
        <v>45871.514089398144</v>
      </c>
      <c r="B11743" s="294" t="s">
        <v>6931</v>
      </c>
    </row>
    <row r="11744">
      <c r="A11744" s="441">
        <v>45871.51409285879</v>
      </c>
      <c r="B11744" s="294" t="s">
        <v>2260</v>
      </c>
    </row>
    <row r="11745">
      <c r="A11745" s="441">
        <v>45871.51409575231</v>
      </c>
      <c r="B11745" s="294" t="s">
        <v>4026</v>
      </c>
    </row>
    <row r="11746">
      <c r="A11746" s="441">
        <v>45871.51409849537</v>
      </c>
      <c r="B11746" s="294" t="s">
        <v>2262</v>
      </c>
    </row>
    <row r="11747">
      <c r="A11747" s="441">
        <v>45871.514104664355</v>
      </c>
      <c r="B11747" s="294" t="s">
        <v>4043</v>
      </c>
    </row>
    <row r="11748">
      <c r="A11748" s="441">
        <v>45871.51412270834</v>
      </c>
      <c r="B11748" s="294" t="s">
        <v>2264</v>
      </c>
    </row>
    <row r="11749">
      <c r="A11749" s="441">
        <v>45871.51445375</v>
      </c>
      <c r="B11749" s="294" t="s">
        <v>6932</v>
      </c>
    </row>
    <row r="11750">
      <c r="A11750" s="441">
        <v>45871.51446489584</v>
      </c>
      <c r="B11750" s="294" t="s">
        <v>4045</v>
      </c>
    </row>
    <row r="11751">
      <c r="A11751" s="441">
        <v>45871.514469490736</v>
      </c>
      <c r="B11751" s="294" t="s">
        <v>4046</v>
      </c>
    </row>
    <row r="11752">
      <c r="A11752" s="441">
        <v>45871.514477372686</v>
      </c>
      <c r="B11752" s="294" t="s">
        <v>6933</v>
      </c>
    </row>
    <row r="11753">
      <c r="A11753" s="441">
        <v>45871.514496793985</v>
      </c>
      <c r="B11753" s="294" t="s">
        <v>6934</v>
      </c>
    </row>
    <row r="11754">
      <c r="A11754" s="441">
        <v>45871.5155275</v>
      </c>
      <c r="B11754" s="294" t="s">
        <v>6935</v>
      </c>
    </row>
    <row r="11755">
      <c r="A11755" s="441">
        <v>45871.51553160879</v>
      </c>
      <c r="B11755" s="294" t="s">
        <v>2274</v>
      </c>
    </row>
    <row r="11756">
      <c r="A11756" s="441">
        <v>45871.51554101852</v>
      </c>
      <c r="B11756" s="294" t="s">
        <v>4045</v>
      </c>
    </row>
    <row r="11757">
      <c r="A11757" s="441">
        <v>45871.51554501157</v>
      </c>
      <c r="B11757" s="294" t="s">
        <v>4050</v>
      </c>
    </row>
    <row r="11758">
      <c r="A11758" s="441">
        <v>45871.515548958334</v>
      </c>
      <c r="B11758" s="294" t="s">
        <v>6825</v>
      </c>
    </row>
    <row r="11759">
      <c r="A11759" s="441">
        <v>45871.51558709491</v>
      </c>
      <c r="B11759" s="294" t="s">
        <v>2342</v>
      </c>
    </row>
    <row r="11760">
      <c r="A11760" s="441">
        <v>45871.51560305555</v>
      </c>
      <c r="B11760" s="294" t="s">
        <v>6936</v>
      </c>
    </row>
    <row r="11761">
      <c r="A11761" s="441">
        <v>45871.51560658565</v>
      </c>
      <c r="B11761" s="294" t="s">
        <v>2280</v>
      </c>
    </row>
    <row r="11762">
      <c r="A11762" s="441">
        <v>45871.51561753472</v>
      </c>
      <c r="B11762" s="294" t="s">
        <v>2281</v>
      </c>
    </row>
    <row r="11763">
      <c r="A11763" s="441">
        <v>45871.51563392361</v>
      </c>
      <c r="B11763" s="294" t="s">
        <v>6937</v>
      </c>
    </row>
    <row r="11764">
      <c r="A11764" s="441">
        <v>45871.51564744213</v>
      </c>
      <c r="B11764" s="294" t="s">
        <v>2283</v>
      </c>
    </row>
    <row r="11765">
      <c r="A11765" s="441">
        <v>45871.51565516204</v>
      </c>
      <c r="B11765" s="294" t="s">
        <v>6938</v>
      </c>
    </row>
    <row r="11766">
      <c r="A11766" s="441">
        <v>45871.51565994213</v>
      </c>
      <c r="B11766" s="294" t="s">
        <v>2285</v>
      </c>
    </row>
    <row r="11767">
      <c r="A11767" s="441">
        <v>45871.515664085644</v>
      </c>
      <c r="B11767" s="294" t="s">
        <v>6939</v>
      </c>
    </row>
    <row r="11768">
      <c r="A11768" s="441">
        <v>45871.51567085648</v>
      </c>
      <c r="B11768" s="294" t="s">
        <v>6940</v>
      </c>
    </row>
    <row r="11769">
      <c r="A11769" s="441">
        <v>45871.56820771991</v>
      </c>
      <c r="B11769" s="294" t="s">
        <v>6941</v>
      </c>
    </row>
    <row r="11770">
      <c r="A11770" s="441">
        <v>45871.56821144676</v>
      </c>
      <c r="B11770" s="294" t="s">
        <v>2260</v>
      </c>
    </row>
    <row r="11771">
      <c r="A11771" s="441">
        <v>45871.56821863426</v>
      </c>
      <c r="B11771" s="294" t="s">
        <v>2289</v>
      </c>
    </row>
    <row r="11772">
      <c r="A11772" s="441">
        <v>45871.56823246527</v>
      </c>
      <c r="B11772" s="294" t="s">
        <v>2264</v>
      </c>
    </row>
    <row r="11773">
      <c r="A11773" s="441">
        <v>45871.571307499995</v>
      </c>
      <c r="B11773" s="294" t="s">
        <v>6942</v>
      </c>
    </row>
    <row r="11774">
      <c r="A11774" s="441">
        <v>45871.57131175926</v>
      </c>
      <c r="B11774" s="294" t="s">
        <v>2260</v>
      </c>
    </row>
    <row r="11775">
      <c r="A11775" s="441">
        <v>45871.57131893518</v>
      </c>
      <c r="B11775" s="294" t="s">
        <v>2289</v>
      </c>
    </row>
    <row r="11776">
      <c r="A11776" s="441">
        <v>45871.571323854165</v>
      </c>
      <c r="B11776" s="294" t="s">
        <v>2264</v>
      </c>
    </row>
    <row r="11777">
      <c r="A11777" s="441">
        <v>45871.676145798614</v>
      </c>
      <c r="B11777" s="294" t="s">
        <v>6943</v>
      </c>
    </row>
    <row r="11778">
      <c r="A11778" s="441">
        <v>45871.676180173614</v>
      </c>
      <c r="B11778" s="294" t="s">
        <v>2260</v>
      </c>
    </row>
    <row r="11779">
      <c r="A11779" s="441">
        <v>45871.67618527778</v>
      </c>
      <c r="B11779" s="294" t="s">
        <v>6944</v>
      </c>
    </row>
    <row r="11780">
      <c r="A11780" s="441">
        <v>45871.6761996875</v>
      </c>
      <c r="B11780" s="294" t="s">
        <v>2264</v>
      </c>
    </row>
    <row r="11781">
      <c r="A11781" s="441">
        <v>45871.7583833449</v>
      </c>
      <c r="B11781" s="294" t="s">
        <v>2283</v>
      </c>
    </row>
    <row r="11782">
      <c r="A11782" s="441">
        <v>45871.758405</v>
      </c>
      <c r="B11782" s="294" t="s">
        <v>6945</v>
      </c>
    </row>
    <row r="11783">
      <c r="A11783" s="441">
        <v>45871.758412372685</v>
      </c>
      <c r="B11783" s="294" t="s">
        <v>2283</v>
      </c>
    </row>
    <row r="11784">
      <c r="A11784" s="441">
        <v>45871.758421122686</v>
      </c>
      <c r="B11784" s="294" t="s">
        <v>6946</v>
      </c>
    </row>
    <row r="11785">
      <c r="A11785" s="441">
        <v>45871.75842601852</v>
      </c>
      <c r="B11785" s="294" t="s">
        <v>2283</v>
      </c>
    </row>
    <row r="11786">
      <c r="A11786" s="441">
        <v>45871.75843577547</v>
      </c>
      <c r="B11786" s="294" t="s">
        <v>6947</v>
      </c>
    </row>
    <row r="11787">
      <c r="A11787" s="441">
        <v>45871.86172490741</v>
      </c>
      <c r="B11787" s="294" t="s">
        <v>6948</v>
      </c>
    </row>
    <row r="11788">
      <c r="A11788" s="441">
        <v>45871.86173224537</v>
      </c>
      <c r="B11788" s="294" t="s">
        <v>2260</v>
      </c>
    </row>
    <row r="11789">
      <c r="A11789" s="441">
        <v>45871.86173712963</v>
      </c>
      <c r="B11789" s="294" t="s">
        <v>2323</v>
      </c>
    </row>
    <row r="11790">
      <c r="A11790" s="441">
        <v>45871.86174202546</v>
      </c>
      <c r="B11790" s="294" t="s">
        <v>2262</v>
      </c>
    </row>
    <row r="11791">
      <c r="A11791" s="441">
        <v>45871.8617646412</v>
      </c>
      <c r="B11791" s="294" t="s">
        <v>2324</v>
      </c>
    </row>
    <row r="11792">
      <c r="A11792" s="441">
        <v>45871.86178439815</v>
      </c>
      <c r="B11792" s="294" t="s">
        <v>2264</v>
      </c>
    </row>
    <row r="11793">
      <c r="A11793" s="441">
        <v>45871.86219645833</v>
      </c>
      <c r="B11793" s="294" t="s">
        <v>6949</v>
      </c>
    </row>
    <row r="11794">
      <c r="A11794" s="441">
        <v>45871.86221039352</v>
      </c>
      <c r="B11794" s="294" t="s">
        <v>2340</v>
      </c>
    </row>
    <row r="11795">
      <c r="A11795" s="441">
        <v>45871.86221655093</v>
      </c>
      <c r="B11795" s="294" t="s">
        <v>2677</v>
      </c>
    </row>
    <row r="11796">
      <c r="A11796" s="441">
        <v>45871.86222909723</v>
      </c>
      <c r="B11796" s="294" t="s">
        <v>6950</v>
      </c>
    </row>
    <row r="11797">
      <c r="A11797" s="441">
        <v>45871.862242476855</v>
      </c>
      <c r="B11797" s="294" t="s">
        <v>6951</v>
      </c>
    </row>
    <row r="11798">
      <c r="A11798" s="441">
        <v>45871.86359195602</v>
      </c>
      <c r="B11798" s="294" t="s">
        <v>6952</v>
      </c>
    </row>
    <row r="11799">
      <c r="A11799" s="441">
        <v>45871.863597233794</v>
      </c>
      <c r="B11799" s="294" t="s">
        <v>2274</v>
      </c>
    </row>
    <row r="11800">
      <c r="A11800" s="441">
        <v>45871.863618125004</v>
      </c>
      <c r="B11800" s="294" t="s">
        <v>2340</v>
      </c>
    </row>
    <row r="11801">
      <c r="A11801" s="441">
        <v>45871.86362320602</v>
      </c>
      <c r="B11801" s="294" t="s">
        <v>2341</v>
      </c>
    </row>
    <row r="11802">
      <c r="A11802" s="441">
        <v>45871.863628437495</v>
      </c>
      <c r="B11802" s="294" t="s">
        <v>6825</v>
      </c>
    </row>
    <row r="11803">
      <c r="A11803" s="441">
        <v>45871.86366695602</v>
      </c>
      <c r="B11803" s="294" t="s">
        <v>2342</v>
      </c>
    </row>
    <row r="11804">
      <c r="A11804" s="441">
        <v>45871.86368631944</v>
      </c>
      <c r="B11804" s="294" t="s">
        <v>6953</v>
      </c>
    </row>
    <row r="11805">
      <c r="A11805" s="441">
        <v>45871.86369113426</v>
      </c>
      <c r="B11805" s="294" t="s">
        <v>2280</v>
      </c>
    </row>
    <row r="11806">
      <c r="A11806" s="441">
        <v>45871.86370354166</v>
      </c>
      <c r="B11806" s="294" t="s">
        <v>2281</v>
      </c>
    </row>
    <row r="11807">
      <c r="A11807" s="441">
        <v>45871.86372454861</v>
      </c>
      <c r="B11807" s="294" t="s">
        <v>6954</v>
      </c>
    </row>
    <row r="11808">
      <c r="A11808" s="441">
        <v>45871.86372980324</v>
      </c>
      <c r="B11808" s="294" t="s">
        <v>2283</v>
      </c>
    </row>
    <row r="11809">
      <c r="A11809" s="441">
        <v>45871.86373899305</v>
      </c>
      <c r="B11809" s="294" t="s">
        <v>6955</v>
      </c>
    </row>
    <row r="11810">
      <c r="A11810" s="441">
        <v>45871.863744664355</v>
      </c>
      <c r="B11810" s="294" t="s">
        <v>2285</v>
      </c>
    </row>
    <row r="11811">
      <c r="A11811" s="441">
        <v>45871.86375070602</v>
      </c>
      <c r="B11811" s="294" t="s">
        <v>6956</v>
      </c>
    </row>
    <row r="11812">
      <c r="A11812" s="441">
        <v>45871.86376</v>
      </c>
      <c r="B11812" s="294" t="s">
        <v>6957</v>
      </c>
    </row>
    <row r="11813">
      <c r="A11813" s="441">
        <v>45871.96163659722</v>
      </c>
      <c r="B11813" s="294" t="s">
        <v>6958</v>
      </c>
    </row>
    <row r="11814">
      <c r="A11814" s="441">
        <v>45871.961640891204</v>
      </c>
      <c r="B11814" s="294" t="s">
        <v>2260</v>
      </c>
    </row>
    <row r="11815">
      <c r="A11815" s="441">
        <v>45871.96164525463</v>
      </c>
      <c r="B11815" s="294" t="s">
        <v>2593</v>
      </c>
    </row>
    <row r="11816">
      <c r="A11816" s="441">
        <v>45871.96165883102</v>
      </c>
      <c r="B11816" s="294" t="s">
        <v>2264</v>
      </c>
    </row>
    <row r="11817">
      <c r="A11817" s="441">
        <v>45872.01025831018</v>
      </c>
      <c r="B11817" s="294" t="s">
        <v>6959</v>
      </c>
    </row>
    <row r="11818">
      <c r="A11818" s="441">
        <v>45872.01026599537</v>
      </c>
      <c r="B11818" s="294" t="s">
        <v>2625</v>
      </c>
    </row>
    <row r="11819">
      <c r="A11819" s="441">
        <v>45872.01027006944</v>
      </c>
      <c r="B11819" s="294" t="s">
        <v>2398</v>
      </c>
    </row>
    <row r="11820">
      <c r="A11820" s="441">
        <v>45872.01029015046</v>
      </c>
      <c r="B11820" s="294" t="s">
        <v>2399</v>
      </c>
    </row>
    <row r="11821">
      <c r="A11821" s="441">
        <v>45872.01030026621</v>
      </c>
      <c r="B11821" s="294" t="s">
        <v>6960</v>
      </c>
    </row>
    <row r="11822">
      <c r="A11822" s="441">
        <v>45872.01206459491</v>
      </c>
      <c r="B11822" s="294" t="s">
        <v>6961</v>
      </c>
    </row>
    <row r="11823">
      <c r="A11823" s="441">
        <v>45872.01206826389</v>
      </c>
      <c r="B11823" s="294" t="s">
        <v>2274</v>
      </c>
    </row>
    <row r="11824">
      <c r="A11824" s="441">
        <v>45872.0120772338</v>
      </c>
      <c r="B11824" s="294" t="s">
        <v>2625</v>
      </c>
    </row>
    <row r="11825">
      <c r="A11825" s="441">
        <v>45872.01208086805</v>
      </c>
      <c r="B11825" s="294" t="s">
        <v>2628</v>
      </c>
    </row>
    <row r="11826">
      <c r="A11826" s="441">
        <v>45872.01208475695</v>
      </c>
      <c r="B11826" s="294" t="s">
        <v>6825</v>
      </c>
    </row>
    <row r="11827">
      <c r="A11827" s="441">
        <v>45872.01211092593</v>
      </c>
      <c r="B11827" s="294" t="s">
        <v>2333</v>
      </c>
    </row>
    <row r="11828">
      <c r="A11828" s="441">
        <v>45872.01212554398</v>
      </c>
      <c r="B11828" s="294" t="s">
        <v>6962</v>
      </c>
    </row>
    <row r="11829">
      <c r="A11829" s="441">
        <v>45872.01212888889</v>
      </c>
      <c r="B11829" s="294" t="s">
        <v>2280</v>
      </c>
    </row>
    <row r="11830">
      <c r="A11830" s="441">
        <v>45872.01213945602</v>
      </c>
      <c r="B11830" s="294" t="s">
        <v>2281</v>
      </c>
    </row>
    <row r="11831">
      <c r="A11831" s="441">
        <v>45872.01216226852</v>
      </c>
      <c r="B11831" s="294" t="s">
        <v>6963</v>
      </c>
    </row>
    <row r="11832">
      <c r="A11832" s="441">
        <v>45872.01216525463</v>
      </c>
      <c r="B11832" s="294" t="s">
        <v>2283</v>
      </c>
    </row>
    <row r="11833">
      <c r="A11833" s="441">
        <v>45872.012177592595</v>
      </c>
      <c r="B11833" s="294" t="s">
        <v>6964</v>
      </c>
    </row>
    <row r="11834">
      <c r="A11834" s="441">
        <v>45872.01218265046</v>
      </c>
      <c r="B11834" s="294" t="s">
        <v>2285</v>
      </c>
    </row>
    <row r="11835">
      <c r="A11835" s="441">
        <v>45872.01218666667</v>
      </c>
      <c r="B11835" s="294" t="s">
        <v>6965</v>
      </c>
    </row>
    <row r="11836">
      <c r="A11836" s="441">
        <v>45872.012193449074</v>
      </c>
      <c r="B11836" s="294" t="s">
        <v>6966</v>
      </c>
    </row>
    <row r="11837">
      <c r="A11837" s="441">
        <v>45872.05508997686</v>
      </c>
      <c r="B11837" s="294" t="s">
        <v>6967</v>
      </c>
    </row>
    <row r="11838">
      <c r="A11838" s="441">
        <v>45872.05509368055</v>
      </c>
      <c r="B11838" s="294" t="s">
        <v>2260</v>
      </c>
    </row>
    <row r="11839">
      <c r="A11839" s="441">
        <v>45872.05509792824</v>
      </c>
      <c r="B11839" s="294" t="s">
        <v>6968</v>
      </c>
    </row>
    <row r="11840">
      <c r="A11840" s="441">
        <v>45872.05510832176</v>
      </c>
      <c r="B11840" s="294" t="s">
        <v>2264</v>
      </c>
    </row>
    <row r="11841">
      <c r="A11841" s="441">
        <v>45872.0551975</v>
      </c>
      <c r="B11841" s="294" t="s">
        <v>6969</v>
      </c>
    </row>
    <row r="11842">
      <c r="A11842" s="441">
        <v>45872.055200601855</v>
      </c>
      <c r="B11842" s="294" t="s">
        <v>2260</v>
      </c>
    </row>
    <row r="11843">
      <c r="A11843" s="441">
        <v>45872.05520391204</v>
      </c>
      <c r="B11843" s="294" t="s">
        <v>6968</v>
      </c>
    </row>
    <row r="11844">
      <c r="A11844" s="441">
        <v>45872.05520737269</v>
      </c>
      <c r="B11844" s="294" t="s">
        <v>2262</v>
      </c>
    </row>
    <row r="11845">
      <c r="A11845" s="441">
        <v>45872.055225185184</v>
      </c>
      <c r="B11845" s="294" t="s">
        <v>6970</v>
      </c>
    </row>
    <row r="11846">
      <c r="A11846" s="441">
        <v>45872.055239699075</v>
      </c>
      <c r="B11846" s="294" t="s">
        <v>2264</v>
      </c>
    </row>
    <row r="11847">
      <c r="A11847" s="441">
        <v>45872.07731104166</v>
      </c>
      <c r="B11847" s="294" t="s">
        <v>6971</v>
      </c>
    </row>
    <row r="11848">
      <c r="A11848" s="441">
        <v>45872.07732149305</v>
      </c>
      <c r="B11848" s="294" t="s">
        <v>2275</v>
      </c>
    </row>
    <row r="11849">
      <c r="A11849" s="441">
        <v>45872.07734471065</v>
      </c>
      <c r="B11849" s="294" t="s">
        <v>2565</v>
      </c>
    </row>
    <row r="11850">
      <c r="A11850" s="441">
        <v>45872.07735605324</v>
      </c>
      <c r="B11850" s="294" t="s">
        <v>6972</v>
      </c>
    </row>
    <row r="11851">
      <c r="A11851" s="441">
        <v>45872.077368680555</v>
      </c>
      <c r="B11851" s="294" t="s">
        <v>6973</v>
      </c>
    </row>
    <row r="11852">
      <c r="A11852" s="441">
        <v>45872.07744385417</v>
      </c>
      <c r="B11852" s="294" t="s">
        <v>6974</v>
      </c>
    </row>
    <row r="11853">
      <c r="A11853" s="441">
        <v>45872.07745453704</v>
      </c>
      <c r="B11853" s="294" t="s">
        <v>2260</v>
      </c>
    </row>
    <row r="11854">
      <c r="A11854" s="441">
        <v>45872.07745952546</v>
      </c>
      <c r="B11854" s="294" t="s">
        <v>2927</v>
      </c>
    </row>
    <row r="11855">
      <c r="A11855" s="441">
        <v>45872.077464409726</v>
      </c>
      <c r="B11855" s="294" t="s">
        <v>2264</v>
      </c>
    </row>
    <row r="11856">
      <c r="A11856" s="441">
        <v>45872.077510312505</v>
      </c>
      <c r="B11856" s="294" t="s">
        <v>6975</v>
      </c>
    </row>
    <row r="11857">
      <c r="A11857" s="441">
        <v>45872.07751376157</v>
      </c>
      <c r="B11857" s="294" t="s">
        <v>2260</v>
      </c>
    </row>
    <row r="11858">
      <c r="A11858" s="441">
        <v>45872.077517094905</v>
      </c>
      <c r="B11858" s="294" t="s">
        <v>2927</v>
      </c>
    </row>
    <row r="11859">
      <c r="A11859" s="441">
        <v>45872.0775205324</v>
      </c>
      <c r="B11859" s="294" t="s">
        <v>2264</v>
      </c>
    </row>
    <row r="11860">
      <c r="A11860" s="441">
        <v>45872.07866638889</v>
      </c>
      <c r="B11860" s="294" t="s">
        <v>6976</v>
      </c>
    </row>
    <row r="11861">
      <c r="A11861" s="441">
        <v>45872.078671041665</v>
      </c>
      <c r="B11861" s="294" t="s">
        <v>2274</v>
      </c>
    </row>
    <row r="11862">
      <c r="A11862" s="441">
        <v>45872.07867959491</v>
      </c>
      <c r="B11862" s="294" t="s">
        <v>2275</v>
      </c>
    </row>
    <row r="11863">
      <c r="A11863" s="441">
        <v>45872.07868341435</v>
      </c>
      <c r="B11863" s="294" t="s">
        <v>2276</v>
      </c>
    </row>
    <row r="11864">
      <c r="A11864" s="441">
        <v>45872.07868859953</v>
      </c>
      <c r="B11864" s="294" t="s">
        <v>6825</v>
      </c>
    </row>
    <row r="11865">
      <c r="A11865" s="441">
        <v>45872.07871840278</v>
      </c>
      <c r="B11865" s="294" t="s">
        <v>2342</v>
      </c>
    </row>
    <row r="11866">
      <c r="A11866" s="441">
        <v>45872.07873469907</v>
      </c>
      <c r="B11866" s="294" t="s">
        <v>6977</v>
      </c>
    </row>
    <row r="11867">
      <c r="A11867" s="441">
        <v>45872.07874287037</v>
      </c>
      <c r="B11867" s="294" t="s">
        <v>2280</v>
      </c>
    </row>
    <row r="11868">
      <c r="A11868" s="441">
        <v>45872.07875988426</v>
      </c>
      <c r="B11868" s="294" t="s">
        <v>2281</v>
      </c>
    </row>
    <row r="11869">
      <c r="A11869" s="441">
        <v>45872.07878084491</v>
      </c>
      <c r="B11869" s="294" t="s">
        <v>6978</v>
      </c>
    </row>
    <row r="11870">
      <c r="A11870" s="441">
        <v>45872.07880052083</v>
      </c>
      <c r="B11870" s="294" t="s">
        <v>2283</v>
      </c>
    </row>
    <row r="11871">
      <c r="A11871" s="441">
        <v>45872.07881756945</v>
      </c>
      <c r="B11871" s="294" t="s">
        <v>6979</v>
      </c>
    </row>
    <row r="11872">
      <c r="A11872" s="441">
        <v>45872.078825150464</v>
      </c>
      <c r="B11872" s="294" t="s">
        <v>2285</v>
      </c>
    </row>
    <row r="11873">
      <c r="A11873" s="441">
        <v>45872.07884625</v>
      </c>
      <c r="B11873" s="294" t="s">
        <v>6980</v>
      </c>
    </row>
    <row r="11874">
      <c r="A11874" s="441">
        <v>45872.078864814815</v>
      </c>
      <c r="B11874" s="294" t="s">
        <v>6981</v>
      </c>
    </row>
    <row r="11875">
      <c r="A11875" s="441">
        <v>45872.25720128472</v>
      </c>
      <c r="B11875" s="294" t="s">
        <v>6982</v>
      </c>
    </row>
    <row r="11876">
      <c r="A11876" s="441">
        <v>45872.25721144676</v>
      </c>
      <c r="B11876" s="294" t="s">
        <v>6983</v>
      </c>
    </row>
    <row r="11877">
      <c r="A11877" s="441">
        <v>45872.25723402778</v>
      </c>
      <c r="B11877" s="294" t="s">
        <v>2283</v>
      </c>
    </row>
    <row r="11878">
      <c r="A11878" s="441">
        <v>45872.25724291667</v>
      </c>
      <c r="B11878" s="294" t="s">
        <v>6984</v>
      </c>
    </row>
    <row r="11879">
      <c r="A11879" s="441">
        <v>45872.338988877316</v>
      </c>
      <c r="B11879" s="294" t="s">
        <v>6985</v>
      </c>
    </row>
    <row r="11880">
      <c r="A11880" s="441">
        <v>45872.33902804398</v>
      </c>
      <c r="B11880" s="294" t="s">
        <v>6986</v>
      </c>
    </row>
    <row r="11881">
      <c r="A11881" s="441">
        <v>45872.33903447917</v>
      </c>
      <c r="B11881" s="294" t="s">
        <v>5149</v>
      </c>
    </row>
    <row r="11882">
      <c r="A11882" s="441">
        <v>45872.33906212963</v>
      </c>
      <c r="B11882" s="294" t="s">
        <v>6987</v>
      </c>
    </row>
    <row r="11883">
      <c r="A11883" s="441">
        <v>45872.33916231482</v>
      </c>
      <c r="B11883" s="294" t="s">
        <v>6988</v>
      </c>
    </row>
    <row r="11884">
      <c r="A11884" s="441">
        <v>45872.339288206014</v>
      </c>
      <c r="B11884" s="294" t="s">
        <v>6989</v>
      </c>
    </row>
    <row r="11885">
      <c r="A11885" s="441">
        <v>45872.339703171296</v>
      </c>
      <c r="B11885" s="294" t="s">
        <v>6990</v>
      </c>
    </row>
    <row r="11886">
      <c r="A11886" s="441">
        <v>45872.33973392361</v>
      </c>
      <c r="B11886" s="294" t="s">
        <v>6991</v>
      </c>
    </row>
    <row r="11887">
      <c r="A11887" s="441">
        <v>45872.33974056713</v>
      </c>
      <c r="B11887" s="294" t="s">
        <v>5149</v>
      </c>
    </row>
    <row r="11888">
      <c r="A11888" s="441">
        <v>45872.33976549769</v>
      </c>
      <c r="B11888" s="294" t="s">
        <v>6992</v>
      </c>
    </row>
    <row r="11889">
      <c r="A11889" s="441">
        <v>45872.3398443287</v>
      </c>
      <c r="B11889" s="294" t="s">
        <v>6993</v>
      </c>
    </row>
    <row r="11890">
      <c r="A11890" s="441">
        <v>45872.33994611111</v>
      </c>
      <c r="B11890" s="294" t="s">
        <v>6994</v>
      </c>
    </row>
    <row r="11891">
      <c r="A11891" s="441">
        <v>45872.34026736111</v>
      </c>
      <c r="B11891" s="294" t="s">
        <v>6995</v>
      </c>
    </row>
    <row r="11892">
      <c r="A11892" s="441">
        <v>45872.34030622685</v>
      </c>
      <c r="B11892" s="294" t="s">
        <v>6996</v>
      </c>
    </row>
    <row r="11893">
      <c r="A11893" s="441">
        <v>45872.34031355324</v>
      </c>
      <c r="B11893" s="294" t="s">
        <v>5149</v>
      </c>
    </row>
    <row r="11894">
      <c r="A11894" s="441">
        <v>45872.3403378588</v>
      </c>
      <c r="B11894" s="294" t="s">
        <v>6997</v>
      </c>
    </row>
    <row r="11895">
      <c r="A11895" s="441">
        <v>45872.34040109954</v>
      </c>
      <c r="B11895" s="294" t="s">
        <v>6998</v>
      </c>
    </row>
    <row r="11896">
      <c r="A11896" s="441">
        <v>45872.340473958335</v>
      </c>
      <c r="B11896" s="294" t="s">
        <v>6999</v>
      </c>
    </row>
    <row r="11897">
      <c r="A11897" s="441">
        <v>45872.34076875</v>
      </c>
      <c r="B11897" s="294" t="s">
        <v>7000</v>
      </c>
    </row>
    <row r="11898">
      <c r="A11898" s="441">
        <v>45872.340799756945</v>
      </c>
      <c r="B11898" s="294" t="s">
        <v>5148</v>
      </c>
    </row>
    <row r="11899">
      <c r="A11899" s="441">
        <v>45872.340805115746</v>
      </c>
      <c r="B11899" s="294" t="s">
        <v>5149</v>
      </c>
    </row>
    <row r="11900">
      <c r="A11900" s="441">
        <v>45872.34082994213</v>
      </c>
      <c r="B11900" s="294" t="s">
        <v>7001</v>
      </c>
    </row>
    <row r="11901">
      <c r="A11901" s="441">
        <v>45872.340925578705</v>
      </c>
      <c r="B11901" s="294" t="s">
        <v>7002</v>
      </c>
    </row>
    <row r="11902">
      <c r="A11902" s="441">
        <v>45872.34101236111</v>
      </c>
      <c r="B11902" s="294" t="s">
        <v>7003</v>
      </c>
    </row>
    <row r="11903">
      <c r="A11903" s="441">
        <v>45872.34144452546</v>
      </c>
      <c r="B11903" s="294" t="s">
        <v>7004</v>
      </c>
    </row>
    <row r="11904">
      <c r="A11904" s="441">
        <v>45872.341505868055</v>
      </c>
      <c r="B11904" s="294" t="s">
        <v>7005</v>
      </c>
    </row>
    <row r="11905">
      <c r="A11905" s="441">
        <v>45872.34151128472</v>
      </c>
      <c r="B11905" s="294" t="s">
        <v>5149</v>
      </c>
    </row>
    <row r="11906">
      <c r="A11906" s="441">
        <v>45872.341534050924</v>
      </c>
      <c r="B11906" s="294" t="s">
        <v>7006</v>
      </c>
    </row>
    <row r="11907">
      <c r="A11907" s="441">
        <v>45872.34163189815</v>
      </c>
      <c r="B11907" s="294" t="s">
        <v>7007</v>
      </c>
    </row>
    <row r="11908">
      <c r="A11908" s="441">
        <v>45872.341725949074</v>
      </c>
      <c r="B11908" s="294" t="s">
        <v>7008</v>
      </c>
    </row>
    <row r="11909">
      <c r="A11909" s="441">
        <v>45872.342053796296</v>
      </c>
      <c r="B11909" s="294" t="s">
        <v>7009</v>
      </c>
    </row>
    <row r="11910">
      <c r="A11910" s="441">
        <v>45872.342123194445</v>
      </c>
      <c r="B11910" s="294" t="s">
        <v>7010</v>
      </c>
    </row>
    <row r="11911">
      <c r="A11911" s="441">
        <v>45872.34213130787</v>
      </c>
      <c r="B11911" s="294" t="s">
        <v>5149</v>
      </c>
    </row>
    <row r="11912">
      <c r="A11912" s="441">
        <v>45872.34217287037</v>
      </c>
      <c r="B11912" s="294" t="s">
        <v>7011</v>
      </c>
    </row>
    <row r="11913">
      <c r="A11913" s="441">
        <v>45872.34222844907</v>
      </c>
      <c r="B11913" s="294" t="s">
        <v>7012</v>
      </c>
    </row>
    <row r="11914">
      <c r="A11914" s="441">
        <v>45872.3423108912</v>
      </c>
      <c r="B11914" s="294" t="s">
        <v>7013</v>
      </c>
    </row>
    <row r="11915">
      <c r="A11915" s="441">
        <v>45872.3428115162</v>
      </c>
      <c r="B11915" s="294" t="s">
        <v>7014</v>
      </c>
    </row>
    <row r="11916">
      <c r="A11916" s="441">
        <v>45872.34284844907</v>
      </c>
      <c r="B11916" s="294" t="s">
        <v>7015</v>
      </c>
    </row>
    <row r="11917">
      <c r="A11917" s="441">
        <v>45872.34285523148</v>
      </c>
      <c r="B11917" s="294" t="s">
        <v>5149</v>
      </c>
    </row>
    <row r="11918">
      <c r="A11918" s="441">
        <v>45872.34287984954</v>
      </c>
      <c r="B11918" s="294" t="s">
        <v>7016</v>
      </c>
    </row>
    <row r="11919">
      <c r="A11919" s="441">
        <v>45872.34295128472</v>
      </c>
      <c r="B11919" s="294" t="s">
        <v>7017</v>
      </c>
    </row>
    <row r="11920">
      <c r="A11920" s="441">
        <v>45872.34305284722</v>
      </c>
      <c r="B11920" s="294" t="s">
        <v>7018</v>
      </c>
    </row>
    <row r="11921">
      <c r="A11921" s="441">
        <v>45872.343548495366</v>
      </c>
      <c r="B11921" s="294" t="s">
        <v>7019</v>
      </c>
    </row>
    <row r="11922">
      <c r="A11922" s="441">
        <v>45872.343583483795</v>
      </c>
      <c r="B11922" s="294" t="s">
        <v>7020</v>
      </c>
    </row>
    <row r="11923">
      <c r="A11923" s="441">
        <v>45872.34358973379</v>
      </c>
      <c r="B11923" s="294" t="s">
        <v>5149</v>
      </c>
    </row>
    <row r="11924">
      <c r="A11924" s="441">
        <v>45872.34362478009</v>
      </c>
      <c r="B11924" s="294" t="s">
        <v>7021</v>
      </c>
    </row>
    <row r="11925">
      <c r="A11925" s="441">
        <v>45872.34370890046</v>
      </c>
      <c r="B11925" s="294" t="s">
        <v>7022</v>
      </c>
    </row>
    <row r="11926">
      <c r="A11926" s="441">
        <v>45872.34379204861</v>
      </c>
      <c r="B11926" s="294" t="s">
        <v>7023</v>
      </c>
    </row>
    <row r="11927">
      <c r="A11927" s="441">
        <v>45872.35079474537</v>
      </c>
      <c r="B11927" s="294" t="s">
        <v>7024</v>
      </c>
    </row>
    <row r="11928">
      <c r="A11928" s="441">
        <v>45872.35080018519</v>
      </c>
      <c r="B11928" s="294" t="s">
        <v>2260</v>
      </c>
    </row>
    <row r="11929">
      <c r="A11929" s="441">
        <v>45872.35080547453</v>
      </c>
      <c r="B11929" s="294" t="s">
        <v>2414</v>
      </c>
    </row>
    <row r="11930">
      <c r="A11930" s="441">
        <v>45872.35082238426</v>
      </c>
      <c r="B11930" s="294" t="s">
        <v>2264</v>
      </c>
    </row>
    <row r="11931">
      <c r="A11931" s="441">
        <v>45872.3513393287</v>
      </c>
      <c r="B11931" s="294" t="s">
        <v>7025</v>
      </c>
    </row>
    <row r="11932">
      <c r="A11932" s="441">
        <v>45872.35134453703</v>
      </c>
      <c r="B11932" s="294" t="s">
        <v>2260</v>
      </c>
    </row>
    <row r="11933">
      <c r="A11933" s="441">
        <v>45872.35134922454</v>
      </c>
      <c r="B11933" s="294" t="s">
        <v>2414</v>
      </c>
    </row>
    <row r="11934">
      <c r="A11934" s="441">
        <v>45872.35135606481</v>
      </c>
      <c r="B11934" s="294" t="s">
        <v>2264</v>
      </c>
    </row>
    <row r="11935">
      <c r="A11935" s="441">
        <v>45872.35162938657</v>
      </c>
      <c r="B11935" s="294" t="s">
        <v>7026</v>
      </c>
    </row>
    <row r="11936">
      <c r="A11936" s="441">
        <v>45872.35164547454</v>
      </c>
      <c r="B11936" s="294" t="s">
        <v>2260</v>
      </c>
    </row>
    <row r="11937">
      <c r="A11937" s="441">
        <v>45872.35165055556</v>
      </c>
      <c r="B11937" s="294" t="s">
        <v>2414</v>
      </c>
    </row>
    <row r="11938">
      <c r="A11938" s="441">
        <v>45872.35165614584</v>
      </c>
      <c r="B11938" s="294" t="s">
        <v>2264</v>
      </c>
    </row>
    <row r="11939">
      <c r="A11939" s="441">
        <v>45872.35178711805</v>
      </c>
      <c r="B11939" s="294" t="s">
        <v>7027</v>
      </c>
    </row>
    <row r="11940">
      <c r="A11940" s="441">
        <v>45872.3517912963</v>
      </c>
      <c r="B11940" s="294" t="s">
        <v>2260</v>
      </c>
    </row>
    <row r="11941">
      <c r="A11941" s="441">
        <v>45872.351795104165</v>
      </c>
      <c r="B11941" s="294" t="s">
        <v>2414</v>
      </c>
    </row>
    <row r="11942">
      <c r="A11942" s="441">
        <v>45872.351798958334</v>
      </c>
      <c r="B11942" s="294" t="s">
        <v>2264</v>
      </c>
    </row>
    <row r="11943">
      <c r="A11943" s="441">
        <v>45872.35672974537</v>
      </c>
      <c r="B11943" s="294" t="s">
        <v>6985</v>
      </c>
    </row>
    <row r="11944">
      <c r="A11944" s="441">
        <v>45872.356761840274</v>
      </c>
      <c r="B11944" s="294" t="s">
        <v>6986</v>
      </c>
    </row>
    <row r="11945">
      <c r="A11945" s="441">
        <v>45872.35677795139</v>
      </c>
      <c r="B11945" s="294" t="s">
        <v>7028</v>
      </c>
    </row>
    <row r="11946">
      <c r="A11946" s="441">
        <v>45872.356783483796</v>
      </c>
      <c r="B11946" s="294" t="s">
        <v>6990</v>
      </c>
    </row>
    <row r="11947">
      <c r="A11947" s="441">
        <v>45872.356815520834</v>
      </c>
      <c r="B11947" s="294" t="s">
        <v>7029</v>
      </c>
    </row>
    <row r="11948">
      <c r="A11948" s="441">
        <v>45872.35682166667</v>
      </c>
      <c r="B11948" s="294" t="s">
        <v>5149</v>
      </c>
    </row>
    <row r="11949">
      <c r="A11949" s="441">
        <v>45872.35682832176</v>
      </c>
      <c r="B11949" s="294" t="s">
        <v>6995</v>
      </c>
    </row>
    <row r="11950">
      <c r="A11950" s="441">
        <v>45872.35687307871</v>
      </c>
      <c r="B11950" s="294" t="s">
        <v>6996</v>
      </c>
    </row>
    <row r="11951">
      <c r="A11951" s="441">
        <v>45872.35688431713</v>
      </c>
      <c r="B11951" s="294" t="s">
        <v>7030</v>
      </c>
    </row>
    <row r="11952">
      <c r="A11952" s="441">
        <v>45872.35689645833</v>
      </c>
      <c r="B11952" s="294" t="s">
        <v>7000</v>
      </c>
    </row>
    <row r="11953">
      <c r="A11953" s="441">
        <v>45872.3569296875</v>
      </c>
      <c r="B11953" s="294" t="s">
        <v>7031</v>
      </c>
    </row>
    <row r="11954">
      <c r="A11954" s="441">
        <v>45872.35693541667</v>
      </c>
      <c r="B11954" s="294" t="s">
        <v>5149</v>
      </c>
    </row>
    <row r="11955">
      <c r="A11955" s="441">
        <v>45872.360412002316</v>
      </c>
      <c r="B11955" s="294" t="s">
        <v>7032</v>
      </c>
    </row>
    <row r="11956">
      <c r="A11956" s="441">
        <v>45872.36041944445</v>
      </c>
      <c r="B11956" s="294" t="s">
        <v>6985</v>
      </c>
    </row>
    <row r="11957">
      <c r="A11957" s="441">
        <v>45872.360462453704</v>
      </c>
      <c r="B11957" s="294" t="s">
        <v>6986</v>
      </c>
    </row>
    <row r="11958">
      <c r="A11958" s="441">
        <v>45872.36047185185</v>
      </c>
      <c r="B11958" s="294" t="s">
        <v>7028</v>
      </c>
    </row>
    <row r="11959">
      <c r="A11959" s="441">
        <v>45872.360485578705</v>
      </c>
      <c r="B11959" s="294" t="s">
        <v>7033</v>
      </c>
    </row>
    <row r="11960">
      <c r="A11960" s="441">
        <v>45872.360492893524</v>
      </c>
      <c r="B11960" s="294" t="s">
        <v>6990</v>
      </c>
    </row>
    <row r="11961">
      <c r="A11961" s="441">
        <v>45872.360529756945</v>
      </c>
      <c r="B11961" s="294" t="s">
        <v>7029</v>
      </c>
    </row>
    <row r="11962">
      <c r="A11962" s="441">
        <v>45872.36053868056</v>
      </c>
      <c r="B11962" s="294" t="s">
        <v>5149</v>
      </c>
    </row>
    <row r="11963">
      <c r="A11963" s="441">
        <v>45872.360547696764</v>
      </c>
      <c r="B11963" s="294" t="s">
        <v>7034</v>
      </c>
    </row>
    <row r="11964">
      <c r="A11964" s="441">
        <v>45872.36055460648</v>
      </c>
      <c r="B11964" s="294" t="s">
        <v>6995</v>
      </c>
    </row>
    <row r="11965">
      <c r="A11965" s="441">
        <v>45872.360597962965</v>
      </c>
      <c r="B11965" s="294" t="s">
        <v>6996</v>
      </c>
    </row>
    <row r="11966">
      <c r="A11966" s="441">
        <v>45872.36060598379</v>
      </c>
      <c r="B11966" s="294" t="s">
        <v>7030</v>
      </c>
    </row>
    <row r="11967">
      <c r="A11967" s="441">
        <v>45872.3606106713</v>
      </c>
      <c r="B11967" s="294" t="s">
        <v>7035</v>
      </c>
    </row>
    <row r="11968">
      <c r="A11968" s="441">
        <v>45872.36061700231</v>
      </c>
      <c r="B11968" s="294" t="s">
        <v>7000</v>
      </c>
    </row>
    <row r="11969">
      <c r="A11969" s="441">
        <v>45872.3606616551</v>
      </c>
      <c r="B11969" s="294" t="s">
        <v>7031</v>
      </c>
    </row>
    <row r="11970">
      <c r="A11970" s="441">
        <v>45872.36067008102</v>
      </c>
      <c r="B11970" s="294" t="s">
        <v>5149</v>
      </c>
    </row>
    <row r="11971">
      <c r="A11971" s="441">
        <v>45872.36067591435</v>
      </c>
      <c r="B11971" s="294" t="s">
        <v>7036</v>
      </c>
    </row>
    <row r="11972">
      <c r="A11972" s="441">
        <v>45872.36068077546</v>
      </c>
      <c r="B11972" s="294" t="s">
        <v>7037</v>
      </c>
    </row>
    <row r="11973">
      <c r="A11973" s="441">
        <v>45872.373266759256</v>
      </c>
      <c r="B11973" s="294" t="s">
        <v>7032</v>
      </c>
    </row>
    <row r="11974">
      <c r="A11974" s="441">
        <v>45872.373274224534</v>
      </c>
      <c r="B11974" s="294" t="s">
        <v>6985</v>
      </c>
    </row>
    <row r="11975">
      <c r="A11975" s="441">
        <v>45872.37330730324</v>
      </c>
      <c r="B11975" s="294" t="s">
        <v>7038</v>
      </c>
    </row>
    <row r="11976">
      <c r="A11976" s="441">
        <v>45872.37331412037</v>
      </c>
      <c r="B11976" s="294" t="s">
        <v>7028</v>
      </c>
    </row>
    <row r="11977">
      <c r="A11977" s="441">
        <v>45872.3733190162</v>
      </c>
      <c r="B11977" s="294" t="s">
        <v>7033</v>
      </c>
    </row>
    <row r="11978">
      <c r="A11978" s="441">
        <v>45872.3733263426</v>
      </c>
      <c r="B11978" s="294" t="s">
        <v>6990</v>
      </c>
    </row>
    <row r="11979">
      <c r="A11979" s="441">
        <v>45872.373341412036</v>
      </c>
      <c r="B11979" s="294" t="s">
        <v>7039</v>
      </c>
    </row>
    <row r="11980">
      <c r="A11980" s="441">
        <v>45872.37334854167</v>
      </c>
      <c r="B11980" s="294" t="s">
        <v>7040</v>
      </c>
    </row>
    <row r="11981">
      <c r="A11981" s="441">
        <v>45872.373353020834</v>
      </c>
      <c r="B11981" s="294" t="s">
        <v>7034</v>
      </c>
    </row>
    <row r="11982">
      <c r="A11982" s="441">
        <v>45872.373360949074</v>
      </c>
      <c r="B11982" s="294" t="s">
        <v>6995</v>
      </c>
    </row>
    <row r="11983">
      <c r="A11983" s="441">
        <v>45872.37337619213</v>
      </c>
      <c r="B11983" s="294" t="s">
        <v>7041</v>
      </c>
    </row>
    <row r="11984">
      <c r="A11984" s="441">
        <v>45872.37338672453</v>
      </c>
      <c r="B11984" s="294" t="s">
        <v>7030</v>
      </c>
    </row>
    <row r="11985">
      <c r="A11985" s="441">
        <v>45872.37339100694</v>
      </c>
      <c r="B11985" s="294" t="s">
        <v>7035</v>
      </c>
    </row>
    <row r="11986">
      <c r="A11986" s="441">
        <v>45872.37339734954</v>
      </c>
      <c r="B11986" s="294" t="s">
        <v>7000</v>
      </c>
    </row>
    <row r="11987">
      <c r="A11987" s="441">
        <v>45872.3734131713</v>
      </c>
      <c r="B11987" s="294" t="s">
        <v>7042</v>
      </c>
    </row>
    <row r="11988">
      <c r="A11988" s="441">
        <v>45872.37342134259</v>
      </c>
      <c r="B11988" s="294" t="s">
        <v>7043</v>
      </c>
    </row>
    <row r="11989">
      <c r="A11989" s="441">
        <v>45872.37342574074</v>
      </c>
      <c r="B11989" s="294" t="s">
        <v>7036</v>
      </c>
    </row>
    <row r="11990">
      <c r="A11990" s="441">
        <v>45872.37344048611</v>
      </c>
      <c r="B11990" s="294" t="s">
        <v>7037</v>
      </c>
    </row>
    <row r="11991">
      <c r="A11991" s="441">
        <v>45872.37374383102</v>
      </c>
      <c r="B11991" s="294" t="s">
        <v>6987</v>
      </c>
    </row>
    <row r="11992">
      <c r="A11992" s="441">
        <v>45872.373805138894</v>
      </c>
      <c r="B11992" s="294" t="s">
        <v>7044</v>
      </c>
    </row>
    <row r="11993">
      <c r="A11993" s="441">
        <v>45872.37382840278</v>
      </c>
      <c r="B11993" s="294" t="s">
        <v>7045</v>
      </c>
    </row>
    <row r="11994">
      <c r="A11994" s="441">
        <v>45872.37393185185</v>
      </c>
      <c r="B11994" s="294" t="s">
        <v>6989</v>
      </c>
    </row>
    <row r="11995">
      <c r="A11995" s="441">
        <v>45872.373961192134</v>
      </c>
      <c r="B11995" s="294" t="s">
        <v>6992</v>
      </c>
    </row>
    <row r="11996">
      <c r="A11996" s="441">
        <v>45872.37404972222</v>
      </c>
      <c r="B11996" s="294" t="s">
        <v>7046</v>
      </c>
    </row>
    <row r="11997">
      <c r="A11997" s="441">
        <v>45872.37408662037</v>
      </c>
      <c r="B11997" s="294" t="s">
        <v>7047</v>
      </c>
    </row>
    <row r="11998">
      <c r="A11998" s="441">
        <v>45872.37413752315</v>
      </c>
      <c r="B11998" s="294" t="s">
        <v>7048</v>
      </c>
    </row>
    <row r="11999">
      <c r="A11999" s="441">
        <v>45872.37416068287</v>
      </c>
      <c r="B11999" s="294" t="s">
        <v>2603</v>
      </c>
    </row>
    <row r="12000">
      <c r="A12000" s="441">
        <v>45872.374166724534</v>
      </c>
      <c r="B12000" s="294" t="s">
        <v>2398</v>
      </c>
    </row>
    <row r="12001">
      <c r="A12001" s="441">
        <v>45872.374178865735</v>
      </c>
      <c r="B12001" s="294" t="s">
        <v>2399</v>
      </c>
    </row>
    <row r="12002">
      <c r="A12002" s="441">
        <v>45872.374183796295</v>
      </c>
      <c r="B12002" s="294" t="s">
        <v>6994</v>
      </c>
    </row>
    <row r="12003">
      <c r="A12003" s="441">
        <v>45872.37419178241</v>
      </c>
      <c r="B12003" s="294" t="s">
        <v>7049</v>
      </c>
    </row>
    <row r="12004">
      <c r="A12004" s="441">
        <v>45872.37421385417</v>
      </c>
      <c r="B12004" s="294" t="s">
        <v>6997</v>
      </c>
    </row>
    <row r="12005">
      <c r="A12005" s="441">
        <v>45872.37429042824</v>
      </c>
      <c r="B12005" s="294" t="s">
        <v>7050</v>
      </c>
    </row>
    <row r="12006">
      <c r="A12006" s="441">
        <v>45872.37431280092</v>
      </c>
      <c r="B12006" s="294" t="s">
        <v>7051</v>
      </c>
    </row>
    <row r="12007">
      <c r="A12007" s="441">
        <v>45872.374400625005</v>
      </c>
      <c r="B12007" s="294" t="s">
        <v>6999</v>
      </c>
    </row>
    <row r="12008">
      <c r="A12008" s="441">
        <v>45872.37444186343</v>
      </c>
      <c r="B12008" s="294" t="s">
        <v>7001</v>
      </c>
    </row>
    <row r="12009">
      <c r="A12009" s="441">
        <v>45872.37453513889</v>
      </c>
      <c r="B12009" s="294" t="s">
        <v>7052</v>
      </c>
    </row>
    <row r="12010">
      <c r="A12010" s="441">
        <v>45872.374561770834</v>
      </c>
      <c r="B12010" s="294" t="s">
        <v>2612</v>
      </c>
    </row>
    <row r="12011">
      <c r="A12011" s="441">
        <v>45872.37456681713</v>
      </c>
      <c r="B12011" s="294" t="s">
        <v>2398</v>
      </c>
    </row>
    <row r="12012">
      <c r="A12012" s="441">
        <v>45872.37457670139</v>
      </c>
      <c r="B12012" s="294" t="s">
        <v>2399</v>
      </c>
    </row>
    <row r="12013">
      <c r="A12013" s="441">
        <v>45872.37458942129</v>
      </c>
      <c r="B12013" s="294" t="s">
        <v>7053</v>
      </c>
    </row>
    <row r="12014">
      <c r="A12014" s="441">
        <v>45872.37459521991</v>
      </c>
      <c r="B12014" s="294" t="s">
        <v>7054</v>
      </c>
    </row>
    <row r="12015">
      <c r="A12015" s="441">
        <v>45872.374731979166</v>
      </c>
      <c r="B12015" s="294" t="s">
        <v>7003</v>
      </c>
    </row>
    <row r="12016">
      <c r="A12016" s="441">
        <v>45872.37504991898</v>
      </c>
      <c r="B12016" s="294" t="s">
        <v>2290</v>
      </c>
    </row>
    <row r="12017">
      <c r="A12017" s="441">
        <v>45872.37507195602</v>
      </c>
      <c r="B12017" s="294" t="s">
        <v>7055</v>
      </c>
    </row>
    <row r="12018">
      <c r="A12018" s="441">
        <v>45872.375083136576</v>
      </c>
      <c r="B12018" s="294" t="s">
        <v>2426</v>
      </c>
    </row>
    <row r="12019">
      <c r="A12019" s="441">
        <v>45872.375087962966</v>
      </c>
      <c r="B12019" s="294" t="s">
        <v>2398</v>
      </c>
    </row>
    <row r="12020">
      <c r="A12020" s="441">
        <v>45872.37509702546</v>
      </c>
      <c r="B12020" s="294" t="s">
        <v>2399</v>
      </c>
    </row>
    <row r="12021">
      <c r="A12021" s="441">
        <v>45872.375115</v>
      </c>
      <c r="B12021" s="294" t="s">
        <v>7056</v>
      </c>
    </row>
    <row r="12022">
      <c r="A12022" s="441">
        <v>45872.37533672454</v>
      </c>
      <c r="B12022" s="294" t="s">
        <v>4122</v>
      </c>
    </row>
    <row r="12023">
      <c r="A12023" s="441">
        <v>45872.37542540509</v>
      </c>
      <c r="B12023" s="294" t="s">
        <v>7057</v>
      </c>
    </row>
    <row r="12024">
      <c r="A12024" s="441">
        <v>45872.37543706018</v>
      </c>
      <c r="B12024" s="294" t="s">
        <v>2622</v>
      </c>
    </row>
    <row r="12025">
      <c r="A12025" s="441">
        <v>45872.375441956014</v>
      </c>
      <c r="B12025" s="294" t="s">
        <v>2398</v>
      </c>
    </row>
    <row r="12026">
      <c r="A12026" s="441">
        <v>45872.37544971065</v>
      </c>
      <c r="B12026" s="294" t="s">
        <v>2399</v>
      </c>
    </row>
    <row r="12027">
      <c r="A12027" s="441">
        <v>45872.375470949075</v>
      </c>
      <c r="B12027" s="294" t="s">
        <v>7058</v>
      </c>
    </row>
    <row r="12028">
      <c r="A12028" s="441">
        <v>45872.37554435185</v>
      </c>
      <c r="B12028" s="294" t="s">
        <v>7059</v>
      </c>
    </row>
    <row r="12029">
      <c r="A12029" s="441">
        <v>45872.375548958335</v>
      </c>
      <c r="B12029" s="294" t="s">
        <v>2274</v>
      </c>
    </row>
    <row r="12030">
      <c r="A12030" s="441">
        <v>45872.37556247685</v>
      </c>
      <c r="B12030" s="294" t="s">
        <v>2426</v>
      </c>
    </row>
    <row r="12031">
      <c r="A12031" s="441">
        <v>45872.37556666667</v>
      </c>
      <c r="B12031" s="294" t="s">
        <v>2429</v>
      </c>
    </row>
    <row r="12032">
      <c r="A12032" s="441">
        <v>45872.37557533565</v>
      </c>
      <c r="B12032" s="294" t="s">
        <v>6825</v>
      </c>
    </row>
    <row r="12033">
      <c r="A12033" s="441">
        <v>45872.37559863426</v>
      </c>
      <c r="B12033" s="294" t="s">
        <v>7060</v>
      </c>
    </row>
    <row r="12034">
      <c r="A12034" s="441">
        <v>45872.37559946759</v>
      </c>
      <c r="B12034" s="294" t="s">
        <v>7061</v>
      </c>
    </row>
    <row r="12035">
      <c r="A12035" s="441">
        <v>45872.37560666667</v>
      </c>
      <c r="B12035" s="294" t="s">
        <v>2274</v>
      </c>
    </row>
    <row r="12036">
      <c r="A12036" s="441">
        <v>45872.37560804398</v>
      </c>
      <c r="B12036" s="294" t="s">
        <v>7062</v>
      </c>
    </row>
    <row r="12037">
      <c r="A12037" s="441">
        <v>45872.375620011575</v>
      </c>
      <c r="B12037" s="294" t="s">
        <v>2333</v>
      </c>
    </row>
    <row r="12038">
      <c r="A12038" s="441">
        <v>45872.37562111111</v>
      </c>
      <c r="B12038" s="294" t="s">
        <v>2603</v>
      </c>
    </row>
    <row r="12039">
      <c r="A12039" s="441">
        <v>45872.37562954861</v>
      </c>
      <c r="B12039" s="294" t="s">
        <v>7063</v>
      </c>
    </row>
    <row r="12040">
      <c r="A12040" s="441">
        <v>45872.37563155092</v>
      </c>
      <c r="B12040" s="294" t="s">
        <v>2615</v>
      </c>
    </row>
    <row r="12041">
      <c r="A12041" s="441">
        <v>45872.37563715278</v>
      </c>
      <c r="B12041" s="294" t="s">
        <v>2283</v>
      </c>
    </row>
    <row r="12042">
      <c r="A12042" s="441">
        <v>45872.375638541664</v>
      </c>
      <c r="B12042" s="294" t="s">
        <v>7064</v>
      </c>
    </row>
    <row r="12043">
      <c r="A12043" s="441">
        <v>45872.37565890046</v>
      </c>
      <c r="B12043" s="294" t="s">
        <v>2280</v>
      </c>
    </row>
    <row r="12044">
      <c r="A12044" s="441">
        <v>45872.375694629634</v>
      </c>
      <c r="B12044" s="294" t="s">
        <v>2281</v>
      </c>
    </row>
    <row r="12045">
      <c r="A12045" s="441">
        <v>45872.375710277774</v>
      </c>
      <c r="B12045" s="294" t="s">
        <v>2374</v>
      </c>
    </row>
    <row r="12046">
      <c r="A12046" s="441">
        <v>45872.375734155095</v>
      </c>
      <c r="B12046" s="294" t="s">
        <v>7065</v>
      </c>
    </row>
    <row r="12047">
      <c r="A12047" s="441">
        <v>45872.37574405092</v>
      </c>
      <c r="B12047" s="294" t="s">
        <v>7066</v>
      </c>
    </row>
    <row r="12048">
      <c r="A12048" s="441">
        <v>45872.37574857639</v>
      </c>
      <c r="B12048" s="294" t="s">
        <v>2280</v>
      </c>
    </row>
    <row r="12049">
      <c r="A12049" s="441">
        <v>45872.37577856482</v>
      </c>
      <c r="B12049" s="294" t="s">
        <v>2281</v>
      </c>
    </row>
    <row r="12050">
      <c r="A12050" s="441">
        <v>45872.37582130787</v>
      </c>
      <c r="B12050" s="294" t="s">
        <v>2767</v>
      </c>
    </row>
    <row r="12051">
      <c r="A12051" s="441">
        <v>45872.37583153935</v>
      </c>
      <c r="B12051" s="294" t="s">
        <v>7067</v>
      </c>
    </row>
    <row r="12052">
      <c r="A12052" s="441">
        <v>45872.375869525466</v>
      </c>
      <c r="B12052" s="294" t="s">
        <v>7068</v>
      </c>
    </row>
    <row r="12053">
      <c r="A12053" s="441">
        <v>45872.37592722222</v>
      </c>
      <c r="B12053" s="294" t="s">
        <v>7069</v>
      </c>
    </row>
    <row r="12054">
      <c r="A12054" s="441">
        <v>45872.375933194446</v>
      </c>
      <c r="B12054" s="294" t="s">
        <v>7070</v>
      </c>
    </row>
    <row r="12055">
      <c r="A12055" s="441">
        <v>45872.3759349537</v>
      </c>
      <c r="B12055" s="294" t="s">
        <v>7071</v>
      </c>
    </row>
    <row r="12056">
      <c r="A12056" s="441">
        <v>45872.37594305555</v>
      </c>
      <c r="B12056" s="294" t="s">
        <v>2274</v>
      </c>
    </row>
    <row r="12057">
      <c r="A12057" s="441">
        <v>45872.37596013889</v>
      </c>
      <c r="B12057" s="294" t="s">
        <v>2612</v>
      </c>
    </row>
    <row r="12058">
      <c r="A12058" s="441">
        <v>45872.37596697916</v>
      </c>
      <c r="B12058" s="294" t="s">
        <v>3957</v>
      </c>
    </row>
    <row r="12059">
      <c r="A12059" s="441">
        <v>45872.37596888889</v>
      </c>
      <c r="B12059" s="294" t="s">
        <v>7072</v>
      </c>
    </row>
    <row r="12060">
      <c r="A12060" s="441">
        <v>45872.37597466435</v>
      </c>
      <c r="B12060" s="294" t="s">
        <v>6825</v>
      </c>
    </row>
    <row r="12061">
      <c r="A12061" s="441">
        <v>45872.37597976852</v>
      </c>
      <c r="B12061" s="294" t="s">
        <v>7073</v>
      </c>
    </row>
    <row r="12062">
      <c r="A12062" s="441">
        <v>45872.37598861111</v>
      </c>
      <c r="B12062" s="294" t="s">
        <v>7074</v>
      </c>
    </row>
    <row r="12063">
      <c r="A12063" s="441">
        <v>45872.37599554398</v>
      </c>
      <c r="B12063" s="294" t="s">
        <v>2435</v>
      </c>
    </row>
    <row r="12064">
      <c r="A12064" s="441">
        <v>45872.37599561343</v>
      </c>
      <c r="B12064" s="294" t="s">
        <v>7075</v>
      </c>
    </row>
    <row r="12065">
      <c r="A12065" s="441">
        <v>45872.37600078704</v>
      </c>
      <c r="B12065" s="294" t="s">
        <v>7076</v>
      </c>
    </row>
    <row r="12066">
      <c r="A12066" s="441">
        <v>45872.376004641206</v>
      </c>
      <c r="B12066" s="294" t="s">
        <v>2283</v>
      </c>
    </row>
    <row r="12067">
      <c r="A12067" s="441">
        <v>45872.37600670139</v>
      </c>
      <c r="B12067" s="294" t="s">
        <v>7077</v>
      </c>
    </row>
    <row r="12068">
      <c r="A12068" s="441">
        <v>45872.37601699074</v>
      </c>
      <c r="B12068" s="294" t="s">
        <v>7078</v>
      </c>
    </row>
    <row r="12069">
      <c r="A12069" s="441">
        <v>45872.37602203704</v>
      </c>
      <c r="B12069" s="294" t="s">
        <v>2285</v>
      </c>
    </row>
    <row r="12070">
      <c r="A12070" s="441">
        <v>45872.376041446754</v>
      </c>
      <c r="B12070" s="294" t="s">
        <v>7079</v>
      </c>
    </row>
    <row r="12071">
      <c r="A12071" s="441">
        <v>45872.37604567129</v>
      </c>
      <c r="B12071" s="294" t="s">
        <v>2342</v>
      </c>
    </row>
    <row r="12072">
      <c r="A12072" s="441">
        <v>45872.37606384259</v>
      </c>
      <c r="B12072" s="294" t="s">
        <v>7080</v>
      </c>
    </row>
    <row r="12073">
      <c r="A12073" s="441">
        <v>45872.37609888889</v>
      </c>
      <c r="B12073" s="294" t="s">
        <v>7081</v>
      </c>
    </row>
    <row r="12074">
      <c r="A12074" s="441">
        <v>45872.37609883102</v>
      </c>
      <c r="B12074" s="294" t="s">
        <v>7082</v>
      </c>
    </row>
    <row r="12075">
      <c r="A12075" s="441">
        <v>45872.37610916667</v>
      </c>
      <c r="B12075" s="294" t="s">
        <v>7083</v>
      </c>
    </row>
    <row r="12076">
      <c r="A12076" s="441">
        <v>45872.37610995371</v>
      </c>
      <c r="B12076" s="294" t="s">
        <v>2280</v>
      </c>
    </row>
    <row r="12077">
      <c r="A12077" s="441">
        <v>45872.37611460648</v>
      </c>
      <c r="B12077" s="294" t="s">
        <v>7084</v>
      </c>
    </row>
    <row r="12078">
      <c r="A12078" s="441">
        <v>45872.37612680555</v>
      </c>
      <c r="B12078" s="294" t="s">
        <v>2281</v>
      </c>
    </row>
    <row r="12079">
      <c r="A12079" s="441">
        <v>45872.376127118056</v>
      </c>
      <c r="B12079" s="294" t="s">
        <v>7085</v>
      </c>
    </row>
    <row r="12080">
      <c r="A12080" s="441">
        <v>45872.37614616899</v>
      </c>
      <c r="B12080" s="294" t="s">
        <v>7086</v>
      </c>
    </row>
    <row r="12081">
      <c r="A12081" s="441">
        <v>45872.3761499074</v>
      </c>
      <c r="B12081" s="294" t="s">
        <v>4316</v>
      </c>
    </row>
    <row r="12082">
      <c r="A12082" s="441">
        <v>45872.37615652778</v>
      </c>
      <c r="B12082" s="294" t="s">
        <v>7087</v>
      </c>
    </row>
    <row r="12083">
      <c r="A12083" s="441">
        <v>45872.376162858796</v>
      </c>
      <c r="B12083" s="294" t="s">
        <v>7088</v>
      </c>
    </row>
    <row r="12084">
      <c r="A12084" s="441">
        <v>45872.376165636575</v>
      </c>
      <c r="B12084" s="294" t="s">
        <v>7089</v>
      </c>
    </row>
    <row r="12085">
      <c r="A12085" s="441">
        <v>45872.376180694446</v>
      </c>
      <c r="B12085" s="294" t="s">
        <v>7090</v>
      </c>
    </row>
    <row r="12086">
      <c r="A12086" s="441">
        <v>45872.376199108796</v>
      </c>
      <c r="B12086" s="294" t="s">
        <v>7091</v>
      </c>
    </row>
    <row r="12087">
      <c r="A12087" s="441">
        <v>45872.37620752315</v>
      </c>
      <c r="B12087" s="294" t="s">
        <v>7092</v>
      </c>
    </row>
    <row r="12088">
      <c r="A12088" s="441">
        <v>45872.37621311343</v>
      </c>
      <c r="B12088" s="294" t="s">
        <v>7093</v>
      </c>
    </row>
    <row r="12089">
      <c r="A12089" s="441">
        <v>45872.376220578706</v>
      </c>
      <c r="B12089" s="294" t="s">
        <v>7094</v>
      </c>
    </row>
    <row r="12090">
      <c r="A12090" s="441">
        <v>45872.37623771991</v>
      </c>
      <c r="B12090" s="294" t="s">
        <v>7095</v>
      </c>
    </row>
    <row r="12091">
      <c r="A12091" s="441">
        <v>45872.376245625</v>
      </c>
      <c r="B12091" s="294" t="s">
        <v>7096</v>
      </c>
    </row>
    <row r="12092">
      <c r="A12092" s="441">
        <v>45872.37625099537</v>
      </c>
      <c r="B12092" s="294" t="s">
        <v>7034</v>
      </c>
    </row>
    <row r="12093">
      <c r="A12093" s="441">
        <v>45872.37625612269</v>
      </c>
      <c r="B12093" s="294" t="s">
        <v>7037</v>
      </c>
    </row>
    <row r="12094">
      <c r="A12094" s="441">
        <v>45872.37634560185</v>
      </c>
      <c r="B12094" s="294" t="s">
        <v>7097</v>
      </c>
    </row>
    <row r="12095">
      <c r="A12095" s="441">
        <v>45872.37635730324</v>
      </c>
      <c r="B12095" s="294" t="s">
        <v>7098</v>
      </c>
    </row>
    <row r="12096">
      <c r="A12096" s="441">
        <v>45872.37637225694</v>
      </c>
      <c r="B12096" s="294" t="s">
        <v>2274</v>
      </c>
    </row>
    <row r="12097">
      <c r="A12097" s="441">
        <v>45872.37639939815</v>
      </c>
      <c r="B12097" s="294" t="s">
        <v>2622</v>
      </c>
    </row>
    <row r="12098">
      <c r="A12098" s="441">
        <v>45872.37640871528</v>
      </c>
      <c r="B12098" s="294" t="s">
        <v>2641</v>
      </c>
    </row>
    <row r="12099">
      <c r="A12099" s="441">
        <v>45872.376415439816</v>
      </c>
      <c r="B12099" s="294" t="s">
        <v>6825</v>
      </c>
    </row>
    <row r="12100">
      <c r="A12100" s="441">
        <v>45872.376475150464</v>
      </c>
      <c r="B12100" s="294" t="s">
        <v>2278</v>
      </c>
    </row>
    <row r="12101">
      <c r="A12101" s="441">
        <v>45872.37647927083</v>
      </c>
      <c r="B12101" s="294" t="s">
        <v>7099</v>
      </c>
    </row>
    <row r="12102">
      <c r="A12102" s="441">
        <v>45872.376487013884</v>
      </c>
      <c r="B12102" s="294" t="s">
        <v>2435</v>
      </c>
    </row>
    <row r="12103">
      <c r="A12103" s="441">
        <v>45872.37649200231</v>
      </c>
      <c r="B12103" s="294" t="s">
        <v>7100</v>
      </c>
    </row>
    <row r="12104">
      <c r="A12104" s="441">
        <v>45872.37649724537</v>
      </c>
      <c r="B12104" s="294" t="s">
        <v>2283</v>
      </c>
    </row>
    <row r="12105">
      <c r="A12105" s="441">
        <v>45872.376505671295</v>
      </c>
      <c r="B12105" s="294" t="s">
        <v>7101</v>
      </c>
    </row>
    <row r="12106">
      <c r="A12106" s="441">
        <v>45872.376511145834</v>
      </c>
      <c r="B12106" s="294" t="s">
        <v>2285</v>
      </c>
    </row>
    <row r="12107">
      <c r="A12107" s="441">
        <v>45872.37651760416</v>
      </c>
      <c r="B12107" s="294" t="s">
        <v>7102</v>
      </c>
    </row>
    <row r="12108">
      <c r="A12108" s="441">
        <v>45872.376525879634</v>
      </c>
      <c r="B12108" s="294" t="s">
        <v>7103</v>
      </c>
    </row>
    <row r="12109">
      <c r="A12109" s="441">
        <v>45872.37653371527</v>
      </c>
      <c r="B12109" s="294" t="s">
        <v>7104</v>
      </c>
    </row>
    <row r="12110">
      <c r="A12110" s="441">
        <v>45872.37654010417</v>
      </c>
      <c r="B12110" s="294" t="s">
        <v>2280</v>
      </c>
    </row>
    <row r="12111">
      <c r="A12111" s="441">
        <v>45872.376556469906</v>
      </c>
      <c r="B12111" s="294" t="s">
        <v>2281</v>
      </c>
    </row>
    <row r="12112">
      <c r="A12112" s="441">
        <v>45872.376584502315</v>
      </c>
      <c r="B12112" s="294" t="s">
        <v>3177</v>
      </c>
    </row>
    <row r="12113">
      <c r="A12113" s="441">
        <v>45872.376597800925</v>
      </c>
      <c r="B12113" s="294" t="s">
        <v>7105</v>
      </c>
    </row>
    <row r="12114">
      <c r="A12114" s="441">
        <v>45872.37672508102</v>
      </c>
      <c r="B12114" s="294" t="s">
        <v>7106</v>
      </c>
    </row>
    <row r="12115">
      <c r="A12115" s="441">
        <v>45872.37673094908</v>
      </c>
      <c r="B12115" s="294" t="s">
        <v>7107</v>
      </c>
    </row>
    <row r="12116">
      <c r="A12116" s="441">
        <v>45872.37674730324</v>
      </c>
      <c r="B12116" s="294" t="s">
        <v>7108</v>
      </c>
    </row>
    <row r="12117">
      <c r="A12117" s="441">
        <v>45872.37675351852</v>
      </c>
      <c r="B12117" s="294" t="s">
        <v>5149</v>
      </c>
    </row>
    <row r="12118">
      <c r="A12118" s="441">
        <v>45872.376758831015</v>
      </c>
      <c r="B12118" s="294" t="s">
        <v>7109</v>
      </c>
    </row>
    <row r="12119">
      <c r="A12119" s="441">
        <v>45872.37676436343</v>
      </c>
      <c r="B12119" s="294" t="s">
        <v>7110</v>
      </c>
    </row>
    <row r="12120">
      <c r="A12120" s="441">
        <v>45872.376784155094</v>
      </c>
      <c r="B12120" s="294" t="s">
        <v>7111</v>
      </c>
    </row>
    <row r="12121">
      <c r="A12121" s="441">
        <v>45872.37678814815</v>
      </c>
      <c r="B12121" s="294" t="s">
        <v>7112</v>
      </c>
    </row>
    <row r="12122">
      <c r="A12122" s="441">
        <v>45872.37679511574</v>
      </c>
      <c r="B12122" s="294" t="s">
        <v>7113</v>
      </c>
    </row>
    <row r="12123">
      <c r="A12123" s="441">
        <v>45872.37680633102</v>
      </c>
      <c r="B12123" s="294" t="s">
        <v>7114</v>
      </c>
    </row>
    <row r="12124">
      <c r="A12124" s="441">
        <v>45872.37680915509</v>
      </c>
      <c r="B12124" s="294" t="s">
        <v>7115</v>
      </c>
    </row>
    <row r="12125">
      <c r="A12125" s="441">
        <v>45872.376815787036</v>
      </c>
      <c r="B12125" s="294" t="s">
        <v>5149</v>
      </c>
    </row>
    <row r="12126">
      <c r="A12126" s="441">
        <v>45872.37683172454</v>
      </c>
      <c r="B12126" s="294" t="s">
        <v>7116</v>
      </c>
    </row>
    <row r="12127">
      <c r="A12127" s="441">
        <v>45872.37683743055</v>
      </c>
      <c r="B12127" s="294" t="s">
        <v>7117</v>
      </c>
    </row>
    <row r="12128">
      <c r="A12128" s="441">
        <v>45872.37684766203</v>
      </c>
      <c r="B12128" s="294" t="s">
        <v>7118</v>
      </c>
    </row>
    <row r="12129">
      <c r="A12129" s="441">
        <v>45872.376851504625</v>
      </c>
      <c r="B12129" s="294" t="s">
        <v>7119</v>
      </c>
    </row>
    <row r="12130">
      <c r="A12130" s="441">
        <v>45872.37685674768</v>
      </c>
      <c r="B12130" s="294" t="s">
        <v>7120</v>
      </c>
    </row>
    <row r="12131">
      <c r="A12131" s="441">
        <v>45872.3768862963</v>
      </c>
      <c r="B12131" s="294" t="s">
        <v>7121</v>
      </c>
    </row>
    <row r="12132">
      <c r="A12132" s="441">
        <v>45872.376892314816</v>
      </c>
      <c r="B12132" s="294" t="s">
        <v>5149</v>
      </c>
    </row>
    <row r="12133">
      <c r="A12133" s="441">
        <v>45872.376909583334</v>
      </c>
      <c r="B12133" s="294" t="s">
        <v>7122</v>
      </c>
    </row>
    <row r="12134">
      <c r="A12134" s="441">
        <v>45872.3769153125</v>
      </c>
      <c r="B12134" s="294" t="s">
        <v>6985</v>
      </c>
    </row>
    <row r="12135">
      <c r="A12135" s="441">
        <v>45872.37693561343</v>
      </c>
      <c r="B12135" s="294" t="s">
        <v>7038</v>
      </c>
    </row>
    <row r="12136">
      <c r="A12136" s="441">
        <v>45872.37694778935</v>
      </c>
      <c r="B12136" s="294" t="s">
        <v>7028</v>
      </c>
    </row>
    <row r="12137">
      <c r="A12137" s="441">
        <v>45872.37696152778</v>
      </c>
      <c r="B12137" s="294" t="s">
        <v>7033</v>
      </c>
    </row>
    <row r="12138">
      <c r="A12138" s="441">
        <v>45872.376967268516</v>
      </c>
      <c r="B12138" s="294" t="s">
        <v>6990</v>
      </c>
    </row>
    <row r="12139">
      <c r="A12139" s="441">
        <v>45872.37698398148</v>
      </c>
      <c r="B12139" s="294" t="s">
        <v>7039</v>
      </c>
    </row>
    <row r="12140">
      <c r="A12140" s="441">
        <v>45872.3769928588</v>
      </c>
      <c r="B12140" s="294" t="s">
        <v>7040</v>
      </c>
    </row>
    <row r="12141">
      <c r="A12141" s="441">
        <v>45872.376999768516</v>
      </c>
      <c r="B12141" s="294" t="s">
        <v>7034</v>
      </c>
    </row>
    <row r="12142">
      <c r="A12142" s="441">
        <v>45872.37700597222</v>
      </c>
      <c r="B12142" s="294" t="s">
        <v>6995</v>
      </c>
    </row>
    <row r="12143">
      <c r="A12143" s="441">
        <v>45872.377022719906</v>
      </c>
      <c r="B12143" s="294" t="s">
        <v>7041</v>
      </c>
    </row>
    <row r="12144">
      <c r="A12144" s="441">
        <v>45872.37702891204</v>
      </c>
      <c r="B12144" s="294" t="s">
        <v>7030</v>
      </c>
    </row>
    <row r="12145">
      <c r="A12145" s="441">
        <v>45872.37703365741</v>
      </c>
      <c r="B12145" s="294" t="s">
        <v>7035</v>
      </c>
    </row>
    <row r="12146">
      <c r="A12146" s="441">
        <v>45872.377038923616</v>
      </c>
      <c r="B12146" s="294" t="s">
        <v>7000</v>
      </c>
    </row>
    <row r="12147">
      <c r="A12147" s="441">
        <v>45872.377053715274</v>
      </c>
      <c r="B12147" s="294" t="s">
        <v>7042</v>
      </c>
    </row>
    <row r="12148">
      <c r="A12148" s="441">
        <v>45872.37706034722</v>
      </c>
      <c r="B12148" s="294" t="s">
        <v>7043</v>
      </c>
    </row>
    <row r="12149">
      <c r="A12149" s="441">
        <v>45872.37706503472</v>
      </c>
      <c r="B12149" s="294" t="s">
        <v>7036</v>
      </c>
    </row>
    <row r="12150">
      <c r="A12150" s="441">
        <v>45872.3770694213</v>
      </c>
      <c r="B12150" s="294" t="s">
        <v>7037</v>
      </c>
    </row>
    <row r="12151">
      <c r="A12151" s="441">
        <v>45872.37717912037</v>
      </c>
      <c r="B12151" s="294" t="s">
        <v>7123</v>
      </c>
    </row>
    <row r="12152">
      <c r="A12152" s="441">
        <v>45872.37718997685</v>
      </c>
      <c r="B12152" s="294" t="s">
        <v>2435</v>
      </c>
    </row>
    <row r="12153">
      <c r="A12153" s="441">
        <v>45872.37719658564</v>
      </c>
      <c r="B12153" s="294" t="s">
        <v>7124</v>
      </c>
    </row>
    <row r="12154">
      <c r="A12154" s="441">
        <v>45872.37720342593</v>
      </c>
      <c r="B12154" s="294" t="s">
        <v>2283</v>
      </c>
    </row>
    <row r="12155">
      <c r="A12155" s="441">
        <v>45872.37721552083</v>
      </c>
      <c r="B12155" s="294" t="s">
        <v>7125</v>
      </c>
    </row>
    <row r="12156">
      <c r="A12156" s="441">
        <v>45872.37722357639</v>
      </c>
      <c r="B12156" s="294" t="s">
        <v>2285</v>
      </c>
    </row>
    <row r="12157">
      <c r="A12157" s="441">
        <v>45872.37723758102</v>
      </c>
      <c r="B12157" s="294" t="s">
        <v>7126</v>
      </c>
    </row>
    <row r="12158">
      <c r="A12158" s="441">
        <v>45872.377251550926</v>
      </c>
      <c r="B12158" s="294" t="s">
        <v>7127</v>
      </c>
    </row>
    <row r="12159">
      <c r="A12159" s="441">
        <v>45872.378869548615</v>
      </c>
      <c r="B12159" s="294" t="s">
        <v>7128</v>
      </c>
    </row>
    <row r="12160">
      <c r="A12160" s="441">
        <v>45872.37963534722</v>
      </c>
      <c r="B12160" s="294" t="s">
        <v>7129</v>
      </c>
    </row>
    <row r="12161">
      <c r="A12161" s="441">
        <v>45872.37964480324</v>
      </c>
      <c r="B12161" s="294" t="s">
        <v>2435</v>
      </c>
    </row>
    <row r="12162">
      <c r="A12162" s="441">
        <v>45872.37965202546</v>
      </c>
      <c r="B12162" s="294" t="s">
        <v>7130</v>
      </c>
    </row>
    <row r="12163">
      <c r="A12163" s="441">
        <v>45872.37965782407</v>
      </c>
      <c r="B12163" s="294" t="s">
        <v>2283</v>
      </c>
    </row>
    <row r="12164">
      <c r="A12164" s="441">
        <v>45872.379667615736</v>
      </c>
      <c r="B12164" s="294" t="s">
        <v>7131</v>
      </c>
    </row>
    <row r="12165">
      <c r="A12165" s="441">
        <v>45872.37967384259</v>
      </c>
      <c r="B12165" s="294" t="s">
        <v>2285</v>
      </c>
    </row>
    <row r="12166">
      <c r="A12166" s="441">
        <v>45872.379683356485</v>
      </c>
      <c r="B12166" s="294" t="s">
        <v>7132</v>
      </c>
    </row>
    <row r="12167">
      <c r="A12167" s="441">
        <v>45872.37969217593</v>
      </c>
      <c r="B12167" s="294" t="s">
        <v>7133</v>
      </c>
    </row>
    <row r="12168">
      <c r="A12168" s="441">
        <v>45872.38249244213</v>
      </c>
      <c r="B12168" s="294" t="s">
        <v>7032</v>
      </c>
    </row>
    <row r="12169">
      <c r="A12169" s="441">
        <v>45872.38249836805</v>
      </c>
      <c r="B12169" s="294" t="s">
        <v>6985</v>
      </c>
    </row>
    <row r="12170">
      <c r="A12170" s="441">
        <v>45872.3825146875</v>
      </c>
      <c r="B12170" s="294" t="s">
        <v>7038</v>
      </c>
    </row>
    <row r="12171">
      <c r="A12171" s="441">
        <v>45872.3825216088</v>
      </c>
      <c r="B12171" s="294" t="s">
        <v>7028</v>
      </c>
    </row>
    <row r="12172">
      <c r="A12172" s="441">
        <v>45872.38253206019</v>
      </c>
      <c r="B12172" s="294" t="s">
        <v>7033</v>
      </c>
    </row>
    <row r="12173">
      <c r="A12173" s="441">
        <v>45872.38253747685</v>
      </c>
      <c r="B12173" s="294" t="s">
        <v>6990</v>
      </c>
    </row>
    <row r="12174">
      <c r="A12174" s="441">
        <v>45872.38255199074</v>
      </c>
      <c r="B12174" s="294" t="s">
        <v>7039</v>
      </c>
    </row>
    <row r="12175">
      <c r="A12175" s="441">
        <v>45872.382579074074</v>
      </c>
      <c r="B12175" s="294" t="s">
        <v>7040</v>
      </c>
    </row>
    <row r="12176">
      <c r="A12176" s="441">
        <v>45872.38258306713</v>
      </c>
      <c r="B12176" s="294" t="s">
        <v>7034</v>
      </c>
    </row>
    <row r="12177">
      <c r="A12177" s="441">
        <v>45872.38258844907</v>
      </c>
      <c r="B12177" s="294" t="s">
        <v>6995</v>
      </c>
    </row>
    <row r="12178">
      <c r="A12178" s="441">
        <v>45872.38262263889</v>
      </c>
      <c r="B12178" s="294" t="s">
        <v>7041</v>
      </c>
    </row>
    <row r="12179">
      <c r="A12179" s="441">
        <v>45872.38262871528</v>
      </c>
      <c r="B12179" s="294" t="s">
        <v>7030</v>
      </c>
    </row>
    <row r="12180">
      <c r="A12180" s="441">
        <v>45872.38263462963</v>
      </c>
      <c r="B12180" s="294" t="s">
        <v>7035</v>
      </c>
    </row>
    <row r="12181">
      <c r="A12181" s="441">
        <v>45872.382641793985</v>
      </c>
      <c r="B12181" s="294" t="s">
        <v>7000</v>
      </c>
    </row>
    <row r="12182">
      <c r="A12182" s="441">
        <v>45872.382668680555</v>
      </c>
      <c r="B12182" s="294" t="s">
        <v>7042</v>
      </c>
    </row>
    <row r="12183">
      <c r="A12183" s="441">
        <v>45872.38267561342</v>
      </c>
      <c r="B12183" s="294" t="s">
        <v>7043</v>
      </c>
    </row>
    <row r="12184">
      <c r="A12184" s="441">
        <v>45872.38268054398</v>
      </c>
      <c r="B12184" s="294" t="s">
        <v>7036</v>
      </c>
    </row>
    <row r="12185">
      <c r="A12185" s="441">
        <v>45872.382684502314</v>
      </c>
      <c r="B12185" s="294" t="s">
        <v>7037</v>
      </c>
    </row>
    <row r="12186">
      <c r="A12186" s="441">
        <v>45872.3827577662</v>
      </c>
      <c r="B12186" s="294" t="s">
        <v>6987</v>
      </c>
    </row>
    <row r="12187">
      <c r="A12187" s="441">
        <v>45872.382813993056</v>
      </c>
      <c r="B12187" s="294" t="s">
        <v>7044</v>
      </c>
    </row>
    <row r="12188">
      <c r="A12188" s="441">
        <v>45872.382834918986</v>
      </c>
      <c r="B12188" s="294" t="s">
        <v>7045</v>
      </c>
    </row>
    <row r="12189">
      <c r="A12189" s="441">
        <v>45872.38294899305</v>
      </c>
      <c r="B12189" s="294" t="s">
        <v>6989</v>
      </c>
    </row>
    <row r="12190">
      <c r="A12190" s="441">
        <v>45872.38297935185</v>
      </c>
      <c r="B12190" s="294" t="s">
        <v>6992</v>
      </c>
    </row>
    <row r="12191">
      <c r="A12191" s="441">
        <v>45872.38303420139</v>
      </c>
      <c r="B12191" s="294" t="s">
        <v>7046</v>
      </c>
    </row>
    <row r="12192">
      <c r="A12192" s="441">
        <v>45872.383055266204</v>
      </c>
      <c r="B12192" s="294" t="s">
        <v>7047</v>
      </c>
    </row>
    <row r="12193">
      <c r="A12193" s="441">
        <v>45872.38313927084</v>
      </c>
      <c r="B12193" s="294" t="s">
        <v>6994</v>
      </c>
    </row>
    <row r="12194">
      <c r="A12194" s="441">
        <v>45872.38317459491</v>
      </c>
      <c r="B12194" s="294" t="s">
        <v>6997</v>
      </c>
    </row>
    <row r="12195">
      <c r="A12195" s="441">
        <v>45872.383221365744</v>
      </c>
      <c r="B12195" s="294" t="s">
        <v>7050</v>
      </c>
    </row>
    <row r="12196">
      <c r="A12196" s="441">
        <v>45872.38324121528</v>
      </c>
      <c r="B12196" s="294" t="s">
        <v>7051</v>
      </c>
    </row>
    <row r="12197">
      <c r="A12197" s="441">
        <v>45872.38332634259</v>
      </c>
      <c r="B12197" s="294" t="s">
        <v>6999</v>
      </c>
    </row>
    <row r="12198">
      <c r="A12198" s="441">
        <v>45872.383357025465</v>
      </c>
      <c r="B12198" s="294" t="s">
        <v>7001</v>
      </c>
    </row>
    <row r="12199">
      <c r="A12199" s="441">
        <v>45872.3834294213</v>
      </c>
      <c r="B12199" s="294" t="s">
        <v>7052</v>
      </c>
    </row>
    <row r="12200">
      <c r="A12200" s="441">
        <v>45872.38344991898</v>
      </c>
      <c r="B12200" s="294" t="s">
        <v>7054</v>
      </c>
    </row>
    <row r="12201">
      <c r="A12201" s="441">
        <v>45872.38353129629</v>
      </c>
      <c r="B12201" s="294" t="s">
        <v>7003</v>
      </c>
    </row>
    <row r="12202">
      <c r="A12202" s="441">
        <v>45872.39239263889</v>
      </c>
      <c r="B12202" s="294" t="s">
        <v>7134</v>
      </c>
    </row>
    <row r="12203">
      <c r="A12203" s="441">
        <v>45872.39240265047</v>
      </c>
      <c r="B12203" s="294" t="s">
        <v>2275</v>
      </c>
    </row>
    <row r="12204">
      <c r="A12204" s="441">
        <v>45872.39240777778</v>
      </c>
      <c r="B12204" s="294" t="s">
        <v>2398</v>
      </c>
    </row>
    <row r="12205">
      <c r="A12205" s="441">
        <v>45872.39241570602</v>
      </c>
      <c r="B12205" s="294" t="s">
        <v>2399</v>
      </c>
    </row>
    <row r="12206">
      <c r="A12206" s="441">
        <v>45872.39242866898</v>
      </c>
      <c r="B12206" s="294" t="s">
        <v>7135</v>
      </c>
    </row>
    <row r="12207">
      <c r="A12207" s="441">
        <v>45872.39363153935</v>
      </c>
      <c r="B12207" s="294" t="s">
        <v>7136</v>
      </c>
    </row>
    <row r="12208">
      <c r="A12208" s="441">
        <v>45872.3936359838</v>
      </c>
      <c r="B12208" s="294" t="s">
        <v>2274</v>
      </c>
    </row>
    <row r="12209">
      <c r="A12209" s="441">
        <v>45872.393655162035</v>
      </c>
      <c r="B12209" s="294" t="s">
        <v>2275</v>
      </c>
    </row>
    <row r="12210">
      <c r="A12210" s="441">
        <v>45872.39365957176</v>
      </c>
      <c r="B12210" s="294" t="s">
        <v>2276</v>
      </c>
    </row>
    <row r="12211">
      <c r="A12211" s="441">
        <v>45872.39366428241</v>
      </c>
      <c r="B12211" s="294" t="s">
        <v>6825</v>
      </c>
    </row>
    <row r="12212">
      <c r="A12212" s="441">
        <v>45872.39368432871</v>
      </c>
      <c r="B12212" s="294" t="s">
        <v>7137</v>
      </c>
    </row>
    <row r="12213">
      <c r="A12213" s="441">
        <v>45872.39369328704</v>
      </c>
      <c r="B12213" s="294" t="s">
        <v>7138</v>
      </c>
    </row>
    <row r="12214">
      <c r="A12214" s="441">
        <v>45872.39370164352</v>
      </c>
      <c r="B12214" s="294" t="s">
        <v>7139</v>
      </c>
    </row>
    <row r="12215">
      <c r="A12215" s="441">
        <v>45872.3937118287</v>
      </c>
      <c r="B12215" s="294" t="s">
        <v>2374</v>
      </c>
    </row>
    <row r="12216">
      <c r="A12216" s="441">
        <v>45872.39372741898</v>
      </c>
      <c r="B12216" s="294" t="s">
        <v>6977</v>
      </c>
    </row>
    <row r="12217">
      <c r="A12217" s="441">
        <v>45872.39373215278</v>
      </c>
      <c r="B12217" s="294" t="s">
        <v>7140</v>
      </c>
    </row>
    <row r="12218">
      <c r="A12218" s="441">
        <v>45872.39373685185</v>
      </c>
      <c r="B12218" s="294" t="s">
        <v>2355</v>
      </c>
    </row>
    <row r="12219">
      <c r="A12219" s="441">
        <v>45872.39374155093</v>
      </c>
      <c r="B12219" s="294" t="s">
        <v>7141</v>
      </c>
    </row>
    <row r="12220">
      <c r="A12220" s="441">
        <v>45872.39376078703</v>
      </c>
      <c r="B12220" s="294" t="s">
        <v>7142</v>
      </c>
    </row>
    <row r="12221">
      <c r="A12221" s="441">
        <v>45872.39376737269</v>
      </c>
      <c r="B12221" s="294" t="s">
        <v>7143</v>
      </c>
    </row>
    <row r="12222">
      <c r="A12222" s="441">
        <v>45872.39383829861</v>
      </c>
      <c r="B12222" s="294" t="s">
        <v>7144</v>
      </c>
    </row>
    <row r="12223">
      <c r="A12223" s="441">
        <v>45872.393876111106</v>
      </c>
      <c r="B12223" s="294" t="s">
        <v>7145</v>
      </c>
    </row>
    <row r="12224">
      <c r="A12224" s="441">
        <v>45872.393996342595</v>
      </c>
      <c r="B12224" s="294" t="s">
        <v>7146</v>
      </c>
    </row>
    <row r="12225">
      <c r="A12225" s="441">
        <v>45872.39400355324</v>
      </c>
      <c r="B12225" s="294" t="s">
        <v>2435</v>
      </c>
    </row>
    <row r="12226">
      <c r="A12226" s="441">
        <v>45872.394007615745</v>
      </c>
      <c r="B12226" s="294" t="s">
        <v>7147</v>
      </c>
    </row>
    <row r="12227">
      <c r="A12227" s="441">
        <v>45872.39401305556</v>
      </c>
      <c r="B12227" s="294" t="s">
        <v>2283</v>
      </c>
    </row>
    <row r="12228">
      <c r="A12228" s="441">
        <v>45872.39402791667</v>
      </c>
      <c r="B12228" s="294" t="s">
        <v>7148</v>
      </c>
    </row>
    <row r="12229">
      <c r="A12229" s="441">
        <v>45872.39403658565</v>
      </c>
      <c r="B12229" s="294" t="s">
        <v>2285</v>
      </c>
    </row>
    <row r="12230">
      <c r="A12230" s="441">
        <v>45872.39404403935</v>
      </c>
      <c r="B12230" s="294" t="s">
        <v>7149</v>
      </c>
    </row>
    <row r="12231">
      <c r="A12231" s="441">
        <v>45872.394054502314</v>
      </c>
      <c r="B12231" s="294" t="s">
        <v>7150</v>
      </c>
    </row>
    <row r="12232">
      <c r="A12232" s="441">
        <v>45872.52546275463</v>
      </c>
      <c r="B12232" s="294" t="s">
        <v>7151</v>
      </c>
    </row>
    <row r="12233">
      <c r="A12233" s="441">
        <v>45872.52546822917</v>
      </c>
      <c r="B12233" s="294" t="s">
        <v>2260</v>
      </c>
    </row>
    <row r="12234">
      <c r="A12234" s="441">
        <v>45872.52547289352</v>
      </c>
      <c r="B12234" s="294" t="s">
        <v>4026</v>
      </c>
    </row>
    <row r="12235">
      <c r="A12235" s="441">
        <v>45872.52547710648</v>
      </c>
      <c r="B12235" s="294" t="s">
        <v>2264</v>
      </c>
    </row>
    <row r="12236">
      <c r="A12236" s="441">
        <v>45872.53116612269</v>
      </c>
      <c r="B12236" s="294" t="s">
        <v>7152</v>
      </c>
    </row>
    <row r="12237">
      <c r="A12237" s="441">
        <v>45872.53117508102</v>
      </c>
      <c r="B12237" s="294" t="s">
        <v>2260</v>
      </c>
    </row>
    <row r="12238">
      <c r="A12238" s="441">
        <v>45872.53118899306</v>
      </c>
      <c r="B12238" s="294" t="s">
        <v>3651</v>
      </c>
    </row>
    <row r="12239">
      <c r="A12239" s="441">
        <v>45872.53119489583</v>
      </c>
      <c r="B12239" s="294" t="s">
        <v>2264</v>
      </c>
    </row>
    <row r="12240">
      <c r="A12240" s="441">
        <v>45872.64238392361</v>
      </c>
      <c r="B12240" s="294" t="s">
        <v>7153</v>
      </c>
    </row>
    <row r="12241">
      <c r="A12241" s="441">
        <v>45872.64239459491</v>
      </c>
      <c r="B12241" s="294" t="s">
        <v>2260</v>
      </c>
    </row>
    <row r="12242">
      <c r="A12242" s="441">
        <v>45872.64240917824</v>
      </c>
      <c r="B12242" s="294" t="s">
        <v>6968</v>
      </c>
    </row>
    <row r="12243">
      <c r="A12243" s="441">
        <v>45872.64242074074</v>
      </c>
      <c r="B12243" s="294" t="s">
        <v>2262</v>
      </c>
    </row>
    <row r="12244">
      <c r="A12244" s="441">
        <v>45872.642431712964</v>
      </c>
      <c r="B12244" s="294" t="s">
        <v>6970</v>
      </c>
    </row>
    <row r="12245">
      <c r="A12245" s="441">
        <v>45872.6424415625</v>
      </c>
      <c r="B12245" s="294" t="s">
        <v>2264</v>
      </c>
    </row>
    <row r="12246">
      <c r="A12246" s="441">
        <v>45872.75213390046</v>
      </c>
      <c r="B12246" s="294" t="s">
        <v>7154</v>
      </c>
    </row>
    <row r="12247">
      <c r="A12247" s="441">
        <v>45872.752143969905</v>
      </c>
      <c r="B12247" s="294" t="s">
        <v>2532</v>
      </c>
    </row>
    <row r="12248">
      <c r="A12248" s="441">
        <v>45872.75216268518</v>
      </c>
      <c r="B12248" s="294" t="s">
        <v>2533</v>
      </c>
    </row>
    <row r="12249">
      <c r="A12249" s="441">
        <v>45872.75217040509</v>
      </c>
      <c r="B12249" s="294" t="s">
        <v>7155</v>
      </c>
    </row>
    <row r="12250">
      <c r="A12250" s="441">
        <v>45872.75218084491</v>
      </c>
      <c r="B12250" s="294" t="s">
        <v>7156</v>
      </c>
    </row>
    <row r="12251">
      <c r="A12251" s="441">
        <v>45872.75327232639</v>
      </c>
      <c r="B12251" s="294" t="s">
        <v>7157</v>
      </c>
    </row>
    <row r="12252">
      <c r="A12252" s="441">
        <v>45872.753276550924</v>
      </c>
      <c r="B12252" s="294" t="s">
        <v>2274</v>
      </c>
    </row>
    <row r="12253">
      <c r="A12253" s="441">
        <v>45872.75329472222</v>
      </c>
      <c r="B12253" s="294" t="s">
        <v>2532</v>
      </c>
    </row>
    <row r="12254">
      <c r="A12254" s="441">
        <v>45872.75329836806</v>
      </c>
      <c r="B12254" s="294" t="s">
        <v>2537</v>
      </c>
    </row>
    <row r="12255">
      <c r="A12255" s="441">
        <v>45872.75330201389</v>
      </c>
      <c r="B12255" s="294" t="s">
        <v>7158</v>
      </c>
    </row>
    <row r="12256">
      <c r="A12256" s="441">
        <v>45872.75332679398</v>
      </c>
      <c r="B12256" s="294" t="s">
        <v>2278</v>
      </c>
    </row>
    <row r="12257">
      <c r="A12257" s="441">
        <v>45872.75333943287</v>
      </c>
      <c r="B12257" s="294" t="s">
        <v>7159</v>
      </c>
    </row>
    <row r="12258">
      <c r="A12258" s="441">
        <v>45872.75334309028</v>
      </c>
      <c r="B12258" s="294" t="s">
        <v>2280</v>
      </c>
    </row>
    <row r="12259">
      <c r="A12259" s="441">
        <v>45872.753353935186</v>
      </c>
      <c r="B12259" s="294" t="s">
        <v>2281</v>
      </c>
    </row>
    <row r="12260">
      <c r="A12260" s="441">
        <v>45872.75336754629</v>
      </c>
      <c r="B12260" s="294" t="s">
        <v>7160</v>
      </c>
    </row>
    <row r="12261">
      <c r="A12261" s="441">
        <v>45872.75337247685</v>
      </c>
      <c r="B12261" s="294" t="s">
        <v>2283</v>
      </c>
    </row>
    <row r="12262">
      <c r="A12262" s="441">
        <v>45872.75338306713</v>
      </c>
      <c r="B12262" s="294" t="s">
        <v>7161</v>
      </c>
    </row>
    <row r="12263">
      <c r="A12263" s="441">
        <v>45872.75338693287</v>
      </c>
      <c r="B12263" s="294" t="s">
        <v>2285</v>
      </c>
    </row>
    <row r="12264">
      <c r="A12264" s="441">
        <v>45872.753391516206</v>
      </c>
      <c r="B12264" s="294" t="s">
        <v>7162</v>
      </c>
    </row>
    <row r="12265">
      <c r="A12265" s="441">
        <v>45872.75339835648</v>
      </c>
      <c r="B12265" s="294" t="s">
        <v>7163</v>
      </c>
    </row>
    <row r="12266">
      <c r="A12266" s="441">
        <v>45872.758392662035</v>
      </c>
      <c r="B12266" s="294" t="s">
        <v>2283</v>
      </c>
    </row>
    <row r="12267">
      <c r="A12267" s="441">
        <v>45872.758400590275</v>
      </c>
      <c r="B12267" s="294" t="s">
        <v>7164</v>
      </c>
    </row>
    <row r="12268">
      <c r="A12268" s="441">
        <v>45872.75842265046</v>
      </c>
      <c r="B12268" s="294" t="s">
        <v>2283</v>
      </c>
    </row>
    <row r="12269">
      <c r="A12269" s="441">
        <v>45872.75843840278</v>
      </c>
      <c r="B12269" s="294" t="s">
        <v>7165</v>
      </c>
    </row>
    <row r="12270">
      <c r="A12270" s="441">
        <v>45872.75844842593</v>
      </c>
      <c r="B12270" s="294" t="s">
        <v>2283</v>
      </c>
    </row>
    <row r="12271">
      <c r="A12271" s="441">
        <v>45872.75845623843</v>
      </c>
      <c r="B12271" s="294" t="s">
        <v>7166</v>
      </c>
    </row>
    <row r="12272">
      <c r="A12272" s="441">
        <v>45872.935681863426</v>
      </c>
      <c r="B12272" s="294" t="s">
        <v>7167</v>
      </c>
    </row>
    <row r="12273">
      <c r="A12273" s="441">
        <v>45872.93568604167</v>
      </c>
      <c r="B12273" s="294" t="s">
        <v>2260</v>
      </c>
    </row>
    <row r="12274">
      <c r="A12274" s="441">
        <v>45872.93568940972</v>
      </c>
      <c r="B12274" s="294" t="s">
        <v>2550</v>
      </c>
    </row>
    <row r="12275">
      <c r="A12275" s="441">
        <v>45872.93569267361</v>
      </c>
      <c r="B12275" s="294" t="s">
        <v>2264</v>
      </c>
    </row>
    <row r="12276">
      <c r="A12276" s="441">
        <v>45872.936073680554</v>
      </c>
      <c r="B12276" s="294" t="s">
        <v>7168</v>
      </c>
    </row>
    <row r="12277">
      <c r="A12277" s="441">
        <v>45872.93607793981</v>
      </c>
      <c r="B12277" s="294" t="s">
        <v>2260</v>
      </c>
    </row>
    <row r="12278">
      <c r="A12278" s="441">
        <v>45872.936089780094</v>
      </c>
      <c r="B12278" s="294" t="s">
        <v>2550</v>
      </c>
    </row>
    <row r="12279">
      <c r="A12279" s="441">
        <v>45872.93609863426</v>
      </c>
      <c r="B12279" s="294" t="s">
        <v>2264</v>
      </c>
    </row>
    <row r="12280">
      <c r="A12280" s="441">
        <v>45872.93636518519</v>
      </c>
      <c r="B12280" s="294" t="s">
        <v>7169</v>
      </c>
    </row>
    <row r="12281">
      <c r="A12281" s="441">
        <v>45872.93636930556</v>
      </c>
      <c r="B12281" s="294" t="s">
        <v>2260</v>
      </c>
    </row>
    <row r="12282">
      <c r="A12282" s="441">
        <v>45872.936373495366</v>
      </c>
      <c r="B12282" s="294" t="s">
        <v>2550</v>
      </c>
    </row>
    <row r="12283">
      <c r="A12283" s="441">
        <v>45872.93637760417</v>
      </c>
      <c r="B12283" s="294" t="s">
        <v>2264</v>
      </c>
    </row>
    <row r="12284">
      <c r="A12284" s="441">
        <v>45872.93663134259</v>
      </c>
      <c r="B12284" s="294" t="s">
        <v>7170</v>
      </c>
    </row>
    <row r="12285">
      <c r="A12285" s="441">
        <v>45872.936634618054</v>
      </c>
      <c r="B12285" s="294" t="s">
        <v>2260</v>
      </c>
    </row>
    <row r="12286">
      <c r="A12286" s="441">
        <v>45872.93663776621</v>
      </c>
      <c r="B12286" s="294" t="s">
        <v>2550</v>
      </c>
    </row>
    <row r="12287">
      <c r="A12287" s="441">
        <v>45872.936640949076</v>
      </c>
      <c r="B12287" s="294" t="s">
        <v>2264</v>
      </c>
    </row>
    <row r="12288">
      <c r="A12288" s="441">
        <v>45872.936776319446</v>
      </c>
      <c r="B12288" s="294" t="s">
        <v>7171</v>
      </c>
    </row>
    <row r="12289">
      <c r="A12289" s="441">
        <v>45872.93678775463</v>
      </c>
      <c r="B12289" s="294" t="s">
        <v>2260</v>
      </c>
    </row>
    <row r="12290">
      <c r="A12290" s="441">
        <v>45872.93679072917</v>
      </c>
      <c r="B12290" s="294" t="s">
        <v>2550</v>
      </c>
    </row>
    <row r="12291">
      <c r="A12291" s="441">
        <v>45872.93679412037</v>
      </c>
      <c r="B12291" s="294" t="s">
        <v>2264</v>
      </c>
    </row>
    <row r="12292">
      <c r="A12292" s="441">
        <v>45872.98284040509</v>
      </c>
      <c r="B12292" s="294" t="s">
        <v>7172</v>
      </c>
    </row>
    <row r="12293">
      <c r="A12293" s="441">
        <v>45872.9828449537</v>
      </c>
      <c r="B12293" s="294" t="s">
        <v>2260</v>
      </c>
    </row>
    <row r="12294">
      <c r="A12294" s="441">
        <v>45872.98284971065</v>
      </c>
      <c r="B12294" s="294" t="s">
        <v>2550</v>
      </c>
    </row>
    <row r="12295">
      <c r="A12295" s="441">
        <v>45872.98285972222</v>
      </c>
      <c r="B12295" s="294" t="s">
        <v>2264</v>
      </c>
    </row>
    <row r="12296">
      <c r="A12296" s="441">
        <v>45872.98340482639</v>
      </c>
      <c r="B12296" s="294" t="s">
        <v>7173</v>
      </c>
    </row>
    <row r="12297">
      <c r="A12297" s="441">
        <v>45872.98341170139</v>
      </c>
      <c r="B12297" s="294" t="s">
        <v>2553</v>
      </c>
    </row>
    <row r="12298">
      <c r="A12298" s="441">
        <v>45872.98341800926</v>
      </c>
      <c r="B12298" s="294" t="s">
        <v>2554</v>
      </c>
    </row>
    <row r="12299">
      <c r="A12299" s="441">
        <v>45872.9834277662</v>
      </c>
      <c r="B12299" s="294" t="s">
        <v>7174</v>
      </c>
    </row>
    <row r="12300">
      <c r="A12300" s="441">
        <v>45872.98344856482</v>
      </c>
      <c r="B12300" s="294" t="s">
        <v>7175</v>
      </c>
    </row>
    <row r="12301">
      <c r="A12301" s="441">
        <v>45872.98458694444</v>
      </c>
      <c r="B12301" s="294" t="s">
        <v>7176</v>
      </c>
    </row>
    <row r="12302">
      <c r="A12302" s="441">
        <v>45872.984590196764</v>
      </c>
      <c r="B12302" s="294" t="s">
        <v>2274</v>
      </c>
    </row>
    <row r="12303">
      <c r="A12303" s="441">
        <v>45872.9845961574</v>
      </c>
      <c r="B12303" s="294" t="s">
        <v>2553</v>
      </c>
    </row>
    <row r="12304">
      <c r="A12304" s="441">
        <v>45872.98459815972</v>
      </c>
      <c r="B12304" s="294" t="s">
        <v>2558</v>
      </c>
    </row>
    <row r="12305">
      <c r="A12305" s="441">
        <v>45872.98460054398</v>
      </c>
      <c r="B12305" s="294" t="s">
        <v>7158</v>
      </c>
    </row>
    <row r="12306">
      <c r="A12306" s="441">
        <v>45872.98461954861</v>
      </c>
      <c r="B12306" s="294" t="s">
        <v>2278</v>
      </c>
    </row>
    <row r="12307">
      <c r="A12307" s="441">
        <v>45872.98464523148</v>
      </c>
      <c r="B12307" s="294" t="s">
        <v>7177</v>
      </c>
    </row>
    <row r="12308">
      <c r="A12308" s="441">
        <v>45872.98464795139</v>
      </c>
      <c r="B12308" s="294" t="s">
        <v>2280</v>
      </c>
    </row>
    <row r="12309">
      <c r="A12309" s="441">
        <v>45872.984657187495</v>
      </c>
      <c r="B12309" s="294" t="s">
        <v>2281</v>
      </c>
    </row>
    <row r="12310">
      <c r="A12310" s="441">
        <v>45872.98466938657</v>
      </c>
      <c r="B12310" s="294" t="s">
        <v>7178</v>
      </c>
    </row>
    <row r="12311">
      <c r="A12311" s="441">
        <v>45872.98467226852</v>
      </c>
      <c r="B12311" s="294" t="s">
        <v>2283</v>
      </c>
    </row>
    <row r="12312">
      <c r="A12312" s="441">
        <v>45872.98467900463</v>
      </c>
      <c r="B12312" s="294" t="s">
        <v>7179</v>
      </c>
    </row>
    <row r="12313">
      <c r="A12313" s="441">
        <v>45872.984681608796</v>
      </c>
      <c r="B12313" s="294" t="s">
        <v>2285</v>
      </c>
    </row>
    <row r="12314">
      <c r="A12314" s="441">
        <v>45872.98468528935</v>
      </c>
      <c r="B12314" s="294" t="s">
        <v>7180</v>
      </c>
    </row>
    <row r="12315">
      <c r="A12315" s="441">
        <v>45872.984691122685</v>
      </c>
      <c r="B12315" s="294" t="s">
        <v>7181</v>
      </c>
    </row>
    <row r="12316">
      <c r="A12316" s="441">
        <v>45872.9848128125</v>
      </c>
      <c r="B12316" s="294" t="s">
        <v>7182</v>
      </c>
    </row>
    <row r="12317">
      <c r="A12317" s="441">
        <v>45872.98481693287</v>
      </c>
      <c r="B12317" s="294" t="s">
        <v>2260</v>
      </c>
    </row>
    <row r="12318">
      <c r="A12318" s="441">
        <v>45872.98482607639</v>
      </c>
      <c r="B12318" s="294" t="s">
        <v>2550</v>
      </c>
    </row>
    <row r="12319">
      <c r="A12319" s="441">
        <v>45872.98483043982</v>
      </c>
      <c r="B12319" s="294" t="s">
        <v>2264</v>
      </c>
    </row>
    <row r="12320">
      <c r="A12320" s="441">
        <v>45873.26299195601</v>
      </c>
      <c r="B12320" s="294" t="s">
        <v>7183</v>
      </c>
    </row>
    <row r="12321">
      <c r="A12321" s="441">
        <v>45873.262998425926</v>
      </c>
      <c r="B12321" s="294" t="s">
        <v>2260</v>
      </c>
    </row>
    <row r="12322">
      <c r="A12322" s="441">
        <v>45873.263004594904</v>
      </c>
      <c r="B12322" s="294" t="s">
        <v>4206</v>
      </c>
    </row>
    <row r="12323">
      <c r="A12323" s="441">
        <v>45873.26302082176</v>
      </c>
      <c r="B12323" s="294" t="s">
        <v>2267</v>
      </c>
    </row>
    <row r="12324">
      <c r="A12324" s="441">
        <v>45873.26302701389</v>
      </c>
      <c r="B12324" s="294" t="s">
        <v>2264</v>
      </c>
    </row>
    <row r="12325">
      <c r="A12325" s="441">
        <v>45873.37508167824</v>
      </c>
      <c r="B12325" s="294" t="s">
        <v>2290</v>
      </c>
    </row>
    <row r="12326">
      <c r="A12326" s="441">
        <v>45873.37521612269</v>
      </c>
      <c r="B12326" s="294" t="s">
        <v>2291</v>
      </c>
    </row>
    <row r="12327">
      <c r="A12327" s="441">
        <v>45873.41906681713</v>
      </c>
      <c r="B12327" s="294" t="s">
        <v>7184</v>
      </c>
    </row>
    <row r="12328">
      <c r="A12328" s="441">
        <v>45873.41906984954</v>
      </c>
      <c r="B12328" s="294" t="s">
        <v>2260</v>
      </c>
    </row>
    <row r="12329">
      <c r="A12329" s="441">
        <v>45873.41907225695</v>
      </c>
      <c r="B12329" s="294" t="s">
        <v>2447</v>
      </c>
    </row>
    <row r="12330">
      <c r="A12330" s="441">
        <v>45873.419074791665</v>
      </c>
      <c r="B12330" s="294" t="s">
        <v>2262</v>
      </c>
    </row>
    <row r="12331">
      <c r="A12331" s="441">
        <v>45873.419091261574</v>
      </c>
      <c r="B12331" s="294" t="s">
        <v>2448</v>
      </c>
    </row>
    <row r="12332">
      <c r="A12332" s="441">
        <v>45873.419101238425</v>
      </c>
      <c r="B12332" s="294" t="s">
        <v>2264</v>
      </c>
    </row>
    <row r="12333">
      <c r="A12333" s="441">
        <v>45873.41982501157</v>
      </c>
      <c r="B12333" s="294" t="s">
        <v>7185</v>
      </c>
    </row>
    <row r="12334">
      <c r="A12334" s="441">
        <v>45873.41983201389</v>
      </c>
      <c r="B12334" s="294" t="s">
        <v>2450</v>
      </c>
    </row>
    <row r="12335">
      <c r="A12335" s="441">
        <v>45873.41983532408</v>
      </c>
      <c r="B12335" s="294" t="s">
        <v>2451</v>
      </c>
    </row>
    <row r="12336">
      <c r="A12336" s="441">
        <v>45873.419844386575</v>
      </c>
      <c r="B12336" s="294" t="s">
        <v>7186</v>
      </c>
    </row>
    <row r="12337">
      <c r="A12337" s="441">
        <v>45873.41985409722</v>
      </c>
      <c r="B12337" s="294" t="s">
        <v>7187</v>
      </c>
    </row>
    <row r="12338">
      <c r="A12338" s="441">
        <v>45873.42089193287</v>
      </c>
      <c r="B12338" s="294" t="s">
        <v>7188</v>
      </c>
    </row>
    <row r="12339">
      <c r="A12339" s="441">
        <v>45873.420894780094</v>
      </c>
      <c r="B12339" s="294" t="s">
        <v>2274</v>
      </c>
    </row>
    <row r="12340">
      <c r="A12340" s="441">
        <v>45873.42090329861</v>
      </c>
      <c r="B12340" s="294" t="s">
        <v>2450</v>
      </c>
    </row>
    <row r="12341">
      <c r="A12341" s="441">
        <v>45873.42091144676</v>
      </c>
      <c r="B12341" s="294" t="s">
        <v>2455</v>
      </c>
    </row>
    <row r="12342">
      <c r="A12342" s="441">
        <v>45873.4209146875</v>
      </c>
      <c r="B12342" s="294" t="s">
        <v>7158</v>
      </c>
    </row>
    <row r="12343">
      <c r="A12343" s="441">
        <v>45873.42094142361</v>
      </c>
      <c r="B12343" s="294" t="s">
        <v>2342</v>
      </c>
    </row>
    <row r="12344">
      <c r="A12344" s="441">
        <v>45873.42098747686</v>
      </c>
      <c r="B12344" s="294" t="s">
        <v>7189</v>
      </c>
    </row>
    <row r="12345">
      <c r="A12345" s="441">
        <v>45873.42099064815</v>
      </c>
      <c r="B12345" s="294" t="s">
        <v>2280</v>
      </c>
    </row>
    <row r="12346">
      <c r="A12346" s="441">
        <v>45873.42099982639</v>
      </c>
      <c r="B12346" s="294" t="s">
        <v>2281</v>
      </c>
    </row>
    <row r="12347">
      <c r="A12347" s="441">
        <v>45873.42101759259</v>
      </c>
      <c r="B12347" s="294" t="s">
        <v>7190</v>
      </c>
    </row>
    <row r="12348">
      <c r="A12348" s="441">
        <v>45873.42102071759</v>
      </c>
      <c r="B12348" s="294" t="s">
        <v>2283</v>
      </c>
    </row>
    <row r="12349">
      <c r="A12349" s="441">
        <v>45873.4210274537</v>
      </c>
      <c r="B12349" s="294" t="s">
        <v>7191</v>
      </c>
    </row>
    <row r="12350">
      <c r="A12350" s="441">
        <v>45873.42103087963</v>
      </c>
      <c r="B12350" s="294" t="s">
        <v>2285</v>
      </c>
    </row>
    <row r="12351">
      <c r="A12351" s="441">
        <v>45873.42103528936</v>
      </c>
      <c r="B12351" s="294" t="s">
        <v>7192</v>
      </c>
    </row>
    <row r="12352">
      <c r="A12352" s="441">
        <v>45873.42104342593</v>
      </c>
      <c r="B12352" s="294" t="s">
        <v>7193</v>
      </c>
    </row>
    <row r="12353">
      <c r="A12353" s="441">
        <v>45873.47173107639</v>
      </c>
      <c r="B12353" s="294" t="s">
        <v>7194</v>
      </c>
    </row>
    <row r="12354">
      <c r="A12354" s="441">
        <v>45873.471736481486</v>
      </c>
      <c r="B12354" s="294" t="s">
        <v>2260</v>
      </c>
    </row>
    <row r="12355">
      <c r="A12355" s="441">
        <v>45873.471766689814</v>
      </c>
      <c r="B12355" s="294" t="s">
        <v>2550</v>
      </c>
    </row>
    <row r="12356">
      <c r="A12356" s="441">
        <v>45873.471771956014</v>
      </c>
      <c r="B12356" s="294" t="s">
        <v>2264</v>
      </c>
    </row>
    <row r="12357">
      <c r="A12357" s="441">
        <v>45873.47215736111</v>
      </c>
      <c r="B12357" s="294" t="s">
        <v>7195</v>
      </c>
    </row>
    <row r="12358">
      <c r="A12358" s="441">
        <v>45873.47216689815</v>
      </c>
      <c r="B12358" s="294" t="s">
        <v>2260</v>
      </c>
    </row>
    <row r="12359">
      <c r="A12359" s="441">
        <v>45873.47217184027</v>
      </c>
      <c r="B12359" s="294" t="s">
        <v>2550</v>
      </c>
    </row>
    <row r="12360">
      <c r="A12360" s="441">
        <v>45873.47217625</v>
      </c>
      <c r="B12360" s="294" t="s">
        <v>2264</v>
      </c>
    </row>
    <row r="12361">
      <c r="A12361" s="441">
        <v>45873.47224344907</v>
      </c>
      <c r="B12361" s="294" t="s">
        <v>7196</v>
      </c>
    </row>
    <row r="12362">
      <c r="A12362" s="441">
        <v>45873.472249479164</v>
      </c>
      <c r="B12362" s="294" t="s">
        <v>2260</v>
      </c>
    </row>
    <row r="12363">
      <c r="A12363" s="441">
        <v>45873.472266412035</v>
      </c>
      <c r="B12363" s="294" t="s">
        <v>2550</v>
      </c>
    </row>
    <row r="12364">
      <c r="A12364" s="441">
        <v>45873.472281319446</v>
      </c>
      <c r="B12364" s="294" t="s">
        <v>2264</v>
      </c>
    </row>
    <row r="12365">
      <c r="A12365" s="441">
        <v>45873.580873784726</v>
      </c>
      <c r="B12365" s="294" t="s">
        <v>7197</v>
      </c>
    </row>
    <row r="12366">
      <c r="A12366" s="441">
        <v>45873.58090094908</v>
      </c>
      <c r="B12366" s="294" t="s">
        <v>2739</v>
      </c>
    </row>
    <row r="12367">
      <c r="A12367" s="441">
        <v>45873.58091650463</v>
      </c>
      <c r="B12367" s="294" t="s">
        <v>2740</v>
      </c>
    </row>
    <row r="12368">
      <c r="A12368" s="441">
        <v>45873.580923807865</v>
      </c>
      <c r="B12368" s="294" t="s">
        <v>7198</v>
      </c>
    </row>
    <row r="12369">
      <c r="A12369" s="441">
        <v>45873.58094028935</v>
      </c>
      <c r="B12369" s="294" t="s">
        <v>7199</v>
      </c>
    </row>
    <row r="12370">
      <c r="A12370" s="441">
        <v>45873.58214460648</v>
      </c>
      <c r="B12370" s="294" t="s">
        <v>7200</v>
      </c>
    </row>
    <row r="12371">
      <c r="A12371" s="441">
        <v>45873.58215113426</v>
      </c>
      <c r="B12371" s="294" t="s">
        <v>2274</v>
      </c>
    </row>
    <row r="12372">
      <c r="A12372" s="441">
        <v>45873.58216121528</v>
      </c>
      <c r="B12372" s="294" t="s">
        <v>2739</v>
      </c>
    </row>
    <row r="12373">
      <c r="A12373" s="441">
        <v>45873.58216604167</v>
      </c>
      <c r="B12373" s="294" t="s">
        <v>2744</v>
      </c>
    </row>
    <row r="12374">
      <c r="A12374" s="441">
        <v>45873.58216953704</v>
      </c>
      <c r="B12374" s="294" t="s">
        <v>7158</v>
      </c>
    </row>
    <row r="12375">
      <c r="A12375" s="441">
        <v>45873.582211886576</v>
      </c>
      <c r="B12375" s="294" t="s">
        <v>2278</v>
      </c>
    </row>
    <row r="12376">
      <c r="A12376" s="441">
        <v>45873.58223326389</v>
      </c>
      <c r="B12376" s="294" t="s">
        <v>7201</v>
      </c>
    </row>
    <row r="12377">
      <c r="A12377" s="441">
        <v>45873.58223684027</v>
      </c>
      <c r="B12377" s="294" t="s">
        <v>2280</v>
      </c>
    </row>
    <row r="12378">
      <c r="A12378" s="441">
        <v>45873.58224775463</v>
      </c>
      <c r="B12378" s="294" t="s">
        <v>2281</v>
      </c>
    </row>
    <row r="12379">
      <c r="A12379" s="441">
        <v>45873.5822628125</v>
      </c>
      <c r="B12379" s="294" t="s">
        <v>7202</v>
      </c>
    </row>
    <row r="12380">
      <c r="A12380" s="441">
        <v>45873.58226701389</v>
      </c>
      <c r="B12380" s="294" t="s">
        <v>2283</v>
      </c>
    </row>
    <row r="12381">
      <c r="A12381" s="441">
        <v>45873.58228032407</v>
      </c>
      <c r="B12381" s="294" t="s">
        <v>7203</v>
      </c>
    </row>
    <row r="12382">
      <c r="A12382" s="441">
        <v>45873.58228519676</v>
      </c>
      <c r="B12382" s="294" t="s">
        <v>2285</v>
      </c>
    </row>
    <row r="12383">
      <c r="A12383" s="441">
        <v>45873.582302256946</v>
      </c>
      <c r="B12383" s="294" t="s">
        <v>7204</v>
      </c>
    </row>
    <row r="12384">
      <c r="A12384" s="441">
        <v>45873.58231452546</v>
      </c>
      <c r="B12384" s="294" t="s">
        <v>7205</v>
      </c>
    </row>
    <row r="12385">
      <c r="A12385" s="441">
        <v>45873.6861208912</v>
      </c>
      <c r="B12385" s="294" t="s">
        <v>7206</v>
      </c>
    </row>
    <row r="12386">
      <c r="A12386" s="441">
        <v>45873.68618855324</v>
      </c>
      <c r="B12386" s="294" t="s">
        <v>2283</v>
      </c>
    </row>
    <row r="12387">
      <c r="A12387" s="441">
        <v>45873.686200324075</v>
      </c>
      <c r="B12387" s="294" t="s">
        <v>7207</v>
      </c>
    </row>
    <row r="12388">
      <c r="A12388" s="441">
        <v>45873.686389849536</v>
      </c>
      <c r="B12388" s="294" t="s">
        <v>7208</v>
      </c>
    </row>
    <row r="12389">
      <c r="A12389" s="441">
        <v>45873.68639422454</v>
      </c>
      <c r="B12389" s="294" t="s">
        <v>2260</v>
      </c>
    </row>
    <row r="12390">
      <c r="A12390" s="441">
        <v>45873.6863984838</v>
      </c>
      <c r="B12390" s="294" t="s">
        <v>2301</v>
      </c>
    </row>
    <row r="12391">
      <c r="A12391" s="441">
        <v>45873.68640388889</v>
      </c>
      <c r="B12391" s="294" t="s">
        <v>2267</v>
      </c>
    </row>
    <row r="12392">
      <c r="A12392" s="441">
        <v>45873.68640810185</v>
      </c>
      <c r="B12392" s="294" t="s">
        <v>2264</v>
      </c>
    </row>
    <row r="12393">
      <c r="A12393" s="441">
        <v>45873.69173146991</v>
      </c>
      <c r="B12393" s="294" t="s">
        <v>7209</v>
      </c>
    </row>
    <row r="12394">
      <c r="A12394" s="441">
        <v>45873.69173605324</v>
      </c>
      <c r="B12394" s="294" t="s">
        <v>2260</v>
      </c>
    </row>
    <row r="12395">
      <c r="A12395" s="441">
        <v>45873.69174116898</v>
      </c>
      <c r="B12395" s="294" t="s">
        <v>2301</v>
      </c>
    </row>
    <row r="12396">
      <c r="A12396" s="441">
        <v>45873.69175916667</v>
      </c>
      <c r="B12396" s="294" t="s">
        <v>2267</v>
      </c>
    </row>
    <row r="12397">
      <c r="A12397" s="441">
        <v>45873.69176378472</v>
      </c>
      <c r="B12397" s="294" t="s">
        <v>2264</v>
      </c>
    </row>
    <row r="12398">
      <c r="A12398" s="441">
        <v>45873.704765902774</v>
      </c>
      <c r="B12398" s="294" t="s">
        <v>7210</v>
      </c>
    </row>
    <row r="12399">
      <c r="A12399" s="441">
        <v>45873.70477324074</v>
      </c>
      <c r="B12399" s="294" t="s">
        <v>2260</v>
      </c>
    </row>
    <row r="12400">
      <c r="A12400" s="441">
        <v>45873.70477966435</v>
      </c>
      <c r="B12400" s="294" t="s">
        <v>2463</v>
      </c>
    </row>
    <row r="12401">
      <c r="A12401" s="441">
        <v>45873.70479717593</v>
      </c>
      <c r="B12401" s="294" t="s">
        <v>2267</v>
      </c>
    </row>
    <row r="12402">
      <c r="A12402" s="441">
        <v>45873.704803333334</v>
      </c>
      <c r="B12402" s="294" t="s">
        <v>2264</v>
      </c>
    </row>
    <row r="12403">
      <c r="A12403" s="441">
        <v>45873.707151608796</v>
      </c>
      <c r="B12403" s="294" t="s">
        <v>7211</v>
      </c>
    </row>
    <row r="12404">
      <c r="A12404" s="441">
        <v>45873.70715675926</v>
      </c>
      <c r="B12404" s="294" t="s">
        <v>2260</v>
      </c>
    </row>
    <row r="12405">
      <c r="A12405" s="441">
        <v>45873.707161909726</v>
      </c>
      <c r="B12405" s="294" t="s">
        <v>6944</v>
      </c>
    </row>
    <row r="12406">
      <c r="A12406" s="441">
        <v>45873.70716958333</v>
      </c>
      <c r="B12406" s="294" t="s">
        <v>2264</v>
      </c>
    </row>
    <row r="12407">
      <c r="A12407" s="441">
        <v>45873.70734504629</v>
      </c>
      <c r="B12407" s="294" t="s">
        <v>7212</v>
      </c>
    </row>
    <row r="12408">
      <c r="A12408" s="441">
        <v>45873.70734925926</v>
      </c>
      <c r="B12408" s="294" t="s">
        <v>2260</v>
      </c>
    </row>
    <row r="12409">
      <c r="A12409" s="441">
        <v>45873.70735359954</v>
      </c>
      <c r="B12409" s="294" t="s">
        <v>6944</v>
      </c>
    </row>
    <row r="12410">
      <c r="A12410" s="441">
        <v>45873.70735978009</v>
      </c>
      <c r="B12410" s="294" t="s">
        <v>2264</v>
      </c>
    </row>
    <row r="12411">
      <c r="A12411" s="441">
        <v>45873.70742731482</v>
      </c>
      <c r="B12411" s="294" t="s">
        <v>7213</v>
      </c>
    </row>
    <row r="12412">
      <c r="A12412" s="441">
        <v>45873.70743221065</v>
      </c>
      <c r="B12412" s="294" t="s">
        <v>2260</v>
      </c>
    </row>
    <row r="12413">
      <c r="A12413" s="441">
        <v>45873.70743646991</v>
      </c>
      <c r="B12413" s="294" t="s">
        <v>6944</v>
      </c>
    </row>
    <row r="12414">
      <c r="A12414" s="441">
        <v>45873.70744074074</v>
      </c>
      <c r="B12414" s="294" t="s">
        <v>2264</v>
      </c>
    </row>
    <row r="12415">
      <c r="A12415" s="441">
        <v>45873.7074891088</v>
      </c>
      <c r="B12415" s="294" t="s">
        <v>7214</v>
      </c>
    </row>
    <row r="12416">
      <c r="A12416" s="441">
        <v>45873.707493912036</v>
      </c>
      <c r="B12416" s="294" t="s">
        <v>2260</v>
      </c>
    </row>
    <row r="12417">
      <c r="A12417" s="441">
        <v>45873.70749887732</v>
      </c>
      <c r="B12417" s="294" t="s">
        <v>6944</v>
      </c>
    </row>
    <row r="12418">
      <c r="A12418" s="441">
        <v>45873.70750362269</v>
      </c>
      <c r="B12418" s="294" t="s">
        <v>2264</v>
      </c>
    </row>
    <row r="12419">
      <c r="A12419" s="441">
        <v>45873.70798148148</v>
      </c>
      <c r="B12419" s="294" t="s">
        <v>7215</v>
      </c>
    </row>
    <row r="12420">
      <c r="A12420" s="441">
        <v>45873.70799190972</v>
      </c>
      <c r="B12420" s="294" t="s">
        <v>2260</v>
      </c>
    </row>
    <row r="12421">
      <c r="A12421" s="441">
        <v>45873.707997708334</v>
      </c>
      <c r="B12421" s="294" t="s">
        <v>6944</v>
      </c>
    </row>
    <row r="12422">
      <c r="A12422" s="441">
        <v>45873.708003576394</v>
      </c>
      <c r="B12422" s="294" t="s">
        <v>2264</v>
      </c>
    </row>
    <row r="12423">
      <c r="A12423" s="441">
        <v>45873.708326782405</v>
      </c>
      <c r="B12423" s="294" t="s">
        <v>7216</v>
      </c>
    </row>
    <row r="12424">
      <c r="A12424" s="441">
        <v>45873.7083300463</v>
      </c>
      <c r="B12424" s="294" t="s">
        <v>2260</v>
      </c>
    </row>
    <row r="12425">
      <c r="A12425" s="441">
        <v>45873.70833325232</v>
      </c>
      <c r="B12425" s="294" t="s">
        <v>6944</v>
      </c>
    </row>
    <row r="12426">
      <c r="A12426" s="441">
        <v>45873.70833829861</v>
      </c>
      <c r="B12426" s="294" t="s">
        <v>2264</v>
      </c>
    </row>
    <row r="12427">
      <c r="A12427" s="441">
        <v>45873.70888653935</v>
      </c>
      <c r="B12427" s="294" t="s">
        <v>7217</v>
      </c>
    </row>
    <row r="12428">
      <c r="A12428" s="441">
        <v>45873.70889159723</v>
      </c>
      <c r="B12428" s="294" t="s">
        <v>2260</v>
      </c>
    </row>
    <row r="12429">
      <c r="A12429" s="441">
        <v>45873.70889638889</v>
      </c>
      <c r="B12429" s="294" t="s">
        <v>6944</v>
      </c>
    </row>
    <row r="12430">
      <c r="A12430" s="441">
        <v>45873.708901261576</v>
      </c>
      <c r="B12430" s="294" t="s">
        <v>2264</v>
      </c>
    </row>
    <row r="12431">
      <c r="A12431" s="441">
        <v>45873.722629791664</v>
      </c>
      <c r="B12431" s="294" t="s">
        <v>7218</v>
      </c>
    </row>
    <row r="12432">
      <c r="A12432" s="441">
        <v>45873.722634826394</v>
      </c>
      <c r="B12432" s="294" t="s">
        <v>2260</v>
      </c>
    </row>
    <row r="12433">
      <c r="A12433" s="441">
        <v>45873.72264050926</v>
      </c>
      <c r="B12433" s="294" t="s">
        <v>6944</v>
      </c>
    </row>
    <row r="12434">
      <c r="A12434" s="441">
        <v>45873.72265623843</v>
      </c>
      <c r="B12434" s="294" t="s">
        <v>2264</v>
      </c>
    </row>
    <row r="12435">
      <c r="A12435" s="441">
        <v>45873.72265791667</v>
      </c>
      <c r="B12435" s="294" t="s">
        <v>7219</v>
      </c>
    </row>
    <row r="12436">
      <c r="A12436" s="441">
        <v>45873.72266306713</v>
      </c>
      <c r="B12436" s="294" t="s">
        <v>2260</v>
      </c>
    </row>
    <row r="12437">
      <c r="A12437" s="441">
        <v>45873.72266747685</v>
      </c>
      <c r="B12437" s="294" t="s">
        <v>6944</v>
      </c>
    </row>
    <row r="12438">
      <c r="A12438" s="441">
        <v>45873.72267190972</v>
      </c>
      <c r="B12438" s="294" t="s">
        <v>2264</v>
      </c>
    </row>
    <row r="12439">
      <c r="A12439" s="441">
        <v>45873.72276148148</v>
      </c>
      <c r="B12439" s="294" t="s">
        <v>7220</v>
      </c>
    </row>
    <row r="12440">
      <c r="A12440" s="441">
        <v>45873.7227681713</v>
      </c>
      <c r="B12440" s="294" t="s">
        <v>2260</v>
      </c>
    </row>
    <row r="12441">
      <c r="A12441" s="441">
        <v>45873.72277508102</v>
      </c>
      <c r="B12441" s="294" t="s">
        <v>6944</v>
      </c>
    </row>
    <row r="12442">
      <c r="A12442" s="441">
        <v>45873.72278177083</v>
      </c>
      <c r="B12442" s="294" t="s">
        <v>2264</v>
      </c>
    </row>
    <row r="12443">
      <c r="A12443" s="441">
        <v>45873.72288207176</v>
      </c>
      <c r="B12443" s="294" t="s">
        <v>7221</v>
      </c>
    </row>
    <row r="12444">
      <c r="A12444" s="441">
        <v>45873.72288756944</v>
      </c>
      <c r="B12444" s="294" t="s">
        <v>2260</v>
      </c>
    </row>
    <row r="12445">
      <c r="A12445" s="441">
        <v>45873.72289229167</v>
      </c>
      <c r="B12445" s="294" t="s">
        <v>6944</v>
      </c>
    </row>
    <row r="12446">
      <c r="A12446" s="441">
        <v>45873.72291809028</v>
      </c>
      <c r="B12446" s="294" t="s">
        <v>2264</v>
      </c>
    </row>
    <row r="12447">
      <c r="A12447" s="441">
        <v>45873.73543528935</v>
      </c>
      <c r="B12447" s="294" t="s">
        <v>7222</v>
      </c>
    </row>
    <row r="12448">
      <c r="A12448" s="441">
        <v>45873.73544015046</v>
      </c>
      <c r="B12448" s="294" t="s">
        <v>2260</v>
      </c>
    </row>
    <row r="12449">
      <c r="A12449" s="441">
        <v>45873.73544548611</v>
      </c>
      <c r="B12449" s="294" t="s">
        <v>6944</v>
      </c>
    </row>
    <row r="12450">
      <c r="A12450" s="441">
        <v>45873.735450532404</v>
      </c>
      <c r="B12450" s="294" t="s">
        <v>2264</v>
      </c>
    </row>
    <row r="12451">
      <c r="A12451" s="441">
        <v>45873.748513541665</v>
      </c>
      <c r="B12451" s="294" t="s">
        <v>7223</v>
      </c>
    </row>
    <row r="12452">
      <c r="A12452" s="441">
        <v>45873.74851921297</v>
      </c>
      <c r="B12452" s="294" t="s">
        <v>2260</v>
      </c>
    </row>
    <row r="12453">
      <c r="A12453" s="441">
        <v>45873.74852815972</v>
      </c>
      <c r="B12453" s="294" t="s">
        <v>2301</v>
      </c>
    </row>
    <row r="12454">
      <c r="A12454" s="441">
        <v>45873.74854238426</v>
      </c>
      <c r="B12454" s="294" t="s">
        <v>2267</v>
      </c>
    </row>
    <row r="12455">
      <c r="A12455" s="441">
        <v>45873.74854702546</v>
      </c>
      <c r="B12455" s="294" t="s">
        <v>2264</v>
      </c>
    </row>
    <row r="12456">
      <c r="A12456" s="441">
        <v>45873.75837491898</v>
      </c>
      <c r="B12456" s="294" t="s">
        <v>2283</v>
      </c>
    </row>
    <row r="12457">
      <c r="A12457" s="441">
        <v>45873.75838615741</v>
      </c>
      <c r="B12457" s="294" t="s">
        <v>7224</v>
      </c>
    </row>
    <row r="12458">
      <c r="A12458" s="441">
        <v>45873.758405381945</v>
      </c>
      <c r="B12458" s="294" t="s">
        <v>2283</v>
      </c>
    </row>
    <row r="12459">
      <c r="A12459" s="441">
        <v>45873.75841513889</v>
      </c>
      <c r="B12459" s="294" t="s">
        <v>7225</v>
      </c>
    </row>
    <row r="12460">
      <c r="A12460" s="441">
        <v>45873.758420196755</v>
      </c>
      <c r="B12460" s="294" t="s">
        <v>2283</v>
      </c>
    </row>
    <row r="12461">
      <c r="A12461" s="441">
        <v>45873.758431215276</v>
      </c>
      <c r="B12461" s="294" t="s">
        <v>7226</v>
      </c>
    </row>
    <row r="12462">
      <c r="A12462" s="441">
        <v>45873.77196469907</v>
      </c>
      <c r="B12462" s="294" t="s">
        <v>7227</v>
      </c>
    </row>
    <row r="12463">
      <c r="A12463" s="441">
        <v>45873.77197</v>
      </c>
      <c r="B12463" s="294" t="s">
        <v>2260</v>
      </c>
    </row>
    <row r="12464">
      <c r="A12464" s="441">
        <v>45873.771974560186</v>
      </c>
      <c r="B12464" s="294" t="s">
        <v>2301</v>
      </c>
    </row>
    <row r="12465">
      <c r="A12465" s="441">
        <v>45873.77200386574</v>
      </c>
      <c r="B12465" s="294" t="s">
        <v>2267</v>
      </c>
    </row>
    <row r="12466">
      <c r="A12466" s="441">
        <v>45873.772008252316</v>
      </c>
      <c r="B12466" s="294" t="s">
        <v>2264</v>
      </c>
    </row>
    <row r="12467">
      <c r="A12467" s="441">
        <v>45873.77350761574</v>
      </c>
      <c r="B12467" s="294" t="s">
        <v>7228</v>
      </c>
    </row>
    <row r="12468">
      <c r="A12468" s="441">
        <v>45873.77351368056</v>
      </c>
      <c r="B12468" s="294" t="s">
        <v>2260</v>
      </c>
    </row>
    <row r="12469">
      <c r="A12469" s="441">
        <v>45873.77352170139</v>
      </c>
      <c r="B12469" s="294" t="s">
        <v>3029</v>
      </c>
    </row>
    <row r="12470">
      <c r="A12470" s="441">
        <v>45873.773526793986</v>
      </c>
      <c r="B12470" s="294" t="s">
        <v>2264</v>
      </c>
    </row>
    <row r="12471">
      <c r="A12471" s="441">
        <v>45873.7795659838</v>
      </c>
      <c r="B12471" s="294" t="s">
        <v>7229</v>
      </c>
    </row>
    <row r="12472">
      <c r="A12472" s="441">
        <v>45873.77959226852</v>
      </c>
      <c r="B12472" s="294" t="s">
        <v>2468</v>
      </c>
    </row>
    <row r="12473">
      <c r="A12473" s="441">
        <v>45873.77959774305</v>
      </c>
      <c r="B12473" s="294" t="s">
        <v>2398</v>
      </c>
    </row>
    <row r="12474">
      <c r="A12474" s="441">
        <v>45873.77960653935</v>
      </c>
      <c r="B12474" s="294" t="s">
        <v>2399</v>
      </c>
    </row>
    <row r="12475">
      <c r="A12475" s="441">
        <v>45873.779629537035</v>
      </c>
      <c r="B12475" s="294" t="s">
        <v>7230</v>
      </c>
    </row>
    <row r="12476">
      <c r="A12476" s="441">
        <v>45873.78061105324</v>
      </c>
      <c r="B12476" s="294" t="s">
        <v>7231</v>
      </c>
    </row>
    <row r="12477">
      <c r="A12477" s="441">
        <v>45873.780617199074</v>
      </c>
      <c r="B12477" s="294" t="s">
        <v>2274</v>
      </c>
    </row>
    <row r="12478">
      <c r="A12478" s="441">
        <v>45873.780631331014</v>
      </c>
      <c r="B12478" s="294" t="s">
        <v>2468</v>
      </c>
    </row>
    <row r="12479">
      <c r="A12479" s="441">
        <v>45873.780638032404</v>
      </c>
      <c r="B12479" s="294" t="s">
        <v>2482</v>
      </c>
    </row>
    <row r="12480">
      <c r="A12480" s="441">
        <v>45873.78064303241</v>
      </c>
      <c r="B12480" s="294" t="s">
        <v>7232</v>
      </c>
    </row>
    <row r="12481">
      <c r="A12481" s="441">
        <v>45873.78137805556</v>
      </c>
      <c r="B12481" s="294" t="s">
        <v>3014</v>
      </c>
    </row>
    <row r="12482">
      <c r="A12482" s="441">
        <v>45873.78139851852</v>
      </c>
      <c r="B12482" s="294" t="s">
        <v>7233</v>
      </c>
    </row>
    <row r="12483">
      <c r="A12483" s="441">
        <v>45873.78154253472</v>
      </c>
      <c r="B12483" s="294" t="s">
        <v>2280</v>
      </c>
    </row>
    <row r="12484">
      <c r="A12484" s="441">
        <v>45873.781557442126</v>
      </c>
      <c r="B12484" s="294" t="s">
        <v>2281</v>
      </c>
    </row>
    <row r="12485">
      <c r="A12485" s="441">
        <v>45873.782039722224</v>
      </c>
      <c r="B12485" s="294" t="s">
        <v>7234</v>
      </c>
    </row>
    <row r="12486">
      <c r="A12486" s="441">
        <v>45873.78204484953</v>
      </c>
      <c r="B12486" s="294" t="s">
        <v>2285</v>
      </c>
    </row>
    <row r="12487">
      <c r="A12487" s="441">
        <v>45873.78205282407</v>
      </c>
      <c r="B12487" s="294" t="s">
        <v>7235</v>
      </c>
    </row>
    <row r="12488">
      <c r="A12488" s="441">
        <v>45873.78206357639</v>
      </c>
      <c r="B12488" s="294" t="s">
        <v>7236</v>
      </c>
    </row>
    <row r="12489">
      <c r="A12489" s="441">
        <v>45873.801661018515</v>
      </c>
      <c r="B12489" s="294" t="s">
        <v>7237</v>
      </c>
    </row>
    <row r="12490">
      <c r="A12490" s="441">
        <v>45873.80166577546</v>
      </c>
      <c r="B12490" s="294" t="s">
        <v>2260</v>
      </c>
    </row>
    <row r="12491">
      <c r="A12491" s="441">
        <v>45873.80167011574</v>
      </c>
      <c r="B12491" s="294" t="s">
        <v>4902</v>
      </c>
    </row>
    <row r="12492">
      <c r="A12492" s="441">
        <v>45873.80167409722</v>
      </c>
      <c r="B12492" s="294" t="s">
        <v>2264</v>
      </c>
    </row>
    <row r="12493">
      <c r="A12493" s="441">
        <v>45873.80357907407</v>
      </c>
      <c r="B12493" s="294" t="s">
        <v>7238</v>
      </c>
    </row>
    <row r="12494">
      <c r="A12494" s="441">
        <v>45873.80358413194</v>
      </c>
      <c r="B12494" s="294" t="s">
        <v>2260</v>
      </c>
    </row>
    <row r="12495">
      <c r="A12495" s="441">
        <v>45873.803589097224</v>
      </c>
      <c r="B12495" s="294" t="s">
        <v>4902</v>
      </c>
    </row>
    <row r="12496">
      <c r="A12496" s="441">
        <v>45873.80359466435</v>
      </c>
      <c r="B12496" s="294" t="s">
        <v>2264</v>
      </c>
    </row>
    <row r="12497">
      <c r="A12497" s="441">
        <v>45873.92867171296</v>
      </c>
      <c r="B12497" s="294" t="s">
        <v>7239</v>
      </c>
    </row>
    <row r="12498">
      <c r="A12498" s="441">
        <v>45873.92867458334</v>
      </c>
      <c r="B12498" s="294" t="s">
        <v>2260</v>
      </c>
    </row>
    <row r="12499">
      <c r="A12499" s="441">
        <v>45873.9286827662</v>
      </c>
      <c r="B12499" s="294" t="s">
        <v>2512</v>
      </c>
    </row>
    <row r="12500">
      <c r="A12500" s="441">
        <v>45873.92869717593</v>
      </c>
      <c r="B12500" s="294" t="s">
        <v>2262</v>
      </c>
    </row>
    <row r="12501">
      <c r="A12501" s="441">
        <v>45873.92870391204</v>
      </c>
      <c r="B12501" s="294" t="s">
        <v>2699</v>
      </c>
    </row>
    <row r="12502">
      <c r="A12502" s="441">
        <v>45873.92871962963</v>
      </c>
      <c r="B12502" s="294" t="s">
        <v>2264</v>
      </c>
    </row>
    <row r="12503">
      <c r="A12503" s="441">
        <v>45873.92932778935</v>
      </c>
      <c r="B12503" s="294" t="s">
        <v>7240</v>
      </c>
    </row>
    <row r="12504">
      <c r="A12504" s="441">
        <v>45873.92934670139</v>
      </c>
      <c r="B12504" s="294" t="s">
        <v>2381</v>
      </c>
    </row>
    <row r="12505">
      <c r="A12505" s="441">
        <v>45873.92935152778</v>
      </c>
      <c r="B12505" s="294" t="s">
        <v>2382</v>
      </c>
    </row>
    <row r="12506">
      <c r="A12506" s="441">
        <v>45873.92936490741</v>
      </c>
      <c r="B12506" s="294" t="s">
        <v>7241</v>
      </c>
    </row>
    <row r="12507">
      <c r="A12507" s="441">
        <v>45873.929379050925</v>
      </c>
      <c r="B12507" s="294" t="s">
        <v>7242</v>
      </c>
    </row>
    <row r="12508">
      <c r="A12508" s="441">
        <v>45873.93053150463</v>
      </c>
      <c r="B12508" s="294" t="s">
        <v>7243</v>
      </c>
    </row>
    <row r="12509">
      <c r="A12509" s="441">
        <v>45873.93053416666</v>
      </c>
      <c r="B12509" s="294" t="s">
        <v>2274</v>
      </c>
    </row>
    <row r="12510">
      <c r="A12510" s="441">
        <v>45873.930540243055</v>
      </c>
      <c r="B12510" s="294" t="s">
        <v>2381</v>
      </c>
    </row>
    <row r="12511">
      <c r="A12511" s="441">
        <v>45873.930542766204</v>
      </c>
      <c r="B12511" s="294" t="s">
        <v>2386</v>
      </c>
    </row>
    <row r="12512">
      <c r="A12512" s="441">
        <v>45873.93054570602</v>
      </c>
      <c r="B12512" s="294" t="s">
        <v>7232</v>
      </c>
    </row>
    <row r="12513">
      <c r="A12513" s="441">
        <v>45873.9309483449</v>
      </c>
      <c r="B12513" s="294" t="s">
        <v>2342</v>
      </c>
    </row>
    <row r="12514">
      <c r="A12514" s="441">
        <v>45873.93115464121</v>
      </c>
      <c r="B12514" s="294" t="s">
        <v>7244</v>
      </c>
    </row>
    <row r="12515">
      <c r="A12515" s="441">
        <v>45873.93121008102</v>
      </c>
      <c r="B12515" s="294" t="s">
        <v>2280</v>
      </c>
    </row>
    <row r="12516">
      <c r="A12516" s="441">
        <v>45873.93121760417</v>
      </c>
      <c r="B12516" s="294" t="s">
        <v>2281</v>
      </c>
    </row>
    <row r="12517">
      <c r="A12517" s="441">
        <v>45873.93143902778</v>
      </c>
      <c r="B12517" s="294" t="s">
        <v>7245</v>
      </c>
    </row>
    <row r="12518">
      <c r="A12518" s="441">
        <v>45873.93144354167</v>
      </c>
      <c r="B12518" s="294" t="s">
        <v>2285</v>
      </c>
    </row>
    <row r="12519">
      <c r="A12519" s="441">
        <v>45873.93144851852</v>
      </c>
      <c r="B12519" s="294" t="s">
        <v>7246</v>
      </c>
    </row>
    <row r="12520">
      <c r="A12520" s="441">
        <v>45873.93145483796</v>
      </c>
      <c r="B12520" s="294" t="s">
        <v>7247</v>
      </c>
    </row>
    <row r="12521">
      <c r="A12521" s="441">
        <v>45873.93889153935</v>
      </c>
      <c r="B12521" s="294" t="s">
        <v>7248</v>
      </c>
    </row>
    <row r="12522">
      <c r="A12522" s="441">
        <v>45873.938895520834</v>
      </c>
      <c r="B12522" s="294" t="s">
        <v>2260</v>
      </c>
    </row>
    <row r="12523">
      <c r="A12523" s="441">
        <v>45873.93890709491</v>
      </c>
      <c r="B12523" s="294" t="s">
        <v>2414</v>
      </c>
    </row>
    <row r="12524">
      <c r="A12524" s="441">
        <v>45873.93891158565</v>
      </c>
      <c r="B12524" s="294" t="s">
        <v>2264</v>
      </c>
    </row>
    <row r="12525">
      <c r="A12525" s="441">
        <v>45873.93900864583</v>
      </c>
      <c r="B12525" s="294" t="s">
        <v>7249</v>
      </c>
    </row>
    <row r="12526">
      <c r="A12526" s="441">
        <v>45873.93901206019</v>
      </c>
      <c r="B12526" s="294" t="s">
        <v>2260</v>
      </c>
    </row>
    <row r="12527">
      <c r="A12527" s="441">
        <v>45873.939015428245</v>
      </c>
      <c r="B12527" s="294" t="s">
        <v>2414</v>
      </c>
    </row>
    <row r="12528">
      <c r="A12528" s="441">
        <v>45873.93901974537</v>
      </c>
      <c r="B12528" s="294" t="s">
        <v>2264</v>
      </c>
    </row>
    <row r="12529">
      <c r="A12529" s="441">
        <v>45873.94066586805</v>
      </c>
      <c r="B12529" s="294" t="s">
        <v>7250</v>
      </c>
    </row>
    <row r="12530">
      <c r="A12530" s="441">
        <v>45873.9406697338</v>
      </c>
      <c r="B12530" s="294" t="s">
        <v>2260</v>
      </c>
    </row>
    <row r="12531">
      <c r="A12531" s="441">
        <v>45873.940673634264</v>
      </c>
      <c r="B12531" s="294" t="s">
        <v>2414</v>
      </c>
    </row>
    <row r="12532">
      <c r="A12532" s="441">
        <v>45873.94067763889</v>
      </c>
      <c r="B12532" s="294" t="s">
        <v>2264</v>
      </c>
    </row>
    <row r="12533">
      <c r="A12533" s="441">
        <v>45873.94077729167</v>
      </c>
      <c r="B12533" s="294" t="s">
        <v>7251</v>
      </c>
    </row>
    <row r="12534">
      <c r="A12534" s="441">
        <v>45873.940780868055</v>
      </c>
      <c r="B12534" s="294" t="s">
        <v>2260</v>
      </c>
    </row>
    <row r="12535">
      <c r="A12535" s="441">
        <v>45873.94078440972</v>
      </c>
      <c r="B12535" s="294" t="s">
        <v>2414</v>
      </c>
    </row>
    <row r="12536">
      <c r="A12536" s="441">
        <v>45873.940792187495</v>
      </c>
      <c r="B12536" s="294" t="s">
        <v>2264</v>
      </c>
    </row>
    <row r="12537">
      <c r="A12537" s="441">
        <v>45873.94102033565</v>
      </c>
      <c r="B12537" s="294" t="s">
        <v>7252</v>
      </c>
    </row>
    <row r="12538">
      <c r="A12538" s="441">
        <v>45873.941024837965</v>
      </c>
      <c r="B12538" s="294" t="s">
        <v>2260</v>
      </c>
    </row>
    <row r="12539">
      <c r="A12539" s="441">
        <v>45873.94102896991</v>
      </c>
      <c r="B12539" s="294" t="s">
        <v>2414</v>
      </c>
    </row>
    <row r="12540">
      <c r="A12540" s="441">
        <v>45873.94103423611</v>
      </c>
      <c r="B12540" s="294" t="s">
        <v>2264</v>
      </c>
    </row>
    <row r="12541">
      <c r="A12541" s="441">
        <v>45873.941235729166</v>
      </c>
      <c r="B12541" s="294" t="s">
        <v>7253</v>
      </c>
    </row>
    <row r="12542">
      <c r="A12542" s="441">
        <v>45873.94124010416</v>
      </c>
      <c r="B12542" s="294" t="s">
        <v>2260</v>
      </c>
    </row>
    <row r="12543">
      <c r="A12543" s="441">
        <v>45873.94124447917</v>
      </c>
      <c r="B12543" s="294" t="s">
        <v>2414</v>
      </c>
    </row>
    <row r="12544">
      <c r="A12544" s="441">
        <v>45873.94124932871</v>
      </c>
      <c r="B12544" s="294" t="s">
        <v>2264</v>
      </c>
    </row>
    <row r="12545">
      <c r="A12545" s="441">
        <v>45873.94162016203</v>
      </c>
      <c r="B12545" s="294" t="s">
        <v>7254</v>
      </c>
    </row>
    <row r="12546">
      <c r="A12546" s="441">
        <v>45873.9416240162</v>
      </c>
      <c r="B12546" s="294" t="s">
        <v>2260</v>
      </c>
    </row>
    <row r="12547">
      <c r="A12547" s="441">
        <v>45873.94162719908</v>
      </c>
      <c r="B12547" s="294" t="s">
        <v>2414</v>
      </c>
    </row>
    <row r="12548">
      <c r="A12548" s="441">
        <v>45873.941630381945</v>
      </c>
      <c r="B12548" s="294" t="s">
        <v>2264</v>
      </c>
    </row>
    <row r="12549">
      <c r="A12549" s="441">
        <v>45873.94243715278</v>
      </c>
      <c r="B12549" s="294" t="s">
        <v>7255</v>
      </c>
    </row>
    <row r="12550">
      <c r="A12550" s="441">
        <v>45873.94244046297</v>
      </c>
      <c r="B12550" s="294" t="s">
        <v>2260</v>
      </c>
    </row>
    <row r="12551">
      <c r="A12551" s="441">
        <v>45873.942446851855</v>
      </c>
      <c r="B12551" s="294" t="s">
        <v>2414</v>
      </c>
    </row>
    <row r="12552">
      <c r="A12552" s="441">
        <v>45873.94245038195</v>
      </c>
      <c r="B12552" s="294" t="s">
        <v>2264</v>
      </c>
    </row>
    <row r="12553">
      <c r="A12553" s="441">
        <v>45873.943377881944</v>
      </c>
      <c r="B12553" s="294" t="s">
        <v>7256</v>
      </c>
    </row>
    <row r="12554">
      <c r="A12554" s="441">
        <v>45873.94338202546</v>
      </c>
      <c r="B12554" s="294" t="s">
        <v>2260</v>
      </c>
    </row>
    <row r="12555">
      <c r="A12555" s="441">
        <v>45873.94338570602</v>
      </c>
      <c r="B12555" s="294" t="s">
        <v>2414</v>
      </c>
    </row>
    <row r="12556">
      <c r="A12556" s="441">
        <v>45873.94338984953</v>
      </c>
      <c r="B12556" s="294" t="s">
        <v>2264</v>
      </c>
    </row>
    <row r="12557">
      <c r="A12557" s="441">
        <v>45873.94691380787</v>
      </c>
      <c r="B12557" s="294" t="s">
        <v>7257</v>
      </c>
    </row>
    <row r="12558">
      <c r="A12558" s="441">
        <v>45873.94692502315</v>
      </c>
      <c r="B12558" s="294" t="s">
        <v>2622</v>
      </c>
    </row>
    <row r="12559">
      <c r="A12559" s="441">
        <v>45873.94693127315</v>
      </c>
      <c r="B12559" s="294" t="s">
        <v>2398</v>
      </c>
    </row>
    <row r="12560">
      <c r="A12560" s="441">
        <v>45873.94694547454</v>
      </c>
      <c r="B12560" s="294" t="s">
        <v>2399</v>
      </c>
    </row>
    <row r="12561">
      <c r="A12561" s="441">
        <v>45873.946961608795</v>
      </c>
      <c r="B12561" s="294" t="s">
        <v>7258</v>
      </c>
    </row>
    <row r="12562">
      <c r="A12562" s="441">
        <v>45873.947509618054</v>
      </c>
      <c r="B12562" s="294" t="s">
        <v>7259</v>
      </c>
    </row>
    <row r="12563">
      <c r="A12563" s="441">
        <v>45873.94751653935</v>
      </c>
      <c r="B12563" s="294" t="s">
        <v>7260</v>
      </c>
    </row>
    <row r="12564">
      <c r="A12564" s="441">
        <v>45873.947526655094</v>
      </c>
      <c r="B12564" s="294" t="s">
        <v>2398</v>
      </c>
    </row>
    <row r="12565">
      <c r="A12565" s="441">
        <v>45873.94754533565</v>
      </c>
      <c r="B12565" s="294" t="s">
        <v>2399</v>
      </c>
    </row>
    <row r="12566">
      <c r="A12566" s="441">
        <v>45873.947553715276</v>
      </c>
      <c r="B12566" s="294" t="s">
        <v>7261</v>
      </c>
    </row>
    <row r="12567">
      <c r="A12567" s="441">
        <v>45873.948157465275</v>
      </c>
      <c r="B12567" s="294" t="s">
        <v>7262</v>
      </c>
    </row>
    <row r="12568">
      <c r="A12568" s="441">
        <v>45873.948170081014</v>
      </c>
      <c r="B12568" s="294" t="s">
        <v>7263</v>
      </c>
    </row>
    <row r="12569">
      <c r="A12569" s="441">
        <v>45873.94817508102</v>
      </c>
      <c r="B12569" s="294" t="s">
        <v>2398</v>
      </c>
    </row>
    <row r="12570">
      <c r="A12570" s="441">
        <v>45873.94818327547</v>
      </c>
      <c r="B12570" s="294" t="s">
        <v>2399</v>
      </c>
    </row>
    <row r="12571">
      <c r="A12571" s="441">
        <v>45873.94819512732</v>
      </c>
      <c r="B12571" s="294" t="s">
        <v>7264</v>
      </c>
    </row>
    <row r="12572">
      <c r="A12572" s="441">
        <v>45873.948206608795</v>
      </c>
      <c r="B12572" s="294" t="s">
        <v>7265</v>
      </c>
    </row>
    <row r="12573">
      <c r="A12573" s="441">
        <v>45873.94821125</v>
      </c>
      <c r="B12573" s="294" t="s">
        <v>2274</v>
      </c>
    </row>
    <row r="12574">
      <c r="A12574" s="441">
        <v>45873.9482215162</v>
      </c>
      <c r="B12574" s="294" t="s">
        <v>2622</v>
      </c>
    </row>
    <row r="12575">
      <c r="A12575" s="441">
        <v>45873.94822568287</v>
      </c>
      <c r="B12575" s="294" t="s">
        <v>2641</v>
      </c>
    </row>
    <row r="12576">
      <c r="A12576" s="441">
        <v>45873.94823016204</v>
      </c>
      <c r="B12576" s="294" t="s">
        <v>7232</v>
      </c>
    </row>
    <row r="12577">
      <c r="A12577" s="441">
        <v>45873.948449641204</v>
      </c>
      <c r="B12577" s="294" t="s">
        <v>2342</v>
      </c>
    </row>
    <row r="12578">
      <c r="A12578" s="441">
        <v>45873.94847199074</v>
      </c>
      <c r="B12578" s="294" t="s">
        <v>7266</v>
      </c>
    </row>
    <row r="12579">
      <c r="A12579" s="441">
        <v>45873.948523900464</v>
      </c>
      <c r="B12579" s="294" t="s">
        <v>2280</v>
      </c>
    </row>
    <row r="12580">
      <c r="A12580" s="441">
        <v>45873.94853288194</v>
      </c>
      <c r="B12580" s="294" t="s">
        <v>2281</v>
      </c>
    </row>
    <row r="12581">
      <c r="A12581" s="441">
        <v>45873.948718680556</v>
      </c>
      <c r="B12581" s="294" t="s">
        <v>7267</v>
      </c>
    </row>
    <row r="12582">
      <c r="A12582" s="441">
        <v>45873.9487237037</v>
      </c>
      <c r="B12582" s="294" t="s">
        <v>2285</v>
      </c>
    </row>
    <row r="12583">
      <c r="A12583" s="441">
        <v>45873.948729502314</v>
      </c>
      <c r="B12583" s="294" t="s">
        <v>7268</v>
      </c>
    </row>
    <row r="12584">
      <c r="A12584" s="441">
        <v>45873.94873790509</v>
      </c>
      <c r="B12584" s="294" t="s">
        <v>7269</v>
      </c>
    </row>
    <row r="12585">
      <c r="A12585" s="441">
        <v>45873.948995520834</v>
      </c>
      <c r="B12585" s="294" t="s">
        <v>7270</v>
      </c>
    </row>
    <row r="12586">
      <c r="A12586" s="441">
        <v>45873.94900105324</v>
      </c>
      <c r="B12586" s="294" t="s">
        <v>2274</v>
      </c>
    </row>
    <row r="12587">
      <c r="A12587" s="441">
        <v>45873.949012337966</v>
      </c>
      <c r="B12587" s="294" t="s">
        <v>7260</v>
      </c>
    </row>
    <row r="12588">
      <c r="A12588" s="441">
        <v>45873.94901703704</v>
      </c>
      <c r="B12588" s="294" t="s">
        <v>7271</v>
      </c>
    </row>
    <row r="12589">
      <c r="A12589" s="441">
        <v>45873.94902238426</v>
      </c>
      <c r="B12589" s="294" t="s">
        <v>7232</v>
      </c>
    </row>
    <row r="12590">
      <c r="A12590" s="441">
        <v>45873.94914085648</v>
      </c>
      <c r="B12590" s="294" t="s">
        <v>7272</v>
      </c>
    </row>
    <row r="12591">
      <c r="A12591" s="441">
        <v>45873.9491465625</v>
      </c>
      <c r="B12591" s="294" t="s">
        <v>2274</v>
      </c>
    </row>
    <row r="12592">
      <c r="A12592" s="441">
        <v>45873.94917232639</v>
      </c>
      <c r="B12592" s="294" t="s">
        <v>7263</v>
      </c>
    </row>
    <row r="12593">
      <c r="A12593" s="441">
        <v>45873.94917635417</v>
      </c>
      <c r="B12593" s="294" t="s">
        <v>7273</v>
      </c>
    </row>
    <row r="12594">
      <c r="A12594" s="441">
        <v>45873.94918002315</v>
      </c>
      <c r="B12594" s="294" t="s">
        <v>7232</v>
      </c>
    </row>
    <row r="12595">
      <c r="A12595" s="441">
        <v>45873.94927106482</v>
      </c>
      <c r="B12595" s="294" t="s">
        <v>2278</v>
      </c>
    </row>
    <row r="12596">
      <c r="A12596" s="441">
        <v>45873.949289386575</v>
      </c>
      <c r="B12596" s="294" t="s">
        <v>7274</v>
      </c>
    </row>
    <row r="12597">
      <c r="A12597" s="441">
        <v>45873.94934702547</v>
      </c>
      <c r="B12597" s="294" t="s">
        <v>2342</v>
      </c>
    </row>
    <row r="12598">
      <c r="A12598" s="441">
        <v>45873.94935768518</v>
      </c>
      <c r="B12598" s="294" t="s">
        <v>2280</v>
      </c>
    </row>
    <row r="12599">
      <c r="A12599" s="441">
        <v>45873.94935967593</v>
      </c>
      <c r="B12599" s="294" t="s">
        <v>7275</v>
      </c>
    </row>
    <row r="12600">
      <c r="A12600" s="441">
        <v>45873.94937159722</v>
      </c>
      <c r="B12600" s="294" t="s">
        <v>2281</v>
      </c>
    </row>
    <row r="12601">
      <c r="A12601" s="441">
        <v>45873.94939652778</v>
      </c>
      <c r="B12601" s="294" t="s">
        <v>2280</v>
      </c>
    </row>
    <row r="12602">
      <c r="A12602" s="441">
        <v>45873.94941291667</v>
      </c>
      <c r="B12602" s="294" t="s">
        <v>2281</v>
      </c>
    </row>
    <row r="12603">
      <c r="A12603" s="441">
        <v>45873.94955017361</v>
      </c>
      <c r="B12603" s="294" t="s">
        <v>7276</v>
      </c>
    </row>
    <row r="12604">
      <c r="A12604" s="441">
        <v>45873.94955586806</v>
      </c>
      <c r="B12604" s="294" t="s">
        <v>2285</v>
      </c>
    </row>
    <row r="12605">
      <c r="A12605" s="441">
        <v>45873.94956055556</v>
      </c>
      <c r="B12605" s="294" t="s">
        <v>7277</v>
      </c>
    </row>
    <row r="12606">
      <c r="A12606" s="441">
        <v>45873.94956219908</v>
      </c>
      <c r="B12606" s="294" t="s">
        <v>7278</v>
      </c>
    </row>
    <row r="12607">
      <c r="A12607" s="441">
        <v>45873.94956627315</v>
      </c>
      <c r="B12607" s="294" t="s">
        <v>2285</v>
      </c>
    </row>
    <row r="12608">
      <c r="A12608" s="441">
        <v>45873.94957509259</v>
      </c>
      <c r="B12608" s="294" t="s">
        <v>7279</v>
      </c>
    </row>
    <row r="12609">
      <c r="A12609" s="441">
        <v>45873.94961618056</v>
      </c>
      <c r="B12609" s="294" t="s">
        <v>7280</v>
      </c>
    </row>
    <row r="12610">
      <c r="A12610" s="441">
        <v>45873.987179351854</v>
      </c>
      <c r="B12610" s="294" t="s">
        <v>7281</v>
      </c>
    </row>
    <row r="12611">
      <c r="A12611" s="441">
        <v>45873.987189548614</v>
      </c>
      <c r="B12611" s="294" t="s">
        <v>2828</v>
      </c>
    </row>
    <row r="12612">
      <c r="A12612" s="441">
        <v>45873.98720646991</v>
      </c>
      <c r="B12612" s="294" t="s">
        <v>2565</v>
      </c>
    </row>
    <row r="12613">
      <c r="A12613" s="441">
        <v>45873.987224282406</v>
      </c>
      <c r="B12613" s="294" t="s">
        <v>7282</v>
      </c>
    </row>
    <row r="12614">
      <c r="A12614" s="441">
        <v>45873.987238877315</v>
      </c>
      <c r="B12614" s="294" t="s">
        <v>7283</v>
      </c>
    </row>
    <row r="12615">
      <c r="A12615" s="441">
        <v>45873.98810607639</v>
      </c>
      <c r="B12615" s="294" t="s">
        <v>7284</v>
      </c>
    </row>
    <row r="12616">
      <c r="A12616" s="441">
        <v>45873.98811048611</v>
      </c>
      <c r="B12616" s="294" t="s">
        <v>2274</v>
      </c>
    </row>
    <row r="12617">
      <c r="A12617" s="441">
        <v>45873.98811986111</v>
      </c>
      <c r="B12617" s="294" t="s">
        <v>2828</v>
      </c>
    </row>
    <row r="12618">
      <c r="A12618" s="441">
        <v>45873.988131921295</v>
      </c>
      <c r="B12618" s="294" t="s">
        <v>2832</v>
      </c>
    </row>
    <row r="12619">
      <c r="A12619" s="441">
        <v>45873.98813696759</v>
      </c>
      <c r="B12619" s="294" t="s">
        <v>7232</v>
      </c>
    </row>
    <row r="12620">
      <c r="A12620" s="441">
        <v>45873.98830123842</v>
      </c>
      <c r="B12620" s="294" t="s">
        <v>2374</v>
      </c>
    </row>
    <row r="12621">
      <c r="A12621" s="441">
        <v>45873.98831994213</v>
      </c>
      <c r="B12621" s="294" t="s">
        <v>7285</v>
      </c>
    </row>
    <row r="12622">
      <c r="A12622" s="441">
        <v>45873.9883640162</v>
      </c>
      <c r="B12622" s="294" t="s">
        <v>2280</v>
      </c>
    </row>
    <row r="12623">
      <c r="A12623" s="441">
        <v>45873.98837436343</v>
      </c>
      <c r="B12623" s="294" t="s">
        <v>2281</v>
      </c>
    </row>
    <row r="12624">
      <c r="A12624" s="441">
        <v>45873.988548761576</v>
      </c>
      <c r="B12624" s="294" t="s">
        <v>7286</v>
      </c>
    </row>
    <row r="12625">
      <c r="A12625" s="441">
        <v>45873.988553194446</v>
      </c>
      <c r="B12625" s="294" t="s">
        <v>2285</v>
      </c>
    </row>
    <row r="12626">
      <c r="A12626" s="441">
        <v>45873.988558564815</v>
      </c>
      <c r="B12626" s="294" t="s">
        <v>7287</v>
      </c>
    </row>
    <row r="12627">
      <c r="A12627" s="441">
        <v>45873.988566053245</v>
      </c>
      <c r="B12627" s="294" t="s">
        <v>7288</v>
      </c>
    </row>
    <row r="12628">
      <c r="A12628" s="441">
        <v>45874.25721289351</v>
      </c>
      <c r="B12628" s="294" t="s">
        <v>7289</v>
      </c>
    </row>
    <row r="12629">
      <c r="A12629" s="441">
        <v>45874.25728611111</v>
      </c>
      <c r="B12629" s="294" t="s">
        <v>7290</v>
      </c>
    </row>
    <row r="12630">
      <c r="A12630" s="441">
        <v>45874.25729984954</v>
      </c>
      <c r="B12630" s="294" t="s">
        <v>2283</v>
      </c>
    </row>
    <row r="12631">
      <c r="A12631" s="441">
        <v>45874.25731487268</v>
      </c>
      <c r="B12631" s="294" t="s">
        <v>7291</v>
      </c>
    </row>
    <row r="12632">
      <c r="A12632" s="441">
        <v>45874.34760987268</v>
      </c>
      <c r="B12632" s="294" t="s">
        <v>7292</v>
      </c>
    </row>
    <row r="12633">
      <c r="A12633" s="441">
        <v>45874.347617210646</v>
      </c>
      <c r="B12633" s="294" t="s">
        <v>2260</v>
      </c>
    </row>
    <row r="12634">
      <c r="A12634" s="441">
        <v>45874.34762408565</v>
      </c>
      <c r="B12634" s="294" t="s">
        <v>6944</v>
      </c>
    </row>
    <row r="12635">
      <c r="A12635" s="441">
        <v>45874.34765098379</v>
      </c>
      <c r="B12635" s="294" t="s">
        <v>2264</v>
      </c>
    </row>
    <row r="12636">
      <c r="A12636" s="441">
        <v>45874.34766731481</v>
      </c>
      <c r="B12636" s="294" t="s">
        <v>7293</v>
      </c>
    </row>
    <row r="12637">
      <c r="A12637" s="441">
        <v>45874.347673564815</v>
      </c>
      <c r="B12637" s="294" t="s">
        <v>2260</v>
      </c>
    </row>
    <row r="12638">
      <c r="A12638" s="441">
        <v>45874.34767984954</v>
      </c>
      <c r="B12638" s="294" t="s">
        <v>6944</v>
      </c>
    </row>
    <row r="12639">
      <c r="A12639" s="441">
        <v>45874.34768528935</v>
      </c>
      <c r="B12639" s="294" t="s">
        <v>2264</v>
      </c>
    </row>
    <row r="12640">
      <c r="A12640" s="441">
        <v>45874.34775880787</v>
      </c>
      <c r="B12640" s="294" t="s">
        <v>7294</v>
      </c>
    </row>
    <row r="12641">
      <c r="A12641" s="441">
        <v>45874.34776597223</v>
      </c>
      <c r="B12641" s="294" t="s">
        <v>2260</v>
      </c>
    </row>
    <row r="12642">
      <c r="A12642" s="441">
        <v>45874.347778923606</v>
      </c>
      <c r="B12642" s="294" t="s">
        <v>6944</v>
      </c>
    </row>
    <row r="12643">
      <c r="A12643" s="441">
        <v>45874.34778231481</v>
      </c>
      <c r="B12643" s="294" t="s">
        <v>2264</v>
      </c>
    </row>
    <row r="12644">
      <c r="A12644" s="441">
        <v>45874.347834305554</v>
      </c>
      <c r="B12644" s="294" t="s">
        <v>7295</v>
      </c>
    </row>
    <row r="12645">
      <c r="A12645" s="441">
        <v>45874.34783704861</v>
      </c>
      <c r="B12645" s="294" t="s">
        <v>2260</v>
      </c>
    </row>
    <row r="12646">
      <c r="A12646" s="441">
        <v>45874.34783967593</v>
      </c>
      <c r="B12646" s="294" t="s">
        <v>6944</v>
      </c>
    </row>
    <row r="12647">
      <c r="A12647" s="441">
        <v>45874.34784260417</v>
      </c>
      <c r="B12647" s="294" t="s">
        <v>2264</v>
      </c>
    </row>
    <row r="12648">
      <c r="A12648" s="441">
        <v>45874.348230069445</v>
      </c>
      <c r="B12648" s="294" t="s">
        <v>7296</v>
      </c>
    </row>
    <row r="12649">
      <c r="A12649" s="441">
        <v>45874.34823532407</v>
      </c>
      <c r="B12649" s="294" t="s">
        <v>7263</v>
      </c>
    </row>
    <row r="12650">
      <c r="A12650" s="441">
        <v>45874.34823800926</v>
      </c>
      <c r="B12650" s="294" t="s">
        <v>2398</v>
      </c>
    </row>
    <row r="12651">
      <c r="A12651" s="441">
        <v>45874.34824550926</v>
      </c>
      <c r="B12651" s="294" t="s">
        <v>2399</v>
      </c>
    </row>
    <row r="12652">
      <c r="A12652" s="441">
        <v>45874.34825890046</v>
      </c>
      <c r="B12652" s="294" t="s">
        <v>7297</v>
      </c>
    </row>
    <row r="12653">
      <c r="A12653" s="441">
        <v>45874.34865447917</v>
      </c>
      <c r="B12653" s="294" t="s">
        <v>7298</v>
      </c>
    </row>
    <row r="12654">
      <c r="A12654" s="441">
        <v>45874.34865915509</v>
      </c>
      <c r="B12654" s="294" t="s">
        <v>2274</v>
      </c>
    </row>
    <row r="12655">
      <c r="A12655" s="441">
        <v>45874.348667708335</v>
      </c>
      <c r="B12655" s="294" t="s">
        <v>7263</v>
      </c>
    </row>
    <row r="12656">
      <c r="A12656" s="441">
        <v>45874.3486715162</v>
      </c>
      <c r="B12656" s="294" t="s">
        <v>7273</v>
      </c>
    </row>
    <row r="12657">
      <c r="A12657" s="441">
        <v>45874.34867527778</v>
      </c>
      <c r="B12657" s="294" t="s">
        <v>7232</v>
      </c>
    </row>
    <row r="12658">
      <c r="A12658" s="441">
        <v>45874.34875900463</v>
      </c>
      <c r="B12658" s="294" t="s">
        <v>2342</v>
      </c>
    </row>
    <row r="12659">
      <c r="A12659" s="441">
        <v>45874.34877728009</v>
      </c>
      <c r="B12659" s="294" t="s">
        <v>7275</v>
      </c>
    </row>
    <row r="12660">
      <c r="A12660" s="441">
        <v>45874.34879762732</v>
      </c>
      <c r="B12660" s="294" t="s">
        <v>2280</v>
      </c>
    </row>
    <row r="12661">
      <c r="A12661" s="441">
        <v>45874.34880954861</v>
      </c>
      <c r="B12661" s="294" t="s">
        <v>2281</v>
      </c>
    </row>
    <row r="12662">
      <c r="A12662" s="441">
        <v>45874.34886670139</v>
      </c>
      <c r="B12662" s="294" t="s">
        <v>7299</v>
      </c>
    </row>
    <row r="12663">
      <c r="A12663" s="441">
        <v>45874.34887120371</v>
      </c>
      <c r="B12663" s="294" t="s">
        <v>2285</v>
      </c>
    </row>
    <row r="12664">
      <c r="A12664" s="441">
        <v>45874.34887825232</v>
      </c>
      <c r="B12664" s="294" t="s">
        <v>7300</v>
      </c>
    </row>
    <row r="12665">
      <c r="A12665" s="441">
        <v>45874.34888824074</v>
      </c>
      <c r="B12665" s="294" t="s">
        <v>7301</v>
      </c>
    </row>
    <row r="12666">
      <c r="A12666" s="441">
        <v>45874.36724525463</v>
      </c>
      <c r="B12666" s="294" t="s">
        <v>7302</v>
      </c>
    </row>
    <row r="12667">
      <c r="A12667" s="441">
        <v>45874.36724944445</v>
      </c>
      <c r="B12667" s="294" t="s">
        <v>2260</v>
      </c>
    </row>
    <row r="12668">
      <c r="A12668" s="441">
        <v>45874.36725314815</v>
      </c>
      <c r="B12668" s="294" t="s">
        <v>2266</v>
      </c>
    </row>
    <row r="12669">
      <c r="A12669" s="441">
        <v>45874.36725847222</v>
      </c>
      <c r="B12669" s="294" t="s">
        <v>2267</v>
      </c>
    </row>
    <row r="12670">
      <c r="A12670" s="441">
        <v>45874.36726799769</v>
      </c>
      <c r="B12670" s="294" t="s">
        <v>2264</v>
      </c>
    </row>
    <row r="12671">
      <c r="A12671" s="441">
        <v>45874.37505407407</v>
      </c>
      <c r="B12671" s="294" t="s">
        <v>2290</v>
      </c>
    </row>
    <row r="12672">
      <c r="A12672" s="441">
        <v>45874.37515071759</v>
      </c>
      <c r="B12672" s="294" t="s">
        <v>2658</v>
      </c>
    </row>
    <row r="12673">
      <c r="A12673" s="441">
        <v>45874.375271365745</v>
      </c>
      <c r="B12673" s="294" t="s">
        <v>2659</v>
      </c>
    </row>
    <row r="12674">
      <c r="A12674" s="441">
        <v>45874.37527550926</v>
      </c>
      <c r="B12674" s="294" t="s">
        <v>3022</v>
      </c>
    </row>
    <row r="12675">
      <c r="A12675" s="441">
        <v>45874.37529506945</v>
      </c>
      <c r="B12675" s="294" t="s">
        <v>7303</v>
      </c>
    </row>
    <row r="12676">
      <c r="A12676" s="441">
        <v>45874.37531780092</v>
      </c>
      <c r="B12676" s="294" t="s">
        <v>7304</v>
      </c>
    </row>
    <row r="12677">
      <c r="A12677" s="441">
        <v>45874.375326828704</v>
      </c>
      <c r="B12677" s="294" t="s">
        <v>7305</v>
      </c>
    </row>
    <row r="12678">
      <c r="A12678" s="441">
        <v>45874.37533064815</v>
      </c>
      <c r="B12678" s="294" t="s">
        <v>2283</v>
      </c>
    </row>
    <row r="12679">
      <c r="A12679" s="441">
        <v>45874.375338541664</v>
      </c>
      <c r="B12679" s="294" t="s">
        <v>7306</v>
      </c>
    </row>
    <row r="12680">
      <c r="A12680" s="441">
        <v>45874.381928946765</v>
      </c>
      <c r="B12680" s="294" t="s">
        <v>7307</v>
      </c>
    </row>
    <row r="12681">
      <c r="A12681" s="441">
        <v>45874.38194216436</v>
      </c>
      <c r="B12681" s="294" t="s">
        <v>2260</v>
      </c>
    </row>
    <row r="12682">
      <c r="A12682" s="441">
        <v>45874.38195163195</v>
      </c>
      <c r="B12682" s="294" t="s">
        <v>6944</v>
      </c>
    </row>
    <row r="12683">
      <c r="A12683" s="441">
        <v>45874.381954571756</v>
      </c>
      <c r="B12683" s="294" t="s">
        <v>2264</v>
      </c>
    </row>
    <row r="12684">
      <c r="A12684" s="441">
        <v>45874.38419442129</v>
      </c>
      <c r="B12684" s="294" t="s">
        <v>7308</v>
      </c>
    </row>
    <row r="12685">
      <c r="A12685" s="441">
        <v>45874.38419840278</v>
      </c>
      <c r="B12685" s="294" t="s">
        <v>2260</v>
      </c>
    </row>
    <row r="12686">
      <c r="A12686" s="441">
        <v>45874.38420234954</v>
      </c>
      <c r="B12686" s="294" t="s">
        <v>6944</v>
      </c>
    </row>
    <row r="12687">
      <c r="A12687" s="441">
        <v>45874.38420635417</v>
      </c>
      <c r="B12687" s="294" t="s">
        <v>2264</v>
      </c>
    </row>
    <row r="12688">
      <c r="A12688" s="441">
        <v>45874.384272407406</v>
      </c>
      <c r="B12688" s="294" t="s">
        <v>7309</v>
      </c>
    </row>
    <row r="12689">
      <c r="A12689" s="441">
        <v>45874.38427597222</v>
      </c>
      <c r="B12689" s="294" t="s">
        <v>2260</v>
      </c>
    </row>
    <row r="12690">
      <c r="A12690" s="441">
        <v>45874.38428434028</v>
      </c>
      <c r="B12690" s="294" t="s">
        <v>6944</v>
      </c>
    </row>
    <row r="12691">
      <c r="A12691" s="441">
        <v>45874.384288483794</v>
      </c>
      <c r="B12691" s="294" t="s">
        <v>2264</v>
      </c>
    </row>
    <row r="12692">
      <c r="A12692" s="441">
        <v>45874.38990362269</v>
      </c>
      <c r="B12692" s="294" t="s">
        <v>7310</v>
      </c>
    </row>
    <row r="12693">
      <c r="A12693" s="441">
        <v>45874.389908136574</v>
      </c>
      <c r="B12693" s="294" t="s">
        <v>2260</v>
      </c>
    </row>
    <row r="12694">
      <c r="A12694" s="441">
        <v>45874.389911875</v>
      </c>
      <c r="B12694" s="294" t="s">
        <v>6944</v>
      </c>
    </row>
    <row r="12695">
      <c r="A12695" s="441">
        <v>45874.38992908565</v>
      </c>
      <c r="B12695" s="294" t="s">
        <v>2264</v>
      </c>
    </row>
    <row r="12696">
      <c r="A12696" s="441">
        <v>45874.3912759375</v>
      </c>
      <c r="B12696" s="294" t="s">
        <v>7311</v>
      </c>
    </row>
    <row r="12697">
      <c r="A12697" s="441">
        <v>45874.39127946759</v>
      </c>
      <c r="B12697" s="294" t="s">
        <v>2260</v>
      </c>
    </row>
    <row r="12698">
      <c r="A12698" s="441">
        <v>45874.39128275463</v>
      </c>
      <c r="B12698" s="294" t="s">
        <v>2713</v>
      </c>
    </row>
    <row r="12699">
      <c r="A12699" s="441">
        <v>45874.39128707176</v>
      </c>
      <c r="B12699" s="294" t="s">
        <v>2264</v>
      </c>
    </row>
    <row r="12700">
      <c r="A12700" s="441">
        <v>45874.39146961806</v>
      </c>
      <c r="B12700" s="294" t="s">
        <v>7312</v>
      </c>
    </row>
    <row r="12701">
      <c r="A12701" s="441">
        <v>45874.39147231482</v>
      </c>
      <c r="B12701" s="294" t="s">
        <v>2260</v>
      </c>
    </row>
    <row r="12702">
      <c r="A12702" s="441">
        <v>45874.39147471065</v>
      </c>
      <c r="B12702" s="294" t="s">
        <v>2713</v>
      </c>
    </row>
    <row r="12703">
      <c r="A12703" s="441">
        <v>45874.391483750005</v>
      </c>
      <c r="B12703" s="294" t="s">
        <v>2264</v>
      </c>
    </row>
    <row r="12704">
      <c r="A12704" s="441">
        <v>45874.397569085646</v>
      </c>
      <c r="B12704" s="294" t="s">
        <v>7313</v>
      </c>
    </row>
    <row r="12705">
      <c r="A12705" s="441">
        <v>45874.3975728588</v>
      </c>
      <c r="B12705" s="294" t="s">
        <v>2260</v>
      </c>
    </row>
    <row r="12706">
      <c r="A12706" s="441">
        <v>45874.397575763884</v>
      </c>
      <c r="B12706" s="294" t="s">
        <v>2713</v>
      </c>
    </row>
    <row r="12707">
      <c r="A12707" s="441">
        <v>45874.397580034725</v>
      </c>
      <c r="B12707" s="294" t="s">
        <v>2264</v>
      </c>
    </row>
    <row r="12708">
      <c r="A12708" s="441">
        <v>45874.43529630787</v>
      </c>
      <c r="B12708" s="294" t="s">
        <v>7314</v>
      </c>
    </row>
    <row r="12709">
      <c r="A12709" s="441">
        <v>45874.43530133102</v>
      </c>
      <c r="B12709" s="294" t="s">
        <v>2260</v>
      </c>
    </row>
    <row r="12710">
      <c r="A12710" s="441">
        <v>45874.43530585648</v>
      </c>
      <c r="B12710" s="294" t="s">
        <v>2266</v>
      </c>
    </row>
    <row r="12711">
      <c r="A12711" s="441">
        <v>45874.43532171297</v>
      </c>
      <c r="B12711" s="294" t="s">
        <v>2267</v>
      </c>
    </row>
    <row r="12712">
      <c r="A12712" s="441">
        <v>45874.43532599537</v>
      </c>
      <c r="B12712" s="294" t="s">
        <v>2264</v>
      </c>
    </row>
    <row r="12713">
      <c r="A12713" s="441">
        <v>45874.435432847225</v>
      </c>
      <c r="B12713" s="294" t="s">
        <v>7315</v>
      </c>
    </row>
    <row r="12714">
      <c r="A12714" s="441">
        <v>45874.43543695602</v>
      </c>
      <c r="B12714" s="294" t="s">
        <v>2260</v>
      </c>
    </row>
    <row r="12715">
      <c r="A12715" s="441">
        <v>45874.43544109954</v>
      </c>
      <c r="B12715" s="294" t="s">
        <v>2266</v>
      </c>
    </row>
    <row r="12716">
      <c r="A12716" s="441">
        <v>45874.435446724536</v>
      </c>
      <c r="B12716" s="294" t="s">
        <v>2267</v>
      </c>
    </row>
    <row r="12717">
      <c r="A12717" s="441">
        <v>45874.43545163194</v>
      </c>
      <c r="B12717" s="294" t="s">
        <v>2264</v>
      </c>
    </row>
    <row r="12718">
      <c r="A12718" s="441">
        <v>45874.43594806713</v>
      </c>
      <c r="B12718" s="294" t="s">
        <v>7316</v>
      </c>
    </row>
    <row r="12719">
      <c r="A12719" s="441">
        <v>45874.43595107639</v>
      </c>
      <c r="B12719" s="294" t="s">
        <v>2260</v>
      </c>
    </row>
    <row r="12720">
      <c r="A12720" s="441">
        <v>45874.435954016204</v>
      </c>
      <c r="B12720" s="294" t="s">
        <v>2266</v>
      </c>
    </row>
    <row r="12721">
      <c r="A12721" s="441">
        <v>45874.435958125</v>
      </c>
      <c r="B12721" s="294" t="s">
        <v>2267</v>
      </c>
    </row>
    <row r="12722">
      <c r="A12722" s="441">
        <v>45874.43596204861</v>
      </c>
      <c r="B12722" s="294" t="s">
        <v>2264</v>
      </c>
    </row>
    <row r="12723">
      <c r="A12723" s="441">
        <v>45874.43619298611</v>
      </c>
      <c r="B12723" s="294" t="s">
        <v>7317</v>
      </c>
    </row>
    <row r="12724">
      <c r="A12724" s="441">
        <v>45874.43619694444</v>
      </c>
      <c r="B12724" s="294" t="s">
        <v>2260</v>
      </c>
    </row>
    <row r="12725">
      <c r="A12725" s="441">
        <v>45874.43620081019</v>
      </c>
      <c r="B12725" s="294" t="s">
        <v>2266</v>
      </c>
    </row>
    <row r="12726">
      <c r="A12726" s="441">
        <v>45874.43620704861</v>
      </c>
      <c r="B12726" s="294" t="s">
        <v>2267</v>
      </c>
    </row>
    <row r="12727">
      <c r="A12727" s="441">
        <v>45874.436212175926</v>
      </c>
      <c r="B12727" s="294" t="s">
        <v>2264</v>
      </c>
    </row>
    <row r="12728">
      <c r="A12728" s="441">
        <v>45874.43695091435</v>
      </c>
      <c r="B12728" s="294" t="s">
        <v>7318</v>
      </c>
    </row>
    <row r="12729">
      <c r="A12729" s="441">
        <v>45874.43695447917</v>
      </c>
      <c r="B12729" s="294" t="s">
        <v>2260</v>
      </c>
    </row>
    <row r="12730">
      <c r="A12730" s="441">
        <v>45874.43699</v>
      </c>
      <c r="B12730" s="294" t="s">
        <v>2266</v>
      </c>
    </row>
    <row r="12731">
      <c r="A12731" s="441">
        <v>45874.43699378472</v>
      </c>
      <c r="B12731" s="294" t="s">
        <v>2267</v>
      </c>
    </row>
    <row r="12732">
      <c r="A12732" s="441">
        <v>45874.43699747685</v>
      </c>
      <c r="B12732" s="294" t="s">
        <v>2264</v>
      </c>
    </row>
    <row r="12733">
      <c r="A12733" s="441">
        <v>45874.43717880787</v>
      </c>
      <c r="B12733" s="294" t="s">
        <v>7319</v>
      </c>
    </row>
    <row r="12734">
      <c r="A12734" s="441">
        <v>45874.43718173611</v>
      </c>
      <c r="B12734" s="294" t="s">
        <v>2260</v>
      </c>
    </row>
    <row r="12735">
      <c r="A12735" s="441">
        <v>45874.43721047454</v>
      </c>
      <c r="B12735" s="294" t="s">
        <v>2266</v>
      </c>
    </row>
    <row r="12736">
      <c r="A12736" s="441">
        <v>45874.437215011574</v>
      </c>
      <c r="B12736" s="294" t="s">
        <v>2267</v>
      </c>
    </row>
    <row r="12737">
      <c r="A12737" s="441">
        <v>45874.437221354165</v>
      </c>
      <c r="B12737" s="294" t="s">
        <v>2264</v>
      </c>
    </row>
    <row r="12738">
      <c r="A12738" s="441">
        <v>45874.43725436342</v>
      </c>
      <c r="B12738" s="294" t="s">
        <v>7320</v>
      </c>
    </row>
    <row r="12739">
      <c r="A12739" s="441">
        <v>45874.43727328704</v>
      </c>
      <c r="B12739" s="294" t="s">
        <v>7263</v>
      </c>
    </row>
    <row r="12740">
      <c r="A12740" s="441">
        <v>45874.43727809028</v>
      </c>
      <c r="B12740" s="294" t="s">
        <v>2398</v>
      </c>
    </row>
    <row r="12741">
      <c r="A12741" s="441">
        <v>45874.43728903936</v>
      </c>
      <c r="B12741" s="294" t="s">
        <v>2399</v>
      </c>
    </row>
    <row r="12742">
      <c r="A12742" s="441">
        <v>45874.43731355324</v>
      </c>
      <c r="B12742" s="294" t="s">
        <v>7321</v>
      </c>
    </row>
    <row r="12743">
      <c r="A12743" s="441">
        <v>45874.438590081016</v>
      </c>
      <c r="B12743" s="294" t="s">
        <v>7322</v>
      </c>
    </row>
    <row r="12744">
      <c r="A12744" s="441">
        <v>45874.4385994676</v>
      </c>
      <c r="B12744" s="294" t="s">
        <v>2274</v>
      </c>
    </row>
    <row r="12745">
      <c r="A12745" s="441">
        <v>45874.438607592594</v>
      </c>
      <c r="B12745" s="294" t="s">
        <v>7263</v>
      </c>
    </row>
    <row r="12746">
      <c r="A12746" s="441">
        <v>45874.43861449074</v>
      </c>
      <c r="B12746" s="294" t="s">
        <v>7273</v>
      </c>
    </row>
    <row r="12747">
      <c r="A12747" s="441">
        <v>45874.43861799769</v>
      </c>
      <c r="B12747" s="294" t="s">
        <v>7232</v>
      </c>
    </row>
    <row r="12748">
      <c r="A12748" s="441">
        <v>45874.43909488426</v>
      </c>
      <c r="B12748" s="294" t="s">
        <v>2342</v>
      </c>
    </row>
    <row r="12749">
      <c r="A12749" s="441">
        <v>45874.4391087963</v>
      </c>
      <c r="B12749" s="294" t="s">
        <v>7275</v>
      </c>
    </row>
    <row r="12750">
      <c r="A12750" s="441">
        <v>45874.43919142361</v>
      </c>
      <c r="B12750" s="294" t="s">
        <v>2280</v>
      </c>
    </row>
    <row r="12751">
      <c r="A12751" s="441">
        <v>45874.43920020833</v>
      </c>
      <c r="B12751" s="294" t="s">
        <v>2281</v>
      </c>
    </row>
    <row r="12752">
      <c r="A12752" s="441">
        <v>45874.43951150463</v>
      </c>
      <c r="B12752" s="294" t="s">
        <v>7323</v>
      </c>
    </row>
    <row r="12753">
      <c r="A12753" s="441">
        <v>45874.439515590275</v>
      </c>
      <c r="B12753" s="294" t="s">
        <v>2285</v>
      </c>
    </row>
    <row r="12754">
      <c r="A12754" s="441">
        <v>45874.439528726856</v>
      </c>
      <c r="B12754" s="294" t="s">
        <v>7324</v>
      </c>
    </row>
    <row r="12755">
      <c r="A12755" s="441">
        <v>45874.43953574074</v>
      </c>
      <c r="B12755" s="294" t="s">
        <v>7325</v>
      </c>
    </row>
    <row r="12756">
      <c r="A12756" s="441">
        <v>45874.44301077546</v>
      </c>
      <c r="B12756" s="294" t="s">
        <v>7326</v>
      </c>
    </row>
    <row r="12757">
      <c r="A12757" s="441">
        <v>45874.44301488426</v>
      </c>
      <c r="B12757" s="294" t="s">
        <v>2260</v>
      </c>
    </row>
    <row r="12758">
      <c r="A12758" s="441">
        <v>45874.44301877315</v>
      </c>
      <c r="B12758" s="294" t="s">
        <v>2301</v>
      </c>
    </row>
    <row r="12759">
      <c r="A12759" s="441">
        <v>45874.44303400463</v>
      </c>
      <c r="B12759" s="294" t="s">
        <v>2267</v>
      </c>
    </row>
    <row r="12760">
      <c r="A12760" s="441">
        <v>45874.44303760417</v>
      </c>
      <c r="B12760" s="294" t="s">
        <v>2264</v>
      </c>
    </row>
    <row r="12761">
      <c r="A12761" s="441">
        <v>45874.44304590278</v>
      </c>
      <c r="B12761" s="294" t="s">
        <v>7327</v>
      </c>
    </row>
    <row r="12762">
      <c r="A12762" s="441">
        <v>45874.443052256946</v>
      </c>
      <c r="B12762" s="294" t="s">
        <v>2260</v>
      </c>
    </row>
    <row r="12763">
      <c r="A12763" s="441">
        <v>45874.443057916666</v>
      </c>
      <c r="B12763" s="294" t="s">
        <v>2301</v>
      </c>
    </row>
    <row r="12764">
      <c r="A12764" s="441">
        <v>45874.44306175926</v>
      </c>
      <c r="B12764" s="294" t="s">
        <v>2267</v>
      </c>
    </row>
    <row r="12765">
      <c r="A12765" s="441">
        <v>45874.44306755787</v>
      </c>
      <c r="B12765" s="294" t="s">
        <v>2264</v>
      </c>
    </row>
    <row r="12766">
      <c r="A12766" s="441">
        <v>45874.44318258102</v>
      </c>
      <c r="B12766" s="294" t="s">
        <v>7328</v>
      </c>
    </row>
    <row r="12767">
      <c r="A12767" s="441">
        <v>45874.4431860301</v>
      </c>
      <c r="B12767" s="294" t="s">
        <v>2260</v>
      </c>
    </row>
    <row r="12768">
      <c r="A12768" s="441">
        <v>45874.44318914352</v>
      </c>
      <c r="B12768" s="294" t="s">
        <v>2301</v>
      </c>
    </row>
    <row r="12769">
      <c r="A12769" s="441">
        <v>45874.44319518519</v>
      </c>
      <c r="B12769" s="294" t="s">
        <v>2267</v>
      </c>
    </row>
    <row r="12770">
      <c r="A12770" s="441">
        <v>45874.443201064816</v>
      </c>
      <c r="B12770" s="294" t="s">
        <v>2264</v>
      </c>
    </row>
    <row r="12771">
      <c r="A12771" s="441">
        <v>45874.4489142824</v>
      </c>
      <c r="B12771" s="294" t="s">
        <v>2408</v>
      </c>
    </row>
    <row r="12772">
      <c r="A12772" s="441">
        <v>45874.44891824074</v>
      </c>
      <c r="B12772" s="294" t="s">
        <v>7329</v>
      </c>
    </row>
    <row r="12773">
      <c r="A12773" s="441">
        <v>45874.44892303241</v>
      </c>
      <c r="B12773" s="294" t="s">
        <v>7330</v>
      </c>
    </row>
    <row r="12774">
      <c r="A12774" s="441">
        <v>45874.44903311343</v>
      </c>
      <c r="B12774" s="294" t="s">
        <v>2659</v>
      </c>
    </row>
    <row r="12775">
      <c r="A12775" s="441">
        <v>45874.449036516206</v>
      </c>
      <c r="B12775" s="294" t="s">
        <v>3022</v>
      </c>
    </row>
    <row r="12776">
      <c r="A12776" s="441">
        <v>45874.44905549768</v>
      </c>
      <c r="B12776" s="294" t="s">
        <v>7303</v>
      </c>
    </row>
    <row r="12777">
      <c r="A12777" s="441">
        <v>45874.44909170139</v>
      </c>
      <c r="B12777" s="294" t="s">
        <v>7331</v>
      </c>
    </row>
    <row r="12778">
      <c r="A12778" s="441">
        <v>45874.44910212963</v>
      </c>
      <c r="B12778" s="294" t="s">
        <v>7332</v>
      </c>
    </row>
    <row r="12779">
      <c r="A12779" s="441">
        <v>45874.44910628472</v>
      </c>
      <c r="B12779" s="294" t="s">
        <v>2283</v>
      </c>
    </row>
    <row r="12780">
      <c r="A12780" s="441">
        <v>45874.44911425926</v>
      </c>
      <c r="B12780" s="294" t="s">
        <v>7333</v>
      </c>
    </row>
    <row r="12781">
      <c r="A12781" s="441">
        <v>45874.4497119213</v>
      </c>
      <c r="B12781" s="294" t="s">
        <v>7334</v>
      </c>
    </row>
    <row r="12782">
      <c r="A12782" s="441">
        <v>45874.44971594907</v>
      </c>
      <c r="B12782" s="294" t="s">
        <v>2260</v>
      </c>
    </row>
    <row r="12783">
      <c r="A12783" s="441">
        <v>45874.449733553236</v>
      </c>
      <c r="B12783" s="294" t="s">
        <v>2301</v>
      </c>
    </row>
    <row r="12784">
      <c r="A12784" s="441">
        <v>45874.44973952546</v>
      </c>
      <c r="B12784" s="294" t="s">
        <v>2267</v>
      </c>
    </row>
    <row r="12785">
      <c r="A12785" s="441">
        <v>45874.44974376158</v>
      </c>
      <c r="B12785" s="294" t="s">
        <v>2264</v>
      </c>
    </row>
    <row r="12786">
      <c r="A12786" s="441">
        <v>45874.45454291667</v>
      </c>
      <c r="B12786" s="294" t="s">
        <v>7335</v>
      </c>
    </row>
    <row r="12787">
      <c r="A12787" s="441">
        <v>45874.45454987268</v>
      </c>
      <c r="B12787" s="294" t="s">
        <v>7336</v>
      </c>
    </row>
    <row r="12788">
      <c r="A12788" s="441">
        <v>45874.45455415509</v>
      </c>
      <c r="B12788" s="294" t="s">
        <v>2398</v>
      </c>
    </row>
    <row r="12789">
      <c r="A12789" s="441">
        <v>45874.45457207176</v>
      </c>
      <c r="B12789" s="294" t="s">
        <v>2399</v>
      </c>
    </row>
    <row r="12790">
      <c r="A12790" s="441">
        <v>45874.45458109953</v>
      </c>
      <c r="B12790" s="294" t="s">
        <v>7337</v>
      </c>
    </row>
    <row r="12791">
      <c r="A12791" s="441">
        <v>45874.45588991898</v>
      </c>
      <c r="B12791" s="294" t="s">
        <v>7338</v>
      </c>
    </row>
    <row r="12792">
      <c r="A12792" s="441">
        <v>45874.45589326389</v>
      </c>
      <c r="B12792" s="294" t="s">
        <v>2274</v>
      </c>
    </row>
    <row r="12793">
      <c r="A12793" s="441">
        <v>45874.45590555556</v>
      </c>
      <c r="B12793" s="294" t="s">
        <v>7336</v>
      </c>
    </row>
    <row r="12794">
      <c r="A12794" s="441">
        <v>45874.45590960648</v>
      </c>
      <c r="B12794" s="294" t="s">
        <v>7339</v>
      </c>
    </row>
    <row r="12795">
      <c r="A12795" s="441">
        <v>45874.45591283565</v>
      </c>
      <c r="B12795" s="294" t="s">
        <v>7232</v>
      </c>
    </row>
    <row r="12796">
      <c r="A12796" s="441">
        <v>45874.45610545139</v>
      </c>
      <c r="B12796" s="294" t="s">
        <v>2342</v>
      </c>
    </row>
    <row r="12797">
      <c r="A12797" s="441">
        <v>45874.45611799769</v>
      </c>
      <c r="B12797" s="294" t="s">
        <v>7340</v>
      </c>
    </row>
    <row r="12798">
      <c r="A12798" s="441">
        <v>45874.4561559375</v>
      </c>
      <c r="B12798" s="294" t="s">
        <v>2280</v>
      </c>
    </row>
    <row r="12799">
      <c r="A12799" s="441">
        <v>45874.45617107639</v>
      </c>
      <c r="B12799" s="294" t="s">
        <v>2281</v>
      </c>
    </row>
    <row r="12800">
      <c r="A12800" s="441">
        <v>45874.456326064814</v>
      </c>
      <c r="B12800" s="294" t="s">
        <v>7341</v>
      </c>
    </row>
    <row r="12801">
      <c r="A12801" s="441">
        <v>45874.4563296875</v>
      </c>
      <c r="B12801" s="294" t="s">
        <v>2285</v>
      </c>
    </row>
    <row r="12802">
      <c r="A12802" s="441">
        <v>45874.45633508102</v>
      </c>
      <c r="B12802" s="294" t="s">
        <v>7342</v>
      </c>
    </row>
    <row r="12803">
      <c r="A12803" s="441">
        <v>45874.45634929398</v>
      </c>
      <c r="B12803" s="294" t="s">
        <v>7343</v>
      </c>
    </row>
    <row r="12804">
      <c r="A12804" s="441">
        <v>45874.512993032404</v>
      </c>
      <c r="B12804" s="294" t="s">
        <v>7344</v>
      </c>
    </row>
    <row r="12805">
      <c r="A12805" s="441">
        <v>45874.51299695602</v>
      </c>
      <c r="B12805" s="294" t="s">
        <v>2260</v>
      </c>
    </row>
    <row r="12806">
      <c r="A12806" s="441">
        <v>45874.51300023148</v>
      </c>
      <c r="B12806" s="294" t="s">
        <v>2301</v>
      </c>
    </row>
    <row r="12807">
      <c r="A12807" s="441">
        <v>45874.513006504625</v>
      </c>
      <c r="B12807" s="294" t="s">
        <v>2267</v>
      </c>
    </row>
    <row r="12808">
      <c r="A12808" s="441">
        <v>45874.51301516204</v>
      </c>
      <c r="B12808" s="294" t="s">
        <v>2264</v>
      </c>
    </row>
    <row r="12809">
      <c r="A12809" s="441">
        <v>45874.51824508102</v>
      </c>
      <c r="B12809" s="294" t="s">
        <v>7345</v>
      </c>
    </row>
    <row r="12810">
      <c r="A12810" s="441">
        <v>45874.5182493287</v>
      </c>
      <c r="B12810" s="294" t="s">
        <v>2260</v>
      </c>
    </row>
    <row r="12811">
      <c r="A12811" s="441">
        <v>45874.51825608796</v>
      </c>
      <c r="B12811" s="294" t="s">
        <v>2512</v>
      </c>
    </row>
    <row r="12812">
      <c r="A12812" s="441">
        <v>45874.51827216435</v>
      </c>
      <c r="B12812" s="294" t="s">
        <v>2264</v>
      </c>
    </row>
    <row r="12813">
      <c r="A12813" s="441">
        <v>45874.52931049769</v>
      </c>
      <c r="B12813" s="294" t="s">
        <v>7346</v>
      </c>
    </row>
    <row r="12814">
      <c r="A12814" s="441">
        <v>45874.52931496528</v>
      </c>
      <c r="B12814" s="294" t="s">
        <v>2260</v>
      </c>
    </row>
    <row r="12815">
      <c r="A12815" s="441">
        <v>45874.52931886574</v>
      </c>
      <c r="B12815" s="294" t="s">
        <v>7347</v>
      </c>
    </row>
    <row r="12816">
      <c r="A12816" s="441">
        <v>45874.5293374537</v>
      </c>
      <c r="B12816" s="294" t="s">
        <v>2264</v>
      </c>
    </row>
    <row r="12817">
      <c r="A12817" s="441">
        <v>45874.52942510416</v>
      </c>
      <c r="B12817" s="294" t="s">
        <v>7348</v>
      </c>
    </row>
    <row r="12818">
      <c r="A12818" s="441">
        <v>45874.52942938657</v>
      </c>
      <c r="B12818" s="294" t="s">
        <v>2260</v>
      </c>
    </row>
    <row r="12819">
      <c r="A12819" s="441">
        <v>45874.52943351852</v>
      </c>
      <c r="B12819" s="294" t="s">
        <v>7347</v>
      </c>
    </row>
    <row r="12820">
      <c r="A12820" s="441">
        <v>45874.52943760417</v>
      </c>
      <c r="B12820" s="294" t="s">
        <v>2264</v>
      </c>
    </row>
    <row r="12821">
      <c r="A12821" s="441">
        <v>45874.58348677083</v>
      </c>
      <c r="B12821" s="294" t="s">
        <v>7349</v>
      </c>
    </row>
    <row r="12822">
      <c r="A12822" s="441">
        <v>45874.58349114584</v>
      </c>
      <c r="B12822" s="294" t="s">
        <v>2260</v>
      </c>
    </row>
    <row r="12823">
      <c r="A12823" s="441">
        <v>45874.58349457176</v>
      </c>
      <c r="B12823" s="294" t="s">
        <v>6944</v>
      </c>
    </row>
    <row r="12824">
      <c r="A12824" s="441">
        <v>45874.583506759256</v>
      </c>
      <c r="B12824" s="294" t="s">
        <v>2264</v>
      </c>
    </row>
    <row r="12825">
      <c r="A12825" s="441">
        <v>45874.65701648148</v>
      </c>
      <c r="B12825" s="294" t="s">
        <v>7350</v>
      </c>
    </row>
    <row r="12826">
      <c r="A12826" s="441">
        <v>45874.65702077546</v>
      </c>
      <c r="B12826" s="294" t="s">
        <v>2260</v>
      </c>
    </row>
    <row r="12827">
      <c r="A12827" s="441">
        <v>45874.65702346065</v>
      </c>
      <c r="B12827" s="294" t="s">
        <v>6944</v>
      </c>
    </row>
    <row r="12828">
      <c r="A12828" s="441">
        <v>45874.657026076384</v>
      </c>
      <c r="B12828" s="294" t="s">
        <v>2264</v>
      </c>
    </row>
    <row r="12829">
      <c r="A12829" s="441">
        <v>45874.6950152662</v>
      </c>
      <c r="B12829" s="294" t="s">
        <v>7351</v>
      </c>
    </row>
    <row r="12830">
      <c r="A12830" s="441">
        <v>45874.69502013889</v>
      </c>
      <c r="B12830" s="294" t="s">
        <v>2260</v>
      </c>
    </row>
    <row r="12831">
      <c r="A12831" s="441">
        <v>45874.69502449074</v>
      </c>
      <c r="B12831" s="294" t="s">
        <v>2512</v>
      </c>
    </row>
    <row r="12832">
      <c r="A12832" s="441">
        <v>45874.695027951384</v>
      </c>
      <c r="B12832" s="294" t="s">
        <v>2264</v>
      </c>
    </row>
    <row r="12833">
      <c r="A12833" s="441">
        <v>45874.725463703704</v>
      </c>
      <c r="B12833" s="294" t="s">
        <v>7352</v>
      </c>
    </row>
    <row r="12834">
      <c r="A12834" s="441">
        <v>45874.725469745375</v>
      </c>
      <c r="B12834" s="294" t="s">
        <v>2260</v>
      </c>
    </row>
    <row r="12835">
      <c r="A12835" s="441">
        <v>45874.725475520834</v>
      </c>
      <c r="B12835" s="294" t="s">
        <v>2512</v>
      </c>
    </row>
    <row r="12836">
      <c r="A12836" s="441">
        <v>45874.72548876157</v>
      </c>
      <c r="B12836" s="294" t="s">
        <v>2264</v>
      </c>
    </row>
    <row r="12837">
      <c r="A12837" s="441">
        <v>45874.758406064815</v>
      </c>
      <c r="B12837" s="294" t="s">
        <v>2283</v>
      </c>
    </row>
    <row r="12838">
      <c r="A12838" s="441">
        <v>45874.758418854166</v>
      </c>
      <c r="B12838" s="294" t="s">
        <v>7353</v>
      </c>
    </row>
    <row r="12839">
      <c r="A12839" s="441">
        <v>45874.75843371528</v>
      </c>
      <c r="B12839" s="294" t="s">
        <v>2283</v>
      </c>
    </row>
    <row r="12840">
      <c r="A12840" s="441">
        <v>45874.75844503472</v>
      </c>
      <c r="B12840" s="294" t="s">
        <v>7354</v>
      </c>
    </row>
    <row r="12841">
      <c r="A12841" s="441">
        <v>45874.75844839121</v>
      </c>
      <c r="B12841" s="294" t="s">
        <v>2283</v>
      </c>
    </row>
    <row r="12842">
      <c r="A12842" s="441">
        <v>45874.758472581016</v>
      </c>
      <c r="B12842" s="294" t="s">
        <v>7355</v>
      </c>
    </row>
    <row r="12843">
      <c r="A12843" s="441">
        <v>45874.7739524537</v>
      </c>
      <c r="B12843" s="294" t="s">
        <v>7356</v>
      </c>
    </row>
    <row r="12844">
      <c r="A12844" s="441">
        <v>45874.77395858796</v>
      </c>
      <c r="B12844" s="294" t="s">
        <v>2260</v>
      </c>
    </row>
    <row r="12845">
      <c r="A12845" s="441">
        <v>45874.773962349536</v>
      </c>
      <c r="B12845" s="294" t="s">
        <v>6944</v>
      </c>
    </row>
    <row r="12846">
      <c r="A12846" s="441">
        <v>45874.773965879634</v>
      </c>
      <c r="B12846" s="294" t="s">
        <v>2264</v>
      </c>
    </row>
    <row r="12847">
      <c r="A12847" s="441">
        <v>45874.91258296296</v>
      </c>
      <c r="B12847" s="294" t="s">
        <v>7357</v>
      </c>
    </row>
    <row r="12848">
      <c r="A12848" s="441">
        <v>45874.91258694444</v>
      </c>
      <c r="B12848" s="294" t="s">
        <v>2260</v>
      </c>
    </row>
    <row r="12849">
      <c r="A12849" s="441">
        <v>45874.9125915162</v>
      </c>
      <c r="B12849" s="294" t="s">
        <v>2593</v>
      </c>
    </row>
    <row r="12850">
      <c r="A12850" s="441">
        <v>45874.91260560185</v>
      </c>
      <c r="B12850" s="294" t="s">
        <v>2264</v>
      </c>
    </row>
    <row r="12851">
      <c r="A12851" s="441">
        <v>45874.93628327546</v>
      </c>
      <c r="B12851" s="294" t="s">
        <v>7358</v>
      </c>
    </row>
    <row r="12852">
      <c r="A12852" s="441">
        <v>45874.93628982639</v>
      </c>
      <c r="B12852" s="294" t="s">
        <v>7336</v>
      </c>
    </row>
    <row r="12853">
      <c r="A12853" s="441">
        <v>45874.93629322917</v>
      </c>
      <c r="B12853" s="294" t="s">
        <v>2398</v>
      </c>
    </row>
    <row r="12854">
      <c r="A12854" s="441">
        <v>45874.936299305555</v>
      </c>
      <c r="B12854" s="294" t="s">
        <v>2399</v>
      </c>
    </row>
    <row r="12855">
      <c r="A12855" s="441">
        <v>45874.93630934028</v>
      </c>
      <c r="B12855" s="294" t="s">
        <v>7359</v>
      </c>
    </row>
    <row r="12856">
      <c r="A12856" s="441">
        <v>45874.937511145836</v>
      </c>
      <c r="B12856" s="294" t="s">
        <v>7360</v>
      </c>
    </row>
    <row r="12857">
      <c r="A12857" s="441">
        <v>45874.9375152662</v>
      </c>
      <c r="B12857" s="294" t="s">
        <v>2274</v>
      </c>
    </row>
    <row r="12858">
      <c r="A12858" s="441">
        <v>45874.93752479166</v>
      </c>
      <c r="B12858" s="294" t="s">
        <v>7336</v>
      </c>
    </row>
    <row r="12859">
      <c r="A12859" s="441">
        <v>45874.93752824074</v>
      </c>
      <c r="B12859" s="294" t="s">
        <v>7339</v>
      </c>
    </row>
    <row r="12860">
      <c r="A12860" s="441">
        <v>45874.93753177083</v>
      </c>
      <c r="B12860" s="294" t="s">
        <v>7361</v>
      </c>
    </row>
    <row r="12861">
      <c r="A12861" s="441">
        <v>45874.93753538195</v>
      </c>
      <c r="B12861" s="294" t="s">
        <v>7362</v>
      </c>
    </row>
    <row r="12862">
      <c r="A12862" s="441">
        <v>45874.93785716435</v>
      </c>
      <c r="B12862" s="294" t="s">
        <v>2342</v>
      </c>
    </row>
    <row r="12863">
      <c r="A12863" s="441">
        <v>45874.93788190972</v>
      </c>
      <c r="B12863" s="294" t="s">
        <v>7340</v>
      </c>
    </row>
    <row r="12864">
      <c r="A12864" s="441">
        <v>45874.93797924768</v>
      </c>
      <c r="B12864" s="294" t="s">
        <v>2280</v>
      </c>
    </row>
    <row r="12865">
      <c r="A12865" s="441">
        <v>45874.93799306713</v>
      </c>
      <c r="B12865" s="294" t="s">
        <v>2281</v>
      </c>
    </row>
    <row r="12866">
      <c r="A12866" s="441">
        <v>45874.93823678241</v>
      </c>
      <c r="B12866" s="294" t="s">
        <v>7363</v>
      </c>
    </row>
    <row r="12867">
      <c r="A12867" s="441">
        <v>45874.93825310185</v>
      </c>
      <c r="B12867" s="294" t="s">
        <v>7364</v>
      </c>
    </row>
    <row r="12868">
      <c r="A12868" s="441">
        <v>45874.938375196754</v>
      </c>
      <c r="B12868" s="294" t="s">
        <v>7365</v>
      </c>
    </row>
    <row r="12869">
      <c r="A12869" s="441">
        <v>45874.938388344905</v>
      </c>
      <c r="B12869" s="294" t="s">
        <v>7366</v>
      </c>
    </row>
    <row r="12870">
      <c r="A12870" s="441">
        <v>45874.9384007176</v>
      </c>
      <c r="B12870" s="294" t="s">
        <v>2283</v>
      </c>
    </row>
    <row r="12871">
      <c r="A12871" s="441">
        <v>45874.93841707176</v>
      </c>
      <c r="B12871" s="294" t="s">
        <v>7367</v>
      </c>
    </row>
    <row r="12872">
      <c r="A12872" s="441">
        <v>45874.93843459491</v>
      </c>
      <c r="B12872" s="294" t="s">
        <v>2285</v>
      </c>
    </row>
    <row r="12873">
      <c r="A12873" s="441">
        <v>45874.93844050926</v>
      </c>
      <c r="B12873" s="294" t="s">
        <v>7368</v>
      </c>
    </row>
    <row r="12874">
      <c r="A12874" s="441">
        <v>45874.938447650464</v>
      </c>
      <c r="B12874" s="294" t="s">
        <v>7369</v>
      </c>
    </row>
    <row r="12875">
      <c r="A12875" s="441">
        <v>45874.94114628472</v>
      </c>
      <c r="B12875" s="294" t="s">
        <v>7370</v>
      </c>
    </row>
    <row r="12876">
      <c r="A12876" s="441">
        <v>45874.941153506945</v>
      </c>
      <c r="B12876" s="294" t="s">
        <v>7371</v>
      </c>
    </row>
    <row r="12877">
      <c r="A12877" s="441">
        <v>45874.94116203704</v>
      </c>
      <c r="B12877" s="294" t="s">
        <v>7372</v>
      </c>
    </row>
    <row r="12878">
      <c r="A12878" s="441">
        <v>45874.94116565972</v>
      </c>
      <c r="B12878" s="294" t="s">
        <v>7373</v>
      </c>
    </row>
    <row r="12879">
      <c r="A12879" s="441">
        <v>45874.94116908565</v>
      </c>
      <c r="B12879" s="294" t="s">
        <v>7037</v>
      </c>
    </row>
    <row r="12880">
      <c r="A12880" s="441">
        <v>45874.94119841435</v>
      </c>
      <c r="B12880" s="294" t="s">
        <v>7364</v>
      </c>
    </row>
    <row r="12881">
      <c r="A12881" s="441">
        <v>45874.9412465162</v>
      </c>
      <c r="B12881" s="294" t="s">
        <v>7365</v>
      </c>
    </row>
    <row r="12882">
      <c r="A12882" s="441">
        <v>45874.94188965278</v>
      </c>
      <c r="B12882" s="294" t="s">
        <v>7370</v>
      </c>
    </row>
    <row r="12883">
      <c r="A12883" s="441">
        <v>45874.941902743056</v>
      </c>
      <c r="B12883" s="294" t="s">
        <v>7371</v>
      </c>
    </row>
    <row r="12884">
      <c r="A12884" s="441">
        <v>45874.94192704861</v>
      </c>
      <c r="B12884" s="294" t="s">
        <v>7374</v>
      </c>
    </row>
    <row r="12885">
      <c r="A12885" s="441">
        <v>45874.94193202547</v>
      </c>
      <c r="B12885" s="294" t="s">
        <v>5149</v>
      </c>
    </row>
    <row r="12886">
      <c r="A12886" s="441">
        <v>45874.941934120376</v>
      </c>
      <c r="B12886" s="294" t="s">
        <v>7373</v>
      </c>
    </row>
    <row r="12887">
      <c r="A12887" s="441">
        <v>45874.9419365625</v>
      </c>
      <c r="B12887" s="294" t="s">
        <v>7037</v>
      </c>
    </row>
    <row r="12888">
      <c r="A12888" s="441">
        <v>45874.94195878472</v>
      </c>
      <c r="B12888" s="294" t="s">
        <v>7364</v>
      </c>
    </row>
    <row r="12889">
      <c r="A12889" s="441">
        <v>45874.97163829861</v>
      </c>
      <c r="B12889" s="294" t="s">
        <v>7375</v>
      </c>
    </row>
    <row r="12890">
      <c r="A12890" s="441">
        <v>45874.97164217592</v>
      </c>
      <c r="B12890" s="294" t="s">
        <v>2260</v>
      </c>
    </row>
    <row r="12891">
      <c r="A12891" s="441">
        <v>45874.971646018515</v>
      </c>
      <c r="B12891" s="294" t="s">
        <v>6944</v>
      </c>
    </row>
    <row r="12892">
      <c r="A12892" s="441">
        <v>45874.971649722225</v>
      </c>
      <c r="B12892" s="294" t="s">
        <v>2264</v>
      </c>
    </row>
    <row r="12893">
      <c r="A12893" s="441">
        <v>45874.99576810186</v>
      </c>
      <c r="B12893" s="294" t="s">
        <v>7376</v>
      </c>
    </row>
    <row r="12894">
      <c r="A12894" s="441">
        <v>45874.99577414352</v>
      </c>
      <c r="B12894" s="294" t="s">
        <v>2260</v>
      </c>
    </row>
    <row r="12895">
      <c r="A12895" s="441">
        <v>45874.99578996528</v>
      </c>
      <c r="B12895" s="294" t="s">
        <v>2550</v>
      </c>
    </row>
    <row r="12896">
      <c r="A12896" s="441">
        <v>45874.99580784723</v>
      </c>
      <c r="B12896" s="294" t="s">
        <v>2262</v>
      </c>
    </row>
    <row r="12897">
      <c r="A12897" s="441">
        <v>45874.9958156713</v>
      </c>
      <c r="B12897" s="294" t="s">
        <v>7377</v>
      </c>
    </row>
    <row r="12898">
      <c r="A12898" s="441">
        <v>45874.99583584491</v>
      </c>
      <c r="B12898" s="294" t="s">
        <v>2264</v>
      </c>
    </row>
    <row r="12899">
      <c r="A12899" s="441">
        <v>45874.99606584491</v>
      </c>
      <c r="B12899" s="294" t="s">
        <v>7378</v>
      </c>
    </row>
    <row r="12900">
      <c r="A12900" s="441">
        <v>45874.996076145835</v>
      </c>
      <c r="B12900" s="294" t="s">
        <v>2553</v>
      </c>
    </row>
    <row r="12901">
      <c r="A12901" s="441">
        <v>45874.996081006946</v>
      </c>
      <c r="B12901" s="294" t="s">
        <v>2554</v>
      </c>
    </row>
    <row r="12902">
      <c r="A12902" s="441">
        <v>45874.9960912963</v>
      </c>
      <c r="B12902" s="294" t="s">
        <v>7379</v>
      </c>
    </row>
    <row r="12903">
      <c r="A12903" s="441">
        <v>45874.99610729166</v>
      </c>
      <c r="B12903" s="294" t="s">
        <v>7380</v>
      </c>
    </row>
    <row r="12904">
      <c r="A12904" s="441">
        <v>45874.99638329861</v>
      </c>
      <c r="B12904" s="294" t="s">
        <v>7381</v>
      </c>
    </row>
    <row r="12905">
      <c r="A12905" s="441">
        <v>45874.99639747685</v>
      </c>
      <c r="B12905" s="294" t="s">
        <v>2274</v>
      </c>
    </row>
    <row r="12906">
      <c r="A12906" s="441">
        <v>45874.9964075926</v>
      </c>
      <c r="B12906" s="294" t="s">
        <v>2553</v>
      </c>
    </row>
    <row r="12907">
      <c r="A12907" s="441">
        <v>45874.996412187495</v>
      </c>
      <c r="B12907" s="294" t="s">
        <v>2558</v>
      </c>
    </row>
    <row r="12908">
      <c r="A12908" s="441">
        <v>45874.99641902778</v>
      </c>
      <c r="B12908" s="294" t="s">
        <v>7382</v>
      </c>
    </row>
    <row r="12909">
      <c r="A12909" s="441">
        <v>45874.996423344906</v>
      </c>
      <c r="B12909" s="294" t="s">
        <v>7383</v>
      </c>
    </row>
    <row r="12910">
      <c r="A12910" s="441">
        <v>45874.996615763885</v>
      </c>
      <c r="B12910" s="294" t="s">
        <v>2278</v>
      </c>
    </row>
    <row r="12911">
      <c r="A12911" s="441">
        <v>45874.99663459491</v>
      </c>
      <c r="B12911" s="294" t="s">
        <v>7384</v>
      </c>
    </row>
    <row r="12912">
      <c r="A12912" s="441">
        <v>45874.99669759259</v>
      </c>
      <c r="B12912" s="294" t="s">
        <v>2280</v>
      </c>
    </row>
    <row r="12913">
      <c r="A12913" s="441">
        <v>45874.99672594907</v>
      </c>
      <c r="B12913" s="294" t="s">
        <v>2281</v>
      </c>
    </row>
    <row r="12914">
      <c r="A12914" s="441">
        <v>45874.99686643518</v>
      </c>
      <c r="B12914" s="294" t="s">
        <v>7385</v>
      </c>
    </row>
    <row r="12915">
      <c r="A12915" s="441">
        <v>45874.99687149306</v>
      </c>
      <c r="B12915" s="294" t="s">
        <v>2283</v>
      </c>
    </row>
    <row r="12916">
      <c r="A12916" s="441">
        <v>45874.99688247685</v>
      </c>
      <c r="B12916" s="294" t="s">
        <v>7386</v>
      </c>
    </row>
    <row r="12917">
      <c r="A12917" s="441">
        <v>45874.99688695602</v>
      </c>
      <c r="B12917" s="294" t="s">
        <v>2285</v>
      </c>
    </row>
    <row r="12918">
      <c r="A12918" s="441">
        <v>45874.996893495365</v>
      </c>
      <c r="B12918" s="294" t="s">
        <v>7387</v>
      </c>
    </row>
    <row r="12919">
      <c r="A12919" s="441">
        <v>45874.996901342594</v>
      </c>
      <c r="B12919" s="294" t="s">
        <v>7388</v>
      </c>
    </row>
    <row r="12920">
      <c r="A12920" s="441">
        <v>45875.07260559028</v>
      </c>
      <c r="B12920" s="294" t="s">
        <v>7389</v>
      </c>
    </row>
    <row r="12921">
      <c r="A12921" s="441">
        <v>45875.07261130787</v>
      </c>
      <c r="B12921" s="294" t="s">
        <v>2260</v>
      </c>
    </row>
    <row r="12922">
      <c r="A12922" s="441">
        <v>45875.0726320949</v>
      </c>
      <c r="B12922" s="294" t="s">
        <v>2927</v>
      </c>
    </row>
    <row r="12923">
      <c r="A12923" s="441">
        <v>45875.072636944446</v>
      </c>
      <c r="B12923" s="294" t="s">
        <v>2264</v>
      </c>
    </row>
    <row r="12924">
      <c r="A12924" s="441">
        <v>45875.25719361111</v>
      </c>
      <c r="B12924" s="294" t="s">
        <v>7390</v>
      </c>
    </row>
    <row r="12925">
      <c r="A12925" s="441">
        <v>45875.257548194444</v>
      </c>
      <c r="B12925" s="294" t="s">
        <v>7391</v>
      </c>
    </row>
    <row r="12926">
      <c r="A12926" s="441">
        <v>45875.25755998843</v>
      </c>
      <c r="B12926" s="294" t="s">
        <v>2283</v>
      </c>
    </row>
    <row r="12927">
      <c r="A12927" s="441">
        <v>45875.25756946759</v>
      </c>
      <c r="B12927" s="294" t="s">
        <v>7392</v>
      </c>
    </row>
    <row r="12928">
      <c r="A12928" s="441">
        <v>45875.270636099536</v>
      </c>
      <c r="B12928" s="294" t="s">
        <v>7393</v>
      </c>
    </row>
    <row r="12929">
      <c r="A12929" s="441">
        <v>45875.270640428236</v>
      </c>
      <c r="B12929" s="294" t="s">
        <v>2260</v>
      </c>
    </row>
    <row r="12930">
      <c r="A12930" s="441">
        <v>45875.27064391204</v>
      </c>
      <c r="B12930" s="294" t="s">
        <v>2414</v>
      </c>
    </row>
    <row r="12931">
      <c r="A12931" s="441">
        <v>45875.27065334491</v>
      </c>
      <c r="B12931" s="294" t="s">
        <v>2264</v>
      </c>
    </row>
    <row r="12932">
      <c r="A12932" s="441">
        <v>45875.27073907407</v>
      </c>
      <c r="B12932" s="294" t="s">
        <v>7394</v>
      </c>
    </row>
    <row r="12933">
      <c r="A12933" s="441">
        <v>45875.270742002314</v>
      </c>
      <c r="B12933" s="294" t="s">
        <v>2260</v>
      </c>
    </row>
    <row r="12934">
      <c r="A12934" s="441">
        <v>45875.270744953705</v>
      </c>
      <c r="B12934" s="294" t="s">
        <v>2414</v>
      </c>
    </row>
    <row r="12935">
      <c r="A12935" s="441">
        <v>45875.270748124996</v>
      </c>
      <c r="B12935" s="294" t="s">
        <v>2264</v>
      </c>
    </row>
    <row r="12936">
      <c r="A12936" s="441">
        <v>45875.279472511575</v>
      </c>
      <c r="B12936" s="294" t="s">
        <v>7395</v>
      </c>
    </row>
    <row r="12937">
      <c r="A12937" s="441">
        <v>45875.27948241898</v>
      </c>
      <c r="B12937" s="294" t="s">
        <v>2603</v>
      </c>
    </row>
    <row r="12938">
      <c r="A12938" s="441">
        <v>45875.27949224537</v>
      </c>
      <c r="B12938" s="294" t="s">
        <v>2398</v>
      </c>
    </row>
    <row r="12939">
      <c r="A12939" s="441">
        <v>45875.279501875004</v>
      </c>
      <c r="B12939" s="294" t="s">
        <v>2399</v>
      </c>
    </row>
    <row r="12940">
      <c r="A12940" s="441">
        <v>45875.27951083334</v>
      </c>
      <c r="B12940" s="294" t="s">
        <v>7396</v>
      </c>
    </row>
    <row r="12941">
      <c r="A12941" s="441">
        <v>45875.28026013889</v>
      </c>
      <c r="B12941" s="294" t="s">
        <v>7397</v>
      </c>
    </row>
    <row r="12942">
      <c r="A12942" s="441">
        <v>45875.28026396991</v>
      </c>
      <c r="B12942" s="294" t="s">
        <v>2274</v>
      </c>
    </row>
    <row r="12943">
      <c r="A12943" s="441">
        <v>45875.280273310185</v>
      </c>
      <c r="B12943" s="294" t="s">
        <v>2603</v>
      </c>
    </row>
    <row r="12944">
      <c r="A12944" s="441">
        <v>45875.28027686343</v>
      </c>
      <c r="B12944" s="294" t="s">
        <v>2615</v>
      </c>
    </row>
    <row r="12945">
      <c r="A12945" s="441">
        <v>45875.28028039352</v>
      </c>
      <c r="B12945" s="294" t="s">
        <v>7382</v>
      </c>
    </row>
    <row r="12946">
      <c r="A12946" s="441">
        <v>45875.28028390046</v>
      </c>
      <c r="B12946" s="294" t="s">
        <v>7383</v>
      </c>
    </row>
    <row r="12947">
      <c r="A12947" s="441">
        <v>45875.28029197917</v>
      </c>
      <c r="B12947" s="294" t="s">
        <v>7398</v>
      </c>
    </row>
    <row r="12948">
      <c r="A12948" s="441">
        <v>45875.28030454861</v>
      </c>
      <c r="B12948" s="294" t="s">
        <v>2625</v>
      </c>
    </row>
    <row r="12949">
      <c r="A12949" s="441">
        <v>45875.280314351854</v>
      </c>
      <c r="B12949" s="294" t="s">
        <v>2398</v>
      </c>
    </row>
    <row r="12950">
      <c r="A12950" s="441">
        <v>45875.28032153935</v>
      </c>
      <c r="B12950" s="294" t="s">
        <v>2399</v>
      </c>
    </row>
    <row r="12951">
      <c r="A12951" s="441">
        <v>45875.28033216435</v>
      </c>
      <c r="B12951" s="294" t="s">
        <v>7399</v>
      </c>
    </row>
    <row r="12952">
      <c r="A12952" s="441">
        <v>45875.280411493055</v>
      </c>
      <c r="B12952" s="294" t="s">
        <v>2374</v>
      </c>
    </row>
    <row r="12953">
      <c r="A12953" s="441">
        <v>45875.28042631944</v>
      </c>
      <c r="B12953" s="294" t="s">
        <v>7400</v>
      </c>
    </row>
    <row r="12954">
      <c r="A12954" s="441">
        <v>45875.28046100694</v>
      </c>
      <c r="B12954" s="294" t="s">
        <v>2280</v>
      </c>
    </row>
    <row r="12955">
      <c r="A12955" s="441">
        <v>45875.280471122685</v>
      </c>
      <c r="B12955" s="294" t="s">
        <v>2281</v>
      </c>
    </row>
    <row r="12956">
      <c r="A12956" s="441">
        <v>45875.28054209491</v>
      </c>
      <c r="B12956" s="294" t="s">
        <v>7401</v>
      </c>
    </row>
    <row r="12957">
      <c r="A12957" s="441">
        <v>45875.28055056713</v>
      </c>
      <c r="B12957" s="294" t="s">
        <v>2283</v>
      </c>
    </row>
    <row r="12958">
      <c r="A12958" s="441">
        <v>45875.2805612963</v>
      </c>
      <c r="B12958" s="294" t="s">
        <v>7402</v>
      </c>
    </row>
    <row r="12959">
      <c r="A12959" s="441">
        <v>45875.28056494213</v>
      </c>
      <c r="B12959" s="294" t="s">
        <v>2285</v>
      </c>
    </row>
    <row r="12960">
      <c r="A12960" s="441">
        <v>45875.280570462965</v>
      </c>
      <c r="B12960" s="294" t="s">
        <v>7403</v>
      </c>
    </row>
    <row r="12961">
      <c r="A12961" s="441">
        <v>45875.28057717593</v>
      </c>
      <c r="B12961" s="294" t="s">
        <v>7404</v>
      </c>
    </row>
    <row r="12962">
      <c r="A12962" s="441">
        <v>45875.28135839121</v>
      </c>
      <c r="B12962" s="294" t="s">
        <v>7405</v>
      </c>
    </row>
    <row r="12963">
      <c r="A12963" s="441">
        <v>45875.28136170139</v>
      </c>
      <c r="B12963" s="294" t="s">
        <v>2274</v>
      </c>
    </row>
    <row r="12964">
      <c r="A12964" s="441">
        <v>45875.281386076385</v>
      </c>
      <c r="B12964" s="294" t="s">
        <v>2625</v>
      </c>
    </row>
    <row r="12965">
      <c r="A12965" s="441">
        <v>45875.28138956019</v>
      </c>
      <c r="B12965" s="294" t="s">
        <v>2628</v>
      </c>
    </row>
    <row r="12966">
      <c r="A12966" s="441">
        <v>45875.2813927199</v>
      </c>
      <c r="B12966" s="294" t="s">
        <v>7382</v>
      </c>
    </row>
    <row r="12967">
      <c r="A12967" s="441">
        <v>45875.28139587963</v>
      </c>
      <c r="B12967" s="294" t="s">
        <v>7383</v>
      </c>
    </row>
    <row r="12968">
      <c r="A12968" s="441">
        <v>45875.28158137732</v>
      </c>
      <c r="B12968" s="294" t="s">
        <v>2342</v>
      </c>
    </row>
    <row r="12969">
      <c r="A12969" s="441">
        <v>45875.28159918981</v>
      </c>
      <c r="B12969" s="294" t="s">
        <v>7406</v>
      </c>
    </row>
    <row r="12970">
      <c r="A12970" s="441">
        <v>45875.28162347223</v>
      </c>
      <c r="B12970" s="294" t="s">
        <v>2280</v>
      </c>
    </row>
    <row r="12971">
      <c r="A12971" s="441">
        <v>45875.28163474537</v>
      </c>
      <c r="B12971" s="294" t="s">
        <v>2281</v>
      </c>
    </row>
    <row r="12972">
      <c r="A12972" s="441">
        <v>45875.28178839121</v>
      </c>
      <c r="B12972" s="294" t="s">
        <v>7407</v>
      </c>
    </row>
    <row r="12973">
      <c r="A12973" s="441">
        <v>45875.28179172454</v>
      </c>
      <c r="B12973" s="294" t="s">
        <v>2283</v>
      </c>
    </row>
    <row r="12974">
      <c r="A12974" s="441">
        <v>45875.28180261574</v>
      </c>
      <c r="B12974" s="294" t="s">
        <v>7408</v>
      </c>
    </row>
    <row r="12975">
      <c r="A12975" s="441">
        <v>45875.281805983795</v>
      </c>
      <c r="B12975" s="294" t="s">
        <v>2285</v>
      </c>
    </row>
    <row r="12976">
      <c r="A12976" s="441">
        <v>45875.281811203706</v>
      </c>
      <c r="B12976" s="294" t="s">
        <v>7409</v>
      </c>
    </row>
    <row r="12977">
      <c r="A12977" s="441">
        <v>45875.28181746528</v>
      </c>
      <c r="B12977" s="294" t="s">
        <v>7410</v>
      </c>
    </row>
    <row r="12978">
      <c r="A12978" s="441">
        <v>45875.29383414352</v>
      </c>
      <c r="B12978" s="294" t="s">
        <v>7411</v>
      </c>
    </row>
    <row r="12979">
      <c r="A12979" s="441">
        <v>45875.29383834491</v>
      </c>
      <c r="B12979" s="294" t="s">
        <v>2260</v>
      </c>
    </row>
    <row r="12980">
      <c r="A12980" s="441">
        <v>45875.29384238426</v>
      </c>
      <c r="B12980" s="294" t="s">
        <v>2713</v>
      </c>
    </row>
    <row r="12981">
      <c r="A12981" s="441">
        <v>45875.29386760417</v>
      </c>
      <c r="B12981" s="294" t="s">
        <v>2264</v>
      </c>
    </row>
    <row r="12982">
      <c r="A12982" s="441">
        <v>45875.29569564815</v>
      </c>
      <c r="B12982" s="294" t="s">
        <v>7412</v>
      </c>
    </row>
    <row r="12983">
      <c r="A12983" s="441">
        <v>45875.295708425925</v>
      </c>
      <c r="B12983" s="294" t="s">
        <v>2719</v>
      </c>
    </row>
    <row r="12984">
      <c r="A12984" s="441">
        <v>45875.29571278935</v>
      </c>
      <c r="B12984" s="294" t="s">
        <v>2398</v>
      </c>
    </row>
    <row r="12985">
      <c r="A12985" s="441">
        <v>45875.29572010417</v>
      </c>
      <c r="B12985" s="294" t="s">
        <v>2399</v>
      </c>
    </row>
    <row r="12986">
      <c r="A12986" s="441">
        <v>45875.29573324074</v>
      </c>
      <c r="B12986" s="294" t="s">
        <v>7413</v>
      </c>
    </row>
    <row r="12987">
      <c r="A12987" s="441">
        <v>45875.29689376157</v>
      </c>
      <c r="B12987" s="294" t="s">
        <v>7414</v>
      </c>
    </row>
    <row r="12988">
      <c r="A12988" s="441">
        <v>45875.2969012963</v>
      </c>
      <c r="B12988" s="294" t="s">
        <v>2274</v>
      </c>
    </row>
    <row r="12989">
      <c r="A12989" s="441">
        <v>45875.2969106713</v>
      </c>
      <c r="B12989" s="294" t="s">
        <v>2719</v>
      </c>
    </row>
    <row r="12990">
      <c r="A12990" s="441">
        <v>45875.296914606486</v>
      </c>
      <c r="B12990" s="294" t="s">
        <v>2725</v>
      </c>
    </row>
    <row r="12991">
      <c r="A12991" s="441">
        <v>45875.29692538195</v>
      </c>
      <c r="B12991" s="294" t="s">
        <v>7382</v>
      </c>
    </row>
    <row r="12992">
      <c r="A12992" s="441">
        <v>45875.29692946759</v>
      </c>
      <c r="B12992" s="294" t="s">
        <v>7383</v>
      </c>
    </row>
    <row r="12993">
      <c r="A12993" s="441">
        <v>45875.29723134259</v>
      </c>
      <c r="B12993" s="294" t="s">
        <v>2278</v>
      </c>
    </row>
    <row r="12994">
      <c r="A12994" s="441">
        <v>45875.297256527774</v>
      </c>
      <c r="B12994" s="294" t="s">
        <v>7415</v>
      </c>
    </row>
    <row r="12995">
      <c r="A12995" s="441">
        <v>45875.297310497685</v>
      </c>
      <c r="B12995" s="294" t="s">
        <v>2280</v>
      </c>
    </row>
    <row r="12996">
      <c r="A12996" s="441">
        <v>45875.29732084491</v>
      </c>
      <c r="B12996" s="294" t="s">
        <v>2281</v>
      </c>
    </row>
    <row r="12997">
      <c r="A12997" s="441">
        <v>45875.29753568287</v>
      </c>
      <c r="B12997" s="294" t="s">
        <v>7416</v>
      </c>
    </row>
    <row r="12998">
      <c r="A12998" s="441">
        <v>45875.29753939815</v>
      </c>
      <c r="B12998" s="294" t="s">
        <v>2283</v>
      </c>
    </row>
    <row r="12999">
      <c r="A12999" s="441">
        <v>45875.29755260417</v>
      </c>
      <c r="B12999" s="294" t="s">
        <v>7417</v>
      </c>
    </row>
    <row r="13000">
      <c r="A13000" s="441">
        <v>45875.2975687037</v>
      </c>
      <c r="B13000" s="294" t="s">
        <v>2285</v>
      </c>
    </row>
    <row r="13001">
      <c r="A13001" s="441">
        <v>45875.29758380787</v>
      </c>
      <c r="B13001" s="294" t="s">
        <v>7418</v>
      </c>
    </row>
    <row r="13002">
      <c r="A13002" s="441">
        <v>45875.2975909838</v>
      </c>
      <c r="B13002" s="294" t="s">
        <v>7419</v>
      </c>
    </row>
    <row r="13003">
      <c r="A13003" s="441">
        <v>45875.348922997684</v>
      </c>
      <c r="B13003" s="294" t="s">
        <v>7420</v>
      </c>
    </row>
    <row r="13004">
      <c r="A13004" s="441">
        <v>45875.3489294676</v>
      </c>
      <c r="B13004" s="294" t="s">
        <v>2260</v>
      </c>
    </row>
    <row r="13005">
      <c r="A13005" s="441">
        <v>45875.348934050926</v>
      </c>
      <c r="B13005" s="294" t="s">
        <v>3127</v>
      </c>
    </row>
    <row r="13006">
      <c r="A13006" s="441">
        <v>45875.34895284723</v>
      </c>
      <c r="B13006" s="294" t="s">
        <v>2262</v>
      </c>
    </row>
    <row r="13007">
      <c r="A13007" s="441">
        <v>45875.348960821764</v>
      </c>
      <c r="B13007" s="294" t="s">
        <v>3128</v>
      </c>
    </row>
    <row r="13008">
      <c r="A13008" s="441">
        <v>45875.34898430556</v>
      </c>
      <c r="B13008" s="294" t="s">
        <v>2264</v>
      </c>
    </row>
    <row r="13009">
      <c r="A13009" s="441">
        <v>45875.35002854167</v>
      </c>
      <c r="B13009" s="294" t="s">
        <v>7421</v>
      </c>
    </row>
    <row r="13010">
      <c r="A13010" s="441">
        <v>45875.35003969907</v>
      </c>
      <c r="B13010" s="294" t="s">
        <v>3152</v>
      </c>
    </row>
    <row r="13011">
      <c r="A13011" s="441">
        <v>45875.350055057876</v>
      </c>
      <c r="B13011" s="294" t="s">
        <v>5230</v>
      </c>
    </row>
    <row r="13012">
      <c r="A13012" s="441">
        <v>45875.350065844905</v>
      </c>
      <c r="B13012" s="294" t="s">
        <v>7422</v>
      </c>
    </row>
    <row r="13013">
      <c r="A13013" s="441">
        <v>45875.35008590278</v>
      </c>
      <c r="B13013" s="294" t="s">
        <v>7423</v>
      </c>
    </row>
    <row r="13014">
      <c r="A13014" s="441">
        <v>45875.35079788194</v>
      </c>
      <c r="B13014" s="294" t="s">
        <v>7424</v>
      </c>
    </row>
    <row r="13015">
      <c r="A13015" s="441">
        <v>45875.35080241898</v>
      </c>
      <c r="B13015" s="294" t="s">
        <v>2274</v>
      </c>
    </row>
    <row r="13016">
      <c r="A13016" s="441">
        <v>45875.350819444444</v>
      </c>
      <c r="B13016" s="294" t="s">
        <v>3152</v>
      </c>
    </row>
    <row r="13017">
      <c r="A13017" s="441">
        <v>45875.35082453703</v>
      </c>
      <c r="B13017" s="294" t="s">
        <v>3164</v>
      </c>
    </row>
    <row r="13018">
      <c r="A13018" s="441">
        <v>45875.35082936342</v>
      </c>
      <c r="B13018" s="294" t="s">
        <v>7382</v>
      </c>
    </row>
    <row r="13019">
      <c r="A13019" s="441">
        <v>45875.350834108795</v>
      </c>
      <c r="B13019" s="294" t="s">
        <v>7383</v>
      </c>
    </row>
    <row r="13020">
      <c r="A13020" s="441">
        <v>45875.35142864584</v>
      </c>
      <c r="B13020" s="294" t="s">
        <v>2333</v>
      </c>
    </row>
    <row r="13021">
      <c r="A13021" s="441">
        <v>45875.35144644676</v>
      </c>
      <c r="B13021" s="294" t="s">
        <v>7425</v>
      </c>
    </row>
    <row r="13022">
      <c r="A13022" s="441">
        <v>45875.35169228009</v>
      </c>
      <c r="B13022" s="294" t="s">
        <v>2280</v>
      </c>
    </row>
    <row r="13023">
      <c r="A13023" s="441">
        <v>45875.35170480324</v>
      </c>
      <c r="B13023" s="294" t="s">
        <v>2281</v>
      </c>
    </row>
    <row r="13024">
      <c r="A13024" s="441">
        <v>45875.35182244213</v>
      </c>
      <c r="B13024" s="294" t="s">
        <v>7426</v>
      </c>
    </row>
    <row r="13025">
      <c r="A13025" s="441">
        <v>45875.35182797453</v>
      </c>
      <c r="B13025" s="294" t="s">
        <v>2260</v>
      </c>
    </row>
    <row r="13026">
      <c r="A13026" s="441">
        <v>45875.35183372685</v>
      </c>
      <c r="B13026" s="294" t="s">
        <v>3127</v>
      </c>
    </row>
    <row r="13027">
      <c r="A13027" s="441">
        <v>45875.351849768515</v>
      </c>
      <c r="B13027" s="294" t="s">
        <v>2264</v>
      </c>
    </row>
    <row r="13028">
      <c r="A13028" s="441">
        <v>45875.3527230787</v>
      </c>
      <c r="B13028" s="294" t="s">
        <v>7427</v>
      </c>
    </row>
    <row r="13029">
      <c r="A13029" s="441">
        <v>45875.35274043982</v>
      </c>
      <c r="B13029" s="294" t="s">
        <v>2283</v>
      </c>
    </row>
    <row r="13030">
      <c r="A13030" s="441">
        <v>45875.35274960648</v>
      </c>
      <c r="B13030" s="294" t="s">
        <v>7428</v>
      </c>
    </row>
    <row r="13031">
      <c r="A13031" s="441">
        <v>45875.35275527778</v>
      </c>
      <c r="B13031" s="294" t="s">
        <v>2285</v>
      </c>
    </row>
    <row r="13032">
      <c r="A13032" s="441">
        <v>45875.35276335648</v>
      </c>
      <c r="B13032" s="294" t="s">
        <v>7429</v>
      </c>
    </row>
    <row r="13033">
      <c r="A13033" s="441">
        <v>45875.35277450232</v>
      </c>
      <c r="B13033" s="294" t="s">
        <v>7430</v>
      </c>
    </row>
    <row r="13034">
      <c r="A13034" s="441">
        <v>45875.375095138894</v>
      </c>
      <c r="B13034" s="294" t="s">
        <v>2290</v>
      </c>
    </row>
    <row r="13035">
      <c r="A13035" s="441">
        <v>45875.37532421296</v>
      </c>
      <c r="B13035" s="294" t="s">
        <v>2658</v>
      </c>
    </row>
    <row r="13036">
      <c r="A13036" s="441">
        <v>45875.375686562504</v>
      </c>
      <c r="B13036" s="294" t="s">
        <v>7431</v>
      </c>
    </row>
    <row r="13037">
      <c r="A13037" s="441">
        <v>45875.375701909725</v>
      </c>
      <c r="B13037" s="294" t="s">
        <v>7432</v>
      </c>
    </row>
    <row r="13038">
      <c r="A13038" s="441">
        <v>45875.37571216435</v>
      </c>
      <c r="B13038" s="294" t="s">
        <v>7433</v>
      </c>
    </row>
    <row r="13039">
      <c r="A13039" s="441">
        <v>45875.37572357639</v>
      </c>
      <c r="B13039" s="294" t="s">
        <v>2283</v>
      </c>
    </row>
    <row r="13040">
      <c r="A13040" s="441">
        <v>45875.375731886576</v>
      </c>
      <c r="B13040" s="294" t="s">
        <v>7434</v>
      </c>
    </row>
    <row r="13041">
      <c r="A13041" s="441">
        <v>45875.39100625</v>
      </c>
      <c r="B13041" s="294" t="s">
        <v>7435</v>
      </c>
    </row>
    <row r="13042">
      <c r="A13042" s="441">
        <v>45875.391011875</v>
      </c>
      <c r="B13042" s="294" t="s">
        <v>2260</v>
      </c>
    </row>
    <row r="13043">
      <c r="A13043" s="441">
        <v>45875.39101694444</v>
      </c>
      <c r="B13043" s="294" t="s">
        <v>3127</v>
      </c>
    </row>
    <row r="13044">
      <c r="A13044" s="441">
        <v>45875.39103454861</v>
      </c>
      <c r="B13044" s="294" t="s">
        <v>2264</v>
      </c>
    </row>
    <row r="13045">
      <c r="A13045" s="441">
        <v>45875.391349791666</v>
      </c>
      <c r="B13045" s="294" t="s">
        <v>7436</v>
      </c>
    </row>
    <row r="13046">
      <c r="A13046" s="441">
        <v>45875.391368136574</v>
      </c>
      <c r="B13046" s="294" t="s">
        <v>2260</v>
      </c>
    </row>
    <row r="13047">
      <c r="A13047" s="441">
        <v>45875.39137456019</v>
      </c>
      <c r="B13047" s="294" t="s">
        <v>3127</v>
      </c>
    </row>
    <row r="13048">
      <c r="A13048" s="441">
        <v>45875.391380891204</v>
      </c>
      <c r="B13048" s="294" t="s">
        <v>2264</v>
      </c>
    </row>
    <row r="13049">
      <c r="A13049" s="441">
        <v>45875.39163158565</v>
      </c>
      <c r="B13049" s="294" t="s">
        <v>7437</v>
      </c>
    </row>
    <row r="13050">
      <c r="A13050" s="441">
        <v>45875.39163591435</v>
      </c>
      <c r="B13050" s="294" t="s">
        <v>2260</v>
      </c>
    </row>
    <row r="13051">
      <c r="A13051" s="441">
        <v>45875.39164002315</v>
      </c>
      <c r="B13051" s="294" t="s">
        <v>3127</v>
      </c>
    </row>
    <row r="13052">
      <c r="A13052" s="441">
        <v>45875.391644097224</v>
      </c>
      <c r="B13052" s="294" t="s">
        <v>2264</v>
      </c>
    </row>
    <row r="13053">
      <c r="A13053" s="441">
        <v>45875.39170325232</v>
      </c>
      <c r="B13053" s="294" t="s">
        <v>7438</v>
      </c>
    </row>
    <row r="13054">
      <c r="A13054" s="441">
        <v>45875.39172557871</v>
      </c>
      <c r="B13054" s="294" t="s">
        <v>3152</v>
      </c>
    </row>
    <row r="13055">
      <c r="A13055" s="441">
        <v>45875.39173782407</v>
      </c>
      <c r="B13055" s="294" t="s">
        <v>2398</v>
      </c>
    </row>
    <row r="13056">
      <c r="A13056" s="441">
        <v>45875.391751793984</v>
      </c>
      <c r="B13056" s="294" t="s">
        <v>2399</v>
      </c>
    </row>
    <row r="13057">
      <c r="A13057" s="441">
        <v>45875.39176896991</v>
      </c>
      <c r="B13057" s="294" t="s">
        <v>7439</v>
      </c>
    </row>
    <row r="13058">
      <c r="A13058" s="441">
        <v>45875.392401516205</v>
      </c>
      <c r="B13058" s="294" t="s">
        <v>7440</v>
      </c>
    </row>
    <row r="13059">
      <c r="A13059" s="441">
        <v>45875.392406203704</v>
      </c>
      <c r="B13059" s="294" t="s">
        <v>2274</v>
      </c>
    </row>
    <row r="13060">
      <c r="A13060" s="441">
        <v>45875.392414745365</v>
      </c>
      <c r="B13060" s="294" t="s">
        <v>3152</v>
      </c>
    </row>
    <row r="13061">
      <c r="A13061" s="441">
        <v>45875.39242833333</v>
      </c>
      <c r="B13061" s="294" t="s">
        <v>3164</v>
      </c>
    </row>
    <row r="13062">
      <c r="A13062" s="441">
        <v>45875.39243232639</v>
      </c>
      <c r="B13062" s="294" t="s">
        <v>7382</v>
      </c>
    </row>
    <row r="13063">
      <c r="A13063" s="441">
        <v>45875.39244993056</v>
      </c>
      <c r="B13063" s="294" t="s">
        <v>7383</v>
      </c>
    </row>
    <row r="13064">
      <c r="A13064" s="441">
        <v>45875.39277835649</v>
      </c>
      <c r="B13064" s="294" t="s">
        <v>7441</v>
      </c>
    </row>
    <row r="13065">
      <c r="A13065" s="441">
        <v>45875.392786111115</v>
      </c>
      <c r="B13065" s="294" t="s">
        <v>7442</v>
      </c>
    </row>
    <row r="13066">
      <c r="A13066" s="441">
        <v>45875.39280069445</v>
      </c>
      <c r="B13066" s="294" t="s">
        <v>7443</v>
      </c>
    </row>
    <row r="13067">
      <c r="A13067" s="441">
        <v>45875.39281462963</v>
      </c>
      <c r="B13067" s="294" t="s">
        <v>7444</v>
      </c>
    </row>
    <row r="13068">
      <c r="A13068" s="441">
        <v>45875.39282685185</v>
      </c>
      <c r="B13068" s="294" t="s">
        <v>7445</v>
      </c>
    </row>
    <row r="13069">
      <c r="A13069" s="441">
        <v>45875.39284630787</v>
      </c>
      <c r="B13069" s="294" t="s">
        <v>2333</v>
      </c>
    </row>
    <row r="13070">
      <c r="A13070" s="441">
        <v>45875.39286354167</v>
      </c>
      <c r="B13070" s="294" t="s">
        <v>7425</v>
      </c>
    </row>
    <row r="13071">
      <c r="A13071" s="441">
        <v>45875.392950706024</v>
      </c>
      <c r="B13071" s="294" t="s">
        <v>7446</v>
      </c>
    </row>
    <row r="13072">
      <c r="A13072" s="441">
        <v>45875.39295538195</v>
      </c>
      <c r="B13072" s="294" t="s">
        <v>2355</v>
      </c>
    </row>
    <row r="13073">
      <c r="A13073" s="441">
        <v>45875.39295969908</v>
      </c>
      <c r="B13073" s="294" t="s">
        <v>7447</v>
      </c>
    </row>
    <row r="13074">
      <c r="A13074" s="441">
        <v>45875.393321979165</v>
      </c>
      <c r="B13074" s="294" t="s">
        <v>3166</v>
      </c>
    </row>
    <row r="13075">
      <c r="A13075" s="441">
        <v>45875.39333791667</v>
      </c>
      <c r="B13075" s="294" t="s">
        <v>7448</v>
      </c>
    </row>
    <row r="13076">
      <c r="A13076" s="441">
        <v>45875.39360436343</v>
      </c>
      <c r="B13076" s="294" t="s">
        <v>7449</v>
      </c>
    </row>
    <row r="13077">
      <c r="A13077" s="441">
        <v>45875.39371233796</v>
      </c>
      <c r="B13077" s="294" t="s">
        <v>2435</v>
      </c>
    </row>
    <row r="13078">
      <c r="A13078" s="441">
        <v>45875.39371653935</v>
      </c>
      <c r="B13078" s="294" t="s">
        <v>7450</v>
      </c>
    </row>
    <row r="13079">
      <c r="A13079" s="441">
        <v>45875.39372086806</v>
      </c>
      <c r="B13079" s="294" t="s">
        <v>2283</v>
      </c>
    </row>
    <row r="13080">
      <c r="A13080" s="441">
        <v>45875.39372965277</v>
      </c>
      <c r="B13080" s="294" t="s">
        <v>7451</v>
      </c>
    </row>
    <row r="13081">
      <c r="A13081" s="441">
        <v>45875.393733993056</v>
      </c>
      <c r="B13081" s="294" t="s">
        <v>2285</v>
      </c>
    </row>
    <row r="13082">
      <c r="A13082" s="441">
        <v>45875.393739189814</v>
      </c>
      <c r="B13082" s="294" t="s">
        <v>7452</v>
      </c>
    </row>
    <row r="13083">
      <c r="A13083" s="441">
        <v>45875.39374728009</v>
      </c>
      <c r="B13083" s="294" t="s">
        <v>7453</v>
      </c>
    </row>
    <row r="13084">
      <c r="A13084" s="441">
        <v>45875.44497884259</v>
      </c>
      <c r="B13084" s="294" t="s">
        <v>7454</v>
      </c>
    </row>
    <row r="13085">
      <c r="A13085" s="441">
        <v>45875.44499189815</v>
      </c>
      <c r="B13085" s="294" t="s">
        <v>2532</v>
      </c>
    </row>
    <row r="13086">
      <c r="A13086" s="441">
        <v>45875.4450027662</v>
      </c>
      <c r="B13086" s="294" t="s">
        <v>2533</v>
      </c>
    </row>
    <row r="13087">
      <c r="A13087" s="441">
        <v>45875.44501391204</v>
      </c>
      <c r="B13087" s="294" t="s">
        <v>7455</v>
      </c>
    </row>
    <row r="13088">
      <c r="A13088" s="441">
        <v>45875.44502509259</v>
      </c>
      <c r="B13088" s="294" t="s">
        <v>7456</v>
      </c>
    </row>
    <row r="13089">
      <c r="A13089" s="441">
        <v>45875.44639975694</v>
      </c>
      <c r="B13089" s="294" t="s">
        <v>7457</v>
      </c>
    </row>
    <row r="13090">
      <c r="A13090" s="441">
        <v>45875.446406041665</v>
      </c>
      <c r="B13090" s="294" t="s">
        <v>2274</v>
      </c>
    </row>
    <row r="13091">
      <c r="A13091" s="441">
        <v>45875.446419155094</v>
      </c>
      <c r="B13091" s="294" t="s">
        <v>2532</v>
      </c>
    </row>
    <row r="13092">
      <c r="A13092" s="441">
        <v>45875.44642518519</v>
      </c>
      <c r="B13092" s="294" t="s">
        <v>2537</v>
      </c>
    </row>
    <row r="13093">
      <c r="A13093" s="441">
        <v>45875.446437719904</v>
      </c>
      <c r="B13093" s="294" t="s">
        <v>7458</v>
      </c>
    </row>
    <row r="13094">
      <c r="A13094" s="441">
        <v>45875.446443900466</v>
      </c>
      <c r="B13094" s="294" t="s">
        <v>7459</v>
      </c>
    </row>
    <row r="13095">
      <c r="A13095" s="441">
        <v>45875.44657208333</v>
      </c>
      <c r="B13095" s="294" t="s">
        <v>2278</v>
      </c>
    </row>
    <row r="13096">
      <c r="A13096" s="441">
        <v>45875.44659096065</v>
      </c>
      <c r="B13096" s="294" t="s">
        <v>7460</v>
      </c>
    </row>
    <row r="13097">
      <c r="A13097" s="441">
        <v>45875.4466355787</v>
      </c>
      <c r="B13097" s="294" t="s">
        <v>2280</v>
      </c>
    </row>
    <row r="13098">
      <c r="A13098" s="441">
        <v>45875.44665219907</v>
      </c>
      <c r="B13098" s="294" t="s">
        <v>2281</v>
      </c>
    </row>
    <row r="13099">
      <c r="A13099" s="441">
        <v>45875.44676651621</v>
      </c>
      <c r="B13099" s="294" t="s">
        <v>7461</v>
      </c>
    </row>
    <row r="13100">
      <c r="A13100" s="441">
        <v>45875.4467724537</v>
      </c>
      <c r="B13100" s="294" t="s">
        <v>2283</v>
      </c>
    </row>
    <row r="13101">
      <c r="A13101" s="441">
        <v>45875.44678252315</v>
      </c>
      <c r="B13101" s="294" t="s">
        <v>7462</v>
      </c>
    </row>
    <row r="13102">
      <c r="A13102" s="441">
        <v>45875.446788483794</v>
      </c>
      <c r="B13102" s="294" t="s">
        <v>2285</v>
      </c>
    </row>
    <row r="13103">
      <c r="A13103" s="441">
        <v>45875.44680002314</v>
      </c>
      <c r="B13103" s="294" t="s">
        <v>7463</v>
      </c>
    </row>
    <row r="13104">
      <c r="A13104" s="441">
        <v>45875.44680952546</v>
      </c>
      <c r="B13104" s="294" t="s">
        <v>7464</v>
      </c>
    </row>
    <row r="13105">
      <c r="A13105" s="441">
        <v>45875.474530023144</v>
      </c>
      <c r="B13105" s="294" t="s">
        <v>7465</v>
      </c>
    </row>
    <row r="13106">
      <c r="A13106" s="441">
        <v>45875.47454016204</v>
      </c>
      <c r="B13106" s="294" t="s">
        <v>2260</v>
      </c>
    </row>
    <row r="13107">
      <c r="A13107" s="441">
        <v>45875.47455241898</v>
      </c>
      <c r="B13107" s="294" t="s">
        <v>2550</v>
      </c>
    </row>
    <row r="13108">
      <c r="A13108" s="441">
        <v>45875.47455550926</v>
      </c>
      <c r="B13108" s="294" t="s">
        <v>2264</v>
      </c>
    </row>
    <row r="13109">
      <c r="A13109" s="441">
        <v>45875.47474914352</v>
      </c>
      <c r="B13109" s="294" t="s">
        <v>7466</v>
      </c>
    </row>
    <row r="13110">
      <c r="A13110" s="441">
        <v>45875.47475407408</v>
      </c>
      <c r="B13110" s="294" t="s">
        <v>2260</v>
      </c>
    </row>
    <row r="13111">
      <c r="A13111" s="441">
        <v>45875.47475915509</v>
      </c>
      <c r="B13111" s="294" t="s">
        <v>2550</v>
      </c>
    </row>
    <row r="13112">
      <c r="A13112" s="441">
        <v>45875.4747750463</v>
      </c>
      <c r="B13112" s="294" t="s">
        <v>2264</v>
      </c>
    </row>
    <row r="13113">
      <c r="A13113" s="441">
        <v>45875.48112449074</v>
      </c>
      <c r="B13113" s="294" t="s">
        <v>7467</v>
      </c>
    </row>
    <row r="13114">
      <c r="A13114" s="441">
        <v>45875.48112777778</v>
      </c>
      <c r="B13114" s="294" t="s">
        <v>2260</v>
      </c>
    </row>
    <row r="13115">
      <c r="A13115" s="441">
        <v>45875.4811316088</v>
      </c>
      <c r="B13115" s="294" t="s">
        <v>3127</v>
      </c>
    </row>
    <row r="13116">
      <c r="A13116" s="441">
        <v>45875.48113457176</v>
      </c>
      <c r="B13116" s="294" t="s">
        <v>2264</v>
      </c>
    </row>
    <row r="13117">
      <c r="A13117" s="441">
        <v>45875.62470418982</v>
      </c>
      <c r="B13117" s="294" t="s">
        <v>7468</v>
      </c>
    </row>
    <row r="13118">
      <c r="A13118" s="441">
        <v>45875.62470950231</v>
      </c>
      <c r="B13118" s="294" t="s">
        <v>2260</v>
      </c>
    </row>
    <row r="13119">
      <c r="A13119" s="441">
        <v>45875.62471478009</v>
      </c>
      <c r="B13119" s="294" t="s">
        <v>2550</v>
      </c>
    </row>
    <row r="13120">
      <c r="A13120" s="441">
        <v>45875.624719837964</v>
      </c>
      <c r="B13120" s="294" t="s">
        <v>2264</v>
      </c>
    </row>
    <row r="13121">
      <c r="A13121" s="441">
        <v>45875.62475486111</v>
      </c>
      <c r="B13121" s="294" t="s">
        <v>7469</v>
      </c>
    </row>
    <row r="13122">
      <c r="A13122" s="441">
        <v>45875.62475885417</v>
      </c>
      <c r="B13122" s="294" t="s">
        <v>2260</v>
      </c>
    </row>
    <row r="13123">
      <c r="A13123" s="441">
        <v>45875.624762673615</v>
      </c>
      <c r="B13123" s="294" t="s">
        <v>2550</v>
      </c>
    </row>
    <row r="13124">
      <c r="A13124" s="441">
        <v>45875.624766574074</v>
      </c>
      <c r="B13124" s="294" t="s">
        <v>2264</v>
      </c>
    </row>
    <row r="13125">
      <c r="A13125" s="441">
        <v>45875.74538465278</v>
      </c>
      <c r="B13125" s="294" t="s">
        <v>7470</v>
      </c>
    </row>
    <row r="13126">
      <c r="A13126" s="441">
        <v>45875.74539070602</v>
      </c>
      <c r="B13126" s="294" t="s">
        <v>2260</v>
      </c>
    </row>
    <row r="13127">
      <c r="A13127" s="441">
        <v>45875.7454027662</v>
      </c>
      <c r="B13127" s="294" t="s">
        <v>3127</v>
      </c>
    </row>
    <row r="13128">
      <c r="A13128" s="441">
        <v>45875.74541938657</v>
      </c>
      <c r="B13128" s="294" t="s">
        <v>2264</v>
      </c>
    </row>
    <row r="13129">
      <c r="A13129" s="441">
        <v>45875.75844355324</v>
      </c>
      <c r="B13129" s="294" t="s">
        <v>2283</v>
      </c>
    </row>
    <row r="13130">
      <c r="A13130" s="441">
        <v>45875.75845850694</v>
      </c>
      <c r="B13130" s="294" t="s">
        <v>7471</v>
      </c>
    </row>
    <row r="13131">
      <c r="A13131" s="441">
        <v>45875.75849204861</v>
      </c>
      <c r="B13131" s="294" t="s">
        <v>2283</v>
      </c>
    </row>
    <row r="13132">
      <c r="A13132" s="441">
        <v>45875.758503391204</v>
      </c>
      <c r="B13132" s="294" t="s">
        <v>7472</v>
      </c>
    </row>
    <row r="13133">
      <c r="A13133" s="441">
        <v>45875.75850931713</v>
      </c>
      <c r="B13133" s="294" t="s">
        <v>2283</v>
      </c>
    </row>
    <row r="13134">
      <c r="A13134" s="441">
        <v>45875.758519317125</v>
      </c>
      <c r="B13134" s="294" t="s">
        <v>7473</v>
      </c>
    </row>
    <row r="13135">
      <c r="A13135" s="441">
        <v>45875.88555180556</v>
      </c>
      <c r="B13135" s="294" t="s">
        <v>7474</v>
      </c>
    </row>
    <row r="13136">
      <c r="A13136" s="441">
        <v>45875.88561626157</v>
      </c>
      <c r="B13136" s="294" t="s">
        <v>2260</v>
      </c>
    </row>
    <row r="13137">
      <c r="A13137" s="441">
        <v>45875.885623842594</v>
      </c>
      <c r="B13137" s="294" t="s">
        <v>2323</v>
      </c>
    </row>
    <row r="13138">
      <c r="A13138" s="441">
        <v>45875.88563986111</v>
      </c>
      <c r="B13138" s="294" t="s">
        <v>2262</v>
      </c>
    </row>
    <row r="13139">
      <c r="A13139" s="441">
        <v>45875.885652893514</v>
      </c>
      <c r="B13139" s="294" t="s">
        <v>2324</v>
      </c>
    </row>
    <row r="13140">
      <c r="A13140" s="441">
        <v>45875.88567387732</v>
      </c>
      <c r="B13140" s="294" t="s">
        <v>2264</v>
      </c>
    </row>
    <row r="13141">
      <c r="A13141" s="441">
        <v>45876.150798449075</v>
      </c>
      <c r="B13141" s="294" t="s">
        <v>7475</v>
      </c>
    </row>
    <row r="13142">
      <c r="A13142" s="441">
        <v>45876.15080372685</v>
      </c>
      <c r="B13142" s="294" t="s">
        <v>2260</v>
      </c>
    </row>
    <row r="13143">
      <c r="A13143" s="441">
        <v>45876.150807060185</v>
      </c>
      <c r="B13143" s="294" t="s">
        <v>2927</v>
      </c>
    </row>
    <row r="13144">
      <c r="A13144" s="441">
        <v>45876.15082201389</v>
      </c>
      <c r="B13144" s="294" t="s">
        <v>2264</v>
      </c>
    </row>
    <row r="13145">
      <c r="A13145" s="441">
        <v>45876.32156085648</v>
      </c>
      <c r="B13145" s="294" t="s">
        <v>7476</v>
      </c>
    </row>
    <row r="13146">
      <c r="A13146" s="441">
        <v>45876.32156604167</v>
      </c>
      <c r="B13146" s="294" t="s">
        <v>2260</v>
      </c>
    </row>
    <row r="13147">
      <c r="A13147" s="441">
        <v>45876.32157157407</v>
      </c>
      <c r="B13147" s="294" t="s">
        <v>2963</v>
      </c>
    </row>
    <row r="13148">
      <c r="A13148" s="441">
        <v>45876.321590590276</v>
      </c>
      <c r="B13148" s="294" t="s">
        <v>2264</v>
      </c>
    </row>
    <row r="13149">
      <c r="A13149" s="441">
        <v>45876.370876562505</v>
      </c>
      <c r="B13149" s="294" t="s">
        <v>7477</v>
      </c>
    </row>
    <row r="13150">
      <c r="A13150" s="441">
        <v>45876.37088164352</v>
      </c>
      <c r="B13150" s="294" t="s">
        <v>2260</v>
      </c>
    </row>
    <row r="13151">
      <c r="A13151" s="441">
        <v>45876.370886840275</v>
      </c>
      <c r="B13151" s="294" t="s">
        <v>7478</v>
      </c>
    </row>
    <row r="13152">
      <c r="A13152" s="441">
        <v>45876.370890474536</v>
      </c>
      <c r="B13152" s="294" t="s">
        <v>2264</v>
      </c>
    </row>
    <row r="13153">
      <c r="A13153" s="441">
        <v>45876.37509431713</v>
      </c>
      <c r="B13153" s="294" t="s">
        <v>2290</v>
      </c>
    </row>
    <row r="13154">
      <c r="A13154" s="441">
        <v>45876.37512690973</v>
      </c>
      <c r="B13154" s="294" t="s">
        <v>2291</v>
      </c>
    </row>
    <row r="13155">
      <c r="A13155" s="441">
        <v>45876.39837045139</v>
      </c>
      <c r="B13155" s="294" t="s">
        <v>7479</v>
      </c>
    </row>
    <row r="13156">
      <c r="A13156" s="441">
        <v>45876.39838844907</v>
      </c>
      <c r="B13156" s="294" t="s">
        <v>2260</v>
      </c>
    </row>
    <row r="13157">
      <c r="A13157" s="441">
        <v>45876.398392268515</v>
      </c>
      <c r="B13157" s="294" t="s">
        <v>2529</v>
      </c>
    </row>
    <row r="13158">
      <c r="A13158" s="441">
        <v>45876.3983962037</v>
      </c>
      <c r="B13158" s="294" t="s">
        <v>2262</v>
      </c>
    </row>
    <row r="13159">
      <c r="A13159" s="441">
        <v>45876.398414930554</v>
      </c>
      <c r="B13159" s="294" t="s">
        <v>2530</v>
      </c>
    </row>
    <row r="13160">
      <c r="A13160" s="441">
        <v>45876.39843832176</v>
      </c>
      <c r="B13160" s="294" t="s">
        <v>2264</v>
      </c>
    </row>
    <row r="13161">
      <c r="A13161" s="441">
        <v>45876.44222453704</v>
      </c>
      <c r="B13161" s="294" t="s">
        <v>7480</v>
      </c>
    </row>
    <row r="13162">
      <c r="A13162" s="441">
        <v>45876.44223792824</v>
      </c>
      <c r="B13162" s="294" t="s">
        <v>4045</v>
      </c>
    </row>
    <row r="13163">
      <c r="A13163" s="441">
        <v>45876.44224296296</v>
      </c>
      <c r="B13163" s="294" t="s">
        <v>4046</v>
      </c>
    </row>
    <row r="13164">
      <c r="A13164" s="441">
        <v>45876.44226252315</v>
      </c>
      <c r="B13164" s="294" t="s">
        <v>7481</v>
      </c>
    </row>
    <row r="13165">
      <c r="A13165" s="441">
        <v>45876.44227481481</v>
      </c>
      <c r="B13165" s="294" t="s">
        <v>7482</v>
      </c>
    </row>
    <row r="13166">
      <c r="A13166" s="441">
        <v>45876.44252480324</v>
      </c>
      <c r="B13166" s="294" t="s">
        <v>7483</v>
      </c>
    </row>
    <row r="13167">
      <c r="A13167" s="441">
        <v>45876.44252762731</v>
      </c>
      <c r="B13167" s="294" t="s">
        <v>2260</v>
      </c>
    </row>
    <row r="13168">
      <c r="A13168" s="441">
        <v>45876.442530520835</v>
      </c>
      <c r="B13168" s="294" t="s">
        <v>4026</v>
      </c>
    </row>
    <row r="13169">
      <c r="A13169" s="441">
        <v>45876.44253410879</v>
      </c>
      <c r="B13169" s="294" t="s">
        <v>2264</v>
      </c>
    </row>
    <row r="13170">
      <c r="A13170" s="441">
        <v>45876.442818125</v>
      </c>
      <c r="B13170" s="294" t="s">
        <v>7484</v>
      </c>
    </row>
    <row r="13171">
      <c r="A13171" s="441">
        <v>45876.44282239584</v>
      </c>
      <c r="B13171" s="294" t="s">
        <v>2274</v>
      </c>
    </row>
    <row r="13172">
      <c r="A13172" s="441">
        <v>45876.442832534725</v>
      </c>
      <c r="B13172" s="294" t="s">
        <v>4045</v>
      </c>
    </row>
    <row r="13173">
      <c r="A13173" s="441">
        <v>45876.4428484838</v>
      </c>
      <c r="B13173" s="294" t="s">
        <v>4050</v>
      </c>
    </row>
    <row r="13174">
      <c r="A13174" s="441">
        <v>45876.44287759259</v>
      </c>
      <c r="B13174" s="294" t="s">
        <v>7458</v>
      </c>
    </row>
    <row r="13175">
      <c r="A13175" s="441">
        <v>45876.442894074076</v>
      </c>
      <c r="B13175" s="294" t="s">
        <v>7459</v>
      </c>
    </row>
    <row r="13176">
      <c r="A13176" s="441">
        <v>45876.44315415509</v>
      </c>
      <c r="B13176" s="294" t="s">
        <v>2342</v>
      </c>
    </row>
    <row r="13177">
      <c r="A13177" s="441">
        <v>45876.443172569445</v>
      </c>
      <c r="B13177" s="294" t="s">
        <v>7485</v>
      </c>
    </row>
    <row r="13178">
      <c r="A13178" s="441">
        <v>45876.44322609954</v>
      </c>
      <c r="B13178" s="294" t="s">
        <v>2280</v>
      </c>
    </row>
    <row r="13179">
      <c r="A13179" s="441">
        <v>45876.443240775465</v>
      </c>
      <c r="B13179" s="294" t="s">
        <v>2281</v>
      </c>
    </row>
    <row r="13180">
      <c r="A13180" s="441">
        <v>45876.443437152775</v>
      </c>
      <c r="B13180" s="294" t="s">
        <v>7486</v>
      </c>
    </row>
    <row r="13181">
      <c r="A13181" s="441">
        <v>45876.4434416088</v>
      </c>
      <c r="B13181" s="294" t="s">
        <v>2283</v>
      </c>
    </row>
    <row r="13182">
      <c r="A13182" s="441">
        <v>45876.44345061343</v>
      </c>
      <c r="B13182" s="294" t="s">
        <v>7487</v>
      </c>
    </row>
    <row r="13183">
      <c r="A13183" s="441">
        <v>45876.44345505787</v>
      </c>
      <c r="B13183" s="294" t="s">
        <v>2285</v>
      </c>
    </row>
    <row r="13184">
      <c r="A13184" s="441">
        <v>45876.443461284725</v>
      </c>
      <c r="B13184" s="294" t="s">
        <v>7488</v>
      </c>
    </row>
    <row r="13185">
      <c r="A13185" s="441">
        <v>45876.44347012731</v>
      </c>
      <c r="B13185" s="294" t="s">
        <v>7489</v>
      </c>
    </row>
    <row r="13186">
      <c r="A13186" s="441">
        <v>45876.53762186343</v>
      </c>
      <c r="B13186" s="294" t="s">
        <v>7490</v>
      </c>
    </row>
    <row r="13187">
      <c r="A13187" s="441">
        <v>45876.53762634259</v>
      </c>
      <c r="B13187" s="294" t="s">
        <v>2260</v>
      </c>
    </row>
    <row r="13188">
      <c r="A13188" s="441">
        <v>45876.53762967592</v>
      </c>
      <c r="B13188" s="294" t="s">
        <v>2414</v>
      </c>
    </row>
    <row r="13189">
      <c r="A13189" s="441">
        <v>45876.53763284722</v>
      </c>
      <c r="B13189" s="294" t="s">
        <v>2264</v>
      </c>
    </row>
    <row r="13190">
      <c r="A13190" s="441">
        <v>45876.53803280093</v>
      </c>
      <c r="B13190" s="294" t="s">
        <v>7491</v>
      </c>
    </row>
    <row r="13191">
      <c r="A13191" s="441">
        <v>45876.5380362037</v>
      </c>
      <c r="B13191" s="294" t="s">
        <v>2260</v>
      </c>
    </row>
    <row r="13192">
      <c r="A13192" s="441">
        <v>45876.53803938658</v>
      </c>
      <c r="B13192" s="294" t="s">
        <v>2266</v>
      </c>
    </row>
    <row r="13193">
      <c r="A13193" s="441">
        <v>45876.5380465625</v>
      </c>
      <c r="B13193" s="294" t="s">
        <v>2267</v>
      </c>
    </row>
    <row r="13194">
      <c r="A13194" s="441">
        <v>45876.53804998843</v>
      </c>
      <c r="B13194" s="294" t="s">
        <v>2264</v>
      </c>
    </row>
    <row r="13195">
      <c r="A13195" s="441">
        <v>45876.538180752315</v>
      </c>
      <c r="B13195" s="294" t="s">
        <v>7492</v>
      </c>
    </row>
    <row r="13196">
      <c r="A13196" s="441">
        <v>45876.53818527778</v>
      </c>
      <c r="B13196" s="294" t="s">
        <v>2260</v>
      </c>
    </row>
    <row r="13197">
      <c r="A13197" s="441">
        <v>45876.53818866899</v>
      </c>
      <c r="B13197" s="294" t="s">
        <v>2266</v>
      </c>
    </row>
    <row r="13198">
      <c r="A13198" s="441">
        <v>45876.53819461806</v>
      </c>
      <c r="B13198" s="294" t="s">
        <v>2267</v>
      </c>
    </row>
    <row r="13199">
      <c r="A13199" s="441">
        <v>45876.538197754635</v>
      </c>
      <c r="B13199" s="294" t="s">
        <v>2264</v>
      </c>
    </row>
    <row r="13200">
      <c r="A13200" s="441">
        <v>45876.691827048606</v>
      </c>
      <c r="B13200" s="294" t="s">
        <v>7493</v>
      </c>
    </row>
    <row r="13201">
      <c r="A13201" s="441">
        <v>45876.69185915509</v>
      </c>
      <c r="B13201" s="294" t="s">
        <v>2260</v>
      </c>
    </row>
    <row r="13202">
      <c r="A13202" s="441">
        <v>45876.69187365741</v>
      </c>
      <c r="B13202" s="294" t="s">
        <v>2696</v>
      </c>
    </row>
    <row r="13203">
      <c r="A13203" s="441">
        <v>45876.69187685185</v>
      </c>
      <c r="B13203" s="294" t="s">
        <v>2264</v>
      </c>
    </row>
    <row r="13204">
      <c r="A13204" s="441">
        <v>45876.73910571759</v>
      </c>
      <c r="B13204" s="294" t="s">
        <v>7494</v>
      </c>
    </row>
    <row r="13205">
      <c r="A13205" s="441">
        <v>45876.739112152776</v>
      </c>
      <c r="B13205" s="294" t="s">
        <v>2260</v>
      </c>
    </row>
    <row r="13206">
      <c r="A13206" s="441">
        <v>45876.739133807874</v>
      </c>
      <c r="B13206" s="294" t="s">
        <v>2293</v>
      </c>
    </row>
    <row r="13207">
      <c r="A13207" s="441">
        <v>45876.7391428588</v>
      </c>
      <c r="B13207" s="294" t="s">
        <v>2264</v>
      </c>
    </row>
    <row r="13208">
      <c r="A13208" s="441">
        <v>45876.75838997685</v>
      </c>
      <c r="B13208" s="294" t="s">
        <v>2283</v>
      </c>
    </row>
    <row r="13209">
      <c r="A13209" s="441">
        <v>45876.75840131944</v>
      </c>
      <c r="B13209" s="294" t="s">
        <v>7495</v>
      </c>
    </row>
    <row r="13210">
      <c r="A13210" s="441">
        <v>45876.758406134264</v>
      </c>
      <c r="B13210" s="294" t="s">
        <v>2283</v>
      </c>
    </row>
    <row r="13211">
      <c r="A13211" s="441">
        <v>45876.758443506944</v>
      </c>
      <c r="B13211" s="294" t="s">
        <v>7496</v>
      </c>
    </row>
    <row r="13212">
      <c r="A13212" s="441">
        <v>45876.84126233796</v>
      </c>
      <c r="B13212" s="294" t="s">
        <v>7497</v>
      </c>
    </row>
    <row r="13213">
      <c r="A13213" s="441">
        <v>45876.841270034725</v>
      </c>
      <c r="B13213" s="294" t="s">
        <v>2340</v>
      </c>
    </row>
    <row r="13214">
      <c r="A13214" s="441">
        <v>45876.841284305556</v>
      </c>
      <c r="B13214" s="294" t="s">
        <v>2677</v>
      </c>
    </row>
    <row r="13215">
      <c r="A13215" s="441">
        <v>45876.84129619213</v>
      </c>
      <c r="B13215" s="294" t="s">
        <v>7498</v>
      </c>
    </row>
    <row r="13216">
      <c r="A13216" s="441">
        <v>45876.84131662037</v>
      </c>
      <c r="B13216" s="294" t="s">
        <v>7499</v>
      </c>
    </row>
    <row r="13217">
      <c r="A13217" s="441">
        <v>45876.84215380787</v>
      </c>
      <c r="B13217" s="294" t="s">
        <v>7500</v>
      </c>
    </row>
    <row r="13218">
      <c r="A13218" s="441">
        <v>45876.84215797453</v>
      </c>
      <c r="B13218" s="294" t="s">
        <v>2274</v>
      </c>
    </row>
    <row r="13219">
      <c r="A13219" s="441">
        <v>45876.84216506944</v>
      </c>
      <c r="B13219" s="294" t="s">
        <v>2340</v>
      </c>
    </row>
    <row r="13220">
      <c r="A13220" s="441">
        <v>45876.842182928245</v>
      </c>
      <c r="B13220" s="294" t="s">
        <v>2341</v>
      </c>
    </row>
    <row r="13221">
      <c r="A13221" s="441">
        <v>45876.84218609954</v>
      </c>
      <c r="B13221" s="294" t="s">
        <v>7458</v>
      </c>
    </row>
    <row r="13222">
      <c r="A13222" s="441">
        <v>45876.842189456016</v>
      </c>
      <c r="B13222" s="294" t="s">
        <v>7459</v>
      </c>
    </row>
    <row r="13223">
      <c r="A13223" s="441">
        <v>45876.84238074074</v>
      </c>
      <c r="B13223" s="294" t="s">
        <v>2278</v>
      </c>
    </row>
    <row r="13224">
      <c r="A13224" s="441">
        <v>45876.84239438658</v>
      </c>
      <c r="B13224" s="294" t="s">
        <v>7501</v>
      </c>
    </row>
    <row r="13225">
      <c r="A13225" s="441">
        <v>45876.84245541667</v>
      </c>
      <c r="B13225" s="294" t="s">
        <v>2280</v>
      </c>
    </row>
    <row r="13226">
      <c r="A13226" s="441">
        <v>45876.84246472223</v>
      </c>
      <c r="B13226" s="294" t="s">
        <v>2281</v>
      </c>
    </row>
    <row r="13227">
      <c r="A13227" s="441">
        <v>45876.842663206015</v>
      </c>
      <c r="B13227" s="294" t="s">
        <v>7502</v>
      </c>
    </row>
    <row r="13228">
      <c r="A13228" s="441">
        <v>45876.84266677083</v>
      </c>
      <c r="B13228" s="294" t="s">
        <v>2283</v>
      </c>
    </row>
    <row r="13229">
      <c r="A13229" s="441">
        <v>45876.84267561343</v>
      </c>
      <c r="B13229" s="294" t="s">
        <v>7503</v>
      </c>
    </row>
    <row r="13230">
      <c r="A13230" s="441">
        <v>45876.842681643524</v>
      </c>
      <c r="B13230" s="294" t="s">
        <v>2285</v>
      </c>
    </row>
    <row r="13231">
      <c r="A13231" s="441">
        <v>45876.842700277775</v>
      </c>
      <c r="B13231" s="294" t="s">
        <v>7504</v>
      </c>
    </row>
    <row r="13232">
      <c r="A13232" s="441">
        <v>45876.84272623842</v>
      </c>
      <c r="B13232" s="294" t="s">
        <v>7505</v>
      </c>
    </row>
    <row r="13233">
      <c r="A13233" s="441">
        <v>45876.89428275463</v>
      </c>
      <c r="B13233" s="294" t="s">
        <v>7506</v>
      </c>
    </row>
    <row r="13234">
      <c r="A13234" s="441">
        <v>45876.89429186343</v>
      </c>
      <c r="B13234" s="294" t="s">
        <v>2275</v>
      </c>
    </row>
    <row r="13235">
      <c r="A13235" s="441">
        <v>45876.894295624996</v>
      </c>
      <c r="B13235" s="294" t="s">
        <v>2565</v>
      </c>
    </row>
    <row r="13236">
      <c r="A13236" s="441">
        <v>45876.89430324074</v>
      </c>
      <c r="B13236" s="294" t="s">
        <v>7507</v>
      </c>
    </row>
    <row r="13237">
      <c r="A13237" s="441">
        <v>45876.89433811343</v>
      </c>
      <c r="B13237" s="294" t="s">
        <v>7508</v>
      </c>
    </row>
    <row r="13238">
      <c r="A13238" s="441">
        <v>45876.89569196759</v>
      </c>
      <c r="B13238" s="294" t="s">
        <v>7509</v>
      </c>
    </row>
    <row r="13239">
      <c r="A13239" s="441">
        <v>45876.89569597223</v>
      </c>
      <c r="B13239" s="294" t="s">
        <v>2274</v>
      </c>
    </row>
    <row r="13240">
      <c r="A13240" s="441">
        <v>45876.89570403935</v>
      </c>
      <c r="B13240" s="294" t="s">
        <v>2275</v>
      </c>
    </row>
    <row r="13241">
      <c r="A13241" s="441">
        <v>45876.89570753472</v>
      </c>
      <c r="B13241" s="294" t="s">
        <v>2276</v>
      </c>
    </row>
    <row r="13242">
      <c r="A13242" s="441">
        <v>45876.89571114583</v>
      </c>
      <c r="B13242" s="294" t="s">
        <v>7458</v>
      </c>
    </row>
    <row r="13243">
      <c r="A13243" s="441">
        <v>45876.89571462963</v>
      </c>
      <c r="B13243" s="294" t="s">
        <v>7459</v>
      </c>
    </row>
    <row r="13244">
      <c r="A13244" s="441">
        <v>45876.89587857639</v>
      </c>
      <c r="B13244" s="294" t="s">
        <v>2278</v>
      </c>
    </row>
    <row r="13245">
      <c r="A13245" s="441">
        <v>45876.89589186343</v>
      </c>
      <c r="B13245" s="294" t="s">
        <v>7510</v>
      </c>
    </row>
    <row r="13246">
      <c r="A13246" s="441">
        <v>45876.89593383102</v>
      </c>
      <c r="B13246" s="294" t="s">
        <v>2280</v>
      </c>
    </row>
    <row r="13247">
      <c r="A13247" s="441">
        <v>45876.895943888885</v>
      </c>
      <c r="B13247" s="294" t="s">
        <v>2281</v>
      </c>
    </row>
    <row r="13248">
      <c r="A13248" s="441">
        <v>45876.89612153935</v>
      </c>
      <c r="B13248" s="294" t="s">
        <v>7511</v>
      </c>
    </row>
    <row r="13249">
      <c r="A13249" s="441">
        <v>45876.89612561342</v>
      </c>
      <c r="B13249" s="294" t="s">
        <v>2283</v>
      </c>
    </row>
    <row r="13250">
      <c r="A13250" s="441">
        <v>45876.896135358795</v>
      </c>
      <c r="B13250" s="294" t="s">
        <v>7512</v>
      </c>
    </row>
    <row r="13251">
      <c r="A13251" s="441">
        <v>45876.89613862269</v>
      </c>
      <c r="B13251" s="294" t="s">
        <v>2285</v>
      </c>
    </row>
    <row r="13252">
      <c r="A13252" s="441">
        <v>45876.8961436574</v>
      </c>
      <c r="B13252" s="294" t="s">
        <v>7513</v>
      </c>
    </row>
    <row r="13253">
      <c r="A13253" s="441">
        <v>45876.89615082176</v>
      </c>
      <c r="B13253" s="294" t="s">
        <v>7514</v>
      </c>
    </row>
    <row r="13254">
      <c r="A13254" s="441">
        <v>45876.95094141204</v>
      </c>
      <c r="B13254" s="294" t="s">
        <v>7515</v>
      </c>
    </row>
    <row r="13255">
      <c r="A13255" s="441">
        <v>45876.95094737269</v>
      </c>
      <c r="B13255" s="294" t="s">
        <v>2260</v>
      </c>
    </row>
    <row r="13256">
      <c r="A13256" s="441">
        <v>45876.95096872685</v>
      </c>
      <c r="B13256" s="294" t="s">
        <v>2696</v>
      </c>
    </row>
    <row r="13257">
      <c r="A13257" s="441">
        <v>45876.95097304398</v>
      </c>
      <c r="B13257" s="294" t="s">
        <v>2264</v>
      </c>
    </row>
    <row r="13258">
      <c r="A13258" s="441">
        <v>45877.05287998843</v>
      </c>
      <c r="B13258" s="294" t="s">
        <v>7516</v>
      </c>
    </row>
    <row r="13259">
      <c r="A13259" s="441">
        <v>45877.05289333333</v>
      </c>
      <c r="B13259" s="294" t="s">
        <v>2828</v>
      </c>
    </row>
    <row r="13260">
      <c r="A13260" s="441">
        <v>45877.05290098379</v>
      </c>
      <c r="B13260" s="294" t="s">
        <v>2565</v>
      </c>
    </row>
    <row r="13261">
      <c r="A13261" s="441">
        <v>45877.05291219907</v>
      </c>
      <c r="B13261" s="294" t="s">
        <v>7517</v>
      </c>
    </row>
    <row r="13262">
      <c r="A13262" s="441">
        <v>45877.05293015046</v>
      </c>
      <c r="B13262" s="294" t="s">
        <v>7518</v>
      </c>
    </row>
    <row r="13263">
      <c r="A13263" s="441">
        <v>45877.05429828704</v>
      </c>
      <c r="B13263" s="294" t="s">
        <v>7519</v>
      </c>
    </row>
    <row r="13264">
      <c r="A13264" s="441">
        <v>45877.05430256945</v>
      </c>
      <c r="B13264" s="294" t="s">
        <v>2274</v>
      </c>
    </row>
    <row r="13265">
      <c r="A13265" s="441">
        <v>45877.05431237268</v>
      </c>
      <c r="B13265" s="294" t="s">
        <v>2828</v>
      </c>
    </row>
    <row r="13266">
      <c r="A13266" s="441">
        <v>45877.05431644676</v>
      </c>
      <c r="B13266" s="294" t="s">
        <v>2832</v>
      </c>
    </row>
    <row r="13267">
      <c r="A13267" s="441">
        <v>45877.05432105324</v>
      </c>
      <c r="B13267" s="294" t="s">
        <v>7458</v>
      </c>
    </row>
    <row r="13268">
      <c r="A13268" s="441">
        <v>45877.05432502315</v>
      </c>
      <c r="B13268" s="294" t="s">
        <v>7459</v>
      </c>
    </row>
    <row r="13269">
      <c r="A13269" s="441">
        <v>45877.05443329861</v>
      </c>
      <c r="B13269" s="294" t="s">
        <v>2278</v>
      </c>
    </row>
    <row r="13270">
      <c r="A13270" s="441">
        <v>45877.05444912037</v>
      </c>
      <c r="B13270" s="294" t="s">
        <v>7520</v>
      </c>
    </row>
    <row r="13271">
      <c r="A13271" s="441">
        <v>45877.05447498843</v>
      </c>
      <c r="B13271" s="294" t="s">
        <v>2280</v>
      </c>
    </row>
    <row r="13272">
      <c r="A13272" s="441">
        <v>45877.05448738426</v>
      </c>
      <c r="B13272" s="294" t="s">
        <v>2281</v>
      </c>
    </row>
    <row r="13273">
      <c r="A13273" s="441">
        <v>45877.054582303244</v>
      </c>
      <c r="B13273" s="294" t="s">
        <v>7521</v>
      </c>
    </row>
    <row r="13274">
      <c r="A13274" s="441">
        <v>45877.05458650463</v>
      </c>
      <c r="B13274" s="294" t="s">
        <v>2283</v>
      </c>
    </row>
    <row r="13275">
      <c r="A13275" s="441">
        <v>45877.05459465278</v>
      </c>
      <c r="B13275" s="294" t="s">
        <v>7522</v>
      </c>
    </row>
    <row r="13276">
      <c r="A13276" s="441">
        <v>45877.054599247684</v>
      </c>
      <c r="B13276" s="294" t="s">
        <v>2285</v>
      </c>
    </row>
    <row r="13277">
      <c r="A13277" s="441">
        <v>45877.05460517362</v>
      </c>
      <c r="B13277" s="294" t="s">
        <v>7523</v>
      </c>
    </row>
    <row r="13278">
      <c r="A13278" s="441">
        <v>45877.05461425926</v>
      </c>
      <c r="B13278" s="294" t="s">
        <v>7524</v>
      </c>
    </row>
    <row r="13279">
      <c r="A13279" s="441">
        <v>45877.06313202546</v>
      </c>
      <c r="B13279" s="294" t="s">
        <v>7525</v>
      </c>
    </row>
    <row r="13280">
      <c r="A13280" s="441">
        <v>45877.06313733796</v>
      </c>
      <c r="B13280" s="294" t="s">
        <v>2260</v>
      </c>
    </row>
    <row r="13281">
      <c r="A13281" s="441">
        <v>45877.06314287037</v>
      </c>
      <c r="B13281" s="294" t="s">
        <v>2927</v>
      </c>
    </row>
    <row r="13282">
      <c r="A13282" s="441">
        <v>45877.06315082176</v>
      </c>
      <c r="B13282" s="294" t="s">
        <v>2262</v>
      </c>
    </row>
    <row r="13283">
      <c r="A13283" s="441">
        <v>45877.06316568287</v>
      </c>
      <c r="B13283" s="294" t="s">
        <v>2928</v>
      </c>
    </row>
    <row r="13284">
      <c r="A13284" s="441">
        <v>45877.063183935184</v>
      </c>
      <c r="B13284" s="294" t="s">
        <v>2264</v>
      </c>
    </row>
    <row r="13285">
      <c r="A13285" s="441">
        <v>45877.063576319444</v>
      </c>
      <c r="B13285" s="294" t="s">
        <v>7526</v>
      </c>
    </row>
    <row r="13286">
      <c r="A13286" s="441">
        <v>45877.06359153935</v>
      </c>
      <c r="B13286" s="294" t="s">
        <v>2839</v>
      </c>
    </row>
    <row r="13287">
      <c r="A13287" s="441">
        <v>45877.06359643518</v>
      </c>
      <c r="B13287" s="294" t="s">
        <v>2565</v>
      </c>
    </row>
    <row r="13288">
      <c r="A13288" s="441">
        <v>45877.06360444444</v>
      </c>
      <c r="B13288" s="294" t="s">
        <v>7527</v>
      </c>
    </row>
    <row r="13289">
      <c r="A13289" s="441">
        <v>45877.06362563657</v>
      </c>
      <c r="B13289" s="294" t="s">
        <v>7528</v>
      </c>
    </row>
    <row r="13290">
      <c r="A13290" s="441">
        <v>45877.06472826389</v>
      </c>
      <c r="B13290" s="294" t="s">
        <v>7529</v>
      </c>
    </row>
    <row r="13291">
      <c r="A13291" s="441">
        <v>45877.06473370371</v>
      </c>
      <c r="B13291" s="294" t="s">
        <v>2274</v>
      </c>
    </row>
    <row r="13292">
      <c r="A13292" s="441">
        <v>45877.06475118056</v>
      </c>
      <c r="B13292" s="294" t="s">
        <v>2839</v>
      </c>
    </row>
    <row r="13293">
      <c r="A13293" s="441">
        <v>45877.06475496528</v>
      </c>
      <c r="B13293" s="294" t="s">
        <v>2843</v>
      </c>
    </row>
    <row r="13294">
      <c r="A13294" s="441">
        <v>45877.064760381945</v>
      </c>
      <c r="B13294" s="294" t="s">
        <v>7458</v>
      </c>
    </row>
    <row r="13295">
      <c r="A13295" s="441">
        <v>45877.06476490741</v>
      </c>
      <c r="B13295" s="294" t="s">
        <v>7459</v>
      </c>
    </row>
    <row r="13296">
      <c r="A13296" s="441">
        <v>45877.0650065625</v>
      </c>
      <c r="B13296" s="294" t="s">
        <v>2374</v>
      </c>
    </row>
    <row r="13297">
      <c r="A13297" s="441">
        <v>45877.06502010417</v>
      </c>
      <c r="B13297" s="294" t="s">
        <v>7530</v>
      </c>
    </row>
    <row r="13298">
      <c r="A13298" s="441">
        <v>45877.0650909838</v>
      </c>
      <c r="B13298" s="294" t="s">
        <v>2280</v>
      </c>
    </row>
    <row r="13299">
      <c r="A13299" s="441">
        <v>45877.06510260417</v>
      </c>
      <c r="B13299" s="294" t="s">
        <v>2281</v>
      </c>
    </row>
    <row r="13300">
      <c r="A13300" s="441">
        <v>45877.065319710644</v>
      </c>
      <c r="B13300" s="294" t="s">
        <v>7531</v>
      </c>
    </row>
    <row r="13301">
      <c r="A13301" s="441">
        <v>45877.06532359954</v>
      </c>
      <c r="B13301" s="294" t="s">
        <v>2283</v>
      </c>
    </row>
    <row r="13302">
      <c r="A13302" s="441">
        <v>45877.065335590276</v>
      </c>
      <c r="B13302" s="294" t="s">
        <v>7532</v>
      </c>
    </row>
    <row r="13303">
      <c r="A13303" s="441">
        <v>45877.06533936343</v>
      </c>
      <c r="B13303" s="294" t="s">
        <v>2285</v>
      </c>
    </row>
    <row r="13304">
      <c r="A13304" s="441">
        <v>45877.06534619213</v>
      </c>
      <c r="B13304" s="294" t="s">
        <v>7533</v>
      </c>
    </row>
    <row r="13305">
      <c r="A13305" s="441">
        <v>45877.06535371528</v>
      </c>
      <c r="B13305" s="294" t="s">
        <v>7534</v>
      </c>
    </row>
    <row r="13306">
      <c r="A13306" s="441">
        <v>45877.2572072801</v>
      </c>
      <c r="B13306" s="294" t="s">
        <v>7535</v>
      </c>
    </row>
    <row r="13307">
      <c r="A13307" s="441">
        <v>45877.25723106481</v>
      </c>
      <c r="B13307" s="294" t="s">
        <v>7536</v>
      </c>
    </row>
    <row r="13308">
      <c r="A13308" s="441">
        <v>45877.25724842593</v>
      </c>
      <c r="B13308" s="294" t="s">
        <v>2283</v>
      </c>
    </row>
    <row r="13309">
      <c r="A13309" s="441">
        <v>45877.25725605324</v>
      </c>
      <c r="B13309" s="294" t="s">
        <v>7537</v>
      </c>
    </row>
    <row r="13310">
      <c r="A13310" s="441">
        <v>45877.29210040509</v>
      </c>
      <c r="B13310" s="294" t="s">
        <v>7538</v>
      </c>
    </row>
    <row r="13311">
      <c r="A13311" s="441">
        <v>45877.292111585644</v>
      </c>
      <c r="B13311" s="294" t="s">
        <v>3149</v>
      </c>
    </row>
    <row r="13312">
      <c r="A13312" s="441">
        <v>45877.29213271991</v>
      </c>
      <c r="B13312" s="294" t="s">
        <v>2398</v>
      </c>
    </row>
    <row r="13313">
      <c r="A13313" s="441">
        <v>45877.292140949074</v>
      </c>
      <c r="B13313" s="294" t="s">
        <v>2399</v>
      </c>
    </row>
    <row r="13314">
      <c r="A13314" s="441">
        <v>45877.29215230324</v>
      </c>
      <c r="B13314" s="294" t="s">
        <v>7539</v>
      </c>
    </row>
    <row r="13315">
      <c r="A13315" s="441">
        <v>45877.294181087964</v>
      </c>
      <c r="B13315" s="294" t="s">
        <v>7540</v>
      </c>
    </row>
    <row r="13316">
      <c r="A13316" s="441">
        <v>45877.29418777778</v>
      </c>
      <c r="B13316" s="294" t="s">
        <v>2274</v>
      </c>
    </row>
    <row r="13317">
      <c r="A13317" s="441">
        <v>45877.2942003125</v>
      </c>
      <c r="B13317" s="294" t="s">
        <v>3149</v>
      </c>
    </row>
    <row r="13318">
      <c r="A13318" s="441">
        <v>45877.29420539352</v>
      </c>
      <c r="B13318" s="294" t="s">
        <v>3155</v>
      </c>
    </row>
    <row r="13319">
      <c r="A13319" s="441">
        <v>45877.29420956019</v>
      </c>
      <c r="B13319" s="294" t="s">
        <v>7458</v>
      </c>
    </row>
    <row r="13320">
      <c r="A13320" s="441">
        <v>45877.29421478009</v>
      </c>
      <c r="B13320" s="294" t="s">
        <v>7459</v>
      </c>
    </row>
    <row r="13321">
      <c r="A13321" s="441">
        <v>45877.2947158912</v>
      </c>
      <c r="B13321" s="294" t="s">
        <v>2333</v>
      </c>
    </row>
    <row r="13322">
      <c r="A13322" s="441">
        <v>45877.294741736114</v>
      </c>
      <c r="B13322" s="294" t="s">
        <v>7541</v>
      </c>
    </row>
    <row r="13323">
      <c r="A13323" s="441">
        <v>45877.29486091435</v>
      </c>
      <c r="B13323" s="294" t="s">
        <v>2280</v>
      </c>
    </row>
    <row r="13324">
      <c r="A13324" s="441">
        <v>45877.29487694445</v>
      </c>
      <c r="B13324" s="294" t="s">
        <v>2281</v>
      </c>
    </row>
    <row r="13325">
      <c r="A13325" s="441">
        <v>45877.295305127314</v>
      </c>
      <c r="B13325" s="294" t="s">
        <v>7542</v>
      </c>
    </row>
    <row r="13326">
      <c r="A13326" s="441">
        <v>45877.295311724534</v>
      </c>
      <c r="B13326" s="294" t="s">
        <v>2283</v>
      </c>
    </row>
    <row r="13327">
      <c r="A13327" s="441">
        <v>45877.29532001157</v>
      </c>
      <c r="B13327" s="294" t="s">
        <v>7543</v>
      </c>
    </row>
    <row r="13328">
      <c r="A13328" s="441">
        <v>45877.29532414352</v>
      </c>
      <c r="B13328" s="294" t="s">
        <v>2285</v>
      </c>
    </row>
    <row r="13329">
      <c r="A13329" s="441">
        <v>45877.29533167824</v>
      </c>
      <c r="B13329" s="294" t="s">
        <v>7544</v>
      </c>
    </row>
    <row r="13330">
      <c r="A13330" s="441">
        <v>45877.295339895834</v>
      </c>
      <c r="B13330" s="294" t="s">
        <v>7545</v>
      </c>
    </row>
    <row r="13331">
      <c r="A13331" s="441">
        <v>45877.31761760417</v>
      </c>
      <c r="B13331" s="294" t="s">
        <v>7546</v>
      </c>
    </row>
    <row r="13332">
      <c r="A13332" s="441">
        <v>45877.3176231713</v>
      </c>
      <c r="B13332" s="294" t="s">
        <v>2260</v>
      </c>
    </row>
    <row r="13333">
      <c r="A13333" s="441">
        <v>45877.31762783565</v>
      </c>
      <c r="B13333" s="294" t="s">
        <v>6944</v>
      </c>
    </row>
    <row r="13334">
      <c r="A13334" s="441">
        <v>45877.31764216435</v>
      </c>
      <c r="B13334" s="294" t="s">
        <v>2264</v>
      </c>
    </row>
    <row r="13335">
      <c r="A13335" s="441">
        <v>45877.317657824075</v>
      </c>
      <c r="B13335" s="294" t="s">
        <v>7547</v>
      </c>
    </row>
    <row r="13336">
      <c r="A13336" s="441">
        <v>45877.3176615625</v>
      </c>
      <c r="B13336" s="294" t="s">
        <v>2260</v>
      </c>
    </row>
    <row r="13337">
      <c r="A13337" s="441">
        <v>45877.317665069444</v>
      </c>
      <c r="B13337" s="294" t="s">
        <v>6944</v>
      </c>
    </row>
    <row r="13338">
      <c r="A13338" s="441">
        <v>45877.31766877315</v>
      </c>
      <c r="B13338" s="294" t="s">
        <v>2264</v>
      </c>
    </row>
    <row r="13339">
      <c r="A13339" s="441">
        <v>45877.343908599534</v>
      </c>
      <c r="B13339" s="294" t="s">
        <v>7548</v>
      </c>
    </row>
    <row r="13340">
      <c r="A13340" s="441">
        <v>45877.343924166664</v>
      </c>
      <c r="B13340" s="294" t="s">
        <v>7263</v>
      </c>
    </row>
    <row r="13341">
      <c r="A13341" s="441">
        <v>45877.34393319444</v>
      </c>
      <c r="B13341" s="294" t="s">
        <v>2398</v>
      </c>
    </row>
    <row r="13342">
      <c r="A13342" s="441">
        <v>45877.343941747684</v>
      </c>
      <c r="B13342" s="294" t="s">
        <v>2399</v>
      </c>
    </row>
    <row r="13343">
      <c r="A13343" s="441">
        <v>45877.34396212963</v>
      </c>
      <c r="B13343" s="294" t="s">
        <v>7549</v>
      </c>
    </row>
    <row r="13344">
      <c r="A13344" s="441">
        <v>45877.345086828704</v>
      </c>
      <c r="B13344" s="294" t="s">
        <v>7550</v>
      </c>
    </row>
    <row r="13345">
      <c r="A13345" s="441">
        <v>45877.34509364583</v>
      </c>
      <c r="B13345" s="294" t="s">
        <v>2274</v>
      </c>
    </row>
    <row r="13346">
      <c r="A13346" s="441">
        <v>45877.345108379624</v>
      </c>
      <c r="B13346" s="294" t="s">
        <v>7263</v>
      </c>
    </row>
    <row r="13347">
      <c r="A13347" s="441">
        <v>45877.345116446755</v>
      </c>
      <c r="B13347" s="294" t="s">
        <v>7273</v>
      </c>
    </row>
    <row r="13348">
      <c r="A13348" s="441">
        <v>45877.345122812505</v>
      </c>
      <c r="B13348" s="294" t="s">
        <v>7458</v>
      </c>
    </row>
    <row r="13349">
      <c r="A13349" s="441">
        <v>45877.34512916667</v>
      </c>
      <c r="B13349" s="294" t="s">
        <v>7459</v>
      </c>
    </row>
    <row r="13350">
      <c r="A13350" s="441">
        <v>45877.34531189815</v>
      </c>
      <c r="B13350" s="294" t="s">
        <v>2278</v>
      </c>
    </row>
    <row r="13351">
      <c r="A13351" s="441">
        <v>45877.345337175924</v>
      </c>
      <c r="B13351" s="294" t="s">
        <v>7551</v>
      </c>
    </row>
    <row r="13352">
      <c r="A13352" s="441">
        <v>45877.345393599535</v>
      </c>
      <c r="B13352" s="294" t="s">
        <v>2280</v>
      </c>
    </row>
    <row r="13353">
      <c r="A13353" s="441">
        <v>45877.34540826389</v>
      </c>
      <c r="B13353" s="294" t="s">
        <v>2281</v>
      </c>
    </row>
    <row r="13354">
      <c r="A13354" s="441">
        <v>45877.345563344905</v>
      </c>
      <c r="B13354" s="294" t="s">
        <v>7552</v>
      </c>
    </row>
    <row r="13355">
      <c r="A13355" s="441">
        <v>45877.34556981482</v>
      </c>
      <c r="B13355" s="294" t="s">
        <v>2283</v>
      </c>
    </row>
    <row r="13356">
      <c r="A13356" s="441">
        <v>45877.34558005787</v>
      </c>
      <c r="B13356" s="294" t="s">
        <v>7553</v>
      </c>
    </row>
    <row r="13357">
      <c r="A13357" s="441">
        <v>45877.3455850926</v>
      </c>
      <c r="B13357" s="294" t="s">
        <v>2285</v>
      </c>
    </row>
    <row r="13358">
      <c r="A13358" s="441">
        <v>45877.34559190972</v>
      </c>
      <c r="B13358" s="294" t="s">
        <v>7554</v>
      </c>
    </row>
    <row r="13359">
      <c r="A13359" s="441">
        <v>45877.34560511574</v>
      </c>
      <c r="B13359" s="294" t="s">
        <v>7555</v>
      </c>
    </row>
    <row r="13360">
      <c r="A13360" s="441">
        <v>45877.375099756944</v>
      </c>
      <c r="B13360" s="294" t="s">
        <v>2290</v>
      </c>
    </row>
    <row r="13361">
      <c r="A13361" s="441">
        <v>45877.37572611111</v>
      </c>
      <c r="B13361" s="294" t="s">
        <v>4122</v>
      </c>
    </row>
    <row r="13362">
      <c r="A13362" s="441">
        <v>45877.375730266205</v>
      </c>
      <c r="B13362" s="294" t="s">
        <v>7330</v>
      </c>
    </row>
    <row r="13363">
      <c r="A13363" s="441">
        <v>45877.37606991898</v>
      </c>
      <c r="B13363" s="294" t="s">
        <v>7556</v>
      </c>
    </row>
    <row r="13364">
      <c r="A13364" s="441">
        <v>45877.3761240162</v>
      </c>
      <c r="B13364" s="294" t="s">
        <v>7557</v>
      </c>
    </row>
    <row r="13365">
      <c r="A13365" s="441">
        <v>45877.376132199075</v>
      </c>
      <c r="B13365" s="294" t="s">
        <v>7558</v>
      </c>
    </row>
    <row r="13366">
      <c r="A13366" s="441">
        <v>45877.376135439816</v>
      </c>
      <c r="B13366" s="294" t="s">
        <v>2283</v>
      </c>
    </row>
    <row r="13367">
      <c r="A13367" s="441">
        <v>45877.37614648148</v>
      </c>
      <c r="B13367" s="294" t="s">
        <v>7559</v>
      </c>
    </row>
    <row r="13368">
      <c r="A13368" s="441">
        <v>45877.39329724537</v>
      </c>
      <c r="B13368" s="294" t="s">
        <v>7560</v>
      </c>
    </row>
    <row r="13369">
      <c r="A13369" s="441">
        <v>45877.39330222222</v>
      </c>
      <c r="B13369" s="294" t="s">
        <v>2260</v>
      </c>
    </row>
    <row r="13370">
      <c r="A13370" s="441">
        <v>45877.39330646991</v>
      </c>
      <c r="B13370" s="294" t="s">
        <v>2414</v>
      </c>
    </row>
    <row r="13371">
      <c r="A13371" s="441">
        <v>45877.393310555555</v>
      </c>
      <c r="B13371" s="294" t="s">
        <v>2264</v>
      </c>
    </row>
    <row r="13372">
      <c r="A13372" s="441">
        <v>45877.39371600695</v>
      </c>
      <c r="B13372" s="294" t="s">
        <v>7561</v>
      </c>
    </row>
    <row r="13373">
      <c r="A13373" s="441">
        <v>45877.39373142361</v>
      </c>
      <c r="B13373" s="294" t="s">
        <v>2260</v>
      </c>
    </row>
    <row r="13374">
      <c r="A13374" s="441">
        <v>45877.393738136576</v>
      </c>
      <c r="B13374" s="294" t="s">
        <v>2414</v>
      </c>
    </row>
    <row r="13375">
      <c r="A13375" s="441">
        <v>45877.39374833333</v>
      </c>
      <c r="B13375" s="294" t="s">
        <v>2264</v>
      </c>
    </row>
    <row r="13376">
      <c r="A13376" s="441">
        <v>45877.393939456015</v>
      </c>
      <c r="B13376" s="294" t="s">
        <v>7562</v>
      </c>
    </row>
    <row r="13377">
      <c r="A13377" s="441">
        <v>45877.3939475463</v>
      </c>
      <c r="B13377" s="294" t="s">
        <v>2260</v>
      </c>
    </row>
    <row r="13378">
      <c r="A13378" s="441">
        <v>45877.39395332176</v>
      </c>
      <c r="B13378" s="294" t="s">
        <v>2414</v>
      </c>
    </row>
    <row r="13379">
      <c r="A13379" s="441">
        <v>45877.39395997685</v>
      </c>
      <c r="B13379" s="294" t="s">
        <v>2264</v>
      </c>
    </row>
    <row r="13380">
      <c r="A13380" s="441">
        <v>45877.40455018519</v>
      </c>
      <c r="B13380" s="294" t="s">
        <v>7563</v>
      </c>
    </row>
    <row r="13381">
      <c r="A13381" s="441">
        <v>45877.40456689815</v>
      </c>
      <c r="B13381" s="294" t="s">
        <v>2260</v>
      </c>
    </row>
    <row r="13382">
      <c r="A13382" s="441">
        <v>45877.40457915509</v>
      </c>
      <c r="B13382" s="294" t="s">
        <v>2266</v>
      </c>
    </row>
    <row r="13383">
      <c r="A13383" s="441">
        <v>45877.40458671296</v>
      </c>
      <c r="B13383" s="294" t="s">
        <v>2267</v>
      </c>
    </row>
    <row r="13384">
      <c r="A13384" s="441">
        <v>45877.404599745365</v>
      </c>
      <c r="B13384" s="294" t="s">
        <v>2264</v>
      </c>
    </row>
    <row r="13385">
      <c r="A13385" s="441">
        <v>45877.41304701389</v>
      </c>
      <c r="B13385" s="294" t="s">
        <v>7564</v>
      </c>
    </row>
    <row r="13386">
      <c r="A13386" s="441">
        <v>45877.41305210648</v>
      </c>
      <c r="B13386" s="294" t="s">
        <v>2260</v>
      </c>
    </row>
    <row r="13387">
      <c r="A13387" s="441">
        <v>45877.41305725694</v>
      </c>
      <c r="B13387" s="294" t="s">
        <v>2463</v>
      </c>
    </row>
    <row r="13388">
      <c r="A13388" s="441">
        <v>45877.413063622684</v>
      </c>
      <c r="B13388" s="294" t="s">
        <v>2267</v>
      </c>
    </row>
    <row r="13389">
      <c r="A13389" s="441">
        <v>45877.413073240736</v>
      </c>
      <c r="B13389" s="294" t="s">
        <v>2264</v>
      </c>
    </row>
    <row r="13390">
      <c r="A13390" s="441">
        <v>45877.41400072917</v>
      </c>
      <c r="B13390" s="294" t="s">
        <v>7565</v>
      </c>
    </row>
    <row r="13391">
      <c r="A13391" s="441">
        <v>45877.414011817134</v>
      </c>
      <c r="B13391" s="294" t="s">
        <v>2426</v>
      </c>
    </row>
    <row r="13392">
      <c r="A13392" s="441">
        <v>45877.41401777777</v>
      </c>
      <c r="B13392" s="294" t="s">
        <v>2398</v>
      </c>
    </row>
    <row r="13393">
      <c r="A13393" s="441">
        <v>45877.41402589121</v>
      </c>
      <c r="B13393" s="294" t="s">
        <v>2399</v>
      </c>
    </row>
    <row r="13394">
      <c r="A13394" s="441">
        <v>45877.41403777778</v>
      </c>
      <c r="B13394" s="294" t="s">
        <v>7566</v>
      </c>
    </row>
    <row r="13395">
      <c r="A13395" s="441">
        <v>45877.41519009259</v>
      </c>
      <c r="B13395" s="294" t="s">
        <v>7567</v>
      </c>
    </row>
    <row r="13396">
      <c r="A13396" s="441">
        <v>45877.41521792824</v>
      </c>
      <c r="B13396" s="294" t="s">
        <v>2612</v>
      </c>
    </row>
    <row r="13397">
      <c r="A13397" s="441">
        <v>45877.41522388889</v>
      </c>
      <c r="B13397" s="294" t="s">
        <v>2398</v>
      </c>
    </row>
    <row r="13398">
      <c r="A13398" s="441">
        <v>45877.41523407407</v>
      </c>
      <c r="B13398" s="294" t="s">
        <v>2399</v>
      </c>
    </row>
    <row r="13399">
      <c r="A13399" s="441">
        <v>45877.41525237268</v>
      </c>
      <c r="B13399" s="294" t="s">
        <v>7568</v>
      </c>
    </row>
    <row r="13400">
      <c r="A13400" s="441">
        <v>45877.41548293982</v>
      </c>
      <c r="B13400" s="294" t="s">
        <v>7569</v>
      </c>
    </row>
    <row r="13401">
      <c r="A13401" s="441">
        <v>45877.41548815972</v>
      </c>
      <c r="B13401" s="294" t="s">
        <v>2274</v>
      </c>
    </row>
    <row r="13402">
      <c r="A13402" s="441">
        <v>45877.41550246528</v>
      </c>
      <c r="B13402" s="294" t="s">
        <v>2426</v>
      </c>
    </row>
    <row r="13403">
      <c r="A13403" s="441">
        <v>45877.41550744213</v>
      </c>
      <c r="B13403" s="294" t="s">
        <v>2429</v>
      </c>
    </row>
    <row r="13404">
      <c r="A13404" s="441">
        <v>45877.41551855324</v>
      </c>
      <c r="B13404" s="294" t="s">
        <v>7458</v>
      </c>
    </row>
    <row r="13405">
      <c r="A13405" s="441">
        <v>45877.41552415509</v>
      </c>
      <c r="B13405" s="294" t="s">
        <v>7459</v>
      </c>
    </row>
    <row r="13406">
      <c r="A13406" s="441">
        <v>45877.41571855324</v>
      </c>
      <c r="B13406" s="294" t="s">
        <v>7570</v>
      </c>
    </row>
    <row r="13407">
      <c r="A13407" s="441">
        <v>45877.41574175926</v>
      </c>
      <c r="B13407" s="294" t="s">
        <v>2622</v>
      </c>
    </row>
    <row r="13408">
      <c r="A13408" s="441">
        <v>45877.415749189815</v>
      </c>
      <c r="B13408" s="294" t="s">
        <v>2398</v>
      </c>
    </row>
    <row r="13409">
      <c r="A13409" s="441">
        <v>45877.41576482639</v>
      </c>
      <c r="B13409" s="294" t="s">
        <v>2399</v>
      </c>
    </row>
    <row r="13410">
      <c r="A13410" s="441">
        <v>45877.41578846065</v>
      </c>
      <c r="B13410" s="294" t="s">
        <v>7571</v>
      </c>
    </row>
    <row r="13411">
      <c r="A13411" s="441">
        <v>45877.4159280787</v>
      </c>
      <c r="B13411" s="294" t="s">
        <v>2342</v>
      </c>
    </row>
    <row r="13412">
      <c r="A13412" s="441">
        <v>45877.415949560185</v>
      </c>
      <c r="B13412" s="294" t="s">
        <v>7572</v>
      </c>
    </row>
    <row r="13413">
      <c r="A13413" s="441">
        <v>45877.41606221064</v>
      </c>
      <c r="B13413" s="294" t="s">
        <v>2280</v>
      </c>
    </row>
    <row r="13414">
      <c r="A13414" s="441">
        <v>45877.41608144676</v>
      </c>
      <c r="B13414" s="294" t="s">
        <v>2281</v>
      </c>
    </row>
    <row r="13415">
      <c r="A13415" s="441">
        <v>45877.416403599535</v>
      </c>
      <c r="B13415" s="294" t="s">
        <v>7573</v>
      </c>
    </row>
    <row r="13416">
      <c r="A13416" s="441">
        <v>45877.41641002314</v>
      </c>
      <c r="B13416" s="294" t="s">
        <v>2274</v>
      </c>
    </row>
    <row r="13417">
      <c r="A13417" s="441">
        <v>45877.41641857639</v>
      </c>
      <c r="B13417" s="294" t="s">
        <v>2431</v>
      </c>
    </row>
    <row r="13418">
      <c r="A13418" s="441">
        <v>45877.416425613425</v>
      </c>
      <c r="B13418" s="294" t="s">
        <v>7574</v>
      </c>
    </row>
    <row r="13419">
      <c r="A13419" s="441">
        <v>45877.41642987268</v>
      </c>
      <c r="B13419" s="294" t="s">
        <v>2612</v>
      </c>
    </row>
    <row r="13420">
      <c r="A13420" s="441">
        <v>45877.416434722225</v>
      </c>
      <c r="B13420" s="294" t="s">
        <v>3957</v>
      </c>
    </row>
    <row r="13421">
      <c r="A13421" s="441">
        <v>45877.416439629626</v>
      </c>
      <c r="B13421" s="294" t="s">
        <v>7458</v>
      </c>
    </row>
    <row r="13422">
      <c r="A13422" s="441">
        <v>45877.41644487268</v>
      </c>
      <c r="B13422" s="294" t="s">
        <v>7459</v>
      </c>
    </row>
    <row r="13423">
      <c r="A13423" s="441">
        <v>45877.41666148148</v>
      </c>
      <c r="B13423" s="294" t="s">
        <v>2374</v>
      </c>
    </row>
    <row r="13424">
      <c r="A13424" s="441">
        <v>45877.41668996528</v>
      </c>
      <c r="B13424" s="294" t="s">
        <v>7575</v>
      </c>
    </row>
    <row r="13425">
      <c r="A13425" s="441">
        <v>45877.41671902778</v>
      </c>
      <c r="B13425" s="294" t="s">
        <v>2280</v>
      </c>
    </row>
    <row r="13426">
      <c r="A13426" s="441">
        <v>45877.41673523148</v>
      </c>
      <c r="B13426" s="294" t="s">
        <v>2281</v>
      </c>
    </row>
    <row r="13427">
      <c r="A13427" s="441">
        <v>45877.416750578705</v>
      </c>
      <c r="B13427" s="294" t="s">
        <v>7576</v>
      </c>
    </row>
    <row r="13428">
      <c r="A13428" s="441">
        <v>45877.4169169213</v>
      </c>
      <c r="B13428" s="294" t="s">
        <v>4316</v>
      </c>
    </row>
    <row r="13429">
      <c r="A13429" s="441">
        <v>45877.41692337963</v>
      </c>
      <c r="B13429" s="294" t="s">
        <v>7577</v>
      </c>
    </row>
    <row r="13430">
      <c r="A13430" s="441">
        <v>45877.41699520833</v>
      </c>
      <c r="B13430" s="294" t="s">
        <v>7578</v>
      </c>
    </row>
    <row r="13431">
      <c r="A13431" s="441">
        <v>45877.417003703704</v>
      </c>
      <c r="B13431" s="294" t="s">
        <v>2435</v>
      </c>
    </row>
    <row r="13432">
      <c r="A13432" s="441">
        <v>45877.41702032408</v>
      </c>
      <c r="B13432" s="294" t="s">
        <v>2274</v>
      </c>
    </row>
    <row r="13433">
      <c r="A13433" s="441">
        <v>45877.41702054398</v>
      </c>
      <c r="B13433" s="294" t="s">
        <v>7579</v>
      </c>
    </row>
    <row r="13434">
      <c r="A13434" s="441">
        <v>45877.41702636574</v>
      </c>
      <c r="B13434" s="294" t="s">
        <v>2283</v>
      </c>
    </row>
    <row r="13435">
      <c r="A13435" s="441">
        <v>45877.41703002315</v>
      </c>
      <c r="B13435" s="294" t="s">
        <v>2622</v>
      </c>
    </row>
    <row r="13436">
      <c r="A13436" s="441">
        <v>45877.41703466435</v>
      </c>
      <c r="B13436" s="294" t="s">
        <v>2641</v>
      </c>
    </row>
    <row r="13437">
      <c r="A13437" s="441">
        <v>45877.417039629625</v>
      </c>
      <c r="B13437" s="294" t="s">
        <v>7580</v>
      </c>
    </row>
    <row r="13438">
      <c r="A13438" s="441">
        <v>45877.41704060185</v>
      </c>
      <c r="B13438" s="294" t="s">
        <v>7458</v>
      </c>
    </row>
    <row r="13439">
      <c r="A13439" s="441">
        <v>45877.41704518518</v>
      </c>
      <c r="B13439" s="294" t="s">
        <v>2285</v>
      </c>
    </row>
    <row r="13440">
      <c r="A13440" s="441">
        <v>45877.417046585644</v>
      </c>
      <c r="B13440" s="294" t="s">
        <v>7459</v>
      </c>
    </row>
    <row r="13441">
      <c r="A13441" s="441">
        <v>45877.417052488425</v>
      </c>
      <c r="B13441" s="294" t="s">
        <v>7581</v>
      </c>
    </row>
    <row r="13442">
      <c r="A13442" s="441">
        <v>45877.41706054399</v>
      </c>
      <c r="B13442" s="294" t="s">
        <v>7582</v>
      </c>
    </row>
    <row r="13443">
      <c r="A13443" s="441">
        <v>45877.41711776621</v>
      </c>
      <c r="B13443" s="294" t="s">
        <v>7583</v>
      </c>
    </row>
    <row r="13444">
      <c r="A13444" s="441">
        <v>45877.41719337963</v>
      </c>
      <c r="B13444" s="294" t="s">
        <v>2342</v>
      </c>
    </row>
    <row r="13445">
      <c r="A13445" s="441">
        <v>45877.41723177083</v>
      </c>
      <c r="B13445" s="294" t="s">
        <v>7584</v>
      </c>
    </row>
    <row r="13446">
      <c r="A13446" s="441">
        <v>45877.417261678245</v>
      </c>
      <c r="B13446" s="294" t="s">
        <v>2280</v>
      </c>
    </row>
    <row r="13447">
      <c r="A13447" s="441">
        <v>45877.41728689815</v>
      </c>
      <c r="B13447" s="294" t="s">
        <v>2281</v>
      </c>
    </row>
    <row r="13448">
      <c r="A13448" s="441">
        <v>45877.417294768515</v>
      </c>
      <c r="B13448" s="294" t="s">
        <v>7585</v>
      </c>
    </row>
    <row r="13449">
      <c r="A13449" s="441">
        <v>45877.4173109375</v>
      </c>
      <c r="B13449" s="294" t="s">
        <v>2435</v>
      </c>
    </row>
    <row r="13450">
      <c r="A13450" s="441">
        <v>45877.41733258102</v>
      </c>
      <c r="B13450" s="294" t="s">
        <v>7586</v>
      </c>
    </row>
    <row r="13451">
      <c r="A13451" s="441">
        <v>45877.41734158565</v>
      </c>
      <c r="B13451" s="294" t="s">
        <v>2283</v>
      </c>
    </row>
    <row r="13452">
      <c r="A13452" s="441">
        <v>45877.4173544213</v>
      </c>
      <c r="B13452" s="294" t="s">
        <v>7587</v>
      </c>
    </row>
    <row r="13453">
      <c r="A13453" s="441">
        <v>45877.41735952546</v>
      </c>
      <c r="B13453" s="294" t="s">
        <v>2285</v>
      </c>
    </row>
    <row r="13454">
      <c r="A13454" s="441">
        <v>45877.41738252315</v>
      </c>
      <c r="B13454" s="294" t="s">
        <v>3177</v>
      </c>
    </row>
    <row r="13455">
      <c r="A13455" s="441">
        <v>45877.4173812963</v>
      </c>
      <c r="B13455" s="294" t="s">
        <v>7588</v>
      </c>
    </row>
    <row r="13456">
      <c r="A13456" s="441">
        <v>45877.417394247685</v>
      </c>
      <c r="B13456" s="294" t="s">
        <v>7589</v>
      </c>
    </row>
    <row r="13457">
      <c r="A13457" s="441">
        <v>45877.417397199075</v>
      </c>
      <c r="B13457" s="294" t="s">
        <v>7590</v>
      </c>
    </row>
    <row r="13458">
      <c r="A13458" s="441">
        <v>45877.41750224537</v>
      </c>
      <c r="B13458" s="294" t="s">
        <v>7591</v>
      </c>
    </row>
    <row r="13459">
      <c r="A13459" s="441">
        <v>45877.417621932866</v>
      </c>
      <c r="B13459" s="294" t="s">
        <v>7592</v>
      </c>
    </row>
    <row r="13460">
      <c r="A13460" s="441">
        <v>45877.4176296875</v>
      </c>
      <c r="B13460" s="294" t="s">
        <v>2435</v>
      </c>
    </row>
    <row r="13461">
      <c r="A13461" s="441">
        <v>45877.417634375</v>
      </c>
      <c r="B13461" s="294" t="s">
        <v>7593</v>
      </c>
    </row>
    <row r="13462">
      <c r="A13462" s="441">
        <v>45877.41763965278</v>
      </c>
      <c r="B13462" s="294" t="s">
        <v>2283</v>
      </c>
    </row>
    <row r="13463">
      <c r="A13463" s="441">
        <v>45877.417652476855</v>
      </c>
      <c r="B13463" s="294" t="s">
        <v>7594</v>
      </c>
    </row>
    <row r="13464">
      <c r="A13464" s="441">
        <v>45877.41765762732</v>
      </c>
      <c r="B13464" s="294" t="s">
        <v>2285</v>
      </c>
    </row>
    <row r="13465">
      <c r="A13465" s="441">
        <v>45877.41766399305</v>
      </c>
      <c r="B13465" s="294" t="s">
        <v>7595</v>
      </c>
    </row>
    <row r="13466">
      <c r="A13466" s="441">
        <v>45877.4176730787</v>
      </c>
      <c r="B13466" s="294" t="s">
        <v>7596</v>
      </c>
    </row>
    <row r="13467">
      <c r="A13467" s="441">
        <v>45877.446157997685</v>
      </c>
      <c r="B13467" s="294" t="s">
        <v>7597</v>
      </c>
    </row>
    <row r="13468">
      <c r="A13468" s="441">
        <v>45877.44617570602</v>
      </c>
      <c r="B13468" s="294" t="s">
        <v>2260</v>
      </c>
    </row>
    <row r="13469">
      <c r="A13469" s="441">
        <v>45877.446195972225</v>
      </c>
      <c r="B13469" s="294" t="s">
        <v>2266</v>
      </c>
    </row>
    <row r="13470">
      <c r="A13470" s="441">
        <v>45877.44620362269</v>
      </c>
      <c r="B13470" s="294" t="s">
        <v>2267</v>
      </c>
    </row>
    <row r="13471">
      <c r="A13471" s="441">
        <v>45877.446226388885</v>
      </c>
      <c r="B13471" s="294" t="s">
        <v>2264</v>
      </c>
    </row>
    <row r="13472">
      <c r="A13472" s="441">
        <v>45877.47079516204</v>
      </c>
      <c r="B13472" s="294" t="s">
        <v>7598</v>
      </c>
    </row>
    <row r="13473">
      <c r="A13473" s="441">
        <v>45877.470799918985</v>
      </c>
      <c r="B13473" s="294" t="s">
        <v>2260</v>
      </c>
    </row>
    <row r="13474">
      <c r="A13474" s="441">
        <v>45877.470803495366</v>
      </c>
      <c r="B13474" s="294" t="s">
        <v>2447</v>
      </c>
    </row>
    <row r="13475">
      <c r="A13475" s="441">
        <v>45877.470806365745</v>
      </c>
      <c r="B13475" s="294" t="s">
        <v>2262</v>
      </c>
    </row>
    <row r="13476">
      <c r="A13476" s="441">
        <v>45877.47082503472</v>
      </c>
      <c r="B13476" s="294" t="s">
        <v>2448</v>
      </c>
    </row>
    <row r="13477">
      <c r="A13477" s="441">
        <v>45877.47083975695</v>
      </c>
      <c r="B13477" s="294" t="s">
        <v>2264</v>
      </c>
    </row>
    <row r="13478">
      <c r="A13478" s="441">
        <v>45877.471915243055</v>
      </c>
      <c r="B13478" s="294" t="s">
        <v>7599</v>
      </c>
    </row>
    <row r="13479">
      <c r="A13479" s="441">
        <v>45877.47193384259</v>
      </c>
      <c r="B13479" s="294" t="s">
        <v>2450</v>
      </c>
    </row>
    <row r="13480">
      <c r="A13480" s="441">
        <v>45877.471938483795</v>
      </c>
      <c r="B13480" s="294" t="s">
        <v>2451</v>
      </c>
    </row>
    <row r="13481">
      <c r="A13481" s="441">
        <v>45877.47194949074</v>
      </c>
      <c r="B13481" s="294" t="s">
        <v>7600</v>
      </c>
    </row>
    <row r="13482">
      <c r="A13482" s="441">
        <v>45877.47197092592</v>
      </c>
      <c r="B13482" s="294" t="s">
        <v>7601</v>
      </c>
    </row>
    <row r="13483">
      <c r="A13483" s="441">
        <v>45877.472906574076</v>
      </c>
      <c r="B13483" s="294" t="s">
        <v>7602</v>
      </c>
    </row>
    <row r="13484">
      <c r="A13484" s="441">
        <v>45877.47291001157</v>
      </c>
      <c r="B13484" s="294" t="s">
        <v>2274</v>
      </c>
    </row>
    <row r="13485">
      <c r="A13485" s="441">
        <v>45877.47292741898</v>
      </c>
      <c r="B13485" s="294" t="s">
        <v>2450</v>
      </c>
    </row>
    <row r="13486">
      <c r="A13486" s="441">
        <v>45877.47293041667</v>
      </c>
      <c r="B13486" s="294" t="s">
        <v>2455</v>
      </c>
    </row>
    <row r="13487">
      <c r="A13487" s="441">
        <v>45877.47293358797</v>
      </c>
      <c r="B13487" s="294" t="s">
        <v>7603</v>
      </c>
    </row>
    <row r="13488">
      <c r="A13488" s="441">
        <v>45877.47293636574</v>
      </c>
      <c r="B13488" s="294" t="s">
        <v>7604</v>
      </c>
    </row>
    <row r="13489">
      <c r="A13489" s="441">
        <v>45877.47322997685</v>
      </c>
      <c r="B13489" s="294" t="s">
        <v>2342</v>
      </c>
    </row>
    <row r="13490">
      <c r="A13490" s="441">
        <v>45877.473244479166</v>
      </c>
      <c r="B13490" s="294" t="s">
        <v>7605</v>
      </c>
    </row>
    <row r="13491">
      <c r="A13491" s="441">
        <v>45877.473318668985</v>
      </c>
      <c r="B13491" s="294" t="s">
        <v>2280</v>
      </c>
    </row>
    <row r="13492">
      <c r="A13492" s="441">
        <v>45877.47333049768</v>
      </c>
      <c r="B13492" s="294" t="s">
        <v>2281</v>
      </c>
    </row>
    <row r="13493">
      <c r="A13493" s="441">
        <v>45877.47358721065</v>
      </c>
      <c r="B13493" s="294" t="s">
        <v>7606</v>
      </c>
    </row>
    <row r="13494">
      <c r="A13494" s="441">
        <v>45877.47359068287</v>
      </c>
      <c r="B13494" s="294" t="s">
        <v>2283</v>
      </c>
    </row>
    <row r="13495">
      <c r="A13495" s="441">
        <v>45877.47360131945</v>
      </c>
      <c r="B13495" s="294" t="s">
        <v>7607</v>
      </c>
    </row>
    <row r="13496">
      <c r="A13496" s="441">
        <v>45877.47360506945</v>
      </c>
      <c r="B13496" s="294" t="s">
        <v>2285</v>
      </c>
    </row>
    <row r="13497">
      <c r="A13497" s="441">
        <v>45877.47361097222</v>
      </c>
      <c r="B13497" s="294" t="s">
        <v>7608</v>
      </c>
    </row>
    <row r="13498">
      <c r="A13498" s="441">
        <v>45877.473617615746</v>
      </c>
      <c r="B13498" s="294" t="s">
        <v>7609</v>
      </c>
    </row>
    <row r="13499">
      <c r="A13499" s="441">
        <v>45877.486646527774</v>
      </c>
      <c r="B13499" s="294" t="s">
        <v>7610</v>
      </c>
    </row>
    <row r="13500">
      <c r="A13500" s="441">
        <v>45877.486652569445</v>
      </c>
      <c r="B13500" s="294" t="s">
        <v>2260</v>
      </c>
    </row>
    <row r="13501">
      <c r="A13501" s="441">
        <v>45877.486658657406</v>
      </c>
      <c r="B13501" s="294" t="s">
        <v>2293</v>
      </c>
    </row>
    <row r="13502">
      <c r="A13502" s="441">
        <v>45877.4866772338</v>
      </c>
      <c r="B13502" s="294" t="s">
        <v>2264</v>
      </c>
    </row>
    <row r="13503">
      <c r="A13503" s="441">
        <v>45877.67136765046</v>
      </c>
      <c r="B13503" s="294" t="s">
        <v>7611</v>
      </c>
    </row>
    <row r="13504">
      <c r="A13504" s="441">
        <v>45877.671373136574</v>
      </c>
      <c r="B13504" s="294" t="s">
        <v>2260</v>
      </c>
    </row>
    <row r="13505">
      <c r="A13505" s="441">
        <v>45877.67137747685</v>
      </c>
      <c r="B13505" s="294" t="s">
        <v>6944</v>
      </c>
    </row>
    <row r="13506">
      <c r="A13506" s="441">
        <v>45877.671381886576</v>
      </c>
      <c r="B13506" s="294" t="s">
        <v>2264</v>
      </c>
    </row>
    <row r="13507">
      <c r="A13507" s="441">
        <v>45877.68555572917</v>
      </c>
      <c r="B13507" s="294" t="s">
        <v>7612</v>
      </c>
    </row>
    <row r="13508">
      <c r="A13508" s="441">
        <v>45877.685570625</v>
      </c>
      <c r="B13508" s="294" t="s">
        <v>2260</v>
      </c>
    </row>
    <row r="13509">
      <c r="A13509" s="441">
        <v>45877.685576250005</v>
      </c>
      <c r="B13509" s="294" t="s">
        <v>7478</v>
      </c>
    </row>
    <row r="13510">
      <c r="A13510" s="441">
        <v>45877.685588252316</v>
      </c>
      <c r="B13510" s="294" t="s">
        <v>2264</v>
      </c>
    </row>
    <row r="13511">
      <c r="A13511" s="441">
        <v>45877.72807653935</v>
      </c>
      <c r="B13511" s="294" t="s">
        <v>7613</v>
      </c>
    </row>
    <row r="13512">
      <c r="A13512" s="441">
        <v>45877.72808833333</v>
      </c>
      <c r="B13512" s="294" t="s">
        <v>2397</v>
      </c>
    </row>
    <row r="13513">
      <c r="A13513" s="441">
        <v>45877.72811214121</v>
      </c>
      <c r="B13513" s="294" t="s">
        <v>2398</v>
      </c>
    </row>
    <row r="13514">
      <c r="A13514" s="441">
        <v>45877.72812043982</v>
      </c>
      <c r="B13514" s="294" t="s">
        <v>2399</v>
      </c>
    </row>
    <row r="13515">
      <c r="A13515" s="441">
        <v>45877.728140810184</v>
      </c>
      <c r="B13515" s="294" t="s">
        <v>7614</v>
      </c>
    </row>
    <row r="13516">
      <c r="A13516" s="441">
        <v>45877.729486365744</v>
      </c>
      <c r="B13516" s="294" t="s">
        <v>7615</v>
      </c>
    </row>
    <row r="13517">
      <c r="A13517" s="441">
        <v>45877.72949090278</v>
      </c>
      <c r="B13517" s="294" t="s">
        <v>2274</v>
      </c>
    </row>
    <row r="13518">
      <c r="A13518" s="441">
        <v>45877.72950497685</v>
      </c>
      <c r="B13518" s="294" t="s">
        <v>2397</v>
      </c>
    </row>
    <row r="13519">
      <c r="A13519" s="441">
        <v>45877.729517534724</v>
      </c>
      <c r="B13519" s="294" t="s">
        <v>2402</v>
      </c>
    </row>
    <row r="13520">
      <c r="A13520" s="441">
        <v>45877.72952761574</v>
      </c>
      <c r="B13520" s="294" t="s">
        <v>7603</v>
      </c>
    </row>
    <row r="13521">
      <c r="A13521" s="441">
        <v>45877.72953141204</v>
      </c>
      <c r="B13521" s="294" t="s">
        <v>7604</v>
      </c>
    </row>
    <row r="13522">
      <c r="A13522" s="441">
        <v>45877.72954534722</v>
      </c>
      <c r="B13522" s="294" t="s">
        <v>7616</v>
      </c>
    </row>
    <row r="13523">
      <c r="A13523" s="441">
        <v>45877.729565104164</v>
      </c>
      <c r="B13523" s="294" t="s">
        <v>2260</v>
      </c>
    </row>
    <row r="13524">
      <c r="A13524" s="441">
        <v>45877.72957119213</v>
      </c>
      <c r="B13524" s="294" t="s">
        <v>7478</v>
      </c>
    </row>
    <row r="13525">
      <c r="A13525" s="441">
        <v>45877.72958539352</v>
      </c>
      <c r="B13525" s="294" t="s">
        <v>2264</v>
      </c>
    </row>
    <row r="13526">
      <c r="A13526" s="441">
        <v>45877.729604259264</v>
      </c>
      <c r="B13526" s="294" t="s">
        <v>2342</v>
      </c>
    </row>
    <row r="13527">
      <c r="A13527" s="441">
        <v>45877.72962711805</v>
      </c>
      <c r="B13527" s="294" t="s">
        <v>7617</v>
      </c>
    </row>
    <row r="13528">
      <c r="A13528" s="441">
        <v>45877.729643541665</v>
      </c>
      <c r="B13528" s="294" t="s">
        <v>2280</v>
      </c>
    </row>
    <row r="13529">
      <c r="A13529" s="441">
        <v>45877.72966979167</v>
      </c>
      <c r="B13529" s="294" t="s">
        <v>2281</v>
      </c>
    </row>
    <row r="13530">
      <c r="A13530" s="441">
        <v>45877.729748831014</v>
      </c>
      <c r="B13530" s="294" t="s">
        <v>7618</v>
      </c>
    </row>
    <row r="13531">
      <c r="A13531" s="441">
        <v>45877.72977116898</v>
      </c>
      <c r="B13531" s="294" t="s">
        <v>2283</v>
      </c>
    </row>
    <row r="13532">
      <c r="A13532" s="441">
        <v>45877.72978040509</v>
      </c>
      <c r="B13532" s="294" t="s">
        <v>7619</v>
      </c>
    </row>
    <row r="13533">
      <c r="A13533" s="441">
        <v>45877.72978429398</v>
      </c>
      <c r="B13533" s="294" t="s">
        <v>2285</v>
      </c>
    </row>
    <row r="13534">
      <c r="A13534" s="441">
        <v>45877.72978984954</v>
      </c>
      <c r="B13534" s="294" t="s">
        <v>7620</v>
      </c>
    </row>
    <row r="13535">
      <c r="A13535" s="441">
        <v>45877.72979967593</v>
      </c>
      <c r="B13535" s="294" t="s">
        <v>7621</v>
      </c>
    </row>
    <row r="13536">
      <c r="A13536" s="441">
        <v>45877.73349709491</v>
      </c>
      <c r="B13536" s="294" t="s">
        <v>7622</v>
      </c>
    </row>
    <row r="13537">
      <c r="A13537" s="441">
        <v>45877.7335031713</v>
      </c>
      <c r="B13537" s="294" t="s">
        <v>2260</v>
      </c>
    </row>
    <row r="13538">
      <c r="A13538" s="441">
        <v>45877.733507743054</v>
      </c>
      <c r="B13538" s="294" t="s">
        <v>7478</v>
      </c>
    </row>
    <row r="13539">
      <c r="A13539" s="441">
        <v>45877.73352145833</v>
      </c>
      <c r="B13539" s="294" t="s">
        <v>2264</v>
      </c>
    </row>
    <row r="13540">
      <c r="A13540" s="441">
        <v>45877.73547465278</v>
      </c>
      <c r="B13540" s="294" t="s">
        <v>7623</v>
      </c>
    </row>
    <row r="13541">
      <c r="A13541" s="441">
        <v>45877.73549255787</v>
      </c>
      <c r="B13541" s="294" t="s">
        <v>6311</v>
      </c>
    </row>
    <row r="13542">
      <c r="A13542" s="441">
        <v>45877.7354978588</v>
      </c>
      <c r="B13542" s="294" t="s">
        <v>2398</v>
      </c>
    </row>
    <row r="13543">
      <c r="A13543" s="441">
        <v>45877.735508495374</v>
      </c>
      <c r="B13543" s="294" t="s">
        <v>2399</v>
      </c>
    </row>
    <row r="13544">
      <c r="A13544" s="441">
        <v>45877.73553125</v>
      </c>
      <c r="B13544" s="294" t="s">
        <v>7624</v>
      </c>
    </row>
    <row r="13545">
      <c r="A13545" s="441">
        <v>45877.73582365741</v>
      </c>
      <c r="B13545" s="294" t="s">
        <v>7625</v>
      </c>
    </row>
    <row r="13546">
      <c r="A13546" s="441">
        <v>45877.73582716435</v>
      </c>
      <c r="B13546" s="294" t="s">
        <v>2274</v>
      </c>
    </row>
    <row r="13547">
      <c r="A13547" s="441">
        <v>45877.73583521991</v>
      </c>
      <c r="B13547" s="294" t="s">
        <v>6311</v>
      </c>
    </row>
    <row r="13548">
      <c r="A13548" s="441">
        <v>45877.73583939815</v>
      </c>
      <c r="B13548" s="294" t="s">
        <v>6314</v>
      </c>
    </row>
    <row r="13549">
      <c r="A13549" s="441">
        <v>45877.73584334491</v>
      </c>
      <c r="B13549" s="294" t="s">
        <v>7603</v>
      </c>
    </row>
    <row r="13550">
      <c r="A13550" s="441">
        <v>45877.735847523145</v>
      </c>
      <c r="B13550" s="294" t="s">
        <v>7604</v>
      </c>
    </row>
    <row r="13551">
      <c r="A13551" s="441">
        <v>45877.73609381945</v>
      </c>
      <c r="B13551" s="294" t="s">
        <v>2333</v>
      </c>
    </row>
    <row r="13552">
      <c r="A13552" s="441">
        <v>45877.736126550924</v>
      </c>
      <c r="B13552" s="294" t="s">
        <v>7626</v>
      </c>
    </row>
    <row r="13553">
      <c r="A13553" s="441">
        <v>45877.73618331019</v>
      </c>
      <c r="B13553" s="294" t="s">
        <v>2280</v>
      </c>
    </row>
    <row r="13554">
      <c r="A13554" s="441">
        <v>45877.73619314814</v>
      </c>
      <c r="B13554" s="294" t="s">
        <v>2281</v>
      </c>
    </row>
    <row r="13555">
      <c r="A13555" s="441">
        <v>45877.73638296296</v>
      </c>
      <c r="B13555" s="294" t="s">
        <v>7627</v>
      </c>
    </row>
    <row r="13556">
      <c r="A13556" s="441">
        <v>45877.73638740741</v>
      </c>
      <c r="B13556" s="294" t="s">
        <v>2283</v>
      </c>
    </row>
    <row r="13557">
      <c r="A13557" s="441">
        <v>45877.73639822917</v>
      </c>
      <c r="B13557" s="294" t="s">
        <v>7628</v>
      </c>
    </row>
    <row r="13558">
      <c r="A13558" s="441">
        <v>45877.73640230324</v>
      </c>
      <c r="B13558" s="294" t="s">
        <v>2285</v>
      </c>
    </row>
    <row r="13559">
      <c r="A13559" s="441">
        <v>45877.7364078588</v>
      </c>
      <c r="B13559" s="294" t="s">
        <v>7629</v>
      </c>
    </row>
    <row r="13560">
      <c r="A13560" s="441">
        <v>45877.73641557871</v>
      </c>
      <c r="B13560" s="294" t="s">
        <v>7630</v>
      </c>
    </row>
    <row r="13561">
      <c r="A13561" s="441">
        <v>45877.75037787037</v>
      </c>
      <c r="B13561" s="294" t="s">
        <v>7631</v>
      </c>
    </row>
    <row r="13562">
      <c r="A13562" s="441">
        <v>45877.75039908565</v>
      </c>
      <c r="B13562" s="294" t="s">
        <v>2982</v>
      </c>
    </row>
    <row r="13563">
      <c r="A13563" s="441">
        <v>45877.75041454862</v>
      </c>
      <c r="B13563" s="294" t="s">
        <v>2398</v>
      </c>
    </row>
    <row r="13564">
      <c r="A13564" s="441">
        <v>45877.750427928244</v>
      </c>
      <c r="B13564" s="294" t="s">
        <v>2399</v>
      </c>
    </row>
    <row r="13565">
      <c r="A13565" s="441">
        <v>45877.75045048611</v>
      </c>
      <c r="B13565" s="294" t="s">
        <v>7632</v>
      </c>
    </row>
    <row r="13566">
      <c r="A13566" s="441">
        <v>45877.75191479167</v>
      </c>
      <c r="B13566" s="294" t="s">
        <v>7633</v>
      </c>
    </row>
    <row r="13567">
      <c r="A13567" s="441">
        <v>45877.751924236116</v>
      </c>
      <c r="B13567" s="294" t="s">
        <v>2274</v>
      </c>
    </row>
    <row r="13568">
      <c r="A13568" s="441">
        <v>45877.75193945602</v>
      </c>
      <c r="B13568" s="294" t="s">
        <v>2982</v>
      </c>
    </row>
    <row r="13569">
      <c r="A13569" s="441">
        <v>45877.75194613426</v>
      </c>
      <c r="B13569" s="294" t="s">
        <v>2985</v>
      </c>
    </row>
    <row r="13570">
      <c r="A13570" s="441">
        <v>45877.75195290509</v>
      </c>
      <c r="B13570" s="294" t="s">
        <v>7603</v>
      </c>
    </row>
    <row r="13571">
      <c r="A13571" s="441">
        <v>45877.75197557871</v>
      </c>
      <c r="B13571" s="294" t="s">
        <v>7604</v>
      </c>
    </row>
    <row r="13572">
      <c r="A13572" s="441">
        <v>45877.75253778935</v>
      </c>
      <c r="B13572" s="294" t="s">
        <v>2333</v>
      </c>
    </row>
    <row r="13573">
      <c r="A13573" s="441">
        <v>45877.75258688658</v>
      </c>
      <c r="B13573" s="294" t="s">
        <v>7634</v>
      </c>
    </row>
    <row r="13574">
      <c r="A13574" s="441">
        <v>45877.7526844213</v>
      </c>
      <c r="B13574" s="294" t="s">
        <v>2280</v>
      </c>
    </row>
    <row r="13575">
      <c r="A13575" s="441">
        <v>45877.752698321754</v>
      </c>
      <c r="B13575" s="294" t="s">
        <v>2281</v>
      </c>
    </row>
    <row r="13576">
      <c r="A13576" s="441">
        <v>45877.753096817134</v>
      </c>
      <c r="B13576" s="294" t="s">
        <v>7635</v>
      </c>
    </row>
    <row r="13577">
      <c r="A13577" s="441">
        <v>45877.75312057871</v>
      </c>
      <c r="B13577" s="294" t="s">
        <v>2283</v>
      </c>
    </row>
    <row r="13578">
      <c r="A13578" s="441">
        <v>45877.75313135417</v>
      </c>
      <c r="B13578" s="294" t="s">
        <v>7636</v>
      </c>
    </row>
    <row r="13579">
      <c r="A13579" s="441">
        <v>45877.75313974537</v>
      </c>
      <c r="B13579" s="294" t="s">
        <v>2285</v>
      </c>
    </row>
    <row r="13580">
      <c r="A13580" s="441">
        <v>45877.75315013889</v>
      </c>
      <c r="B13580" s="294" t="s">
        <v>7637</v>
      </c>
    </row>
    <row r="13581">
      <c r="A13581" s="441">
        <v>45877.753172303244</v>
      </c>
      <c r="B13581" s="294" t="s">
        <v>7638</v>
      </c>
    </row>
    <row r="13582">
      <c r="A13582" s="441">
        <v>45877.758381782405</v>
      </c>
      <c r="B13582" s="294" t="s">
        <v>2283</v>
      </c>
    </row>
    <row r="13583">
      <c r="A13583" s="441">
        <v>45877.758409675924</v>
      </c>
      <c r="B13583" s="294" t="s">
        <v>7639</v>
      </c>
    </row>
    <row r="13584">
      <c r="A13584" s="441">
        <v>45877.82619194445</v>
      </c>
      <c r="B13584" s="294" t="s">
        <v>7640</v>
      </c>
    </row>
    <row r="13585">
      <c r="A13585" s="441">
        <v>45877.8262131713</v>
      </c>
      <c r="B13585" s="294" t="s">
        <v>2739</v>
      </c>
    </row>
    <row r="13586">
      <c r="A13586" s="441">
        <v>45877.826246331024</v>
      </c>
      <c r="B13586" s="294" t="s">
        <v>2740</v>
      </c>
    </row>
    <row r="13587">
      <c r="A13587" s="441">
        <v>45877.82626407407</v>
      </c>
      <c r="B13587" s="294" t="s">
        <v>7641</v>
      </c>
    </row>
    <row r="13588">
      <c r="A13588" s="441">
        <v>45877.82628247685</v>
      </c>
      <c r="B13588" s="294" t="s">
        <v>7642</v>
      </c>
    </row>
    <row r="13589">
      <c r="A13589" s="441">
        <v>45877.82735877315</v>
      </c>
      <c r="B13589" s="294" t="s">
        <v>7643</v>
      </c>
    </row>
    <row r="13590">
      <c r="A13590" s="441">
        <v>45877.82738902778</v>
      </c>
      <c r="B13590" s="294" t="s">
        <v>2274</v>
      </c>
    </row>
    <row r="13591">
      <c r="A13591" s="441">
        <v>45877.82740465278</v>
      </c>
      <c r="B13591" s="294" t="s">
        <v>2739</v>
      </c>
    </row>
    <row r="13592">
      <c r="A13592" s="441">
        <v>45877.82741050926</v>
      </c>
      <c r="B13592" s="294" t="s">
        <v>2744</v>
      </c>
    </row>
    <row r="13593">
      <c r="A13593" s="441">
        <v>45877.82741726852</v>
      </c>
      <c r="B13593" s="294" t="s">
        <v>7603</v>
      </c>
    </row>
    <row r="13594">
      <c r="A13594" s="441">
        <v>45877.827423842595</v>
      </c>
      <c r="B13594" s="294" t="s">
        <v>7604</v>
      </c>
    </row>
    <row r="13595">
      <c r="A13595" s="441">
        <v>45877.827582592596</v>
      </c>
      <c r="B13595" s="294" t="s">
        <v>2342</v>
      </c>
    </row>
    <row r="13596">
      <c r="A13596" s="441">
        <v>45877.82760365741</v>
      </c>
      <c r="B13596" s="294" t="s">
        <v>7644</v>
      </c>
    </row>
    <row r="13597">
      <c r="A13597" s="441">
        <v>45877.82763989583</v>
      </c>
      <c r="B13597" s="294" t="s">
        <v>2280</v>
      </c>
    </row>
    <row r="13598">
      <c r="A13598" s="441">
        <v>45877.82767179398</v>
      </c>
      <c r="B13598" s="294" t="s">
        <v>2281</v>
      </c>
    </row>
    <row r="13599">
      <c r="A13599" s="441">
        <v>45877.82783886574</v>
      </c>
      <c r="B13599" s="294" t="s">
        <v>7645</v>
      </c>
    </row>
    <row r="13600">
      <c r="A13600" s="441">
        <v>45877.827845775464</v>
      </c>
      <c r="B13600" s="294" t="s">
        <v>2283</v>
      </c>
    </row>
    <row r="13601">
      <c r="A13601" s="441">
        <v>45877.827856435186</v>
      </c>
      <c r="B13601" s="294" t="s">
        <v>7646</v>
      </c>
    </row>
    <row r="13602">
      <c r="A13602" s="441">
        <v>45877.82786318287</v>
      </c>
      <c r="B13602" s="294" t="s">
        <v>2285</v>
      </c>
    </row>
    <row r="13603">
      <c r="A13603" s="441">
        <v>45877.82788045139</v>
      </c>
      <c r="B13603" s="294" t="s">
        <v>7647</v>
      </c>
    </row>
    <row r="13604">
      <c r="A13604" s="441">
        <v>45877.82789108796</v>
      </c>
      <c r="B13604" s="294" t="s">
        <v>7648</v>
      </c>
    </row>
    <row r="13605">
      <c r="A13605" s="441">
        <v>45877.85147340278</v>
      </c>
      <c r="B13605" s="294" t="s">
        <v>7649</v>
      </c>
    </row>
    <row r="13606">
      <c r="A13606" s="441">
        <v>45877.851479606485</v>
      </c>
      <c r="B13606" s="294" t="s">
        <v>2260</v>
      </c>
    </row>
    <row r="13607">
      <c r="A13607" s="441">
        <v>45877.85148592593</v>
      </c>
      <c r="B13607" s="294" t="s">
        <v>2593</v>
      </c>
    </row>
    <row r="13608">
      <c r="A13608" s="441">
        <v>45877.85151582176</v>
      </c>
      <c r="B13608" s="294" t="s">
        <v>2264</v>
      </c>
    </row>
    <row r="13609">
      <c r="A13609" s="441">
        <v>45877.87201619213</v>
      </c>
      <c r="B13609" s="294" t="s">
        <v>7650</v>
      </c>
    </row>
    <row r="13610">
      <c r="A13610" s="441">
        <v>45877.8720383912</v>
      </c>
      <c r="B13610" s="294" t="s">
        <v>2625</v>
      </c>
    </row>
    <row r="13611">
      <c r="A13611" s="441">
        <v>45877.87205452546</v>
      </c>
      <c r="B13611" s="294" t="s">
        <v>2917</v>
      </c>
    </row>
    <row r="13612">
      <c r="A13612" s="441">
        <v>45877.872064675925</v>
      </c>
      <c r="B13612" s="294" t="s">
        <v>7651</v>
      </c>
    </row>
    <row r="13613">
      <c r="A13613" s="441">
        <v>45877.87208331018</v>
      </c>
      <c r="B13613" s="294" t="s">
        <v>7652</v>
      </c>
    </row>
    <row r="13614">
      <c r="A13614" s="441">
        <v>45877.87355682871</v>
      </c>
      <c r="B13614" s="294" t="s">
        <v>7653</v>
      </c>
    </row>
    <row r="13615">
      <c r="A13615" s="441">
        <v>45877.873580810185</v>
      </c>
      <c r="B13615" s="294" t="s">
        <v>2274</v>
      </c>
    </row>
    <row r="13616">
      <c r="A13616" s="441">
        <v>45877.87361916667</v>
      </c>
      <c r="B13616" s="294" t="s">
        <v>2625</v>
      </c>
    </row>
    <row r="13617">
      <c r="A13617" s="441">
        <v>45877.873626203705</v>
      </c>
      <c r="B13617" s="294" t="s">
        <v>2628</v>
      </c>
    </row>
    <row r="13618">
      <c r="A13618" s="441">
        <v>45877.87363145834</v>
      </c>
      <c r="B13618" s="294" t="s">
        <v>7603</v>
      </c>
    </row>
    <row r="13619">
      <c r="A13619" s="441">
        <v>45877.873636840275</v>
      </c>
      <c r="B13619" s="294" t="s">
        <v>7604</v>
      </c>
    </row>
    <row r="13620">
      <c r="A13620" s="441">
        <v>45877.873800104164</v>
      </c>
      <c r="B13620" s="294" t="s">
        <v>2333</v>
      </c>
    </row>
    <row r="13621">
      <c r="A13621" s="441">
        <v>45877.873820023146</v>
      </c>
      <c r="B13621" s="294" t="s">
        <v>7654</v>
      </c>
    </row>
    <row r="13622">
      <c r="A13622" s="441">
        <v>45877.87385607639</v>
      </c>
      <c r="B13622" s="294" t="s">
        <v>2280</v>
      </c>
    </row>
    <row r="13623">
      <c r="A13623" s="441">
        <v>45877.87388049769</v>
      </c>
      <c r="B13623" s="294" t="s">
        <v>2281</v>
      </c>
    </row>
    <row r="13624">
      <c r="A13624" s="441">
        <v>45877.87404306713</v>
      </c>
      <c r="B13624" s="294" t="s">
        <v>7655</v>
      </c>
    </row>
    <row r="13625">
      <c r="A13625" s="441">
        <v>45877.874048020836</v>
      </c>
      <c r="B13625" s="294" t="s">
        <v>2283</v>
      </c>
    </row>
    <row r="13626">
      <c r="A13626" s="441">
        <v>45877.87405711805</v>
      </c>
      <c r="B13626" s="294" t="s">
        <v>7656</v>
      </c>
    </row>
    <row r="13627">
      <c r="A13627" s="441">
        <v>45877.87407302084</v>
      </c>
      <c r="B13627" s="294" t="s">
        <v>2285</v>
      </c>
    </row>
    <row r="13628">
      <c r="A13628" s="441">
        <v>45877.87407958333</v>
      </c>
      <c r="B13628" s="294" t="s">
        <v>7657</v>
      </c>
    </row>
    <row r="13629">
      <c r="A13629" s="441">
        <v>45877.874088321754</v>
      </c>
      <c r="B13629" s="294" t="s">
        <v>7658</v>
      </c>
    </row>
    <row r="13630">
      <c r="A13630" s="441">
        <v>45877.87713811343</v>
      </c>
      <c r="B13630" s="294" t="s">
        <v>7659</v>
      </c>
    </row>
    <row r="13631">
      <c r="A13631" s="441">
        <v>45877.87714693287</v>
      </c>
      <c r="B13631" s="294" t="s">
        <v>4153</v>
      </c>
    </row>
    <row r="13632">
      <c r="A13632" s="441">
        <v>45877.877165196755</v>
      </c>
      <c r="B13632" s="294" t="s">
        <v>2398</v>
      </c>
    </row>
    <row r="13633">
      <c r="A13633" s="441">
        <v>45877.87717415509</v>
      </c>
      <c r="B13633" s="294" t="s">
        <v>2399</v>
      </c>
    </row>
    <row r="13634">
      <c r="A13634" s="441">
        <v>45877.877188715276</v>
      </c>
      <c r="B13634" s="294" t="s">
        <v>7660</v>
      </c>
    </row>
    <row r="13635">
      <c r="A13635" s="441">
        <v>45877.87744809028</v>
      </c>
      <c r="B13635" s="294" t="s">
        <v>7661</v>
      </c>
    </row>
    <row r="13636">
      <c r="A13636" s="441">
        <v>45877.87745332176</v>
      </c>
      <c r="B13636" s="294" t="s">
        <v>2274</v>
      </c>
    </row>
    <row r="13637">
      <c r="A13637" s="441">
        <v>45877.87746314815</v>
      </c>
      <c r="B13637" s="294" t="s">
        <v>4153</v>
      </c>
    </row>
    <row r="13638">
      <c r="A13638" s="441">
        <v>45877.877467847225</v>
      </c>
      <c r="B13638" s="294" t="s">
        <v>4163</v>
      </c>
    </row>
    <row r="13639">
      <c r="A13639" s="441">
        <v>45877.87747178241</v>
      </c>
      <c r="B13639" s="294" t="s">
        <v>7603</v>
      </c>
    </row>
    <row r="13640">
      <c r="A13640" s="441">
        <v>45877.87747579861</v>
      </c>
      <c r="B13640" s="294" t="s">
        <v>7604</v>
      </c>
    </row>
    <row r="13641">
      <c r="A13641" s="441">
        <v>45877.8776350463</v>
      </c>
      <c r="B13641" s="294" t="s">
        <v>2342</v>
      </c>
    </row>
    <row r="13642">
      <c r="A13642" s="441">
        <v>45877.87766366898</v>
      </c>
      <c r="B13642" s="294" t="s">
        <v>7662</v>
      </c>
    </row>
    <row r="13643">
      <c r="A13643" s="441">
        <v>45877.8777153125</v>
      </c>
      <c r="B13643" s="294" t="s">
        <v>2280</v>
      </c>
    </row>
    <row r="13644">
      <c r="A13644" s="441">
        <v>45877.877725949074</v>
      </c>
      <c r="B13644" s="294" t="s">
        <v>2281</v>
      </c>
    </row>
    <row r="13645">
      <c r="A13645" s="441">
        <v>45877.87789616898</v>
      </c>
      <c r="B13645" s="294" t="s">
        <v>7663</v>
      </c>
    </row>
    <row r="13646">
      <c r="A13646" s="441">
        <v>45877.877901388885</v>
      </c>
      <c r="B13646" s="294" t="s">
        <v>2283</v>
      </c>
    </row>
    <row r="13647">
      <c r="A13647" s="441">
        <v>45877.87790920139</v>
      </c>
      <c r="B13647" s="294" t="s">
        <v>7664</v>
      </c>
    </row>
    <row r="13648">
      <c r="A13648" s="441">
        <v>45877.87791297454</v>
      </c>
      <c r="B13648" s="294" t="s">
        <v>2285</v>
      </c>
    </row>
    <row r="13649">
      <c r="A13649" s="441">
        <v>45877.877919606486</v>
      </c>
      <c r="B13649" s="294" t="s">
        <v>7665</v>
      </c>
    </row>
    <row r="13650">
      <c r="A13650" s="441">
        <v>45877.87792778935</v>
      </c>
      <c r="B13650" s="294" t="s">
        <v>7666</v>
      </c>
    </row>
    <row r="13651">
      <c r="A13651" s="441">
        <v>45877.89769627315</v>
      </c>
      <c r="B13651" s="294" t="s">
        <v>7667</v>
      </c>
    </row>
    <row r="13652">
      <c r="A13652" s="441">
        <v>45877.89770008102</v>
      </c>
      <c r="B13652" s="294" t="s">
        <v>2260</v>
      </c>
    </row>
    <row r="13653">
      <c r="A13653" s="441">
        <v>45877.89770429398</v>
      </c>
      <c r="B13653" s="294" t="s">
        <v>2512</v>
      </c>
    </row>
    <row r="13654">
      <c r="A13654" s="441">
        <v>45877.897708344906</v>
      </c>
      <c r="B13654" s="294" t="s">
        <v>2262</v>
      </c>
    </row>
    <row r="13655">
      <c r="A13655" s="441">
        <v>45877.897733460646</v>
      </c>
      <c r="B13655" s="294" t="s">
        <v>2699</v>
      </c>
    </row>
    <row r="13656">
      <c r="A13656" s="441">
        <v>45877.89774726852</v>
      </c>
      <c r="B13656" s="294" t="s">
        <v>2264</v>
      </c>
    </row>
    <row r="13657">
      <c r="A13657" s="441">
        <v>45877.89807376158</v>
      </c>
      <c r="B13657" s="294" t="s">
        <v>7668</v>
      </c>
    </row>
    <row r="13658">
      <c r="A13658" s="441">
        <v>45877.8980896875</v>
      </c>
      <c r="B13658" s="294" t="s">
        <v>2381</v>
      </c>
    </row>
    <row r="13659">
      <c r="A13659" s="441">
        <v>45877.89809368056</v>
      </c>
      <c r="B13659" s="294" t="s">
        <v>2382</v>
      </c>
    </row>
    <row r="13660">
      <c r="A13660" s="441">
        <v>45877.898103368054</v>
      </c>
      <c r="B13660" s="294" t="s">
        <v>7669</v>
      </c>
    </row>
    <row r="13661">
      <c r="A13661" s="441">
        <v>45877.89811232639</v>
      </c>
      <c r="B13661" s="294" t="s">
        <v>7670</v>
      </c>
    </row>
    <row r="13662">
      <c r="A13662" s="441">
        <v>45877.89958459491</v>
      </c>
      <c r="B13662" s="294" t="s">
        <v>7671</v>
      </c>
    </row>
    <row r="13663">
      <c r="A13663" s="441">
        <v>45877.89959206019</v>
      </c>
      <c r="B13663" s="294" t="s">
        <v>2274</v>
      </c>
    </row>
    <row r="13664">
      <c r="A13664" s="441">
        <v>45877.89960047454</v>
      </c>
      <c r="B13664" s="294" t="s">
        <v>2381</v>
      </c>
    </row>
    <row r="13665">
      <c r="A13665" s="441">
        <v>45877.899604375</v>
      </c>
      <c r="B13665" s="294" t="s">
        <v>2386</v>
      </c>
    </row>
    <row r="13666">
      <c r="A13666" s="441">
        <v>45877.89960778935</v>
      </c>
      <c r="B13666" s="294" t="s">
        <v>7603</v>
      </c>
    </row>
    <row r="13667">
      <c r="A13667" s="441">
        <v>45877.89961076389</v>
      </c>
      <c r="B13667" s="294" t="s">
        <v>7604</v>
      </c>
    </row>
    <row r="13668">
      <c r="A13668" s="441">
        <v>45877.89974954861</v>
      </c>
      <c r="B13668" s="294" t="s">
        <v>2342</v>
      </c>
    </row>
    <row r="13669">
      <c r="A13669" s="441">
        <v>45877.89976423611</v>
      </c>
      <c r="B13669" s="294" t="s">
        <v>7672</v>
      </c>
    </row>
    <row r="13670">
      <c r="A13670" s="441">
        <v>45877.89978224537</v>
      </c>
      <c r="B13670" s="294" t="s">
        <v>2280</v>
      </c>
    </row>
    <row r="13671">
      <c r="A13671" s="441">
        <v>45877.89980792824</v>
      </c>
      <c r="B13671" s="294" t="s">
        <v>2281</v>
      </c>
    </row>
    <row r="13672">
      <c r="A13672" s="441">
        <v>45877.89987739583</v>
      </c>
      <c r="B13672" s="294" t="s">
        <v>7673</v>
      </c>
    </row>
    <row r="13673">
      <c r="A13673" s="441">
        <v>45877.89988078704</v>
      </c>
      <c r="B13673" s="294" t="s">
        <v>2283</v>
      </c>
    </row>
    <row r="13674">
      <c r="A13674" s="441">
        <v>45877.899888009255</v>
      </c>
      <c r="B13674" s="294" t="s">
        <v>7674</v>
      </c>
    </row>
    <row r="13675">
      <c r="A13675" s="441">
        <v>45877.89989152778</v>
      </c>
      <c r="B13675" s="294" t="s">
        <v>2285</v>
      </c>
    </row>
    <row r="13676">
      <c r="A13676" s="441">
        <v>45877.89989739584</v>
      </c>
      <c r="B13676" s="294" t="s">
        <v>7675</v>
      </c>
    </row>
    <row r="13677">
      <c r="A13677" s="441">
        <v>45877.89990502315</v>
      </c>
      <c r="B13677" s="294" t="s">
        <v>7676</v>
      </c>
    </row>
    <row r="13678">
      <c r="A13678" s="441">
        <v>45877.90488375</v>
      </c>
      <c r="B13678" s="294" t="s">
        <v>7677</v>
      </c>
    </row>
    <row r="13679">
      <c r="A13679" s="441">
        <v>45877.90489380787</v>
      </c>
      <c r="B13679" s="294" t="s">
        <v>2372</v>
      </c>
    </row>
    <row r="13680">
      <c r="A13680" s="441">
        <v>45877.90490574074</v>
      </c>
      <c r="B13680" s="294" t="s">
        <v>2398</v>
      </c>
    </row>
    <row r="13681">
      <c r="A13681" s="441">
        <v>45877.90491703704</v>
      </c>
      <c r="B13681" s="294" t="s">
        <v>2399</v>
      </c>
    </row>
    <row r="13682">
      <c r="A13682" s="441">
        <v>45877.904933831014</v>
      </c>
      <c r="B13682" s="294" t="s">
        <v>7678</v>
      </c>
    </row>
    <row r="13683">
      <c r="A13683" s="441">
        <v>45877.90639858796</v>
      </c>
      <c r="B13683" s="294" t="s">
        <v>7679</v>
      </c>
    </row>
    <row r="13684">
      <c r="A13684" s="441">
        <v>45877.906402673616</v>
      </c>
      <c r="B13684" s="294" t="s">
        <v>2274</v>
      </c>
    </row>
    <row r="13685">
      <c r="A13685" s="441">
        <v>45877.90641016204</v>
      </c>
      <c r="B13685" s="294" t="s">
        <v>2372</v>
      </c>
    </row>
    <row r="13686">
      <c r="A13686" s="441">
        <v>45877.90641362268</v>
      </c>
      <c r="B13686" s="294" t="s">
        <v>2373</v>
      </c>
    </row>
    <row r="13687">
      <c r="A13687" s="441">
        <v>45877.90641834491</v>
      </c>
      <c r="B13687" s="294" t="s">
        <v>7603</v>
      </c>
    </row>
    <row r="13688">
      <c r="A13688" s="441">
        <v>45877.90642193287</v>
      </c>
      <c r="B13688" s="294" t="s">
        <v>7604</v>
      </c>
    </row>
    <row r="13689">
      <c r="A13689" s="441">
        <v>45877.90662780093</v>
      </c>
      <c r="B13689" s="294" t="s">
        <v>2342</v>
      </c>
    </row>
    <row r="13690">
      <c r="A13690" s="441">
        <v>45877.9066409375</v>
      </c>
      <c r="B13690" s="294" t="s">
        <v>7680</v>
      </c>
    </row>
    <row r="13691">
      <c r="A13691" s="441">
        <v>45877.906676666666</v>
      </c>
      <c r="B13691" s="294" t="s">
        <v>2280</v>
      </c>
    </row>
    <row r="13692">
      <c r="A13692" s="441">
        <v>45877.90671538195</v>
      </c>
      <c r="B13692" s="294" t="s">
        <v>2281</v>
      </c>
    </row>
    <row r="13693">
      <c r="A13693" s="441">
        <v>45877.906912569444</v>
      </c>
      <c r="B13693" s="294" t="s">
        <v>7681</v>
      </c>
    </row>
    <row r="13694">
      <c r="A13694" s="441">
        <v>45877.906918796296</v>
      </c>
      <c r="B13694" s="294" t="s">
        <v>2283</v>
      </c>
    </row>
    <row r="13695">
      <c r="A13695" s="441">
        <v>45877.90693167824</v>
      </c>
      <c r="B13695" s="294" t="s">
        <v>7682</v>
      </c>
    </row>
    <row r="13696">
      <c r="A13696" s="441">
        <v>45877.90694642361</v>
      </c>
      <c r="B13696" s="294" t="s">
        <v>2285</v>
      </c>
    </row>
    <row r="13697">
      <c r="A13697" s="441">
        <v>45877.90695076389</v>
      </c>
      <c r="B13697" s="294" t="s">
        <v>7683</v>
      </c>
    </row>
    <row r="13698">
      <c r="A13698" s="441">
        <v>45877.90695736111</v>
      </c>
      <c r="B13698" s="294" t="s">
        <v>7684</v>
      </c>
    </row>
    <row r="13699">
      <c r="A13699" s="441">
        <v>45878.069138067134</v>
      </c>
      <c r="B13699" s="294" t="s">
        <v>7685</v>
      </c>
    </row>
    <row r="13700">
      <c r="A13700" s="441">
        <v>45878.06916658564</v>
      </c>
      <c r="B13700" s="294" t="s">
        <v>2828</v>
      </c>
    </row>
    <row r="13701">
      <c r="A13701" s="441">
        <v>45878.069176805555</v>
      </c>
      <c r="B13701" s="294" t="s">
        <v>2565</v>
      </c>
    </row>
    <row r="13702">
      <c r="A13702" s="441">
        <v>45878.06918866898</v>
      </c>
      <c r="B13702" s="294" t="s">
        <v>7686</v>
      </c>
    </row>
    <row r="13703">
      <c r="A13703" s="441">
        <v>45878.06920586806</v>
      </c>
      <c r="B13703" s="294" t="s">
        <v>7687</v>
      </c>
    </row>
    <row r="13704">
      <c r="A13704" s="441">
        <v>45878.070355937496</v>
      </c>
      <c r="B13704" s="294" t="s">
        <v>7688</v>
      </c>
    </row>
    <row r="13705">
      <c r="A13705" s="441">
        <v>45878.07036290509</v>
      </c>
      <c r="B13705" s="294" t="s">
        <v>2274</v>
      </c>
    </row>
    <row r="13706">
      <c r="A13706" s="441">
        <v>45878.070373194445</v>
      </c>
      <c r="B13706" s="294" t="s">
        <v>2828</v>
      </c>
    </row>
    <row r="13707">
      <c r="A13707" s="441">
        <v>45878.07038001157</v>
      </c>
      <c r="B13707" s="294" t="s">
        <v>2832</v>
      </c>
    </row>
    <row r="13708">
      <c r="A13708" s="441">
        <v>45878.07038464121</v>
      </c>
      <c r="B13708" s="294" t="s">
        <v>7603</v>
      </c>
    </row>
    <row r="13709">
      <c r="A13709" s="441">
        <v>45878.07039623843</v>
      </c>
      <c r="B13709" s="294" t="s">
        <v>7604</v>
      </c>
    </row>
    <row r="13710">
      <c r="A13710" s="441">
        <v>45878.07067530093</v>
      </c>
      <c r="B13710" s="294" t="s">
        <v>7689</v>
      </c>
    </row>
    <row r="13711">
      <c r="A13711" s="441">
        <v>45878.07069366898</v>
      </c>
      <c r="B13711" s="294" t="s">
        <v>2275</v>
      </c>
    </row>
    <row r="13712">
      <c r="A13712" s="441">
        <v>45878.07070148148</v>
      </c>
      <c r="B13712" s="294" t="s">
        <v>2565</v>
      </c>
    </row>
    <row r="13713">
      <c r="A13713" s="441">
        <v>45878.07071652778</v>
      </c>
      <c r="B13713" s="294" t="s">
        <v>7690</v>
      </c>
    </row>
    <row r="13714">
      <c r="A13714" s="441">
        <v>45878.07073420139</v>
      </c>
      <c r="B13714" s="294" t="s">
        <v>7691</v>
      </c>
    </row>
    <row r="13715">
      <c r="A13715" s="441">
        <v>45878.07153528935</v>
      </c>
      <c r="B13715" s="294" t="s">
        <v>2278</v>
      </c>
    </row>
    <row r="13716">
      <c r="A13716" s="441">
        <v>45878.07154005787</v>
      </c>
      <c r="B13716" s="294" t="s">
        <v>7692</v>
      </c>
    </row>
    <row r="13717">
      <c r="A13717" s="441">
        <v>45878.07154701389</v>
      </c>
      <c r="B13717" s="294" t="s">
        <v>2274</v>
      </c>
    </row>
    <row r="13718">
      <c r="A13718" s="441">
        <v>45878.0715571412</v>
      </c>
      <c r="B13718" s="294" t="s">
        <v>7693</v>
      </c>
    </row>
    <row r="13719">
      <c r="A13719" s="441">
        <v>45878.07156519676</v>
      </c>
      <c r="B13719" s="294" t="s">
        <v>2275</v>
      </c>
    </row>
    <row r="13720">
      <c r="A13720" s="441">
        <v>45878.071572650464</v>
      </c>
      <c r="B13720" s="294" t="s">
        <v>2276</v>
      </c>
    </row>
    <row r="13721">
      <c r="A13721" s="441">
        <v>45878.07158751157</v>
      </c>
      <c r="B13721" s="294" t="s">
        <v>7603</v>
      </c>
    </row>
    <row r="13722">
      <c r="A13722" s="441">
        <v>45878.07159450231</v>
      </c>
      <c r="B13722" s="294" t="s">
        <v>7604</v>
      </c>
    </row>
    <row r="13723">
      <c r="A13723" s="441">
        <v>45878.07167824074</v>
      </c>
      <c r="B13723" s="294" t="s">
        <v>2280</v>
      </c>
    </row>
    <row r="13724">
      <c r="A13724" s="441">
        <v>45878.07169732639</v>
      </c>
      <c r="B13724" s="294" t="s">
        <v>2281</v>
      </c>
    </row>
    <row r="13725">
      <c r="A13725" s="441">
        <v>45878.07207729167</v>
      </c>
      <c r="B13725" s="294" t="s">
        <v>2374</v>
      </c>
    </row>
    <row r="13726">
      <c r="A13726" s="441">
        <v>45878.072106273146</v>
      </c>
      <c r="B13726" s="294" t="s">
        <v>7694</v>
      </c>
    </row>
    <row r="13727">
      <c r="A13727" s="441">
        <v>45878.07217142361</v>
      </c>
      <c r="B13727" s="294" t="s">
        <v>2280</v>
      </c>
    </row>
    <row r="13728">
      <c r="A13728" s="441">
        <v>45878.07220744213</v>
      </c>
      <c r="B13728" s="294" t="s">
        <v>2281</v>
      </c>
    </row>
    <row r="13729">
      <c r="A13729" s="441">
        <v>45878.072484398144</v>
      </c>
      <c r="B13729" s="294" t="s">
        <v>7695</v>
      </c>
    </row>
    <row r="13730">
      <c r="A13730" s="441">
        <v>45878.072505335644</v>
      </c>
      <c r="B13730" s="294" t="s">
        <v>2283</v>
      </c>
    </row>
    <row r="13731">
      <c r="A13731" s="441">
        <v>45878.07252206019</v>
      </c>
      <c r="B13731" s="294" t="s">
        <v>7696</v>
      </c>
    </row>
    <row r="13732">
      <c r="A13732" s="441">
        <v>45878.072529004625</v>
      </c>
      <c r="B13732" s="294" t="s">
        <v>2285</v>
      </c>
    </row>
    <row r="13733">
      <c r="A13733" s="441">
        <v>45878.072553564816</v>
      </c>
      <c r="B13733" s="294" t="s">
        <v>7697</v>
      </c>
    </row>
    <row r="13734">
      <c r="A13734" s="441">
        <v>45878.07256758102</v>
      </c>
      <c r="B13734" s="294" t="s">
        <v>7698</v>
      </c>
    </row>
    <row r="13735">
      <c r="A13735" s="441">
        <v>45878.07322387732</v>
      </c>
      <c r="B13735" s="294" t="s">
        <v>7699</v>
      </c>
    </row>
    <row r="13736">
      <c r="A13736" s="441">
        <v>45878.07323037037</v>
      </c>
      <c r="B13736" s="294" t="s">
        <v>2283</v>
      </c>
    </row>
    <row r="13737">
      <c r="A13737" s="441">
        <v>45878.07324344908</v>
      </c>
      <c r="B13737" s="294" t="s">
        <v>7700</v>
      </c>
    </row>
    <row r="13738">
      <c r="A13738" s="441">
        <v>45878.0732541551</v>
      </c>
      <c r="B13738" s="294" t="s">
        <v>2285</v>
      </c>
    </row>
    <row r="13739">
      <c r="A13739" s="441">
        <v>45878.07326925926</v>
      </c>
      <c r="B13739" s="294" t="s">
        <v>7701</v>
      </c>
    </row>
    <row r="13740">
      <c r="A13740" s="441">
        <v>45878.07328005787</v>
      </c>
      <c r="B13740" s="294" t="s">
        <v>7702</v>
      </c>
    </row>
    <row r="13741">
      <c r="A13741" s="441">
        <v>45878.25719325231</v>
      </c>
      <c r="B13741" s="294" t="s">
        <v>7703</v>
      </c>
    </row>
    <row r="13742">
      <c r="A13742" s="441">
        <v>45878.25736344907</v>
      </c>
      <c r="B13742" s="294" t="s">
        <v>7704</v>
      </c>
    </row>
    <row r="13743">
      <c r="A13743" s="441">
        <v>45878.25740025463</v>
      </c>
      <c r="B13743" s="294" t="s">
        <v>2283</v>
      </c>
    </row>
    <row r="13744">
      <c r="A13744" s="441">
        <v>45878.25740967593</v>
      </c>
      <c r="B13744" s="294" t="s">
        <v>7705</v>
      </c>
    </row>
    <row r="13745">
      <c r="A13745" s="441">
        <v>45878.327358993054</v>
      </c>
      <c r="B13745" s="294" t="s">
        <v>7706</v>
      </c>
    </row>
    <row r="13746">
      <c r="A13746" s="441">
        <v>45878.327363159726</v>
      </c>
      <c r="B13746" s="294" t="s">
        <v>2260</v>
      </c>
    </row>
    <row r="13747">
      <c r="A13747" s="441">
        <v>45878.327380682866</v>
      </c>
      <c r="B13747" s="294" t="s">
        <v>2414</v>
      </c>
    </row>
    <row r="13748">
      <c r="A13748" s="441">
        <v>45878.32738447917</v>
      </c>
      <c r="B13748" s="294" t="s">
        <v>2264</v>
      </c>
    </row>
    <row r="13749">
      <c r="A13749" s="441">
        <v>45878.32750023148</v>
      </c>
      <c r="B13749" s="294" t="s">
        <v>7707</v>
      </c>
    </row>
    <row r="13750">
      <c r="A13750" s="441">
        <v>45878.327503946755</v>
      </c>
      <c r="B13750" s="294" t="s">
        <v>2260</v>
      </c>
    </row>
    <row r="13751">
      <c r="A13751" s="441">
        <v>45878.32751297454</v>
      </c>
      <c r="B13751" s="294" t="s">
        <v>2414</v>
      </c>
    </row>
    <row r="13752">
      <c r="A13752" s="441">
        <v>45878.32751775463</v>
      </c>
      <c r="B13752" s="294" t="s">
        <v>2264</v>
      </c>
    </row>
    <row r="13753">
      <c r="A13753" s="441">
        <v>45878.328335972226</v>
      </c>
      <c r="B13753" s="294" t="s">
        <v>7708</v>
      </c>
    </row>
    <row r="13754">
      <c r="A13754" s="441">
        <v>45878.32834479166</v>
      </c>
      <c r="B13754" s="294" t="s">
        <v>2603</v>
      </c>
    </row>
    <row r="13755">
      <c r="A13755" s="441">
        <v>45878.328349247684</v>
      </c>
      <c r="B13755" s="294" t="s">
        <v>2398</v>
      </c>
    </row>
    <row r="13756">
      <c r="A13756" s="441">
        <v>45878.32836068287</v>
      </c>
      <c r="B13756" s="294" t="s">
        <v>2399</v>
      </c>
    </row>
    <row r="13757">
      <c r="A13757" s="441">
        <v>45878.32837732639</v>
      </c>
      <c r="B13757" s="294" t="s">
        <v>7709</v>
      </c>
    </row>
    <row r="13758">
      <c r="A13758" s="441">
        <v>45878.32880369213</v>
      </c>
      <c r="B13758" s="294" t="s">
        <v>7710</v>
      </c>
    </row>
    <row r="13759">
      <c r="A13759" s="441">
        <v>45878.328816319445</v>
      </c>
      <c r="B13759" s="294" t="s">
        <v>2612</v>
      </c>
    </row>
    <row r="13760">
      <c r="A13760" s="441">
        <v>45878.32882119213</v>
      </c>
      <c r="B13760" s="294" t="s">
        <v>2398</v>
      </c>
    </row>
    <row r="13761">
      <c r="A13761" s="441">
        <v>45878.328833472224</v>
      </c>
      <c r="B13761" s="294" t="s">
        <v>2399</v>
      </c>
    </row>
    <row r="13762">
      <c r="A13762" s="441">
        <v>45878.32884887731</v>
      </c>
      <c r="B13762" s="294" t="s">
        <v>7711</v>
      </c>
    </row>
    <row r="13763">
      <c r="A13763" s="441">
        <v>45878.3293950463</v>
      </c>
      <c r="B13763" s="294" t="s">
        <v>7712</v>
      </c>
    </row>
    <row r="13764">
      <c r="A13764" s="441">
        <v>45878.32939799769</v>
      </c>
      <c r="B13764" s="294" t="s">
        <v>2274</v>
      </c>
    </row>
    <row r="13765">
      <c r="A13765" s="441">
        <v>45878.32940449074</v>
      </c>
      <c r="B13765" s="294" t="s">
        <v>2612</v>
      </c>
    </row>
    <row r="13766">
      <c r="A13766" s="441">
        <v>45878.32940751157</v>
      </c>
      <c r="B13766" s="294" t="s">
        <v>3957</v>
      </c>
    </row>
    <row r="13767">
      <c r="A13767" s="441">
        <v>45878.32941027777</v>
      </c>
      <c r="B13767" s="294" t="s">
        <v>7603</v>
      </c>
    </row>
    <row r="13768">
      <c r="A13768" s="441">
        <v>45878.32941335648</v>
      </c>
      <c r="B13768" s="294" t="s">
        <v>7604</v>
      </c>
    </row>
    <row r="13769">
      <c r="A13769" s="441">
        <v>45878.32942891204</v>
      </c>
      <c r="B13769" s="294" t="s">
        <v>7713</v>
      </c>
    </row>
    <row r="13770">
      <c r="A13770" s="441">
        <v>45878.32943428241</v>
      </c>
      <c r="B13770" s="294" t="s">
        <v>2274</v>
      </c>
    </row>
    <row r="13771">
      <c r="A13771" s="441">
        <v>45878.329447662036</v>
      </c>
      <c r="B13771" s="294" t="s">
        <v>2603</v>
      </c>
    </row>
    <row r="13772">
      <c r="A13772" s="441">
        <v>45878.32945239583</v>
      </c>
      <c r="B13772" s="294" t="s">
        <v>2615</v>
      </c>
    </row>
    <row r="13773">
      <c r="A13773" s="441">
        <v>45878.329470358796</v>
      </c>
      <c r="B13773" s="294" t="s">
        <v>7603</v>
      </c>
    </row>
    <row r="13774">
      <c r="A13774" s="441">
        <v>45878.3294785301</v>
      </c>
      <c r="B13774" s="294" t="s">
        <v>7604</v>
      </c>
    </row>
    <row r="13775">
      <c r="A13775" s="441">
        <v>45878.32960467592</v>
      </c>
      <c r="B13775" s="294" t="s">
        <v>2278</v>
      </c>
    </row>
    <row r="13776">
      <c r="A13776" s="441">
        <v>45878.32961905093</v>
      </c>
      <c r="B13776" s="294" t="s">
        <v>7714</v>
      </c>
    </row>
    <row r="13777">
      <c r="A13777" s="441">
        <v>45878.32964241898</v>
      </c>
      <c r="B13777" s="294" t="s">
        <v>2280</v>
      </c>
    </row>
    <row r="13778">
      <c r="A13778" s="441">
        <v>45878.329650810185</v>
      </c>
      <c r="B13778" s="294" t="s">
        <v>2281</v>
      </c>
    </row>
    <row r="13779">
      <c r="A13779" s="441">
        <v>45878.329734872685</v>
      </c>
      <c r="B13779" s="294" t="s">
        <v>7715</v>
      </c>
    </row>
    <row r="13780">
      <c r="A13780" s="441">
        <v>45878.32973814815</v>
      </c>
      <c r="B13780" s="294" t="s">
        <v>2283</v>
      </c>
    </row>
    <row r="13781">
      <c r="A13781" s="441">
        <v>45878.329745208335</v>
      </c>
      <c r="B13781" s="294" t="s">
        <v>7716</v>
      </c>
    </row>
    <row r="13782">
      <c r="A13782" s="441">
        <v>45878.3297484375</v>
      </c>
      <c r="B13782" s="294" t="s">
        <v>2285</v>
      </c>
    </row>
    <row r="13783">
      <c r="A13783" s="441">
        <v>45878.32975434027</v>
      </c>
      <c r="B13783" s="294" t="s">
        <v>7717</v>
      </c>
    </row>
    <row r="13784">
      <c r="A13784" s="441">
        <v>45878.32977034722</v>
      </c>
      <c r="B13784" s="294" t="s">
        <v>7718</v>
      </c>
    </row>
    <row r="13785">
      <c r="A13785" s="441">
        <v>45878.32998604167</v>
      </c>
      <c r="B13785" s="294" t="s">
        <v>2278</v>
      </c>
    </row>
    <row r="13786">
      <c r="A13786" s="441">
        <v>45878.33000327546</v>
      </c>
      <c r="B13786" s="294" t="s">
        <v>7719</v>
      </c>
    </row>
    <row r="13787">
      <c r="A13787" s="441">
        <v>45878.33015193287</v>
      </c>
      <c r="B13787" s="294" t="s">
        <v>2280</v>
      </c>
    </row>
    <row r="13788">
      <c r="A13788" s="441">
        <v>45878.330173379625</v>
      </c>
      <c r="B13788" s="294" t="s">
        <v>2281</v>
      </c>
    </row>
    <row r="13789">
      <c r="A13789" s="441">
        <v>45878.33059509259</v>
      </c>
      <c r="B13789" s="294" t="s">
        <v>7720</v>
      </c>
    </row>
    <row r="13790">
      <c r="A13790" s="441">
        <v>45878.33059965278</v>
      </c>
      <c r="B13790" s="294" t="s">
        <v>2283</v>
      </c>
    </row>
    <row r="13791">
      <c r="A13791" s="441">
        <v>45878.33061517361</v>
      </c>
      <c r="B13791" s="294" t="s">
        <v>7721</v>
      </c>
    </row>
    <row r="13792">
      <c r="A13792" s="441">
        <v>45878.33061908565</v>
      </c>
      <c r="B13792" s="294" t="s">
        <v>2285</v>
      </c>
    </row>
    <row r="13793">
      <c r="A13793" s="441">
        <v>45878.330632743055</v>
      </c>
      <c r="B13793" s="294" t="s">
        <v>7722</v>
      </c>
    </row>
    <row r="13794">
      <c r="A13794" s="441">
        <v>45878.33064085648</v>
      </c>
      <c r="B13794" s="294" t="s">
        <v>7723</v>
      </c>
    </row>
    <row r="13795">
      <c r="A13795" s="441">
        <v>45878.37527369213</v>
      </c>
      <c r="B13795" s="294" t="s">
        <v>2290</v>
      </c>
    </row>
    <row r="13796">
      <c r="A13796" s="441">
        <v>45878.37759123843</v>
      </c>
      <c r="B13796" s="294" t="s">
        <v>3021</v>
      </c>
    </row>
    <row r="13797">
      <c r="A13797" s="441">
        <v>45878.377791747684</v>
      </c>
      <c r="B13797" s="294" t="s">
        <v>7724</v>
      </c>
    </row>
    <row r="13798">
      <c r="A13798" s="441">
        <v>45878.37779761574</v>
      </c>
      <c r="B13798" s="294" t="s">
        <v>2408</v>
      </c>
    </row>
    <row r="13799">
      <c r="A13799" s="441">
        <v>45878.37795862269</v>
      </c>
      <c r="B13799" s="294" t="s">
        <v>2659</v>
      </c>
    </row>
    <row r="13800">
      <c r="A13800" s="441">
        <v>45878.377980000005</v>
      </c>
      <c r="B13800" s="294" t="s">
        <v>3022</v>
      </c>
    </row>
    <row r="13801">
      <c r="A13801" s="441">
        <v>45878.378016331015</v>
      </c>
      <c r="B13801" s="294" t="s">
        <v>7725</v>
      </c>
    </row>
    <row r="13802">
      <c r="A13802" s="441">
        <v>45878.37848329861</v>
      </c>
      <c r="B13802" s="294" t="s">
        <v>7726</v>
      </c>
    </row>
    <row r="13803">
      <c r="A13803" s="441">
        <v>45878.378510625</v>
      </c>
      <c r="B13803" s="294" t="s">
        <v>7727</v>
      </c>
    </row>
    <row r="13804">
      <c r="A13804" s="441">
        <v>45878.37851400463</v>
      </c>
      <c r="B13804" s="294" t="s">
        <v>2283</v>
      </c>
    </row>
    <row r="13805">
      <c r="A13805" s="441">
        <v>45878.378530312504</v>
      </c>
      <c r="B13805" s="294" t="s">
        <v>7728</v>
      </c>
    </row>
    <row r="13806">
      <c r="A13806" s="441">
        <v>45878.472002731476</v>
      </c>
      <c r="B13806" s="294" t="s">
        <v>7729</v>
      </c>
    </row>
    <row r="13807">
      <c r="A13807" s="441">
        <v>45878.472010937505</v>
      </c>
      <c r="B13807" s="294" t="s">
        <v>2260</v>
      </c>
    </row>
    <row r="13808">
      <c r="A13808" s="441">
        <v>45878.47201474537</v>
      </c>
      <c r="B13808" s="294" t="s">
        <v>2512</v>
      </c>
    </row>
    <row r="13809">
      <c r="A13809" s="441">
        <v>45878.47201890046</v>
      </c>
      <c r="B13809" s="294" t="s">
        <v>2264</v>
      </c>
    </row>
    <row r="13810">
      <c r="A13810" s="441">
        <v>45878.49808795139</v>
      </c>
      <c r="B13810" s="294" t="s">
        <v>7730</v>
      </c>
    </row>
    <row r="13811">
      <c r="A13811" s="441">
        <v>45878.49809356482</v>
      </c>
      <c r="B13811" s="294" t="s">
        <v>2260</v>
      </c>
    </row>
    <row r="13812">
      <c r="A13812" s="441">
        <v>45878.49809879629</v>
      </c>
      <c r="B13812" s="294" t="s">
        <v>2512</v>
      </c>
    </row>
    <row r="13813">
      <c r="A13813" s="441">
        <v>45878.49810362268</v>
      </c>
      <c r="B13813" s="294" t="s">
        <v>2264</v>
      </c>
    </row>
    <row r="13814">
      <c r="A13814" s="441">
        <v>45878.537643379634</v>
      </c>
      <c r="B13814" s="294" t="s">
        <v>7731</v>
      </c>
    </row>
    <row r="13815">
      <c r="A13815" s="441">
        <v>45878.537661875</v>
      </c>
      <c r="B13815" s="294" t="s">
        <v>2260</v>
      </c>
    </row>
    <row r="13816">
      <c r="A13816" s="441">
        <v>45878.537674340274</v>
      </c>
      <c r="B13816" s="294" t="s">
        <v>2512</v>
      </c>
    </row>
    <row r="13817">
      <c r="A13817" s="441">
        <v>45878.537680520836</v>
      </c>
      <c r="B13817" s="294" t="s">
        <v>2264</v>
      </c>
    </row>
    <row r="13818">
      <c r="A13818" s="441">
        <v>45878.567412916665</v>
      </c>
      <c r="B13818" s="294" t="s">
        <v>7732</v>
      </c>
    </row>
    <row r="13819">
      <c r="A13819" s="441">
        <v>45878.56741870371</v>
      </c>
      <c r="B13819" s="294" t="s">
        <v>2260</v>
      </c>
    </row>
    <row r="13820">
      <c r="A13820" s="441">
        <v>45878.567433379634</v>
      </c>
      <c r="B13820" s="294" t="s">
        <v>2512</v>
      </c>
    </row>
    <row r="13821">
      <c r="A13821" s="441">
        <v>45878.56744266204</v>
      </c>
      <c r="B13821" s="294" t="s">
        <v>2264</v>
      </c>
    </row>
    <row r="13822">
      <c r="A13822" s="441">
        <v>45878.75840396991</v>
      </c>
      <c r="B13822" s="294" t="s">
        <v>2283</v>
      </c>
    </row>
    <row r="13823">
      <c r="A13823" s="441">
        <v>45878.75841541667</v>
      </c>
      <c r="B13823" s="294" t="s">
        <v>7733</v>
      </c>
    </row>
    <row r="13824">
      <c r="A13824" s="441">
        <v>45878.839296192134</v>
      </c>
      <c r="B13824" s="294" t="s">
        <v>7734</v>
      </c>
    </row>
    <row r="13825">
      <c r="A13825" s="441">
        <v>45878.839301886575</v>
      </c>
      <c r="B13825" s="294" t="s">
        <v>2260</v>
      </c>
    </row>
    <row r="13826">
      <c r="A13826" s="441">
        <v>45878.83930636574</v>
      </c>
      <c r="B13826" s="294" t="s">
        <v>2323</v>
      </c>
    </row>
    <row r="13827">
      <c r="A13827" s="441">
        <v>45878.839310787036</v>
      </c>
      <c r="B13827" s="294" t="s">
        <v>2262</v>
      </c>
    </row>
    <row r="13828">
      <c r="A13828" s="441">
        <v>45878.83933283565</v>
      </c>
      <c r="B13828" s="294" t="s">
        <v>2324</v>
      </c>
    </row>
    <row r="13829">
      <c r="A13829" s="441">
        <v>45878.83934377314</v>
      </c>
      <c r="B13829" s="294" t="s">
        <v>2264</v>
      </c>
    </row>
    <row r="13830">
      <c r="A13830" s="441">
        <v>45878.83989042824</v>
      </c>
      <c r="B13830" s="294" t="s">
        <v>7735</v>
      </c>
    </row>
    <row r="13831">
      <c r="A13831" s="441">
        <v>45878.83989878472</v>
      </c>
      <c r="B13831" s="294" t="s">
        <v>2340</v>
      </c>
    </row>
    <row r="13832">
      <c r="A13832" s="441">
        <v>45878.83990340278</v>
      </c>
      <c r="B13832" s="294" t="s">
        <v>2677</v>
      </c>
    </row>
    <row r="13833">
      <c r="A13833" s="441">
        <v>45878.83991055556</v>
      </c>
      <c r="B13833" s="294" t="s">
        <v>7736</v>
      </c>
    </row>
    <row r="13834">
      <c r="A13834" s="441">
        <v>45878.83993469908</v>
      </c>
      <c r="B13834" s="294" t="s">
        <v>7737</v>
      </c>
    </row>
    <row r="13835">
      <c r="A13835" s="441">
        <v>45878.841271909725</v>
      </c>
      <c r="B13835" s="294" t="s">
        <v>7738</v>
      </c>
    </row>
    <row r="13836">
      <c r="A13836" s="441">
        <v>45878.84127751157</v>
      </c>
      <c r="B13836" s="294" t="s">
        <v>2274</v>
      </c>
    </row>
    <row r="13837">
      <c r="A13837" s="441">
        <v>45878.84130467592</v>
      </c>
      <c r="B13837" s="294" t="s">
        <v>2340</v>
      </c>
    </row>
    <row r="13838">
      <c r="A13838" s="441">
        <v>45878.84130975694</v>
      </c>
      <c r="B13838" s="294" t="s">
        <v>2341</v>
      </c>
    </row>
    <row r="13839">
      <c r="A13839" s="441">
        <v>45878.84131497685</v>
      </c>
      <c r="B13839" s="294" t="s">
        <v>7739</v>
      </c>
    </row>
    <row r="13840">
      <c r="A13840" s="441">
        <v>45878.841326932874</v>
      </c>
      <c r="B13840" s="294" t="s">
        <v>7740</v>
      </c>
    </row>
    <row r="13841">
      <c r="A13841" s="441">
        <v>45878.84151333333</v>
      </c>
      <c r="B13841" s="294" t="s">
        <v>2278</v>
      </c>
    </row>
    <row r="13842">
      <c r="A13842" s="441">
        <v>45878.84154113426</v>
      </c>
      <c r="B13842" s="294" t="s">
        <v>7741</v>
      </c>
    </row>
    <row r="13843">
      <c r="A13843" s="441">
        <v>45878.84158092593</v>
      </c>
      <c r="B13843" s="294" t="s">
        <v>2280</v>
      </c>
    </row>
    <row r="13844">
      <c r="A13844" s="441">
        <v>45878.841593749996</v>
      </c>
      <c r="B13844" s="294" t="s">
        <v>2281</v>
      </c>
    </row>
    <row r="13845">
      <c r="A13845" s="441">
        <v>45878.841739641204</v>
      </c>
      <c r="B13845" s="294" t="s">
        <v>7742</v>
      </c>
    </row>
    <row r="13846">
      <c r="A13846" s="441">
        <v>45878.84174509259</v>
      </c>
      <c r="B13846" s="294" t="s">
        <v>2283</v>
      </c>
    </row>
    <row r="13847">
      <c r="A13847" s="441">
        <v>45878.841754293986</v>
      </c>
      <c r="B13847" s="294" t="s">
        <v>7743</v>
      </c>
    </row>
    <row r="13848">
      <c r="A13848" s="441">
        <v>45878.841759675925</v>
      </c>
      <c r="B13848" s="294" t="s">
        <v>2285</v>
      </c>
    </row>
    <row r="13849">
      <c r="A13849" s="441">
        <v>45878.84176496528</v>
      </c>
      <c r="B13849" s="294" t="s">
        <v>7744</v>
      </c>
    </row>
    <row r="13850">
      <c r="A13850" s="441">
        <v>45878.841773576394</v>
      </c>
      <c r="B13850" s="294" t="s">
        <v>7745</v>
      </c>
    </row>
    <row r="13851">
      <c r="A13851" s="441">
        <v>45878.93700690972</v>
      </c>
      <c r="B13851" s="294" t="s">
        <v>7746</v>
      </c>
    </row>
    <row r="13852">
      <c r="A13852" s="441">
        <v>45878.93701886574</v>
      </c>
      <c r="B13852" s="294" t="s">
        <v>2260</v>
      </c>
    </row>
    <row r="13853">
      <c r="A13853" s="441">
        <v>45878.93702377315</v>
      </c>
      <c r="B13853" s="294" t="s">
        <v>2550</v>
      </c>
    </row>
    <row r="13854">
      <c r="A13854" s="441">
        <v>45878.937026631946</v>
      </c>
      <c r="B13854" s="294" t="s">
        <v>2262</v>
      </c>
    </row>
    <row r="13855">
      <c r="A13855" s="441">
        <v>45878.937043576385</v>
      </c>
      <c r="B13855" s="294" t="s">
        <v>7377</v>
      </c>
    </row>
    <row r="13856">
      <c r="A13856" s="441">
        <v>45878.93705438657</v>
      </c>
      <c r="B13856" s="294" t="s">
        <v>2264</v>
      </c>
    </row>
    <row r="13857">
      <c r="A13857" s="441">
        <v>45878.937229143514</v>
      </c>
      <c r="B13857" s="294" t="s">
        <v>7747</v>
      </c>
    </row>
    <row r="13858">
      <c r="A13858" s="441">
        <v>45878.93723574074</v>
      </c>
      <c r="B13858" s="294" t="s">
        <v>2553</v>
      </c>
    </row>
    <row r="13859">
      <c r="A13859" s="441">
        <v>45878.937239004634</v>
      </c>
      <c r="B13859" s="294" t="s">
        <v>2554</v>
      </c>
    </row>
    <row r="13860">
      <c r="A13860" s="441">
        <v>45878.937250462965</v>
      </c>
      <c r="B13860" s="294" t="s">
        <v>7748</v>
      </c>
    </row>
    <row r="13861">
      <c r="A13861" s="441">
        <v>45878.93726193287</v>
      </c>
      <c r="B13861" s="294" t="s">
        <v>7749</v>
      </c>
    </row>
    <row r="13862">
      <c r="A13862" s="441">
        <v>45878.9385253125</v>
      </c>
      <c r="B13862" s="294" t="s">
        <v>7750</v>
      </c>
    </row>
    <row r="13863">
      <c r="A13863" s="441">
        <v>45878.9385294213</v>
      </c>
      <c r="B13863" s="294" t="s">
        <v>2274</v>
      </c>
    </row>
    <row r="13864">
      <c r="A13864" s="441">
        <v>45878.93853803241</v>
      </c>
      <c r="B13864" s="294" t="s">
        <v>2553</v>
      </c>
    </row>
    <row r="13865">
      <c r="A13865" s="441">
        <v>45878.93854189815</v>
      </c>
      <c r="B13865" s="294" t="s">
        <v>2558</v>
      </c>
    </row>
    <row r="13866">
      <c r="A13866" s="441">
        <v>45878.93856221065</v>
      </c>
      <c r="B13866" s="294" t="s">
        <v>7739</v>
      </c>
    </row>
    <row r="13867">
      <c r="A13867" s="441">
        <v>45878.93856707176</v>
      </c>
      <c r="B13867" s="294" t="s">
        <v>7740</v>
      </c>
    </row>
    <row r="13868">
      <c r="A13868" s="441">
        <v>45878.93891236111</v>
      </c>
      <c r="B13868" s="294" t="s">
        <v>2278</v>
      </c>
    </row>
    <row r="13869">
      <c r="A13869" s="441">
        <v>45878.93893079861</v>
      </c>
      <c r="B13869" s="294" t="s">
        <v>7751</v>
      </c>
    </row>
    <row r="13870">
      <c r="A13870" s="441">
        <v>45878.93898894676</v>
      </c>
      <c r="B13870" s="294" t="s">
        <v>2280</v>
      </c>
    </row>
    <row r="13871">
      <c r="A13871" s="441">
        <v>45878.93900034722</v>
      </c>
      <c r="B13871" s="294" t="s">
        <v>2281</v>
      </c>
    </row>
    <row r="13872">
      <c r="A13872" s="441">
        <v>45878.939258321756</v>
      </c>
      <c r="B13872" s="294" t="s">
        <v>7752</v>
      </c>
    </row>
    <row r="13873">
      <c r="A13873" s="441">
        <v>45878.93926265046</v>
      </c>
      <c r="B13873" s="294" t="s">
        <v>2283</v>
      </c>
    </row>
    <row r="13874">
      <c r="A13874" s="441">
        <v>45878.93927663194</v>
      </c>
      <c r="B13874" s="294" t="s">
        <v>7753</v>
      </c>
    </row>
    <row r="13875">
      <c r="A13875" s="441">
        <v>45878.93928155093</v>
      </c>
      <c r="B13875" s="294" t="s">
        <v>2285</v>
      </c>
    </row>
    <row r="13876">
      <c r="A13876" s="441">
        <v>45878.939288194444</v>
      </c>
      <c r="B13876" s="294" t="s">
        <v>7754</v>
      </c>
    </row>
    <row r="13877">
      <c r="A13877" s="441">
        <v>45878.93930982639</v>
      </c>
      <c r="B13877" s="294" t="s">
        <v>7755</v>
      </c>
    </row>
    <row r="13878">
      <c r="A13878" s="441">
        <v>45878.94712246528</v>
      </c>
      <c r="B13878" s="294" t="s">
        <v>7756</v>
      </c>
    </row>
    <row r="13879">
      <c r="A13879" s="441">
        <v>45878.94712899305</v>
      </c>
      <c r="B13879" s="294" t="s">
        <v>2260</v>
      </c>
    </row>
    <row r="13880">
      <c r="A13880" s="441">
        <v>45878.947134918984</v>
      </c>
      <c r="B13880" s="294" t="s">
        <v>7478</v>
      </c>
    </row>
    <row r="13881">
      <c r="A13881" s="441">
        <v>45878.94715424768</v>
      </c>
      <c r="B13881" s="294" t="s">
        <v>2264</v>
      </c>
    </row>
    <row r="13882">
      <c r="A13882" s="441">
        <v>45878.94911202547</v>
      </c>
      <c r="B13882" s="294" t="s">
        <v>7757</v>
      </c>
    </row>
    <row r="13883">
      <c r="A13883" s="441">
        <v>45878.94912471065</v>
      </c>
      <c r="B13883" s="294" t="s">
        <v>2372</v>
      </c>
    </row>
    <row r="13884">
      <c r="A13884" s="441">
        <v>45878.94912942129</v>
      </c>
      <c r="B13884" s="294" t="s">
        <v>2398</v>
      </c>
    </row>
    <row r="13885">
      <c r="A13885" s="441">
        <v>45878.949139027776</v>
      </c>
      <c r="B13885" s="294" t="s">
        <v>2399</v>
      </c>
    </row>
    <row r="13886">
      <c r="A13886" s="441">
        <v>45878.949168402774</v>
      </c>
      <c r="B13886" s="294" t="s">
        <v>7758</v>
      </c>
    </row>
    <row r="13887">
      <c r="A13887" s="441">
        <v>45878.950039386575</v>
      </c>
      <c r="B13887" s="294" t="s">
        <v>7759</v>
      </c>
    </row>
    <row r="13888">
      <c r="A13888" s="441">
        <v>45878.95004351852</v>
      </c>
      <c r="B13888" s="294" t="s">
        <v>2260</v>
      </c>
    </row>
    <row r="13889">
      <c r="A13889" s="441">
        <v>45878.95005799769</v>
      </c>
      <c r="B13889" s="294" t="s">
        <v>2593</v>
      </c>
    </row>
    <row r="13890">
      <c r="A13890" s="441">
        <v>45878.95006203704</v>
      </c>
      <c r="B13890" s="294" t="s">
        <v>2264</v>
      </c>
    </row>
    <row r="13891">
      <c r="A13891" s="441">
        <v>45878.95009076389</v>
      </c>
      <c r="B13891" s="294" t="s">
        <v>7760</v>
      </c>
    </row>
    <row r="13892">
      <c r="A13892" s="441">
        <v>45878.95009474537</v>
      </c>
      <c r="B13892" s="294" t="s">
        <v>2274</v>
      </c>
    </row>
    <row r="13893">
      <c r="A13893" s="441">
        <v>45878.95010410879</v>
      </c>
      <c r="B13893" s="294" t="s">
        <v>2372</v>
      </c>
    </row>
    <row r="13894">
      <c r="A13894" s="441">
        <v>45878.95010805556</v>
      </c>
      <c r="B13894" s="294" t="s">
        <v>2373</v>
      </c>
    </row>
    <row r="13895">
      <c r="A13895" s="441">
        <v>45878.95011215278</v>
      </c>
      <c r="B13895" s="294" t="s">
        <v>7739</v>
      </c>
    </row>
    <row r="13896">
      <c r="A13896" s="441">
        <v>45878.95012248843</v>
      </c>
      <c r="B13896" s="294" t="s">
        <v>7740</v>
      </c>
    </row>
    <row r="13897">
      <c r="A13897" s="441">
        <v>45878.95030140046</v>
      </c>
      <c r="B13897" s="294" t="s">
        <v>2342</v>
      </c>
    </row>
    <row r="13898">
      <c r="A13898" s="441">
        <v>45878.9503163426</v>
      </c>
      <c r="B13898" s="294" t="s">
        <v>7761</v>
      </c>
    </row>
    <row r="13899">
      <c r="A13899" s="441">
        <v>45878.95035303241</v>
      </c>
      <c r="B13899" s="294" t="s">
        <v>2280</v>
      </c>
    </row>
    <row r="13900">
      <c r="A13900" s="441">
        <v>45878.95036238426</v>
      </c>
      <c r="B13900" s="294" t="s">
        <v>2281</v>
      </c>
    </row>
    <row r="13901">
      <c r="A13901" s="441">
        <v>45878.95044349537</v>
      </c>
      <c r="B13901" s="294" t="s">
        <v>7762</v>
      </c>
    </row>
    <row r="13902">
      <c r="A13902" s="441">
        <v>45878.95044760416</v>
      </c>
      <c r="B13902" s="294" t="s">
        <v>2283</v>
      </c>
    </row>
    <row r="13903">
      <c r="A13903" s="441">
        <v>45878.950461458335</v>
      </c>
      <c r="B13903" s="294" t="s">
        <v>7763</v>
      </c>
    </row>
    <row r="13904">
      <c r="A13904" s="441">
        <v>45878.950465208334</v>
      </c>
      <c r="B13904" s="294" t="s">
        <v>2285</v>
      </c>
    </row>
    <row r="13905">
      <c r="A13905" s="441">
        <v>45878.95047094907</v>
      </c>
      <c r="B13905" s="294" t="s">
        <v>7764</v>
      </c>
    </row>
    <row r="13906">
      <c r="A13906" s="441">
        <v>45878.95047679398</v>
      </c>
      <c r="B13906" s="294" t="s">
        <v>7765</v>
      </c>
    </row>
    <row r="13907">
      <c r="A13907" s="441">
        <v>45878.995231458335</v>
      </c>
      <c r="B13907" s="294" t="s">
        <v>7766</v>
      </c>
    </row>
    <row r="13908">
      <c r="A13908" s="441">
        <v>45878.99525939814</v>
      </c>
      <c r="B13908" s="294" t="s">
        <v>2625</v>
      </c>
    </row>
    <row r="13909">
      <c r="A13909" s="441">
        <v>45878.99526388889</v>
      </c>
      <c r="B13909" s="294" t="s">
        <v>2398</v>
      </c>
    </row>
    <row r="13910">
      <c r="A13910" s="441">
        <v>45878.99527263889</v>
      </c>
      <c r="B13910" s="294" t="s">
        <v>2399</v>
      </c>
    </row>
    <row r="13911">
      <c r="A13911" s="441">
        <v>45878.99528737269</v>
      </c>
      <c r="B13911" s="294" t="s">
        <v>7767</v>
      </c>
    </row>
    <row r="13912">
      <c r="A13912" s="441">
        <v>45878.996367534724</v>
      </c>
      <c r="B13912" s="294" t="s">
        <v>7768</v>
      </c>
    </row>
    <row r="13913">
      <c r="A13913" s="441">
        <v>45878.996383923615</v>
      </c>
      <c r="B13913" s="294" t="s">
        <v>2274</v>
      </c>
    </row>
    <row r="13914">
      <c r="A13914" s="441">
        <v>45878.996392326386</v>
      </c>
      <c r="B13914" s="294" t="s">
        <v>2625</v>
      </c>
    </row>
    <row r="13915">
      <c r="A13915" s="441">
        <v>45878.99639605324</v>
      </c>
      <c r="B13915" s="294" t="s">
        <v>2628</v>
      </c>
    </row>
    <row r="13916">
      <c r="A13916" s="441">
        <v>45878.99641317129</v>
      </c>
      <c r="B13916" s="294" t="s">
        <v>7739</v>
      </c>
    </row>
    <row r="13917">
      <c r="A13917" s="441">
        <v>45878.99641663194</v>
      </c>
      <c r="B13917" s="294" t="s">
        <v>7740</v>
      </c>
    </row>
    <row r="13918">
      <c r="A13918" s="441">
        <v>45878.996548483796</v>
      </c>
      <c r="B13918" s="294" t="s">
        <v>2333</v>
      </c>
    </row>
    <row r="13919">
      <c r="A13919" s="441">
        <v>45878.99656208333</v>
      </c>
      <c r="B13919" s="294" t="s">
        <v>7769</v>
      </c>
    </row>
    <row r="13920">
      <c r="A13920" s="441">
        <v>45878.99659390046</v>
      </c>
      <c r="B13920" s="294" t="s">
        <v>2280</v>
      </c>
    </row>
    <row r="13921">
      <c r="A13921" s="441">
        <v>45878.99661215278</v>
      </c>
      <c r="B13921" s="294" t="s">
        <v>2281</v>
      </c>
    </row>
    <row r="13922">
      <c r="A13922" s="441">
        <v>45878.99672106482</v>
      </c>
      <c r="B13922" s="294" t="s">
        <v>7770</v>
      </c>
    </row>
    <row r="13923">
      <c r="A13923" s="441">
        <v>45878.99672542824</v>
      </c>
      <c r="B13923" s="294" t="s">
        <v>2283</v>
      </c>
    </row>
    <row r="13924">
      <c r="A13924" s="441">
        <v>45878.99673291667</v>
      </c>
      <c r="B13924" s="294" t="s">
        <v>7771</v>
      </c>
    </row>
    <row r="13925">
      <c r="A13925" s="441">
        <v>45878.99673650463</v>
      </c>
      <c r="B13925" s="294" t="s">
        <v>2285</v>
      </c>
    </row>
    <row r="13926">
      <c r="A13926" s="441">
        <v>45878.996755162036</v>
      </c>
      <c r="B13926" s="294" t="s">
        <v>7772</v>
      </c>
    </row>
    <row r="13927">
      <c r="A13927" s="441">
        <v>45878.996760636575</v>
      </c>
      <c r="B13927" s="294" t="s">
        <v>7773</v>
      </c>
    </row>
    <row r="13928">
      <c r="A13928" s="441">
        <v>45879.01660751157</v>
      </c>
      <c r="B13928" s="294" t="s">
        <v>7774</v>
      </c>
    </row>
    <row r="13929">
      <c r="A13929" s="441">
        <v>45879.01663587963</v>
      </c>
      <c r="B13929" s="294" t="s">
        <v>2260</v>
      </c>
    </row>
    <row r="13930">
      <c r="A13930" s="441">
        <v>45879.016656990745</v>
      </c>
      <c r="B13930" s="294" t="s">
        <v>7478</v>
      </c>
    </row>
    <row r="13931">
      <c r="A13931" s="441">
        <v>45879.01666630787</v>
      </c>
      <c r="B13931" s="294" t="s">
        <v>2264</v>
      </c>
    </row>
    <row r="13932">
      <c r="A13932" s="441">
        <v>45879.01722681713</v>
      </c>
      <c r="B13932" s="294" t="s">
        <v>7775</v>
      </c>
    </row>
    <row r="13933">
      <c r="A13933" s="441">
        <v>45879.017231087964</v>
      </c>
      <c r="B13933" s="294" t="s">
        <v>2260</v>
      </c>
    </row>
    <row r="13934">
      <c r="A13934" s="441">
        <v>45879.01723506945</v>
      </c>
      <c r="B13934" s="294" t="s">
        <v>7478</v>
      </c>
    </row>
    <row r="13935">
      <c r="A13935" s="441">
        <v>45879.01723916667</v>
      </c>
      <c r="B13935" s="294" t="s">
        <v>2264</v>
      </c>
    </row>
    <row r="13936">
      <c r="A13936" s="441">
        <v>45879.257199687505</v>
      </c>
      <c r="B13936" s="294" t="s">
        <v>7776</v>
      </c>
    </row>
    <row r="13937">
      <c r="A13937" s="441">
        <v>45879.25749716435</v>
      </c>
      <c r="B13937" s="294" t="s">
        <v>7777</v>
      </c>
    </row>
    <row r="13938">
      <c r="A13938" s="441">
        <v>45879.257509710646</v>
      </c>
      <c r="B13938" s="294" t="s">
        <v>2283</v>
      </c>
    </row>
    <row r="13939">
      <c r="A13939" s="441">
        <v>45879.257519756946</v>
      </c>
      <c r="B13939" s="294" t="s">
        <v>7778</v>
      </c>
    </row>
    <row r="13940">
      <c r="A13940" s="441">
        <v>45879.346224189816</v>
      </c>
      <c r="B13940" s="294" t="s">
        <v>7779</v>
      </c>
    </row>
    <row r="13941">
      <c r="A13941" s="441">
        <v>45879.3462290162</v>
      </c>
      <c r="B13941" s="294" t="s">
        <v>2260</v>
      </c>
    </row>
    <row r="13942">
      <c r="A13942" s="441">
        <v>45879.34623148148</v>
      </c>
      <c r="B13942" s="294" t="s">
        <v>2963</v>
      </c>
    </row>
    <row r="13943">
      <c r="A13943" s="441">
        <v>45879.34623378472</v>
      </c>
      <c r="B13943" s="294" t="s">
        <v>2262</v>
      </c>
    </row>
    <row r="13944">
      <c r="A13944" s="441">
        <v>45879.346253298616</v>
      </c>
      <c r="B13944" s="294" t="s">
        <v>3459</v>
      </c>
    </row>
    <row r="13945">
      <c r="A13945" s="441">
        <v>45879.3462622338</v>
      </c>
      <c r="B13945" s="294" t="s">
        <v>2264</v>
      </c>
    </row>
    <row r="13946">
      <c r="A13946" s="441">
        <v>45879.34671430556</v>
      </c>
      <c r="B13946" s="294" t="s">
        <v>7780</v>
      </c>
    </row>
    <row r="13947">
      <c r="A13947" s="441">
        <v>45879.346724641204</v>
      </c>
      <c r="B13947" s="294" t="s">
        <v>3461</v>
      </c>
    </row>
    <row r="13948">
      <c r="A13948" s="441">
        <v>45879.34672944444</v>
      </c>
      <c r="B13948" s="294" t="s">
        <v>3462</v>
      </c>
    </row>
    <row r="13949">
      <c r="A13949" s="441">
        <v>45879.34673723379</v>
      </c>
      <c r="B13949" s="294" t="s">
        <v>7781</v>
      </c>
    </row>
    <row r="13950">
      <c r="A13950" s="441">
        <v>45879.34675989584</v>
      </c>
      <c r="B13950" s="294" t="s">
        <v>7782</v>
      </c>
    </row>
    <row r="13951">
      <c r="A13951" s="441">
        <v>45879.347850370366</v>
      </c>
      <c r="B13951" s="294" t="s">
        <v>7783</v>
      </c>
    </row>
    <row r="13952">
      <c r="A13952" s="441">
        <v>45879.3478550463</v>
      </c>
      <c r="B13952" s="294" t="s">
        <v>2274</v>
      </c>
    </row>
    <row r="13953">
      <c r="A13953" s="441">
        <v>45879.347865497686</v>
      </c>
      <c r="B13953" s="294" t="s">
        <v>3461</v>
      </c>
    </row>
    <row r="13954">
      <c r="A13954" s="441">
        <v>45879.34787002315</v>
      </c>
      <c r="B13954" s="294" t="s">
        <v>3466</v>
      </c>
    </row>
    <row r="13955">
      <c r="A13955" s="441">
        <v>45879.34788069445</v>
      </c>
      <c r="B13955" s="294" t="s">
        <v>7739</v>
      </c>
    </row>
    <row r="13956">
      <c r="A13956" s="441">
        <v>45879.34788537037</v>
      </c>
      <c r="B13956" s="294" t="s">
        <v>7740</v>
      </c>
    </row>
    <row r="13957">
      <c r="A13957" s="441">
        <v>45879.348062997684</v>
      </c>
      <c r="B13957" s="294" t="s">
        <v>2374</v>
      </c>
    </row>
    <row r="13958">
      <c r="A13958" s="441">
        <v>45879.348079247684</v>
      </c>
      <c r="B13958" s="294" t="s">
        <v>7784</v>
      </c>
    </row>
    <row r="13959">
      <c r="A13959" s="441">
        <v>45879.34814258102</v>
      </c>
      <c r="B13959" s="294" t="s">
        <v>2280</v>
      </c>
    </row>
    <row r="13960">
      <c r="A13960" s="441">
        <v>45879.34815144676</v>
      </c>
      <c r="B13960" s="294" t="s">
        <v>2281</v>
      </c>
    </row>
    <row r="13961">
      <c r="A13961" s="441">
        <v>45879.34829520833</v>
      </c>
      <c r="B13961" s="294" t="s">
        <v>7785</v>
      </c>
    </row>
    <row r="13962">
      <c r="A13962" s="441">
        <v>45879.34829978009</v>
      </c>
      <c r="B13962" s="294" t="s">
        <v>2283</v>
      </c>
    </row>
    <row r="13963">
      <c r="A13963" s="441">
        <v>45879.34830809028</v>
      </c>
      <c r="B13963" s="294" t="s">
        <v>7786</v>
      </c>
    </row>
    <row r="13964">
      <c r="A13964" s="441">
        <v>45879.34834869213</v>
      </c>
      <c r="B13964" s="294" t="s">
        <v>2285</v>
      </c>
    </row>
    <row r="13965">
      <c r="A13965" s="441">
        <v>45879.34835642361</v>
      </c>
      <c r="B13965" s="294" t="s">
        <v>7787</v>
      </c>
    </row>
    <row r="13966">
      <c r="A13966" s="441">
        <v>45879.34837207176</v>
      </c>
      <c r="B13966" s="294" t="s">
        <v>7788</v>
      </c>
    </row>
    <row r="13967">
      <c r="A13967" s="441">
        <v>45879.375076157405</v>
      </c>
      <c r="B13967" s="294" t="s">
        <v>2290</v>
      </c>
    </row>
    <row r="13968">
      <c r="A13968" s="441">
        <v>45879.37515741898</v>
      </c>
      <c r="B13968" s="294" t="s">
        <v>2658</v>
      </c>
    </row>
    <row r="13969">
      <c r="A13969" s="441">
        <v>45879.375349548616</v>
      </c>
      <c r="B13969" s="294" t="s">
        <v>3563</v>
      </c>
    </row>
    <row r="13970">
      <c r="A13970" s="441">
        <v>45879.375469189814</v>
      </c>
      <c r="B13970" s="294" t="s">
        <v>7789</v>
      </c>
    </row>
    <row r="13971">
      <c r="A13971" s="441">
        <v>45879.375492534724</v>
      </c>
      <c r="B13971" s="294" t="s">
        <v>7790</v>
      </c>
    </row>
    <row r="13972">
      <c r="A13972" s="441">
        <v>45879.3755087037</v>
      </c>
      <c r="B13972" s="294" t="s">
        <v>7791</v>
      </c>
    </row>
    <row r="13973">
      <c r="A13973" s="441">
        <v>45879.3755121875</v>
      </c>
      <c r="B13973" s="294" t="s">
        <v>2283</v>
      </c>
    </row>
    <row r="13974">
      <c r="A13974" s="441">
        <v>45879.37552395833</v>
      </c>
      <c r="B13974" s="294" t="s">
        <v>7792</v>
      </c>
    </row>
    <row r="13975">
      <c r="A13975" s="441">
        <v>45879.39076069444</v>
      </c>
      <c r="B13975" s="294" t="s">
        <v>7793</v>
      </c>
    </row>
    <row r="13976">
      <c r="A13976" s="441">
        <v>45879.390766006945</v>
      </c>
      <c r="B13976" s="294" t="s">
        <v>2260</v>
      </c>
    </row>
    <row r="13977">
      <c r="A13977" s="441">
        <v>45879.390770046295</v>
      </c>
      <c r="B13977" s="294" t="s">
        <v>2414</v>
      </c>
    </row>
    <row r="13978">
      <c r="A13978" s="441">
        <v>45879.390777175926</v>
      </c>
      <c r="B13978" s="294" t="s">
        <v>2264</v>
      </c>
    </row>
    <row r="13979">
      <c r="A13979" s="441">
        <v>45879.390995671296</v>
      </c>
      <c r="B13979" s="294" t="s">
        <v>7794</v>
      </c>
    </row>
    <row r="13980">
      <c r="A13980" s="441">
        <v>45879.3910028588</v>
      </c>
      <c r="B13980" s="294" t="s">
        <v>2260</v>
      </c>
    </row>
    <row r="13981">
      <c r="A13981" s="441">
        <v>45879.391007060185</v>
      </c>
      <c r="B13981" s="294" t="s">
        <v>2414</v>
      </c>
    </row>
    <row r="13982">
      <c r="A13982" s="441">
        <v>45879.391011388885</v>
      </c>
      <c r="B13982" s="294" t="s">
        <v>2264</v>
      </c>
    </row>
    <row r="13983">
      <c r="A13983" s="441">
        <v>45879.39154563658</v>
      </c>
      <c r="B13983" s="294" t="s">
        <v>7795</v>
      </c>
    </row>
    <row r="13984">
      <c r="A13984" s="441">
        <v>45879.39155153935</v>
      </c>
      <c r="B13984" s="294" t="s">
        <v>2260</v>
      </c>
    </row>
    <row r="13985">
      <c r="A13985" s="441">
        <v>45879.391556180555</v>
      </c>
      <c r="B13985" s="294" t="s">
        <v>2414</v>
      </c>
    </row>
    <row r="13986">
      <c r="A13986" s="441">
        <v>45879.39156106481</v>
      </c>
      <c r="B13986" s="294" t="s">
        <v>2264</v>
      </c>
    </row>
    <row r="13987">
      <c r="A13987" s="441">
        <v>45879.3916656713</v>
      </c>
      <c r="B13987" s="294" t="s">
        <v>7796</v>
      </c>
    </row>
    <row r="13988">
      <c r="A13988" s="441">
        <v>45879.39166956018</v>
      </c>
      <c r="B13988" s="294" t="s">
        <v>2260</v>
      </c>
    </row>
    <row r="13989">
      <c r="A13989" s="441">
        <v>45879.39167344908</v>
      </c>
      <c r="B13989" s="294" t="s">
        <v>2414</v>
      </c>
    </row>
    <row r="13990">
      <c r="A13990" s="441">
        <v>45879.39167701389</v>
      </c>
      <c r="B13990" s="294" t="s">
        <v>2264</v>
      </c>
    </row>
    <row r="13991">
      <c r="A13991" s="441">
        <v>45879.450207291666</v>
      </c>
      <c r="B13991" s="294" t="s">
        <v>7797</v>
      </c>
    </row>
    <row r="13992">
      <c r="A13992" s="441">
        <v>45879.450220162034</v>
      </c>
      <c r="B13992" s="294" t="s">
        <v>2306</v>
      </c>
    </row>
    <row r="13993">
      <c r="A13993" s="441">
        <v>45879.450232523144</v>
      </c>
      <c r="B13993" s="294" t="s">
        <v>2859</v>
      </c>
    </row>
    <row r="13994">
      <c r="A13994" s="441">
        <v>45879.45023965278</v>
      </c>
      <c r="B13994" s="294" t="s">
        <v>7798</v>
      </c>
    </row>
    <row r="13995">
      <c r="A13995" s="441">
        <v>45879.45025041667</v>
      </c>
      <c r="B13995" s="294" t="s">
        <v>7799</v>
      </c>
    </row>
    <row r="13996">
      <c r="A13996" s="441">
        <v>45879.451154571754</v>
      </c>
      <c r="B13996" s="294" t="s">
        <v>7800</v>
      </c>
    </row>
    <row r="13997">
      <c r="A13997" s="441">
        <v>45879.451160324075</v>
      </c>
      <c r="B13997" s="294" t="s">
        <v>2274</v>
      </c>
    </row>
    <row r="13998">
      <c r="A13998" s="441">
        <v>45879.451172430556</v>
      </c>
      <c r="B13998" s="294" t="s">
        <v>2306</v>
      </c>
    </row>
    <row r="13999">
      <c r="A13999" s="441">
        <v>45879.45117712963</v>
      </c>
      <c r="B13999" s="294" t="s">
        <v>2307</v>
      </c>
    </row>
    <row r="14000">
      <c r="A14000" s="441">
        <v>45879.45118270833</v>
      </c>
      <c r="B14000" s="294" t="s">
        <v>7801</v>
      </c>
    </row>
    <row r="14001">
      <c r="A14001" s="441">
        <v>45879.45118820602</v>
      </c>
      <c r="B14001" s="294" t="s">
        <v>7802</v>
      </c>
    </row>
    <row r="14002">
      <c r="A14002" s="441">
        <v>45879.451333888894</v>
      </c>
      <c r="B14002" s="294" t="s">
        <v>2374</v>
      </c>
    </row>
    <row r="14003">
      <c r="A14003" s="441">
        <v>45879.451350937496</v>
      </c>
      <c r="B14003" s="294" t="s">
        <v>7803</v>
      </c>
    </row>
    <row r="14004">
      <c r="A14004" s="441">
        <v>45879.45138996528</v>
      </c>
      <c r="B14004" s="294" t="s">
        <v>2280</v>
      </c>
    </row>
    <row r="14005">
      <c r="A14005" s="441">
        <v>45879.45140143519</v>
      </c>
      <c r="B14005" s="294" t="s">
        <v>2281</v>
      </c>
    </row>
    <row r="14006">
      <c r="A14006" s="441">
        <v>45879.451519016206</v>
      </c>
      <c r="B14006" s="294" t="s">
        <v>7804</v>
      </c>
    </row>
    <row r="14007">
      <c r="A14007" s="441">
        <v>45879.45152458333</v>
      </c>
      <c r="B14007" s="294" t="s">
        <v>2283</v>
      </c>
    </row>
    <row r="14008">
      <c r="A14008" s="441">
        <v>45879.45153564815</v>
      </c>
      <c r="B14008" s="294" t="s">
        <v>7805</v>
      </c>
    </row>
    <row r="14009">
      <c r="A14009" s="441">
        <v>45879.451541111106</v>
      </c>
      <c r="B14009" s="294" t="s">
        <v>2285</v>
      </c>
    </row>
    <row r="14010">
      <c r="A14010" s="441">
        <v>45879.4515478588</v>
      </c>
      <c r="B14010" s="294" t="s">
        <v>7806</v>
      </c>
    </row>
    <row r="14011">
      <c r="A14011" s="441">
        <v>45879.4515591088</v>
      </c>
      <c r="B14011" s="294" t="s">
        <v>7807</v>
      </c>
    </row>
    <row r="14012">
      <c r="A14012" s="441">
        <v>45879.47861464121</v>
      </c>
      <c r="B14012" s="294" t="s">
        <v>7808</v>
      </c>
    </row>
    <row r="14013">
      <c r="A14013" s="441">
        <v>45879.47862952546</v>
      </c>
      <c r="B14013" s="294" t="s">
        <v>2622</v>
      </c>
    </row>
    <row r="14014">
      <c r="A14014" s="441">
        <v>45879.4786403125</v>
      </c>
      <c r="B14014" s="294" t="s">
        <v>2398</v>
      </c>
    </row>
    <row r="14015">
      <c r="A14015" s="441">
        <v>45879.47864966435</v>
      </c>
      <c r="B14015" s="294" t="s">
        <v>2399</v>
      </c>
    </row>
    <row r="14016">
      <c r="A14016" s="441">
        <v>45879.47867303241</v>
      </c>
      <c r="B14016" s="294" t="s">
        <v>7809</v>
      </c>
    </row>
    <row r="14017">
      <c r="A14017" s="441">
        <v>45879.47901357639</v>
      </c>
      <c r="B14017" s="294" t="s">
        <v>7810</v>
      </c>
    </row>
    <row r="14018">
      <c r="A14018" s="441">
        <v>45879.47902185185</v>
      </c>
      <c r="B14018" s="294" t="s">
        <v>2603</v>
      </c>
    </row>
    <row r="14019">
      <c r="A14019" s="441">
        <v>45879.47903134259</v>
      </c>
      <c r="B14019" s="294" t="s">
        <v>2398</v>
      </c>
    </row>
    <row r="14020">
      <c r="A14020" s="441">
        <v>45879.4790397801</v>
      </c>
      <c r="B14020" s="294" t="s">
        <v>2399</v>
      </c>
    </row>
    <row r="14021">
      <c r="A14021" s="441">
        <v>45879.479061562495</v>
      </c>
      <c r="B14021" s="294" t="s">
        <v>7811</v>
      </c>
    </row>
    <row r="14022">
      <c r="A14022" s="441">
        <v>45879.479540914355</v>
      </c>
      <c r="B14022" s="294" t="s">
        <v>7812</v>
      </c>
    </row>
    <row r="14023">
      <c r="A14023" s="441">
        <v>45879.47955311343</v>
      </c>
      <c r="B14023" s="294" t="s">
        <v>2612</v>
      </c>
    </row>
    <row r="14024">
      <c r="A14024" s="441">
        <v>45879.479556493054</v>
      </c>
      <c r="B14024" s="294" t="s">
        <v>2398</v>
      </c>
    </row>
    <row r="14025">
      <c r="A14025" s="441">
        <v>45879.47956523148</v>
      </c>
      <c r="B14025" s="294" t="s">
        <v>2399</v>
      </c>
    </row>
    <row r="14026">
      <c r="A14026" s="441">
        <v>45879.47958408565</v>
      </c>
      <c r="B14026" s="294" t="s">
        <v>7813</v>
      </c>
    </row>
    <row r="14027">
      <c r="A14027" s="441">
        <v>45879.47996445602</v>
      </c>
      <c r="B14027" s="294" t="s">
        <v>7814</v>
      </c>
    </row>
    <row r="14028">
      <c r="A14028" s="441">
        <v>45879.47996855324</v>
      </c>
      <c r="B14028" s="294" t="s">
        <v>2274</v>
      </c>
    </row>
    <row r="14029">
      <c r="A14029" s="441">
        <v>45879.47998092593</v>
      </c>
      <c r="B14029" s="294" t="s">
        <v>2603</v>
      </c>
    </row>
    <row r="14030">
      <c r="A14030" s="441">
        <v>45879.47999846065</v>
      </c>
      <c r="B14030" s="294" t="s">
        <v>2615</v>
      </c>
    </row>
    <row r="14031">
      <c r="A14031" s="441">
        <v>45879.48001092592</v>
      </c>
      <c r="B14031" s="294" t="s">
        <v>7739</v>
      </c>
    </row>
    <row r="14032">
      <c r="A14032" s="441">
        <v>45879.48002564815</v>
      </c>
      <c r="B14032" s="294" t="s">
        <v>7740</v>
      </c>
    </row>
    <row r="14033">
      <c r="A14033" s="441">
        <v>45879.48016443287</v>
      </c>
      <c r="B14033" s="294" t="s">
        <v>7815</v>
      </c>
    </row>
    <row r="14034">
      <c r="A14034" s="441">
        <v>45879.480177731486</v>
      </c>
      <c r="B14034" s="294" t="s">
        <v>2274</v>
      </c>
    </row>
    <row r="14035">
      <c r="A14035" s="441">
        <v>45879.48019137731</v>
      </c>
      <c r="B14035" s="294" t="s">
        <v>2622</v>
      </c>
    </row>
    <row r="14036">
      <c r="A14036" s="441">
        <v>45879.480196944445</v>
      </c>
      <c r="B14036" s="294" t="s">
        <v>2374</v>
      </c>
    </row>
    <row r="14037">
      <c r="A14037" s="441">
        <v>45879.480216875</v>
      </c>
      <c r="B14037" s="294" t="s">
        <v>7739</v>
      </c>
    </row>
    <row r="14038">
      <c r="A14038" s="441">
        <v>45879.48022074074</v>
      </c>
      <c r="B14038" s="294" t="s">
        <v>7740</v>
      </c>
    </row>
    <row r="14039">
      <c r="A14039" s="441">
        <v>45879.480227395834</v>
      </c>
      <c r="B14039" s="294" t="s">
        <v>7816</v>
      </c>
    </row>
    <row r="14040">
      <c r="A14040" s="441">
        <v>45879.48026622685</v>
      </c>
      <c r="B14040" s="294" t="s">
        <v>2280</v>
      </c>
    </row>
    <row r="14041">
      <c r="A14041" s="441">
        <v>45879.48027659723</v>
      </c>
      <c r="B14041" s="294" t="s">
        <v>2281</v>
      </c>
    </row>
    <row r="14042">
      <c r="A14042" s="441">
        <v>45879.48030092593</v>
      </c>
      <c r="B14042" s="294" t="s">
        <v>2278</v>
      </c>
    </row>
    <row r="14043">
      <c r="A14043" s="441">
        <v>45879.48032084491</v>
      </c>
      <c r="B14043" s="294" t="s">
        <v>7817</v>
      </c>
    </row>
    <row r="14044">
      <c r="A14044" s="441">
        <v>45879.48033925926</v>
      </c>
      <c r="B14044" s="294" t="s">
        <v>2280</v>
      </c>
    </row>
    <row r="14045">
      <c r="A14045" s="441">
        <v>45879.4803497338</v>
      </c>
      <c r="B14045" s="294" t="s">
        <v>2281</v>
      </c>
    </row>
    <row r="14046">
      <c r="A14046" s="441">
        <v>45879.48037837963</v>
      </c>
      <c r="B14046" s="294" t="s">
        <v>2767</v>
      </c>
    </row>
    <row r="14047">
      <c r="A14047" s="441">
        <v>45879.48038815972</v>
      </c>
      <c r="B14047" s="294" t="s">
        <v>7818</v>
      </c>
    </row>
    <row r="14048">
      <c r="A14048" s="441">
        <v>45879.48041108796</v>
      </c>
      <c r="B14048" s="294" t="s">
        <v>3177</v>
      </c>
    </row>
    <row r="14049">
      <c r="A14049" s="441">
        <v>45879.48042060185</v>
      </c>
      <c r="B14049" s="294" t="s">
        <v>7819</v>
      </c>
    </row>
    <row r="14050">
      <c r="A14050" s="441">
        <v>45879.48042533565</v>
      </c>
      <c r="B14050" s="294" t="s">
        <v>7820</v>
      </c>
    </row>
    <row r="14051">
      <c r="A14051" s="441">
        <v>45879.480432199074</v>
      </c>
      <c r="B14051" s="294" t="s">
        <v>2426</v>
      </c>
    </row>
    <row r="14052">
      <c r="A14052" s="441">
        <v>45879.48043590278</v>
      </c>
      <c r="B14052" s="294" t="s">
        <v>2398</v>
      </c>
    </row>
    <row r="14053">
      <c r="A14053" s="441">
        <v>45879.48044306713</v>
      </c>
      <c r="B14053" s="294" t="s">
        <v>2399</v>
      </c>
    </row>
    <row r="14054">
      <c r="A14054" s="441">
        <v>45879.480453958335</v>
      </c>
      <c r="B14054" s="294" t="s">
        <v>7821</v>
      </c>
    </row>
    <row r="14055">
      <c r="A14055" s="441">
        <v>45879.48051141204</v>
      </c>
      <c r="B14055" s="294" t="s">
        <v>7822</v>
      </c>
    </row>
    <row r="14056">
      <c r="A14056" s="441">
        <v>45879.480512685186</v>
      </c>
      <c r="B14056" s="294" t="s">
        <v>7822</v>
      </c>
    </row>
    <row r="14057">
      <c r="A14057" s="441">
        <v>45879.48063690972</v>
      </c>
      <c r="B14057" s="294" t="s">
        <v>7823</v>
      </c>
    </row>
    <row r="14058">
      <c r="A14058" s="441">
        <v>45879.48064895833</v>
      </c>
      <c r="B14058" s="294" t="s">
        <v>2435</v>
      </c>
    </row>
    <row r="14059">
      <c r="A14059" s="441">
        <v>45879.48065321759</v>
      </c>
      <c r="B14059" s="294" t="s">
        <v>7824</v>
      </c>
    </row>
    <row r="14060">
      <c r="A14060" s="441">
        <v>45879.480656875</v>
      </c>
      <c r="B14060" s="294" t="s">
        <v>2283</v>
      </c>
    </row>
    <row r="14061">
      <c r="A14061" s="441">
        <v>45879.48066181713</v>
      </c>
      <c r="B14061" s="294" t="s">
        <v>7825</v>
      </c>
    </row>
    <row r="14062">
      <c r="A14062" s="441">
        <v>45879.48067372685</v>
      </c>
      <c r="B14062" s="294" t="s">
        <v>7826</v>
      </c>
    </row>
    <row r="14063">
      <c r="A14063" s="441">
        <v>45879.480677141204</v>
      </c>
      <c r="B14063" s="294" t="s">
        <v>2285</v>
      </c>
    </row>
    <row r="14064">
      <c r="A14064" s="441">
        <v>45879.48068122685</v>
      </c>
      <c r="B14064" s="294" t="s">
        <v>2435</v>
      </c>
    </row>
    <row r="14065">
      <c r="A14065" s="441">
        <v>45879.48068263889</v>
      </c>
      <c r="B14065" s="294" t="s">
        <v>7827</v>
      </c>
    </row>
    <row r="14066">
      <c r="A14066" s="441">
        <v>45879.48068515046</v>
      </c>
      <c r="B14066" s="294" t="s">
        <v>7828</v>
      </c>
    </row>
    <row r="14067">
      <c r="A14067" s="441">
        <v>45879.48068807871</v>
      </c>
      <c r="B14067" s="294" t="s">
        <v>2283</v>
      </c>
    </row>
    <row r="14068">
      <c r="A14068" s="441">
        <v>45879.48068822917</v>
      </c>
      <c r="B14068" s="294" t="s">
        <v>7829</v>
      </c>
    </row>
    <row r="14069">
      <c r="A14069" s="441">
        <v>45879.4806946875</v>
      </c>
      <c r="B14069" s="294" t="s">
        <v>7830</v>
      </c>
    </row>
    <row r="14070">
      <c r="A14070" s="441">
        <v>45879.48069739583</v>
      </c>
      <c r="B14070" s="294" t="s">
        <v>2285</v>
      </c>
    </row>
    <row r="14071">
      <c r="A14071" s="441">
        <v>45879.4807028588</v>
      </c>
      <c r="B14071" s="294" t="s">
        <v>7831</v>
      </c>
    </row>
    <row r="14072">
      <c r="A14072" s="441">
        <v>45879.48070994213</v>
      </c>
      <c r="B14072" s="294" t="s">
        <v>7832</v>
      </c>
    </row>
    <row r="14073">
      <c r="A14073" s="441">
        <v>45879.48072931713</v>
      </c>
      <c r="B14073" s="294" t="s">
        <v>7833</v>
      </c>
    </row>
    <row r="14074">
      <c r="A14074" s="441">
        <v>45879.480742534724</v>
      </c>
      <c r="B14074" s="294" t="s">
        <v>2274</v>
      </c>
    </row>
    <row r="14075">
      <c r="A14075" s="441">
        <v>45879.480751180556</v>
      </c>
      <c r="B14075" s="294" t="s">
        <v>2612</v>
      </c>
    </row>
    <row r="14076">
      <c r="A14076" s="441">
        <v>45879.48075930556</v>
      </c>
      <c r="B14076" s="294" t="s">
        <v>3957</v>
      </c>
    </row>
    <row r="14077">
      <c r="A14077" s="441">
        <v>45879.48077072916</v>
      </c>
      <c r="B14077" s="294" t="s">
        <v>7739</v>
      </c>
    </row>
    <row r="14078">
      <c r="A14078" s="441">
        <v>45879.4807746875</v>
      </c>
      <c r="B14078" s="294" t="s">
        <v>7740</v>
      </c>
    </row>
    <row r="14079">
      <c r="A14079" s="441">
        <v>45879.48089796296</v>
      </c>
      <c r="B14079" s="294" t="s">
        <v>2278</v>
      </c>
    </row>
    <row r="14080">
      <c r="A14080" s="441">
        <v>45879.48093872685</v>
      </c>
      <c r="B14080" s="294" t="s">
        <v>7834</v>
      </c>
    </row>
    <row r="14081">
      <c r="A14081" s="441">
        <v>45879.48098256944</v>
      </c>
      <c r="B14081" s="294" t="s">
        <v>2280</v>
      </c>
    </row>
    <row r="14082">
      <c r="A14082" s="441">
        <v>45879.48099222222</v>
      </c>
      <c r="B14082" s="294" t="s">
        <v>2281</v>
      </c>
    </row>
    <row r="14083">
      <c r="A14083" s="441">
        <v>45879.48108195602</v>
      </c>
      <c r="B14083" s="294" t="s">
        <v>7835</v>
      </c>
    </row>
    <row r="14084">
      <c r="A14084" s="441">
        <v>45879.481086631946</v>
      </c>
      <c r="B14084" s="294" t="s">
        <v>2274</v>
      </c>
    </row>
    <row r="14085">
      <c r="A14085" s="441">
        <v>45879.48109501158</v>
      </c>
      <c r="B14085" s="294" t="s">
        <v>4316</v>
      </c>
    </row>
    <row r="14086">
      <c r="A14086" s="441">
        <v>45879.481100439814</v>
      </c>
      <c r="B14086" s="294" t="s">
        <v>2426</v>
      </c>
    </row>
    <row r="14087">
      <c r="A14087" s="441">
        <v>45879.48110508102</v>
      </c>
      <c r="B14087" s="294" t="s">
        <v>2429</v>
      </c>
    </row>
    <row r="14088">
      <c r="A14088" s="441">
        <v>45879.48111013889</v>
      </c>
      <c r="B14088" s="294" t="s">
        <v>7836</v>
      </c>
    </row>
    <row r="14089">
      <c r="A14089" s="441">
        <v>45879.48111013889</v>
      </c>
      <c r="B14089" s="294" t="s">
        <v>7739</v>
      </c>
    </row>
    <row r="14090">
      <c r="A14090" s="441">
        <v>45879.48111648148</v>
      </c>
      <c r="B14090" s="294" t="s">
        <v>7740</v>
      </c>
    </row>
    <row r="14091">
      <c r="A14091" s="441">
        <v>45879.48121189815</v>
      </c>
      <c r="B14091" s="294" t="s">
        <v>7837</v>
      </c>
    </row>
    <row r="14092">
      <c r="A14092" s="441">
        <v>45879.48122256945</v>
      </c>
      <c r="B14092" s="294" t="s">
        <v>2333</v>
      </c>
    </row>
    <row r="14093">
      <c r="A14093" s="441">
        <v>45879.48124329861</v>
      </c>
      <c r="B14093" s="294" t="s">
        <v>7838</v>
      </c>
    </row>
    <row r="14094">
      <c r="A14094" s="441">
        <v>45879.48128211805</v>
      </c>
      <c r="B14094" s="294" t="s">
        <v>2280</v>
      </c>
    </row>
    <row r="14095">
      <c r="A14095" s="441">
        <v>45879.4813147338</v>
      </c>
      <c r="B14095" s="294" t="s">
        <v>2281</v>
      </c>
    </row>
    <row r="14096">
      <c r="A14096" s="441">
        <v>45879.48131822917</v>
      </c>
      <c r="B14096" s="294" t="s">
        <v>7839</v>
      </c>
    </row>
    <row r="14097">
      <c r="A14097" s="441">
        <v>45879.481323761574</v>
      </c>
      <c r="B14097" s="294" t="s">
        <v>2435</v>
      </c>
    </row>
    <row r="14098">
      <c r="A14098" s="441">
        <v>45879.481327291665</v>
      </c>
      <c r="B14098" s="294" t="s">
        <v>7840</v>
      </c>
    </row>
    <row r="14099">
      <c r="A14099" s="441">
        <v>45879.48133141204</v>
      </c>
      <c r="B14099" s="294" t="s">
        <v>2283</v>
      </c>
    </row>
    <row r="14100">
      <c r="A14100" s="441">
        <v>45879.48134215278</v>
      </c>
      <c r="B14100" s="294" t="s">
        <v>7841</v>
      </c>
    </row>
    <row r="14101">
      <c r="A14101" s="441">
        <v>45879.481346388886</v>
      </c>
      <c r="B14101" s="294" t="s">
        <v>2285</v>
      </c>
    </row>
    <row r="14102">
      <c r="A14102" s="441">
        <v>45879.4813567824</v>
      </c>
      <c r="B14102" s="294" t="s">
        <v>7842</v>
      </c>
    </row>
    <row r="14103">
      <c r="A14103" s="441">
        <v>45879.48136287037</v>
      </c>
      <c r="B14103" s="294" t="s">
        <v>7843</v>
      </c>
    </row>
    <row r="14104">
      <c r="A14104" s="441">
        <v>45879.481386307874</v>
      </c>
      <c r="B14104" s="294" t="s">
        <v>2431</v>
      </c>
    </row>
    <row r="14105">
      <c r="A14105" s="441">
        <v>45879.48139232639</v>
      </c>
      <c r="B14105" s="294" t="s">
        <v>7844</v>
      </c>
    </row>
    <row r="14106">
      <c r="A14106" s="441">
        <v>45879.48148969907</v>
      </c>
      <c r="B14106" s="294" t="s">
        <v>7845</v>
      </c>
    </row>
    <row r="14107">
      <c r="A14107" s="441">
        <v>45879.48162239583</v>
      </c>
      <c r="B14107" s="294" t="s">
        <v>7846</v>
      </c>
    </row>
    <row r="14108">
      <c r="A14108" s="441">
        <v>45879.48164241898</v>
      </c>
      <c r="B14108" s="294" t="s">
        <v>2435</v>
      </c>
    </row>
    <row r="14109">
      <c r="A14109" s="441">
        <v>45879.48165996528</v>
      </c>
      <c r="B14109" s="294" t="s">
        <v>7847</v>
      </c>
    </row>
    <row r="14110">
      <c r="A14110" s="441">
        <v>45879.481665011575</v>
      </c>
      <c r="B14110" s="294" t="s">
        <v>2283</v>
      </c>
    </row>
    <row r="14111">
      <c r="A14111" s="441">
        <v>45879.48167357639</v>
      </c>
      <c r="B14111" s="294" t="s">
        <v>7848</v>
      </c>
    </row>
    <row r="14112">
      <c r="A14112" s="441">
        <v>45879.48167871528</v>
      </c>
      <c r="B14112" s="294" t="s">
        <v>2285</v>
      </c>
    </row>
    <row r="14113">
      <c r="A14113" s="441">
        <v>45879.48168631944</v>
      </c>
      <c r="B14113" s="294" t="s">
        <v>7849</v>
      </c>
    </row>
    <row r="14114">
      <c r="A14114" s="441">
        <v>45879.48169346065</v>
      </c>
      <c r="B14114" s="294" t="s">
        <v>7850</v>
      </c>
    </row>
    <row r="14115">
      <c r="A14115" s="441">
        <v>45879.51999863426</v>
      </c>
      <c r="B14115" s="294" t="s">
        <v>7851</v>
      </c>
    </row>
    <row r="14116">
      <c r="A14116" s="441">
        <v>45879.520004872684</v>
      </c>
      <c r="B14116" s="294" t="s">
        <v>2260</v>
      </c>
    </row>
    <row r="14117">
      <c r="A14117" s="441">
        <v>45879.52001024305</v>
      </c>
      <c r="B14117" s="294" t="s">
        <v>3651</v>
      </c>
    </row>
    <row r="14118">
      <c r="A14118" s="441">
        <v>45879.52002165509</v>
      </c>
      <c r="B14118" s="294" t="s">
        <v>2262</v>
      </c>
    </row>
    <row r="14119">
      <c r="A14119" s="441">
        <v>45879.52003086805</v>
      </c>
      <c r="B14119" s="294" t="s">
        <v>3652</v>
      </c>
    </row>
    <row r="14120">
      <c r="A14120" s="441">
        <v>45879.5200450463</v>
      </c>
      <c r="B14120" s="294" t="s">
        <v>2264</v>
      </c>
    </row>
    <row r="14121">
      <c r="A14121" s="441">
        <v>45879.521250694444</v>
      </c>
      <c r="B14121" s="294" t="s">
        <v>7852</v>
      </c>
    </row>
    <row r="14122">
      <c r="A14122" s="441">
        <v>45879.52126574074</v>
      </c>
      <c r="B14122" s="294" t="s">
        <v>3654</v>
      </c>
    </row>
    <row r="14123">
      <c r="A14123" s="441">
        <v>45879.52127481482</v>
      </c>
      <c r="B14123" s="294" t="s">
        <v>3655</v>
      </c>
    </row>
    <row r="14124">
      <c r="A14124" s="441">
        <v>45879.521283298614</v>
      </c>
      <c r="B14124" s="294" t="s">
        <v>7853</v>
      </c>
    </row>
    <row r="14125">
      <c r="A14125" s="441">
        <v>45879.521302106485</v>
      </c>
      <c r="B14125" s="294" t="s">
        <v>7854</v>
      </c>
    </row>
    <row r="14126">
      <c r="A14126" s="441">
        <v>45879.52276319444</v>
      </c>
      <c r="B14126" s="294" t="s">
        <v>7855</v>
      </c>
    </row>
    <row r="14127">
      <c r="A14127" s="441">
        <v>45879.522766967595</v>
      </c>
      <c r="B14127" s="294" t="s">
        <v>2274</v>
      </c>
    </row>
    <row r="14128">
      <c r="A14128" s="441">
        <v>45879.52277436343</v>
      </c>
      <c r="B14128" s="294" t="s">
        <v>3654</v>
      </c>
    </row>
    <row r="14129">
      <c r="A14129" s="441">
        <v>45879.52278699074</v>
      </c>
      <c r="B14129" s="294" t="s">
        <v>3659</v>
      </c>
    </row>
    <row r="14130">
      <c r="A14130" s="441">
        <v>45879.522790312505</v>
      </c>
      <c r="B14130" s="294" t="s">
        <v>7801</v>
      </c>
    </row>
    <row r="14131">
      <c r="A14131" s="441">
        <v>45879.522793599535</v>
      </c>
      <c r="B14131" s="294" t="s">
        <v>7802</v>
      </c>
    </row>
    <row r="14132">
      <c r="A14132" s="441">
        <v>45879.523210115745</v>
      </c>
      <c r="B14132" s="294" t="s">
        <v>2374</v>
      </c>
    </row>
    <row r="14133">
      <c r="A14133" s="441">
        <v>45879.523224108794</v>
      </c>
      <c r="B14133" s="294" t="s">
        <v>7856</v>
      </c>
    </row>
    <row r="14134">
      <c r="A14134" s="441">
        <v>45879.52325618056</v>
      </c>
      <c r="B14134" s="294" t="s">
        <v>2280</v>
      </c>
    </row>
    <row r="14135">
      <c r="A14135" s="441">
        <v>45879.52326652777</v>
      </c>
      <c r="B14135" s="294" t="s">
        <v>2281</v>
      </c>
    </row>
    <row r="14136">
      <c r="A14136" s="441">
        <v>45879.523354386576</v>
      </c>
      <c r="B14136" s="294" t="s">
        <v>7857</v>
      </c>
    </row>
    <row r="14137">
      <c r="A14137" s="441">
        <v>45879.52335815973</v>
      </c>
      <c r="B14137" s="294" t="s">
        <v>2283</v>
      </c>
    </row>
    <row r="14138">
      <c r="A14138" s="441">
        <v>45879.52336849537</v>
      </c>
      <c r="B14138" s="294" t="s">
        <v>7858</v>
      </c>
    </row>
    <row r="14139">
      <c r="A14139" s="441">
        <v>45879.52338056713</v>
      </c>
      <c r="B14139" s="294" t="s">
        <v>2285</v>
      </c>
    </row>
    <row r="14140">
      <c r="A14140" s="441">
        <v>45879.52338856482</v>
      </c>
      <c r="B14140" s="294" t="s">
        <v>7859</v>
      </c>
    </row>
    <row r="14141">
      <c r="A14141" s="441">
        <v>45879.523394814816</v>
      </c>
      <c r="B14141" s="294" t="s">
        <v>7860</v>
      </c>
    </row>
    <row r="14142">
      <c r="A14142" s="441">
        <v>45879.56318414352</v>
      </c>
      <c r="B14142" s="294" t="s">
        <v>7861</v>
      </c>
    </row>
    <row r="14143">
      <c r="A14143" s="441">
        <v>45879.56318896991</v>
      </c>
      <c r="B14143" s="294" t="s">
        <v>2260</v>
      </c>
    </row>
    <row r="14144">
      <c r="A14144" s="441">
        <v>45879.56320724537</v>
      </c>
      <c r="B14144" s="294" t="s">
        <v>2550</v>
      </c>
    </row>
    <row r="14145">
      <c r="A14145" s="441">
        <v>45879.563212395835</v>
      </c>
      <c r="B14145" s="294" t="s">
        <v>2264</v>
      </c>
    </row>
    <row r="14146">
      <c r="A14146" s="441">
        <v>45879.567183645835</v>
      </c>
      <c r="B14146" s="294" t="s">
        <v>7862</v>
      </c>
    </row>
    <row r="14147">
      <c r="A14147" s="441">
        <v>45879.56718931713</v>
      </c>
      <c r="B14147" s="294" t="s">
        <v>2260</v>
      </c>
    </row>
    <row r="14148">
      <c r="A14148" s="441">
        <v>45879.567194247684</v>
      </c>
      <c r="B14148" s="294" t="s">
        <v>2550</v>
      </c>
    </row>
    <row r="14149">
      <c r="A14149" s="441">
        <v>45879.56721101852</v>
      </c>
      <c r="B14149" s="294" t="s">
        <v>2264</v>
      </c>
    </row>
    <row r="14150">
      <c r="A14150" s="441">
        <v>45879.606397905096</v>
      </c>
      <c r="B14150" s="294" t="s">
        <v>7863</v>
      </c>
    </row>
    <row r="14151">
      <c r="A14151" s="441">
        <v>45879.60640491898</v>
      </c>
      <c r="B14151" s="294" t="s">
        <v>2260</v>
      </c>
    </row>
    <row r="14152">
      <c r="A14152" s="441">
        <v>45879.60640762732</v>
      </c>
      <c r="B14152" s="294" t="s">
        <v>3127</v>
      </c>
    </row>
    <row r="14153">
      <c r="A14153" s="441">
        <v>45879.60641825231</v>
      </c>
      <c r="B14153" s="294" t="s">
        <v>2264</v>
      </c>
    </row>
    <row r="14154">
      <c r="A14154" s="441">
        <v>45879.75837895833</v>
      </c>
      <c r="B14154" s="294" t="s">
        <v>2283</v>
      </c>
    </row>
    <row r="14155">
      <c r="A14155" s="441">
        <v>45879.75838828704</v>
      </c>
      <c r="B14155" s="294" t="s">
        <v>7864</v>
      </c>
    </row>
    <row r="14156">
      <c r="A14156" s="441">
        <v>45879.790263125</v>
      </c>
      <c r="B14156" s="294" t="s">
        <v>7206</v>
      </c>
    </row>
    <row r="14157">
      <c r="A14157" s="441">
        <v>45879.79036424769</v>
      </c>
      <c r="B14157" s="294" t="s">
        <v>2283</v>
      </c>
    </row>
    <row r="14158">
      <c r="A14158" s="441">
        <v>45879.790379479164</v>
      </c>
      <c r="B14158" s="294" t="s">
        <v>7865</v>
      </c>
    </row>
    <row r="14159">
      <c r="A14159" s="441">
        <v>45879.8745691088</v>
      </c>
      <c r="B14159" s="294" t="s">
        <v>7866</v>
      </c>
    </row>
    <row r="14160">
      <c r="A14160" s="441">
        <v>45879.874574201385</v>
      </c>
      <c r="B14160" s="294" t="s">
        <v>2260</v>
      </c>
    </row>
    <row r="14161">
      <c r="A14161" s="441">
        <v>45879.87457701389</v>
      </c>
      <c r="B14161" s="294" t="s">
        <v>2323</v>
      </c>
    </row>
    <row r="14162">
      <c r="A14162" s="441">
        <v>45879.87458122685</v>
      </c>
      <c r="B14162" s="294" t="s">
        <v>2262</v>
      </c>
    </row>
    <row r="14163">
      <c r="A14163" s="441">
        <v>45879.87461520833</v>
      </c>
      <c r="B14163" s="294" t="s">
        <v>2324</v>
      </c>
    </row>
    <row r="14164">
      <c r="A14164" s="441">
        <v>45879.874639375004</v>
      </c>
      <c r="B14164" s="294" t="s">
        <v>2264</v>
      </c>
    </row>
    <row r="14165">
      <c r="A14165" s="441">
        <v>45879.90899334491</v>
      </c>
      <c r="B14165" s="294" t="s">
        <v>7867</v>
      </c>
    </row>
    <row r="14166">
      <c r="A14166" s="441">
        <v>45879.90902907407</v>
      </c>
      <c r="B14166" s="294" t="s">
        <v>2381</v>
      </c>
    </row>
    <row r="14167">
      <c r="A14167" s="441">
        <v>45879.909045196764</v>
      </c>
      <c r="B14167" s="294" t="s">
        <v>2382</v>
      </c>
    </row>
    <row r="14168">
      <c r="A14168" s="441">
        <v>45879.90905642361</v>
      </c>
      <c r="B14168" s="294" t="s">
        <v>7868</v>
      </c>
    </row>
    <row r="14169">
      <c r="A14169" s="441">
        <v>45879.909076446755</v>
      </c>
      <c r="B14169" s="294" t="s">
        <v>7869</v>
      </c>
    </row>
    <row r="14170">
      <c r="A14170" s="441">
        <v>45879.90949611111</v>
      </c>
      <c r="B14170" s="294" t="s">
        <v>7870</v>
      </c>
    </row>
    <row r="14171">
      <c r="A14171" s="441">
        <v>45879.909504247684</v>
      </c>
      <c r="B14171" s="294" t="s">
        <v>2274</v>
      </c>
    </row>
    <row r="14172">
      <c r="A14172" s="441">
        <v>45879.90952864583</v>
      </c>
      <c r="B14172" s="294" t="s">
        <v>2381</v>
      </c>
    </row>
    <row r="14173">
      <c r="A14173" s="441">
        <v>45879.90953335648</v>
      </c>
      <c r="B14173" s="294" t="s">
        <v>2386</v>
      </c>
    </row>
    <row r="14174">
      <c r="A14174" s="441">
        <v>45879.9095378125</v>
      </c>
      <c r="B14174" s="294" t="s">
        <v>7801</v>
      </c>
    </row>
    <row r="14175">
      <c r="A14175" s="441">
        <v>45879.9095425</v>
      </c>
      <c r="B14175" s="294" t="s">
        <v>7802</v>
      </c>
    </row>
    <row r="14176">
      <c r="A14176" s="441">
        <v>45879.90968121528</v>
      </c>
      <c r="B14176" s="294" t="s">
        <v>2342</v>
      </c>
    </row>
    <row r="14177">
      <c r="A14177" s="441">
        <v>45879.9096953125</v>
      </c>
      <c r="B14177" s="294" t="s">
        <v>7871</v>
      </c>
    </row>
    <row r="14178">
      <c r="A14178" s="441">
        <v>45879.9097268287</v>
      </c>
      <c r="B14178" s="294" t="s">
        <v>2280</v>
      </c>
    </row>
    <row r="14179">
      <c r="A14179" s="441">
        <v>45879.90973733796</v>
      </c>
      <c r="B14179" s="294" t="s">
        <v>2281</v>
      </c>
    </row>
    <row r="14180">
      <c r="A14180" s="441">
        <v>45879.90984565973</v>
      </c>
      <c r="B14180" s="294" t="s">
        <v>7872</v>
      </c>
    </row>
    <row r="14181">
      <c r="A14181" s="441">
        <v>45879.90984978009</v>
      </c>
      <c r="B14181" s="294" t="s">
        <v>2283</v>
      </c>
    </row>
    <row r="14182">
      <c r="A14182" s="441">
        <v>45879.909863402776</v>
      </c>
      <c r="B14182" s="294" t="s">
        <v>7873</v>
      </c>
    </row>
    <row r="14183">
      <c r="A14183" s="441">
        <v>45879.90986699074</v>
      </c>
      <c r="B14183" s="294" t="s">
        <v>2285</v>
      </c>
    </row>
    <row r="14184">
      <c r="A14184" s="441">
        <v>45879.90987283565</v>
      </c>
      <c r="B14184" s="294" t="s">
        <v>7874</v>
      </c>
    </row>
    <row r="14185">
      <c r="A14185" s="441">
        <v>45879.90988158565</v>
      </c>
      <c r="B14185" s="294" t="s">
        <v>7875</v>
      </c>
    </row>
    <row r="14186">
      <c r="A14186" s="441">
        <v>45880.07297652778</v>
      </c>
      <c r="B14186" s="294" t="s">
        <v>7876</v>
      </c>
    </row>
    <row r="14187">
      <c r="A14187" s="441">
        <v>45880.072984583334</v>
      </c>
      <c r="B14187" s="294" t="s">
        <v>2260</v>
      </c>
    </row>
    <row r="14188">
      <c r="A14188" s="441">
        <v>45880.072989039356</v>
      </c>
      <c r="B14188" s="294" t="s">
        <v>2927</v>
      </c>
    </row>
    <row r="14189">
      <c r="A14189" s="441">
        <v>45880.07300454861</v>
      </c>
      <c r="B14189" s="294" t="s">
        <v>2262</v>
      </c>
    </row>
    <row r="14190">
      <c r="A14190" s="441">
        <v>45880.0730506713</v>
      </c>
      <c r="B14190" s="294" t="s">
        <v>2928</v>
      </c>
    </row>
    <row r="14191">
      <c r="A14191" s="441">
        <v>45880.0730707176</v>
      </c>
      <c r="B14191" s="294" t="s">
        <v>2264</v>
      </c>
    </row>
    <row r="14192">
      <c r="A14192" s="441">
        <v>45880.073767361115</v>
      </c>
      <c r="B14192" s="294" t="s">
        <v>7877</v>
      </c>
    </row>
    <row r="14193">
      <c r="A14193" s="441">
        <v>45880.073771655094</v>
      </c>
      <c r="B14193" s="294" t="s">
        <v>2260</v>
      </c>
    </row>
    <row r="14194">
      <c r="A14194" s="441">
        <v>45880.07377587963</v>
      </c>
      <c r="B14194" s="294" t="s">
        <v>2927</v>
      </c>
    </row>
    <row r="14195">
      <c r="A14195" s="441">
        <v>45880.0737803125</v>
      </c>
      <c r="B14195" s="294" t="s">
        <v>2264</v>
      </c>
    </row>
    <row r="14196">
      <c r="A14196" s="441">
        <v>45880.365320625</v>
      </c>
      <c r="B14196" s="294" t="s">
        <v>7878</v>
      </c>
    </row>
    <row r="14197">
      <c r="A14197" s="441">
        <v>45880.36532680556</v>
      </c>
      <c r="B14197" s="294" t="s">
        <v>2260</v>
      </c>
    </row>
    <row r="14198">
      <c r="A14198" s="441">
        <v>45880.36533042824</v>
      </c>
      <c r="B14198" s="294" t="s">
        <v>4026</v>
      </c>
    </row>
    <row r="14199">
      <c r="A14199" s="441">
        <v>45880.365345011574</v>
      </c>
      <c r="B14199" s="294" t="s">
        <v>2262</v>
      </c>
    </row>
    <row r="14200">
      <c r="A14200" s="441">
        <v>45880.365356712966</v>
      </c>
      <c r="B14200" s="294" t="s">
        <v>4043</v>
      </c>
    </row>
    <row r="14201">
      <c r="A14201" s="441">
        <v>45880.36537378472</v>
      </c>
      <c r="B14201" s="294" t="s">
        <v>2264</v>
      </c>
    </row>
    <row r="14202">
      <c r="A14202" s="441">
        <v>45880.36563925926</v>
      </c>
      <c r="B14202" s="294" t="s">
        <v>7879</v>
      </c>
    </row>
    <row r="14203">
      <c r="A14203" s="441">
        <v>45880.36565092593</v>
      </c>
      <c r="B14203" s="294" t="s">
        <v>4045</v>
      </c>
    </row>
    <row r="14204">
      <c r="A14204" s="441">
        <v>45880.36565504629</v>
      </c>
      <c r="B14204" s="294" t="s">
        <v>4046</v>
      </c>
    </row>
    <row r="14205">
      <c r="A14205" s="441">
        <v>45880.36566678241</v>
      </c>
      <c r="B14205" s="294" t="s">
        <v>7880</v>
      </c>
    </row>
    <row r="14206">
      <c r="A14206" s="441">
        <v>45880.365683703705</v>
      </c>
      <c r="B14206" s="294" t="s">
        <v>7881</v>
      </c>
    </row>
    <row r="14207">
      <c r="A14207" s="441">
        <v>45880.36696005787</v>
      </c>
      <c r="B14207" s="294" t="s">
        <v>7882</v>
      </c>
    </row>
    <row r="14208">
      <c r="A14208" s="441">
        <v>45880.36696626157</v>
      </c>
      <c r="B14208" s="294" t="s">
        <v>2274</v>
      </c>
    </row>
    <row r="14209">
      <c r="A14209" s="441">
        <v>45880.36698011574</v>
      </c>
      <c r="B14209" s="294" t="s">
        <v>4045</v>
      </c>
    </row>
    <row r="14210">
      <c r="A14210" s="441">
        <v>45880.36698710648</v>
      </c>
      <c r="B14210" s="294" t="s">
        <v>4050</v>
      </c>
    </row>
    <row r="14211">
      <c r="A14211" s="441">
        <v>45880.36700254629</v>
      </c>
      <c r="B14211" s="294" t="s">
        <v>7801</v>
      </c>
    </row>
    <row r="14212">
      <c r="A14212" s="441">
        <v>45880.36700832176</v>
      </c>
      <c r="B14212" s="294" t="s">
        <v>7802</v>
      </c>
    </row>
    <row r="14213">
      <c r="A14213" s="441">
        <v>45880.36714894676</v>
      </c>
      <c r="B14213" s="294" t="s">
        <v>2342</v>
      </c>
    </row>
    <row r="14214">
      <c r="A14214" s="441">
        <v>45880.367171481485</v>
      </c>
      <c r="B14214" s="294" t="s">
        <v>7883</v>
      </c>
    </row>
    <row r="14215">
      <c r="A14215" s="441">
        <v>45880.36720673611</v>
      </c>
      <c r="B14215" s="294" t="s">
        <v>2280</v>
      </c>
    </row>
    <row r="14216">
      <c r="A14216" s="441">
        <v>45880.36723546297</v>
      </c>
      <c r="B14216" s="294" t="s">
        <v>2281</v>
      </c>
    </row>
    <row r="14217">
      <c r="A14217" s="441">
        <v>45880.36736105324</v>
      </c>
      <c r="B14217" s="294" t="s">
        <v>7884</v>
      </c>
    </row>
    <row r="14218">
      <c r="A14218" s="441">
        <v>45880.36736886574</v>
      </c>
      <c r="B14218" s="294" t="s">
        <v>2283</v>
      </c>
    </row>
    <row r="14219">
      <c r="A14219" s="441">
        <v>45880.36737871528</v>
      </c>
      <c r="B14219" s="294" t="s">
        <v>7885</v>
      </c>
    </row>
    <row r="14220">
      <c r="A14220" s="441">
        <v>45880.367383414356</v>
      </c>
      <c r="B14220" s="294" t="s">
        <v>2285</v>
      </c>
    </row>
    <row r="14221">
      <c r="A14221" s="441">
        <v>45880.36739138889</v>
      </c>
      <c r="B14221" s="294" t="s">
        <v>7886</v>
      </c>
    </row>
    <row r="14222">
      <c r="A14222" s="441">
        <v>45880.36740021991</v>
      </c>
      <c r="B14222" s="294" t="s">
        <v>7887</v>
      </c>
    </row>
    <row r="14223">
      <c r="A14223" s="441">
        <v>45880.375096724536</v>
      </c>
      <c r="B14223" s="294" t="s">
        <v>2290</v>
      </c>
    </row>
    <row r="14224">
      <c r="A14224" s="441">
        <v>45880.375132581015</v>
      </c>
      <c r="B14224" s="294" t="s">
        <v>2291</v>
      </c>
    </row>
    <row r="14225">
      <c r="A14225" s="441">
        <v>45880.544933067125</v>
      </c>
      <c r="B14225" s="294" t="s">
        <v>7888</v>
      </c>
    </row>
    <row r="14226">
      <c r="A14226" s="441">
        <v>45880.54493716435</v>
      </c>
      <c r="B14226" s="294" t="s">
        <v>2260</v>
      </c>
    </row>
    <row r="14227">
      <c r="A14227" s="441">
        <v>45880.544943981484</v>
      </c>
      <c r="B14227" s="294" t="s">
        <v>2512</v>
      </c>
    </row>
    <row r="14228">
      <c r="A14228" s="441">
        <v>45880.54496049769</v>
      </c>
      <c r="B14228" s="294" t="s">
        <v>2264</v>
      </c>
    </row>
    <row r="14229">
      <c r="A14229" s="441">
        <v>45880.7583930324</v>
      </c>
      <c r="B14229" s="294" t="s">
        <v>2283</v>
      </c>
    </row>
    <row r="14230">
      <c r="A14230" s="441">
        <v>45880.758403935186</v>
      </c>
      <c r="B14230" s="294" t="s">
        <v>7889</v>
      </c>
    </row>
    <row r="14231">
      <c r="A14231" s="441">
        <v>45880.89428115741</v>
      </c>
      <c r="B14231" s="294" t="s">
        <v>7890</v>
      </c>
    </row>
    <row r="14232">
      <c r="A14232" s="441">
        <v>45880.89428664352</v>
      </c>
      <c r="B14232" s="294" t="s">
        <v>2260</v>
      </c>
    </row>
    <row r="14233">
      <c r="A14233" s="441">
        <v>45880.89429087963</v>
      </c>
      <c r="B14233" s="294" t="s">
        <v>2593</v>
      </c>
    </row>
    <row r="14234">
      <c r="A14234" s="441">
        <v>45880.89429409722</v>
      </c>
      <c r="B14234" s="294" t="s">
        <v>2264</v>
      </c>
    </row>
    <row r="14235">
      <c r="A14235" s="441">
        <v>45880.911980046294</v>
      </c>
      <c r="B14235" s="294" t="s">
        <v>7891</v>
      </c>
    </row>
    <row r="14236">
      <c r="A14236" s="441">
        <v>45880.9119978588</v>
      </c>
      <c r="B14236" s="294" t="s">
        <v>2739</v>
      </c>
    </row>
    <row r="14237">
      <c r="A14237" s="441">
        <v>45880.912009907406</v>
      </c>
      <c r="B14237" s="294" t="s">
        <v>2740</v>
      </c>
    </row>
    <row r="14238">
      <c r="A14238" s="441">
        <v>45880.9120202662</v>
      </c>
      <c r="B14238" s="294" t="s">
        <v>7892</v>
      </c>
    </row>
    <row r="14239">
      <c r="A14239" s="441">
        <v>45880.91203934028</v>
      </c>
      <c r="B14239" s="294" t="s">
        <v>7893</v>
      </c>
    </row>
    <row r="14240">
      <c r="A14240" s="441">
        <v>45880.913487060185</v>
      </c>
      <c r="B14240" s="294" t="s">
        <v>7894</v>
      </c>
    </row>
    <row r="14241">
      <c r="A14241" s="441">
        <v>45880.91349034722</v>
      </c>
      <c r="B14241" s="294" t="s">
        <v>2274</v>
      </c>
    </row>
    <row r="14242">
      <c r="A14242" s="441">
        <v>45880.91349818287</v>
      </c>
      <c r="B14242" s="294" t="s">
        <v>2739</v>
      </c>
    </row>
    <row r="14243">
      <c r="A14243" s="441">
        <v>45880.913501944444</v>
      </c>
      <c r="B14243" s="294" t="s">
        <v>2744</v>
      </c>
    </row>
    <row r="14244">
      <c r="A14244" s="441">
        <v>45880.91350548611</v>
      </c>
      <c r="B14244" s="294" t="s">
        <v>7801</v>
      </c>
    </row>
    <row r="14245">
      <c r="A14245" s="441">
        <v>45880.91350922454</v>
      </c>
      <c r="B14245" s="294" t="s">
        <v>7802</v>
      </c>
    </row>
    <row r="14246">
      <c r="A14246" s="441">
        <v>45880.91364399306</v>
      </c>
      <c r="B14246" s="294" t="s">
        <v>2342</v>
      </c>
    </row>
    <row r="14247">
      <c r="A14247" s="441">
        <v>45880.91366009259</v>
      </c>
      <c r="B14247" s="294" t="s">
        <v>7895</v>
      </c>
    </row>
    <row r="14248">
      <c r="A14248" s="441">
        <v>45880.91370795139</v>
      </c>
      <c r="B14248" s="294" t="s">
        <v>2280</v>
      </c>
    </row>
    <row r="14249">
      <c r="A14249" s="441">
        <v>45880.91371739583</v>
      </c>
      <c r="B14249" s="294" t="s">
        <v>2281</v>
      </c>
    </row>
    <row r="14250">
      <c r="A14250" s="441">
        <v>45880.91387127315</v>
      </c>
      <c r="B14250" s="294" t="s">
        <v>7896</v>
      </c>
    </row>
    <row r="14251">
      <c r="A14251" s="441">
        <v>45880.91387488426</v>
      </c>
      <c r="B14251" s="294" t="s">
        <v>2283</v>
      </c>
    </row>
    <row r="14252">
      <c r="A14252" s="441">
        <v>45880.913886759256</v>
      </c>
      <c r="B14252" s="294" t="s">
        <v>7897</v>
      </c>
    </row>
    <row r="14253">
      <c r="A14253" s="441">
        <v>45880.913890185184</v>
      </c>
      <c r="B14253" s="294" t="s">
        <v>2285</v>
      </c>
    </row>
    <row r="14254">
      <c r="A14254" s="441">
        <v>45880.91389555555</v>
      </c>
      <c r="B14254" s="294" t="s">
        <v>7898</v>
      </c>
    </row>
    <row r="14255">
      <c r="A14255" s="441">
        <v>45880.91390113426</v>
      </c>
      <c r="B14255" s="294" t="s">
        <v>7899</v>
      </c>
    </row>
    <row r="14256">
      <c r="A14256" s="441">
        <v>45880.91833503472</v>
      </c>
      <c r="B14256" s="294" t="s">
        <v>7900</v>
      </c>
    </row>
    <row r="14257">
      <c r="A14257" s="441">
        <v>45880.91834498843</v>
      </c>
      <c r="B14257" s="294" t="s">
        <v>2381</v>
      </c>
    </row>
    <row r="14258">
      <c r="A14258" s="441">
        <v>45880.91835910879</v>
      </c>
      <c r="B14258" s="294" t="s">
        <v>2382</v>
      </c>
    </row>
    <row r="14259">
      <c r="A14259" s="441">
        <v>45880.918369328705</v>
      </c>
      <c r="B14259" s="294" t="s">
        <v>7901</v>
      </c>
    </row>
    <row r="14260">
      <c r="A14260" s="441">
        <v>45880.9221803588</v>
      </c>
      <c r="B14260" s="294" t="s">
        <v>7902</v>
      </c>
    </row>
    <row r="14261">
      <c r="A14261" s="441">
        <v>45880.92220083333</v>
      </c>
      <c r="B14261" s="294" t="s">
        <v>2340</v>
      </c>
    </row>
    <row r="14262">
      <c r="A14262" s="441">
        <v>45880.922205462964</v>
      </c>
      <c r="B14262" s="294" t="s">
        <v>2677</v>
      </c>
    </row>
    <row r="14263">
      <c r="A14263" s="441">
        <v>45880.92221866898</v>
      </c>
      <c r="B14263" s="294" t="s">
        <v>7903</v>
      </c>
    </row>
    <row r="14264">
      <c r="A14264" s="441">
        <v>45880.92223364583</v>
      </c>
      <c r="B14264" s="294" t="s">
        <v>7904</v>
      </c>
    </row>
    <row r="14265">
      <c r="A14265" s="441">
        <v>45880.922336979165</v>
      </c>
      <c r="B14265" s="294" t="s">
        <v>7905</v>
      </c>
    </row>
    <row r="14266">
      <c r="A14266" s="441">
        <v>45880.9223408449</v>
      </c>
      <c r="B14266" s="294" t="s">
        <v>2260</v>
      </c>
    </row>
    <row r="14267">
      <c r="A14267" s="441">
        <v>45880.92234388889</v>
      </c>
      <c r="B14267" s="294" t="s">
        <v>2323</v>
      </c>
    </row>
    <row r="14268">
      <c r="A14268" s="441">
        <v>45880.92234700231</v>
      </c>
      <c r="B14268" s="294" t="s">
        <v>2264</v>
      </c>
    </row>
    <row r="14269">
      <c r="A14269" s="441">
        <v>45880.92291065972</v>
      </c>
      <c r="B14269" s="294" t="s">
        <v>7906</v>
      </c>
    </row>
    <row r="14270">
      <c r="A14270" s="441">
        <v>45880.922914814815</v>
      </c>
      <c r="B14270" s="294" t="s">
        <v>2274</v>
      </c>
    </row>
    <row r="14271">
      <c r="A14271" s="441">
        <v>45880.922924074075</v>
      </c>
      <c r="B14271" s="294" t="s">
        <v>2340</v>
      </c>
    </row>
    <row r="14272">
      <c r="A14272" s="441">
        <v>45880.92292783565</v>
      </c>
      <c r="B14272" s="294" t="s">
        <v>2341</v>
      </c>
    </row>
    <row r="14273">
      <c r="A14273" s="441">
        <v>45880.922938275464</v>
      </c>
      <c r="B14273" s="294" t="s">
        <v>7801</v>
      </c>
    </row>
    <row r="14274">
      <c r="A14274" s="441">
        <v>45880.9229421875</v>
      </c>
      <c r="B14274" s="294" t="s">
        <v>7802</v>
      </c>
    </row>
    <row r="14275">
      <c r="A14275" s="441">
        <v>45880.92302148148</v>
      </c>
      <c r="B14275" s="294" t="s">
        <v>2342</v>
      </c>
    </row>
    <row r="14276">
      <c r="A14276" s="441">
        <v>45880.92305075232</v>
      </c>
      <c r="B14276" s="294" t="s">
        <v>7907</v>
      </c>
    </row>
    <row r="14277">
      <c r="A14277" s="441">
        <v>45880.92306545139</v>
      </c>
      <c r="B14277" s="294" t="s">
        <v>2280</v>
      </c>
    </row>
    <row r="14278">
      <c r="A14278" s="441">
        <v>45880.923078796295</v>
      </c>
      <c r="B14278" s="294" t="s">
        <v>2281</v>
      </c>
    </row>
    <row r="14279">
      <c r="A14279" s="441">
        <v>45880.9231344213</v>
      </c>
      <c r="B14279" s="294" t="s">
        <v>7908</v>
      </c>
    </row>
    <row r="14280">
      <c r="A14280" s="441">
        <v>45880.92313934027</v>
      </c>
      <c r="B14280" s="294" t="s">
        <v>2283</v>
      </c>
    </row>
    <row r="14281">
      <c r="A14281" s="441">
        <v>45880.923150104165</v>
      </c>
      <c r="B14281" s="294" t="s">
        <v>7909</v>
      </c>
    </row>
    <row r="14282">
      <c r="A14282" s="441">
        <v>45880.92316493056</v>
      </c>
      <c r="B14282" s="294" t="s">
        <v>2285</v>
      </c>
    </row>
    <row r="14283">
      <c r="A14283" s="441">
        <v>45880.92316980324</v>
      </c>
      <c r="B14283" s="294" t="s">
        <v>7910</v>
      </c>
    </row>
    <row r="14284">
      <c r="A14284" s="441">
        <v>45880.923178240744</v>
      </c>
      <c r="B14284" s="294" t="s">
        <v>7911</v>
      </c>
    </row>
    <row r="14285">
      <c r="A14285" s="441">
        <v>45880.93965799769</v>
      </c>
      <c r="B14285" s="294" t="s">
        <v>7912</v>
      </c>
    </row>
    <row r="14286">
      <c r="A14286" s="441">
        <v>45880.93966350694</v>
      </c>
      <c r="B14286" s="294" t="s">
        <v>2260</v>
      </c>
    </row>
    <row r="14287">
      <c r="A14287" s="441">
        <v>45880.939669363426</v>
      </c>
      <c r="B14287" s="294" t="s">
        <v>2550</v>
      </c>
    </row>
    <row r="14288">
      <c r="A14288" s="441">
        <v>45880.939682870376</v>
      </c>
      <c r="B14288" s="294" t="s">
        <v>2262</v>
      </c>
    </row>
    <row r="14289">
      <c r="A14289" s="441">
        <v>45880.939695416666</v>
      </c>
      <c r="B14289" s="294" t="s">
        <v>7377</v>
      </c>
    </row>
    <row r="14290">
      <c r="A14290" s="441">
        <v>45880.93971716435</v>
      </c>
      <c r="B14290" s="294" t="s">
        <v>2264</v>
      </c>
    </row>
    <row r="14291">
      <c r="A14291" s="441">
        <v>45880.93993100694</v>
      </c>
      <c r="B14291" s="294" t="s">
        <v>7913</v>
      </c>
    </row>
    <row r="14292">
      <c r="A14292" s="441">
        <v>45880.93995108796</v>
      </c>
      <c r="B14292" s="294" t="s">
        <v>2553</v>
      </c>
    </row>
    <row r="14293">
      <c r="A14293" s="441">
        <v>45880.939955671296</v>
      </c>
      <c r="B14293" s="294" t="s">
        <v>2554</v>
      </c>
    </row>
    <row r="14294">
      <c r="A14294" s="441">
        <v>45880.93996482639</v>
      </c>
      <c r="B14294" s="294" t="s">
        <v>7914</v>
      </c>
    </row>
    <row r="14295">
      <c r="A14295" s="441">
        <v>45880.939989652776</v>
      </c>
      <c r="B14295" s="294" t="s">
        <v>7915</v>
      </c>
    </row>
    <row r="14296">
      <c r="A14296" s="441">
        <v>45880.94095628472</v>
      </c>
      <c r="B14296" s="294" t="s">
        <v>7916</v>
      </c>
    </row>
    <row r="14297">
      <c r="A14297" s="441">
        <v>45880.94096085648</v>
      </c>
      <c r="B14297" s="294" t="s">
        <v>2274</v>
      </c>
    </row>
    <row r="14298">
      <c r="A14298" s="441">
        <v>45880.94099368056</v>
      </c>
      <c r="B14298" s="294" t="s">
        <v>2553</v>
      </c>
    </row>
    <row r="14299">
      <c r="A14299" s="441">
        <v>45880.94099744213</v>
      </c>
      <c r="B14299" s="294" t="s">
        <v>2558</v>
      </c>
    </row>
    <row r="14300">
      <c r="A14300" s="441">
        <v>45880.94100103009</v>
      </c>
      <c r="B14300" s="294" t="s">
        <v>7801</v>
      </c>
    </row>
    <row r="14301">
      <c r="A14301" s="441">
        <v>45880.94100471065</v>
      </c>
      <c r="B14301" s="294" t="s">
        <v>7802</v>
      </c>
    </row>
    <row r="14302">
      <c r="A14302" s="441">
        <v>45880.94114119213</v>
      </c>
      <c r="B14302" s="294" t="s">
        <v>2278</v>
      </c>
    </row>
    <row r="14303">
      <c r="A14303" s="441">
        <v>45880.94115611111</v>
      </c>
      <c r="B14303" s="294" t="s">
        <v>7917</v>
      </c>
    </row>
    <row r="14304">
      <c r="A14304" s="441">
        <v>45880.94119064815</v>
      </c>
      <c r="B14304" s="294" t="s">
        <v>2280</v>
      </c>
    </row>
    <row r="14305">
      <c r="A14305" s="441">
        <v>45880.94120163194</v>
      </c>
      <c r="B14305" s="294" t="s">
        <v>2281</v>
      </c>
    </row>
    <row r="14306">
      <c r="A14306" s="441">
        <v>45880.94132333333</v>
      </c>
      <c r="B14306" s="294" t="s">
        <v>7918</v>
      </c>
    </row>
    <row r="14307">
      <c r="A14307" s="441">
        <v>45880.941327106484</v>
      </c>
      <c r="B14307" s="294" t="s">
        <v>2283</v>
      </c>
    </row>
    <row r="14308">
      <c r="A14308" s="441">
        <v>45880.94133832176</v>
      </c>
      <c r="B14308" s="294" t="s">
        <v>7919</v>
      </c>
    </row>
    <row r="14309">
      <c r="A14309" s="441">
        <v>45880.94134184028</v>
      </c>
      <c r="B14309" s="294" t="s">
        <v>2285</v>
      </c>
    </row>
    <row r="14310">
      <c r="A14310" s="441">
        <v>45880.94134653935</v>
      </c>
      <c r="B14310" s="294" t="s">
        <v>7920</v>
      </c>
    </row>
    <row r="14311">
      <c r="A14311" s="441">
        <v>45880.94137368056</v>
      </c>
      <c r="B14311" s="294" t="s">
        <v>7921</v>
      </c>
    </row>
    <row r="14312">
      <c r="A14312" s="441">
        <v>45880.94777230324</v>
      </c>
      <c r="B14312" s="294" t="s">
        <v>7922</v>
      </c>
    </row>
    <row r="14313">
      <c r="A14313" s="441">
        <v>45880.947798761576</v>
      </c>
      <c r="B14313" s="294" t="s">
        <v>2372</v>
      </c>
    </row>
    <row r="14314">
      <c r="A14314" s="441">
        <v>45880.94781453704</v>
      </c>
      <c r="B14314" s="294" t="s">
        <v>2398</v>
      </c>
    </row>
    <row r="14315">
      <c r="A14315" s="441">
        <v>45880.94782371528</v>
      </c>
      <c r="B14315" s="294" t="s">
        <v>2399</v>
      </c>
    </row>
    <row r="14316">
      <c r="A14316" s="441">
        <v>45880.94784040509</v>
      </c>
      <c r="B14316" s="294" t="s">
        <v>7923</v>
      </c>
    </row>
    <row r="14317">
      <c r="A14317" s="441">
        <v>45880.94824810185</v>
      </c>
      <c r="B14317" s="294" t="s">
        <v>7924</v>
      </c>
    </row>
    <row r="14318">
      <c r="A14318" s="441">
        <v>45880.94825209491</v>
      </c>
      <c r="B14318" s="294" t="s">
        <v>2274</v>
      </c>
    </row>
    <row r="14319">
      <c r="A14319" s="441">
        <v>45880.948279641205</v>
      </c>
      <c r="B14319" s="294" t="s">
        <v>2372</v>
      </c>
    </row>
    <row r="14320">
      <c r="A14320" s="441">
        <v>45880.948284467595</v>
      </c>
      <c r="B14320" s="294" t="s">
        <v>2373</v>
      </c>
    </row>
    <row r="14321">
      <c r="A14321" s="441">
        <v>45880.94828841435</v>
      </c>
      <c r="B14321" s="294" t="s">
        <v>7801</v>
      </c>
    </row>
    <row r="14322">
      <c r="A14322" s="441">
        <v>45880.94829223379</v>
      </c>
      <c r="B14322" s="294" t="s">
        <v>7802</v>
      </c>
    </row>
    <row r="14323">
      <c r="A14323" s="441">
        <v>45880.94840443287</v>
      </c>
      <c r="B14323" s="294" t="s">
        <v>2374</v>
      </c>
    </row>
    <row r="14324">
      <c r="A14324" s="441">
        <v>45880.94841802084</v>
      </c>
      <c r="B14324" s="294" t="s">
        <v>7925</v>
      </c>
    </row>
    <row r="14325">
      <c r="A14325" s="441">
        <v>45880.948442175926</v>
      </c>
      <c r="B14325" s="294" t="s">
        <v>2280</v>
      </c>
    </row>
    <row r="14326">
      <c r="A14326" s="441">
        <v>45880.94845328704</v>
      </c>
      <c r="B14326" s="294" t="s">
        <v>2281</v>
      </c>
    </row>
    <row r="14327">
      <c r="A14327" s="441">
        <v>45880.94848892361</v>
      </c>
      <c r="B14327" s="294" t="s">
        <v>7926</v>
      </c>
    </row>
    <row r="14328">
      <c r="A14328" s="441">
        <v>45880.94849570602</v>
      </c>
      <c r="B14328" s="294" t="s">
        <v>2260</v>
      </c>
    </row>
    <row r="14329">
      <c r="A14329" s="441">
        <v>45880.94850079861</v>
      </c>
      <c r="B14329" s="294" t="s">
        <v>2323</v>
      </c>
    </row>
    <row r="14330">
      <c r="A14330" s="441">
        <v>45880.94850611111</v>
      </c>
      <c r="B14330" s="294" t="s">
        <v>2264</v>
      </c>
    </row>
    <row r="14331">
      <c r="A14331" s="441">
        <v>45880.94856392361</v>
      </c>
      <c r="B14331" s="294" t="s">
        <v>7927</v>
      </c>
    </row>
    <row r="14332">
      <c r="A14332" s="441">
        <v>45880.94856888889</v>
      </c>
      <c r="B14332" s="294" t="s">
        <v>2283</v>
      </c>
    </row>
    <row r="14333">
      <c r="A14333" s="441">
        <v>45880.94858430556</v>
      </c>
      <c r="B14333" s="294" t="s">
        <v>7928</v>
      </c>
    </row>
    <row r="14334">
      <c r="A14334" s="441">
        <v>45880.94858818287</v>
      </c>
      <c r="B14334" s="294" t="s">
        <v>2285</v>
      </c>
    </row>
    <row r="14335">
      <c r="A14335" s="441">
        <v>45880.948593796296</v>
      </c>
      <c r="B14335" s="294" t="s">
        <v>7929</v>
      </c>
    </row>
    <row r="14336">
      <c r="A14336" s="441">
        <v>45880.94860146991</v>
      </c>
      <c r="B14336" s="294" t="s">
        <v>7930</v>
      </c>
    </row>
    <row r="14337">
      <c r="A14337" s="441">
        <v>45880.94877938657</v>
      </c>
      <c r="B14337" s="294" t="s">
        <v>7931</v>
      </c>
    </row>
    <row r="14338">
      <c r="A14338" s="441">
        <v>45880.94878873843</v>
      </c>
      <c r="B14338" s="294" t="s">
        <v>2372</v>
      </c>
    </row>
    <row r="14339">
      <c r="A14339" s="441">
        <v>45880.94879412037</v>
      </c>
      <c r="B14339" s="294" t="s">
        <v>2398</v>
      </c>
    </row>
    <row r="14340">
      <c r="A14340" s="441">
        <v>45880.94880460648</v>
      </c>
      <c r="B14340" s="294" t="s">
        <v>2399</v>
      </c>
    </row>
    <row r="14341">
      <c r="A14341" s="441">
        <v>45880.948819375</v>
      </c>
      <c r="B14341" s="294" t="s">
        <v>7932</v>
      </c>
    </row>
    <row r="14342">
      <c r="A14342" s="441">
        <v>45880.949841180554</v>
      </c>
      <c r="B14342" s="294" t="s">
        <v>7933</v>
      </c>
    </row>
    <row r="14343">
      <c r="A14343" s="441">
        <v>45880.949847881944</v>
      </c>
      <c r="B14343" s="294" t="s">
        <v>2274</v>
      </c>
    </row>
    <row r="14344">
      <c r="A14344" s="441">
        <v>45880.94987173611</v>
      </c>
      <c r="B14344" s="294" t="s">
        <v>2372</v>
      </c>
    </row>
    <row r="14345">
      <c r="A14345" s="441">
        <v>45880.94987827547</v>
      </c>
      <c r="B14345" s="294" t="s">
        <v>2373</v>
      </c>
    </row>
    <row r="14346">
      <c r="A14346" s="441">
        <v>45880.94988366898</v>
      </c>
      <c r="B14346" s="294" t="s">
        <v>7801</v>
      </c>
    </row>
    <row r="14347">
      <c r="A14347" s="441">
        <v>45880.94988984954</v>
      </c>
      <c r="B14347" s="294" t="s">
        <v>7802</v>
      </c>
    </row>
    <row r="14348">
      <c r="A14348" s="441">
        <v>45880.95004954861</v>
      </c>
      <c r="B14348" s="294" t="s">
        <v>7934</v>
      </c>
    </row>
    <row r="14349">
      <c r="A14349" s="441">
        <v>45880.9500625</v>
      </c>
      <c r="B14349" s="294" t="s">
        <v>7935</v>
      </c>
    </row>
    <row r="14350">
      <c r="A14350" s="441">
        <v>45880.95007445602</v>
      </c>
      <c r="B14350" s="294" t="s">
        <v>7936</v>
      </c>
    </row>
    <row r="14351">
      <c r="A14351" s="441">
        <v>45880.95008814815</v>
      </c>
      <c r="B14351" s="294" t="s">
        <v>7937</v>
      </c>
    </row>
    <row r="14352">
      <c r="A14352" s="441">
        <v>45880.9501164699</v>
      </c>
      <c r="B14352" s="294" t="s">
        <v>2333</v>
      </c>
    </row>
    <row r="14353">
      <c r="A14353" s="441">
        <v>45880.95014237269</v>
      </c>
      <c r="B14353" s="294" t="s">
        <v>7925</v>
      </c>
    </row>
    <row r="14354">
      <c r="A14354" s="441">
        <v>45880.950174791666</v>
      </c>
      <c r="B14354" s="294" t="s">
        <v>7938</v>
      </c>
    </row>
    <row r="14355">
      <c r="A14355" s="441">
        <v>45880.950180092594</v>
      </c>
      <c r="B14355" s="294" t="s">
        <v>2355</v>
      </c>
    </row>
    <row r="14356">
      <c r="A14356" s="441">
        <v>45880.9501855787</v>
      </c>
      <c r="B14356" s="294" t="s">
        <v>7939</v>
      </c>
    </row>
    <row r="14357">
      <c r="A14357" s="441">
        <v>45880.95030776621</v>
      </c>
      <c r="B14357" s="294" t="s">
        <v>7940</v>
      </c>
    </row>
    <row r="14358">
      <c r="A14358" s="441">
        <v>45880.95031417824</v>
      </c>
      <c r="B14358" s="294" t="s">
        <v>2283</v>
      </c>
    </row>
    <row r="14359">
      <c r="A14359" s="441">
        <v>45880.950328680556</v>
      </c>
      <c r="B14359" s="294" t="s">
        <v>7941</v>
      </c>
    </row>
    <row r="14360">
      <c r="A14360" s="441">
        <v>45880.950335393514</v>
      </c>
      <c r="B14360" s="294" t="s">
        <v>2285</v>
      </c>
    </row>
    <row r="14361">
      <c r="A14361" s="441">
        <v>45880.95034306713</v>
      </c>
      <c r="B14361" s="294" t="s">
        <v>7942</v>
      </c>
    </row>
    <row r="14362">
      <c r="A14362" s="441">
        <v>45880.95035273148</v>
      </c>
      <c r="B14362" s="294" t="s">
        <v>7943</v>
      </c>
    </row>
    <row r="14363">
      <c r="A14363" s="441">
        <v>45881.018992094905</v>
      </c>
      <c r="B14363" s="294" t="s">
        <v>7944</v>
      </c>
    </row>
    <row r="14364">
      <c r="A14364" s="441">
        <v>45881.019007118055</v>
      </c>
      <c r="B14364" s="294" t="s">
        <v>2372</v>
      </c>
    </row>
    <row r="14365">
      <c r="A14365" s="441">
        <v>45881.01902356482</v>
      </c>
      <c r="B14365" s="294" t="s">
        <v>2398</v>
      </c>
    </row>
    <row r="14366">
      <c r="A14366" s="441">
        <v>45881.01903722222</v>
      </c>
      <c r="B14366" s="294" t="s">
        <v>2399</v>
      </c>
    </row>
    <row r="14367">
      <c r="A14367" s="441">
        <v>45881.0190533912</v>
      </c>
      <c r="B14367" s="294" t="s">
        <v>7945</v>
      </c>
    </row>
    <row r="14368">
      <c r="A14368" s="441">
        <v>45881.019753217595</v>
      </c>
      <c r="B14368" s="294" t="s">
        <v>7946</v>
      </c>
    </row>
    <row r="14369">
      <c r="A14369" s="441">
        <v>45881.01977142361</v>
      </c>
      <c r="B14369" s="294" t="s">
        <v>2625</v>
      </c>
    </row>
    <row r="14370">
      <c r="A14370" s="441">
        <v>45881.01977702546</v>
      </c>
      <c r="B14370" s="294" t="s">
        <v>2398</v>
      </c>
    </row>
    <row r="14371">
      <c r="A14371" s="441">
        <v>45881.01978494213</v>
      </c>
      <c r="B14371" s="294" t="s">
        <v>2399</v>
      </c>
    </row>
    <row r="14372">
      <c r="A14372" s="441">
        <v>45881.019805034724</v>
      </c>
      <c r="B14372" s="294" t="s">
        <v>7947</v>
      </c>
    </row>
    <row r="14373">
      <c r="A14373" s="441">
        <v>45881.02026039352</v>
      </c>
      <c r="B14373" s="294" t="s">
        <v>7948</v>
      </c>
    </row>
    <row r="14374">
      <c r="A14374" s="441">
        <v>45881.02026454861</v>
      </c>
      <c r="B14374" s="294" t="s">
        <v>2274</v>
      </c>
    </row>
    <row r="14375">
      <c r="A14375" s="441">
        <v>45881.02028841435</v>
      </c>
      <c r="B14375" s="294" t="s">
        <v>2372</v>
      </c>
    </row>
    <row r="14376">
      <c r="A14376" s="441">
        <v>45881.02029240741</v>
      </c>
      <c r="B14376" s="294" t="s">
        <v>2373</v>
      </c>
    </row>
    <row r="14377">
      <c r="A14377" s="441">
        <v>45881.02029758102</v>
      </c>
      <c r="B14377" s="294" t="s">
        <v>7801</v>
      </c>
    </row>
    <row r="14378">
      <c r="A14378" s="441">
        <v>45881.020301412034</v>
      </c>
      <c r="B14378" s="294" t="s">
        <v>7802</v>
      </c>
    </row>
    <row r="14379">
      <c r="A14379" s="441">
        <v>45881.02075239584</v>
      </c>
      <c r="B14379" s="294" t="s">
        <v>7949</v>
      </c>
    </row>
    <row r="14380">
      <c r="A14380" s="441">
        <v>45881.0207562963</v>
      </c>
      <c r="B14380" s="294" t="s">
        <v>2274</v>
      </c>
    </row>
    <row r="14381">
      <c r="A14381" s="441">
        <v>45881.020765821755</v>
      </c>
      <c r="B14381" s="294" t="s">
        <v>2625</v>
      </c>
    </row>
    <row r="14382">
      <c r="A14382" s="441">
        <v>45881.02076946759</v>
      </c>
      <c r="B14382" s="294" t="s">
        <v>2628</v>
      </c>
    </row>
    <row r="14383">
      <c r="A14383" s="441">
        <v>45881.02077320602</v>
      </c>
      <c r="B14383" s="294" t="s">
        <v>7801</v>
      </c>
    </row>
    <row r="14384">
      <c r="A14384" s="441">
        <v>45881.0207769213</v>
      </c>
      <c r="B14384" s="294" t="s">
        <v>7802</v>
      </c>
    </row>
    <row r="14385">
      <c r="A14385" s="441">
        <v>45881.02080385417</v>
      </c>
      <c r="B14385" s="294" t="s">
        <v>7950</v>
      </c>
    </row>
    <row r="14386">
      <c r="A14386" s="441">
        <v>45881.02082038195</v>
      </c>
      <c r="B14386" s="294" t="s">
        <v>7951</v>
      </c>
    </row>
    <row r="14387">
      <c r="A14387" s="441">
        <v>45881.0208319213</v>
      </c>
      <c r="B14387" s="294" t="s">
        <v>7935</v>
      </c>
    </row>
    <row r="14388">
      <c r="A14388" s="441">
        <v>45881.02084025463</v>
      </c>
      <c r="B14388" s="294" t="s">
        <v>7936</v>
      </c>
    </row>
    <row r="14389">
      <c r="A14389" s="441">
        <v>45881.020854409726</v>
      </c>
      <c r="B14389" s="294" t="s">
        <v>7937</v>
      </c>
    </row>
    <row r="14390">
      <c r="A14390" s="441">
        <v>45881.02087724537</v>
      </c>
      <c r="B14390" s="294" t="s">
        <v>2374</v>
      </c>
    </row>
    <row r="14391">
      <c r="A14391" s="441">
        <v>45881.02089326389</v>
      </c>
      <c r="B14391" s="294" t="s">
        <v>7925</v>
      </c>
    </row>
    <row r="14392">
      <c r="A14392" s="441">
        <v>45881.02091600695</v>
      </c>
      <c r="B14392" s="294" t="s">
        <v>7952</v>
      </c>
    </row>
    <row r="14393">
      <c r="A14393" s="441">
        <v>45881.02092081019</v>
      </c>
      <c r="B14393" s="294" t="s">
        <v>7953</v>
      </c>
    </row>
    <row r="14394">
      <c r="A14394" s="441">
        <v>45881.02092649306</v>
      </c>
      <c r="B14394" s="294" t="s">
        <v>7954</v>
      </c>
    </row>
    <row r="14395">
      <c r="A14395" s="441">
        <v>45881.02098553241</v>
      </c>
      <c r="B14395" s="294" t="s">
        <v>7938</v>
      </c>
    </row>
    <row r="14396">
      <c r="A14396" s="441">
        <v>45881.02098945602</v>
      </c>
      <c r="B14396" s="294" t="s">
        <v>2355</v>
      </c>
    </row>
    <row r="14397">
      <c r="A14397" s="441">
        <v>45881.02099365741</v>
      </c>
      <c r="B14397" s="294" t="s">
        <v>7939</v>
      </c>
    </row>
    <row r="14398">
      <c r="A14398" s="441">
        <v>45881.02136594907</v>
      </c>
      <c r="B14398" s="294" t="s">
        <v>7955</v>
      </c>
    </row>
    <row r="14399">
      <c r="A14399" s="441">
        <v>45881.02137021991</v>
      </c>
      <c r="B14399" s="294" t="s">
        <v>2283</v>
      </c>
    </row>
    <row r="14400">
      <c r="A14400" s="441">
        <v>45881.02138318287</v>
      </c>
      <c r="B14400" s="294" t="s">
        <v>7956</v>
      </c>
    </row>
    <row r="14401">
      <c r="A14401" s="441">
        <v>45881.02138697916</v>
      </c>
      <c r="B14401" s="294" t="s">
        <v>2285</v>
      </c>
    </row>
    <row r="14402">
      <c r="A14402" s="441">
        <v>45881.0213953125</v>
      </c>
      <c r="B14402" s="294" t="s">
        <v>7957</v>
      </c>
    </row>
    <row r="14403">
      <c r="A14403" s="441">
        <v>45881.021406099535</v>
      </c>
      <c r="B14403" s="294" t="s">
        <v>7958</v>
      </c>
    </row>
    <row r="14404">
      <c r="A14404" s="441">
        <v>45881.25720652778</v>
      </c>
      <c r="B14404" s="294" t="s">
        <v>7959</v>
      </c>
    </row>
    <row r="14405">
      <c r="A14405" s="441">
        <v>45881.25732408564</v>
      </c>
      <c r="B14405" s="294" t="s">
        <v>7960</v>
      </c>
    </row>
    <row r="14406">
      <c r="A14406" s="441">
        <v>45881.25734401621</v>
      </c>
      <c r="B14406" s="294" t="s">
        <v>2283</v>
      </c>
    </row>
    <row r="14407">
      <c r="A14407" s="441">
        <v>45881.257356319446</v>
      </c>
      <c r="B14407" s="294" t="s">
        <v>7961</v>
      </c>
    </row>
    <row r="14408">
      <c r="A14408" s="441">
        <v>45881.27909401621</v>
      </c>
      <c r="B14408" s="294" t="s">
        <v>7962</v>
      </c>
    </row>
    <row r="14409">
      <c r="A14409" s="441">
        <v>45881.27910226852</v>
      </c>
      <c r="B14409" s="294" t="s">
        <v>2468</v>
      </c>
    </row>
    <row r="14410">
      <c r="A14410" s="441">
        <v>45881.27910658564</v>
      </c>
      <c r="B14410" s="294" t="s">
        <v>2398</v>
      </c>
    </row>
    <row r="14411">
      <c r="A14411" s="441">
        <v>45881.27912427083</v>
      </c>
      <c r="B14411" s="294" t="s">
        <v>2399</v>
      </c>
    </row>
    <row r="14412">
      <c r="A14412" s="441">
        <v>45881.279135034725</v>
      </c>
      <c r="B14412" s="294" t="s">
        <v>7963</v>
      </c>
    </row>
    <row r="14413">
      <c r="A14413" s="441">
        <v>45881.27943180555</v>
      </c>
      <c r="B14413" s="294" t="s">
        <v>7964</v>
      </c>
    </row>
    <row r="14414">
      <c r="A14414" s="441">
        <v>45881.27943759259</v>
      </c>
      <c r="B14414" s="294" t="s">
        <v>2274</v>
      </c>
    </row>
    <row r="14415">
      <c r="A14415" s="441">
        <v>45881.2794505787</v>
      </c>
      <c r="B14415" s="294" t="s">
        <v>2468</v>
      </c>
    </row>
    <row r="14416">
      <c r="A14416" s="441">
        <v>45881.279456018514</v>
      </c>
      <c r="B14416" s="294" t="s">
        <v>2482</v>
      </c>
    </row>
    <row r="14417">
      <c r="A14417" s="441">
        <v>45881.2794683449</v>
      </c>
      <c r="B14417" s="294" t="s">
        <v>7801</v>
      </c>
    </row>
    <row r="14418">
      <c r="A14418" s="441">
        <v>45881.27947361111</v>
      </c>
      <c r="B14418" s="294" t="s">
        <v>7802</v>
      </c>
    </row>
    <row r="14419">
      <c r="A14419" s="441">
        <v>45881.27954883102</v>
      </c>
      <c r="B14419" s="294" t="s">
        <v>3014</v>
      </c>
    </row>
    <row r="14420">
      <c r="A14420" s="441">
        <v>45881.279586516204</v>
      </c>
      <c r="B14420" s="294" t="s">
        <v>7965</v>
      </c>
    </row>
    <row r="14421">
      <c r="A14421" s="441">
        <v>45881.279612453705</v>
      </c>
      <c r="B14421" s="294" t="s">
        <v>2280</v>
      </c>
    </row>
    <row r="14422">
      <c r="A14422" s="441">
        <v>45881.279622789356</v>
      </c>
      <c r="B14422" s="294" t="s">
        <v>2281</v>
      </c>
    </row>
    <row r="14423">
      <c r="A14423" s="441">
        <v>45881.279678148145</v>
      </c>
      <c r="B14423" s="294" t="s">
        <v>7966</v>
      </c>
    </row>
    <row r="14424">
      <c r="A14424" s="441">
        <v>45881.27967841435</v>
      </c>
      <c r="B14424" s="294" t="s">
        <v>7967</v>
      </c>
    </row>
    <row r="14425">
      <c r="A14425" s="441">
        <v>45881.27968313657</v>
      </c>
      <c r="B14425" s="294" t="s">
        <v>2283</v>
      </c>
    </row>
    <row r="14426">
      <c r="A14426" s="441">
        <v>45881.27970479167</v>
      </c>
      <c r="B14426" s="294" t="s">
        <v>2625</v>
      </c>
    </row>
    <row r="14427">
      <c r="A14427" s="441">
        <v>45881.27970533565</v>
      </c>
      <c r="B14427" s="294" t="s">
        <v>7968</v>
      </c>
    </row>
    <row r="14428">
      <c r="A14428" s="441">
        <v>45881.27970944444</v>
      </c>
      <c r="B14428" s="294" t="s">
        <v>2398</v>
      </c>
    </row>
    <row r="14429">
      <c r="A14429" s="441">
        <v>45881.27971074074</v>
      </c>
      <c r="B14429" s="294" t="s">
        <v>2285</v>
      </c>
    </row>
    <row r="14430">
      <c r="A14430" s="441">
        <v>45881.279716840276</v>
      </c>
      <c r="B14430" s="294" t="s">
        <v>7969</v>
      </c>
    </row>
    <row r="14431">
      <c r="A14431" s="441">
        <v>45881.27972050926</v>
      </c>
      <c r="B14431" s="294" t="s">
        <v>2399</v>
      </c>
    </row>
    <row r="14432">
      <c r="A14432" s="441">
        <v>45881.279731319446</v>
      </c>
      <c r="B14432" s="294" t="s">
        <v>7970</v>
      </c>
    </row>
    <row r="14433">
      <c r="A14433" s="441">
        <v>45881.27974293982</v>
      </c>
      <c r="B14433" s="294" t="s">
        <v>7971</v>
      </c>
    </row>
    <row r="14434">
      <c r="A14434" s="441">
        <v>45881.281158020836</v>
      </c>
      <c r="B14434" s="294" t="s">
        <v>7972</v>
      </c>
    </row>
    <row r="14435">
      <c r="A14435" s="441">
        <v>45881.281162893516</v>
      </c>
      <c r="B14435" s="294" t="s">
        <v>2274</v>
      </c>
    </row>
    <row r="14436">
      <c r="A14436" s="441">
        <v>45881.28118464121</v>
      </c>
      <c r="B14436" s="294" t="s">
        <v>2625</v>
      </c>
    </row>
    <row r="14437">
      <c r="A14437" s="441">
        <v>45881.28118814815</v>
      </c>
      <c r="B14437" s="294" t="s">
        <v>2628</v>
      </c>
    </row>
    <row r="14438">
      <c r="A14438" s="441">
        <v>45881.28119466435</v>
      </c>
      <c r="B14438" s="294" t="s">
        <v>7801</v>
      </c>
    </row>
    <row r="14439">
      <c r="A14439" s="441">
        <v>45881.28119847222</v>
      </c>
      <c r="B14439" s="294" t="s">
        <v>7802</v>
      </c>
    </row>
    <row r="14440">
      <c r="A14440" s="441">
        <v>45881.28150181713</v>
      </c>
      <c r="B14440" s="294" t="s">
        <v>7973</v>
      </c>
    </row>
    <row r="14441">
      <c r="A14441" s="441">
        <v>45881.28150902777</v>
      </c>
      <c r="B14441" s="294" t="s">
        <v>7974</v>
      </c>
    </row>
    <row r="14442">
      <c r="A14442" s="441">
        <v>45881.28151503472</v>
      </c>
      <c r="B14442" s="294" t="s">
        <v>7975</v>
      </c>
    </row>
    <row r="14443">
      <c r="A14443" s="441">
        <v>45881.28152074074</v>
      </c>
      <c r="B14443" s="294" t="s">
        <v>7951</v>
      </c>
    </row>
    <row r="14444">
      <c r="A14444" s="441">
        <v>45881.28154480324</v>
      </c>
      <c r="B14444" s="294" t="s">
        <v>2333</v>
      </c>
    </row>
    <row r="14445">
      <c r="A14445" s="441">
        <v>45881.28155962963</v>
      </c>
      <c r="B14445" s="294" t="s">
        <v>7976</v>
      </c>
    </row>
    <row r="14446">
      <c r="A14446" s="441">
        <v>45881.28165726852</v>
      </c>
      <c r="B14446" s="294" t="s">
        <v>2280</v>
      </c>
    </row>
    <row r="14447">
      <c r="A14447" s="441">
        <v>45881.281667523144</v>
      </c>
      <c r="B14447" s="294" t="s">
        <v>2281</v>
      </c>
    </row>
    <row r="14448">
      <c r="A14448" s="441">
        <v>45881.282031724535</v>
      </c>
      <c r="B14448" s="294" t="s">
        <v>7977</v>
      </c>
    </row>
    <row r="14449">
      <c r="A14449" s="441">
        <v>45881.2820369213</v>
      </c>
      <c r="B14449" s="294" t="s">
        <v>2283</v>
      </c>
    </row>
    <row r="14450">
      <c r="A14450" s="441">
        <v>45881.282047256944</v>
      </c>
      <c r="B14450" s="294" t="s">
        <v>7978</v>
      </c>
    </row>
    <row r="14451">
      <c r="A14451" s="441">
        <v>45881.282050497684</v>
      </c>
      <c r="B14451" s="294" t="s">
        <v>2285</v>
      </c>
    </row>
    <row r="14452">
      <c r="A14452" s="441">
        <v>45881.28205969908</v>
      </c>
      <c r="B14452" s="294" t="s">
        <v>7979</v>
      </c>
    </row>
    <row r="14453">
      <c r="A14453" s="441">
        <v>45881.28206726852</v>
      </c>
      <c r="B14453" s="294" t="s">
        <v>7980</v>
      </c>
    </row>
    <row r="14454">
      <c r="A14454" s="441">
        <v>45881.32364832176</v>
      </c>
      <c r="B14454" s="294" t="s">
        <v>7981</v>
      </c>
    </row>
    <row r="14455">
      <c r="A14455" s="441">
        <v>45881.3236634375</v>
      </c>
      <c r="B14455" s="294" t="s">
        <v>7263</v>
      </c>
    </row>
    <row r="14456">
      <c r="A14456" s="441">
        <v>45881.323670763886</v>
      </c>
      <c r="B14456" s="294" t="s">
        <v>2398</v>
      </c>
    </row>
    <row r="14457">
      <c r="A14457" s="441">
        <v>45881.323677106484</v>
      </c>
      <c r="B14457" s="294" t="s">
        <v>2399</v>
      </c>
    </row>
    <row r="14458">
      <c r="A14458" s="441">
        <v>45881.32369283565</v>
      </c>
      <c r="B14458" s="294" t="s">
        <v>7982</v>
      </c>
    </row>
    <row r="14459">
      <c r="A14459" s="441">
        <v>45881.3245011574</v>
      </c>
      <c r="B14459" s="294" t="s">
        <v>7983</v>
      </c>
    </row>
    <row r="14460">
      <c r="A14460" s="441">
        <v>45881.32450642361</v>
      </c>
      <c r="B14460" s="294" t="s">
        <v>2274</v>
      </c>
    </row>
    <row r="14461">
      <c r="A14461" s="441">
        <v>45881.32452206018</v>
      </c>
      <c r="B14461" s="294" t="s">
        <v>7263</v>
      </c>
    </row>
    <row r="14462">
      <c r="A14462" s="441">
        <v>45881.32452728009</v>
      </c>
      <c r="B14462" s="294" t="s">
        <v>7273</v>
      </c>
    </row>
    <row r="14463">
      <c r="A14463" s="441">
        <v>45881.32453189815</v>
      </c>
      <c r="B14463" s="294" t="s">
        <v>7801</v>
      </c>
    </row>
    <row r="14464">
      <c r="A14464" s="441">
        <v>45881.324542002316</v>
      </c>
      <c r="B14464" s="294" t="s">
        <v>7802</v>
      </c>
    </row>
    <row r="14465">
      <c r="A14465" s="441">
        <v>45881.32465739583</v>
      </c>
      <c r="B14465" s="294" t="s">
        <v>2278</v>
      </c>
    </row>
    <row r="14466">
      <c r="A14466" s="441">
        <v>45881.32468185185</v>
      </c>
      <c r="B14466" s="294" t="s">
        <v>7984</v>
      </c>
    </row>
    <row r="14467">
      <c r="A14467" s="441">
        <v>45881.32471587963</v>
      </c>
      <c r="B14467" s="294" t="s">
        <v>2280</v>
      </c>
    </row>
    <row r="14468">
      <c r="A14468" s="441">
        <v>45881.32473418981</v>
      </c>
      <c r="B14468" s="294" t="s">
        <v>2281</v>
      </c>
    </row>
    <row r="14469">
      <c r="A14469" s="441">
        <v>45881.32481010417</v>
      </c>
      <c r="B14469" s="294" t="s">
        <v>7985</v>
      </c>
    </row>
    <row r="14470">
      <c r="A14470" s="441">
        <v>45881.32482886574</v>
      </c>
      <c r="B14470" s="294" t="s">
        <v>2283</v>
      </c>
    </row>
    <row r="14471">
      <c r="A14471" s="441">
        <v>45881.32484342593</v>
      </c>
      <c r="B14471" s="294" t="s">
        <v>7986</v>
      </c>
    </row>
    <row r="14472">
      <c r="A14472" s="441">
        <v>45881.32484850695</v>
      </c>
      <c r="B14472" s="294" t="s">
        <v>2285</v>
      </c>
    </row>
    <row r="14473">
      <c r="A14473" s="441">
        <v>45881.324863194444</v>
      </c>
      <c r="B14473" s="294" t="s">
        <v>7987</v>
      </c>
    </row>
    <row r="14474">
      <c r="A14474" s="441">
        <v>45881.32487359954</v>
      </c>
      <c r="B14474" s="294" t="s">
        <v>7988</v>
      </c>
    </row>
    <row r="14475">
      <c r="A14475" s="441">
        <v>45881.36796690972</v>
      </c>
      <c r="B14475" s="294" t="s">
        <v>7989</v>
      </c>
    </row>
    <row r="14476">
      <c r="A14476" s="441">
        <v>45881.36797245371</v>
      </c>
      <c r="B14476" s="294" t="s">
        <v>2260</v>
      </c>
    </row>
    <row r="14477">
      <c r="A14477" s="441">
        <v>45881.367977222224</v>
      </c>
      <c r="B14477" s="294" t="s">
        <v>2414</v>
      </c>
    </row>
    <row r="14478">
      <c r="A14478" s="441">
        <v>45881.36798206018</v>
      </c>
      <c r="B14478" s="294" t="s">
        <v>2264</v>
      </c>
    </row>
    <row r="14479">
      <c r="A14479" s="441">
        <v>45881.36815303241</v>
      </c>
      <c r="B14479" s="294" t="s">
        <v>7990</v>
      </c>
    </row>
    <row r="14480">
      <c r="A14480" s="441">
        <v>45881.36815809028</v>
      </c>
      <c r="B14480" s="294" t="s">
        <v>2260</v>
      </c>
    </row>
    <row r="14481">
      <c r="A14481" s="441">
        <v>45881.3681621412</v>
      </c>
      <c r="B14481" s="294" t="s">
        <v>2414</v>
      </c>
    </row>
    <row r="14482">
      <c r="A14482" s="441">
        <v>45881.36817209491</v>
      </c>
      <c r="B14482" s="294" t="s">
        <v>2264</v>
      </c>
    </row>
    <row r="14483">
      <c r="A14483" s="441">
        <v>45881.36859745371</v>
      </c>
      <c r="B14483" s="294" t="s">
        <v>7991</v>
      </c>
    </row>
    <row r="14484">
      <c r="A14484" s="441">
        <v>45881.368602187504</v>
      </c>
      <c r="B14484" s="294" t="s">
        <v>2260</v>
      </c>
    </row>
    <row r="14485">
      <c r="A14485" s="441">
        <v>45881.368607048615</v>
      </c>
      <c r="B14485" s="294" t="s">
        <v>2414</v>
      </c>
    </row>
    <row r="14486">
      <c r="A14486" s="441">
        <v>45881.36861885416</v>
      </c>
      <c r="B14486" s="294" t="s">
        <v>2264</v>
      </c>
    </row>
    <row r="14487">
      <c r="A14487" s="441">
        <v>45881.36893978009</v>
      </c>
      <c r="B14487" s="294" t="s">
        <v>7992</v>
      </c>
    </row>
    <row r="14488">
      <c r="A14488" s="441">
        <v>45881.36894461805</v>
      </c>
      <c r="B14488" s="294" t="s">
        <v>2260</v>
      </c>
    </row>
    <row r="14489">
      <c r="A14489" s="441">
        <v>45881.368949606476</v>
      </c>
      <c r="B14489" s="294" t="s">
        <v>2414</v>
      </c>
    </row>
    <row r="14490">
      <c r="A14490" s="441">
        <v>45881.36895445602</v>
      </c>
      <c r="B14490" s="294" t="s">
        <v>2264</v>
      </c>
    </row>
    <row r="14491">
      <c r="A14491" s="441">
        <v>45881.37156738426</v>
      </c>
      <c r="B14491" s="294" t="s">
        <v>7993</v>
      </c>
    </row>
    <row r="14492">
      <c r="A14492" s="441">
        <v>45881.37157766204</v>
      </c>
      <c r="B14492" s="294" t="s">
        <v>2603</v>
      </c>
    </row>
    <row r="14493">
      <c r="A14493" s="441">
        <v>45881.371582499996</v>
      </c>
      <c r="B14493" s="294" t="s">
        <v>2398</v>
      </c>
    </row>
    <row r="14494">
      <c r="A14494" s="441">
        <v>45881.37159012731</v>
      </c>
      <c r="B14494" s="294" t="s">
        <v>2399</v>
      </c>
    </row>
    <row r="14495">
      <c r="A14495" s="441">
        <v>45881.371608333335</v>
      </c>
      <c r="B14495" s="294" t="s">
        <v>7994</v>
      </c>
    </row>
    <row r="14496">
      <c r="A14496" s="441">
        <v>45881.37215568287</v>
      </c>
      <c r="B14496" s="294" t="s">
        <v>7995</v>
      </c>
    </row>
    <row r="14497">
      <c r="A14497" s="441">
        <v>45881.37216675926</v>
      </c>
      <c r="B14497" s="294" t="s">
        <v>2426</v>
      </c>
    </row>
    <row r="14498">
      <c r="A14498" s="441">
        <v>45881.372171400464</v>
      </c>
      <c r="B14498" s="294" t="s">
        <v>2398</v>
      </c>
    </row>
    <row r="14499">
      <c r="A14499" s="441">
        <v>45881.37217805556</v>
      </c>
      <c r="B14499" s="294" t="s">
        <v>2399</v>
      </c>
    </row>
    <row r="14500">
      <c r="A14500" s="441">
        <v>45881.37219150463</v>
      </c>
      <c r="B14500" s="294" t="s">
        <v>7996</v>
      </c>
    </row>
    <row r="14501">
      <c r="A14501" s="441">
        <v>45881.37235996527</v>
      </c>
      <c r="B14501" s="294" t="s">
        <v>7997</v>
      </c>
    </row>
    <row r="14502">
      <c r="A14502" s="441">
        <v>45881.372364571755</v>
      </c>
      <c r="B14502" s="294" t="s">
        <v>2274</v>
      </c>
    </row>
    <row r="14503">
      <c r="A14503" s="441">
        <v>45881.37237725694</v>
      </c>
      <c r="B14503" s="294" t="s">
        <v>2426</v>
      </c>
    </row>
    <row r="14504">
      <c r="A14504" s="441">
        <v>45881.37238184028</v>
      </c>
      <c r="B14504" s="294" t="s">
        <v>2429</v>
      </c>
    </row>
    <row r="14505">
      <c r="A14505" s="441">
        <v>45881.37238702546</v>
      </c>
      <c r="B14505" s="294" t="s">
        <v>7801</v>
      </c>
    </row>
    <row r="14506">
      <c r="A14506" s="441">
        <v>45881.37239127315</v>
      </c>
      <c r="B14506" s="294" t="s">
        <v>7802</v>
      </c>
    </row>
    <row r="14507">
      <c r="A14507" s="441">
        <v>45881.372545254635</v>
      </c>
      <c r="B14507" s="294" t="s">
        <v>7998</v>
      </c>
    </row>
    <row r="14508">
      <c r="A14508" s="441">
        <v>45881.37254951389</v>
      </c>
      <c r="B14508" s="294" t="s">
        <v>2274</v>
      </c>
    </row>
    <row r="14509">
      <c r="A14509" s="441">
        <v>45881.372559270836</v>
      </c>
      <c r="B14509" s="294" t="s">
        <v>2603</v>
      </c>
    </row>
    <row r="14510">
      <c r="A14510" s="441">
        <v>45881.37256333334</v>
      </c>
      <c r="B14510" s="294" t="s">
        <v>2615</v>
      </c>
    </row>
    <row r="14511">
      <c r="A14511" s="441">
        <v>45881.37256722222</v>
      </c>
      <c r="B14511" s="294" t="s">
        <v>7801</v>
      </c>
    </row>
    <row r="14512">
      <c r="A14512" s="441">
        <v>45881.37257162037</v>
      </c>
      <c r="B14512" s="294" t="s">
        <v>7802</v>
      </c>
    </row>
    <row r="14513">
      <c r="A14513" s="441">
        <v>45881.37257277778</v>
      </c>
      <c r="B14513" s="294" t="s">
        <v>7999</v>
      </c>
    </row>
    <row r="14514">
      <c r="A14514" s="441">
        <v>45881.37258284722</v>
      </c>
      <c r="B14514" s="294" t="s">
        <v>2612</v>
      </c>
    </row>
    <row r="14515">
      <c r="A14515" s="441">
        <v>45881.3725825463</v>
      </c>
      <c r="B14515" s="294" t="s">
        <v>2374</v>
      </c>
    </row>
    <row r="14516">
      <c r="A14516" s="441">
        <v>45881.37258800926</v>
      </c>
      <c r="B14516" s="294" t="s">
        <v>2398</v>
      </c>
    </row>
    <row r="14517">
      <c r="A14517" s="441">
        <v>45881.372599236114</v>
      </c>
      <c r="B14517" s="294" t="s">
        <v>2399</v>
      </c>
    </row>
    <row r="14518">
      <c r="A14518" s="441">
        <v>45881.37260773148</v>
      </c>
      <c r="B14518" s="294" t="s">
        <v>8000</v>
      </c>
    </row>
    <row r="14519">
      <c r="A14519" s="441">
        <v>45881.37261414352</v>
      </c>
      <c r="B14519" s="294" t="s">
        <v>8001</v>
      </c>
    </row>
    <row r="14520">
      <c r="A14520" s="441">
        <v>45881.372691261575</v>
      </c>
      <c r="B14520" s="294" t="s">
        <v>2280</v>
      </c>
    </row>
    <row r="14521">
      <c r="A14521" s="441">
        <v>45881.372712881945</v>
      </c>
      <c r="B14521" s="294" t="s">
        <v>2281</v>
      </c>
    </row>
    <row r="14522">
      <c r="A14522" s="441">
        <v>45881.37281825232</v>
      </c>
      <c r="B14522" s="294" t="s">
        <v>2374</v>
      </c>
    </row>
    <row r="14523">
      <c r="A14523" s="441">
        <v>45881.37284574074</v>
      </c>
      <c r="B14523" s="294" t="s">
        <v>8002</v>
      </c>
    </row>
    <row r="14524">
      <c r="A14524" s="441">
        <v>45881.372907372686</v>
      </c>
      <c r="B14524" s="294" t="s">
        <v>2280</v>
      </c>
    </row>
    <row r="14525">
      <c r="A14525" s="441">
        <v>45881.372919340276</v>
      </c>
      <c r="B14525" s="294" t="s">
        <v>2281</v>
      </c>
    </row>
    <row r="14526">
      <c r="A14526" s="441">
        <v>45881.37302967593</v>
      </c>
      <c r="B14526" s="294" t="s">
        <v>8003</v>
      </c>
    </row>
    <row r="14527">
      <c r="A14527" s="441">
        <v>45881.37304251158</v>
      </c>
      <c r="B14527" s="294" t="s">
        <v>2622</v>
      </c>
    </row>
    <row r="14528">
      <c r="A14528" s="441">
        <v>45881.373049664355</v>
      </c>
      <c r="B14528" s="294" t="s">
        <v>8004</v>
      </c>
    </row>
    <row r="14529">
      <c r="A14529" s="441">
        <v>45881.37304752315</v>
      </c>
      <c r="B14529" s="294" t="s">
        <v>2398</v>
      </c>
    </row>
    <row r="14530">
      <c r="A14530" s="441">
        <v>45881.37305658565</v>
      </c>
      <c r="B14530" s="294" t="s">
        <v>2283</v>
      </c>
    </row>
    <row r="14531">
      <c r="A14531" s="441">
        <v>45881.373068796296</v>
      </c>
      <c r="B14531" s="294" t="s">
        <v>2399</v>
      </c>
    </row>
    <row r="14532">
      <c r="A14532" s="441">
        <v>45881.37306922454</v>
      </c>
      <c r="B14532" s="294" t="s">
        <v>8005</v>
      </c>
    </row>
    <row r="14533">
      <c r="A14533" s="441">
        <v>45881.37307537037</v>
      </c>
      <c r="B14533" s="294" t="s">
        <v>2285</v>
      </c>
    </row>
    <row r="14534">
      <c r="A14534" s="441">
        <v>45881.373081990736</v>
      </c>
      <c r="B14534" s="294" t="s">
        <v>8006</v>
      </c>
    </row>
    <row r="14535">
      <c r="A14535" s="441">
        <v>45881.37308780092</v>
      </c>
      <c r="B14535" s="294" t="s">
        <v>8007</v>
      </c>
    </row>
    <row r="14536">
      <c r="A14536" s="441">
        <v>45881.373091608795</v>
      </c>
      <c r="B14536" s="294" t="s">
        <v>8008</v>
      </c>
    </row>
    <row r="14537">
      <c r="A14537" s="441">
        <v>45881.37315665509</v>
      </c>
      <c r="B14537" s="294" t="s">
        <v>8009</v>
      </c>
    </row>
    <row r="14538">
      <c r="A14538" s="441">
        <v>45881.373160358795</v>
      </c>
      <c r="B14538" s="294" t="s">
        <v>2283</v>
      </c>
    </row>
    <row r="14539">
      <c r="A14539" s="441">
        <v>45881.37317560185</v>
      </c>
      <c r="B14539" s="294" t="s">
        <v>8010</v>
      </c>
    </row>
    <row r="14540">
      <c r="A14540" s="441">
        <v>45881.37317924769</v>
      </c>
      <c r="B14540" s="294" t="s">
        <v>2285</v>
      </c>
    </row>
    <row r="14541">
      <c r="A14541" s="441">
        <v>45881.37319182871</v>
      </c>
      <c r="B14541" s="294" t="s">
        <v>8011</v>
      </c>
    </row>
    <row r="14542">
      <c r="A14542" s="441">
        <v>45881.373203379626</v>
      </c>
      <c r="B14542" s="294" t="s">
        <v>8012</v>
      </c>
    </row>
    <row r="14543">
      <c r="A14543" s="441">
        <v>45881.37361914352</v>
      </c>
      <c r="B14543" s="294" t="s">
        <v>8013</v>
      </c>
    </row>
    <row r="14544">
      <c r="A14544" s="441">
        <v>45881.37362334491</v>
      </c>
      <c r="B14544" s="294" t="s">
        <v>2274</v>
      </c>
    </row>
    <row r="14545">
      <c r="A14545" s="441">
        <v>45881.37363238426</v>
      </c>
      <c r="B14545" s="294" t="s">
        <v>2612</v>
      </c>
    </row>
    <row r="14546">
      <c r="A14546" s="441">
        <v>45881.373636331016</v>
      </c>
      <c r="B14546" s="294" t="s">
        <v>3957</v>
      </c>
    </row>
    <row r="14547">
      <c r="A14547" s="441">
        <v>45881.37364118056</v>
      </c>
      <c r="B14547" s="294" t="s">
        <v>7801</v>
      </c>
    </row>
    <row r="14548">
      <c r="A14548" s="441">
        <v>45881.37364505787</v>
      </c>
      <c r="B14548" s="294" t="s">
        <v>7802</v>
      </c>
    </row>
    <row r="14549">
      <c r="A14549" s="441">
        <v>45881.37370859954</v>
      </c>
      <c r="B14549" s="294" t="s">
        <v>8014</v>
      </c>
    </row>
    <row r="14550">
      <c r="A14550" s="441">
        <v>45881.37371403935</v>
      </c>
      <c r="B14550" s="294" t="s">
        <v>2274</v>
      </c>
    </row>
    <row r="14551">
      <c r="A14551" s="441">
        <v>45881.3737252662</v>
      </c>
      <c r="B14551" s="294" t="s">
        <v>2622</v>
      </c>
    </row>
    <row r="14552">
      <c r="A14552" s="441">
        <v>45881.37372869213</v>
      </c>
      <c r="B14552" s="294" t="s">
        <v>2641</v>
      </c>
    </row>
    <row r="14553">
      <c r="A14553" s="441">
        <v>45881.373733333334</v>
      </c>
      <c r="B14553" s="294" t="s">
        <v>7801</v>
      </c>
    </row>
    <row r="14554">
      <c r="A14554" s="441">
        <v>45881.3737344213</v>
      </c>
      <c r="B14554" s="294" t="s">
        <v>2342</v>
      </c>
    </row>
    <row r="14555">
      <c r="A14555" s="441">
        <v>45881.373738229166</v>
      </c>
      <c r="B14555" s="294" t="s">
        <v>7802</v>
      </c>
    </row>
    <row r="14556">
      <c r="A14556" s="441">
        <v>45881.373760601855</v>
      </c>
      <c r="B14556" s="294" t="s">
        <v>8015</v>
      </c>
    </row>
    <row r="14557">
      <c r="A14557" s="441">
        <v>45881.37382383102</v>
      </c>
      <c r="B14557" s="294" t="s">
        <v>2280</v>
      </c>
    </row>
    <row r="14558">
      <c r="A14558" s="441">
        <v>45881.373835266204</v>
      </c>
      <c r="B14558" s="294" t="s">
        <v>2281</v>
      </c>
    </row>
    <row r="14559">
      <c r="A14559" s="441">
        <v>45881.37390737269</v>
      </c>
      <c r="B14559" s="294" t="s">
        <v>2278</v>
      </c>
    </row>
    <row r="14560">
      <c r="A14560" s="441">
        <v>45881.37392378472</v>
      </c>
      <c r="B14560" s="294" t="s">
        <v>8016</v>
      </c>
    </row>
    <row r="14561">
      <c r="A14561" s="441">
        <v>45881.37395662037</v>
      </c>
      <c r="B14561" s="294" t="s">
        <v>2280</v>
      </c>
    </row>
    <row r="14562">
      <c r="A14562" s="441">
        <v>45881.37396578703</v>
      </c>
      <c r="B14562" s="294" t="s">
        <v>8017</v>
      </c>
    </row>
    <row r="14563">
      <c r="A14563" s="441">
        <v>45881.37397261574</v>
      </c>
      <c r="B14563" s="294" t="s">
        <v>2281</v>
      </c>
    </row>
    <row r="14564">
      <c r="A14564" s="441">
        <v>45881.373975243056</v>
      </c>
      <c r="B14564" s="294" t="s">
        <v>2283</v>
      </c>
    </row>
    <row r="14565">
      <c r="A14565" s="441">
        <v>45881.373990810185</v>
      </c>
      <c r="B14565" s="294" t="s">
        <v>8018</v>
      </c>
    </row>
    <row r="14566">
      <c r="A14566" s="441">
        <v>45881.37399552083</v>
      </c>
      <c r="B14566" s="294" t="s">
        <v>2285</v>
      </c>
    </row>
    <row r="14567">
      <c r="A14567" s="441">
        <v>45881.37400115741</v>
      </c>
      <c r="B14567" s="294" t="s">
        <v>8019</v>
      </c>
    </row>
    <row r="14568">
      <c r="A14568" s="441">
        <v>45881.37400822916</v>
      </c>
      <c r="B14568" s="294" t="s">
        <v>8020</v>
      </c>
    </row>
    <row r="14569">
      <c r="A14569" s="441">
        <v>45881.37409815972</v>
      </c>
      <c r="B14569" s="294" t="s">
        <v>8021</v>
      </c>
    </row>
    <row r="14570">
      <c r="A14570" s="441">
        <v>45881.37410306713</v>
      </c>
      <c r="B14570" s="294" t="s">
        <v>2283</v>
      </c>
    </row>
    <row r="14571">
      <c r="A14571" s="441">
        <v>45881.37411160879</v>
      </c>
      <c r="B14571" s="294" t="s">
        <v>8022</v>
      </c>
    </row>
    <row r="14572">
      <c r="A14572" s="441">
        <v>45881.37411498843</v>
      </c>
      <c r="B14572" s="294" t="s">
        <v>2285</v>
      </c>
    </row>
    <row r="14573">
      <c r="A14573" s="441">
        <v>45881.37412085648</v>
      </c>
      <c r="B14573" s="294" t="s">
        <v>8023</v>
      </c>
    </row>
    <row r="14574">
      <c r="A14574" s="441">
        <v>45881.37412905092</v>
      </c>
      <c r="B14574" s="294" t="s">
        <v>8024</v>
      </c>
    </row>
    <row r="14575">
      <c r="A14575" s="441">
        <v>45881.375078310186</v>
      </c>
      <c r="B14575" s="294" t="s">
        <v>2290</v>
      </c>
    </row>
    <row r="14576">
      <c r="A14576" s="441">
        <v>45881.376026412036</v>
      </c>
      <c r="B14576" s="294" t="s">
        <v>2408</v>
      </c>
    </row>
    <row r="14577">
      <c r="A14577" s="441">
        <v>45881.376030115745</v>
      </c>
      <c r="B14577" s="294" t="s">
        <v>4122</v>
      </c>
    </row>
    <row r="14578">
      <c r="A14578" s="441">
        <v>45881.37603359953</v>
      </c>
      <c r="B14578" s="294" t="s">
        <v>2658</v>
      </c>
    </row>
    <row r="14579">
      <c r="A14579" s="441">
        <v>45881.37627054398</v>
      </c>
      <c r="B14579" s="294" t="s">
        <v>7330</v>
      </c>
    </row>
    <row r="14580">
      <c r="A14580" s="441">
        <v>45881.376382766204</v>
      </c>
      <c r="B14580" s="294" t="s">
        <v>3022</v>
      </c>
    </row>
    <row r="14581">
      <c r="A14581" s="441">
        <v>45881.37652975695</v>
      </c>
      <c r="B14581" s="294" t="s">
        <v>8025</v>
      </c>
    </row>
    <row r="14582">
      <c r="A14582" s="441">
        <v>45881.376553622686</v>
      </c>
      <c r="B14582" s="294" t="s">
        <v>8026</v>
      </c>
    </row>
    <row r="14583">
      <c r="A14583" s="441">
        <v>45881.37657591436</v>
      </c>
      <c r="B14583" s="294" t="s">
        <v>8027</v>
      </c>
    </row>
    <row r="14584">
      <c r="A14584" s="441">
        <v>45881.376579351854</v>
      </c>
      <c r="B14584" s="294" t="s">
        <v>2283</v>
      </c>
    </row>
    <row r="14585">
      <c r="A14585" s="441">
        <v>45881.376588935185</v>
      </c>
      <c r="B14585" s="294" t="s">
        <v>8028</v>
      </c>
    </row>
    <row r="14586">
      <c r="A14586" s="441">
        <v>45881.466330509254</v>
      </c>
      <c r="B14586" s="294" t="s">
        <v>8029</v>
      </c>
    </row>
    <row r="14587">
      <c r="A14587" s="441">
        <v>45881.466335254634</v>
      </c>
      <c r="B14587" s="294" t="s">
        <v>2260</v>
      </c>
    </row>
    <row r="14588">
      <c r="A14588" s="441">
        <v>45881.46634377315</v>
      </c>
      <c r="B14588" s="294" t="s">
        <v>2512</v>
      </c>
    </row>
    <row r="14589">
      <c r="A14589" s="441">
        <v>45881.466365127315</v>
      </c>
      <c r="B14589" s="294" t="s">
        <v>2264</v>
      </c>
    </row>
    <row r="14590">
      <c r="A14590" s="441">
        <v>45881.466376655095</v>
      </c>
      <c r="B14590" s="294" t="s">
        <v>8030</v>
      </c>
    </row>
    <row r="14591">
      <c r="A14591" s="441">
        <v>45881.46638409722</v>
      </c>
      <c r="B14591" s="294" t="s">
        <v>2260</v>
      </c>
    </row>
    <row r="14592">
      <c r="A14592" s="441">
        <v>45881.46638914352</v>
      </c>
      <c r="B14592" s="294" t="s">
        <v>2512</v>
      </c>
    </row>
    <row r="14593">
      <c r="A14593" s="441">
        <v>45881.466397870376</v>
      </c>
      <c r="B14593" s="294" t="s">
        <v>2264</v>
      </c>
    </row>
    <row r="14594">
      <c r="A14594" s="441">
        <v>45881.47600667824</v>
      </c>
      <c r="B14594" s="294" t="s">
        <v>8031</v>
      </c>
    </row>
    <row r="14595">
      <c r="A14595" s="441">
        <v>45881.47602758102</v>
      </c>
      <c r="B14595" s="294" t="s">
        <v>2260</v>
      </c>
    </row>
    <row r="14596">
      <c r="A14596" s="441">
        <v>45881.476033032406</v>
      </c>
      <c r="B14596" s="294" t="s">
        <v>2266</v>
      </c>
    </row>
    <row r="14597">
      <c r="A14597" s="441">
        <v>45881.476039050925</v>
      </c>
      <c r="B14597" s="294" t="s">
        <v>2267</v>
      </c>
    </row>
    <row r="14598">
      <c r="A14598" s="441">
        <v>45881.47604523148</v>
      </c>
      <c r="B14598" s="294" t="s">
        <v>2264</v>
      </c>
    </row>
    <row r="14599">
      <c r="A14599" s="441">
        <v>45881.47634715278</v>
      </c>
      <c r="B14599" s="294" t="s">
        <v>8032</v>
      </c>
    </row>
    <row r="14600">
      <c r="A14600" s="441">
        <v>45881.47635349537</v>
      </c>
      <c r="B14600" s="294" t="s">
        <v>2260</v>
      </c>
    </row>
    <row r="14601">
      <c r="A14601" s="441">
        <v>45881.476359305554</v>
      </c>
      <c r="B14601" s="294" t="s">
        <v>4026</v>
      </c>
    </row>
    <row r="14602">
      <c r="A14602" s="441">
        <v>45881.47636585648</v>
      </c>
      <c r="B14602" s="294" t="s">
        <v>2264</v>
      </c>
    </row>
    <row r="14603">
      <c r="A14603" s="441">
        <v>45881.47737291666</v>
      </c>
      <c r="B14603" s="294" t="s">
        <v>8033</v>
      </c>
    </row>
    <row r="14604">
      <c r="A14604" s="441">
        <v>45881.47737620371</v>
      </c>
      <c r="B14604" s="294" t="s">
        <v>2260</v>
      </c>
    </row>
    <row r="14605">
      <c r="A14605" s="441">
        <v>45881.47737931713</v>
      </c>
      <c r="B14605" s="294" t="s">
        <v>2266</v>
      </c>
    </row>
    <row r="14606">
      <c r="A14606" s="441">
        <v>45881.47739010416</v>
      </c>
      <c r="B14606" s="294" t="s">
        <v>2267</v>
      </c>
    </row>
    <row r="14607">
      <c r="A14607" s="441">
        <v>45881.47739337963</v>
      </c>
      <c r="B14607" s="294" t="s">
        <v>2264</v>
      </c>
    </row>
    <row r="14608">
      <c r="A14608" s="441">
        <v>45881.47744773148</v>
      </c>
      <c r="B14608" s="294" t="s">
        <v>8034</v>
      </c>
    </row>
    <row r="14609">
      <c r="A14609" s="441">
        <v>45881.47745318287</v>
      </c>
      <c r="B14609" s="294" t="s">
        <v>2260</v>
      </c>
    </row>
    <row r="14610">
      <c r="A14610" s="441">
        <v>45881.47745655093</v>
      </c>
      <c r="B14610" s="294" t="s">
        <v>2266</v>
      </c>
    </row>
    <row r="14611">
      <c r="A14611" s="441">
        <v>45881.47746289352</v>
      </c>
      <c r="B14611" s="294" t="s">
        <v>2267</v>
      </c>
    </row>
    <row r="14612">
      <c r="A14612" s="441">
        <v>45881.47746650463</v>
      </c>
      <c r="B14612" s="294" t="s">
        <v>2264</v>
      </c>
    </row>
    <row r="14613">
      <c r="A14613" s="441">
        <v>45881.478853402776</v>
      </c>
      <c r="B14613" s="294" t="s">
        <v>8035</v>
      </c>
    </row>
    <row r="14614">
      <c r="A14614" s="441">
        <v>45881.47885890046</v>
      </c>
      <c r="B14614" s="294" t="s">
        <v>2260</v>
      </c>
    </row>
    <row r="14615">
      <c r="A14615" s="441">
        <v>45881.478862662036</v>
      </c>
      <c r="B14615" s="294" t="s">
        <v>2266</v>
      </c>
    </row>
    <row r="14616">
      <c r="A14616" s="441">
        <v>45881.47886793982</v>
      </c>
      <c r="B14616" s="294" t="s">
        <v>2267</v>
      </c>
    </row>
    <row r="14617">
      <c r="A14617" s="441">
        <v>45881.47888908564</v>
      </c>
      <c r="B14617" s="294" t="s">
        <v>2264</v>
      </c>
    </row>
    <row r="14618">
      <c r="A14618" s="441">
        <v>45881.4793072801</v>
      </c>
      <c r="B14618" s="294" t="s">
        <v>8036</v>
      </c>
    </row>
    <row r="14619">
      <c r="A14619" s="441">
        <v>45881.479310625</v>
      </c>
      <c r="B14619" s="294" t="s">
        <v>2260</v>
      </c>
    </row>
    <row r="14620">
      <c r="A14620" s="441">
        <v>45881.47933420139</v>
      </c>
      <c r="B14620" s="294" t="s">
        <v>2463</v>
      </c>
    </row>
    <row r="14621">
      <c r="A14621" s="441">
        <v>45881.47933890046</v>
      </c>
      <c r="B14621" s="294" t="s">
        <v>2267</v>
      </c>
    </row>
    <row r="14622">
      <c r="A14622" s="441">
        <v>45881.479355868054</v>
      </c>
      <c r="B14622" s="294" t="s">
        <v>2264</v>
      </c>
    </row>
    <row r="14623">
      <c r="A14623" s="441">
        <v>45881.4838131713</v>
      </c>
      <c r="B14623" s="294" t="s">
        <v>8037</v>
      </c>
    </row>
    <row r="14624">
      <c r="A14624" s="441">
        <v>45881.4838177662</v>
      </c>
      <c r="B14624" s="294" t="s">
        <v>2260</v>
      </c>
    </row>
    <row r="14625">
      <c r="A14625" s="441">
        <v>45881.483822256945</v>
      </c>
      <c r="B14625" s="294" t="s">
        <v>2266</v>
      </c>
    </row>
    <row r="14626">
      <c r="A14626" s="441">
        <v>45881.48382768518</v>
      </c>
      <c r="B14626" s="294" t="s">
        <v>2267</v>
      </c>
    </row>
    <row r="14627">
      <c r="A14627" s="441">
        <v>45881.48384010416</v>
      </c>
      <c r="B14627" s="294" t="s">
        <v>2264</v>
      </c>
    </row>
    <row r="14628">
      <c r="A14628" s="441">
        <v>45881.48460273148</v>
      </c>
      <c r="B14628" s="294" t="s">
        <v>8038</v>
      </c>
    </row>
    <row r="14629">
      <c r="A14629" s="441">
        <v>45881.48460568287</v>
      </c>
      <c r="B14629" s="294" t="s">
        <v>2260</v>
      </c>
    </row>
    <row r="14630">
      <c r="A14630" s="441">
        <v>45881.484609363426</v>
      </c>
      <c r="B14630" s="294" t="s">
        <v>2266</v>
      </c>
    </row>
    <row r="14631">
      <c r="A14631" s="441">
        <v>45881.48462834491</v>
      </c>
      <c r="B14631" s="294" t="s">
        <v>2267</v>
      </c>
    </row>
    <row r="14632">
      <c r="A14632" s="441">
        <v>45881.48463122685</v>
      </c>
      <c r="B14632" s="294" t="s">
        <v>2264</v>
      </c>
    </row>
    <row r="14633">
      <c r="A14633" s="441">
        <v>45881.50971604166</v>
      </c>
      <c r="B14633" s="294" t="s">
        <v>8039</v>
      </c>
    </row>
    <row r="14634">
      <c r="A14634" s="441">
        <v>45881.50972091436</v>
      </c>
      <c r="B14634" s="294" t="s">
        <v>2260</v>
      </c>
    </row>
    <row r="14635">
      <c r="A14635" s="441">
        <v>45881.50972480324</v>
      </c>
      <c r="B14635" s="294" t="s">
        <v>2266</v>
      </c>
    </row>
    <row r="14636">
      <c r="A14636" s="441">
        <v>45881.50974122685</v>
      </c>
      <c r="B14636" s="294" t="s">
        <v>2267</v>
      </c>
    </row>
    <row r="14637">
      <c r="A14637" s="441">
        <v>45881.50975254629</v>
      </c>
      <c r="B14637" s="294" t="s">
        <v>2264</v>
      </c>
    </row>
    <row r="14638">
      <c r="A14638" s="441">
        <v>45881.51800769676</v>
      </c>
      <c r="B14638" s="294" t="s">
        <v>8040</v>
      </c>
    </row>
    <row r="14639">
      <c r="A14639" s="441">
        <v>45881.51801262732</v>
      </c>
      <c r="B14639" s="294" t="s">
        <v>2260</v>
      </c>
    </row>
    <row r="14640">
      <c r="A14640" s="441">
        <v>45881.518017685186</v>
      </c>
      <c r="B14640" s="294" t="s">
        <v>2266</v>
      </c>
    </row>
    <row r="14641">
      <c r="A14641" s="441">
        <v>45881.518034189816</v>
      </c>
      <c r="B14641" s="294" t="s">
        <v>2267</v>
      </c>
    </row>
    <row r="14642">
      <c r="A14642" s="441">
        <v>45881.518038587965</v>
      </c>
      <c r="B14642" s="294" t="s">
        <v>2264</v>
      </c>
    </row>
    <row r="14643">
      <c r="A14643" s="441">
        <v>45881.52037068287</v>
      </c>
      <c r="B14643" s="294" t="s">
        <v>8041</v>
      </c>
    </row>
    <row r="14644">
      <c r="A14644" s="441">
        <v>45881.52037428241</v>
      </c>
      <c r="B14644" s="294" t="s">
        <v>2260</v>
      </c>
    </row>
    <row r="14645">
      <c r="A14645" s="441">
        <v>45881.520377719906</v>
      </c>
      <c r="B14645" s="294" t="s">
        <v>4026</v>
      </c>
    </row>
    <row r="14646">
      <c r="A14646" s="441">
        <v>45881.52038090277</v>
      </c>
      <c r="B14646" s="294" t="s">
        <v>2264</v>
      </c>
    </row>
    <row r="14647">
      <c r="A14647" s="441">
        <v>45881.52050802083</v>
      </c>
      <c r="B14647" s="294" t="s">
        <v>8042</v>
      </c>
    </row>
    <row r="14648">
      <c r="A14648" s="441">
        <v>45881.52051502315</v>
      </c>
      <c r="B14648" s="294" t="s">
        <v>2260</v>
      </c>
    </row>
    <row r="14649">
      <c r="A14649" s="441">
        <v>45881.520521053244</v>
      </c>
      <c r="B14649" s="294" t="s">
        <v>4026</v>
      </c>
    </row>
    <row r="14650">
      <c r="A14650" s="441">
        <v>45881.52052439815</v>
      </c>
      <c r="B14650" s="294" t="s">
        <v>2264</v>
      </c>
    </row>
    <row r="14651">
      <c r="A14651" s="441">
        <v>45881.52520591435</v>
      </c>
      <c r="B14651" s="294" t="s">
        <v>8043</v>
      </c>
    </row>
    <row r="14652">
      <c r="A14652" s="441">
        <v>45881.52520959491</v>
      </c>
      <c r="B14652" s="294" t="s">
        <v>2260</v>
      </c>
    </row>
    <row r="14653">
      <c r="A14653" s="441">
        <v>45881.525217939816</v>
      </c>
      <c r="B14653" s="294" t="s">
        <v>3651</v>
      </c>
    </row>
    <row r="14654">
      <c r="A14654" s="441">
        <v>45881.52522134259</v>
      </c>
      <c r="B14654" s="294" t="s">
        <v>2264</v>
      </c>
    </row>
    <row r="14655">
      <c r="A14655" s="441">
        <v>45881.54777616898</v>
      </c>
      <c r="B14655" s="294" t="s">
        <v>8044</v>
      </c>
    </row>
    <row r="14656">
      <c r="A14656" s="441">
        <v>45881.54778146991</v>
      </c>
      <c r="B14656" s="294" t="s">
        <v>2260</v>
      </c>
    </row>
    <row r="14657">
      <c r="A14657" s="441">
        <v>45881.54779538194</v>
      </c>
      <c r="B14657" s="294" t="s">
        <v>2266</v>
      </c>
    </row>
    <row r="14658">
      <c r="A14658" s="441">
        <v>45881.547812916666</v>
      </c>
      <c r="B14658" s="294" t="s">
        <v>2267</v>
      </c>
    </row>
    <row r="14659">
      <c r="A14659" s="441">
        <v>45881.54781662037</v>
      </c>
      <c r="B14659" s="294" t="s">
        <v>2264</v>
      </c>
    </row>
    <row r="14660">
      <c r="A14660" s="441">
        <v>45881.553862037035</v>
      </c>
      <c r="B14660" s="294" t="s">
        <v>8045</v>
      </c>
    </row>
    <row r="14661">
      <c r="A14661" s="441">
        <v>45881.55387232639</v>
      </c>
      <c r="B14661" s="294" t="s">
        <v>2260</v>
      </c>
    </row>
    <row r="14662">
      <c r="A14662" s="441">
        <v>45881.55388883102</v>
      </c>
      <c r="B14662" s="294" t="s">
        <v>2266</v>
      </c>
    </row>
    <row r="14663">
      <c r="A14663" s="441">
        <v>45881.55389946759</v>
      </c>
      <c r="B14663" s="294" t="s">
        <v>2267</v>
      </c>
    </row>
    <row r="14664">
      <c r="A14664" s="441">
        <v>45881.55391300926</v>
      </c>
      <c r="B14664" s="294" t="s">
        <v>2264</v>
      </c>
    </row>
    <row r="14665">
      <c r="A14665" s="441">
        <v>45881.56340035879</v>
      </c>
      <c r="B14665" s="294" t="s">
        <v>8046</v>
      </c>
    </row>
    <row r="14666">
      <c r="A14666" s="441">
        <v>45881.56354296296</v>
      </c>
      <c r="B14666" s="294" t="s">
        <v>2532</v>
      </c>
    </row>
    <row r="14667">
      <c r="A14667" s="441">
        <v>45881.56358443287</v>
      </c>
      <c r="B14667" s="294" t="s">
        <v>2533</v>
      </c>
    </row>
    <row r="14668">
      <c r="A14668" s="441">
        <v>45881.563608807875</v>
      </c>
      <c r="B14668" s="294" t="s">
        <v>8047</v>
      </c>
    </row>
    <row r="14669">
      <c r="A14669" s="441">
        <v>45881.56363900463</v>
      </c>
      <c r="B14669" s="294" t="s">
        <v>8048</v>
      </c>
    </row>
    <row r="14670">
      <c r="A14670" s="441">
        <v>45881.56486666667</v>
      </c>
      <c r="B14670" s="294" t="s">
        <v>8049</v>
      </c>
    </row>
    <row r="14671">
      <c r="A14671" s="441">
        <v>45881.56491428241</v>
      </c>
      <c r="B14671" s="294" t="s">
        <v>2274</v>
      </c>
    </row>
    <row r="14672">
      <c r="A14672" s="441">
        <v>45881.56494092593</v>
      </c>
      <c r="B14672" s="294" t="s">
        <v>2532</v>
      </c>
    </row>
    <row r="14673">
      <c r="A14673" s="441">
        <v>45881.56496363426</v>
      </c>
      <c r="B14673" s="294" t="s">
        <v>2537</v>
      </c>
    </row>
    <row r="14674">
      <c r="A14674" s="441">
        <v>45881.56498679398</v>
      </c>
      <c r="B14674" s="294" t="s">
        <v>8050</v>
      </c>
    </row>
    <row r="14675">
      <c r="A14675" s="441">
        <v>45881.565011203704</v>
      </c>
      <c r="B14675" s="294" t="s">
        <v>8051</v>
      </c>
    </row>
    <row r="14676">
      <c r="A14676" s="441">
        <v>45881.565375011574</v>
      </c>
      <c r="B14676" s="294" t="s">
        <v>2278</v>
      </c>
    </row>
    <row r="14677">
      <c r="A14677" s="441">
        <v>45881.565424733795</v>
      </c>
      <c r="B14677" s="294" t="s">
        <v>8052</v>
      </c>
    </row>
    <row r="14678">
      <c r="A14678" s="441">
        <v>45881.565696481484</v>
      </c>
      <c r="B14678" s="294" t="s">
        <v>2280</v>
      </c>
    </row>
    <row r="14679">
      <c r="A14679" s="441">
        <v>45881.56583289352</v>
      </c>
      <c r="B14679" s="294" t="s">
        <v>2281</v>
      </c>
    </row>
    <row r="14680">
      <c r="A14680" s="441">
        <v>45881.56607688658</v>
      </c>
      <c r="B14680" s="294" t="s">
        <v>8053</v>
      </c>
    </row>
    <row r="14681">
      <c r="A14681" s="441">
        <v>45881.566374999995</v>
      </c>
      <c r="B14681" s="294" t="s">
        <v>2283</v>
      </c>
    </row>
    <row r="14682">
      <c r="A14682" s="441">
        <v>45881.56659931713</v>
      </c>
      <c r="B14682" s="294" t="s">
        <v>8054</v>
      </c>
    </row>
    <row r="14683">
      <c r="A14683" s="441">
        <v>45881.56677962963</v>
      </c>
      <c r="B14683" s="294" t="s">
        <v>2285</v>
      </c>
    </row>
    <row r="14684">
      <c r="A14684" s="441">
        <v>45881.56688965278</v>
      </c>
      <c r="B14684" s="294" t="s">
        <v>8055</v>
      </c>
    </row>
    <row r="14685">
      <c r="A14685" s="441">
        <v>45881.56695363426</v>
      </c>
      <c r="B14685" s="294" t="s">
        <v>8056</v>
      </c>
    </row>
    <row r="14686">
      <c r="A14686" s="441">
        <v>45881.57413952546</v>
      </c>
      <c r="B14686" s="294" t="s">
        <v>8057</v>
      </c>
    </row>
    <row r="14687">
      <c r="A14687" s="441">
        <v>45881.57414542824</v>
      </c>
      <c r="B14687" s="294" t="s">
        <v>2260</v>
      </c>
    </row>
    <row r="14688">
      <c r="A14688" s="441">
        <v>45881.57415158565</v>
      </c>
      <c r="B14688" s="294" t="s">
        <v>2266</v>
      </c>
    </row>
    <row r="14689">
      <c r="A14689" s="441">
        <v>45881.574166446764</v>
      </c>
      <c r="B14689" s="294" t="s">
        <v>2267</v>
      </c>
    </row>
    <row r="14690">
      <c r="A14690" s="441">
        <v>45881.57417190972</v>
      </c>
      <c r="B14690" s="294" t="s">
        <v>2264</v>
      </c>
    </row>
    <row r="14691">
      <c r="A14691" s="441">
        <v>45881.59426532408</v>
      </c>
      <c r="B14691" s="294" t="s">
        <v>8058</v>
      </c>
    </row>
    <row r="14692">
      <c r="A14692" s="441">
        <v>45881.59426924768</v>
      </c>
      <c r="B14692" s="294" t="s">
        <v>2260</v>
      </c>
    </row>
    <row r="14693">
      <c r="A14693" s="441">
        <v>45881.594273194445</v>
      </c>
      <c r="B14693" s="294" t="s">
        <v>2266</v>
      </c>
    </row>
    <row r="14694">
      <c r="A14694" s="441">
        <v>45881.59428533565</v>
      </c>
      <c r="B14694" s="294" t="s">
        <v>2267</v>
      </c>
    </row>
    <row r="14695">
      <c r="A14695" s="441">
        <v>45881.59429328704</v>
      </c>
      <c r="B14695" s="294" t="s">
        <v>2264</v>
      </c>
    </row>
    <row r="14696">
      <c r="A14696" s="441">
        <v>45881.601232581015</v>
      </c>
      <c r="B14696" s="294" t="s">
        <v>8059</v>
      </c>
    </row>
    <row r="14697">
      <c r="A14697" s="441">
        <v>45881.60123649305</v>
      </c>
      <c r="B14697" s="294" t="s">
        <v>2260</v>
      </c>
    </row>
    <row r="14698">
      <c r="A14698" s="441">
        <v>45881.60123990741</v>
      </c>
      <c r="B14698" s="294" t="s">
        <v>2512</v>
      </c>
    </row>
    <row r="14699">
      <c r="A14699" s="441">
        <v>45881.601250381944</v>
      </c>
      <c r="B14699" s="294" t="s">
        <v>2264</v>
      </c>
    </row>
    <row r="14700">
      <c r="A14700" s="441">
        <v>45881.618714247685</v>
      </c>
      <c r="B14700" s="294" t="s">
        <v>8060</v>
      </c>
    </row>
    <row r="14701">
      <c r="A14701" s="441">
        <v>45881.618718206024</v>
      </c>
      <c r="B14701" s="294" t="s">
        <v>2260</v>
      </c>
    </row>
    <row r="14702">
      <c r="A14702" s="441">
        <v>45881.618729375</v>
      </c>
      <c r="B14702" s="294" t="s">
        <v>4026</v>
      </c>
    </row>
    <row r="14703">
      <c r="A14703" s="441">
        <v>45881.6187359375</v>
      </c>
      <c r="B14703" s="294" t="s">
        <v>2262</v>
      </c>
    </row>
    <row r="14704">
      <c r="A14704" s="441">
        <v>45881.61874706019</v>
      </c>
      <c r="B14704" s="294" t="s">
        <v>4043</v>
      </c>
    </row>
    <row r="14705">
      <c r="A14705" s="441">
        <v>45881.61876563657</v>
      </c>
      <c r="B14705" s="294" t="s">
        <v>2264</v>
      </c>
    </row>
    <row r="14706">
      <c r="A14706" s="441">
        <v>45881.619263252316</v>
      </c>
      <c r="B14706" s="294" t="s">
        <v>8061</v>
      </c>
    </row>
    <row r="14707">
      <c r="A14707" s="441">
        <v>45881.61926969908</v>
      </c>
      <c r="B14707" s="294" t="s">
        <v>4045</v>
      </c>
    </row>
    <row r="14708">
      <c r="A14708" s="441">
        <v>45881.61927310185</v>
      </c>
      <c r="B14708" s="294" t="s">
        <v>4046</v>
      </c>
    </row>
    <row r="14709">
      <c r="A14709" s="441">
        <v>45881.61928337963</v>
      </c>
      <c r="B14709" s="294" t="s">
        <v>8062</v>
      </c>
    </row>
    <row r="14710">
      <c r="A14710" s="441">
        <v>45881.619298680554</v>
      </c>
      <c r="B14710" s="294" t="s">
        <v>8063</v>
      </c>
    </row>
    <row r="14711">
      <c r="A14711" s="441">
        <v>45881.619461469905</v>
      </c>
      <c r="B14711" s="294" t="s">
        <v>8064</v>
      </c>
    </row>
    <row r="14712">
      <c r="A14712" s="441">
        <v>45881.61946516203</v>
      </c>
      <c r="B14712" s="294" t="s">
        <v>2260</v>
      </c>
    </row>
    <row r="14713">
      <c r="A14713" s="441">
        <v>45881.61946902778</v>
      </c>
      <c r="B14713" s="294" t="s">
        <v>4026</v>
      </c>
    </row>
    <row r="14714">
      <c r="A14714" s="441">
        <v>45881.619479664354</v>
      </c>
      <c r="B14714" s="294" t="s">
        <v>2264</v>
      </c>
    </row>
    <row r="14715">
      <c r="A14715" s="441">
        <v>45881.62015125</v>
      </c>
      <c r="B14715" s="294" t="s">
        <v>8065</v>
      </c>
    </row>
    <row r="14716">
      <c r="A14716" s="441">
        <v>45881.62015481482</v>
      </c>
      <c r="B14716" s="294" t="s">
        <v>2274</v>
      </c>
    </row>
    <row r="14717">
      <c r="A14717" s="441">
        <v>45881.62016252315</v>
      </c>
      <c r="B14717" s="294" t="s">
        <v>4045</v>
      </c>
    </row>
    <row r="14718">
      <c r="A14718" s="441">
        <v>45881.620165706016</v>
      </c>
      <c r="B14718" s="294" t="s">
        <v>4050</v>
      </c>
    </row>
    <row r="14719">
      <c r="A14719" s="441">
        <v>45881.62016909722</v>
      </c>
      <c r="B14719" s="294" t="s">
        <v>8050</v>
      </c>
    </row>
    <row r="14720">
      <c r="A14720" s="441">
        <v>45881.620179722224</v>
      </c>
      <c r="B14720" s="294" t="s">
        <v>8051</v>
      </c>
    </row>
    <row r="14721">
      <c r="A14721" s="441">
        <v>45881.6203553588</v>
      </c>
      <c r="B14721" s="294" t="s">
        <v>2374</v>
      </c>
    </row>
    <row r="14722">
      <c r="A14722" s="441">
        <v>45881.62039372685</v>
      </c>
      <c r="B14722" s="294" t="s">
        <v>8066</v>
      </c>
    </row>
    <row r="14723">
      <c r="A14723" s="441">
        <v>45881.62042648148</v>
      </c>
      <c r="B14723" s="294" t="s">
        <v>2280</v>
      </c>
    </row>
    <row r="14724">
      <c r="A14724" s="441">
        <v>45881.62044520833</v>
      </c>
      <c r="B14724" s="294" t="s">
        <v>2281</v>
      </c>
    </row>
    <row r="14725">
      <c r="A14725" s="441">
        <v>45881.620581724535</v>
      </c>
      <c r="B14725" s="294" t="s">
        <v>8067</v>
      </c>
    </row>
    <row r="14726">
      <c r="A14726" s="441">
        <v>45881.6205852662</v>
      </c>
      <c r="B14726" s="294" t="s">
        <v>2283</v>
      </c>
    </row>
    <row r="14727">
      <c r="A14727" s="441">
        <v>45881.620592349536</v>
      </c>
      <c r="B14727" s="294" t="s">
        <v>8068</v>
      </c>
    </row>
    <row r="14728">
      <c r="A14728" s="441">
        <v>45881.620596215274</v>
      </c>
      <c r="B14728" s="294" t="s">
        <v>2285</v>
      </c>
    </row>
    <row r="14729">
      <c r="A14729" s="441">
        <v>45881.620601145834</v>
      </c>
      <c r="B14729" s="294" t="s">
        <v>8069</v>
      </c>
    </row>
    <row r="14730">
      <c r="A14730" s="441">
        <v>45881.620608287034</v>
      </c>
      <c r="B14730" s="294" t="s">
        <v>8070</v>
      </c>
    </row>
    <row r="14731">
      <c r="A14731" s="441">
        <v>45881.64228211806</v>
      </c>
      <c r="B14731" s="294" t="s">
        <v>8071</v>
      </c>
    </row>
    <row r="14732">
      <c r="A14732" s="441">
        <v>45881.64228674769</v>
      </c>
      <c r="B14732" s="294" t="s">
        <v>2260</v>
      </c>
    </row>
    <row r="14733">
      <c r="A14733" s="441">
        <v>45881.64229145834</v>
      </c>
      <c r="B14733" s="294" t="s">
        <v>2414</v>
      </c>
    </row>
    <row r="14734">
      <c r="A14734" s="441">
        <v>45881.64230319444</v>
      </c>
      <c r="B14734" s="294" t="s">
        <v>2264</v>
      </c>
    </row>
    <row r="14735">
      <c r="A14735" s="441">
        <v>45881.647432962964</v>
      </c>
      <c r="B14735" s="294" t="s">
        <v>8072</v>
      </c>
    </row>
    <row r="14736">
      <c r="A14736" s="441">
        <v>45881.647441203706</v>
      </c>
      <c r="B14736" s="294" t="s">
        <v>2260</v>
      </c>
    </row>
    <row r="14737">
      <c r="A14737" s="441">
        <v>45881.64745023148</v>
      </c>
      <c r="B14737" s="294" t="s">
        <v>2414</v>
      </c>
    </row>
    <row r="14738">
      <c r="A14738" s="441">
        <v>45881.647459375</v>
      </c>
      <c r="B14738" s="294" t="s">
        <v>2264</v>
      </c>
    </row>
    <row r="14739">
      <c r="A14739" s="441">
        <v>45881.73375782407</v>
      </c>
      <c r="B14739" s="294" t="s">
        <v>8073</v>
      </c>
    </row>
    <row r="14740">
      <c r="A14740" s="441">
        <v>45881.73377295139</v>
      </c>
      <c r="B14740" s="294" t="s">
        <v>2260</v>
      </c>
    </row>
    <row r="14741">
      <c r="A14741" s="441">
        <v>45881.73378456019</v>
      </c>
      <c r="B14741" s="294" t="s">
        <v>2266</v>
      </c>
    </row>
    <row r="14742">
      <c r="A14742" s="441">
        <v>45881.73379201389</v>
      </c>
      <c r="B14742" s="294" t="s">
        <v>8074</v>
      </c>
    </row>
    <row r="14743">
      <c r="A14743" s="441">
        <v>45881.73380431713</v>
      </c>
      <c r="B14743" s="294" t="s">
        <v>2267</v>
      </c>
    </row>
    <row r="14744">
      <c r="A14744" s="441">
        <v>45881.73382443287</v>
      </c>
      <c r="B14744" s="294" t="s">
        <v>2266</v>
      </c>
    </row>
    <row r="14745">
      <c r="A14745" s="441">
        <v>45881.73382440972</v>
      </c>
      <c r="B14745" s="294" t="s">
        <v>2264</v>
      </c>
    </row>
    <row r="14746">
      <c r="A14746" s="441">
        <v>45881.73382878472</v>
      </c>
      <c r="B14746" s="294" t="s">
        <v>2267</v>
      </c>
    </row>
    <row r="14747">
      <c r="A14747" s="441">
        <v>45881.733844849536</v>
      </c>
      <c r="B14747" s="294" t="s">
        <v>2264</v>
      </c>
    </row>
    <row r="14748">
      <c r="A14748" s="441">
        <v>45881.75843584491</v>
      </c>
      <c r="B14748" s="294" t="s">
        <v>2283</v>
      </c>
    </row>
    <row r="14749">
      <c r="A14749" s="441">
        <v>45881.75844601852</v>
      </c>
      <c r="B14749" s="294" t="s">
        <v>8075</v>
      </c>
    </row>
    <row r="14750">
      <c r="A14750" s="441">
        <v>45881.835376828705</v>
      </c>
      <c r="B14750" s="294" t="s">
        <v>8076</v>
      </c>
    </row>
    <row r="14751">
      <c r="A14751" s="441">
        <v>45881.83538366898</v>
      </c>
      <c r="B14751" s="294" t="s">
        <v>2260</v>
      </c>
    </row>
    <row r="14752">
      <c r="A14752" s="441">
        <v>45881.835388865744</v>
      </c>
      <c r="B14752" s="294" t="s">
        <v>3127</v>
      </c>
    </row>
    <row r="14753">
      <c r="A14753" s="441">
        <v>45881.83540268519</v>
      </c>
      <c r="B14753" s="294" t="s">
        <v>2264</v>
      </c>
    </row>
    <row r="14754">
      <c r="A14754" s="441">
        <v>45881.879915219906</v>
      </c>
      <c r="B14754" s="294" t="s">
        <v>8077</v>
      </c>
    </row>
    <row r="14755">
      <c r="A14755" s="441">
        <v>45881.87991974537</v>
      </c>
      <c r="B14755" s="294" t="s">
        <v>2260</v>
      </c>
    </row>
    <row r="14756">
      <c r="A14756" s="441">
        <v>45881.87992395833</v>
      </c>
      <c r="B14756" s="294" t="s">
        <v>2550</v>
      </c>
    </row>
    <row r="14757">
      <c r="A14757" s="441">
        <v>45881.879927800925</v>
      </c>
      <c r="B14757" s="294" t="s">
        <v>2262</v>
      </c>
    </row>
    <row r="14758">
      <c r="A14758" s="441">
        <v>45881.87994814815</v>
      </c>
      <c r="B14758" s="294" t="s">
        <v>8078</v>
      </c>
    </row>
    <row r="14759">
      <c r="A14759" s="441">
        <v>45881.87997758102</v>
      </c>
      <c r="B14759" s="294" t="s">
        <v>2264</v>
      </c>
    </row>
    <row r="14760">
      <c r="A14760" s="441">
        <v>45881.88022027777</v>
      </c>
      <c r="B14760" s="294" t="s">
        <v>8079</v>
      </c>
    </row>
    <row r="14761">
      <c r="A14761" s="441">
        <v>45881.88022976852</v>
      </c>
      <c r="B14761" s="294" t="s">
        <v>2553</v>
      </c>
    </row>
    <row r="14762">
      <c r="A14762" s="441">
        <v>45881.88023459491</v>
      </c>
      <c r="B14762" s="294" t="s">
        <v>2554</v>
      </c>
    </row>
    <row r="14763">
      <c r="A14763" s="441">
        <v>45881.88024319445</v>
      </c>
      <c r="B14763" s="294" t="s">
        <v>8080</v>
      </c>
    </row>
    <row r="14764">
      <c r="A14764" s="441">
        <v>45881.880258425925</v>
      </c>
      <c r="B14764" s="294" t="s">
        <v>8081</v>
      </c>
    </row>
    <row r="14765">
      <c r="A14765" s="441">
        <v>45881.88180479167</v>
      </c>
      <c r="B14765" s="294" t="s">
        <v>8082</v>
      </c>
    </row>
    <row r="14766">
      <c r="A14766" s="441">
        <v>45881.8818402662</v>
      </c>
      <c r="B14766" s="294" t="s">
        <v>2274</v>
      </c>
    </row>
    <row r="14767">
      <c r="A14767" s="441">
        <v>45881.88201721065</v>
      </c>
      <c r="B14767" s="294" t="s">
        <v>2553</v>
      </c>
    </row>
    <row r="14768">
      <c r="A14768" s="441">
        <v>45881.882354305555</v>
      </c>
      <c r="B14768" s="294" t="s">
        <v>2558</v>
      </c>
    </row>
    <row r="14769">
      <c r="A14769" s="441">
        <v>45881.88248770833</v>
      </c>
      <c r="B14769" s="294" t="s">
        <v>8050</v>
      </c>
    </row>
    <row r="14770">
      <c r="A14770" s="441">
        <v>45881.88322016204</v>
      </c>
      <c r="B14770" s="294" t="s">
        <v>8051</v>
      </c>
    </row>
    <row r="14771">
      <c r="A14771" s="441">
        <v>45881.884248842594</v>
      </c>
      <c r="B14771" s="294" t="s">
        <v>2278</v>
      </c>
    </row>
    <row r="14772">
      <c r="A14772" s="441">
        <v>45881.88428237269</v>
      </c>
      <c r="B14772" s="294" t="s">
        <v>8083</v>
      </c>
    </row>
    <row r="14773">
      <c r="A14773" s="441">
        <v>45881.88454370371</v>
      </c>
      <c r="B14773" s="294" t="s">
        <v>2280</v>
      </c>
    </row>
    <row r="14774">
      <c r="A14774" s="441">
        <v>45881.88456181713</v>
      </c>
      <c r="B14774" s="294" t="s">
        <v>2281</v>
      </c>
    </row>
    <row r="14775">
      <c r="A14775" s="441">
        <v>45881.88575613426</v>
      </c>
      <c r="B14775" s="294" t="s">
        <v>8084</v>
      </c>
    </row>
    <row r="14776">
      <c r="A14776" s="441">
        <v>45881.885782708334</v>
      </c>
      <c r="B14776" s="294" t="s">
        <v>2283</v>
      </c>
    </row>
    <row r="14777">
      <c r="A14777" s="441">
        <v>45881.8873594676</v>
      </c>
      <c r="B14777" s="294" t="s">
        <v>8085</v>
      </c>
    </row>
    <row r="14778">
      <c r="A14778" s="441">
        <v>45881.887363726855</v>
      </c>
      <c r="B14778" s="294" t="s">
        <v>2260</v>
      </c>
    </row>
    <row r="14779">
      <c r="A14779" s="441">
        <v>45881.88736729167</v>
      </c>
      <c r="B14779" s="294" t="s">
        <v>2593</v>
      </c>
    </row>
    <row r="14780">
      <c r="A14780" s="441">
        <v>45881.8873716088</v>
      </c>
      <c r="B14780" s="294" t="s">
        <v>2264</v>
      </c>
    </row>
    <row r="14781">
      <c r="A14781" s="441">
        <v>45881.91184804398</v>
      </c>
      <c r="B14781" s="294" t="s">
        <v>8086</v>
      </c>
    </row>
    <row r="14782">
      <c r="A14782" s="441">
        <v>45881.91187012731</v>
      </c>
      <c r="B14782" s="294" t="s">
        <v>2381</v>
      </c>
    </row>
    <row r="14783">
      <c r="A14783" s="441">
        <v>45881.91188435185</v>
      </c>
      <c r="B14783" s="294" t="s">
        <v>2382</v>
      </c>
    </row>
    <row r="14784">
      <c r="A14784" s="441">
        <v>45881.91189217592</v>
      </c>
      <c r="B14784" s="294" t="s">
        <v>8087</v>
      </c>
    </row>
    <row r="14785">
      <c r="A14785" s="441">
        <v>45881.911915254634</v>
      </c>
      <c r="B14785" s="294" t="s">
        <v>8088</v>
      </c>
    </row>
    <row r="14786">
      <c r="A14786" s="441">
        <v>45881.912450358795</v>
      </c>
      <c r="B14786" s="294" t="s">
        <v>8089</v>
      </c>
    </row>
    <row r="14787">
      <c r="A14787" s="441">
        <v>45881.91245710648</v>
      </c>
      <c r="B14787" s="294" t="s">
        <v>2274</v>
      </c>
    </row>
    <row r="14788">
      <c r="A14788" s="441">
        <v>45881.91247304398</v>
      </c>
      <c r="B14788" s="294" t="s">
        <v>2381</v>
      </c>
    </row>
    <row r="14789">
      <c r="A14789" s="441">
        <v>45881.91247848379</v>
      </c>
      <c r="B14789" s="294" t="s">
        <v>2386</v>
      </c>
    </row>
    <row r="14790">
      <c r="A14790" s="441">
        <v>45881.91248375</v>
      </c>
      <c r="B14790" s="294" t="s">
        <v>8050</v>
      </c>
    </row>
    <row r="14791">
      <c r="A14791" s="441">
        <v>45881.91249466436</v>
      </c>
      <c r="B14791" s="294" t="s">
        <v>8051</v>
      </c>
    </row>
    <row r="14792">
      <c r="A14792" s="441">
        <v>45881.91273674769</v>
      </c>
      <c r="B14792" s="294" t="s">
        <v>2342</v>
      </c>
    </row>
    <row r="14793">
      <c r="A14793" s="441">
        <v>45881.912754386576</v>
      </c>
      <c r="B14793" s="294" t="s">
        <v>8090</v>
      </c>
    </row>
    <row r="14794">
      <c r="A14794" s="441">
        <v>45881.91281292824</v>
      </c>
      <c r="B14794" s="294" t="s">
        <v>2280</v>
      </c>
    </row>
    <row r="14795">
      <c r="A14795" s="441">
        <v>45881.91282974537</v>
      </c>
      <c r="B14795" s="294" t="s">
        <v>2281</v>
      </c>
    </row>
    <row r="14796">
      <c r="A14796" s="441">
        <v>45881.91305721065</v>
      </c>
      <c r="B14796" s="294" t="s">
        <v>8091</v>
      </c>
    </row>
    <row r="14797">
      <c r="A14797" s="441">
        <v>45881.913062418986</v>
      </c>
      <c r="B14797" s="294" t="s">
        <v>2283</v>
      </c>
    </row>
    <row r="14798">
      <c r="A14798" s="441">
        <v>45881.913073564814</v>
      </c>
      <c r="B14798" s="294" t="s">
        <v>8092</v>
      </c>
    </row>
    <row r="14799">
      <c r="A14799" s="441">
        <v>45881.91307928241</v>
      </c>
      <c r="B14799" s="294" t="s">
        <v>2285</v>
      </c>
    </row>
    <row r="14800">
      <c r="A14800" s="441">
        <v>45881.913095868054</v>
      </c>
      <c r="B14800" s="294" t="s">
        <v>8093</v>
      </c>
    </row>
    <row r="14801">
      <c r="A14801" s="441">
        <v>45881.913105405096</v>
      </c>
      <c r="B14801" s="294" t="s">
        <v>8094</v>
      </c>
    </row>
    <row r="14802">
      <c r="A14802" s="441">
        <v>45881.97770474537</v>
      </c>
      <c r="B14802" s="294" t="s">
        <v>8095</v>
      </c>
    </row>
    <row r="14803">
      <c r="A14803" s="441">
        <v>45881.97771078703</v>
      </c>
      <c r="B14803" s="294" t="s">
        <v>2260</v>
      </c>
    </row>
    <row r="14804">
      <c r="A14804" s="441">
        <v>45881.97771679398</v>
      </c>
      <c r="B14804" s="294" t="s">
        <v>2414</v>
      </c>
    </row>
    <row r="14805">
      <c r="A14805" s="441">
        <v>45881.97773560185</v>
      </c>
      <c r="B14805" s="294" t="s">
        <v>2264</v>
      </c>
    </row>
    <row r="14806">
      <c r="A14806" s="441">
        <v>45881.97795152778</v>
      </c>
      <c r="B14806" s="294" t="s">
        <v>8096</v>
      </c>
    </row>
    <row r="14807">
      <c r="A14807" s="441">
        <v>45881.97795699074</v>
      </c>
      <c r="B14807" s="294" t="s">
        <v>2260</v>
      </c>
    </row>
    <row r="14808">
      <c r="A14808" s="441">
        <v>45881.97796278935</v>
      </c>
      <c r="B14808" s="294" t="s">
        <v>2414</v>
      </c>
    </row>
    <row r="14809">
      <c r="A14809" s="441">
        <v>45881.97796741898</v>
      </c>
      <c r="B14809" s="294" t="s">
        <v>2264</v>
      </c>
    </row>
    <row r="14810">
      <c r="A14810" s="441">
        <v>45881.9780609838</v>
      </c>
      <c r="B14810" s="294" t="s">
        <v>8097</v>
      </c>
    </row>
    <row r="14811">
      <c r="A14811" s="441">
        <v>45881.97806576389</v>
      </c>
      <c r="B14811" s="294" t="s">
        <v>2260</v>
      </c>
    </row>
    <row r="14812">
      <c r="A14812" s="441">
        <v>45881.9780703125</v>
      </c>
      <c r="B14812" s="294" t="s">
        <v>2414</v>
      </c>
    </row>
    <row r="14813">
      <c r="A14813" s="441">
        <v>45881.97807596065</v>
      </c>
      <c r="B14813" s="294" t="s">
        <v>2264</v>
      </c>
    </row>
    <row r="14814">
      <c r="A14814" s="441">
        <v>45881.99263972222</v>
      </c>
      <c r="B14814" s="294" t="s">
        <v>8098</v>
      </c>
    </row>
    <row r="14815">
      <c r="A14815" s="441">
        <v>45881.99264657407</v>
      </c>
      <c r="B14815" s="294" t="s">
        <v>2260</v>
      </c>
    </row>
    <row r="14816">
      <c r="A14816" s="441">
        <v>45881.992658738425</v>
      </c>
      <c r="B14816" s="294" t="s">
        <v>2927</v>
      </c>
    </row>
    <row r="14817">
      <c r="A14817" s="441">
        <v>45881.992669375</v>
      </c>
      <c r="B14817" s="294" t="s">
        <v>2262</v>
      </c>
    </row>
    <row r="14818">
      <c r="A14818" s="441">
        <v>45881.99267746528</v>
      </c>
      <c r="B14818" s="294" t="s">
        <v>2928</v>
      </c>
    </row>
    <row r="14819">
      <c r="A14819" s="441">
        <v>45881.992694953704</v>
      </c>
      <c r="B14819" s="294" t="s">
        <v>2264</v>
      </c>
    </row>
    <row r="14820">
      <c r="A14820" s="441">
        <v>45881.993714027776</v>
      </c>
      <c r="B14820" s="294" t="s">
        <v>8099</v>
      </c>
    </row>
    <row r="14821">
      <c r="A14821" s="441">
        <v>45881.993725671295</v>
      </c>
      <c r="B14821" s="294" t="s">
        <v>2275</v>
      </c>
    </row>
    <row r="14822">
      <c r="A14822" s="441">
        <v>45881.993730497685</v>
      </c>
      <c r="B14822" s="294" t="s">
        <v>2565</v>
      </c>
    </row>
    <row r="14823">
      <c r="A14823" s="441">
        <v>45881.993743506944</v>
      </c>
      <c r="B14823" s="294" t="s">
        <v>8100</v>
      </c>
    </row>
    <row r="14824">
      <c r="A14824" s="441">
        <v>45881.99375444444</v>
      </c>
      <c r="B14824" s="294" t="s">
        <v>8101</v>
      </c>
    </row>
    <row r="14825">
      <c r="A14825" s="441">
        <v>45881.99391157407</v>
      </c>
      <c r="B14825" s="294" t="s">
        <v>8102</v>
      </c>
    </row>
    <row r="14826">
      <c r="A14826" s="441">
        <v>45881.99391611111</v>
      </c>
      <c r="B14826" s="294" t="s">
        <v>2260</v>
      </c>
    </row>
    <row r="14827">
      <c r="A14827" s="441">
        <v>45881.99391953704</v>
      </c>
      <c r="B14827" s="294" t="s">
        <v>2927</v>
      </c>
    </row>
    <row r="14828">
      <c r="A14828" s="441">
        <v>45881.993923622686</v>
      </c>
      <c r="B14828" s="294" t="s">
        <v>2264</v>
      </c>
    </row>
    <row r="14829">
      <c r="A14829" s="441">
        <v>45881.994839444444</v>
      </c>
      <c r="B14829" s="294" t="s">
        <v>8103</v>
      </c>
    </row>
    <row r="14830">
      <c r="A14830" s="441">
        <v>45881.99484518518</v>
      </c>
      <c r="B14830" s="294" t="s">
        <v>2274</v>
      </c>
    </row>
    <row r="14831">
      <c r="A14831" s="441">
        <v>45881.99487516204</v>
      </c>
      <c r="B14831" s="294" t="s">
        <v>2275</v>
      </c>
    </row>
    <row r="14832">
      <c r="A14832" s="441">
        <v>45881.994895613425</v>
      </c>
      <c r="B14832" s="294" t="s">
        <v>2276</v>
      </c>
    </row>
    <row r="14833">
      <c r="A14833" s="441">
        <v>45881.99490135416</v>
      </c>
      <c r="B14833" s="294" t="s">
        <v>8050</v>
      </c>
    </row>
    <row r="14834">
      <c r="A14834" s="441">
        <v>45881.994905775464</v>
      </c>
      <c r="B14834" s="294" t="s">
        <v>8051</v>
      </c>
    </row>
    <row r="14835">
      <c r="A14835" s="441">
        <v>45881.995150567134</v>
      </c>
      <c r="B14835" s="294" t="s">
        <v>2374</v>
      </c>
    </row>
    <row r="14836">
      <c r="A14836" s="441">
        <v>45881.99517013889</v>
      </c>
      <c r="B14836" s="294" t="s">
        <v>8104</v>
      </c>
    </row>
    <row r="14837">
      <c r="A14837" s="441">
        <v>45881.99522333333</v>
      </c>
      <c r="B14837" s="294" t="s">
        <v>2280</v>
      </c>
    </row>
    <row r="14838">
      <c r="A14838" s="441">
        <v>45881.99523534722</v>
      </c>
      <c r="B14838" s="294" t="s">
        <v>2281</v>
      </c>
    </row>
    <row r="14839">
      <c r="A14839" s="441">
        <v>45881.99542166667</v>
      </c>
      <c r="B14839" s="294" t="s">
        <v>8105</v>
      </c>
    </row>
    <row r="14840">
      <c r="A14840" s="441">
        <v>45881.99544711805</v>
      </c>
      <c r="B14840" s="294" t="s">
        <v>2283</v>
      </c>
    </row>
    <row r="14841">
      <c r="A14841" s="441">
        <v>45881.995457557874</v>
      </c>
      <c r="B14841" s="294" t="s">
        <v>8106</v>
      </c>
    </row>
    <row r="14842">
      <c r="A14842" s="441">
        <v>45881.995462719904</v>
      </c>
      <c r="B14842" s="294" t="s">
        <v>2285</v>
      </c>
    </row>
    <row r="14843">
      <c r="A14843" s="441">
        <v>45881.995469953705</v>
      </c>
      <c r="B14843" s="294" t="s">
        <v>8107</v>
      </c>
    </row>
    <row r="14844">
      <c r="A14844" s="441">
        <v>45881.995479097226</v>
      </c>
      <c r="B14844" s="294" t="s">
        <v>8108</v>
      </c>
    </row>
    <row r="14845">
      <c r="A14845" s="441">
        <v>45882.000172291664</v>
      </c>
      <c r="B14845" s="294" t="s">
        <v>8109</v>
      </c>
    </row>
    <row r="14846">
      <c r="A14846" s="441">
        <v>45882.000196134264</v>
      </c>
      <c r="B14846" s="294" t="s">
        <v>2275</v>
      </c>
    </row>
    <row r="14847">
      <c r="A14847" s="441">
        <v>45882.000201076386</v>
      </c>
      <c r="B14847" s="294" t="s">
        <v>2565</v>
      </c>
    </row>
    <row r="14848">
      <c r="A14848" s="441">
        <v>45882.000210659724</v>
      </c>
      <c r="B14848" s="294" t="s">
        <v>8110</v>
      </c>
    </row>
    <row r="14849">
      <c r="A14849" s="441">
        <v>45882.00022740741</v>
      </c>
      <c r="B14849" s="294" t="s">
        <v>8111</v>
      </c>
    </row>
    <row r="14850">
      <c r="A14850" s="441">
        <v>45882.00078144676</v>
      </c>
      <c r="B14850" s="294" t="s">
        <v>8112</v>
      </c>
    </row>
    <row r="14851">
      <c r="A14851" s="441">
        <v>45882.00079197917</v>
      </c>
      <c r="B14851" s="294" t="s">
        <v>2274</v>
      </c>
    </row>
    <row r="14852">
      <c r="A14852" s="441">
        <v>45882.00080834491</v>
      </c>
      <c r="B14852" s="294" t="s">
        <v>2275</v>
      </c>
    </row>
    <row r="14853">
      <c r="A14853" s="441">
        <v>45882.00081229166</v>
      </c>
      <c r="B14853" s="294" t="s">
        <v>2276</v>
      </c>
    </row>
    <row r="14854">
      <c r="A14854" s="441">
        <v>45882.000816099535</v>
      </c>
      <c r="B14854" s="294" t="s">
        <v>8050</v>
      </c>
    </row>
    <row r="14855">
      <c r="A14855" s="441">
        <v>45882.00082340278</v>
      </c>
      <c r="B14855" s="294" t="s">
        <v>8051</v>
      </c>
    </row>
    <row r="14856">
      <c r="A14856" s="441">
        <v>45882.00099453704</v>
      </c>
      <c r="B14856" s="294" t="s">
        <v>8113</v>
      </c>
    </row>
    <row r="14857">
      <c r="A14857" s="441">
        <v>45882.00100283565</v>
      </c>
      <c r="B14857" s="294" t="s">
        <v>8114</v>
      </c>
    </row>
    <row r="14858">
      <c r="A14858" s="441">
        <v>45882.00100988426</v>
      </c>
      <c r="B14858" s="294" t="s">
        <v>8115</v>
      </c>
    </row>
    <row r="14859">
      <c r="A14859" s="441">
        <v>45882.001032789354</v>
      </c>
      <c r="B14859" s="294" t="s">
        <v>8116</v>
      </c>
    </row>
    <row r="14860">
      <c r="A14860" s="441">
        <v>45882.00104724537</v>
      </c>
      <c r="B14860" s="294" t="s">
        <v>2278</v>
      </c>
    </row>
    <row r="14861">
      <c r="A14861" s="441">
        <v>45882.001063703705</v>
      </c>
      <c r="B14861" s="294" t="s">
        <v>8104</v>
      </c>
    </row>
    <row r="14862">
      <c r="A14862" s="441">
        <v>45882.0011052662</v>
      </c>
      <c r="B14862" s="294" t="s">
        <v>8117</v>
      </c>
    </row>
    <row r="14863">
      <c r="A14863" s="441">
        <v>45882.001121759255</v>
      </c>
      <c r="B14863" s="294" t="s">
        <v>2355</v>
      </c>
    </row>
    <row r="14864">
      <c r="A14864" s="441">
        <v>45882.001139224536</v>
      </c>
      <c r="B14864" s="294" t="s">
        <v>8118</v>
      </c>
    </row>
    <row r="14865">
      <c r="A14865" s="441">
        <v>45882.00129310186</v>
      </c>
      <c r="B14865" s="294" t="s">
        <v>8119</v>
      </c>
    </row>
    <row r="14866">
      <c r="A14866" s="441">
        <v>45882.001296608796</v>
      </c>
      <c r="B14866" s="294" t="s">
        <v>2283</v>
      </c>
    </row>
    <row r="14867">
      <c r="A14867" s="441">
        <v>45882.0013091088</v>
      </c>
      <c r="B14867" s="294" t="s">
        <v>8120</v>
      </c>
    </row>
    <row r="14868">
      <c r="A14868" s="441">
        <v>45882.001312974535</v>
      </c>
      <c r="B14868" s="294" t="s">
        <v>2285</v>
      </c>
    </row>
    <row r="14869">
      <c r="A14869" s="441">
        <v>45882.00132979167</v>
      </c>
      <c r="B14869" s="294" t="s">
        <v>8121</v>
      </c>
    </row>
    <row r="14870">
      <c r="A14870" s="441">
        <v>45882.001335520836</v>
      </c>
      <c r="B14870" s="294" t="s">
        <v>8122</v>
      </c>
    </row>
    <row r="14871">
      <c r="A14871" s="441">
        <v>45882.257234097226</v>
      </c>
      <c r="B14871" s="294" t="s">
        <v>8123</v>
      </c>
    </row>
    <row r="14872">
      <c r="A14872" s="441">
        <v>45882.25733706019</v>
      </c>
      <c r="B14872" s="294" t="s">
        <v>8124</v>
      </c>
    </row>
    <row r="14873">
      <c r="A14873" s="441">
        <v>45882.25735989583</v>
      </c>
      <c r="B14873" s="294" t="s">
        <v>2283</v>
      </c>
    </row>
    <row r="14874">
      <c r="A14874" s="441">
        <v>45882.25737866898</v>
      </c>
      <c r="B14874" s="294" t="s">
        <v>8125</v>
      </c>
    </row>
    <row r="14875">
      <c r="A14875" s="441">
        <v>45882.27089826389</v>
      </c>
      <c r="B14875" s="294" t="s">
        <v>8126</v>
      </c>
    </row>
    <row r="14876">
      <c r="A14876" s="441">
        <v>45882.27092123842</v>
      </c>
      <c r="B14876" s="294" t="s">
        <v>2625</v>
      </c>
    </row>
    <row r="14877">
      <c r="A14877" s="441">
        <v>45882.270939131944</v>
      </c>
      <c r="B14877" s="294" t="s">
        <v>2398</v>
      </c>
    </row>
    <row r="14878">
      <c r="A14878" s="441">
        <v>45882.27094740741</v>
      </c>
      <c r="B14878" s="294" t="s">
        <v>2399</v>
      </c>
    </row>
    <row r="14879">
      <c r="A14879" s="441">
        <v>45882.27097030093</v>
      </c>
      <c r="B14879" s="294" t="s">
        <v>8127</v>
      </c>
    </row>
    <row r="14880">
      <c r="A14880" s="441">
        <v>45882.271599178246</v>
      </c>
      <c r="B14880" s="294" t="s">
        <v>8128</v>
      </c>
    </row>
    <row r="14881">
      <c r="A14881" s="441">
        <v>45882.27160723379</v>
      </c>
      <c r="B14881" s="294" t="s">
        <v>2274</v>
      </c>
    </row>
    <row r="14882">
      <c r="A14882" s="441">
        <v>45882.27162175926</v>
      </c>
      <c r="B14882" s="294" t="s">
        <v>2625</v>
      </c>
    </row>
    <row r="14883">
      <c r="A14883" s="441">
        <v>45882.27164266203</v>
      </c>
      <c r="B14883" s="294" t="s">
        <v>2628</v>
      </c>
    </row>
    <row r="14884">
      <c r="A14884" s="441">
        <v>45882.27164673611</v>
      </c>
      <c r="B14884" s="294" t="s">
        <v>8050</v>
      </c>
    </row>
    <row r="14885">
      <c r="A14885" s="441">
        <v>45882.271650497685</v>
      </c>
      <c r="B14885" s="294" t="s">
        <v>8051</v>
      </c>
    </row>
    <row r="14886">
      <c r="A14886" s="441">
        <v>45882.27209929399</v>
      </c>
      <c r="B14886" s="294" t="s">
        <v>2333</v>
      </c>
    </row>
    <row r="14887">
      <c r="A14887" s="441">
        <v>45882.2721284375</v>
      </c>
      <c r="B14887" s="294" t="s">
        <v>8129</v>
      </c>
    </row>
    <row r="14888">
      <c r="A14888" s="441">
        <v>45882.272215034725</v>
      </c>
      <c r="B14888" s="294" t="s">
        <v>2280</v>
      </c>
    </row>
    <row r="14889">
      <c r="A14889" s="441">
        <v>45882.272226076384</v>
      </c>
      <c r="B14889" s="294" t="s">
        <v>2281</v>
      </c>
    </row>
    <row r="14890">
      <c r="A14890" s="441">
        <v>45882.272594814815</v>
      </c>
      <c r="B14890" s="294" t="s">
        <v>8130</v>
      </c>
    </row>
    <row r="14891">
      <c r="A14891" s="441">
        <v>45882.27259954861</v>
      </c>
      <c r="B14891" s="294" t="s">
        <v>2283</v>
      </c>
    </row>
    <row r="14892">
      <c r="A14892" s="441">
        <v>45882.27261144676</v>
      </c>
      <c r="B14892" s="294" t="s">
        <v>8131</v>
      </c>
    </row>
    <row r="14893">
      <c r="A14893" s="441">
        <v>45882.272623680554</v>
      </c>
      <c r="B14893" s="294" t="s">
        <v>2285</v>
      </c>
    </row>
    <row r="14894">
      <c r="A14894" s="441">
        <v>45882.27263</v>
      </c>
      <c r="B14894" s="294" t="s">
        <v>8132</v>
      </c>
    </row>
    <row r="14895">
      <c r="A14895" s="441">
        <v>45882.27264701389</v>
      </c>
      <c r="B14895" s="294" t="s">
        <v>8133</v>
      </c>
    </row>
    <row r="14896">
      <c r="A14896" s="441">
        <v>45882.346711562495</v>
      </c>
      <c r="B14896" s="294" t="s">
        <v>8134</v>
      </c>
    </row>
    <row r="14897">
      <c r="A14897" s="441">
        <v>45882.34671583334</v>
      </c>
      <c r="B14897" s="294" t="s">
        <v>2260</v>
      </c>
    </row>
    <row r="14898">
      <c r="A14898" s="441">
        <v>45882.34671939815</v>
      </c>
      <c r="B14898" s="294" t="s">
        <v>2713</v>
      </c>
    </row>
    <row r="14899">
      <c r="A14899" s="441">
        <v>45882.34672275463</v>
      </c>
      <c r="B14899" s="294" t="s">
        <v>2264</v>
      </c>
    </row>
    <row r="14900">
      <c r="A14900" s="441">
        <v>45882.361754178244</v>
      </c>
      <c r="B14900" s="294" t="s">
        <v>8135</v>
      </c>
    </row>
    <row r="14901">
      <c r="A14901" s="441">
        <v>45882.36175848379</v>
      </c>
      <c r="B14901" s="294" t="s">
        <v>2260</v>
      </c>
    </row>
    <row r="14902">
      <c r="A14902" s="441">
        <v>45882.36176179398</v>
      </c>
      <c r="B14902" s="294" t="s">
        <v>6944</v>
      </c>
    </row>
    <row r="14903">
      <c r="A14903" s="441">
        <v>45882.36176703704</v>
      </c>
      <c r="B14903" s="294" t="s">
        <v>2264</v>
      </c>
    </row>
    <row r="14904">
      <c r="A14904" s="441">
        <v>45882.37486005787</v>
      </c>
      <c r="B14904" s="294" t="s">
        <v>8136</v>
      </c>
    </row>
    <row r="14905">
      <c r="A14905" s="441">
        <v>45882.37486439815</v>
      </c>
      <c r="B14905" s="294" t="s">
        <v>2260</v>
      </c>
    </row>
    <row r="14906">
      <c r="A14906" s="441">
        <v>45882.37487028935</v>
      </c>
      <c r="B14906" s="294" t="s">
        <v>2414</v>
      </c>
    </row>
    <row r="14907">
      <c r="A14907" s="441">
        <v>45882.37488398148</v>
      </c>
      <c r="B14907" s="294" t="s">
        <v>2264</v>
      </c>
    </row>
    <row r="14908">
      <c r="A14908" s="441">
        <v>45882.37513371528</v>
      </c>
      <c r="B14908" s="294" t="s">
        <v>2290</v>
      </c>
    </row>
    <row r="14909">
      <c r="A14909" s="441">
        <v>45882.375329884264</v>
      </c>
      <c r="B14909" s="294" t="s">
        <v>4122</v>
      </c>
    </row>
    <row r="14910">
      <c r="A14910" s="441">
        <v>45882.37533271991</v>
      </c>
      <c r="B14910" s="294" t="s">
        <v>2658</v>
      </c>
    </row>
    <row r="14911">
      <c r="A14911" s="441">
        <v>45882.375350891205</v>
      </c>
      <c r="B14911" s="294" t="s">
        <v>2408</v>
      </c>
    </row>
    <row r="14912">
      <c r="A14912" s="441">
        <v>45882.37558116898</v>
      </c>
      <c r="B14912" s="294" t="s">
        <v>8137</v>
      </c>
    </row>
    <row r="14913">
      <c r="A14913" s="441">
        <v>45882.37560717593</v>
      </c>
      <c r="B14913" s="294" t="s">
        <v>8138</v>
      </c>
    </row>
    <row r="14914">
      <c r="A14914" s="441">
        <v>45882.37561549769</v>
      </c>
      <c r="B14914" s="294" t="s">
        <v>8139</v>
      </c>
    </row>
    <row r="14915">
      <c r="A14915" s="441">
        <v>45882.37562096065</v>
      </c>
      <c r="B14915" s="294" t="s">
        <v>2283</v>
      </c>
    </row>
    <row r="14916">
      <c r="A14916" s="441">
        <v>45882.37563297454</v>
      </c>
      <c r="B14916" s="294" t="s">
        <v>8140</v>
      </c>
    </row>
    <row r="14917">
      <c r="A14917" s="441">
        <v>45882.420179583336</v>
      </c>
      <c r="B14917" s="294" t="s">
        <v>8141</v>
      </c>
    </row>
    <row r="14918">
      <c r="A14918" s="441">
        <v>45882.42018862268</v>
      </c>
      <c r="B14918" s="294" t="s">
        <v>2603</v>
      </c>
    </row>
    <row r="14919">
      <c r="A14919" s="441">
        <v>45882.420211273144</v>
      </c>
      <c r="B14919" s="294" t="s">
        <v>2398</v>
      </c>
    </row>
    <row r="14920">
      <c r="A14920" s="441">
        <v>45882.420218935185</v>
      </c>
      <c r="B14920" s="294" t="s">
        <v>2399</v>
      </c>
    </row>
    <row r="14921">
      <c r="A14921" s="441">
        <v>45882.42023017361</v>
      </c>
      <c r="B14921" s="294" t="s">
        <v>8142</v>
      </c>
    </row>
    <row r="14922">
      <c r="A14922" s="441">
        <v>45882.420568842594</v>
      </c>
      <c r="B14922" s="294" t="s">
        <v>8143</v>
      </c>
    </row>
    <row r="14923">
      <c r="A14923" s="441">
        <v>45882.42057508102</v>
      </c>
      <c r="B14923" s="294" t="s">
        <v>2274</v>
      </c>
    </row>
    <row r="14924">
      <c r="A14924" s="441">
        <v>45882.42058637731</v>
      </c>
      <c r="B14924" s="294" t="s">
        <v>2603</v>
      </c>
    </row>
    <row r="14925">
      <c r="A14925" s="441">
        <v>45882.42059199074</v>
      </c>
      <c r="B14925" s="294" t="s">
        <v>2615</v>
      </c>
    </row>
    <row r="14926">
      <c r="A14926" s="441">
        <v>45882.42059688657</v>
      </c>
      <c r="B14926" s="294" t="s">
        <v>8050</v>
      </c>
    </row>
    <row r="14927">
      <c r="A14927" s="441">
        <v>45882.42060298611</v>
      </c>
      <c r="B14927" s="294" t="s">
        <v>8051</v>
      </c>
    </row>
    <row r="14928">
      <c r="A14928" s="441">
        <v>45882.42063783565</v>
      </c>
      <c r="B14928" s="294" t="s">
        <v>8144</v>
      </c>
    </row>
    <row r="14929">
      <c r="A14929" s="441">
        <v>45882.4206491088</v>
      </c>
      <c r="B14929" s="294" t="s">
        <v>2426</v>
      </c>
    </row>
    <row r="14930">
      <c r="A14930" s="441">
        <v>45882.42065922453</v>
      </c>
      <c r="B14930" s="294" t="s">
        <v>2398</v>
      </c>
    </row>
    <row r="14931">
      <c r="A14931" s="441">
        <v>45882.420668067134</v>
      </c>
      <c r="B14931" s="294" t="s">
        <v>2399</v>
      </c>
    </row>
    <row r="14932">
      <c r="A14932" s="441">
        <v>45882.420681979165</v>
      </c>
      <c r="B14932" s="294" t="s">
        <v>8145</v>
      </c>
    </row>
    <row r="14933">
      <c r="A14933" s="441">
        <v>45882.42113533565</v>
      </c>
      <c r="B14933" s="294" t="s">
        <v>8146</v>
      </c>
    </row>
    <row r="14934">
      <c r="A14934" s="441">
        <v>45882.42114576389</v>
      </c>
      <c r="B14934" s="294" t="s">
        <v>2612</v>
      </c>
    </row>
    <row r="14935">
      <c r="A14935" s="441">
        <v>45882.42114989583</v>
      </c>
      <c r="B14935" s="294" t="s">
        <v>2398</v>
      </c>
    </row>
    <row r="14936">
      <c r="A14936" s="441">
        <v>45882.42115800926</v>
      </c>
      <c r="B14936" s="294" t="s">
        <v>2399</v>
      </c>
    </row>
    <row r="14937">
      <c r="A14937" s="441">
        <v>45882.42116888889</v>
      </c>
      <c r="B14937" s="294" t="s">
        <v>8147</v>
      </c>
    </row>
    <row r="14938">
      <c r="A14938" s="441">
        <v>45882.4212619676</v>
      </c>
      <c r="B14938" s="294" t="s">
        <v>2374</v>
      </c>
    </row>
    <row r="14939">
      <c r="A14939" s="441">
        <v>45882.42128005787</v>
      </c>
      <c r="B14939" s="294" t="s">
        <v>8148</v>
      </c>
    </row>
    <row r="14940">
      <c r="A14940" s="441">
        <v>45882.4214546875</v>
      </c>
      <c r="B14940" s="294" t="s">
        <v>2280</v>
      </c>
    </row>
    <row r="14941">
      <c r="A14941" s="441">
        <v>45882.42147417824</v>
      </c>
      <c r="B14941" s="294" t="s">
        <v>2281</v>
      </c>
    </row>
    <row r="14942">
      <c r="A14942" s="441">
        <v>45882.4216558912</v>
      </c>
      <c r="B14942" s="294" t="s">
        <v>8149</v>
      </c>
    </row>
    <row r="14943">
      <c r="A14943" s="441">
        <v>45882.42166039352</v>
      </c>
      <c r="B14943" s="294" t="s">
        <v>2274</v>
      </c>
    </row>
    <row r="14944">
      <c r="A14944" s="441">
        <v>45882.42166905093</v>
      </c>
      <c r="B14944" s="294" t="s">
        <v>2426</v>
      </c>
    </row>
    <row r="14945">
      <c r="A14945" s="441">
        <v>45882.42167231481</v>
      </c>
      <c r="B14945" s="294" t="s">
        <v>2429</v>
      </c>
    </row>
    <row r="14946">
      <c r="A14946" s="441">
        <v>45882.4216753588</v>
      </c>
      <c r="B14946" s="294" t="s">
        <v>8050</v>
      </c>
    </row>
    <row r="14947">
      <c r="A14947" s="441">
        <v>45882.42167902778</v>
      </c>
      <c r="B14947" s="294" t="s">
        <v>8051</v>
      </c>
    </row>
    <row r="14948">
      <c r="A14948" s="441">
        <v>45882.421727256944</v>
      </c>
      <c r="B14948" s="294" t="s">
        <v>2767</v>
      </c>
    </row>
    <row r="14949">
      <c r="A14949" s="441">
        <v>45882.42174725694</v>
      </c>
      <c r="B14949" s="294" t="s">
        <v>8150</v>
      </c>
    </row>
    <row r="14950">
      <c r="A14950" s="441">
        <v>45882.421784583334</v>
      </c>
      <c r="B14950" s="294" t="s">
        <v>8151</v>
      </c>
    </row>
    <row r="14951">
      <c r="A14951" s="441">
        <v>45882.42179813657</v>
      </c>
      <c r="B14951" s="294" t="s">
        <v>2275</v>
      </c>
    </row>
    <row r="14952">
      <c r="A14952" s="441">
        <v>45882.42180349537</v>
      </c>
      <c r="B14952" s="294" t="s">
        <v>2398</v>
      </c>
    </row>
    <row r="14953">
      <c r="A14953" s="441">
        <v>45882.421813506946</v>
      </c>
      <c r="B14953" s="294" t="s">
        <v>2399</v>
      </c>
    </row>
    <row r="14954">
      <c r="A14954" s="441">
        <v>45882.421827743055</v>
      </c>
      <c r="B14954" s="294" t="s">
        <v>8152</v>
      </c>
    </row>
    <row r="14955">
      <c r="A14955" s="441">
        <v>45882.421994282406</v>
      </c>
      <c r="B14955" s="294" t="s">
        <v>2278</v>
      </c>
    </row>
    <row r="14956">
      <c r="A14956" s="441">
        <v>45882.42201709491</v>
      </c>
      <c r="B14956" s="294" t="s">
        <v>8153</v>
      </c>
    </row>
    <row r="14957">
      <c r="A14957" s="441">
        <v>45882.4221046875</v>
      </c>
      <c r="B14957" s="294" t="s">
        <v>2280</v>
      </c>
    </row>
    <row r="14958">
      <c r="A14958" s="441">
        <v>45882.42212030092</v>
      </c>
      <c r="B14958" s="294" t="s">
        <v>2281</v>
      </c>
    </row>
    <row r="14959">
      <c r="A14959" s="441">
        <v>45882.422185787036</v>
      </c>
      <c r="B14959" s="294" t="s">
        <v>8154</v>
      </c>
    </row>
    <row r="14960">
      <c r="A14960" s="441">
        <v>45882.422200914356</v>
      </c>
      <c r="B14960" s="294" t="s">
        <v>2274</v>
      </c>
    </row>
    <row r="14961">
      <c r="A14961" s="441">
        <v>45882.42221152778</v>
      </c>
      <c r="B14961" s="294" t="s">
        <v>2612</v>
      </c>
    </row>
    <row r="14962">
      <c r="A14962" s="441">
        <v>45882.42221621527</v>
      </c>
      <c r="B14962" s="294" t="s">
        <v>3957</v>
      </c>
    </row>
    <row r="14963">
      <c r="A14963" s="441">
        <v>45882.42222736111</v>
      </c>
      <c r="B14963" s="294" t="s">
        <v>8050</v>
      </c>
    </row>
    <row r="14964">
      <c r="A14964" s="441">
        <v>45882.42223258102</v>
      </c>
      <c r="B14964" s="294" t="s">
        <v>8051</v>
      </c>
    </row>
    <row r="14965">
      <c r="A14965" s="441">
        <v>45882.42230790509</v>
      </c>
      <c r="B14965" s="294" t="s">
        <v>8155</v>
      </c>
    </row>
    <row r="14966">
      <c r="A14966" s="441">
        <v>45882.42235554398</v>
      </c>
      <c r="B14966" s="294" t="s">
        <v>2278</v>
      </c>
    </row>
    <row r="14967">
      <c r="A14967" s="441">
        <v>45882.4223721875</v>
      </c>
      <c r="B14967" s="294" t="s">
        <v>8156</v>
      </c>
    </row>
    <row r="14968">
      <c r="A14968" s="441">
        <v>45882.42239502315</v>
      </c>
      <c r="B14968" s="294" t="s">
        <v>2280</v>
      </c>
    </row>
    <row r="14969">
      <c r="A14969" s="441">
        <v>45882.42241493055</v>
      </c>
      <c r="B14969" s="294" t="s">
        <v>2281</v>
      </c>
    </row>
    <row r="14970">
      <c r="A14970" s="441">
        <v>45882.42244177083</v>
      </c>
      <c r="B14970" s="294" t="s">
        <v>2431</v>
      </c>
    </row>
    <row r="14971">
      <c r="A14971" s="441">
        <v>45882.4224469676</v>
      </c>
      <c r="B14971" s="294" t="s">
        <v>8157</v>
      </c>
    </row>
    <row r="14972">
      <c r="A14972" s="441">
        <v>45882.422539583335</v>
      </c>
      <c r="B14972" s="294" t="s">
        <v>4316</v>
      </c>
    </row>
    <row r="14973">
      <c r="A14973" s="441">
        <v>45882.42254611111</v>
      </c>
      <c r="B14973" s="294" t="s">
        <v>8158</v>
      </c>
    </row>
    <row r="14974">
      <c r="A14974" s="441">
        <v>45882.42259944444</v>
      </c>
      <c r="B14974" s="294" t="s">
        <v>8159</v>
      </c>
    </row>
    <row r="14975">
      <c r="A14975" s="441">
        <v>45882.42260770833</v>
      </c>
      <c r="B14975" s="294" t="s">
        <v>2435</v>
      </c>
    </row>
    <row r="14976">
      <c r="A14976" s="441">
        <v>45882.42261314815</v>
      </c>
      <c r="B14976" s="294" t="s">
        <v>8160</v>
      </c>
    </row>
    <row r="14977">
      <c r="A14977" s="441">
        <v>45882.42261800926</v>
      </c>
      <c r="B14977" s="294" t="s">
        <v>2283</v>
      </c>
    </row>
    <row r="14978">
      <c r="A14978" s="441">
        <v>45882.42262832176</v>
      </c>
      <c r="B14978" s="294" t="s">
        <v>8161</v>
      </c>
    </row>
    <row r="14979">
      <c r="A14979" s="441">
        <v>45882.42264239583</v>
      </c>
      <c r="B14979" s="294" t="s">
        <v>2285</v>
      </c>
    </row>
    <row r="14980">
      <c r="A14980" s="441">
        <v>45882.42265118056</v>
      </c>
      <c r="B14980" s="294" t="s">
        <v>8162</v>
      </c>
    </row>
    <row r="14981">
      <c r="A14981" s="441">
        <v>45882.4226616088</v>
      </c>
      <c r="B14981" s="294" t="s">
        <v>8163</v>
      </c>
    </row>
    <row r="14982">
      <c r="A14982" s="441">
        <v>45882.42268824074</v>
      </c>
      <c r="B14982" s="294" t="s">
        <v>8164</v>
      </c>
    </row>
    <row r="14983">
      <c r="A14983" s="441">
        <v>45882.422800879634</v>
      </c>
      <c r="B14983" s="294" t="s">
        <v>8165</v>
      </c>
    </row>
    <row r="14984">
      <c r="A14984" s="441">
        <v>45882.42282458334</v>
      </c>
      <c r="B14984" s="294" t="s">
        <v>2435</v>
      </c>
    </row>
    <row r="14985">
      <c r="A14985" s="441">
        <v>45882.42283835648</v>
      </c>
      <c r="B14985" s="294" t="s">
        <v>8166</v>
      </c>
    </row>
    <row r="14986">
      <c r="A14986" s="441">
        <v>45882.422854027776</v>
      </c>
      <c r="B14986" s="294" t="s">
        <v>2283</v>
      </c>
    </row>
    <row r="14987">
      <c r="A14987" s="441">
        <v>45882.422871331015</v>
      </c>
      <c r="B14987" s="294" t="s">
        <v>8167</v>
      </c>
    </row>
    <row r="14988">
      <c r="A14988" s="441">
        <v>45882.42287596065</v>
      </c>
      <c r="B14988" s="294" t="s">
        <v>2285</v>
      </c>
    </row>
    <row r="14989">
      <c r="A14989" s="441">
        <v>45882.4228816088</v>
      </c>
      <c r="B14989" s="294" t="s">
        <v>8168</v>
      </c>
    </row>
    <row r="14990">
      <c r="A14990" s="441">
        <v>45882.422890127316</v>
      </c>
      <c r="B14990" s="294" t="s">
        <v>8169</v>
      </c>
    </row>
    <row r="14991">
      <c r="A14991" s="441">
        <v>45882.42297028935</v>
      </c>
      <c r="B14991" s="294" t="s">
        <v>8170</v>
      </c>
    </row>
    <row r="14992">
      <c r="A14992" s="441">
        <v>45882.422977800925</v>
      </c>
      <c r="B14992" s="294" t="s">
        <v>2435</v>
      </c>
    </row>
    <row r="14993">
      <c r="A14993" s="441">
        <v>45882.422981550924</v>
      </c>
      <c r="B14993" s="294" t="s">
        <v>8171</v>
      </c>
    </row>
    <row r="14994">
      <c r="A14994" s="441">
        <v>45882.42298592592</v>
      </c>
      <c r="B14994" s="294" t="s">
        <v>2283</v>
      </c>
    </row>
    <row r="14995">
      <c r="A14995" s="441">
        <v>45882.42299377314</v>
      </c>
      <c r="B14995" s="294" t="s">
        <v>8172</v>
      </c>
    </row>
    <row r="14996">
      <c r="A14996" s="441">
        <v>45882.42299699074</v>
      </c>
      <c r="B14996" s="294" t="s">
        <v>2285</v>
      </c>
    </row>
    <row r="14997">
      <c r="A14997" s="441">
        <v>45882.42300293982</v>
      </c>
      <c r="B14997" s="294" t="s">
        <v>8173</v>
      </c>
    </row>
    <row r="14998">
      <c r="A14998" s="441">
        <v>45882.42300969907</v>
      </c>
      <c r="B14998" s="294" t="s">
        <v>8174</v>
      </c>
    </row>
    <row r="14999">
      <c r="A14999" s="441">
        <v>45882.42311658565</v>
      </c>
      <c r="B14999" s="294" t="s">
        <v>8175</v>
      </c>
    </row>
    <row r="15000">
      <c r="A15000" s="441">
        <v>45882.423120694446</v>
      </c>
      <c r="B15000" s="294" t="s">
        <v>2274</v>
      </c>
    </row>
    <row r="15001">
      <c r="A15001" s="441">
        <v>45882.423168587964</v>
      </c>
      <c r="B15001" s="294" t="s">
        <v>2275</v>
      </c>
    </row>
    <row r="15002">
      <c r="A15002" s="441">
        <v>45882.4231728125</v>
      </c>
      <c r="B15002" s="294" t="s">
        <v>2276</v>
      </c>
    </row>
    <row r="15003">
      <c r="A15003" s="441">
        <v>45882.423176701384</v>
      </c>
      <c r="B15003" s="294" t="s">
        <v>8050</v>
      </c>
    </row>
    <row r="15004">
      <c r="A15004" s="441">
        <v>45882.42318052083</v>
      </c>
      <c r="B15004" s="294" t="s">
        <v>8051</v>
      </c>
    </row>
    <row r="15005">
      <c r="A15005" s="441">
        <v>45882.4236391088</v>
      </c>
      <c r="B15005" s="294" t="s">
        <v>8176</v>
      </c>
    </row>
    <row r="15006">
      <c r="A15006" s="441">
        <v>45882.42364700232</v>
      </c>
      <c r="B15006" s="294" t="s">
        <v>8116</v>
      </c>
    </row>
    <row r="15007">
      <c r="A15007" s="441">
        <v>45882.42366046296</v>
      </c>
      <c r="B15007" s="294" t="s">
        <v>2342</v>
      </c>
    </row>
    <row r="15008">
      <c r="A15008" s="441">
        <v>45882.42367798611</v>
      </c>
      <c r="B15008" s="294" t="s">
        <v>8104</v>
      </c>
    </row>
    <row r="15009">
      <c r="A15009" s="441">
        <v>45882.4238265162</v>
      </c>
      <c r="B15009" s="294" t="s">
        <v>8117</v>
      </c>
    </row>
    <row r="15010">
      <c r="A15010" s="441">
        <v>45882.423834988425</v>
      </c>
      <c r="B15010" s="294" t="s">
        <v>2355</v>
      </c>
    </row>
    <row r="15011">
      <c r="A15011" s="441">
        <v>45882.4238387963</v>
      </c>
      <c r="B15011" s="294" t="s">
        <v>8118</v>
      </c>
    </row>
    <row r="15012">
      <c r="A15012" s="441">
        <v>45882.424248923606</v>
      </c>
      <c r="B15012" s="294" t="s">
        <v>7142</v>
      </c>
    </row>
    <row r="15013">
      <c r="A15013" s="441">
        <v>45882.42425534722</v>
      </c>
      <c r="B15013" s="294" t="s">
        <v>8177</v>
      </c>
    </row>
    <row r="15014">
      <c r="A15014" s="441">
        <v>45882.42455059028</v>
      </c>
      <c r="B15014" s="294" t="s">
        <v>8178</v>
      </c>
    </row>
    <row r="15015">
      <c r="A15015" s="441">
        <v>45882.42468481482</v>
      </c>
      <c r="B15015" s="294" t="s">
        <v>8179</v>
      </c>
    </row>
    <row r="15016">
      <c r="A15016" s="441">
        <v>45882.42486650463</v>
      </c>
      <c r="B15016" s="294" t="s">
        <v>8180</v>
      </c>
    </row>
    <row r="15017">
      <c r="A15017" s="441">
        <v>45882.42487268518</v>
      </c>
      <c r="B15017" s="294" t="s">
        <v>2435</v>
      </c>
    </row>
    <row r="15018">
      <c r="A15018" s="441">
        <v>45882.424877048616</v>
      </c>
      <c r="B15018" s="294" t="s">
        <v>8181</v>
      </c>
    </row>
    <row r="15019">
      <c r="A15019" s="441">
        <v>45882.42488258102</v>
      </c>
      <c r="B15019" s="294" t="s">
        <v>2283</v>
      </c>
    </row>
    <row r="15020">
      <c r="A15020" s="441">
        <v>45882.42489041667</v>
      </c>
      <c r="B15020" s="294" t="s">
        <v>8182</v>
      </c>
    </row>
    <row r="15021">
      <c r="A15021" s="441">
        <v>45882.42489446759</v>
      </c>
      <c r="B15021" s="294" t="s">
        <v>2285</v>
      </c>
    </row>
    <row r="15022">
      <c r="A15022" s="441">
        <v>45882.42490210648</v>
      </c>
      <c r="B15022" s="294" t="s">
        <v>8183</v>
      </c>
    </row>
    <row r="15023">
      <c r="A15023" s="441">
        <v>45882.424910173606</v>
      </c>
      <c r="B15023" s="294" t="s">
        <v>8184</v>
      </c>
    </row>
    <row r="15024">
      <c r="A15024" s="441">
        <v>45882.48935193287</v>
      </c>
      <c r="B15024" s="294" t="s">
        <v>8185</v>
      </c>
    </row>
    <row r="15025">
      <c r="A15025" s="441">
        <v>45882.489361354164</v>
      </c>
      <c r="B15025" s="294" t="s">
        <v>2260</v>
      </c>
    </row>
    <row r="15026">
      <c r="A15026" s="441">
        <v>45882.489374259254</v>
      </c>
      <c r="B15026" s="294" t="s">
        <v>4026</v>
      </c>
    </row>
    <row r="15027">
      <c r="A15027" s="441">
        <v>45882.48937657407</v>
      </c>
      <c r="B15027" s="294" t="s">
        <v>2264</v>
      </c>
    </row>
    <row r="15028">
      <c r="A15028" s="441">
        <v>45882.489562268514</v>
      </c>
      <c r="B15028" s="294" t="s">
        <v>8186</v>
      </c>
    </row>
    <row r="15029">
      <c r="A15029" s="441">
        <v>45882.48956594907</v>
      </c>
      <c r="B15029" s="294" t="s">
        <v>2260</v>
      </c>
    </row>
    <row r="15030">
      <c r="A15030" s="441">
        <v>45882.48956835648</v>
      </c>
      <c r="B15030" s="294" t="s">
        <v>4026</v>
      </c>
    </row>
    <row r="15031">
      <c r="A15031" s="441">
        <v>45882.489579016205</v>
      </c>
      <c r="B15031" s="294" t="s">
        <v>2264</v>
      </c>
    </row>
    <row r="15032">
      <c r="A15032" s="441">
        <v>45882.517160312505</v>
      </c>
      <c r="B15032" s="294" t="s">
        <v>8187</v>
      </c>
    </row>
    <row r="15033">
      <c r="A15033" s="441">
        <v>45882.51716462963</v>
      </c>
      <c r="B15033" s="294" t="s">
        <v>2260</v>
      </c>
    </row>
    <row r="15034">
      <c r="A15034" s="441">
        <v>45882.517167199076</v>
      </c>
      <c r="B15034" s="294" t="s">
        <v>2550</v>
      </c>
    </row>
    <row r="15035">
      <c r="A15035" s="441">
        <v>45882.51716962963</v>
      </c>
      <c r="B15035" s="294" t="s">
        <v>2264</v>
      </c>
    </row>
    <row r="15036">
      <c r="A15036" s="441">
        <v>45882.517308449074</v>
      </c>
      <c r="B15036" s="294" t="s">
        <v>8188</v>
      </c>
    </row>
    <row r="15037">
      <c r="A15037" s="441">
        <v>45882.51731222222</v>
      </c>
      <c r="B15037" s="294" t="s">
        <v>2260</v>
      </c>
    </row>
    <row r="15038">
      <c r="A15038" s="441">
        <v>45882.51731556713</v>
      </c>
      <c r="B15038" s="294" t="s">
        <v>2550</v>
      </c>
    </row>
    <row r="15039">
      <c r="A15039" s="441">
        <v>45882.517319652776</v>
      </c>
      <c r="B15039" s="294" t="s">
        <v>2264</v>
      </c>
    </row>
    <row r="15040">
      <c r="A15040" s="441">
        <v>45882.51765248843</v>
      </c>
      <c r="B15040" s="294" t="s">
        <v>8189</v>
      </c>
    </row>
    <row r="15041">
      <c r="A15041" s="441">
        <v>45882.51765587963</v>
      </c>
      <c r="B15041" s="294" t="s">
        <v>2260</v>
      </c>
    </row>
    <row r="15042">
      <c r="A15042" s="441">
        <v>45882.51766703704</v>
      </c>
      <c r="B15042" s="294" t="s">
        <v>2512</v>
      </c>
    </row>
    <row r="15043">
      <c r="A15043" s="441">
        <v>45882.517669629626</v>
      </c>
      <c r="B15043" s="294" t="s">
        <v>2264</v>
      </c>
    </row>
    <row r="15044">
      <c r="A15044" s="441">
        <v>45882.54554420139</v>
      </c>
      <c r="B15044" s="294" t="s">
        <v>8190</v>
      </c>
    </row>
    <row r="15045">
      <c r="A15045" s="441">
        <v>45882.54554824074</v>
      </c>
      <c r="B15045" s="294" t="s">
        <v>2260</v>
      </c>
    </row>
    <row r="15046">
      <c r="A15046" s="441">
        <v>45882.54555135417</v>
      </c>
      <c r="B15046" s="294" t="s">
        <v>2927</v>
      </c>
    </row>
    <row r="15047">
      <c r="A15047" s="441">
        <v>45882.54555487269</v>
      </c>
      <c r="B15047" s="294" t="s">
        <v>2264</v>
      </c>
    </row>
    <row r="15048">
      <c r="A15048" s="441">
        <v>45882.58059460648</v>
      </c>
      <c r="B15048" s="294" t="s">
        <v>8191</v>
      </c>
    </row>
    <row r="15049">
      <c r="A15049" s="441">
        <v>45882.58060590278</v>
      </c>
      <c r="B15049" s="294" t="s">
        <v>8192</v>
      </c>
    </row>
    <row r="15050">
      <c r="A15050" s="441">
        <v>45882.58062232639</v>
      </c>
      <c r="B15050" s="294" t="s">
        <v>2398</v>
      </c>
    </row>
    <row r="15051">
      <c r="A15051" s="441">
        <v>45882.58062946759</v>
      </c>
      <c r="B15051" s="294" t="s">
        <v>2399</v>
      </c>
    </row>
    <row r="15052">
      <c r="A15052" s="441">
        <v>45882.58064076389</v>
      </c>
      <c r="B15052" s="294" t="s">
        <v>8193</v>
      </c>
    </row>
    <row r="15053">
      <c r="A15053" s="441">
        <v>45882.5811159375</v>
      </c>
      <c r="B15053" s="294" t="s">
        <v>8194</v>
      </c>
    </row>
    <row r="15054">
      <c r="A15054" s="441">
        <v>45882.58111946759</v>
      </c>
      <c r="B15054" s="294" t="s">
        <v>2274</v>
      </c>
    </row>
    <row r="15055">
      <c r="A15055" s="441">
        <v>45882.581143958334</v>
      </c>
      <c r="B15055" s="294" t="s">
        <v>8192</v>
      </c>
    </row>
    <row r="15056">
      <c r="A15056" s="441">
        <v>45882.58114770833</v>
      </c>
      <c r="B15056" s="294" t="s">
        <v>8195</v>
      </c>
    </row>
    <row r="15057">
      <c r="A15057" s="441">
        <v>45882.58115121528</v>
      </c>
      <c r="B15057" s="294" t="s">
        <v>8050</v>
      </c>
    </row>
    <row r="15058">
      <c r="A15058" s="441">
        <v>45882.58115600694</v>
      </c>
      <c r="B15058" s="294" t="s">
        <v>8051</v>
      </c>
    </row>
    <row r="15059">
      <c r="A15059" s="441">
        <v>45882.58157711806</v>
      </c>
      <c r="B15059" s="294" t="s">
        <v>3014</v>
      </c>
    </row>
    <row r="15060">
      <c r="A15060" s="441">
        <v>45882.58160680556</v>
      </c>
      <c r="B15060" s="294" t="s">
        <v>8196</v>
      </c>
    </row>
    <row r="15061">
      <c r="A15061" s="441">
        <v>45882.58169841435</v>
      </c>
      <c r="B15061" s="294" t="s">
        <v>2280</v>
      </c>
    </row>
    <row r="15062">
      <c r="A15062" s="441">
        <v>45882.58170679398</v>
      </c>
      <c r="B15062" s="294" t="s">
        <v>2281</v>
      </c>
    </row>
    <row r="15063">
      <c r="A15063" s="441">
        <v>45882.582099444444</v>
      </c>
      <c r="B15063" s="294" t="s">
        <v>8197</v>
      </c>
    </row>
    <row r="15064">
      <c r="A15064" s="441">
        <v>45882.58210488426</v>
      </c>
      <c r="B15064" s="294" t="s">
        <v>8198</v>
      </c>
    </row>
    <row r="15065">
      <c r="A15065" s="441">
        <v>45882.58230342592</v>
      </c>
      <c r="B15065" s="294" t="s">
        <v>8199</v>
      </c>
    </row>
    <row r="15066">
      <c r="A15066" s="441">
        <v>45882.5823068287</v>
      </c>
      <c r="B15066" s="294" t="s">
        <v>8200</v>
      </c>
    </row>
    <row r="15067">
      <c r="A15067" s="441">
        <v>45882.58231005787</v>
      </c>
      <c r="B15067" s="294" t="s">
        <v>2283</v>
      </c>
    </row>
    <row r="15068">
      <c r="A15068" s="441">
        <v>45882.58231763889</v>
      </c>
      <c r="B15068" s="294" t="s">
        <v>8201</v>
      </c>
    </row>
    <row r="15069">
      <c r="A15069" s="441">
        <v>45882.58232927084</v>
      </c>
      <c r="B15069" s="294" t="s">
        <v>2285</v>
      </c>
    </row>
    <row r="15070">
      <c r="A15070" s="441">
        <v>45882.58233476852</v>
      </c>
      <c r="B15070" s="294" t="s">
        <v>8202</v>
      </c>
    </row>
    <row r="15071">
      <c r="A15071" s="441">
        <v>45882.5823422338</v>
      </c>
      <c r="B15071" s="294" t="s">
        <v>8203</v>
      </c>
    </row>
    <row r="15072">
      <c r="A15072" s="441">
        <v>45882.624950474536</v>
      </c>
      <c r="B15072" s="294" t="s">
        <v>8204</v>
      </c>
    </row>
    <row r="15073">
      <c r="A15073" s="441">
        <v>45882.624954803236</v>
      </c>
      <c r="B15073" s="294" t="s">
        <v>2260</v>
      </c>
    </row>
    <row r="15074">
      <c r="A15074" s="441">
        <v>45882.6249583912</v>
      </c>
      <c r="B15074" s="294" t="s">
        <v>2550</v>
      </c>
    </row>
    <row r="15075">
      <c r="A15075" s="441">
        <v>45882.62496149306</v>
      </c>
      <c r="B15075" s="294" t="s">
        <v>2264</v>
      </c>
    </row>
    <row r="15076">
      <c r="A15076" s="441">
        <v>45882.62500858796</v>
      </c>
      <c r="B15076" s="294" t="s">
        <v>8205</v>
      </c>
    </row>
    <row r="15077">
      <c r="A15077" s="441">
        <v>45882.62502122685</v>
      </c>
      <c r="B15077" s="294" t="s">
        <v>2260</v>
      </c>
    </row>
    <row r="15078">
      <c r="A15078" s="441">
        <v>45882.62502502315</v>
      </c>
      <c r="B15078" s="294" t="s">
        <v>2550</v>
      </c>
    </row>
    <row r="15079">
      <c r="A15079" s="441">
        <v>45882.625049594906</v>
      </c>
      <c r="B15079" s="294" t="s">
        <v>2264</v>
      </c>
    </row>
    <row r="15080">
      <c r="A15080" s="441">
        <v>45882.65533775463</v>
      </c>
      <c r="B15080" s="294" t="s">
        <v>8206</v>
      </c>
    </row>
    <row r="15081">
      <c r="A15081" s="441">
        <v>45882.65534305555</v>
      </c>
      <c r="B15081" s="294" t="s">
        <v>2260</v>
      </c>
    </row>
    <row r="15082">
      <c r="A15082" s="441">
        <v>45882.65534571759</v>
      </c>
      <c r="B15082" s="294" t="s">
        <v>2927</v>
      </c>
    </row>
    <row r="15083">
      <c r="A15083" s="441">
        <v>45882.65534835648</v>
      </c>
      <c r="B15083" s="294" t="s">
        <v>2264</v>
      </c>
    </row>
    <row r="15084">
      <c r="A15084" s="441">
        <v>45882.66218010416</v>
      </c>
      <c r="B15084" s="294" t="s">
        <v>8207</v>
      </c>
    </row>
    <row r="15085">
      <c r="A15085" s="441">
        <v>45882.662184375</v>
      </c>
      <c r="B15085" s="294" t="s">
        <v>2260</v>
      </c>
    </row>
    <row r="15086">
      <c r="A15086" s="441">
        <v>45882.66218866898</v>
      </c>
      <c r="B15086" s="294" t="s">
        <v>2927</v>
      </c>
    </row>
    <row r="15087">
      <c r="A15087" s="441">
        <v>45882.662207037036</v>
      </c>
      <c r="B15087" s="294" t="s">
        <v>2264</v>
      </c>
    </row>
    <row r="15088">
      <c r="A15088" s="441">
        <v>45882.758404259264</v>
      </c>
      <c r="B15088" s="294" t="s">
        <v>2283</v>
      </c>
    </row>
    <row r="15089">
      <c r="A15089" s="441">
        <v>45882.75841488426</v>
      </c>
      <c r="B15089" s="294" t="s">
        <v>8208</v>
      </c>
    </row>
    <row r="15090">
      <c r="A15090" s="441">
        <v>45882.819277800925</v>
      </c>
      <c r="B15090" s="294" t="s">
        <v>8209</v>
      </c>
    </row>
    <row r="15091">
      <c r="A15091" s="441">
        <v>45882.81928401621</v>
      </c>
      <c r="B15091" s="294" t="s">
        <v>2260</v>
      </c>
    </row>
    <row r="15092">
      <c r="A15092" s="441">
        <v>45882.819288680555</v>
      </c>
      <c r="B15092" s="294" t="s">
        <v>2301</v>
      </c>
    </row>
    <row r="15093">
      <c r="A15093" s="441">
        <v>45882.81929733796</v>
      </c>
      <c r="B15093" s="294" t="s">
        <v>2267</v>
      </c>
    </row>
    <row r="15094">
      <c r="A15094" s="441">
        <v>45882.8193124074</v>
      </c>
      <c r="B15094" s="294" t="s">
        <v>2264</v>
      </c>
    </row>
    <row r="15095">
      <c r="A15095" s="441">
        <v>45882.84321460648</v>
      </c>
      <c r="B15095" s="294" t="s">
        <v>8210</v>
      </c>
    </row>
    <row r="15096">
      <c r="A15096" s="441">
        <v>45882.84321935185</v>
      </c>
      <c r="B15096" s="294" t="s">
        <v>2260</v>
      </c>
    </row>
    <row r="15097">
      <c r="A15097" s="441">
        <v>45882.843223055555</v>
      </c>
      <c r="B15097" s="294" t="s">
        <v>2266</v>
      </c>
    </row>
    <row r="15098">
      <c r="A15098" s="441">
        <v>45882.843235532404</v>
      </c>
      <c r="B15098" s="294" t="s">
        <v>2267</v>
      </c>
    </row>
    <row r="15099">
      <c r="A15099" s="441">
        <v>45882.8432443287</v>
      </c>
      <c r="B15099" s="294" t="s">
        <v>2264</v>
      </c>
    </row>
    <row r="15100">
      <c r="A15100" s="441">
        <v>45882.848217349536</v>
      </c>
      <c r="B15100" s="294" t="s">
        <v>8211</v>
      </c>
    </row>
    <row r="15101">
      <c r="A15101" s="441">
        <v>45882.84822137731</v>
      </c>
      <c r="B15101" s="294" t="s">
        <v>2260</v>
      </c>
    </row>
    <row r="15102">
      <c r="A15102" s="441">
        <v>45882.84822516204</v>
      </c>
      <c r="B15102" s="294" t="s">
        <v>2266</v>
      </c>
    </row>
    <row r="15103">
      <c r="A15103" s="441">
        <v>45882.84823083333</v>
      </c>
      <c r="B15103" s="294" t="s">
        <v>2267</v>
      </c>
    </row>
    <row r="15104">
      <c r="A15104" s="441">
        <v>45882.84824211805</v>
      </c>
      <c r="B15104" s="294" t="s">
        <v>2264</v>
      </c>
    </row>
    <row r="15105">
      <c r="A15105" s="441">
        <v>45882.93579505787</v>
      </c>
      <c r="B15105" s="294" t="s">
        <v>8212</v>
      </c>
    </row>
    <row r="15106">
      <c r="A15106" s="441">
        <v>45882.93580773148</v>
      </c>
      <c r="B15106" s="294" t="s">
        <v>2275</v>
      </c>
    </row>
    <row r="15107">
      <c r="A15107" s="441">
        <v>45882.93582076389</v>
      </c>
      <c r="B15107" s="294" t="s">
        <v>2398</v>
      </c>
    </row>
    <row r="15108">
      <c r="A15108" s="441">
        <v>45882.9358334375</v>
      </c>
      <c r="B15108" s="294" t="s">
        <v>2399</v>
      </c>
    </row>
    <row r="15109">
      <c r="A15109" s="441">
        <v>45882.93584939815</v>
      </c>
      <c r="B15109" s="294" t="s">
        <v>8213</v>
      </c>
    </row>
    <row r="15110">
      <c r="A15110" s="441">
        <v>45882.937413796295</v>
      </c>
      <c r="B15110" s="294" t="s">
        <v>8214</v>
      </c>
    </row>
    <row r="15111">
      <c r="A15111" s="441">
        <v>45882.93741756944</v>
      </c>
      <c r="B15111" s="294" t="s">
        <v>2274</v>
      </c>
    </row>
    <row r="15112">
      <c r="A15112" s="441">
        <v>45882.93743027777</v>
      </c>
      <c r="B15112" s="294" t="s">
        <v>2275</v>
      </c>
    </row>
    <row r="15113">
      <c r="A15113" s="441">
        <v>45882.93743474537</v>
      </c>
      <c r="B15113" s="294" t="s">
        <v>2276</v>
      </c>
    </row>
    <row r="15114">
      <c r="A15114" s="441">
        <v>45882.937438125</v>
      </c>
      <c r="B15114" s="294" t="s">
        <v>8215</v>
      </c>
    </row>
    <row r="15115">
      <c r="A15115" s="441">
        <v>45882.93744170139</v>
      </c>
      <c r="B15115" s="294" t="s">
        <v>8216</v>
      </c>
    </row>
    <row r="15116">
      <c r="A15116" s="441">
        <v>45882.93773099537</v>
      </c>
      <c r="B15116" s="294" t="s">
        <v>2374</v>
      </c>
    </row>
    <row r="15117">
      <c r="A15117" s="441">
        <v>45882.93774902778</v>
      </c>
      <c r="B15117" s="294" t="s">
        <v>8217</v>
      </c>
    </row>
    <row r="15118">
      <c r="A15118" s="441">
        <v>45882.937810324074</v>
      </c>
      <c r="B15118" s="294" t="s">
        <v>2280</v>
      </c>
    </row>
    <row r="15119">
      <c r="A15119" s="441">
        <v>45882.937820127314</v>
      </c>
      <c r="B15119" s="294" t="s">
        <v>2281</v>
      </c>
    </row>
    <row r="15120">
      <c r="A15120" s="441">
        <v>45882.93811070602</v>
      </c>
      <c r="B15120" s="294" t="s">
        <v>8218</v>
      </c>
    </row>
    <row r="15121">
      <c r="A15121" s="441">
        <v>45882.938114317134</v>
      </c>
      <c r="B15121" s="294" t="s">
        <v>2283</v>
      </c>
    </row>
    <row r="15122">
      <c r="A15122" s="441">
        <v>45882.93812314815</v>
      </c>
      <c r="B15122" s="294" t="s">
        <v>8219</v>
      </c>
    </row>
    <row r="15123">
      <c r="A15123" s="441">
        <v>45882.93812761574</v>
      </c>
      <c r="B15123" s="294" t="s">
        <v>2285</v>
      </c>
    </row>
    <row r="15124">
      <c r="A15124" s="441">
        <v>45882.93813274306</v>
      </c>
      <c r="B15124" s="294" t="s">
        <v>8220</v>
      </c>
    </row>
    <row r="15125">
      <c r="A15125" s="441">
        <v>45882.938139872684</v>
      </c>
      <c r="B15125" s="294" t="s">
        <v>8221</v>
      </c>
    </row>
    <row r="15126">
      <c r="A15126" s="441">
        <v>45883.020541122685</v>
      </c>
      <c r="B15126" s="294" t="s">
        <v>8222</v>
      </c>
    </row>
    <row r="15127">
      <c r="A15127" s="441">
        <v>45883.02054430556</v>
      </c>
      <c r="B15127" s="294" t="s">
        <v>2260</v>
      </c>
    </row>
    <row r="15128">
      <c r="A15128" s="441">
        <v>45883.02054694445</v>
      </c>
      <c r="B15128" s="294" t="s">
        <v>2927</v>
      </c>
    </row>
    <row r="15129">
      <c r="A15129" s="441">
        <v>45883.02054915509</v>
      </c>
      <c r="B15129" s="294" t="s">
        <v>2264</v>
      </c>
    </row>
    <row r="15130">
      <c r="A15130" s="441">
        <v>45883.031415439815</v>
      </c>
      <c r="B15130" s="294" t="s">
        <v>8223</v>
      </c>
    </row>
    <row r="15131">
      <c r="A15131" s="441">
        <v>45883.03141892361</v>
      </c>
      <c r="B15131" s="294" t="s">
        <v>2260</v>
      </c>
    </row>
    <row r="15132">
      <c r="A15132" s="441">
        <v>45883.03143011574</v>
      </c>
      <c r="B15132" s="294" t="s">
        <v>2927</v>
      </c>
    </row>
    <row r="15133">
      <c r="A15133" s="441">
        <v>45883.03143934028</v>
      </c>
      <c r="B15133" s="294" t="s">
        <v>2262</v>
      </c>
    </row>
    <row r="15134">
      <c r="A15134" s="441">
        <v>45883.03144652778</v>
      </c>
      <c r="B15134" s="294" t="s">
        <v>2928</v>
      </c>
    </row>
    <row r="15135">
      <c r="A15135" s="441">
        <v>45883.0314587037</v>
      </c>
      <c r="B15135" s="294" t="s">
        <v>2264</v>
      </c>
    </row>
    <row r="15136">
      <c r="A15136" s="441">
        <v>45883.03213466435</v>
      </c>
      <c r="B15136" s="294" t="s">
        <v>8224</v>
      </c>
    </row>
    <row r="15137">
      <c r="A15137" s="441">
        <v>45883.03214434028</v>
      </c>
      <c r="B15137" s="294" t="s">
        <v>2828</v>
      </c>
    </row>
    <row r="15138">
      <c r="A15138" s="441">
        <v>45883.032148321756</v>
      </c>
      <c r="B15138" s="294" t="s">
        <v>2565</v>
      </c>
    </row>
    <row r="15139">
      <c r="A15139" s="441">
        <v>45883.03215697917</v>
      </c>
      <c r="B15139" s="294" t="s">
        <v>8225</v>
      </c>
    </row>
    <row r="15140">
      <c r="A15140" s="441">
        <v>45883.032179560185</v>
      </c>
      <c r="B15140" s="294" t="s">
        <v>8226</v>
      </c>
    </row>
    <row r="15141">
      <c r="A15141" s="441">
        <v>45883.03238348379</v>
      </c>
      <c r="B15141" s="294" t="s">
        <v>8227</v>
      </c>
    </row>
    <row r="15142">
      <c r="A15142" s="441">
        <v>45883.03238709491</v>
      </c>
      <c r="B15142" s="294" t="s">
        <v>2274</v>
      </c>
    </row>
    <row r="15143">
      <c r="A15143" s="441">
        <v>45883.032396400464</v>
      </c>
      <c r="B15143" s="294" t="s">
        <v>2828</v>
      </c>
    </row>
    <row r="15144">
      <c r="A15144" s="441">
        <v>45883.0323997338</v>
      </c>
      <c r="B15144" s="294" t="s">
        <v>2832</v>
      </c>
    </row>
    <row r="15145">
      <c r="A15145" s="441">
        <v>45883.032403703706</v>
      </c>
      <c r="B15145" s="294" t="s">
        <v>8228</v>
      </c>
    </row>
    <row r="15146">
      <c r="A15146" s="441">
        <v>45883.03241608797</v>
      </c>
      <c r="B15146" s="294" t="s">
        <v>8229</v>
      </c>
    </row>
    <row r="15147">
      <c r="A15147" s="441">
        <v>45883.03266967593</v>
      </c>
      <c r="B15147" s="294" t="s">
        <v>2278</v>
      </c>
    </row>
    <row r="15148">
      <c r="A15148" s="441">
        <v>45883.032685983795</v>
      </c>
      <c r="B15148" s="294" t="s">
        <v>8230</v>
      </c>
    </row>
    <row r="15149">
      <c r="A15149" s="441">
        <v>45883.03276386574</v>
      </c>
      <c r="B15149" s="294" t="s">
        <v>2280</v>
      </c>
    </row>
    <row r="15150">
      <c r="A15150" s="441">
        <v>45883.03277489584</v>
      </c>
      <c r="B15150" s="294" t="s">
        <v>2281</v>
      </c>
    </row>
    <row r="15151">
      <c r="A15151" s="441">
        <v>45883.03296111111</v>
      </c>
      <c r="B15151" s="294" t="s">
        <v>8231</v>
      </c>
    </row>
    <row r="15152">
      <c r="A15152" s="441">
        <v>45883.03296778935</v>
      </c>
      <c r="B15152" s="294" t="s">
        <v>2283</v>
      </c>
    </row>
    <row r="15153">
      <c r="A15153" s="441">
        <v>45883.032978449075</v>
      </c>
      <c r="B15153" s="294" t="s">
        <v>8232</v>
      </c>
    </row>
    <row r="15154">
      <c r="A15154" s="441">
        <v>45883.03298230324</v>
      </c>
      <c r="B15154" s="294" t="s">
        <v>2285</v>
      </c>
    </row>
    <row r="15155">
      <c r="A15155" s="441">
        <v>45883.032988125</v>
      </c>
      <c r="B15155" s="294" t="s">
        <v>8233</v>
      </c>
    </row>
    <row r="15156">
      <c r="A15156" s="441">
        <v>45883.03300090278</v>
      </c>
      <c r="B15156" s="294" t="s">
        <v>8234</v>
      </c>
    </row>
    <row r="15157">
      <c r="A15157" s="441">
        <v>45883.37508758102</v>
      </c>
      <c r="B15157" s="294" t="s">
        <v>2290</v>
      </c>
    </row>
    <row r="15158">
      <c r="A15158" s="441">
        <v>45883.39095418982</v>
      </c>
      <c r="B15158" s="294" t="s">
        <v>8235</v>
      </c>
    </row>
    <row r="15159">
      <c r="A15159" s="441">
        <v>45883.39096400463</v>
      </c>
      <c r="B15159" s="294" t="s">
        <v>2828</v>
      </c>
    </row>
    <row r="15160">
      <c r="A15160" s="441">
        <v>45883.390976863426</v>
      </c>
      <c r="B15160" s="294" t="s">
        <v>2398</v>
      </c>
    </row>
    <row r="15161">
      <c r="A15161" s="441">
        <v>45883.390990706015</v>
      </c>
      <c r="B15161" s="294" t="s">
        <v>2399</v>
      </c>
    </row>
    <row r="15162">
      <c r="A15162" s="441">
        <v>45883.39100200232</v>
      </c>
      <c r="B15162" s="294" t="s">
        <v>8236</v>
      </c>
    </row>
    <row r="15163">
      <c r="A15163" s="441">
        <v>45883.39139160879</v>
      </c>
      <c r="B15163" s="294" t="s">
        <v>8237</v>
      </c>
    </row>
    <row r="15164">
      <c r="A15164" s="441">
        <v>45883.39139444444</v>
      </c>
      <c r="B15164" s="294" t="s">
        <v>2274</v>
      </c>
    </row>
    <row r="15165">
      <c r="A15165" s="441">
        <v>45883.39140096065</v>
      </c>
      <c r="B15165" s="294" t="s">
        <v>2828</v>
      </c>
    </row>
    <row r="15166">
      <c r="A15166" s="441">
        <v>45883.39140408565</v>
      </c>
      <c r="B15166" s="294" t="s">
        <v>2832</v>
      </c>
    </row>
    <row r="15167">
      <c r="A15167" s="441">
        <v>45883.39140929398</v>
      </c>
      <c r="B15167" s="294" t="s">
        <v>8215</v>
      </c>
    </row>
    <row r="15168">
      <c r="A15168" s="441">
        <v>45883.39141188657</v>
      </c>
      <c r="B15168" s="294" t="s">
        <v>8216</v>
      </c>
    </row>
    <row r="15169">
      <c r="A15169" s="441">
        <v>45883.39148173611</v>
      </c>
      <c r="B15169" s="294" t="s">
        <v>2278</v>
      </c>
    </row>
    <row r="15170">
      <c r="A15170" s="441">
        <v>45883.391493125004</v>
      </c>
      <c r="B15170" s="294" t="s">
        <v>8238</v>
      </c>
    </row>
    <row r="15171">
      <c r="A15171" s="441">
        <v>45883.39151240741</v>
      </c>
      <c r="B15171" s="294" t="s">
        <v>2280</v>
      </c>
    </row>
    <row r="15172">
      <c r="A15172" s="441">
        <v>45883.39152135416</v>
      </c>
      <c r="B15172" s="294" t="s">
        <v>2281</v>
      </c>
    </row>
    <row r="15173">
      <c r="A15173" s="441">
        <v>45883.39159483796</v>
      </c>
      <c r="B15173" s="294" t="s">
        <v>8239</v>
      </c>
    </row>
    <row r="15174">
      <c r="A15174" s="441">
        <v>45883.3915996412</v>
      </c>
      <c r="B15174" s="294" t="s">
        <v>8240</v>
      </c>
    </row>
    <row r="15175">
      <c r="A15175" s="441">
        <v>45883.39172128472</v>
      </c>
      <c r="B15175" s="294" t="s">
        <v>8241</v>
      </c>
    </row>
    <row r="15176">
      <c r="A15176" s="441">
        <v>45883.39181197916</v>
      </c>
      <c r="B15176" s="294" t="s">
        <v>8242</v>
      </c>
    </row>
    <row r="15177">
      <c r="A15177" s="441">
        <v>45883.39181936343</v>
      </c>
      <c r="B15177" s="294" t="s">
        <v>2435</v>
      </c>
    </row>
    <row r="15178">
      <c r="A15178" s="441">
        <v>45883.39182222223</v>
      </c>
      <c r="B15178" s="294" t="s">
        <v>8243</v>
      </c>
    </row>
    <row r="15179">
      <c r="A15179" s="441">
        <v>45883.39182506944</v>
      </c>
      <c r="B15179" s="294" t="s">
        <v>2283</v>
      </c>
    </row>
    <row r="15180">
      <c r="A15180" s="441">
        <v>45883.39183302083</v>
      </c>
      <c r="B15180" s="294" t="s">
        <v>8244</v>
      </c>
    </row>
    <row r="15181">
      <c r="A15181" s="441">
        <v>45883.3918356713</v>
      </c>
      <c r="B15181" s="294" t="s">
        <v>2285</v>
      </c>
    </row>
    <row r="15182">
      <c r="A15182" s="441">
        <v>45883.391839814816</v>
      </c>
      <c r="B15182" s="294" t="s">
        <v>8245</v>
      </c>
    </row>
    <row r="15183">
      <c r="A15183" s="441">
        <v>45883.39184633102</v>
      </c>
      <c r="B15183" s="294" t="s">
        <v>8246</v>
      </c>
    </row>
    <row r="15184">
      <c r="A15184" s="441">
        <v>45883.41048394676</v>
      </c>
      <c r="B15184" s="294" t="s">
        <v>8247</v>
      </c>
    </row>
    <row r="15185">
      <c r="A15185" s="441">
        <v>45883.410487245375</v>
      </c>
      <c r="B15185" s="294" t="s">
        <v>2260</v>
      </c>
    </row>
    <row r="15186">
      <c r="A15186" s="441">
        <v>45883.41049045139</v>
      </c>
      <c r="B15186" s="294" t="s">
        <v>2289</v>
      </c>
    </row>
    <row r="15187">
      <c r="A15187" s="441">
        <v>45883.41049329861</v>
      </c>
      <c r="B15187" s="294" t="s">
        <v>2264</v>
      </c>
    </row>
    <row r="15188">
      <c r="A15188" s="441">
        <v>45883.41055166667</v>
      </c>
      <c r="B15188" s="294" t="s">
        <v>8248</v>
      </c>
    </row>
    <row r="15189">
      <c r="A15189" s="441">
        <v>45883.41055526621</v>
      </c>
      <c r="B15189" s="294" t="s">
        <v>2260</v>
      </c>
    </row>
    <row r="15190">
      <c r="A15190" s="441">
        <v>45883.41055886574</v>
      </c>
      <c r="B15190" s="294" t="s">
        <v>2289</v>
      </c>
    </row>
    <row r="15191">
      <c r="A15191" s="441">
        <v>45883.41056239583</v>
      </c>
      <c r="B15191" s="294" t="s">
        <v>2264</v>
      </c>
    </row>
    <row r="15192">
      <c r="A15192" s="441">
        <v>45883.41063640046</v>
      </c>
      <c r="B15192" s="294" t="s">
        <v>8249</v>
      </c>
    </row>
    <row r="15193">
      <c r="A15193" s="441">
        <v>45883.41063947917</v>
      </c>
      <c r="B15193" s="294" t="s">
        <v>2260</v>
      </c>
    </row>
    <row r="15194">
      <c r="A15194" s="441">
        <v>45883.410643020834</v>
      </c>
      <c r="B15194" s="294" t="s">
        <v>2289</v>
      </c>
    </row>
    <row r="15195">
      <c r="A15195" s="441">
        <v>45883.41064621528</v>
      </c>
      <c r="B15195" s="294" t="s">
        <v>2264</v>
      </c>
    </row>
    <row r="15196">
      <c r="A15196" s="441">
        <v>45883.43999049769</v>
      </c>
      <c r="B15196" s="294" t="s">
        <v>8250</v>
      </c>
    </row>
    <row r="15197">
      <c r="A15197" s="441">
        <v>45883.43999810185</v>
      </c>
      <c r="B15197" s="294" t="s">
        <v>2260</v>
      </c>
    </row>
    <row r="15198">
      <c r="A15198" s="441">
        <v>45883.44000135417</v>
      </c>
      <c r="B15198" s="294" t="s">
        <v>2266</v>
      </c>
    </row>
    <row r="15199">
      <c r="A15199" s="441">
        <v>45883.440013113424</v>
      </c>
      <c r="B15199" s="294" t="s">
        <v>2267</v>
      </c>
    </row>
    <row r="15200">
      <c r="A15200" s="441">
        <v>45883.44002487269</v>
      </c>
      <c r="B15200" s="294" t="s">
        <v>2264</v>
      </c>
    </row>
    <row r="15201">
      <c r="A15201" s="441">
        <v>45883.44267741898</v>
      </c>
      <c r="B15201" s="294" t="s">
        <v>8251</v>
      </c>
    </row>
    <row r="15202">
      <c r="A15202" s="441">
        <v>45883.44268068287</v>
      </c>
      <c r="B15202" s="294" t="s">
        <v>2260</v>
      </c>
    </row>
    <row r="15203">
      <c r="A15203" s="441">
        <v>45883.44270135417</v>
      </c>
      <c r="B15203" s="294" t="s">
        <v>2289</v>
      </c>
    </row>
    <row r="15204">
      <c r="A15204" s="441">
        <v>45883.44270457176</v>
      </c>
      <c r="B15204" s="294" t="s">
        <v>2264</v>
      </c>
    </row>
    <row r="15205">
      <c r="A15205" s="441">
        <v>45883.450517210644</v>
      </c>
      <c r="B15205" s="294" t="s">
        <v>8252</v>
      </c>
    </row>
    <row r="15206">
      <c r="A15206" s="441">
        <v>45883.45052091435</v>
      </c>
      <c r="B15206" s="294" t="s">
        <v>2260</v>
      </c>
    </row>
    <row r="15207">
      <c r="A15207" s="441">
        <v>45883.45053145834</v>
      </c>
      <c r="B15207" s="294" t="s">
        <v>2463</v>
      </c>
    </row>
    <row r="15208">
      <c r="A15208" s="441">
        <v>45883.45054331019</v>
      </c>
      <c r="B15208" s="294" t="s">
        <v>2267</v>
      </c>
    </row>
    <row r="15209">
      <c r="A15209" s="441">
        <v>45883.45054590278</v>
      </c>
      <c r="B15209" s="294" t="s">
        <v>2264</v>
      </c>
    </row>
    <row r="15210">
      <c r="A15210" s="441">
        <v>45883.612367442125</v>
      </c>
      <c r="B15210" s="294" t="s">
        <v>8253</v>
      </c>
    </row>
    <row r="15211">
      <c r="A15211" s="441">
        <v>45883.6123725463</v>
      </c>
      <c r="B15211" s="294" t="s">
        <v>2260</v>
      </c>
    </row>
    <row r="15212">
      <c r="A15212" s="441">
        <v>45883.61237722222</v>
      </c>
      <c r="B15212" s="294" t="s">
        <v>2293</v>
      </c>
    </row>
    <row r="15213">
      <c r="A15213" s="441">
        <v>45883.61240290509</v>
      </c>
      <c r="B15213" s="294" t="s">
        <v>2264</v>
      </c>
    </row>
    <row r="15214">
      <c r="A15214" s="441">
        <v>45883.758391041665</v>
      </c>
      <c r="B15214" s="294" t="s">
        <v>2283</v>
      </c>
    </row>
    <row r="15215">
      <c r="A15215" s="441">
        <v>45883.75840122685</v>
      </c>
      <c r="B15215" s="294" t="s">
        <v>8254</v>
      </c>
    </row>
    <row r="15216">
      <c r="A15216" s="441">
        <v>45883.76704349537</v>
      </c>
      <c r="B15216" s="294" t="s">
        <v>8255</v>
      </c>
    </row>
    <row r="15217">
      <c r="A15217" s="441">
        <v>45883.76706324074</v>
      </c>
      <c r="B15217" s="294" t="s">
        <v>2260</v>
      </c>
    </row>
    <row r="15218">
      <c r="A15218" s="441">
        <v>45883.767078668985</v>
      </c>
      <c r="B15218" s="294" t="s">
        <v>2414</v>
      </c>
    </row>
    <row r="15219">
      <c r="A15219" s="441">
        <v>45883.76710278935</v>
      </c>
      <c r="B15219" s="294" t="s">
        <v>2264</v>
      </c>
    </row>
    <row r="15220">
      <c r="A15220" s="441">
        <v>45883.77148122685</v>
      </c>
      <c r="B15220" s="294" t="s">
        <v>8256</v>
      </c>
    </row>
    <row r="15221">
      <c r="A15221" s="441">
        <v>45883.77148589121</v>
      </c>
      <c r="B15221" s="294" t="s">
        <v>2260</v>
      </c>
    </row>
    <row r="15222">
      <c r="A15222" s="441">
        <v>45883.771490960644</v>
      </c>
      <c r="B15222" s="294" t="s">
        <v>2266</v>
      </c>
    </row>
    <row r="15223">
      <c r="A15223" s="441">
        <v>45883.77151209491</v>
      </c>
      <c r="B15223" s="294" t="s">
        <v>2267</v>
      </c>
    </row>
    <row r="15224">
      <c r="A15224" s="441">
        <v>45883.77151615741</v>
      </c>
      <c r="B15224" s="294" t="s">
        <v>2264</v>
      </c>
    </row>
    <row r="15225">
      <c r="A15225" s="441">
        <v>45883.775435393516</v>
      </c>
      <c r="B15225" s="294" t="s">
        <v>8257</v>
      </c>
    </row>
    <row r="15226">
      <c r="A15226" s="441">
        <v>45883.775440972226</v>
      </c>
      <c r="B15226" s="294" t="s">
        <v>2260</v>
      </c>
    </row>
    <row r="15227">
      <c r="A15227" s="441">
        <v>45883.77544671296</v>
      </c>
      <c r="B15227" s="294" t="s">
        <v>2414</v>
      </c>
    </row>
    <row r="15228">
      <c r="A15228" s="441">
        <v>45883.7754621412</v>
      </c>
      <c r="B15228" s="294" t="s">
        <v>2264</v>
      </c>
    </row>
    <row r="15229">
      <c r="A15229" s="441">
        <v>45883.77579271991</v>
      </c>
      <c r="B15229" s="294" t="s">
        <v>8258</v>
      </c>
    </row>
    <row r="15230">
      <c r="A15230" s="441">
        <v>45883.77580083333</v>
      </c>
      <c r="B15230" s="294" t="s">
        <v>2260</v>
      </c>
    </row>
    <row r="15231">
      <c r="A15231" s="441">
        <v>45883.77580461805</v>
      </c>
      <c r="B15231" s="294" t="s">
        <v>2414</v>
      </c>
    </row>
    <row r="15232">
      <c r="A15232" s="441">
        <v>45883.77580862268</v>
      </c>
      <c r="B15232" s="294" t="s">
        <v>2264</v>
      </c>
    </row>
    <row r="15233">
      <c r="A15233" s="441">
        <v>45883.78334601852</v>
      </c>
      <c r="B15233" s="294" t="s">
        <v>2283</v>
      </c>
    </row>
    <row r="15234">
      <c r="A15234" s="441">
        <v>45883.78335732639</v>
      </c>
      <c r="B15234" s="294" t="s">
        <v>8259</v>
      </c>
    </row>
    <row r="15235">
      <c r="A15235" s="441">
        <v>45883.859984490744</v>
      </c>
      <c r="B15235" s="294" t="s">
        <v>8260</v>
      </c>
    </row>
    <row r="15236">
      <c r="A15236" s="441">
        <v>45883.85999700231</v>
      </c>
      <c r="B15236" s="294" t="s">
        <v>2260</v>
      </c>
    </row>
    <row r="15237">
      <c r="A15237" s="441">
        <v>45883.86001121528</v>
      </c>
      <c r="B15237" s="294" t="s">
        <v>2266</v>
      </c>
    </row>
    <row r="15238">
      <c r="A15238" s="441">
        <v>45883.86001724537</v>
      </c>
      <c r="B15238" s="294" t="s">
        <v>2267</v>
      </c>
    </row>
    <row r="15239">
      <c r="A15239" s="441">
        <v>45883.86002032408</v>
      </c>
      <c r="B15239" s="294" t="s">
        <v>2264</v>
      </c>
    </row>
    <row r="15240">
      <c r="A15240" s="441">
        <v>45883.86006715278</v>
      </c>
      <c r="B15240" s="294" t="s">
        <v>8261</v>
      </c>
    </row>
    <row r="15241">
      <c r="A15241" s="441">
        <v>45883.860072870375</v>
      </c>
      <c r="B15241" s="294" t="s">
        <v>2260</v>
      </c>
    </row>
    <row r="15242">
      <c r="A15242" s="441">
        <v>45883.86007831019</v>
      </c>
      <c r="B15242" s="294" t="s">
        <v>2266</v>
      </c>
    </row>
    <row r="15243">
      <c r="A15243" s="441">
        <v>45883.86008375</v>
      </c>
      <c r="B15243" s="294" t="s">
        <v>2267</v>
      </c>
    </row>
    <row r="15244">
      <c r="A15244" s="441">
        <v>45883.86008890046</v>
      </c>
      <c r="B15244" s="294" t="s">
        <v>2264</v>
      </c>
    </row>
    <row r="15245">
      <c r="A15245" s="441">
        <v>45884.0615745949</v>
      </c>
      <c r="B15245" s="294" t="s">
        <v>8262</v>
      </c>
    </row>
    <row r="15246">
      <c r="A15246" s="441">
        <v>45884.06159722222</v>
      </c>
      <c r="B15246" s="294" t="s">
        <v>2839</v>
      </c>
    </row>
    <row r="15247">
      <c r="A15247" s="441">
        <v>45884.06161518519</v>
      </c>
      <c r="B15247" s="294" t="s">
        <v>2565</v>
      </c>
    </row>
    <row r="15248">
      <c r="A15248" s="441">
        <v>45884.06163109954</v>
      </c>
      <c r="B15248" s="294" t="s">
        <v>8263</v>
      </c>
    </row>
    <row r="15249">
      <c r="A15249" s="441">
        <v>45884.06164825232</v>
      </c>
      <c r="B15249" s="294" t="s">
        <v>8264</v>
      </c>
    </row>
    <row r="15250">
      <c r="A15250" s="441">
        <v>45884.06289548611</v>
      </c>
      <c r="B15250" s="294" t="s">
        <v>8265</v>
      </c>
    </row>
    <row r="15251">
      <c r="A15251" s="441">
        <v>45884.06290130787</v>
      </c>
      <c r="B15251" s="294" t="s">
        <v>2274</v>
      </c>
    </row>
    <row r="15252">
      <c r="A15252" s="441">
        <v>45884.06291559028</v>
      </c>
      <c r="B15252" s="294" t="s">
        <v>2839</v>
      </c>
    </row>
    <row r="15253">
      <c r="A15253" s="441">
        <v>45884.062921006946</v>
      </c>
      <c r="B15253" s="294" t="s">
        <v>2843</v>
      </c>
    </row>
    <row r="15254">
      <c r="A15254" s="441">
        <v>45884.06292707176</v>
      </c>
      <c r="B15254" s="294" t="s">
        <v>8228</v>
      </c>
    </row>
    <row r="15255">
      <c r="A15255" s="441">
        <v>45884.062932569446</v>
      </c>
      <c r="B15255" s="294" t="s">
        <v>8229</v>
      </c>
    </row>
    <row r="15256">
      <c r="A15256" s="441">
        <v>45884.06304046296</v>
      </c>
      <c r="B15256" s="294" t="s">
        <v>2342</v>
      </c>
    </row>
    <row r="15257">
      <c r="A15257" s="441">
        <v>45884.06306244213</v>
      </c>
      <c r="B15257" s="294" t="s">
        <v>8266</v>
      </c>
    </row>
    <row r="15258">
      <c r="A15258" s="441">
        <v>45884.0630819213</v>
      </c>
      <c r="B15258" s="294" t="s">
        <v>2280</v>
      </c>
    </row>
    <row r="15259">
      <c r="A15259" s="441">
        <v>45884.06310168981</v>
      </c>
      <c r="B15259" s="294" t="s">
        <v>2281</v>
      </c>
    </row>
    <row r="15260">
      <c r="A15260" s="441">
        <v>45884.06318136574</v>
      </c>
      <c r="B15260" s="294" t="s">
        <v>8267</v>
      </c>
    </row>
    <row r="15261">
      <c r="A15261" s="441">
        <v>45884.0631871875</v>
      </c>
      <c r="B15261" s="294" t="s">
        <v>2283</v>
      </c>
    </row>
    <row r="15262">
      <c r="A15262" s="441">
        <v>45884.063199861106</v>
      </c>
      <c r="B15262" s="294" t="s">
        <v>8268</v>
      </c>
    </row>
    <row r="15263">
      <c r="A15263" s="441">
        <v>45884.06320547454</v>
      </c>
      <c r="B15263" s="294" t="s">
        <v>2285</v>
      </c>
    </row>
    <row r="15264">
      <c r="A15264" s="441">
        <v>45884.06321274306</v>
      </c>
      <c r="B15264" s="294" t="s">
        <v>8269</v>
      </c>
    </row>
    <row r="15265">
      <c r="A15265" s="441">
        <v>45884.063221840275</v>
      </c>
      <c r="B15265" s="294" t="s">
        <v>8270</v>
      </c>
    </row>
    <row r="15266">
      <c r="A15266" s="441">
        <v>45884.25719856481</v>
      </c>
      <c r="B15266" s="294" t="s">
        <v>8271</v>
      </c>
    </row>
    <row r="15267">
      <c r="A15267" s="441">
        <v>45884.257349884254</v>
      </c>
      <c r="B15267" s="294" t="s">
        <v>8272</v>
      </c>
    </row>
    <row r="15268">
      <c r="A15268" s="441">
        <v>45884.25735875</v>
      </c>
      <c r="B15268" s="294" t="s">
        <v>2283</v>
      </c>
    </row>
    <row r="15269">
      <c r="A15269" s="441">
        <v>45884.257367847225</v>
      </c>
      <c r="B15269" s="294" t="s">
        <v>8273</v>
      </c>
    </row>
    <row r="15270">
      <c r="A15270" s="441">
        <v>45884.27872912037</v>
      </c>
      <c r="B15270" s="294" t="s">
        <v>8274</v>
      </c>
    </row>
    <row r="15271">
      <c r="A15271" s="441">
        <v>45884.27873392361</v>
      </c>
      <c r="B15271" s="294" t="s">
        <v>2260</v>
      </c>
    </row>
    <row r="15272">
      <c r="A15272" s="441">
        <v>45884.2787434375</v>
      </c>
      <c r="B15272" s="294" t="s">
        <v>2414</v>
      </c>
    </row>
    <row r="15273">
      <c r="A15273" s="441">
        <v>45884.278756886575</v>
      </c>
      <c r="B15273" s="294" t="s">
        <v>2264</v>
      </c>
    </row>
    <row r="15274">
      <c r="A15274" s="441">
        <v>45884.279264375</v>
      </c>
      <c r="B15274" s="294" t="s">
        <v>8275</v>
      </c>
    </row>
    <row r="15275">
      <c r="A15275" s="441">
        <v>45884.279291134255</v>
      </c>
      <c r="B15275" s="294" t="s">
        <v>2260</v>
      </c>
    </row>
    <row r="15276">
      <c r="A15276" s="441">
        <v>45884.2792949537</v>
      </c>
      <c r="B15276" s="294" t="s">
        <v>2414</v>
      </c>
    </row>
    <row r="15277">
      <c r="A15277" s="441">
        <v>45884.27929854167</v>
      </c>
      <c r="B15277" s="294" t="s">
        <v>2264</v>
      </c>
    </row>
    <row r="15278">
      <c r="A15278" s="441">
        <v>45884.36349737269</v>
      </c>
      <c r="B15278" s="294" t="s">
        <v>8276</v>
      </c>
    </row>
    <row r="15279">
      <c r="A15279" s="441">
        <v>45884.36352106481</v>
      </c>
      <c r="B15279" s="294" t="s">
        <v>2426</v>
      </c>
    </row>
    <row r="15280">
      <c r="A15280" s="441">
        <v>45884.36352478009</v>
      </c>
      <c r="B15280" s="294" t="s">
        <v>2398</v>
      </c>
    </row>
    <row r="15281">
      <c r="A15281" s="441">
        <v>45884.36353494213</v>
      </c>
      <c r="B15281" s="294" t="s">
        <v>2399</v>
      </c>
    </row>
    <row r="15282">
      <c r="A15282" s="441">
        <v>45884.36354798611</v>
      </c>
      <c r="B15282" s="294" t="s">
        <v>8277</v>
      </c>
    </row>
    <row r="15283">
      <c r="A15283" s="441">
        <v>45884.364895300925</v>
      </c>
      <c r="B15283" s="294" t="s">
        <v>8278</v>
      </c>
    </row>
    <row r="15284">
      <c r="A15284" s="441">
        <v>45884.364903090274</v>
      </c>
      <c r="B15284" s="294" t="s">
        <v>2622</v>
      </c>
    </row>
    <row r="15285">
      <c r="A15285" s="441">
        <v>45884.36491207176</v>
      </c>
      <c r="B15285" s="294" t="s">
        <v>2398</v>
      </c>
    </row>
    <row r="15286">
      <c r="A15286" s="441">
        <v>45884.364921053246</v>
      </c>
      <c r="B15286" s="294" t="s">
        <v>2399</v>
      </c>
    </row>
    <row r="15287">
      <c r="A15287" s="441">
        <v>45884.364955972225</v>
      </c>
      <c r="B15287" s="294" t="s">
        <v>8279</v>
      </c>
    </row>
    <row r="15288">
      <c r="A15288" s="441">
        <v>45884.365054594906</v>
      </c>
      <c r="B15288" s="294" t="s">
        <v>8280</v>
      </c>
    </row>
    <row r="15289">
      <c r="A15289" s="441">
        <v>45884.365058379626</v>
      </c>
      <c r="B15289" s="294" t="s">
        <v>2274</v>
      </c>
    </row>
    <row r="15290">
      <c r="A15290" s="441">
        <v>45884.365089548606</v>
      </c>
      <c r="B15290" s="294" t="s">
        <v>2426</v>
      </c>
    </row>
    <row r="15291">
      <c r="A15291" s="441">
        <v>45884.36509290509</v>
      </c>
      <c r="B15291" s="294" t="s">
        <v>2429</v>
      </c>
    </row>
    <row r="15292">
      <c r="A15292" s="441">
        <v>45884.365096134265</v>
      </c>
      <c r="B15292" s="294" t="s">
        <v>8228</v>
      </c>
    </row>
    <row r="15293">
      <c r="A15293" s="441">
        <v>45884.36509949074</v>
      </c>
      <c r="B15293" s="294" t="s">
        <v>8229</v>
      </c>
    </row>
    <row r="15294">
      <c r="A15294" s="441">
        <v>45884.365245810186</v>
      </c>
      <c r="B15294" s="294" t="s">
        <v>2342</v>
      </c>
    </row>
    <row r="15295">
      <c r="A15295" s="441">
        <v>45884.365262754625</v>
      </c>
      <c r="B15295" s="294" t="s">
        <v>8281</v>
      </c>
    </row>
    <row r="15296">
      <c r="A15296" s="441">
        <v>45884.365307685184</v>
      </c>
      <c r="B15296" s="294" t="s">
        <v>2280</v>
      </c>
    </row>
    <row r="15297">
      <c r="A15297" s="441">
        <v>45884.365318634256</v>
      </c>
      <c r="B15297" s="294" t="s">
        <v>2281</v>
      </c>
    </row>
    <row r="15298">
      <c r="A15298" s="441">
        <v>45884.365453101855</v>
      </c>
      <c r="B15298" s="294" t="s">
        <v>8282</v>
      </c>
    </row>
    <row r="15299">
      <c r="A15299" s="441">
        <v>45884.365456423606</v>
      </c>
      <c r="B15299" s="294" t="s">
        <v>2283</v>
      </c>
    </row>
    <row r="15300">
      <c r="A15300" s="441">
        <v>45884.36546804398</v>
      </c>
      <c r="B15300" s="294" t="s">
        <v>8283</v>
      </c>
    </row>
    <row r="15301">
      <c r="A15301" s="441">
        <v>45884.365471736106</v>
      </c>
      <c r="B15301" s="294" t="s">
        <v>2285</v>
      </c>
    </row>
    <row r="15302">
      <c r="A15302" s="441">
        <v>45884.365477326384</v>
      </c>
      <c r="B15302" s="294" t="s">
        <v>8284</v>
      </c>
    </row>
    <row r="15303">
      <c r="A15303" s="441">
        <v>45884.365485625</v>
      </c>
      <c r="B15303" s="294" t="s">
        <v>8285</v>
      </c>
    </row>
    <row r="15304">
      <c r="A15304" s="441">
        <v>45884.36604003472</v>
      </c>
      <c r="B15304" s="294" t="s">
        <v>8286</v>
      </c>
    </row>
    <row r="15305">
      <c r="A15305" s="441">
        <v>45884.36604434028</v>
      </c>
      <c r="B15305" s="294" t="s">
        <v>2274</v>
      </c>
    </row>
    <row r="15306">
      <c r="A15306" s="441">
        <v>45884.36605303241</v>
      </c>
      <c r="B15306" s="294" t="s">
        <v>2622</v>
      </c>
    </row>
    <row r="15307">
      <c r="A15307" s="441">
        <v>45884.36606714121</v>
      </c>
      <c r="B15307" s="294" t="s">
        <v>2641</v>
      </c>
    </row>
    <row r="15308">
      <c r="A15308" s="441">
        <v>45884.366071006945</v>
      </c>
      <c r="B15308" s="294" t="s">
        <v>8228</v>
      </c>
    </row>
    <row r="15309">
      <c r="A15309" s="441">
        <v>45884.36607474537</v>
      </c>
      <c r="B15309" s="294" t="s">
        <v>8229</v>
      </c>
    </row>
    <row r="15310">
      <c r="A15310" s="441">
        <v>45884.3662028588</v>
      </c>
      <c r="B15310" s="294" t="s">
        <v>2374</v>
      </c>
    </row>
    <row r="15311">
      <c r="A15311" s="441">
        <v>45884.366218518524</v>
      </c>
      <c r="B15311" s="294" t="s">
        <v>8287</v>
      </c>
    </row>
    <row r="15312">
      <c r="A15312" s="441">
        <v>45884.36625519676</v>
      </c>
      <c r="B15312" s="294" t="s">
        <v>2280</v>
      </c>
    </row>
    <row r="15313">
      <c r="A15313" s="441">
        <v>45884.36626717592</v>
      </c>
      <c r="B15313" s="294" t="s">
        <v>2281</v>
      </c>
    </row>
    <row r="15314">
      <c r="A15314" s="441">
        <v>45884.36642070602</v>
      </c>
      <c r="B15314" s="294" t="s">
        <v>8288</v>
      </c>
    </row>
    <row r="15315">
      <c r="A15315" s="441">
        <v>45884.36642503472</v>
      </c>
      <c r="B15315" s="294" t="s">
        <v>2283</v>
      </c>
    </row>
    <row r="15316">
      <c r="A15316" s="441">
        <v>45884.366442928236</v>
      </c>
      <c r="B15316" s="294" t="s">
        <v>8289</v>
      </c>
    </row>
    <row r="15317">
      <c r="A15317" s="441">
        <v>45884.36644732639</v>
      </c>
      <c r="B15317" s="294" t="s">
        <v>2285</v>
      </c>
    </row>
    <row r="15318">
      <c r="A15318" s="441">
        <v>45884.36645238426</v>
      </c>
      <c r="B15318" s="294" t="s">
        <v>8290</v>
      </c>
    </row>
    <row r="15319">
      <c r="A15319" s="441">
        <v>45884.366460150464</v>
      </c>
      <c r="B15319" s="294" t="s">
        <v>8291</v>
      </c>
    </row>
    <row r="15320">
      <c r="A15320" s="441">
        <v>45884.37509233796</v>
      </c>
      <c r="B15320" s="294" t="s">
        <v>2290</v>
      </c>
    </row>
    <row r="15321">
      <c r="A15321" s="441">
        <v>45884.37553048611</v>
      </c>
      <c r="B15321" s="294" t="s">
        <v>8292</v>
      </c>
    </row>
    <row r="15322">
      <c r="A15322" s="441">
        <v>45884.37554388889</v>
      </c>
      <c r="B15322" s="294" t="s">
        <v>8293</v>
      </c>
    </row>
    <row r="15323">
      <c r="A15323" s="441">
        <v>45884.37555065972</v>
      </c>
      <c r="B15323" s="294" t="s">
        <v>8294</v>
      </c>
    </row>
    <row r="15324">
      <c r="A15324" s="441">
        <v>45884.37555332176</v>
      </c>
      <c r="B15324" s="294" t="s">
        <v>2283</v>
      </c>
    </row>
    <row r="15325">
      <c r="A15325" s="441">
        <v>45884.375563912035</v>
      </c>
      <c r="B15325" s="294" t="s">
        <v>8295</v>
      </c>
    </row>
    <row r="15326">
      <c r="A15326" s="441">
        <v>45884.38774414352</v>
      </c>
      <c r="B15326" s="294" t="s">
        <v>8296</v>
      </c>
    </row>
    <row r="15327">
      <c r="A15327" s="441">
        <v>45884.38776131945</v>
      </c>
      <c r="B15327" s="294" t="s">
        <v>3149</v>
      </c>
    </row>
    <row r="15328">
      <c r="A15328" s="441">
        <v>45884.38777074074</v>
      </c>
      <c r="B15328" s="294" t="s">
        <v>2398</v>
      </c>
    </row>
    <row r="15329">
      <c r="A15329" s="441">
        <v>45884.38777915509</v>
      </c>
      <c r="B15329" s="294" t="s">
        <v>2399</v>
      </c>
    </row>
    <row r="15330">
      <c r="A15330" s="441">
        <v>45884.38779011574</v>
      </c>
      <c r="B15330" s="294" t="s">
        <v>8297</v>
      </c>
    </row>
    <row r="15331">
      <c r="A15331" s="441">
        <v>45884.389275</v>
      </c>
      <c r="B15331" s="294" t="s">
        <v>8298</v>
      </c>
    </row>
    <row r="15332">
      <c r="A15332" s="441">
        <v>45884.38928017361</v>
      </c>
      <c r="B15332" s="294" t="s">
        <v>2274</v>
      </c>
    </row>
    <row r="15333">
      <c r="A15333" s="441">
        <v>45884.38929211805</v>
      </c>
      <c r="B15333" s="294" t="s">
        <v>3149</v>
      </c>
    </row>
    <row r="15334">
      <c r="A15334" s="441">
        <v>45884.38929680556</v>
      </c>
      <c r="B15334" s="294" t="s">
        <v>3155</v>
      </c>
    </row>
    <row r="15335">
      <c r="A15335" s="441">
        <v>45884.389301574076</v>
      </c>
      <c r="B15335" s="294" t="s">
        <v>8228</v>
      </c>
    </row>
    <row r="15336">
      <c r="A15336" s="441">
        <v>45884.38930614584</v>
      </c>
      <c r="B15336" s="294" t="s">
        <v>8229</v>
      </c>
    </row>
    <row r="15337">
      <c r="A15337" s="441">
        <v>45884.38943768518</v>
      </c>
      <c r="B15337" s="294" t="s">
        <v>3014</v>
      </c>
    </row>
    <row r="15338">
      <c r="A15338" s="441">
        <v>45884.38945876157</v>
      </c>
      <c r="B15338" s="294" t="s">
        <v>8299</v>
      </c>
    </row>
    <row r="15339">
      <c r="A15339" s="441">
        <v>45884.38948081019</v>
      </c>
      <c r="B15339" s="294" t="s">
        <v>2280</v>
      </c>
    </row>
    <row r="15340">
      <c r="A15340" s="441">
        <v>45884.38949297454</v>
      </c>
      <c r="B15340" s="294" t="s">
        <v>2281</v>
      </c>
    </row>
    <row r="15341">
      <c r="A15341" s="441">
        <v>45884.38959160879</v>
      </c>
      <c r="B15341" s="294" t="s">
        <v>3157</v>
      </c>
    </row>
    <row r="15342">
      <c r="A15342" s="441">
        <v>45884.38960574074</v>
      </c>
      <c r="B15342" s="294" t="s">
        <v>8300</v>
      </c>
    </row>
    <row r="15343">
      <c r="A15343" s="441">
        <v>45884.389776296295</v>
      </c>
      <c r="B15343" s="294" t="s">
        <v>2435</v>
      </c>
    </row>
    <row r="15344">
      <c r="A15344" s="441">
        <v>45884.389779895835</v>
      </c>
      <c r="B15344" s="294" t="s">
        <v>8301</v>
      </c>
    </row>
    <row r="15345">
      <c r="A15345" s="441">
        <v>45884.38978442129</v>
      </c>
      <c r="B15345" s="294" t="s">
        <v>2283</v>
      </c>
    </row>
    <row r="15346">
      <c r="A15346" s="441">
        <v>45884.389796006944</v>
      </c>
      <c r="B15346" s="294" t="s">
        <v>8302</v>
      </c>
    </row>
    <row r="15347">
      <c r="A15347" s="441">
        <v>45884.38980020833</v>
      </c>
      <c r="B15347" s="294" t="s">
        <v>2285</v>
      </c>
    </row>
    <row r="15348">
      <c r="A15348" s="441">
        <v>45884.389806875</v>
      </c>
      <c r="B15348" s="294" t="s">
        <v>8303</v>
      </c>
    </row>
    <row r="15349">
      <c r="A15349" s="441">
        <v>45884.38981604167</v>
      </c>
      <c r="B15349" s="294" t="s">
        <v>8304</v>
      </c>
    </row>
    <row r="15350">
      <c r="A15350" s="441">
        <v>45884.48233322917</v>
      </c>
      <c r="B15350" s="294" t="s">
        <v>8305</v>
      </c>
    </row>
    <row r="15351">
      <c r="A15351" s="441">
        <v>45884.48234082176</v>
      </c>
      <c r="B15351" s="294" t="s">
        <v>2260</v>
      </c>
    </row>
    <row r="15352">
      <c r="A15352" s="441">
        <v>45884.48234609954</v>
      </c>
      <c r="B15352" s="294" t="s">
        <v>2447</v>
      </c>
    </row>
    <row r="15353">
      <c r="A15353" s="441">
        <v>45884.48237084491</v>
      </c>
      <c r="B15353" s="294" t="s">
        <v>2262</v>
      </c>
    </row>
    <row r="15354">
      <c r="A15354" s="441">
        <v>45884.48237813657</v>
      </c>
      <c r="B15354" s="294" t="s">
        <v>2448</v>
      </c>
    </row>
    <row r="15355">
      <c r="A15355" s="441">
        <v>45884.48239203704</v>
      </c>
      <c r="B15355" s="294" t="s">
        <v>2264</v>
      </c>
    </row>
    <row r="15356">
      <c r="A15356" s="441">
        <v>45884.48297532408</v>
      </c>
      <c r="B15356" s="294" t="s">
        <v>8306</v>
      </c>
    </row>
    <row r="15357">
      <c r="A15357" s="441">
        <v>45884.482985069444</v>
      </c>
      <c r="B15357" s="294" t="s">
        <v>2450</v>
      </c>
    </row>
    <row r="15358">
      <c r="A15358" s="441">
        <v>45884.48298954861</v>
      </c>
      <c r="B15358" s="294" t="s">
        <v>2451</v>
      </c>
    </row>
    <row r="15359">
      <c r="A15359" s="441">
        <v>45884.48299787037</v>
      </c>
      <c r="B15359" s="294" t="s">
        <v>8307</v>
      </c>
    </row>
    <row r="15360">
      <c r="A15360" s="441">
        <v>45884.48301565972</v>
      </c>
      <c r="B15360" s="294" t="s">
        <v>8308</v>
      </c>
    </row>
    <row r="15361">
      <c r="A15361" s="441">
        <v>45884.484051666666</v>
      </c>
      <c r="B15361" s="294" t="s">
        <v>8309</v>
      </c>
    </row>
    <row r="15362">
      <c r="A15362" s="441">
        <v>45884.48405653935</v>
      </c>
      <c r="B15362" s="294" t="s">
        <v>2274</v>
      </c>
    </row>
    <row r="15363">
      <c r="A15363" s="441">
        <v>45884.48407186342</v>
      </c>
      <c r="B15363" s="294" t="s">
        <v>2450</v>
      </c>
    </row>
    <row r="15364">
      <c r="A15364" s="441">
        <v>45884.4840759838</v>
      </c>
      <c r="B15364" s="294" t="s">
        <v>2455</v>
      </c>
    </row>
    <row r="15365">
      <c r="A15365" s="441">
        <v>45884.484088275465</v>
      </c>
      <c r="B15365" s="294" t="s">
        <v>8310</v>
      </c>
    </row>
    <row r="15366">
      <c r="A15366" s="441">
        <v>45884.484092743056</v>
      </c>
      <c r="B15366" s="294" t="s">
        <v>8311</v>
      </c>
    </row>
    <row r="15367">
      <c r="A15367" s="441">
        <v>45884.4841696875</v>
      </c>
      <c r="B15367" s="294" t="s">
        <v>2342</v>
      </c>
    </row>
    <row r="15368">
      <c r="A15368" s="441">
        <v>45884.48419394676</v>
      </c>
      <c r="B15368" s="294" t="s">
        <v>8312</v>
      </c>
    </row>
    <row r="15369">
      <c r="A15369" s="441">
        <v>45884.484213738426</v>
      </c>
      <c r="B15369" s="294" t="s">
        <v>2280</v>
      </c>
    </row>
    <row r="15370">
      <c r="A15370" s="441">
        <v>45884.48422493055</v>
      </c>
      <c r="B15370" s="294" t="s">
        <v>2281</v>
      </c>
    </row>
    <row r="15371">
      <c r="A15371" s="441">
        <v>45884.484313761575</v>
      </c>
      <c r="B15371" s="294" t="s">
        <v>8313</v>
      </c>
    </row>
    <row r="15372">
      <c r="A15372" s="441">
        <v>45884.48431813657</v>
      </c>
      <c r="B15372" s="294" t="s">
        <v>2283</v>
      </c>
    </row>
    <row r="15373">
      <c r="A15373" s="441">
        <v>45884.4843271412</v>
      </c>
      <c r="B15373" s="294" t="s">
        <v>8314</v>
      </c>
    </row>
    <row r="15374">
      <c r="A15374" s="441">
        <v>45884.48433155092</v>
      </c>
      <c r="B15374" s="294" t="s">
        <v>2285</v>
      </c>
    </row>
    <row r="15375">
      <c r="A15375" s="441">
        <v>45884.484337754635</v>
      </c>
      <c r="B15375" s="294" t="s">
        <v>8315</v>
      </c>
    </row>
    <row r="15376">
      <c r="A15376" s="441">
        <v>45884.48434627315</v>
      </c>
      <c r="B15376" s="294" t="s">
        <v>8316</v>
      </c>
    </row>
    <row r="15377">
      <c r="A15377" s="441">
        <v>45884.54052079861</v>
      </c>
      <c r="B15377" s="294" t="s">
        <v>2283</v>
      </c>
    </row>
    <row r="15378">
      <c r="A15378" s="441">
        <v>45884.54053190972</v>
      </c>
      <c r="B15378" s="294" t="s">
        <v>8317</v>
      </c>
    </row>
    <row r="15379">
      <c r="A15379" s="441">
        <v>45884.54085628472</v>
      </c>
      <c r="B15379" s="294" t="s">
        <v>8318</v>
      </c>
    </row>
    <row r="15380">
      <c r="A15380" s="441">
        <v>45884.54086702546</v>
      </c>
      <c r="B15380" s="294" t="s">
        <v>2260</v>
      </c>
    </row>
    <row r="15381">
      <c r="A15381" s="441">
        <v>45884.540881782406</v>
      </c>
      <c r="B15381" s="294" t="s">
        <v>2266</v>
      </c>
    </row>
    <row r="15382">
      <c r="A15382" s="441">
        <v>45884.54088702546</v>
      </c>
      <c r="B15382" s="294" t="s">
        <v>2267</v>
      </c>
    </row>
    <row r="15383">
      <c r="A15383" s="441">
        <v>45884.54089185185</v>
      </c>
      <c r="B15383" s="294" t="s">
        <v>2264</v>
      </c>
    </row>
    <row r="15384">
      <c r="A15384" s="441">
        <v>45884.75518368055</v>
      </c>
      <c r="B15384" s="294" t="s">
        <v>8319</v>
      </c>
    </row>
    <row r="15385">
      <c r="A15385" s="441">
        <v>45884.75518800926</v>
      </c>
      <c r="B15385" s="294" t="s">
        <v>2260</v>
      </c>
    </row>
    <row r="15386">
      <c r="A15386" s="441">
        <v>45884.755191585646</v>
      </c>
      <c r="B15386" s="294" t="s">
        <v>6121</v>
      </c>
    </row>
    <row r="15387">
      <c r="A15387" s="441">
        <v>45884.75520190972</v>
      </c>
      <c r="B15387" s="294" t="s">
        <v>2262</v>
      </c>
    </row>
    <row r="15388">
      <c r="A15388" s="441">
        <v>45884.755213020835</v>
      </c>
      <c r="B15388" s="294" t="s">
        <v>6122</v>
      </c>
    </row>
    <row r="15389">
      <c r="A15389" s="441">
        <v>45884.75522475694</v>
      </c>
      <c r="B15389" s="294" t="s">
        <v>2264</v>
      </c>
    </row>
    <row r="15390">
      <c r="A15390" s="441">
        <v>45884.75553525463</v>
      </c>
      <c r="B15390" s="294" t="s">
        <v>8320</v>
      </c>
    </row>
    <row r="15391">
      <c r="A15391" s="441">
        <v>45884.75555108796</v>
      </c>
      <c r="B15391" s="294" t="s">
        <v>3507</v>
      </c>
    </row>
    <row r="15392">
      <c r="A15392" s="441">
        <v>45884.7555550463</v>
      </c>
      <c r="B15392" s="294" t="s">
        <v>3508</v>
      </c>
    </row>
    <row r="15393">
      <c r="A15393" s="441">
        <v>45884.75556619213</v>
      </c>
      <c r="B15393" s="294" t="s">
        <v>8321</v>
      </c>
    </row>
    <row r="15394">
      <c r="A15394" s="441">
        <v>45884.755577696764</v>
      </c>
      <c r="B15394" s="294" t="s">
        <v>8322</v>
      </c>
    </row>
    <row r="15395">
      <c r="A15395" s="441">
        <v>45884.755985173615</v>
      </c>
      <c r="B15395" s="294" t="s">
        <v>8323</v>
      </c>
    </row>
    <row r="15396">
      <c r="A15396" s="441">
        <v>45884.75598945602</v>
      </c>
      <c r="B15396" s="294" t="s">
        <v>2274</v>
      </c>
    </row>
    <row r="15397">
      <c r="A15397" s="441">
        <v>45884.75601865741</v>
      </c>
      <c r="B15397" s="294" t="s">
        <v>3507</v>
      </c>
    </row>
    <row r="15398">
      <c r="A15398" s="441">
        <v>45884.7560228588</v>
      </c>
      <c r="B15398" s="294" t="s">
        <v>3512</v>
      </c>
    </row>
    <row r="15399">
      <c r="A15399" s="441">
        <v>45884.7560328588</v>
      </c>
      <c r="B15399" s="294" t="s">
        <v>8310</v>
      </c>
    </row>
    <row r="15400">
      <c r="A15400" s="441">
        <v>45884.756037175925</v>
      </c>
      <c r="B15400" s="294" t="s">
        <v>8311</v>
      </c>
    </row>
    <row r="15401">
      <c r="A15401" s="441">
        <v>45884.75612048611</v>
      </c>
      <c r="B15401" s="294" t="s">
        <v>2342</v>
      </c>
    </row>
    <row r="15402">
      <c r="A15402" s="441">
        <v>45884.75613642361</v>
      </c>
      <c r="B15402" s="294" t="s">
        <v>8324</v>
      </c>
    </row>
    <row r="15403">
      <c r="A15403" s="441">
        <v>45884.7561550463</v>
      </c>
      <c r="B15403" s="294" t="s">
        <v>2280</v>
      </c>
    </row>
    <row r="15404">
      <c r="A15404" s="441">
        <v>45884.75617237268</v>
      </c>
      <c r="B15404" s="294" t="s">
        <v>2281</v>
      </c>
    </row>
    <row r="15405">
      <c r="A15405" s="441">
        <v>45884.75624829861</v>
      </c>
      <c r="B15405" s="294" t="s">
        <v>8325</v>
      </c>
    </row>
    <row r="15406">
      <c r="A15406" s="441">
        <v>45884.75625569445</v>
      </c>
      <c r="B15406" s="294" t="s">
        <v>2283</v>
      </c>
    </row>
    <row r="15407">
      <c r="A15407" s="441">
        <v>45884.75626358796</v>
      </c>
      <c r="B15407" s="294" t="s">
        <v>8326</v>
      </c>
    </row>
    <row r="15408">
      <c r="A15408" s="441">
        <v>45884.75626761574</v>
      </c>
      <c r="B15408" s="294" t="s">
        <v>2285</v>
      </c>
    </row>
    <row r="15409">
      <c r="A15409" s="441">
        <v>45884.75627690973</v>
      </c>
      <c r="B15409" s="294" t="s">
        <v>8327</v>
      </c>
    </row>
    <row r="15410">
      <c r="A15410" s="441">
        <v>45884.7562849074</v>
      </c>
      <c r="B15410" s="294" t="s">
        <v>8328</v>
      </c>
    </row>
    <row r="15411">
      <c r="A15411" s="441">
        <v>45884.75837527778</v>
      </c>
      <c r="B15411" s="294" t="s">
        <v>2283</v>
      </c>
    </row>
    <row r="15412">
      <c r="A15412" s="441">
        <v>45884.75840402777</v>
      </c>
      <c r="B15412" s="294" t="s">
        <v>8329</v>
      </c>
    </row>
    <row r="15413">
      <c r="A15413" s="441">
        <v>45884.808797453705</v>
      </c>
      <c r="B15413" s="294" t="s">
        <v>8330</v>
      </c>
    </row>
    <row r="15414">
      <c r="A15414" s="441">
        <v>45884.8088078125</v>
      </c>
      <c r="B15414" s="294" t="s">
        <v>2397</v>
      </c>
    </row>
    <row r="15415">
      <c r="A15415" s="441">
        <v>45884.80882563657</v>
      </c>
      <c r="B15415" s="294" t="s">
        <v>2398</v>
      </c>
    </row>
    <row r="15416">
      <c r="A15416" s="441">
        <v>45884.808832442126</v>
      </c>
      <c r="B15416" s="294" t="s">
        <v>2399</v>
      </c>
    </row>
    <row r="15417">
      <c r="A15417" s="441">
        <v>45884.80884868056</v>
      </c>
      <c r="B15417" s="294" t="s">
        <v>8331</v>
      </c>
    </row>
    <row r="15418">
      <c r="A15418" s="441">
        <v>45884.81017116898</v>
      </c>
      <c r="B15418" s="294" t="s">
        <v>8332</v>
      </c>
    </row>
    <row r="15419">
      <c r="A15419" s="441">
        <v>45884.81017483796</v>
      </c>
      <c r="B15419" s="294" t="s">
        <v>2274</v>
      </c>
    </row>
    <row r="15420">
      <c r="A15420" s="441">
        <v>45884.81018306713</v>
      </c>
      <c r="B15420" s="294" t="s">
        <v>2397</v>
      </c>
    </row>
    <row r="15421">
      <c r="A15421" s="441">
        <v>45884.81020238426</v>
      </c>
      <c r="B15421" s="294" t="s">
        <v>2402</v>
      </c>
    </row>
    <row r="15422">
      <c r="A15422" s="441">
        <v>45884.810205636575</v>
      </c>
      <c r="B15422" s="294" t="s">
        <v>8310</v>
      </c>
    </row>
    <row r="15423">
      <c r="A15423" s="441">
        <v>45884.81020856481</v>
      </c>
      <c r="B15423" s="294" t="s">
        <v>8311</v>
      </c>
    </row>
    <row r="15424">
      <c r="A15424" s="441">
        <v>45884.810359131945</v>
      </c>
      <c r="B15424" s="294" t="s">
        <v>2342</v>
      </c>
    </row>
    <row r="15425">
      <c r="A15425" s="441">
        <v>45884.810369363426</v>
      </c>
      <c r="B15425" s="294" t="s">
        <v>8333</v>
      </c>
    </row>
    <row r="15426">
      <c r="A15426" s="441">
        <v>45884.810399548616</v>
      </c>
      <c r="B15426" s="294" t="s">
        <v>2280</v>
      </c>
    </row>
    <row r="15427">
      <c r="A15427" s="441">
        <v>45884.810410590275</v>
      </c>
      <c r="B15427" s="294" t="s">
        <v>2281</v>
      </c>
    </row>
    <row r="15428">
      <c r="A15428" s="441">
        <v>45884.810518530096</v>
      </c>
      <c r="B15428" s="294" t="s">
        <v>8334</v>
      </c>
    </row>
    <row r="15429">
      <c r="A15429" s="441">
        <v>45884.81052130787</v>
      </c>
      <c r="B15429" s="294" t="s">
        <v>2283</v>
      </c>
    </row>
    <row r="15430">
      <c r="A15430" s="441">
        <v>45884.81052920139</v>
      </c>
      <c r="B15430" s="294" t="s">
        <v>8335</v>
      </c>
    </row>
    <row r="15431">
      <c r="A15431" s="441">
        <v>45884.81053162037</v>
      </c>
      <c r="B15431" s="294" t="s">
        <v>2285</v>
      </c>
    </row>
    <row r="15432">
      <c r="A15432" s="441">
        <v>45884.81053663194</v>
      </c>
      <c r="B15432" s="294" t="s">
        <v>8336</v>
      </c>
    </row>
    <row r="15433">
      <c r="A15433" s="441">
        <v>45884.81054392361</v>
      </c>
      <c r="B15433" s="294" t="s">
        <v>8337</v>
      </c>
    </row>
    <row r="15434">
      <c r="A15434" s="441">
        <v>45884.899707812496</v>
      </c>
      <c r="B15434" s="294" t="s">
        <v>8338</v>
      </c>
    </row>
    <row r="15435">
      <c r="A15435" s="441">
        <v>45884.89971287037</v>
      </c>
      <c r="B15435" s="294" t="s">
        <v>2260</v>
      </c>
    </row>
    <row r="15436">
      <c r="A15436" s="441">
        <v>45884.89971587963</v>
      </c>
      <c r="B15436" s="294" t="s">
        <v>2696</v>
      </c>
    </row>
    <row r="15437">
      <c r="A15437" s="441">
        <v>45884.89971898148</v>
      </c>
      <c r="B15437" s="294" t="s">
        <v>2264</v>
      </c>
    </row>
    <row r="15438">
      <c r="A15438" s="441">
        <v>45884.91258668981</v>
      </c>
      <c r="B15438" s="294" t="s">
        <v>8339</v>
      </c>
    </row>
    <row r="15439">
      <c r="A15439" s="441">
        <v>45884.91259635417</v>
      </c>
      <c r="B15439" s="294" t="s">
        <v>2372</v>
      </c>
    </row>
    <row r="15440">
      <c r="A15440" s="441">
        <v>45884.91260841435</v>
      </c>
      <c r="B15440" s="294" t="s">
        <v>2398</v>
      </c>
    </row>
    <row r="15441">
      <c r="A15441" s="441">
        <v>45884.91263421296</v>
      </c>
      <c r="B15441" s="294" t="s">
        <v>2399</v>
      </c>
    </row>
    <row r="15442">
      <c r="A15442" s="441">
        <v>45884.91265790509</v>
      </c>
      <c r="B15442" s="294" t="s">
        <v>8340</v>
      </c>
    </row>
    <row r="15443">
      <c r="A15443" s="441">
        <v>45884.91398511574</v>
      </c>
      <c r="B15443" s="294" t="s">
        <v>8341</v>
      </c>
    </row>
    <row r="15444">
      <c r="A15444" s="441">
        <v>45884.91398784722</v>
      </c>
      <c r="B15444" s="294" t="s">
        <v>2274</v>
      </c>
    </row>
    <row r="15445">
      <c r="A15445" s="441">
        <v>45884.91399357639</v>
      </c>
      <c r="B15445" s="294" t="s">
        <v>2372</v>
      </c>
    </row>
    <row r="15446">
      <c r="A15446" s="441">
        <v>45884.913995995375</v>
      </c>
      <c r="B15446" s="294" t="s">
        <v>2373</v>
      </c>
    </row>
    <row r="15447">
      <c r="A15447" s="441">
        <v>45884.913998449076</v>
      </c>
      <c r="B15447" s="294" t="s">
        <v>8310</v>
      </c>
    </row>
    <row r="15448">
      <c r="A15448" s="441">
        <v>45884.9140009375</v>
      </c>
      <c r="B15448" s="294" t="s">
        <v>8311</v>
      </c>
    </row>
    <row r="15449">
      <c r="A15449" s="441">
        <v>45884.91407543981</v>
      </c>
      <c r="B15449" s="294" t="s">
        <v>2342</v>
      </c>
    </row>
    <row r="15450">
      <c r="A15450" s="441">
        <v>45884.91410203704</v>
      </c>
      <c r="B15450" s="294" t="s">
        <v>8342</v>
      </c>
    </row>
    <row r="15451">
      <c r="A15451" s="441">
        <v>45884.91411657407</v>
      </c>
      <c r="B15451" s="294" t="s">
        <v>2280</v>
      </c>
    </row>
    <row r="15452">
      <c r="A15452" s="441">
        <v>45884.91412421296</v>
      </c>
      <c r="B15452" s="294" t="s">
        <v>2281</v>
      </c>
    </row>
    <row r="15453">
      <c r="A15453" s="441">
        <v>45884.914179976855</v>
      </c>
      <c r="B15453" s="294" t="s">
        <v>8343</v>
      </c>
    </row>
    <row r="15454">
      <c r="A15454" s="441">
        <v>45884.91418255787</v>
      </c>
      <c r="B15454" s="294" t="s">
        <v>2283</v>
      </c>
    </row>
    <row r="15455">
      <c r="A15455" s="441">
        <v>45884.91418854167</v>
      </c>
      <c r="B15455" s="294" t="s">
        <v>8344</v>
      </c>
    </row>
    <row r="15456">
      <c r="A15456" s="441">
        <v>45884.9141910301</v>
      </c>
      <c r="B15456" s="294" t="s">
        <v>2285</v>
      </c>
    </row>
    <row r="15457">
      <c r="A15457" s="441">
        <v>45884.91419471065</v>
      </c>
      <c r="B15457" s="294" t="s">
        <v>8345</v>
      </c>
    </row>
    <row r="15458">
      <c r="A15458" s="441">
        <v>45884.9142014699</v>
      </c>
      <c r="B15458" s="294" t="s">
        <v>8346</v>
      </c>
    </row>
    <row r="15459">
      <c r="A15459" s="441">
        <v>45884.969618981486</v>
      </c>
      <c r="B15459" s="294" t="s">
        <v>8347</v>
      </c>
    </row>
    <row r="15460">
      <c r="A15460" s="441">
        <v>45884.96962315972</v>
      </c>
      <c r="B15460" s="294" t="s">
        <v>2260</v>
      </c>
    </row>
    <row r="15461">
      <c r="A15461" s="441">
        <v>45884.96962668981</v>
      </c>
      <c r="B15461" s="294" t="s">
        <v>2927</v>
      </c>
    </row>
    <row r="15462">
      <c r="A15462" s="441">
        <v>45884.969631087966</v>
      </c>
      <c r="B15462" s="294" t="s">
        <v>2262</v>
      </c>
    </row>
    <row r="15463">
      <c r="A15463" s="441">
        <v>45884.96964038194</v>
      </c>
      <c r="B15463" s="294" t="s">
        <v>2928</v>
      </c>
    </row>
    <row r="15464">
      <c r="A15464" s="441">
        <v>45884.96966221065</v>
      </c>
      <c r="B15464" s="294" t="s">
        <v>2264</v>
      </c>
    </row>
    <row r="15465">
      <c r="A15465" s="441">
        <v>45884.96989626157</v>
      </c>
      <c r="B15465" s="294" t="s">
        <v>8348</v>
      </c>
    </row>
    <row r="15466">
      <c r="A15466" s="441">
        <v>45884.96990967593</v>
      </c>
      <c r="B15466" s="294" t="s">
        <v>2828</v>
      </c>
    </row>
    <row r="15467">
      <c r="A15467" s="441">
        <v>45884.96991398148</v>
      </c>
      <c r="B15467" s="294" t="s">
        <v>2565</v>
      </c>
    </row>
    <row r="15468">
      <c r="A15468" s="441">
        <v>45884.96992570602</v>
      </c>
      <c r="B15468" s="294" t="s">
        <v>8349</v>
      </c>
    </row>
    <row r="15469">
      <c r="A15469" s="441">
        <v>45884.96993868056</v>
      </c>
      <c r="B15469" s="294" t="s">
        <v>8350</v>
      </c>
    </row>
    <row r="15470">
      <c r="A15470" s="441">
        <v>45884.97008666667</v>
      </c>
      <c r="B15470" s="294" t="s">
        <v>8351</v>
      </c>
    </row>
    <row r="15471">
      <c r="A15471" s="441">
        <v>45884.97009387732</v>
      </c>
      <c r="B15471" s="294" t="s">
        <v>2275</v>
      </c>
    </row>
    <row r="15472">
      <c r="A15472" s="441">
        <v>45884.97009751157</v>
      </c>
      <c r="B15472" s="294" t="s">
        <v>2565</v>
      </c>
    </row>
    <row r="15473">
      <c r="A15473" s="441">
        <v>45884.970104039356</v>
      </c>
      <c r="B15473" s="294" t="s">
        <v>8352</v>
      </c>
    </row>
    <row r="15474">
      <c r="A15474" s="441">
        <v>45884.9701146875</v>
      </c>
      <c r="B15474" s="294" t="s">
        <v>8353</v>
      </c>
    </row>
    <row r="15475">
      <c r="A15475" s="441">
        <v>45884.97092304398</v>
      </c>
      <c r="B15475" s="294" t="s">
        <v>8354</v>
      </c>
    </row>
    <row r="15476">
      <c r="A15476" s="441">
        <v>45884.970926354166</v>
      </c>
      <c r="B15476" s="294" t="s">
        <v>2274</v>
      </c>
    </row>
    <row r="15477">
      <c r="A15477" s="441">
        <v>45884.970937488426</v>
      </c>
      <c r="B15477" s="294" t="s">
        <v>2828</v>
      </c>
    </row>
    <row r="15478">
      <c r="A15478" s="441">
        <v>45884.9709407176</v>
      </c>
      <c r="B15478" s="294" t="s">
        <v>2832</v>
      </c>
    </row>
    <row r="15479">
      <c r="A15479" s="441">
        <v>45884.97094396991</v>
      </c>
      <c r="B15479" s="294" t="s">
        <v>8310</v>
      </c>
    </row>
    <row r="15480">
      <c r="A15480" s="441">
        <v>45884.970947511574</v>
      </c>
      <c r="B15480" s="294" t="s">
        <v>8311</v>
      </c>
    </row>
    <row r="15481">
      <c r="A15481" s="441">
        <v>45884.97104430555</v>
      </c>
      <c r="B15481" s="294" t="s">
        <v>2278</v>
      </c>
    </row>
    <row r="15482">
      <c r="A15482" s="441">
        <v>45884.97106167824</v>
      </c>
      <c r="B15482" s="294" t="s">
        <v>8355</v>
      </c>
    </row>
    <row r="15483">
      <c r="A15483" s="441">
        <v>45884.97108268518</v>
      </c>
      <c r="B15483" s="294" t="s">
        <v>2280</v>
      </c>
    </row>
    <row r="15484">
      <c r="A15484" s="441">
        <v>45884.971094953704</v>
      </c>
      <c r="B15484" s="294" t="s">
        <v>2281</v>
      </c>
    </row>
    <row r="15485">
      <c r="A15485" s="441">
        <v>45884.97118721065</v>
      </c>
      <c r="B15485" s="294" t="s">
        <v>8356</v>
      </c>
    </row>
    <row r="15486">
      <c r="A15486" s="441">
        <v>45884.971190937504</v>
      </c>
      <c r="B15486" s="294" t="s">
        <v>2283</v>
      </c>
    </row>
    <row r="15487">
      <c r="A15487" s="441">
        <v>45884.97119939815</v>
      </c>
      <c r="B15487" s="294" t="s">
        <v>8357</v>
      </c>
    </row>
    <row r="15488">
      <c r="A15488" s="441">
        <v>45884.97120298611</v>
      </c>
      <c r="B15488" s="294" t="s">
        <v>2285</v>
      </c>
    </row>
    <row r="15489">
      <c r="A15489" s="441">
        <v>45884.971208773146</v>
      </c>
      <c r="B15489" s="294" t="s">
        <v>8358</v>
      </c>
    </row>
    <row r="15490">
      <c r="A15490" s="441">
        <v>45884.97121682871</v>
      </c>
      <c r="B15490" s="294" t="s">
        <v>8359</v>
      </c>
    </row>
    <row r="15491">
      <c r="A15491" s="441">
        <v>45884.971564293985</v>
      </c>
      <c r="B15491" s="294" t="s">
        <v>8360</v>
      </c>
    </row>
    <row r="15492">
      <c r="A15492" s="441">
        <v>45884.97156841435</v>
      </c>
      <c r="B15492" s="294" t="s">
        <v>2274</v>
      </c>
    </row>
    <row r="15493">
      <c r="A15493" s="441">
        <v>45884.971580439815</v>
      </c>
      <c r="B15493" s="294" t="s">
        <v>2275</v>
      </c>
    </row>
    <row r="15494">
      <c r="A15494" s="441">
        <v>45884.97158783565</v>
      </c>
      <c r="B15494" s="294" t="s">
        <v>2276</v>
      </c>
    </row>
    <row r="15495">
      <c r="A15495" s="441">
        <v>45884.971599212964</v>
      </c>
      <c r="B15495" s="294" t="s">
        <v>8310</v>
      </c>
    </row>
    <row r="15496">
      <c r="A15496" s="441">
        <v>45884.97160318287</v>
      </c>
      <c r="B15496" s="294" t="s">
        <v>8311</v>
      </c>
    </row>
    <row r="15497">
      <c r="A15497" s="441">
        <v>45884.97186362269</v>
      </c>
      <c r="B15497" s="294" t="s">
        <v>2278</v>
      </c>
    </row>
    <row r="15498">
      <c r="A15498" s="441">
        <v>45884.97188949074</v>
      </c>
      <c r="B15498" s="294" t="s">
        <v>8361</v>
      </c>
    </row>
    <row r="15499">
      <c r="A15499" s="441">
        <v>45884.971949467596</v>
      </c>
      <c r="B15499" s="294" t="s">
        <v>2280</v>
      </c>
    </row>
    <row r="15500">
      <c r="A15500" s="441">
        <v>45884.97197185185</v>
      </c>
      <c r="B15500" s="294" t="s">
        <v>2281</v>
      </c>
    </row>
    <row r="15501">
      <c r="A15501" s="441">
        <v>45884.97219822917</v>
      </c>
      <c r="B15501" s="294" t="s">
        <v>8362</v>
      </c>
    </row>
    <row r="15502">
      <c r="A15502" s="441">
        <v>45884.97220278935</v>
      </c>
      <c r="B15502" s="294" t="s">
        <v>2283</v>
      </c>
    </row>
    <row r="15503">
      <c r="A15503" s="441">
        <v>45884.97221717593</v>
      </c>
      <c r="B15503" s="294" t="s">
        <v>8363</v>
      </c>
    </row>
    <row r="15504">
      <c r="A15504" s="441">
        <v>45884.972301863425</v>
      </c>
      <c r="B15504" s="294" t="s">
        <v>2285</v>
      </c>
    </row>
    <row r="15505">
      <c r="A15505" s="441">
        <v>45884.97232019676</v>
      </c>
      <c r="B15505" s="294" t="s">
        <v>8364</v>
      </c>
    </row>
    <row r="15506">
      <c r="A15506" s="441">
        <v>45884.9723289699</v>
      </c>
      <c r="B15506" s="294" t="s">
        <v>8365</v>
      </c>
    </row>
    <row r="15507">
      <c r="A15507" s="441">
        <v>45885.25719390046</v>
      </c>
      <c r="B15507" s="294" t="s">
        <v>8366</v>
      </c>
    </row>
    <row r="15508">
      <c r="A15508" s="441">
        <v>45885.25726091435</v>
      </c>
      <c r="B15508" s="294" t="s">
        <v>8367</v>
      </c>
    </row>
    <row r="15509">
      <c r="A15509" s="441">
        <v>45885.2572697338</v>
      </c>
      <c r="B15509" s="294" t="s">
        <v>2283</v>
      </c>
    </row>
    <row r="15510">
      <c r="A15510" s="441">
        <v>45885.25728240741</v>
      </c>
      <c r="B15510" s="294" t="s">
        <v>8368</v>
      </c>
    </row>
    <row r="15511">
      <c r="A15511" s="441">
        <v>45885.325884907405</v>
      </c>
      <c r="B15511" s="294" t="s">
        <v>8369</v>
      </c>
    </row>
    <row r="15512">
      <c r="A15512" s="441">
        <v>45885.32589075231</v>
      </c>
      <c r="B15512" s="294" t="s">
        <v>2260</v>
      </c>
    </row>
    <row r="15513">
      <c r="A15513" s="441">
        <v>45885.32589457176</v>
      </c>
      <c r="B15513" s="294" t="s">
        <v>2713</v>
      </c>
    </row>
    <row r="15514">
      <c r="A15514" s="441">
        <v>45885.325914444446</v>
      </c>
      <c r="B15514" s="294" t="s">
        <v>2262</v>
      </c>
    </row>
    <row r="15515">
      <c r="A15515" s="441">
        <v>45885.32592109954</v>
      </c>
      <c r="B15515" s="294" t="s">
        <v>2716</v>
      </c>
    </row>
    <row r="15516">
      <c r="A15516" s="441">
        <v>45885.32593523148</v>
      </c>
      <c r="B15516" s="294" t="s">
        <v>2264</v>
      </c>
    </row>
    <row r="15517">
      <c r="A15517" s="441">
        <v>45885.32661576389</v>
      </c>
      <c r="B15517" s="294" t="s">
        <v>8370</v>
      </c>
    </row>
    <row r="15518">
      <c r="A15518" s="441">
        <v>45885.32662597222</v>
      </c>
      <c r="B15518" s="294" t="s">
        <v>2719</v>
      </c>
    </row>
    <row r="15519">
      <c r="A15519" s="441">
        <v>45885.32663340278</v>
      </c>
      <c r="B15519" s="294" t="s">
        <v>6192</v>
      </c>
    </row>
    <row r="15520">
      <c r="A15520" s="441">
        <v>45885.32664230324</v>
      </c>
      <c r="B15520" s="294" t="s">
        <v>8371</v>
      </c>
    </row>
    <row r="15521">
      <c r="A15521" s="441">
        <v>45885.32667775463</v>
      </c>
      <c r="B15521" s="294" t="s">
        <v>8372</v>
      </c>
    </row>
    <row r="15522">
      <c r="A15522" s="441">
        <v>45885.327235000004</v>
      </c>
      <c r="B15522" s="294" t="s">
        <v>8373</v>
      </c>
    </row>
    <row r="15523">
      <c r="A15523" s="441">
        <v>45885.32723846065</v>
      </c>
      <c r="B15523" s="294" t="s">
        <v>2274</v>
      </c>
    </row>
    <row r="15524">
      <c r="A15524" s="441">
        <v>45885.32725594907</v>
      </c>
      <c r="B15524" s="294" t="s">
        <v>2719</v>
      </c>
    </row>
    <row r="15525">
      <c r="A15525" s="441">
        <v>45885.32725920139</v>
      </c>
      <c r="B15525" s="294" t="s">
        <v>2725</v>
      </c>
    </row>
    <row r="15526">
      <c r="A15526" s="441">
        <v>45885.32726263889</v>
      </c>
      <c r="B15526" s="294" t="s">
        <v>8310</v>
      </c>
    </row>
    <row r="15527">
      <c r="A15527" s="441">
        <v>45885.32726579861</v>
      </c>
      <c r="B15527" s="294" t="s">
        <v>8311</v>
      </c>
    </row>
    <row r="15528">
      <c r="A15528" s="441">
        <v>45885.32736026621</v>
      </c>
      <c r="B15528" s="294" t="s">
        <v>2278</v>
      </c>
    </row>
    <row r="15529">
      <c r="A15529" s="441">
        <v>45885.32738241898</v>
      </c>
      <c r="B15529" s="294" t="s">
        <v>8374</v>
      </c>
    </row>
    <row r="15530">
      <c r="A15530" s="441">
        <v>45885.32740234953</v>
      </c>
      <c r="B15530" s="294" t="s">
        <v>2280</v>
      </c>
    </row>
    <row r="15531">
      <c r="A15531" s="441">
        <v>45885.327412858795</v>
      </c>
      <c r="B15531" s="294" t="s">
        <v>2281</v>
      </c>
    </row>
    <row r="15532">
      <c r="A15532" s="441">
        <v>45885.32748769676</v>
      </c>
      <c r="B15532" s="294" t="s">
        <v>8375</v>
      </c>
    </row>
    <row r="15533">
      <c r="A15533" s="441">
        <v>45885.32749138889</v>
      </c>
      <c r="B15533" s="294" t="s">
        <v>2283</v>
      </c>
    </row>
    <row r="15534">
      <c r="A15534" s="441">
        <v>45885.32750543981</v>
      </c>
      <c r="B15534" s="294" t="s">
        <v>8376</v>
      </c>
    </row>
    <row r="15535">
      <c r="A15535" s="441">
        <v>45885.327508483795</v>
      </c>
      <c r="B15535" s="294" t="s">
        <v>2285</v>
      </c>
    </row>
    <row r="15536">
      <c r="A15536" s="441">
        <v>45885.327513958335</v>
      </c>
      <c r="B15536" s="294" t="s">
        <v>8377</v>
      </c>
    </row>
    <row r="15537">
      <c r="A15537" s="441">
        <v>45885.32752127315</v>
      </c>
      <c r="B15537" s="294" t="s">
        <v>8378</v>
      </c>
    </row>
    <row r="15538">
      <c r="A15538" s="441">
        <v>45885.37507997685</v>
      </c>
      <c r="B15538" s="294" t="s">
        <v>2290</v>
      </c>
    </row>
    <row r="15539">
      <c r="A15539" s="441">
        <v>45885.37559082176</v>
      </c>
      <c r="B15539" s="294" t="s">
        <v>2659</v>
      </c>
    </row>
    <row r="15540">
      <c r="A15540" s="441">
        <v>45885.375802291666</v>
      </c>
      <c r="B15540" s="294" t="s">
        <v>8379</v>
      </c>
    </row>
    <row r="15541">
      <c r="A15541" s="441">
        <v>45885.37582318287</v>
      </c>
      <c r="B15541" s="294" t="s">
        <v>8380</v>
      </c>
    </row>
    <row r="15542">
      <c r="A15542" s="441">
        <v>45885.37583431713</v>
      </c>
      <c r="B15542" s="294" t="s">
        <v>8381</v>
      </c>
    </row>
    <row r="15543">
      <c r="A15543" s="441">
        <v>45885.375837789354</v>
      </c>
      <c r="B15543" s="294" t="s">
        <v>2283</v>
      </c>
    </row>
    <row r="15544">
      <c r="A15544" s="441">
        <v>45885.375846689814</v>
      </c>
      <c r="B15544" s="294" t="s">
        <v>8382</v>
      </c>
    </row>
    <row r="15545">
      <c r="A15545" s="441">
        <v>45885.38779303241</v>
      </c>
      <c r="B15545" s="294" t="s">
        <v>8383</v>
      </c>
    </row>
    <row r="15546">
      <c r="A15546" s="441">
        <v>45885.387796875</v>
      </c>
      <c r="B15546" s="294" t="s">
        <v>2260</v>
      </c>
    </row>
    <row r="15547">
      <c r="A15547" s="441">
        <v>45885.38779982639</v>
      </c>
      <c r="B15547" s="294" t="s">
        <v>2414</v>
      </c>
    </row>
    <row r="15548">
      <c r="A15548" s="441">
        <v>45885.387802592595</v>
      </c>
      <c r="B15548" s="294" t="s">
        <v>2264</v>
      </c>
    </row>
    <row r="15549">
      <c r="A15549" s="441">
        <v>45885.38809868056</v>
      </c>
      <c r="B15549" s="294" t="s">
        <v>8384</v>
      </c>
    </row>
    <row r="15550">
      <c r="A15550" s="441">
        <v>45885.388103564816</v>
      </c>
      <c r="B15550" s="294" t="s">
        <v>2260</v>
      </c>
    </row>
    <row r="15551">
      <c r="A15551" s="441">
        <v>45885.38810862269</v>
      </c>
      <c r="B15551" s="294" t="s">
        <v>2414</v>
      </c>
    </row>
    <row r="15552">
      <c r="A15552" s="441">
        <v>45885.38811344907</v>
      </c>
      <c r="B15552" s="294" t="s">
        <v>2264</v>
      </c>
    </row>
    <row r="15553">
      <c r="A15553" s="441">
        <v>45885.41804618055</v>
      </c>
      <c r="B15553" s="294" t="s">
        <v>8385</v>
      </c>
    </row>
    <row r="15554">
      <c r="A15554" s="441">
        <v>45885.41806116898</v>
      </c>
      <c r="B15554" s="294" t="s">
        <v>2612</v>
      </c>
    </row>
    <row r="15555">
      <c r="A15555" s="441">
        <v>45885.4180649537</v>
      </c>
      <c r="B15555" s="294" t="s">
        <v>2398</v>
      </c>
    </row>
    <row r="15556">
      <c r="A15556" s="441">
        <v>45885.41807310186</v>
      </c>
      <c r="B15556" s="294" t="s">
        <v>2399</v>
      </c>
    </row>
    <row r="15557">
      <c r="A15557" s="441">
        <v>45885.418081435186</v>
      </c>
      <c r="B15557" s="294" t="s">
        <v>8386</v>
      </c>
    </row>
    <row r="15558">
      <c r="A15558" s="441">
        <v>45885.418467696756</v>
      </c>
      <c r="B15558" s="294" t="s">
        <v>8387</v>
      </c>
    </row>
    <row r="15559">
      <c r="A15559" s="441">
        <v>45885.41847229167</v>
      </c>
      <c r="B15559" s="294" t="s">
        <v>2260</v>
      </c>
    </row>
    <row r="15560">
      <c r="A15560" s="441">
        <v>45885.41847453704</v>
      </c>
      <c r="B15560" s="294" t="s">
        <v>2414</v>
      </c>
    </row>
    <row r="15561">
      <c r="A15561" s="441">
        <v>45885.41847665509</v>
      </c>
      <c r="B15561" s="294" t="s">
        <v>2264</v>
      </c>
    </row>
    <row r="15562">
      <c r="A15562" s="441">
        <v>45885.418968171296</v>
      </c>
      <c r="B15562" s="294" t="s">
        <v>8388</v>
      </c>
    </row>
    <row r="15563">
      <c r="A15563" s="441">
        <v>45885.418971203704</v>
      </c>
      <c r="B15563" s="294" t="s">
        <v>2274</v>
      </c>
    </row>
    <row r="15564">
      <c r="A15564" s="441">
        <v>45885.418978807866</v>
      </c>
      <c r="B15564" s="294" t="s">
        <v>2612</v>
      </c>
    </row>
    <row r="15565">
      <c r="A15565" s="441">
        <v>45885.41898210648</v>
      </c>
      <c r="B15565" s="294" t="s">
        <v>3957</v>
      </c>
    </row>
    <row r="15566">
      <c r="A15566" s="441">
        <v>45885.41899100694</v>
      </c>
      <c r="B15566" s="294" t="s">
        <v>8310</v>
      </c>
    </row>
    <row r="15567">
      <c r="A15567" s="441">
        <v>45885.41899921296</v>
      </c>
      <c r="B15567" s="294" t="s">
        <v>8311</v>
      </c>
    </row>
    <row r="15568">
      <c r="A15568" s="441">
        <v>45885.419157094904</v>
      </c>
      <c r="B15568" s="294" t="s">
        <v>2374</v>
      </c>
    </row>
    <row r="15569">
      <c r="A15569" s="441">
        <v>45885.41916949074</v>
      </c>
      <c r="B15569" s="294" t="s">
        <v>8389</v>
      </c>
    </row>
    <row r="15570">
      <c r="A15570" s="441">
        <v>45885.419198483796</v>
      </c>
      <c r="B15570" s="294" t="s">
        <v>2280</v>
      </c>
    </row>
    <row r="15571">
      <c r="A15571" s="441">
        <v>45885.41920778935</v>
      </c>
      <c r="B15571" s="294" t="s">
        <v>2281</v>
      </c>
    </row>
    <row r="15572">
      <c r="A15572" s="441">
        <v>45885.41928599537</v>
      </c>
      <c r="B15572" s="294" t="s">
        <v>8390</v>
      </c>
    </row>
    <row r="15573">
      <c r="A15573" s="441">
        <v>45885.419295162035</v>
      </c>
      <c r="B15573" s="294" t="s">
        <v>2426</v>
      </c>
    </row>
    <row r="15574">
      <c r="A15574" s="441">
        <v>45885.41929924769</v>
      </c>
      <c r="B15574" s="294" t="s">
        <v>2398</v>
      </c>
    </row>
    <row r="15575">
      <c r="A15575" s="441">
        <v>45885.41930518518</v>
      </c>
      <c r="B15575" s="294" t="s">
        <v>2399</v>
      </c>
    </row>
    <row r="15576">
      <c r="A15576" s="441">
        <v>45885.41931702546</v>
      </c>
      <c r="B15576" s="294" t="s">
        <v>4316</v>
      </c>
    </row>
    <row r="15577">
      <c r="A15577" s="441">
        <v>45885.419317708336</v>
      </c>
      <c r="B15577" s="294" t="s">
        <v>8391</v>
      </c>
    </row>
    <row r="15578">
      <c r="A15578" s="441">
        <v>45885.41932158565</v>
      </c>
      <c r="B15578" s="294" t="s">
        <v>8392</v>
      </c>
    </row>
    <row r="15579">
      <c r="A15579" s="441">
        <v>45885.41943763889</v>
      </c>
      <c r="B15579" s="294" t="s">
        <v>8393</v>
      </c>
    </row>
    <row r="15580">
      <c r="A15580" s="441">
        <v>45885.419524467594</v>
      </c>
      <c r="B15580" s="294" t="s">
        <v>8394</v>
      </c>
    </row>
    <row r="15581">
      <c r="A15581" s="441">
        <v>45885.41952951389</v>
      </c>
      <c r="B15581" s="294" t="s">
        <v>2435</v>
      </c>
    </row>
    <row r="15582">
      <c r="A15582" s="441">
        <v>45885.41953299769</v>
      </c>
      <c r="B15582" s="294" t="s">
        <v>8395</v>
      </c>
    </row>
    <row r="15583">
      <c r="A15583" s="441">
        <v>45885.41953611111</v>
      </c>
      <c r="B15583" s="294" t="s">
        <v>2283</v>
      </c>
    </row>
    <row r="15584">
      <c r="A15584" s="441">
        <v>45885.41954315972</v>
      </c>
      <c r="B15584" s="294" t="s">
        <v>8396</v>
      </c>
    </row>
    <row r="15585">
      <c r="A15585" s="441">
        <v>45885.41954638889</v>
      </c>
      <c r="B15585" s="294" t="s">
        <v>2285</v>
      </c>
    </row>
    <row r="15586">
      <c r="A15586" s="441">
        <v>45885.41955064815</v>
      </c>
      <c r="B15586" s="294" t="s">
        <v>8397</v>
      </c>
    </row>
    <row r="15587">
      <c r="A15587" s="441">
        <v>45885.419557754634</v>
      </c>
      <c r="B15587" s="294" t="s">
        <v>8398</v>
      </c>
    </row>
    <row r="15588">
      <c r="A15588" s="441">
        <v>45885.42027091435</v>
      </c>
      <c r="B15588" s="294" t="s">
        <v>8399</v>
      </c>
    </row>
    <row r="15589">
      <c r="A15589" s="441">
        <v>45885.42027396991</v>
      </c>
      <c r="B15589" s="294" t="s">
        <v>2274</v>
      </c>
    </row>
    <row r="15590">
      <c r="A15590" s="441">
        <v>45885.42028835649</v>
      </c>
      <c r="B15590" s="294" t="s">
        <v>2426</v>
      </c>
    </row>
    <row r="15591">
      <c r="A15591" s="441">
        <v>45885.42029545139</v>
      </c>
      <c r="B15591" s="294" t="s">
        <v>2429</v>
      </c>
    </row>
    <row r="15592">
      <c r="A15592" s="441">
        <v>45885.420298819445</v>
      </c>
      <c r="B15592" s="294" t="s">
        <v>8310</v>
      </c>
    </row>
    <row r="15593">
      <c r="A15593" s="441">
        <v>45885.42030203703</v>
      </c>
      <c r="B15593" s="294" t="s">
        <v>8311</v>
      </c>
    </row>
    <row r="15594">
      <c r="A15594" s="441">
        <v>45885.42042940972</v>
      </c>
      <c r="B15594" s="294" t="s">
        <v>2333</v>
      </c>
    </row>
    <row r="15595">
      <c r="A15595" s="441">
        <v>45885.42044137731</v>
      </c>
      <c r="B15595" s="294" t="s">
        <v>8400</v>
      </c>
    </row>
    <row r="15596">
      <c r="A15596" s="441">
        <v>45885.42046996528</v>
      </c>
      <c r="B15596" s="294" t="s">
        <v>2280</v>
      </c>
    </row>
    <row r="15597">
      <c r="A15597" s="441">
        <v>45885.4204785301</v>
      </c>
      <c r="B15597" s="294" t="s">
        <v>2281</v>
      </c>
    </row>
    <row r="15598">
      <c r="A15598" s="441">
        <v>45885.420612581016</v>
      </c>
      <c r="B15598" s="294" t="s">
        <v>2431</v>
      </c>
    </row>
    <row r="15599">
      <c r="A15599" s="441">
        <v>45885.4206555787</v>
      </c>
      <c r="B15599" s="294" t="s">
        <v>8401</v>
      </c>
    </row>
    <row r="15600">
      <c r="A15600" s="441">
        <v>45885.420822025466</v>
      </c>
      <c r="B15600" s="294" t="s">
        <v>8402</v>
      </c>
    </row>
    <row r="15601">
      <c r="A15601" s="441">
        <v>45885.420932974535</v>
      </c>
      <c r="B15601" s="294" t="s">
        <v>8403</v>
      </c>
    </row>
    <row r="15602">
      <c r="A15602" s="441">
        <v>45885.420938125</v>
      </c>
      <c r="B15602" s="294" t="s">
        <v>2435</v>
      </c>
    </row>
    <row r="15603">
      <c r="A15603" s="441">
        <v>45885.42094121528</v>
      </c>
      <c r="B15603" s="294" t="s">
        <v>8404</v>
      </c>
    </row>
    <row r="15604">
      <c r="A15604" s="441">
        <v>45885.42094459491</v>
      </c>
      <c r="B15604" s="294" t="s">
        <v>2283</v>
      </c>
    </row>
    <row r="15605">
      <c r="A15605" s="441">
        <v>45885.42095223379</v>
      </c>
      <c r="B15605" s="294" t="s">
        <v>8405</v>
      </c>
    </row>
    <row r="15606">
      <c r="A15606" s="441">
        <v>45885.42095969907</v>
      </c>
      <c r="B15606" s="294" t="s">
        <v>2285</v>
      </c>
    </row>
    <row r="15607">
      <c r="A15607" s="441">
        <v>45885.420964571764</v>
      </c>
      <c r="B15607" s="294" t="s">
        <v>8406</v>
      </c>
    </row>
    <row r="15608">
      <c r="A15608" s="441">
        <v>45885.420971631946</v>
      </c>
      <c r="B15608" s="294" t="s">
        <v>8407</v>
      </c>
    </row>
    <row r="15609">
      <c r="A15609" s="441">
        <v>45885.45833671297</v>
      </c>
      <c r="B15609" s="294" t="s">
        <v>8408</v>
      </c>
    </row>
    <row r="15610">
      <c r="A15610" s="441">
        <v>45885.4583455324</v>
      </c>
      <c r="B15610" s="294" t="s">
        <v>4087</v>
      </c>
    </row>
    <row r="15611">
      <c r="A15611" s="441">
        <v>45885.45834943287</v>
      </c>
      <c r="B15611" s="294" t="s">
        <v>4088</v>
      </c>
    </row>
    <row r="15612">
      <c r="A15612" s="441">
        <v>45885.45837418981</v>
      </c>
      <c r="B15612" s="294" t="s">
        <v>8409</v>
      </c>
    </row>
    <row r="15613">
      <c r="A15613" s="441">
        <v>45885.458385335645</v>
      </c>
      <c r="B15613" s="294" t="s">
        <v>8410</v>
      </c>
    </row>
    <row r="15614">
      <c r="A15614" s="441">
        <v>45885.45852043982</v>
      </c>
      <c r="B15614" s="294" t="s">
        <v>8411</v>
      </c>
    </row>
    <row r="15615">
      <c r="A15615" s="441">
        <v>45885.458524409725</v>
      </c>
      <c r="B15615" s="294" t="s">
        <v>2274</v>
      </c>
    </row>
    <row r="15616">
      <c r="A15616" s="441">
        <v>45885.45853225695</v>
      </c>
      <c r="B15616" s="294" t="s">
        <v>4087</v>
      </c>
    </row>
    <row r="15617">
      <c r="A15617" s="441">
        <v>45885.45853554398</v>
      </c>
      <c r="B15617" s="294" t="s">
        <v>4092</v>
      </c>
    </row>
    <row r="15618">
      <c r="A15618" s="441">
        <v>45885.45853914352</v>
      </c>
      <c r="B15618" s="294" t="s">
        <v>8412</v>
      </c>
    </row>
    <row r="15619">
      <c r="A15619" s="441">
        <v>45885.45854248843</v>
      </c>
      <c r="B15619" s="294" t="s">
        <v>8413</v>
      </c>
    </row>
    <row r="15620">
      <c r="A15620" s="441">
        <v>45885.45874827546</v>
      </c>
      <c r="B15620" s="294" t="s">
        <v>2278</v>
      </c>
    </row>
    <row r="15621">
      <c r="A15621" s="441">
        <v>45885.45875975695</v>
      </c>
      <c r="B15621" s="294" t="s">
        <v>8414</v>
      </c>
    </row>
    <row r="15622">
      <c r="A15622" s="441">
        <v>45885.45880076389</v>
      </c>
      <c r="B15622" s="294" t="s">
        <v>2280</v>
      </c>
    </row>
    <row r="15623">
      <c r="A15623" s="441">
        <v>45885.458808923606</v>
      </c>
      <c r="B15623" s="294" t="s">
        <v>2281</v>
      </c>
    </row>
    <row r="15624">
      <c r="A15624" s="441">
        <v>45885.45894935185</v>
      </c>
      <c r="B15624" s="294" t="s">
        <v>8415</v>
      </c>
    </row>
    <row r="15625">
      <c r="A15625" s="441">
        <v>45885.45895274305</v>
      </c>
      <c r="B15625" s="294" t="s">
        <v>2283</v>
      </c>
    </row>
    <row r="15626">
      <c r="A15626" s="441">
        <v>45885.458982384254</v>
      </c>
      <c r="B15626" s="294" t="s">
        <v>8416</v>
      </c>
    </row>
    <row r="15627">
      <c r="A15627" s="441">
        <v>45885.458997800924</v>
      </c>
      <c r="B15627" s="294" t="s">
        <v>2285</v>
      </c>
    </row>
    <row r="15628">
      <c r="A15628" s="441">
        <v>45885.4590033912</v>
      </c>
      <c r="B15628" s="294" t="s">
        <v>8417</v>
      </c>
    </row>
    <row r="15629">
      <c r="A15629" s="441">
        <v>45885.459010555554</v>
      </c>
      <c r="B15629" s="294" t="s">
        <v>8418</v>
      </c>
    </row>
    <row r="15630">
      <c r="A15630" s="441">
        <v>45885.56236833333</v>
      </c>
      <c r="B15630" s="294" t="s">
        <v>8419</v>
      </c>
    </row>
    <row r="15631">
      <c r="A15631" s="441">
        <v>45885.56237366898</v>
      </c>
      <c r="B15631" s="294" t="s">
        <v>2260</v>
      </c>
    </row>
    <row r="15632">
      <c r="A15632" s="441">
        <v>45885.56238019676</v>
      </c>
      <c r="B15632" s="294" t="s">
        <v>6944</v>
      </c>
    </row>
    <row r="15633">
      <c r="A15633" s="441">
        <v>45885.56238916666</v>
      </c>
      <c r="B15633" s="294" t="s">
        <v>2264</v>
      </c>
    </row>
    <row r="15634">
      <c r="A15634" s="441">
        <v>45885.56252523148</v>
      </c>
      <c r="B15634" s="294" t="s">
        <v>8420</v>
      </c>
    </row>
    <row r="15635">
      <c r="A15635" s="441">
        <v>45885.56252861111</v>
      </c>
      <c r="B15635" s="294" t="s">
        <v>2260</v>
      </c>
    </row>
    <row r="15636">
      <c r="A15636" s="441">
        <v>45885.56253244213</v>
      </c>
      <c r="B15636" s="294" t="s">
        <v>6944</v>
      </c>
    </row>
    <row r="15637">
      <c r="A15637" s="441">
        <v>45885.56253616898</v>
      </c>
      <c r="B15637" s="294" t="s">
        <v>2264</v>
      </c>
    </row>
    <row r="15638">
      <c r="A15638" s="441">
        <v>45885.61673783565</v>
      </c>
      <c r="B15638" s="294" t="s">
        <v>8421</v>
      </c>
    </row>
    <row r="15639">
      <c r="A15639" s="441">
        <v>45885.61674184028</v>
      </c>
      <c r="B15639" s="294" t="s">
        <v>2260</v>
      </c>
    </row>
    <row r="15640">
      <c r="A15640" s="441">
        <v>45885.61674440972</v>
      </c>
      <c r="B15640" s="294" t="s">
        <v>3060</v>
      </c>
    </row>
    <row r="15641">
      <c r="A15641" s="441">
        <v>45885.6167465162</v>
      </c>
      <c r="B15641" s="294" t="s">
        <v>2262</v>
      </c>
    </row>
    <row r="15642">
      <c r="A15642" s="441">
        <v>45885.61676297453</v>
      </c>
      <c r="B15642" s="294" t="s">
        <v>3065</v>
      </c>
    </row>
    <row r="15643">
      <c r="A15643" s="441">
        <v>45885.616771388886</v>
      </c>
      <c r="B15643" s="294" t="s">
        <v>2264</v>
      </c>
    </row>
    <row r="15644">
      <c r="A15644" s="441">
        <v>45885.618142928244</v>
      </c>
      <c r="B15644" s="294" t="s">
        <v>8422</v>
      </c>
    </row>
    <row r="15645">
      <c r="A15645" s="441">
        <v>45885.61815630787</v>
      </c>
      <c r="B15645" s="294" t="s">
        <v>3067</v>
      </c>
    </row>
    <row r="15646">
      <c r="A15646" s="441">
        <v>45885.61815991898</v>
      </c>
      <c r="B15646" s="294" t="s">
        <v>3068</v>
      </c>
    </row>
    <row r="15647">
      <c r="A15647" s="441">
        <v>45885.6181674074</v>
      </c>
      <c r="B15647" s="294" t="s">
        <v>8423</v>
      </c>
    </row>
    <row r="15648">
      <c r="A15648" s="441">
        <v>45885.618179467594</v>
      </c>
      <c r="B15648" s="294" t="s">
        <v>8424</v>
      </c>
    </row>
    <row r="15649">
      <c r="A15649" s="441">
        <v>45885.61933700231</v>
      </c>
      <c r="B15649" s="294" t="s">
        <v>8425</v>
      </c>
    </row>
    <row r="15650">
      <c r="A15650" s="441">
        <v>45885.61934039352</v>
      </c>
      <c r="B15650" s="294" t="s">
        <v>2274</v>
      </c>
    </row>
    <row r="15651">
      <c r="A15651" s="441">
        <v>45885.61935065972</v>
      </c>
      <c r="B15651" s="294" t="s">
        <v>3067</v>
      </c>
    </row>
    <row r="15652">
      <c r="A15652" s="441">
        <v>45885.619353738424</v>
      </c>
      <c r="B15652" s="294" t="s">
        <v>3072</v>
      </c>
    </row>
    <row r="15653">
      <c r="A15653" s="441">
        <v>45885.61935684028</v>
      </c>
      <c r="B15653" s="294" t="s">
        <v>8412</v>
      </c>
    </row>
    <row r="15654">
      <c r="A15654" s="441">
        <v>45885.619359930555</v>
      </c>
      <c r="B15654" s="294" t="s">
        <v>8413</v>
      </c>
    </row>
    <row r="15655">
      <c r="A15655" s="441">
        <v>45885.61942744213</v>
      </c>
      <c r="B15655" s="294" t="s">
        <v>2333</v>
      </c>
    </row>
    <row r="15656">
      <c r="A15656" s="441">
        <v>45885.61944940972</v>
      </c>
      <c r="B15656" s="294" t="s">
        <v>8426</v>
      </c>
    </row>
    <row r="15657">
      <c r="A15657" s="441">
        <v>45885.6194643287</v>
      </c>
      <c r="B15657" s="294" t="s">
        <v>2280</v>
      </c>
    </row>
    <row r="15658">
      <c r="A15658" s="441">
        <v>45885.61947277778</v>
      </c>
      <c r="B15658" s="294" t="s">
        <v>2281</v>
      </c>
    </row>
    <row r="15659">
      <c r="A15659" s="441">
        <v>45885.61952115741</v>
      </c>
      <c r="B15659" s="294" t="s">
        <v>8427</v>
      </c>
    </row>
    <row r="15660">
      <c r="A15660" s="441">
        <v>45885.61952541667</v>
      </c>
      <c r="B15660" s="294" t="s">
        <v>2283</v>
      </c>
    </row>
    <row r="15661">
      <c r="A15661" s="441">
        <v>45885.61953401621</v>
      </c>
      <c r="B15661" s="294" t="s">
        <v>8428</v>
      </c>
    </row>
    <row r="15662">
      <c r="A15662" s="441">
        <v>45885.61953730324</v>
      </c>
      <c r="B15662" s="294" t="s">
        <v>2285</v>
      </c>
    </row>
    <row r="15663">
      <c r="A15663" s="441">
        <v>45885.61954177084</v>
      </c>
      <c r="B15663" s="294" t="s">
        <v>8429</v>
      </c>
    </row>
    <row r="15664">
      <c r="A15664" s="441">
        <v>45885.619549537034</v>
      </c>
      <c r="B15664" s="294" t="s">
        <v>8430</v>
      </c>
    </row>
    <row r="15665">
      <c r="A15665" s="441">
        <v>45885.75838422454</v>
      </c>
      <c r="B15665" s="294" t="s">
        <v>2283</v>
      </c>
    </row>
    <row r="15666">
      <c r="A15666" s="441">
        <v>45885.75839585648</v>
      </c>
      <c r="B15666" s="294" t="s">
        <v>8431</v>
      </c>
    </row>
    <row r="15667">
      <c r="A15667" s="441">
        <v>45885.81281150463</v>
      </c>
      <c r="B15667" s="294" t="s">
        <v>8432</v>
      </c>
    </row>
    <row r="15668">
      <c r="A15668" s="441">
        <v>45885.812817025464</v>
      </c>
      <c r="B15668" s="294" t="s">
        <v>2260</v>
      </c>
    </row>
    <row r="15669">
      <c r="A15669" s="441">
        <v>45885.81282644676</v>
      </c>
      <c r="B15669" s="294" t="s">
        <v>2323</v>
      </c>
    </row>
    <row r="15670">
      <c r="A15670" s="441">
        <v>45885.8128441088</v>
      </c>
      <c r="B15670" s="294" t="s">
        <v>2262</v>
      </c>
    </row>
    <row r="15671">
      <c r="A15671" s="441">
        <v>45885.812854386575</v>
      </c>
      <c r="B15671" s="294" t="s">
        <v>2324</v>
      </c>
    </row>
    <row r="15672">
      <c r="A15672" s="441">
        <v>45885.81286909722</v>
      </c>
      <c r="B15672" s="294" t="s">
        <v>2264</v>
      </c>
    </row>
    <row r="15673">
      <c r="A15673" s="441">
        <v>45885.81359142361</v>
      </c>
      <c r="B15673" s="294" t="s">
        <v>8433</v>
      </c>
    </row>
    <row r="15674">
      <c r="A15674" s="441">
        <v>45885.813605856485</v>
      </c>
      <c r="B15674" s="294" t="s">
        <v>2340</v>
      </c>
    </row>
    <row r="15675">
      <c r="A15675" s="441">
        <v>45885.813610833335</v>
      </c>
      <c r="B15675" s="294" t="s">
        <v>2677</v>
      </c>
    </row>
    <row r="15676">
      <c r="A15676" s="441">
        <v>45885.81361892361</v>
      </c>
      <c r="B15676" s="294" t="s">
        <v>8434</v>
      </c>
    </row>
    <row r="15677">
      <c r="A15677" s="441">
        <v>45885.81364046296</v>
      </c>
      <c r="B15677" s="294" t="s">
        <v>8435</v>
      </c>
    </row>
    <row r="15678">
      <c r="A15678" s="441">
        <v>45885.81472825231</v>
      </c>
      <c r="B15678" s="294" t="s">
        <v>8436</v>
      </c>
    </row>
    <row r="15679">
      <c r="A15679" s="441">
        <v>45885.814734178246</v>
      </c>
      <c r="B15679" s="294" t="s">
        <v>2274</v>
      </c>
    </row>
    <row r="15680">
      <c r="A15680" s="441">
        <v>45885.81474569444</v>
      </c>
      <c r="B15680" s="294" t="s">
        <v>2340</v>
      </c>
    </row>
    <row r="15681">
      <c r="A15681" s="441">
        <v>45885.81475119213</v>
      </c>
      <c r="B15681" s="294" t="s">
        <v>2341</v>
      </c>
    </row>
    <row r="15682">
      <c r="A15682" s="441">
        <v>45885.81475657407</v>
      </c>
      <c r="B15682" s="294" t="s">
        <v>8412</v>
      </c>
    </row>
    <row r="15683">
      <c r="A15683" s="441">
        <v>45885.81476204861</v>
      </c>
      <c r="B15683" s="294" t="s">
        <v>8413</v>
      </c>
    </row>
    <row r="15684">
      <c r="A15684" s="441">
        <v>45885.814845393514</v>
      </c>
      <c r="B15684" s="294" t="s">
        <v>2342</v>
      </c>
    </row>
    <row r="15685">
      <c r="A15685" s="441">
        <v>45885.81486334491</v>
      </c>
      <c r="B15685" s="294" t="s">
        <v>8437</v>
      </c>
    </row>
    <row r="15686">
      <c r="A15686" s="441">
        <v>45885.814875358796</v>
      </c>
      <c r="B15686" s="294" t="s">
        <v>2280</v>
      </c>
    </row>
    <row r="15687">
      <c r="A15687" s="441">
        <v>45885.81490597222</v>
      </c>
      <c r="B15687" s="294" t="s">
        <v>2281</v>
      </c>
    </row>
    <row r="15688">
      <c r="A15688" s="441">
        <v>45885.814950671294</v>
      </c>
      <c r="B15688" s="294" t="s">
        <v>8438</v>
      </c>
    </row>
    <row r="15689">
      <c r="A15689" s="441">
        <v>45885.81495637732</v>
      </c>
      <c r="B15689" s="294" t="s">
        <v>2283</v>
      </c>
    </row>
    <row r="15690">
      <c r="A15690" s="441">
        <v>45885.814965428246</v>
      </c>
      <c r="B15690" s="294" t="s">
        <v>8439</v>
      </c>
    </row>
    <row r="15691">
      <c r="A15691" s="441">
        <v>45885.814970590276</v>
      </c>
      <c r="B15691" s="294" t="s">
        <v>2285</v>
      </c>
    </row>
    <row r="15692">
      <c r="A15692" s="441">
        <v>45885.81497710648</v>
      </c>
      <c r="B15692" s="294" t="s">
        <v>8440</v>
      </c>
    </row>
    <row r="15693">
      <c r="A15693" s="441">
        <v>45885.814986770834</v>
      </c>
      <c r="B15693" s="294" t="s">
        <v>8441</v>
      </c>
    </row>
    <row r="15694">
      <c r="A15694" s="441">
        <v>45885.91825159722</v>
      </c>
      <c r="B15694" s="294" t="s">
        <v>8442</v>
      </c>
    </row>
    <row r="15695">
      <c r="A15695" s="441">
        <v>45885.91825614583</v>
      </c>
      <c r="B15695" s="294" t="s">
        <v>2260</v>
      </c>
    </row>
    <row r="15696">
      <c r="A15696" s="441">
        <v>45885.91825634259</v>
      </c>
      <c r="B15696" s="294" t="s">
        <v>8443</v>
      </c>
    </row>
    <row r="15697">
      <c r="A15697" s="441">
        <v>45885.918269201386</v>
      </c>
      <c r="B15697" s="294" t="s">
        <v>2260</v>
      </c>
    </row>
    <row r="15698">
      <c r="A15698" s="441">
        <v>45885.91827472222</v>
      </c>
      <c r="B15698" s="294" t="s">
        <v>2550</v>
      </c>
    </row>
    <row r="15699">
      <c r="A15699" s="441">
        <v>45885.91826909722</v>
      </c>
      <c r="B15699" s="294" t="s">
        <v>2550</v>
      </c>
    </row>
    <row r="15700">
      <c r="A15700" s="441">
        <v>45885.91827787037</v>
      </c>
      <c r="B15700" s="294" t="s">
        <v>2262</v>
      </c>
    </row>
    <row r="15701">
      <c r="A15701" s="441">
        <v>45885.918280937505</v>
      </c>
      <c r="B15701" s="294" t="s">
        <v>2262</v>
      </c>
    </row>
    <row r="15702">
      <c r="A15702" s="441">
        <v>45885.91828549768</v>
      </c>
      <c r="B15702" s="294" t="s">
        <v>8078</v>
      </c>
    </row>
    <row r="15703">
      <c r="A15703" s="441">
        <v>45885.91828979166</v>
      </c>
      <c r="B15703" s="294" t="s">
        <v>8078</v>
      </c>
    </row>
    <row r="15704">
      <c r="A15704" s="441">
        <v>45885.91830613426</v>
      </c>
      <c r="B15704" s="294" t="s">
        <v>2264</v>
      </c>
    </row>
    <row r="15705">
      <c r="A15705" s="441">
        <v>45885.91830935185</v>
      </c>
      <c r="B15705" s="294" t="s">
        <v>2264</v>
      </c>
    </row>
    <row r="15706">
      <c r="A15706" s="441">
        <v>45885.91855229167</v>
      </c>
      <c r="B15706" s="294" t="s">
        <v>8444</v>
      </c>
    </row>
    <row r="15707">
      <c r="A15707" s="441">
        <v>45885.91857583333</v>
      </c>
      <c r="B15707" s="294" t="s">
        <v>2553</v>
      </c>
    </row>
    <row r="15708">
      <c r="A15708" s="441">
        <v>45885.91858064815</v>
      </c>
      <c r="B15708" s="294" t="s">
        <v>2554</v>
      </c>
    </row>
    <row r="15709">
      <c r="A15709" s="441">
        <v>45885.918589849534</v>
      </c>
      <c r="B15709" s="294" t="s">
        <v>8445</v>
      </c>
    </row>
    <row r="15710">
      <c r="A15710" s="441">
        <v>45885.918613333335</v>
      </c>
      <c r="B15710" s="294" t="s">
        <v>8446</v>
      </c>
    </row>
    <row r="15711">
      <c r="A15711" s="441">
        <v>45885.91998953704</v>
      </c>
      <c r="B15711" s="294" t="s">
        <v>8447</v>
      </c>
    </row>
    <row r="15712">
      <c r="A15712" s="441">
        <v>45885.919994780095</v>
      </c>
      <c r="B15712" s="294" t="s">
        <v>2274</v>
      </c>
    </row>
    <row r="15713">
      <c r="A15713" s="441">
        <v>45885.92000436343</v>
      </c>
      <c r="B15713" s="294" t="s">
        <v>2553</v>
      </c>
    </row>
    <row r="15714">
      <c r="A15714" s="441">
        <v>45885.92000761574</v>
      </c>
      <c r="B15714" s="294" t="s">
        <v>2558</v>
      </c>
    </row>
    <row r="15715">
      <c r="A15715" s="441">
        <v>45885.92001190972</v>
      </c>
      <c r="B15715" s="294" t="s">
        <v>8412</v>
      </c>
    </row>
    <row r="15716">
      <c r="A15716" s="441">
        <v>45885.920016724536</v>
      </c>
      <c r="B15716" s="294" t="s">
        <v>8413</v>
      </c>
    </row>
    <row r="15717">
      <c r="A15717" s="441">
        <v>45885.920819293984</v>
      </c>
      <c r="B15717" s="294" t="s">
        <v>2278</v>
      </c>
    </row>
    <row r="15718">
      <c r="A15718" s="441">
        <v>45885.92083186343</v>
      </c>
      <c r="B15718" s="294" t="s">
        <v>8448</v>
      </c>
    </row>
    <row r="15719">
      <c r="A15719" s="441">
        <v>45885.920959525465</v>
      </c>
      <c r="B15719" s="294" t="s">
        <v>2280</v>
      </c>
    </row>
    <row r="15720">
      <c r="A15720" s="441">
        <v>45885.92096880787</v>
      </c>
      <c r="B15720" s="294" t="s">
        <v>2281</v>
      </c>
    </row>
    <row r="15721">
      <c r="A15721" s="441">
        <v>45885.92138666667</v>
      </c>
      <c r="B15721" s="294" t="s">
        <v>8449</v>
      </c>
    </row>
    <row r="15722">
      <c r="A15722" s="441">
        <v>45885.92140020833</v>
      </c>
      <c r="B15722" s="294" t="s">
        <v>2283</v>
      </c>
    </row>
    <row r="15723">
      <c r="A15723" s="441">
        <v>45885.92140828704</v>
      </c>
      <c r="B15723" s="294" t="s">
        <v>8450</v>
      </c>
    </row>
    <row r="15724">
      <c r="A15724" s="441">
        <v>45885.92142537037</v>
      </c>
      <c r="B15724" s="294" t="s">
        <v>2285</v>
      </c>
    </row>
    <row r="15725">
      <c r="A15725" s="441">
        <v>45885.92143141203</v>
      </c>
      <c r="B15725" s="294" t="s">
        <v>8451</v>
      </c>
    </row>
    <row r="15726">
      <c r="A15726" s="441">
        <v>45885.92144089121</v>
      </c>
      <c r="B15726" s="294" t="s">
        <v>8452</v>
      </c>
    </row>
    <row r="15727">
      <c r="A15727" s="441">
        <v>45885.923651550926</v>
      </c>
      <c r="B15727" s="294" t="s">
        <v>8453</v>
      </c>
    </row>
    <row r="15728">
      <c r="A15728" s="441">
        <v>45885.92365597222</v>
      </c>
      <c r="B15728" s="294" t="s">
        <v>2260</v>
      </c>
    </row>
    <row r="15729">
      <c r="A15729" s="441">
        <v>45885.92366064815</v>
      </c>
      <c r="B15729" s="294" t="s">
        <v>2593</v>
      </c>
    </row>
    <row r="15730">
      <c r="A15730" s="441">
        <v>45885.92366483796</v>
      </c>
      <c r="B15730" s="294" t="s">
        <v>2264</v>
      </c>
    </row>
    <row r="15731">
      <c r="A15731" s="441">
        <v>45885.99653827546</v>
      </c>
      <c r="B15731" s="294" t="s">
        <v>8454</v>
      </c>
    </row>
    <row r="15732">
      <c r="A15732" s="441">
        <v>45885.996548055555</v>
      </c>
      <c r="B15732" s="294" t="s">
        <v>2275</v>
      </c>
    </row>
    <row r="15733">
      <c r="A15733" s="441">
        <v>45885.99656133102</v>
      </c>
      <c r="B15733" s="294" t="s">
        <v>2565</v>
      </c>
    </row>
    <row r="15734">
      <c r="A15734" s="441">
        <v>45885.99657260417</v>
      </c>
      <c r="B15734" s="294" t="s">
        <v>8455</v>
      </c>
    </row>
    <row r="15735">
      <c r="A15735" s="441">
        <v>45885.996596365745</v>
      </c>
      <c r="B15735" s="294" t="s">
        <v>8456</v>
      </c>
    </row>
    <row r="15736">
      <c r="A15736" s="441">
        <v>45885.99674131944</v>
      </c>
      <c r="B15736" s="294" t="s">
        <v>8457</v>
      </c>
    </row>
    <row r="15737">
      <c r="A15737" s="441">
        <v>45885.996743275464</v>
      </c>
      <c r="B15737" s="294" t="s">
        <v>8458</v>
      </c>
    </row>
    <row r="15738">
      <c r="A15738" s="441">
        <v>45885.99674675926</v>
      </c>
      <c r="B15738" s="294" t="s">
        <v>2274</v>
      </c>
    </row>
    <row r="15739">
      <c r="A15739" s="441">
        <v>45885.996745682874</v>
      </c>
      <c r="B15739" s="294" t="s">
        <v>2260</v>
      </c>
    </row>
    <row r="15740">
      <c r="A15740" s="441">
        <v>45885.99675738426</v>
      </c>
      <c r="B15740" s="294" t="s">
        <v>2927</v>
      </c>
    </row>
    <row r="15741">
      <c r="A15741" s="441">
        <v>45885.9967637963</v>
      </c>
      <c r="B15741" s="294" t="s">
        <v>2264</v>
      </c>
    </row>
    <row r="15742">
      <c r="A15742" s="441">
        <v>45885.99676855324</v>
      </c>
      <c r="B15742" s="294" t="s">
        <v>2275</v>
      </c>
    </row>
    <row r="15743">
      <c r="A15743" s="441">
        <v>45885.99677295139</v>
      </c>
      <c r="B15743" s="294" t="s">
        <v>2276</v>
      </c>
    </row>
    <row r="15744">
      <c r="A15744" s="441">
        <v>45885.99677789352</v>
      </c>
      <c r="B15744" s="294" t="s">
        <v>8412</v>
      </c>
    </row>
    <row r="15745">
      <c r="A15745" s="441">
        <v>45885.99678325231</v>
      </c>
      <c r="B15745" s="294" t="s">
        <v>8413</v>
      </c>
    </row>
    <row r="15746">
      <c r="A15746" s="441">
        <v>45885.998465717596</v>
      </c>
      <c r="B15746" s="294" t="s">
        <v>2278</v>
      </c>
    </row>
    <row r="15747">
      <c r="A15747" s="441">
        <v>45885.99849672454</v>
      </c>
      <c r="B15747" s="294" t="s">
        <v>8459</v>
      </c>
    </row>
    <row r="15748">
      <c r="A15748" s="441">
        <v>45885.998782372684</v>
      </c>
      <c r="B15748" s="294" t="s">
        <v>2280</v>
      </c>
    </row>
    <row r="15749">
      <c r="A15749" s="441">
        <v>45885.9988074537</v>
      </c>
      <c r="B15749" s="294" t="s">
        <v>2281</v>
      </c>
    </row>
    <row r="15750">
      <c r="A15750" s="441">
        <v>45886.03598011574</v>
      </c>
      <c r="B15750" s="294" t="s">
        <v>8460</v>
      </c>
    </row>
    <row r="15751">
      <c r="A15751" s="441">
        <v>45886.0359875463</v>
      </c>
      <c r="B15751" s="294" t="s">
        <v>2625</v>
      </c>
    </row>
    <row r="15752">
      <c r="A15752" s="441">
        <v>45886.036012592594</v>
      </c>
      <c r="B15752" s="294" t="s">
        <v>2398</v>
      </c>
    </row>
    <row r="15753">
      <c r="A15753" s="441">
        <v>45886.03602092592</v>
      </c>
      <c r="B15753" s="294" t="s">
        <v>2399</v>
      </c>
    </row>
    <row r="15754">
      <c r="A15754" s="441">
        <v>45886.03603008101</v>
      </c>
      <c r="B15754" s="294" t="s">
        <v>8461</v>
      </c>
    </row>
    <row r="15755">
      <c r="A15755" s="441">
        <v>45886.03618408565</v>
      </c>
      <c r="B15755" s="294" t="s">
        <v>8462</v>
      </c>
    </row>
    <row r="15756">
      <c r="A15756" s="441">
        <v>45886.03619728009</v>
      </c>
      <c r="B15756" s="294" t="s">
        <v>2274</v>
      </c>
    </row>
    <row r="15757">
      <c r="A15757" s="441">
        <v>45886.03620567129</v>
      </c>
      <c r="B15757" s="294" t="s">
        <v>2625</v>
      </c>
    </row>
    <row r="15758">
      <c r="A15758" s="441">
        <v>45886.03620962963</v>
      </c>
      <c r="B15758" s="294" t="s">
        <v>2628</v>
      </c>
    </row>
    <row r="15759">
      <c r="A15759" s="441">
        <v>45886.03621346065</v>
      </c>
      <c r="B15759" s="294" t="s">
        <v>8412</v>
      </c>
    </row>
    <row r="15760">
      <c r="A15760" s="441">
        <v>45886.03621733796</v>
      </c>
      <c r="B15760" s="294" t="s">
        <v>8413</v>
      </c>
    </row>
    <row r="15761">
      <c r="A15761" s="441">
        <v>45886.03629762732</v>
      </c>
      <c r="B15761" s="294" t="s">
        <v>2333</v>
      </c>
    </row>
    <row r="15762">
      <c r="A15762" s="441">
        <v>45886.036310219904</v>
      </c>
      <c r="B15762" s="294" t="s">
        <v>8463</v>
      </c>
    </row>
    <row r="15763">
      <c r="A15763" s="441">
        <v>45886.03632409722</v>
      </c>
      <c r="B15763" s="294" t="s">
        <v>2280</v>
      </c>
    </row>
    <row r="15764">
      <c r="A15764" s="441">
        <v>45886.03633221065</v>
      </c>
      <c r="B15764" s="294" t="s">
        <v>2281</v>
      </c>
    </row>
    <row r="15765">
      <c r="A15765" s="441">
        <v>45886.036390312496</v>
      </c>
      <c r="B15765" s="294" t="s">
        <v>8464</v>
      </c>
    </row>
    <row r="15766">
      <c r="A15766" s="441">
        <v>45886.03639445602</v>
      </c>
      <c r="B15766" s="294" t="s">
        <v>2283</v>
      </c>
    </row>
    <row r="15767">
      <c r="A15767" s="441">
        <v>45886.036401944446</v>
      </c>
      <c r="B15767" s="294" t="s">
        <v>8465</v>
      </c>
    </row>
    <row r="15768">
      <c r="A15768" s="441">
        <v>45886.03640600694</v>
      </c>
      <c r="B15768" s="294" t="s">
        <v>2285</v>
      </c>
    </row>
    <row r="15769">
      <c r="A15769" s="441">
        <v>45886.036411354165</v>
      </c>
      <c r="B15769" s="294" t="s">
        <v>8466</v>
      </c>
    </row>
    <row r="15770">
      <c r="A15770" s="441">
        <v>45886.03641912037</v>
      </c>
      <c r="B15770" s="294" t="s">
        <v>8467</v>
      </c>
    </row>
    <row r="15771">
      <c r="A15771" s="441">
        <v>45886.25719905093</v>
      </c>
      <c r="B15771" s="294" t="s">
        <v>8468</v>
      </c>
    </row>
    <row r="15772">
      <c r="A15772" s="441">
        <v>45886.257294282404</v>
      </c>
      <c r="B15772" s="294" t="s">
        <v>8469</v>
      </c>
    </row>
    <row r="15773">
      <c r="A15773" s="441">
        <v>45886.257314594906</v>
      </c>
      <c r="B15773" s="294" t="s">
        <v>2283</v>
      </c>
    </row>
    <row r="15774">
      <c r="A15774" s="441">
        <v>45886.25732443287</v>
      </c>
      <c r="B15774" s="294" t="s">
        <v>8470</v>
      </c>
    </row>
    <row r="15775">
      <c r="A15775" s="441">
        <v>45886.37511962963</v>
      </c>
      <c r="B15775" s="294" t="s">
        <v>2290</v>
      </c>
    </row>
    <row r="15776">
      <c r="A15776" s="441">
        <v>45886.375311296295</v>
      </c>
      <c r="B15776" s="294" t="s">
        <v>3140</v>
      </c>
    </row>
    <row r="15777">
      <c r="A15777" s="441">
        <v>45886.37533068287</v>
      </c>
      <c r="B15777" s="294" t="s">
        <v>2658</v>
      </c>
    </row>
    <row r="15778">
      <c r="A15778" s="441">
        <v>45886.37563596065</v>
      </c>
      <c r="B15778" s="294" t="s">
        <v>8471</v>
      </c>
    </row>
    <row r="15779">
      <c r="A15779" s="441">
        <v>45886.375669456014</v>
      </c>
      <c r="B15779" s="294" t="s">
        <v>8472</v>
      </c>
    </row>
    <row r="15780">
      <c r="A15780" s="441">
        <v>45886.37567686343</v>
      </c>
      <c r="B15780" s="294" t="s">
        <v>8473</v>
      </c>
    </row>
    <row r="15781">
      <c r="A15781" s="441">
        <v>45886.37567996528</v>
      </c>
      <c r="B15781" s="294" t="s">
        <v>2283</v>
      </c>
    </row>
    <row r="15782">
      <c r="A15782" s="441">
        <v>45886.37569314815</v>
      </c>
      <c r="B15782" s="294" t="s">
        <v>8474</v>
      </c>
    </row>
    <row r="15783">
      <c r="A15783" s="441">
        <v>45886.38838474537</v>
      </c>
      <c r="B15783" s="294" t="s">
        <v>8475</v>
      </c>
    </row>
    <row r="15784">
      <c r="A15784" s="441">
        <v>45886.388392256944</v>
      </c>
      <c r="B15784" s="294" t="s">
        <v>2260</v>
      </c>
    </row>
    <row r="15785">
      <c r="A15785" s="441">
        <v>45886.38839787037</v>
      </c>
      <c r="B15785" s="294" t="s">
        <v>2414</v>
      </c>
    </row>
    <row r="15786">
      <c r="A15786" s="441">
        <v>45886.38846094908</v>
      </c>
      <c r="B15786" s="294" t="s">
        <v>8476</v>
      </c>
    </row>
    <row r="15787">
      <c r="A15787" s="441">
        <v>45886.38848415509</v>
      </c>
      <c r="B15787" s="294" t="s">
        <v>2260</v>
      </c>
    </row>
    <row r="15788">
      <c r="A15788" s="441">
        <v>45886.388483981485</v>
      </c>
      <c r="B15788" s="294" t="s">
        <v>2264</v>
      </c>
    </row>
    <row r="15789">
      <c r="A15789" s="441">
        <v>45886.38848934028</v>
      </c>
      <c r="B15789" s="294" t="s">
        <v>2414</v>
      </c>
    </row>
    <row r="15790">
      <c r="A15790" s="441">
        <v>45886.38849784722</v>
      </c>
      <c r="B15790" s="294" t="s">
        <v>2264</v>
      </c>
    </row>
    <row r="15791">
      <c r="A15791" s="441">
        <v>45886.39664421296</v>
      </c>
      <c r="B15791" s="294" t="s">
        <v>8477</v>
      </c>
    </row>
    <row r="15792">
      <c r="A15792" s="441">
        <v>45886.396649201386</v>
      </c>
      <c r="B15792" s="294" t="s">
        <v>2260</v>
      </c>
    </row>
    <row r="15793">
      <c r="A15793" s="441">
        <v>45886.39665434028</v>
      </c>
      <c r="B15793" s="294" t="s">
        <v>2266</v>
      </c>
    </row>
    <row r="15794">
      <c r="A15794" s="441">
        <v>45886.396675393524</v>
      </c>
      <c r="B15794" s="294" t="s">
        <v>2267</v>
      </c>
    </row>
    <row r="15795">
      <c r="A15795" s="441">
        <v>45886.3966802662</v>
      </c>
      <c r="B15795" s="294" t="s">
        <v>2264</v>
      </c>
    </row>
    <row r="15796">
      <c r="A15796" s="441">
        <v>45886.40209790509</v>
      </c>
      <c r="B15796" s="294" t="s">
        <v>8478</v>
      </c>
    </row>
    <row r="15797">
      <c r="A15797" s="441">
        <v>45886.402108333335</v>
      </c>
      <c r="B15797" s="294" t="s">
        <v>2603</v>
      </c>
    </row>
    <row r="15798">
      <c r="A15798" s="441">
        <v>45886.402123437496</v>
      </c>
      <c r="B15798" s="294" t="s">
        <v>2398</v>
      </c>
    </row>
    <row r="15799">
      <c r="A15799" s="441">
        <v>45886.40213482639</v>
      </c>
      <c r="B15799" s="294" t="s">
        <v>2399</v>
      </c>
    </row>
    <row r="15800">
      <c r="A15800" s="441">
        <v>45886.402145659726</v>
      </c>
      <c r="B15800" s="294" t="s">
        <v>8479</v>
      </c>
    </row>
    <row r="15801">
      <c r="A15801" s="441">
        <v>45886.40265408564</v>
      </c>
      <c r="B15801" s="294" t="s">
        <v>8480</v>
      </c>
    </row>
    <row r="15802">
      <c r="A15802" s="441">
        <v>45886.402659976855</v>
      </c>
      <c r="B15802" s="294" t="s">
        <v>2274</v>
      </c>
    </row>
    <row r="15803">
      <c r="A15803" s="441">
        <v>45886.402672199074</v>
      </c>
      <c r="B15803" s="294" t="s">
        <v>2603</v>
      </c>
    </row>
    <row r="15804">
      <c r="A15804" s="441">
        <v>45886.40268318287</v>
      </c>
      <c r="B15804" s="294" t="s">
        <v>2615</v>
      </c>
    </row>
    <row r="15805">
      <c r="A15805" s="441">
        <v>45886.40268883102</v>
      </c>
      <c r="B15805" s="294" t="s">
        <v>8412</v>
      </c>
    </row>
    <row r="15806">
      <c r="A15806" s="441">
        <v>45886.402696087964</v>
      </c>
      <c r="B15806" s="294" t="s">
        <v>8413</v>
      </c>
    </row>
    <row r="15807">
      <c r="A15807" s="441">
        <v>45886.40295974537</v>
      </c>
      <c r="B15807" s="294" t="s">
        <v>2278</v>
      </c>
    </row>
    <row r="15808">
      <c r="A15808" s="441">
        <v>45886.402976261576</v>
      </c>
      <c r="B15808" s="294" t="s">
        <v>8481</v>
      </c>
    </row>
    <row r="15809">
      <c r="A15809" s="441">
        <v>45886.40302481482</v>
      </c>
      <c r="B15809" s="294" t="s">
        <v>2280</v>
      </c>
    </row>
    <row r="15810">
      <c r="A15810" s="441">
        <v>45886.403037592594</v>
      </c>
      <c r="B15810" s="294" t="s">
        <v>2281</v>
      </c>
    </row>
    <row r="15811">
      <c r="A15811" s="441">
        <v>45886.40321917824</v>
      </c>
      <c r="B15811" s="294" t="s">
        <v>2767</v>
      </c>
    </row>
    <row r="15812">
      <c r="A15812" s="441">
        <v>45886.40322578704</v>
      </c>
      <c r="B15812" s="294" t="s">
        <v>8482</v>
      </c>
    </row>
    <row r="15813">
      <c r="A15813" s="441">
        <v>45886.40344869213</v>
      </c>
      <c r="B15813" s="294" t="s">
        <v>8483</v>
      </c>
    </row>
    <row r="15814">
      <c r="A15814" s="441">
        <v>45886.403588217596</v>
      </c>
      <c r="B15814" s="294" t="s">
        <v>8484</v>
      </c>
    </row>
    <row r="15815">
      <c r="A15815" s="441">
        <v>45886.403596504635</v>
      </c>
      <c r="B15815" s="294" t="s">
        <v>2435</v>
      </c>
    </row>
    <row r="15816">
      <c r="A15816" s="441">
        <v>45886.40360097222</v>
      </c>
      <c r="B15816" s="294" t="s">
        <v>8485</v>
      </c>
    </row>
    <row r="15817">
      <c r="A15817" s="441">
        <v>45886.403605914355</v>
      </c>
      <c r="B15817" s="294" t="s">
        <v>2283</v>
      </c>
    </row>
    <row r="15818">
      <c r="A15818" s="441">
        <v>45886.403618553246</v>
      </c>
      <c r="B15818" s="294" t="s">
        <v>8486</v>
      </c>
    </row>
    <row r="15819">
      <c r="A15819" s="441">
        <v>45886.40362369213</v>
      </c>
      <c r="B15819" s="294" t="s">
        <v>2285</v>
      </c>
    </row>
    <row r="15820">
      <c r="A15820" s="441">
        <v>45886.40363533565</v>
      </c>
      <c r="B15820" s="294" t="s">
        <v>8487</v>
      </c>
    </row>
    <row r="15821">
      <c r="A15821" s="441">
        <v>45886.40364891203</v>
      </c>
      <c r="B15821" s="294" t="s">
        <v>8488</v>
      </c>
    </row>
    <row r="15822">
      <c r="A15822" s="441">
        <v>45886.41245412037</v>
      </c>
      <c r="B15822" s="294" t="s">
        <v>8489</v>
      </c>
    </row>
    <row r="15823">
      <c r="A15823" s="441">
        <v>45886.41246018518</v>
      </c>
      <c r="B15823" s="294" t="s">
        <v>2260</v>
      </c>
    </row>
    <row r="15824">
      <c r="A15824" s="441">
        <v>45886.412465960646</v>
      </c>
      <c r="B15824" s="294" t="s">
        <v>3060</v>
      </c>
    </row>
    <row r="15825">
      <c r="A15825" s="441">
        <v>45886.41248425926</v>
      </c>
      <c r="B15825" s="294" t="s">
        <v>2264</v>
      </c>
    </row>
    <row r="15826">
      <c r="A15826" s="441">
        <v>45886.419508252315</v>
      </c>
      <c r="B15826" s="294" t="s">
        <v>8490</v>
      </c>
    </row>
    <row r="15827">
      <c r="A15827" s="441">
        <v>45886.41951952546</v>
      </c>
      <c r="B15827" s="294" t="s">
        <v>4087</v>
      </c>
    </row>
    <row r="15828">
      <c r="A15828" s="441">
        <v>45886.41953792824</v>
      </c>
      <c r="B15828" s="294" t="s">
        <v>2398</v>
      </c>
    </row>
    <row r="15829">
      <c r="A15829" s="441">
        <v>45886.41954631945</v>
      </c>
      <c r="B15829" s="294" t="s">
        <v>2399</v>
      </c>
    </row>
    <row r="15830">
      <c r="A15830" s="441">
        <v>45886.41955946759</v>
      </c>
      <c r="B15830" s="294" t="s">
        <v>8491</v>
      </c>
    </row>
    <row r="15831">
      <c r="A15831" s="441">
        <v>45886.41975100695</v>
      </c>
      <c r="B15831" s="294" t="s">
        <v>8492</v>
      </c>
    </row>
    <row r="15832">
      <c r="A15832" s="441">
        <v>45886.419754918985</v>
      </c>
      <c r="B15832" s="294" t="s">
        <v>2274</v>
      </c>
    </row>
    <row r="15833">
      <c r="A15833" s="441">
        <v>45886.4197694676</v>
      </c>
      <c r="B15833" s="294" t="s">
        <v>4087</v>
      </c>
    </row>
    <row r="15834">
      <c r="A15834" s="441">
        <v>45886.41977349537</v>
      </c>
      <c r="B15834" s="294" t="s">
        <v>4092</v>
      </c>
    </row>
    <row r="15835">
      <c r="A15835" s="441">
        <v>45886.41977767361</v>
      </c>
      <c r="B15835" s="294" t="s">
        <v>8412</v>
      </c>
    </row>
    <row r="15836">
      <c r="A15836" s="441">
        <v>45886.41978171296</v>
      </c>
      <c r="B15836" s="294" t="s">
        <v>8413</v>
      </c>
    </row>
    <row r="15837">
      <c r="A15837" s="441">
        <v>45886.41993209491</v>
      </c>
      <c r="B15837" s="294" t="s">
        <v>8493</v>
      </c>
    </row>
    <row r="15838">
      <c r="A15838" s="441">
        <v>45886.41994</v>
      </c>
      <c r="B15838" s="294" t="s">
        <v>8494</v>
      </c>
    </row>
    <row r="15839">
      <c r="A15839" s="441">
        <v>45886.41994979167</v>
      </c>
      <c r="B15839" s="294" t="s">
        <v>2278</v>
      </c>
    </row>
    <row r="15840">
      <c r="A15840" s="441">
        <v>45886.4199624537</v>
      </c>
      <c r="B15840" s="294" t="s">
        <v>8414</v>
      </c>
    </row>
    <row r="15841">
      <c r="A15841" s="441">
        <v>45886.42000315972</v>
      </c>
      <c r="B15841" s="294" t="s">
        <v>8495</v>
      </c>
    </row>
    <row r="15842">
      <c r="A15842" s="441">
        <v>45886.42000737268</v>
      </c>
      <c r="B15842" s="294" t="s">
        <v>2355</v>
      </c>
    </row>
    <row r="15843">
      <c r="A15843" s="441">
        <v>45886.42001315972</v>
      </c>
      <c r="B15843" s="294" t="s">
        <v>8496</v>
      </c>
    </row>
    <row r="15844">
      <c r="A15844" s="441">
        <v>45886.42014844908</v>
      </c>
      <c r="B15844" s="294" t="s">
        <v>6560</v>
      </c>
    </row>
    <row r="15845">
      <c r="A15845" s="441">
        <v>45886.4201541088</v>
      </c>
      <c r="B15845" s="294" t="s">
        <v>8497</v>
      </c>
    </row>
    <row r="15846">
      <c r="A15846" s="441">
        <v>45886.42028017361</v>
      </c>
      <c r="B15846" s="294" t="s">
        <v>8498</v>
      </c>
    </row>
    <row r="15847">
      <c r="A15847" s="441">
        <v>45886.42036137731</v>
      </c>
      <c r="B15847" s="294" t="s">
        <v>2435</v>
      </c>
    </row>
    <row r="15848">
      <c r="A15848" s="441">
        <v>45886.42036583333</v>
      </c>
      <c r="B15848" s="294" t="s">
        <v>8499</v>
      </c>
    </row>
    <row r="15849">
      <c r="A15849" s="441">
        <v>45886.42036981482</v>
      </c>
      <c r="B15849" s="294" t="s">
        <v>2283</v>
      </c>
    </row>
    <row r="15850">
      <c r="A15850" s="441">
        <v>45886.42037739583</v>
      </c>
      <c r="B15850" s="294" t="s">
        <v>8500</v>
      </c>
    </row>
    <row r="15851">
      <c r="A15851" s="441">
        <v>45886.42038127314</v>
      </c>
      <c r="B15851" s="294" t="s">
        <v>2285</v>
      </c>
    </row>
    <row r="15852">
      <c r="A15852" s="441">
        <v>45886.42038674769</v>
      </c>
      <c r="B15852" s="294" t="s">
        <v>8501</v>
      </c>
    </row>
    <row r="15853">
      <c r="A15853" s="441">
        <v>45886.4203940625</v>
      </c>
      <c r="B15853" s="294" t="s">
        <v>8502</v>
      </c>
    </row>
    <row r="15854">
      <c r="A15854" s="441">
        <v>45886.42449586805</v>
      </c>
      <c r="B15854" s="294" t="s">
        <v>8503</v>
      </c>
    </row>
    <row r="15855">
      <c r="A15855" s="441">
        <v>45886.42450715278</v>
      </c>
      <c r="B15855" s="294" t="s">
        <v>3067</v>
      </c>
    </row>
    <row r="15856">
      <c r="A15856" s="441">
        <v>45886.42452315972</v>
      </c>
      <c r="B15856" s="294" t="s">
        <v>2398</v>
      </c>
    </row>
    <row r="15857">
      <c r="A15857" s="441">
        <v>45886.42453425926</v>
      </c>
      <c r="B15857" s="294" t="s">
        <v>2399</v>
      </c>
    </row>
    <row r="15858">
      <c r="A15858" s="441">
        <v>45886.42454635417</v>
      </c>
      <c r="B15858" s="294" t="s">
        <v>8504</v>
      </c>
    </row>
    <row r="15859">
      <c r="A15859" s="441">
        <v>45886.4254152662</v>
      </c>
      <c r="B15859" s="294" t="s">
        <v>8505</v>
      </c>
    </row>
    <row r="15860">
      <c r="A15860" s="441">
        <v>45886.425420625004</v>
      </c>
      <c r="B15860" s="294" t="s">
        <v>2274</v>
      </c>
    </row>
    <row r="15861">
      <c r="A15861" s="441">
        <v>45886.42543134259</v>
      </c>
      <c r="B15861" s="294" t="s">
        <v>3067</v>
      </c>
    </row>
    <row r="15862">
      <c r="A15862" s="441">
        <v>45886.42543607639</v>
      </c>
      <c r="B15862" s="294" t="s">
        <v>3072</v>
      </c>
    </row>
    <row r="15863">
      <c r="A15863" s="441">
        <v>45886.42544075231</v>
      </c>
      <c r="B15863" s="294" t="s">
        <v>8412</v>
      </c>
    </row>
    <row r="15864">
      <c r="A15864" s="441">
        <v>45886.42544554398</v>
      </c>
      <c r="B15864" s="294" t="s">
        <v>8413</v>
      </c>
    </row>
    <row r="15865">
      <c r="A15865" s="441">
        <v>45886.42552042824</v>
      </c>
      <c r="B15865" s="294" t="s">
        <v>8506</v>
      </c>
    </row>
    <row r="15866">
      <c r="A15866" s="441">
        <v>45886.425542303245</v>
      </c>
      <c r="B15866" s="294" t="s">
        <v>8507</v>
      </c>
    </row>
    <row r="15867">
      <c r="A15867" s="441">
        <v>45886.425552280096</v>
      </c>
      <c r="B15867" s="294" t="s">
        <v>8508</v>
      </c>
    </row>
    <row r="15868">
      <c r="A15868" s="441">
        <v>45886.42556103009</v>
      </c>
      <c r="B15868" s="294" t="s">
        <v>8509</v>
      </c>
    </row>
    <row r="15869">
      <c r="A15869" s="441">
        <v>45886.425574374996</v>
      </c>
      <c r="B15869" s="294" t="s">
        <v>8494</v>
      </c>
    </row>
    <row r="15870">
      <c r="A15870" s="441">
        <v>45886.42559402778</v>
      </c>
      <c r="B15870" s="294" t="s">
        <v>2333</v>
      </c>
    </row>
    <row r="15871">
      <c r="A15871" s="441">
        <v>45886.42560938657</v>
      </c>
      <c r="B15871" s="294" t="s">
        <v>8426</v>
      </c>
    </row>
    <row r="15872">
      <c r="A15872" s="441">
        <v>45886.425628136574</v>
      </c>
      <c r="B15872" s="294" t="s">
        <v>8510</v>
      </c>
    </row>
    <row r="15873">
      <c r="A15873" s="441">
        <v>45886.425632638886</v>
      </c>
      <c r="B15873" s="294" t="s">
        <v>2355</v>
      </c>
    </row>
    <row r="15874">
      <c r="A15874" s="441">
        <v>45886.425638113426</v>
      </c>
      <c r="B15874" s="294" t="s">
        <v>8511</v>
      </c>
    </row>
    <row r="15875">
      <c r="A15875" s="441">
        <v>45886.425732268515</v>
      </c>
      <c r="B15875" s="294" t="s">
        <v>8512</v>
      </c>
    </row>
    <row r="15876">
      <c r="A15876" s="441">
        <v>45886.425738564816</v>
      </c>
      <c r="B15876" s="294" t="s">
        <v>8513</v>
      </c>
    </row>
    <row r="15877">
      <c r="A15877" s="441">
        <v>45886.42579393518</v>
      </c>
      <c r="B15877" s="294" t="s">
        <v>8514</v>
      </c>
    </row>
    <row r="15878">
      <c r="A15878" s="441">
        <v>45886.42579878472</v>
      </c>
      <c r="B15878" s="294" t="s">
        <v>8515</v>
      </c>
    </row>
    <row r="15879">
      <c r="A15879" s="441">
        <v>45886.42580391203</v>
      </c>
      <c r="B15879" s="294" t="s">
        <v>2283</v>
      </c>
    </row>
    <row r="15880">
      <c r="A15880" s="441">
        <v>45886.425812939815</v>
      </c>
      <c r="B15880" s="294" t="s">
        <v>8516</v>
      </c>
    </row>
    <row r="15881">
      <c r="A15881" s="441">
        <v>45886.42581771991</v>
      </c>
      <c r="B15881" s="294" t="s">
        <v>2285</v>
      </c>
    </row>
    <row r="15882">
      <c r="A15882" s="441">
        <v>45886.42582498843</v>
      </c>
      <c r="B15882" s="294" t="s">
        <v>8517</v>
      </c>
    </row>
    <row r="15883">
      <c r="A15883" s="441">
        <v>45886.4258412037</v>
      </c>
      <c r="B15883" s="294" t="s">
        <v>8518</v>
      </c>
    </row>
    <row r="15884">
      <c r="A15884" s="441">
        <v>45886.45066859954</v>
      </c>
      <c r="B15884" s="294" t="s">
        <v>8519</v>
      </c>
    </row>
    <row r="15885">
      <c r="A15885" s="441">
        <v>45886.450672349536</v>
      </c>
      <c r="B15885" s="294" t="s">
        <v>2260</v>
      </c>
    </row>
    <row r="15886">
      <c r="A15886" s="441">
        <v>45886.45067575232</v>
      </c>
      <c r="B15886" s="294" t="s">
        <v>4026</v>
      </c>
    </row>
    <row r="15887">
      <c r="A15887" s="441">
        <v>45886.450685034724</v>
      </c>
      <c r="B15887" s="294" t="s">
        <v>2262</v>
      </c>
    </row>
    <row r="15888">
      <c r="A15888" s="441">
        <v>45886.45069435185</v>
      </c>
      <c r="B15888" s="294" t="s">
        <v>4043</v>
      </c>
    </row>
    <row r="15889">
      <c r="A15889" s="441">
        <v>45886.4507060301</v>
      </c>
      <c r="B15889" s="294" t="s">
        <v>2264</v>
      </c>
    </row>
    <row r="15890">
      <c r="A15890" s="441">
        <v>45886.451144189814</v>
      </c>
      <c r="B15890" s="294" t="s">
        <v>8520</v>
      </c>
    </row>
    <row r="15891">
      <c r="A15891" s="441">
        <v>45886.45115070602</v>
      </c>
      <c r="B15891" s="294" t="s">
        <v>4045</v>
      </c>
    </row>
    <row r="15892">
      <c r="A15892" s="441">
        <v>45886.451155856485</v>
      </c>
      <c r="B15892" s="294" t="s">
        <v>4046</v>
      </c>
    </row>
    <row r="15893">
      <c r="A15893" s="441">
        <v>45886.45116287037</v>
      </c>
      <c r="B15893" s="294" t="s">
        <v>8521</v>
      </c>
    </row>
    <row r="15894">
      <c r="A15894" s="441">
        <v>45886.45117172453</v>
      </c>
      <c r="B15894" s="294" t="s">
        <v>8522</v>
      </c>
    </row>
    <row r="15895">
      <c r="A15895" s="441">
        <v>45886.45128434028</v>
      </c>
      <c r="B15895" s="294" t="s">
        <v>8523</v>
      </c>
    </row>
    <row r="15896">
      <c r="A15896" s="441">
        <v>45886.451297673615</v>
      </c>
      <c r="B15896" s="294" t="s">
        <v>7263</v>
      </c>
    </row>
    <row r="15897">
      <c r="A15897" s="441">
        <v>45886.45130082176</v>
      </c>
      <c r="B15897" s="294" t="s">
        <v>2398</v>
      </c>
    </row>
    <row r="15898">
      <c r="A15898" s="441">
        <v>45886.45130664352</v>
      </c>
      <c r="B15898" s="294" t="s">
        <v>8524</v>
      </c>
    </row>
    <row r="15899">
      <c r="A15899" s="441">
        <v>45886.451307048614</v>
      </c>
      <c r="B15899" s="294" t="s">
        <v>2399</v>
      </c>
    </row>
    <row r="15900">
      <c r="A15900" s="441">
        <v>45886.451309317126</v>
      </c>
      <c r="B15900" s="294" t="s">
        <v>2260</v>
      </c>
    </row>
    <row r="15901">
      <c r="A15901" s="441">
        <v>45886.45131171297</v>
      </c>
      <c r="B15901" s="294" t="s">
        <v>4026</v>
      </c>
    </row>
    <row r="15902">
      <c r="A15902" s="441">
        <v>45886.45131402778</v>
      </c>
      <c r="B15902" s="294" t="s">
        <v>2264</v>
      </c>
    </row>
    <row r="15903">
      <c r="A15903" s="441">
        <v>45886.451342326385</v>
      </c>
      <c r="B15903" s="294" t="s">
        <v>8525</v>
      </c>
    </row>
    <row r="15904">
      <c r="A15904" s="441">
        <v>45886.451534293985</v>
      </c>
      <c r="B15904" s="294" t="s">
        <v>8526</v>
      </c>
    </row>
    <row r="15905">
      <c r="A15905" s="441">
        <v>45886.45153748842</v>
      </c>
      <c r="B15905" s="294" t="s">
        <v>2274</v>
      </c>
    </row>
    <row r="15906">
      <c r="A15906" s="441">
        <v>45886.45154459491</v>
      </c>
      <c r="B15906" s="294" t="s">
        <v>7263</v>
      </c>
    </row>
    <row r="15907">
      <c r="A15907" s="441">
        <v>45886.45154765046</v>
      </c>
      <c r="B15907" s="294" t="s">
        <v>7273</v>
      </c>
    </row>
    <row r="15908">
      <c r="A15908" s="441">
        <v>45886.45155050926</v>
      </c>
      <c r="B15908" s="294" t="s">
        <v>8412</v>
      </c>
    </row>
    <row r="15909">
      <c r="A15909" s="441">
        <v>45886.451553506944</v>
      </c>
      <c r="B15909" s="294" t="s">
        <v>8413</v>
      </c>
    </row>
    <row r="15910">
      <c r="A15910" s="441">
        <v>45886.451699745376</v>
      </c>
      <c r="B15910" s="294" t="s">
        <v>2342</v>
      </c>
    </row>
    <row r="15911">
      <c r="A15911" s="441">
        <v>45886.45171197917</v>
      </c>
      <c r="B15911" s="294" t="s">
        <v>8527</v>
      </c>
    </row>
    <row r="15912">
      <c r="A15912" s="441">
        <v>45886.45175550926</v>
      </c>
      <c r="B15912" s="294" t="s">
        <v>2280</v>
      </c>
    </row>
    <row r="15913">
      <c r="A15913" s="441">
        <v>45886.45176347222</v>
      </c>
      <c r="B15913" s="294" t="s">
        <v>2281</v>
      </c>
    </row>
    <row r="15914">
      <c r="A15914" s="441">
        <v>45886.45187395833</v>
      </c>
      <c r="B15914" s="294" t="s">
        <v>8528</v>
      </c>
    </row>
    <row r="15915">
      <c r="A15915" s="441">
        <v>45886.45187800926</v>
      </c>
      <c r="B15915" s="294" t="s">
        <v>8529</v>
      </c>
    </row>
    <row r="15916">
      <c r="A15916" s="441">
        <v>45886.451941886575</v>
      </c>
      <c r="B15916" s="294" t="s">
        <v>8530</v>
      </c>
    </row>
    <row r="15917">
      <c r="A15917" s="441">
        <v>45886.45194515046</v>
      </c>
      <c r="B15917" s="294" t="s">
        <v>8531</v>
      </c>
    </row>
    <row r="15918">
      <c r="A15918" s="441">
        <v>45886.45194976852</v>
      </c>
      <c r="B15918" s="294" t="s">
        <v>2283</v>
      </c>
    </row>
    <row r="15919">
      <c r="A15919" s="441">
        <v>45886.45195640046</v>
      </c>
      <c r="B15919" s="294" t="s">
        <v>8532</v>
      </c>
    </row>
    <row r="15920">
      <c r="A15920" s="441">
        <v>45886.45195909722</v>
      </c>
      <c r="B15920" s="294" t="s">
        <v>2285</v>
      </c>
    </row>
    <row r="15921">
      <c r="A15921" s="441">
        <v>45886.45196351851</v>
      </c>
      <c r="B15921" s="294" t="s">
        <v>8533</v>
      </c>
    </row>
    <row r="15922">
      <c r="A15922" s="441">
        <v>45886.45197052084</v>
      </c>
      <c r="B15922" s="294" t="s">
        <v>8534</v>
      </c>
    </row>
    <row r="15923">
      <c r="A15923" s="441">
        <v>45886.452601909725</v>
      </c>
      <c r="B15923" s="294" t="s">
        <v>8535</v>
      </c>
    </row>
    <row r="15924">
      <c r="A15924" s="441">
        <v>45886.452605196755</v>
      </c>
      <c r="B15924" s="294" t="s">
        <v>2274</v>
      </c>
    </row>
    <row r="15925">
      <c r="A15925" s="441">
        <v>45886.45261237268</v>
      </c>
      <c r="B15925" s="294" t="s">
        <v>4045</v>
      </c>
    </row>
    <row r="15926">
      <c r="A15926" s="441">
        <v>45886.452615497685</v>
      </c>
      <c r="B15926" s="294" t="s">
        <v>4050</v>
      </c>
    </row>
    <row r="15927">
      <c r="A15927" s="441">
        <v>45886.45261923611</v>
      </c>
      <c r="B15927" s="294" t="s">
        <v>8536</v>
      </c>
    </row>
    <row r="15928">
      <c r="A15928" s="441">
        <v>45886.452622372686</v>
      </c>
      <c r="B15928" s="294" t="s">
        <v>8537</v>
      </c>
    </row>
    <row r="15929">
      <c r="A15929" s="441">
        <v>45886.45278388889</v>
      </c>
      <c r="B15929" s="294" t="s">
        <v>2342</v>
      </c>
    </row>
    <row r="15930">
      <c r="A15930" s="441">
        <v>45886.45279609953</v>
      </c>
      <c r="B15930" s="294" t="s">
        <v>8538</v>
      </c>
    </row>
    <row r="15931">
      <c r="A15931" s="441">
        <v>45886.45283765046</v>
      </c>
      <c r="B15931" s="294" t="s">
        <v>2280</v>
      </c>
    </row>
    <row r="15932">
      <c r="A15932" s="441">
        <v>45886.4528778588</v>
      </c>
      <c r="B15932" s="294" t="s">
        <v>2281</v>
      </c>
    </row>
    <row r="15933">
      <c r="A15933" s="441">
        <v>45886.45292299769</v>
      </c>
      <c r="B15933" s="294" t="s">
        <v>8539</v>
      </c>
    </row>
    <row r="15934">
      <c r="A15934" s="441">
        <v>45886.45292601852</v>
      </c>
      <c r="B15934" s="294" t="s">
        <v>2260</v>
      </c>
    </row>
    <row r="15935">
      <c r="A15935" s="441">
        <v>45886.45292898148</v>
      </c>
      <c r="B15935" s="294" t="s">
        <v>2463</v>
      </c>
    </row>
    <row r="15936">
      <c r="A15936" s="441">
        <v>45886.45293586806</v>
      </c>
      <c r="B15936" s="294" t="s">
        <v>2267</v>
      </c>
    </row>
    <row r="15937">
      <c r="A15937" s="441">
        <v>45886.45293857639</v>
      </c>
      <c r="B15937" s="294" t="s">
        <v>2264</v>
      </c>
    </row>
    <row r="15938">
      <c r="A15938" s="441">
        <v>45886.45309023148</v>
      </c>
      <c r="B15938" s="294" t="s">
        <v>8540</v>
      </c>
    </row>
    <row r="15939">
      <c r="A15939" s="441">
        <v>45886.453093171294</v>
      </c>
      <c r="B15939" s="294" t="s">
        <v>2283</v>
      </c>
    </row>
    <row r="15940">
      <c r="A15940" s="441">
        <v>45886.45310327546</v>
      </c>
      <c r="B15940" s="294" t="s">
        <v>8541</v>
      </c>
    </row>
    <row r="15941">
      <c r="A15941" s="441">
        <v>45886.45310568287</v>
      </c>
      <c r="B15941" s="294" t="s">
        <v>2285</v>
      </c>
    </row>
    <row r="15942">
      <c r="A15942" s="441">
        <v>45886.453110752314</v>
      </c>
      <c r="B15942" s="294" t="s">
        <v>8542</v>
      </c>
    </row>
    <row r="15943">
      <c r="A15943" s="441">
        <v>45886.45311736111</v>
      </c>
      <c r="B15943" s="294" t="s">
        <v>8543</v>
      </c>
    </row>
    <row r="15944">
      <c r="A15944" s="441">
        <v>45886.556624351855</v>
      </c>
      <c r="B15944" s="294" t="s">
        <v>8544</v>
      </c>
    </row>
    <row r="15945">
      <c r="A15945" s="441">
        <v>45886.55663255787</v>
      </c>
      <c r="B15945" s="294" t="s">
        <v>2532</v>
      </c>
    </row>
    <row r="15946">
      <c r="A15946" s="441">
        <v>45886.55663634259</v>
      </c>
      <c r="B15946" s="294" t="s">
        <v>2533</v>
      </c>
    </row>
    <row r="15947">
      <c r="A15947" s="441">
        <v>45886.55666155093</v>
      </c>
      <c r="B15947" s="294" t="s">
        <v>8545</v>
      </c>
    </row>
    <row r="15948">
      <c r="A15948" s="441">
        <v>45886.556673032406</v>
      </c>
      <c r="B15948" s="294" t="s">
        <v>8546</v>
      </c>
    </row>
    <row r="15949">
      <c r="A15949" s="441">
        <v>45886.557503310185</v>
      </c>
      <c r="B15949" s="294" t="s">
        <v>8547</v>
      </c>
    </row>
    <row r="15950">
      <c r="A15950" s="441">
        <v>45886.55750618056</v>
      </c>
      <c r="B15950" s="294" t="s">
        <v>2274</v>
      </c>
    </row>
    <row r="15951">
      <c r="A15951" s="441">
        <v>45886.5575116088</v>
      </c>
      <c r="B15951" s="294" t="s">
        <v>2532</v>
      </c>
    </row>
    <row r="15952">
      <c r="A15952" s="441">
        <v>45886.55751398148</v>
      </c>
      <c r="B15952" s="294" t="s">
        <v>2537</v>
      </c>
    </row>
    <row r="15953">
      <c r="A15953" s="441">
        <v>45886.55751694445</v>
      </c>
      <c r="B15953" s="294" t="s">
        <v>8536</v>
      </c>
    </row>
    <row r="15954">
      <c r="A15954" s="441">
        <v>45886.557519560185</v>
      </c>
      <c r="B15954" s="294" t="s">
        <v>8537</v>
      </c>
    </row>
    <row r="15955">
      <c r="A15955" s="441">
        <v>45886.55757094907</v>
      </c>
      <c r="B15955" s="294" t="s">
        <v>2278</v>
      </c>
    </row>
    <row r="15956">
      <c r="A15956" s="441">
        <v>45886.55758145833</v>
      </c>
      <c r="B15956" s="294" t="s">
        <v>8548</v>
      </c>
    </row>
    <row r="15957">
      <c r="A15957" s="441">
        <v>45886.55759084491</v>
      </c>
      <c r="B15957" s="294" t="s">
        <v>2280</v>
      </c>
    </row>
    <row r="15958">
      <c r="A15958" s="441">
        <v>45886.557599444444</v>
      </c>
      <c r="B15958" s="294" t="s">
        <v>2281</v>
      </c>
    </row>
    <row r="15959">
      <c r="A15959" s="441">
        <v>45886.55763090278</v>
      </c>
      <c r="B15959" s="294" t="s">
        <v>8549</v>
      </c>
    </row>
    <row r="15960">
      <c r="A15960" s="441">
        <v>45886.55763354167</v>
      </c>
      <c r="B15960" s="294" t="s">
        <v>2283</v>
      </c>
    </row>
    <row r="15961">
      <c r="A15961" s="441">
        <v>45886.557659502316</v>
      </c>
      <c r="B15961" s="294" t="s">
        <v>8550</v>
      </c>
    </row>
    <row r="15962">
      <c r="A15962" s="441">
        <v>45886.55766244213</v>
      </c>
      <c r="B15962" s="294" t="s">
        <v>2285</v>
      </c>
    </row>
    <row r="15963">
      <c r="A15963" s="441">
        <v>45886.55766709491</v>
      </c>
      <c r="B15963" s="294" t="s">
        <v>8551</v>
      </c>
    </row>
    <row r="15964">
      <c r="A15964" s="441">
        <v>45886.55767253472</v>
      </c>
      <c r="B15964" s="294" t="s">
        <v>8552</v>
      </c>
    </row>
    <row r="15965">
      <c r="A15965" s="441">
        <v>45886.577571180555</v>
      </c>
      <c r="B15965" s="294" t="s">
        <v>8553</v>
      </c>
    </row>
    <row r="15966">
      <c r="A15966" s="441">
        <v>45886.57757706019</v>
      </c>
      <c r="B15966" s="294" t="s">
        <v>2260</v>
      </c>
    </row>
    <row r="15967">
      <c r="A15967" s="441">
        <v>45886.577588796295</v>
      </c>
      <c r="B15967" s="294" t="s">
        <v>2266</v>
      </c>
    </row>
    <row r="15968">
      <c r="A15968" s="441">
        <v>45886.57760615741</v>
      </c>
      <c r="B15968" s="294" t="s">
        <v>2267</v>
      </c>
    </row>
    <row r="15969">
      <c r="A15969" s="441">
        <v>45886.57762765046</v>
      </c>
      <c r="B15969" s="294" t="s">
        <v>2264</v>
      </c>
    </row>
    <row r="15970">
      <c r="A15970" s="441">
        <v>45886.5778522801</v>
      </c>
      <c r="B15970" s="294" t="s">
        <v>8554</v>
      </c>
    </row>
    <row r="15971">
      <c r="A15971" s="441">
        <v>45886.577857094904</v>
      </c>
      <c r="B15971" s="294" t="s">
        <v>2260</v>
      </c>
    </row>
    <row r="15972">
      <c r="A15972" s="441">
        <v>45886.57786200232</v>
      </c>
      <c r="B15972" s="294" t="s">
        <v>2266</v>
      </c>
    </row>
    <row r="15973">
      <c r="A15973" s="441">
        <v>45886.57786766204</v>
      </c>
      <c r="B15973" s="294" t="s">
        <v>2267</v>
      </c>
    </row>
    <row r="15974">
      <c r="A15974" s="441">
        <v>45886.57787217593</v>
      </c>
      <c r="B15974" s="294" t="s">
        <v>2264</v>
      </c>
    </row>
    <row r="15975">
      <c r="A15975" s="441">
        <v>45886.75838115741</v>
      </c>
      <c r="B15975" s="294" t="s">
        <v>2283</v>
      </c>
    </row>
    <row r="15976">
      <c r="A15976" s="441">
        <v>45886.758388946764</v>
      </c>
      <c r="B15976" s="294" t="s">
        <v>8555</v>
      </c>
    </row>
    <row r="15977">
      <c r="A15977" s="441">
        <v>45886.87303290509</v>
      </c>
      <c r="B15977" s="294" t="s">
        <v>8556</v>
      </c>
    </row>
    <row r="15978">
      <c r="A15978" s="441">
        <v>45886.87304037037</v>
      </c>
      <c r="B15978" s="294" t="s">
        <v>2260</v>
      </c>
    </row>
    <row r="15979">
      <c r="A15979" s="441">
        <v>45886.87305488426</v>
      </c>
      <c r="B15979" s="294" t="s">
        <v>6944</v>
      </c>
    </row>
    <row r="15980">
      <c r="A15980" s="441">
        <v>45886.87306460648</v>
      </c>
      <c r="B15980" s="294" t="s">
        <v>2264</v>
      </c>
    </row>
    <row r="15981">
      <c r="A15981" s="441">
        <v>45886.91833523149</v>
      </c>
      <c r="B15981" s="294" t="s">
        <v>8557</v>
      </c>
    </row>
    <row r="15982">
      <c r="A15982" s="441">
        <v>45886.91833835648</v>
      </c>
      <c r="B15982" s="294" t="s">
        <v>2260</v>
      </c>
    </row>
    <row r="15983">
      <c r="A15983" s="441">
        <v>45886.918340613425</v>
      </c>
      <c r="B15983" s="294" t="s">
        <v>2512</v>
      </c>
    </row>
    <row r="15984">
      <c r="A15984" s="441">
        <v>45886.91834310185</v>
      </c>
      <c r="B15984" s="294" t="s">
        <v>2264</v>
      </c>
    </row>
    <row r="15985">
      <c r="A15985" s="441">
        <v>45886.91840618056</v>
      </c>
      <c r="B15985" s="294" t="s">
        <v>8558</v>
      </c>
    </row>
    <row r="15986">
      <c r="A15986" s="441">
        <v>45886.91841399306</v>
      </c>
      <c r="B15986" s="294" t="s">
        <v>2260</v>
      </c>
    </row>
    <row r="15987">
      <c r="A15987" s="441">
        <v>45886.91841706018</v>
      </c>
      <c r="B15987" s="294" t="s">
        <v>2512</v>
      </c>
    </row>
    <row r="15988">
      <c r="A15988" s="441">
        <v>45886.91842012732</v>
      </c>
      <c r="B15988" s="294" t="s">
        <v>2264</v>
      </c>
    </row>
    <row r="15989">
      <c r="A15989" s="441">
        <v>45887.056981076385</v>
      </c>
      <c r="B15989" s="294" t="s">
        <v>8559</v>
      </c>
    </row>
    <row r="15990">
      <c r="A15990" s="441">
        <v>45887.0569902662</v>
      </c>
      <c r="B15990" s="294" t="s">
        <v>2275</v>
      </c>
    </row>
    <row r="15991">
      <c r="A15991" s="441">
        <v>45887.05699493056</v>
      </c>
      <c r="B15991" s="294" t="s">
        <v>2565</v>
      </c>
    </row>
    <row r="15992">
      <c r="A15992" s="441">
        <v>45887.057011689816</v>
      </c>
      <c r="B15992" s="294" t="s">
        <v>8560</v>
      </c>
    </row>
    <row r="15993">
      <c r="A15993" s="441">
        <v>45887.05702540509</v>
      </c>
      <c r="B15993" s="294" t="s">
        <v>8561</v>
      </c>
    </row>
    <row r="15994">
      <c r="A15994" s="441">
        <v>45887.057662141204</v>
      </c>
      <c r="B15994" s="294" t="s">
        <v>8562</v>
      </c>
    </row>
    <row r="15995">
      <c r="A15995" s="441">
        <v>45887.05766576389</v>
      </c>
      <c r="B15995" s="294" t="s">
        <v>2274</v>
      </c>
    </row>
    <row r="15996">
      <c r="A15996" s="441">
        <v>45887.05767384259</v>
      </c>
      <c r="B15996" s="294" t="s">
        <v>2275</v>
      </c>
    </row>
    <row r="15997">
      <c r="A15997" s="441">
        <v>45887.05767732639</v>
      </c>
      <c r="B15997" s="294" t="s">
        <v>2276</v>
      </c>
    </row>
    <row r="15998">
      <c r="A15998" s="441">
        <v>45887.05768162037</v>
      </c>
      <c r="B15998" s="294" t="s">
        <v>8536</v>
      </c>
    </row>
    <row r="15999">
      <c r="A15999" s="441">
        <v>45887.05768554399</v>
      </c>
      <c r="B15999" s="294" t="s">
        <v>8537</v>
      </c>
    </row>
    <row r="16000">
      <c r="A16000" s="441">
        <v>45887.05779152778</v>
      </c>
      <c r="B16000" s="294" t="s">
        <v>2278</v>
      </c>
    </row>
    <row r="16001">
      <c r="A16001" s="441">
        <v>45887.05780574074</v>
      </c>
      <c r="B16001" s="294" t="s">
        <v>8563</v>
      </c>
    </row>
    <row r="16002">
      <c r="A16002" s="441">
        <v>45887.05783070602</v>
      </c>
      <c r="B16002" s="294" t="s">
        <v>2280</v>
      </c>
    </row>
    <row r="16003">
      <c r="A16003" s="441">
        <v>45887.057842615744</v>
      </c>
      <c r="B16003" s="294" t="s">
        <v>2281</v>
      </c>
    </row>
    <row r="16004">
      <c r="A16004" s="441">
        <v>45887.05790875</v>
      </c>
      <c r="B16004" s="294" t="s">
        <v>8564</v>
      </c>
    </row>
    <row r="16005">
      <c r="A16005" s="441">
        <v>45887.05791229167</v>
      </c>
      <c r="B16005" s="294" t="s">
        <v>2283</v>
      </c>
    </row>
    <row r="16006">
      <c r="A16006" s="441">
        <v>45887.05793005787</v>
      </c>
      <c r="B16006" s="294" t="s">
        <v>8565</v>
      </c>
    </row>
    <row r="16007">
      <c r="A16007" s="441">
        <v>45887.05793378472</v>
      </c>
      <c r="B16007" s="294" t="s">
        <v>2285</v>
      </c>
    </row>
    <row r="16008">
      <c r="A16008" s="441">
        <v>45887.05794196759</v>
      </c>
      <c r="B16008" s="294" t="s">
        <v>8566</v>
      </c>
    </row>
    <row r="16009">
      <c r="A16009" s="441">
        <v>45887.05794899305</v>
      </c>
      <c r="B16009" s="294" t="s">
        <v>8567</v>
      </c>
    </row>
    <row r="16010">
      <c r="A16010" s="441">
        <v>45887.07540579861</v>
      </c>
      <c r="B16010" s="294" t="s">
        <v>8568</v>
      </c>
    </row>
    <row r="16011">
      <c r="A16011" s="441">
        <v>45887.075416527776</v>
      </c>
      <c r="B16011" s="294" t="s">
        <v>2828</v>
      </c>
    </row>
    <row r="16012">
      <c r="A16012" s="441">
        <v>45887.07542662037</v>
      </c>
      <c r="B16012" s="294" t="s">
        <v>2565</v>
      </c>
    </row>
    <row r="16013">
      <c r="A16013" s="441">
        <v>45887.07543696759</v>
      </c>
      <c r="B16013" s="294" t="s">
        <v>8569</v>
      </c>
    </row>
    <row r="16014">
      <c r="A16014" s="441">
        <v>45887.07545481481</v>
      </c>
      <c r="B16014" s="294" t="s">
        <v>8570</v>
      </c>
    </row>
    <row r="16015">
      <c r="A16015" s="441">
        <v>45887.07664100695</v>
      </c>
      <c r="B16015" s="294" t="s">
        <v>8571</v>
      </c>
    </row>
    <row r="16016">
      <c r="A16016" s="441">
        <v>45887.07664478009</v>
      </c>
      <c r="B16016" s="294" t="s">
        <v>2274</v>
      </c>
    </row>
    <row r="16017">
      <c r="A16017" s="441">
        <v>45887.07665274305</v>
      </c>
      <c r="B16017" s="294" t="s">
        <v>2828</v>
      </c>
    </row>
    <row r="16018">
      <c r="A16018" s="441">
        <v>45887.07665806713</v>
      </c>
      <c r="B16018" s="294" t="s">
        <v>2832</v>
      </c>
    </row>
    <row r="16019">
      <c r="A16019" s="441">
        <v>45887.07666155093</v>
      </c>
      <c r="B16019" s="294" t="s">
        <v>8536</v>
      </c>
    </row>
    <row r="16020">
      <c r="A16020" s="441">
        <v>45887.07666997685</v>
      </c>
      <c r="B16020" s="294" t="s">
        <v>8537</v>
      </c>
    </row>
    <row r="16021">
      <c r="A16021" s="441">
        <v>45887.076877858795</v>
      </c>
      <c r="B16021" s="294" t="s">
        <v>2278</v>
      </c>
    </row>
    <row r="16022">
      <c r="A16022" s="441">
        <v>45887.07689730324</v>
      </c>
      <c r="B16022" s="294" t="s">
        <v>8572</v>
      </c>
    </row>
    <row r="16023">
      <c r="A16023" s="441">
        <v>45887.07694737268</v>
      </c>
      <c r="B16023" s="294" t="s">
        <v>2280</v>
      </c>
    </row>
    <row r="16024">
      <c r="A16024" s="441">
        <v>45887.07695844908</v>
      </c>
      <c r="B16024" s="294" t="s">
        <v>2281</v>
      </c>
    </row>
    <row r="16025">
      <c r="A16025" s="441">
        <v>45887.077128703706</v>
      </c>
      <c r="B16025" s="294" t="s">
        <v>8573</v>
      </c>
    </row>
    <row r="16026">
      <c r="A16026" s="441">
        <v>45887.07713252315</v>
      </c>
      <c r="B16026" s="294" t="s">
        <v>2283</v>
      </c>
    </row>
    <row r="16027">
      <c r="A16027" s="441">
        <v>45887.07714488426</v>
      </c>
      <c r="B16027" s="294" t="s">
        <v>8574</v>
      </c>
    </row>
    <row r="16028">
      <c r="A16028" s="441">
        <v>45887.07714836806</v>
      </c>
      <c r="B16028" s="294" t="s">
        <v>2285</v>
      </c>
    </row>
    <row r="16029">
      <c r="A16029" s="441">
        <v>45887.07716233796</v>
      </c>
      <c r="B16029" s="294" t="s">
        <v>8575</v>
      </c>
    </row>
    <row r="16030">
      <c r="A16030" s="441">
        <v>45887.07716981482</v>
      </c>
      <c r="B16030" s="294" t="s">
        <v>8576</v>
      </c>
    </row>
    <row r="16031">
      <c r="A16031" s="441">
        <v>45887.375063831016</v>
      </c>
      <c r="B16031" s="294" t="s">
        <v>2290</v>
      </c>
    </row>
    <row r="16032">
      <c r="A16032" s="441">
        <v>45887.375103240745</v>
      </c>
      <c r="B16032" s="294" t="s">
        <v>2291</v>
      </c>
    </row>
    <row r="16033">
      <c r="A16033" s="441">
        <v>45887.41052179398</v>
      </c>
      <c r="B16033" s="294" t="s">
        <v>8577</v>
      </c>
    </row>
    <row r="16034">
      <c r="A16034" s="441">
        <v>45887.41053671297</v>
      </c>
      <c r="B16034" s="294" t="s">
        <v>2260</v>
      </c>
    </row>
    <row r="16035">
      <c r="A16035" s="441">
        <v>45887.410551875</v>
      </c>
      <c r="B16035" s="294" t="s">
        <v>2963</v>
      </c>
    </row>
    <row r="16036">
      <c r="A16036" s="441">
        <v>45887.4105602662</v>
      </c>
      <c r="B16036" s="294" t="s">
        <v>2264</v>
      </c>
    </row>
    <row r="16037">
      <c r="A16037" s="441">
        <v>45887.539757997685</v>
      </c>
      <c r="B16037" s="294" t="s">
        <v>8578</v>
      </c>
    </row>
    <row r="16038">
      <c r="A16038" s="441">
        <v>45887.53976648148</v>
      </c>
      <c r="B16038" s="294" t="s">
        <v>2739</v>
      </c>
    </row>
    <row r="16039">
      <c r="A16039" s="441">
        <v>45887.53977092593</v>
      </c>
      <c r="B16039" s="294" t="s">
        <v>2740</v>
      </c>
    </row>
    <row r="16040">
      <c r="A16040" s="441">
        <v>45887.53979270833</v>
      </c>
      <c r="B16040" s="294" t="s">
        <v>8579</v>
      </c>
    </row>
    <row r="16041">
      <c r="A16041" s="441">
        <v>45887.539802349536</v>
      </c>
      <c r="B16041" s="294" t="s">
        <v>8580</v>
      </c>
    </row>
    <row r="16042">
      <c r="A16042" s="441">
        <v>45887.541200520835</v>
      </c>
      <c r="B16042" s="294" t="s">
        <v>8581</v>
      </c>
    </row>
    <row r="16043">
      <c r="A16043" s="441">
        <v>45887.541204085646</v>
      </c>
      <c r="B16043" s="294" t="s">
        <v>2274</v>
      </c>
    </row>
    <row r="16044">
      <c r="A16044" s="441">
        <v>45887.54122277778</v>
      </c>
      <c r="B16044" s="294" t="s">
        <v>2739</v>
      </c>
    </row>
    <row r="16045">
      <c r="A16045" s="441">
        <v>45887.54122641204</v>
      </c>
      <c r="B16045" s="294" t="s">
        <v>2744</v>
      </c>
    </row>
    <row r="16046">
      <c r="A16046" s="441">
        <v>45887.54123002315</v>
      </c>
      <c r="B16046" s="294" t="s">
        <v>8536</v>
      </c>
    </row>
    <row r="16047">
      <c r="A16047" s="441">
        <v>45887.54123336806</v>
      </c>
      <c r="B16047" s="294" t="s">
        <v>8537</v>
      </c>
    </row>
    <row r="16048">
      <c r="A16048" s="441">
        <v>45887.5414099537</v>
      </c>
      <c r="B16048" s="294" t="s">
        <v>2342</v>
      </c>
    </row>
    <row r="16049">
      <c r="A16049" s="441">
        <v>45887.54142630787</v>
      </c>
      <c r="B16049" s="294" t="s">
        <v>8582</v>
      </c>
    </row>
    <row r="16050">
      <c r="A16050" s="441">
        <v>45887.54147415509</v>
      </c>
      <c r="B16050" s="294" t="s">
        <v>2280</v>
      </c>
    </row>
    <row r="16051">
      <c r="A16051" s="441">
        <v>45887.541482500004</v>
      </c>
      <c r="B16051" s="294" t="s">
        <v>2281</v>
      </c>
    </row>
    <row r="16052">
      <c r="A16052" s="441">
        <v>45887.54163373842</v>
      </c>
      <c r="B16052" s="294" t="s">
        <v>8583</v>
      </c>
    </row>
    <row r="16053">
      <c r="A16053" s="441">
        <v>45887.541636759255</v>
      </c>
      <c r="B16053" s="294" t="s">
        <v>2283</v>
      </c>
    </row>
    <row r="16054">
      <c r="A16054" s="441">
        <v>45887.54164667824</v>
      </c>
      <c r="B16054" s="294" t="s">
        <v>8584</v>
      </c>
    </row>
    <row r="16055">
      <c r="A16055" s="441">
        <v>45887.54165914352</v>
      </c>
      <c r="B16055" s="294" t="s">
        <v>2285</v>
      </c>
    </row>
    <row r="16056">
      <c r="A16056" s="441">
        <v>45887.54166387732</v>
      </c>
      <c r="B16056" s="294" t="s">
        <v>8585</v>
      </c>
    </row>
    <row r="16057">
      <c r="A16057" s="441">
        <v>45887.541672384265</v>
      </c>
      <c r="B16057" s="294" t="s">
        <v>8586</v>
      </c>
    </row>
    <row r="16058">
      <c r="A16058" s="441">
        <v>45887.58096761574</v>
      </c>
      <c r="B16058" s="294" t="s">
        <v>8587</v>
      </c>
    </row>
    <row r="16059">
      <c r="A16059" s="441">
        <v>45887.58097675926</v>
      </c>
      <c r="B16059" s="294" t="s">
        <v>2260</v>
      </c>
    </row>
    <row r="16060">
      <c r="A16060" s="441">
        <v>45887.58097997685</v>
      </c>
      <c r="B16060" s="294" t="s">
        <v>3060</v>
      </c>
    </row>
    <row r="16061">
      <c r="A16061" s="441">
        <v>45887.580983101856</v>
      </c>
      <c r="B16061" s="294" t="s">
        <v>2264</v>
      </c>
    </row>
    <row r="16062">
      <c r="A16062" s="441">
        <v>45887.581000798615</v>
      </c>
      <c r="B16062" s="294" t="s">
        <v>8588</v>
      </c>
    </row>
    <row r="16063">
      <c r="A16063" s="441">
        <v>45887.58100445602</v>
      </c>
      <c r="B16063" s="294" t="s">
        <v>2260</v>
      </c>
    </row>
    <row r="16064">
      <c r="A16064" s="441">
        <v>45887.58100780092</v>
      </c>
      <c r="B16064" s="294" t="s">
        <v>3060</v>
      </c>
    </row>
    <row r="16065">
      <c r="A16065" s="441">
        <v>45887.58101163195</v>
      </c>
      <c r="B16065" s="294" t="s">
        <v>2264</v>
      </c>
    </row>
    <row r="16066">
      <c r="A16066" s="441">
        <v>45887.65209690972</v>
      </c>
      <c r="B16066" s="294" t="s">
        <v>8589</v>
      </c>
    </row>
    <row r="16067">
      <c r="A16067" s="441">
        <v>45887.652110497685</v>
      </c>
      <c r="B16067" s="294" t="s">
        <v>2260</v>
      </c>
    </row>
    <row r="16068">
      <c r="A16068" s="441">
        <v>45887.6521152662</v>
      </c>
      <c r="B16068" s="294" t="s">
        <v>2927</v>
      </c>
    </row>
    <row r="16069">
      <c r="A16069" s="441">
        <v>45887.65213122685</v>
      </c>
      <c r="B16069" s="294" t="s">
        <v>2264</v>
      </c>
    </row>
    <row r="16070">
      <c r="A16070" s="441">
        <v>45887.65430366898</v>
      </c>
      <c r="B16070" s="294" t="s">
        <v>8590</v>
      </c>
    </row>
    <row r="16071">
      <c r="A16071" s="441">
        <v>45887.654307986115</v>
      </c>
      <c r="B16071" s="294" t="s">
        <v>2260</v>
      </c>
    </row>
    <row r="16072">
      <c r="A16072" s="441">
        <v>45887.65431290509</v>
      </c>
      <c r="B16072" s="294" t="s">
        <v>2927</v>
      </c>
    </row>
    <row r="16073">
      <c r="A16073" s="441">
        <v>45887.65431915509</v>
      </c>
      <c r="B16073" s="294" t="s">
        <v>2264</v>
      </c>
    </row>
    <row r="16074">
      <c r="A16074" s="441">
        <v>45887.65505340278</v>
      </c>
      <c r="B16074" s="294" t="s">
        <v>8591</v>
      </c>
    </row>
    <row r="16075">
      <c r="A16075" s="441">
        <v>45887.65505681713</v>
      </c>
      <c r="B16075" s="294" t="s">
        <v>2260</v>
      </c>
    </row>
    <row r="16076">
      <c r="A16076" s="441">
        <v>45887.65506017361</v>
      </c>
      <c r="B16076" s="294" t="s">
        <v>8592</v>
      </c>
    </row>
    <row r="16077">
      <c r="A16077" s="441">
        <v>45887.65506376157</v>
      </c>
      <c r="B16077" s="294" t="s">
        <v>2264</v>
      </c>
    </row>
    <row r="16078">
      <c r="A16078" s="441">
        <v>45887.65510087963</v>
      </c>
      <c r="B16078" s="294" t="s">
        <v>8593</v>
      </c>
    </row>
    <row r="16079">
      <c r="A16079" s="441">
        <v>45887.65510376157</v>
      </c>
      <c r="B16079" s="294" t="s">
        <v>2260</v>
      </c>
    </row>
    <row r="16080">
      <c r="A16080" s="441">
        <v>45887.655107997685</v>
      </c>
      <c r="B16080" s="294" t="s">
        <v>8592</v>
      </c>
    </row>
    <row r="16081">
      <c r="A16081" s="441">
        <v>45887.65511232639</v>
      </c>
      <c r="B16081" s="294" t="s">
        <v>2262</v>
      </c>
    </row>
    <row r="16082">
      <c r="A16082" s="441">
        <v>45887.65511908565</v>
      </c>
      <c r="B16082" s="294" t="s">
        <v>8594</v>
      </c>
    </row>
    <row r="16083">
      <c r="A16083" s="441">
        <v>45887.65512996528</v>
      </c>
      <c r="B16083" s="294" t="s">
        <v>2264</v>
      </c>
    </row>
    <row r="16084">
      <c r="A16084" s="441">
        <v>45887.67212028935</v>
      </c>
      <c r="B16084" s="294" t="s">
        <v>8595</v>
      </c>
    </row>
    <row r="16085">
      <c r="A16085" s="441">
        <v>45887.67212390046</v>
      </c>
      <c r="B16085" s="294" t="s">
        <v>2260</v>
      </c>
    </row>
    <row r="16086">
      <c r="A16086" s="441">
        <v>45887.67212769676</v>
      </c>
      <c r="B16086" s="294" t="s">
        <v>8592</v>
      </c>
    </row>
    <row r="16087">
      <c r="A16087" s="441">
        <v>45887.67213168982</v>
      </c>
      <c r="B16087" s="294" t="s">
        <v>2264</v>
      </c>
    </row>
    <row r="16088">
      <c r="A16088" s="441">
        <v>45887.69069537037</v>
      </c>
      <c r="B16088" s="294" t="s">
        <v>8596</v>
      </c>
    </row>
    <row r="16089">
      <c r="A16089" s="441">
        <v>45887.690705706016</v>
      </c>
      <c r="B16089" s="294" t="s">
        <v>4045</v>
      </c>
    </row>
    <row r="16090">
      <c r="A16090" s="441">
        <v>45887.690719502316</v>
      </c>
      <c r="B16090" s="294" t="s">
        <v>4046</v>
      </c>
    </row>
    <row r="16091">
      <c r="A16091" s="441">
        <v>45887.690727546295</v>
      </c>
      <c r="B16091" s="294" t="s">
        <v>8597</v>
      </c>
    </row>
    <row r="16092">
      <c r="A16092" s="441">
        <v>45887.69074090278</v>
      </c>
      <c r="B16092" s="294" t="s">
        <v>8598</v>
      </c>
    </row>
    <row r="16093">
      <c r="A16093" s="441">
        <v>45887.69126702547</v>
      </c>
      <c r="B16093" s="294" t="s">
        <v>8599</v>
      </c>
    </row>
    <row r="16094">
      <c r="A16094" s="441">
        <v>45887.69127026621</v>
      </c>
      <c r="B16094" s="294" t="s">
        <v>2260</v>
      </c>
    </row>
    <row r="16095">
      <c r="A16095" s="441">
        <v>45887.69129099537</v>
      </c>
      <c r="B16095" s="294" t="s">
        <v>4026</v>
      </c>
    </row>
    <row r="16096">
      <c r="A16096" s="441">
        <v>45887.6912946875</v>
      </c>
      <c r="B16096" s="294" t="s">
        <v>2264</v>
      </c>
    </row>
    <row r="16097">
      <c r="A16097" s="441">
        <v>45887.69177140047</v>
      </c>
      <c r="B16097" s="294" t="s">
        <v>8600</v>
      </c>
    </row>
    <row r="16098">
      <c r="A16098" s="441">
        <v>45887.69177414352</v>
      </c>
      <c r="B16098" s="294" t="s">
        <v>2274</v>
      </c>
    </row>
    <row r="16099">
      <c r="A16099" s="441">
        <v>45887.69178112269</v>
      </c>
      <c r="B16099" s="294" t="s">
        <v>4045</v>
      </c>
    </row>
    <row r="16100">
      <c r="A16100" s="441">
        <v>45887.691784027775</v>
      </c>
      <c r="B16100" s="294" t="s">
        <v>4050</v>
      </c>
    </row>
    <row r="16101">
      <c r="A16101" s="441">
        <v>45887.69178681713</v>
      </c>
      <c r="B16101" s="294" t="s">
        <v>8536</v>
      </c>
    </row>
    <row r="16102">
      <c r="A16102" s="441">
        <v>45887.691789641205</v>
      </c>
      <c r="B16102" s="294" t="s">
        <v>8537</v>
      </c>
    </row>
    <row r="16103">
      <c r="A16103" s="441">
        <v>45887.69190101852</v>
      </c>
      <c r="B16103" s="294" t="s">
        <v>8601</v>
      </c>
    </row>
    <row r="16104">
      <c r="A16104" s="441">
        <v>45887.69190642361</v>
      </c>
      <c r="B16104" s="294" t="s">
        <v>8602</v>
      </c>
    </row>
    <row r="16105">
      <c r="A16105" s="441">
        <v>45887.691931458336</v>
      </c>
      <c r="B16105" s="294" t="s">
        <v>8603</v>
      </c>
    </row>
    <row r="16106">
      <c r="A16106" s="441">
        <v>45887.69193850695</v>
      </c>
      <c r="B16106" s="294" t="s">
        <v>2374</v>
      </c>
    </row>
    <row r="16107">
      <c r="A16107" s="441">
        <v>45887.69195148148</v>
      </c>
      <c r="B16107" s="294" t="s">
        <v>8538</v>
      </c>
    </row>
    <row r="16108">
      <c r="A16108" s="441">
        <v>45887.691997939815</v>
      </c>
      <c r="B16108" s="294" t="s">
        <v>8604</v>
      </c>
    </row>
    <row r="16109">
      <c r="A16109" s="441">
        <v>45887.69200097222</v>
      </c>
      <c r="B16109" s="294" t="s">
        <v>2355</v>
      </c>
    </row>
    <row r="16110">
      <c r="A16110" s="441">
        <v>45887.69200364583</v>
      </c>
      <c r="B16110" s="294" t="s">
        <v>8605</v>
      </c>
    </row>
    <row r="16111">
      <c r="A16111" s="441">
        <v>45887.692126678245</v>
      </c>
      <c r="B16111" s="294" t="s">
        <v>8606</v>
      </c>
    </row>
    <row r="16112">
      <c r="A16112" s="441">
        <v>45887.69213605324</v>
      </c>
      <c r="B16112" s="294" t="s">
        <v>2283</v>
      </c>
    </row>
    <row r="16113">
      <c r="A16113" s="441">
        <v>45887.692142685184</v>
      </c>
      <c r="B16113" s="294" t="s">
        <v>8607</v>
      </c>
    </row>
    <row r="16114">
      <c r="A16114" s="441">
        <v>45887.692146932866</v>
      </c>
      <c r="B16114" s="294" t="s">
        <v>2285</v>
      </c>
    </row>
    <row r="16115">
      <c r="A16115" s="441">
        <v>45887.69215159722</v>
      </c>
      <c r="B16115" s="294" t="s">
        <v>8608</v>
      </c>
    </row>
    <row r="16116">
      <c r="A16116" s="441">
        <v>45887.692158460646</v>
      </c>
      <c r="B16116" s="294" t="s">
        <v>8609</v>
      </c>
    </row>
    <row r="16117">
      <c r="A16117" s="441">
        <v>45887.70475802083</v>
      </c>
      <c r="B16117" s="294" t="s">
        <v>8610</v>
      </c>
    </row>
    <row r="16118">
      <c r="A16118" s="441">
        <v>45887.70478596065</v>
      </c>
      <c r="B16118" s="294" t="s">
        <v>4045</v>
      </c>
    </row>
    <row r="16119">
      <c r="A16119" s="441">
        <v>45887.70479015046</v>
      </c>
      <c r="B16119" s="294" t="s">
        <v>4046</v>
      </c>
    </row>
    <row r="16120">
      <c r="A16120" s="441">
        <v>45887.704796446764</v>
      </c>
      <c r="B16120" s="294" t="s">
        <v>8611</v>
      </c>
    </row>
    <row r="16121">
      <c r="A16121" s="441">
        <v>45887.704847141205</v>
      </c>
      <c r="B16121" s="294" t="s">
        <v>8612</v>
      </c>
    </row>
    <row r="16122">
      <c r="A16122" s="441">
        <v>45887.70554609953</v>
      </c>
      <c r="B16122" s="294" t="s">
        <v>8613</v>
      </c>
    </row>
    <row r="16123">
      <c r="A16123" s="441">
        <v>45887.70554935186</v>
      </c>
      <c r="B16123" s="294" t="s">
        <v>2274</v>
      </c>
    </row>
    <row r="16124">
      <c r="A16124" s="441">
        <v>45887.70557740741</v>
      </c>
      <c r="B16124" s="294" t="s">
        <v>4045</v>
      </c>
    </row>
    <row r="16125">
      <c r="A16125" s="441">
        <v>45887.705580752314</v>
      </c>
      <c r="B16125" s="294" t="s">
        <v>4050</v>
      </c>
    </row>
    <row r="16126">
      <c r="A16126" s="441">
        <v>45887.705584270836</v>
      </c>
      <c r="B16126" s="294" t="s">
        <v>8536</v>
      </c>
    </row>
    <row r="16127">
      <c r="A16127" s="441">
        <v>45887.70558753472</v>
      </c>
      <c r="B16127" s="294" t="s">
        <v>8537</v>
      </c>
    </row>
    <row r="16128">
      <c r="A16128" s="441">
        <v>45887.70572074074</v>
      </c>
      <c r="B16128" s="294" t="s">
        <v>8614</v>
      </c>
    </row>
    <row r="16129">
      <c r="A16129" s="441">
        <v>45887.70572738426</v>
      </c>
      <c r="B16129" s="294" t="s">
        <v>8615</v>
      </c>
    </row>
    <row r="16130">
      <c r="A16130" s="441">
        <v>45887.70573454861</v>
      </c>
      <c r="B16130" s="294" t="s">
        <v>8616</v>
      </c>
    </row>
    <row r="16131">
      <c r="A16131" s="441">
        <v>45887.70574278935</v>
      </c>
      <c r="B16131" s="294" t="s">
        <v>8617</v>
      </c>
    </row>
    <row r="16132">
      <c r="A16132" s="441">
        <v>45887.70575177083</v>
      </c>
      <c r="B16132" s="294" t="s">
        <v>2374</v>
      </c>
    </row>
    <row r="16133">
      <c r="A16133" s="441">
        <v>45887.70576369213</v>
      </c>
      <c r="B16133" s="294" t="s">
        <v>8538</v>
      </c>
    </row>
    <row r="16134">
      <c r="A16134" s="441">
        <v>45887.70580041667</v>
      </c>
      <c r="B16134" s="294" t="s">
        <v>8604</v>
      </c>
    </row>
    <row r="16135">
      <c r="A16135" s="441">
        <v>45887.70580357639</v>
      </c>
      <c r="B16135" s="294" t="s">
        <v>2355</v>
      </c>
    </row>
    <row r="16136">
      <c r="A16136" s="441">
        <v>45887.70580681713</v>
      </c>
      <c r="B16136" s="294" t="s">
        <v>8605</v>
      </c>
    </row>
    <row r="16137">
      <c r="A16137" s="441">
        <v>45887.70595189815</v>
      </c>
      <c r="B16137" s="294" t="s">
        <v>8618</v>
      </c>
    </row>
    <row r="16138">
      <c r="A16138" s="441">
        <v>45887.705956342594</v>
      </c>
      <c r="B16138" s="294" t="s">
        <v>2283</v>
      </c>
    </row>
    <row r="16139">
      <c r="A16139" s="441">
        <v>45887.70596730324</v>
      </c>
      <c r="B16139" s="294" t="s">
        <v>8619</v>
      </c>
    </row>
    <row r="16140">
      <c r="A16140" s="441">
        <v>45887.70597466435</v>
      </c>
      <c r="B16140" s="294" t="s">
        <v>2285</v>
      </c>
    </row>
    <row r="16141">
      <c r="A16141" s="441">
        <v>45887.70597993056</v>
      </c>
      <c r="B16141" s="294" t="s">
        <v>8620</v>
      </c>
    </row>
    <row r="16142">
      <c r="A16142" s="441">
        <v>45887.70598770834</v>
      </c>
      <c r="B16142" s="294" t="s">
        <v>8621</v>
      </c>
    </row>
    <row r="16143">
      <c r="A16143" s="441">
        <v>45887.758401053245</v>
      </c>
      <c r="B16143" s="294" t="s">
        <v>2283</v>
      </c>
    </row>
    <row r="16144">
      <c r="A16144" s="441">
        <v>45887.75841081019</v>
      </c>
      <c r="B16144" s="294" t="s">
        <v>8622</v>
      </c>
    </row>
    <row r="16145">
      <c r="A16145" s="441">
        <v>45887.91078491898</v>
      </c>
      <c r="B16145" s="294" t="s">
        <v>8623</v>
      </c>
    </row>
    <row r="16146">
      <c r="A16146" s="441">
        <v>45887.9107903125</v>
      </c>
      <c r="B16146" s="294" t="s">
        <v>2260</v>
      </c>
    </row>
    <row r="16147">
      <c r="A16147" s="441">
        <v>45887.91079392361</v>
      </c>
      <c r="B16147" s="294" t="s">
        <v>2512</v>
      </c>
    </row>
    <row r="16148">
      <c r="A16148" s="441">
        <v>45887.910798275465</v>
      </c>
      <c r="B16148" s="294" t="s">
        <v>2262</v>
      </c>
    </row>
    <row r="16149">
      <c r="A16149" s="441">
        <v>45887.91080048611</v>
      </c>
      <c r="B16149" s="294" t="s">
        <v>8624</v>
      </c>
    </row>
    <row r="16150">
      <c r="A16150" s="441">
        <v>45887.910817303244</v>
      </c>
      <c r="B16150" s="294" t="s">
        <v>2260</v>
      </c>
    </row>
    <row r="16151">
      <c r="A16151" s="441">
        <v>45887.91082539352</v>
      </c>
      <c r="B16151" s="294" t="s">
        <v>2699</v>
      </c>
    </row>
    <row r="16152">
      <c r="A16152" s="441">
        <v>45887.91082878472</v>
      </c>
      <c r="B16152" s="294" t="s">
        <v>2512</v>
      </c>
    </row>
    <row r="16153">
      <c r="A16153" s="441">
        <v>45887.91083364583</v>
      </c>
      <c r="B16153" s="294" t="s">
        <v>2262</v>
      </c>
    </row>
    <row r="16154">
      <c r="A16154" s="441">
        <v>45887.91083690972</v>
      </c>
      <c r="B16154" s="294" t="s">
        <v>2264</v>
      </c>
    </row>
    <row r="16155">
      <c r="A16155" s="441">
        <v>45887.91084701389</v>
      </c>
      <c r="B16155" s="294" t="s">
        <v>2699</v>
      </c>
    </row>
    <row r="16156">
      <c r="A16156" s="441">
        <v>45887.91087366898</v>
      </c>
      <c r="B16156" s="294" t="s">
        <v>2264</v>
      </c>
    </row>
    <row r="16157">
      <c r="A16157" s="441">
        <v>45887.911079502315</v>
      </c>
      <c r="B16157" s="294" t="s">
        <v>8625</v>
      </c>
    </row>
    <row r="16158">
      <c r="A16158" s="441">
        <v>45887.91109584491</v>
      </c>
      <c r="B16158" s="294" t="s">
        <v>2381</v>
      </c>
    </row>
    <row r="16159">
      <c r="A16159" s="441">
        <v>45887.91110131945</v>
      </c>
      <c r="B16159" s="294" t="s">
        <v>2382</v>
      </c>
    </row>
    <row r="16160">
      <c r="A16160" s="441">
        <v>45887.911112222224</v>
      </c>
      <c r="B16160" s="294" t="s">
        <v>8626</v>
      </c>
    </row>
    <row r="16161">
      <c r="A16161" s="441">
        <v>45887.911129687505</v>
      </c>
      <c r="B16161" s="294" t="s">
        <v>8627</v>
      </c>
    </row>
    <row r="16162">
      <c r="A16162" s="441">
        <v>45887.91216710648</v>
      </c>
      <c r="B16162" s="294" t="s">
        <v>8628</v>
      </c>
    </row>
    <row r="16163">
      <c r="A16163" s="441">
        <v>45887.912172013894</v>
      </c>
      <c r="B16163" s="294" t="s">
        <v>2274</v>
      </c>
    </row>
    <row r="16164">
      <c r="A16164" s="441">
        <v>45887.91219192129</v>
      </c>
      <c r="B16164" s="294" t="s">
        <v>2381</v>
      </c>
    </row>
    <row r="16165">
      <c r="A16165" s="441">
        <v>45887.912196770834</v>
      </c>
      <c r="B16165" s="294" t="s">
        <v>2386</v>
      </c>
    </row>
    <row r="16166">
      <c r="A16166" s="441">
        <v>45887.912202175925</v>
      </c>
      <c r="B16166" s="294" t="s">
        <v>8536</v>
      </c>
    </row>
    <row r="16167">
      <c r="A16167" s="441">
        <v>45887.91220766204</v>
      </c>
      <c r="B16167" s="294" t="s">
        <v>8537</v>
      </c>
    </row>
    <row r="16168">
      <c r="A16168" s="441">
        <v>45887.91248158565</v>
      </c>
      <c r="B16168" s="294" t="s">
        <v>2342</v>
      </c>
    </row>
    <row r="16169">
      <c r="A16169" s="441">
        <v>45887.91250960648</v>
      </c>
      <c r="B16169" s="294" t="s">
        <v>8629</v>
      </c>
    </row>
    <row r="16170">
      <c r="A16170" s="441">
        <v>45887.912605624995</v>
      </c>
      <c r="B16170" s="294" t="s">
        <v>2280</v>
      </c>
    </row>
    <row r="16171">
      <c r="A16171" s="441">
        <v>45887.91262914352</v>
      </c>
      <c r="B16171" s="294" t="s">
        <v>2281</v>
      </c>
    </row>
    <row r="16172">
      <c r="A16172" s="441">
        <v>45887.91296555556</v>
      </c>
      <c r="B16172" s="294" t="s">
        <v>8630</v>
      </c>
    </row>
    <row r="16173">
      <c r="A16173" s="441">
        <v>45887.912970439815</v>
      </c>
      <c r="B16173" s="294" t="s">
        <v>2283</v>
      </c>
    </row>
    <row r="16174">
      <c r="A16174" s="441">
        <v>45887.912983368056</v>
      </c>
      <c r="B16174" s="294" t="s">
        <v>8631</v>
      </c>
    </row>
    <row r="16175">
      <c r="A16175" s="441">
        <v>45887.91298793981</v>
      </c>
      <c r="B16175" s="294" t="s">
        <v>2285</v>
      </c>
    </row>
    <row r="16176">
      <c r="A16176" s="441">
        <v>45887.913000092594</v>
      </c>
      <c r="B16176" s="294" t="s">
        <v>8632</v>
      </c>
    </row>
    <row r="16177">
      <c r="A16177" s="441">
        <v>45887.91302736111</v>
      </c>
      <c r="B16177" s="294" t="s">
        <v>8633</v>
      </c>
    </row>
    <row r="16178">
      <c r="A16178" s="441">
        <v>45888.14785592593</v>
      </c>
      <c r="B16178" s="294" t="s">
        <v>8634</v>
      </c>
    </row>
    <row r="16179">
      <c r="A16179" s="441">
        <v>45888.14786856482</v>
      </c>
      <c r="B16179" s="294" t="s">
        <v>2828</v>
      </c>
    </row>
    <row r="16180">
      <c r="A16180" s="441">
        <v>45888.14788682871</v>
      </c>
      <c r="B16180" s="294" t="s">
        <v>2565</v>
      </c>
    </row>
    <row r="16181">
      <c r="A16181" s="441">
        <v>45888.14789571759</v>
      </c>
      <c r="B16181" s="294" t="s">
        <v>8635</v>
      </c>
    </row>
    <row r="16182">
      <c r="A16182" s="441">
        <v>45888.14790991898</v>
      </c>
      <c r="B16182" s="294" t="s">
        <v>8636</v>
      </c>
    </row>
    <row r="16183">
      <c r="A16183" s="441">
        <v>45888.14911458333</v>
      </c>
      <c r="B16183" s="294" t="s">
        <v>8637</v>
      </c>
    </row>
    <row r="16184">
      <c r="A16184" s="441">
        <v>45888.14912615741</v>
      </c>
      <c r="B16184" s="294" t="s">
        <v>2274</v>
      </c>
    </row>
    <row r="16185">
      <c r="A16185" s="441">
        <v>45888.149135844906</v>
      </c>
      <c r="B16185" s="294" t="s">
        <v>2828</v>
      </c>
    </row>
    <row r="16186">
      <c r="A16186" s="441">
        <v>45888.14914006944</v>
      </c>
      <c r="B16186" s="294" t="s">
        <v>2832</v>
      </c>
    </row>
    <row r="16187">
      <c r="A16187" s="441">
        <v>45888.14914451389</v>
      </c>
      <c r="B16187" s="294" t="s">
        <v>8536</v>
      </c>
    </row>
    <row r="16188">
      <c r="A16188" s="441">
        <v>45888.14914908565</v>
      </c>
      <c r="B16188" s="294" t="s">
        <v>8537</v>
      </c>
    </row>
    <row r="16189">
      <c r="A16189" s="441">
        <v>45888.149544155094</v>
      </c>
      <c r="B16189" s="294" t="s">
        <v>8638</v>
      </c>
    </row>
    <row r="16190">
      <c r="A16190" s="441">
        <v>45888.149553055555</v>
      </c>
      <c r="B16190" s="294" t="s">
        <v>8639</v>
      </c>
    </row>
    <row r="16191">
      <c r="A16191" s="441">
        <v>45888.14956305556</v>
      </c>
      <c r="B16191" s="294" t="s">
        <v>2278</v>
      </c>
    </row>
    <row r="16192">
      <c r="A16192" s="441">
        <v>45888.14960464121</v>
      </c>
      <c r="B16192" s="294" t="s">
        <v>8572</v>
      </c>
    </row>
    <row r="16193">
      <c r="A16193" s="441">
        <v>45888.14971200231</v>
      </c>
      <c r="B16193" s="294" t="s">
        <v>8640</v>
      </c>
    </row>
    <row r="16194">
      <c r="A16194" s="441">
        <v>45888.14971616898</v>
      </c>
      <c r="B16194" s="294" t="s">
        <v>2355</v>
      </c>
    </row>
    <row r="16195">
      <c r="A16195" s="441">
        <v>45888.14972072917</v>
      </c>
      <c r="B16195" s="294" t="s">
        <v>8641</v>
      </c>
    </row>
    <row r="16196">
      <c r="A16196" s="441">
        <v>45888.15005631944</v>
      </c>
      <c r="B16196" s="294" t="s">
        <v>8642</v>
      </c>
    </row>
    <row r="16197">
      <c r="A16197" s="441">
        <v>45888.150060740736</v>
      </c>
      <c r="B16197" s="294" t="s">
        <v>2283</v>
      </c>
    </row>
    <row r="16198">
      <c r="A16198" s="441">
        <v>45888.15006892361</v>
      </c>
      <c r="B16198" s="294" t="s">
        <v>8643</v>
      </c>
    </row>
    <row r="16199">
      <c r="A16199" s="441">
        <v>45888.15007336806</v>
      </c>
      <c r="B16199" s="294" t="s">
        <v>2285</v>
      </c>
    </row>
    <row r="16200">
      <c r="A16200" s="441">
        <v>45888.15007966435</v>
      </c>
      <c r="B16200" s="294" t="s">
        <v>8644</v>
      </c>
    </row>
    <row r="16201">
      <c r="A16201" s="441">
        <v>45888.15008820602</v>
      </c>
      <c r="B16201" s="294" t="s">
        <v>8645</v>
      </c>
    </row>
    <row r="16202">
      <c r="A16202" s="441">
        <v>45888.15468497685</v>
      </c>
      <c r="B16202" s="294" t="s">
        <v>8646</v>
      </c>
    </row>
    <row r="16203">
      <c r="A16203" s="441">
        <v>45888.15469804398</v>
      </c>
      <c r="B16203" s="294" t="s">
        <v>2275</v>
      </c>
    </row>
    <row r="16204">
      <c r="A16204" s="441">
        <v>45888.15471353009</v>
      </c>
      <c r="B16204" s="294" t="s">
        <v>2565</v>
      </c>
    </row>
    <row r="16205">
      <c r="A16205" s="441">
        <v>45888.154721747684</v>
      </c>
      <c r="B16205" s="294" t="s">
        <v>8647</v>
      </c>
    </row>
    <row r="16206">
      <c r="A16206" s="441">
        <v>45888.15474997685</v>
      </c>
      <c r="B16206" s="294" t="s">
        <v>8648</v>
      </c>
    </row>
    <row r="16207">
      <c r="A16207" s="441">
        <v>45888.1558771412</v>
      </c>
      <c r="B16207" s="294" t="s">
        <v>8649</v>
      </c>
    </row>
    <row r="16208">
      <c r="A16208" s="441">
        <v>45888.155882928244</v>
      </c>
      <c r="B16208" s="294" t="s">
        <v>2274</v>
      </c>
    </row>
    <row r="16209">
      <c r="A16209" s="441">
        <v>45888.15590665509</v>
      </c>
      <c r="B16209" s="294" t="s">
        <v>2275</v>
      </c>
    </row>
    <row r="16210">
      <c r="A16210" s="441">
        <v>45888.155910671296</v>
      </c>
      <c r="B16210" s="294" t="s">
        <v>2276</v>
      </c>
    </row>
    <row r="16211">
      <c r="A16211" s="441">
        <v>45888.15592237268</v>
      </c>
      <c r="B16211" s="294" t="s">
        <v>8536</v>
      </c>
    </row>
    <row r="16212">
      <c r="A16212" s="441">
        <v>45888.15593009259</v>
      </c>
      <c r="B16212" s="294" t="s">
        <v>8537</v>
      </c>
    </row>
    <row r="16213">
      <c r="A16213" s="441">
        <v>45888.156876504625</v>
      </c>
      <c r="B16213" s="294" t="s">
        <v>8650</v>
      </c>
    </row>
    <row r="16214">
      <c r="A16214" s="441">
        <v>45888.15688545139</v>
      </c>
      <c r="B16214" s="294" t="s">
        <v>8602</v>
      </c>
    </row>
    <row r="16215">
      <c r="A16215" s="441">
        <v>45888.156897256944</v>
      </c>
      <c r="B16215" s="294" t="s">
        <v>2278</v>
      </c>
    </row>
    <row r="16216">
      <c r="A16216" s="441">
        <v>45888.15691414352</v>
      </c>
      <c r="B16216" s="294" t="s">
        <v>8563</v>
      </c>
    </row>
    <row r="16217">
      <c r="A16217" s="441">
        <v>45888.15719236111</v>
      </c>
      <c r="B16217" s="294" t="s">
        <v>8651</v>
      </c>
    </row>
    <row r="16218">
      <c r="A16218" s="441">
        <v>45888.1571974074</v>
      </c>
      <c r="B16218" s="294" t="s">
        <v>2355</v>
      </c>
    </row>
    <row r="16219">
      <c r="A16219" s="441">
        <v>45888.15720297454</v>
      </c>
      <c r="B16219" s="294" t="s">
        <v>8652</v>
      </c>
    </row>
    <row r="16220">
      <c r="A16220" s="441">
        <v>45888.15738480324</v>
      </c>
      <c r="B16220" s="294" t="s">
        <v>8653</v>
      </c>
    </row>
    <row r="16221">
      <c r="A16221" s="441">
        <v>45888.15739670139</v>
      </c>
      <c r="B16221" s="294" t="s">
        <v>2839</v>
      </c>
    </row>
    <row r="16222">
      <c r="A16222" s="441">
        <v>45888.15740149305</v>
      </c>
      <c r="B16222" s="294" t="s">
        <v>2565</v>
      </c>
    </row>
    <row r="16223">
      <c r="A16223" s="441">
        <v>45888.15741337963</v>
      </c>
      <c r="B16223" s="294" t="s">
        <v>8654</v>
      </c>
    </row>
    <row r="16224">
      <c r="A16224" s="441">
        <v>45888.15744273148</v>
      </c>
      <c r="B16224" s="294" t="s">
        <v>8655</v>
      </c>
    </row>
    <row r="16225">
      <c r="A16225" s="441">
        <v>45888.15804545139</v>
      </c>
      <c r="B16225" s="294" t="s">
        <v>8656</v>
      </c>
    </row>
    <row r="16226">
      <c r="A16226" s="441">
        <v>45888.15805061343</v>
      </c>
      <c r="B16226" s="294" t="s">
        <v>2283</v>
      </c>
    </row>
    <row r="16227">
      <c r="A16227" s="441">
        <v>45888.15806686343</v>
      </c>
      <c r="B16227" s="294" t="s">
        <v>8657</v>
      </c>
    </row>
    <row r="16228">
      <c r="A16228" s="441">
        <v>45888.1580718287</v>
      </c>
      <c r="B16228" s="294" t="s">
        <v>2285</v>
      </c>
    </row>
    <row r="16229">
      <c r="A16229" s="441">
        <v>45888.15807994213</v>
      </c>
      <c r="B16229" s="294" t="s">
        <v>8658</v>
      </c>
    </row>
    <row r="16230">
      <c r="A16230" s="441">
        <v>45888.15809398148</v>
      </c>
      <c r="B16230" s="294" t="s">
        <v>8659</v>
      </c>
    </row>
    <row r="16231">
      <c r="A16231" s="441">
        <v>45888.15850853009</v>
      </c>
      <c r="B16231" s="294" t="s">
        <v>8660</v>
      </c>
    </row>
    <row r="16232">
      <c r="A16232" s="441">
        <v>45888.15851612268</v>
      </c>
      <c r="B16232" s="294" t="s">
        <v>2274</v>
      </c>
    </row>
    <row r="16233">
      <c r="A16233" s="441">
        <v>45888.15852822916</v>
      </c>
      <c r="B16233" s="294" t="s">
        <v>2839</v>
      </c>
    </row>
    <row r="16234">
      <c r="A16234" s="441">
        <v>45888.158532326386</v>
      </c>
      <c r="B16234" s="294" t="s">
        <v>2843</v>
      </c>
    </row>
    <row r="16235">
      <c r="A16235" s="441">
        <v>45888.158536331015</v>
      </c>
      <c r="B16235" s="294" t="s">
        <v>8536</v>
      </c>
    </row>
    <row r="16236">
      <c r="A16236" s="441">
        <v>45888.158540578705</v>
      </c>
      <c r="B16236" s="294" t="s">
        <v>8537</v>
      </c>
    </row>
    <row r="16237">
      <c r="A16237" s="441">
        <v>45888.15882790509</v>
      </c>
      <c r="B16237" s="294" t="s">
        <v>2278</v>
      </c>
    </row>
    <row r="16238">
      <c r="A16238" s="441">
        <v>45888.15884405092</v>
      </c>
      <c r="B16238" s="294" t="s">
        <v>8661</v>
      </c>
    </row>
    <row r="16239">
      <c r="A16239" s="441">
        <v>45888.15889638889</v>
      </c>
      <c r="B16239" s="294" t="s">
        <v>2280</v>
      </c>
    </row>
    <row r="16240">
      <c r="A16240" s="441">
        <v>45888.1589097338</v>
      </c>
      <c r="B16240" s="294" t="s">
        <v>2281</v>
      </c>
    </row>
    <row r="16241">
      <c r="A16241" s="441">
        <v>45888.15911703704</v>
      </c>
      <c r="B16241" s="294" t="s">
        <v>8662</v>
      </c>
    </row>
    <row r="16242">
      <c r="A16242" s="441">
        <v>45888.15912118056</v>
      </c>
      <c r="B16242" s="294" t="s">
        <v>2283</v>
      </c>
    </row>
    <row r="16243">
      <c r="A16243" s="441">
        <v>45888.15912858796</v>
      </c>
      <c r="B16243" s="294" t="s">
        <v>8663</v>
      </c>
    </row>
    <row r="16244">
      <c r="A16244" s="441">
        <v>45888.15913263889</v>
      </c>
      <c r="B16244" s="294" t="s">
        <v>2285</v>
      </c>
    </row>
    <row r="16245">
      <c r="A16245" s="441">
        <v>45888.15913862269</v>
      </c>
      <c r="B16245" s="294" t="s">
        <v>8664</v>
      </c>
    </row>
    <row r="16246">
      <c r="A16246" s="441">
        <v>45888.15914694444</v>
      </c>
      <c r="B16246" s="294" t="s">
        <v>8665</v>
      </c>
    </row>
    <row r="16247">
      <c r="A16247" s="441">
        <v>45888.19075554398</v>
      </c>
      <c r="B16247" s="294" t="s">
        <v>8666</v>
      </c>
    </row>
    <row r="16248">
      <c r="A16248" s="441">
        <v>45888.19075844907</v>
      </c>
      <c r="B16248" s="294" t="s">
        <v>2260</v>
      </c>
    </row>
    <row r="16249">
      <c r="A16249" s="441">
        <v>45888.190761192134</v>
      </c>
      <c r="B16249" s="294" t="s">
        <v>2414</v>
      </c>
    </row>
    <row r="16250">
      <c r="A16250" s="441">
        <v>45888.19076369213</v>
      </c>
      <c r="B16250" s="294" t="s">
        <v>2264</v>
      </c>
    </row>
    <row r="16251">
      <c r="A16251" s="441">
        <v>45888.19102673611</v>
      </c>
      <c r="B16251" s="294" t="s">
        <v>8667</v>
      </c>
    </row>
    <row r="16252">
      <c r="A16252" s="441">
        <v>45888.19103076389</v>
      </c>
      <c r="B16252" s="294" t="s">
        <v>2260</v>
      </c>
    </row>
    <row r="16253">
      <c r="A16253" s="441">
        <v>45888.191045949075</v>
      </c>
      <c r="B16253" s="294" t="s">
        <v>2414</v>
      </c>
    </row>
    <row r="16254">
      <c r="A16254" s="441">
        <v>45888.19105028935</v>
      </c>
      <c r="B16254" s="294" t="s">
        <v>2264</v>
      </c>
    </row>
    <row r="16255">
      <c r="A16255" s="441">
        <v>45888.19122877315</v>
      </c>
      <c r="B16255" s="294" t="s">
        <v>8668</v>
      </c>
    </row>
    <row r="16256">
      <c r="A16256" s="441">
        <v>45888.19123130787</v>
      </c>
      <c r="B16256" s="294" t="s">
        <v>2260</v>
      </c>
    </row>
    <row r="16257">
      <c r="A16257" s="441">
        <v>45888.19123363426</v>
      </c>
      <c r="B16257" s="294" t="s">
        <v>2414</v>
      </c>
    </row>
    <row r="16258">
      <c r="A16258" s="441">
        <v>45888.191236053244</v>
      </c>
      <c r="B16258" s="294" t="s">
        <v>2264</v>
      </c>
    </row>
    <row r="16259">
      <c r="A16259" s="441">
        <v>45888.25719101852</v>
      </c>
      <c r="B16259" s="294" t="s">
        <v>8669</v>
      </c>
    </row>
    <row r="16260">
      <c r="A16260" s="441">
        <v>45888.25724972222</v>
      </c>
      <c r="B16260" s="294" t="s">
        <v>8670</v>
      </c>
    </row>
    <row r="16261">
      <c r="A16261" s="441">
        <v>45888.25726222222</v>
      </c>
      <c r="B16261" s="294" t="s">
        <v>2283</v>
      </c>
    </row>
    <row r="16262">
      <c r="A16262" s="441">
        <v>45888.25727376157</v>
      </c>
      <c r="B16262" s="294" t="s">
        <v>8671</v>
      </c>
    </row>
    <row r="16263">
      <c r="A16263" s="441">
        <v>45888.271916365746</v>
      </c>
      <c r="B16263" s="294" t="s">
        <v>8672</v>
      </c>
    </row>
    <row r="16264">
      <c r="A16264" s="441">
        <v>45888.27192716435</v>
      </c>
      <c r="B16264" s="294" t="s">
        <v>2468</v>
      </c>
    </row>
    <row r="16265">
      <c r="A16265" s="441">
        <v>45888.27193869213</v>
      </c>
      <c r="B16265" s="294" t="s">
        <v>2398</v>
      </c>
    </row>
    <row r="16266">
      <c r="A16266" s="441">
        <v>45888.2719465625</v>
      </c>
      <c r="B16266" s="294" t="s">
        <v>2399</v>
      </c>
    </row>
    <row r="16267">
      <c r="A16267" s="441">
        <v>45888.271966562505</v>
      </c>
      <c r="B16267" s="294" t="s">
        <v>8673</v>
      </c>
    </row>
    <row r="16268">
      <c r="A16268" s="441">
        <v>45888.27264398149</v>
      </c>
      <c r="B16268" s="294" t="s">
        <v>8674</v>
      </c>
    </row>
    <row r="16269">
      <c r="A16269" s="441">
        <v>45888.27265549768</v>
      </c>
      <c r="B16269" s="294" t="s">
        <v>2275</v>
      </c>
    </row>
    <row r="16270">
      <c r="A16270" s="441">
        <v>45888.27267341435</v>
      </c>
      <c r="B16270" s="294" t="s">
        <v>2398</v>
      </c>
    </row>
    <row r="16271">
      <c r="A16271" s="441">
        <v>45888.272684675925</v>
      </c>
      <c r="B16271" s="294" t="s">
        <v>2399</v>
      </c>
    </row>
    <row r="16272">
      <c r="A16272" s="441">
        <v>45888.27269949074</v>
      </c>
      <c r="B16272" s="294" t="s">
        <v>8675</v>
      </c>
    </row>
    <row r="16273">
      <c r="A16273" s="441">
        <v>45888.27344553241</v>
      </c>
      <c r="B16273" s="294" t="s">
        <v>8676</v>
      </c>
    </row>
    <row r="16274">
      <c r="A16274" s="441">
        <v>45888.27344921297</v>
      </c>
      <c r="B16274" s="294" t="s">
        <v>2274</v>
      </c>
    </row>
    <row r="16275">
      <c r="A16275" s="441">
        <v>45888.27345652778</v>
      </c>
      <c r="B16275" s="294" t="s">
        <v>2468</v>
      </c>
    </row>
    <row r="16276">
      <c r="A16276" s="441">
        <v>45888.2734599074</v>
      </c>
      <c r="B16276" s="294" t="s">
        <v>2482</v>
      </c>
    </row>
    <row r="16277">
      <c r="A16277" s="441">
        <v>45888.27346266204</v>
      </c>
      <c r="B16277" s="294" t="s">
        <v>8536</v>
      </c>
    </row>
    <row r="16278">
      <c r="A16278" s="441">
        <v>45888.27346625</v>
      </c>
      <c r="B16278" s="294" t="s">
        <v>8537</v>
      </c>
    </row>
    <row r="16279">
      <c r="A16279" s="441">
        <v>45888.27361186343</v>
      </c>
      <c r="B16279" s="294" t="s">
        <v>3014</v>
      </c>
    </row>
    <row r="16280">
      <c r="A16280" s="441">
        <v>45888.27362902778</v>
      </c>
      <c r="B16280" s="294" t="s">
        <v>8677</v>
      </c>
    </row>
    <row r="16281">
      <c r="A16281" s="441">
        <v>45888.2736631713</v>
      </c>
      <c r="B16281" s="294" t="s">
        <v>2280</v>
      </c>
    </row>
    <row r="16282">
      <c r="A16282" s="441">
        <v>45888.27367199074</v>
      </c>
      <c r="B16282" s="294" t="s">
        <v>2281</v>
      </c>
    </row>
    <row r="16283">
      <c r="A16283" s="441">
        <v>45888.27368371528</v>
      </c>
      <c r="B16283" s="294" t="s">
        <v>8678</v>
      </c>
    </row>
    <row r="16284">
      <c r="A16284" s="441">
        <v>45888.273689560185</v>
      </c>
      <c r="B16284" s="294" t="s">
        <v>2274</v>
      </c>
    </row>
    <row r="16285">
      <c r="A16285" s="441">
        <v>45888.27370365741</v>
      </c>
      <c r="B16285" s="294" t="s">
        <v>2275</v>
      </c>
    </row>
    <row r="16286">
      <c r="A16286" s="441">
        <v>45888.27370917824</v>
      </c>
      <c r="B16286" s="294" t="s">
        <v>2276</v>
      </c>
    </row>
    <row r="16287">
      <c r="A16287" s="441">
        <v>45888.27371491898</v>
      </c>
      <c r="B16287" s="294" t="s">
        <v>8536</v>
      </c>
    </row>
    <row r="16288">
      <c r="A16288" s="441">
        <v>45888.2737219213</v>
      </c>
      <c r="B16288" s="294" t="s">
        <v>8537</v>
      </c>
    </row>
    <row r="16289">
      <c r="A16289" s="441">
        <v>45888.273808680555</v>
      </c>
      <c r="B16289" s="294" t="s">
        <v>8679</v>
      </c>
    </row>
    <row r="16290">
      <c r="A16290" s="441">
        <v>45888.273813148146</v>
      </c>
      <c r="B16290" s="294" t="s">
        <v>2283</v>
      </c>
    </row>
    <row r="16291">
      <c r="A16291" s="441">
        <v>45888.273822268515</v>
      </c>
      <c r="B16291" s="294" t="s">
        <v>8680</v>
      </c>
    </row>
    <row r="16292">
      <c r="A16292" s="441">
        <v>45888.27382569444</v>
      </c>
      <c r="B16292" s="294" t="s">
        <v>2285</v>
      </c>
    </row>
    <row r="16293">
      <c r="A16293" s="441">
        <v>45888.27384359954</v>
      </c>
      <c r="B16293" s="294" t="s">
        <v>8681</v>
      </c>
    </row>
    <row r="16294">
      <c r="A16294" s="441">
        <v>45888.273850949074</v>
      </c>
      <c r="B16294" s="294" t="s">
        <v>8682</v>
      </c>
    </row>
    <row r="16295">
      <c r="A16295" s="441">
        <v>45888.274494074074</v>
      </c>
      <c r="B16295" s="294" t="s">
        <v>8650</v>
      </c>
    </row>
    <row r="16296">
      <c r="A16296" s="441">
        <v>45888.27450377315</v>
      </c>
      <c r="B16296" s="294" t="s">
        <v>8683</v>
      </c>
    </row>
    <row r="16297">
      <c r="A16297" s="441">
        <v>45888.27452559028</v>
      </c>
      <c r="B16297" s="294" t="s">
        <v>2342</v>
      </c>
    </row>
    <row r="16298">
      <c r="A16298" s="441">
        <v>45888.274553043986</v>
      </c>
      <c r="B16298" s="294" t="s">
        <v>8563</v>
      </c>
    </row>
    <row r="16299">
      <c r="A16299" s="441">
        <v>45888.27476972222</v>
      </c>
      <c r="B16299" s="294" t="s">
        <v>8651</v>
      </c>
    </row>
    <row r="16300">
      <c r="A16300" s="441">
        <v>45888.27477521991</v>
      </c>
      <c r="B16300" s="294" t="s">
        <v>2355</v>
      </c>
    </row>
    <row r="16301">
      <c r="A16301" s="441">
        <v>45888.27478100694</v>
      </c>
      <c r="B16301" s="294" t="s">
        <v>8652</v>
      </c>
    </row>
    <row r="16302">
      <c r="A16302" s="441">
        <v>45888.27504204861</v>
      </c>
      <c r="B16302" s="294" t="s">
        <v>8684</v>
      </c>
    </row>
    <row r="16303">
      <c r="A16303" s="441">
        <v>45888.27505077547</v>
      </c>
      <c r="B16303" s="294" t="s">
        <v>2603</v>
      </c>
    </row>
    <row r="16304">
      <c r="A16304" s="441">
        <v>45888.27505487268</v>
      </c>
      <c r="B16304" s="294" t="s">
        <v>2398</v>
      </c>
    </row>
    <row r="16305">
      <c r="A16305" s="441">
        <v>45888.27506518518</v>
      </c>
      <c r="B16305" s="294" t="s">
        <v>2399</v>
      </c>
    </row>
    <row r="16306">
      <c r="A16306" s="441">
        <v>45888.27507753472</v>
      </c>
      <c r="B16306" s="294" t="s">
        <v>8685</v>
      </c>
    </row>
    <row r="16307">
      <c r="A16307" s="441">
        <v>45888.27546616898</v>
      </c>
      <c r="B16307" s="294" t="s">
        <v>8686</v>
      </c>
    </row>
    <row r="16308">
      <c r="A16308" s="441">
        <v>45888.27546726852</v>
      </c>
      <c r="B16308" s="294" t="s">
        <v>8687</v>
      </c>
    </row>
    <row r="16309">
      <c r="A16309" s="441">
        <v>45888.275472106485</v>
      </c>
      <c r="B16309" s="294" t="s">
        <v>2283</v>
      </c>
    </row>
    <row r="16310">
      <c r="A16310" s="441">
        <v>45888.27547300926</v>
      </c>
      <c r="B16310" s="294" t="s">
        <v>2274</v>
      </c>
    </row>
    <row r="16311">
      <c r="A16311" s="441">
        <v>45888.27548494213</v>
      </c>
      <c r="B16311" s="294" t="s">
        <v>2603</v>
      </c>
    </row>
    <row r="16312">
      <c r="A16312" s="441">
        <v>45888.27549027778</v>
      </c>
      <c r="B16312" s="294" t="s">
        <v>2615</v>
      </c>
    </row>
    <row r="16313">
      <c r="A16313" s="441">
        <v>45888.27549565972</v>
      </c>
      <c r="B16313" s="294" t="s">
        <v>8536</v>
      </c>
    </row>
    <row r="16314">
      <c r="A16314" s="441">
        <v>45888.27549818287</v>
      </c>
      <c r="B16314" s="294" t="s">
        <v>8688</v>
      </c>
    </row>
    <row r="16315">
      <c r="A16315" s="441">
        <v>45888.2755006713</v>
      </c>
      <c r="B16315" s="294" t="s">
        <v>8537</v>
      </c>
    </row>
    <row r="16316">
      <c r="A16316" s="441">
        <v>45888.27550777778</v>
      </c>
      <c r="B16316" s="294" t="s">
        <v>2285</v>
      </c>
    </row>
    <row r="16317">
      <c r="A16317" s="441">
        <v>45888.27552524305</v>
      </c>
      <c r="B16317" s="294" t="s">
        <v>8689</v>
      </c>
    </row>
    <row r="16318">
      <c r="A16318" s="441">
        <v>45888.2755363426</v>
      </c>
      <c r="B16318" s="294" t="s">
        <v>8690</v>
      </c>
    </row>
    <row r="16319">
      <c r="A16319" s="441">
        <v>45888.2758096412</v>
      </c>
      <c r="B16319" s="294" t="s">
        <v>2278</v>
      </c>
    </row>
    <row r="16320">
      <c r="A16320" s="441">
        <v>45888.275835555556</v>
      </c>
      <c r="B16320" s="294" t="s">
        <v>8691</v>
      </c>
    </row>
    <row r="16321">
      <c r="A16321" s="441">
        <v>45888.275904780094</v>
      </c>
      <c r="B16321" s="294" t="s">
        <v>2280</v>
      </c>
    </row>
    <row r="16322">
      <c r="A16322" s="441">
        <v>45888.2759168287</v>
      </c>
      <c r="B16322" s="294" t="s">
        <v>2281</v>
      </c>
    </row>
    <row r="16323">
      <c r="A16323" s="441">
        <v>45888.27620021991</v>
      </c>
      <c r="B16323" s="294" t="s">
        <v>8692</v>
      </c>
    </row>
    <row r="16324">
      <c r="A16324" s="441">
        <v>45888.276206145834</v>
      </c>
      <c r="B16324" s="294" t="s">
        <v>2283</v>
      </c>
    </row>
    <row r="16325">
      <c r="A16325" s="441">
        <v>45888.27621452547</v>
      </c>
      <c r="B16325" s="294" t="s">
        <v>8693</v>
      </c>
    </row>
    <row r="16326">
      <c r="A16326" s="441">
        <v>45888.276219050924</v>
      </c>
      <c r="B16326" s="294" t="s">
        <v>2285</v>
      </c>
    </row>
    <row r="16327">
      <c r="A16327" s="441">
        <v>45888.2762263426</v>
      </c>
      <c r="B16327" s="294" t="s">
        <v>8694</v>
      </c>
    </row>
    <row r="16328">
      <c r="A16328" s="441">
        <v>45888.27624707176</v>
      </c>
      <c r="B16328" s="294" t="s">
        <v>8695</v>
      </c>
    </row>
    <row r="16329">
      <c r="A16329" s="441">
        <v>45888.375111574074</v>
      </c>
      <c r="B16329" s="294" t="s">
        <v>2290</v>
      </c>
    </row>
    <row r="16330">
      <c r="A16330" s="441">
        <v>45888.37595538194</v>
      </c>
      <c r="B16330" s="294" t="s">
        <v>4122</v>
      </c>
    </row>
    <row r="16331">
      <c r="A16331" s="441">
        <v>45888.37595851852</v>
      </c>
      <c r="B16331" s="294" t="s">
        <v>2408</v>
      </c>
    </row>
    <row r="16332">
      <c r="A16332" s="441">
        <v>45888.3761319676</v>
      </c>
      <c r="B16332" s="294" t="s">
        <v>3022</v>
      </c>
    </row>
    <row r="16333">
      <c r="A16333" s="441">
        <v>45888.37615253472</v>
      </c>
      <c r="B16333" s="294" t="s">
        <v>8696</v>
      </c>
    </row>
    <row r="16334">
      <c r="A16334" s="441">
        <v>45888.376179803236</v>
      </c>
      <c r="B16334" s="294" t="s">
        <v>8697</v>
      </c>
    </row>
    <row r="16335">
      <c r="A16335" s="441">
        <v>45888.37618802083</v>
      </c>
      <c r="B16335" s="294" t="s">
        <v>8698</v>
      </c>
    </row>
    <row r="16336">
      <c r="A16336" s="441">
        <v>45888.376190787036</v>
      </c>
      <c r="B16336" s="294" t="s">
        <v>2283</v>
      </c>
    </row>
    <row r="16337">
      <c r="A16337" s="441">
        <v>45888.376201481486</v>
      </c>
      <c r="B16337" s="294" t="s">
        <v>8699</v>
      </c>
    </row>
    <row r="16338">
      <c r="A16338" s="441">
        <v>45888.40373572917</v>
      </c>
      <c r="B16338" s="294" t="s">
        <v>8700</v>
      </c>
    </row>
    <row r="16339">
      <c r="A16339" s="441">
        <v>45888.403755266205</v>
      </c>
      <c r="B16339" s="294" t="s">
        <v>2426</v>
      </c>
    </row>
    <row r="16340">
      <c r="A16340" s="441">
        <v>45888.403781030094</v>
      </c>
      <c r="B16340" s="294" t="s">
        <v>2398</v>
      </c>
    </row>
    <row r="16341">
      <c r="A16341" s="441">
        <v>45888.403789351854</v>
      </c>
      <c r="B16341" s="294" t="s">
        <v>2399</v>
      </c>
    </row>
    <row r="16342">
      <c r="A16342" s="441">
        <v>45888.40379935185</v>
      </c>
      <c r="B16342" s="294" t="s">
        <v>8701</v>
      </c>
    </row>
    <row r="16343">
      <c r="A16343" s="441">
        <v>45888.4045680787</v>
      </c>
      <c r="B16343" s="294" t="s">
        <v>8702</v>
      </c>
    </row>
    <row r="16344">
      <c r="A16344" s="441">
        <v>45888.40457425926</v>
      </c>
      <c r="B16344" s="294" t="s">
        <v>2274</v>
      </c>
    </row>
    <row r="16345">
      <c r="A16345" s="441">
        <v>45888.40458453704</v>
      </c>
      <c r="B16345" s="294" t="s">
        <v>2426</v>
      </c>
    </row>
    <row r="16346">
      <c r="A16346" s="441">
        <v>45888.404589212965</v>
      </c>
      <c r="B16346" s="294" t="s">
        <v>2429</v>
      </c>
    </row>
    <row r="16347">
      <c r="A16347" s="441">
        <v>45888.40459347222</v>
      </c>
      <c r="B16347" s="294" t="s">
        <v>8536</v>
      </c>
    </row>
    <row r="16348">
      <c r="A16348" s="441">
        <v>45888.40459832176</v>
      </c>
      <c r="B16348" s="294" t="s">
        <v>8537</v>
      </c>
    </row>
    <row r="16349">
      <c r="A16349" s="441">
        <v>45888.405092326386</v>
      </c>
      <c r="B16349" s="294" t="s">
        <v>2342</v>
      </c>
    </row>
    <row r="16350">
      <c r="A16350" s="441">
        <v>45888.405113877314</v>
      </c>
      <c r="B16350" s="294" t="s">
        <v>8703</v>
      </c>
    </row>
    <row r="16351">
      <c r="A16351" s="441">
        <v>45888.40521913195</v>
      </c>
      <c r="B16351" s="294" t="s">
        <v>2280</v>
      </c>
    </row>
    <row r="16352">
      <c r="A16352" s="441">
        <v>45888.405231111115</v>
      </c>
      <c r="B16352" s="294" t="s">
        <v>2281</v>
      </c>
    </row>
    <row r="16353">
      <c r="A16353" s="441">
        <v>45888.405659502314</v>
      </c>
      <c r="B16353" s="294" t="s">
        <v>2431</v>
      </c>
    </row>
    <row r="16354">
      <c r="A16354" s="441">
        <v>45888.40566636574</v>
      </c>
      <c r="B16354" s="294" t="s">
        <v>8704</v>
      </c>
    </row>
    <row r="16355">
      <c r="A16355" s="441">
        <v>45888.40599697917</v>
      </c>
      <c r="B16355" s="294" t="s">
        <v>8705</v>
      </c>
    </row>
    <row r="16356">
      <c r="A16356" s="441">
        <v>45888.40619268519</v>
      </c>
      <c r="B16356" s="294" t="s">
        <v>8706</v>
      </c>
    </row>
    <row r="16357">
      <c r="A16357" s="441">
        <v>45888.406200196754</v>
      </c>
      <c r="B16357" s="294" t="s">
        <v>2435</v>
      </c>
    </row>
    <row r="16358">
      <c r="A16358" s="441">
        <v>45888.40620547454</v>
      </c>
      <c r="B16358" s="294" t="s">
        <v>8707</v>
      </c>
    </row>
    <row r="16359">
      <c r="A16359" s="441">
        <v>45888.40621010416</v>
      </c>
      <c r="B16359" s="294" t="s">
        <v>2283</v>
      </c>
    </row>
    <row r="16360">
      <c r="A16360" s="441">
        <v>45888.406219965276</v>
      </c>
      <c r="B16360" s="294" t="s">
        <v>8708</v>
      </c>
    </row>
    <row r="16361">
      <c r="A16361" s="441">
        <v>45888.406228946755</v>
      </c>
      <c r="B16361" s="294" t="s">
        <v>2285</v>
      </c>
    </row>
    <row r="16362">
      <c r="A16362" s="441">
        <v>45888.406236400464</v>
      </c>
      <c r="B16362" s="294" t="s">
        <v>8709</v>
      </c>
    </row>
    <row r="16363">
      <c r="A16363" s="441">
        <v>45888.406245439815</v>
      </c>
      <c r="B16363" s="294" t="s">
        <v>8710</v>
      </c>
    </row>
    <row r="16364">
      <c r="A16364" s="441">
        <v>45888.615134155094</v>
      </c>
      <c r="B16364" s="294" t="s">
        <v>8711</v>
      </c>
    </row>
    <row r="16365">
      <c r="A16365" s="441">
        <v>45888.61514753472</v>
      </c>
      <c r="B16365" s="294" t="s">
        <v>2260</v>
      </c>
    </row>
    <row r="16366">
      <c r="A16366" s="441">
        <v>45888.6151549537</v>
      </c>
      <c r="B16366" s="294" t="s">
        <v>6121</v>
      </c>
    </row>
    <row r="16367">
      <c r="A16367" s="441">
        <v>45888.615168171294</v>
      </c>
      <c r="B16367" s="294" t="s">
        <v>2262</v>
      </c>
    </row>
    <row r="16368">
      <c r="A16368" s="441">
        <v>45888.61518170139</v>
      </c>
      <c r="B16368" s="294" t="s">
        <v>6122</v>
      </c>
    </row>
    <row r="16369">
      <c r="A16369" s="441">
        <v>45888.61521173611</v>
      </c>
      <c r="B16369" s="294" t="s">
        <v>2264</v>
      </c>
    </row>
    <row r="16370">
      <c r="A16370" s="441">
        <v>45888.61551844908</v>
      </c>
      <c r="B16370" s="294" t="s">
        <v>8712</v>
      </c>
    </row>
    <row r="16371">
      <c r="A16371" s="441">
        <v>45888.615539895836</v>
      </c>
      <c r="B16371" s="294" t="s">
        <v>3507</v>
      </c>
    </row>
    <row r="16372">
      <c r="A16372" s="441">
        <v>45888.61554849537</v>
      </c>
      <c r="B16372" s="294" t="s">
        <v>3508</v>
      </c>
    </row>
    <row r="16373">
      <c r="A16373" s="441">
        <v>45888.615565914355</v>
      </c>
      <c r="B16373" s="294" t="s">
        <v>8713</v>
      </c>
    </row>
    <row r="16374">
      <c r="A16374" s="441">
        <v>45888.61559487268</v>
      </c>
      <c r="B16374" s="294" t="s">
        <v>8714</v>
      </c>
    </row>
    <row r="16375">
      <c r="A16375" s="441">
        <v>45888.616692951386</v>
      </c>
      <c r="B16375" s="294" t="s">
        <v>8715</v>
      </c>
    </row>
    <row r="16376">
      <c r="A16376" s="441">
        <v>45888.616705312495</v>
      </c>
      <c r="B16376" s="294" t="s">
        <v>2260</v>
      </c>
    </row>
    <row r="16377">
      <c r="A16377" s="441">
        <v>45888.616727615736</v>
      </c>
      <c r="B16377" s="294" t="s">
        <v>2512</v>
      </c>
    </row>
    <row r="16378">
      <c r="A16378" s="441">
        <v>45888.61684862268</v>
      </c>
      <c r="B16378" s="294" t="s">
        <v>2264</v>
      </c>
    </row>
    <row r="16379">
      <c r="A16379" s="441">
        <v>45888.617082372686</v>
      </c>
      <c r="B16379" s="294" t="s">
        <v>8716</v>
      </c>
    </row>
    <row r="16380">
      <c r="A16380" s="441">
        <v>45888.61710349537</v>
      </c>
      <c r="B16380" s="294" t="s">
        <v>2274</v>
      </c>
    </row>
    <row r="16381">
      <c r="A16381" s="441">
        <v>45888.61716234953</v>
      </c>
      <c r="B16381" s="294" t="s">
        <v>3507</v>
      </c>
    </row>
    <row r="16382">
      <c r="A16382" s="441">
        <v>45888.617178182874</v>
      </c>
      <c r="B16382" s="294" t="s">
        <v>3512</v>
      </c>
    </row>
    <row r="16383">
      <c r="A16383" s="441">
        <v>45888.61728881944</v>
      </c>
      <c r="B16383" s="294" t="s">
        <v>8717</v>
      </c>
    </row>
    <row r="16384">
      <c r="A16384" s="441">
        <v>45888.61731168981</v>
      </c>
      <c r="B16384" s="294" t="s">
        <v>8718</v>
      </c>
    </row>
    <row r="16385">
      <c r="A16385" s="441">
        <v>45888.61775804398</v>
      </c>
      <c r="B16385" s="294" t="s">
        <v>2342</v>
      </c>
    </row>
    <row r="16386">
      <c r="A16386" s="441">
        <v>45888.617785625</v>
      </c>
      <c r="B16386" s="294" t="s">
        <v>8719</v>
      </c>
    </row>
    <row r="16387">
      <c r="A16387" s="441">
        <v>45888.61782866898</v>
      </c>
      <c r="B16387" s="294" t="s">
        <v>2280</v>
      </c>
    </row>
    <row r="16388">
      <c r="A16388" s="441">
        <v>45888.61784373842</v>
      </c>
      <c r="B16388" s="294" t="s">
        <v>2281</v>
      </c>
    </row>
    <row r="16389">
      <c r="A16389" s="441">
        <v>45888.6180525</v>
      </c>
      <c r="B16389" s="294" t="s">
        <v>8720</v>
      </c>
    </row>
    <row r="16390">
      <c r="A16390" s="441">
        <v>45888.618056562496</v>
      </c>
      <c r="B16390" s="294" t="s">
        <v>2283</v>
      </c>
    </row>
    <row r="16391">
      <c r="A16391" s="441">
        <v>45888.618064317125</v>
      </c>
      <c r="B16391" s="294" t="s">
        <v>8721</v>
      </c>
    </row>
    <row r="16392">
      <c r="A16392" s="441">
        <v>45888.61806952546</v>
      </c>
      <c r="B16392" s="294" t="s">
        <v>2285</v>
      </c>
    </row>
    <row r="16393">
      <c r="A16393" s="441">
        <v>45888.61807506945</v>
      </c>
      <c r="B16393" s="294" t="s">
        <v>8722</v>
      </c>
    </row>
    <row r="16394">
      <c r="A16394" s="441">
        <v>45888.618084444446</v>
      </c>
      <c r="B16394" s="294" t="s">
        <v>8723</v>
      </c>
    </row>
    <row r="16395">
      <c r="A16395" s="441">
        <v>45888.75840824074</v>
      </c>
      <c r="B16395" s="294" t="s">
        <v>2283</v>
      </c>
    </row>
    <row r="16396">
      <c r="A16396" s="441">
        <v>45888.75842233797</v>
      </c>
      <c r="B16396" s="294" t="s">
        <v>8724</v>
      </c>
    </row>
    <row r="16397">
      <c r="A16397" s="441">
        <v>45888.82556877314</v>
      </c>
      <c r="B16397" s="294" t="s">
        <v>8725</v>
      </c>
    </row>
    <row r="16398">
      <c r="A16398" s="441">
        <v>45888.82557886574</v>
      </c>
      <c r="B16398" s="294" t="s">
        <v>2397</v>
      </c>
    </row>
    <row r="16399">
      <c r="A16399" s="441">
        <v>45888.825604791666</v>
      </c>
      <c r="B16399" s="294" t="s">
        <v>2398</v>
      </c>
    </row>
    <row r="16400">
      <c r="A16400" s="441">
        <v>45888.82561327546</v>
      </c>
      <c r="B16400" s="294" t="s">
        <v>2399</v>
      </c>
    </row>
    <row r="16401">
      <c r="A16401" s="441">
        <v>45888.825626157406</v>
      </c>
      <c r="B16401" s="294" t="s">
        <v>8726</v>
      </c>
    </row>
    <row r="16402">
      <c r="A16402" s="441">
        <v>45888.82637966435</v>
      </c>
      <c r="B16402" s="294" t="s">
        <v>8727</v>
      </c>
    </row>
    <row r="16403">
      <c r="A16403" s="441">
        <v>45888.82638561343</v>
      </c>
      <c r="B16403" s="294" t="s">
        <v>2274</v>
      </c>
    </row>
    <row r="16404">
      <c r="A16404" s="441">
        <v>45888.82639732639</v>
      </c>
      <c r="B16404" s="294" t="s">
        <v>2397</v>
      </c>
    </row>
    <row r="16405">
      <c r="A16405" s="441">
        <v>45888.826402384264</v>
      </c>
      <c r="B16405" s="294" t="s">
        <v>2402</v>
      </c>
    </row>
    <row r="16406">
      <c r="A16406" s="441">
        <v>45888.82640774305</v>
      </c>
      <c r="B16406" s="294" t="s">
        <v>8717</v>
      </c>
    </row>
    <row r="16407">
      <c r="A16407" s="441">
        <v>45888.826412615745</v>
      </c>
      <c r="B16407" s="294" t="s">
        <v>8718</v>
      </c>
    </row>
    <row r="16408">
      <c r="A16408" s="441">
        <v>45888.826799699076</v>
      </c>
      <c r="B16408" s="294" t="s">
        <v>2342</v>
      </c>
    </row>
    <row r="16409">
      <c r="A16409" s="441">
        <v>45888.82682969907</v>
      </c>
      <c r="B16409" s="294" t="s">
        <v>8728</v>
      </c>
    </row>
    <row r="16410">
      <c r="A16410" s="441">
        <v>45888.82691771991</v>
      </c>
      <c r="B16410" s="294" t="s">
        <v>2280</v>
      </c>
    </row>
    <row r="16411">
      <c r="A16411" s="441">
        <v>45888.826930173615</v>
      </c>
      <c r="B16411" s="294" t="s">
        <v>2281</v>
      </c>
    </row>
    <row r="16412">
      <c r="A16412" s="441">
        <v>45888.82717431713</v>
      </c>
      <c r="B16412" s="294" t="s">
        <v>8729</v>
      </c>
    </row>
    <row r="16413">
      <c r="A16413" s="441">
        <v>45888.82718008102</v>
      </c>
      <c r="B16413" s="294" t="s">
        <v>2283</v>
      </c>
    </row>
    <row r="16414">
      <c r="A16414" s="441">
        <v>45888.82718979167</v>
      </c>
      <c r="B16414" s="294" t="s">
        <v>8730</v>
      </c>
    </row>
    <row r="16415">
      <c r="A16415" s="441">
        <v>45888.82719509259</v>
      </c>
      <c r="B16415" s="294" t="s">
        <v>2285</v>
      </c>
    </row>
    <row r="16416">
      <c r="A16416" s="441">
        <v>45888.82720113426</v>
      </c>
      <c r="B16416" s="294" t="s">
        <v>8731</v>
      </c>
    </row>
    <row r="16417">
      <c r="A16417" s="441">
        <v>45888.82721179398</v>
      </c>
      <c r="B16417" s="294" t="s">
        <v>8732</v>
      </c>
    </row>
    <row r="16418">
      <c r="A16418" s="441">
        <v>45888.89013892361</v>
      </c>
      <c r="B16418" s="294" t="s">
        <v>8733</v>
      </c>
    </row>
    <row r="16419">
      <c r="A16419" s="441">
        <v>45888.890143530094</v>
      </c>
      <c r="B16419" s="294" t="s">
        <v>2260</v>
      </c>
    </row>
    <row r="16420">
      <c r="A16420" s="441">
        <v>45888.89016886574</v>
      </c>
      <c r="B16420" s="294" t="s">
        <v>3127</v>
      </c>
    </row>
    <row r="16421">
      <c r="A16421" s="441">
        <v>45888.89017195602</v>
      </c>
      <c r="B16421" s="294" t="s">
        <v>2262</v>
      </c>
    </row>
    <row r="16422">
      <c r="A16422" s="441">
        <v>45888.890201689814</v>
      </c>
      <c r="B16422" s="294" t="s">
        <v>3128</v>
      </c>
    </row>
    <row r="16423">
      <c r="A16423" s="441">
        <v>45888.89021653935</v>
      </c>
      <c r="B16423" s="294" t="s">
        <v>2264</v>
      </c>
    </row>
    <row r="16424">
      <c r="A16424" s="441">
        <v>45888.890708113424</v>
      </c>
      <c r="B16424" s="294" t="s">
        <v>8734</v>
      </c>
    </row>
    <row r="16425">
      <c r="A16425" s="441">
        <v>45888.89071648148</v>
      </c>
      <c r="B16425" s="294" t="s">
        <v>3152</v>
      </c>
    </row>
    <row r="16426">
      <c r="A16426" s="441">
        <v>45888.89072090278</v>
      </c>
      <c r="B16426" s="294" t="s">
        <v>5230</v>
      </c>
    </row>
    <row r="16427">
      <c r="A16427" s="441">
        <v>45888.89072752315</v>
      </c>
      <c r="B16427" s="294" t="s">
        <v>8735</v>
      </c>
    </row>
    <row r="16428">
      <c r="A16428" s="441">
        <v>45888.89074299768</v>
      </c>
      <c r="B16428" s="294" t="s">
        <v>8736</v>
      </c>
    </row>
    <row r="16429">
      <c r="A16429" s="441">
        <v>45888.89164209491</v>
      </c>
      <c r="B16429" s="294" t="s">
        <v>8737</v>
      </c>
    </row>
    <row r="16430">
      <c r="A16430" s="441">
        <v>45888.89164606482</v>
      </c>
      <c r="B16430" s="294" t="s">
        <v>2274</v>
      </c>
    </row>
    <row r="16431">
      <c r="A16431" s="441">
        <v>45888.89165488426</v>
      </c>
      <c r="B16431" s="294" t="s">
        <v>3152</v>
      </c>
    </row>
    <row r="16432">
      <c r="A16432" s="441">
        <v>45888.89165881944</v>
      </c>
      <c r="B16432" s="294" t="s">
        <v>3164</v>
      </c>
    </row>
    <row r="16433">
      <c r="A16433" s="441">
        <v>45888.891662511574</v>
      </c>
      <c r="B16433" s="294" t="s">
        <v>8717</v>
      </c>
    </row>
    <row r="16434">
      <c r="A16434" s="441">
        <v>45888.89166810185</v>
      </c>
      <c r="B16434" s="294" t="s">
        <v>8718</v>
      </c>
    </row>
    <row r="16435">
      <c r="A16435" s="441">
        <v>45888.891996273145</v>
      </c>
      <c r="B16435" s="294" t="s">
        <v>2374</v>
      </c>
    </row>
    <row r="16436">
      <c r="A16436" s="441">
        <v>45888.892011585645</v>
      </c>
      <c r="B16436" s="294" t="s">
        <v>8738</v>
      </c>
    </row>
    <row r="16437">
      <c r="A16437" s="441">
        <v>45888.892118240736</v>
      </c>
      <c r="B16437" s="294" t="s">
        <v>2280</v>
      </c>
    </row>
    <row r="16438">
      <c r="A16438" s="441">
        <v>45888.89214113426</v>
      </c>
      <c r="B16438" s="294" t="s">
        <v>2281</v>
      </c>
    </row>
    <row r="16439">
      <c r="A16439" s="441">
        <v>45888.892523703704</v>
      </c>
      <c r="B16439" s="294" t="s">
        <v>8739</v>
      </c>
    </row>
    <row r="16440">
      <c r="A16440" s="441">
        <v>45888.89252995371</v>
      </c>
      <c r="B16440" s="294" t="s">
        <v>2283</v>
      </c>
    </row>
    <row r="16441">
      <c r="A16441" s="441">
        <v>45888.89254435185</v>
      </c>
      <c r="B16441" s="294" t="s">
        <v>8740</v>
      </c>
    </row>
    <row r="16442">
      <c r="A16442" s="441">
        <v>45888.89254842592</v>
      </c>
      <c r="B16442" s="294" t="s">
        <v>2285</v>
      </c>
    </row>
    <row r="16443">
      <c r="A16443" s="441">
        <v>45888.89255413195</v>
      </c>
      <c r="B16443" s="294" t="s">
        <v>8741</v>
      </c>
    </row>
    <row r="16444">
      <c r="A16444" s="441">
        <v>45888.89256259259</v>
      </c>
      <c r="B16444" s="294" t="s">
        <v>8742</v>
      </c>
    </row>
    <row r="16445">
      <c r="A16445" s="441">
        <v>45888.95577508102</v>
      </c>
      <c r="B16445" s="294" t="s">
        <v>8743</v>
      </c>
    </row>
    <row r="16446">
      <c r="A16446" s="441">
        <v>45888.95579317129</v>
      </c>
      <c r="B16446" s="294" t="s">
        <v>2260</v>
      </c>
    </row>
    <row r="16447">
      <c r="A16447" s="441">
        <v>45888.95580668982</v>
      </c>
      <c r="B16447" s="294" t="s">
        <v>2593</v>
      </c>
    </row>
    <row r="16448">
      <c r="A16448" s="441">
        <v>45888.955860104164</v>
      </c>
      <c r="B16448" s="294" t="s">
        <v>2264</v>
      </c>
    </row>
    <row r="16449">
      <c r="A16449" s="441">
        <v>45888.987254699074</v>
      </c>
      <c r="B16449" s="294" t="s">
        <v>8744</v>
      </c>
    </row>
    <row r="16450">
      <c r="A16450" s="441">
        <v>45888.98727061343</v>
      </c>
      <c r="B16450" s="294" t="s">
        <v>2828</v>
      </c>
    </row>
    <row r="16451">
      <c r="A16451" s="441">
        <v>45888.98728181713</v>
      </c>
      <c r="B16451" s="294" t="s">
        <v>2565</v>
      </c>
    </row>
    <row r="16452">
      <c r="A16452" s="441">
        <v>45888.98729048611</v>
      </c>
      <c r="B16452" s="294" t="s">
        <v>8745</v>
      </c>
    </row>
    <row r="16453">
      <c r="A16453" s="441">
        <v>45888.98730300926</v>
      </c>
      <c r="B16453" s="294" t="s">
        <v>8746</v>
      </c>
    </row>
    <row r="16454">
      <c r="A16454" s="441">
        <v>45888.988157395834</v>
      </c>
      <c r="B16454" s="294" t="s">
        <v>8747</v>
      </c>
    </row>
    <row r="16455">
      <c r="A16455" s="441">
        <v>45888.988161064815</v>
      </c>
      <c r="B16455" s="294" t="s">
        <v>2274</v>
      </c>
    </row>
    <row r="16456">
      <c r="A16456" s="441">
        <v>45888.9881837963</v>
      </c>
      <c r="B16456" s="294" t="s">
        <v>2828</v>
      </c>
    </row>
    <row r="16457">
      <c r="A16457" s="441">
        <v>45888.98821789352</v>
      </c>
      <c r="B16457" s="294" t="s">
        <v>2832</v>
      </c>
    </row>
    <row r="16458">
      <c r="A16458" s="441">
        <v>45888.98822177084</v>
      </c>
      <c r="B16458" s="294" t="s">
        <v>8717</v>
      </c>
    </row>
    <row r="16459">
      <c r="A16459" s="441">
        <v>45888.98822539352</v>
      </c>
      <c r="B16459" s="294" t="s">
        <v>8718</v>
      </c>
    </row>
    <row r="16460">
      <c r="A16460" s="441">
        <v>45888.988705358795</v>
      </c>
      <c r="B16460" s="294" t="s">
        <v>2278</v>
      </c>
    </row>
    <row r="16461">
      <c r="A16461" s="441">
        <v>45888.98872364583</v>
      </c>
      <c r="B16461" s="294" t="s">
        <v>8748</v>
      </c>
    </row>
    <row r="16462">
      <c r="A16462" s="441">
        <v>45888.98879582176</v>
      </c>
      <c r="B16462" s="294" t="s">
        <v>2280</v>
      </c>
    </row>
    <row r="16463">
      <c r="A16463" s="441">
        <v>45888.988807256945</v>
      </c>
      <c r="B16463" s="294" t="s">
        <v>2281</v>
      </c>
    </row>
    <row r="16464">
      <c r="A16464" s="441">
        <v>45888.98899084491</v>
      </c>
      <c r="B16464" s="294" t="s">
        <v>8749</v>
      </c>
    </row>
    <row r="16465">
      <c r="A16465" s="441">
        <v>45888.98899478009</v>
      </c>
      <c r="B16465" s="294" t="s">
        <v>2283</v>
      </c>
    </row>
    <row r="16466">
      <c r="A16466" s="441">
        <v>45888.989009756944</v>
      </c>
      <c r="B16466" s="294" t="s">
        <v>8750</v>
      </c>
    </row>
    <row r="16467">
      <c r="A16467" s="441">
        <v>45888.98901326389</v>
      </c>
      <c r="B16467" s="294" t="s">
        <v>2285</v>
      </c>
    </row>
    <row r="16468">
      <c r="A16468" s="441">
        <v>45888.989026111114</v>
      </c>
      <c r="B16468" s="294" t="s">
        <v>8751</v>
      </c>
    </row>
    <row r="16469">
      <c r="A16469" s="441">
        <v>45888.98903542824</v>
      </c>
      <c r="B16469" s="294" t="s">
        <v>8752</v>
      </c>
    </row>
    <row r="16470">
      <c r="A16470" s="441">
        <v>45888.99404142361</v>
      </c>
      <c r="B16470" s="294" t="s">
        <v>8753</v>
      </c>
    </row>
    <row r="16471">
      <c r="A16471" s="441">
        <v>45888.99404506944</v>
      </c>
      <c r="B16471" s="294" t="s">
        <v>2260</v>
      </c>
    </row>
    <row r="16472">
      <c r="A16472" s="441">
        <v>45888.9940520949</v>
      </c>
      <c r="B16472" s="294" t="s">
        <v>2927</v>
      </c>
    </row>
    <row r="16473">
      <c r="A16473" s="441">
        <v>45888.994068125</v>
      </c>
      <c r="B16473" s="294" t="s">
        <v>2264</v>
      </c>
    </row>
    <row r="16474">
      <c r="A16474" s="441">
        <v>45888.99521706019</v>
      </c>
      <c r="B16474" s="294" t="s">
        <v>8754</v>
      </c>
    </row>
    <row r="16475">
      <c r="A16475" s="441">
        <v>45888.99522039352</v>
      </c>
      <c r="B16475" s="294" t="s">
        <v>2260</v>
      </c>
    </row>
    <row r="16476">
      <c r="A16476" s="441">
        <v>45888.99522296296</v>
      </c>
      <c r="B16476" s="294" t="s">
        <v>2927</v>
      </c>
    </row>
    <row r="16477">
      <c r="A16477" s="441">
        <v>45888.9952268287</v>
      </c>
      <c r="B16477" s="294" t="s">
        <v>2264</v>
      </c>
    </row>
    <row r="16478">
      <c r="A16478" s="441">
        <v>45889.245553078705</v>
      </c>
      <c r="B16478" s="294" t="s">
        <v>8755</v>
      </c>
    </row>
    <row r="16479">
      <c r="A16479" s="441">
        <v>45889.2455619213</v>
      </c>
      <c r="B16479" s="294" t="s">
        <v>2625</v>
      </c>
    </row>
    <row r="16480">
      <c r="A16480" s="441">
        <v>45889.24557407407</v>
      </c>
      <c r="B16480" s="294" t="s">
        <v>2398</v>
      </c>
    </row>
    <row r="16481">
      <c r="A16481" s="441">
        <v>45889.24559788195</v>
      </c>
      <c r="B16481" s="294" t="s">
        <v>2399</v>
      </c>
    </row>
    <row r="16482">
      <c r="A16482" s="441">
        <v>45889.24562016204</v>
      </c>
      <c r="B16482" s="294" t="s">
        <v>8756</v>
      </c>
    </row>
    <row r="16483">
      <c r="A16483" s="441">
        <v>45889.24630056713</v>
      </c>
      <c r="B16483" s="294" t="s">
        <v>8757</v>
      </c>
    </row>
    <row r="16484">
      <c r="A16484" s="441">
        <v>45889.24630878472</v>
      </c>
      <c r="B16484" s="294" t="s">
        <v>2839</v>
      </c>
    </row>
    <row r="16485">
      <c r="A16485" s="441">
        <v>45889.24631243055</v>
      </c>
      <c r="B16485" s="294" t="s">
        <v>2398</v>
      </c>
    </row>
    <row r="16486">
      <c r="A16486" s="441">
        <v>45889.24632263889</v>
      </c>
      <c r="B16486" s="294" t="s">
        <v>2399</v>
      </c>
    </row>
    <row r="16487">
      <c r="A16487" s="441">
        <v>45889.24633476852</v>
      </c>
      <c r="B16487" s="294" t="s">
        <v>8758</v>
      </c>
    </row>
    <row r="16488">
      <c r="A16488" s="441">
        <v>45889.246654965275</v>
      </c>
      <c r="B16488" s="294" t="s">
        <v>8759</v>
      </c>
    </row>
    <row r="16489">
      <c r="A16489" s="441">
        <v>45889.24666293981</v>
      </c>
      <c r="B16489" s="294" t="s">
        <v>2274</v>
      </c>
    </row>
    <row r="16490">
      <c r="A16490" s="441">
        <v>45889.24667146991</v>
      </c>
      <c r="B16490" s="294" t="s">
        <v>2625</v>
      </c>
    </row>
    <row r="16491">
      <c r="A16491" s="441">
        <v>45889.2466744213</v>
      </c>
      <c r="B16491" s="294" t="s">
        <v>2628</v>
      </c>
    </row>
    <row r="16492">
      <c r="A16492" s="441">
        <v>45889.246677523144</v>
      </c>
      <c r="B16492" s="294" t="s">
        <v>8717</v>
      </c>
    </row>
    <row r="16493">
      <c r="A16493" s="441">
        <v>45889.246680625</v>
      </c>
      <c r="B16493" s="294" t="s">
        <v>8718</v>
      </c>
    </row>
    <row r="16494">
      <c r="A16494" s="441">
        <v>45889.24684688657</v>
      </c>
      <c r="B16494" s="294" t="s">
        <v>2333</v>
      </c>
    </row>
    <row r="16495">
      <c r="A16495" s="441">
        <v>45889.2468595949</v>
      </c>
      <c r="B16495" s="294" t="s">
        <v>8760</v>
      </c>
    </row>
    <row r="16496">
      <c r="A16496" s="441">
        <v>45889.24689502315</v>
      </c>
      <c r="B16496" s="294" t="s">
        <v>2280</v>
      </c>
    </row>
    <row r="16497">
      <c r="A16497" s="441">
        <v>45889.2469027662</v>
      </c>
      <c r="B16497" s="294" t="s">
        <v>2281</v>
      </c>
    </row>
    <row r="16498">
      <c r="A16498" s="441">
        <v>45889.24703668982</v>
      </c>
      <c r="B16498" s="294" t="s">
        <v>8761</v>
      </c>
    </row>
    <row r="16499">
      <c r="A16499" s="441">
        <v>45889.24703997685</v>
      </c>
      <c r="B16499" s="294" t="s">
        <v>2283</v>
      </c>
    </row>
    <row r="16500">
      <c r="A16500" s="441">
        <v>45889.24704721065</v>
      </c>
      <c r="B16500" s="294" t="s">
        <v>8762</v>
      </c>
    </row>
    <row r="16501">
      <c r="A16501" s="441">
        <v>45889.24705011574</v>
      </c>
      <c r="B16501" s="294" t="s">
        <v>2285</v>
      </c>
    </row>
    <row r="16502">
      <c r="A16502" s="441">
        <v>45889.247055196756</v>
      </c>
      <c r="B16502" s="294" t="s">
        <v>8763</v>
      </c>
    </row>
    <row r="16503">
      <c r="A16503" s="441">
        <v>45889.24706241898</v>
      </c>
      <c r="B16503" s="294" t="s">
        <v>8764</v>
      </c>
    </row>
    <row r="16504">
      <c r="A16504" s="441">
        <v>45889.24768746528</v>
      </c>
      <c r="B16504" s="294" t="s">
        <v>8765</v>
      </c>
    </row>
    <row r="16505">
      <c r="A16505" s="441">
        <v>45889.24769024306</v>
      </c>
      <c r="B16505" s="294" t="s">
        <v>2274</v>
      </c>
    </row>
    <row r="16506">
      <c r="A16506" s="441">
        <v>45889.24769787037</v>
      </c>
      <c r="B16506" s="294" t="s">
        <v>2839</v>
      </c>
    </row>
    <row r="16507">
      <c r="A16507" s="441">
        <v>45889.247717465274</v>
      </c>
      <c r="B16507" s="294" t="s">
        <v>2843</v>
      </c>
    </row>
    <row r="16508">
      <c r="A16508" s="441">
        <v>45889.247720266205</v>
      </c>
      <c r="B16508" s="294" t="s">
        <v>8717</v>
      </c>
    </row>
    <row r="16509">
      <c r="A16509" s="441">
        <v>45889.24772290509</v>
      </c>
      <c r="B16509" s="294" t="s">
        <v>8718</v>
      </c>
    </row>
    <row r="16510">
      <c r="A16510" s="441">
        <v>45889.24782234954</v>
      </c>
      <c r="B16510" s="294" t="s">
        <v>2342</v>
      </c>
    </row>
    <row r="16511">
      <c r="A16511" s="441">
        <v>45889.24783287037</v>
      </c>
      <c r="B16511" s="294" t="s">
        <v>8766</v>
      </c>
    </row>
    <row r="16512">
      <c r="A16512" s="441">
        <v>45889.24785422454</v>
      </c>
      <c r="B16512" s="294" t="s">
        <v>2280</v>
      </c>
    </row>
    <row r="16513">
      <c r="A16513" s="441">
        <v>45889.247861655094</v>
      </c>
      <c r="B16513" s="294" t="s">
        <v>2281</v>
      </c>
    </row>
    <row r="16514">
      <c r="A16514" s="441">
        <v>45889.247959224536</v>
      </c>
      <c r="B16514" s="294" t="s">
        <v>8767</v>
      </c>
    </row>
    <row r="16515">
      <c r="A16515" s="441">
        <v>45889.24796274306</v>
      </c>
      <c r="B16515" s="294" t="s">
        <v>2283</v>
      </c>
    </row>
    <row r="16516">
      <c r="A16516" s="441">
        <v>45889.247972638885</v>
      </c>
      <c r="B16516" s="294" t="s">
        <v>8768</v>
      </c>
    </row>
    <row r="16517">
      <c r="A16517" s="441">
        <v>45889.24797527777</v>
      </c>
      <c r="B16517" s="294" t="s">
        <v>2285</v>
      </c>
    </row>
    <row r="16518">
      <c r="A16518" s="441">
        <v>45889.24797909722</v>
      </c>
      <c r="B16518" s="294" t="s">
        <v>8769</v>
      </c>
    </row>
    <row r="16519">
      <c r="A16519" s="441">
        <v>45889.24800248843</v>
      </c>
      <c r="B16519" s="294" t="s">
        <v>8770</v>
      </c>
    </row>
    <row r="16520">
      <c r="A16520" s="441">
        <v>45889.25718497685</v>
      </c>
      <c r="B16520" s="294" t="s">
        <v>8771</v>
      </c>
    </row>
    <row r="16521">
      <c r="A16521" s="441">
        <v>45889.25755072916</v>
      </c>
      <c r="B16521" s="294" t="s">
        <v>8772</v>
      </c>
    </row>
    <row r="16522">
      <c r="A16522" s="441">
        <v>45889.25755902778</v>
      </c>
      <c r="B16522" s="294" t="s">
        <v>2283</v>
      </c>
    </row>
    <row r="16523">
      <c r="A16523" s="441">
        <v>45889.25756791666</v>
      </c>
      <c r="B16523" s="294" t="s">
        <v>8773</v>
      </c>
    </row>
    <row r="16524">
      <c r="A16524" s="441">
        <v>45889.32268614583</v>
      </c>
      <c r="B16524" s="294" t="s">
        <v>8774</v>
      </c>
    </row>
    <row r="16525">
      <c r="A16525" s="441">
        <v>45889.32269060185</v>
      </c>
      <c r="B16525" s="294" t="s">
        <v>2260</v>
      </c>
    </row>
    <row r="16526">
      <c r="A16526" s="441">
        <v>45889.32269381944</v>
      </c>
      <c r="B16526" s="294" t="s">
        <v>3127</v>
      </c>
    </row>
    <row r="16527">
      <c r="A16527" s="441">
        <v>45889.32269675926</v>
      </c>
      <c r="B16527" s="294" t="s">
        <v>2264</v>
      </c>
    </row>
    <row r="16528">
      <c r="A16528" s="441">
        <v>45889.32274767361</v>
      </c>
      <c r="B16528" s="294" t="s">
        <v>8775</v>
      </c>
    </row>
    <row r="16529">
      <c r="A16529" s="441">
        <v>45889.32275128472</v>
      </c>
      <c r="B16529" s="294" t="s">
        <v>2260</v>
      </c>
    </row>
    <row r="16530">
      <c r="A16530" s="441">
        <v>45889.32275452546</v>
      </c>
      <c r="B16530" s="294" t="s">
        <v>3127</v>
      </c>
    </row>
    <row r="16531">
      <c r="A16531" s="441">
        <v>45889.322757974536</v>
      </c>
      <c r="B16531" s="294" t="s">
        <v>2264</v>
      </c>
    </row>
    <row r="16532">
      <c r="A16532" s="441">
        <v>45889.334443506945</v>
      </c>
      <c r="B16532" s="294" t="s">
        <v>8776</v>
      </c>
    </row>
    <row r="16533">
      <c r="A16533" s="441">
        <v>45889.334447650464</v>
      </c>
      <c r="B16533" s="294" t="s">
        <v>2260</v>
      </c>
    </row>
    <row r="16534">
      <c r="A16534" s="441">
        <v>45889.334451400464</v>
      </c>
      <c r="B16534" s="294" t="s">
        <v>3127</v>
      </c>
    </row>
    <row r="16535">
      <c r="A16535" s="441">
        <v>45889.33445541667</v>
      </c>
      <c r="B16535" s="294" t="s">
        <v>2264</v>
      </c>
    </row>
    <row r="16536">
      <c r="A16536" s="441">
        <v>45889.357817233795</v>
      </c>
      <c r="B16536" s="294" t="s">
        <v>8777</v>
      </c>
    </row>
    <row r="16537">
      <c r="A16537" s="441">
        <v>45889.35782041667</v>
      </c>
      <c r="B16537" s="294" t="s">
        <v>2260</v>
      </c>
    </row>
    <row r="16538">
      <c r="A16538" s="441">
        <v>45889.35782377315</v>
      </c>
      <c r="B16538" s="294" t="s">
        <v>2963</v>
      </c>
    </row>
    <row r="16539">
      <c r="A16539" s="441">
        <v>45889.35783415509</v>
      </c>
      <c r="B16539" s="294" t="s">
        <v>2262</v>
      </c>
    </row>
    <row r="16540">
      <c r="A16540" s="441">
        <v>45889.3578466551</v>
      </c>
      <c r="B16540" s="294" t="s">
        <v>3459</v>
      </c>
    </row>
    <row r="16541">
      <c r="A16541" s="441">
        <v>45889.35785903935</v>
      </c>
      <c r="B16541" s="294" t="s">
        <v>2264</v>
      </c>
    </row>
    <row r="16542">
      <c r="A16542" s="441">
        <v>45889.358618680555</v>
      </c>
      <c r="B16542" s="294" t="s">
        <v>8778</v>
      </c>
    </row>
    <row r="16543">
      <c r="A16543" s="441">
        <v>45889.35862731481</v>
      </c>
      <c r="B16543" s="294" t="s">
        <v>3461</v>
      </c>
    </row>
    <row r="16544">
      <c r="A16544" s="441">
        <v>45889.35863206019</v>
      </c>
      <c r="B16544" s="294" t="s">
        <v>3462</v>
      </c>
    </row>
    <row r="16545">
      <c r="A16545" s="441">
        <v>45889.35864174768</v>
      </c>
      <c r="B16545" s="294" t="s">
        <v>8779</v>
      </c>
    </row>
    <row r="16546">
      <c r="A16546" s="441">
        <v>45889.35866142361</v>
      </c>
      <c r="B16546" s="294" t="s">
        <v>8780</v>
      </c>
    </row>
    <row r="16547">
      <c r="A16547" s="441">
        <v>45889.359650729166</v>
      </c>
      <c r="B16547" s="294" t="s">
        <v>8781</v>
      </c>
    </row>
    <row r="16548">
      <c r="A16548" s="441">
        <v>45889.35965871528</v>
      </c>
      <c r="B16548" s="294" t="s">
        <v>2274</v>
      </c>
    </row>
    <row r="16549">
      <c r="A16549" s="441">
        <v>45889.35966599537</v>
      </c>
      <c r="B16549" s="294" t="s">
        <v>3461</v>
      </c>
    </row>
    <row r="16550">
      <c r="A16550" s="441">
        <v>45889.35966902778</v>
      </c>
      <c r="B16550" s="294" t="s">
        <v>3466</v>
      </c>
    </row>
    <row r="16551">
      <c r="A16551" s="441">
        <v>45889.359671701386</v>
      </c>
      <c r="B16551" s="294" t="s">
        <v>8782</v>
      </c>
    </row>
    <row r="16552">
      <c r="A16552" s="441">
        <v>45889.359674629624</v>
      </c>
      <c r="B16552" s="294" t="s">
        <v>8783</v>
      </c>
    </row>
    <row r="16553">
      <c r="A16553" s="441">
        <v>45889.35987835648</v>
      </c>
      <c r="B16553" s="294" t="s">
        <v>2342</v>
      </c>
    </row>
    <row r="16554">
      <c r="A16554" s="441">
        <v>45889.35989568287</v>
      </c>
      <c r="B16554" s="294" t="s">
        <v>8784</v>
      </c>
    </row>
    <row r="16555">
      <c r="A16555" s="441">
        <v>45889.359958726855</v>
      </c>
      <c r="B16555" s="294" t="s">
        <v>2280</v>
      </c>
    </row>
    <row r="16556">
      <c r="A16556" s="441">
        <v>45889.35996935185</v>
      </c>
      <c r="B16556" s="294" t="s">
        <v>2281</v>
      </c>
    </row>
    <row r="16557">
      <c r="A16557" s="441">
        <v>45889.36015399305</v>
      </c>
      <c r="B16557" s="294" t="s">
        <v>8785</v>
      </c>
    </row>
    <row r="16558">
      <c r="A16558" s="441">
        <v>45889.36015694444</v>
      </c>
      <c r="B16558" s="294" t="s">
        <v>2283</v>
      </c>
    </row>
    <row r="16559">
      <c r="A16559" s="441">
        <v>45889.36016776621</v>
      </c>
      <c r="B16559" s="294" t="s">
        <v>8786</v>
      </c>
    </row>
    <row r="16560">
      <c r="A16560" s="441">
        <v>45889.36017189815</v>
      </c>
      <c r="B16560" s="294" t="s">
        <v>2285</v>
      </c>
    </row>
    <row r="16561">
      <c r="A16561" s="441">
        <v>45889.36017695602</v>
      </c>
      <c r="B16561" s="294" t="s">
        <v>8787</v>
      </c>
    </row>
    <row r="16562">
      <c r="A16562" s="441">
        <v>45889.36018334491</v>
      </c>
      <c r="B16562" s="294" t="s">
        <v>8788</v>
      </c>
    </row>
    <row r="16563">
      <c r="A16563" s="441">
        <v>45889.37505675926</v>
      </c>
      <c r="B16563" s="294" t="s">
        <v>2290</v>
      </c>
    </row>
    <row r="16564">
      <c r="A16564" s="441">
        <v>45889.3757506713</v>
      </c>
      <c r="B16564" s="294" t="s">
        <v>8789</v>
      </c>
    </row>
    <row r="16565">
      <c r="A16565" s="441">
        <v>45889.37577017361</v>
      </c>
      <c r="B16565" s="294" t="s">
        <v>8790</v>
      </c>
    </row>
    <row r="16566">
      <c r="A16566" s="441">
        <v>45889.37579</v>
      </c>
      <c r="B16566" s="294" t="s">
        <v>8791</v>
      </c>
    </row>
    <row r="16567">
      <c r="A16567" s="441">
        <v>45889.375792499995</v>
      </c>
      <c r="B16567" s="294" t="s">
        <v>2283</v>
      </c>
    </row>
    <row r="16568">
      <c r="A16568" s="441">
        <v>45889.375798946756</v>
      </c>
      <c r="B16568" s="294" t="s">
        <v>8792</v>
      </c>
    </row>
    <row r="16569">
      <c r="A16569" s="441">
        <v>45889.397156273146</v>
      </c>
      <c r="B16569" s="294" t="s">
        <v>8793</v>
      </c>
    </row>
    <row r="16570">
      <c r="A16570" s="441">
        <v>45889.39716037037</v>
      </c>
      <c r="B16570" s="294" t="s">
        <v>2260</v>
      </c>
    </row>
    <row r="16571">
      <c r="A16571" s="441">
        <v>45889.39716386574</v>
      </c>
      <c r="B16571" s="294" t="s">
        <v>2414</v>
      </c>
    </row>
    <row r="16572">
      <c r="A16572" s="441">
        <v>45889.397172349534</v>
      </c>
      <c r="B16572" s="294" t="s">
        <v>2264</v>
      </c>
    </row>
    <row r="16573">
      <c r="A16573" s="441">
        <v>45889.397404999996</v>
      </c>
      <c r="B16573" s="294" t="s">
        <v>8794</v>
      </c>
    </row>
    <row r="16574">
      <c r="A16574" s="441">
        <v>45889.39740850695</v>
      </c>
      <c r="B16574" s="294" t="s">
        <v>2260</v>
      </c>
    </row>
    <row r="16575">
      <c r="A16575" s="441">
        <v>45889.397411875005</v>
      </c>
      <c r="B16575" s="294" t="s">
        <v>2414</v>
      </c>
    </row>
    <row r="16576">
      <c r="A16576" s="441">
        <v>45889.39742966435</v>
      </c>
      <c r="B16576" s="294" t="s">
        <v>2264</v>
      </c>
    </row>
    <row r="16577">
      <c r="A16577" s="441">
        <v>45889.40606494213</v>
      </c>
      <c r="B16577" s="294" t="s">
        <v>8795</v>
      </c>
    </row>
    <row r="16578">
      <c r="A16578" s="441">
        <v>45889.40606810185</v>
      </c>
      <c r="B16578" s="294" t="s">
        <v>2260</v>
      </c>
    </row>
    <row r="16579">
      <c r="A16579" s="441">
        <v>45889.406071018515</v>
      </c>
      <c r="B16579" s="294" t="s">
        <v>2414</v>
      </c>
    </row>
    <row r="16580">
      <c r="A16580" s="441">
        <v>45889.40607413194</v>
      </c>
      <c r="B16580" s="294" t="s">
        <v>2264</v>
      </c>
    </row>
    <row r="16581">
      <c r="A16581" s="441">
        <v>45889.44836855324</v>
      </c>
      <c r="B16581" s="294" t="s">
        <v>8796</v>
      </c>
    </row>
    <row r="16582">
      <c r="A16582" s="441">
        <v>45889.448371481485</v>
      </c>
      <c r="B16582" s="294" t="s">
        <v>2260</v>
      </c>
    </row>
    <row r="16583">
      <c r="A16583" s="441">
        <v>45889.44837564815</v>
      </c>
      <c r="B16583" s="294" t="s">
        <v>6944</v>
      </c>
    </row>
    <row r="16584">
      <c r="A16584" s="441">
        <v>45889.44839322916</v>
      </c>
      <c r="B16584" s="294" t="s">
        <v>2264</v>
      </c>
    </row>
    <row r="16585">
      <c r="A16585" s="441">
        <v>45889.44857810185</v>
      </c>
      <c r="B16585" s="294" t="s">
        <v>8797</v>
      </c>
    </row>
    <row r="16586">
      <c r="A16586" s="441">
        <v>45889.448585439815</v>
      </c>
      <c r="B16586" s="294" t="s">
        <v>2603</v>
      </c>
    </row>
    <row r="16587">
      <c r="A16587" s="441">
        <v>45889.448588900465</v>
      </c>
      <c r="B16587" s="294" t="s">
        <v>2398</v>
      </c>
    </row>
    <row r="16588">
      <c r="A16588" s="441">
        <v>45889.448595277776</v>
      </c>
      <c r="B16588" s="294" t="s">
        <v>2399</v>
      </c>
    </row>
    <row r="16589">
      <c r="A16589" s="441">
        <v>45889.44861424768</v>
      </c>
      <c r="B16589" s="294" t="s">
        <v>8798</v>
      </c>
    </row>
    <row r="16590">
      <c r="A16590" s="441">
        <v>45889.449913425924</v>
      </c>
      <c r="B16590" s="294" t="s">
        <v>8799</v>
      </c>
    </row>
    <row r="16591">
      <c r="A16591" s="441">
        <v>45889.44992935185</v>
      </c>
      <c r="B16591" s="294" t="s">
        <v>2274</v>
      </c>
    </row>
    <row r="16592">
      <c r="A16592" s="441">
        <v>45889.4499386574</v>
      </c>
      <c r="B16592" s="294" t="s">
        <v>2603</v>
      </c>
    </row>
    <row r="16593">
      <c r="A16593" s="441">
        <v>45889.44994146991</v>
      </c>
      <c r="B16593" s="294" t="s">
        <v>2615</v>
      </c>
    </row>
    <row r="16594">
      <c r="A16594" s="441">
        <v>45889.44994438658</v>
      </c>
      <c r="B16594" s="294" t="s">
        <v>8717</v>
      </c>
    </row>
    <row r="16595">
      <c r="A16595" s="441">
        <v>45889.44994712963</v>
      </c>
      <c r="B16595" s="294" t="s">
        <v>8718</v>
      </c>
    </row>
    <row r="16596">
      <c r="A16596" s="441">
        <v>45889.45009482639</v>
      </c>
      <c r="B16596" s="294" t="s">
        <v>2278</v>
      </c>
    </row>
    <row r="16597">
      <c r="A16597" s="441">
        <v>45889.450107060184</v>
      </c>
      <c r="B16597" s="294" t="s">
        <v>8800</v>
      </c>
    </row>
    <row r="16598">
      <c r="A16598" s="441">
        <v>45889.45014498843</v>
      </c>
      <c r="B16598" s="294" t="s">
        <v>2280</v>
      </c>
    </row>
    <row r="16599">
      <c r="A16599" s="441">
        <v>45889.45015189815</v>
      </c>
      <c r="B16599" s="294" t="s">
        <v>2281</v>
      </c>
    </row>
    <row r="16600">
      <c r="A16600" s="441">
        <v>45889.45031630787</v>
      </c>
      <c r="B16600" s="294" t="s">
        <v>2767</v>
      </c>
    </row>
    <row r="16601">
      <c r="A16601" s="441">
        <v>45889.450320902775</v>
      </c>
      <c r="B16601" s="294" t="s">
        <v>8801</v>
      </c>
    </row>
    <row r="16602">
      <c r="A16602" s="441">
        <v>45889.45047206018</v>
      </c>
      <c r="B16602" s="294" t="s">
        <v>8802</v>
      </c>
    </row>
    <row r="16603">
      <c r="A16603" s="441">
        <v>45889.45058297453</v>
      </c>
      <c r="B16603" s="294" t="s">
        <v>8803</v>
      </c>
    </row>
    <row r="16604">
      <c r="A16604" s="441">
        <v>45889.450588472224</v>
      </c>
      <c r="B16604" s="294" t="s">
        <v>2435</v>
      </c>
    </row>
    <row r="16605">
      <c r="A16605" s="441">
        <v>45889.45059137732</v>
      </c>
      <c r="B16605" s="294" t="s">
        <v>8804</v>
      </c>
    </row>
    <row r="16606">
      <c r="A16606" s="441">
        <v>45889.45059399305</v>
      </c>
      <c r="B16606" s="294" t="s">
        <v>2283</v>
      </c>
    </row>
    <row r="16607">
      <c r="A16607" s="441">
        <v>45889.45060979167</v>
      </c>
      <c r="B16607" s="294" t="s">
        <v>8805</v>
      </c>
    </row>
    <row r="16608">
      <c r="A16608" s="441">
        <v>45889.45061208333</v>
      </c>
      <c r="B16608" s="294" t="s">
        <v>2285</v>
      </c>
    </row>
    <row r="16609">
      <c r="A16609" s="441">
        <v>45889.450615381946</v>
      </c>
      <c r="B16609" s="294" t="s">
        <v>8806</v>
      </c>
    </row>
    <row r="16610">
      <c r="A16610" s="441">
        <v>45889.4506221412</v>
      </c>
      <c r="B16610" s="294" t="s">
        <v>8807</v>
      </c>
    </row>
    <row r="16611">
      <c r="A16611" s="441">
        <v>45889.452906805556</v>
      </c>
      <c r="B16611" s="294" t="s">
        <v>8808</v>
      </c>
    </row>
    <row r="16612">
      <c r="A16612" s="441">
        <v>45889.45291548611</v>
      </c>
      <c r="B16612" s="294" t="s">
        <v>2612</v>
      </c>
    </row>
    <row r="16613">
      <c r="A16613" s="441">
        <v>45889.45291846065</v>
      </c>
      <c r="B16613" s="294" t="s">
        <v>2398</v>
      </c>
    </row>
    <row r="16614">
      <c r="A16614" s="441">
        <v>45889.452925300924</v>
      </c>
      <c r="B16614" s="294" t="s">
        <v>2399</v>
      </c>
    </row>
    <row r="16615">
      <c r="A16615" s="441">
        <v>45889.45293475695</v>
      </c>
      <c r="B16615" s="294" t="s">
        <v>8809</v>
      </c>
    </row>
    <row r="16616">
      <c r="A16616" s="441">
        <v>45889.453221331016</v>
      </c>
      <c r="B16616" s="294" t="s">
        <v>8810</v>
      </c>
    </row>
    <row r="16617">
      <c r="A16617" s="441">
        <v>45889.453227418984</v>
      </c>
      <c r="B16617" s="294" t="s">
        <v>2426</v>
      </c>
    </row>
    <row r="16618">
      <c r="A16618" s="441">
        <v>45889.45323053241</v>
      </c>
      <c r="B16618" s="294" t="s">
        <v>2398</v>
      </c>
    </row>
    <row r="16619">
      <c r="A16619" s="441">
        <v>45889.45323678241</v>
      </c>
      <c r="B16619" s="294" t="s">
        <v>2399</v>
      </c>
    </row>
    <row r="16620">
      <c r="A16620" s="441">
        <v>45889.45324708334</v>
      </c>
      <c r="B16620" s="294" t="s">
        <v>8811</v>
      </c>
    </row>
    <row r="16621">
      <c r="A16621" s="441">
        <v>45889.45363116898</v>
      </c>
      <c r="B16621" s="294" t="s">
        <v>8812</v>
      </c>
    </row>
    <row r="16622">
      <c r="A16622" s="441">
        <v>45889.45363752315</v>
      </c>
      <c r="B16622" s="294" t="s">
        <v>3152</v>
      </c>
    </row>
    <row r="16623">
      <c r="A16623" s="441">
        <v>45889.45364033565</v>
      </c>
      <c r="B16623" s="294" t="s">
        <v>2398</v>
      </c>
    </row>
    <row r="16624">
      <c r="A16624" s="441">
        <v>45889.45364586805</v>
      </c>
      <c r="B16624" s="294" t="s">
        <v>2399</v>
      </c>
    </row>
    <row r="16625">
      <c r="A16625" s="441">
        <v>45889.45365913195</v>
      </c>
      <c r="B16625" s="294" t="s">
        <v>8813</v>
      </c>
    </row>
    <row r="16626">
      <c r="A16626" s="441">
        <v>45889.4540361574</v>
      </c>
      <c r="B16626" s="294" t="s">
        <v>8814</v>
      </c>
    </row>
    <row r="16627">
      <c r="A16627" s="441">
        <v>45889.4540390162</v>
      </c>
      <c r="B16627" s="294" t="s">
        <v>2274</v>
      </c>
    </row>
    <row r="16628">
      <c r="A16628" s="441">
        <v>45889.45404590278</v>
      </c>
      <c r="B16628" s="294" t="s">
        <v>3152</v>
      </c>
    </row>
    <row r="16629">
      <c r="A16629" s="441">
        <v>45889.45404971065</v>
      </c>
      <c r="B16629" s="294" t="s">
        <v>3164</v>
      </c>
    </row>
    <row r="16630">
      <c r="A16630" s="441">
        <v>45889.454050879634</v>
      </c>
      <c r="B16630" s="294" t="s">
        <v>8815</v>
      </c>
    </row>
    <row r="16631">
      <c r="A16631" s="441">
        <v>45889.45405263889</v>
      </c>
      <c r="B16631" s="294" t="s">
        <v>8717</v>
      </c>
    </row>
    <row r="16632">
      <c r="A16632" s="441">
        <v>45889.454055636576</v>
      </c>
      <c r="B16632" s="294" t="s">
        <v>3461</v>
      </c>
    </row>
    <row r="16633">
      <c r="A16633" s="441">
        <v>45889.45405545139</v>
      </c>
      <c r="B16633" s="294" t="s">
        <v>8718</v>
      </c>
    </row>
    <row r="16634">
      <c r="A16634" s="441">
        <v>45889.45407299769</v>
      </c>
      <c r="B16634" s="294" t="s">
        <v>2398</v>
      </c>
    </row>
    <row r="16635">
      <c r="A16635" s="441">
        <v>45889.45408115741</v>
      </c>
      <c r="B16635" s="294" t="s">
        <v>2399</v>
      </c>
    </row>
    <row r="16636">
      <c r="A16636" s="441">
        <v>45889.45409262732</v>
      </c>
      <c r="B16636" s="294" t="s">
        <v>8816</v>
      </c>
    </row>
    <row r="16637">
      <c r="A16637" s="441">
        <v>45889.45414731481</v>
      </c>
      <c r="B16637" s="294" t="s">
        <v>8817</v>
      </c>
    </row>
    <row r="16638">
      <c r="A16638" s="441">
        <v>45889.45415746528</v>
      </c>
      <c r="B16638" s="294" t="s">
        <v>8818</v>
      </c>
    </row>
    <row r="16639">
      <c r="A16639" s="441">
        <v>45889.4541747801</v>
      </c>
      <c r="B16639" s="294" t="s">
        <v>8819</v>
      </c>
    </row>
    <row r="16640">
      <c r="A16640" s="441">
        <v>45889.454180810186</v>
      </c>
      <c r="B16640" s="294" t="s">
        <v>8820</v>
      </c>
    </row>
    <row r="16641">
      <c r="A16641" s="441">
        <v>45889.45419049769</v>
      </c>
      <c r="B16641" s="294" t="s">
        <v>2333</v>
      </c>
    </row>
    <row r="16642">
      <c r="A16642" s="441">
        <v>45889.45420976852</v>
      </c>
      <c r="B16642" s="294" t="s">
        <v>8738</v>
      </c>
    </row>
    <row r="16643">
      <c r="A16643" s="441">
        <v>45889.45423666667</v>
      </c>
      <c r="B16643" s="294" t="s">
        <v>8821</v>
      </c>
    </row>
    <row r="16644">
      <c r="A16644" s="441">
        <v>45889.45423967592</v>
      </c>
      <c r="B16644" s="294" t="s">
        <v>2355</v>
      </c>
    </row>
    <row r="16645">
      <c r="A16645" s="441">
        <v>45889.45424232639</v>
      </c>
      <c r="B16645" s="294" t="s">
        <v>8822</v>
      </c>
    </row>
    <row r="16646">
      <c r="A16646" s="441">
        <v>45889.45431318287</v>
      </c>
      <c r="B16646" s="294" t="s">
        <v>8823</v>
      </c>
    </row>
    <row r="16647">
      <c r="A16647" s="441">
        <v>45889.45431530093</v>
      </c>
      <c r="B16647" s="294" t="s">
        <v>2274</v>
      </c>
    </row>
    <row r="16648">
      <c r="A16648" s="441">
        <v>45889.45431751157</v>
      </c>
      <c r="B16648" s="294" t="s">
        <v>3166</v>
      </c>
    </row>
    <row r="16649">
      <c r="A16649" s="441">
        <v>45889.45431972222</v>
      </c>
      <c r="B16649" s="294" t="s">
        <v>2426</v>
      </c>
    </row>
    <row r="16650">
      <c r="A16650" s="441">
        <v>45889.45432164352</v>
      </c>
      <c r="B16650" s="294" t="s">
        <v>2429</v>
      </c>
    </row>
    <row r="16651">
      <c r="A16651" s="441">
        <v>45889.45432265046</v>
      </c>
      <c r="B16651" s="294" t="s">
        <v>8824</v>
      </c>
    </row>
    <row r="16652">
      <c r="A16652" s="441">
        <v>45889.454328692125</v>
      </c>
      <c r="B16652" s="294" t="s">
        <v>8717</v>
      </c>
    </row>
    <row r="16653">
      <c r="A16653" s="441">
        <v>45889.454330740744</v>
      </c>
      <c r="B16653" s="294" t="s">
        <v>8718</v>
      </c>
    </row>
    <row r="16654">
      <c r="A16654" s="441">
        <v>45889.454395567125</v>
      </c>
      <c r="B16654" s="294" t="s">
        <v>8825</v>
      </c>
    </row>
    <row r="16655">
      <c r="A16655" s="441">
        <v>45889.45441475694</v>
      </c>
      <c r="B16655" s="294" t="s">
        <v>8826</v>
      </c>
    </row>
    <row r="16656">
      <c r="A16656" s="441">
        <v>45889.45441774305</v>
      </c>
      <c r="B16656" s="294" t="s">
        <v>2274</v>
      </c>
    </row>
    <row r="16657">
      <c r="A16657" s="441">
        <v>45889.454426655095</v>
      </c>
      <c r="B16657" s="294" t="s">
        <v>2612</v>
      </c>
    </row>
    <row r="16658">
      <c r="A16658" s="441">
        <v>45889.45442925926</v>
      </c>
      <c r="B16658" s="294" t="s">
        <v>3957</v>
      </c>
    </row>
    <row r="16659">
      <c r="A16659" s="441">
        <v>45889.454431805556</v>
      </c>
      <c r="B16659" s="294" t="s">
        <v>8717</v>
      </c>
    </row>
    <row r="16660">
      <c r="A16660" s="441">
        <v>45889.454434375</v>
      </c>
      <c r="B16660" s="294" t="s">
        <v>8718</v>
      </c>
    </row>
    <row r="16661">
      <c r="A16661" s="441">
        <v>45889.4544619213</v>
      </c>
      <c r="B16661" s="294" t="s">
        <v>2278</v>
      </c>
    </row>
    <row r="16662">
      <c r="A16662" s="441">
        <v>45889.45446090278</v>
      </c>
      <c r="B16662" s="294" t="s">
        <v>2435</v>
      </c>
    </row>
    <row r="16663">
      <c r="A16663" s="441">
        <v>45889.45447005787</v>
      </c>
      <c r="B16663" s="294" t="s">
        <v>8827</v>
      </c>
    </row>
    <row r="16664">
      <c r="A16664" s="441">
        <v>45889.45447109954</v>
      </c>
      <c r="B16664" s="294" t="s">
        <v>8828</v>
      </c>
    </row>
    <row r="16665">
      <c r="A16665" s="441">
        <v>45889.454472812504</v>
      </c>
      <c r="B16665" s="294" t="s">
        <v>2283</v>
      </c>
    </row>
    <row r="16666">
      <c r="A16666" s="441">
        <v>45889.454489317126</v>
      </c>
      <c r="B16666" s="294" t="s">
        <v>2280</v>
      </c>
    </row>
    <row r="16667">
      <c r="A16667" s="441">
        <v>45889.45449369213</v>
      </c>
      <c r="B16667" s="294" t="s">
        <v>2281</v>
      </c>
    </row>
    <row r="16668">
      <c r="A16668" s="441">
        <v>45889.454495162034</v>
      </c>
      <c r="B16668" s="294" t="s">
        <v>8829</v>
      </c>
    </row>
    <row r="16669">
      <c r="A16669" s="441">
        <v>45889.454499513886</v>
      </c>
      <c r="B16669" s="294" t="s">
        <v>2285</v>
      </c>
    </row>
    <row r="16670">
      <c r="A16670" s="441">
        <v>45889.454503518515</v>
      </c>
      <c r="B16670" s="294" t="s">
        <v>8830</v>
      </c>
    </row>
    <row r="16671">
      <c r="A16671" s="441">
        <v>45889.45451203704</v>
      </c>
      <c r="B16671" s="294" t="s">
        <v>8831</v>
      </c>
    </row>
    <row r="16672">
      <c r="A16672" s="441">
        <v>45889.45461233796</v>
      </c>
      <c r="B16672" s="294" t="s">
        <v>2374</v>
      </c>
    </row>
    <row r="16673">
      <c r="A16673" s="441">
        <v>45889.45462362269</v>
      </c>
      <c r="B16673" s="294" t="s">
        <v>8832</v>
      </c>
    </row>
    <row r="16674">
      <c r="A16674" s="441">
        <v>45889.45462934028</v>
      </c>
      <c r="B16674" s="294" t="s">
        <v>2431</v>
      </c>
    </row>
    <row r="16675">
      <c r="A16675" s="441">
        <v>45889.45463429399</v>
      </c>
      <c r="B16675" s="294" t="s">
        <v>8833</v>
      </c>
    </row>
    <row r="16676">
      <c r="A16676" s="441">
        <v>45889.45466372685</v>
      </c>
      <c r="B16676" s="294" t="s">
        <v>8834</v>
      </c>
    </row>
    <row r="16677">
      <c r="A16677" s="441">
        <v>45889.454665972225</v>
      </c>
      <c r="B16677" s="294" t="s">
        <v>2280</v>
      </c>
    </row>
    <row r="16678">
      <c r="A16678" s="441">
        <v>45889.454666087964</v>
      </c>
      <c r="B16678" s="294" t="s">
        <v>2274</v>
      </c>
    </row>
    <row r="16679">
      <c r="A16679" s="441">
        <v>45889.454671458334</v>
      </c>
      <c r="B16679" s="294" t="s">
        <v>2281</v>
      </c>
    </row>
    <row r="16680">
      <c r="A16680" s="441">
        <v>45889.45467414352</v>
      </c>
      <c r="B16680" s="294" t="s">
        <v>3461</v>
      </c>
    </row>
    <row r="16681">
      <c r="A16681" s="441">
        <v>45889.454676747686</v>
      </c>
      <c r="B16681" s="294" t="s">
        <v>3466</v>
      </c>
    </row>
    <row r="16682">
      <c r="A16682" s="441">
        <v>45889.454679780094</v>
      </c>
      <c r="B16682" s="294" t="s">
        <v>8717</v>
      </c>
    </row>
    <row r="16683">
      <c r="A16683" s="441">
        <v>45889.45469434028</v>
      </c>
      <c r="B16683" s="294" t="s">
        <v>8718</v>
      </c>
    </row>
    <row r="16684">
      <c r="A16684" s="441">
        <v>45889.4547519676</v>
      </c>
      <c r="B16684" s="294" t="s">
        <v>8835</v>
      </c>
    </row>
    <row r="16685">
      <c r="A16685" s="441">
        <v>45889.454825925925</v>
      </c>
      <c r="B16685" s="294" t="s">
        <v>2374</v>
      </c>
    </row>
    <row r="16686">
      <c r="A16686" s="441">
        <v>45889.45483666667</v>
      </c>
      <c r="B16686" s="294" t="s">
        <v>8836</v>
      </c>
    </row>
    <row r="16687">
      <c r="A16687" s="441">
        <v>45889.45485405093</v>
      </c>
      <c r="B16687" s="294" t="s">
        <v>8837</v>
      </c>
    </row>
    <row r="16688">
      <c r="A16688" s="441">
        <v>45889.4548577199</v>
      </c>
      <c r="B16688" s="294" t="s">
        <v>2435</v>
      </c>
    </row>
    <row r="16689">
      <c r="A16689" s="441">
        <v>45889.454859537036</v>
      </c>
      <c r="B16689" s="294" t="s">
        <v>8838</v>
      </c>
    </row>
    <row r="16690">
      <c r="A16690" s="441">
        <v>45889.45486172454</v>
      </c>
      <c r="B16690" s="294" t="s">
        <v>2283</v>
      </c>
    </row>
    <row r="16691">
      <c r="A16691" s="441">
        <v>45889.45487163194</v>
      </c>
      <c r="B16691" s="294" t="s">
        <v>8839</v>
      </c>
    </row>
    <row r="16692">
      <c r="A16692" s="441">
        <v>45889.454873124996</v>
      </c>
      <c r="B16692" s="294" t="s">
        <v>2280</v>
      </c>
    </row>
    <row r="16693">
      <c r="A16693" s="441">
        <v>45889.454873344905</v>
      </c>
      <c r="B16693" s="294" t="s">
        <v>2285</v>
      </c>
    </row>
    <row r="16694">
      <c r="A16694" s="441">
        <v>45889.454878668985</v>
      </c>
      <c r="B16694" s="294" t="s">
        <v>8840</v>
      </c>
    </row>
    <row r="16695">
      <c r="A16695" s="441">
        <v>45889.45487876158</v>
      </c>
      <c r="B16695" s="294" t="s">
        <v>2281</v>
      </c>
    </row>
    <row r="16696">
      <c r="A16696" s="441">
        <v>45889.45488063658</v>
      </c>
      <c r="B16696" s="294" t="s">
        <v>4316</v>
      </c>
    </row>
    <row r="16697">
      <c r="A16697" s="441">
        <v>45889.454884004634</v>
      </c>
      <c r="B16697" s="294" t="s">
        <v>8841</v>
      </c>
    </row>
    <row r="16698">
      <c r="A16698" s="441">
        <v>45889.45488467593</v>
      </c>
      <c r="B16698" s="294" t="s">
        <v>8842</v>
      </c>
    </row>
    <row r="16699">
      <c r="A16699" s="441">
        <v>45889.45501244213</v>
      </c>
      <c r="B16699" s="294" t="s">
        <v>8843</v>
      </c>
    </row>
    <row r="16700">
      <c r="A16700" s="441">
        <v>45889.455017002314</v>
      </c>
      <c r="B16700" s="294" t="s">
        <v>8844</v>
      </c>
    </row>
    <row r="16701">
      <c r="A16701" s="441">
        <v>45889.45503643519</v>
      </c>
      <c r="B16701" s="294" t="s">
        <v>8845</v>
      </c>
    </row>
    <row r="16702">
      <c r="A16702" s="441">
        <v>45889.45509989583</v>
      </c>
      <c r="B16702" s="294" t="s">
        <v>8846</v>
      </c>
    </row>
    <row r="16703">
      <c r="A16703" s="441">
        <v>45889.455103125</v>
      </c>
      <c r="B16703" s="294" t="s">
        <v>8847</v>
      </c>
    </row>
    <row r="16704">
      <c r="A16704" s="441">
        <v>45889.45510550926</v>
      </c>
      <c r="B16704" s="294" t="s">
        <v>2283</v>
      </c>
    </row>
    <row r="16705">
      <c r="A16705" s="441">
        <v>45889.455111840274</v>
      </c>
      <c r="B16705" s="294" t="s">
        <v>8848</v>
      </c>
    </row>
    <row r="16706">
      <c r="A16706" s="441">
        <v>45889.45511443287</v>
      </c>
      <c r="B16706" s="294" t="s">
        <v>2285</v>
      </c>
    </row>
    <row r="16707">
      <c r="A16707" s="441">
        <v>45889.45511804398</v>
      </c>
      <c r="B16707" s="294" t="s">
        <v>8849</v>
      </c>
    </row>
    <row r="16708">
      <c r="A16708" s="441">
        <v>45889.45512375</v>
      </c>
      <c r="B16708" s="294" t="s">
        <v>8850</v>
      </c>
    </row>
    <row r="16709">
      <c r="A16709" s="441">
        <v>45889.455128807866</v>
      </c>
      <c r="B16709" s="294" t="s">
        <v>8851</v>
      </c>
    </row>
    <row r="16710">
      <c r="A16710" s="441">
        <v>45889.45513241898</v>
      </c>
      <c r="B16710" s="294" t="s">
        <v>2435</v>
      </c>
    </row>
    <row r="16711">
      <c r="A16711" s="441">
        <v>45889.45513460648</v>
      </c>
      <c r="B16711" s="294" t="s">
        <v>8852</v>
      </c>
    </row>
    <row r="16712">
      <c r="A16712" s="441">
        <v>45889.455138391204</v>
      </c>
      <c r="B16712" s="294" t="s">
        <v>2283</v>
      </c>
    </row>
    <row r="16713">
      <c r="A16713" s="441">
        <v>45889.45514528935</v>
      </c>
      <c r="B16713" s="294" t="s">
        <v>8853</v>
      </c>
    </row>
    <row r="16714">
      <c r="A16714" s="441">
        <v>45889.45514759259</v>
      </c>
      <c r="B16714" s="294" t="s">
        <v>2285</v>
      </c>
    </row>
    <row r="16715">
      <c r="A16715" s="441">
        <v>45889.45515121528</v>
      </c>
      <c r="B16715" s="294" t="s">
        <v>8854</v>
      </c>
    </row>
    <row r="16716">
      <c r="A16716" s="441">
        <v>45889.455157847224</v>
      </c>
      <c r="B16716" s="294" t="s">
        <v>8855</v>
      </c>
    </row>
    <row r="16717">
      <c r="A16717" s="441">
        <v>45889.46155568287</v>
      </c>
      <c r="B16717" s="294" t="s">
        <v>8856</v>
      </c>
    </row>
    <row r="16718">
      <c r="A16718" s="441">
        <v>45889.46156072916</v>
      </c>
      <c r="B16718" s="294" t="s">
        <v>4160</v>
      </c>
    </row>
    <row r="16719">
      <c r="A16719" s="441">
        <v>45889.4615772338</v>
      </c>
      <c r="B16719" s="294" t="s">
        <v>2398</v>
      </c>
    </row>
    <row r="16720">
      <c r="A16720" s="441">
        <v>45889.461583032404</v>
      </c>
      <c r="B16720" s="294" t="s">
        <v>2399</v>
      </c>
    </row>
    <row r="16721">
      <c r="A16721" s="441">
        <v>45889.4615934375</v>
      </c>
      <c r="B16721" s="294" t="s">
        <v>8857</v>
      </c>
    </row>
    <row r="16722">
      <c r="A16722" s="441">
        <v>45889.46269722222</v>
      </c>
      <c r="B16722" s="294" t="s">
        <v>8858</v>
      </c>
    </row>
    <row r="16723">
      <c r="A16723" s="441">
        <v>45889.462699270836</v>
      </c>
      <c r="B16723" s="294" t="s">
        <v>2274</v>
      </c>
    </row>
    <row r="16724">
      <c r="A16724" s="441">
        <v>45889.46270354166</v>
      </c>
      <c r="B16724" s="294" t="s">
        <v>4160</v>
      </c>
    </row>
    <row r="16725">
      <c r="A16725" s="441">
        <v>45889.4627053125</v>
      </c>
      <c r="B16725" s="294" t="s">
        <v>4183</v>
      </c>
    </row>
    <row r="16726">
      <c r="A16726" s="441">
        <v>45889.46270715278</v>
      </c>
      <c r="B16726" s="294" t="s">
        <v>8717</v>
      </c>
    </row>
    <row r="16727">
      <c r="A16727" s="441">
        <v>45889.46270912037</v>
      </c>
      <c r="B16727" s="294" t="s">
        <v>8718</v>
      </c>
    </row>
    <row r="16728">
      <c r="A16728" s="441">
        <v>45889.462885625</v>
      </c>
      <c r="B16728" s="294" t="s">
        <v>2374</v>
      </c>
    </row>
    <row r="16729">
      <c r="A16729" s="441">
        <v>45889.46289480324</v>
      </c>
      <c r="B16729" s="294" t="s">
        <v>8859</v>
      </c>
    </row>
    <row r="16730">
      <c r="A16730" s="441">
        <v>45889.462936446755</v>
      </c>
      <c r="B16730" s="294" t="s">
        <v>2280</v>
      </c>
    </row>
    <row r="16731">
      <c r="A16731" s="441">
        <v>45889.46294168981</v>
      </c>
      <c r="B16731" s="294" t="s">
        <v>2281</v>
      </c>
    </row>
    <row r="16732">
      <c r="A16732" s="441">
        <v>45889.463102002315</v>
      </c>
      <c r="B16732" s="294" t="s">
        <v>8860</v>
      </c>
    </row>
    <row r="16733">
      <c r="A16733" s="441">
        <v>45889.46310807871</v>
      </c>
      <c r="B16733" s="294" t="s">
        <v>4185</v>
      </c>
    </row>
    <row r="16734">
      <c r="A16734" s="441">
        <v>45889.46311516204</v>
      </c>
      <c r="B16734" s="294" t="s">
        <v>4160</v>
      </c>
    </row>
    <row r="16735">
      <c r="A16735" s="441">
        <v>45889.46311182871</v>
      </c>
      <c r="B16735" s="294" t="s">
        <v>8861</v>
      </c>
    </row>
    <row r="16736">
      <c r="A16736" s="441">
        <v>45889.46311913195</v>
      </c>
      <c r="B16736" s="294" t="s">
        <v>2398</v>
      </c>
    </row>
    <row r="16737">
      <c r="A16737" s="441">
        <v>45889.46312678241</v>
      </c>
      <c r="B16737" s="294" t="s">
        <v>2399</v>
      </c>
    </row>
    <row r="16738">
      <c r="A16738" s="441">
        <v>45889.4631362037</v>
      </c>
      <c r="B16738" s="294" t="s">
        <v>8862</v>
      </c>
    </row>
    <row r="16739">
      <c r="A16739" s="441">
        <v>45889.46324738426</v>
      </c>
      <c r="B16739" s="294" t="s">
        <v>4187</v>
      </c>
    </row>
    <row r="16740">
      <c r="A16740" s="441">
        <v>45889.46324936343</v>
      </c>
      <c r="B16740" s="294" t="s">
        <v>8863</v>
      </c>
    </row>
    <row r="16741">
      <c r="A16741" s="441">
        <v>45889.46325152778</v>
      </c>
      <c r="B16741" s="294" t="s">
        <v>2283</v>
      </c>
    </row>
    <row r="16742">
      <c r="A16742" s="441">
        <v>45889.46325743056</v>
      </c>
      <c r="B16742" s="294" t="s">
        <v>8864</v>
      </c>
    </row>
    <row r="16743">
      <c r="A16743" s="441">
        <v>45889.46325918981</v>
      </c>
      <c r="B16743" s="294" t="s">
        <v>2285</v>
      </c>
    </row>
    <row r="16744">
      <c r="A16744" s="441">
        <v>45889.46326680556</v>
      </c>
      <c r="B16744" s="294" t="s">
        <v>8865</v>
      </c>
    </row>
    <row r="16745">
      <c r="A16745" s="441">
        <v>45889.463272673616</v>
      </c>
      <c r="B16745" s="294" t="s">
        <v>8866</v>
      </c>
    </row>
    <row r="16746">
      <c r="A16746" s="441">
        <v>45889.46340454862</v>
      </c>
      <c r="B16746" s="294" t="s">
        <v>8867</v>
      </c>
    </row>
    <row r="16747">
      <c r="A16747" s="441">
        <v>45889.463429421296</v>
      </c>
      <c r="B16747" s="294" t="s">
        <v>2274</v>
      </c>
    </row>
    <row r="16748">
      <c r="A16748" s="441">
        <v>45889.463455046294</v>
      </c>
      <c r="B16748" s="294" t="s">
        <v>4160</v>
      </c>
    </row>
    <row r="16749">
      <c r="A16749" s="441">
        <v>45889.463458032405</v>
      </c>
      <c r="B16749" s="294" t="s">
        <v>4183</v>
      </c>
    </row>
    <row r="16750">
      <c r="A16750" s="441">
        <v>45889.4634603125</v>
      </c>
      <c r="B16750" s="294" t="s">
        <v>8215</v>
      </c>
    </row>
    <row r="16751">
      <c r="A16751" s="441">
        <v>45889.46347275463</v>
      </c>
      <c r="B16751" s="294" t="s">
        <v>8216</v>
      </c>
    </row>
    <row r="16752">
      <c r="A16752" s="441">
        <v>45889.46360202546</v>
      </c>
      <c r="B16752" s="294" t="s">
        <v>2278</v>
      </c>
    </row>
    <row r="16753">
      <c r="A16753" s="441">
        <v>45889.46361203704</v>
      </c>
      <c r="B16753" s="294" t="s">
        <v>8868</v>
      </c>
    </row>
    <row r="16754">
      <c r="A16754" s="441">
        <v>45889.463642546296</v>
      </c>
      <c r="B16754" s="294" t="s">
        <v>2280</v>
      </c>
    </row>
    <row r="16755">
      <c r="A16755" s="441">
        <v>45889.4636484375</v>
      </c>
      <c r="B16755" s="294" t="s">
        <v>2281</v>
      </c>
    </row>
    <row r="16756">
      <c r="A16756" s="441">
        <v>45889.463757627316</v>
      </c>
      <c r="B16756" s="294" t="s">
        <v>8869</v>
      </c>
    </row>
    <row r="16757">
      <c r="A16757" s="441">
        <v>45889.4637603125</v>
      </c>
      <c r="B16757" s="294" t="s">
        <v>2283</v>
      </c>
    </row>
    <row r="16758">
      <c r="A16758" s="441">
        <v>45889.463770648144</v>
      </c>
      <c r="B16758" s="294" t="s">
        <v>8870</v>
      </c>
    </row>
    <row r="16759">
      <c r="A16759" s="441">
        <v>45889.46377350694</v>
      </c>
      <c r="B16759" s="294" t="s">
        <v>2285</v>
      </c>
    </row>
    <row r="16760">
      <c r="A16760" s="441">
        <v>45889.46377685185</v>
      </c>
      <c r="B16760" s="294" t="s">
        <v>8871</v>
      </c>
    </row>
    <row r="16761">
      <c r="A16761" s="441">
        <v>45889.463783240746</v>
      </c>
      <c r="B16761" s="294" t="s">
        <v>8872</v>
      </c>
    </row>
    <row r="16762">
      <c r="A16762" s="441">
        <v>45889.46380106482</v>
      </c>
      <c r="B16762" s="294" t="s">
        <v>8873</v>
      </c>
    </row>
    <row r="16763">
      <c r="A16763" s="441">
        <v>45889.46380643519</v>
      </c>
      <c r="B16763" s="294" t="s">
        <v>4160</v>
      </c>
    </row>
    <row r="16764">
      <c r="A16764" s="441">
        <v>45889.46380971065</v>
      </c>
      <c r="B16764" s="294" t="s">
        <v>2398</v>
      </c>
    </row>
    <row r="16765">
      <c r="A16765" s="441">
        <v>45889.46382096065</v>
      </c>
      <c r="B16765" s="294" t="s">
        <v>2399</v>
      </c>
    </row>
    <row r="16766">
      <c r="A16766" s="441">
        <v>45889.46383248843</v>
      </c>
      <c r="B16766" s="294" t="s">
        <v>8874</v>
      </c>
    </row>
    <row r="16767">
      <c r="A16767" s="441">
        <v>45889.46412956019</v>
      </c>
      <c r="B16767" s="294" t="s">
        <v>8875</v>
      </c>
    </row>
    <row r="16768">
      <c r="A16768" s="441">
        <v>45889.4641465162</v>
      </c>
      <c r="B16768" s="294" t="s">
        <v>2274</v>
      </c>
    </row>
    <row r="16769">
      <c r="A16769" s="441">
        <v>45889.46415216435</v>
      </c>
      <c r="B16769" s="294" t="s">
        <v>4160</v>
      </c>
    </row>
    <row r="16770">
      <c r="A16770" s="441">
        <v>45889.4641546412</v>
      </c>
      <c r="B16770" s="294" t="s">
        <v>4183</v>
      </c>
    </row>
    <row r="16771">
      <c r="A16771" s="441">
        <v>45889.46415717593</v>
      </c>
      <c r="B16771" s="294" t="s">
        <v>8412</v>
      </c>
    </row>
    <row r="16772">
      <c r="A16772" s="441">
        <v>45889.46416241898</v>
      </c>
      <c r="B16772" s="294" t="s">
        <v>8413</v>
      </c>
    </row>
    <row r="16773">
      <c r="A16773" s="441">
        <v>45889.464266006944</v>
      </c>
      <c r="B16773" s="294" t="s">
        <v>2278</v>
      </c>
    </row>
    <row r="16774">
      <c r="A16774" s="441">
        <v>45889.464283368055</v>
      </c>
      <c r="B16774" s="294" t="s">
        <v>8876</v>
      </c>
    </row>
    <row r="16775">
      <c r="A16775" s="441">
        <v>45889.46430585648</v>
      </c>
      <c r="B16775" s="294" t="s">
        <v>2280</v>
      </c>
    </row>
    <row r="16776">
      <c r="A16776" s="441">
        <v>45889.464313703706</v>
      </c>
      <c r="B16776" s="294" t="s">
        <v>2281</v>
      </c>
    </row>
    <row r="16777">
      <c r="A16777" s="441">
        <v>45889.46441493055</v>
      </c>
      <c r="B16777" s="294" t="s">
        <v>8877</v>
      </c>
    </row>
    <row r="16778">
      <c r="A16778" s="441">
        <v>45889.4644180787</v>
      </c>
      <c r="B16778" s="294" t="s">
        <v>2283</v>
      </c>
    </row>
    <row r="16779">
      <c r="A16779" s="441">
        <v>45889.46442394676</v>
      </c>
      <c r="B16779" s="294" t="s">
        <v>8878</v>
      </c>
    </row>
    <row r="16780">
      <c r="A16780" s="441">
        <v>45889.464426527775</v>
      </c>
      <c r="B16780" s="294" t="s">
        <v>2285</v>
      </c>
    </row>
    <row r="16781">
      <c r="A16781" s="441">
        <v>45889.464431053246</v>
      </c>
      <c r="B16781" s="294" t="s">
        <v>8879</v>
      </c>
    </row>
    <row r="16782">
      <c r="A16782" s="441">
        <v>45889.464437766204</v>
      </c>
      <c r="B16782" s="294" t="s">
        <v>8880</v>
      </c>
    </row>
    <row r="16783">
      <c r="A16783" s="441">
        <v>45889.502114456016</v>
      </c>
      <c r="B16783" s="294" t="s">
        <v>8881</v>
      </c>
    </row>
    <row r="16784">
      <c r="A16784" s="441">
        <v>45889.502118923614</v>
      </c>
      <c r="B16784" s="294" t="s">
        <v>2260</v>
      </c>
    </row>
    <row r="16785">
      <c r="A16785" s="441">
        <v>45889.50212256944</v>
      </c>
      <c r="B16785" s="294" t="s">
        <v>2927</v>
      </c>
    </row>
    <row r="16786">
      <c r="A16786" s="441">
        <v>45889.50214063657</v>
      </c>
      <c r="B16786" s="294" t="s">
        <v>2264</v>
      </c>
    </row>
    <row r="16787">
      <c r="A16787" s="441">
        <v>45889.50253445602</v>
      </c>
      <c r="B16787" s="294" t="s">
        <v>8882</v>
      </c>
    </row>
    <row r="16788">
      <c r="A16788" s="441">
        <v>45889.50253866898</v>
      </c>
      <c r="B16788" s="294" t="s">
        <v>2260</v>
      </c>
    </row>
    <row r="16789">
      <c r="A16789" s="441">
        <v>45889.50254266204</v>
      </c>
      <c r="B16789" s="294" t="s">
        <v>2927</v>
      </c>
    </row>
    <row r="16790">
      <c r="A16790" s="441">
        <v>45889.50254637732</v>
      </c>
      <c r="B16790" s="294" t="s">
        <v>2264</v>
      </c>
    </row>
    <row r="16791">
      <c r="A16791" s="441">
        <v>45889.53206388889</v>
      </c>
      <c r="B16791" s="294" t="s">
        <v>8883</v>
      </c>
    </row>
    <row r="16792">
      <c r="A16792" s="441">
        <v>45889.53206913194</v>
      </c>
      <c r="B16792" s="294" t="s">
        <v>2260</v>
      </c>
    </row>
    <row r="16793">
      <c r="A16793" s="441">
        <v>45889.53207208333</v>
      </c>
      <c r="B16793" s="294" t="s">
        <v>3127</v>
      </c>
    </row>
    <row r="16794">
      <c r="A16794" s="441">
        <v>45889.532075104165</v>
      </c>
      <c r="B16794" s="294" t="s">
        <v>2264</v>
      </c>
    </row>
    <row r="16795">
      <c r="A16795" s="441">
        <v>45889.758404259264</v>
      </c>
      <c r="B16795" s="294" t="s">
        <v>2283</v>
      </c>
    </row>
    <row r="16796">
      <c r="A16796" s="441">
        <v>45889.75841673611</v>
      </c>
      <c r="B16796" s="294" t="s">
        <v>8884</v>
      </c>
    </row>
    <row r="16797">
      <c r="A16797" s="441">
        <v>45889.797809490745</v>
      </c>
      <c r="B16797" s="294" t="s">
        <v>8885</v>
      </c>
    </row>
    <row r="16798">
      <c r="A16798" s="441">
        <v>45889.79782116898</v>
      </c>
      <c r="B16798" s="294" t="s">
        <v>2260</v>
      </c>
    </row>
    <row r="16799">
      <c r="A16799" s="441">
        <v>45889.79782508102</v>
      </c>
      <c r="B16799" s="294" t="s">
        <v>3127</v>
      </c>
    </row>
    <row r="16800">
      <c r="A16800" s="441">
        <v>45889.79782898148</v>
      </c>
      <c r="B16800" s="294" t="s">
        <v>2264</v>
      </c>
    </row>
    <row r="16801">
      <c r="A16801" s="441">
        <v>45889.889979942134</v>
      </c>
      <c r="B16801" s="294" t="s">
        <v>8886</v>
      </c>
    </row>
    <row r="16802">
      <c r="A16802" s="441">
        <v>45889.88998684028</v>
      </c>
      <c r="B16802" s="294" t="s">
        <v>2260</v>
      </c>
    </row>
    <row r="16803">
      <c r="A16803" s="441">
        <v>45889.89001284722</v>
      </c>
      <c r="B16803" s="294" t="s">
        <v>2323</v>
      </c>
    </row>
    <row r="16804">
      <c r="A16804" s="441">
        <v>45889.890016157406</v>
      </c>
      <c r="B16804" s="294" t="s">
        <v>2262</v>
      </c>
    </row>
    <row r="16805">
      <c r="A16805" s="441">
        <v>45889.890023182874</v>
      </c>
      <c r="B16805" s="294" t="s">
        <v>2324</v>
      </c>
    </row>
    <row r="16806">
      <c r="A16806" s="441">
        <v>45889.890034131946</v>
      </c>
      <c r="B16806" s="294" t="s">
        <v>2264</v>
      </c>
    </row>
    <row r="16807">
      <c r="A16807" s="441">
        <v>45889.99075332176</v>
      </c>
      <c r="B16807" s="294" t="s">
        <v>8887</v>
      </c>
    </row>
    <row r="16808">
      <c r="A16808" s="441">
        <v>45889.990769861106</v>
      </c>
      <c r="B16808" s="294" t="s">
        <v>2275</v>
      </c>
    </row>
    <row r="16809">
      <c r="A16809" s="441">
        <v>45889.990774606486</v>
      </c>
      <c r="B16809" s="294" t="s">
        <v>2565</v>
      </c>
    </row>
    <row r="16810">
      <c r="A16810" s="441">
        <v>45889.99079355324</v>
      </c>
      <c r="B16810" s="294" t="s">
        <v>8888</v>
      </c>
    </row>
    <row r="16811">
      <c r="A16811" s="441">
        <v>45889.9908075</v>
      </c>
      <c r="B16811" s="294" t="s">
        <v>8889</v>
      </c>
    </row>
    <row r="16812">
      <c r="A16812" s="441">
        <v>45889.99168739583</v>
      </c>
      <c r="B16812" s="294" t="s">
        <v>8890</v>
      </c>
    </row>
    <row r="16813">
      <c r="A16813" s="441">
        <v>45889.99169631944</v>
      </c>
      <c r="B16813" s="294" t="s">
        <v>2274</v>
      </c>
    </row>
    <row r="16814">
      <c r="A16814" s="441">
        <v>45889.991709560185</v>
      </c>
      <c r="B16814" s="294" t="s">
        <v>2275</v>
      </c>
    </row>
    <row r="16815">
      <c r="A16815" s="441">
        <v>45889.99171646991</v>
      </c>
      <c r="B16815" s="294" t="s">
        <v>2276</v>
      </c>
    </row>
    <row r="16816">
      <c r="A16816" s="441">
        <v>45889.991724074076</v>
      </c>
      <c r="B16816" s="294" t="s">
        <v>8782</v>
      </c>
    </row>
    <row r="16817">
      <c r="A16817" s="441">
        <v>45889.991728946756</v>
      </c>
      <c r="B16817" s="294" t="s">
        <v>8783</v>
      </c>
    </row>
    <row r="16818">
      <c r="A16818" s="441">
        <v>45889.992016122684</v>
      </c>
      <c r="B16818" s="294" t="s">
        <v>2342</v>
      </c>
    </row>
    <row r="16819">
      <c r="A16819" s="441">
        <v>45889.99204465278</v>
      </c>
      <c r="B16819" s="294" t="s">
        <v>8891</v>
      </c>
    </row>
    <row r="16820">
      <c r="A16820" s="441">
        <v>45889.99217894676</v>
      </c>
      <c r="B16820" s="294" t="s">
        <v>2280</v>
      </c>
    </row>
    <row r="16821">
      <c r="A16821" s="441">
        <v>45889.99219872685</v>
      </c>
      <c r="B16821" s="294" t="s">
        <v>2281</v>
      </c>
    </row>
    <row r="16822">
      <c r="A16822" s="441">
        <v>45889.99242546296</v>
      </c>
      <c r="B16822" s="294" t="s">
        <v>8892</v>
      </c>
    </row>
    <row r="16823">
      <c r="A16823" s="441">
        <v>45889.992431817125</v>
      </c>
      <c r="B16823" s="294" t="s">
        <v>2283</v>
      </c>
    </row>
    <row r="16824">
      <c r="A16824" s="441">
        <v>45889.99244483796</v>
      </c>
      <c r="B16824" s="294" t="s">
        <v>8893</v>
      </c>
    </row>
    <row r="16825">
      <c r="A16825" s="441">
        <v>45889.992449618054</v>
      </c>
      <c r="B16825" s="294" t="s">
        <v>2285</v>
      </c>
    </row>
    <row r="16826">
      <c r="A16826" s="441">
        <v>45889.99246371527</v>
      </c>
      <c r="B16826" s="294" t="s">
        <v>8894</v>
      </c>
    </row>
    <row r="16827">
      <c r="A16827" s="441">
        <v>45889.99247471065</v>
      </c>
      <c r="B16827" s="294" t="s">
        <v>8895</v>
      </c>
    </row>
    <row r="16828">
      <c r="A16828" s="441">
        <v>45890.37506543982</v>
      </c>
      <c r="B16828" s="294" t="s">
        <v>2290</v>
      </c>
    </row>
    <row r="16829">
      <c r="A16829" s="441">
        <v>45890.37512795139</v>
      </c>
      <c r="B16829" s="294" t="s">
        <v>2291</v>
      </c>
    </row>
    <row r="16830">
      <c r="A16830" s="441">
        <v>45890.39983554398</v>
      </c>
      <c r="B16830" s="294" t="s">
        <v>8896</v>
      </c>
    </row>
    <row r="16831">
      <c r="A16831" s="441">
        <v>45890.39984641204</v>
      </c>
      <c r="B16831" s="294" t="s">
        <v>2532</v>
      </c>
    </row>
    <row r="16832">
      <c r="A16832" s="441">
        <v>45890.39986305556</v>
      </c>
      <c r="B16832" s="294" t="s">
        <v>2533</v>
      </c>
    </row>
    <row r="16833">
      <c r="A16833" s="441">
        <v>45890.39987274306</v>
      </c>
      <c r="B16833" s="294" t="s">
        <v>8897</v>
      </c>
    </row>
    <row r="16834">
      <c r="A16834" s="441">
        <v>45890.399883969905</v>
      </c>
      <c r="B16834" s="294" t="s">
        <v>8898</v>
      </c>
    </row>
    <row r="16835">
      <c r="A16835" s="441">
        <v>45890.40084278936</v>
      </c>
      <c r="B16835" s="294" t="s">
        <v>8899</v>
      </c>
    </row>
    <row r="16836">
      <c r="A16836" s="441">
        <v>45890.40084731481</v>
      </c>
      <c r="B16836" s="294" t="s">
        <v>2274</v>
      </c>
    </row>
    <row r="16837">
      <c r="A16837" s="441">
        <v>45890.40085559028</v>
      </c>
      <c r="B16837" s="294" t="s">
        <v>2532</v>
      </c>
    </row>
    <row r="16838">
      <c r="A16838" s="441">
        <v>45890.400860497684</v>
      </c>
      <c r="B16838" s="294" t="s">
        <v>2537</v>
      </c>
    </row>
    <row r="16839">
      <c r="A16839" s="441">
        <v>45890.400866550925</v>
      </c>
      <c r="B16839" s="294" t="s">
        <v>8900</v>
      </c>
    </row>
    <row r="16840">
      <c r="A16840" s="441">
        <v>45890.40086995371</v>
      </c>
      <c r="B16840" s="294" t="s">
        <v>8901</v>
      </c>
    </row>
    <row r="16841">
      <c r="A16841" s="441">
        <v>45890.40106405092</v>
      </c>
      <c r="B16841" s="294" t="s">
        <v>2278</v>
      </c>
    </row>
    <row r="16842">
      <c r="A16842" s="441">
        <v>45890.401078090275</v>
      </c>
      <c r="B16842" s="294" t="s">
        <v>8902</v>
      </c>
    </row>
    <row r="16843">
      <c r="A16843" s="441">
        <v>45890.4011466088</v>
      </c>
      <c r="B16843" s="294" t="s">
        <v>2280</v>
      </c>
    </row>
    <row r="16844">
      <c r="A16844" s="441">
        <v>45890.40115510416</v>
      </c>
      <c r="B16844" s="294" t="s">
        <v>2281</v>
      </c>
    </row>
    <row r="16845">
      <c r="A16845" s="441">
        <v>45890.4013371412</v>
      </c>
      <c r="B16845" s="294" t="s">
        <v>8903</v>
      </c>
    </row>
    <row r="16846">
      <c r="A16846" s="441">
        <v>45890.40135299768</v>
      </c>
      <c r="B16846" s="294" t="s">
        <v>2283</v>
      </c>
    </row>
    <row r="16847">
      <c r="A16847" s="441">
        <v>45890.40136052083</v>
      </c>
      <c r="B16847" s="294" t="s">
        <v>8904</v>
      </c>
    </row>
    <row r="16848">
      <c r="A16848" s="441">
        <v>45890.401364687496</v>
      </c>
      <c r="B16848" s="294" t="s">
        <v>2285</v>
      </c>
    </row>
    <row r="16849">
      <c r="A16849" s="441">
        <v>45890.40137018518</v>
      </c>
      <c r="B16849" s="294" t="s">
        <v>8905</v>
      </c>
    </row>
    <row r="16850">
      <c r="A16850" s="441">
        <v>45890.40138008102</v>
      </c>
      <c r="B16850" s="294" t="s">
        <v>8906</v>
      </c>
    </row>
    <row r="16851">
      <c r="A16851" s="441">
        <v>45890.57649234954</v>
      </c>
      <c r="B16851" s="294" t="s">
        <v>8907</v>
      </c>
    </row>
    <row r="16852">
      <c r="A16852" s="441">
        <v>45890.576498912036</v>
      </c>
      <c r="B16852" s="294" t="s">
        <v>2260</v>
      </c>
    </row>
    <row r="16853">
      <c r="A16853" s="441">
        <v>45890.576503460645</v>
      </c>
      <c r="B16853" s="294" t="s">
        <v>2293</v>
      </c>
    </row>
    <row r="16854">
      <c r="A16854" s="441">
        <v>45890.57652083333</v>
      </c>
      <c r="B16854" s="294" t="s">
        <v>2264</v>
      </c>
    </row>
    <row r="16855">
      <c r="A16855" s="441">
        <v>45890.758631550925</v>
      </c>
      <c r="B16855" s="294" t="s">
        <v>2283</v>
      </c>
    </row>
    <row r="16856">
      <c r="A16856" s="441">
        <v>45890.75865230324</v>
      </c>
      <c r="B16856" s="294" t="s">
        <v>8908</v>
      </c>
    </row>
    <row r="16857">
      <c r="A16857" s="441">
        <v>45890.980043240736</v>
      </c>
      <c r="B16857" s="294" t="s">
        <v>8909</v>
      </c>
    </row>
    <row r="16858">
      <c r="A16858" s="441">
        <v>45890.980052812505</v>
      </c>
      <c r="B16858" s="294" t="s">
        <v>2828</v>
      </c>
    </row>
    <row r="16859">
      <c r="A16859" s="441">
        <v>45890.98005799769</v>
      </c>
      <c r="B16859" s="294" t="s">
        <v>2565</v>
      </c>
    </row>
    <row r="16860">
      <c r="A16860" s="441">
        <v>45890.980074293984</v>
      </c>
      <c r="B16860" s="294" t="s">
        <v>8910</v>
      </c>
    </row>
    <row r="16861">
      <c r="A16861" s="441">
        <v>45890.98010104167</v>
      </c>
      <c r="B16861" s="294" t="s">
        <v>8911</v>
      </c>
    </row>
    <row r="16862">
      <c r="A16862" s="441">
        <v>45890.9801807176</v>
      </c>
      <c r="B16862" s="294" t="s">
        <v>8912</v>
      </c>
    </row>
    <row r="16863">
      <c r="A16863" s="441">
        <v>45890.98018587963</v>
      </c>
      <c r="B16863" s="294" t="s">
        <v>2260</v>
      </c>
    </row>
    <row r="16864">
      <c r="A16864" s="441">
        <v>45890.98018979166</v>
      </c>
      <c r="B16864" s="294" t="s">
        <v>2927</v>
      </c>
    </row>
    <row r="16865">
      <c r="A16865" s="441">
        <v>45890.98019310185</v>
      </c>
      <c r="B16865" s="294" t="s">
        <v>2264</v>
      </c>
    </row>
    <row r="16866">
      <c r="A16866" s="441">
        <v>45890.980324895834</v>
      </c>
      <c r="B16866" s="294" t="s">
        <v>8913</v>
      </c>
    </row>
    <row r="16867">
      <c r="A16867" s="441">
        <v>45890.98032780093</v>
      </c>
      <c r="B16867" s="294" t="s">
        <v>2274</v>
      </c>
    </row>
    <row r="16868">
      <c r="A16868" s="441">
        <v>45890.98033902778</v>
      </c>
      <c r="B16868" s="294" t="s">
        <v>2828</v>
      </c>
    </row>
    <row r="16869">
      <c r="A16869" s="441">
        <v>45890.98034248843</v>
      </c>
      <c r="B16869" s="294" t="s">
        <v>2832</v>
      </c>
    </row>
    <row r="16870">
      <c r="A16870" s="441">
        <v>45890.98034587963</v>
      </c>
      <c r="B16870" s="294" t="s">
        <v>8782</v>
      </c>
    </row>
    <row r="16871">
      <c r="A16871" s="441">
        <v>45890.980349432866</v>
      </c>
      <c r="B16871" s="294" t="s">
        <v>8783</v>
      </c>
    </row>
    <row r="16872">
      <c r="A16872" s="441">
        <v>45890.980585694444</v>
      </c>
      <c r="B16872" s="294" t="s">
        <v>2342</v>
      </c>
    </row>
    <row r="16873">
      <c r="A16873" s="441">
        <v>45890.980599386574</v>
      </c>
      <c r="B16873" s="294" t="s">
        <v>8914</v>
      </c>
    </row>
    <row r="16874">
      <c r="A16874" s="441">
        <v>45890.98064930555</v>
      </c>
      <c r="B16874" s="294" t="s">
        <v>2280</v>
      </c>
    </row>
    <row r="16875">
      <c r="A16875" s="441">
        <v>45890.98067480324</v>
      </c>
      <c r="B16875" s="294" t="s">
        <v>2281</v>
      </c>
    </row>
    <row r="16876">
      <c r="A16876" s="441">
        <v>45890.980837337964</v>
      </c>
      <c r="B16876" s="294" t="s">
        <v>8915</v>
      </c>
    </row>
    <row r="16877">
      <c r="A16877" s="441">
        <v>45890.98084082176</v>
      </c>
      <c r="B16877" s="294" t="s">
        <v>2283</v>
      </c>
    </row>
    <row r="16878">
      <c r="A16878" s="441">
        <v>45890.98085633102</v>
      </c>
      <c r="B16878" s="294" t="s">
        <v>8916</v>
      </c>
    </row>
    <row r="16879">
      <c r="A16879" s="441">
        <v>45890.98086759259</v>
      </c>
      <c r="B16879" s="294" t="s">
        <v>2285</v>
      </c>
    </row>
    <row r="16880">
      <c r="A16880" s="441">
        <v>45890.980873078704</v>
      </c>
      <c r="B16880" s="294" t="s">
        <v>8917</v>
      </c>
    </row>
    <row r="16881">
      <c r="A16881" s="441">
        <v>45890.98089032408</v>
      </c>
      <c r="B16881" s="294" t="s">
        <v>8918</v>
      </c>
    </row>
    <row r="16882">
      <c r="A16882" s="441">
        <v>45891.108207557874</v>
      </c>
      <c r="B16882" s="294" t="s">
        <v>8919</v>
      </c>
    </row>
    <row r="16883">
      <c r="A16883" s="441">
        <v>45891.10821144676</v>
      </c>
      <c r="B16883" s="294" t="s">
        <v>2260</v>
      </c>
    </row>
    <row r="16884">
      <c r="A16884" s="441">
        <v>45891.10821456018</v>
      </c>
      <c r="B16884" s="294" t="s">
        <v>2414</v>
      </c>
    </row>
    <row r="16885">
      <c r="A16885" s="441">
        <v>45891.10821773148</v>
      </c>
      <c r="B16885" s="294" t="s">
        <v>2264</v>
      </c>
    </row>
    <row r="16886">
      <c r="A16886" s="441">
        <v>45891.10839810185</v>
      </c>
      <c r="B16886" s="294" t="s">
        <v>8920</v>
      </c>
    </row>
    <row r="16887">
      <c r="A16887" s="441">
        <v>45891.108401087964</v>
      </c>
      <c r="B16887" s="294" t="s">
        <v>2260</v>
      </c>
    </row>
    <row r="16888">
      <c r="A16888" s="441">
        <v>45891.108403923616</v>
      </c>
      <c r="B16888" s="294" t="s">
        <v>2414</v>
      </c>
    </row>
    <row r="16889">
      <c r="A16889" s="441">
        <v>45891.10840672454</v>
      </c>
      <c r="B16889" s="294" t="s">
        <v>2264</v>
      </c>
    </row>
    <row r="16890">
      <c r="A16890" s="441">
        <v>45891.10875811343</v>
      </c>
      <c r="B16890" s="294" t="s">
        <v>8921</v>
      </c>
    </row>
    <row r="16891">
      <c r="A16891" s="441">
        <v>45891.108762337964</v>
      </c>
      <c r="B16891" s="294" t="s">
        <v>2260</v>
      </c>
    </row>
    <row r="16892">
      <c r="A16892" s="441">
        <v>45891.10876666667</v>
      </c>
      <c r="B16892" s="294" t="s">
        <v>2414</v>
      </c>
    </row>
    <row r="16893">
      <c r="A16893" s="441">
        <v>45891.10877291667</v>
      </c>
      <c r="B16893" s="294" t="s">
        <v>2264</v>
      </c>
    </row>
    <row r="16894">
      <c r="A16894" s="441">
        <v>45891.24824731481</v>
      </c>
      <c r="B16894" s="294" t="s">
        <v>8922</v>
      </c>
    </row>
    <row r="16895">
      <c r="A16895" s="441">
        <v>45891.24826408565</v>
      </c>
      <c r="B16895" s="294" t="s">
        <v>2603</v>
      </c>
    </row>
    <row r="16896">
      <c r="A16896" s="441">
        <v>45891.24828688658</v>
      </c>
      <c r="B16896" s="294" t="s">
        <v>2398</v>
      </c>
    </row>
    <row r="16897">
      <c r="A16897" s="441">
        <v>45891.24829354166</v>
      </c>
      <c r="B16897" s="294" t="s">
        <v>2399</v>
      </c>
    </row>
    <row r="16898">
      <c r="A16898" s="441">
        <v>45891.24830677084</v>
      </c>
      <c r="B16898" s="294" t="s">
        <v>8923</v>
      </c>
    </row>
    <row r="16899">
      <c r="A16899" s="441">
        <v>45891.248785069445</v>
      </c>
      <c r="B16899" s="294" t="s">
        <v>8924</v>
      </c>
    </row>
    <row r="16900">
      <c r="A16900" s="441">
        <v>45891.248800497684</v>
      </c>
      <c r="B16900" s="294" t="s">
        <v>2426</v>
      </c>
    </row>
    <row r="16901">
      <c r="A16901" s="441">
        <v>45891.24880533565</v>
      </c>
      <c r="B16901" s="294" t="s">
        <v>2398</v>
      </c>
    </row>
    <row r="16902">
      <c r="A16902" s="441">
        <v>45891.248813576385</v>
      </c>
      <c r="B16902" s="294" t="s">
        <v>2399</v>
      </c>
    </row>
    <row r="16903">
      <c r="A16903" s="441">
        <v>45891.248826689814</v>
      </c>
      <c r="B16903" s="294" t="s">
        <v>8925</v>
      </c>
    </row>
    <row r="16904">
      <c r="A16904" s="441">
        <v>45891.24945023148</v>
      </c>
      <c r="B16904" s="294" t="s">
        <v>8926</v>
      </c>
    </row>
    <row r="16905">
      <c r="A16905" s="441">
        <v>45891.24945476852</v>
      </c>
      <c r="B16905" s="294" t="s">
        <v>2274</v>
      </c>
    </row>
    <row r="16906">
      <c r="A16906" s="441">
        <v>45891.24947056713</v>
      </c>
      <c r="B16906" s="294" t="s">
        <v>2603</v>
      </c>
    </row>
    <row r="16907">
      <c r="A16907" s="441">
        <v>45891.24947440972</v>
      </c>
      <c r="B16907" s="294" t="s">
        <v>2615</v>
      </c>
    </row>
    <row r="16908">
      <c r="A16908" s="441">
        <v>45891.249478391204</v>
      </c>
      <c r="B16908" s="294" t="s">
        <v>8782</v>
      </c>
    </row>
    <row r="16909">
      <c r="A16909" s="441">
        <v>45891.249482245374</v>
      </c>
      <c r="B16909" s="294" t="s">
        <v>8783</v>
      </c>
    </row>
    <row r="16910">
      <c r="A16910" s="441">
        <v>45891.249602384254</v>
      </c>
      <c r="B16910" s="294" t="s">
        <v>2342</v>
      </c>
    </row>
    <row r="16911">
      <c r="A16911" s="441">
        <v>45891.24962912037</v>
      </c>
      <c r="B16911" s="294" t="s">
        <v>8927</v>
      </c>
    </row>
    <row r="16912">
      <c r="A16912" s="441">
        <v>45891.24965251157</v>
      </c>
      <c r="B16912" s="294" t="s">
        <v>2280</v>
      </c>
    </row>
    <row r="16913">
      <c r="A16913" s="441">
        <v>45891.24966209491</v>
      </c>
      <c r="B16913" s="294" t="s">
        <v>2281</v>
      </c>
    </row>
    <row r="16914">
      <c r="A16914" s="441">
        <v>45891.249692129626</v>
      </c>
      <c r="B16914" s="294" t="s">
        <v>8928</v>
      </c>
    </row>
    <row r="16915">
      <c r="A16915" s="441">
        <v>45891.2497053125</v>
      </c>
      <c r="B16915" s="294" t="s">
        <v>2612</v>
      </c>
    </row>
    <row r="16916">
      <c r="A16916" s="441">
        <v>45891.2497196412</v>
      </c>
      <c r="B16916" s="294" t="s">
        <v>2398</v>
      </c>
    </row>
    <row r="16917">
      <c r="A16917" s="441">
        <v>45891.24973226852</v>
      </c>
      <c r="B16917" s="294" t="s">
        <v>2399</v>
      </c>
    </row>
    <row r="16918">
      <c r="A16918" s="441">
        <v>45891.24975289352</v>
      </c>
      <c r="B16918" s="294" t="s">
        <v>8929</v>
      </c>
    </row>
    <row r="16919">
      <c r="A16919" s="441">
        <v>45891.24975916666</v>
      </c>
      <c r="B16919" s="294" t="s">
        <v>8930</v>
      </c>
    </row>
    <row r="16920">
      <c r="A16920" s="441">
        <v>45891.24976324074</v>
      </c>
      <c r="B16920" s="294" t="s">
        <v>2283</v>
      </c>
    </row>
    <row r="16921">
      <c r="A16921" s="441">
        <v>45891.2497720949</v>
      </c>
      <c r="B16921" s="294" t="s">
        <v>8931</v>
      </c>
    </row>
    <row r="16922">
      <c r="A16922" s="441">
        <v>45891.24977333333</v>
      </c>
      <c r="B16922" s="294" t="s">
        <v>8932</v>
      </c>
    </row>
    <row r="16923">
      <c r="A16923" s="441">
        <v>45891.24977707176</v>
      </c>
      <c r="B16923" s="294" t="s">
        <v>2274</v>
      </c>
    </row>
    <row r="16924">
      <c r="A16924" s="441">
        <v>45891.249777812496</v>
      </c>
      <c r="B16924" s="294" t="s">
        <v>2285</v>
      </c>
    </row>
    <row r="16925">
      <c r="A16925" s="441">
        <v>45891.24978540509</v>
      </c>
      <c r="B16925" s="294" t="s">
        <v>8933</v>
      </c>
    </row>
    <row r="16926">
      <c r="A16926" s="441">
        <v>45891.24978835648</v>
      </c>
      <c r="B16926" s="294" t="s">
        <v>2426</v>
      </c>
    </row>
    <row r="16927">
      <c r="A16927" s="441">
        <v>45891.24979284722</v>
      </c>
      <c r="B16927" s="294" t="s">
        <v>2429</v>
      </c>
    </row>
    <row r="16928">
      <c r="A16928" s="441">
        <v>45891.249793703704</v>
      </c>
      <c r="B16928" s="294" t="s">
        <v>8934</v>
      </c>
    </row>
    <row r="16929">
      <c r="A16929" s="441">
        <v>45891.24980178241</v>
      </c>
      <c r="B16929" s="294" t="s">
        <v>8782</v>
      </c>
    </row>
    <row r="16930">
      <c r="A16930" s="441">
        <v>45891.24980680556</v>
      </c>
      <c r="B16930" s="294" t="s">
        <v>8783</v>
      </c>
    </row>
    <row r="16931">
      <c r="A16931" s="441">
        <v>45891.24990414352</v>
      </c>
      <c r="B16931" s="294" t="s">
        <v>2374</v>
      </c>
    </row>
    <row r="16932">
      <c r="A16932" s="441">
        <v>45891.24991857639</v>
      </c>
      <c r="B16932" s="294" t="s">
        <v>8935</v>
      </c>
    </row>
    <row r="16933">
      <c r="A16933" s="441">
        <v>45891.24994297454</v>
      </c>
      <c r="B16933" s="294" t="s">
        <v>2280</v>
      </c>
    </row>
    <row r="16934">
      <c r="A16934" s="441">
        <v>45891.249953715276</v>
      </c>
      <c r="B16934" s="294" t="s">
        <v>2281</v>
      </c>
    </row>
    <row r="16935">
      <c r="A16935" s="441">
        <v>45891.25005831019</v>
      </c>
      <c r="B16935" s="294" t="s">
        <v>8936</v>
      </c>
    </row>
    <row r="16936">
      <c r="A16936" s="441">
        <v>45891.25006318287</v>
      </c>
      <c r="B16936" s="294" t="s">
        <v>2283</v>
      </c>
    </row>
    <row r="16937">
      <c r="A16937" s="441">
        <v>45891.25007260416</v>
      </c>
      <c r="B16937" s="294" t="s">
        <v>8937</v>
      </c>
    </row>
    <row r="16938">
      <c r="A16938" s="441">
        <v>45891.25007746527</v>
      </c>
      <c r="B16938" s="294" t="s">
        <v>2285</v>
      </c>
    </row>
    <row r="16939">
      <c r="A16939" s="441">
        <v>45891.25008371528</v>
      </c>
      <c r="B16939" s="294" t="s">
        <v>8938</v>
      </c>
    </row>
    <row r="16940">
      <c r="A16940" s="441">
        <v>45891.25009315972</v>
      </c>
      <c r="B16940" s="294" t="s">
        <v>8939</v>
      </c>
    </row>
    <row r="16941">
      <c r="A16941" s="441">
        <v>45891.25067304398</v>
      </c>
      <c r="B16941" s="294" t="s">
        <v>8940</v>
      </c>
    </row>
    <row r="16942">
      <c r="A16942" s="441">
        <v>45891.250679282406</v>
      </c>
      <c r="B16942" s="294" t="s">
        <v>2274</v>
      </c>
    </row>
    <row r="16943">
      <c r="A16943" s="441">
        <v>45891.25069184028</v>
      </c>
      <c r="B16943" s="294" t="s">
        <v>2612</v>
      </c>
    </row>
    <row r="16944">
      <c r="A16944" s="441">
        <v>45891.25069746528</v>
      </c>
      <c r="B16944" s="294" t="s">
        <v>3957</v>
      </c>
    </row>
    <row r="16945">
      <c r="A16945" s="441">
        <v>45891.25070427083</v>
      </c>
      <c r="B16945" s="294" t="s">
        <v>8782</v>
      </c>
    </row>
    <row r="16946">
      <c r="A16946" s="441">
        <v>45891.25070788195</v>
      </c>
      <c r="B16946" s="294" t="s">
        <v>8941</v>
      </c>
    </row>
    <row r="16947">
      <c r="A16947" s="441">
        <v>45891.250709409724</v>
      </c>
      <c r="B16947" s="294" t="s">
        <v>8783</v>
      </c>
    </row>
    <row r="16948">
      <c r="A16948" s="441">
        <v>45891.25071755787</v>
      </c>
      <c r="B16948" s="294" t="s">
        <v>2828</v>
      </c>
    </row>
    <row r="16949">
      <c r="A16949" s="441">
        <v>45891.25072189815</v>
      </c>
      <c r="B16949" s="294" t="s">
        <v>2398</v>
      </c>
    </row>
    <row r="16950">
      <c r="A16950" s="441">
        <v>45891.25072916667</v>
      </c>
      <c r="B16950" s="294" t="s">
        <v>2399</v>
      </c>
    </row>
    <row r="16951">
      <c r="A16951" s="441">
        <v>45891.25074293981</v>
      </c>
      <c r="B16951" s="294" t="s">
        <v>8942</v>
      </c>
    </row>
    <row r="16952">
      <c r="A16952" s="441">
        <v>45891.250928657406</v>
      </c>
      <c r="B16952" s="294" t="s">
        <v>8943</v>
      </c>
    </row>
    <row r="16953">
      <c r="A16953" s="441">
        <v>45891.25093334491</v>
      </c>
      <c r="B16953" s="294" t="s">
        <v>2274</v>
      </c>
    </row>
    <row r="16954">
      <c r="A16954" s="441">
        <v>45891.250957083335</v>
      </c>
      <c r="B16954" s="294" t="s">
        <v>2828</v>
      </c>
    </row>
    <row r="16955">
      <c r="A16955" s="441">
        <v>45891.25096158565</v>
      </c>
      <c r="B16955" s="294" t="s">
        <v>2832</v>
      </c>
    </row>
    <row r="16956">
      <c r="A16956" s="441">
        <v>45891.250966064814</v>
      </c>
      <c r="B16956" s="294" t="s">
        <v>8782</v>
      </c>
    </row>
    <row r="16957">
      <c r="A16957" s="441">
        <v>45891.25097094907</v>
      </c>
      <c r="B16957" s="294" t="s">
        <v>8783</v>
      </c>
    </row>
    <row r="16958">
      <c r="A16958" s="441">
        <v>45891.25113615741</v>
      </c>
      <c r="B16958" s="294" t="s">
        <v>8944</v>
      </c>
    </row>
    <row r="16959">
      <c r="A16959" s="441">
        <v>45891.25114663194</v>
      </c>
      <c r="B16959" s="294" t="s">
        <v>8945</v>
      </c>
    </row>
    <row r="16960">
      <c r="A16960" s="441">
        <v>45891.25115481482</v>
      </c>
      <c r="B16960" s="294" t="s">
        <v>8946</v>
      </c>
    </row>
    <row r="16961">
      <c r="A16961" s="441">
        <v>45891.25116550926</v>
      </c>
      <c r="B16961" s="294" t="s">
        <v>2374</v>
      </c>
    </row>
    <row r="16962">
      <c r="A16962" s="441">
        <v>45891.25117938657</v>
      </c>
      <c r="B16962" s="294" t="s">
        <v>8914</v>
      </c>
    </row>
    <row r="16963">
      <c r="A16963" s="441">
        <v>45891.2512328125</v>
      </c>
      <c r="B16963" s="294" t="s">
        <v>8947</v>
      </c>
    </row>
    <row r="16964">
      <c r="A16964" s="441">
        <v>45891.25123721064</v>
      </c>
      <c r="B16964" s="294" t="s">
        <v>2355</v>
      </c>
    </row>
    <row r="16965">
      <c r="A16965" s="441">
        <v>45891.251241192134</v>
      </c>
      <c r="B16965" s="294" t="s">
        <v>8948</v>
      </c>
    </row>
    <row r="16966">
      <c r="A16966" s="441">
        <v>45891.251384918985</v>
      </c>
      <c r="B16966" s="294" t="s">
        <v>8949</v>
      </c>
    </row>
    <row r="16967">
      <c r="A16967" s="441">
        <v>45891.25139587963</v>
      </c>
      <c r="B16967" s="294" t="s">
        <v>2283</v>
      </c>
    </row>
    <row r="16968">
      <c r="A16968" s="441">
        <v>45891.25140527778</v>
      </c>
      <c r="B16968" s="294" t="s">
        <v>8950</v>
      </c>
    </row>
    <row r="16969">
      <c r="A16969" s="441">
        <v>45891.25140966436</v>
      </c>
      <c r="B16969" s="294" t="s">
        <v>2285</v>
      </c>
    </row>
    <row r="16970">
      <c r="A16970" s="441">
        <v>45891.25142393519</v>
      </c>
      <c r="B16970" s="294" t="s">
        <v>8951</v>
      </c>
    </row>
    <row r="16971">
      <c r="A16971" s="441">
        <v>45891.251432627316</v>
      </c>
      <c r="B16971" s="294" t="s">
        <v>8952</v>
      </c>
    </row>
    <row r="16972">
      <c r="A16972" s="441">
        <v>45891.25146354167</v>
      </c>
      <c r="B16972" s="294" t="s">
        <v>2333</v>
      </c>
    </row>
    <row r="16973">
      <c r="A16973" s="441">
        <v>45891.25148712963</v>
      </c>
      <c r="B16973" s="294" t="s">
        <v>8953</v>
      </c>
    </row>
    <row r="16974">
      <c r="A16974" s="441">
        <v>45891.2516509375</v>
      </c>
      <c r="B16974" s="294" t="s">
        <v>8954</v>
      </c>
    </row>
    <row r="16975">
      <c r="A16975" s="441">
        <v>45891.251663483796</v>
      </c>
      <c r="B16975" s="294" t="s">
        <v>3149</v>
      </c>
    </row>
    <row r="16976">
      <c r="A16976" s="441">
        <v>45891.251668067125</v>
      </c>
      <c r="B16976" s="294" t="s">
        <v>2398</v>
      </c>
    </row>
    <row r="16977">
      <c r="A16977" s="441">
        <v>45891.25167738426</v>
      </c>
      <c r="B16977" s="294" t="s">
        <v>2399</v>
      </c>
    </row>
    <row r="16978">
      <c r="A16978" s="441">
        <v>45891.25169642361</v>
      </c>
      <c r="B16978" s="294" t="s">
        <v>8955</v>
      </c>
    </row>
    <row r="16979">
      <c r="A16979" s="441">
        <v>45891.251757094906</v>
      </c>
      <c r="B16979" s="294" t="s">
        <v>2280</v>
      </c>
    </row>
    <row r="16980">
      <c r="A16980" s="441">
        <v>45891.25178253472</v>
      </c>
      <c r="B16980" s="294" t="s">
        <v>2281</v>
      </c>
    </row>
    <row r="16981">
      <c r="A16981" s="441">
        <v>45891.25253596065</v>
      </c>
      <c r="B16981" s="294" t="s">
        <v>8956</v>
      </c>
    </row>
    <row r="16982">
      <c r="A16982" s="441">
        <v>45891.25260170139</v>
      </c>
      <c r="B16982" s="294" t="s">
        <v>2283</v>
      </c>
    </row>
    <row r="16983">
      <c r="A16983" s="441">
        <v>45891.25262289352</v>
      </c>
      <c r="B16983" s="294" t="s">
        <v>8957</v>
      </c>
    </row>
    <row r="16984">
      <c r="A16984" s="441">
        <v>45891.252675613425</v>
      </c>
      <c r="B16984" s="294" t="s">
        <v>2285</v>
      </c>
    </row>
    <row r="16985">
      <c r="A16985" s="441">
        <v>45891.25268201389</v>
      </c>
      <c r="B16985" s="294" t="s">
        <v>8958</v>
      </c>
    </row>
    <row r="16986">
      <c r="A16986" s="441">
        <v>45891.252709513894</v>
      </c>
      <c r="B16986" s="294" t="s">
        <v>8959</v>
      </c>
    </row>
    <row r="16987">
      <c r="A16987" s="441">
        <v>45891.25272564815</v>
      </c>
      <c r="B16987" s="294" t="s">
        <v>8960</v>
      </c>
    </row>
    <row r="16988">
      <c r="A16988" s="441">
        <v>45891.252729872685</v>
      </c>
      <c r="B16988" s="294" t="s">
        <v>2274</v>
      </c>
    </row>
    <row r="16989">
      <c r="A16989" s="441">
        <v>45891.252737546296</v>
      </c>
      <c r="B16989" s="294" t="s">
        <v>3149</v>
      </c>
    </row>
    <row r="16990">
      <c r="A16990" s="441">
        <v>45891.2527403125</v>
      </c>
      <c r="B16990" s="294" t="s">
        <v>3155</v>
      </c>
    </row>
    <row r="16991">
      <c r="A16991" s="441">
        <v>45891.252743680554</v>
      </c>
      <c r="B16991" s="294" t="s">
        <v>8782</v>
      </c>
    </row>
    <row r="16992">
      <c r="A16992" s="441">
        <v>45891.25274697917</v>
      </c>
      <c r="B16992" s="294" t="s">
        <v>8783</v>
      </c>
    </row>
    <row r="16993">
      <c r="A16993" s="441">
        <v>45891.252861863424</v>
      </c>
      <c r="B16993" s="294" t="s">
        <v>3014</v>
      </c>
    </row>
    <row r="16994">
      <c r="A16994" s="441">
        <v>45891.252881875</v>
      </c>
      <c r="B16994" s="294" t="s">
        <v>8961</v>
      </c>
    </row>
    <row r="16995">
      <c r="A16995" s="441">
        <v>45891.252908090275</v>
      </c>
      <c r="B16995" s="294" t="s">
        <v>2280</v>
      </c>
    </row>
    <row r="16996">
      <c r="A16996" s="441">
        <v>45891.25291630787</v>
      </c>
      <c r="B16996" s="294" t="s">
        <v>2281</v>
      </c>
    </row>
    <row r="16997">
      <c r="A16997" s="441">
        <v>45891.25301086805</v>
      </c>
      <c r="B16997" s="294" t="s">
        <v>8962</v>
      </c>
    </row>
    <row r="16998">
      <c r="A16998" s="441">
        <v>45891.25301550926</v>
      </c>
      <c r="B16998" s="294" t="s">
        <v>2283</v>
      </c>
    </row>
    <row r="16999">
      <c r="A16999" s="441">
        <v>45891.253022627316</v>
      </c>
      <c r="B16999" s="294" t="s">
        <v>8963</v>
      </c>
    </row>
    <row r="17000">
      <c r="A17000" s="441">
        <v>45891.25303659722</v>
      </c>
      <c r="B17000" s="294" t="s">
        <v>2285</v>
      </c>
    </row>
    <row r="17001">
      <c r="A17001" s="441">
        <v>45891.253041979166</v>
      </c>
      <c r="B17001" s="294" t="s">
        <v>8964</v>
      </c>
    </row>
    <row r="17002">
      <c r="A17002" s="441">
        <v>45891.25304914352</v>
      </c>
      <c r="B17002" s="294" t="s">
        <v>8965</v>
      </c>
    </row>
    <row r="17003">
      <c r="A17003" s="441">
        <v>45891.25333493056</v>
      </c>
      <c r="B17003" s="294" t="s">
        <v>8966</v>
      </c>
    </row>
    <row r="17004">
      <c r="A17004" s="441">
        <v>45891.25334512732</v>
      </c>
      <c r="B17004" s="294" t="s">
        <v>7263</v>
      </c>
    </row>
    <row r="17005">
      <c r="A17005" s="441">
        <v>45891.2533531713</v>
      </c>
      <c r="B17005" s="294" t="s">
        <v>2398</v>
      </c>
    </row>
    <row r="17006">
      <c r="A17006" s="441">
        <v>45891.25336137731</v>
      </c>
      <c r="B17006" s="294" t="s">
        <v>2399</v>
      </c>
    </row>
    <row r="17007">
      <c r="A17007" s="441">
        <v>45891.25337496528</v>
      </c>
      <c r="B17007" s="294" t="s">
        <v>8967</v>
      </c>
    </row>
    <row r="17008">
      <c r="A17008" s="441">
        <v>45891.25398388889</v>
      </c>
      <c r="B17008" s="294" t="s">
        <v>8968</v>
      </c>
    </row>
    <row r="17009">
      <c r="A17009" s="441">
        <v>45891.25400050926</v>
      </c>
      <c r="B17009" s="294" t="s">
        <v>2274</v>
      </c>
    </row>
    <row r="17010">
      <c r="A17010" s="441">
        <v>45891.25402101852</v>
      </c>
      <c r="B17010" s="294" t="s">
        <v>7263</v>
      </c>
    </row>
    <row r="17011">
      <c r="A17011" s="441">
        <v>45891.25402597222</v>
      </c>
      <c r="B17011" s="294" t="s">
        <v>7273</v>
      </c>
    </row>
    <row r="17012">
      <c r="A17012" s="441">
        <v>45891.25403077547</v>
      </c>
      <c r="B17012" s="294" t="s">
        <v>8782</v>
      </c>
    </row>
    <row r="17013">
      <c r="A17013" s="441">
        <v>45891.254035624996</v>
      </c>
      <c r="B17013" s="294" t="s">
        <v>8783</v>
      </c>
    </row>
    <row r="17014">
      <c r="A17014" s="441">
        <v>45891.254210266205</v>
      </c>
      <c r="B17014" s="294" t="s">
        <v>2278</v>
      </c>
    </row>
    <row r="17015">
      <c r="A17015" s="441">
        <v>45891.25422912037</v>
      </c>
      <c r="B17015" s="294" t="s">
        <v>8969</v>
      </c>
    </row>
    <row r="17016">
      <c r="A17016" s="441">
        <v>45891.254284421295</v>
      </c>
      <c r="B17016" s="294" t="s">
        <v>2280</v>
      </c>
    </row>
    <row r="17017">
      <c r="A17017" s="441">
        <v>45891.25430847223</v>
      </c>
      <c r="B17017" s="294" t="s">
        <v>2281</v>
      </c>
    </row>
    <row r="17018">
      <c r="A17018" s="441">
        <v>45891.25444380787</v>
      </c>
      <c r="B17018" s="294" t="s">
        <v>8970</v>
      </c>
    </row>
    <row r="17019">
      <c r="A17019" s="441">
        <v>45891.254449733795</v>
      </c>
      <c r="B17019" s="294" t="s">
        <v>2283</v>
      </c>
    </row>
    <row r="17020">
      <c r="A17020" s="441">
        <v>45891.25446384259</v>
      </c>
      <c r="B17020" s="294" t="s">
        <v>8971</v>
      </c>
    </row>
    <row r="17021">
      <c r="A17021" s="441">
        <v>45891.25446891204</v>
      </c>
      <c r="B17021" s="294" t="s">
        <v>2285</v>
      </c>
    </row>
    <row r="17022">
      <c r="A17022" s="441">
        <v>45891.25447668981</v>
      </c>
      <c r="B17022" s="294" t="s">
        <v>8972</v>
      </c>
    </row>
    <row r="17023">
      <c r="A17023" s="441">
        <v>45891.2544862037</v>
      </c>
      <c r="B17023" s="294" t="s">
        <v>8973</v>
      </c>
    </row>
    <row r="17024">
      <c r="A17024" s="441">
        <v>45891.25717040509</v>
      </c>
      <c r="B17024" s="294" t="s">
        <v>8974</v>
      </c>
    </row>
    <row r="17025">
      <c r="A17025" s="441">
        <v>45891.25741497685</v>
      </c>
      <c r="B17025" s="294" t="s">
        <v>8975</v>
      </c>
    </row>
    <row r="17026">
      <c r="A17026" s="441">
        <v>45891.25742247685</v>
      </c>
      <c r="B17026" s="294" t="s">
        <v>2283</v>
      </c>
    </row>
    <row r="17027">
      <c r="A17027" s="441">
        <v>45891.25743009259</v>
      </c>
      <c r="B17027" s="294" t="s">
        <v>8976</v>
      </c>
    </row>
    <row r="17028">
      <c r="A17028" s="441">
        <v>45891.33508943287</v>
      </c>
      <c r="B17028" s="294" t="s">
        <v>8977</v>
      </c>
    </row>
    <row r="17029">
      <c r="A17029" s="441">
        <v>45891.33509670139</v>
      </c>
      <c r="B17029" s="294" t="s">
        <v>2260</v>
      </c>
    </row>
    <row r="17030">
      <c r="A17030" s="441">
        <v>45891.335102349534</v>
      </c>
      <c r="B17030" s="294" t="s">
        <v>2713</v>
      </c>
    </row>
    <row r="17031">
      <c r="A17031" s="441">
        <v>45891.33510762731</v>
      </c>
      <c r="B17031" s="294" t="s">
        <v>2262</v>
      </c>
    </row>
    <row r="17032">
      <c r="A17032" s="441">
        <v>45891.33513021991</v>
      </c>
      <c r="B17032" s="294" t="s">
        <v>2716</v>
      </c>
    </row>
    <row r="17033">
      <c r="A17033" s="441">
        <v>45891.335147488426</v>
      </c>
      <c r="B17033" s="294" t="s">
        <v>2264</v>
      </c>
    </row>
    <row r="17034">
      <c r="A17034" s="441">
        <v>45891.3356978125</v>
      </c>
      <c r="B17034" s="294" t="s">
        <v>8978</v>
      </c>
    </row>
    <row r="17035">
      <c r="A17035" s="441">
        <v>45891.33570913195</v>
      </c>
      <c r="B17035" s="294" t="s">
        <v>2719</v>
      </c>
    </row>
    <row r="17036">
      <c r="A17036" s="441">
        <v>45891.335714456014</v>
      </c>
      <c r="B17036" s="294" t="s">
        <v>6192</v>
      </c>
    </row>
    <row r="17037">
      <c r="A17037" s="441">
        <v>45891.335723553246</v>
      </c>
      <c r="B17037" s="294" t="s">
        <v>8979</v>
      </c>
    </row>
    <row r="17038">
      <c r="A17038" s="441">
        <v>45891.335739016205</v>
      </c>
      <c r="B17038" s="294" t="s">
        <v>8980</v>
      </c>
    </row>
    <row r="17039">
      <c r="A17039" s="441">
        <v>45891.33717947917</v>
      </c>
      <c r="B17039" s="294" t="s">
        <v>8981</v>
      </c>
    </row>
    <row r="17040">
      <c r="A17040" s="441">
        <v>45891.337192465275</v>
      </c>
      <c r="B17040" s="294" t="s">
        <v>2274</v>
      </c>
    </row>
    <row r="17041">
      <c r="A17041" s="441">
        <v>45891.337206076394</v>
      </c>
      <c r="B17041" s="294" t="s">
        <v>2719</v>
      </c>
    </row>
    <row r="17042">
      <c r="A17042" s="441">
        <v>45891.33721211806</v>
      </c>
      <c r="B17042" s="294" t="s">
        <v>2725</v>
      </c>
    </row>
    <row r="17043">
      <c r="A17043" s="441">
        <v>45891.33721729167</v>
      </c>
      <c r="B17043" s="294" t="s">
        <v>8782</v>
      </c>
    </row>
    <row r="17044">
      <c r="A17044" s="441">
        <v>45891.337234907405</v>
      </c>
      <c r="B17044" s="294" t="s">
        <v>8783</v>
      </c>
    </row>
    <row r="17045">
      <c r="A17045" s="441">
        <v>45891.33743105324</v>
      </c>
      <c r="B17045" s="294" t="s">
        <v>2278</v>
      </c>
    </row>
    <row r="17046">
      <c r="A17046" s="441">
        <v>45891.33746659722</v>
      </c>
      <c r="B17046" s="294" t="s">
        <v>8982</v>
      </c>
    </row>
    <row r="17047">
      <c r="A17047" s="441">
        <v>45891.337536238425</v>
      </c>
      <c r="B17047" s="294" t="s">
        <v>2280</v>
      </c>
    </row>
    <row r="17048">
      <c r="A17048" s="441">
        <v>45891.33755016203</v>
      </c>
      <c r="B17048" s="294" t="s">
        <v>2281</v>
      </c>
    </row>
    <row r="17049">
      <c r="A17049" s="441">
        <v>45891.33768361111</v>
      </c>
      <c r="B17049" s="294" t="s">
        <v>8983</v>
      </c>
    </row>
    <row r="17050">
      <c r="A17050" s="441">
        <v>45891.337688796295</v>
      </c>
      <c r="B17050" s="294" t="s">
        <v>2283</v>
      </c>
    </row>
    <row r="17051">
      <c r="A17051" s="441">
        <v>45891.337701111115</v>
      </c>
      <c r="B17051" s="294" t="s">
        <v>8984</v>
      </c>
    </row>
    <row r="17052">
      <c r="A17052" s="441">
        <v>45891.337706122686</v>
      </c>
      <c r="B17052" s="294" t="s">
        <v>2285</v>
      </c>
    </row>
    <row r="17053">
      <c r="A17053" s="441">
        <v>45891.337718553244</v>
      </c>
      <c r="B17053" s="294" t="s">
        <v>8985</v>
      </c>
    </row>
    <row r="17054">
      <c r="A17054" s="441">
        <v>45891.33772782407</v>
      </c>
      <c r="B17054" s="294" t="s">
        <v>8986</v>
      </c>
    </row>
    <row r="17055">
      <c r="A17055" s="441">
        <v>45891.37512653935</v>
      </c>
      <c r="B17055" s="294" t="s">
        <v>2290</v>
      </c>
    </row>
    <row r="17056">
      <c r="A17056" s="441">
        <v>45891.376083310184</v>
      </c>
      <c r="B17056" s="294" t="s">
        <v>3563</v>
      </c>
    </row>
    <row r="17057">
      <c r="A17057" s="441">
        <v>45891.376087048615</v>
      </c>
      <c r="B17057" s="294" t="s">
        <v>7330</v>
      </c>
    </row>
    <row r="17058">
      <c r="A17058" s="441">
        <v>45891.37646392361</v>
      </c>
      <c r="B17058" s="294" t="s">
        <v>8987</v>
      </c>
    </row>
    <row r="17059">
      <c r="A17059" s="441">
        <v>45891.376651412036</v>
      </c>
      <c r="B17059" s="294" t="s">
        <v>8988</v>
      </c>
    </row>
    <row r="17060">
      <c r="A17060" s="441">
        <v>45891.37666201389</v>
      </c>
      <c r="B17060" s="294" t="s">
        <v>8989</v>
      </c>
    </row>
    <row r="17061">
      <c r="A17061" s="441">
        <v>45891.37666630787</v>
      </c>
      <c r="B17061" s="294" t="s">
        <v>2283</v>
      </c>
    </row>
    <row r="17062">
      <c r="A17062" s="441">
        <v>45891.37668537037</v>
      </c>
      <c r="B17062" s="294" t="s">
        <v>8990</v>
      </c>
    </row>
    <row r="17063">
      <c r="A17063" s="441">
        <v>45891.38763358796</v>
      </c>
      <c r="B17063" s="294" t="s">
        <v>8991</v>
      </c>
    </row>
    <row r="17064">
      <c r="A17064" s="441">
        <v>45891.38763922454</v>
      </c>
      <c r="B17064" s="294" t="s">
        <v>2260</v>
      </c>
    </row>
    <row r="17065">
      <c r="A17065" s="441">
        <v>45891.38764526621</v>
      </c>
      <c r="B17065" s="294" t="s">
        <v>2713</v>
      </c>
    </row>
    <row r="17066">
      <c r="A17066" s="441">
        <v>45891.38766995371</v>
      </c>
      <c r="B17066" s="294" t="s">
        <v>2264</v>
      </c>
    </row>
    <row r="17067">
      <c r="A17067" s="441">
        <v>45891.442173206015</v>
      </c>
      <c r="B17067" s="294" t="s">
        <v>8992</v>
      </c>
    </row>
    <row r="17068">
      <c r="A17068" s="441">
        <v>45891.442182604165</v>
      </c>
      <c r="B17068" s="294" t="s">
        <v>2532</v>
      </c>
    </row>
    <row r="17069">
      <c r="A17069" s="441">
        <v>45891.44220982639</v>
      </c>
      <c r="B17069" s="294" t="s">
        <v>2398</v>
      </c>
    </row>
    <row r="17070">
      <c r="A17070" s="441">
        <v>45891.442216192125</v>
      </c>
      <c r="B17070" s="294" t="s">
        <v>2399</v>
      </c>
    </row>
    <row r="17071">
      <c r="A17071" s="441">
        <v>45891.44222820602</v>
      </c>
      <c r="B17071" s="294" t="s">
        <v>8993</v>
      </c>
    </row>
    <row r="17072">
      <c r="A17072" s="441">
        <v>45891.44365199074</v>
      </c>
      <c r="B17072" s="294" t="s">
        <v>8994</v>
      </c>
    </row>
    <row r="17073">
      <c r="A17073" s="441">
        <v>45891.443659675926</v>
      </c>
      <c r="B17073" s="294" t="s">
        <v>2532</v>
      </c>
    </row>
    <row r="17074">
      <c r="A17074" s="441">
        <v>45891.44366371528</v>
      </c>
      <c r="B17074" s="294" t="s">
        <v>2398</v>
      </c>
    </row>
    <row r="17075">
      <c r="A17075" s="441">
        <v>45891.443671898145</v>
      </c>
      <c r="B17075" s="294" t="s">
        <v>2399</v>
      </c>
    </row>
    <row r="17076">
      <c r="A17076" s="441">
        <v>45891.44368696759</v>
      </c>
      <c r="B17076" s="294" t="s">
        <v>8995</v>
      </c>
    </row>
    <row r="17077">
      <c r="A17077" s="441">
        <v>45891.444041828705</v>
      </c>
      <c r="B17077" s="294" t="s">
        <v>8996</v>
      </c>
    </row>
    <row r="17078">
      <c r="A17078" s="441">
        <v>45891.444052384264</v>
      </c>
      <c r="B17078" s="294" t="s">
        <v>2274</v>
      </c>
    </row>
    <row r="17079">
      <c r="A17079" s="441">
        <v>45891.44405914352</v>
      </c>
      <c r="B17079" s="294" t="s">
        <v>2532</v>
      </c>
    </row>
    <row r="17080">
      <c r="A17080" s="441">
        <v>45891.444061574075</v>
      </c>
      <c r="B17080" s="294" t="s">
        <v>2537</v>
      </c>
    </row>
    <row r="17081">
      <c r="A17081" s="441">
        <v>45891.44406393518</v>
      </c>
      <c r="B17081" s="294" t="s">
        <v>8782</v>
      </c>
    </row>
    <row r="17082">
      <c r="A17082" s="441">
        <v>45891.44406620371</v>
      </c>
      <c r="B17082" s="294" t="s">
        <v>8783</v>
      </c>
    </row>
    <row r="17083">
      <c r="A17083" s="441">
        <v>45891.44418633102</v>
      </c>
      <c r="B17083" s="294" t="s">
        <v>2278</v>
      </c>
    </row>
    <row r="17084">
      <c r="A17084" s="441">
        <v>45891.44419730324</v>
      </c>
      <c r="B17084" s="294" t="s">
        <v>8997</v>
      </c>
    </row>
    <row r="17085">
      <c r="A17085" s="441">
        <v>45891.4442259375</v>
      </c>
      <c r="B17085" s="294" t="s">
        <v>2280</v>
      </c>
    </row>
    <row r="17086">
      <c r="A17086" s="441">
        <v>45891.44423263889</v>
      </c>
      <c r="B17086" s="294" t="s">
        <v>2281</v>
      </c>
    </row>
    <row r="17087">
      <c r="A17087" s="441">
        <v>45891.4443325926</v>
      </c>
      <c r="B17087" s="294" t="s">
        <v>8998</v>
      </c>
    </row>
    <row r="17088">
      <c r="A17088" s="441">
        <v>45891.44433775463</v>
      </c>
      <c r="B17088" s="294" t="s">
        <v>8999</v>
      </c>
    </row>
    <row r="17089">
      <c r="A17089" s="441">
        <v>45891.44443592592</v>
      </c>
      <c r="B17089" s="294" t="s">
        <v>9000</v>
      </c>
    </row>
    <row r="17090">
      <c r="A17090" s="441">
        <v>45891.44444008102</v>
      </c>
      <c r="B17090" s="294" t="s">
        <v>2274</v>
      </c>
    </row>
    <row r="17091">
      <c r="A17091" s="441">
        <v>45891.444449421295</v>
      </c>
      <c r="B17091" s="294" t="s">
        <v>2532</v>
      </c>
    </row>
    <row r="17092">
      <c r="A17092" s="441">
        <v>45891.44445333333</v>
      </c>
      <c r="B17092" s="294" t="s">
        <v>2537</v>
      </c>
    </row>
    <row r="17093">
      <c r="A17093" s="441">
        <v>45891.444457233796</v>
      </c>
      <c r="B17093" s="294" t="s">
        <v>8782</v>
      </c>
    </row>
    <row r="17094">
      <c r="A17094" s="441">
        <v>45891.444461527775</v>
      </c>
      <c r="B17094" s="294" t="s">
        <v>8783</v>
      </c>
    </row>
    <row r="17095">
      <c r="A17095" s="441">
        <v>45891.444483645835</v>
      </c>
      <c r="B17095" s="294" t="s">
        <v>2435</v>
      </c>
    </row>
    <row r="17096">
      <c r="A17096" s="441">
        <v>45891.44448641204</v>
      </c>
      <c r="B17096" s="294" t="s">
        <v>9001</v>
      </c>
    </row>
    <row r="17097">
      <c r="A17097" s="441">
        <v>45891.444489421294</v>
      </c>
      <c r="B17097" s="294" t="s">
        <v>2283</v>
      </c>
    </row>
    <row r="17098">
      <c r="A17098" s="441">
        <v>45891.44449695601</v>
      </c>
      <c r="B17098" s="294" t="s">
        <v>9002</v>
      </c>
    </row>
    <row r="17099">
      <c r="A17099" s="441">
        <v>45891.44449987268</v>
      </c>
      <c r="B17099" s="294" t="s">
        <v>2285</v>
      </c>
    </row>
    <row r="17100">
      <c r="A17100" s="441">
        <v>45891.44450452546</v>
      </c>
      <c r="B17100" s="294" t="s">
        <v>9003</v>
      </c>
    </row>
    <row r="17101">
      <c r="A17101" s="441">
        <v>45891.44452091435</v>
      </c>
      <c r="B17101" s="294" t="s">
        <v>9004</v>
      </c>
    </row>
    <row r="17102">
      <c r="A17102" s="441">
        <v>45891.44523655092</v>
      </c>
      <c r="B17102" s="294" t="s">
        <v>9005</v>
      </c>
    </row>
    <row r="17103">
      <c r="A17103" s="441">
        <v>45891.44524414351</v>
      </c>
      <c r="B17103" s="294" t="s">
        <v>9006</v>
      </c>
    </row>
    <row r="17104">
      <c r="A17104" s="441">
        <v>45891.44525259259</v>
      </c>
      <c r="B17104" s="294" t="s">
        <v>2278</v>
      </c>
    </row>
    <row r="17105">
      <c r="A17105" s="441">
        <v>45891.4452703125</v>
      </c>
      <c r="B17105" s="294" t="s">
        <v>8997</v>
      </c>
    </row>
    <row r="17106">
      <c r="A17106" s="441">
        <v>45891.44538740741</v>
      </c>
      <c r="B17106" s="294" t="s">
        <v>9007</v>
      </c>
    </row>
    <row r="17107">
      <c r="A17107" s="441">
        <v>45891.445390821755</v>
      </c>
      <c r="B17107" s="294" t="s">
        <v>2355</v>
      </c>
    </row>
    <row r="17108">
      <c r="A17108" s="441">
        <v>45891.4453946412</v>
      </c>
      <c r="B17108" s="294" t="s">
        <v>9008</v>
      </c>
    </row>
    <row r="17109">
      <c r="A17109" s="441">
        <v>45891.44563753472</v>
      </c>
      <c r="B17109" s="294" t="s">
        <v>8998</v>
      </c>
    </row>
    <row r="17110">
      <c r="A17110" s="441">
        <v>45891.44564292824</v>
      </c>
      <c r="B17110" s="294" t="s">
        <v>8999</v>
      </c>
    </row>
    <row r="17111">
      <c r="A17111" s="441">
        <v>45891.44582778936</v>
      </c>
      <c r="B17111" s="294" t="s">
        <v>9009</v>
      </c>
    </row>
    <row r="17112">
      <c r="A17112" s="441">
        <v>45891.44591927083</v>
      </c>
      <c r="B17112" s="294" t="s">
        <v>2435</v>
      </c>
    </row>
    <row r="17113">
      <c r="A17113" s="441">
        <v>45891.44592533565</v>
      </c>
      <c r="B17113" s="294" t="s">
        <v>9010</v>
      </c>
    </row>
    <row r="17114">
      <c r="A17114" s="441">
        <v>45891.44592890046</v>
      </c>
      <c r="B17114" s="294" t="s">
        <v>2283</v>
      </c>
    </row>
    <row r="17115">
      <c r="A17115" s="441">
        <v>45891.44594333333</v>
      </c>
      <c r="B17115" s="294" t="s">
        <v>9011</v>
      </c>
    </row>
    <row r="17116">
      <c r="A17116" s="441">
        <v>45891.44594664352</v>
      </c>
      <c r="B17116" s="294" t="s">
        <v>2285</v>
      </c>
    </row>
    <row r="17117">
      <c r="A17117" s="441">
        <v>45891.445952615744</v>
      </c>
      <c r="B17117" s="294" t="s">
        <v>9012</v>
      </c>
    </row>
    <row r="17118">
      <c r="A17118" s="441">
        <v>45891.445964722225</v>
      </c>
      <c r="B17118" s="294" t="s">
        <v>9013</v>
      </c>
    </row>
    <row r="17119">
      <c r="A17119" s="441">
        <v>45891.44887774305</v>
      </c>
      <c r="B17119" s="294" t="s">
        <v>9014</v>
      </c>
    </row>
    <row r="17120">
      <c r="A17120" s="441">
        <v>45891.448885543985</v>
      </c>
      <c r="B17120" s="294" t="s">
        <v>2612</v>
      </c>
    </row>
    <row r="17121">
      <c r="A17121" s="441">
        <v>45891.448902523145</v>
      </c>
      <c r="B17121" s="294" t="s">
        <v>2398</v>
      </c>
    </row>
    <row r="17122">
      <c r="A17122" s="441">
        <v>45891.44890854167</v>
      </c>
      <c r="B17122" s="294" t="s">
        <v>2399</v>
      </c>
    </row>
    <row r="17123">
      <c r="A17123" s="441">
        <v>45891.44891983796</v>
      </c>
      <c r="B17123" s="294" t="s">
        <v>9015</v>
      </c>
    </row>
    <row r="17124">
      <c r="A17124" s="441">
        <v>45891.45006965278</v>
      </c>
      <c r="B17124" s="294" t="s">
        <v>9016</v>
      </c>
    </row>
    <row r="17125">
      <c r="A17125" s="441">
        <v>45891.45006708334</v>
      </c>
      <c r="B17125" s="294" t="s">
        <v>9017</v>
      </c>
    </row>
    <row r="17126">
      <c r="A17126" s="441">
        <v>45891.450080891205</v>
      </c>
      <c r="B17126" s="294" t="s">
        <v>2274</v>
      </c>
    </row>
    <row r="17127">
      <c r="A17127" s="441">
        <v>45891.45009457176</v>
      </c>
      <c r="B17127" s="294" t="s">
        <v>2612</v>
      </c>
    </row>
    <row r="17128">
      <c r="A17128" s="441">
        <v>45891.45011076389</v>
      </c>
      <c r="B17128" s="294" t="s">
        <v>3957</v>
      </c>
    </row>
    <row r="17129">
      <c r="A17129" s="441">
        <v>45891.45011425926</v>
      </c>
      <c r="B17129" s="294" t="s">
        <v>8782</v>
      </c>
    </row>
    <row r="17130">
      <c r="A17130" s="441">
        <v>45891.45011762732</v>
      </c>
      <c r="B17130" s="294" t="s">
        <v>8783</v>
      </c>
    </row>
    <row r="17131">
      <c r="A17131" s="441">
        <v>45891.45011116898</v>
      </c>
      <c r="B17131" s="294" t="s">
        <v>3149</v>
      </c>
    </row>
    <row r="17132">
      <c r="A17132" s="441">
        <v>45891.45012472222</v>
      </c>
      <c r="B17132" s="294" t="s">
        <v>2398</v>
      </c>
    </row>
    <row r="17133">
      <c r="A17133" s="441">
        <v>45891.450132592596</v>
      </c>
      <c r="B17133" s="294" t="s">
        <v>2399</v>
      </c>
    </row>
    <row r="17134">
      <c r="A17134" s="441">
        <v>45891.450144386574</v>
      </c>
      <c r="B17134" s="294" t="s">
        <v>9018</v>
      </c>
    </row>
    <row r="17135">
      <c r="A17135" s="441">
        <v>45891.45023454861</v>
      </c>
      <c r="B17135" s="294" t="s">
        <v>9019</v>
      </c>
    </row>
    <row r="17136">
      <c r="A17136" s="441">
        <v>45891.45027405093</v>
      </c>
      <c r="B17136" s="294" t="s">
        <v>9020</v>
      </c>
    </row>
    <row r="17137">
      <c r="A17137" s="441">
        <v>45891.45028019676</v>
      </c>
      <c r="B17137" s="294" t="s">
        <v>9021</v>
      </c>
    </row>
    <row r="17138">
      <c r="A17138" s="441">
        <v>45891.45028740741</v>
      </c>
      <c r="B17138" s="294" t="s">
        <v>9022</v>
      </c>
    </row>
    <row r="17139">
      <c r="A17139" s="441">
        <v>45891.45029579861</v>
      </c>
      <c r="B17139" s="294" t="s">
        <v>9023</v>
      </c>
    </row>
    <row r="17140">
      <c r="A17140" s="441">
        <v>45891.45030671296</v>
      </c>
      <c r="B17140" s="294" t="s">
        <v>2333</v>
      </c>
    </row>
    <row r="17141">
      <c r="A17141" s="441">
        <v>45891.45032445602</v>
      </c>
      <c r="B17141" s="294" t="s">
        <v>8953</v>
      </c>
    </row>
    <row r="17142">
      <c r="A17142" s="441">
        <v>45891.450369178245</v>
      </c>
      <c r="B17142" s="294" t="s">
        <v>9024</v>
      </c>
    </row>
    <row r="17143">
      <c r="A17143" s="441">
        <v>45891.45037651621</v>
      </c>
      <c r="B17143" s="294" t="s">
        <v>2355</v>
      </c>
    </row>
    <row r="17144">
      <c r="A17144" s="441">
        <v>45891.45038059028</v>
      </c>
      <c r="B17144" s="294" t="s">
        <v>9025</v>
      </c>
    </row>
    <row r="17145">
      <c r="A17145" s="441">
        <v>45891.45052377315</v>
      </c>
      <c r="B17145" s="294" t="s">
        <v>4316</v>
      </c>
    </row>
    <row r="17146">
      <c r="A17146" s="441">
        <v>45891.450528009256</v>
      </c>
      <c r="B17146" s="294" t="s">
        <v>9026</v>
      </c>
    </row>
    <row r="17147">
      <c r="A17147" s="441">
        <v>45891.45063162037</v>
      </c>
      <c r="B17147" s="294" t="s">
        <v>9027</v>
      </c>
    </row>
    <row r="17148">
      <c r="A17148" s="441">
        <v>45891.45067126157</v>
      </c>
      <c r="B17148" s="294" t="s">
        <v>9028</v>
      </c>
    </row>
    <row r="17149">
      <c r="A17149" s="441">
        <v>45891.45074774306</v>
      </c>
      <c r="B17149" s="294" t="s">
        <v>9029</v>
      </c>
    </row>
    <row r="17150">
      <c r="A17150" s="441">
        <v>45891.45075209491</v>
      </c>
      <c r="B17150" s="294" t="s">
        <v>2274</v>
      </c>
    </row>
    <row r="17151">
      <c r="A17151" s="441">
        <v>45891.45076129629</v>
      </c>
      <c r="B17151" s="294" t="s">
        <v>3149</v>
      </c>
    </row>
    <row r="17152">
      <c r="A17152" s="441">
        <v>45891.450765057874</v>
      </c>
      <c r="B17152" s="294" t="s">
        <v>3155</v>
      </c>
    </row>
    <row r="17153">
      <c r="A17153" s="441">
        <v>45891.45076946759</v>
      </c>
      <c r="B17153" s="294" t="s">
        <v>8782</v>
      </c>
    </row>
    <row r="17154">
      <c r="A17154" s="441">
        <v>45891.450772916665</v>
      </c>
      <c r="B17154" s="294" t="s">
        <v>8783</v>
      </c>
    </row>
    <row r="17155">
      <c r="A17155" s="441">
        <v>45891.45078950231</v>
      </c>
      <c r="B17155" s="294" t="s">
        <v>9030</v>
      </c>
    </row>
    <row r="17156">
      <c r="A17156" s="441">
        <v>45891.450795324075</v>
      </c>
      <c r="B17156" s="294" t="s">
        <v>2435</v>
      </c>
    </row>
    <row r="17157">
      <c r="A17157" s="441">
        <v>45891.45079841436</v>
      </c>
      <c r="B17157" s="294" t="s">
        <v>9031</v>
      </c>
    </row>
    <row r="17158">
      <c r="A17158" s="441">
        <v>45891.45080199074</v>
      </c>
      <c r="B17158" s="294" t="s">
        <v>2283</v>
      </c>
    </row>
    <row r="17159">
      <c r="A17159" s="441">
        <v>45891.45081199074</v>
      </c>
      <c r="B17159" s="294" t="s">
        <v>9032</v>
      </c>
    </row>
    <row r="17160">
      <c r="A17160" s="441">
        <v>45891.45081444444</v>
      </c>
      <c r="B17160" s="294" t="s">
        <v>2285</v>
      </c>
    </row>
    <row r="17161">
      <c r="A17161" s="441">
        <v>45891.45082745371</v>
      </c>
      <c r="B17161" s="294" t="s">
        <v>9033</v>
      </c>
    </row>
    <row r="17162">
      <c r="A17162" s="441">
        <v>45891.45083446759</v>
      </c>
      <c r="B17162" s="294" t="s">
        <v>9034</v>
      </c>
    </row>
    <row r="17163">
      <c r="A17163" s="441">
        <v>45891.45116537037</v>
      </c>
      <c r="B17163" s="294" t="s">
        <v>9035</v>
      </c>
    </row>
    <row r="17164">
      <c r="A17164" s="441">
        <v>45891.451174120375</v>
      </c>
      <c r="B17164" s="294" t="s">
        <v>9036</v>
      </c>
    </row>
    <row r="17165">
      <c r="A17165" s="441">
        <v>45891.451182881945</v>
      </c>
      <c r="B17165" s="294" t="s">
        <v>9020</v>
      </c>
    </row>
    <row r="17166">
      <c r="A17166" s="441">
        <v>45891.45119049768</v>
      </c>
      <c r="B17166" s="294" t="s">
        <v>9021</v>
      </c>
    </row>
    <row r="17167">
      <c r="A17167" s="441">
        <v>45891.45119856481</v>
      </c>
      <c r="B17167" s="294" t="s">
        <v>9022</v>
      </c>
    </row>
    <row r="17168">
      <c r="A17168" s="441">
        <v>45891.45120582176</v>
      </c>
      <c r="B17168" s="294" t="s">
        <v>9023</v>
      </c>
    </row>
    <row r="17169">
      <c r="A17169" s="441">
        <v>45891.45122325231</v>
      </c>
      <c r="B17169" s="294" t="s">
        <v>3014</v>
      </c>
    </row>
    <row r="17170">
      <c r="A17170" s="441">
        <v>45891.45124032407</v>
      </c>
      <c r="B17170" s="294" t="s">
        <v>8961</v>
      </c>
    </row>
    <row r="17171">
      <c r="A17171" s="441">
        <v>45891.45137253472</v>
      </c>
      <c r="B17171" s="294" t="s">
        <v>9037</v>
      </c>
    </row>
    <row r="17172">
      <c r="A17172" s="441">
        <v>45891.45137597222</v>
      </c>
      <c r="B17172" s="294" t="s">
        <v>2355</v>
      </c>
    </row>
    <row r="17173">
      <c r="A17173" s="441">
        <v>45891.451381631945</v>
      </c>
      <c r="B17173" s="294" t="s">
        <v>9038</v>
      </c>
    </row>
    <row r="17174">
      <c r="A17174" s="441">
        <v>45891.451809907405</v>
      </c>
      <c r="B17174" s="294" t="s">
        <v>3157</v>
      </c>
    </row>
    <row r="17175">
      <c r="A17175" s="441">
        <v>45891.451817071764</v>
      </c>
      <c r="B17175" s="294" t="s">
        <v>9039</v>
      </c>
    </row>
    <row r="17176">
      <c r="A17176" s="441">
        <v>45891.45203796296</v>
      </c>
      <c r="B17176" s="294" t="s">
        <v>9040</v>
      </c>
    </row>
    <row r="17177">
      <c r="A17177" s="441">
        <v>45891.45213284722</v>
      </c>
      <c r="B17177" s="294" t="s">
        <v>2435</v>
      </c>
    </row>
    <row r="17178">
      <c r="A17178" s="441">
        <v>45891.45213625</v>
      </c>
      <c r="B17178" s="294" t="s">
        <v>9041</v>
      </c>
    </row>
    <row r="17179">
      <c r="A17179" s="441">
        <v>45891.452140023146</v>
      </c>
      <c r="B17179" s="294" t="s">
        <v>2283</v>
      </c>
    </row>
    <row r="17180">
      <c r="A17180" s="441">
        <v>45891.45214972222</v>
      </c>
      <c r="B17180" s="294" t="s">
        <v>9042</v>
      </c>
    </row>
    <row r="17181">
      <c r="A17181" s="441">
        <v>45891.452154004626</v>
      </c>
      <c r="B17181" s="294" t="s">
        <v>2285</v>
      </c>
    </row>
    <row r="17182">
      <c r="A17182" s="441">
        <v>45891.45216148148</v>
      </c>
      <c r="B17182" s="294" t="s">
        <v>9043</v>
      </c>
    </row>
    <row r="17183">
      <c r="A17183" s="441">
        <v>45891.45217695602</v>
      </c>
      <c r="B17183" s="294" t="s">
        <v>9044</v>
      </c>
    </row>
    <row r="17184">
      <c r="A17184" s="441">
        <v>45891.54258346064</v>
      </c>
      <c r="B17184" s="294" t="s">
        <v>9045</v>
      </c>
    </row>
    <row r="17185">
      <c r="A17185" s="441">
        <v>45891.54260778935</v>
      </c>
      <c r="B17185" s="294" t="s">
        <v>2260</v>
      </c>
    </row>
    <row r="17186">
      <c r="A17186" s="441">
        <v>45891.54261856481</v>
      </c>
      <c r="B17186" s="294" t="s">
        <v>2447</v>
      </c>
    </row>
    <row r="17187">
      <c r="A17187" s="441">
        <v>45891.54262807871</v>
      </c>
      <c r="B17187" s="294" t="s">
        <v>2262</v>
      </c>
    </row>
    <row r="17188">
      <c r="A17188" s="441">
        <v>45891.54263597222</v>
      </c>
      <c r="B17188" s="294" t="s">
        <v>2448</v>
      </c>
    </row>
    <row r="17189">
      <c r="A17189" s="441">
        <v>45891.542655972225</v>
      </c>
      <c r="B17189" s="294" t="s">
        <v>2264</v>
      </c>
    </row>
    <row r="17190">
      <c r="A17190" s="441">
        <v>45891.543308912034</v>
      </c>
      <c r="B17190" s="294" t="s">
        <v>9046</v>
      </c>
    </row>
    <row r="17191">
      <c r="A17191" s="441">
        <v>45891.54332064815</v>
      </c>
      <c r="B17191" s="294" t="s">
        <v>2450</v>
      </c>
    </row>
    <row r="17192">
      <c r="A17192" s="441">
        <v>45891.54332600694</v>
      </c>
      <c r="B17192" s="294" t="s">
        <v>2451</v>
      </c>
    </row>
    <row r="17193">
      <c r="A17193" s="441">
        <v>45891.54333579861</v>
      </c>
      <c r="B17193" s="294" t="s">
        <v>9047</v>
      </c>
    </row>
    <row r="17194">
      <c r="A17194" s="441">
        <v>45891.54335119213</v>
      </c>
      <c r="B17194" s="294" t="s">
        <v>9048</v>
      </c>
    </row>
    <row r="17195">
      <c r="A17195" s="441">
        <v>45891.54438902778</v>
      </c>
      <c r="B17195" s="294" t="s">
        <v>9049</v>
      </c>
    </row>
    <row r="17196">
      <c r="A17196" s="441">
        <v>45891.54440799769</v>
      </c>
      <c r="B17196" s="294" t="s">
        <v>2274</v>
      </c>
    </row>
    <row r="17197">
      <c r="A17197" s="441">
        <v>45891.544418888894</v>
      </c>
      <c r="B17197" s="294" t="s">
        <v>2450</v>
      </c>
    </row>
    <row r="17198">
      <c r="A17198" s="441">
        <v>45891.544424074076</v>
      </c>
      <c r="B17198" s="294" t="s">
        <v>2455</v>
      </c>
    </row>
    <row r="17199">
      <c r="A17199" s="441">
        <v>45891.54442917824</v>
      </c>
      <c r="B17199" s="294" t="s">
        <v>8900</v>
      </c>
    </row>
    <row r="17200">
      <c r="A17200" s="441">
        <v>45891.54444402778</v>
      </c>
      <c r="B17200" s="294" t="s">
        <v>8901</v>
      </c>
    </row>
    <row r="17201">
      <c r="A17201" s="441">
        <v>45891.545088865736</v>
      </c>
      <c r="B17201" s="294" t="s">
        <v>2278</v>
      </c>
    </row>
    <row r="17202">
      <c r="A17202" s="441">
        <v>45891.54512391204</v>
      </c>
      <c r="B17202" s="294" t="s">
        <v>9050</v>
      </c>
    </row>
    <row r="17203">
      <c r="A17203" s="441">
        <v>45891.54527192129</v>
      </c>
      <c r="B17203" s="294" t="s">
        <v>2280</v>
      </c>
    </row>
    <row r="17204">
      <c r="A17204" s="441">
        <v>45891.545293460644</v>
      </c>
      <c r="B17204" s="294" t="s">
        <v>2281</v>
      </c>
    </row>
    <row r="17205">
      <c r="A17205" s="441">
        <v>45891.54589278935</v>
      </c>
      <c r="B17205" s="294" t="s">
        <v>9051</v>
      </c>
    </row>
    <row r="17206">
      <c r="A17206" s="441">
        <v>45891.54590134259</v>
      </c>
      <c r="B17206" s="294" t="s">
        <v>2283</v>
      </c>
    </row>
    <row r="17207">
      <c r="A17207" s="441">
        <v>45891.54591642361</v>
      </c>
      <c r="B17207" s="294" t="s">
        <v>9052</v>
      </c>
    </row>
    <row r="17208">
      <c r="A17208" s="441">
        <v>45891.5459208449</v>
      </c>
      <c r="B17208" s="294" t="s">
        <v>2285</v>
      </c>
    </row>
    <row r="17209">
      <c r="A17209" s="441">
        <v>45891.54592752315</v>
      </c>
      <c r="B17209" s="294" t="s">
        <v>9053</v>
      </c>
    </row>
    <row r="17210">
      <c r="A17210" s="441">
        <v>45891.545944930556</v>
      </c>
      <c r="B17210" s="294" t="s">
        <v>9054</v>
      </c>
    </row>
    <row r="17211">
      <c r="A17211" s="441">
        <v>45891.75838385416</v>
      </c>
      <c r="B17211" s="294" t="s">
        <v>2283</v>
      </c>
    </row>
    <row r="17212">
      <c r="A17212" s="441">
        <v>45891.75839552083</v>
      </c>
      <c r="B17212" s="294" t="s">
        <v>9055</v>
      </c>
    </row>
    <row r="17213">
      <c r="A17213" s="441">
        <v>45891.75840814815</v>
      </c>
      <c r="B17213" s="294" t="s">
        <v>2283</v>
      </c>
    </row>
    <row r="17214">
      <c r="A17214" s="441">
        <v>45891.758416620374</v>
      </c>
      <c r="B17214" s="294" t="s">
        <v>9056</v>
      </c>
    </row>
    <row r="17215">
      <c r="A17215" s="441">
        <v>45891.91193150463</v>
      </c>
      <c r="B17215" s="294" t="s">
        <v>9057</v>
      </c>
    </row>
    <row r="17216">
      <c r="A17216" s="441">
        <v>45891.91193555556</v>
      </c>
      <c r="B17216" s="294" t="s">
        <v>2260</v>
      </c>
    </row>
    <row r="17217">
      <c r="A17217" s="441">
        <v>45891.91194155093</v>
      </c>
      <c r="B17217" s="294" t="s">
        <v>2550</v>
      </c>
    </row>
    <row r="17218">
      <c r="A17218" s="441">
        <v>45891.911953159724</v>
      </c>
      <c r="B17218" s="294" t="s">
        <v>2262</v>
      </c>
    </row>
    <row r="17219">
      <c r="A17219" s="441">
        <v>45891.91196269676</v>
      </c>
      <c r="B17219" s="294" t="s">
        <v>9058</v>
      </c>
    </row>
    <row r="17220">
      <c r="A17220" s="441">
        <v>45891.91197554398</v>
      </c>
      <c r="B17220" s="294" t="s">
        <v>2264</v>
      </c>
    </row>
    <row r="17221">
      <c r="A17221" s="441">
        <v>45891.91234623843</v>
      </c>
      <c r="B17221" s="294" t="s">
        <v>9059</v>
      </c>
    </row>
    <row r="17222">
      <c r="A17222" s="441">
        <v>45891.9123540162</v>
      </c>
      <c r="B17222" s="294" t="s">
        <v>2553</v>
      </c>
    </row>
    <row r="17223">
      <c r="A17223" s="441">
        <v>45891.91237148148</v>
      </c>
      <c r="B17223" s="294" t="s">
        <v>2554</v>
      </c>
    </row>
    <row r="17224">
      <c r="A17224" s="441">
        <v>45891.9123787037</v>
      </c>
      <c r="B17224" s="294" t="s">
        <v>9060</v>
      </c>
    </row>
    <row r="17225">
      <c r="A17225" s="441">
        <v>45891.91238998843</v>
      </c>
      <c r="B17225" s="294" t="s">
        <v>9061</v>
      </c>
    </row>
    <row r="17226">
      <c r="A17226" s="441">
        <v>45891.91372285879</v>
      </c>
      <c r="B17226" s="294" t="s">
        <v>9062</v>
      </c>
    </row>
    <row r="17227">
      <c r="A17227" s="441">
        <v>45891.91373900463</v>
      </c>
      <c r="B17227" s="294" t="s">
        <v>2274</v>
      </c>
    </row>
    <row r="17228">
      <c r="A17228" s="441">
        <v>45891.91374924769</v>
      </c>
      <c r="B17228" s="294" t="s">
        <v>2553</v>
      </c>
    </row>
    <row r="17229">
      <c r="A17229" s="441">
        <v>45891.913754189816</v>
      </c>
      <c r="B17229" s="294" t="s">
        <v>2558</v>
      </c>
    </row>
    <row r="17230">
      <c r="A17230" s="441">
        <v>45891.91375868056</v>
      </c>
      <c r="B17230" s="294" t="s">
        <v>8900</v>
      </c>
    </row>
    <row r="17231">
      <c r="A17231" s="441">
        <v>45891.91376930555</v>
      </c>
      <c r="B17231" s="294" t="s">
        <v>8901</v>
      </c>
    </row>
    <row r="17232">
      <c r="A17232" s="441">
        <v>45891.91413158565</v>
      </c>
      <c r="B17232" s="294" t="s">
        <v>2278</v>
      </c>
    </row>
    <row r="17233">
      <c r="A17233" s="441">
        <v>45891.91414761574</v>
      </c>
      <c r="B17233" s="294" t="s">
        <v>9063</v>
      </c>
    </row>
    <row r="17234">
      <c r="A17234" s="441">
        <v>45891.914209016206</v>
      </c>
      <c r="B17234" s="294" t="s">
        <v>2280</v>
      </c>
    </row>
    <row r="17235">
      <c r="A17235" s="441">
        <v>45891.91422388889</v>
      </c>
      <c r="B17235" s="294" t="s">
        <v>2281</v>
      </c>
    </row>
    <row r="17236">
      <c r="A17236" s="441">
        <v>45891.914419837965</v>
      </c>
      <c r="B17236" s="294" t="s">
        <v>9064</v>
      </c>
    </row>
    <row r="17237">
      <c r="A17237" s="441">
        <v>45891.91442372685</v>
      </c>
      <c r="B17237" s="294" t="s">
        <v>2283</v>
      </c>
    </row>
    <row r="17238">
      <c r="A17238" s="441">
        <v>45891.91443480324</v>
      </c>
      <c r="B17238" s="294" t="s">
        <v>9065</v>
      </c>
    </row>
    <row r="17239">
      <c r="A17239" s="441">
        <v>45891.914440266206</v>
      </c>
      <c r="B17239" s="294" t="s">
        <v>2285</v>
      </c>
    </row>
    <row r="17240">
      <c r="A17240" s="441">
        <v>45891.91444663194</v>
      </c>
      <c r="B17240" s="294" t="s">
        <v>9066</v>
      </c>
    </row>
    <row r="17241">
      <c r="A17241" s="441">
        <v>45891.91445548611</v>
      </c>
      <c r="B17241" s="294" t="s">
        <v>9067</v>
      </c>
    </row>
    <row r="17242">
      <c r="A17242" s="441">
        <v>45891.93039313657</v>
      </c>
      <c r="B17242" s="294" t="s">
        <v>9068</v>
      </c>
    </row>
    <row r="17243">
      <c r="A17243" s="441">
        <v>45891.93040467592</v>
      </c>
      <c r="B17243" s="294" t="s">
        <v>2450</v>
      </c>
    </row>
    <row r="17244">
      <c r="A17244" s="441">
        <v>45891.93041596065</v>
      </c>
      <c r="B17244" s="294" t="s">
        <v>2398</v>
      </c>
    </row>
    <row r="17245">
      <c r="A17245" s="441">
        <v>45891.930424861115</v>
      </c>
      <c r="B17245" s="294" t="s">
        <v>2399</v>
      </c>
    </row>
    <row r="17246">
      <c r="A17246" s="441">
        <v>45891.93044412037</v>
      </c>
      <c r="B17246" s="294" t="s">
        <v>9069</v>
      </c>
    </row>
    <row r="17247">
      <c r="A17247" s="441">
        <v>45891.93111804398</v>
      </c>
      <c r="B17247" s="294" t="s">
        <v>9070</v>
      </c>
    </row>
    <row r="17248">
      <c r="A17248" s="441">
        <v>45891.93112116898</v>
      </c>
      <c r="B17248" s="294" t="s">
        <v>2260</v>
      </c>
    </row>
    <row r="17249">
      <c r="A17249" s="441">
        <v>45891.931124027775</v>
      </c>
      <c r="B17249" s="294" t="s">
        <v>2713</v>
      </c>
    </row>
    <row r="17250">
      <c r="A17250" s="441">
        <v>45891.93113712963</v>
      </c>
      <c r="B17250" s="294" t="s">
        <v>2264</v>
      </c>
    </row>
    <row r="17251">
      <c r="A17251" s="441">
        <v>45891.931376875</v>
      </c>
      <c r="B17251" s="294" t="s">
        <v>9071</v>
      </c>
    </row>
    <row r="17252">
      <c r="A17252" s="441">
        <v>45891.93138025463</v>
      </c>
      <c r="B17252" s="294" t="s">
        <v>2274</v>
      </c>
    </row>
    <row r="17253">
      <c r="A17253" s="441">
        <v>45891.93138851852</v>
      </c>
      <c r="B17253" s="294" t="s">
        <v>2450</v>
      </c>
    </row>
    <row r="17254">
      <c r="A17254" s="441">
        <v>45891.9313921875</v>
      </c>
      <c r="B17254" s="294" t="s">
        <v>2455</v>
      </c>
    </row>
    <row r="17255">
      <c r="A17255" s="441">
        <v>45891.93139539352</v>
      </c>
      <c r="B17255" s="294" t="s">
        <v>8900</v>
      </c>
    </row>
    <row r="17256">
      <c r="A17256" s="441">
        <v>45891.93139871528</v>
      </c>
      <c r="B17256" s="294" t="s">
        <v>8901</v>
      </c>
    </row>
    <row r="17257">
      <c r="A17257" s="441">
        <v>45891.93165925926</v>
      </c>
      <c r="B17257" s="294" t="s">
        <v>9072</v>
      </c>
    </row>
    <row r="17258">
      <c r="A17258" s="441">
        <v>45891.93166616898</v>
      </c>
      <c r="B17258" s="294" t="s">
        <v>9073</v>
      </c>
    </row>
    <row r="17259">
      <c r="A17259" s="441">
        <v>45891.931676886576</v>
      </c>
      <c r="B17259" s="294" t="s">
        <v>2342</v>
      </c>
    </row>
    <row r="17260">
      <c r="A17260" s="441">
        <v>45891.93170087963</v>
      </c>
      <c r="B17260" s="294" t="s">
        <v>9050</v>
      </c>
    </row>
    <row r="17261">
      <c r="A17261" s="441">
        <v>45891.93176900463</v>
      </c>
      <c r="B17261" s="294" t="s">
        <v>9074</v>
      </c>
    </row>
    <row r="17262">
      <c r="A17262" s="441">
        <v>45891.93177248843</v>
      </c>
      <c r="B17262" s="294" t="s">
        <v>2355</v>
      </c>
    </row>
    <row r="17263">
      <c r="A17263" s="441">
        <v>45891.93177603009</v>
      </c>
      <c r="B17263" s="294" t="s">
        <v>9075</v>
      </c>
    </row>
    <row r="17264">
      <c r="A17264" s="441">
        <v>45891.93211259259</v>
      </c>
      <c r="B17264" s="294" t="s">
        <v>9076</v>
      </c>
    </row>
    <row r="17265">
      <c r="A17265" s="441">
        <v>45891.93211717592</v>
      </c>
      <c r="B17265" s="294" t="s">
        <v>2283</v>
      </c>
    </row>
    <row r="17266">
      <c r="A17266" s="441">
        <v>45891.93212564815</v>
      </c>
      <c r="B17266" s="294" t="s">
        <v>9077</v>
      </c>
    </row>
    <row r="17267">
      <c r="A17267" s="441">
        <v>45891.93212916667</v>
      </c>
      <c r="B17267" s="294" t="s">
        <v>2285</v>
      </c>
    </row>
    <row r="17268">
      <c r="A17268" s="441">
        <v>45891.932134965275</v>
      </c>
      <c r="B17268" s="294" t="s">
        <v>9078</v>
      </c>
    </row>
    <row r="17269">
      <c r="A17269" s="441">
        <v>45891.93214425926</v>
      </c>
      <c r="B17269" s="294" t="s">
        <v>9079</v>
      </c>
    </row>
    <row r="17270">
      <c r="A17270" s="441">
        <v>45891.9325883912</v>
      </c>
      <c r="B17270" s="294" t="s">
        <v>9080</v>
      </c>
    </row>
    <row r="17271">
      <c r="A17271" s="441">
        <v>45891.9325968287</v>
      </c>
      <c r="B17271" s="294" t="s">
        <v>2719</v>
      </c>
    </row>
    <row r="17272">
      <c r="A17272" s="441">
        <v>45891.93261149306</v>
      </c>
      <c r="B17272" s="294" t="s">
        <v>6192</v>
      </c>
    </row>
    <row r="17273">
      <c r="A17273" s="441">
        <v>45891.93261873843</v>
      </c>
      <c r="B17273" s="294" t="s">
        <v>9081</v>
      </c>
    </row>
    <row r="17274">
      <c r="A17274" s="441">
        <v>45891.93262721065</v>
      </c>
      <c r="B17274" s="294" t="s">
        <v>9082</v>
      </c>
    </row>
    <row r="17275">
      <c r="A17275" s="441">
        <v>45891.93313733797</v>
      </c>
      <c r="B17275" s="294" t="s">
        <v>9083</v>
      </c>
    </row>
    <row r="17276">
      <c r="A17276" s="441">
        <v>45891.9331396875</v>
      </c>
      <c r="B17276" s="294" t="s">
        <v>2260</v>
      </c>
    </row>
    <row r="17277">
      <c r="A17277" s="441">
        <v>45891.93314231481</v>
      </c>
      <c r="B17277" s="294" t="s">
        <v>2713</v>
      </c>
    </row>
    <row r="17278">
      <c r="A17278" s="441">
        <v>45891.93314512732</v>
      </c>
      <c r="B17278" s="294" t="s">
        <v>2264</v>
      </c>
    </row>
    <row r="17279">
      <c r="A17279" s="441">
        <v>45891.93414484954</v>
      </c>
      <c r="B17279" s="294" t="s">
        <v>9084</v>
      </c>
    </row>
    <row r="17280">
      <c r="A17280" s="441">
        <v>45891.93414964121</v>
      </c>
      <c r="B17280" s="294" t="s">
        <v>2274</v>
      </c>
    </row>
    <row r="17281">
      <c r="A17281" s="441">
        <v>45891.934159780096</v>
      </c>
      <c r="B17281" s="294" t="s">
        <v>2719</v>
      </c>
    </row>
    <row r="17282">
      <c r="A17282" s="441">
        <v>45891.93416413195</v>
      </c>
      <c r="B17282" s="294" t="s">
        <v>2725</v>
      </c>
    </row>
    <row r="17283">
      <c r="A17283" s="441">
        <v>45891.93424099537</v>
      </c>
      <c r="B17283" s="294" t="s">
        <v>8900</v>
      </c>
    </row>
    <row r="17284">
      <c r="A17284" s="441">
        <v>45891.93425530093</v>
      </c>
      <c r="B17284" s="294" t="s">
        <v>8901</v>
      </c>
    </row>
    <row r="17285">
      <c r="A17285" s="441">
        <v>45891.93481542824</v>
      </c>
      <c r="B17285" s="294" t="s">
        <v>2278</v>
      </c>
    </row>
    <row r="17286">
      <c r="A17286" s="441">
        <v>45891.93483993056</v>
      </c>
      <c r="B17286" s="294" t="s">
        <v>9085</v>
      </c>
    </row>
    <row r="17287">
      <c r="A17287" s="441">
        <v>45891.934942395834</v>
      </c>
      <c r="B17287" s="294" t="s">
        <v>2280</v>
      </c>
    </row>
    <row r="17288">
      <c r="A17288" s="441">
        <v>45891.93497859954</v>
      </c>
      <c r="B17288" s="294" t="s">
        <v>2281</v>
      </c>
    </row>
    <row r="17289">
      <c r="A17289" s="441">
        <v>45891.935445324074</v>
      </c>
      <c r="B17289" s="294" t="s">
        <v>9086</v>
      </c>
    </row>
    <row r="17290">
      <c r="A17290" s="441">
        <v>45891.93545524306</v>
      </c>
      <c r="B17290" s="294" t="s">
        <v>2283</v>
      </c>
    </row>
    <row r="17291">
      <c r="A17291" s="441">
        <v>45891.93546479166</v>
      </c>
      <c r="B17291" s="294" t="s">
        <v>9087</v>
      </c>
    </row>
    <row r="17292">
      <c r="A17292" s="441">
        <v>45891.935467800926</v>
      </c>
      <c r="B17292" s="294" t="s">
        <v>2285</v>
      </c>
    </row>
    <row r="17293">
      <c r="A17293" s="441">
        <v>45891.93547271991</v>
      </c>
      <c r="B17293" s="294" t="s">
        <v>9088</v>
      </c>
    </row>
    <row r="17294">
      <c r="A17294" s="441">
        <v>45891.93548665509</v>
      </c>
      <c r="B17294" s="294" t="s">
        <v>9089</v>
      </c>
    </row>
    <row r="17295">
      <c r="A17295" s="441">
        <v>45891.945672546295</v>
      </c>
      <c r="B17295" s="294" t="s">
        <v>9090</v>
      </c>
    </row>
    <row r="17296">
      <c r="A17296" s="441">
        <v>45891.945675219904</v>
      </c>
      <c r="B17296" s="294" t="s">
        <v>2260</v>
      </c>
    </row>
    <row r="17297">
      <c r="A17297" s="441">
        <v>45891.945691875</v>
      </c>
      <c r="B17297" s="294" t="s">
        <v>3060</v>
      </c>
    </row>
    <row r="17298">
      <c r="A17298" s="441">
        <v>45891.94569851852</v>
      </c>
      <c r="B17298" s="294" t="s">
        <v>2264</v>
      </c>
    </row>
    <row r="17299">
      <c r="A17299" s="441">
        <v>45892.14868305555</v>
      </c>
      <c r="B17299" s="294" t="s">
        <v>9091</v>
      </c>
    </row>
    <row r="17300">
      <c r="A17300" s="441">
        <v>45892.14869015046</v>
      </c>
      <c r="B17300" s="294" t="s">
        <v>2275</v>
      </c>
    </row>
    <row r="17301">
      <c r="A17301" s="441">
        <v>45892.14870449074</v>
      </c>
      <c r="B17301" s="294" t="s">
        <v>2565</v>
      </c>
    </row>
    <row r="17302">
      <c r="A17302" s="441">
        <v>45892.1487156713</v>
      </c>
      <c r="B17302" s="294" t="s">
        <v>9092</v>
      </c>
    </row>
    <row r="17303">
      <c r="A17303" s="441">
        <v>45892.14872690973</v>
      </c>
      <c r="B17303" s="294" t="s">
        <v>9093</v>
      </c>
    </row>
    <row r="17304">
      <c r="A17304" s="441">
        <v>45892.14887240741</v>
      </c>
      <c r="B17304" s="294" t="s">
        <v>9094</v>
      </c>
    </row>
    <row r="17305">
      <c r="A17305" s="441">
        <v>45892.148874895836</v>
      </c>
      <c r="B17305" s="294" t="s">
        <v>2260</v>
      </c>
    </row>
    <row r="17306">
      <c r="A17306" s="441">
        <v>45892.14887733797</v>
      </c>
      <c r="B17306" s="294" t="s">
        <v>2927</v>
      </c>
    </row>
    <row r="17307">
      <c r="A17307" s="441">
        <v>45892.148879444445</v>
      </c>
      <c r="B17307" s="294" t="s">
        <v>2264</v>
      </c>
    </row>
    <row r="17308">
      <c r="A17308" s="441">
        <v>45892.14924153935</v>
      </c>
      <c r="B17308" s="294" t="s">
        <v>9095</v>
      </c>
    </row>
    <row r="17309">
      <c r="A17309" s="441">
        <v>45892.14924408565</v>
      </c>
      <c r="B17309" s="294" t="s">
        <v>2274</v>
      </c>
    </row>
    <row r="17310">
      <c r="A17310" s="441">
        <v>45892.14926636574</v>
      </c>
      <c r="B17310" s="294" t="s">
        <v>2275</v>
      </c>
    </row>
    <row r="17311">
      <c r="A17311" s="441">
        <v>45892.149268912035</v>
      </c>
      <c r="B17311" s="294" t="s">
        <v>2276</v>
      </c>
    </row>
    <row r="17312">
      <c r="A17312" s="441">
        <v>45892.14927138889</v>
      </c>
      <c r="B17312" s="294" t="s">
        <v>8900</v>
      </c>
    </row>
    <row r="17313">
      <c r="A17313" s="441">
        <v>45892.149274537034</v>
      </c>
      <c r="B17313" s="294" t="s">
        <v>8901</v>
      </c>
    </row>
    <row r="17314">
      <c r="A17314" s="441">
        <v>45892.14963460648</v>
      </c>
      <c r="B17314" s="294" t="s">
        <v>2278</v>
      </c>
    </row>
    <row r="17315">
      <c r="A17315" s="441">
        <v>45892.14964645833</v>
      </c>
      <c r="B17315" s="294" t="s">
        <v>9096</v>
      </c>
    </row>
    <row r="17316">
      <c r="A17316" s="441">
        <v>45892.149739375</v>
      </c>
      <c r="B17316" s="294" t="s">
        <v>2280</v>
      </c>
    </row>
    <row r="17317">
      <c r="A17317" s="441">
        <v>45892.14974648148</v>
      </c>
      <c r="B17317" s="294" t="s">
        <v>2281</v>
      </c>
    </row>
    <row r="17318">
      <c r="A17318" s="441">
        <v>45892.15011768519</v>
      </c>
      <c r="B17318" s="294" t="s">
        <v>9097</v>
      </c>
    </row>
    <row r="17319">
      <c r="A17319" s="441">
        <v>45892.150137233795</v>
      </c>
      <c r="B17319" s="294" t="s">
        <v>2283</v>
      </c>
    </row>
    <row r="17320">
      <c r="A17320" s="441">
        <v>45892.15014736111</v>
      </c>
      <c r="B17320" s="294" t="s">
        <v>9098</v>
      </c>
    </row>
    <row r="17321">
      <c r="A17321" s="441">
        <v>45892.150150312504</v>
      </c>
      <c r="B17321" s="294" t="s">
        <v>2285</v>
      </c>
    </row>
    <row r="17322">
      <c r="A17322" s="441">
        <v>45892.150154999996</v>
      </c>
      <c r="B17322" s="294" t="s">
        <v>9099</v>
      </c>
    </row>
    <row r="17323">
      <c r="A17323" s="441">
        <v>45892.15016173611</v>
      </c>
      <c r="B17323" s="294" t="s">
        <v>9100</v>
      </c>
    </row>
    <row r="17324">
      <c r="A17324" s="441">
        <v>45892.257196018516</v>
      </c>
      <c r="B17324" s="294" t="s">
        <v>9101</v>
      </c>
    </row>
    <row r="17325">
      <c r="A17325" s="441">
        <v>45892.25724773148</v>
      </c>
      <c r="B17325" s="294" t="s">
        <v>9102</v>
      </c>
    </row>
    <row r="17326">
      <c r="A17326" s="441">
        <v>45892.25725454861</v>
      </c>
      <c r="B17326" s="294" t="s">
        <v>2283</v>
      </c>
    </row>
    <row r="17327">
      <c r="A17327" s="441">
        <v>45892.257265671295</v>
      </c>
      <c r="B17327" s="294" t="s">
        <v>9103</v>
      </c>
    </row>
    <row r="17328">
      <c r="A17328" s="441">
        <v>45892.34099116898</v>
      </c>
      <c r="B17328" s="294" t="s">
        <v>9104</v>
      </c>
    </row>
    <row r="17329">
      <c r="A17329" s="441">
        <v>45892.341005486116</v>
      </c>
      <c r="B17329" s="294" t="s">
        <v>2275</v>
      </c>
    </row>
    <row r="17330">
      <c r="A17330" s="441">
        <v>45892.34101425926</v>
      </c>
      <c r="B17330" s="294" t="s">
        <v>2398</v>
      </c>
    </row>
    <row r="17331">
      <c r="A17331" s="441">
        <v>45892.341021354165</v>
      </c>
      <c r="B17331" s="294" t="s">
        <v>2399</v>
      </c>
    </row>
    <row r="17332">
      <c r="A17332" s="441">
        <v>45892.341033854165</v>
      </c>
      <c r="B17332" s="294" t="s">
        <v>9105</v>
      </c>
    </row>
    <row r="17333">
      <c r="A17333" s="441">
        <v>45892.34239276621</v>
      </c>
      <c r="B17333" s="294" t="s">
        <v>9106</v>
      </c>
    </row>
    <row r="17334">
      <c r="A17334" s="441">
        <v>45892.342396782406</v>
      </c>
      <c r="B17334" s="294" t="s">
        <v>2274</v>
      </c>
    </row>
    <row r="17335">
      <c r="A17335" s="441">
        <v>45892.34241546296</v>
      </c>
      <c r="B17335" s="294" t="s">
        <v>2275</v>
      </c>
    </row>
    <row r="17336">
      <c r="A17336" s="441">
        <v>45892.34241949074</v>
      </c>
      <c r="B17336" s="294" t="s">
        <v>2276</v>
      </c>
    </row>
    <row r="17337">
      <c r="A17337" s="441">
        <v>45892.34242357639</v>
      </c>
      <c r="B17337" s="294" t="s">
        <v>8900</v>
      </c>
    </row>
    <row r="17338">
      <c r="A17338" s="441">
        <v>45892.342427881944</v>
      </c>
      <c r="B17338" s="294" t="s">
        <v>8901</v>
      </c>
    </row>
    <row r="17339">
      <c r="A17339" s="441">
        <v>45892.34268126157</v>
      </c>
      <c r="B17339" s="294" t="s">
        <v>9107</v>
      </c>
    </row>
    <row r="17340">
      <c r="A17340" s="441">
        <v>45892.34268902778</v>
      </c>
      <c r="B17340" s="294" t="s">
        <v>9108</v>
      </c>
    </row>
    <row r="17341">
      <c r="A17341" s="441">
        <v>45892.342709375</v>
      </c>
      <c r="B17341" s="294" t="s">
        <v>2342</v>
      </c>
    </row>
    <row r="17342">
      <c r="A17342" s="441">
        <v>45892.34273142361</v>
      </c>
      <c r="B17342" s="294" t="s">
        <v>9096</v>
      </c>
    </row>
    <row r="17343">
      <c r="A17343" s="441">
        <v>45892.34280748843</v>
      </c>
      <c r="B17343" s="294" t="s">
        <v>9109</v>
      </c>
    </row>
    <row r="17344">
      <c r="A17344" s="441">
        <v>45892.34282508102</v>
      </c>
      <c r="B17344" s="294" t="s">
        <v>2355</v>
      </c>
    </row>
    <row r="17345">
      <c r="A17345" s="441">
        <v>45892.3428296875</v>
      </c>
      <c r="B17345" s="294" t="s">
        <v>9110</v>
      </c>
    </row>
    <row r="17346">
      <c r="A17346" s="441">
        <v>45892.34308928241</v>
      </c>
      <c r="B17346" s="294" t="s">
        <v>9111</v>
      </c>
    </row>
    <row r="17347">
      <c r="A17347" s="441">
        <v>45892.34311054398</v>
      </c>
      <c r="B17347" s="294" t="s">
        <v>2283</v>
      </c>
    </row>
    <row r="17348">
      <c r="A17348" s="441">
        <v>45892.34312172454</v>
      </c>
      <c r="B17348" s="294" t="s">
        <v>9112</v>
      </c>
    </row>
    <row r="17349">
      <c r="A17349" s="441">
        <v>45892.34312585648</v>
      </c>
      <c r="B17349" s="294" t="s">
        <v>2285</v>
      </c>
    </row>
    <row r="17350">
      <c r="A17350" s="441">
        <v>45892.34313177083</v>
      </c>
      <c r="B17350" s="294" t="s">
        <v>9113</v>
      </c>
    </row>
    <row r="17351">
      <c r="A17351" s="441">
        <v>45892.343146168976</v>
      </c>
      <c r="B17351" s="294" t="s">
        <v>9114</v>
      </c>
    </row>
    <row r="17352">
      <c r="A17352" s="441">
        <v>45892.362151458336</v>
      </c>
      <c r="B17352" s="294" t="s">
        <v>9115</v>
      </c>
    </row>
    <row r="17353">
      <c r="A17353" s="441">
        <v>45892.362155243056</v>
      </c>
      <c r="B17353" s="294" t="s">
        <v>2260</v>
      </c>
    </row>
    <row r="17354">
      <c r="A17354" s="441">
        <v>45892.36216416667</v>
      </c>
      <c r="B17354" s="294" t="s">
        <v>3651</v>
      </c>
    </row>
    <row r="17355">
      <c r="A17355" s="441">
        <v>45892.36217246528</v>
      </c>
      <c r="B17355" s="294" t="s">
        <v>2262</v>
      </c>
    </row>
    <row r="17356">
      <c r="A17356" s="441">
        <v>45892.36219804398</v>
      </c>
      <c r="B17356" s="294" t="s">
        <v>3652</v>
      </c>
    </row>
    <row r="17357">
      <c r="A17357" s="441">
        <v>45892.3622066088</v>
      </c>
      <c r="B17357" s="294" t="s">
        <v>2264</v>
      </c>
    </row>
    <row r="17358">
      <c r="A17358" s="441">
        <v>45892.36338461806</v>
      </c>
      <c r="B17358" s="294" t="s">
        <v>9116</v>
      </c>
    </row>
    <row r="17359">
      <c r="A17359" s="441">
        <v>45892.363398773145</v>
      </c>
      <c r="B17359" s="294" t="s">
        <v>3654</v>
      </c>
    </row>
    <row r="17360">
      <c r="A17360" s="441">
        <v>45892.36340267361</v>
      </c>
      <c r="B17360" s="294" t="s">
        <v>3655</v>
      </c>
    </row>
    <row r="17361">
      <c r="A17361" s="441">
        <v>45892.36341618055</v>
      </c>
      <c r="B17361" s="294" t="s">
        <v>9117</v>
      </c>
    </row>
    <row r="17362">
      <c r="A17362" s="441">
        <v>45892.36342872685</v>
      </c>
      <c r="B17362" s="294" t="s">
        <v>9118</v>
      </c>
    </row>
    <row r="17363">
      <c r="A17363" s="441">
        <v>45892.36413681713</v>
      </c>
      <c r="B17363" s="294" t="s">
        <v>9119</v>
      </c>
    </row>
    <row r="17364">
      <c r="A17364" s="441">
        <v>45892.36414090278</v>
      </c>
      <c r="B17364" s="294" t="s">
        <v>2260</v>
      </c>
    </row>
    <row r="17365">
      <c r="A17365" s="441">
        <v>45892.36414491898</v>
      </c>
      <c r="B17365" s="294" t="s">
        <v>2414</v>
      </c>
    </row>
    <row r="17366">
      <c r="A17366" s="441">
        <v>45892.36414885416</v>
      </c>
      <c r="B17366" s="294" t="s">
        <v>2264</v>
      </c>
    </row>
    <row r="17367">
      <c r="A17367" s="441">
        <v>45892.36446438657</v>
      </c>
      <c r="B17367" s="294" t="s">
        <v>9120</v>
      </c>
    </row>
    <row r="17368">
      <c r="A17368" s="441">
        <v>45892.36446773148</v>
      </c>
      <c r="B17368" s="294" t="s">
        <v>2274</v>
      </c>
    </row>
    <row r="17369">
      <c r="A17369" s="441">
        <v>45892.36447634259</v>
      </c>
      <c r="B17369" s="294" t="s">
        <v>3654</v>
      </c>
    </row>
    <row r="17370">
      <c r="A17370" s="441">
        <v>45892.364479386575</v>
      </c>
      <c r="B17370" s="294" t="s">
        <v>3659</v>
      </c>
    </row>
    <row r="17371">
      <c r="A17371" s="441">
        <v>45892.36448855324</v>
      </c>
      <c r="B17371" s="294" t="s">
        <v>9121</v>
      </c>
    </row>
    <row r="17372">
      <c r="A17372" s="441">
        <v>45892.36449158565</v>
      </c>
      <c r="B17372" s="294" t="s">
        <v>9122</v>
      </c>
    </row>
    <row r="17373">
      <c r="A17373" s="441">
        <v>45892.36465347222</v>
      </c>
      <c r="B17373" s="294" t="s">
        <v>2374</v>
      </c>
    </row>
    <row r="17374">
      <c r="A17374" s="441">
        <v>45892.36466765046</v>
      </c>
      <c r="B17374" s="294" t="s">
        <v>9123</v>
      </c>
    </row>
    <row r="17375">
      <c r="A17375" s="441">
        <v>45892.364670509254</v>
      </c>
      <c r="B17375" s="294" t="s">
        <v>9124</v>
      </c>
    </row>
    <row r="17376">
      <c r="A17376" s="441">
        <v>45892.36467121528</v>
      </c>
      <c r="B17376" s="294" t="s">
        <v>2260</v>
      </c>
    </row>
    <row r="17377">
      <c r="A17377" s="441">
        <v>45892.364675578705</v>
      </c>
      <c r="B17377" s="294" t="s">
        <v>2414</v>
      </c>
    </row>
    <row r="17378">
      <c r="A17378" s="441">
        <v>45892.36467918981</v>
      </c>
      <c r="B17378" s="294" t="s">
        <v>2264</v>
      </c>
    </row>
    <row r="17379">
      <c r="A17379" s="441">
        <v>45892.36471412037</v>
      </c>
      <c r="B17379" s="294" t="s">
        <v>2280</v>
      </c>
    </row>
    <row r="17380">
      <c r="A17380" s="441">
        <v>45892.36472402778</v>
      </c>
      <c r="B17380" s="294" t="s">
        <v>2281</v>
      </c>
    </row>
    <row r="17381">
      <c r="A17381" s="441">
        <v>45892.36487097222</v>
      </c>
      <c r="B17381" s="294" t="s">
        <v>9125</v>
      </c>
    </row>
    <row r="17382">
      <c r="A17382" s="441">
        <v>45892.36487427083</v>
      </c>
      <c r="B17382" s="294" t="s">
        <v>2283</v>
      </c>
    </row>
    <row r="17383">
      <c r="A17383" s="441">
        <v>45892.364881030095</v>
      </c>
      <c r="B17383" s="294" t="s">
        <v>9126</v>
      </c>
    </row>
    <row r="17384">
      <c r="A17384" s="441">
        <v>45892.36488420139</v>
      </c>
      <c r="B17384" s="294" t="s">
        <v>2285</v>
      </c>
    </row>
    <row r="17385">
      <c r="A17385" s="441">
        <v>45892.3648881713</v>
      </c>
      <c r="B17385" s="294" t="s">
        <v>9127</v>
      </c>
    </row>
    <row r="17386">
      <c r="A17386" s="441">
        <v>45892.364894687504</v>
      </c>
      <c r="B17386" s="294" t="s">
        <v>9128</v>
      </c>
    </row>
    <row r="17387">
      <c r="A17387" s="441">
        <v>45892.37033207176</v>
      </c>
      <c r="B17387" s="294" t="s">
        <v>9129</v>
      </c>
    </row>
    <row r="17388">
      <c r="A17388" s="441">
        <v>45892.37033903935</v>
      </c>
      <c r="B17388" s="294" t="s">
        <v>2622</v>
      </c>
    </row>
    <row r="17389">
      <c r="A17389" s="441">
        <v>45892.370343159724</v>
      </c>
      <c r="B17389" s="294" t="s">
        <v>2398</v>
      </c>
    </row>
    <row r="17390">
      <c r="A17390" s="441">
        <v>45892.37035719908</v>
      </c>
      <c r="B17390" s="294" t="s">
        <v>2399</v>
      </c>
    </row>
    <row r="17391">
      <c r="A17391" s="441">
        <v>45892.37037128472</v>
      </c>
      <c r="B17391" s="294" t="s">
        <v>9130</v>
      </c>
    </row>
    <row r="17392">
      <c r="A17392" s="441">
        <v>45892.3717756713</v>
      </c>
      <c r="B17392" s="294" t="s">
        <v>9131</v>
      </c>
    </row>
    <row r="17393">
      <c r="A17393" s="441">
        <v>45892.371780243055</v>
      </c>
      <c r="B17393" s="294" t="s">
        <v>2274</v>
      </c>
    </row>
    <row r="17394">
      <c r="A17394" s="441">
        <v>45892.37178753472</v>
      </c>
      <c r="B17394" s="294" t="s">
        <v>2622</v>
      </c>
    </row>
    <row r="17395">
      <c r="A17395" s="441">
        <v>45892.3717903588</v>
      </c>
      <c r="B17395" s="294" t="s">
        <v>2641</v>
      </c>
    </row>
    <row r="17396">
      <c r="A17396" s="441">
        <v>45892.371793611106</v>
      </c>
      <c r="B17396" s="294" t="s">
        <v>8900</v>
      </c>
    </row>
    <row r="17397">
      <c r="A17397" s="441">
        <v>45892.37179653935</v>
      </c>
      <c r="B17397" s="294" t="s">
        <v>8901</v>
      </c>
    </row>
    <row r="17398">
      <c r="A17398" s="441">
        <v>45892.37202740741</v>
      </c>
      <c r="B17398" s="294" t="s">
        <v>2333</v>
      </c>
    </row>
    <row r="17399">
      <c r="A17399" s="441">
        <v>45892.37204804398</v>
      </c>
      <c r="B17399" s="294" t="s">
        <v>9132</v>
      </c>
    </row>
    <row r="17400">
      <c r="A17400" s="441">
        <v>45892.3721162037</v>
      </c>
      <c r="B17400" s="294" t="s">
        <v>2280</v>
      </c>
    </row>
    <row r="17401">
      <c r="A17401" s="441">
        <v>45892.37212760416</v>
      </c>
      <c r="B17401" s="294" t="s">
        <v>2281</v>
      </c>
    </row>
    <row r="17402">
      <c r="A17402" s="441">
        <v>45892.37239226852</v>
      </c>
      <c r="B17402" s="294" t="s">
        <v>9133</v>
      </c>
    </row>
    <row r="17403">
      <c r="A17403" s="441">
        <v>45892.372396770836</v>
      </c>
      <c r="B17403" s="294" t="s">
        <v>2283</v>
      </c>
    </row>
    <row r="17404">
      <c r="A17404" s="441">
        <v>45892.37241982639</v>
      </c>
      <c r="B17404" s="294" t="s">
        <v>9134</v>
      </c>
    </row>
    <row r="17405">
      <c r="A17405" s="441">
        <v>45892.372433240744</v>
      </c>
      <c r="B17405" s="294" t="s">
        <v>2285</v>
      </c>
    </row>
    <row r="17406">
      <c r="A17406" s="441">
        <v>45892.3724387963</v>
      </c>
      <c r="B17406" s="294" t="s">
        <v>9135</v>
      </c>
    </row>
    <row r="17407">
      <c r="A17407" s="441">
        <v>45892.372446388894</v>
      </c>
      <c r="B17407" s="294" t="s">
        <v>9136</v>
      </c>
    </row>
    <row r="17408">
      <c r="A17408" s="441">
        <v>45892.37248063658</v>
      </c>
      <c r="B17408" s="294" t="s">
        <v>9137</v>
      </c>
    </row>
    <row r="17409">
      <c r="A17409" s="441">
        <v>45892.372490752314</v>
      </c>
      <c r="B17409" s="294" t="s">
        <v>2426</v>
      </c>
    </row>
    <row r="17410">
      <c r="A17410" s="441">
        <v>45892.37249533564</v>
      </c>
      <c r="B17410" s="294" t="s">
        <v>2398</v>
      </c>
    </row>
    <row r="17411">
      <c r="A17411" s="441">
        <v>45892.37252143519</v>
      </c>
      <c r="B17411" s="294" t="s">
        <v>2399</v>
      </c>
    </row>
    <row r="17412">
      <c r="A17412" s="441">
        <v>45892.372545289356</v>
      </c>
      <c r="B17412" s="294" t="s">
        <v>9138</v>
      </c>
    </row>
    <row r="17413">
      <c r="A17413" s="441">
        <v>45892.37368400463</v>
      </c>
      <c r="B17413" s="294" t="s">
        <v>9139</v>
      </c>
    </row>
    <row r="17414">
      <c r="A17414" s="441">
        <v>45892.37368709491</v>
      </c>
      <c r="B17414" s="294" t="s">
        <v>2274</v>
      </c>
    </row>
    <row r="17415">
      <c r="A17415" s="441">
        <v>45892.37369393518</v>
      </c>
      <c r="B17415" s="294" t="s">
        <v>2426</v>
      </c>
    </row>
    <row r="17416">
      <c r="A17416" s="441">
        <v>45892.37369663194</v>
      </c>
      <c r="B17416" s="294" t="s">
        <v>2429</v>
      </c>
    </row>
    <row r="17417">
      <c r="A17417" s="441">
        <v>45892.373699421296</v>
      </c>
      <c r="B17417" s="294" t="s">
        <v>8900</v>
      </c>
    </row>
    <row r="17418">
      <c r="A17418" s="441">
        <v>45892.37370252315</v>
      </c>
      <c r="B17418" s="294" t="s">
        <v>8901</v>
      </c>
    </row>
    <row r="17419">
      <c r="A17419" s="441">
        <v>45892.37382409722</v>
      </c>
      <c r="B17419" s="294" t="s">
        <v>2342</v>
      </c>
    </row>
    <row r="17420">
      <c r="A17420" s="441">
        <v>45892.37383939815</v>
      </c>
      <c r="B17420" s="294" t="s">
        <v>9140</v>
      </c>
    </row>
    <row r="17421">
      <c r="A17421" s="441">
        <v>45892.37386424768</v>
      </c>
      <c r="B17421" s="294" t="s">
        <v>2280</v>
      </c>
    </row>
    <row r="17422">
      <c r="A17422" s="441">
        <v>45892.37387571759</v>
      </c>
      <c r="B17422" s="294" t="s">
        <v>2281</v>
      </c>
    </row>
    <row r="17423">
      <c r="A17423" s="441">
        <v>45892.373967997686</v>
      </c>
      <c r="B17423" s="294" t="s">
        <v>9141</v>
      </c>
    </row>
    <row r="17424">
      <c r="A17424" s="441">
        <v>45892.3739718287</v>
      </c>
      <c r="B17424" s="294" t="s">
        <v>2283</v>
      </c>
    </row>
    <row r="17425">
      <c r="A17425" s="441">
        <v>45892.373990821754</v>
      </c>
      <c r="B17425" s="294" t="s">
        <v>9142</v>
      </c>
    </row>
    <row r="17426">
      <c r="A17426" s="441">
        <v>45892.37399416667</v>
      </c>
      <c r="B17426" s="294" t="s">
        <v>2285</v>
      </c>
    </row>
    <row r="17427">
      <c r="A17427" s="441">
        <v>45892.373998668976</v>
      </c>
      <c r="B17427" s="294" t="s">
        <v>9143</v>
      </c>
    </row>
    <row r="17428">
      <c r="A17428" s="441">
        <v>45892.37400589121</v>
      </c>
      <c r="B17428" s="294" t="s">
        <v>9144</v>
      </c>
    </row>
    <row r="17429">
      <c r="A17429" s="441">
        <v>45892.37508190972</v>
      </c>
      <c r="B17429" s="294" t="s">
        <v>2290</v>
      </c>
    </row>
    <row r="17430">
      <c r="A17430" s="441">
        <v>45892.37555935185</v>
      </c>
      <c r="B17430" s="294" t="s">
        <v>2658</v>
      </c>
    </row>
    <row r="17431">
      <c r="A17431" s="441">
        <v>45892.37556321759</v>
      </c>
      <c r="B17431" s="294" t="s">
        <v>2659</v>
      </c>
    </row>
    <row r="17432">
      <c r="A17432" s="441">
        <v>45892.375700578705</v>
      </c>
      <c r="B17432" s="294" t="s">
        <v>9145</v>
      </c>
    </row>
    <row r="17433">
      <c r="A17433" s="441">
        <v>45892.37571864584</v>
      </c>
      <c r="B17433" s="294" t="s">
        <v>9146</v>
      </c>
    </row>
    <row r="17434">
      <c r="A17434" s="441">
        <v>45892.37572855324</v>
      </c>
      <c r="B17434" s="294" t="s">
        <v>9147</v>
      </c>
    </row>
    <row r="17435">
      <c r="A17435" s="441">
        <v>45892.37573248842</v>
      </c>
      <c r="B17435" s="294" t="s">
        <v>2283</v>
      </c>
    </row>
    <row r="17436">
      <c r="A17436" s="441">
        <v>45892.37574091435</v>
      </c>
      <c r="B17436" s="294" t="s">
        <v>9148</v>
      </c>
    </row>
    <row r="17437">
      <c r="A17437" s="441">
        <v>45892.402525833335</v>
      </c>
      <c r="B17437" s="294" t="s">
        <v>9149</v>
      </c>
    </row>
    <row r="17438">
      <c r="A17438" s="441">
        <v>45892.4025321875</v>
      </c>
      <c r="B17438" s="294" t="s">
        <v>2260</v>
      </c>
    </row>
    <row r="17439">
      <c r="A17439" s="441">
        <v>45892.40253652778</v>
      </c>
      <c r="B17439" s="294" t="s">
        <v>2414</v>
      </c>
    </row>
    <row r="17440">
      <c r="A17440" s="441">
        <v>45892.40254122685</v>
      </c>
      <c r="B17440" s="294" t="s">
        <v>2264</v>
      </c>
    </row>
    <row r="17441">
      <c r="A17441" s="441">
        <v>45892.404295555556</v>
      </c>
      <c r="B17441" s="294" t="s">
        <v>9150</v>
      </c>
    </row>
    <row r="17442">
      <c r="A17442" s="441">
        <v>45892.404309722224</v>
      </c>
      <c r="B17442" s="294" t="s">
        <v>2260</v>
      </c>
    </row>
    <row r="17443">
      <c r="A17443" s="441">
        <v>45892.40431302083</v>
      </c>
      <c r="B17443" s="294" t="s">
        <v>2414</v>
      </c>
    </row>
    <row r="17444">
      <c r="A17444" s="441">
        <v>45892.40431587963</v>
      </c>
      <c r="B17444" s="294" t="s">
        <v>2264</v>
      </c>
    </row>
    <row r="17445">
      <c r="A17445" s="441">
        <v>45892.41954224537</v>
      </c>
      <c r="B17445" s="294" t="s">
        <v>9151</v>
      </c>
    </row>
    <row r="17446">
      <c r="A17446" s="441">
        <v>45892.41955290509</v>
      </c>
      <c r="B17446" s="294" t="s">
        <v>2260</v>
      </c>
    </row>
    <row r="17447">
      <c r="A17447" s="441">
        <v>45892.419558043985</v>
      </c>
      <c r="B17447" s="294" t="s">
        <v>2550</v>
      </c>
    </row>
    <row r="17448">
      <c r="A17448" s="441">
        <v>45892.41956226852</v>
      </c>
      <c r="B17448" s="294" t="s">
        <v>2264</v>
      </c>
    </row>
    <row r="17449">
      <c r="A17449" s="441">
        <v>45892.63029736112</v>
      </c>
      <c r="B17449" s="294" t="s">
        <v>9152</v>
      </c>
    </row>
    <row r="17450">
      <c r="A17450" s="441">
        <v>45892.63030280093</v>
      </c>
      <c r="B17450" s="294" t="s">
        <v>2260</v>
      </c>
    </row>
    <row r="17451">
      <c r="A17451" s="441">
        <v>45892.63030730324</v>
      </c>
      <c r="B17451" s="294" t="s">
        <v>9153</v>
      </c>
    </row>
    <row r="17452">
      <c r="A17452" s="441">
        <v>45892.63031028935</v>
      </c>
      <c r="B17452" s="294" t="s">
        <v>2264</v>
      </c>
    </row>
    <row r="17453">
      <c r="A17453" s="441">
        <v>45892.630524259264</v>
      </c>
      <c r="B17453" s="294" t="s">
        <v>9154</v>
      </c>
    </row>
    <row r="17454">
      <c r="A17454" s="441">
        <v>45892.63053606481</v>
      </c>
      <c r="B17454" s="294" t="s">
        <v>2260</v>
      </c>
    </row>
    <row r="17455">
      <c r="A17455" s="441">
        <v>45892.63054034722</v>
      </c>
      <c r="B17455" s="294" t="s">
        <v>9153</v>
      </c>
    </row>
    <row r="17456">
      <c r="A17456" s="441">
        <v>45892.6305446412</v>
      </c>
      <c r="B17456" s="294" t="s">
        <v>2264</v>
      </c>
    </row>
    <row r="17457">
      <c r="A17457" s="441">
        <v>45892.63080193287</v>
      </c>
      <c r="B17457" s="294" t="s">
        <v>9155</v>
      </c>
    </row>
    <row r="17458">
      <c r="A17458" s="441">
        <v>45892.63080596065</v>
      </c>
      <c r="B17458" s="294" t="s">
        <v>2260</v>
      </c>
    </row>
    <row r="17459">
      <c r="A17459" s="441">
        <v>45892.63080939815</v>
      </c>
      <c r="B17459" s="294" t="s">
        <v>9153</v>
      </c>
    </row>
    <row r="17460">
      <c r="A17460" s="441">
        <v>45892.63081299768</v>
      </c>
      <c r="B17460" s="294" t="s">
        <v>2264</v>
      </c>
    </row>
    <row r="17461">
      <c r="A17461" s="441">
        <v>45892.63091918982</v>
      </c>
      <c r="B17461" s="294" t="s">
        <v>9156</v>
      </c>
    </row>
    <row r="17462">
      <c r="A17462" s="441">
        <v>45892.630923275465</v>
      </c>
      <c r="B17462" s="294" t="s">
        <v>2260</v>
      </c>
    </row>
    <row r="17463">
      <c r="A17463" s="441">
        <v>45892.63092833333</v>
      </c>
      <c r="B17463" s="294" t="s">
        <v>9153</v>
      </c>
    </row>
    <row r="17464">
      <c r="A17464" s="441">
        <v>45892.63093260417</v>
      </c>
      <c r="B17464" s="294" t="s">
        <v>2264</v>
      </c>
    </row>
    <row r="17465">
      <c r="A17465" s="441">
        <v>45892.65094025463</v>
      </c>
      <c r="B17465" s="294" t="s">
        <v>9157</v>
      </c>
    </row>
    <row r="17466">
      <c r="A17466" s="441">
        <v>45892.65094787037</v>
      </c>
      <c r="B17466" s="294" t="s">
        <v>2577</v>
      </c>
    </row>
    <row r="17467">
      <c r="A17467" s="441">
        <v>45892.65095231481</v>
      </c>
      <c r="B17467" s="294" t="s">
        <v>2398</v>
      </c>
    </row>
    <row r="17468">
      <c r="A17468" s="441">
        <v>45892.65096658564</v>
      </c>
      <c r="B17468" s="294" t="s">
        <v>2399</v>
      </c>
    </row>
    <row r="17469">
      <c r="A17469" s="441">
        <v>45892.65097984954</v>
      </c>
      <c r="B17469" s="294" t="s">
        <v>9158</v>
      </c>
    </row>
    <row r="17470">
      <c r="A17470" s="441">
        <v>45892.65169633101</v>
      </c>
      <c r="B17470" s="294" t="s">
        <v>9159</v>
      </c>
    </row>
    <row r="17471">
      <c r="A17471" s="441">
        <v>45892.651700243056</v>
      </c>
      <c r="B17471" s="294" t="s">
        <v>2274</v>
      </c>
    </row>
    <row r="17472">
      <c r="A17472" s="441">
        <v>45892.65170909722</v>
      </c>
      <c r="B17472" s="294" t="s">
        <v>2577</v>
      </c>
    </row>
    <row r="17473">
      <c r="A17473" s="441">
        <v>45892.65172152778</v>
      </c>
      <c r="B17473" s="294" t="s">
        <v>2586</v>
      </c>
    </row>
    <row r="17474">
      <c r="A17474" s="441">
        <v>45892.65172512732</v>
      </c>
      <c r="B17474" s="294" t="s">
        <v>9121</v>
      </c>
    </row>
    <row r="17475">
      <c r="A17475" s="441">
        <v>45892.65172893519</v>
      </c>
      <c r="B17475" s="294" t="s">
        <v>9122</v>
      </c>
    </row>
    <row r="17476">
      <c r="A17476" s="441">
        <v>45892.65199690972</v>
      </c>
      <c r="B17476" s="294" t="s">
        <v>2374</v>
      </c>
    </row>
    <row r="17477">
      <c r="A17477" s="441">
        <v>45892.652012129634</v>
      </c>
      <c r="B17477" s="294" t="s">
        <v>9160</v>
      </c>
    </row>
    <row r="17478">
      <c r="A17478" s="441">
        <v>45892.65207752315</v>
      </c>
      <c r="B17478" s="294" t="s">
        <v>2280</v>
      </c>
    </row>
    <row r="17479">
      <c r="A17479" s="441">
        <v>45892.652090891206</v>
      </c>
      <c r="B17479" s="294" t="s">
        <v>2281</v>
      </c>
    </row>
    <row r="17480">
      <c r="A17480" s="441">
        <v>45892.65232026621</v>
      </c>
      <c r="B17480" s="294" t="s">
        <v>9161</v>
      </c>
    </row>
    <row r="17481">
      <c r="A17481" s="441">
        <v>45892.65233474537</v>
      </c>
      <c r="B17481" s="294" t="s">
        <v>2283</v>
      </c>
    </row>
    <row r="17482">
      <c r="A17482" s="441">
        <v>45892.6523778125</v>
      </c>
      <c r="B17482" s="294" t="s">
        <v>9162</v>
      </c>
    </row>
    <row r="17483">
      <c r="A17483" s="441">
        <v>45892.652381782405</v>
      </c>
      <c r="B17483" s="294" t="s">
        <v>2285</v>
      </c>
    </row>
    <row r="17484">
      <c r="A17484" s="441">
        <v>45892.65238854167</v>
      </c>
      <c r="B17484" s="294" t="s">
        <v>9163</v>
      </c>
    </row>
    <row r="17485">
      <c r="A17485" s="441">
        <v>45892.65239695602</v>
      </c>
      <c r="B17485" s="294" t="s">
        <v>9164</v>
      </c>
    </row>
    <row r="17486">
      <c r="A17486" s="441">
        <v>45892.70071128472</v>
      </c>
      <c r="B17486" s="294" t="s">
        <v>9165</v>
      </c>
    </row>
    <row r="17487">
      <c r="A17487" s="441">
        <v>45892.70071508102</v>
      </c>
      <c r="B17487" s="294" t="s">
        <v>2260</v>
      </c>
    </row>
    <row r="17488">
      <c r="A17488" s="441">
        <v>45892.70073362268</v>
      </c>
      <c r="B17488" s="294" t="s">
        <v>2266</v>
      </c>
    </row>
    <row r="17489">
      <c r="A17489" s="441">
        <v>45892.70073990741</v>
      </c>
      <c r="B17489" s="294" t="s">
        <v>2267</v>
      </c>
    </row>
    <row r="17490">
      <c r="A17490" s="441">
        <v>45892.70074306713</v>
      </c>
      <c r="B17490" s="294" t="s">
        <v>2264</v>
      </c>
    </row>
    <row r="17491">
      <c r="A17491" s="441">
        <v>45892.70081351852</v>
      </c>
      <c r="B17491" s="294" t="s">
        <v>9166</v>
      </c>
    </row>
    <row r="17492">
      <c r="A17492" s="441">
        <v>45892.70081591435</v>
      </c>
      <c r="B17492" s="294" t="s">
        <v>2260</v>
      </c>
    </row>
    <row r="17493">
      <c r="A17493" s="441">
        <v>45892.70081820602</v>
      </c>
      <c r="B17493" s="294" t="s">
        <v>2266</v>
      </c>
    </row>
    <row r="17494">
      <c r="A17494" s="441">
        <v>45892.70082121528</v>
      </c>
      <c r="B17494" s="294" t="s">
        <v>2267</v>
      </c>
    </row>
    <row r="17495">
      <c r="A17495" s="441">
        <v>45892.70082341435</v>
      </c>
      <c r="B17495" s="294" t="s">
        <v>2264</v>
      </c>
    </row>
    <row r="17496">
      <c r="A17496" s="441">
        <v>45892.730682291665</v>
      </c>
      <c r="B17496" s="294" t="s">
        <v>9167</v>
      </c>
    </row>
    <row r="17497">
      <c r="A17497" s="441">
        <v>45892.73068840278</v>
      </c>
      <c r="B17497" s="294" t="s">
        <v>2260</v>
      </c>
    </row>
    <row r="17498">
      <c r="A17498" s="441">
        <v>45892.73069708333</v>
      </c>
      <c r="B17498" s="294" t="s">
        <v>2266</v>
      </c>
    </row>
    <row r="17499">
      <c r="A17499" s="441">
        <v>45892.73071771991</v>
      </c>
      <c r="B17499" s="294" t="s">
        <v>2267</v>
      </c>
    </row>
    <row r="17500">
      <c r="A17500" s="441">
        <v>45892.730722175926</v>
      </c>
      <c r="B17500" s="294" t="s">
        <v>2264</v>
      </c>
    </row>
    <row r="17501">
      <c r="A17501" s="441">
        <v>45892.73214516204</v>
      </c>
      <c r="B17501" s="294" t="s">
        <v>9168</v>
      </c>
    </row>
    <row r="17502">
      <c r="A17502" s="441">
        <v>45892.73214910879</v>
      </c>
      <c r="B17502" s="294" t="s">
        <v>2260</v>
      </c>
    </row>
    <row r="17503">
      <c r="A17503" s="441">
        <v>45892.73215305556</v>
      </c>
      <c r="B17503" s="294" t="s">
        <v>2463</v>
      </c>
    </row>
    <row r="17504">
      <c r="A17504" s="441">
        <v>45892.73215798612</v>
      </c>
      <c r="B17504" s="294" t="s">
        <v>2267</v>
      </c>
    </row>
    <row r="17505">
      <c r="A17505" s="441">
        <v>45892.73216143518</v>
      </c>
      <c r="B17505" s="294" t="s">
        <v>2264</v>
      </c>
    </row>
    <row r="17506">
      <c r="A17506" s="441">
        <v>45892.73256078704</v>
      </c>
      <c r="B17506" s="294" t="s">
        <v>9169</v>
      </c>
    </row>
    <row r="17507">
      <c r="A17507" s="441">
        <v>45892.73256560185</v>
      </c>
      <c r="B17507" s="294" t="s">
        <v>2260</v>
      </c>
    </row>
    <row r="17508">
      <c r="A17508" s="441">
        <v>45892.73256974537</v>
      </c>
      <c r="B17508" s="294" t="s">
        <v>2463</v>
      </c>
    </row>
    <row r="17509">
      <c r="A17509" s="441">
        <v>45892.7325746412</v>
      </c>
      <c r="B17509" s="294" t="s">
        <v>2267</v>
      </c>
    </row>
    <row r="17510">
      <c r="A17510" s="441">
        <v>45892.732588645835</v>
      </c>
      <c r="B17510" s="294" t="s">
        <v>2264</v>
      </c>
    </row>
    <row r="17511">
      <c r="A17511" s="441">
        <v>45892.7466264699</v>
      </c>
      <c r="B17511" s="294" t="s">
        <v>9170</v>
      </c>
    </row>
    <row r="17512">
      <c r="A17512" s="441">
        <v>45892.74663739583</v>
      </c>
      <c r="B17512" s="294" t="s">
        <v>4087</v>
      </c>
    </row>
    <row r="17513">
      <c r="A17513" s="441">
        <v>45892.74666038195</v>
      </c>
      <c r="B17513" s="294" t="s">
        <v>4088</v>
      </c>
    </row>
    <row r="17514">
      <c r="A17514" s="441">
        <v>45892.74667097222</v>
      </c>
      <c r="B17514" s="294" t="s">
        <v>9171</v>
      </c>
    </row>
    <row r="17515">
      <c r="A17515" s="441">
        <v>45892.74668493056</v>
      </c>
      <c r="B17515" s="294" t="s">
        <v>9172</v>
      </c>
    </row>
    <row r="17516">
      <c r="A17516" s="441">
        <v>45892.74778184028</v>
      </c>
      <c r="B17516" s="294" t="s">
        <v>9173</v>
      </c>
    </row>
    <row r="17517">
      <c r="A17517" s="441">
        <v>45892.74779255787</v>
      </c>
      <c r="B17517" s="294" t="s">
        <v>2274</v>
      </c>
    </row>
    <row r="17518">
      <c r="A17518" s="441">
        <v>45892.74780327546</v>
      </c>
      <c r="B17518" s="294" t="s">
        <v>4087</v>
      </c>
    </row>
    <row r="17519">
      <c r="A17519" s="441">
        <v>45892.747810057874</v>
      </c>
      <c r="B17519" s="294" t="s">
        <v>4092</v>
      </c>
    </row>
    <row r="17520">
      <c r="A17520" s="441">
        <v>45892.747816006944</v>
      </c>
      <c r="B17520" s="294" t="s">
        <v>9121</v>
      </c>
    </row>
    <row r="17521">
      <c r="A17521" s="441">
        <v>45892.7478206713</v>
      </c>
      <c r="B17521" s="294" t="s">
        <v>9122</v>
      </c>
    </row>
    <row r="17522">
      <c r="A17522" s="441">
        <v>45892.74789646991</v>
      </c>
      <c r="B17522" s="294" t="s">
        <v>2342</v>
      </c>
    </row>
    <row r="17523">
      <c r="A17523" s="441">
        <v>45892.747916319444</v>
      </c>
      <c r="B17523" s="294" t="s">
        <v>9174</v>
      </c>
    </row>
    <row r="17524">
      <c r="A17524" s="441">
        <v>45892.74793179399</v>
      </c>
      <c r="B17524" s="294" t="s">
        <v>2280</v>
      </c>
    </row>
    <row r="17525">
      <c r="A17525" s="441">
        <v>45892.747960416666</v>
      </c>
      <c r="B17525" s="294" t="s">
        <v>2281</v>
      </c>
    </row>
    <row r="17526">
      <c r="A17526" s="441">
        <v>45892.748019502316</v>
      </c>
      <c r="B17526" s="294" t="s">
        <v>9175</v>
      </c>
    </row>
    <row r="17527">
      <c r="A17527" s="441">
        <v>45892.748024375</v>
      </c>
      <c r="B17527" s="294" t="s">
        <v>2283</v>
      </c>
    </row>
    <row r="17528">
      <c r="A17528" s="441">
        <v>45892.74803229167</v>
      </c>
      <c r="B17528" s="294" t="s">
        <v>9176</v>
      </c>
    </row>
    <row r="17529">
      <c r="A17529" s="441">
        <v>45892.74803716435</v>
      </c>
      <c r="B17529" s="294" t="s">
        <v>2285</v>
      </c>
    </row>
    <row r="17530">
      <c r="A17530" s="441">
        <v>45892.748042858795</v>
      </c>
      <c r="B17530" s="294" t="s">
        <v>9177</v>
      </c>
    </row>
    <row r="17531">
      <c r="A17531" s="441">
        <v>45892.74805835648</v>
      </c>
      <c r="B17531" s="294" t="s">
        <v>9178</v>
      </c>
    </row>
    <row r="17532">
      <c r="A17532" s="441">
        <v>45892.7490514699</v>
      </c>
      <c r="B17532" s="294" t="s">
        <v>9179</v>
      </c>
    </row>
    <row r="17533">
      <c r="A17533" s="441">
        <v>45892.74905616898</v>
      </c>
      <c r="B17533" s="294" t="s">
        <v>2260</v>
      </c>
    </row>
    <row r="17534">
      <c r="A17534" s="441">
        <v>45892.74906050926</v>
      </c>
      <c r="B17534" s="294" t="s">
        <v>4026</v>
      </c>
    </row>
    <row r="17535">
      <c r="A17535" s="441">
        <v>45892.749064814816</v>
      </c>
      <c r="B17535" s="294" t="s">
        <v>2262</v>
      </c>
    </row>
    <row r="17536">
      <c r="A17536" s="441">
        <v>45892.7490721875</v>
      </c>
      <c r="B17536" s="294" t="s">
        <v>4043</v>
      </c>
    </row>
    <row r="17537">
      <c r="A17537" s="441">
        <v>45892.74908545139</v>
      </c>
      <c r="B17537" s="294" t="s">
        <v>2264</v>
      </c>
    </row>
    <row r="17538">
      <c r="A17538" s="441">
        <v>45892.74936501158</v>
      </c>
      <c r="B17538" s="294" t="s">
        <v>9180</v>
      </c>
    </row>
    <row r="17539">
      <c r="A17539" s="441">
        <v>45892.749374861116</v>
      </c>
      <c r="B17539" s="294" t="s">
        <v>4045</v>
      </c>
    </row>
    <row r="17540">
      <c r="A17540" s="441">
        <v>45892.74938006944</v>
      </c>
      <c r="B17540" s="294" t="s">
        <v>4046</v>
      </c>
    </row>
    <row r="17541">
      <c r="A17541" s="441">
        <v>45892.74939012731</v>
      </c>
      <c r="B17541" s="294" t="s">
        <v>9181</v>
      </c>
    </row>
    <row r="17542">
      <c r="A17542" s="441">
        <v>45892.74941232639</v>
      </c>
      <c r="B17542" s="294" t="s">
        <v>9182</v>
      </c>
    </row>
    <row r="17543">
      <c r="A17543" s="441">
        <v>45892.75061008101</v>
      </c>
      <c r="B17543" s="294" t="s">
        <v>9183</v>
      </c>
    </row>
    <row r="17544">
      <c r="A17544" s="441">
        <v>45892.750618564816</v>
      </c>
      <c r="B17544" s="294" t="s">
        <v>2274</v>
      </c>
    </row>
    <row r="17545">
      <c r="A17545" s="441">
        <v>45892.75062710648</v>
      </c>
      <c r="B17545" s="294" t="s">
        <v>4045</v>
      </c>
    </row>
    <row r="17546">
      <c r="A17546" s="441">
        <v>45892.750630891205</v>
      </c>
      <c r="B17546" s="294" t="s">
        <v>4050</v>
      </c>
    </row>
    <row r="17547">
      <c r="A17547" s="441">
        <v>45892.75063465278</v>
      </c>
      <c r="B17547" s="294" t="s">
        <v>9121</v>
      </c>
    </row>
    <row r="17548">
      <c r="A17548" s="441">
        <v>45892.75063866898</v>
      </c>
      <c r="B17548" s="294" t="s">
        <v>9122</v>
      </c>
    </row>
    <row r="17549">
      <c r="A17549" s="441">
        <v>45892.75111824074</v>
      </c>
      <c r="B17549" s="294" t="s">
        <v>2342</v>
      </c>
    </row>
    <row r="17550">
      <c r="A17550" s="441">
        <v>45892.75114129629</v>
      </c>
      <c r="B17550" s="294" t="s">
        <v>9184</v>
      </c>
    </row>
    <row r="17551">
      <c r="A17551" s="441">
        <v>45892.751291064815</v>
      </c>
      <c r="B17551" s="294" t="s">
        <v>2280</v>
      </c>
    </row>
    <row r="17552">
      <c r="A17552" s="441">
        <v>45892.7513047338</v>
      </c>
      <c r="B17552" s="294" t="s">
        <v>2281</v>
      </c>
    </row>
    <row r="17553">
      <c r="A17553" s="441">
        <v>45892.75187375</v>
      </c>
      <c r="B17553" s="294" t="s">
        <v>9185</v>
      </c>
    </row>
    <row r="17554">
      <c r="A17554" s="441">
        <v>45892.75187881944</v>
      </c>
      <c r="B17554" s="294" t="s">
        <v>2283</v>
      </c>
    </row>
    <row r="17555">
      <c r="A17555" s="441">
        <v>45892.751887418985</v>
      </c>
      <c r="B17555" s="294" t="s">
        <v>9186</v>
      </c>
    </row>
    <row r="17556">
      <c r="A17556" s="441">
        <v>45892.75189219907</v>
      </c>
      <c r="B17556" s="294" t="s">
        <v>2285</v>
      </c>
    </row>
    <row r="17557">
      <c r="A17557" s="441">
        <v>45892.751897361115</v>
      </c>
      <c r="B17557" s="294" t="s">
        <v>9187</v>
      </c>
    </row>
    <row r="17558">
      <c r="A17558" s="441">
        <v>45892.75190584491</v>
      </c>
      <c r="B17558" s="294" t="s">
        <v>9188</v>
      </c>
    </row>
    <row r="17559">
      <c r="A17559" s="441">
        <v>45892.75843410879</v>
      </c>
      <c r="B17559" s="294" t="s">
        <v>2283</v>
      </c>
    </row>
    <row r="17560">
      <c r="A17560" s="441">
        <v>45892.758448506946</v>
      </c>
      <c r="B17560" s="294" t="s">
        <v>9189</v>
      </c>
    </row>
    <row r="17561">
      <c r="A17561" s="441">
        <v>45892.75846590278</v>
      </c>
      <c r="B17561" s="294" t="s">
        <v>2283</v>
      </c>
    </row>
    <row r="17562">
      <c r="A17562" s="441">
        <v>45892.75848697917</v>
      </c>
      <c r="B17562" s="294" t="s">
        <v>9190</v>
      </c>
    </row>
    <row r="17563">
      <c r="A17563" s="441">
        <v>45892.83155375</v>
      </c>
      <c r="B17563" s="294" t="s">
        <v>9191</v>
      </c>
    </row>
    <row r="17564">
      <c r="A17564" s="441">
        <v>45892.83156329861</v>
      </c>
      <c r="B17564" s="294" t="s">
        <v>2739</v>
      </c>
    </row>
    <row r="17565">
      <c r="A17565" s="441">
        <v>45892.83156738426</v>
      </c>
      <c r="B17565" s="294" t="s">
        <v>2740</v>
      </c>
    </row>
    <row r="17566">
      <c r="A17566" s="441">
        <v>45892.831585312495</v>
      </c>
      <c r="B17566" s="294" t="s">
        <v>9192</v>
      </c>
    </row>
    <row r="17567">
      <c r="A17567" s="441">
        <v>45892.83159783565</v>
      </c>
      <c r="B17567" s="294" t="s">
        <v>9193</v>
      </c>
    </row>
    <row r="17568">
      <c r="A17568" s="441">
        <v>45892.832748298606</v>
      </c>
      <c r="B17568" s="294" t="s">
        <v>9194</v>
      </c>
    </row>
    <row r="17569">
      <c r="A17569" s="441">
        <v>45892.832751875</v>
      </c>
      <c r="B17569" s="294" t="s">
        <v>2274</v>
      </c>
    </row>
    <row r="17570">
      <c r="A17570" s="441">
        <v>45892.83275958333</v>
      </c>
      <c r="B17570" s="294" t="s">
        <v>2739</v>
      </c>
    </row>
    <row r="17571">
      <c r="A17571" s="441">
        <v>45892.83276291667</v>
      </c>
      <c r="B17571" s="294" t="s">
        <v>2744</v>
      </c>
    </row>
    <row r="17572">
      <c r="A17572" s="441">
        <v>45892.83276734954</v>
      </c>
      <c r="B17572" s="294" t="s">
        <v>9121</v>
      </c>
    </row>
    <row r="17573">
      <c r="A17573" s="441">
        <v>45892.83277083334</v>
      </c>
      <c r="B17573" s="294" t="s">
        <v>9122</v>
      </c>
    </row>
    <row r="17574">
      <c r="A17574" s="441">
        <v>45892.833024374995</v>
      </c>
      <c r="B17574" s="294" t="s">
        <v>2278</v>
      </c>
    </row>
    <row r="17575">
      <c r="A17575" s="441">
        <v>45892.83304243056</v>
      </c>
      <c r="B17575" s="294" t="s">
        <v>9195</v>
      </c>
    </row>
    <row r="17576">
      <c r="A17576" s="441">
        <v>45892.833114375</v>
      </c>
      <c r="B17576" s="294" t="s">
        <v>2280</v>
      </c>
    </row>
    <row r="17577">
      <c r="A17577" s="441">
        <v>45892.8331353588</v>
      </c>
      <c r="B17577" s="294" t="s">
        <v>2281</v>
      </c>
    </row>
    <row r="17578">
      <c r="A17578" s="441">
        <v>45892.83330363426</v>
      </c>
      <c r="B17578" s="294" t="s">
        <v>9196</v>
      </c>
    </row>
    <row r="17579">
      <c r="A17579" s="441">
        <v>45892.83330730324</v>
      </c>
      <c r="B17579" s="294" t="s">
        <v>2283</v>
      </c>
    </row>
    <row r="17580">
      <c r="A17580" s="441">
        <v>45892.833316979166</v>
      </c>
      <c r="B17580" s="294" t="s">
        <v>9197</v>
      </c>
    </row>
    <row r="17581">
      <c r="A17581" s="441">
        <v>45892.83332041667</v>
      </c>
      <c r="B17581" s="294" t="s">
        <v>2285</v>
      </c>
    </row>
    <row r="17582">
      <c r="A17582" s="441">
        <v>45892.8333250463</v>
      </c>
      <c r="B17582" s="294" t="s">
        <v>9198</v>
      </c>
    </row>
    <row r="17583">
      <c r="A17583" s="441">
        <v>45892.83333297454</v>
      </c>
      <c r="B17583" s="294" t="s">
        <v>9199</v>
      </c>
    </row>
    <row r="17584">
      <c r="A17584" s="441">
        <v>45892.90496837963</v>
      </c>
      <c r="B17584" s="294" t="s">
        <v>9200</v>
      </c>
    </row>
    <row r="17585">
      <c r="A17585" s="441">
        <v>45892.904972118056</v>
      </c>
      <c r="B17585" s="294" t="s">
        <v>2260</v>
      </c>
    </row>
    <row r="17586">
      <c r="A17586" s="441">
        <v>45892.90497567129</v>
      </c>
      <c r="B17586" s="294" t="s">
        <v>9153</v>
      </c>
    </row>
    <row r="17587">
      <c r="A17587" s="441">
        <v>45892.90497878472</v>
      </c>
      <c r="B17587" s="294" t="s">
        <v>2264</v>
      </c>
    </row>
    <row r="17588">
      <c r="A17588" s="441">
        <v>45892.90516229167</v>
      </c>
      <c r="B17588" s="294" t="s">
        <v>9201</v>
      </c>
    </row>
    <row r="17589">
      <c r="A17589" s="441">
        <v>45892.90516618056</v>
      </c>
      <c r="B17589" s="294" t="s">
        <v>2260</v>
      </c>
    </row>
    <row r="17590">
      <c r="A17590" s="441">
        <v>45892.905170266204</v>
      </c>
      <c r="B17590" s="294" t="s">
        <v>9153</v>
      </c>
    </row>
    <row r="17591">
      <c r="A17591" s="441">
        <v>45892.90517370371</v>
      </c>
      <c r="B17591" s="294" t="s">
        <v>2264</v>
      </c>
    </row>
    <row r="17592">
      <c r="A17592" s="441">
        <v>45892.98154739583</v>
      </c>
      <c r="B17592" s="294" t="s">
        <v>9202</v>
      </c>
    </row>
    <row r="17593">
      <c r="A17593" s="441">
        <v>45892.98155054398</v>
      </c>
      <c r="B17593" s="294" t="s">
        <v>2260</v>
      </c>
    </row>
    <row r="17594">
      <c r="A17594" s="441">
        <v>45892.98155357639</v>
      </c>
      <c r="B17594" s="294" t="s">
        <v>2593</v>
      </c>
    </row>
    <row r="17595">
      <c r="A17595" s="441">
        <v>45892.98155607639</v>
      </c>
      <c r="B17595" s="294" t="s">
        <v>2264</v>
      </c>
    </row>
    <row r="17596">
      <c r="A17596" s="441">
        <v>45893.06455982639</v>
      </c>
      <c r="B17596" s="294" t="s">
        <v>9203</v>
      </c>
    </row>
    <row r="17597">
      <c r="A17597" s="441">
        <v>45893.0645678588</v>
      </c>
      <c r="B17597" s="294" t="s">
        <v>2828</v>
      </c>
    </row>
    <row r="17598">
      <c r="A17598" s="441">
        <v>45893.064571689814</v>
      </c>
      <c r="B17598" s="294" t="s">
        <v>2565</v>
      </c>
    </row>
    <row r="17599">
      <c r="A17599" s="441">
        <v>45893.06458438658</v>
      </c>
      <c r="B17599" s="294" t="s">
        <v>9204</v>
      </c>
    </row>
    <row r="17600">
      <c r="A17600" s="441">
        <v>45893.064598032404</v>
      </c>
      <c r="B17600" s="294" t="s">
        <v>9205</v>
      </c>
    </row>
    <row r="17601">
      <c r="A17601" s="441">
        <v>45893.06476940972</v>
      </c>
      <c r="B17601" s="294" t="s">
        <v>9206</v>
      </c>
    </row>
    <row r="17602">
      <c r="A17602" s="441">
        <v>45893.06477358796</v>
      </c>
      <c r="B17602" s="294" t="s">
        <v>2274</v>
      </c>
    </row>
    <row r="17603">
      <c r="A17603" s="441">
        <v>45893.0647804051</v>
      </c>
      <c r="B17603" s="294" t="s">
        <v>2828</v>
      </c>
    </row>
    <row r="17604">
      <c r="A17604" s="441">
        <v>45893.064783865746</v>
      </c>
      <c r="B17604" s="294" t="s">
        <v>2832</v>
      </c>
    </row>
    <row r="17605">
      <c r="A17605" s="441">
        <v>45893.06478695602</v>
      </c>
      <c r="B17605" s="294" t="s">
        <v>9121</v>
      </c>
    </row>
    <row r="17606">
      <c r="A17606" s="441">
        <v>45893.06479002315</v>
      </c>
      <c r="B17606" s="294" t="s">
        <v>9122</v>
      </c>
    </row>
    <row r="17607">
      <c r="A17607" s="441">
        <v>45893.06489026621</v>
      </c>
      <c r="B17607" s="294" t="s">
        <v>2278</v>
      </c>
    </row>
    <row r="17608">
      <c r="A17608" s="441">
        <v>45893.06490261574</v>
      </c>
      <c r="B17608" s="294" t="s">
        <v>9207</v>
      </c>
    </row>
    <row r="17609">
      <c r="A17609" s="441">
        <v>45893.06493291666</v>
      </c>
      <c r="B17609" s="294" t="s">
        <v>2280</v>
      </c>
    </row>
    <row r="17610">
      <c r="A17610" s="441">
        <v>45893.06494271991</v>
      </c>
      <c r="B17610" s="294" t="s">
        <v>2281</v>
      </c>
    </row>
    <row r="17611">
      <c r="A17611" s="441">
        <v>45893.065014907406</v>
      </c>
      <c r="B17611" s="294" t="s">
        <v>9208</v>
      </c>
    </row>
    <row r="17612">
      <c r="A17612" s="441">
        <v>45893.06508554398</v>
      </c>
      <c r="B17612" s="294" t="s">
        <v>2283</v>
      </c>
    </row>
    <row r="17613">
      <c r="A17613" s="441">
        <v>45893.06509246527</v>
      </c>
      <c r="B17613" s="294" t="s">
        <v>9209</v>
      </c>
    </row>
    <row r="17614">
      <c r="A17614" s="441">
        <v>45893.06509829861</v>
      </c>
      <c r="B17614" s="294" t="s">
        <v>2285</v>
      </c>
    </row>
    <row r="17615">
      <c r="A17615" s="441">
        <v>45893.06510248843</v>
      </c>
      <c r="B17615" s="294" t="s">
        <v>9210</v>
      </c>
    </row>
    <row r="17616">
      <c r="A17616" s="441">
        <v>45893.06510972222</v>
      </c>
      <c r="B17616" s="294" t="s">
        <v>9211</v>
      </c>
    </row>
    <row r="17617">
      <c r="A17617" s="441">
        <v>45893.257210104166</v>
      </c>
      <c r="B17617" s="294" t="s">
        <v>9212</v>
      </c>
    </row>
    <row r="17618">
      <c r="A17618" s="441">
        <v>45893.257248009264</v>
      </c>
      <c r="B17618" s="294" t="s">
        <v>9213</v>
      </c>
    </row>
    <row r="17619">
      <c r="A17619" s="441">
        <v>45893.2572559838</v>
      </c>
      <c r="B17619" s="294" t="s">
        <v>2283</v>
      </c>
    </row>
    <row r="17620">
      <c r="A17620" s="441">
        <v>45893.257263125</v>
      </c>
      <c r="B17620" s="294" t="s">
        <v>9214</v>
      </c>
    </row>
    <row r="17621">
      <c r="A17621" s="441">
        <v>45893.281184189815</v>
      </c>
      <c r="B17621" s="294" t="s">
        <v>9215</v>
      </c>
    </row>
    <row r="17622">
      <c r="A17622" s="441">
        <v>45893.28119311343</v>
      </c>
      <c r="B17622" s="294" t="s">
        <v>2625</v>
      </c>
    </row>
    <row r="17623">
      <c r="A17623" s="441">
        <v>45893.2811975463</v>
      </c>
      <c r="B17623" s="294" t="s">
        <v>2398</v>
      </c>
    </row>
    <row r="17624">
      <c r="A17624" s="441">
        <v>45893.281213078706</v>
      </c>
      <c r="B17624" s="294" t="s">
        <v>2399</v>
      </c>
    </row>
    <row r="17625">
      <c r="A17625" s="441">
        <v>45893.28122293981</v>
      </c>
      <c r="B17625" s="294" t="s">
        <v>9216</v>
      </c>
    </row>
    <row r="17626">
      <c r="A17626" s="441">
        <v>45893.281680405096</v>
      </c>
      <c r="B17626" s="294" t="s">
        <v>9217</v>
      </c>
    </row>
    <row r="17627">
      <c r="A17627" s="441">
        <v>45893.281684814814</v>
      </c>
      <c r="B17627" s="294" t="s">
        <v>2274</v>
      </c>
    </row>
    <row r="17628">
      <c r="A17628" s="441">
        <v>45893.281695</v>
      </c>
      <c r="B17628" s="294" t="s">
        <v>2625</v>
      </c>
    </row>
    <row r="17629">
      <c r="A17629" s="441">
        <v>45893.28169905093</v>
      </c>
      <c r="B17629" s="294" t="s">
        <v>2628</v>
      </c>
    </row>
    <row r="17630">
      <c r="A17630" s="441">
        <v>45893.28170359954</v>
      </c>
      <c r="B17630" s="294" t="s">
        <v>9121</v>
      </c>
    </row>
    <row r="17631">
      <c r="A17631" s="441">
        <v>45893.281708055554</v>
      </c>
      <c r="B17631" s="294" t="s">
        <v>9122</v>
      </c>
    </row>
    <row r="17632">
      <c r="A17632" s="441">
        <v>45893.28182737269</v>
      </c>
      <c r="B17632" s="294" t="s">
        <v>2333</v>
      </c>
    </row>
    <row r="17633">
      <c r="A17633" s="441">
        <v>45893.281847569444</v>
      </c>
      <c r="B17633" s="294" t="s">
        <v>9218</v>
      </c>
    </row>
    <row r="17634">
      <c r="A17634" s="441">
        <v>45893.281885439814</v>
      </c>
      <c r="B17634" s="294" t="s">
        <v>2280</v>
      </c>
    </row>
    <row r="17635">
      <c r="A17635" s="441">
        <v>45893.281903298615</v>
      </c>
      <c r="B17635" s="294" t="s">
        <v>2281</v>
      </c>
    </row>
    <row r="17636">
      <c r="A17636" s="441">
        <v>45893.28206236111</v>
      </c>
      <c r="B17636" s="294" t="s">
        <v>9219</v>
      </c>
    </row>
    <row r="17637">
      <c r="A17637" s="441">
        <v>45893.2820671875</v>
      </c>
      <c r="B17637" s="294" t="s">
        <v>2283</v>
      </c>
    </row>
    <row r="17638">
      <c r="A17638" s="441">
        <v>45893.28207518518</v>
      </c>
      <c r="B17638" s="294" t="s">
        <v>9220</v>
      </c>
    </row>
    <row r="17639">
      <c r="A17639" s="441">
        <v>45893.28207987269</v>
      </c>
      <c r="B17639" s="294" t="s">
        <v>2285</v>
      </c>
    </row>
    <row r="17640">
      <c r="A17640" s="441">
        <v>45893.2820857176</v>
      </c>
      <c r="B17640" s="294" t="s">
        <v>9221</v>
      </c>
    </row>
    <row r="17641">
      <c r="A17641" s="441">
        <v>45893.282095312505</v>
      </c>
      <c r="B17641" s="294" t="s">
        <v>9222</v>
      </c>
    </row>
    <row r="17642">
      <c r="A17642" s="441">
        <v>45893.3598249537</v>
      </c>
      <c r="B17642" s="294" t="s">
        <v>9223</v>
      </c>
    </row>
    <row r="17643">
      <c r="A17643" s="441">
        <v>45893.35982903936</v>
      </c>
      <c r="B17643" s="294" t="s">
        <v>2260</v>
      </c>
    </row>
    <row r="17644">
      <c r="A17644" s="441">
        <v>45893.359835138894</v>
      </c>
      <c r="B17644" s="294" t="s">
        <v>2414</v>
      </c>
    </row>
    <row r="17645">
      <c r="A17645" s="441">
        <v>45893.35984606481</v>
      </c>
      <c r="B17645" s="294" t="s">
        <v>2264</v>
      </c>
    </row>
    <row r="17646">
      <c r="A17646" s="441">
        <v>45893.36023089121</v>
      </c>
      <c r="B17646" s="294" t="s">
        <v>9224</v>
      </c>
    </row>
    <row r="17647">
      <c r="A17647" s="441">
        <v>45893.360235</v>
      </c>
      <c r="B17647" s="294" t="s">
        <v>2260</v>
      </c>
    </row>
    <row r="17648">
      <c r="A17648" s="441">
        <v>45893.360238946756</v>
      </c>
      <c r="B17648" s="294" t="s">
        <v>2414</v>
      </c>
    </row>
    <row r="17649">
      <c r="A17649" s="441">
        <v>45893.36025262732</v>
      </c>
      <c r="B17649" s="294" t="s">
        <v>2264</v>
      </c>
    </row>
    <row r="17650">
      <c r="A17650" s="441">
        <v>45893.360571365745</v>
      </c>
      <c r="B17650" s="294" t="s">
        <v>9225</v>
      </c>
    </row>
    <row r="17651">
      <c r="A17651" s="441">
        <v>45893.360588564814</v>
      </c>
      <c r="B17651" s="294" t="s">
        <v>2260</v>
      </c>
    </row>
    <row r="17652">
      <c r="A17652" s="441">
        <v>45893.36059466435</v>
      </c>
      <c r="B17652" s="294" t="s">
        <v>2414</v>
      </c>
    </row>
    <row r="17653">
      <c r="A17653" s="441">
        <v>45893.36059877315</v>
      </c>
      <c r="B17653" s="294" t="s">
        <v>2264</v>
      </c>
    </row>
    <row r="17654">
      <c r="A17654" s="441">
        <v>45893.36343614583</v>
      </c>
      <c r="B17654" s="294" t="s">
        <v>9226</v>
      </c>
    </row>
    <row r="17655">
      <c r="A17655" s="441">
        <v>45893.3634480787</v>
      </c>
      <c r="B17655" s="294" t="s">
        <v>2603</v>
      </c>
    </row>
    <row r="17656">
      <c r="A17656" s="441">
        <v>45893.363451446756</v>
      </c>
      <c r="B17656" s="294" t="s">
        <v>2398</v>
      </c>
    </row>
    <row r="17657">
      <c r="A17657" s="441">
        <v>45893.36345766204</v>
      </c>
      <c r="B17657" s="294" t="s">
        <v>2399</v>
      </c>
    </row>
    <row r="17658">
      <c r="A17658" s="441">
        <v>45893.36346954861</v>
      </c>
      <c r="B17658" s="294" t="s">
        <v>9227</v>
      </c>
    </row>
    <row r="17659">
      <c r="A17659" s="441">
        <v>45893.36390483796</v>
      </c>
      <c r="B17659" s="294" t="s">
        <v>9228</v>
      </c>
    </row>
    <row r="17660">
      <c r="A17660" s="441">
        <v>45893.36391181713</v>
      </c>
      <c r="B17660" s="294" t="s">
        <v>2612</v>
      </c>
    </row>
    <row r="17661">
      <c r="A17661" s="441">
        <v>45893.36392278935</v>
      </c>
      <c r="B17661" s="294" t="s">
        <v>2398</v>
      </c>
    </row>
    <row r="17662">
      <c r="A17662" s="441">
        <v>45893.3639415162</v>
      </c>
      <c r="B17662" s="294" t="s">
        <v>2399</v>
      </c>
    </row>
    <row r="17663">
      <c r="A17663" s="441">
        <v>45893.36395241898</v>
      </c>
      <c r="B17663" s="294" t="s">
        <v>9229</v>
      </c>
    </row>
    <row r="17664">
      <c r="A17664" s="441">
        <v>45893.36429429398</v>
      </c>
      <c r="B17664" s="294" t="s">
        <v>9230</v>
      </c>
    </row>
    <row r="17665">
      <c r="A17665" s="441">
        <v>45893.3642975</v>
      </c>
      <c r="B17665" s="294" t="s">
        <v>2274</v>
      </c>
    </row>
    <row r="17666">
      <c r="A17666" s="441">
        <v>45893.36430490741</v>
      </c>
      <c r="B17666" s="294" t="s">
        <v>2603</v>
      </c>
    </row>
    <row r="17667">
      <c r="A17667" s="441">
        <v>45893.36430826389</v>
      </c>
      <c r="B17667" s="294" t="s">
        <v>2615</v>
      </c>
    </row>
    <row r="17668">
      <c r="A17668" s="441">
        <v>45893.36431201389</v>
      </c>
      <c r="B17668" s="294" t="s">
        <v>9121</v>
      </c>
    </row>
    <row r="17669">
      <c r="A17669" s="441">
        <v>45893.36431550926</v>
      </c>
      <c r="B17669" s="294" t="s">
        <v>9122</v>
      </c>
    </row>
    <row r="17670">
      <c r="A17670" s="441">
        <v>45893.364396875</v>
      </c>
      <c r="B17670" s="294" t="s">
        <v>2374</v>
      </c>
    </row>
    <row r="17671">
      <c r="A17671" s="441">
        <v>45893.36440951389</v>
      </c>
      <c r="B17671" s="294" t="s">
        <v>9231</v>
      </c>
    </row>
    <row r="17672">
      <c r="A17672" s="441">
        <v>45893.364426782406</v>
      </c>
      <c r="B17672" s="294" t="s">
        <v>2280</v>
      </c>
    </row>
    <row r="17673">
      <c r="A17673" s="441">
        <v>45893.3644353125</v>
      </c>
      <c r="B17673" s="294" t="s">
        <v>2281</v>
      </c>
    </row>
    <row r="17674">
      <c r="A17674" s="441">
        <v>45893.36449734954</v>
      </c>
      <c r="B17674" s="294" t="s">
        <v>9232</v>
      </c>
    </row>
    <row r="17675">
      <c r="A17675" s="441">
        <v>45893.36450045139</v>
      </c>
      <c r="B17675" s="294" t="s">
        <v>2283</v>
      </c>
    </row>
    <row r="17676">
      <c r="A17676" s="441">
        <v>45893.36451565972</v>
      </c>
      <c r="B17676" s="294" t="s">
        <v>9233</v>
      </c>
    </row>
    <row r="17677">
      <c r="A17677" s="441">
        <v>45893.36451841435</v>
      </c>
      <c r="B17677" s="294" t="s">
        <v>2285</v>
      </c>
    </row>
    <row r="17678">
      <c r="A17678" s="441">
        <v>45893.36452325231</v>
      </c>
      <c r="B17678" s="294" t="s">
        <v>9234</v>
      </c>
    </row>
    <row r="17679">
      <c r="A17679" s="441">
        <v>45893.36452931713</v>
      </c>
      <c r="B17679" s="294" t="s">
        <v>9235</v>
      </c>
    </row>
    <row r="17680">
      <c r="A17680" s="441">
        <v>45893.364705092594</v>
      </c>
      <c r="B17680" s="294" t="s">
        <v>9236</v>
      </c>
    </row>
    <row r="17681">
      <c r="A17681" s="441">
        <v>45893.364729953704</v>
      </c>
      <c r="B17681" s="294" t="s">
        <v>2274</v>
      </c>
    </row>
    <row r="17682">
      <c r="A17682" s="441">
        <v>45893.3647403125</v>
      </c>
      <c r="B17682" s="294" t="s">
        <v>2612</v>
      </c>
    </row>
    <row r="17683">
      <c r="A17683" s="441">
        <v>45893.36474472222</v>
      </c>
      <c r="B17683" s="294" t="s">
        <v>3957</v>
      </c>
    </row>
    <row r="17684">
      <c r="A17684" s="441">
        <v>45893.36475604167</v>
      </c>
      <c r="B17684" s="294" t="s">
        <v>9121</v>
      </c>
    </row>
    <row r="17685">
      <c r="A17685" s="441">
        <v>45893.364760439814</v>
      </c>
      <c r="B17685" s="294" t="s">
        <v>9122</v>
      </c>
    </row>
    <row r="17686">
      <c r="A17686" s="441">
        <v>45893.36479255787</v>
      </c>
      <c r="B17686" s="294" t="s">
        <v>9237</v>
      </c>
    </row>
    <row r="17687">
      <c r="A17687" s="441">
        <v>45893.36481107639</v>
      </c>
      <c r="B17687" s="294" t="s">
        <v>2426</v>
      </c>
    </row>
    <row r="17688">
      <c r="A17688" s="441">
        <v>45893.36481623843</v>
      </c>
      <c r="B17688" s="294" t="s">
        <v>2398</v>
      </c>
    </row>
    <row r="17689">
      <c r="A17689" s="441">
        <v>45893.36482616898</v>
      </c>
      <c r="B17689" s="294" t="s">
        <v>2399</v>
      </c>
    </row>
    <row r="17690">
      <c r="A17690" s="441">
        <v>45893.36484652778</v>
      </c>
      <c r="B17690" s="294" t="s">
        <v>9238</v>
      </c>
    </row>
    <row r="17691">
      <c r="A17691" s="441">
        <v>45893.36500415509</v>
      </c>
      <c r="B17691" s="294" t="s">
        <v>2278</v>
      </c>
    </row>
    <row r="17692">
      <c r="A17692" s="441">
        <v>45893.365033344904</v>
      </c>
      <c r="B17692" s="294" t="s">
        <v>9239</v>
      </c>
    </row>
    <row r="17693">
      <c r="A17693" s="441">
        <v>45893.36511480324</v>
      </c>
      <c r="B17693" s="294" t="s">
        <v>2280</v>
      </c>
    </row>
    <row r="17694">
      <c r="A17694" s="441">
        <v>45893.36512592593</v>
      </c>
      <c r="B17694" s="294" t="s">
        <v>2281</v>
      </c>
    </row>
    <row r="17695">
      <c r="A17695" s="441">
        <v>45893.3652099537</v>
      </c>
      <c r="B17695" s="294" t="s">
        <v>9240</v>
      </c>
    </row>
    <row r="17696">
      <c r="A17696" s="441">
        <v>45893.36521449074</v>
      </c>
      <c r="B17696" s="294" t="s">
        <v>2274</v>
      </c>
    </row>
    <row r="17697">
      <c r="A17697" s="441">
        <v>45893.365226678245</v>
      </c>
      <c r="B17697" s="294" t="s">
        <v>2426</v>
      </c>
    </row>
    <row r="17698">
      <c r="A17698" s="441">
        <v>45893.36523140046</v>
      </c>
      <c r="B17698" s="294" t="s">
        <v>2429</v>
      </c>
    </row>
    <row r="17699">
      <c r="A17699" s="441">
        <v>45893.36523633102</v>
      </c>
      <c r="B17699" s="294" t="s">
        <v>9121</v>
      </c>
    </row>
    <row r="17700">
      <c r="A17700" s="441">
        <v>45893.36524136574</v>
      </c>
      <c r="B17700" s="294" t="s">
        <v>9122</v>
      </c>
    </row>
    <row r="17701">
      <c r="A17701" s="441">
        <v>45893.36534827546</v>
      </c>
      <c r="B17701" s="294" t="s">
        <v>9241</v>
      </c>
    </row>
    <row r="17702">
      <c r="A17702" s="441">
        <v>45893.36535248843</v>
      </c>
      <c r="B17702" s="294" t="s">
        <v>2283</v>
      </c>
    </row>
    <row r="17703">
      <c r="A17703" s="441">
        <v>45893.36536048611</v>
      </c>
      <c r="B17703" s="294" t="s">
        <v>9242</v>
      </c>
    </row>
    <row r="17704">
      <c r="A17704" s="441">
        <v>45893.36536435185</v>
      </c>
      <c r="B17704" s="294" t="s">
        <v>2285</v>
      </c>
    </row>
    <row r="17705">
      <c r="A17705" s="441">
        <v>45893.365377152775</v>
      </c>
      <c r="B17705" s="294" t="s">
        <v>9243</v>
      </c>
    </row>
    <row r="17706">
      <c r="A17706" s="441">
        <v>45893.365392210646</v>
      </c>
      <c r="B17706" s="294" t="s">
        <v>9244</v>
      </c>
    </row>
    <row r="17707">
      <c r="A17707" s="441">
        <v>45893.36611415509</v>
      </c>
      <c r="B17707" s="294" t="s">
        <v>2374</v>
      </c>
    </row>
    <row r="17708">
      <c r="A17708" s="441">
        <v>45893.366145821754</v>
      </c>
      <c r="B17708" s="294" t="s">
        <v>9245</v>
      </c>
    </row>
    <row r="17709">
      <c r="A17709" s="441">
        <v>45893.366492534726</v>
      </c>
      <c r="B17709" s="294" t="s">
        <v>2280</v>
      </c>
    </row>
    <row r="17710">
      <c r="A17710" s="441">
        <v>45893.36650305556</v>
      </c>
      <c r="B17710" s="294" t="s">
        <v>2281</v>
      </c>
    </row>
    <row r="17711">
      <c r="A17711" s="441">
        <v>45893.367630520836</v>
      </c>
      <c r="B17711" s="294" t="s">
        <v>9246</v>
      </c>
    </row>
    <row r="17712">
      <c r="A17712" s="441">
        <v>45893.36763626157</v>
      </c>
      <c r="B17712" s="294" t="s">
        <v>2283</v>
      </c>
    </row>
    <row r="17713">
      <c r="A17713" s="441">
        <v>45893.367647175925</v>
      </c>
      <c r="B17713" s="294" t="s">
        <v>9247</v>
      </c>
    </row>
    <row r="17714">
      <c r="A17714" s="441">
        <v>45893.36765107639</v>
      </c>
      <c r="B17714" s="294" t="s">
        <v>2285</v>
      </c>
    </row>
    <row r="17715">
      <c r="A17715" s="441">
        <v>45893.36765847223</v>
      </c>
      <c r="B17715" s="294" t="s">
        <v>9248</v>
      </c>
    </row>
    <row r="17716">
      <c r="A17716" s="441">
        <v>45893.367668541665</v>
      </c>
      <c r="B17716" s="294" t="s">
        <v>9249</v>
      </c>
    </row>
    <row r="17717">
      <c r="A17717" s="441">
        <v>45893.37509081019</v>
      </c>
      <c r="B17717" s="294" t="s">
        <v>2290</v>
      </c>
    </row>
    <row r="17718">
      <c r="A17718" s="441">
        <v>45893.37582215278</v>
      </c>
      <c r="B17718" s="294" t="s">
        <v>4122</v>
      </c>
    </row>
    <row r="17719">
      <c r="A17719" s="441">
        <v>45893.37602394676</v>
      </c>
      <c r="B17719" s="294" t="s">
        <v>3022</v>
      </c>
    </row>
    <row r="17720">
      <c r="A17720" s="441">
        <v>45893.37603883102</v>
      </c>
      <c r="B17720" s="294" t="s">
        <v>9250</v>
      </c>
    </row>
    <row r="17721">
      <c r="A17721" s="441">
        <v>45893.37605611111</v>
      </c>
      <c r="B17721" s="294" t="s">
        <v>9251</v>
      </c>
    </row>
    <row r="17722">
      <c r="A17722" s="441">
        <v>45893.37606353009</v>
      </c>
      <c r="B17722" s="294" t="s">
        <v>9252</v>
      </c>
    </row>
    <row r="17723">
      <c r="A17723" s="441">
        <v>45893.37606607639</v>
      </c>
      <c r="B17723" s="294" t="s">
        <v>2283</v>
      </c>
    </row>
    <row r="17724">
      <c r="A17724" s="441">
        <v>45893.37607366898</v>
      </c>
      <c r="B17724" s="294" t="s">
        <v>9253</v>
      </c>
    </row>
    <row r="17725">
      <c r="A17725" s="441">
        <v>45893.39153641203</v>
      </c>
      <c r="B17725" s="294" t="s">
        <v>9254</v>
      </c>
    </row>
    <row r="17726">
      <c r="A17726" s="441">
        <v>45893.39154135417</v>
      </c>
      <c r="B17726" s="294" t="s">
        <v>2260</v>
      </c>
    </row>
    <row r="17727">
      <c r="A17727" s="441">
        <v>45893.39154607639</v>
      </c>
      <c r="B17727" s="294" t="s">
        <v>2414</v>
      </c>
    </row>
    <row r="17728">
      <c r="A17728" s="441">
        <v>45893.39156021991</v>
      </c>
      <c r="B17728" s="294" t="s">
        <v>2264</v>
      </c>
    </row>
    <row r="17729">
      <c r="A17729" s="441">
        <v>45893.41285512732</v>
      </c>
      <c r="B17729" s="294" t="s">
        <v>9255</v>
      </c>
    </row>
    <row r="17730">
      <c r="A17730" s="441">
        <v>45893.41286755787</v>
      </c>
      <c r="B17730" s="294" t="s">
        <v>2372</v>
      </c>
    </row>
    <row r="17731">
      <c r="A17731" s="441">
        <v>45893.41288809028</v>
      </c>
      <c r="B17731" s="294" t="s">
        <v>2398</v>
      </c>
    </row>
    <row r="17732">
      <c r="A17732" s="441">
        <v>45893.41289568287</v>
      </c>
      <c r="B17732" s="294" t="s">
        <v>2399</v>
      </c>
    </row>
    <row r="17733">
      <c r="A17733" s="441">
        <v>45893.41290814815</v>
      </c>
      <c r="B17733" s="294" t="s">
        <v>9256</v>
      </c>
    </row>
    <row r="17734">
      <c r="A17734" s="441">
        <v>45893.414250393515</v>
      </c>
      <c r="B17734" s="294" t="s">
        <v>9257</v>
      </c>
    </row>
    <row r="17735">
      <c r="A17735" s="441">
        <v>45893.41426694444</v>
      </c>
      <c r="B17735" s="294" t="s">
        <v>2274</v>
      </c>
    </row>
    <row r="17736">
      <c r="A17736" s="441">
        <v>45893.414289953704</v>
      </c>
      <c r="B17736" s="294" t="s">
        <v>2372</v>
      </c>
    </row>
    <row r="17737">
      <c r="A17737" s="441">
        <v>45893.414295821756</v>
      </c>
      <c r="B17737" s="294" t="s">
        <v>2373</v>
      </c>
    </row>
    <row r="17738">
      <c r="A17738" s="441">
        <v>45893.414301944445</v>
      </c>
      <c r="B17738" s="294" t="s">
        <v>9121</v>
      </c>
    </row>
    <row r="17739">
      <c r="A17739" s="441">
        <v>45893.41430704861</v>
      </c>
      <c r="B17739" s="294" t="s">
        <v>9122</v>
      </c>
    </row>
    <row r="17740">
      <c r="A17740" s="441">
        <v>45893.41447579861</v>
      </c>
      <c r="B17740" s="294" t="s">
        <v>2342</v>
      </c>
    </row>
    <row r="17741">
      <c r="A17741" s="441">
        <v>45893.41449751158</v>
      </c>
      <c r="B17741" s="294" t="s">
        <v>9258</v>
      </c>
    </row>
    <row r="17742">
      <c r="A17742" s="441">
        <v>45893.41453190972</v>
      </c>
      <c r="B17742" s="294" t="s">
        <v>2280</v>
      </c>
    </row>
    <row r="17743">
      <c r="A17743" s="441">
        <v>45893.414552476854</v>
      </c>
      <c r="B17743" s="294" t="s">
        <v>2281</v>
      </c>
    </row>
    <row r="17744">
      <c r="A17744" s="441">
        <v>45893.414637395836</v>
      </c>
      <c r="B17744" s="294" t="s">
        <v>9259</v>
      </c>
    </row>
    <row r="17745">
      <c r="A17745" s="441">
        <v>45893.41464452546</v>
      </c>
      <c r="B17745" s="294" t="s">
        <v>9260</v>
      </c>
    </row>
    <row r="17746">
      <c r="A17746" s="441">
        <v>45893.41481864583</v>
      </c>
      <c r="B17746" s="294" t="s">
        <v>2435</v>
      </c>
    </row>
    <row r="17747">
      <c r="A17747" s="441">
        <v>45893.414824629624</v>
      </c>
      <c r="B17747" s="294" t="s">
        <v>9261</v>
      </c>
    </row>
    <row r="17748">
      <c r="A17748" s="441">
        <v>45893.41483054398</v>
      </c>
      <c r="B17748" s="294" t="s">
        <v>2283</v>
      </c>
    </row>
    <row r="17749">
      <c r="A17749" s="441">
        <v>45893.41484010417</v>
      </c>
      <c r="B17749" s="294" t="s">
        <v>9262</v>
      </c>
    </row>
    <row r="17750">
      <c r="A17750" s="441">
        <v>45893.414845023144</v>
      </c>
      <c r="B17750" s="294" t="s">
        <v>2285</v>
      </c>
    </row>
    <row r="17751">
      <c r="A17751" s="441">
        <v>45893.41485086805</v>
      </c>
      <c r="B17751" s="294" t="s">
        <v>9263</v>
      </c>
    </row>
    <row r="17752">
      <c r="A17752" s="441">
        <v>45893.414860046294</v>
      </c>
      <c r="B17752" s="294" t="s">
        <v>9264</v>
      </c>
    </row>
    <row r="17753">
      <c r="A17753" s="441">
        <v>45893.4414718287</v>
      </c>
      <c r="B17753" s="294" t="s">
        <v>9265</v>
      </c>
    </row>
    <row r="17754">
      <c r="A17754" s="441">
        <v>45893.441475671294</v>
      </c>
      <c r="B17754" s="294" t="s">
        <v>2260</v>
      </c>
    </row>
    <row r="17755">
      <c r="A17755" s="441">
        <v>45893.44147902778</v>
      </c>
      <c r="B17755" s="294" t="s">
        <v>9153</v>
      </c>
    </row>
    <row r="17756">
      <c r="A17756" s="441">
        <v>45893.44148201389</v>
      </c>
      <c r="B17756" s="294" t="s">
        <v>2264</v>
      </c>
    </row>
    <row r="17757">
      <c r="A17757" s="441">
        <v>45893.49040630787</v>
      </c>
      <c r="B17757" s="294" t="s">
        <v>9266</v>
      </c>
    </row>
    <row r="17758">
      <c r="A17758" s="441">
        <v>45893.490412060186</v>
      </c>
      <c r="B17758" s="294" t="s">
        <v>2260</v>
      </c>
    </row>
    <row r="17759">
      <c r="A17759" s="441">
        <v>45893.49041614583</v>
      </c>
      <c r="B17759" s="294" t="s">
        <v>3651</v>
      </c>
    </row>
    <row r="17760">
      <c r="A17760" s="441">
        <v>45893.49042908565</v>
      </c>
      <c r="B17760" s="294" t="s">
        <v>2264</v>
      </c>
    </row>
    <row r="17761">
      <c r="A17761" s="441">
        <v>45893.507038703705</v>
      </c>
      <c r="B17761" s="294" t="s">
        <v>9267</v>
      </c>
    </row>
    <row r="17762">
      <c r="A17762" s="441">
        <v>45893.50704292824</v>
      </c>
      <c r="B17762" s="294" t="s">
        <v>2260</v>
      </c>
    </row>
    <row r="17763">
      <c r="A17763" s="441">
        <v>45893.50704646991</v>
      </c>
      <c r="B17763" s="294" t="s">
        <v>4026</v>
      </c>
    </row>
    <row r="17764">
      <c r="A17764" s="441">
        <v>45893.50704964121</v>
      </c>
      <c r="B17764" s="294" t="s">
        <v>2264</v>
      </c>
    </row>
    <row r="17765">
      <c r="A17765" s="441">
        <v>45893.51817969907</v>
      </c>
      <c r="B17765" s="294" t="s">
        <v>9268</v>
      </c>
    </row>
    <row r="17766">
      <c r="A17766" s="441">
        <v>45893.51818353009</v>
      </c>
      <c r="B17766" s="294" t="s">
        <v>2260</v>
      </c>
    </row>
    <row r="17767">
      <c r="A17767" s="441">
        <v>45893.518187615744</v>
      </c>
      <c r="B17767" s="294" t="s">
        <v>2266</v>
      </c>
    </row>
    <row r="17768">
      <c r="A17768" s="441">
        <v>45893.51820168982</v>
      </c>
      <c r="B17768" s="294" t="s">
        <v>2267</v>
      </c>
    </row>
    <row r="17769">
      <c r="A17769" s="441">
        <v>45893.51820552083</v>
      </c>
      <c r="B17769" s="294" t="s">
        <v>2264</v>
      </c>
    </row>
    <row r="17770">
      <c r="A17770" s="441">
        <v>45893.52264082176</v>
      </c>
      <c r="B17770" s="294" t="s">
        <v>9269</v>
      </c>
    </row>
    <row r="17771">
      <c r="A17771" s="441">
        <v>45893.522654872686</v>
      </c>
      <c r="B17771" s="294" t="s">
        <v>2260</v>
      </c>
    </row>
    <row r="17772">
      <c r="A17772" s="441">
        <v>45893.52265888889</v>
      </c>
      <c r="B17772" s="294" t="s">
        <v>2266</v>
      </c>
    </row>
    <row r="17773">
      <c r="A17773" s="441">
        <v>45893.522674618056</v>
      </c>
      <c r="B17773" s="294" t="s">
        <v>2267</v>
      </c>
    </row>
    <row r="17774">
      <c r="A17774" s="441">
        <v>45893.52268097222</v>
      </c>
      <c r="B17774" s="294" t="s">
        <v>2264</v>
      </c>
    </row>
    <row r="17775">
      <c r="A17775" s="441">
        <v>45893.523213402776</v>
      </c>
      <c r="B17775" s="294" t="s">
        <v>9270</v>
      </c>
    </row>
    <row r="17776">
      <c r="A17776" s="441">
        <v>45893.523221261574</v>
      </c>
      <c r="B17776" s="294" t="s">
        <v>2260</v>
      </c>
    </row>
    <row r="17777">
      <c r="A17777" s="441">
        <v>45893.52322488426</v>
      </c>
      <c r="B17777" s="294" t="s">
        <v>2266</v>
      </c>
    </row>
    <row r="17778">
      <c r="A17778" s="441">
        <v>45893.523229212966</v>
      </c>
      <c r="B17778" s="294" t="s">
        <v>2267</v>
      </c>
    </row>
    <row r="17779">
      <c r="A17779" s="441">
        <v>45893.52323266203</v>
      </c>
      <c r="B17779" s="294" t="s">
        <v>2264</v>
      </c>
    </row>
    <row r="17780">
      <c r="A17780" s="441">
        <v>45893.52323322916</v>
      </c>
      <c r="B17780" s="294" t="s">
        <v>9271</v>
      </c>
    </row>
    <row r="17781">
      <c r="A17781" s="441">
        <v>45893.523237430556</v>
      </c>
      <c r="B17781" s="294" t="s">
        <v>2260</v>
      </c>
    </row>
    <row r="17782">
      <c r="A17782" s="441">
        <v>45893.52324123842</v>
      </c>
      <c r="B17782" s="294" t="s">
        <v>2266</v>
      </c>
    </row>
    <row r="17783">
      <c r="A17783" s="441">
        <v>45893.52324854166</v>
      </c>
      <c r="B17783" s="294" t="s">
        <v>2267</v>
      </c>
    </row>
    <row r="17784">
      <c r="A17784" s="441">
        <v>45893.52325265046</v>
      </c>
      <c r="B17784" s="294" t="s">
        <v>2264</v>
      </c>
    </row>
    <row r="17785">
      <c r="A17785" s="441">
        <v>45893.52328760417</v>
      </c>
      <c r="B17785" s="294" t="s">
        <v>9272</v>
      </c>
    </row>
    <row r="17786">
      <c r="A17786" s="441">
        <v>45893.523291377314</v>
      </c>
      <c r="B17786" s="294" t="s">
        <v>2260</v>
      </c>
    </row>
    <row r="17787">
      <c r="A17787" s="441">
        <v>45893.52329467592</v>
      </c>
      <c r="B17787" s="294" t="s">
        <v>2266</v>
      </c>
    </row>
    <row r="17788">
      <c r="A17788" s="441">
        <v>45893.52329846065</v>
      </c>
      <c r="B17788" s="294" t="s">
        <v>2267</v>
      </c>
    </row>
    <row r="17789">
      <c r="A17789" s="441">
        <v>45893.52330204861</v>
      </c>
      <c r="B17789" s="294" t="s">
        <v>2264</v>
      </c>
    </row>
    <row r="17790">
      <c r="A17790" s="441">
        <v>45893.52470927083</v>
      </c>
      <c r="B17790" s="294" t="s">
        <v>9273</v>
      </c>
    </row>
    <row r="17791">
      <c r="A17791" s="441">
        <v>45893.524713391205</v>
      </c>
      <c r="B17791" s="294" t="s">
        <v>2260</v>
      </c>
    </row>
    <row r="17792">
      <c r="A17792" s="441">
        <v>45893.52472078704</v>
      </c>
      <c r="B17792" s="294" t="s">
        <v>2266</v>
      </c>
    </row>
    <row r="17793">
      <c r="A17793" s="441">
        <v>45893.524725173615</v>
      </c>
      <c r="B17793" s="294" t="s">
        <v>2267</v>
      </c>
    </row>
    <row r="17794">
      <c r="A17794" s="441">
        <v>45893.52473005787</v>
      </c>
      <c r="B17794" s="294" t="s">
        <v>2264</v>
      </c>
    </row>
    <row r="17795">
      <c r="A17795" s="441">
        <v>45893.52486737269</v>
      </c>
      <c r="B17795" s="294" t="s">
        <v>9274</v>
      </c>
    </row>
    <row r="17796">
      <c r="A17796" s="441">
        <v>45893.5248728125</v>
      </c>
      <c r="B17796" s="294" t="s">
        <v>2260</v>
      </c>
    </row>
    <row r="17797">
      <c r="A17797" s="441">
        <v>45893.52487625</v>
      </c>
      <c r="B17797" s="294" t="s">
        <v>2266</v>
      </c>
    </row>
    <row r="17798">
      <c r="A17798" s="441">
        <v>45893.5248821875</v>
      </c>
      <c r="B17798" s="294" t="s">
        <v>2267</v>
      </c>
    </row>
    <row r="17799">
      <c r="A17799" s="441">
        <v>45893.52488762731</v>
      </c>
      <c r="B17799" s="294" t="s">
        <v>2264</v>
      </c>
    </row>
    <row r="17800">
      <c r="A17800" s="441">
        <v>45893.52524325231</v>
      </c>
      <c r="B17800" s="294" t="s">
        <v>9275</v>
      </c>
    </row>
    <row r="17801">
      <c r="A17801" s="441">
        <v>45893.52524697917</v>
      </c>
      <c r="B17801" s="294" t="s">
        <v>2260</v>
      </c>
    </row>
    <row r="17802">
      <c r="A17802" s="441">
        <v>45893.52525427083</v>
      </c>
      <c r="B17802" s="294" t="s">
        <v>2266</v>
      </c>
    </row>
    <row r="17803">
      <c r="A17803" s="441">
        <v>45893.52525802083</v>
      </c>
      <c r="B17803" s="294" t="s">
        <v>2267</v>
      </c>
    </row>
    <row r="17804">
      <c r="A17804" s="441">
        <v>45893.52526282407</v>
      </c>
      <c r="B17804" s="294" t="s">
        <v>2264</v>
      </c>
    </row>
    <row r="17805">
      <c r="A17805" s="441">
        <v>45893.66377600694</v>
      </c>
      <c r="B17805" s="294" t="s">
        <v>9276</v>
      </c>
    </row>
    <row r="17806">
      <c r="A17806" s="441">
        <v>45893.66378125</v>
      </c>
      <c r="B17806" s="294" t="s">
        <v>2260</v>
      </c>
    </row>
    <row r="17807">
      <c r="A17807" s="441">
        <v>45893.66378456018</v>
      </c>
      <c r="B17807" s="294" t="s">
        <v>6944</v>
      </c>
    </row>
    <row r="17808">
      <c r="A17808" s="441">
        <v>45893.663789108796</v>
      </c>
      <c r="B17808" s="294" t="s">
        <v>2264</v>
      </c>
    </row>
    <row r="17809">
      <c r="A17809" s="441">
        <v>45893.66382612268</v>
      </c>
      <c r="B17809" s="294" t="s">
        <v>9277</v>
      </c>
    </row>
    <row r="17810">
      <c r="A17810" s="441">
        <v>45893.66383119213</v>
      </c>
      <c r="B17810" s="294" t="s">
        <v>2260</v>
      </c>
    </row>
    <row r="17811">
      <c r="A17811" s="441">
        <v>45893.66383604167</v>
      </c>
      <c r="B17811" s="294" t="s">
        <v>6944</v>
      </c>
    </row>
    <row r="17812">
      <c r="A17812" s="441">
        <v>45893.66384376158</v>
      </c>
      <c r="B17812" s="294" t="s">
        <v>2264</v>
      </c>
    </row>
    <row r="17813">
      <c r="A17813" s="441">
        <v>45893.66395307871</v>
      </c>
      <c r="B17813" s="294" t="s">
        <v>9278</v>
      </c>
    </row>
    <row r="17814">
      <c r="A17814" s="441">
        <v>45893.66396832176</v>
      </c>
      <c r="B17814" s="294" t="s">
        <v>2260</v>
      </c>
    </row>
    <row r="17815">
      <c r="A17815" s="441">
        <v>45893.66397204861</v>
      </c>
      <c r="B17815" s="294" t="s">
        <v>6944</v>
      </c>
    </row>
    <row r="17816">
      <c r="A17816" s="441">
        <v>45893.66398008102</v>
      </c>
      <c r="B17816" s="294" t="s">
        <v>2264</v>
      </c>
    </row>
    <row r="17817">
      <c r="A17817" s="441">
        <v>45893.758385601854</v>
      </c>
      <c r="B17817" s="294" t="s">
        <v>2283</v>
      </c>
    </row>
    <row r="17818">
      <c r="A17818" s="441">
        <v>45893.75839336806</v>
      </c>
      <c r="B17818" s="294" t="s">
        <v>9279</v>
      </c>
    </row>
    <row r="17819">
      <c r="A17819" s="441">
        <v>45893.75840420139</v>
      </c>
      <c r="B17819" s="294" t="s">
        <v>2283</v>
      </c>
    </row>
    <row r="17820">
      <c r="A17820" s="441">
        <v>45893.75841059028</v>
      </c>
      <c r="B17820" s="294" t="s">
        <v>9280</v>
      </c>
    </row>
    <row r="17821">
      <c r="A17821" s="441">
        <v>45893.84359081018</v>
      </c>
      <c r="B17821" s="294" t="s">
        <v>9281</v>
      </c>
    </row>
    <row r="17822">
      <c r="A17822" s="441">
        <v>45893.84359568287</v>
      </c>
      <c r="B17822" s="294" t="s">
        <v>2260</v>
      </c>
    </row>
    <row r="17823">
      <c r="A17823" s="441">
        <v>45893.84360729167</v>
      </c>
      <c r="B17823" s="294" t="s">
        <v>6121</v>
      </c>
    </row>
    <row r="17824">
      <c r="A17824" s="441">
        <v>45893.84361085648</v>
      </c>
      <c r="B17824" s="294" t="s">
        <v>2262</v>
      </c>
    </row>
    <row r="17825">
      <c r="A17825" s="441">
        <v>45893.843617604165</v>
      </c>
      <c r="B17825" s="294" t="s">
        <v>6122</v>
      </c>
    </row>
    <row r="17826">
      <c r="A17826" s="441">
        <v>45893.843628206014</v>
      </c>
      <c r="B17826" s="294" t="s">
        <v>2264</v>
      </c>
    </row>
    <row r="17827">
      <c r="A17827" s="441">
        <v>45893.84402582176</v>
      </c>
      <c r="B17827" s="294" t="s">
        <v>9282</v>
      </c>
    </row>
    <row r="17828">
      <c r="A17828" s="441">
        <v>45893.84403237268</v>
      </c>
      <c r="B17828" s="294" t="s">
        <v>3507</v>
      </c>
    </row>
    <row r="17829">
      <c r="A17829" s="441">
        <v>45893.84403584491</v>
      </c>
      <c r="B17829" s="294" t="s">
        <v>3508</v>
      </c>
    </row>
    <row r="17830">
      <c r="A17830" s="441">
        <v>45893.844043923615</v>
      </c>
      <c r="B17830" s="294" t="s">
        <v>9283</v>
      </c>
    </row>
    <row r="17831">
      <c r="A17831" s="441">
        <v>45893.84405255787</v>
      </c>
      <c r="B17831" s="294" t="s">
        <v>9284</v>
      </c>
    </row>
    <row r="17832">
      <c r="A17832" s="441">
        <v>45893.844977719906</v>
      </c>
      <c r="B17832" s="294" t="s">
        <v>9285</v>
      </c>
    </row>
    <row r="17833">
      <c r="A17833" s="441">
        <v>45893.84498064815</v>
      </c>
      <c r="B17833" s="294" t="s">
        <v>2274</v>
      </c>
    </row>
    <row r="17834">
      <c r="A17834" s="441">
        <v>45893.844986412034</v>
      </c>
      <c r="B17834" s="294" t="s">
        <v>3507</v>
      </c>
    </row>
    <row r="17835">
      <c r="A17835" s="441">
        <v>45893.84498915509</v>
      </c>
      <c r="B17835" s="294" t="s">
        <v>3512</v>
      </c>
    </row>
    <row r="17836">
      <c r="A17836" s="441">
        <v>45893.84499167824</v>
      </c>
      <c r="B17836" s="294" t="s">
        <v>9286</v>
      </c>
    </row>
    <row r="17837">
      <c r="A17837" s="441">
        <v>45893.84499403935</v>
      </c>
      <c r="B17837" s="294" t="s">
        <v>9287</v>
      </c>
    </row>
    <row r="17838">
      <c r="A17838" s="441">
        <v>45893.8450805787</v>
      </c>
      <c r="B17838" s="294" t="s">
        <v>2342</v>
      </c>
    </row>
    <row r="17839">
      <c r="A17839" s="441">
        <v>45893.84509457176</v>
      </c>
      <c r="B17839" s="294" t="s">
        <v>9288</v>
      </c>
    </row>
    <row r="17840">
      <c r="A17840" s="441">
        <v>45893.84511106482</v>
      </c>
      <c r="B17840" s="294" t="s">
        <v>2280</v>
      </c>
    </row>
    <row r="17841">
      <c r="A17841" s="441">
        <v>45893.845117812496</v>
      </c>
      <c r="B17841" s="294" t="s">
        <v>2281</v>
      </c>
    </row>
    <row r="17842">
      <c r="A17842" s="441">
        <v>45893.84517518518</v>
      </c>
      <c r="B17842" s="294" t="s">
        <v>9289</v>
      </c>
    </row>
    <row r="17843">
      <c r="A17843" s="441">
        <v>45893.84517773148</v>
      </c>
      <c r="B17843" s="294" t="s">
        <v>2283</v>
      </c>
    </row>
    <row r="17844">
      <c r="A17844" s="441">
        <v>45893.84518815972</v>
      </c>
      <c r="B17844" s="294" t="s">
        <v>9290</v>
      </c>
    </row>
    <row r="17845">
      <c r="A17845" s="441">
        <v>45893.845190555556</v>
      </c>
      <c r="B17845" s="294" t="s">
        <v>2285</v>
      </c>
    </row>
    <row r="17846">
      <c r="A17846" s="441">
        <v>45893.845194629626</v>
      </c>
      <c r="B17846" s="294" t="s">
        <v>9291</v>
      </c>
    </row>
    <row r="17847">
      <c r="A17847" s="441">
        <v>45893.84520105324</v>
      </c>
      <c r="B17847" s="294" t="s">
        <v>9292</v>
      </c>
    </row>
    <row r="17848">
      <c r="A17848" s="441">
        <v>45894.047552187505</v>
      </c>
      <c r="B17848" s="294" t="s">
        <v>9293</v>
      </c>
    </row>
    <row r="17849">
      <c r="A17849" s="441">
        <v>45894.047556087964</v>
      </c>
      <c r="B17849" s="294" t="s">
        <v>2260</v>
      </c>
    </row>
    <row r="17850">
      <c r="A17850" s="441">
        <v>45894.04756028936</v>
      </c>
      <c r="B17850" s="294" t="s">
        <v>2927</v>
      </c>
    </row>
    <row r="17851">
      <c r="A17851" s="441">
        <v>45894.0475743287</v>
      </c>
      <c r="B17851" s="294" t="s">
        <v>2262</v>
      </c>
    </row>
    <row r="17852">
      <c r="A17852" s="441">
        <v>45894.047581666666</v>
      </c>
      <c r="B17852" s="294" t="s">
        <v>2928</v>
      </c>
    </row>
    <row r="17853">
      <c r="A17853" s="441">
        <v>45894.047595474534</v>
      </c>
      <c r="B17853" s="294" t="s">
        <v>2264</v>
      </c>
    </row>
    <row r="17854">
      <c r="A17854" s="441">
        <v>45894.04816535879</v>
      </c>
      <c r="B17854" s="294" t="s">
        <v>9294</v>
      </c>
    </row>
    <row r="17855">
      <c r="A17855" s="441">
        <v>45894.04817472222</v>
      </c>
      <c r="B17855" s="294" t="s">
        <v>2839</v>
      </c>
    </row>
    <row r="17856">
      <c r="A17856" s="441">
        <v>45894.04817847222</v>
      </c>
      <c r="B17856" s="294" t="s">
        <v>2565</v>
      </c>
    </row>
    <row r="17857">
      <c r="A17857" s="441">
        <v>45894.04818556713</v>
      </c>
      <c r="B17857" s="294" t="s">
        <v>9295</v>
      </c>
    </row>
    <row r="17858">
      <c r="A17858" s="441">
        <v>45894.048197881944</v>
      </c>
      <c r="B17858" s="294" t="s">
        <v>9296</v>
      </c>
    </row>
    <row r="17859">
      <c r="A17859" s="441">
        <v>45894.04917041666</v>
      </c>
      <c r="B17859" s="294" t="s">
        <v>9297</v>
      </c>
    </row>
    <row r="17860">
      <c r="A17860" s="441">
        <v>45894.0491744676</v>
      </c>
      <c r="B17860" s="294" t="s">
        <v>2274</v>
      </c>
    </row>
    <row r="17861">
      <c r="A17861" s="441">
        <v>45894.049206944444</v>
      </c>
      <c r="B17861" s="294" t="s">
        <v>2839</v>
      </c>
    </row>
    <row r="17862">
      <c r="A17862" s="441">
        <v>45894.04921025463</v>
      </c>
      <c r="B17862" s="294" t="s">
        <v>2843</v>
      </c>
    </row>
    <row r="17863">
      <c r="A17863" s="441">
        <v>45894.04921546296</v>
      </c>
      <c r="B17863" s="294" t="s">
        <v>9286</v>
      </c>
    </row>
    <row r="17864">
      <c r="A17864" s="441">
        <v>45894.049219560184</v>
      </c>
      <c r="B17864" s="294" t="s">
        <v>9287</v>
      </c>
    </row>
    <row r="17865">
      <c r="A17865" s="441">
        <v>45894.049311435185</v>
      </c>
      <c r="B17865" s="294" t="s">
        <v>2374</v>
      </c>
    </row>
    <row r="17866">
      <c r="A17866" s="441">
        <v>45894.04932398148</v>
      </c>
      <c r="B17866" s="294" t="s">
        <v>9298</v>
      </c>
    </row>
    <row r="17867">
      <c r="A17867" s="441">
        <v>45894.04934332176</v>
      </c>
      <c r="B17867" s="294" t="s">
        <v>2280</v>
      </c>
    </row>
    <row r="17868">
      <c r="A17868" s="441">
        <v>45894.04935271991</v>
      </c>
      <c r="B17868" s="294" t="s">
        <v>2281</v>
      </c>
    </row>
    <row r="17869">
      <c r="A17869" s="441">
        <v>45894.04942576389</v>
      </c>
      <c r="B17869" s="294" t="s">
        <v>9299</v>
      </c>
    </row>
    <row r="17870">
      <c r="A17870" s="441">
        <v>45894.04942887732</v>
      </c>
      <c r="B17870" s="294" t="s">
        <v>2283</v>
      </c>
    </row>
    <row r="17871">
      <c r="A17871" s="441">
        <v>45894.04943755787</v>
      </c>
      <c r="B17871" s="294" t="s">
        <v>9300</v>
      </c>
    </row>
    <row r="17872">
      <c r="A17872" s="441">
        <v>45894.04944086805</v>
      </c>
      <c r="B17872" s="294" t="s">
        <v>2285</v>
      </c>
    </row>
    <row r="17873">
      <c r="A17873" s="441">
        <v>45894.04944619213</v>
      </c>
      <c r="B17873" s="294" t="s">
        <v>9301</v>
      </c>
    </row>
    <row r="17874">
      <c r="A17874" s="441">
        <v>45894.04945655093</v>
      </c>
      <c r="B17874" s="294" t="s">
        <v>9302</v>
      </c>
    </row>
    <row r="17875">
      <c r="A17875" s="441">
        <v>45894.052666979165</v>
      </c>
      <c r="B17875" s="294" t="s">
        <v>9303</v>
      </c>
    </row>
    <row r="17876">
      <c r="A17876" s="441">
        <v>45894.05267392361</v>
      </c>
      <c r="B17876" s="294" t="s">
        <v>2275</v>
      </c>
    </row>
    <row r="17877">
      <c r="A17877" s="441">
        <v>45894.05267722222</v>
      </c>
      <c r="B17877" s="294" t="s">
        <v>2565</v>
      </c>
    </row>
    <row r="17878">
      <c r="A17878" s="441">
        <v>45894.05268420139</v>
      </c>
      <c r="B17878" s="294" t="s">
        <v>9304</v>
      </c>
    </row>
    <row r="17879">
      <c r="A17879" s="441">
        <v>45894.05270008102</v>
      </c>
      <c r="B17879" s="294" t="s">
        <v>9305</v>
      </c>
    </row>
    <row r="17880">
      <c r="A17880" s="441">
        <v>45894.05357505787</v>
      </c>
      <c r="B17880" s="294" t="s">
        <v>9306</v>
      </c>
    </row>
    <row r="17881">
      <c r="A17881" s="441">
        <v>45894.053578657404</v>
      </c>
      <c r="B17881" s="294" t="s">
        <v>2274</v>
      </c>
    </row>
    <row r="17882">
      <c r="A17882" s="441">
        <v>45894.05358702547</v>
      </c>
      <c r="B17882" s="294" t="s">
        <v>2275</v>
      </c>
    </row>
    <row r="17883">
      <c r="A17883" s="441">
        <v>45894.05359039352</v>
      </c>
      <c r="B17883" s="294" t="s">
        <v>2276</v>
      </c>
    </row>
    <row r="17884">
      <c r="A17884" s="441">
        <v>45894.0535937963</v>
      </c>
      <c r="B17884" s="294" t="s">
        <v>9286</v>
      </c>
    </row>
    <row r="17885">
      <c r="A17885" s="441">
        <v>45894.053597569444</v>
      </c>
      <c r="B17885" s="294" t="s">
        <v>9287</v>
      </c>
    </row>
    <row r="17886">
      <c r="A17886" s="441">
        <v>45894.05385350694</v>
      </c>
      <c r="B17886" s="294" t="s">
        <v>2342</v>
      </c>
    </row>
    <row r="17887">
      <c r="A17887" s="441">
        <v>45894.05386678241</v>
      </c>
      <c r="B17887" s="294" t="s">
        <v>9307</v>
      </c>
    </row>
    <row r="17888">
      <c r="A17888" s="441">
        <v>45894.05395986111</v>
      </c>
      <c r="B17888" s="294" t="s">
        <v>2280</v>
      </c>
    </row>
    <row r="17889">
      <c r="A17889" s="441">
        <v>45894.05396900463</v>
      </c>
      <c r="B17889" s="294" t="s">
        <v>2281</v>
      </c>
    </row>
    <row r="17890">
      <c r="A17890" s="441">
        <v>45894.0543312963</v>
      </c>
      <c r="B17890" s="294" t="s">
        <v>9308</v>
      </c>
    </row>
    <row r="17891">
      <c r="A17891" s="441">
        <v>45894.05433572917</v>
      </c>
      <c r="B17891" s="294" t="s">
        <v>2283</v>
      </c>
    </row>
    <row r="17892">
      <c r="A17892" s="441">
        <v>45894.05434478009</v>
      </c>
      <c r="B17892" s="294" t="s">
        <v>9309</v>
      </c>
    </row>
    <row r="17893">
      <c r="A17893" s="441">
        <v>45894.05435623843</v>
      </c>
      <c r="B17893" s="294" t="s">
        <v>2285</v>
      </c>
    </row>
    <row r="17894">
      <c r="A17894" s="441">
        <v>45894.05436376158</v>
      </c>
      <c r="B17894" s="294" t="s">
        <v>9310</v>
      </c>
    </row>
    <row r="17895">
      <c r="A17895" s="441">
        <v>45894.054373287036</v>
      </c>
      <c r="B17895" s="294" t="s">
        <v>9311</v>
      </c>
    </row>
    <row r="17896">
      <c r="A17896" s="441">
        <v>45894.07708804398</v>
      </c>
      <c r="B17896" s="294" t="s">
        <v>9312</v>
      </c>
    </row>
    <row r="17897">
      <c r="A17897" s="441">
        <v>45894.0770921875</v>
      </c>
      <c r="B17897" s="294" t="s">
        <v>2260</v>
      </c>
    </row>
    <row r="17898">
      <c r="A17898" s="441">
        <v>45894.07709627315</v>
      </c>
      <c r="B17898" s="294" t="s">
        <v>2927</v>
      </c>
    </row>
    <row r="17899">
      <c r="A17899" s="441">
        <v>45894.07712402778</v>
      </c>
      <c r="B17899" s="294" t="s">
        <v>2264</v>
      </c>
    </row>
    <row r="17900">
      <c r="A17900" s="441">
        <v>45894.343153657406</v>
      </c>
      <c r="B17900" s="294" t="s">
        <v>9313</v>
      </c>
    </row>
    <row r="17901">
      <c r="A17901" s="441">
        <v>45894.34315886574</v>
      </c>
      <c r="B17901" s="294" t="s">
        <v>2260</v>
      </c>
    </row>
    <row r="17902">
      <c r="A17902" s="441">
        <v>45894.343162627316</v>
      </c>
      <c r="B17902" s="294" t="s">
        <v>2963</v>
      </c>
    </row>
    <row r="17903">
      <c r="A17903" s="441">
        <v>45894.34319371528</v>
      </c>
      <c r="B17903" s="294" t="s">
        <v>2264</v>
      </c>
    </row>
    <row r="17904">
      <c r="A17904" s="441">
        <v>45894.37508290509</v>
      </c>
      <c r="B17904" s="294" t="s">
        <v>2290</v>
      </c>
    </row>
    <row r="17905">
      <c r="A17905" s="441">
        <v>45894.375113842594</v>
      </c>
      <c r="B17905" s="294" t="s">
        <v>2291</v>
      </c>
    </row>
    <row r="17906">
      <c r="A17906" s="441">
        <v>45894.68972596065</v>
      </c>
      <c r="B17906" s="294" t="s">
        <v>9314</v>
      </c>
    </row>
    <row r="17907">
      <c r="A17907" s="441">
        <v>45894.68973013889</v>
      </c>
      <c r="B17907" s="294" t="s">
        <v>2260</v>
      </c>
    </row>
    <row r="17908">
      <c r="A17908" s="441">
        <v>45894.68973399306</v>
      </c>
      <c r="B17908" s="294" t="s">
        <v>3991</v>
      </c>
    </row>
    <row r="17909">
      <c r="A17909" s="441">
        <v>45894.6897375</v>
      </c>
      <c r="B17909" s="294" t="s">
        <v>2262</v>
      </c>
    </row>
    <row r="17910">
      <c r="A17910" s="441">
        <v>45894.68975447917</v>
      </c>
      <c r="B17910" s="294" t="s">
        <v>3992</v>
      </c>
    </row>
    <row r="17911">
      <c r="A17911" s="441">
        <v>45894.689766041665</v>
      </c>
      <c r="B17911" s="294" t="s">
        <v>2264</v>
      </c>
    </row>
    <row r="17912">
      <c r="A17912" s="441">
        <v>45894.690844537035</v>
      </c>
      <c r="B17912" s="294" t="s">
        <v>9315</v>
      </c>
    </row>
    <row r="17913">
      <c r="A17913" s="441">
        <v>45894.69085484954</v>
      </c>
      <c r="B17913" s="294" t="s">
        <v>4087</v>
      </c>
    </row>
    <row r="17914">
      <c r="A17914" s="441">
        <v>45894.690866122684</v>
      </c>
      <c r="B17914" s="294" t="s">
        <v>4088</v>
      </c>
    </row>
    <row r="17915">
      <c r="A17915" s="441">
        <v>45894.690879050926</v>
      </c>
      <c r="B17915" s="294" t="s">
        <v>9316</v>
      </c>
    </row>
    <row r="17916">
      <c r="A17916" s="441">
        <v>45894.690908703706</v>
      </c>
      <c r="B17916" s="294" t="s">
        <v>9317</v>
      </c>
    </row>
    <row r="17917">
      <c r="A17917" s="441">
        <v>45894.691488310185</v>
      </c>
      <c r="B17917" s="294" t="s">
        <v>9318</v>
      </c>
    </row>
    <row r="17918">
      <c r="A17918" s="441">
        <v>45894.69149398148</v>
      </c>
      <c r="B17918" s="294" t="s">
        <v>2274</v>
      </c>
    </row>
    <row r="17919">
      <c r="A17919" s="441">
        <v>45894.6915130787</v>
      </c>
      <c r="B17919" s="294" t="s">
        <v>4087</v>
      </c>
    </row>
    <row r="17920">
      <c r="A17920" s="441">
        <v>45894.69151762732</v>
      </c>
      <c r="B17920" s="294" t="s">
        <v>4092</v>
      </c>
    </row>
    <row r="17921">
      <c r="A17921" s="441">
        <v>45894.69152259259</v>
      </c>
      <c r="B17921" s="294" t="s">
        <v>9286</v>
      </c>
    </row>
    <row r="17922">
      <c r="A17922" s="441">
        <v>45894.691527222225</v>
      </c>
      <c r="B17922" s="294" t="s">
        <v>9287</v>
      </c>
    </row>
    <row r="17923">
      <c r="A17923" s="441">
        <v>45894.69180642361</v>
      </c>
      <c r="B17923" s="294" t="s">
        <v>2374</v>
      </c>
    </row>
    <row r="17924">
      <c r="A17924" s="441">
        <v>45894.69182416667</v>
      </c>
      <c r="B17924" s="294" t="s">
        <v>9319</v>
      </c>
    </row>
    <row r="17925">
      <c r="A17925" s="441">
        <v>45894.69191025463</v>
      </c>
      <c r="B17925" s="294" t="s">
        <v>2280</v>
      </c>
    </row>
    <row r="17926">
      <c r="A17926" s="441">
        <v>45894.69192275463</v>
      </c>
      <c r="B17926" s="294" t="s">
        <v>2281</v>
      </c>
    </row>
    <row r="17927">
      <c r="A17927" s="441">
        <v>45894.69225572917</v>
      </c>
      <c r="B17927" s="294" t="s">
        <v>9320</v>
      </c>
    </row>
    <row r="17928">
      <c r="A17928" s="441">
        <v>45894.69226065972</v>
      </c>
      <c r="B17928" s="294" t="s">
        <v>2283</v>
      </c>
    </row>
    <row r="17929">
      <c r="A17929" s="441">
        <v>45894.69228371528</v>
      </c>
      <c r="B17929" s="294" t="s">
        <v>9321</v>
      </c>
    </row>
    <row r="17930">
      <c r="A17930" s="441">
        <v>45894.69228811342</v>
      </c>
      <c r="B17930" s="294" t="s">
        <v>2285</v>
      </c>
    </row>
    <row r="17931">
      <c r="A17931" s="441">
        <v>45894.69229847222</v>
      </c>
      <c r="B17931" s="294" t="s">
        <v>9322</v>
      </c>
    </row>
    <row r="17932">
      <c r="A17932" s="441">
        <v>45894.69230819444</v>
      </c>
      <c r="B17932" s="294" t="s">
        <v>9323</v>
      </c>
    </row>
    <row r="17933">
      <c r="A17933" s="441">
        <v>45894.701614756945</v>
      </c>
      <c r="B17933" s="294" t="s">
        <v>9324</v>
      </c>
    </row>
    <row r="17934">
      <c r="A17934" s="441">
        <v>45894.70162857639</v>
      </c>
      <c r="B17934" s="294" t="s">
        <v>2260</v>
      </c>
    </row>
    <row r="17935">
      <c r="A17935" s="441">
        <v>45894.70163173611</v>
      </c>
      <c r="B17935" s="294" t="s">
        <v>4026</v>
      </c>
    </row>
    <row r="17936">
      <c r="A17936" s="441">
        <v>45894.70164060185</v>
      </c>
      <c r="B17936" s="294" t="s">
        <v>2262</v>
      </c>
    </row>
    <row r="17937">
      <c r="A17937" s="441">
        <v>45894.701668124995</v>
      </c>
      <c r="B17937" s="294" t="s">
        <v>4043</v>
      </c>
    </row>
    <row r="17938">
      <c r="A17938" s="441">
        <v>45894.70168549768</v>
      </c>
      <c r="B17938" s="294" t="s">
        <v>2264</v>
      </c>
    </row>
    <row r="17939">
      <c r="A17939" s="441">
        <v>45894.701930254625</v>
      </c>
      <c r="B17939" s="294" t="s">
        <v>9325</v>
      </c>
    </row>
    <row r="17940">
      <c r="A17940" s="441">
        <v>45894.70195740741</v>
      </c>
      <c r="B17940" s="294" t="s">
        <v>4045</v>
      </c>
    </row>
    <row r="17941">
      <c r="A17941" s="441">
        <v>45894.7019658912</v>
      </c>
      <c r="B17941" s="294" t="s">
        <v>4046</v>
      </c>
    </row>
    <row r="17942">
      <c r="A17942" s="441">
        <v>45894.70197653935</v>
      </c>
      <c r="B17942" s="294" t="s">
        <v>9326</v>
      </c>
    </row>
    <row r="17943">
      <c r="A17943" s="441">
        <v>45894.70199701389</v>
      </c>
      <c r="B17943" s="294" t="s">
        <v>9327</v>
      </c>
    </row>
    <row r="17944">
      <c r="A17944" s="441">
        <v>45894.70265332176</v>
      </c>
      <c r="B17944" s="294" t="s">
        <v>9328</v>
      </c>
    </row>
    <row r="17945">
      <c r="A17945" s="441">
        <v>45894.70265777777</v>
      </c>
      <c r="B17945" s="294" t="s">
        <v>2274</v>
      </c>
    </row>
    <row r="17946">
      <c r="A17946" s="441">
        <v>45894.702667708334</v>
      </c>
      <c r="B17946" s="294" t="s">
        <v>4045</v>
      </c>
    </row>
    <row r="17947">
      <c r="A17947" s="441">
        <v>45894.702673078704</v>
      </c>
      <c r="B17947" s="294" t="s">
        <v>4050</v>
      </c>
    </row>
    <row r="17948">
      <c r="A17948" s="441">
        <v>45894.70267667824</v>
      </c>
      <c r="B17948" s="294" t="s">
        <v>9286</v>
      </c>
    </row>
    <row r="17949">
      <c r="A17949" s="441">
        <v>45894.70268055555</v>
      </c>
      <c r="B17949" s="294" t="s">
        <v>9287</v>
      </c>
    </row>
    <row r="17950">
      <c r="A17950" s="441">
        <v>45894.7027825</v>
      </c>
      <c r="B17950" s="294" t="s">
        <v>2374</v>
      </c>
    </row>
    <row r="17951">
      <c r="A17951" s="441">
        <v>45894.70281030092</v>
      </c>
      <c r="B17951" s="294" t="s">
        <v>9329</v>
      </c>
    </row>
    <row r="17952">
      <c r="A17952" s="441">
        <v>45894.70283222222</v>
      </c>
      <c r="B17952" s="294" t="s">
        <v>2280</v>
      </c>
    </row>
    <row r="17953">
      <c r="A17953" s="441">
        <v>45894.70284208334</v>
      </c>
      <c r="B17953" s="294" t="s">
        <v>2281</v>
      </c>
    </row>
    <row r="17954">
      <c r="A17954" s="441">
        <v>45894.70292957176</v>
      </c>
      <c r="B17954" s="294" t="s">
        <v>9330</v>
      </c>
    </row>
    <row r="17955">
      <c r="A17955" s="441">
        <v>45894.7029334375</v>
      </c>
      <c r="B17955" s="294" t="s">
        <v>2283</v>
      </c>
    </row>
    <row r="17956">
      <c r="A17956" s="441">
        <v>45894.70295871528</v>
      </c>
      <c r="B17956" s="294" t="s">
        <v>9331</v>
      </c>
    </row>
    <row r="17957">
      <c r="A17957" s="441">
        <v>45894.70296362268</v>
      </c>
      <c r="B17957" s="294" t="s">
        <v>2285</v>
      </c>
    </row>
    <row r="17958">
      <c r="A17958" s="441">
        <v>45894.702969942125</v>
      </c>
      <c r="B17958" s="294" t="s">
        <v>9332</v>
      </c>
    </row>
    <row r="17959">
      <c r="A17959" s="441">
        <v>45894.7029775</v>
      </c>
      <c r="B17959" s="294" t="s">
        <v>9333</v>
      </c>
    </row>
    <row r="17960">
      <c r="A17960" s="441">
        <v>45894.7583883912</v>
      </c>
      <c r="B17960" s="294" t="s">
        <v>2283</v>
      </c>
    </row>
    <row r="17961">
      <c r="A17961" s="441">
        <v>45894.758397557875</v>
      </c>
      <c r="B17961" s="294" t="s">
        <v>9334</v>
      </c>
    </row>
    <row r="17962">
      <c r="A17962" s="441">
        <v>45894.75840152778</v>
      </c>
      <c r="B17962" s="294" t="s">
        <v>2283</v>
      </c>
    </row>
    <row r="17963">
      <c r="A17963" s="441">
        <v>45894.7584187037</v>
      </c>
      <c r="B17963" s="294" t="s">
        <v>9335</v>
      </c>
    </row>
    <row r="17964">
      <c r="A17964" s="441">
        <v>45895.073930706014</v>
      </c>
      <c r="B17964" s="294" t="s">
        <v>9336</v>
      </c>
    </row>
    <row r="17965">
      <c r="A17965" s="441">
        <v>45895.07393717593</v>
      </c>
      <c r="B17965" s="294" t="s">
        <v>2260</v>
      </c>
    </row>
    <row r="17966">
      <c r="A17966" s="441">
        <v>45895.07394207176</v>
      </c>
      <c r="B17966" s="294" t="s">
        <v>2927</v>
      </c>
    </row>
    <row r="17967">
      <c r="A17967" s="441">
        <v>45895.07394619213</v>
      </c>
      <c r="B17967" s="294" t="s">
        <v>2262</v>
      </c>
    </row>
    <row r="17968">
      <c r="A17968" s="441">
        <v>45895.073956458335</v>
      </c>
      <c r="B17968" s="294" t="s">
        <v>2928</v>
      </c>
    </row>
    <row r="17969">
      <c r="A17969" s="441">
        <v>45895.07397271991</v>
      </c>
      <c r="B17969" s="294" t="s">
        <v>2264</v>
      </c>
    </row>
    <row r="17970">
      <c r="A17970" s="441">
        <v>45895.0742158912</v>
      </c>
      <c r="B17970" s="294" t="s">
        <v>9337</v>
      </c>
    </row>
    <row r="17971">
      <c r="A17971" s="441">
        <v>45895.07422625</v>
      </c>
      <c r="B17971" s="294" t="s">
        <v>2275</v>
      </c>
    </row>
    <row r="17972">
      <c r="A17972" s="441">
        <v>45895.0742297338</v>
      </c>
      <c r="B17972" s="294" t="s">
        <v>2565</v>
      </c>
    </row>
    <row r="17973">
      <c r="A17973" s="441">
        <v>45895.07423626157</v>
      </c>
      <c r="B17973" s="294" t="s">
        <v>9338</v>
      </c>
    </row>
    <row r="17974">
      <c r="A17974" s="441">
        <v>45895.07424533565</v>
      </c>
      <c r="B17974" s="294" t="s">
        <v>9339</v>
      </c>
    </row>
    <row r="17975">
      <c r="A17975" s="441">
        <v>45895.074423530095</v>
      </c>
      <c r="B17975" s="294" t="s">
        <v>9340</v>
      </c>
    </row>
    <row r="17976">
      <c r="A17976" s="441">
        <v>45895.07442981482</v>
      </c>
      <c r="B17976" s="294" t="s">
        <v>2274</v>
      </c>
    </row>
    <row r="17977">
      <c r="A17977" s="441">
        <v>45895.07445796297</v>
      </c>
      <c r="B17977" s="294" t="s">
        <v>2275</v>
      </c>
    </row>
    <row r="17978">
      <c r="A17978" s="441">
        <v>45895.07446701389</v>
      </c>
      <c r="B17978" s="294" t="s">
        <v>2276</v>
      </c>
    </row>
    <row r="17979">
      <c r="A17979" s="441">
        <v>45895.0744709375</v>
      </c>
      <c r="B17979" s="294" t="s">
        <v>9286</v>
      </c>
    </row>
    <row r="17980">
      <c r="A17980" s="441">
        <v>45895.074477835646</v>
      </c>
      <c r="B17980" s="294" t="s">
        <v>9287</v>
      </c>
    </row>
    <row r="17981">
      <c r="A17981" s="441">
        <v>45895.074760069445</v>
      </c>
      <c r="B17981" s="294" t="s">
        <v>9341</v>
      </c>
    </row>
    <row r="17982">
      <c r="A17982" s="441">
        <v>45895.07476778935</v>
      </c>
      <c r="B17982" s="294" t="s">
        <v>9342</v>
      </c>
    </row>
    <row r="17983">
      <c r="A17983" s="441">
        <v>45895.074775393514</v>
      </c>
      <c r="B17983" s="294" t="s">
        <v>9343</v>
      </c>
    </row>
    <row r="17984">
      <c r="A17984" s="441">
        <v>45895.07479274306</v>
      </c>
      <c r="B17984" s="294" t="s">
        <v>2278</v>
      </c>
    </row>
    <row r="17985">
      <c r="A17985" s="441">
        <v>45895.07481006945</v>
      </c>
      <c r="B17985" s="294" t="s">
        <v>9307</v>
      </c>
    </row>
    <row r="17986">
      <c r="A17986" s="441">
        <v>45895.074853680555</v>
      </c>
      <c r="B17986" s="294" t="s">
        <v>9344</v>
      </c>
    </row>
    <row r="17987">
      <c r="A17987" s="441">
        <v>45895.074857060186</v>
      </c>
      <c r="B17987" s="294" t="s">
        <v>2355</v>
      </c>
    </row>
    <row r="17988">
      <c r="A17988" s="441">
        <v>45895.07486079861</v>
      </c>
      <c r="B17988" s="294" t="s">
        <v>9345</v>
      </c>
    </row>
    <row r="17989">
      <c r="A17989" s="441">
        <v>45895.07509421297</v>
      </c>
      <c r="B17989" s="294" t="s">
        <v>9346</v>
      </c>
    </row>
    <row r="17990">
      <c r="A17990" s="441">
        <v>45895.075099050926</v>
      </c>
      <c r="B17990" s="294" t="s">
        <v>2283</v>
      </c>
    </row>
    <row r="17991">
      <c r="A17991" s="441">
        <v>45895.07510929398</v>
      </c>
      <c r="B17991" s="294" t="s">
        <v>9347</v>
      </c>
    </row>
    <row r="17992">
      <c r="A17992" s="441">
        <v>45895.07511327547</v>
      </c>
      <c r="B17992" s="294" t="s">
        <v>2285</v>
      </c>
    </row>
    <row r="17993">
      <c r="A17993" s="441">
        <v>45895.075120497684</v>
      </c>
      <c r="B17993" s="294" t="s">
        <v>9348</v>
      </c>
    </row>
    <row r="17994">
      <c r="A17994" s="441">
        <v>45895.075129212964</v>
      </c>
      <c r="B17994" s="294" t="s">
        <v>9349</v>
      </c>
    </row>
    <row r="17995">
      <c r="A17995" s="441">
        <v>45895.07946091435</v>
      </c>
      <c r="B17995" s="294" t="s">
        <v>9350</v>
      </c>
    </row>
    <row r="17996">
      <c r="A17996" s="441">
        <v>45895.07946570602</v>
      </c>
      <c r="B17996" s="294" t="s">
        <v>2260</v>
      </c>
    </row>
    <row r="17997">
      <c r="A17997" s="441">
        <v>45895.07947005787</v>
      </c>
      <c r="B17997" s="294" t="s">
        <v>2927</v>
      </c>
    </row>
    <row r="17998">
      <c r="A17998" s="441">
        <v>45895.079488159725</v>
      </c>
      <c r="B17998" s="294" t="s">
        <v>2264</v>
      </c>
    </row>
    <row r="17999">
      <c r="A17999" s="441">
        <v>45895.082286585646</v>
      </c>
      <c r="B17999" s="294" t="s">
        <v>9351</v>
      </c>
    </row>
    <row r="18000">
      <c r="A18000" s="441">
        <v>45895.082300532405</v>
      </c>
      <c r="B18000" s="294" t="s">
        <v>2828</v>
      </c>
    </row>
    <row r="18001">
      <c r="A18001" s="441">
        <v>45895.082306261575</v>
      </c>
      <c r="B18001" s="294" t="s">
        <v>2565</v>
      </c>
    </row>
    <row r="18002">
      <c r="A18002" s="441">
        <v>45895.08231920139</v>
      </c>
      <c r="B18002" s="294" t="s">
        <v>9352</v>
      </c>
    </row>
    <row r="18003">
      <c r="A18003" s="441">
        <v>45895.082340416666</v>
      </c>
      <c r="B18003" s="294" t="s">
        <v>9353</v>
      </c>
    </row>
    <row r="18004">
      <c r="A18004" s="441">
        <v>45895.08363594908</v>
      </c>
      <c r="B18004" s="294" t="s">
        <v>9354</v>
      </c>
    </row>
    <row r="18005">
      <c r="A18005" s="441">
        <v>45895.08364049769</v>
      </c>
      <c r="B18005" s="294" t="s">
        <v>2274</v>
      </c>
    </row>
    <row r="18006">
      <c r="A18006" s="441">
        <v>45895.08365777778</v>
      </c>
      <c r="B18006" s="294" t="s">
        <v>2828</v>
      </c>
    </row>
    <row r="18007">
      <c r="A18007" s="441">
        <v>45895.08366234954</v>
      </c>
      <c r="B18007" s="294" t="s">
        <v>2832</v>
      </c>
    </row>
    <row r="18008">
      <c r="A18008" s="441">
        <v>45895.083667025465</v>
      </c>
      <c r="B18008" s="294" t="s">
        <v>9286</v>
      </c>
    </row>
    <row r="18009">
      <c r="A18009" s="441">
        <v>45895.08367128472</v>
      </c>
      <c r="B18009" s="294" t="s">
        <v>9287</v>
      </c>
    </row>
    <row r="18010">
      <c r="A18010" s="441">
        <v>45895.08384101852</v>
      </c>
      <c r="B18010" s="294" t="s">
        <v>2278</v>
      </c>
    </row>
    <row r="18011">
      <c r="A18011" s="441">
        <v>45895.08389306713</v>
      </c>
      <c r="B18011" s="294" t="s">
        <v>9355</v>
      </c>
    </row>
    <row r="18012">
      <c r="A18012" s="441">
        <v>45895.08393987268</v>
      </c>
      <c r="B18012" s="294" t="s">
        <v>2280</v>
      </c>
    </row>
    <row r="18013">
      <c r="A18013" s="441">
        <v>45895.08395903935</v>
      </c>
      <c r="B18013" s="294" t="s">
        <v>2281</v>
      </c>
    </row>
    <row r="18014">
      <c r="A18014" s="441">
        <v>45895.08413775463</v>
      </c>
      <c r="B18014" s="294" t="s">
        <v>9356</v>
      </c>
    </row>
    <row r="18015">
      <c r="A18015" s="441">
        <v>45895.084141851854</v>
      </c>
      <c r="B18015" s="294" t="s">
        <v>2283</v>
      </c>
    </row>
    <row r="18016">
      <c r="A18016" s="441">
        <v>45895.08415043981</v>
      </c>
      <c r="B18016" s="294" t="s">
        <v>9357</v>
      </c>
    </row>
    <row r="18017">
      <c r="A18017" s="441">
        <v>45895.08416077546</v>
      </c>
      <c r="B18017" s="294" t="s">
        <v>2285</v>
      </c>
    </row>
    <row r="18018">
      <c r="A18018" s="441">
        <v>45895.084166967594</v>
      </c>
      <c r="B18018" s="294" t="s">
        <v>9358</v>
      </c>
    </row>
    <row r="18019">
      <c r="A18019" s="441">
        <v>45895.08417501157</v>
      </c>
      <c r="B18019" s="294" t="s">
        <v>9359</v>
      </c>
    </row>
    <row r="18020">
      <c r="A18020" s="441">
        <v>45895.25722436343</v>
      </c>
      <c r="B18020" s="294" t="s">
        <v>9360</v>
      </c>
    </row>
    <row r="18021">
      <c r="A18021" s="441">
        <v>45895.257555578704</v>
      </c>
      <c r="B18021" s="294" t="s">
        <v>9361</v>
      </c>
    </row>
    <row r="18022">
      <c r="A18022" s="441">
        <v>45895.257583125</v>
      </c>
      <c r="B18022" s="294" t="s">
        <v>2283</v>
      </c>
    </row>
    <row r="18023">
      <c r="A18023" s="441">
        <v>45895.25759453703</v>
      </c>
      <c r="B18023" s="294" t="s">
        <v>9362</v>
      </c>
    </row>
    <row r="18024">
      <c r="A18024" s="441">
        <v>45895.3525753125</v>
      </c>
      <c r="B18024" s="294" t="s">
        <v>9363</v>
      </c>
    </row>
    <row r="18025">
      <c r="A18025" s="441">
        <v>45895.352589456015</v>
      </c>
      <c r="B18025" s="294" t="s">
        <v>2260</v>
      </c>
    </row>
    <row r="18026">
      <c r="A18026" s="441">
        <v>45895.35261086805</v>
      </c>
      <c r="B18026" s="294" t="s">
        <v>2414</v>
      </c>
    </row>
    <row r="18027">
      <c r="A18027" s="441">
        <v>45895.35261508102</v>
      </c>
      <c r="B18027" s="294" t="s">
        <v>2264</v>
      </c>
    </row>
    <row r="18028">
      <c r="A18028" s="441">
        <v>45895.35274335648</v>
      </c>
      <c r="B18028" s="294" t="s">
        <v>9364</v>
      </c>
    </row>
    <row r="18029">
      <c r="A18029" s="441">
        <v>45895.352750833335</v>
      </c>
      <c r="B18029" s="294" t="s">
        <v>2260</v>
      </c>
    </row>
    <row r="18030">
      <c r="A18030" s="441">
        <v>45895.35275659722</v>
      </c>
      <c r="B18030" s="294" t="s">
        <v>2414</v>
      </c>
    </row>
    <row r="18031">
      <c r="A18031" s="441">
        <v>45895.35276130787</v>
      </c>
      <c r="B18031" s="294" t="s">
        <v>2264</v>
      </c>
    </row>
    <row r="18032">
      <c r="A18032" s="441">
        <v>45895.353550416665</v>
      </c>
      <c r="B18032" s="294" t="s">
        <v>9365</v>
      </c>
    </row>
    <row r="18033">
      <c r="A18033" s="441">
        <v>45895.353557002316</v>
      </c>
      <c r="B18033" s="294" t="s">
        <v>2260</v>
      </c>
    </row>
    <row r="18034">
      <c r="A18034" s="441">
        <v>45895.35356336806</v>
      </c>
      <c r="B18034" s="294" t="s">
        <v>2414</v>
      </c>
    </row>
    <row r="18035">
      <c r="A18035" s="441">
        <v>45895.35357061343</v>
      </c>
      <c r="B18035" s="294" t="s">
        <v>2264</v>
      </c>
    </row>
    <row r="18036">
      <c r="A18036" s="441">
        <v>45895.35377255787</v>
      </c>
      <c r="B18036" s="294" t="s">
        <v>9366</v>
      </c>
    </row>
    <row r="18037">
      <c r="A18037" s="441">
        <v>45895.35378167824</v>
      </c>
      <c r="B18037" s="294" t="s">
        <v>2260</v>
      </c>
    </row>
    <row r="18038">
      <c r="A18038" s="441">
        <v>45895.35380003472</v>
      </c>
      <c r="B18038" s="294" t="s">
        <v>2414</v>
      </c>
    </row>
    <row r="18039">
      <c r="A18039" s="441">
        <v>45895.35380481482</v>
      </c>
      <c r="B18039" s="294" t="s">
        <v>2264</v>
      </c>
    </row>
    <row r="18040">
      <c r="A18040" s="441">
        <v>45895.36443809028</v>
      </c>
      <c r="B18040" s="294" t="s">
        <v>9367</v>
      </c>
    </row>
    <row r="18041">
      <c r="A18041" s="441">
        <v>45895.36444754629</v>
      </c>
      <c r="B18041" s="294" t="s">
        <v>2612</v>
      </c>
    </row>
    <row r="18042">
      <c r="A18042" s="441">
        <v>45895.36446278935</v>
      </c>
      <c r="B18042" s="294" t="s">
        <v>2398</v>
      </c>
    </row>
    <row r="18043">
      <c r="A18043" s="441">
        <v>45895.364480856486</v>
      </c>
      <c r="B18043" s="294" t="s">
        <v>2399</v>
      </c>
    </row>
    <row r="18044">
      <c r="A18044" s="441">
        <v>45895.36450739583</v>
      </c>
      <c r="B18044" s="294" t="s">
        <v>9368</v>
      </c>
    </row>
    <row r="18045">
      <c r="A18045" s="441">
        <v>45895.365002129634</v>
      </c>
      <c r="B18045" s="294" t="s">
        <v>9369</v>
      </c>
    </row>
    <row r="18046">
      <c r="A18046" s="441">
        <v>45895.3650078125</v>
      </c>
      <c r="B18046" s="294" t="s">
        <v>2274</v>
      </c>
    </row>
    <row r="18047">
      <c r="A18047" s="441">
        <v>45895.365028252316</v>
      </c>
      <c r="B18047" s="294" t="s">
        <v>2612</v>
      </c>
    </row>
    <row r="18048">
      <c r="A18048" s="441">
        <v>45895.36503375</v>
      </c>
      <c r="B18048" s="294" t="s">
        <v>9370</v>
      </c>
    </row>
    <row r="18049">
      <c r="A18049" s="441">
        <v>45895.36505112269</v>
      </c>
      <c r="B18049" s="294" t="s">
        <v>3957</v>
      </c>
    </row>
    <row r="18050">
      <c r="A18050" s="441">
        <v>45895.36505703704</v>
      </c>
      <c r="B18050" s="294" t="s">
        <v>9286</v>
      </c>
    </row>
    <row r="18051">
      <c r="A18051" s="441">
        <v>45895.3650617824</v>
      </c>
      <c r="B18051" s="294" t="s">
        <v>2426</v>
      </c>
    </row>
    <row r="18052">
      <c r="A18052" s="441">
        <v>45895.3650778588</v>
      </c>
      <c r="B18052" s="294" t="s">
        <v>9287</v>
      </c>
    </row>
    <row r="18053">
      <c r="A18053" s="441">
        <v>45895.365078414354</v>
      </c>
      <c r="B18053" s="294" t="s">
        <v>2398</v>
      </c>
    </row>
    <row r="18054">
      <c r="A18054" s="441">
        <v>45895.365092002314</v>
      </c>
      <c r="B18054" s="294" t="s">
        <v>2399</v>
      </c>
    </row>
    <row r="18055">
      <c r="A18055" s="441">
        <v>45895.3651144676</v>
      </c>
      <c r="B18055" s="294" t="s">
        <v>9371</v>
      </c>
    </row>
    <row r="18056">
      <c r="A18056" s="441">
        <v>45895.365347349536</v>
      </c>
      <c r="B18056" s="294" t="s">
        <v>2342</v>
      </c>
    </row>
    <row r="18057">
      <c r="A18057" s="441">
        <v>45895.3653699537</v>
      </c>
      <c r="B18057" s="294" t="s">
        <v>9372</v>
      </c>
    </row>
    <row r="18058">
      <c r="A18058" s="441">
        <v>45895.36542618056</v>
      </c>
      <c r="B18058" s="294" t="s">
        <v>2280</v>
      </c>
    </row>
    <row r="18059">
      <c r="A18059" s="441">
        <v>45895.36544849537</v>
      </c>
      <c r="B18059" s="294" t="s">
        <v>2281</v>
      </c>
    </row>
    <row r="18060">
      <c r="A18060" s="441">
        <v>45895.36563447917</v>
      </c>
      <c r="B18060" s="294" t="s">
        <v>9373</v>
      </c>
    </row>
    <row r="18061">
      <c r="A18061" s="441">
        <v>45895.36565494213</v>
      </c>
      <c r="B18061" s="294" t="s">
        <v>9374</v>
      </c>
    </row>
    <row r="18062">
      <c r="A18062" s="441">
        <v>45895.36564577546</v>
      </c>
      <c r="B18062" s="294" t="s">
        <v>2603</v>
      </c>
    </row>
    <row r="18063">
      <c r="A18063" s="441">
        <v>45895.365661793985</v>
      </c>
      <c r="B18063" s="294" t="s">
        <v>2398</v>
      </c>
    </row>
    <row r="18064">
      <c r="A18064" s="441">
        <v>45895.36566052084</v>
      </c>
      <c r="B18064" s="294" t="s">
        <v>2283</v>
      </c>
    </row>
    <row r="18065">
      <c r="A18065" s="441">
        <v>45895.3656714699</v>
      </c>
      <c r="B18065" s="294" t="s">
        <v>2399</v>
      </c>
    </row>
    <row r="18066">
      <c r="A18066" s="441">
        <v>45895.36567774306</v>
      </c>
      <c r="B18066" s="294" t="s">
        <v>9375</v>
      </c>
    </row>
    <row r="18067">
      <c r="A18067" s="441">
        <v>45895.36568253472</v>
      </c>
      <c r="B18067" s="294" t="s">
        <v>2285</v>
      </c>
    </row>
    <row r="18068">
      <c r="A18068" s="441">
        <v>45895.36568575232</v>
      </c>
      <c r="B18068" s="294" t="s">
        <v>9376</v>
      </c>
    </row>
    <row r="18069">
      <c r="A18069" s="441">
        <v>45895.365691388884</v>
      </c>
      <c r="B18069" s="294" t="s">
        <v>9377</v>
      </c>
    </row>
    <row r="18070">
      <c r="A18070" s="441">
        <v>45895.365700891205</v>
      </c>
      <c r="B18070" s="294" t="s">
        <v>9378</v>
      </c>
    </row>
    <row r="18071">
      <c r="A18071" s="441">
        <v>45895.36607851852</v>
      </c>
      <c r="B18071" s="294" t="s">
        <v>9379</v>
      </c>
    </row>
    <row r="18072">
      <c r="A18072" s="441">
        <v>45895.36608324074</v>
      </c>
      <c r="B18072" s="294" t="s">
        <v>2274</v>
      </c>
    </row>
    <row r="18073">
      <c r="A18073" s="441">
        <v>45895.36609361111</v>
      </c>
      <c r="B18073" s="294" t="s">
        <v>2426</v>
      </c>
    </row>
    <row r="18074">
      <c r="A18074" s="441">
        <v>45895.366098136576</v>
      </c>
      <c r="B18074" s="294" t="s">
        <v>2429</v>
      </c>
    </row>
    <row r="18075">
      <c r="A18075" s="441">
        <v>45895.36610265046</v>
      </c>
      <c r="B18075" s="294" t="s">
        <v>9286</v>
      </c>
    </row>
    <row r="18076">
      <c r="A18076" s="441">
        <v>45895.3661065625</v>
      </c>
      <c r="B18076" s="294" t="s">
        <v>9287</v>
      </c>
    </row>
    <row r="18077">
      <c r="A18077" s="441">
        <v>45895.36612091435</v>
      </c>
      <c r="B18077" s="294" t="s">
        <v>9380</v>
      </c>
    </row>
    <row r="18078">
      <c r="A18078" s="441">
        <v>45895.36613480324</v>
      </c>
      <c r="B18078" s="294" t="s">
        <v>2468</v>
      </c>
    </row>
    <row r="18079">
      <c r="A18079" s="441">
        <v>45895.36615068287</v>
      </c>
      <c r="B18079" s="294" t="s">
        <v>2398</v>
      </c>
    </row>
    <row r="18080">
      <c r="A18080" s="441">
        <v>45895.366161134254</v>
      </c>
      <c r="B18080" s="294" t="s">
        <v>2399</v>
      </c>
    </row>
    <row r="18081">
      <c r="A18081" s="441">
        <v>45895.36617173611</v>
      </c>
      <c r="B18081" s="294" t="s">
        <v>9381</v>
      </c>
    </row>
    <row r="18082">
      <c r="A18082" s="441">
        <v>45895.36646101852</v>
      </c>
      <c r="B18082" s="294" t="s">
        <v>9382</v>
      </c>
    </row>
    <row r="18083">
      <c r="A18083" s="441">
        <v>45895.36646609954</v>
      </c>
      <c r="B18083" s="294" t="s">
        <v>2274</v>
      </c>
    </row>
    <row r="18084">
      <c r="A18084" s="441">
        <v>45895.36647594908</v>
      </c>
      <c r="B18084" s="294" t="s">
        <v>2468</v>
      </c>
    </row>
    <row r="18085">
      <c r="A18085" s="441">
        <v>45895.36648116898</v>
      </c>
      <c r="B18085" s="294" t="s">
        <v>2482</v>
      </c>
    </row>
    <row r="18086">
      <c r="A18086" s="441">
        <v>45895.36649806713</v>
      </c>
      <c r="B18086" s="294" t="s">
        <v>9286</v>
      </c>
    </row>
    <row r="18087">
      <c r="A18087" s="441">
        <v>45895.36650260417</v>
      </c>
      <c r="B18087" s="294" t="s">
        <v>9287</v>
      </c>
    </row>
    <row r="18088">
      <c r="A18088" s="441">
        <v>45895.366544212964</v>
      </c>
      <c r="B18088" s="294" t="s">
        <v>9383</v>
      </c>
    </row>
    <row r="18089">
      <c r="A18089" s="441">
        <v>45895.36655734954</v>
      </c>
      <c r="B18089" s="294" t="s">
        <v>4160</v>
      </c>
    </row>
    <row r="18090">
      <c r="A18090" s="441">
        <v>45895.366567731486</v>
      </c>
      <c r="B18090" s="294" t="s">
        <v>2398</v>
      </c>
    </row>
    <row r="18091">
      <c r="A18091" s="441">
        <v>45895.36657854167</v>
      </c>
      <c r="B18091" s="294" t="s">
        <v>2399</v>
      </c>
    </row>
    <row r="18092">
      <c r="A18092" s="441">
        <v>45895.36659773148</v>
      </c>
      <c r="B18092" s="294" t="s">
        <v>9384</v>
      </c>
    </row>
    <row r="18093">
      <c r="A18093" s="441">
        <v>45895.36665888889</v>
      </c>
      <c r="B18093" s="294" t="s">
        <v>3014</v>
      </c>
    </row>
    <row r="18094">
      <c r="A18094" s="441">
        <v>45895.36668021991</v>
      </c>
      <c r="B18094" s="294" t="s">
        <v>9385</v>
      </c>
    </row>
    <row r="18095">
      <c r="A18095" s="441">
        <v>45895.3667221875</v>
      </c>
      <c r="B18095" s="294" t="s">
        <v>2280</v>
      </c>
    </row>
    <row r="18096">
      <c r="A18096" s="441">
        <v>45895.36677054398</v>
      </c>
      <c r="B18096" s="294" t="s">
        <v>2281</v>
      </c>
    </row>
    <row r="18097">
      <c r="A18097" s="441">
        <v>45895.36689668981</v>
      </c>
      <c r="B18097" s="294" t="s">
        <v>2333</v>
      </c>
    </row>
    <row r="18098">
      <c r="A18098" s="441">
        <v>45895.36691402778</v>
      </c>
      <c r="B18098" s="294" t="s">
        <v>9386</v>
      </c>
    </row>
    <row r="18099">
      <c r="A18099" s="441">
        <v>45895.36693834491</v>
      </c>
      <c r="B18099" s="294" t="s">
        <v>9387</v>
      </c>
    </row>
    <row r="18100">
      <c r="A18100" s="441">
        <v>45895.3669425</v>
      </c>
      <c r="B18100" s="294" t="s">
        <v>2283</v>
      </c>
    </row>
    <row r="18101">
      <c r="A18101" s="441">
        <v>45895.36695064815</v>
      </c>
      <c r="B18101" s="294" t="s">
        <v>9388</v>
      </c>
    </row>
    <row r="18102">
      <c r="A18102" s="441">
        <v>45895.3669624537</v>
      </c>
      <c r="B18102" s="294" t="s">
        <v>2285</v>
      </c>
    </row>
    <row r="18103">
      <c r="A18103" s="441">
        <v>45895.36696850695</v>
      </c>
      <c r="B18103" s="294" t="s">
        <v>9389</v>
      </c>
    </row>
    <row r="18104">
      <c r="A18104" s="441">
        <v>45895.36697650463</v>
      </c>
      <c r="B18104" s="294" t="s">
        <v>9390</v>
      </c>
    </row>
    <row r="18105">
      <c r="A18105" s="441">
        <v>45895.36705832176</v>
      </c>
      <c r="B18105" s="294" t="s">
        <v>2280</v>
      </c>
    </row>
    <row r="18106">
      <c r="A18106" s="441">
        <v>45895.36707226852</v>
      </c>
      <c r="B18106" s="294" t="s">
        <v>2281</v>
      </c>
    </row>
    <row r="18107">
      <c r="A18107" s="441">
        <v>45895.36709835648</v>
      </c>
      <c r="B18107" s="294" t="s">
        <v>9391</v>
      </c>
    </row>
    <row r="18108">
      <c r="A18108" s="441">
        <v>45895.36711298611</v>
      </c>
      <c r="B18108" s="294" t="s">
        <v>2274</v>
      </c>
    </row>
    <row r="18109">
      <c r="A18109" s="441">
        <v>45895.36712563658</v>
      </c>
      <c r="B18109" s="294" t="s">
        <v>2603</v>
      </c>
    </row>
    <row r="18110">
      <c r="A18110" s="441">
        <v>45895.36713056713</v>
      </c>
      <c r="B18110" s="294" t="s">
        <v>2615</v>
      </c>
    </row>
    <row r="18111">
      <c r="A18111" s="441">
        <v>45895.367135520835</v>
      </c>
      <c r="B18111" s="294" t="s">
        <v>9286</v>
      </c>
    </row>
    <row r="18112">
      <c r="A18112" s="441">
        <v>45895.36714052083</v>
      </c>
      <c r="B18112" s="294" t="s">
        <v>9287</v>
      </c>
    </row>
    <row r="18113">
      <c r="A18113" s="441">
        <v>45895.367601481485</v>
      </c>
      <c r="B18113" s="294" t="s">
        <v>9392</v>
      </c>
    </row>
    <row r="18114">
      <c r="A18114" s="441">
        <v>45895.36760549768</v>
      </c>
      <c r="B18114" s="294" t="s">
        <v>2283</v>
      </c>
    </row>
    <row r="18115">
      <c r="A18115" s="441">
        <v>45895.3676169213</v>
      </c>
      <c r="B18115" s="294" t="s">
        <v>9393</v>
      </c>
    </row>
    <row r="18116">
      <c r="A18116" s="441">
        <v>45895.36762063658</v>
      </c>
      <c r="B18116" s="294" t="s">
        <v>2285</v>
      </c>
    </row>
    <row r="18117">
      <c r="A18117" s="441">
        <v>45895.36762611111</v>
      </c>
      <c r="B18117" s="294" t="s">
        <v>9394</v>
      </c>
    </row>
    <row r="18118">
      <c r="A18118" s="441">
        <v>45895.36763436343</v>
      </c>
      <c r="B18118" s="294" t="s">
        <v>9395</v>
      </c>
    </row>
    <row r="18119">
      <c r="A18119" s="441">
        <v>45895.36776028935</v>
      </c>
      <c r="B18119" s="294" t="s">
        <v>2374</v>
      </c>
    </row>
    <row r="18120">
      <c r="A18120" s="441">
        <v>45895.36778859954</v>
      </c>
      <c r="B18120" s="294" t="s">
        <v>9396</v>
      </c>
    </row>
    <row r="18121">
      <c r="A18121" s="441">
        <v>45895.36798122685</v>
      </c>
      <c r="B18121" s="294" t="s">
        <v>2280</v>
      </c>
    </row>
    <row r="18122">
      <c r="A18122" s="441">
        <v>45895.36799429398</v>
      </c>
      <c r="B18122" s="294" t="s">
        <v>2281</v>
      </c>
    </row>
    <row r="18123">
      <c r="A18123" s="441">
        <v>45895.36804302083</v>
      </c>
      <c r="B18123" s="294" t="s">
        <v>9397</v>
      </c>
    </row>
    <row r="18124">
      <c r="A18124" s="441">
        <v>45895.368048634264</v>
      </c>
      <c r="B18124" s="294" t="s">
        <v>2274</v>
      </c>
    </row>
    <row r="18125">
      <c r="A18125" s="441">
        <v>45895.368059409724</v>
      </c>
      <c r="B18125" s="294" t="s">
        <v>4160</v>
      </c>
    </row>
    <row r="18126">
      <c r="A18126" s="441">
        <v>45895.36806346065</v>
      </c>
      <c r="B18126" s="294" t="s">
        <v>4183</v>
      </c>
    </row>
    <row r="18127">
      <c r="A18127" s="441">
        <v>45895.36806756945</v>
      </c>
      <c r="B18127" s="294" t="s">
        <v>9286</v>
      </c>
    </row>
    <row r="18128">
      <c r="A18128" s="441">
        <v>45895.36808905093</v>
      </c>
      <c r="B18128" s="294" t="s">
        <v>9287</v>
      </c>
    </row>
    <row r="18129">
      <c r="A18129" s="441">
        <v>45895.36826928241</v>
      </c>
      <c r="B18129" s="294" t="s">
        <v>2278</v>
      </c>
    </row>
    <row r="18130">
      <c r="A18130" s="441">
        <v>45895.368269872684</v>
      </c>
      <c r="B18130" s="294" t="s">
        <v>9398</v>
      </c>
    </row>
    <row r="18131">
      <c r="A18131" s="441">
        <v>45895.36828079861</v>
      </c>
      <c r="B18131" s="294" t="s">
        <v>2275</v>
      </c>
    </row>
    <row r="18132">
      <c r="A18132" s="441">
        <v>45895.36828523148</v>
      </c>
      <c r="B18132" s="294" t="s">
        <v>2398</v>
      </c>
    </row>
    <row r="18133">
      <c r="A18133" s="441">
        <v>45895.36829543981</v>
      </c>
      <c r="B18133" s="294" t="s">
        <v>2399</v>
      </c>
    </row>
    <row r="18134">
      <c r="A18134" s="441">
        <v>45895.36828938658</v>
      </c>
      <c r="B18134" s="294" t="s">
        <v>9399</v>
      </c>
    </row>
    <row r="18135">
      <c r="A18135" s="441">
        <v>45895.36830826389</v>
      </c>
      <c r="B18135" s="294" t="s">
        <v>9400</v>
      </c>
    </row>
    <row r="18136">
      <c r="A18136" s="441">
        <v>45895.368350439814</v>
      </c>
      <c r="B18136" s="294" t="s">
        <v>2280</v>
      </c>
    </row>
    <row r="18137">
      <c r="A18137" s="441">
        <v>45895.36836173611</v>
      </c>
      <c r="B18137" s="294" t="s">
        <v>2281</v>
      </c>
    </row>
    <row r="18138">
      <c r="A18138" s="441">
        <v>45895.368480543984</v>
      </c>
      <c r="B18138" s="294" t="s">
        <v>9401</v>
      </c>
    </row>
    <row r="18139">
      <c r="A18139" s="441">
        <v>45895.3684849537</v>
      </c>
      <c r="B18139" s="294" t="s">
        <v>2283</v>
      </c>
    </row>
    <row r="18140">
      <c r="A18140" s="441">
        <v>45895.36849342592</v>
      </c>
      <c r="B18140" s="294" t="s">
        <v>9402</v>
      </c>
    </row>
    <row r="18141">
      <c r="A18141" s="441">
        <v>45895.36849759259</v>
      </c>
      <c r="B18141" s="294" t="s">
        <v>2285</v>
      </c>
    </row>
    <row r="18142">
      <c r="A18142" s="441">
        <v>45895.36850351852</v>
      </c>
      <c r="B18142" s="294" t="s">
        <v>9403</v>
      </c>
    </row>
    <row r="18143">
      <c r="A18143" s="441">
        <v>45895.368511099536</v>
      </c>
      <c r="B18143" s="294" t="s">
        <v>9404</v>
      </c>
    </row>
    <row r="18144">
      <c r="A18144" s="441">
        <v>45895.369395428235</v>
      </c>
      <c r="B18144" s="294" t="s">
        <v>9405</v>
      </c>
    </row>
    <row r="18145">
      <c r="A18145" s="441">
        <v>45895.36940146991</v>
      </c>
      <c r="B18145" s="294" t="s">
        <v>2283</v>
      </c>
    </row>
    <row r="18146">
      <c r="A18146" s="441">
        <v>45895.36941357639</v>
      </c>
      <c r="B18146" s="294" t="s">
        <v>9406</v>
      </c>
    </row>
    <row r="18147">
      <c r="A18147" s="441">
        <v>45895.36941947917</v>
      </c>
      <c r="B18147" s="294" t="s">
        <v>2285</v>
      </c>
    </row>
    <row r="18148">
      <c r="A18148" s="441">
        <v>45895.36944173611</v>
      </c>
      <c r="B18148" s="294" t="s">
        <v>9407</v>
      </c>
    </row>
    <row r="18149">
      <c r="A18149" s="441">
        <v>45895.3694572338</v>
      </c>
      <c r="B18149" s="294" t="s">
        <v>9408</v>
      </c>
    </row>
    <row r="18150">
      <c r="A18150" s="441">
        <v>45895.36976068287</v>
      </c>
      <c r="B18150" s="294" t="s">
        <v>9409</v>
      </c>
    </row>
    <row r="18151">
      <c r="A18151" s="441">
        <v>45895.369765254625</v>
      </c>
      <c r="B18151" s="294" t="s">
        <v>2274</v>
      </c>
    </row>
    <row r="18152">
      <c r="A18152" s="441">
        <v>45895.36979372685</v>
      </c>
      <c r="B18152" s="294" t="s">
        <v>2275</v>
      </c>
    </row>
    <row r="18153">
      <c r="A18153" s="441">
        <v>45895.36979795139</v>
      </c>
      <c r="B18153" s="294" t="s">
        <v>2276</v>
      </c>
    </row>
    <row r="18154">
      <c r="A18154" s="441">
        <v>45895.369814108795</v>
      </c>
      <c r="B18154" s="294" t="s">
        <v>9286</v>
      </c>
    </row>
    <row r="18155">
      <c r="A18155" s="441">
        <v>45895.36982854166</v>
      </c>
      <c r="B18155" s="294" t="s">
        <v>9287</v>
      </c>
    </row>
    <row r="18156">
      <c r="A18156" s="441">
        <v>45895.36994424769</v>
      </c>
      <c r="B18156" s="294" t="s">
        <v>9410</v>
      </c>
    </row>
    <row r="18157">
      <c r="A18157" s="441">
        <v>45895.369961550925</v>
      </c>
      <c r="B18157" s="294" t="s">
        <v>9411</v>
      </c>
    </row>
    <row r="18158">
      <c r="A18158" s="441">
        <v>45895.36997568287</v>
      </c>
      <c r="B18158" s="294" t="s">
        <v>2342</v>
      </c>
    </row>
    <row r="18159">
      <c r="A18159" s="441">
        <v>45895.370012581014</v>
      </c>
      <c r="B18159" s="294" t="s">
        <v>9307</v>
      </c>
    </row>
    <row r="18160">
      <c r="A18160" s="441">
        <v>45895.37002640046</v>
      </c>
      <c r="B18160" s="294" t="s">
        <v>9412</v>
      </c>
    </row>
    <row r="18161">
      <c r="A18161" s="441">
        <v>45895.370030798615</v>
      </c>
      <c r="B18161" s="294" t="s">
        <v>2260</v>
      </c>
    </row>
    <row r="18162">
      <c r="A18162" s="441">
        <v>45895.37003532407</v>
      </c>
      <c r="B18162" s="294" t="s">
        <v>2414</v>
      </c>
    </row>
    <row r="18163">
      <c r="A18163" s="441">
        <v>45895.370039490736</v>
      </c>
      <c r="B18163" s="294" t="s">
        <v>2264</v>
      </c>
    </row>
    <row r="18164">
      <c r="A18164" s="441">
        <v>45895.37005755787</v>
      </c>
      <c r="B18164" s="294" t="s">
        <v>9344</v>
      </c>
    </row>
    <row r="18165">
      <c r="A18165" s="441">
        <v>45895.370064710645</v>
      </c>
      <c r="B18165" s="294" t="s">
        <v>2355</v>
      </c>
    </row>
    <row r="18166">
      <c r="A18166" s="441">
        <v>45895.37007738426</v>
      </c>
      <c r="B18166" s="294" t="s">
        <v>9345</v>
      </c>
    </row>
    <row r="18167">
      <c r="A18167" s="441">
        <v>45895.3701771875</v>
      </c>
      <c r="B18167" s="294" t="s">
        <v>9413</v>
      </c>
    </row>
    <row r="18168">
      <c r="A18168" s="441">
        <v>45895.37018170139</v>
      </c>
      <c r="B18168" s="294" t="s">
        <v>2260</v>
      </c>
    </row>
    <row r="18169">
      <c r="A18169" s="441">
        <v>45895.37018547454</v>
      </c>
      <c r="B18169" s="294" t="s">
        <v>9414</v>
      </c>
    </row>
    <row r="18170">
      <c r="A18170" s="441">
        <v>45895.37018570602</v>
      </c>
      <c r="B18170" s="294" t="s">
        <v>2414</v>
      </c>
    </row>
    <row r="18171">
      <c r="A18171" s="441">
        <v>45895.3701905787</v>
      </c>
      <c r="B18171" s="294" t="s">
        <v>2264</v>
      </c>
    </row>
    <row r="18172">
      <c r="A18172" s="441">
        <v>45895.3701902662</v>
      </c>
      <c r="B18172" s="294" t="s">
        <v>2283</v>
      </c>
    </row>
    <row r="18173">
      <c r="A18173" s="441">
        <v>45895.37020304398</v>
      </c>
      <c r="B18173" s="294" t="s">
        <v>9415</v>
      </c>
    </row>
    <row r="18174">
      <c r="A18174" s="441">
        <v>45895.37020711806</v>
      </c>
      <c r="B18174" s="294" t="s">
        <v>2285</v>
      </c>
    </row>
    <row r="18175">
      <c r="A18175" s="441">
        <v>45895.370212291666</v>
      </c>
      <c r="B18175" s="294" t="s">
        <v>9416</v>
      </c>
    </row>
    <row r="18176">
      <c r="A18176" s="441">
        <v>45895.3702234375</v>
      </c>
      <c r="B18176" s="294" t="s">
        <v>9417</v>
      </c>
    </row>
    <row r="18177">
      <c r="A18177" s="441">
        <v>45895.370759618054</v>
      </c>
      <c r="B18177" s="294" t="s">
        <v>9418</v>
      </c>
    </row>
    <row r="18178">
      <c r="A18178" s="441">
        <v>45895.37076356482</v>
      </c>
      <c r="B18178" s="294" t="s">
        <v>2260</v>
      </c>
    </row>
    <row r="18179">
      <c r="A18179" s="441">
        <v>45895.37077858797</v>
      </c>
      <c r="B18179" s="294" t="s">
        <v>2414</v>
      </c>
    </row>
    <row r="18180">
      <c r="A18180" s="441">
        <v>45895.37078355324</v>
      </c>
      <c r="B18180" s="294" t="s">
        <v>2264</v>
      </c>
    </row>
    <row r="18181">
      <c r="A18181" s="441">
        <v>45895.37114158565</v>
      </c>
      <c r="B18181" s="294" t="s">
        <v>9419</v>
      </c>
    </row>
    <row r="18182">
      <c r="A18182" s="441">
        <v>45895.37117054398</v>
      </c>
      <c r="B18182" s="294" t="s">
        <v>2260</v>
      </c>
    </row>
    <row r="18183">
      <c r="A18183" s="441">
        <v>45895.371183194446</v>
      </c>
      <c r="B18183" s="294" t="s">
        <v>2414</v>
      </c>
    </row>
    <row r="18184">
      <c r="A18184" s="441">
        <v>45895.37118969907</v>
      </c>
      <c r="B18184" s="294" t="s">
        <v>2264</v>
      </c>
    </row>
    <row r="18185">
      <c r="A18185" s="441">
        <v>45895.375092766204</v>
      </c>
      <c r="B18185" s="294" t="s">
        <v>2290</v>
      </c>
    </row>
    <row r="18186">
      <c r="A18186" s="441">
        <v>45895.37617412037</v>
      </c>
      <c r="B18186" s="294" t="s">
        <v>4122</v>
      </c>
    </row>
    <row r="18187">
      <c r="A18187" s="441">
        <v>45895.37617752315</v>
      </c>
      <c r="B18187" s="294" t="s">
        <v>9420</v>
      </c>
    </row>
    <row r="18188">
      <c r="A18188" s="441">
        <v>45895.37617815972</v>
      </c>
      <c r="B18188" s="294" t="s">
        <v>9421</v>
      </c>
    </row>
    <row r="18189">
      <c r="A18189" s="441">
        <v>45895.37620983797</v>
      </c>
      <c r="B18189" s="294" t="s">
        <v>7263</v>
      </c>
    </row>
    <row r="18190">
      <c r="A18190" s="441">
        <v>45895.37621581019</v>
      </c>
      <c r="B18190" s="294" t="s">
        <v>2398</v>
      </c>
    </row>
    <row r="18191">
      <c r="A18191" s="441">
        <v>45895.37623934028</v>
      </c>
      <c r="B18191" s="294" t="s">
        <v>2399</v>
      </c>
    </row>
    <row r="18192">
      <c r="A18192" s="441">
        <v>45895.37625265046</v>
      </c>
      <c r="B18192" s="294" t="s">
        <v>9422</v>
      </c>
    </row>
    <row r="18193">
      <c r="A18193" s="441">
        <v>45895.376427650466</v>
      </c>
      <c r="B18193" s="294" t="s">
        <v>9423</v>
      </c>
    </row>
    <row r="18194">
      <c r="A18194" s="441">
        <v>45895.376457465274</v>
      </c>
      <c r="B18194" s="294" t="s">
        <v>9424</v>
      </c>
    </row>
    <row r="18195">
      <c r="A18195" s="441">
        <v>45895.37647225695</v>
      </c>
      <c r="B18195" s="294" t="s">
        <v>9425</v>
      </c>
    </row>
    <row r="18196">
      <c r="A18196" s="441">
        <v>45895.37647577546</v>
      </c>
      <c r="B18196" s="294" t="s">
        <v>2283</v>
      </c>
    </row>
    <row r="18197">
      <c r="A18197" s="441">
        <v>45895.37648528935</v>
      </c>
      <c r="B18197" s="294" t="s">
        <v>9426</v>
      </c>
    </row>
    <row r="18198">
      <c r="A18198" s="441">
        <v>45895.378067893515</v>
      </c>
      <c r="B18198" s="294" t="s">
        <v>9427</v>
      </c>
    </row>
    <row r="18199">
      <c r="A18199" s="441">
        <v>45895.378072141204</v>
      </c>
      <c r="B18199" s="294" t="s">
        <v>2274</v>
      </c>
    </row>
    <row r="18200">
      <c r="A18200" s="441">
        <v>45895.378095162036</v>
      </c>
      <c r="B18200" s="294" t="s">
        <v>7263</v>
      </c>
    </row>
    <row r="18201">
      <c r="A18201" s="441">
        <v>45895.37809893518</v>
      </c>
      <c r="B18201" s="294" t="s">
        <v>7273</v>
      </c>
    </row>
    <row r="18202">
      <c r="A18202" s="441">
        <v>45895.37810236111</v>
      </c>
      <c r="B18202" s="294" t="s">
        <v>9286</v>
      </c>
    </row>
    <row r="18203">
      <c r="A18203" s="441">
        <v>45895.37810625</v>
      </c>
      <c r="B18203" s="294" t="s">
        <v>9287</v>
      </c>
    </row>
    <row r="18204">
      <c r="A18204" s="441">
        <v>45895.37822263889</v>
      </c>
      <c r="B18204" s="294" t="s">
        <v>2278</v>
      </c>
    </row>
    <row r="18205">
      <c r="A18205" s="441">
        <v>45895.378250497684</v>
      </c>
      <c r="B18205" s="294" t="s">
        <v>9428</v>
      </c>
    </row>
    <row r="18206">
      <c r="A18206" s="441">
        <v>45895.378280219906</v>
      </c>
      <c r="B18206" s="294" t="s">
        <v>2280</v>
      </c>
    </row>
    <row r="18207">
      <c r="A18207" s="441">
        <v>45895.378309837964</v>
      </c>
      <c r="B18207" s="294" t="s">
        <v>2281</v>
      </c>
    </row>
    <row r="18208">
      <c r="A18208" s="441">
        <v>45895.37843020834</v>
      </c>
      <c r="B18208" s="294" t="s">
        <v>8528</v>
      </c>
    </row>
    <row r="18209">
      <c r="A18209" s="441">
        <v>45895.378436342595</v>
      </c>
      <c r="B18209" s="294" t="s">
        <v>9429</v>
      </c>
    </row>
    <row r="18210">
      <c r="A18210" s="441">
        <v>45895.37848834491</v>
      </c>
      <c r="B18210" s="294" t="s">
        <v>8530</v>
      </c>
    </row>
    <row r="18211">
      <c r="A18211" s="441">
        <v>45895.37849402778</v>
      </c>
      <c r="B18211" s="294" t="s">
        <v>9430</v>
      </c>
    </row>
    <row r="18212">
      <c r="A18212" s="441">
        <v>45895.37849758102</v>
      </c>
      <c r="B18212" s="294" t="s">
        <v>2283</v>
      </c>
    </row>
    <row r="18213">
      <c r="A18213" s="441">
        <v>45895.37850681713</v>
      </c>
      <c r="B18213" s="294" t="s">
        <v>9431</v>
      </c>
    </row>
    <row r="18214">
      <c r="A18214" s="441">
        <v>45895.37851038194</v>
      </c>
      <c r="B18214" s="294" t="s">
        <v>2285</v>
      </c>
    </row>
    <row r="18215">
      <c r="A18215" s="441">
        <v>45895.378530462964</v>
      </c>
      <c r="B18215" s="294" t="s">
        <v>9432</v>
      </c>
    </row>
    <row r="18216">
      <c r="A18216" s="441">
        <v>45895.37853773148</v>
      </c>
      <c r="B18216" s="294" t="s">
        <v>9433</v>
      </c>
    </row>
    <row r="18217">
      <c r="A18217" s="441">
        <v>45895.401680497685</v>
      </c>
      <c r="B18217" s="294" t="s">
        <v>9434</v>
      </c>
    </row>
    <row r="18218">
      <c r="A18218" s="441">
        <v>45895.401683819444</v>
      </c>
      <c r="B18218" s="294" t="s">
        <v>2260</v>
      </c>
    </row>
    <row r="18219">
      <c r="A18219" s="441">
        <v>45895.40169987269</v>
      </c>
      <c r="B18219" s="294" t="s">
        <v>2927</v>
      </c>
    </row>
    <row r="18220">
      <c r="A18220" s="441">
        <v>45895.40170192129</v>
      </c>
      <c r="B18220" s="294" t="s">
        <v>2264</v>
      </c>
    </row>
    <row r="18221">
      <c r="A18221" s="441">
        <v>45895.40285265046</v>
      </c>
      <c r="B18221" s="294" t="s">
        <v>9435</v>
      </c>
    </row>
    <row r="18222">
      <c r="A18222" s="441">
        <v>45895.40285846065</v>
      </c>
      <c r="B18222" s="294" t="s">
        <v>2275</v>
      </c>
    </row>
    <row r="18223">
      <c r="A18223" s="441">
        <v>45895.40286184028</v>
      </c>
      <c r="B18223" s="294" t="s">
        <v>2398</v>
      </c>
    </row>
    <row r="18224">
      <c r="A18224" s="441">
        <v>45895.40286793982</v>
      </c>
      <c r="B18224" s="294" t="s">
        <v>2399</v>
      </c>
    </row>
    <row r="18225">
      <c r="A18225" s="441">
        <v>45895.402887523145</v>
      </c>
      <c r="B18225" s="294" t="s">
        <v>9436</v>
      </c>
    </row>
    <row r="18226">
      <c r="A18226" s="441">
        <v>45895.40423236111</v>
      </c>
      <c r="B18226" s="294" t="s">
        <v>9437</v>
      </c>
    </row>
    <row r="18227">
      <c r="A18227" s="441">
        <v>45895.404236365735</v>
      </c>
      <c r="B18227" s="294" t="s">
        <v>2274</v>
      </c>
    </row>
    <row r="18228">
      <c r="A18228" s="441">
        <v>45895.404245439815</v>
      </c>
      <c r="B18228" s="294" t="s">
        <v>2275</v>
      </c>
    </row>
    <row r="18229">
      <c r="A18229" s="441">
        <v>45895.4042490162</v>
      </c>
      <c r="B18229" s="294" t="s">
        <v>2276</v>
      </c>
    </row>
    <row r="18230">
      <c r="A18230" s="441">
        <v>45895.40425236111</v>
      </c>
      <c r="B18230" s="294" t="s">
        <v>9286</v>
      </c>
    </row>
    <row r="18231">
      <c r="A18231" s="441">
        <v>45895.40425633102</v>
      </c>
      <c r="B18231" s="294" t="s">
        <v>9287</v>
      </c>
    </row>
    <row r="18232">
      <c r="A18232" s="441">
        <v>45895.404401631946</v>
      </c>
      <c r="B18232" s="294" t="s">
        <v>9341</v>
      </c>
    </row>
    <row r="18233">
      <c r="A18233" s="441">
        <v>45895.40441747685</v>
      </c>
      <c r="B18233" s="294" t="s">
        <v>9438</v>
      </c>
    </row>
    <row r="18234">
      <c r="A18234" s="441">
        <v>45895.404430995375</v>
      </c>
      <c r="B18234" s="294" t="s">
        <v>9439</v>
      </c>
    </row>
    <row r="18235">
      <c r="A18235" s="441">
        <v>45895.40444028935</v>
      </c>
      <c r="B18235" s="294" t="s">
        <v>2342</v>
      </c>
    </row>
    <row r="18236">
      <c r="A18236" s="441">
        <v>45895.40445311343</v>
      </c>
      <c r="B18236" s="294" t="s">
        <v>9307</v>
      </c>
    </row>
    <row r="18237">
      <c r="A18237" s="441">
        <v>45895.40450390046</v>
      </c>
      <c r="B18237" s="294" t="s">
        <v>9344</v>
      </c>
    </row>
    <row r="18238">
      <c r="A18238" s="441">
        <v>45895.404507060186</v>
      </c>
      <c r="B18238" s="294" t="s">
        <v>2355</v>
      </c>
    </row>
    <row r="18239">
      <c r="A18239" s="441">
        <v>45895.40451037037</v>
      </c>
      <c r="B18239" s="294" t="s">
        <v>9345</v>
      </c>
    </row>
    <row r="18240">
      <c r="A18240" s="441">
        <v>45895.404635115745</v>
      </c>
      <c r="B18240" s="294" t="s">
        <v>7142</v>
      </c>
    </row>
    <row r="18241">
      <c r="A18241" s="441">
        <v>45895.404650185184</v>
      </c>
      <c r="B18241" s="294" t="s">
        <v>9440</v>
      </c>
    </row>
    <row r="18242">
      <c r="A18242" s="441">
        <v>45895.40475770833</v>
      </c>
      <c r="B18242" s="294" t="s">
        <v>9441</v>
      </c>
    </row>
    <row r="18243">
      <c r="A18243" s="441">
        <v>45895.40479994213</v>
      </c>
      <c r="B18243" s="294" t="s">
        <v>9442</v>
      </c>
    </row>
    <row r="18244">
      <c r="A18244" s="441">
        <v>45895.404892175924</v>
      </c>
      <c r="B18244" s="294" t="s">
        <v>9443</v>
      </c>
    </row>
    <row r="18245">
      <c r="A18245" s="441">
        <v>45895.40489790509</v>
      </c>
      <c r="B18245" s="294" t="s">
        <v>2435</v>
      </c>
    </row>
    <row r="18246">
      <c r="A18246" s="441">
        <v>45895.404906296295</v>
      </c>
      <c r="B18246" s="294" t="s">
        <v>9444</v>
      </c>
    </row>
    <row r="18247">
      <c r="A18247" s="441">
        <v>45895.40491701389</v>
      </c>
      <c r="B18247" s="294" t="s">
        <v>2283</v>
      </c>
    </row>
    <row r="18248">
      <c r="A18248" s="441">
        <v>45895.40492758102</v>
      </c>
      <c r="B18248" s="294" t="s">
        <v>9445</v>
      </c>
    </row>
    <row r="18249">
      <c r="A18249" s="441">
        <v>45895.40493059027</v>
      </c>
      <c r="B18249" s="294" t="s">
        <v>2285</v>
      </c>
    </row>
    <row r="18250">
      <c r="A18250" s="441">
        <v>45895.404935983795</v>
      </c>
      <c r="B18250" s="294" t="s">
        <v>9446</v>
      </c>
    </row>
    <row r="18251">
      <c r="A18251" s="441">
        <v>45895.40494368055</v>
      </c>
      <c r="B18251" s="294" t="s">
        <v>9447</v>
      </c>
    </row>
    <row r="18252">
      <c r="A18252" s="441">
        <v>45895.54326810185</v>
      </c>
      <c r="B18252" s="294" t="s">
        <v>9448</v>
      </c>
    </row>
    <row r="18253">
      <c r="A18253" s="441">
        <v>45895.543271689814</v>
      </c>
      <c r="B18253" s="294" t="s">
        <v>2260</v>
      </c>
    </row>
    <row r="18254">
      <c r="A18254" s="441">
        <v>45895.54327545139</v>
      </c>
      <c r="B18254" s="294" t="s">
        <v>2463</v>
      </c>
    </row>
    <row r="18255">
      <c r="A18255" s="441">
        <v>45895.543279375</v>
      </c>
      <c r="B18255" s="294" t="s">
        <v>2267</v>
      </c>
    </row>
    <row r="18256">
      <c r="A18256" s="441">
        <v>45895.54329287037</v>
      </c>
      <c r="B18256" s="294" t="s">
        <v>2264</v>
      </c>
    </row>
    <row r="18257">
      <c r="A18257" s="441">
        <v>45895.58336238426</v>
      </c>
      <c r="B18257" s="294" t="s">
        <v>9449</v>
      </c>
    </row>
    <row r="18258">
      <c r="A18258" s="441">
        <v>45895.58338252315</v>
      </c>
      <c r="B18258" s="294" t="s">
        <v>2532</v>
      </c>
    </row>
    <row r="18259">
      <c r="A18259" s="441">
        <v>45895.583403553246</v>
      </c>
      <c r="B18259" s="294" t="s">
        <v>2533</v>
      </c>
    </row>
    <row r="18260">
      <c r="A18260" s="441">
        <v>45895.583424641205</v>
      </c>
      <c r="B18260" s="294" t="s">
        <v>9450</v>
      </c>
    </row>
    <row r="18261">
      <c r="A18261" s="441">
        <v>45895.583480925925</v>
      </c>
      <c r="B18261" s="294" t="s">
        <v>9451</v>
      </c>
    </row>
    <row r="18262">
      <c r="A18262" s="441">
        <v>45895.58363548611</v>
      </c>
      <c r="B18262" s="294" t="s">
        <v>9452</v>
      </c>
    </row>
    <row r="18263">
      <c r="A18263" s="441">
        <v>45895.583643460646</v>
      </c>
      <c r="B18263" s="294" t="s">
        <v>2274</v>
      </c>
    </row>
    <row r="18264">
      <c r="A18264" s="441">
        <v>45895.58365140046</v>
      </c>
      <c r="B18264" s="294" t="s">
        <v>2532</v>
      </c>
    </row>
    <row r="18265">
      <c r="A18265" s="441">
        <v>45895.58365774306</v>
      </c>
      <c r="B18265" s="294" t="s">
        <v>2537</v>
      </c>
    </row>
    <row r="18266">
      <c r="A18266" s="441">
        <v>45895.58366128472</v>
      </c>
      <c r="B18266" s="294" t="s">
        <v>9453</v>
      </c>
    </row>
    <row r="18267">
      <c r="A18267" s="441">
        <v>45895.583664247686</v>
      </c>
      <c r="B18267" s="294" t="s">
        <v>9454</v>
      </c>
    </row>
    <row r="18268">
      <c r="A18268" s="441">
        <v>45895.58378891204</v>
      </c>
      <c r="B18268" s="294" t="s">
        <v>2278</v>
      </c>
    </row>
    <row r="18269">
      <c r="A18269" s="441">
        <v>45895.5838166551</v>
      </c>
      <c r="B18269" s="294" t="s">
        <v>9455</v>
      </c>
    </row>
    <row r="18270">
      <c r="A18270" s="441">
        <v>45895.58384415509</v>
      </c>
      <c r="B18270" s="294" t="s">
        <v>2280</v>
      </c>
    </row>
    <row r="18271">
      <c r="A18271" s="441">
        <v>45895.5838525</v>
      </c>
      <c r="B18271" s="294" t="s">
        <v>2281</v>
      </c>
    </row>
    <row r="18272">
      <c r="A18272" s="441">
        <v>45895.58397715278</v>
      </c>
      <c r="B18272" s="294" t="s">
        <v>9456</v>
      </c>
    </row>
    <row r="18273">
      <c r="A18273" s="441">
        <v>45895.58398439815</v>
      </c>
      <c r="B18273" s="294" t="s">
        <v>2283</v>
      </c>
    </row>
    <row r="18274">
      <c r="A18274" s="441">
        <v>45895.58399299769</v>
      </c>
      <c r="B18274" s="294" t="s">
        <v>9457</v>
      </c>
    </row>
    <row r="18275">
      <c r="A18275" s="441">
        <v>45895.58399629629</v>
      </c>
      <c r="B18275" s="294" t="s">
        <v>2285</v>
      </c>
    </row>
    <row r="18276">
      <c r="A18276" s="441">
        <v>45895.584011597224</v>
      </c>
      <c r="B18276" s="294" t="s">
        <v>9458</v>
      </c>
    </row>
    <row r="18277">
      <c r="A18277" s="441">
        <v>45895.58401773148</v>
      </c>
      <c r="B18277" s="294" t="s">
        <v>9459</v>
      </c>
    </row>
    <row r="18278">
      <c r="A18278" s="441">
        <v>45895.609355416665</v>
      </c>
      <c r="B18278" s="294" t="s">
        <v>9460</v>
      </c>
    </row>
    <row r="18279">
      <c r="A18279" s="441">
        <v>45895.60936150463</v>
      </c>
      <c r="B18279" s="294" t="s">
        <v>2260</v>
      </c>
    </row>
    <row r="18280">
      <c r="A18280" s="441">
        <v>45895.60936598379</v>
      </c>
      <c r="B18280" s="294" t="s">
        <v>3991</v>
      </c>
    </row>
    <row r="18281">
      <c r="A18281" s="441">
        <v>45895.60937049768</v>
      </c>
      <c r="B18281" s="294" t="s">
        <v>9461</v>
      </c>
    </row>
    <row r="18282">
      <c r="A18282" s="441">
        <v>45895.6093705324</v>
      </c>
      <c r="B18282" s="294" t="s">
        <v>2264</v>
      </c>
    </row>
    <row r="18283">
      <c r="A18283" s="441">
        <v>45895.609387847224</v>
      </c>
      <c r="B18283" s="294" t="s">
        <v>2260</v>
      </c>
    </row>
    <row r="18284">
      <c r="A18284" s="441">
        <v>45895.609392094906</v>
      </c>
      <c r="B18284" s="294" t="s">
        <v>3991</v>
      </c>
    </row>
    <row r="18285">
      <c r="A18285" s="441">
        <v>45895.60939614583</v>
      </c>
      <c r="B18285" s="294" t="s">
        <v>2264</v>
      </c>
    </row>
    <row r="18286">
      <c r="A18286" s="441">
        <v>45895.75838671296</v>
      </c>
      <c r="B18286" s="294" t="s">
        <v>2283</v>
      </c>
    </row>
    <row r="18287">
      <c r="A18287" s="441">
        <v>45895.75839633102</v>
      </c>
      <c r="B18287" s="294" t="s">
        <v>9462</v>
      </c>
    </row>
    <row r="18288">
      <c r="A18288" s="441">
        <v>45895.758429953705</v>
      </c>
      <c r="B18288" s="294" t="s">
        <v>2283</v>
      </c>
    </row>
    <row r="18289">
      <c r="A18289" s="441">
        <v>45895.75845085648</v>
      </c>
      <c r="B18289" s="294" t="s">
        <v>9463</v>
      </c>
    </row>
    <row r="18290">
      <c r="A18290" s="441">
        <v>45895.85402107639</v>
      </c>
      <c r="B18290" s="294" t="s">
        <v>9464</v>
      </c>
    </row>
    <row r="18291">
      <c r="A18291" s="441">
        <v>45895.85402763889</v>
      </c>
      <c r="B18291" s="294" t="s">
        <v>2260</v>
      </c>
    </row>
    <row r="18292">
      <c r="A18292" s="441">
        <v>45895.8540325463</v>
      </c>
      <c r="B18292" s="294" t="s">
        <v>2323</v>
      </c>
    </row>
    <row r="18293">
      <c r="A18293" s="441">
        <v>45895.85403700231</v>
      </c>
      <c r="B18293" s="294" t="s">
        <v>2262</v>
      </c>
    </row>
    <row r="18294">
      <c r="A18294" s="441">
        <v>45895.85405462963</v>
      </c>
      <c r="B18294" s="294" t="s">
        <v>2324</v>
      </c>
    </row>
    <row r="18295">
      <c r="A18295" s="441">
        <v>45895.854076331016</v>
      </c>
      <c r="B18295" s="294" t="s">
        <v>2264</v>
      </c>
    </row>
    <row r="18296">
      <c r="A18296" s="441">
        <v>45895.854760277776</v>
      </c>
      <c r="B18296" s="294" t="s">
        <v>9465</v>
      </c>
    </row>
    <row r="18297">
      <c r="A18297" s="441">
        <v>45895.854773287036</v>
      </c>
      <c r="B18297" s="294" t="s">
        <v>2340</v>
      </c>
    </row>
    <row r="18298">
      <c r="A18298" s="441">
        <v>45895.854779120375</v>
      </c>
      <c r="B18298" s="294" t="s">
        <v>2677</v>
      </c>
    </row>
    <row r="18299">
      <c r="A18299" s="441">
        <v>45895.8547946412</v>
      </c>
      <c r="B18299" s="294" t="s">
        <v>9466</v>
      </c>
    </row>
    <row r="18300">
      <c r="A18300" s="441">
        <v>45895.85482740741</v>
      </c>
      <c r="B18300" s="294" t="s">
        <v>9467</v>
      </c>
    </row>
    <row r="18301">
      <c r="A18301" s="441">
        <v>45895.85542414352</v>
      </c>
      <c r="B18301" s="294" t="s">
        <v>9468</v>
      </c>
    </row>
    <row r="18302">
      <c r="A18302" s="441">
        <v>45895.85544109954</v>
      </c>
      <c r="B18302" s="294" t="s">
        <v>2274</v>
      </c>
    </row>
    <row r="18303">
      <c r="A18303" s="441">
        <v>45895.85548092592</v>
      </c>
      <c r="B18303" s="294" t="s">
        <v>2340</v>
      </c>
    </row>
    <row r="18304">
      <c r="A18304" s="441">
        <v>45895.85549122685</v>
      </c>
      <c r="B18304" s="294" t="s">
        <v>2341</v>
      </c>
    </row>
    <row r="18305">
      <c r="A18305" s="441">
        <v>45895.85549789351</v>
      </c>
      <c r="B18305" s="294" t="s">
        <v>9453</v>
      </c>
    </row>
    <row r="18306">
      <c r="A18306" s="441">
        <v>45895.85550770833</v>
      </c>
      <c r="B18306" s="294" t="s">
        <v>9454</v>
      </c>
    </row>
    <row r="18307">
      <c r="A18307" s="441">
        <v>45895.85625340277</v>
      </c>
      <c r="B18307" s="294" t="s">
        <v>2342</v>
      </c>
    </row>
    <row r="18308">
      <c r="A18308" s="441">
        <v>45895.85627709491</v>
      </c>
      <c r="B18308" s="294" t="s">
        <v>9469</v>
      </c>
    </row>
    <row r="18309">
      <c r="A18309" s="441">
        <v>45895.85643554398</v>
      </c>
      <c r="B18309" s="294" t="s">
        <v>2280</v>
      </c>
    </row>
    <row r="18310">
      <c r="A18310" s="441">
        <v>45895.85645453703</v>
      </c>
      <c r="B18310" s="294" t="s">
        <v>2281</v>
      </c>
    </row>
    <row r="18311">
      <c r="A18311" s="441">
        <v>45895.85779836806</v>
      </c>
      <c r="B18311" s="294" t="s">
        <v>9470</v>
      </c>
    </row>
    <row r="18312">
      <c r="A18312" s="441">
        <v>45895.85781340278</v>
      </c>
      <c r="B18312" s="294" t="s">
        <v>2283</v>
      </c>
    </row>
    <row r="18313">
      <c r="A18313" s="441">
        <v>45895.85784990741</v>
      </c>
      <c r="B18313" s="294" t="s">
        <v>9471</v>
      </c>
    </row>
    <row r="18314">
      <c r="A18314" s="441">
        <v>45895.85785659723</v>
      </c>
      <c r="B18314" s="294" t="s">
        <v>2285</v>
      </c>
    </row>
    <row r="18315">
      <c r="A18315" s="441">
        <v>45895.8578905787</v>
      </c>
      <c r="B18315" s="294" t="s">
        <v>9472</v>
      </c>
    </row>
    <row r="18316">
      <c r="A18316" s="441">
        <v>45895.857902187505</v>
      </c>
      <c r="B18316" s="294" t="s">
        <v>9473</v>
      </c>
    </row>
    <row r="18317">
      <c r="A18317" s="441">
        <v>45895.93702344908</v>
      </c>
      <c r="B18317" s="294" t="s">
        <v>9474</v>
      </c>
    </row>
    <row r="18318">
      <c r="A18318" s="441">
        <v>45895.937026851854</v>
      </c>
      <c r="B18318" s="294" t="s">
        <v>2260</v>
      </c>
    </row>
    <row r="18319">
      <c r="A18319" s="441">
        <v>45895.937029733795</v>
      </c>
      <c r="B18319" s="294" t="s">
        <v>2550</v>
      </c>
    </row>
    <row r="18320">
      <c r="A18320" s="441">
        <v>45895.937032256945</v>
      </c>
      <c r="B18320" s="294" t="s">
        <v>2262</v>
      </c>
    </row>
    <row r="18321">
      <c r="A18321" s="441">
        <v>45895.9370394213</v>
      </c>
      <c r="B18321" s="294" t="s">
        <v>9475</v>
      </c>
    </row>
    <row r="18322">
      <c r="A18322" s="441">
        <v>45895.93705673611</v>
      </c>
      <c r="B18322" s="294" t="s">
        <v>2264</v>
      </c>
    </row>
    <row r="18323">
      <c r="A18323" s="441">
        <v>45895.93734163194</v>
      </c>
      <c r="B18323" s="294" t="s">
        <v>9476</v>
      </c>
    </row>
    <row r="18324">
      <c r="A18324" s="441">
        <v>45895.93735141204</v>
      </c>
      <c r="B18324" s="294" t="s">
        <v>2553</v>
      </c>
    </row>
    <row r="18325">
      <c r="A18325" s="441">
        <v>45895.93735457176</v>
      </c>
      <c r="B18325" s="294" t="s">
        <v>2554</v>
      </c>
    </row>
    <row r="18326">
      <c r="A18326" s="441">
        <v>45895.93736280093</v>
      </c>
      <c r="B18326" s="294" t="s">
        <v>9477</v>
      </c>
    </row>
    <row r="18327">
      <c r="A18327" s="441">
        <v>45895.937377800925</v>
      </c>
      <c r="B18327" s="294" t="s">
        <v>9478</v>
      </c>
    </row>
    <row r="18328">
      <c r="A18328" s="441">
        <v>45895.93868723379</v>
      </c>
      <c r="B18328" s="294" t="s">
        <v>9479</v>
      </c>
    </row>
    <row r="18329">
      <c r="A18329" s="441">
        <v>45895.93869135417</v>
      </c>
      <c r="B18329" s="294" t="s">
        <v>2274</v>
      </c>
    </row>
    <row r="18330">
      <c r="A18330" s="441">
        <v>45895.93870063657</v>
      </c>
      <c r="B18330" s="294" t="s">
        <v>2553</v>
      </c>
    </row>
    <row r="18331">
      <c r="A18331" s="441">
        <v>45895.93870442129</v>
      </c>
      <c r="B18331" s="294" t="s">
        <v>2558</v>
      </c>
    </row>
    <row r="18332">
      <c r="A18332" s="441">
        <v>45895.938708217596</v>
      </c>
      <c r="B18332" s="294" t="s">
        <v>9453</v>
      </c>
    </row>
    <row r="18333">
      <c r="A18333" s="441">
        <v>45895.93871297454</v>
      </c>
      <c r="B18333" s="294" t="s">
        <v>9454</v>
      </c>
    </row>
    <row r="18334">
      <c r="A18334" s="441">
        <v>45895.93908946759</v>
      </c>
      <c r="B18334" s="294" t="s">
        <v>2278</v>
      </c>
    </row>
    <row r="18335">
      <c r="A18335" s="441">
        <v>45895.9391096412</v>
      </c>
      <c r="B18335" s="294" t="s">
        <v>9480</v>
      </c>
    </row>
    <row r="18336">
      <c r="A18336" s="441">
        <v>45895.939210717595</v>
      </c>
      <c r="B18336" s="294" t="s">
        <v>2280</v>
      </c>
    </row>
    <row r="18337">
      <c r="A18337" s="441">
        <v>45895.93922407407</v>
      </c>
      <c r="B18337" s="294" t="s">
        <v>2281</v>
      </c>
    </row>
    <row r="18338">
      <c r="A18338" s="441">
        <v>45895.93961739584</v>
      </c>
      <c r="B18338" s="294" t="s">
        <v>9481</v>
      </c>
    </row>
    <row r="18339">
      <c r="A18339" s="441">
        <v>45895.939621990736</v>
      </c>
      <c r="B18339" s="294" t="s">
        <v>2283</v>
      </c>
    </row>
    <row r="18340">
      <c r="A18340" s="441">
        <v>45895.93963123843</v>
      </c>
      <c r="B18340" s="294" t="s">
        <v>9482</v>
      </c>
    </row>
    <row r="18341">
      <c r="A18341" s="441">
        <v>45895.93963583333</v>
      </c>
      <c r="B18341" s="294" t="s">
        <v>2285</v>
      </c>
    </row>
    <row r="18342">
      <c r="A18342" s="441">
        <v>45895.93964399306</v>
      </c>
      <c r="B18342" s="294" t="s">
        <v>9483</v>
      </c>
    </row>
    <row r="18343">
      <c r="A18343" s="441">
        <v>45895.93965753472</v>
      </c>
      <c r="B18343" s="294" t="s">
        <v>9484</v>
      </c>
    </row>
    <row r="18344">
      <c r="A18344" s="441">
        <v>45896.01625159722</v>
      </c>
      <c r="B18344" s="294" t="s">
        <v>9485</v>
      </c>
    </row>
    <row r="18345">
      <c r="A18345" s="441">
        <v>45896.01625641204</v>
      </c>
      <c r="B18345" s="294" t="s">
        <v>2260</v>
      </c>
    </row>
    <row r="18346">
      <c r="A18346" s="441">
        <v>45896.01625984954</v>
      </c>
      <c r="B18346" s="294" t="s">
        <v>2593</v>
      </c>
    </row>
    <row r="18347">
      <c r="A18347" s="441">
        <v>45896.01627064815</v>
      </c>
      <c r="B18347" s="294" t="s">
        <v>2264</v>
      </c>
    </row>
    <row r="18348">
      <c r="A18348" s="441">
        <v>45896.162930844905</v>
      </c>
      <c r="B18348" s="294" t="s">
        <v>9486</v>
      </c>
    </row>
    <row r="18349">
      <c r="A18349" s="441">
        <v>45896.16295269676</v>
      </c>
      <c r="B18349" s="294" t="s">
        <v>2275</v>
      </c>
    </row>
    <row r="18350">
      <c r="A18350" s="441">
        <v>45896.16296686343</v>
      </c>
      <c r="B18350" s="294" t="s">
        <v>2565</v>
      </c>
    </row>
    <row r="18351">
      <c r="A18351" s="441">
        <v>45896.16298584491</v>
      </c>
      <c r="B18351" s="294" t="s">
        <v>9487</v>
      </c>
    </row>
    <row r="18352">
      <c r="A18352" s="441">
        <v>45896.163009826385</v>
      </c>
      <c r="B18352" s="294" t="s">
        <v>9488</v>
      </c>
    </row>
    <row r="18353">
      <c r="A18353" s="441">
        <v>45896.163019907406</v>
      </c>
      <c r="B18353" s="294" t="s">
        <v>9489</v>
      </c>
    </row>
    <row r="18354">
      <c r="A18354" s="441">
        <v>45896.16302677084</v>
      </c>
      <c r="B18354" s="294" t="s">
        <v>2260</v>
      </c>
    </row>
    <row r="18355">
      <c r="A18355" s="441">
        <v>45896.1630306713</v>
      </c>
      <c r="B18355" s="294" t="s">
        <v>2927</v>
      </c>
    </row>
    <row r="18356">
      <c r="A18356" s="441">
        <v>45896.16303491898</v>
      </c>
      <c r="B18356" s="294" t="s">
        <v>2264</v>
      </c>
    </row>
    <row r="18357">
      <c r="A18357" s="441">
        <v>45896.163102164355</v>
      </c>
      <c r="B18357" s="294" t="s">
        <v>9490</v>
      </c>
    </row>
    <row r="18358">
      <c r="A18358" s="441">
        <v>45896.16310685185</v>
      </c>
      <c r="B18358" s="294" t="s">
        <v>2260</v>
      </c>
    </row>
    <row r="18359">
      <c r="A18359" s="441">
        <v>45896.16311300926</v>
      </c>
      <c r="B18359" s="294" t="s">
        <v>2927</v>
      </c>
    </row>
    <row r="18360">
      <c r="A18360" s="441">
        <v>45896.163118067125</v>
      </c>
      <c r="B18360" s="294" t="s">
        <v>2264</v>
      </c>
    </row>
    <row r="18361">
      <c r="A18361" s="441">
        <v>45896.163990092595</v>
      </c>
      <c r="B18361" s="294" t="s">
        <v>9491</v>
      </c>
    </row>
    <row r="18362">
      <c r="A18362" s="441">
        <v>45896.16399390047</v>
      </c>
      <c r="B18362" s="294" t="s">
        <v>2274</v>
      </c>
    </row>
    <row r="18363">
      <c r="A18363" s="441">
        <v>45896.16400428241</v>
      </c>
      <c r="B18363" s="294" t="s">
        <v>2275</v>
      </c>
    </row>
    <row r="18364">
      <c r="A18364" s="441">
        <v>45896.16400804398</v>
      </c>
      <c r="B18364" s="294" t="s">
        <v>2276</v>
      </c>
    </row>
    <row r="18365">
      <c r="A18365" s="441">
        <v>45896.16401155092</v>
      </c>
      <c r="B18365" s="294" t="s">
        <v>9453</v>
      </c>
    </row>
    <row r="18366">
      <c r="A18366" s="441">
        <v>45896.164014849535</v>
      </c>
      <c r="B18366" s="294" t="s">
        <v>9454</v>
      </c>
    </row>
    <row r="18367">
      <c r="A18367" s="441">
        <v>45896.16413553241</v>
      </c>
      <c r="B18367" s="294" t="s">
        <v>2278</v>
      </c>
    </row>
    <row r="18368">
      <c r="A18368" s="441">
        <v>45896.16416234954</v>
      </c>
      <c r="B18368" s="294" t="s">
        <v>9492</v>
      </c>
    </row>
    <row r="18369">
      <c r="A18369" s="441">
        <v>45896.164201631946</v>
      </c>
      <c r="B18369" s="294" t="s">
        <v>2280</v>
      </c>
    </row>
    <row r="18370">
      <c r="A18370" s="441">
        <v>45896.16421569444</v>
      </c>
      <c r="B18370" s="294" t="s">
        <v>2281</v>
      </c>
    </row>
    <row r="18371">
      <c r="A18371" s="441">
        <v>45896.16432398148</v>
      </c>
      <c r="B18371" s="294" t="s">
        <v>9493</v>
      </c>
    </row>
    <row r="18372">
      <c r="A18372" s="441">
        <v>45896.164328321756</v>
      </c>
      <c r="B18372" s="294" t="s">
        <v>2283</v>
      </c>
    </row>
    <row r="18373">
      <c r="A18373" s="441">
        <v>45896.16433930556</v>
      </c>
      <c r="B18373" s="294" t="s">
        <v>9494</v>
      </c>
    </row>
    <row r="18374">
      <c r="A18374" s="441">
        <v>45896.16434322917</v>
      </c>
      <c r="B18374" s="294" t="s">
        <v>2285</v>
      </c>
    </row>
    <row r="18375">
      <c r="A18375" s="441">
        <v>45896.164349004626</v>
      </c>
      <c r="B18375" s="294" t="s">
        <v>9495</v>
      </c>
    </row>
    <row r="18376">
      <c r="A18376" s="441">
        <v>45896.16435760417</v>
      </c>
      <c r="B18376" s="294" t="s">
        <v>9496</v>
      </c>
    </row>
    <row r="18377">
      <c r="A18377" s="441">
        <v>45896.25720600694</v>
      </c>
      <c r="B18377" s="294" t="s">
        <v>9497</v>
      </c>
    </row>
    <row r="18378">
      <c r="A18378" s="441">
        <v>45896.25728268518</v>
      </c>
      <c r="B18378" s="294" t="s">
        <v>9498</v>
      </c>
    </row>
    <row r="18379">
      <c r="A18379" s="441">
        <v>45896.257290821755</v>
      </c>
      <c r="B18379" s="294" t="s">
        <v>2283</v>
      </c>
    </row>
    <row r="18380">
      <c r="A18380" s="441">
        <v>45896.25730168981</v>
      </c>
      <c r="B18380" s="294" t="s">
        <v>9499</v>
      </c>
    </row>
    <row r="18381">
      <c r="A18381" s="441">
        <v>45896.30804881944</v>
      </c>
      <c r="B18381" s="294" t="s">
        <v>9500</v>
      </c>
    </row>
    <row r="18382">
      <c r="A18382" s="441">
        <v>45896.3080597338</v>
      </c>
      <c r="B18382" s="294" t="s">
        <v>2625</v>
      </c>
    </row>
    <row r="18383">
      <c r="A18383" s="441">
        <v>45896.308064641205</v>
      </c>
      <c r="B18383" s="294" t="s">
        <v>2398</v>
      </c>
    </row>
    <row r="18384">
      <c r="A18384" s="441">
        <v>45896.308086516205</v>
      </c>
      <c r="B18384" s="294" t="s">
        <v>2399</v>
      </c>
    </row>
    <row r="18385">
      <c r="A18385" s="441">
        <v>45896.30809880787</v>
      </c>
      <c r="B18385" s="294" t="s">
        <v>9501</v>
      </c>
    </row>
    <row r="18386">
      <c r="A18386" s="441">
        <v>45896.30829502315</v>
      </c>
      <c r="B18386" s="294" t="s">
        <v>9502</v>
      </c>
    </row>
    <row r="18387">
      <c r="A18387" s="441">
        <v>45896.30829877315</v>
      </c>
      <c r="B18387" s="294" t="s">
        <v>2274</v>
      </c>
    </row>
    <row r="18388">
      <c r="A18388" s="441">
        <v>45896.308307280095</v>
      </c>
      <c r="B18388" s="294" t="s">
        <v>2625</v>
      </c>
    </row>
    <row r="18389">
      <c r="A18389" s="441">
        <v>45896.30831094907</v>
      </c>
      <c r="B18389" s="294" t="s">
        <v>2628</v>
      </c>
    </row>
    <row r="18390">
      <c r="A18390" s="441">
        <v>45896.30831478009</v>
      </c>
      <c r="B18390" s="294" t="s">
        <v>9453</v>
      </c>
    </row>
    <row r="18391">
      <c r="A18391" s="441">
        <v>45896.30832121528</v>
      </c>
      <c r="B18391" s="294" t="s">
        <v>9454</v>
      </c>
    </row>
    <row r="18392">
      <c r="A18392" s="441">
        <v>45896.308404560186</v>
      </c>
      <c r="B18392" s="294" t="s">
        <v>2333</v>
      </c>
    </row>
    <row r="18393">
      <c r="A18393" s="441">
        <v>45896.3084231713</v>
      </c>
      <c r="B18393" s="294" t="s">
        <v>9503</v>
      </c>
    </row>
    <row r="18394">
      <c r="A18394" s="441">
        <v>45896.30844260417</v>
      </c>
      <c r="B18394" s="294" t="s">
        <v>2280</v>
      </c>
    </row>
    <row r="18395">
      <c r="A18395" s="441">
        <v>45896.30845956018</v>
      </c>
      <c r="B18395" s="294" t="s">
        <v>2281</v>
      </c>
    </row>
    <row r="18396">
      <c r="A18396" s="441">
        <v>45896.30855818287</v>
      </c>
      <c r="B18396" s="294" t="s">
        <v>9504</v>
      </c>
    </row>
    <row r="18397">
      <c r="A18397" s="441">
        <v>45896.308562094906</v>
      </c>
      <c r="B18397" s="294" t="s">
        <v>2283</v>
      </c>
    </row>
    <row r="18398">
      <c r="A18398" s="441">
        <v>45896.30856979167</v>
      </c>
      <c r="B18398" s="294" t="s">
        <v>9505</v>
      </c>
    </row>
    <row r="18399">
      <c r="A18399" s="441">
        <v>45896.308574027775</v>
      </c>
      <c r="B18399" s="294" t="s">
        <v>2285</v>
      </c>
    </row>
    <row r="18400">
      <c r="A18400" s="441">
        <v>45896.308578993056</v>
      </c>
      <c r="B18400" s="294" t="s">
        <v>9506</v>
      </c>
    </row>
    <row r="18401">
      <c r="A18401" s="441">
        <v>45896.30858646991</v>
      </c>
      <c r="B18401" s="294" t="s">
        <v>9507</v>
      </c>
    </row>
    <row r="18402">
      <c r="A18402" s="441">
        <v>45896.30964396991</v>
      </c>
      <c r="B18402" s="294" t="s">
        <v>9508</v>
      </c>
    </row>
    <row r="18403">
      <c r="A18403" s="441">
        <v>45896.30964790509</v>
      </c>
      <c r="B18403" s="294" t="s">
        <v>2260</v>
      </c>
    </row>
    <row r="18404">
      <c r="A18404" s="441">
        <v>45896.309651585645</v>
      </c>
      <c r="B18404" s="294" t="s">
        <v>2414</v>
      </c>
    </row>
    <row r="18405">
      <c r="A18405" s="441">
        <v>45896.309655081015</v>
      </c>
      <c r="B18405" s="294" t="s">
        <v>2264</v>
      </c>
    </row>
    <row r="18406">
      <c r="A18406" s="441">
        <v>45896.32659993056</v>
      </c>
      <c r="B18406" s="294" t="s">
        <v>9509</v>
      </c>
    </row>
    <row r="18407">
      <c r="A18407" s="441">
        <v>45896.32660467592</v>
      </c>
      <c r="B18407" s="294" t="s">
        <v>2260</v>
      </c>
    </row>
    <row r="18408">
      <c r="A18408" s="441">
        <v>45896.32660876158</v>
      </c>
      <c r="B18408" s="294" t="s">
        <v>3127</v>
      </c>
    </row>
    <row r="18409">
      <c r="A18409" s="441">
        <v>45896.326623518515</v>
      </c>
      <c r="B18409" s="294" t="s">
        <v>2262</v>
      </c>
    </row>
    <row r="18410">
      <c r="A18410" s="441">
        <v>45896.326631006945</v>
      </c>
      <c r="B18410" s="294" t="s">
        <v>3128</v>
      </c>
    </row>
    <row r="18411">
      <c r="A18411" s="441">
        <v>45896.32664346065</v>
      </c>
      <c r="B18411" s="294" t="s">
        <v>2264</v>
      </c>
    </row>
    <row r="18412">
      <c r="A18412" s="441">
        <v>45896.32736787037</v>
      </c>
      <c r="B18412" s="294" t="s">
        <v>9510</v>
      </c>
    </row>
    <row r="18413">
      <c r="A18413" s="441">
        <v>45896.32737706018</v>
      </c>
      <c r="B18413" s="294" t="s">
        <v>3152</v>
      </c>
    </row>
    <row r="18414">
      <c r="A18414" s="441">
        <v>45896.32738202546</v>
      </c>
      <c r="B18414" s="294" t="s">
        <v>5230</v>
      </c>
    </row>
    <row r="18415">
      <c r="A18415" s="441">
        <v>45896.3273909375</v>
      </c>
      <c r="B18415" s="294" t="s">
        <v>9511</v>
      </c>
    </row>
    <row r="18416">
      <c r="A18416" s="441">
        <v>45896.32740533564</v>
      </c>
      <c r="B18416" s="294" t="s">
        <v>9512</v>
      </c>
    </row>
    <row r="18417">
      <c r="A18417" s="441">
        <v>45896.32815862268</v>
      </c>
      <c r="B18417" s="294" t="s">
        <v>9513</v>
      </c>
    </row>
    <row r="18418">
      <c r="A18418" s="441">
        <v>45896.328171064815</v>
      </c>
      <c r="B18418" s="294" t="s">
        <v>2260</v>
      </c>
    </row>
    <row r="18419">
      <c r="A18419" s="441">
        <v>45896.32817695602</v>
      </c>
      <c r="B18419" s="294" t="s">
        <v>9514</v>
      </c>
    </row>
    <row r="18420">
      <c r="A18420" s="441">
        <v>45896.3281800463</v>
      </c>
      <c r="B18420" s="294" t="s">
        <v>2264</v>
      </c>
    </row>
    <row r="18421">
      <c r="A18421" s="441">
        <v>45896.32837916666</v>
      </c>
      <c r="B18421" s="294" t="s">
        <v>9515</v>
      </c>
    </row>
    <row r="18422">
      <c r="A18422" s="441">
        <v>45896.32838255787</v>
      </c>
      <c r="B18422" s="294" t="s">
        <v>2274</v>
      </c>
    </row>
    <row r="18423">
      <c r="A18423" s="441">
        <v>45896.328390740746</v>
      </c>
      <c r="B18423" s="294" t="s">
        <v>3152</v>
      </c>
    </row>
    <row r="18424">
      <c r="A18424" s="441">
        <v>45896.3283939699</v>
      </c>
      <c r="B18424" s="294" t="s">
        <v>3164</v>
      </c>
    </row>
    <row r="18425">
      <c r="A18425" s="441">
        <v>45896.32839783565</v>
      </c>
      <c r="B18425" s="294" t="s">
        <v>9453</v>
      </c>
    </row>
    <row r="18426">
      <c r="A18426" s="441">
        <v>45896.328405636574</v>
      </c>
      <c r="B18426" s="294" t="s">
        <v>9454</v>
      </c>
    </row>
    <row r="18427">
      <c r="A18427" s="441">
        <v>45896.32844496528</v>
      </c>
      <c r="B18427" s="294" t="s">
        <v>9516</v>
      </c>
    </row>
    <row r="18428">
      <c r="A18428" s="441">
        <v>45896.328447314816</v>
      </c>
      <c r="B18428" s="294" t="s">
        <v>2260</v>
      </c>
    </row>
    <row r="18429">
      <c r="A18429" s="441">
        <v>45896.32844978009</v>
      </c>
      <c r="B18429" s="294" t="s">
        <v>9153</v>
      </c>
    </row>
    <row r="18430">
      <c r="A18430" s="441">
        <v>45896.328456331015</v>
      </c>
      <c r="B18430" s="294" t="s">
        <v>2264</v>
      </c>
    </row>
    <row r="18431">
      <c r="A18431" s="441">
        <v>45896.328548819445</v>
      </c>
      <c r="B18431" s="294" t="s">
        <v>2333</v>
      </c>
    </row>
    <row r="18432">
      <c r="A18432" s="441">
        <v>45896.328562361115</v>
      </c>
      <c r="B18432" s="294" t="s">
        <v>9517</v>
      </c>
    </row>
    <row r="18433">
      <c r="A18433" s="441">
        <v>45896.32859582176</v>
      </c>
      <c r="B18433" s="294" t="s">
        <v>9518</v>
      </c>
    </row>
    <row r="18434">
      <c r="A18434" s="441">
        <v>45896.32859888889</v>
      </c>
      <c r="B18434" s="294" t="s">
        <v>2260</v>
      </c>
    </row>
    <row r="18435">
      <c r="A18435" s="441">
        <v>45896.32860425926</v>
      </c>
      <c r="B18435" s="294" t="s">
        <v>9153</v>
      </c>
    </row>
    <row r="18436">
      <c r="A18436" s="441">
        <v>45896.328606863426</v>
      </c>
      <c r="B18436" s="294" t="s">
        <v>2264</v>
      </c>
    </row>
    <row r="18437">
      <c r="A18437" s="441">
        <v>45896.32860898148</v>
      </c>
      <c r="B18437" s="294" t="s">
        <v>2280</v>
      </c>
    </row>
    <row r="18438">
      <c r="A18438" s="441">
        <v>45896.32862136574</v>
      </c>
      <c r="B18438" s="294" t="s">
        <v>2281</v>
      </c>
    </row>
    <row r="18439">
      <c r="A18439" s="441">
        <v>45896.32865717592</v>
      </c>
      <c r="B18439" s="294" t="s">
        <v>9519</v>
      </c>
    </row>
    <row r="18440">
      <c r="A18440" s="441">
        <v>45896.32866032407</v>
      </c>
      <c r="B18440" s="294" t="s">
        <v>2260</v>
      </c>
    </row>
    <row r="18441">
      <c r="A18441" s="441">
        <v>45896.328663541666</v>
      </c>
      <c r="B18441" s="294" t="s">
        <v>9153</v>
      </c>
    </row>
    <row r="18442">
      <c r="A18442" s="441">
        <v>45896.328673020835</v>
      </c>
      <c r="B18442" s="294" t="s">
        <v>2264</v>
      </c>
    </row>
    <row r="18443">
      <c r="A18443" s="441">
        <v>45896.32875627315</v>
      </c>
      <c r="B18443" s="294" t="s">
        <v>9520</v>
      </c>
    </row>
    <row r="18444">
      <c r="A18444" s="441">
        <v>45896.328772719906</v>
      </c>
      <c r="B18444" s="294" t="s">
        <v>2283</v>
      </c>
    </row>
    <row r="18445">
      <c r="A18445" s="441">
        <v>45896.3287827662</v>
      </c>
      <c r="B18445" s="294" t="s">
        <v>9521</v>
      </c>
    </row>
    <row r="18446">
      <c r="A18446" s="441">
        <v>45896.328786377315</v>
      </c>
      <c r="B18446" s="294" t="s">
        <v>2285</v>
      </c>
    </row>
    <row r="18447">
      <c r="A18447" s="441">
        <v>45896.3287915625</v>
      </c>
      <c r="B18447" s="294" t="s">
        <v>9522</v>
      </c>
    </row>
    <row r="18448">
      <c r="A18448" s="441">
        <v>45896.328805625</v>
      </c>
      <c r="B18448" s="294" t="s">
        <v>9523</v>
      </c>
    </row>
    <row r="18449">
      <c r="A18449" s="441">
        <v>45896.328854085645</v>
      </c>
      <c r="B18449" s="294" t="s">
        <v>9524</v>
      </c>
    </row>
    <row r="18450">
      <c r="A18450" s="441">
        <v>45896.328858506946</v>
      </c>
      <c r="B18450" s="294" t="s">
        <v>2260</v>
      </c>
    </row>
    <row r="18451">
      <c r="A18451" s="441">
        <v>45896.32886228009</v>
      </c>
      <c r="B18451" s="294" t="s">
        <v>9153</v>
      </c>
    </row>
    <row r="18452">
      <c r="A18452" s="441">
        <v>45896.328866180556</v>
      </c>
      <c r="B18452" s="294" t="s">
        <v>2264</v>
      </c>
    </row>
    <row r="18453">
      <c r="A18453" s="441">
        <v>45896.329117002315</v>
      </c>
      <c r="B18453" s="294" t="s">
        <v>9525</v>
      </c>
    </row>
    <row r="18454">
      <c r="A18454" s="441">
        <v>45896.32912038194</v>
      </c>
      <c r="B18454" s="294" t="s">
        <v>2260</v>
      </c>
    </row>
    <row r="18455">
      <c r="A18455" s="441">
        <v>45896.32912645834</v>
      </c>
      <c r="B18455" s="294" t="s">
        <v>9153</v>
      </c>
    </row>
    <row r="18456">
      <c r="A18456" s="441">
        <v>45896.329129618054</v>
      </c>
      <c r="B18456" s="294" t="s">
        <v>2264</v>
      </c>
    </row>
    <row r="18457">
      <c r="A18457" s="441">
        <v>45896.32934011574</v>
      </c>
      <c r="B18457" s="294" t="s">
        <v>9526</v>
      </c>
    </row>
    <row r="18458">
      <c r="A18458" s="441">
        <v>45896.32934895833</v>
      </c>
      <c r="B18458" s="294" t="s">
        <v>2260</v>
      </c>
    </row>
    <row r="18459">
      <c r="A18459" s="441">
        <v>45896.329354710644</v>
      </c>
      <c r="B18459" s="294" t="s">
        <v>9153</v>
      </c>
    </row>
    <row r="18460">
      <c r="A18460" s="441">
        <v>45896.329359421296</v>
      </c>
      <c r="B18460" s="294" t="s">
        <v>2264</v>
      </c>
    </row>
    <row r="18461">
      <c r="A18461" s="441">
        <v>45896.32963939814</v>
      </c>
      <c r="B18461" s="294" t="s">
        <v>9527</v>
      </c>
    </row>
    <row r="18462">
      <c r="A18462" s="441">
        <v>45896.32964361111</v>
      </c>
      <c r="B18462" s="294" t="s">
        <v>2260</v>
      </c>
    </row>
    <row r="18463">
      <c r="A18463" s="441">
        <v>45896.32964891204</v>
      </c>
      <c r="B18463" s="294" t="s">
        <v>9153</v>
      </c>
    </row>
    <row r="18464">
      <c r="A18464" s="441">
        <v>45896.32965675926</v>
      </c>
      <c r="B18464" s="294" t="s">
        <v>2264</v>
      </c>
    </row>
    <row r="18465">
      <c r="A18465" s="441">
        <v>45896.336914618056</v>
      </c>
      <c r="B18465" s="294" t="s">
        <v>9528</v>
      </c>
    </row>
    <row r="18466">
      <c r="A18466" s="441">
        <v>45896.336918877314</v>
      </c>
      <c r="B18466" s="294" t="s">
        <v>2260</v>
      </c>
    </row>
    <row r="18467">
      <c r="A18467" s="441">
        <v>45896.33692327546</v>
      </c>
      <c r="B18467" s="294" t="s">
        <v>3127</v>
      </c>
    </row>
    <row r="18468">
      <c r="A18468" s="441">
        <v>45896.336927118056</v>
      </c>
      <c r="B18468" s="294" t="s">
        <v>2264</v>
      </c>
    </row>
    <row r="18469">
      <c r="A18469" s="441">
        <v>45896.37510310185</v>
      </c>
      <c r="B18469" s="294" t="s">
        <v>2290</v>
      </c>
    </row>
    <row r="18470">
      <c r="A18470" s="441">
        <v>45896.37536435185</v>
      </c>
      <c r="B18470" s="294" t="s">
        <v>2658</v>
      </c>
    </row>
    <row r="18471">
      <c r="A18471" s="441">
        <v>45896.375770162034</v>
      </c>
      <c r="B18471" s="294" t="s">
        <v>9529</v>
      </c>
    </row>
    <row r="18472">
      <c r="A18472" s="441">
        <v>45896.37580741898</v>
      </c>
      <c r="B18472" s="294" t="s">
        <v>9530</v>
      </c>
    </row>
    <row r="18473">
      <c r="A18473" s="441">
        <v>45896.375816851854</v>
      </c>
      <c r="B18473" s="294" t="s">
        <v>9531</v>
      </c>
    </row>
    <row r="18474">
      <c r="A18474" s="441">
        <v>45896.37581921296</v>
      </c>
      <c r="B18474" s="294" t="s">
        <v>2283</v>
      </c>
    </row>
    <row r="18475">
      <c r="A18475" s="441">
        <v>45896.3758362963</v>
      </c>
      <c r="B18475" s="294" t="s">
        <v>9532</v>
      </c>
    </row>
    <row r="18476">
      <c r="A18476" s="441">
        <v>45896.37891240741</v>
      </c>
      <c r="B18476" s="294" t="s">
        <v>9533</v>
      </c>
    </row>
    <row r="18477">
      <c r="A18477" s="441">
        <v>45896.37893423611</v>
      </c>
      <c r="B18477" s="294" t="s">
        <v>2577</v>
      </c>
    </row>
    <row r="18478">
      <c r="A18478" s="441">
        <v>45896.378937685186</v>
      </c>
      <c r="B18478" s="294" t="s">
        <v>2398</v>
      </c>
    </row>
    <row r="18479">
      <c r="A18479" s="441">
        <v>45896.378957187495</v>
      </c>
      <c r="B18479" s="294" t="s">
        <v>2399</v>
      </c>
    </row>
    <row r="18480">
      <c r="A18480" s="441">
        <v>45896.37896625</v>
      </c>
      <c r="B18480" s="294" t="s">
        <v>9534</v>
      </c>
    </row>
    <row r="18481">
      <c r="A18481" s="441">
        <v>45896.37994871528</v>
      </c>
      <c r="B18481" s="294" t="s">
        <v>9535</v>
      </c>
    </row>
    <row r="18482">
      <c r="A18482" s="441">
        <v>45896.37996126157</v>
      </c>
      <c r="B18482" s="294" t="s">
        <v>2274</v>
      </c>
    </row>
    <row r="18483">
      <c r="A18483" s="441">
        <v>45896.37996855324</v>
      </c>
      <c r="B18483" s="294" t="s">
        <v>2577</v>
      </c>
    </row>
    <row r="18484">
      <c r="A18484" s="441">
        <v>45896.379972546296</v>
      </c>
      <c r="B18484" s="294" t="s">
        <v>2586</v>
      </c>
    </row>
    <row r="18485">
      <c r="A18485" s="441">
        <v>45896.37998420139</v>
      </c>
      <c r="B18485" s="294" t="s">
        <v>9453</v>
      </c>
    </row>
    <row r="18486">
      <c r="A18486" s="441">
        <v>45896.37998701389</v>
      </c>
      <c r="B18486" s="294" t="s">
        <v>9454</v>
      </c>
    </row>
    <row r="18487">
      <c r="A18487" s="441">
        <v>45896.38010207176</v>
      </c>
      <c r="B18487" s="294" t="s">
        <v>2374</v>
      </c>
    </row>
    <row r="18488">
      <c r="A18488" s="441">
        <v>45896.38011943287</v>
      </c>
      <c r="B18488" s="294" t="s">
        <v>9536</v>
      </c>
    </row>
    <row r="18489">
      <c r="A18489" s="441">
        <v>45896.38015157408</v>
      </c>
      <c r="B18489" s="294" t="s">
        <v>2280</v>
      </c>
    </row>
    <row r="18490">
      <c r="A18490" s="441">
        <v>45896.3801605787</v>
      </c>
      <c r="B18490" s="294" t="s">
        <v>2281</v>
      </c>
    </row>
    <row r="18491">
      <c r="A18491" s="441">
        <v>45896.38028869213</v>
      </c>
      <c r="B18491" s="294" t="s">
        <v>3192</v>
      </c>
    </row>
    <row r="18492">
      <c r="A18492" s="441">
        <v>45896.380293842594</v>
      </c>
      <c r="B18492" s="294" t="s">
        <v>9537</v>
      </c>
    </row>
    <row r="18493">
      <c r="A18493" s="441">
        <v>45896.38048626157</v>
      </c>
      <c r="B18493" s="294" t="s">
        <v>2435</v>
      </c>
    </row>
    <row r="18494">
      <c r="A18494" s="441">
        <v>45896.380491585645</v>
      </c>
      <c r="B18494" s="294" t="s">
        <v>9538</v>
      </c>
    </row>
    <row r="18495">
      <c r="A18495" s="441">
        <v>45896.380495011574</v>
      </c>
      <c r="B18495" s="294" t="s">
        <v>2283</v>
      </c>
    </row>
    <row r="18496">
      <c r="A18496" s="441">
        <v>45896.38050479167</v>
      </c>
      <c r="B18496" s="294" t="s">
        <v>9539</v>
      </c>
    </row>
    <row r="18497">
      <c r="A18497" s="441">
        <v>45896.38050734954</v>
      </c>
      <c r="B18497" s="294" t="s">
        <v>2285</v>
      </c>
    </row>
    <row r="18498">
      <c r="A18498" s="441">
        <v>45896.380511724536</v>
      </c>
      <c r="B18498" s="294" t="s">
        <v>9540</v>
      </c>
    </row>
    <row r="18499">
      <c r="A18499" s="441">
        <v>45896.38051888889</v>
      </c>
      <c r="B18499" s="294" t="s">
        <v>9541</v>
      </c>
    </row>
    <row r="18500">
      <c r="A18500" s="441">
        <v>45896.405571006944</v>
      </c>
      <c r="B18500" s="294" t="s">
        <v>9542</v>
      </c>
    </row>
    <row r="18501">
      <c r="A18501" s="441">
        <v>45896.40561615741</v>
      </c>
      <c r="B18501" s="294" t="s">
        <v>3152</v>
      </c>
    </row>
    <row r="18502">
      <c r="A18502" s="441">
        <v>45896.40562101852</v>
      </c>
      <c r="B18502" s="294" t="s">
        <v>2398</v>
      </c>
    </row>
    <row r="18503">
      <c r="A18503" s="441">
        <v>45896.40562909722</v>
      </c>
      <c r="B18503" s="294" t="s">
        <v>2399</v>
      </c>
    </row>
    <row r="18504">
      <c r="A18504" s="441">
        <v>45896.40564457176</v>
      </c>
      <c r="B18504" s="294" t="s">
        <v>9543</v>
      </c>
    </row>
    <row r="18505">
      <c r="A18505" s="441">
        <v>45896.40712769676</v>
      </c>
      <c r="B18505" s="294" t="s">
        <v>9544</v>
      </c>
    </row>
    <row r="18506">
      <c r="A18506" s="441">
        <v>45896.40713148148</v>
      </c>
      <c r="B18506" s="294" t="s">
        <v>2274</v>
      </c>
    </row>
    <row r="18507">
      <c r="A18507" s="441">
        <v>45896.40714069444</v>
      </c>
      <c r="B18507" s="294" t="s">
        <v>3152</v>
      </c>
    </row>
    <row r="18508">
      <c r="A18508" s="441">
        <v>45896.40714420139</v>
      </c>
      <c r="B18508" s="294" t="s">
        <v>3164</v>
      </c>
    </row>
    <row r="18509">
      <c r="A18509" s="441">
        <v>45896.40714763889</v>
      </c>
      <c r="B18509" s="294" t="s">
        <v>9453</v>
      </c>
    </row>
    <row r="18510">
      <c r="A18510" s="441">
        <v>45896.40715114583</v>
      </c>
      <c r="B18510" s="294" t="s">
        <v>9454</v>
      </c>
    </row>
    <row r="18511">
      <c r="A18511" s="441">
        <v>45896.407256226856</v>
      </c>
      <c r="B18511" s="294" t="s">
        <v>9545</v>
      </c>
    </row>
    <row r="18512">
      <c r="A18512" s="441">
        <v>45896.40727744213</v>
      </c>
      <c r="B18512" s="294" t="s">
        <v>9546</v>
      </c>
    </row>
    <row r="18513">
      <c r="A18513" s="441">
        <v>45896.40729378472</v>
      </c>
      <c r="B18513" s="294" t="s">
        <v>9547</v>
      </c>
    </row>
    <row r="18514">
      <c r="A18514" s="441">
        <v>45896.40730203704</v>
      </c>
      <c r="B18514" s="294" t="s">
        <v>9548</v>
      </c>
    </row>
    <row r="18515">
      <c r="A18515" s="441">
        <v>45896.407310995375</v>
      </c>
      <c r="B18515" s="294" t="s">
        <v>9549</v>
      </c>
    </row>
    <row r="18516">
      <c r="A18516" s="441">
        <v>45896.40732230324</v>
      </c>
      <c r="B18516" s="294" t="s">
        <v>3014</v>
      </c>
    </row>
    <row r="18517">
      <c r="A18517" s="441">
        <v>45896.407355972224</v>
      </c>
      <c r="B18517" s="294" t="s">
        <v>9517</v>
      </c>
    </row>
    <row r="18518">
      <c r="A18518" s="441">
        <v>45896.407390162036</v>
      </c>
      <c r="B18518" s="294" t="s">
        <v>9550</v>
      </c>
    </row>
    <row r="18519">
      <c r="A18519" s="441">
        <v>45896.40739395833</v>
      </c>
      <c r="B18519" s="294" t="s">
        <v>2355</v>
      </c>
    </row>
    <row r="18520">
      <c r="A18520" s="441">
        <v>45896.407398194446</v>
      </c>
      <c r="B18520" s="294" t="s">
        <v>9551</v>
      </c>
    </row>
    <row r="18521">
      <c r="A18521" s="441">
        <v>45896.40752732639</v>
      </c>
      <c r="B18521" s="294" t="s">
        <v>3166</v>
      </c>
    </row>
    <row r="18522">
      <c r="A18522" s="441">
        <v>45896.4075330787</v>
      </c>
      <c r="B18522" s="294" t="s">
        <v>9552</v>
      </c>
    </row>
    <row r="18523">
      <c r="A18523" s="441">
        <v>45896.40766372685</v>
      </c>
      <c r="B18523" s="294" t="s">
        <v>9553</v>
      </c>
    </row>
    <row r="18524">
      <c r="A18524" s="441">
        <v>45896.40777332176</v>
      </c>
      <c r="B18524" s="294" t="s">
        <v>2435</v>
      </c>
    </row>
    <row r="18525">
      <c r="A18525" s="441">
        <v>45896.40777651621</v>
      </c>
      <c r="B18525" s="294" t="s">
        <v>9554</v>
      </c>
    </row>
    <row r="18526">
      <c r="A18526" s="441">
        <v>45896.40777984954</v>
      </c>
      <c r="B18526" s="294" t="s">
        <v>2283</v>
      </c>
    </row>
    <row r="18527">
      <c r="A18527" s="441">
        <v>45896.407795</v>
      </c>
      <c r="B18527" s="294" t="s">
        <v>9555</v>
      </c>
    </row>
    <row r="18528">
      <c r="A18528" s="441">
        <v>45896.40779899305</v>
      </c>
      <c r="B18528" s="294" t="s">
        <v>2285</v>
      </c>
    </row>
    <row r="18529">
      <c r="A18529" s="441">
        <v>45896.40780472222</v>
      </c>
      <c r="B18529" s="294" t="s">
        <v>9556</v>
      </c>
    </row>
    <row r="18530">
      <c r="A18530" s="441">
        <v>45896.40781269676</v>
      </c>
      <c r="B18530" s="294" t="s">
        <v>9557</v>
      </c>
    </row>
    <row r="18531">
      <c r="A18531" s="441">
        <v>45896.40829976852</v>
      </c>
      <c r="B18531" s="294" t="s">
        <v>9558</v>
      </c>
    </row>
    <row r="18532">
      <c r="A18532" s="441">
        <v>45896.408308935184</v>
      </c>
      <c r="B18532" s="294" t="s">
        <v>2275</v>
      </c>
    </row>
    <row r="18533">
      <c r="A18533" s="441">
        <v>45896.408328460646</v>
      </c>
      <c r="B18533" s="294" t="s">
        <v>2398</v>
      </c>
    </row>
    <row r="18534">
      <c r="A18534" s="441">
        <v>45896.408338946756</v>
      </c>
      <c r="B18534" s="294" t="s">
        <v>2399</v>
      </c>
    </row>
    <row r="18535">
      <c r="A18535" s="441">
        <v>45896.40835140046</v>
      </c>
      <c r="B18535" s="294" t="s">
        <v>9559</v>
      </c>
    </row>
    <row r="18536">
      <c r="A18536" s="441">
        <v>45896.40882564815</v>
      </c>
      <c r="B18536" s="294" t="s">
        <v>9560</v>
      </c>
    </row>
    <row r="18537">
      <c r="A18537" s="441">
        <v>45896.4088356713</v>
      </c>
      <c r="B18537" s="294" t="s">
        <v>2622</v>
      </c>
    </row>
    <row r="18538">
      <c r="A18538" s="441">
        <v>45896.40884069444</v>
      </c>
      <c r="B18538" s="294" t="s">
        <v>2398</v>
      </c>
    </row>
    <row r="18539">
      <c r="A18539" s="441">
        <v>45896.40885266203</v>
      </c>
      <c r="B18539" s="294" t="s">
        <v>2399</v>
      </c>
    </row>
    <row r="18540">
      <c r="A18540" s="441">
        <v>45896.408864247685</v>
      </c>
      <c r="B18540" s="294" t="s">
        <v>9561</v>
      </c>
    </row>
    <row r="18541">
      <c r="A18541" s="441">
        <v>45896.40896947916</v>
      </c>
      <c r="B18541" s="294" t="s">
        <v>9562</v>
      </c>
    </row>
    <row r="18542">
      <c r="A18542" s="441">
        <v>45896.40897372685</v>
      </c>
      <c r="B18542" s="294" t="s">
        <v>2274</v>
      </c>
    </row>
    <row r="18543">
      <c r="A18543" s="441">
        <v>45896.40898994213</v>
      </c>
      <c r="B18543" s="294" t="s">
        <v>2275</v>
      </c>
    </row>
    <row r="18544">
      <c r="A18544" s="441">
        <v>45896.40899589121</v>
      </c>
      <c r="B18544" s="294" t="s">
        <v>2276</v>
      </c>
    </row>
    <row r="18545">
      <c r="A18545" s="441">
        <v>45896.40899984953</v>
      </c>
      <c r="B18545" s="294" t="s">
        <v>9453</v>
      </c>
    </row>
    <row r="18546">
      <c r="A18546" s="441">
        <v>45896.4090040625</v>
      </c>
      <c r="B18546" s="294" t="s">
        <v>9454</v>
      </c>
    </row>
    <row r="18547">
      <c r="A18547" s="441">
        <v>45896.40916952546</v>
      </c>
      <c r="B18547" s="294" t="s">
        <v>9563</v>
      </c>
    </row>
    <row r="18548">
      <c r="A18548" s="441">
        <v>45896.40917967593</v>
      </c>
      <c r="B18548" s="294" t="s">
        <v>9564</v>
      </c>
    </row>
    <row r="18549">
      <c r="A18549" s="441">
        <v>45896.40919032408</v>
      </c>
      <c r="B18549" s="294" t="s">
        <v>2342</v>
      </c>
    </row>
    <row r="18550">
      <c r="A18550" s="441">
        <v>45896.40920871528</v>
      </c>
      <c r="B18550" s="294" t="s">
        <v>9492</v>
      </c>
    </row>
    <row r="18551">
      <c r="A18551" s="441">
        <v>45896.409225474534</v>
      </c>
      <c r="B18551" s="294" t="s">
        <v>9565</v>
      </c>
    </row>
    <row r="18552">
      <c r="A18552" s="441">
        <v>45896.409229675926</v>
      </c>
      <c r="B18552" s="294" t="s">
        <v>2355</v>
      </c>
    </row>
    <row r="18553">
      <c r="A18553" s="441">
        <v>45896.40923356482</v>
      </c>
      <c r="B18553" s="294" t="s">
        <v>9566</v>
      </c>
    </row>
    <row r="18554">
      <c r="A18554" s="441">
        <v>45896.409376261574</v>
      </c>
      <c r="B18554" s="294" t="s">
        <v>7142</v>
      </c>
    </row>
    <row r="18555">
      <c r="A18555" s="441">
        <v>45896.409382094906</v>
      </c>
      <c r="B18555" s="294" t="s">
        <v>9567</v>
      </c>
    </row>
    <row r="18556">
      <c r="A18556" s="441">
        <v>45896.40947982639</v>
      </c>
      <c r="B18556" s="294" t="s">
        <v>9568</v>
      </c>
    </row>
    <row r="18557">
      <c r="A18557" s="441">
        <v>45896.40952642361</v>
      </c>
      <c r="B18557" s="294" t="s">
        <v>9569</v>
      </c>
    </row>
    <row r="18558">
      <c r="A18558" s="441">
        <v>45896.409627650464</v>
      </c>
      <c r="B18558" s="294" t="s">
        <v>9570</v>
      </c>
    </row>
    <row r="18559">
      <c r="A18559" s="441">
        <v>45896.40963487269</v>
      </c>
      <c r="B18559" s="294" t="s">
        <v>2435</v>
      </c>
    </row>
    <row r="18560">
      <c r="A18560" s="441">
        <v>45896.40964899305</v>
      </c>
      <c r="B18560" s="294" t="s">
        <v>9571</v>
      </c>
    </row>
    <row r="18561">
      <c r="A18561" s="441">
        <v>45896.409653587965</v>
      </c>
      <c r="B18561" s="294" t="s">
        <v>2283</v>
      </c>
    </row>
    <row r="18562">
      <c r="A18562" s="441">
        <v>45896.409671099536</v>
      </c>
      <c r="B18562" s="294" t="s">
        <v>9572</v>
      </c>
    </row>
    <row r="18563">
      <c r="A18563" s="441">
        <v>45896.40968210648</v>
      </c>
      <c r="B18563" s="294" t="s">
        <v>2285</v>
      </c>
    </row>
    <row r="18564">
      <c r="A18564" s="441">
        <v>45896.40968869213</v>
      </c>
      <c r="B18564" s="294" t="s">
        <v>9573</v>
      </c>
    </row>
    <row r="18565">
      <c r="A18565" s="441">
        <v>45896.40970842593</v>
      </c>
      <c r="B18565" s="294" t="s">
        <v>9574</v>
      </c>
    </row>
    <row r="18566">
      <c r="A18566" s="441">
        <v>45896.40989265047</v>
      </c>
      <c r="B18566" s="294" t="s">
        <v>9575</v>
      </c>
    </row>
    <row r="18567">
      <c r="A18567" s="441">
        <v>45896.4098984375</v>
      </c>
      <c r="B18567" s="294" t="s">
        <v>2274</v>
      </c>
    </row>
    <row r="18568">
      <c r="A18568" s="441">
        <v>45896.40990665509</v>
      </c>
      <c r="B18568" s="294" t="s">
        <v>2622</v>
      </c>
    </row>
    <row r="18569">
      <c r="A18569" s="441">
        <v>45896.40991017361</v>
      </c>
      <c r="B18569" s="294" t="s">
        <v>2641</v>
      </c>
    </row>
    <row r="18570">
      <c r="A18570" s="441">
        <v>45896.40991420139</v>
      </c>
      <c r="B18570" s="294" t="s">
        <v>9453</v>
      </c>
    </row>
    <row r="18571">
      <c r="A18571" s="441">
        <v>45896.409918749996</v>
      </c>
      <c r="B18571" s="294" t="s">
        <v>9454</v>
      </c>
    </row>
    <row r="18572">
      <c r="A18572" s="441">
        <v>45896.41019009259</v>
      </c>
      <c r="B18572" s="294" t="s">
        <v>2278</v>
      </c>
    </row>
    <row r="18573">
      <c r="A18573" s="441">
        <v>45896.410209016205</v>
      </c>
      <c r="B18573" s="294" t="s">
        <v>9576</v>
      </c>
    </row>
    <row r="18574">
      <c r="A18574" s="441">
        <v>45896.410281516204</v>
      </c>
      <c r="B18574" s="294" t="s">
        <v>2280</v>
      </c>
    </row>
    <row r="18575">
      <c r="A18575" s="441">
        <v>45896.41029835648</v>
      </c>
      <c r="B18575" s="294" t="s">
        <v>2281</v>
      </c>
    </row>
    <row r="18576">
      <c r="A18576" s="441">
        <v>45896.41063790509</v>
      </c>
      <c r="B18576" s="294" t="s">
        <v>3177</v>
      </c>
    </row>
    <row r="18577">
      <c r="A18577" s="441">
        <v>45896.41065179398</v>
      </c>
      <c r="B18577" s="294" t="s">
        <v>9577</v>
      </c>
    </row>
    <row r="18578">
      <c r="A18578" s="441">
        <v>45896.41097412037</v>
      </c>
      <c r="B18578" s="294" t="s">
        <v>9578</v>
      </c>
    </row>
    <row r="18579">
      <c r="A18579" s="441">
        <v>45896.41115600694</v>
      </c>
      <c r="B18579" s="294" t="s">
        <v>9579</v>
      </c>
    </row>
    <row r="18580">
      <c r="A18580" s="441">
        <v>45896.41117710648</v>
      </c>
      <c r="B18580" s="294" t="s">
        <v>2435</v>
      </c>
    </row>
    <row r="18581">
      <c r="A18581" s="441">
        <v>45896.411181874995</v>
      </c>
      <c r="B18581" s="294" t="s">
        <v>9580</v>
      </c>
    </row>
    <row r="18582">
      <c r="A18582" s="441">
        <v>45896.41118776621</v>
      </c>
      <c r="B18582" s="294" t="s">
        <v>2283</v>
      </c>
    </row>
    <row r="18583">
      <c r="A18583" s="441">
        <v>45896.41120854167</v>
      </c>
      <c r="B18583" s="294" t="s">
        <v>9581</v>
      </c>
    </row>
    <row r="18584">
      <c r="A18584" s="441">
        <v>45896.41121194445</v>
      </c>
      <c r="B18584" s="294" t="s">
        <v>2285</v>
      </c>
    </row>
    <row r="18585">
      <c r="A18585" s="441">
        <v>45896.41121789352</v>
      </c>
      <c r="B18585" s="294" t="s">
        <v>9582</v>
      </c>
    </row>
    <row r="18586">
      <c r="A18586" s="441">
        <v>45896.41124153935</v>
      </c>
      <c r="B18586" s="294" t="s">
        <v>9583</v>
      </c>
    </row>
    <row r="18587">
      <c r="A18587" s="441">
        <v>45896.52017846065</v>
      </c>
      <c r="B18587" s="294" t="s">
        <v>9584</v>
      </c>
    </row>
    <row r="18588">
      <c r="A18588" s="441">
        <v>45896.520182141205</v>
      </c>
      <c r="B18588" s="294" t="s">
        <v>2260</v>
      </c>
    </row>
    <row r="18589">
      <c r="A18589" s="441">
        <v>45896.5201853125</v>
      </c>
      <c r="B18589" s="294" t="s">
        <v>2550</v>
      </c>
    </row>
    <row r="18590">
      <c r="A18590" s="441">
        <v>45896.52018824074</v>
      </c>
      <c r="B18590" s="294" t="s">
        <v>2264</v>
      </c>
    </row>
    <row r="18591">
      <c r="A18591" s="441">
        <v>45896.520354039356</v>
      </c>
      <c r="B18591" s="294" t="s">
        <v>9585</v>
      </c>
    </row>
    <row r="18592">
      <c r="A18592" s="441">
        <v>45896.52035689815</v>
      </c>
      <c r="B18592" s="294" t="s">
        <v>2260</v>
      </c>
    </row>
    <row r="18593">
      <c r="A18593" s="441">
        <v>45896.52035953704</v>
      </c>
      <c r="B18593" s="294" t="s">
        <v>2550</v>
      </c>
    </row>
    <row r="18594">
      <c r="A18594" s="441">
        <v>45896.520362152776</v>
      </c>
      <c r="B18594" s="294" t="s">
        <v>2264</v>
      </c>
    </row>
    <row r="18595">
      <c r="A18595" s="441">
        <v>45896.54545377315</v>
      </c>
      <c r="B18595" s="294" t="s">
        <v>9586</v>
      </c>
    </row>
    <row r="18596">
      <c r="A18596" s="441">
        <v>45896.5454919676</v>
      </c>
      <c r="B18596" s="294" t="s">
        <v>9587</v>
      </c>
    </row>
    <row r="18597">
      <c r="A18597" s="441">
        <v>45896.545493206024</v>
      </c>
      <c r="B18597" s="294" t="s">
        <v>2260</v>
      </c>
    </row>
    <row r="18598">
      <c r="A18598" s="441">
        <v>45896.545498125</v>
      </c>
      <c r="B18598" s="294" t="s">
        <v>2260</v>
      </c>
    </row>
    <row r="18599">
      <c r="A18599" s="441">
        <v>45896.5454990162</v>
      </c>
      <c r="B18599" s="294" t="s">
        <v>3127</v>
      </c>
    </row>
    <row r="18600">
      <c r="A18600" s="441">
        <v>45896.545504560185</v>
      </c>
      <c r="B18600" s="294" t="s">
        <v>2264</v>
      </c>
    </row>
    <row r="18601">
      <c r="A18601" s="441">
        <v>45896.54550373842</v>
      </c>
      <c r="B18601" s="294" t="s">
        <v>3127</v>
      </c>
    </row>
    <row r="18602">
      <c r="A18602" s="441">
        <v>45896.545522465276</v>
      </c>
      <c r="B18602" s="294" t="s">
        <v>2264</v>
      </c>
    </row>
    <row r="18603">
      <c r="A18603" s="441">
        <v>45896.555246261574</v>
      </c>
      <c r="B18603" s="294" t="s">
        <v>9588</v>
      </c>
    </row>
    <row r="18604">
      <c r="A18604" s="441">
        <v>45896.55525104167</v>
      </c>
      <c r="B18604" s="294" t="s">
        <v>2260</v>
      </c>
    </row>
    <row r="18605">
      <c r="A18605" s="441">
        <v>45896.55525680556</v>
      </c>
      <c r="B18605" s="294" t="s">
        <v>2927</v>
      </c>
    </row>
    <row r="18606">
      <c r="A18606" s="441">
        <v>45896.55526096065</v>
      </c>
      <c r="B18606" s="294" t="s">
        <v>2264</v>
      </c>
    </row>
    <row r="18607">
      <c r="A18607" s="441">
        <v>45896.62901488426</v>
      </c>
      <c r="B18607" s="294" t="s">
        <v>9589</v>
      </c>
    </row>
    <row r="18608">
      <c r="A18608" s="441">
        <v>45896.62902303241</v>
      </c>
      <c r="B18608" s="294" t="s">
        <v>2260</v>
      </c>
    </row>
    <row r="18609">
      <c r="A18609" s="441">
        <v>45896.62902825231</v>
      </c>
      <c r="B18609" s="294" t="s">
        <v>2550</v>
      </c>
    </row>
    <row r="18610">
      <c r="A18610" s="441">
        <v>45896.629042650464</v>
      </c>
      <c r="B18610" s="294" t="s">
        <v>2264</v>
      </c>
    </row>
    <row r="18611">
      <c r="A18611" s="441">
        <v>45896.75838479167</v>
      </c>
      <c r="B18611" s="294" t="s">
        <v>2283</v>
      </c>
    </row>
    <row r="18612">
      <c r="A18612" s="441">
        <v>45896.75840236111</v>
      </c>
      <c r="B18612" s="294" t="s">
        <v>9590</v>
      </c>
    </row>
    <row r="18613">
      <c r="A18613" s="441">
        <v>45896.75841270833</v>
      </c>
      <c r="B18613" s="294" t="s">
        <v>2283</v>
      </c>
    </row>
    <row r="18614">
      <c r="A18614" s="441">
        <v>45896.75842363426</v>
      </c>
      <c r="B18614" s="294" t="s">
        <v>9591</v>
      </c>
    </row>
    <row r="18615">
      <c r="A18615" s="441">
        <v>45896.91941377315</v>
      </c>
      <c r="B18615" s="294" t="s">
        <v>9592</v>
      </c>
    </row>
    <row r="18616">
      <c r="A18616" s="441">
        <v>45896.919427256944</v>
      </c>
      <c r="B18616" s="294" t="s">
        <v>2260</v>
      </c>
    </row>
    <row r="18617">
      <c r="A18617" s="441">
        <v>45896.919438032404</v>
      </c>
      <c r="B18617" s="294" t="s">
        <v>9153</v>
      </c>
    </row>
    <row r="18618">
      <c r="A18618" s="441">
        <v>45896.91944627315</v>
      </c>
      <c r="B18618" s="294" t="s">
        <v>2264</v>
      </c>
    </row>
    <row r="18619">
      <c r="A18619" s="441">
        <v>45897.03972403935</v>
      </c>
      <c r="B18619" s="294" t="s">
        <v>9593</v>
      </c>
    </row>
    <row r="18620">
      <c r="A18620" s="441">
        <v>45897.039734247686</v>
      </c>
      <c r="B18620" s="294" t="s">
        <v>2828</v>
      </c>
    </row>
    <row r="18621">
      <c r="A18621" s="441">
        <v>45897.03974627315</v>
      </c>
      <c r="B18621" s="294" t="s">
        <v>2565</v>
      </c>
    </row>
    <row r="18622">
      <c r="A18622" s="441">
        <v>45897.03975335648</v>
      </c>
      <c r="B18622" s="294" t="s">
        <v>9594</v>
      </c>
    </row>
    <row r="18623">
      <c r="A18623" s="441">
        <v>45897.039765925925</v>
      </c>
      <c r="B18623" s="294" t="s">
        <v>9595</v>
      </c>
    </row>
    <row r="18624">
      <c r="A18624" s="441">
        <v>45897.04078734954</v>
      </c>
      <c r="B18624" s="294" t="s">
        <v>9596</v>
      </c>
    </row>
    <row r="18625">
      <c r="A18625" s="441">
        <v>45897.04079159722</v>
      </c>
      <c r="B18625" s="294" t="s">
        <v>2274</v>
      </c>
    </row>
    <row r="18626">
      <c r="A18626" s="441">
        <v>45897.04080065972</v>
      </c>
      <c r="B18626" s="294" t="s">
        <v>2828</v>
      </c>
    </row>
    <row r="18627">
      <c r="A18627" s="441">
        <v>45897.04080456018</v>
      </c>
      <c r="B18627" s="294" t="s">
        <v>2832</v>
      </c>
    </row>
    <row r="18628">
      <c r="A18628" s="441">
        <v>45897.040808749996</v>
      </c>
      <c r="B18628" s="294" t="s">
        <v>9597</v>
      </c>
    </row>
    <row r="18629">
      <c r="A18629" s="441">
        <v>45897.040812708336</v>
      </c>
      <c r="B18629" s="294" t="s">
        <v>9598</v>
      </c>
    </row>
    <row r="18630">
      <c r="A18630" s="441">
        <v>45897.040949965274</v>
      </c>
      <c r="B18630" s="294" t="s">
        <v>2278</v>
      </c>
    </row>
    <row r="18631">
      <c r="A18631" s="441">
        <v>45897.04096550926</v>
      </c>
      <c r="B18631" s="294" t="s">
        <v>9599</v>
      </c>
    </row>
    <row r="18632">
      <c r="A18632" s="441">
        <v>45897.0409984375</v>
      </c>
      <c r="B18632" s="294" t="s">
        <v>2280</v>
      </c>
    </row>
    <row r="18633">
      <c r="A18633" s="441">
        <v>45897.041020439814</v>
      </c>
      <c r="B18633" s="294" t="s">
        <v>2281</v>
      </c>
    </row>
    <row r="18634">
      <c r="A18634" s="441">
        <v>45897.04114898149</v>
      </c>
      <c r="B18634" s="294" t="s">
        <v>9600</v>
      </c>
    </row>
    <row r="18635">
      <c r="A18635" s="441">
        <v>45897.04115293981</v>
      </c>
      <c r="B18635" s="294" t="s">
        <v>2283</v>
      </c>
    </row>
    <row r="18636">
      <c r="A18636" s="441">
        <v>45897.04117193287</v>
      </c>
      <c r="B18636" s="294" t="s">
        <v>9601</v>
      </c>
    </row>
    <row r="18637">
      <c r="A18637" s="441">
        <v>45897.04117601852</v>
      </c>
      <c r="B18637" s="294" t="s">
        <v>2285</v>
      </c>
    </row>
    <row r="18638">
      <c r="A18638" s="441">
        <v>45897.04118850695</v>
      </c>
      <c r="B18638" s="294" t="s">
        <v>9602</v>
      </c>
    </row>
    <row r="18639">
      <c r="A18639" s="441">
        <v>45897.04120361111</v>
      </c>
      <c r="B18639" s="294" t="s">
        <v>9603</v>
      </c>
    </row>
    <row r="18640">
      <c r="A18640" s="441">
        <v>45897.37507534723</v>
      </c>
      <c r="B18640" s="294" t="s">
        <v>2290</v>
      </c>
    </row>
    <row r="18641">
      <c r="A18641" s="441">
        <v>45897.37514582176</v>
      </c>
      <c r="B18641" s="294" t="s">
        <v>2291</v>
      </c>
    </row>
    <row r="18642">
      <c r="A18642" s="441">
        <v>45897.57713034722</v>
      </c>
      <c r="B18642" s="294" t="s">
        <v>9604</v>
      </c>
    </row>
    <row r="18643">
      <c r="A18643" s="441">
        <v>45897.57713622686</v>
      </c>
      <c r="B18643" s="294" t="s">
        <v>2260</v>
      </c>
    </row>
    <row r="18644">
      <c r="A18644" s="441">
        <v>45897.57713828704</v>
      </c>
      <c r="B18644" s="294" t="s">
        <v>4026</v>
      </c>
    </row>
    <row r="18645">
      <c r="A18645" s="441">
        <v>45897.57715344908</v>
      </c>
      <c r="B18645" s="294" t="s">
        <v>2262</v>
      </c>
    </row>
    <row r="18646">
      <c r="A18646" s="441">
        <v>45897.577159305554</v>
      </c>
      <c r="B18646" s="294" t="s">
        <v>4043</v>
      </c>
    </row>
    <row r="18647">
      <c r="A18647" s="441">
        <v>45897.57717576389</v>
      </c>
      <c r="B18647" s="294" t="s">
        <v>2264</v>
      </c>
    </row>
    <row r="18648">
      <c r="A18648" s="441">
        <v>45897.57761995371</v>
      </c>
      <c r="B18648" s="294" t="s">
        <v>9605</v>
      </c>
    </row>
    <row r="18649">
      <c r="A18649" s="441">
        <v>45897.57762660879</v>
      </c>
      <c r="B18649" s="294" t="s">
        <v>4045</v>
      </c>
    </row>
    <row r="18650">
      <c r="A18650" s="441">
        <v>45897.57763141204</v>
      </c>
      <c r="B18650" s="294" t="s">
        <v>4046</v>
      </c>
    </row>
    <row r="18651">
      <c r="A18651" s="441">
        <v>45897.57764159722</v>
      </c>
      <c r="B18651" s="294" t="s">
        <v>9606</v>
      </c>
    </row>
    <row r="18652">
      <c r="A18652" s="441">
        <v>45897.57765400463</v>
      </c>
      <c r="B18652" s="294" t="s">
        <v>9607</v>
      </c>
    </row>
    <row r="18653">
      <c r="A18653" s="441">
        <v>45897.57938480324</v>
      </c>
      <c r="B18653" s="294" t="s">
        <v>9608</v>
      </c>
    </row>
    <row r="18654">
      <c r="A18654" s="441">
        <v>45897.57938795139</v>
      </c>
      <c r="B18654" s="294" t="s">
        <v>2274</v>
      </c>
    </row>
    <row r="18655">
      <c r="A18655" s="441">
        <v>45897.579395381945</v>
      </c>
      <c r="B18655" s="294" t="s">
        <v>4045</v>
      </c>
    </row>
    <row r="18656">
      <c r="A18656" s="441">
        <v>45897.57939857639</v>
      </c>
      <c r="B18656" s="294" t="s">
        <v>4050</v>
      </c>
    </row>
    <row r="18657">
      <c r="A18657" s="441">
        <v>45897.57940918981</v>
      </c>
      <c r="B18657" s="294" t="s">
        <v>9597</v>
      </c>
    </row>
    <row r="18658">
      <c r="A18658" s="441">
        <v>45897.57941201389</v>
      </c>
      <c r="B18658" s="294" t="s">
        <v>9598</v>
      </c>
    </row>
    <row r="18659">
      <c r="A18659" s="441">
        <v>45897.57952717593</v>
      </c>
      <c r="B18659" s="294" t="s">
        <v>2342</v>
      </c>
    </row>
    <row r="18660">
      <c r="A18660" s="441">
        <v>45897.579539479164</v>
      </c>
      <c r="B18660" s="294" t="s">
        <v>9609</v>
      </c>
    </row>
    <row r="18661">
      <c r="A18661" s="441">
        <v>45897.57956392361</v>
      </c>
      <c r="B18661" s="294" t="s">
        <v>2280</v>
      </c>
    </row>
    <row r="18662">
      <c r="A18662" s="441">
        <v>45897.57957152778</v>
      </c>
      <c r="B18662" s="294" t="s">
        <v>2281</v>
      </c>
    </row>
    <row r="18663">
      <c r="A18663" s="441">
        <v>45897.57966537037</v>
      </c>
      <c r="B18663" s="294" t="s">
        <v>9610</v>
      </c>
    </row>
    <row r="18664">
      <c r="A18664" s="441">
        <v>45897.579668356484</v>
      </c>
      <c r="B18664" s="294" t="s">
        <v>2283</v>
      </c>
    </row>
    <row r="18665">
      <c r="A18665" s="441">
        <v>45897.579678483795</v>
      </c>
      <c r="B18665" s="294" t="s">
        <v>9611</v>
      </c>
    </row>
    <row r="18666">
      <c r="A18666" s="441">
        <v>45897.57968108796</v>
      </c>
      <c r="B18666" s="294" t="s">
        <v>2285</v>
      </c>
    </row>
    <row r="18667">
      <c r="A18667" s="441">
        <v>45897.57968502315</v>
      </c>
      <c r="B18667" s="294" t="s">
        <v>9612</v>
      </c>
    </row>
    <row r="18668">
      <c r="A18668" s="441">
        <v>45897.57969210648</v>
      </c>
      <c r="B18668" s="294" t="s">
        <v>9613</v>
      </c>
    </row>
    <row r="18669">
      <c r="A18669" s="441">
        <v>45897.66569920139</v>
      </c>
      <c r="B18669" s="294" t="s">
        <v>9614</v>
      </c>
    </row>
    <row r="18670">
      <c r="A18670" s="441">
        <v>45897.665701817124</v>
      </c>
      <c r="B18670" s="294" t="s">
        <v>2260</v>
      </c>
    </row>
    <row r="18671">
      <c r="A18671" s="441">
        <v>45897.66570394676</v>
      </c>
      <c r="B18671" s="294" t="s">
        <v>2713</v>
      </c>
    </row>
    <row r="18672">
      <c r="A18672" s="441">
        <v>45897.66570621528</v>
      </c>
      <c r="B18672" s="294" t="s">
        <v>2264</v>
      </c>
    </row>
    <row r="18673">
      <c r="A18673" s="441">
        <v>45897.68388038194</v>
      </c>
      <c r="B18673" s="294" t="s">
        <v>9615</v>
      </c>
    </row>
    <row r="18674">
      <c r="A18674" s="441">
        <v>45897.68388520833</v>
      </c>
      <c r="B18674" s="294" t="s">
        <v>2260</v>
      </c>
    </row>
    <row r="18675">
      <c r="A18675" s="441">
        <v>45897.68388891204</v>
      </c>
      <c r="B18675" s="294" t="s">
        <v>3127</v>
      </c>
    </row>
    <row r="18676">
      <c r="A18676" s="441">
        <v>45897.683892650464</v>
      </c>
      <c r="B18676" s="294" t="s">
        <v>2264</v>
      </c>
    </row>
    <row r="18677">
      <c r="A18677" s="441">
        <v>45897.75839015046</v>
      </c>
      <c r="B18677" s="294" t="s">
        <v>2283</v>
      </c>
    </row>
    <row r="18678">
      <c r="A18678" s="441">
        <v>45897.758398935184</v>
      </c>
      <c r="B18678" s="294" t="s">
        <v>9616</v>
      </c>
    </row>
    <row r="18679">
      <c r="A18679" s="441">
        <v>45897.758402685184</v>
      </c>
      <c r="B18679" s="294" t="s">
        <v>2283</v>
      </c>
    </row>
    <row r="18680">
      <c r="A18680" s="441">
        <v>45897.758420625</v>
      </c>
      <c r="B18680" s="294" t="s">
        <v>9617</v>
      </c>
    </row>
    <row r="18681">
      <c r="A18681" s="441">
        <v>45897.763949016204</v>
      </c>
      <c r="B18681" s="294" t="s">
        <v>9618</v>
      </c>
    </row>
    <row r="18682">
      <c r="A18682" s="441">
        <v>45897.763958807875</v>
      </c>
      <c r="B18682" s="294" t="s">
        <v>2397</v>
      </c>
    </row>
    <row r="18683">
      <c r="A18683" s="441">
        <v>45897.76397165509</v>
      </c>
      <c r="B18683" s="294" t="s">
        <v>2398</v>
      </c>
    </row>
    <row r="18684">
      <c r="A18684" s="441">
        <v>45897.76398309028</v>
      </c>
      <c r="B18684" s="294" t="s">
        <v>2399</v>
      </c>
    </row>
    <row r="18685">
      <c r="A18685" s="441">
        <v>45897.76400704861</v>
      </c>
      <c r="B18685" s="294" t="s">
        <v>9619</v>
      </c>
    </row>
    <row r="18686">
      <c r="A18686" s="441">
        <v>45897.764687546296</v>
      </c>
      <c r="B18686" s="294" t="s">
        <v>9620</v>
      </c>
    </row>
    <row r="18687">
      <c r="A18687" s="441">
        <v>45897.76469261574</v>
      </c>
      <c r="B18687" s="294" t="s">
        <v>2274</v>
      </c>
    </row>
    <row r="18688">
      <c r="A18688" s="441">
        <v>45897.76470141204</v>
      </c>
      <c r="B18688" s="294" t="s">
        <v>2397</v>
      </c>
    </row>
    <row r="18689">
      <c r="A18689" s="441">
        <v>45897.76470525463</v>
      </c>
      <c r="B18689" s="294" t="s">
        <v>2402</v>
      </c>
    </row>
    <row r="18690">
      <c r="A18690" s="441">
        <v>45897.76471771991</v>
      </c>
      <c r="B18690" s="294" t="s">
        <v>9597</v>
      </c>
    </row>
    <row r="18691">
      <c r="A18691" s="441">
        <v>45897.76472358796</v>
      </c>
      <c r="B18691" s="294" t="s">
        <v>9598</v>
      </c>
    </row>
    <row r="18692">
      <c r="A18692" s="441">
        <v>45897.76528197917</v>
      </c>
      <c r="B18692" s="294" t="s">
        <v>2278</v>
      </c>
    </row>
    <row r="18693">
      <c r="A18693" s="441">
        <v>45897.76530025463</v>
      </c>
      <c r="B18693" s="294" t="s">
        <v>9621</v>
      </c>
    </row>
    <row r="18694">
      <c r="A18694" s="441">
        <v>45897.765420682874</v>
      </c>
      <c r="B18694" s="294" t="s">
        <v>2280</v>
      </c>
    </row>
    <row r="18695">
      <c r="A18695" s="441">
        <v>45897.76543914352</v>
      </c>
      <c r="B18695" s="294" t="s">
        <v>2281</v>
      </c>
    </row>
    <row r="18696">
      <c r="A18696" s="441">
        <v>45897.76588342593</v>
      </c>
      <c r="B18696" s="294" t="s">
        <v>9622</v>
      </c>
    </row>
    <row r="18697">
      <c r="A18697" s="441">
        <v>45897.76588708333</v>
      </c>
      <c r="B18697" s="294" t="s">
        <v>2283</v>
      </c>
    </row>
    <row r="18698">
      <c r="A18698" s="441">
        <v>45897.76589634259</v>
      </c>
      <c r="B18698" s="294" t="s">
        <v>9623</v>
      </c>
    </row>
    <row r="18699">
      <c r="A18699" s="441">
        <v>45897.765899872684</v>
      </c>
      <c r="B18699" s="294" t="s">
        <v>2285</v>
      </c>
    </row>
    <row r="18700">
      <c r="A18700" s="441">
        <v>45897.76590454861</v>
      </c>
      <c r="B18700" s="294" t="s">
        <v>9624</v>
      </c>
    </row>
    <row r="18701">
      <c r="A18701" s="441">
        <v>45897.76591939815</v>
      </c>
      <c r="B18701" s="294" t="s">
        <v>9625</v>
      </c>
    </row>
    <row r="18702">
      <c r="A18702" s="441">
        <v>45897.803070243055</v>
      </c>
      <c r="B18702" s="294" t="s">
        <v>9626</v>
      </c>
    </row>
    <row r="18703">
      <c r="A18703" s="441">
        <v>45897.803075752316</v>
      </c>
      <c r="B18703" s="294" t="s">
        <v>2260</v>
      </c>
    </row>
    <row r="18704">
      <c r="A18704" s="441">
        <v>45897.80308454861</v>
      </c>
      <c r="B18704" s="294" t="s">
        <v>2323</v>
      </c>
    </row>
    <row r="18705">
      <c r="A18705" s="441">
        <v>45897.803096620366</v>
      </c>
      <c r="B18705" s="294" t="s">
        <v>2262</v>
      </c>
    </row>
    <row r="18706">
      <c r="A18706" s="441">
        <v>45897.80311543982</v>
      </c>
      <c r="B18706" s="294" t="s">
        <v>2324</v>
      </c>
    </row>
    <row r="18707">
      <c r="A18707" s="441">
        <v>45897.80312824074</v>
      </c>
      <c r="B18707" s="294" t="s">
        <v>2264</v>
      </c>
    </row>
    <row r="18708">
      <c r="A18708" s="441">
        <v>45897.80338965278</v>
      </c>
      <c r="B18708" s="294" t="s">
        <v>9627</v>
      </c>
    </row>
    <row r="18709">
      <c r="A18709" s="441">
        <v>45897.803416863426</v>
      </c>
      <c r="B18709" s="294" t="s">
        <v>2340</v>
      </c>
    </row>
    <row r="18710">
      <c r="A18710" s="441">
        <v>45897.80344234954</v>
      </c>
      <c r="B18710" s="294" t="s">
        <v>2677</v>
      </c>
    </row>
    <row r="18711">
      <c r="A18711" s="441">
        <v>45897.80345078703</v>
      </c>
      <c r="B18711" s="294" t="s">
        <v>9628</v>
      </c>
    </row>
    <row r="18712">
      <c r="A18712" s="441">
        <v>45897.803463738426</v>
      </c>
      <c r="B18712" s="294" t="s">
        <v>9629</v>
      </c>
    </row>
    <row r="18713">
      <c r="A18713" s="441">
        <v>45897.80368346065</v>
      </c>
      <c r="B18713" s="294" t="s">
        <v>9630</v>
      </c>
    </row>
    <row r="18714">
      <c r="A18714" s="441">
        <v>45897.80368820602</v>
      </c>
      <c r="B18714" s="294" t="s">
        <v>2274</v>
      </c>
    </row>
    <row r="18715">
      <c r="A18715" s="441">
        <v>45897.80370128472</v>
      </c>
      <c r="B18715" s="294" t="s">
        <v>2340</v>
      </c>
    </row>
    <row r="18716">
      <c r="A18716" s="441">
        <v>45897.803705370374</v>
      </c>
      <c r="B18716" s="294" t="s">
        <v>2341</v>
      </c>
    </row>
    <row r="18717">
      <c r="A18717" s="441">
        <v>45897.80371490741</v>
      </c>
      <c r="B18717" s="294" t="s">
        <v>9597</v>
      </c>
    </row>
    <row r="18718">
      <c r="A18718" s="441">
        <v>45897.80371988426</v>
      </c>
      <c r="B18718" s="294" t="s">
        <v>9598</v>
      </c>
    </row>
    <row r="18719">
      <c r="A18719" s="441">
        <v>45897.8039346875</v>
      </c>
      <c r="B18719" s="294" t="s">
        <v>2342</v>
      </c>
    </row>
    <row r="18720">
      <c r="A18720" s="441">
        <v>45897.80396092593</v>
      </c>
      <c r="B18720" s="294" t="s">
        <v>9631</v>
      </c>
    </row>
    <row r="18721">
      <c r="A18721" s="441">
        <v>45897.80400456018</v>
      </c>
      <c r="B18721" s="294" t="s">
        <v>2280</v>
      </c>
    </row>
    <row r="18722">
      <c r="A18722" s="441">
        <v>45897.80402033565</v>
      </c>
      <c r="B18722" s="294" t="s">
        <v>2281</v>
      </c>
    </row>
    <row r="18723">
      <c r="A18723" s="441">
        <v>45897.80425888889</v>
      </c>
      <c r="B18723" s="294" t="s">
        <v>9632</v>
      </c>
    </row>
    <row r="18724">
      <c r="A18724" s="441">
        <v>45897.804263252314</v>
      </c>
      <c r="B18724" s="294" t="s">
        <v>2283</v>
      </c>
    </row>
    <row r="18725">
      <c r="A18725" s="441">
        <v>45897.80427127315</v>
      </c>
      <c r="B18725" s="294" t="s">
        <v>9633</v>
      </c>
    </row>
    <row r="18726">
      <c r="A18726" s="441">
        <v>45897.80427532407</v>
      </c>
      <c r="B18726" s="294" t="s">
        <v>2285</v>
      </c>
    </row>
    <row r="18727">
      <c r="A18727" s="441">
        <v>45897.804281805555</v>
      </c>
      <c r="B18727" s="294" t="s">
        <v>9634</v>
      </c>
    </row>
    <row r="18728">
      <c r="A18728" s="441">
        <v>45897.804290844906</v>
      </c>
      <c r="B18728" s="294" t="s">
        <v>9635</v>
      </c>
    </row>
    <row r="18729">
      <c r="A18729" s="441">
        <v>45897.838788587964</v>
      </c>
      <c r="B18729" s="294" t="s">
        <v>9636</v>
      </c>
    </row>
    <row r="18730">
      <c r="A18730" s="441">
        <v>45897.83881083333</v>
      </c>
      <c r="B18730" s="294" t="s">
        <v>2260</v>
      </c>
    </row>
    <row r="18731">
      <c r="A18731" s="441">
        <v>45897.83881717593</v>
      </c>
      <c r="B18731" s="294" t="s">
        <v>2593</v>
      </c>
    </row>
    <row r="18732">
      <c r="A18732" s="441">
        <v>45897.83882314815</v>
      </c>
      <c r="B18732" s="294" t="s">
        <v>2264</v>
      </c>
    </row>
    <row r="18733">
      <c r="A18733" s="441">
        <v>45897.85167283565</v>
      </c>
      <c r="B18733" s="294" t="s">
        <v>9637</v>
      </c>
    </row>
    <row r="18734">
      <c r="A18734" s="441">
        <v>45897.85171887731</v>
      </c>
      <c r="B18734" s="294" t="s">
        <v>2260</v>
      </c>
    </row>
    <row r="18735">
      <c r="A18735" s="441">
        <v>45897.85175376157</v>
      </c>
      <c r="B18735" s="294" t="s">
        <v>3060</v>
      </c>
    </row>
    <row r="18736">
      <c r="A18736" s="441">
        <v>45897.85178974537</v>
      </c>
      <c r="B18736" s="294" t="s">
        <v>2262</v>
      </c>
    </row>
    <row r="18737">
      <c r="A18737" s="441">
        <v>45897.8518215625</v>
      </c>
      <c r="B18737" s="294" t="s">
        <v>3065</v>
      </c>
    </row>
    <row r="18738">
      <c r="A18738" s="441">
        <v>45897.85184145834</v>
      </c>
      <c r="B18738" s="294" t="s">
        <v>2264</v>
      </c>
    </row>
    <row r="18739">
      <c r="A18739" s="441">
        <v>45897.85255998843</v>
      </c>
      <c r="B18739" s="294" t="s">
        <v>9638</v>
      </c>
    </row>
    <row r="18740">
      <c r="A18740" s="441">
        <v>45897.85260958334</v>
      </c>
      <c r="B18740" s="294" t="s">
        <v>3067</v>
      </c>
    </row>
    <row r="18741">
      <c r="A18741" s="441">
        <v>45897.85262423611</v>
      </c>
      <c r="B18741" s="294" t="s">
        <v>3068</v>
      </c>
    </row>
    <row r="18742">
      <c r="A18742" s="441">
        <v>45897.85263778935</v>
      </c>
      <c r="B18742" s="294" t="s">
        <v>9639</v>
      </c>
    </row>
    <row r="18743">
      <c r="A18743" s="441">
        <v>45897.85265763889</v>
      </c>
      <c r="B18743" s="294" t="s">
        <v>9640</v>
      </c>
    </row>
    <row r="18744">
      <c r="A18744" s="441">
        <v>45897.852690162035</v>
      </c>
      <c r="B18744" s="294" t="s">
        <v>9641</v>
      </c>
    </row>
    <row r="18745">
      <c r="A18745" s="441">
        <v>45897.85270609954</v>
      </c>
      <c r="B18745" s="294" t="s">
        <v>2625</v>
      </c>
    </row>
    <row r="18746">
      <c r="A18746" s="441">
        <v>45897.85271319444</v>
      </c>
      <c r="B18746" s="294" t="s">
        <v>2398</v>
      </c>
    </row>
    <row r="18747">
      <c r="A18747" s="441">
        <v>45897.85272928241</v>
      </c>
      <c r="B18747" s="294" t="s">
        <v>2399</v>
      </c>
    </row>
    <row r="18748">
      <c r="A18748" s="441">
        <v>45897.852770983794</v>
      </c>
      <c r="B18748" s="294" t="s">
        <v>9642</v>
      </c>
    </row>
    <row r="18749">
      <c r="A18749" s="441">
        <v>45897.85351569444</v>
      </c>
      <c r="B18749" s="294" t="s">
        <v>9643</v>
      </c>
    </row>
    <row r="18750">
      <c r="A18750" s="441">
        <v>45897.85353447917</v>
      </c>
      <c r="B18750" s="294" t="s">
        <v>2274</v>
      </c>
    </row>
    <row r="18751">
      <c r="A18751" s="441">
        <v>45897.85358809028</v>
      </c>
      <c r="B18751" s="294" t="s">
        <v>2625</v>
      </c>
    </row>
    <row r="18752">
      <c r="A18752" s="441">
        <v>45897.85361280093</v>
      </c>
      <c r="B18752" s="294" t="s">
        <v>2628</v>
      </c>
    </row>
    <row r="18753">
      <c r="A18753" s="441">
        <v>45897.85365314815</v>
      </c>
      <c r="B18753" s="294" t="s">
        <v>9597</v>
      </c>
    </row>
    <row r="18754">
      <c r="A18754" s="441">
        <v>45897.85367496528</v>
      </c>
      <c r="B18754" s="294" t="s">
        <v>9598</v>
      </c>
    </row>
    <row r="18755">
      <c r="A18755" s="441">
        <v>45897.853776874996</v>
      </c>
      <c r="B18755" s="294" t="s">
        <v>9644</v>
      </c>
    </row>
    <row r="18756">
      <c r="A18756" s="441">
        <v>45897.85379195602</v>
      </c>
      <c r="B18756" s="294" t="s">
        <v>2274</v>
      </c>
    </row>
    <row r="18757">
      <c r="A18757" s="441">
        <v>45897.85383096065</v>
      </c>
      <c r="B18757" s="294" t="s">
        <v>3067</v>
      </c>
    </row>
    <row r="18758">
      <c r="A18758" s="441">
        <v>45897.85385675926</v>
      </c>
      <c r="B18758" s="294" t="s">
        <v>3072</v>
      </c>
    </row>
    <row r="18759">
      <c r="A18759" s="441">
        <v>45897.85386631945</v>
      </c>
      <c r="B18759" s="294" t="s">
        <v>9597</v>
      </c>
    </row>
    <row r="18760">
      <c r="A18760" s="441">
        <v>45897.85387439815</v>
      </c>
      <c r="B18760" s="294" t="s">
        <v>9598</v>
      </c>
    </row>
    <row r="18761">
      <c r="A18761" s="441">
        <v>45897.85399935185</v>
      </c>
      <c r="B18761" s="294" t="s">
        <v>2374</v>
      </c>
    </row>
    <row r="18762">
      <c r="A18762" s="441">
        <v>45897.85404996527</v>
      </c>
      <c r="B18762" s="294" t="s">
        <v>9645</v>
      </c>
    </row>
    <row r="18763">
      <c r="A18763" s="441">
        <v>45897.8541046875</v>
      </c>
      <c r="B18763" s="294" t="s">
        <v>2280</v>
      </c>
    </row>
    <row r="18764">
      <c r="A18764" s="441">
        <v>45897.854127557875</v>
      </c>
      <c r="B18764" s="294" t="s">
        <v>2281</v>
      </c>
    </row>
    <row r="18765">
      <c r="A18765" s="441">
        <v>45897.854262002314</v>
      </c>
      <c r="B18765" s="294" t="s">
        <v>9646</v>
      </c>
    </row>
    <row r="18766">
      <c r="A18766" s="441">
        <v>45897.85428032407</v>
      </c>
      <c r="B18766" s="294" t="s">
        <v>2283</v>
      </c>
    </row>
    <row r="18767">
      <c r="A18767" s="441">
        <v>45897.85428630787</v>
      </c>
      <c r="B18767" s="294" t="s">
        <v>2278</v>
      </c>
    </row>
    <row r="18768">
      <c r="A18768" s="441">
        <v>45897.8542969213</v>
      </c>
      <c r="B18768" s="294" t="s">
        <v>9647</v>
      </c>
    </row>
    <row r="18769">
      <c r="A18769" s="441">
        <v>45897.85433111111</v>
      </c>
      <c r="B18769" s="294" t="s">
        <v>2285</v>
      </c>
    </row>
    <row r="18770">
      <c r="A18770" s="441">
        <v>45897.854377384254</v>
      </c>
      <c r="B18770" s="294" t="s">
        <v>9648</v>
      </c>
    </row>
    <row r="18771">
      <c r="A18771" s="441">
        <v>45897.854403854166</v>
      </c>
      <c r="B18771" s="294" t="s">
        <v>9649</v>
      </c>
    </row>
    <row r="18772">
      <c r="A18772" s="441">
        <v>45897.854424930556</v>
      </c>
      <c r="B18772" s="294" t="s">
        <v>9650</v>
      </c>
    </row>
    <row r="18773">
      <c r="A18773" s="441">
        <v>45897.854562719906</v>
      </c>
      <c r="B18773" s="294" t="s">
        <v>2280</v>
      </c>
    </row>
    <row r="18774">
      <c r="A18774" s="441">
        <v>45897.85466872685</v>
      </c>
      <c r="B18774" s="294" t="s">
        <v>2281</v>
      </c>
    </row>
    <row r="18775">
      <c r="A18775" s="441">
        <v>45897.85485833333</v>
      </c>
      <c r="B18775" s="294" t="s">
        <v>9651</v>
      </c>
    </row>
    <row r="18776">
      <c r="A18776" s="441">
        <v>45897.85486871528</v>
      </c>
      <c r="B18776" s="294" t="s">
        <v>2283</v>
      </c>
    </row>
    <row r="18777">
      <c r="A18777" s="441">
        <v>45897.85488716435</v>
      </c>
      <c r="B18777" s="294" t="s">
        <v>9652</v>
      </c>
    </row>
    <row r="18778">
      <c r="A18778" s="441">
        <v>45897.85489454861</v>
      </c>
      <c r="B18778" s="294" t="s">
        <v>2285</v>
      </c>
    </row>
    <row r="18779">
      <c r="A18779" s="441">
        <v>45897.854904444444</v>
      </c>
      <c r="B18779" s="294" t="s">
        <v>9653</v>
      </c>
    </row>
    <row r="18780">
      <c r="A18780" s="441">
        <v>45897.8549221412</v>
      </c>
      <c r="B18780" s="294" t="s">
        <v>9654</v>
      </c>
    </row>
    <row r="18781">
      <c r="A18781" s="441">
        <v>45898.05535649306</v>
      </c>
      <c r="B18781" s="294" t="s">
        <v>9655</v>
      </c>
    </row>
    <row r="18782">
      <c r="A18782" s="441">
        <v>45898.05536</v>
      </c>
      <c r="B18782" s="294" t="s">
        <v>2260</v>
      </c>
    </row>
    <row r="18783">
      <c r="A18783" s="441">
        <v>45898.05536370371</v>
      </c>
      <c r="B18783" s="294" t="s">
        <v>2927</v>
      </c>
    </row>
    <row r="18784">
      <c r="A18784" s="441">
        <v>45898.05536614583</v>
      </c>
      <c r="B18784" s="294" t="s">
        <v>2262</v>
      </c>
    </row>
    <row r="18785">
      <c r="A18785" s="441">
        <v>45898.055382465274</v>
      </c>
      <c r="B18785" s="294" t="s">
        <v>2928</v>
      </c>
    </row>
    <row r="18786">
      <c r="A18786" s="441">
        <v>45898.05539454861</v>
      </c>
      <c r="B18786" s="294" t="s">
        <v>2264</v>
      </c>
    </row>
    <row r="18787">
      <c r="A18787" s="441">
        <v>45898.055701192134</v>
      </c>
      <c r="B18787" s="294" t="s">
        <v>9656</v>
      </c>
    </row>
    <row r="18788">
      <c r="A18788" s="441">
        <v>45898.05571053241</v>
      </c>
      <c r="B18788" s="294" t="s">
        <v>2275</v>
      </c>
    </row>
    <row r="18789">
      <c r="A18789" s="441">
        <v>45898.055715486116</v>
      </c>
      <c r="B18789" s="294" t="s">
        <v>2565</v>
      </c>
    </row>
    <row r="18790">
      <c r="A18790" s="441">
        <v>45898.05572347222</v>
      </c>
      <c r="B18790" s="294" t="s">
        <v>9657</v>
      </c>
    </row>
    <row r="18791">
      <c r="A18791" s="441">
        <v>45898.05573766204</v>
      </c>
      <c r="B18791" s="294" t="s">
        <v>9658</v>
      </c>
    </row>
    <row r="18792">
      <c r="A18792" s="441">
        <v>45898.05595547454</v>
      </c>
      <c r="B18792" s="294" t="s">
        <v>9659</v>
      </c>
    </row>
    <row r="18793">
      <c r="A18793" s="441">
        <v>45898.05595915509</v>
      </c>
      <c r="B18793" s="294" t="s">
        <v>2260</v>
      </c>
    </row>
    <row r="18794">
      <c r="A18794" s="441">
        <v>45898.05596273148</v>
      </c>
      <c r="B18794" s="294" t="s">
        <v>2927</v>
      </c>
    </row>
    <row r="18795">
      <c r="A18795" s="441">
        <v>45898.05596626157</v>
      </c>
      <c r="B18795" s="294" t="s">
        <v>2264</v>
      </c>
    </row>
    <row r="18796">
      <c r="A18796" s="441">
        <v>45898.056651631945</v>
      </c>
      <c r="B18796" s="294" t="s">
        <v>9660</v>
      </c>
    </row>
    <row r="18797">
      <c r="A18797" s="441">
        <v>45898.056660625</v>
      </c>
      <c r="B18797" s="294" t="s">
        <v>2274</v>
      </c>
    </row>
    <row r="18798">
      <c r="A18798" s="441">
        <v>45898.056669513884</v>
      </c>
      <c r="B18798" s="294" t="s">
        <v>2275</v>
      </c>
    </row>
    <row r="18799">
      <c r="A18799" s="441">
        <v>45898.056673009254</v>
      </c>
      <c r="B18799" s="294" t="s">
        <v>2276</v>
      </c>
    </row>
    <row r="18800">
      <c r="A18800" s="441">
        <v>45898.05667648149</v>
      </c>
      <c r="B18800" s="294" t="s">
        <v>9597</v>
      </c>
    </row>
    <row r="18801">
      <c r="A18801" s="441">
        <v>45898.056681041664</v>
      </c>
      <c r="B18801" s="294" t="s">
        <v>9598</v>
      </c>
    </row>
    <row r="18802">
      <c r="A18802" s="441">
        <v>45898.057239629634</v>
      </c>
      <c r="B18802" s="294" t="s">
        <v>2278</v>
      </c>
    </row>
    <row r="18803">
      <c r="A18803" s="441">
        <v>45898.057262546296</v>
      </c>
      <c r="B18803" s="294" t="s">
        <v>9661</v>
      </c>
    </row>
    <row r="18804">
      <c r="A18804" s="441">
        <v>45898.0574109375</v>
      </c>
      <c r="B18804" s="294" t="s">
        <v>2280</v>
      </c>
    </row>
    <row r="18805">
      <c r="A18805" s="441">
        <v>45898.0574249537</v>
      </c>
      <c r="B18805" s="294" t="s">
        <v>2281</v>
      </c>
    </row>
    <row r="18806">
      <c r="A18806" s="441">
        <v>45898.0581090162</v>
      </c>
      <c r="B18806" s="294" t="s">
        <v>9662</v>
      </c>
    </row>
    <row r="18807">
      <c r="A18807" s="441">
        <v>45898.058113657404</v>
      </c>
      <c r="B18807" s="294" t="s">
        <v>2283</v>
      </c>
    </row>
    <row r="18808">
      <c r="A18808" s="441">
        <v>45898.05812231482</v>
      </c>
      <c r="B18808" s="294" t="s">
        <v>9663</v>
      </c>
    </row>
    <row r="18809">
      <c r="A18809" s="441">
        <v>45898.0581266088</v>
      </c>
      <c r="B18809" s="294" t="s">
        <v>2285</v>
      </c>
    </row>
    <row r="18810">
      <c r="A18810" s="441">
        <v>45898.058131365746</v>
      </c>
      <c r="B18810" s="294" t="s">
        <v>9664</v>
      </c>
    </row>
    <row r="18811">
      <c r="A18811" s="441">
        <v>45898.05814090278</v>
      </c>
      <c r="B18811" s="294" t="s">
        <v>9665</v>
      </c>
    </row>
    <row r="18812">
      <c r="A18812" s="441">
        <v>45898.08296837963</v>
      </c>
      <c r="B18812" s="294" t="s">
        <v>9666</v>
      </c>
    </row>
    <row r="18813">
      <c r="A18813" s="441">
        <v>45898.082989884264</v>
      </c>
      <c r="B18813" s="294" t="s">
        <v>2828</v>
      </c>
    </row>
    <row r="18814">
      <c r="A18814" s="441">
        <v>45898.082994247685</v>
      </c>
      <c r="B18814" s="294" t="s">
        <v>2565</v>
      </c>
    </row>
    <row r="18815">
      <c r="A18815" s="441">
        <v>45898.083004687505</v>
      </c>
      <c r="B18815" s="294" t="s">
        <v>9667</v>
      </c>
    </row>
    <row r="18816">
      <c r="A18816" s="441">
        <v>45898.0830240625</v>
      </c>
      <c r="B18816" s="294" t="s">
        <v>9668</v>
      </c>
    </row>
    <row r="18817">
      <c r="A18817" s="441">
        <v>45898.084163900465</v>
      </c>
      <c r="B18817" s="294" t="s">
        <v>9669</v>
      </c>
    </row>
    <row r="18818">
      <c r="A18818" s="441">
        <v>45898.08416748843</v>
      </c>
      <c r="B18818" s="294" t="s">
        <v>2274</v>
      </c>
    </row>
    <row r="18819">
      <c r="A18819" s="441">
        <v>45898.08417498843</v>
      </c>
      <c r="B18819" s="294" t="s">
        <v>2828</v>
      </c>
    </row>
    <row r="18820">
      <c r="A18820" s="441">
        <v>45898.084178391204</v>
      </c>
      <c r="B18820" s="294" t="s">
        <v>2832</v>
      </c>
    </row>
    <row r="18821">
      <c r="A18821" s="441">
        <v>45898.08418961806</v>
      </c>
      <c r="B18821" s="294" t="s">
        <v>9597</v>
      </c>
    </row>
    <row r="18822">
      <c r="A18822" s="441">
        <v>45898.08419304398</v>
      </c>
      <c r="B18822" s="294" t="s">
        <v>9598</v>
      </c>
    </row>
    <row r="18823">
      <c r="A18823" s="441">
        <v>45898.084272974535</v>
      </c>
      <c r="B18823" s="294" t="s">
        <v>9670</v>
      </c>
    </row>
    <row r="18824">
      <c r="A18824" s="441">
        <v>45898.0842812037</v>
      </c>
      <c r="B18824" s="294" t="s">
        <v>9671</v>
      </c>
    </row>
    <row r="18825">
      <c r="A18825" s="441">
        <v>45898.08428625</v>
      </c>
      <c r="B18825" s="294" t="s">
        <v>2278</v>
      </c>
    </row>
    <row r="18826">
      <c r="A18826" s="441">
        <v>45898.08430615741</v>
      </c>
      <c r="B18826" s="294" t="s">
        <v>9599</v>
      </c>
    </row>
    <row r="18827">
      <c r="A18827" s="441">
        <v>45898.08433021991</v>
      </c>
      <c r="B18827" s="294" t="s">
        <v>9672</v>
      </c>
    </row>
    <row r="18828">
      <c r="A18828" s="441">
        <v>45898.08433336805</v>
      </c>
      <c r="B18828" s="294" t="s">
        <v>2355</v>
      </c>
    </row>
    <row r="18829">
      <c r="A18829" s="441">
        <v>45898.08434487268</v>
      </c>
      <c r="B18829" s="294" t="s">
        <v>9673</v>
      </c>
    </row>
    <row r="18830">
      <c r="A18830" s="441">
        <v>45898.08445368055</v>
      </c>
      <c r="B18830" s="294" t="s">
        <v>9674</v>
      </c>
    </row>
    <row r="18831">
      <c r="A18831" s="441">
        <v>45898.0844575</v>
      </c>
      <c r="B18831" s="294" t="s">
        <v>2283</v>
      </c>
    </row>
    <row r="18832">
      <c r="A18832" s="441">
        <v>45898.08447087963</v>
      </c>
      <c r="B18832" s="294" t="s">
        <v>9675</v>
      </c>
    </row>
    <row r="18833">
      <c r="A18833" s="441">
        <v>45898.08447417824</v>
      </c>
      <c r="B18833" s="294" t="s">
        <v>2285</v>
      </c>
    </row>
    <row r="18834">
      <c r="A18834" s="441">
        <v>45898.08447869213</v>
      </c>
      <c r="B18834" s="294" t="s">
        <v>9676</v>
      </c>
    </row>
    <row r="18835">
      <c r="A18835" s="441">
        <v>45898.08448695602</v>
      </c>
      <c r="B18835" s="294" t="s">
        <v>9677</v>
      </c>
    </row>
    <row r="18836">
      <c r="A18836" s="441">
        <v>45898.257202673616</v>
      </c>
      <c r="B18836" s="294" t="s">
        <v>9678</v>
      </c>
    </row>
    <row r="18837">
      <c r="A18837" s="441">
        <v>45898.257325150465</v>
      </c>
      <c r="B18837" s="294" t="s">
        <v>9679</v>
      </c>
    </row>
    <row r="18838">
      <c r="A18838" s="441">
        <v>45898.25733340278</v>
      </c>
      <c r="B18838" s="294" t="s">
        <v>2283</v>
      </c>
    </row>
    <row r="18839">
      <c r="A18839" s="441">
        <v>45898.25734512732</v>
      </c>
      <c r="B18839" s="294" t="s">
        <v>9680</v>
      </c>
    </row>
    <row r="18840">
      <c r="A18840" s="441">
        <v>45898.340324756944</v>
      </c>
      <c r="B18840" s="294" t="s">
        <v>9681</v>
      </c>
    </row>
    <row r="18841">
      <c r="A18841" s="441">
        <v>45898.340329687504</v>
      </c>
      <c r="B18841" s="294" t="s">
        <v>2260</v>
      </c>
    </row>
    <row r="18842">
      <c r="A18842" s="441">
        <v>45898.340333125</v>
      </c>
      <c r="B18842" s="294" t="s">
        <v>2713</v>
      </c>
    </row>
    <row r="18843">
      <c r="A18843" s="441">
        <v>45898.34035126158</v>
      </c>
      <c r="B18843" s="294" t="s">
        <v>2262</v>
      </c>
    </row>
    <row r="18844">
      <c r="A18844" s="441">
        <v>45898.340359062495</v>
      </c>
      <c r="B18844" s="294" t="s">
        <v>2716</v>
      </c>
    </row>
    <row r="18845">
      <c r="A18845" s="441">
        <v>45898.34037006945</v>
      </c>
      <c r="B18845" s="294" t="s">
        <v>2264</v>
      </c>
    </row>
    <row r="18846">
      <c r="A18846" s="441">
        <v>45898.34728819445</v>
      </c>
      <c r="B18846" s="294" t="s">
        <v>9682</v>
      </c>
    </row>
    <row r="18847">
      <c r="A18847" s="441">
        <v>45898.347291631944</v>
      </c>
      <c r="B18847" s="294" t="s">
        <v>2260</v>
      </c>
    </row>
    <row r="18848">
      <c r="A18848" s="441">
        <v>45898.34729556713</v>
      </c>
      <c r="B18848" s="294" t="s">
        <v>2713</v>
      </c>
    </row>
    <row r="18849">
      <c r="A18849" s="441">
        <v>45898.34729859953</v>
      </c>
      <c r="B18849" s="294" t="s">
        <v>2264</v>
      </c>
    </row>
    <row r="18850">
      <c r="A18850" s="441">
        <v>45898.35031076389</v>
      </c>
      <c r="B18850" s="294" t="s">
        <v>9683</v>
      </c>
    </row>
    <row r="18851">
      <c r="A18851" s="441">
        <v>45898.35031638889</v>
      </c>
      <c r="B18851" s="294" t="s">
        <v>2260</v>
      </c>
    </row>
    <row r="18852">
      <c r="A18852" s="441">
        <v>45898.350319432866</v>
      </c>
      <c r="B18852" s="294" t="s">
        <v>2414</v>
      </c>
    </row>
    <row r="18853">
      <c r="A18853" s="441">
        <v>45898.35033648148</v>
      </c>
      <c r="B18853" s="294" t="s">
        <v>2264</v>
      </c>
    </row>
    <row r="18854">
      <c r="A18854" s="441">
        <v>45898.350444895834</v>
      </c>
      <c r="B18854" s="294" t="s">
        <v>9684</v>
      </c>
    </row>
    <row r="18855">
      <c r="A18855" s="441">
        <v>45898.35044846065</v>
      </c>
      <c r="B18855" s="294" t="s">
        <v>2260</v>
      </c>
    </row>
    <row r="18856">
      <c r="A18856" s="441">
        <v>45898.350452025465</v>
      </c>
      <c r="B18856" s="294" t="s">
        <v>2414</v>
      </c>
    </row>
    <row r="18857">
      <c r="A18857" s="441">
        <v>45898.35045549768</v>
      </c>
      <c r="B18857" s="294" t="s">
        <v>2264</v>
      </c>
    </row>
    <row r="18858">
      <c r="A18858" s="441">
        <v>45898.35075041666</v>
      </c>
      <c r="B18858" s="294" t="s">
        <v>9685</v>
      </c>
    </row>
    <row r="18859">
      <c r="A18859" s="441">
        <v>45898.35075384259</v>
      </c>
      <c r="B18859" s="294" t="s">
        <v>2260</v>
      </c>
    </row>
    <row r="18860">
      <c r="A18860" s="441">
        <v>45898.35076042824</v>
      </c>
      <c r="B18860" s="294" t="s">
        <v>2414</v>
      </c>
    </row>
    <row r="18861">
      <c r="A18861" s="441">
        <v>45898.350765763884</v>
      </c>
      <c r="B18861" s="294" t="s">
        <v>2264</v>
      </c>
    </row>
    <row r="18862">
      <c r="A18862" s="441">
        <v>45898.3511827662</v>
      </c>
      <c r="B18862" s="294" t="s">
        <v>9686</v>
      </c>
    </row>
    <row r="18863">
      <c r="A18863" s="441">
        <v>45898.351187314816</v>
      </c>
      <c r="B18863" s="294" t="s">
        <v>2260</v>
      </c>
    </row>
    <row r="18864">
      <c r="A18864" s="441">
        <v>45898.35119148148</v>
      </c>
      <c r="B18864" s="294" t="s">
        <v>2414</v>
      </c>
    </row>
    <row r="18865">
      <c r="A18865" s="441">
        <v>45898.351195462965</v>
      </c>
      <c r="B18865" s="294" t="s">
        <v>2264</v>
      </c>
    </row>
    <row r="18866">
      <c r="A18866" s="441">
        <v>45898.35152267361</v>
      </c>
      <c r="B18866" s="294" t="s">
        <v>9687</v>
      </c>
    </row>
    <row r="18867">
      <c r="A18867" s="441">
        <v>45898.3515259375</v>
      </c>
      <c r="B18867" s="294" t="s">
        <v>2260</v>
      </c>
    </row>
    <row r="18868">
      <c r="A18868" s="441">
        <v>45898.35152884259</v>
      </c>
      <c r="B18868" s="294" t="s">
        <v>2414</v>
      </c>
    </row>
    <row r="18869">
      <c r="A18869" s="441">
        <v>45898.35153403935</v>
      </c>
      <c r="B18869" s="294" t="s">
        <v>2264</v>
      </c>
    </row>
    <row r="18870">
      <c r="A18870" s="441">
        <v>45898.351825590275</v>
      </c>
      <c r="B18870" s="294" t="s">
        <v>9688</v>
      </c>
    </row>
    <row r="18871">
      <c r="A18871" s="441">
        <v>45898.3518291088</v>
      </c>
      <c r="B18871" s="294" t="s">
        <v>2260</v>
      </c>
    </row>
    <row r="18872">
      <c r="A18872" s="441">
        <v>45898.35183266204</v>
      </c>
      <c r="B18872" s="294" t="s">
        <v>2414</v>
      </c>
    </row>
    <row r="18873">
      <c r="A18873" s="441">
        <v>45898.35183637732</v>
      </c>
      <c r="B18873" s="294" t="s">
        <v>2264</v>
      </c>
    </row>
    <row r="18874">
      <c r="A18874" s="441">
        <v>45898.35433403935</v>
      </c>
      <c r="B18874" s="294" t="s">
        <v>9689</v>
      </c>
    </row>
    <row r="18875">
      <c r="A18875" s="441">
        <v>45898.35433715278</v>
      </c>
      <c r="B18875" s="294" t="s">
        <v>2260</v>
      </c>
    </row>
    <row r="18876">
      <c r="A18876" s="441">
        <v>45898.35434011574</v>
      </c>
      <c r="B18876" s="294" t="s">
        <v>2414</v>
      </c>
    </row>
    <row r="18877">
      <c r="A18877" s="441">
        <v>45898.354342754625</v>
      </c>
      <c r="B18877" s="294" t="s">
        <v>2264</v>
      </c>
    </row>
    <row r="18878">
      <c r="A18878" s="441">
        <v>45898.356698564814</v>
      </c>
      <c r="B18878" s="294" t="s">
        <v>9690</v>
      </c>
    </row>
    <row r="18879">
      <c r="A18879" s="441">
        <v>45898.35670163194</v>
      </c>
      <c r="B18879" s="294" t="s">
        <v>2260</v>
      </c>
    </row>
    <row r="18880">
      <c r="A18880" s="441">
        <v>45898.356704907404</v>
      </c>
      <c r="B18880" s="294" t="s">
        <v>2414</v>
      </c>
    </row>
    <row r="18881">
      <c r="A18881" s="441">
        <v>45898.35670895834</v>
      </c>
      <c r="B18881" s="294" t="s">
        <v>2264</v>
      </c>
    </row>
    <row r="18882">
      <c r="A18882" s="441">
        <v>45898.361913981484</v>
      </c>
      <c r="B18882" s="294" t="s">
        <v>9691</v>
      </c>
    </row>
    <row r="18883">
      <c r="A18883" s="441">
        <v>45898.36192405093</v>
      </c>
      <c r="B18883" s="294" t="s">
        <v>2603</v>
      </c>
    </row>
    <row r="18884">
      <c r="A18884" s="441">
        <v>45898.36193932871</v>
      </c>
      <c r="B18884" s="294" t="s">
        <v>2398</v>
      </c>
    </row>
    <row r="18885">
      <c r="A18885" s="441">
        <v>45898.361949791666</v>
      </c>
      <c r="B18885" s="294" t="s">
        <v>2399</v>
      </c>
    </row>
    <row r="18886">
      <c r="A18886" s="441">
        <v>45898.36196233796</v>
      </c>
      <c r="B18886" s="294" t="s">
        <v>9692</v>
      </c>
    </row>
    <row r="18887">
      <c r="A18887" s="441">
        <v>45898.36216611111</v>
      </c>
      <c r="B18887" s="294" t="s">
        <v>9693</v>
      </c>
    </row>
    <row r="18888">
      <c r="A18888" s="441">
        <v>45898.36217337963</v>
      </c>
      <c r="B18888" s="294" t="s">
        <v>2274</v>
      </c>
    </row>
    <row r="18889">
      <c r="A18889" s="441">
        <v>45898.362180254626</v>
      </c>
      <c r="B18889" s="294" t="s">
        <v>2603</v>
      </c>
    </row>
    <row r="18890">
      <c r="A18890" s="441">
        <v>45898.36218327546</v>
      </c>
      <c r="B18890" s="294" t="s">
        <v>2615</v>
      </c>
    </row>
    <row r="18891">
      <c r="A18891" s="441">
        <v>45898.3621959375</v>
      </c>
      <c r="B18891" s="294" t="s">
        <v>9597</v>
      </c>
    </row>
    <row r="18892">
      <c r="A18892" s="441">
        <v>45898.36219903935</v>
      </c>
      <c r="B18892" s="294" t="s">
        <v>9598</v>
      </c>
    </row>
    <row r="18893">
      <c r="A18893" s="441">
        <v>45898.362238263886</v>
      </c>
      <c r="B18893" s="294" t="s">
        <v>2278</v>
      </c>
    </row>
    <row r="18894">
      <c r="A18894" s="441">
        <v>45898.36225063658</v>
      </c>
      <c r="B18894" s="294" t="s">
        <v>9694</v>
      </c>
    </row>
    <row r="18895">
      <c r="A18895" s="441">
        <v>45898.36225947917</v>
      </c>
      <c r="B18895" s="294" t="s">
        <v>2280</v>
      </c>
    </row>
    <row r="18896">
      <c r="A18896" s="441">
        <v>45898.362267453704</v>
      </c>
      <c r="B18896" s="294" t="s">
        <v>2281</v>
      </c>
    </row>
    <row r="18897">
      <c r="A18897" s="441">
        <v>45898.36230204861</v>
      </c>
      <c r="B18897" s="294" t="s">
        <v>9695</v>
      </c>
    </row>
    <row r="18898">
      <c r="A18898" s="441">
        <v>45898.362305208335</v>
      </c>
      <c r="B18898" s="294" t="s">
        <v>2283</v>
      </c>
    </row>
    <row r="18899">
      <c r="A18899" s="441">
        <v>45898.36231677083</v>
      </c>
      <c r="B18899" s="294" t="s">
        <v>9696</v>
      </c>
    </row>
    <row r="18900">
      <c r="A18900" s="441">
        <v>45898.36232005787</v>
      </c>
      <c r="B18900" s="294" t="s">
        <v>2285</v>
      </c>
    </row>
    <row r="18901">
      <c r="A18901" s="441">
        <v>45898.36232431713</v>
      </c>
      <c r="B18901" s="294" t="s">
        <v>9697</v>
      </c>
    </row>
    <row r="18902">
      <c r="A18902" s="441">
        <v>45898.36233189815</v>
      </c>
      <c r="B18902" s="294" t="s">
        <v>9698</v>
      </c>
    </row>
    <row r="18903">
      <c r="A18903" s="441">
        <v>45898.36312534723</v>
      </c>
      <c r="B18903" s="294" t="s">
        <v>9699</v>
      </c>
    </row>
    <row r="18904">
      <c r="A18904" s="441">
        <v>45898.363133067134</v>
      </c>
      <c r="B18904" s="294" t="s">
        <v>2275</v>
      </c>
    </row>
    <row r="18905">
      <c r="A18905" s="441">
        <v>45898.36313679398</v>
      </c>
      <c r="B18905" s="294" t="s">
        <v>2398</v>
      </c>
    </row>
    <row r="18906">
      <c r="A18906" s="441">
        <v>45898.36314666667</v>
      </c>
      <c r="B18906" s="294" t="s">
        <v>2399</v>
      </c>
    </row>
    <row r="18907">
      <c r="A18907" s="441">
        <v>45898.36315789352</v>
      </c>
      <c r="B18907" s="294" t="s">
        <v>9700</v>
      </c>
    </row>
    <row r="18908">
      <c r="A18908" s="441">
        <v>45898.36453445602</v>
      </c>
      <c r="B18908" s="294" t="s">
        <v>9701</v>
      </c>
    </row>
    <row r="18909">
      <c r="A18909" s="441">
        <v>45898.364538657406</v>
      </c>
      <c r="B18909" s="294" t="s">
        <v>2274</v>
      </c>
    </row>
    <row r="18910">
      <c r="A18910" s="441">
        <v>45898.36454875</v>
      </c>
      <c r="B18910" s="294" t="s">
        <v>2275</v>
      </c>
    </row>
    <row r="18911">
      <c r="A18911" s="441">
        <v>45898.364552847226</v>
      </c>
      <c r="B18911" s="294" t="s">
        <v>2276</v>
      </c>
    </row>
    <row r="18912">
      <c r="A18912" s="441">
        <v>45898.36455672454</v>
      </c>
      <c r="B18912" s="294" t="s">
        <v>9597</v>
      </c>
    </row>
    <row r="18913">
      <c r="A18913" s="441">
        <v>45898.36456084491</v>
      </c>
      <c r="B18913" s="294" t="s">
        <v>9598</v>
      </c>
    </row>
    <row r="18914">
      <c r="A18914" s="441">
        <v>45898.36463128473</v>
      </c>
      <c r="B18914" s="294" t="s">
        <v>9702</v>
      </c>
    </row>
    <row r="18915">
      <c r="A18915" s="441">
        <v>45898.36464482639</v>
      </c>
      <c r="B18915" s="294" t="s">
        <v>9703</v>
      </c>
    </row>
    <row r="18916">
      <c r="A18916" s="441">
        <v>45898.36465631945</v>
      </c>
      <c r="B18916" s="294" t="s">
        <v>2342</v>
      </c>
    </row>
    <row r="18917">
      <c r="A18917" s="441">
        <v>45898.36467195602</v>
      </c>
      <c r="B18917" s="294" t="s">
        <v>9661</v>
      </c>
    </row>
    <row r="18918">
      <c r="A18918" s="441">
        <v>45898.364720439815</v>
      </c>
      <c r="B18918" s="294" t="s">
        <v>9704</v>
      </c>
    </row>
    <row r="18919">
      <c r="A18919" s="441">
        <v>45898.36472449074</v>
      </c>
      <c r="B18919" s="294" t="s">
        <v>2355</v>
      </c>
    </row>
    <row r="18920">
      <c r="A18920" s="441">
        <v>45898.36472974537</v>
      </c>
      <c r="B18920" s="294" t="s">
        <v>9705</v>
      </c>
    </row>
    <row r="18921">
      <c r="A18921" s="441">
        <v>45898.36479503472</v>
      </c>
      <c r="B18921" s="294" t="s">
        <v>9706</v>
      </c>
    </row>
    <row r="18922">
      <c r="A18922" s="441">
        <v>45898.364799097224</v>
      </c>
      <c r="B18922" s="294" t="s">
        <v>2283</v>
      </c>
    </row>
    <row r="18923">
      <c r="A18923" s="441">
        <v>45898.36480833333</v>
      </c>
      <c r="B18923" s="294" t="s">
        <v>9707</v>
      </c>
    </row>
    <row r="18924">
      <c r="A18924" s="441">
        <v>45898.36481650463</v>
      </c>
      <c r="B18924" s="294" t="s">
        <v>2285</v>
      </c>
    </row>
    <row r="18925">
      <c r="A18925" s="441">
        <v>45898.364822986114</v>
      </c>
      <c r="B18925" s="294" t="s">
        <v>9708</v>
      </c>
    </row>
    <row r="18926">
      <c r="A18926" s="441">
        <v>45898.36483178241</v>
      </c>
      <c r="B18926" s="294" t="s">
        <v>9709</v>
      </c>
    </row>
    <row r="18927">
      <c r="A18927" s="441">
        <v>45898.36567763889</v>
      </c>
      <c r="B18927" s="294" t="s">
        <v>9710</v>
      </c>
    </row>
    <row r="18928">
      <c r="A18928" s="441">
        <v>45898.36568991898</v>
      </c>
      <c r="B18928" s="294" t="s">
        <v>9711</v>
      </c>
    </row>
    <row r="18929">
      <c r="A18929" s="441">
        <v>45898.365694548615</v>
      </c>
      <c r="B18929" s="294" t="s">
        <v>2398</v>
      </c>
    </row>
    <row r="18930">
      <c r="A18930" s="441">
        <v>45898.36571082176</v>
      </c>
      <c r="B18930" s="294" t="s">
        <v>2399</v>
      </c>
    </row>
    <row r="18931">
      <c r="A18931" s="441">
        <v>45898.365725474534</v>
      </c>
      <c r="B18931" s="294" t="s">
        <v>9712</v>
      </c>
    </row>
    <row r="18932">
      <c r="A18932" s="441">
        <v>45898.36621003472</v>
      </c>
      <c r="B18932" s="294" t="s">
        <v>9713</v>
      </c>
    </row>
    <row r="18933">
      <c r="A18933" s="441">
        <v>45898.366214027774</v>
      </c>
      <c r="B18933" s="294" t="s">
        <v>2274</v>
      </c>
    </row>
    <row r="18934">
      <c r="A18934" s="441">
        <v>45898.36622224537</v>
      </c>
      <c r="B18934" s="294" t="s">
        <v>9711</v>
      </c>
    </row>
    <row r="18935">
      <c r="A18935" s="441">
        <v>45898.3662297338</v>
      </c>
      <c r="B18935" s="294" t="s">
        <v>9714</v>
      </c>
    </row>
    <row r="18936">
      <c r="A18936" s="441">
        <v>45898.36623532407</v>
      </c>
      <c r="B18936" s="294" t="s">
        <v>9597</v>
      </c>
    </row>
    <row r="18937">
      <c r="A18937" s="441">
        <v>45898.36623892361</v>
      </c>
      <c r="B18937" s="294" t="s">
        <v>9598</v>
      </c>
    </row>
    <row r="18938">
      <c r="A18938" s="441">
        <v>45898.36679443287</v>
      </c>
      <c r="B18938" s="294" t="s">
        <v>2278</v>
      </c>
    </row>
    <row r="18939">
      <c r="A18939" s="441">
        <v>45898.366818043985</v>
      </c>
      <c r="B18939" s="294" t="s">
        <v>9715</v>
      </c>
    </row>
    <row r="18940">
      <c r="A18940" s="441">
        <v>45898.36692675926</v>
      </c>
      <c r="B18940" s="294" t="s">
        <v>2280</v>
      </c>
    </row>
    <row r="18941">
      <c r="A18941" s="441">
        <v>45898.366938761574</v>
      </c>
      <c r="B18941" s="294" t="s">
        <v>2281</v>
      </c>
    </row>
    <row r="18942">
      <c r="A18942" s="441">
        <v>45898.36739800926</v>
      </c>
      <c r="B18942" s="294" t="s">
        <v>9716</v>
      </c>
    </row>
    <row r="18943">
      <c r="A18943" s="441">
        <v>45898.36741076389</v>
      </c>
      <c r="B18943" s="294" t="s">
        <v>2283</v>
      </c>
    </row>
    <row r="18944">
      <c r="A18944" s="441">
        <v>45898.367422951385</v>
      </c>
      <c r="B18944" s="294" t="s">
        <v>9717</v>
      </c>
    </row>
    <row r="18945">
      <c r="A18945" s="441">
        <v>45898.36742631944</v>
      </c>
      <c r="B18945" s="294" t="s">
        <v>2285</v>
      </c>
    </row>
    <row r="18946">
      <c r="A18946" s="441">
        <v>45898.367431990744</v>
      </c>
      <c r="B18946" s="294" t="s">
        <v>9718</v>
      </c>
    </row>
    <row r="18947">
      <c r="A18947" s="441">
        <v>45898.36744041667</v>
      </c>
      <c r="B18947" s="294" t="s">
        <v>9719</v>
      </c>
    </row>
    <row r="18948">
      <c r="A18948" s="441">
        <v>45898.375112037036</v>
      </c>
      <c r="B18948" s="294" t="s">
        <v>2290</v>
      </c>
    </row>
    <row r="18949">
      <c r="A18949" s="441">
        <v>45898.37572660879</v>
      </c>
      <c r="B18949" s="294" t="s">
        <v>4122</v>
      </c>
    </row>
    <row r="18950">
      <c r="A18950" s="441">
        <v>45898.37592146991</v>
      </c>
      <c r="B18950" s="294" t="s">
        <v>3140</v>
      </c>
    </row>
    <row r="18951">
      <c r="A18951" s="441">
        <v>45898.37602605324</v>
      </c>
      <c r="B18951" s="294" t="s">
        <v>9720</v>
      </c>
    </row>
    <row r="18952">
      <c r="A18952" s="441">
        <v>45898.376045173616</v>
      </c>
      <c r="B18952" s="294" t="s">
        <v>9721</v>
      </c>
    </row>
    <row r="18953">
      <c r="A18953" s="441">
        <v>45898.37608135417</v>
      </c>
      <c r="B18953" s="294" t="s">
        <v>9722</v>
      </c>
    </row>
    <row r="18954">
      <c r="A18954" s="441">
        <v>45898.376091990736</v>
      </c>
      <c r="B18954" s="294" t="s">
        <v>9723</v>
      </c>
    </row>
    <row r="18955">
      <c r="A18955" s="441">
        <v>45898.376105821764</v>
      </c>
      <c r="B18955" s="294" t="s">
        <v>2283</v>
      </c>
    </row>
    <row r="18956">
      <c r="A18956" s="441">
        <v>45898.376114432875</v>
      </c>
      <c r="B18956" s="294" t="s">
        <v>9724</v>
      </c>
    </row>
    <row r="18957">
      <c r="A18957" s="441">
        <v>45898.39400876158</v>
      </c>
      <c r="B18957" s="294" t="s">
        <v>9725</v>
      </c>
    </row>
    <row r="18958">
      <c r="A18958" s="441">
        <v>45898.39401263889</v>
      </c>
      <c r="B18958" s="294" t="s">
        <v>2260</v>
      </c>
    </row>
    <row r="18959">
      <c r="A18959" s="441">
        <v>45898.39401570601</v>
      </c>
      <c r="B18959" s="294" t="s">
        <v>2713</v>
      </c>
    </row>
    <row r="18960">
      <c r="A18960" s="441">
        <v>45898.39402125</v>
      </c>
      <c r="B18960" s="294" t="s">
        <v>2264</v>
      </c>
    </row>
    <row r="18961">
      <c r="A18961" s="441">
        <v>45898.41434275463</v>
      </c>
      <c r="B18961" s="294" t="s">
        <v>9726</v>
      </c>
    </row>
    <row r="18962">
      <c r="A18962" s="441">
        <v>45898.41435028936</v>
      </c>
      <c r="B18962" s="294" t="s">
        <v>2719</v>
      </c>
    </row>
    <row r="18963">
      <c r="A18963" s="441">
        <v>45898.41435450231</v>
      </c>
      <c r="B18963" s="294" t="s">
        <v>2398</v>
      </c>
    </row>
    <row r="18964">
      <c r="A18964" s="441">
        <v>45898.41437128472</v>
      </c>
      <c r="B18964" s="294" t="s">
        <v>2399</v>
      </c>
    </row>
    <row r="18965">
      <c r="A18965" s="441">
        <v>45898.41438313657</v>
      </c>
      <c r="B18965" s="294" t="s">
        <v>9727</v>
      </c>
    </row>
    <row r="18966">
      <c r="A18966" s="441">
        <v>45898.41535520833</v>
      </c>
      <c r="B18966" s="294" t="s">
        <v>9728</v>
      </c>
    </row>
    <row r="18967">
      <c r="A18967" s="441">
        <v>45898.41535954861</v>
      </c>
      <c r="B18967" s="294" t="s">
        <v>2274</v>
      </c>
    </row>
    <row r="18968">
      <c r="A18968" s="441">
        <v>45898.41536988426</v>
      </c>
      <c r="B18968" s="294" t="s">
        <v>2719</v>
      </c>
    </row>
    <row r="18969">
      <c r="A18969" s="441">
        <v>45898.415374641205</v>
      </c>
      <c r="B18969" s="294" t="s">
        <v>2725</v>
      </c>
    </row>
    <row r="18970">
      <c r="A18970" s="441">
        <v>45898.41537454861</v>
      </c>
      <c r="B18970" s="294" t="s">
        <v>9729</v>
      </c>
    </row>
    <row r="18971">
      <c r="A18971" s="441">
        <v>45898.415385844906</v>
      </c>
      <c r="B18971" s="294" t="s">
        <v>2622</v>
      </c>
    </row>
    <row r="18972">
      <c r="A18972" s="441">
        <v>45898.41539148148</v>
      </c>
      <c r="B18972" s="294" t="s">
        <v>2398</v>
      </c>
    </row>
    <row r="18973">
      <c r="A18973" s="441">
        <v>45898.41540226852</v>
      </c>
      <c r="B18973" s="294" t="s">
        <v>2399</v>
      </c>
    </row>
    <row r="18974">
      <c r="A18974" s="441">
        <v>45898.41540849537</v>
      </c>
      <c r="B18974" s="294" t="s">
        <v>9597</v>
      </c>
    </row>
    <row r="18975">
      <c r="A18975" s="441">
        <v>45898.41541336806</v>
      </c>
      <c r="B18975" s="294" t="s">
        <v>9598</v>
      </c>
    </row>
    <row r="18976">
      <c r="A18976" s="441">
        <v>45898.415418530094</v>
      </c>
      <c r="B18976" s="294" t="s">
        <v>9730</v>
      </c>
    </row>
    <row r="18977">
      <c r="A18977" s="441">
        <v>45898.41570420139</v>
      </c>
      <c r="B18977" s="294" t="s">
        <v>2278</v>
      </c>
    </row>
    <row r="18978">
      <c r="A18978" s="441">
        <v>45898.415720902776</v>
      </c>
      <c r="B18978" s="294" t="s">
        <v>9731</v>
      </c>
    </row>
    <row r="18979">
      <c r="A18979" s="441">
        <v>45898.41580751157</v>
      </c>
      <c r="B18979" s="294" t="s">
        <v>2280</v>
      </c>
    </row>
    <row r="18980">
      <c r="A18980" s="441">
        <v>45898.41581747685</v>
      </c>
      <c r="B18980" s="294" t="s">
        <v>2281</v>
      </c>
    </row>
    <row r="18981">
      <c r="A18981" s="441">
        <v>45898.416032905094</v>
      </c>
      <c r="B18981" s="294" t="s">
        <v>9732</v>
      </c>
    </row>
    <row r="18982">
      <c r="A18982" s="441">
        <v>45898.41604188658</v>
      </c>
      <c r="B18982" s="294" t="s">
        <v>2426</v>
      </c>
    </row>
    <row r="18983">
      <c r="A18983" s="441">
        <v>45898.41604578704</v>
      </c>
      <c r="B18983" s="294" t="s">
        <v>2398</v>
      </c>
    </row>
    <row r="18984">
      <c r="A18984" s="441">
        <v>45898.41606280093</v>
      </c>
      <c r="B18984" s="294" t="s">
        <v>2399</v>
      </c>
    </row>
    <row r="18985">
      <c r="A18985" s="441">
        <v>45898.41607949074</v>
      </c>
      <c r="B18985" s="294" t="s">
        <v>9733</v>
      </c>
    </row>
    <row r="18986">
      <c r="A18986" s="441">
        <v>45898.416099375</v>
      </c>
      <c r="B18986" s="294" t="s">
        <v>5438</v>
      </c>
    </row>
    <row r="18987">
      <c r="A18987" s="441">
        <v>45898.41610864583</v>
      </c>
      <c r="B18987" s="294" t="s">
        <v>9734</v>
      </c>
    </row>
    <row r="18988">
      <c r="A18988" s="441">
        <v>45898.41616247685</v>
      </c>
      <c r="B18988" s="294" t="s">
        <v>9735</v>
      </c>
    </row>
    <row r="18989">
      <c r="A18989" s="441">
        <v>45898.41616674769</v>
      </c>
      <c r="B18989" s="294" t="s">
        <v>2274</v>
      </c>
    </row>
    <row r="18990">
      <c r="A18990" s="441">
        <v>45898.41617671296</v>
      </c>
      <c r="B18990" s="294" t="s">
        <v>2622</v>
      </c>
    </row>
    <row r="18991">
      <c r="A18991" s="441">
        <v>45898.41619309028</v>
      </c>
      <c r="B18991" s="294" t="s">
        <v>2641</v>
      </c>
    </row>
    <row r="18992">
      <c r="A18992" s="441">
        <v>45898.41619744213</v>
      </c>
      <c r="B18992" s="294" t="s">
        <v>9597</v>
      </c>
    </row>
    <row r="18993">
      <c r="A18993" s="441">
        <v>45898.41620126157</v>
      </c>
      <c r="B18993" s="294" t="s">
        <v>9598</v>
      </c>
    </row>
    <row r="18994">
      <c r="A18994" s="441">
        <v>45898.41639109954</v>
      </c>
      <c r="B18994" s="294" t="s">
        <v>2435</v>
      </c>
    </row>
    <row r="18995">
      <c r="A18995" s="441">
        <v>45898.41639454861</v>
      </c>
      <c r="B18995" s="294" t="s">
        <v>9736</v>
      </c>
    </row>
    <row r="18996">
      <c r="A18996" s="441">
        <v>45898.41639900463</v>
      </c>
      <c r="B18996" s="294" t="s">
        <v>2283</v>
      </c>
    </row>
    <row r="18997">
      <c r="A18997" s="441">
        <v>45898.41640795139</v>
      </c>
      <c r="B18997" s="294" t="s">
        <v>9737</v>
      </c>
    </row>
    <row r="18998">
      <c r="A18998" s="441">
        <v>45898.41641144676</v>
      </c>
      <c r="B18998" s="294" t="s">
        <v>2285</v>
      </c>
    </row>
    <row r="18999">
      <c r="A18999" s="441">
        <v>45898.41641585648</v>
      </c>
      <c r="B18999" s="294" t="s">
        <v>9738</v>
      </c>
    </row>
    <row r="19000">
      <c r="A19000" s="441">
        <v>45898.41643278935</v>
      </c>
      <c r="B19000" s="294" t="s">
        <v>9739</v>
      </c>
    </row>
    <row r="19001">
      <c r="A19001" s="441">
        <v>45898.416552395836</v>
      </c>
      <c r="B19001" s="294" t="s">
        <v>9740</v>
      </c>
    </row>
    <row r="19002">
      <c r="A19002" s="441">
        <v>45898.41656243056</v>
      </c>
      <c r="B19002" s="294" t="s">
        <v>2612</v>
      </c>
    </row>
    <row r="19003">
      <c r="A19003" s="441">
        <v>45898.416570243055</v>
      </c>
      <c r="B19003" s="294" t="s">
        <v>2398</v>
      </c>
    </row>
    <row r="19004">
      <c r="A19004" s="441">
        <v>45898.416581990736</v>
      </c>
      <c r="B19004" s="294" t="s">
        <v>2399</v>
      </c>
    </row>
    <row r="19005">
      <c r="A19005" s="441">
        <v>45898.41659537037</v>
      </c>
      <c r="B19005" s="294" t="s">
        <v>9741</v>
      </c>
    </row>
    <row r="19006">
      <c r="A19006" s="441">
        <v>45898.416934837966</v>
      </c>
      <c r="B19006" s="294" t="s">
        <v>2342</v>
      </c>
    </row>
    <row r="19007">
      <c r="A19007" s="441">
        <v>45898.41695263889</v>
      </c>
      <c r="B19007" s="294" t="s">
        <v>9742</v>
      </c>
    </row>
    <row r="19008">
      <c r="A19008" s="441">
        <v>45898.417156655094</v>
      </c>
      <c r="B19008" s="294" t="s">
        <v>2280</v>
      </c>
    </row>
    <row r="19009">
      <c r="A19009" s="441">
        <v>45898.4171672338</v>
      </c>
      <c r="B19009" s="294" t="s">
        <v>2281</v>
      </c>
    </row>
    <row r="19010">
      <c r="A19010" s="441">
        <v>45898.417269756945</v>
      </c>
      <c r="B19010" s="294" t="s">
        <v>9743</v>
      </c>
    </row>
    <row r="19011">
      <c r="A19011" s="441">
        <v>45898.41727464121</v>
      </c>
      <c r="B19011" s="294" t="s">
        <v>2274</v>
      </c>
    </row>
    <row r="19012">
      <c r="A19012" s="441">
        <v>45898.41729074074</v>
      </c>
      <c r="B19012" s="294" t="s">
        <v>2426</v>
      </c>
    </row>
    <row r="19013">
      <c r="A19013" s="441">
        <v>45898.41729491898</v>
      </c>
      <c r="B19013" s="294" t="s">
        <v>2429</v>
      </c>
    </row>
    <row r="19014">
      <c r="A19014" s="441">
        <v>45898.41729912037</v>
      </c>
      <c r="B19014" s="294" t="s">
        <v>9597</v>
      </c>
    </row>
    <row r="19015">
      <c r="A19015" s="441">
        <v>45898.41730371528</v>
      </c>
      <c r="B19015" s="294" t="s">
        <v>9598</v>
      </c>
    </row>
    <row r="19016">
      <c r="A19016" s="441">
        <v>45898.4174137963</v>
      </c>
      <c r="B19016" s="294" t="s">
        <v>2333</v>
      </c>
    </row>
    <row r="19017">
      <c r="A19017" s="441">
        <v>45898.417430127316</v>
      </c>
      <c r="B19017" s="294" t="s">
        <v>9744</v>
      </c>
    </row>
    <row r="19018">
      <c r="A19018" s="441">
        <v>45898.41746311342</v>
      </c>
      <c r="B19018" s="294" t="s">
        <v>2280</v>
      </c>
    </row>
    <row r="19019">
      <c r="A19019" s="441">
        <v>45898.41747407407</v>
      </c>
      <c r="B19019" s="294" t="s">
        <v>2281</v>
      </c>
    </row>
    <row r="19020">
      <c r="A19020" s="441">
        <v>45898.41756545139</v>
      </c>
      <c r="B19020" s="294" t="s">
        <v>2431</v>
      </c>
    </row>
    <row r="19021">
      <c r="A19021" s="441">
        <v>45898.41757276621</v>
      </c>
      <c r="B19021" s="294" t="s">
        <v>9745</v>
      </c>
    </row>
    <row r="19022">
      <c r="A19022" s="441">
        <v>45898.41765931713</v>
      </c>
      <c r="B19022" s="294" t="s">
        <v>9746</v>
      </c>
    </row>
    <row r="19023">
      <c r="A19023" s="441">
        <v>45898.417662604166</v>
      </c>
      <c r="B19023" s="294" t="s">
        <v>2274</v>
      </c>
    </row>
    <row r="19024">
      <c r="A19024" s="441">
        <v>45898.417670717594</v>
      </c>
      <c r="B19024" s="294" t="s">
        <v>2612</v>
      </c>
    </row>
    <row r="19025">
      <c r="A19025" s="441">
        <v>45898.41767409722</v>
      </c>
      <c r="B19025" s="294" t="s">
        <v>3957</v>
      </c>
    </row>
    <row r="19026">
      <c r="A19026" s="441">
        <v>45898.41767920139</v>
      </c>
      <c r="B19026" s="294" t="s">
        <v>9597</v>
      </c>
    </row>
    <row r="19027">
      <c r="A19027" s="441">
        <v>45898.417681990744</v>
      </c>
      <c r="B19027" s="294" t="s">
        <v>9598</v>
      </c>
    </row>
    <row r="19028">
      <c r="A19028" s="441">
        <v>45898.41773383102</v>
      </c>
      <c r="B19028" s="294" t="s">
        <v>9747</v>
      </c>
    </row>
    <row r="19029">
      <c r="A19029" s="441">
        <v>45898.41785546296</v>
      </c>
      <c r="B19029" s="294" t="s">
        <v>9748</v>
      </c>
    </row>
    <row r="19030">
      <c r="A19030" s="441">
        <v>45898.41786641204</v>
      </c>
      <c r="B19030" s="294" t="s">
        <v>2435</v>
      </c>
    </row>
    <row r="19031">
      <c r="A19031" s="441">
        <v>45898.417871770835</v>
      </c>
      <c r="B19031" s="294" t="s">
        <v>9749</v>
      </c>
    </row>
    <row r="19032">
      <c r="A19032" s="441">
        <v>45898.417876168984</v>
      </c>
      <c r="B19032" s="294" t="s">
        <v>2283</v>
      </c>
    </row>
    <row r="19033">
      <c r="A19033" s="441">
        <v>45898.41787866898</v>
      </c>
      <c r="B19033" s="294" t="s">
        <v>2278</v>
      </c>
    </row>
    <row r="19034">
      <c r="A19034" s="441">
        <v>45898.417888703705</v>
      </c>
      <c r="B19034" s="294" t="s">
        <v>9750</v>
      </c>
    </row>
    <row r="19035">
      <c r="A19035" s="441">
        <v>45898.41789491898</v>
      </c>
      <c r="B19035" s="294" t="s">
        <v>9751</v>
      </c>
    </row>
    <row r="19036">
      <c r="A19036" s="441">
        <v>45898.41789837963</v>
      </c>
      <c r="B19036" s="294" t="s">
        <v>2285</v>
      </c>
    </row>
    <row r="19037">
      <c r="A19037" s="441">
        <v>45898.4179046875</v>
      </c>
      <c r="B19037" s="294" t="s">
        <v>9752</v>
      </c>
    </row>
    <row r="19038">
      <c r="A19038" s="441">
        <v>45898.417913819445</v>
      </c>
      <c r="B19038" s="294" t="s">
        <v>9753</v>
      </c>
    </row>
    <row r="19039">
      <c r="A19039" s="441">
        <v>45898.417930752315</v>
      </c>
      <c r="B19039" s="294" t="s">
        <v>3177</v>
      </c>
    </row>
    <row r="19040">
      <c r="A19040" s="441">
        <v>45898.41793777778</v>
      </c>
      <c r="B19040" s="294" t="s">
        <v>2280</v>
      </c>
    </row>
    <row r="19041">
      <c r="A19041" s="441">
        <v>45898.41794035879</v>
      </c>
      <c r="B19041" s="294" t="s">
        <v>9754</v>
      </c>
    </row>
    <row r="19042">
      <c r="A19042" s="441">
        <v>45898.41795189815</v>
      </c>
      <c r="B19042" s="294" t="s">
        <v>2281</v>
      </c>
    </row>
    <row r="19043">
      <c r="A19043" s="441">
        <v>45898.41812430556</v>
      </c>
      <c r="B19043" s="294" t="s">
        <v>4316</v>
      </c>
    </row>
    <row r="19044">
      <c r="A19044" s="441">
        <v>45898.418130949074</v>
      </c>
      <c r="B19044" s="294" t="s">
        <v>9755</v>
      </c>
    </row>
    <row r="19045">
      <c r="A19045" s="441">
        <v>45898.41829297454</v>
      </c>
      <c r="B19045" s="294" t="s">
        <v>9756</v>
      </c>
    </row>
    <row r="19046">
      <c r="A19046" s="441">
        <v>45898.41841175926</v>
      </c>
      <c r="B19046" s="294" t="s">
        <v>9757</v>
      </c>
    </row>
    <row r="19047">
      <c r="A19047" s="441">
        <v>45898.418416817134</v>
      </c>
      <c r="B19047" s="294" t="s">
        <v>2435</v>
      </c>
    </row>
    <row r="19048">
      <c r="A19048" s="441">
        <v>45898.41842008102</v>
      </c>
      <c r="B19048" s="294" t="s">
        <v>9758</v>
      </c>
    </row>
    <row r="19049">
      <c r="A19049" s="441">
        <v>45898.41842274305</v>
      </c>
      <c r="B19049" s="294" t="s">
        <v>2283</v>
      </c>
    </row>
    <row r="19050">
      <c r="A19050" s="441">
        <v>45898.41843009259</v>
      </c>
      <c r="B19050" s="294" t="s">
        <v>9759</v>
      </c>
    </row>
    <row r="19051">
      <c r="A19051" s="441">
        <v>45898.41844274306</v>
      </c>
      <c r="B19051" s="294" t="s">
        <v>2285</v>
      </c>
    </row>
    <row r="19052">
      <c r="A19052" s="441">
        <v>45898.41844783565</v>
      </c>
      <c r="B19052" s="294" t="s">
        <v>9760</v>
      </c>
    </row>
    <row r="19053">
      <c r="A19053" s="441">
        <v>45898.41845494213</v>
      </c>
      <c r="B19053" s="294" t="s">
        <v>9761</v>
      </c>
    </row>
    <row r="19054">
      <c r="A19054" s="441">
        <v>45898.418540266204</v>
      </c>
      <c r="B19054" s="294" t="s">
        <v>9762</v>
      </c>
    </row>
    <row r="19055">
      <c r="A19055" s="441">
        <v>45898.41888668982</v>
      </c>
      <c r="B19055" s="294" t="s">
        <v>9763</v>
      </c>
    </row>
    <row r="19056">
      <c r="A19056" s="441">
        <v>45898.41893671296</v>
      </c>
      <c r="B19056" s="294" t="s">
        <v>2435</v>
      </c>
    </row>
    <row r="19057">
      <c r="A19057" s="441">
        <v>45898.41894087963</v>
      </c>
      <c r="B19057" s="294" t="s">
        <v>9764</v>
      </c>
    </row>
    <row r="19058">
      <c r="A19058" s="441">
        <v>45898.418944375</v>
      </c>
      <c r="B19058" s="294" t="s">
        <v>2283</v>
      </c>
    </row>
    <row r="19059">
      <c r="A19059" s="441">
        <v>45898.41895630787</v>
      </c>
      <c r="B19059" s="294" t="s">
        <v>9765</v>
      </c>
    </row>
    <row r="19060">
      <c r="A19060" s="441">
        <v>45898.41896701389</v>
      </c>
      <c r="B19060" s="294" t="s">
        <v>2285</v>
      </c>
    </row>
    <row r="19061">
      <c r="A19061" s="441">
        <v>45898.41898667824</v>
      </c>
      <c r="B19061" s="294" t="s">
        <v>9766</v>
      </c>
    </row>
    <row r="19062">
      <c r="A19062" s="441">
        <v>45898.41900214121</v>
      </c>
      <c r="B19062" s="294" t="s">
        <v>9767</v>
      </c>
    </row>
    <row r="19063">
      <c r="A19063" s="441">
        <v>45898.43768604167</v>
      </c>
      <c r="B19063" s="294" t="s">
        <v>9768</v>
      </c>
    </row>
    <row r="19064">
      <c r="A19064" s="441">
        <v>45898.43769100694</v>
      </c>
      <c r="B19064" s="294" t="s">
        <v>9769</v>
      </c>
    </row>
    <row r="19065">
      <c r="A19065" s="441">
        <v>45898.437707060184</v>
      </c>
      <c r="B19065" s="294" t="s">
        <v>9770</v>
      </c>
    </row>
    <row r="19066">
      <c r="A19066" s="441">
        <v>45898.43771938657</v>
      </c>
      <c r="B19066" s="294" t="s">
        <v>5149</v>
      </c>
    </row>
    <row r="19067">
      <c r="A19067" s="441">
        <v>45898.437725682874</v>
      </c>
      <c r="B19067" s="294" t="s">
        <v>9771</v>
      </c>
    </row>
    <row r="19068">
      <c r="A19068" s="441">
        <v>45898.437729502315</v>
      </c>
      <c r="B19068" s="294" t="s">
        <v>7037</v>
      </c>
    </row>
    <row r="19069">
      <c r="A19069" s="441">
        <v>45898.43776195602</v>
      </c>
      <c r="B19069" s="294" t="s">
        <v>9772</v>
      </c>
    </row>
    <row r="19070">
      <c r="A19070" s="441">
        <v>45898.4378649537</v>
      </c>
      <c r="B19070" s="294" t="s">
        <v>9773</v>
      </c>
    </row>
    <row r="19071">
      <c r="A19071" s="441">
        <v>45898.4379571412</v>
      </c>
      <c r="B19071" s="294" t="s">
        <v>9774</v>
      </c>
    </row>
    <row r="19072">
      <c r="A19072" s="441">
        <v>45898.476748113426</v>
      </c>
      <c r="B19072" s="294" t="s">
        <v>9775</v>
      </c>
    </row>
    <row r="19073">
      <c r="A19073" s="441">
        <v>45898.47675253473</v>
      </c>
      <c r="B19073" s="294" t="s">
        <v>2260</v>
      </c>
    </row>
    <row r="19074">
      <c r="A19074" s="441">
        <v>45898.476756331016</v>
      </c>
      <c r="B19074" s="294" t="s">
        <v>2414</v>
      </c>
    </row>
    <row r="19075">
      <c r="A19075" s="441">
        <v>45898.47676931713</v>
      </c>
      <c r="B19075" s="294" t="s">
        <v>2264</v>
      </c>
    </row>
    <row r="19076">
      <c r="A19076" s="441">
        <v>45898.47731667824</v>
      </c>
      <c r="B19076" s="294" t="s">
        <v>9776</v>
      </c>
    </row>
    <row r="19077">
      <c r="A19077" s="441">
        <v>45898.47732002314</v>
      </c>
      <c r="B19077" s="294" t="s">
        <v>2260</v>
      </c>
    </row>
    <row r="19078">
      <c r="A19078" s="441">
        <v>45898.47732398148</v>
      </c>
      <c r="B19078" s="294" t="s">
        <v>2414</v>
      </c>
    </row>
    <row r="19079">
      <c r="A19079" s="441">
        <v>45898.47732896991</v>
      </c>
      <c r="B19079" s="294" t="s">
        <v>2264</v>
      </c>
    </row>
    <row r="19080">
      <c r="A19080" s="441">
        <v>45898.48582844908</v>
      </c>
      <c r="B19080" s="294" t="s">
        <v>9777</v>
      </c>
    </row>
    <row r="19081">
      <c r="A19081" s="441">
        <v>45898.4858328125</v>
      </c>
      <c r="B19081" s="294" t="s">
        <v>2260</v>
      </c>
    </row>
    <row r="19082">
      <c r="A19082" s="441">
        <v>45898.485837071756</v>
      </c>
      <c r="B19082" s="294" t="s">
        <v>3060</v>
      </c>
    </row>
    <row r="19083">
      <c r="A19083" s="441">
        <v>45898.48584203704</v>
      </c>
      <c r="B19083" s="294" t="s">
        <v>2264</v>
      </c>
    </row>
    <row r="19084">
      <c r="A19084" s="441">
        <v>45898.48789931713</v>
      </c>
      <c r="B19084" s="294" t="s">
        <v>9778</v>
      </c>
    </row>
    <row r="19085">
      <c r="A19085" s="441">
        <v>45898.4879042824</v>
      </c>
      <c r="B19085" s="294" t="s">
        <v>2260</v>
      </c>
    </row>
    <row r="19086">
      <c r="A19086" s="441">
        <v>45898.4879096875</v>
      </c>
      <c r="B19086" s="294" t="s">
        <v>3060</v>
      </c>
    </row>
    <row r="19087">
      <c r="A19087" s="441">
        <v>45898.48791440972</v>
      </c>
      <c r="B19087" s="294" t="s">
        <v>2264</v>
      </c>
    </row>
    <row r="19088">
      <c r="A19088" s="441">
        <v>45898.48797449074</v>
      </c>
      <c r="B19088" s="294" t="s">
        <v>9779</v>
      </c>
    </row>
    <row r="19089">
      <c r="A19089" s="441">
        <v>45898.487979328704</v>
      </c>
      <c r="B19089" s="294" t="s">
        <v>2260</v>
      </c>
    </row>
    <row r="19090">
      <c r="A19090" s="441">
        <v>45898.48798278935</v>
      </c>
      <c r="B19090" s="294" t="s">
        <v>3060</v>
      </c>
    </row>
    <row r="19091">
      <c r="A19091" s="441">
        <v>45898.48798680556</v>
      </c>
      <c r="B19091" s="294" t="s">
        <v>2264</v>
      </c>
    </row>
    <row r="19092">
      <c r="A19092" s="441">
        <v>45898.49883769676</v>
      </c>
      <c r="B19092" s="294" t="s">
        <v>9780</v>
      </c>
    </row>
    <row r="19093">
      <c r="A19093" s="441">
        <v>45898.498843043984</v>
      </c>
      <c r="B19093" s="294" t="s">
        <v>2260</v>
      </c>
    </row>
    <row r="19094">
      <c r="A19094" s="441">
        <v>45898.4988493287</v>
      </c>
      <c r="B19094" s="294" t="s">
        <v>2266</v>
      </c>
    </row>
    <row r="19095">
      <c r="A19095" s="441">
        <v>45898.49885887731</v>
      </c>
      <c r="B19095" s="294" t="s">
        <v>2267</v>
      </c>
    </row>
    <row r="19096">
      <c r="A19096" s="441">
        <v>45898.49886554398</v>
      </c>
      <c r="B19096" s="294" t="s">
        <v>2264</v>
      </c>
    </row>
    <row r="19097">
      <c r="A19097" s="441">
        <v>45898.50375462963</v>
      </c>
      <c r="B19097" s="294" t="s">
        <v>9781</v>
      </c>
    </row>
    <row r="19098">
      <c r="A19098" s="441">
        <v>45898.50376122685</v>
      </c>
      <c r="B19098" s="294" t="s">
        <v>2260</v>
      </c>
    </row>
    <row r="19099">
      <c r="A19099" s="441">
        <v>45898.50376914351</v>
      </c>
      <c r="B19099" s="294" t="s">
        <v>2266</v>
      </c>
    </row>
    <row r="19100">
      <c r="A19100" s="441">
        <v>45898.50378488426</v>
      </c>
      <c r="B19100" s="294" t="s">
        <v>2267</v>
      </c>
    </row>
    <row r="19101">
      <c r="A19101" s="441">
        <v>45898.503790567134</v>
      </c>
      <c r="B19101" s="294" t="s">
        <v>2264</v>
      </c>
    </row>
    <row r="19102">
      <c r="A19102" s="441">
        <v>45898.552710185184</v>
      </c>
      <c r="B19102" s="294" t="s">
        <v>9782</v>
      </c>
    </row>
    <row r="19103">
      <c r="A19103" s="441">
        <v>45898.55271488426</v>
      </c>
      <c r="B19103" s="294" t="s">
        <v>2260</v>
      </c>
    </row>
    <row r="19104">
      <c r="A19104" s="441">
        <v>45898.55272125</v>
      </c>
      <c r="B19104" s="294" t="s">
        <v>2447</v>
      </c>
    </row>
    <row r="19105">
      <c r="A19105" s="441">
        <v>45898.55273895833</v>
      </c>
      <c r="B19105" s="294" t="s">
        <v>2262</v>
      </c>
    </row>
    <row r="19106">
      <c r="A19106" s="441">
        <v>45898.552747407404</v>
      </c>
      <c r="B19106" s="294" t="s">
        <v>2448</v>
      </c>
    </row>
    <row r="19107">
      <c r="A19107" s="441">
        <v>45898.552762175925</v>
      </c>
      <c r="B19107" s="294" t="s">
        <v>2264</v>
      </c>
    </row>
    <row r="19108">
      <c r="A19108" s="441">
        <v>45898.55329802084</v>
      </c>
      <c r="B19108" s="294" t="s">
        <v>9783</v>
      </c>
    </row>
    <row r="19109">
      <c r="A19109" s="441">
        <v>45898.55330951389</v>
      </c>
      <c r="B19109" s="294" t="s">
        <v>2450</v>
      </c>
    </row>
    <row r="19110">
      <c r="A19110" s="441">
        <v>45898.55331469908</v>
      </c>
      <c r="B19110" s="294" t="s">
        <v>2451</v>
      </c>
    </row>
    <row r="19111">
      <c r="A19111" s="441">
        <v>45898.55332554398</v>
      </c>
      <c r="B19111" s="294" t="s">
        <v>9784</v>
      </c>
    </row>
    <row r="19112">
      <c r="A19112" s="441">
        <v>45898.55334594907</v>
      </c>
      <c r="B19112" s="294" t="s">
        <v>9785</v>
      </c>
    </row>
    <row r="19113">
      <c r="A19113" s="441">
        <v>45898.55484024306</v>
      </c>
      <c r="B19113" s="294" t="s">
        <v>9786</v>
      </c>
    </row>
    <row r="19114">
      <c r="A19114" s="441">
        <v>45898.55484377315</v>
      </c>
      <c r="B19114" s="294" t="s">
        <v>2274</v>
      </c>
    </row>
    <row r="19115">
      <c r="A19115" s="441">
        <v>45898.554852013884</v>
      </c>
      <c r="B19115" s="294" t="s">
        <v>2450</v>
      </c>
    </row>
    <row r="19116">
      <c r="A19116" s="441">
        <v>45898.55485576389</v>
      </c>
      <c r="B19116" s="294" t="s">
        <v>2455</v>
      </c>
    </row>
    <row r="19117">
      <c r="A19117" s="441">
        <v>45898.554859131946</v>
      </c>
      <c r="B19117" s="294" t="s">
        <v>9787</v>
      </c>
    </row>
    <row r="19118">
      <c r="A19118" s="441">
        <v>45898.554862777775</v>
      </c>
      <c r="B19118" s="294" t="s">
        <v>9788</v>
      </c>
    </row>
    <row r="19119">
      <c r="A19119" s="441">
        <v>45898.55499873843</v>
      </c>
      <c r="B19119" s="294" t="s">
        <v>2342</v>
      </c>
    </row>
    <row r="19120">
      <c r="A19120" s="441">
        <v>45898.55501515046</v>
      </c>
      <c r="B19120" s="294" t="s">
        <v>9789</v>
      </c>
    </row>
    <row r="19121">
      <c r="A19121" s="441">
        <v>45898.55505811343</v>
      </c>
      <c r="B19121" s="294" t="s">
        <v>2280</v>
      </c>
    </row>
    <row r="19122">
      <c r="A19122" s="441">
        <v>45898.555070937495</v>
      </c>
      <c r="B19122" s="294" t="s">
        <v>2281</v>
      </c>
    </row>
    <row r="19123">
      <c r="A19123" s="441">
        <v>45898.555158460644</v>
      </c>
      <c r="B19123" s="294" t="s">
        <v>9790</v>
      </c>
    </row>
    <row r="19124">
      <c r="A19124" s="441">
        <v>45898.55516476852</v>
      </c>
      <c r="B19124" s="294" t="s">
        <v>2283</v>
      </c>
    </row>
    <row r="19125">
      <c r="A19125" s="441">
        <v>45898.555173726854</v>
      </c>
      <c r="B19125" s="294" t="s">
        <v>9791</v>
      </c>
    </row>
    <row r="19126">
      <c r="A19126" s="441">
        <v>45898.5551775</v>
      </c>
      <c r="B19126" s="294" t="s">
        <v>2285</v>
      </c>
    </row>
    <row r="19127">
      <c r="A19127" s="441">
        <v>45898.55518633102</v>
      </c>
      <c r="B19127" s="294" t="s">
        <v>9792</v>
      </c>
    </row>
    <row r="19128">
      <c r="A19128" s="441">
        <v>45898.55519490741</v>
      </c>
      <c r="B19128" s="294" t="s">
        <v>9793</v>
      </c>
    </row>
    <row r="19129">
      <c r="A19129" s="441">
        <v>45898.70670858797</v>
      </c>
      <c r="B19129" s="294" t="s">
        <v>9794</v>
      </c>
    </row>
    <row r="19130">
      <c r="A19130" s="441">
        <v>45898.70671190972</v>
      </c>
      <c r="B19130" s="294" t="s">
        <v>2260</v>
      </c>
    </row>
    <row r="19131">
      <c r="A19131" s="441">
        <v>45898.70673428241</v>
      </c>
      <c r="B19131" s="294" t="s">
        <v>2293</v>
      </c>
    </row>
    <row r="19132">
      <c r="A19132" s="441">
        <v>45898.70673822917</v>
      </c>
      <c r="B19132" s="294" t="s">
        <v>2264</v>
      </c>
    </row>
    <row r="19133">
      <c r="A19133" s="441">
        <v>45898.75839891203</v>
      </c>
      <c r="B19133" s="294" t="s">
        <v>2283</v>
      </c>
    </row>
    <row r="19134">
      <c r="A19134" s="441">
        <v>45898.75841224537</v>
      </c>
      <c r="B19134" s="294" t="s">
        <v>9795</v>
      </c>
    </row>
    <row r="19135">
      <c r="A19135" s="441">
        <v>45898.758427152774</v>
      </c>
      <c r="B19135" s="294" t="s">
        <v>2283</v>
      </c>
    </row>
    <row r="19136">
      <c r="A19136" s="441">
        <v>45898.7584640162</v>
      </c>
      <c r="B19136" s="294" t="s">
        <v>9796</v>
      </c>
    </row>
    <row r="19137">
      <c r="A19137" s="441">
        <v>45898.84329643518</v>
      </c>
      <c r="B19137" s="294" t="s">
        <v>9797</v>
      </c>
    </row>
    <row r="19138">
      <c r="A19138" s="441">
        <v>45898.84330570602</v>
      </c>
      <c r="B19138" s="294" t="s">
        <v>2739</v>
      </c>
    </row>
    <row r="19139">
      <c r="A19139" s="441">
        <v>45898.84332274305</v>
      </c>
      <c r="B19139" s="294" t="s">
        <v>2740</v>
      </c>
    </row>
    <row r="19140">
      <c r="A19140" s="441">
        <v>45898.843330613425</v>
      </c>
      <c r="B19140" s="294" t="s">
        <v>9798</v>
      </c>
    </row>
    <row r="19141">
      <c r="A19141" s="441">
        <v>45898.84334431713</v>
      </c>
      <c r="B19141" s="294" t="s">
        <v>9799</v>
      </c>
    </row>
    <row r="19142">
      <c r="A19142" s="441">
        <v>45898.84373893519</v>
      </c>
      <c r="B19142" s="294" t="s">
        <v>9800</v>
      </c>
    </row>
    <row r="19143">
      <c r="A19143" s="441">
        <v>45898.84374215278</v>
      </c>
      <c r="B19143" s="294" t="s">
        <v>2274</v>
      </c>
    </row>
    <row r="19144">
      <c r="A19144" s="441">
        <v>45898.843749629625</v>
      </c>
      <c r="B19144" s="294" t="s">
        <v>2739</v>
      </c>
    </row>
    <row r="19145">
      <c r="A19145" s="441">
        <v>45898.8437528588</v>
      </c>
      <c r="B19145" s="294" t="s">
        <v>2744</v>
      </c>
    </row>
    <row r="19146">
      <c r="A19146" s="441">
        <v>45898.843755995375</v>
      </c>
      <c r="B19146" s="294" t="s">
        <v>9787</v>
      </c>
    </row>
    <row r="19147">
      <c r="A19147" s="441">
        <v>45898.843759062496</v>
      </c>
      <c r="B19147" s="294" t="s">
        <v>9788</v>
      </c>
    </row>
    <row r="19148">
      <c r="A19148" s="441">
        <v>45898.84396326389</v>
      </c>
      <c r="B19148" s="294" t="s">
        <v>2342</v>
      </c>
    </row>
    <row r="19149">
      <c r="A19149" s="441">
        <v>45898.8439787963</v>
      </c>
      <c r="B19149" s="294" t="s">
        <v>9801</v>
      </c>
    </row>
    <row r="19150">
      <c r="A19150" s="441">
        <v>45898.84402721065</v>
      </c>
      <c r="B19150" s="294" t="s">
        <v>2280</v>
      </c>
    </row>
    <row r="19151">
      <c r="A19151" s="441">
        <v>45898.84404060185</v>
      </c>
      <c r="B19151" s="294" t="s">
        <v>2281</v>
      </c>
    </row>
    <row r="19152">
      <c r="A19152" s="441">
        <v>45898.84419005787</v>
      </c>
      <c r="B19152" s="294" t="s">
        <v>9802</v>
      </c>
    </row>
    <row r="19153">
      <c r="A19153" s="441">
        <v>45898.84420702547</v>
      </c>
      <c r="B19153" s="294" t="s">
        <v>2283</v>
      </c>
    </row>
    <row r="19154">
      <c r="A19154" s="441">
        <v>45898.84421592593</v>
      </c>
      <c r="B19154" s="294" t="s">
        <v>9803</v>
      </c>
    </row>
    <row r="19155">
      <c r="A19155" s="441">
        <v>45898.84421925926</v>
      </c>
      <c r="B19155" s="294" t="s">
        <v>2285</v>
      </c>
    </row>
    <row r="19156">
      <c r="A19156" s="441">
        <v>45898.84422480324</v>
      </c>
      <c r="B19156" s="294" t="s">
        <v>9804</v>
      </c>
    </row>
    <row r="19157">
      <c r="A19157" s="441">
        <v>45898.844232812495</v>
      </c>
      <c r="B19157" s="294" t="s">
        <v>9805</v>
      </c>
    </row>
    <row r="19158">
      <c r="A19158" s="441">
        <v>45898.88108114583</v>
      </c>
      <c r="B19158" s="294" t="s">
        <v>9806</v>
      </c>
    </row>
    <row r="19159">
      <c r="A19159" s="441">
        <v>45898.88108584491</v>
      </c>
      <c r="B19159" s="294" t="s">
        <v>2260</v>
      </c>
    </row>
    <row r="19160">
      <c r="A19160" s="441">
        <v>45898.88109040509</v>
      </c>
      <c r="B19160" s="294" t="s">
        <v>6121</v>
      </c>
    </row>
    <row r="19161">
      <c r="A19161" s="441">
        <v>45898.88109480324</v>
      </c>
      <c r="B19161" s="294" t="s">
        <v>2262</v>
      </c>
    </row>
    <row r="19162">
      <c r="A19162" s="441">
        <v>45898.881130127316</v>
      </c>
      <c r="B19162" s="294" t="s">
        <v>6122</v>
      </c>
    </row>
    <row r="19163">
      <c r="A19163" s="441">
        <v>45898.88114277778</v>
      </c>
      <c r="B19163" s="294" t="s">
        <v>2264</v>
      </c>
    </row>
    <row r="19164">
      <c r="A19164" s="441">
        <v>45898.88143086806</v>
      </c>
      <c r="B19164" s="294" t="s">
        <v>9807</v>
      </c>
    </row>
    <row r="19165">
      <c r="A19165" s="441">
        <v>45898.88144216435</v>
      </c>
      <c r="B19165" s="294" t="s">
        <v>3507</v>
      </c>
    </row>
    <row r="19166">
      <c r="A19166" s="441">
        <v>45898.881455509254</v>
      </c>
      <c r="B19166" s="294" t="s">
        <v>3508</v>
      </c>
    </row>
    <row r="19167">
      <c r="A19167" s="441">
        <v>45898.88146936343</v>
      </c>
      <c r="B19167" s="294" t="s">
        <v>9808</v>
      </c>
    </row>
    <row r="19168">
      <c r="A19168" s="441">
        <v>45898.8815021412</v>
      </c>
      <c r="B19168" s="294" t="s">
        <v>9809</v>
      </c>
    </row>
    <row r="19169">
      <c r="A19169" s="441">
        <v>45898.88182769676</v>
      </c>
      <c r="B19169" s="294" t="s">
        <v>9810</v>
      </c>
    </row>
    <row r="19170">
      <c r="A19170" s="441">
        <v>45898.88183273148</v>
      </c>
      <c r="B19170" s="294" t="s">
        <v>2274</v>
      </c>
    </row>
    <row r="19171">
      <c r="A19171" s="441">
        <v>45898.88184126157</v>
      </c>
      <c r="B19171" s="294" t="s">
        <v>3507</v>
      </c>
    </row>
    <row r="19172">
      <c r="A19172" s="441">
        <v>45898.88184457176</v>
      </c>
      <c r="B19172" s="294" t="s">
        <v>3512</v>
      </c>
    </row>
    <row r="19173">
      <c r="A19173" s="441">
        <v>45898.88184802083</v>
      </c>
      <c r="B19173" s="294" t="s">
        <v>9787</v>
      </c>
    </row>
    <row r="19174">
      <c r="A19174" s="441">
        <v>45898.88185081018</v>
      </c>
      <c r="B19174" s="294" t="s">
        <v>9788</v>
      </c>
    </row>
    <row r="19175">
      <c r="A19175" s="441">
        <v>45898.88221310185</v>
      </c>
      <c r="B19175" s="294" t="s">
        <v>2342</v>
      </c>
    </row>
    <row r="19176">
      <c r="A19176" s="441">
        <v>45898.88222996528</v>
      </c>
      <c r="B19176" s="294" t="s">
        <v>9811</v>
      </c>
    </row>
    <row r="19177">
      <c r="A19177" s="441">
        <v>45898.88234053241</v>
      </c>
      <c r="B19177" s="294" t="s">
        <v>2280</v>
      </c>
    </row>
    <row r="19178">
      <c r="A19178" s="441">
        <v>45898.882349907406</v>
      </c>
      <c r="B19178" s="294" t="s">
        <v>2281</v>
      </c>
    </row>
    <row r="19179">
      <c r="A19179" s="441">
        <v>45898.882578125005</v>
      </c>
      <c r="B19179" s="294" t="s">
        <v>9812</v>
      </c>
    </row>
    <row r="19180">
      <c r="A19180" s="441">
        <v>45898.88258200232</v>
      </c>
      <c r="B19180" s="294" t="s">
        <v>2283</v>
      </c>
    </row>
    <row r="19181">
      <c r="A19181" s="441">
        <v>45898.88259329861</v>
      </c>
      <c r="B19181" s="294" t="s">
        <v>9813</v>
      </c>
    </row>
    <row r="19182">
      <c r="A19182" s="441">
        <v>45898.88259645834</v>
      </c>
      <c r="B19182" s="294" t="s">
        <v>2285</v>
      </c>
    </row>
    <row r="19183">
      <c r="A19183" s="441">
        <v>45898.88260197917</v>
      </c>
      <c r="B19183" s="294" t="s">
        <v>9814</v>
      </c>
    </row>
    <row r="19184">
      <c r="A19184" s="441">
        <v>45898.88260986111</v>
      </c>
      <c r="B19184" s="294" t="s">
        <v>9815</v>
      </c>
    </row>
    <row r="19185">
      <c r="A19185" s="441">
        <v>45899.255968784724</v>
      </c>
      <c r="B19185" s="294" t="s">
        <v>9816</v>
      </c>
    </row>
    <row r="19186">
      <c r="A19186" s="441">
        <v>45899.25598166666</v>
      </c>
      <c r="B19186" s="294" t="s">
        <v>3149</v>
      </c>
    </row>
    <row r="19187">
      <c r="A19187" s="441">
        <v>45899.25599075231</v>
      </c>
      <c r="B19187" s="294" t="s">
        <v>2398</v>
      </c>
    </row>
    <row r="19188">
      <c r="A19188" s="441">
        <v>45899.2559996412</v>
      </c>
      <c r="B19188" s="294" t="s">
        <v>2399</v>
      </c>
    </row>
    <row r="19189">
      <c r="A19189" s="441">
        <v>45899.25602158565</v>
      </c>
      <c r="B19189" s="294" t="s">
        <v>9817</v>
      </c>
    </row>
    <row r="19190">
      <c r="A19190" s="441">
        <v>45899.25717832176</v>
      </c>
      <c r="B19190" s="294" t="s">
        <v>9818</v>
      </c>
    </row>
    <row r="19191">
      <c r="A19191" s="441">
        <v>45899.25725850694</v>
      </c>
      <c r="B19191" s="294" t="s">
        <v>9819</v>
      </c>
    </row>
    <row r="19192">
      <c r="A19192" s="441">
        <v>45899.25726642361</v>
      </c>
      <c r="B19192" s="294" t="s">
        <v>2283</v>
      </c>
    </row>
    <row r="19193">
      <c r="A19193" s="441">
        <v>45899.25727407407</v>
      </c>
      <c r="B19193" s="294" t="s">
        <v>9820</v>
      </c>
    </row>
    <row r="19194">
      <c r="A19194" s="441">
        <v>45899.25750078703</v>
      </c>
      <c r="B19194" s="294" t="s">
        <v>9821</v>
      </c>
    </row>
    <row r="19195">
      <c r="A19195" s="441">
        <v>45899.25750648148</v>
      </c>
      <c r="B19195" s="294" t="s">
        <v>2274</v>
      </c>
    </row>
    <row r="19196">
      <c r="A19196" s="441">
        <v>45899.257513055556</v>
      </c>
      <c r="B19196" s="294" t="s">
        <v>3149</v>
      </c>
    </row>
    <row r="19197">
      <c r="A19197" s="441">
        <v>45899.25751736111</v>
      </c>
      <c r="B19197" s="294" t="s">
        <v>3155</v>
      </c>
    </row>
    <row r="19198">
      <c r="A19198" s="441">
        <v>45899.25752090278</v>
      </c>
      <c r="B19198" s="294" t="s">
        <v>9787</v>
      </c>
    </row>
    <row r="19199">
      <c r="A19199" s="441">
        <v>45899.25753782407</v>
      </c>
      <c r="B19199" s="294" t="s">
        <v>9788</v>
      </c>
    </row>
    <row r="19200">
      <c r="A19200" s="441">
        <v>45899.25774842592</v>
      </c>
      <c r="B19200" s="294" t="s">
        <v>2333</v>
      </c>
    </row>
    <row r="19201">
      <c r="A19201" s="441">
        <v>45899.25776582176</v>
      </c>
      <c r="B19201" s="294" t="s">
        <v>9822</v>
      </c>
    </row>
    <row r="19202">
      <c r="A19202" s="441">
        <v>45899.25779831018</v>
      </c>
      <c r="B19202" s="294" t="s">
        <v>2280</v>
      </c>
    </row>
    <row r="19203">
      <c r="A19203" s="441">
        <v>45899.257807002316</v>
      </c>
      <c r="B19203" s="294" t="s">
        <v>2281</v>
      </c>
    </row>
    <row r="19204">
      <c r="A19204" s="441">
        <v>45899.25792844908</v>
      </c>
      <c r="B19204" s="294" t="s">
        <v>9823</v>
      </c>
    </row>
    <row r="19205">
      <c r="A19205" s="441">
        <v>45899.25793137732</v>
      </c>
      <c r="B19205" s="294" t="s">
        <v>2283</v>
      </c>
    </row>
    <row r="19206">
      <c r="A19206" s="441">
        <v>45899.25793847222</v>
      </c>
      <c r="B19206" s="294" t="s">
        <v>9824</v>
      </c>
    </row>
    <row r="19207">
      <c r="A19207" s="441">
        <v>45899.25794188658</v>
      </c>
      <c r="B19207" s="294" t="s">
        <v>2285</v>
      </c>
    </row>
    <row r="19208">
      <c r="A19208" s="441">
        <v>45899.25794776621</v>
      </c>
      <c r="B19208" s="294" t="s">
        <v>9825</v>
      </c>
    </row>
    <row r="19209">
      <c r="A19209" s="441">
        <v>45899.25795636574</v>
      </c>
      <c r="B19209" s="294" t="s">
        <v>9826</v>
      </c>
    </row>
    <row r="19210">
      <c r="A19210" s="441">
        <v>45899.37232525463</v>
      </c>
      <c r="B19210" s="294" t="s">
        <v>9827</v>
      </c>
    </row>
    <row r="19211">
      <c r="A19211" s="441">
        <v>45899.37233662037</v>
      </c>
      <c r="B19211" s="294" t="s">
        <v>3149</v>
      </c>
    </row>
    <row r="19212">
      <c r="A19212" s="441">
        <v>45899.37235726852</v>
      </c>
      <c r="B19212" s="294" t="s">
        <v>2398</v>
      </c>
    </row>
    <row r="19213">
      <c r="A19213" s="441">
        <v>45899.372365312505</v>
      </c>
      <c r="B19213" s="294" t="s">
        <v>2399</v>
      </c>
    </row>
    <row r="19214">
      <c r="A19214" s="441">
        <v>45899.37238702546</v>
      </c>
      <c r="B19214" s="294" t="s">
        <v>9828</v>
      </c>
    </row>
    <row r="19215">
      <c r="A19215" s="441">
        <v>45899.372537083334</v>
      </c>
      <c r="B19215" s="294" t="s">
        <v>9829</v>
      </c>
    </row>
    <row r="19216">
      <c r="A19216" s="441">
        <v>45899.37254113426</v>
      </c>
      <c r="B19216" s="294" t="s">
        <v>2274</v>
      </c>
    </row>
    <row r="19217">
      <c r="A19217" s="441">
        <v>45899.3725503125</v>
      </c>
      <c r="B19217" s="294" t="s">
        <v>3149</v>
      </c>
    </row>
    <row r="19218">
      <c r="A19218" s="441">
        <v>45899.372554305555</v>
      </c>
      <c r="B19218" s="294" t="s">
        <v>3155</v>
      </c>
    </row>
    <row r="19219">
      <c r="A19219" s="441">
        <v>45899.37255837963</v>
      </c>
      <c r="B19219" s="294" t="s">
        <v>9787</v>
      </c>
    </row>
    <row r="19220">
      <c r="A19220" s="441">
        <v>45899.37256238426</v>
      </c>
      <c r="B19220" s="294" t="s">
        <v>9788</v>
      </c>
    </row>
    <row r="19221">
      <c r="A19221" s="441">
        <v>45899.372618912035</v>
      </c>
      <c r="B19221" s="294" t="s">
        <v>9830</v>
      </c>
    </row>
    <row r="19222">
      <c r="A19222" s="441">
        <v>45899.37262677083</v>
      </c>
      <c r="B19222" s="294" t="s">
        <v>9831</v>
      </c>
    </row>
    <row r="19223">
      <c r="A19223" s="441">
        <v>45899.37264901621</v>
      </c>
      <c r="B19223" s="294" t="s">
        <v>9832</v>
      </c>
    </row>
    <row r="19224">
      <c r="A19224" s="441">
        <v>45899.37266065972</v>
      </c>
      <c r="B19224" s="294" t="s">
        <v>9833</v>
      </c>
    </row>
    <row r="19225">
      <c r="A19225" s="441">
        <v>45899.37266849537</v>
      </c>
      <c r="B19225" s="294" t="s">
        <v>9834</v>
      </c>
    </row>
    <row r="19226">
      <c r="A19226" s="441">
        <v>45899.37268259259</v>
      </c>
      <c r="B19226" s="294" t="s">
        <v>2333</v>
      </c>
    </row>
    <row r="19227">
      <c r="A19227" s="441">
        <v>45899.37270768519</v>
      </c>
      <c r="B19227" s="294" t="s">
        <v>9822</v>
      </c>
    </row>
    <row r="19228">
      <c r="A19228" s="441">
        <v>45899.37272288195</v>
      </c>
      <c r="B19228" s="294" t="s">
        <v>9835</v>
      </c>
    </row>
    <row r="19229">
      <c r="A19229" s="441">
        <v>45899.37272680555</v>
      </c>
      <c r="B19229" s="294" t="s">
        <v>2355</v>
      </c>
    </row>
    <row r="19230">
      <c r="A19230" s="441">
        <v>45899.37273074074</v>
      </c>
      <c r="B19230" s="294" t="s">
        <v>9836</v>
      </c>
    </row>
    <row r="19231">
      <c r="A19231" s="441">
        <v>45899.372790277775</v>
      </c>
      <c r="B19231" s="294" t="s">
        <v>9837</v>
      </c>
    </row>
    <row r="19232">
      <c r="A19232" s="441">
        <v>45899.37280039352</v>
      </c>
      <c r="B19232" s="294" t="s">
        <v>2283</v>
      </c>
    </row>
    <row r="19233">
      <c r="A19233" s="441">
        <v>45899.37282379629</v>
      </c>
      <c r="B19233" s="294" t="s">
        <v>9838</v>
      </c>
    </row>
    <row r="19234">
      <c r="A19234" s="441">
        <v>45899.37283262731</v>
      </c>
      <c r="B19234" s="294" t="s">
        <v>2285</v>
      </c>
    </row>
    <row r="19235">
      <c r="A19235" s="441">
        <v>45899.37285013889</v>
      </c>
      <c r="B19235" s="294" t="s">
        <v>9839</v>
      </c>
    </row>
    <row r="19236">
      <c r="A19236" s="441">
        <v>45899.372858877316</v>
      </c>
      <c r="B19236" s="294" t="s">
        <v>9840</v>
      </c>
    </row>
    <row r="19237">
      <c r="A19237" s="441">
        <v>45899.37506288194</v>
      </c>
      <c r="B19237" s="294" t="s">
        <v>2290</v>
      </c>
    </row>
    <row r="19238">
      <c r="A19238" s="441">
        <v>45899.37512292824</v>
      </c>
      <c r="B19238" s="294" t="s">
        <v>2659</v>
      </c>
    </row>
    <row r="19239">
      <c r="A19239" s="441">
        <v>45899.37512660879</v>
      </c>
      <c r="B19239" s="294" t="s">
        <v>3022</v>
      </c>
    </row>
    <row r="19240">
      <c r="A19240" s="441">
        <v>45899.37534875</v>
      </c>
      <c r="B19240" s="294" t="s">
        <v>9841</v>
      </c>
    </row>
    <row r="19241">
      <c r="A19241" s="441">
        <v>45899.37537015046</v>
      </c>
      <c r="B19241" s="294" t="s">
        <v>9842</v>
      </c>
    </row>
    <row r="19242">
      <c r="A19242" s="441">
        <v>45899.375379641206</v>
      </c>
      <c r="B19242" s="294" t="s">
        <v>9843</v>
      </c>
    </row>
    <row r="19243">
      <c r="A19243" s="441">
        <v>45899.3753883912</v>
      </c>
      <c r="B19243" s="294" t="s">
        <v>2283</v>
      </c>
    </row>
    <row r="19244">
      <c r="A19244" s="441">
        <v>45899.37539706018</v>
      </c>
      <c r="B19244" s="294" t="s">
        <v>9844</v>
      </c>
    </row>
    <row r="19245">
      <c r="A19245" s="441">
        <v>45899.41831511574</v>
      </c>
      <c r="B19245" s="294" t="s">
        <v>9845</v>
      </c>
    </row>
    <row r="19246">
      <c r="A19246" s="441">
        <v>45899.418318055556</v>
      </c>
      <c r="B19246" s="294" t="s">
        <v>2260</v>
      </c>
    </row>
    <row r="19247">
      <c r="A19247" s="441">
        <v>45899.41832038194</v>
      </c>
      <c r="B19247" s="294" t="s">
        <v>2414</v>
      </c>
    </row>
    <row r="19248">
      <c r="A19248" s="441">
        <v>45899.41832247685</v>
      </c>
      <c r="B19248" s="294" t="s">
        <v>2264</v>
      </c>
    </row>
    <row r="19249">
      <c r="A19249" s="441">
        <v>45899.41961784722</v>
      </c>
      <c r="B19249" s="294" t="s">
        <v>9846</v>
      </c>
    </row>
    <row r="19250">
      <c r="A19250" s="441">
        <v>45899.419620625005</v>
      </c>
      <c r="B19250" s="294" t="s">
        <v>2260</v>
      </c>
    </row>
    <row r="19251">
      <c r="A19251" s="441">
        <v>45899.419623379625</v>
      </c>
      <c r="B19251" s="294" t="s">
        <v>2414</v>
      </c>
    </row>
    <row r="19252">
      <c r="A19252" s="441">
        <v>45899.41962626157</v>
      </c>
      <c r="B19252" s="294" t="s">
        <v>2264</v>
      </c>
    </row>
    <row r="19253">
      <c r="A19253" s="441">
        <v>45899.419783460646</v>
      </c>
      <c r="B19253" s="294" t="s">
        <v>9847</v>
      </c>
    </row>
    <row r="19254">
      <c r="A19254" s="441">
        <v>45899.41979248842</v>
      </c>
      <c r="B19254" s="294" t="s">
        <v>2260</v>
      </c>
    </row>
    <row r="19255">
      <c r="A19255" s="441">
        <v>45899.41979503472</v>
      </c>
      <c r="B19255" s="294" t="s">
        <v>2414</v>
      </c>
    </row>
    <row r="19256">
      <c r="A19256" s="441">
        <v>45899.41979782407</v>
      </c>
      <c r="B19256" s="294" t="s">
        <v>2264</v>
      </c>
    </row>
    <row r="19257">
      <c r="A19257" s="441">
        <v>45899.42010228009</v>
      </c>
      <c r="B19257" s="294" t="s">
        <v>9848</v>
      </c>
    </row>
    <row r="19258">
      <c r="A19258" s="441">
        <v>45899.42010579861</v>
      </c>
      <c r="B19258" s="294" t="s">
        <v>2260</v>
      </c>
    </row>
    <row r="19259">
      <c r="A19259" s="441">
        <v>45899.420109375</v>
      </c>
      <c r="B19259" s="294" t="s">
        <v>2414</v>
      </c>
    </row>
    <row r="19260">
      <c r="A19260" s="441">
        <v>45899.42011298611</v>
      </c>
      <c r="B19260" s="294" t="s">
        <v>2264</v>
      </c>
    </row>
    <row r="19261">
      <c r="A19261" s="441">
        <v>45899.42058704861</v>
      </c>
      <c r="B19261" s="294" t="s">
        <v>9849</v>
      </c>
    </row>
    <row r="19262">
      <c r="A19262" s="441">
        <v>45899.420590856476</v>
      </c>
      <c r="B19262" s="294" t="s">
        <v>2260</v>
      </c>
    </row>
    <row r="19263">
      <c r="A19263" s="441">
        <v>45899.42059384259</v>
      </c>
      <c r="B19263" s="294" t="s">
        <v>2414</v>
      </c>
    </row>
    <row r="19264">
      <c r="A19264" s="441">
        <v>45899.42059645834</v>
      </c>
      <c r="B19264" s="294" t="s">
        <v>2264</v>
      </c>
    </row>
    <row r="19265">
      <c r="A19265" s="441">
        <v>45899.4206234375</v>
      </c>
      <c r="B19265" s="294" t="s">
        <v>9850</v>
      </c>
    </row>
    <row r="19266">
      <c r="A19266" s="441">
        <v>45899.42062599537</v>
      </c>
      <c r="B19266" s="294" t="s">
        <v>2260</v>
      </c>
    </row>
    <row r="19267">
      <c r="A19267" s="441">
        <v>45899.420633553236</v>
      </c>
      <c r="B19267" s="294" t="s">
        <v>2414</v>
      </c>
    </row>
    <row r="19268">
      <c r="A19268" s="441">
        <v>45899.42063604167</v>
      </c>
      <c r="B19268" s="294" t="s">
        <v>2264</v>
      </c>
    </row>
    <row r="19269">
      <c r="A19269" s="441">
        <v>45899.45884611111</v>
      </c>
      <c r="B19269" s="294" t="s">
        <v>9851</v>
      </c>
    </row>
    <row r="19270">
      <c r="A19270" s="441">
        <v>45899.458856909725</v>
      </c>
      <c r="B19270" s="294" t="s">
        <v>2603</v>
      </c>
    </row>
    <row r="19271">
      <c r="A19271" s="441">
        <v>45899.458872083334</v>
      </c>
      <c r="B19271" s="294" t="s">
        <v>2398</v>
      </c>
    </row>
    <row r="19272">
      <c r="A19272" s="441">
        <v>45899.45887938657</v>
      </c>
      <c r="B19272" s="294" t="s">
        <v>2399</v>
      </c>
    </row>
    <row r="19273">
      <c r="A19273" s="441">
        <v>45899.458897743054</v>
      </c>
      <c r="B19273" s="294" t="s">
        <v>9852</v>
      </c>
    </row>
    <row r="19274">
      <c r="A19274" s="441">
        <v>45899.45924994213</v>
      </c>
      <c r="B19274" s="294" t="s">
        <v>9853</v>
      </c>
    </row>
    <row r="19275">
      <c r="A19275" s="441">
        <v>45899.459264398145</v>
      </c>
      <c r="B19275" s="294" t="s">
        <v>2622</v>
      </c>
    </row>
    <row r="19276">
      <c r="A19276" s="441">
        <v>45899.45926875</v>
      </c>
      <c r="B19276" s="294" t="s">
        <v>2398</v>
      </c>
    </row>
    <row r="19277">
      <c r="A19277" s="441">
        <v>45899.45927571759</v>
      </c>
      <c r="B19277" s="294" t="s">
        <v>2399</v>
      </c>
    </row>
    <row r="19278">
      <c r="A19278" s="441">
        <v>45899.459296030094</v>
      </c>
      <c r="B19278" s="294" t="s">
        <v>9854</v>
      </c>
    </row>
    <row r="19279">
      <c r="A19279" s="441">
        <v>45899.459722997686</v>
      </c>
      <c r="B19279" s="294" t="s">
        <v>9855</v>
      </c>
    </row>
    <row r="19280">
      <c r="A19280" s="441">
        <v>45899.4597330324</v>
      </c>
      <c r="B19280" s="294" t="s">
        <v>2426</v>
      </c>
    </row>
    <row r="19281">
      <c r="A19281" s="441">
        <v>45899.45973811342</v>
      </c>
      <c r="B19281" s="294" t="s">
        <v>2398</v>
      </c>
    </row>
    <row r="19282">
      <c r="A19282" s="441">
        <v>45899.459745775464</v>
      </c>
      <c r="B19282" s="294" t="s">
        <v>2399</v>
      </c>
    </row>
    <row r="19283">
      <c r="A19283" s="441">
        <v>45899.45975385417</v>
      </c>
      <c r="B19283" s="294" t="s">
        <v>9856</v>
      </c>
    </row>
    <row r="19284">
      <c r="A19284" s="441">
        <v>45899.45975760417</v>
      </c>
      <c r="B19284" s="294" t="s">
        <v>2274</v>
      </c>
    </row>
    <row r="19285">
      <c r="A19285" s="441">
        <v>45899.45976675926</v>
      </c>
      <c r="B19285" s="294" t="s">
        <v>9857</v>
      </c>
    </row>
    <row r="19286">
      <c r="A19286" s="441">
        <v>45899.459766458334</v>
      </c>
      <c r="B19286" s="294" t="s">
        <v>2622</v>
      </c>
    </row>
    <row r="19287">
      <c r="A19287" s="441">
        <v>45899.45977780093</v>
      </c>
      <c r="B19287" s="294" t="s">
        <v>2641</v>
      </c>
    </row>
    <row r="19288">
      <c r="A19288" s="441">
        <v>45899.459781701386</v>
      </c>
      <c r="B19288" s="294" t="s">
        <v>9787</v>
      </c>
    </row>
    <row r="19289">
      <c r="A19289" s="441">
        <v>45899.459785405095</v>
      </c>
      <c r="B19289" s="294" t="s">
        <v>9788</v>
      </c>
    </row>
    <row r="19290">
      <c r="A19290" s="441">
        <v>45899.459939513894</v>
      </c>
      <c r="B19290" s="294" t="s">
        <v>9858</v>
      </c>
    </row>
    <row r="19291">
      <c r="A19291" s="441">
        <v>45899.45994347222</v>
      </c>
      <c r="B19291" s="294" t="s">
        <v>2274</v>
      </c>
    </row>
    <row r="19292">
      <c r="A19292" s="441">
        <v>45899.45995207176</v>
      </c>
      <c r="B19292" s="294" t="s">
        <v>2278</v>
      </c>
    </row>
    <row r="19293">
      <c r="A19293" s="441">
        <v>45899.459959432876</v>
      </c>
      <c r="B19293" s="294" t="s">
        <v>2603</v>
      </c>
    </row>
    <row r="19294">
      <c r="A19294" s="441">
        <v>45899.459971828706</v>
      </c>
      <c r="B19294" s="294" t="s">
        <v>9859</v>
      </c>
    </row>
    <row r="19295">
      <c r="A19295" s="441">
        <v>45899.45997299768</v>
      </c>
      <c r="B19295" s="294" t="s">
        <v>2615</v>
      </c>
    </row>
    <row r="19296">
      <c r="A19296" s="441">
        <v>45899.459973379635</v>
      </c>
      <c r="B19296" s="294" t="s">
        <v>9860</v>
      </c>
    </row>
    <row r="19297">
      <c r="A19297" s="441">
        <v>45899.45997730324</v>
      </c>
      <c r="B19297" s="294" t="s">
        <v>2274</v>
      </c>
    </row>
    <row r="19298">
      <c r="A19298" s="441">
        <v>45899.45997762731</v>
      </c>
      <c r="B19298" s="294" t="s">
        <v>9787</v>
      </c>
    </row>
    <row r="19299">
      <c r="A19299" s="441">
        <v>45899.45998204861</v>
      </c>
      <c r="B19299" s="294" t="s">
        <v>9788</v>
      </c>
    </row>
    <row r="19300">
      <c r="A19300" s="441">
        <v>45899.45998505787</v>
      </c>
      <c r="B19300" s="294" t="s">
        <v>2426</v>
      </c>
    </row>
    <row r="19301">
      <c r="A19301" s="441">
        <v>45899.4599880787</v>
      </c>
      <c r="B19301" s="294" t="s">
        <v>2429</v>
      </c>
    </row>
    <row r="19302">
      <c r="A19302" s="441">
        <v>45899.45999133102</v>
      </c>
      <c r="B19302" s="294" t="s">
        <v>9787</v>
      </c>
    </row>
    <row r="19303">
      <c r="A19303" s="441">
        <v>45899.45999484954</v>
      </c>
      <c r="B19303" s="294" t="s">
        <v>9788</v>
      </c>
    </row>
    <row r="19304">
      <c r="A19304" s="441">
        <v>45899.46000909722</v>
      </c>
      <c r="B19304" s="294" t="s">
        <v>2280</v>
      </c>
    </row>
    <row r="19305">
      <c r="A19305" s="441">
        <v>45899.46001916667</v>
      </c>
      <c r="B19305" s="294" t="s">
        <v>2281</v>
      </c>
    </row>
    <row r="19306">
      <c r="A19306" s="441">
        <v>45899.46014011574</v>
      </c>
      <c r="B19306" s="294" t="s">
        <v>2374</v>
      </c>
    </row>
    <row r="19307">
      <c r="A19307" s="441">
        <v>45899.46014946759</v>
      </c>
      <c r="B19307" s="294" t="s">
        <v>3177</v>
      </c>
    </row>
    <row r="19308">
      <c r="A19308" s="441">
        <v>45899.46015550926</v>
      </c>
      <c r="B19308" s="294" t="s">
        <v>9861</v>
      </c>
    </row>
    <row r="19309">
      <c r="A19309" s="441">
        <v>45899.46015726852</v>
      </c>
      <c r="B19309" s="294" t="s">
        <v>9862</v>
      </c>
    </row>
    <row r="19310">
      <c r="A19310" s="441">
        <v>45899.46017824074</v>
      </c>
      <c r="B19310" s="294" t="s">
        <v>2278</v>
      </c>
    </row>
    <row r="19311">
      <c r="A19311" s="441">
        <v>45899.46019371528</v>
      </c>
      <c r="B19311" s="294" t="s">
        <v>9863</v>
      </c>
    </row>
    <row r="19312">
      <c r="A19312" s="441">
        <v>45899.460201249996</v>
      </c>
      <c r="B19312" s="294" t="s">
        <v>2280</v>
      </c>
    </row>
    <row r="19313">
      <c r="A19313" s="441">
        <v>45899.46021122685</v>
      </c>
      <c r="B19313" s="294" t="s">
        <v>9864</v>
      </c>
    </row>
    <row r="19314">
      <c r="A19314" s="441">
        <v>45899.46021400463</v>
      </c>
      <c r="B19314" s="294" t="s">
        <v>2281</v>
      </c>
    </row>
    <row r="19315">
      <c r="A19315" s="441">
        <v>45899.46023241898</v>
      </c>
      <c r="B19315" s="294" t="s">
        <v>2280</v>
      </c>
    </row>
    <row r="19316">
      <c r="A19316" s="441">
        <v>45899.46023335648</v>
      </c>
      <c r="B19316" s="294" t="s">
        <v>2612</v>
      </c>
    </row>
    <row r="19317">
      <c r="A19317" s="441">
        <v>45899.460237060186</v>
      </c>
      <c r="B19317" s="294" t="s">
        <v>2398</v>
      </c>
    </row>
    <row r="19318">
      <c r="A19318" s="441">
        <v>45899.46024556713</v>
      </c>
      <c r="B19318" s="294" t="s">
        <v>2281</v>
      </c>
    </row>
    <row r="19319">
      <c r="A19319" s="441">
        <v>45899.46024890046</v>
      </c>
      <c r="B19319" s="294" t="s">
        <v>2399</v>
      </c>
    </row>
    <row r="19320">
      <c r="A19320" s="441">
        <v>45899.46026263889</v>
      </c>
      <c r="B19320" s="294" t="s">
        <v>9865</v>
      </c>
    </row>
    <row r="19321">
      <c r="A19321" s="441">
        <v>45899.460315902776</v>
      </c>
      <c r="B19321" s="294" t="s">
        <v>2431</v>
      </c>
    </row>
    <row r="19322">
      <c r="A19322" s="441">
        <v>45899.46032038194</v>
      </c>
      <c r="B19322" s="294" t="s">
        <v>9866</v>
      </c>
    </row>
    <row r="19323">
      <c r="A19323" s="441">
        <v>45899.460322025465</v>
      </c>
      <c r="B19323" s="294" t="s">
        <v>9867</v>
      </c>
    </row>
    <row r="19324">
      <c r="A19324" s="441">
        <v>45899.46038813658</v>
      </c>
      <c r="B19324" s="294" t="s">
        <v>2767</v>
      </c>
    </row>
    <row r="19325">
      <c r="A19325" s="441">
        <v>45899.46039361111</v>
      </c>
      <c r="B19325" s="294" t="s">
        <v>9868</v>
      </c>
    </row>
    <row r="19326">
      <c r="A19326" s="441">
        <v>45899.46043438658</v>
      </c>
      <c r="B19326" s="294" t="s">
        <v>9869</v>
      </c>
    </row>
    <row r="19327">
      <c r="A19327" s="441">
        <v>45899.46045439815</v>
      </c>
      <c r="B19327" s="294" t="s">
        <v>9870</v>
      </c>
    </row>
    <row r="19328">
      <c r="A19328" s="441">
        <v>45899.46046055555</v>
      </c>
      <c r="B19328" s="294" t="s">
        <v>2435</v>
      </c>
    </row>
    <row r="19329">
      <c r="A19329" s="441">
        <v>45899.46046456019</v>
      </c>
      <c r="B19329" s="294" t="s">
        <v>9871</v>
      </c>
    </row>
    <row r="19330">
      <c r="A19330" s="441">
        <v>45899.46046982639</v>
      </c>
      <c r="B19330" s="294" t="s">
        <v>2283</v>
      </c>
    </row>
    <row r="19331">
      <c r="A19331" s="441">
        <v>45899.46047978009</v>
      </c>
      <c r="B19331" s="294" t="s">
        <v>9872</v>
      </c>
    </row>
    <row r="19332">
      <c r="A19332" s="441">
        <v>45899.460483229166</v>
      </c>
      <c r="B19332" s="294" t="s">
        <v>2285</v>
      </c>
    </row>
    <row r="19333">
      <c r="A19333" s="441">
        <v>45899.460488240744</v>
      </c>
      <c r="B19333" s="294" t="s">
        <v>9873</v>
      </c>
    </row>
    <row r="19334">
      <c r="A19334" s="441">
        <v>45899.46049662037</v>
      </c>
      <c r="B19334" s="294" t="s">
        <v>9874</v>
      </c>
    </row>
    <row r="19335">
      <c r="A19335" s="441">
        <v>45899.460524282404</v>
      </c>
      <c r="B19335" s="294" t="s">
        <v>9875</v>
      </c>
    </row>
    <row r="19336">
      <c r="A19336" s="441">
        <v>45899.46052550926</v>
      </c>
      <c r="B19336" s="294" t="s">
        <v>9876</v>
      </c>
    </row>
    <row r="19337">
      <c r="A19337" s="441">
        <v>45899.46053090278</v>
      </c>
      <c r="B19337" s="294" t="s">
        <v>2435</v>
      </c>
    </row>
    <row r="19338">
      <c r="A19338" s="441">
        <v>45899.46053439815</v>
      </c>
      <c r="B19338" s="294" t="s">
        <v>9877</v>
      </c>
    </row>
    <row r="19339">
      <c r="A19339" s="441">
        <v>45899.460543900466</v>
      </c>
      <c r="B19339" s="294" t="s">
        <v>2283</v>
      </c>
    </row>
    <row r="19340">
      <c r="A19340" s="441">
        <v>45899.46055466435</v>
      </c>
      <c r="B19340" s="294" t="s">
        <v>9878</v>
      </c>
    </row>
    <row r="19341">
      <c r="A19341" s="441">
        <v>45899.46055833333</v>
      </c>
      <c r="B19341" s="294" t="s">
        <v>2285</v>
      </c>
    </row>
    <row r="19342">
      <c r="A19342" s="441">
        <v>45899.460562962966</v>
      </c>
      <c r="B19342" s="294" t="s">
        <v>9879</v>
      </c>
    </row>
    <row r="19343">
      <c r="A19343" s="441">
        <v>45899.46057018518</v>
      </c>
      <c r="B19343" s="294" t="s">
        <v>9880</v>
      </c>
    </row>
    <row r="19344">
      <c r="A19344" s="441">
        <v>45899.460637384254</v>
      </c>
      <c r="B19344" s="294" t="s">
        <v>9881</v>
      </c>
    </row>
    <row r="19345">
      <c r="A19345" s="441">
        <v>45899.460643645834</v>
      </c>
      <c r="B19345" s="294" t="s">
        <v>2435</v>
      </c>
    </row>
    <row r="19346">
      <c r="A19346" s="441">
        <v>45899.46064755787</v>
      </c>
      <c r="B19346" s="294" t="s">
        <v>9882</v>
      </c>
    </row>
    <row r="19347">
      <c r="A19347" s="441">
        <v>45899.460651354166</v>
      </c>
      <c r="B19347" s="294" t="s">
        <v>2283</v>
      </c>
    </row>
    <row r="19348">
      <c r="A19348" s="441">
        <v>45899.4606612037</v>
      </c>
      <c r="B19348" s="294" t="s">
        <v>9883</v>
      </c>
    </row>
    <row r="19349">
      <c r="A19349" s="441">
        <v>45899.46066493056</v>
      </c>
      <c r="B19349" s="294" t="s">
        <v>2285</v>
      </c>
    </row>
    <row r="19350">
      <c r="A19350" s="441">
        <v>45899.460671215274</v>
      </c>
      <c r="B19350" s="294" t="s">
        <v>9884</v>
      </c>
    </row>
    <row r="19351">
      <c r="A19351" s="441">
        <v>45899.46068208333</v>
      </c>
      <c r="B19351" s="294" t="s">
        <v>9885</v>
      </c>
    </row>
    <row r="19352">
      <c r="A19352" s="441">
        <v>45899.462069189816</v>
      </c>
      <c r="B19352" s="294" t="s">
        <v>9886</v>
      </c>
    </row>
    <row r="19353">
      <c r="A19353" s="441">
        <v>45899.462075613425</v>
      </c>
      <c r="B19353" s="294" t="s">
        <v>2274</v>
      </c>
    </row>
    <row r="19354">
      <c r="A19354" s="441">
        <v>45899.46208412037</v>
      </c>
      <c r="B19354" s="294" t="s">
        <v>2612</v>
      </c>
    </row>
    <row r="19355">
      <c r="A19355" s="441">
        <v>45899.46208737268</v>
      </c>
      <c r="B19355" s="294" t="s">
        <v>9887</v>
      </c>
    </row>
    <row r="19356">
      <c r="A19356" s="441">
        <v>45899.462089016204</v>
      </c>
      <c r="B19356" s="294" t="s">
        <v>3957</v>
      </c>
    </row>
    <row r="19357">
      <c r="A19357" s="441">
        <v>45899.4620922801</v>
      </c>
      <c r="B19357" s="294" t="s">
        <v>9787</v>
      </c>
    </row>
    <row r="19358">
      <c r="A19358" s="441">
        <v>45899.46209582176</v>
      </c>
      <c r="B19358" s="294" t="s">
        <v>9788</v>
      </c>
    </row>
    <row r="19359">
      <c r="A19359" s="441">
        <v>45899.46209664352</v>
      </c>
      <c r="B19359" s="294" t="s">
        <v>3149</v>
      </c>
    </row>
    <row r="19360">
      <c r="A19360" s="441">
        <v>45899.46210128472</v>
      </c>
      <c r="B19360" s="294" t="s">
        <v>2398</v>
      </c>
    </row>
    <row r="19361">
      <c r="A19361" s="441">
        <v>45899.46211158565</v>
      </c>
      <c r="B19361" s="294" t="s">
        <v>2399</v>
      </c>
    </row>
    <row r="19362">
      <c r="A19362" s="441">
        <v>45899.46222677083</v>
      </c>
      <c r="B19362" s="294" t="s">
        <v>2342</v>
      </c>
    </row>
    <row r="19363">
      <c r="A19363" s="441">
        <v>45899.46224409722</v>
      </c>
      <c r="B19363" s="294" t="s">
        <v>9888</v>
      </c>
    </row>
    <row r="19364">
      <c r="A19364" s="441">
        <v>45899.46227753472</v>
      </c>
      <c r="B19364" s="294" t="s">
        <v>2280</v>
      </c>
    </row>
    <row r="19365">
      <c r="A19365" s="441">
        <v>45899.46228814815</v>
      </c>
      <c r="B19365" s="294" t="s">
        <v>2281</v>
      </c>
    </row>
    <row r="19366">
      <c r="A19366" s="441">
        <v>45899.46239528935</v>
      </c>
      <c r="B19366" s="294" t="s">
        <v>4316</v>
      </c>
    </row>
    <row r="19367">
      <c r="A19367" s="441">
        <v>45899.462399791664</v>
      </c>
      <c r="B19367" s="294" t="s">
        <v>9889</v>
      </c>
    </row>
    <row r="19368">
      <c r="A19368" s="441">
        <v>45899.46240322916</v>
      </c>
      <c r="B19368" s="294" t="s">
        <v>9890</v>
      </c>
    </row>
    <row r="19369">
      <c r="A19369" s="441">
        <v>45899.462406446764</v>
      </c>
      <c r="B19369" s="294" t="s">
        <v>2283</v>
      </c>
    </row>
    <row r="19370">
      <c r="A19370" s="441">
        <v>45899.462416828705</v>
      </c>
      <c r="B19370" s="294" t="s">
        <v>9891</v>
      </c>
    </row>
    <row r="19371">
      <c r="A19371" s="441">
        <v>45899.46242053241</v>
      </c>
      <c r="B19371" s="294" t="s">
        <v>2285</v>
      </c>
    </row>
    <row r="19372">
      <c r="A19372" s="441">
        <v>45899.462425879625</v>
      </c>
      <c r="B19372" s="294" t="s">
        <v>9892</v>
      </c>
    </row>
    <row r="19373">
      <c r="A19373" s="441">
        <v>45899.462433657405</v>
      </c>
      <c r="B19373" s="294" t="s">
        <v>9893</v>
      </c>
    </row>
    <row r="19374">
      <c r="A19374" s="441">
        <v>45899.46373225695</v>
      </c>
      <c r="B19374" s="294" t="s">
        <v>9894</v>
      </c>
    </row>
    <row r="19375">
      <c r="A19375" s="441">
        <v>45899.46374248843</v>
      </c>
      <c r="B19375" s="294" t="s">
        <v>9895</v>
      </c>
    </row>
    <row r="19376">
      <c r="A19376" s="441">
        <v>45899.463766747685</v>
      </c>
      <c r="B19376" s="294" t="s">
        <v>9896</v>
      </c>
    </row>
    <row r="19377">
      <c r="A19377" s="441">
        <v>45899.46377292824</v>
      </c>
      <c r="B19377" s="294" t="s">
        <v>5149</v>
      </c>
    </row>
    <row r="19378">
      <c r="A19378" s="441">
        <v>45899.46377646991</v>
      </c>
      <c r="B19378" s="294" t="s">
        <v>7033</v>
      </c>
    </row>
    <row r="19379">
      <c r="A19379" s="441">
        <v>45899.46378568287</v>
      </c>
      <c r="B19379" s="294" t="s">
        <v>7037</v>
      </c>
    </row>
    <row r="19380">
      <c r="A19380" s="441">
        <v>45899.46383224537</v>
      </c>
      <c r="B19380" s="294" t="s">
        <v>9897</v>
      </c>
    </row>
    <row r="19381">
      <c r="A19381" s="441">
        <v>45899.463888125</v>
      </c>
      <c r="B19381" s="294" t="s">
        <v>9898</v>
      </c>
    </row>
    <row r="19382">
      <c r="A19382" s="441">
        <v>45899.46398875</v>
      </c>
      <c r="B19382" s="294" t="s">
        <v>9899</v>
      </c>
    </row>
    <row r="19383">
      <c r="A19383" s="441">
        <v>45899.46899634259</v>
      </c>
      <c r="B19383" s="294" t="s">
        <v>9900</v>
      </c>
    </row>
    <row r="19384">
      <c r="A19384" s="441">
        <v>45899.46900384259</v>
      </c>
      <c r="B19384" s="294" t="s">
        <v>3149</v>
      </c>
    </row>
    <row r="19385">
      <c r="A19385" s="441">
        <v>45899.46900702546</v>
      </c>
      <c r="B19385" s="294" t="s">
        <v>2398</v>
      </c>
    </row>
    <row r="19386">
      <c r="A19386" s="441">
        <v>45899.46902621527</v>
      </c>
      <c r="B19386" s="294" t="s">
        <v>2399</v>
      </c>
    </row>
    <row r="19387">
      <c r="A19387" s="441">
        <v>45899.46903748842</v>
      </c>
      <c r="B19387" s="294" t="s">
        <v>9901</v>
      </c>
    </row>
    <row r="19388">
      <c r="A19388" s="441">
        <v>45899.47004537037</v>
      </c>
      <c r="B19388" s="294" t="s">
        <v>9902</v>
      </c>
    </row>
    <row r="19389">
      <c r="A19389" s="441">
        <v>45899.470049490745</v>
      </c>
      <c r="B19389" s="294" t="s">
        <v>2274</v>
      </c>
    </row>
    <row r="19390">
      <c r="A19390" s="441">
        <v>45899.47005880787</v>
      </c>
      <c r="B19390" s="294" t="s">
        <v>3149</v>
      </c>
    </row>
    <row r="19391">
      <c r="A19391" s="441">
        <v>45899.47006153935</v>
      </c>
      <c r="B19391" s="294" t="s">
        <v>3155</v>
      </c>
    </row>
    <row r="19392">
      <c r="A19392" s="441">
        <v>45899.470064953704</v>
      </c>
      <c r="B19392" s="294" t="s">
        <v>9787</v>
      </c>
    </row>
    <row r="19393">
      <c r="A19393" s="441">
        <v>45899.47006841435</v>
      </c>
      <c r="B19393" s="294" t="s">
        <v>9788</v>
      </c>
    </row>
    <row r="19394">
      <c r="A19394" s="441">
        <v>45899.47017641204</v>
      </c>
      <c r="B19394" s="294" t="s">
        <v>9830</v>
      </c>
    </row>
    <row r="19395">
      <c r="A19395" s="441">
        <v>45899.47018322917</v>
      </c>
      <c r="B19395" s="294" t="s">
        <v>9831</v>
      </c>
    </row>
    <row r="19396">
      <c r="A19396" s="441">
        <v>45899.470190277774</v>
      </c>
      <c r="B19396" s="294" t="s">
        <v>9832</v>
      </c>
    </row>
    <row r="19397">
      <c r="A19397" s="441">
        <v>45899.470196863425</v>
      </c>
      <c r="B19397" s="294" t="s">
        <v>9833</v>
      </c>
    </row>
    <row r="19398">
      <c r="A19398" s="441">
        <v>45899.47021525463</v>
      </c>
      <c r="B19398" s="294" t="s">
        <v>9834</v>
      </c>
    </row>
    <row r="19399">
      <c r="A19399" s="441">
        <v>45899.470223310185</v>
      </c>
      <c r="B19399" s="294" t="s">
        <v>3014</v>
      </c>
    </row>
    <row r="19400">
      <c r="A19400" s="441">
        <v>45899.470237222224</v>
      </c>
      <c r="B19400" s="294" t="s">
        <v>9822</v>
      </c>
    </row>
    <row r="19401">
      <c r="A19401" s="441">
        <v>45899.47025946759</v>
      </c>
      <c r="B19401" s="294" t="s">
        <v>9835</v>
      </c>
    </row>
    <row r="19402">
      <c r="A19402" s="441">
        <v>45899.47026233796</v>
      </c>
      <c r="B19402" s="294" t="s">
        <v>2355</v>
      </c>
    </row>
    <row r="19403">
      <c r="A19403" s="441">
        <v>45899.470266226854</v>
      </c>
      <c r="B19403" s="294" t="s">
        <v>9836</v>
      </c>
    </row>
    <row r="19404">
      <c r="A19404" s="441">
        <v>45899.47038346065</v>
      </c>
      <c r="B19404" s="294" t="s">
        <v>3157</v>
      </c>
    </row>
    <row r="19405">
      <c r="A19405" s="441">
        <v>45899.4703994213</v>
      </c>
      <c r="B19405" s="294" t="s">
        <v>9903</v>
      </c>
    </row>
    <row r="19406">
      <c r="A19406" s="441">
        <v>45899.47049202546</v>
      </c>
      <c r="B19406" s="294" t="s">
        <v>9904</v>
      </c>
    </row>
    <row r="19407">
      <c r="A19407" s="441">
        <v>45899.47055863426</v>
      </c>
      <c r="B19407" s="294" t="s">
        <v>2435</v>
      </c>
    </row>
    <row r="19408">
      <c r="A19408" s="441">
        <v>45899.470561423615</v>
      </c>
      <c r="B19408" s="294" t="s">
        <v>9905</v>
      </c>
    </row>
    <row r="19409">
      <c r="A19409" s="441">
        <v>45899.47056440973</v>
      </c>
      <c r="B19409" s="294" t="s">
        <v>2283</v>
      </c>
    </row>
    <row r="19410">
      <c r="A19410" s="441">
        <v>45899.47057640046</v>
      </c>
      <c r="B19410" s="294" t="s">
        <v>9906</v>
      </c>
    </row>
    <row r="19411">
      <c r="A19411" s="441">
        <v>45899.47057950232</v>
      </c>
      <c r="B19411" s="294" t="s">
        <v>2285</v>
      </c>
    </row>
    <row r="19412">
      <c r="A19412" s="441">
        <v>45899.47058326389</v>
      </c>
      <c r="B19412" s="294" t="s">
        <v>9907</v>
      </c>
    </row>
    <row r="19413">
      <c r="A19413" s="441">
        <v>45899.47059064815</v>
      </c>
      <c r="B19413" s="294" t="s">
        <v>9908</v>
      </c>
    </row>
    <row r="19414">
      <c r="A19414" s="441">
        <v>45899.589481076386</v>
      </c>
      <c r="B19414" s="294" t="s">
        <v>9909</v>
      </c>
    </row>
    <row r="19415">
      <c r="A19415" s="441">
        <v>45899.58948484954</v>
      </c>
      <c r="B19415" s="294" t="s">
        <v>2260</v>
      </c>
    </row>
    <row r="19416">
      <c r="A19416" s="441">
        <v>45899.58948711806</v>
      </c>
      <c r="B19416" s="294" t="s">
        <v>2261</v>
      </c>
    </row>
    <row r="19417">
      <c r="A19417" s="441">
        <v>45899.58948938658</v>
      </c>
      <c r="B19417" s="294" t="s">
        <v>2264</v>
      </c>
    </row>
    <row r="19418">
      <c r="A19418" s="441">
        <v>45899.60442836805</v>
      </c>
      <c r="B19418" s="294" t="s">
        <v>9910</v>
      </c>
    </row>
    <row r="19419">
      <c r="A19419" s="441">
        <v>45899.604438229166</v>
      </c>
      <c r="B19419" s="294" t="s">
        <v>2260</v>
      </c>
    </row>
    <row r="19420">
      <c r="A19420" s="441">
        <v>45899.60445366898</v>
      </c>
      <c r="B19420" s="294" t="s">
        <v>6944</v>
      </c>
    </row>
    <row r="19421">
      <c r="A19421" s="441">
        <v>45899.604457071764</v>
      </c>
      <c r="B19421" s="294" t="s">
        <v>2264</v>
      </c>
    </row>
    <row r="19422">
      <c r="A19422" s="441">
        <v>45899.75837946759</v>
      </c>
      <c r="B19422" s="294" t="s">
        <v>2283</v>
      </c>
    </row>
    <row r="19423">
      <c r="A19423" s="441">
        <v>45899.75838789352</v>
      </c>
      <c r="B19423" s="294" t="s">
        <v>9911</v>
      </c>
    </row>
    <row r="19424">
      <c r="A19424" s="441">
        <v>45899.7584096875</v>
      </c>
      <c r="B19424" s="294" t="s">
        <v>2283</v>
      </c>
    </row>
    <row r="19425">
      <c r="A19425" s="441">
        <v>45899.75841844907</v>
      </c>
      <c r="B19425" s="294" t="s">
        <v>9912</v>
      </c>
    </row>
    <row r="19426">
      <c r="A19426" s="441">
        <v>45899.86305903935</v>
      </c>
      <c r="B19426" s="294" t="s">
        <v>9913</v>
      </c>
    </row>
    <row r="19427">
      <c r="A19427" s="441">
        <v>45899.86306395833</v>
      </c>
      <c r="B19427" s="294" t="s">
        <v>2260</v>
      </c>
    </row>
    <row r="19428">
      <c r="A19428" s="441">
        <v>45899.86306668981</v>
      </c>
      <c r="B19428" s="294" t="s">
        <v>4026</v>
      </c>
    </row>
    <row r="19429">
      <c r="A19429" s="441">
        <v>45899.863070879626</v>
      </c>
      <c r="B19429" s="294" t="s">
        <v>2264</v>
      </c>
    </row>
    <row r="19430">
      <c r="A19430" s="441">
        <v>45899.87159947917</v>
      </c>
      <c r="B19430" s="294" t="s">
        <v>9914</v>
      </c>
    </row>
    <row r="19431">
      <c r="A19431" s="441">
        <v>45899.87160454861</v>
      </c>
      <c r="B19431" s="294" t="s">
        <v>2260</v>
      </c>
    </row>
    <row r="19432">
      <c r="A19432" s="441">
        <v>45899.871609803246</v>
      </c>
      <c r="B19432" s="294" t="s">
        <v>2414</v>
      </c>
    </row>
    <row r="19433">
      <c r="A19433" s="441">
        <v>45899.871628912035</v>
      </c>
      <c r="B19433" s="294" t="s">
        <v>2264</v>
      </c>
    </row>
    <row r="19434">
      <c r="A19434" s="441">
        <v>45899.876663229166</v>
      </c>
      <c r="B19434" s="294" t="s">
        <v>9915</v>
      </c>
    </row>
    <row r="19435">
      <c r="A19435" s="441">
        <v>45899.87667486111</v>
      </c>
      <c r="B19435" s="294" t="s">
        <v>2603</v>
      </c>
    </row>
    <row r="19436">
      <c r="A19436" s="441">
        <v>45899.87669385417</v>
      </c>
      <c r="B19436" s="294" t="s">
        <v>2398</v>
      </c>
    </row>
    <row r="19437">
      <c r="A19437" s="441">
        <v>45899.87670436343</v>
      </c>
      <c r="B19437" s="294" t="s">
        <v>2399</v>
      </c>
    </row>
    <row r="19438">
      <c r="A19438" s="441">
        <v>45899.876718900465</v>
      </c>
      <c r="B19438" s="294" t="s">
        <v>9916</v>
      </c>
    </row>
    <row r="19439">
      <c r="A19439" s="441">
        <v>45899.877137662035</v>
      </c>
      <c r="B19439" s="294" t="s">
        <v>9917</v>
      </c>
    </row>
    <row r="19440">
      <c r="A19440" s="441">
        <v>45899.87714271991</v>
      </c>
      <c r="B19440" s="294" t="s">
        <v>2274</v>
      </c>
    </row>
    <row r="19441">
      <c r="A19441" s="441">
        <v>45899.87715537037</v>
      </c>
      <c r="B19441" s="294" t="s">
        <v>2603</v>
      </c>
    </row>
    <row r="19442">
      <c r="A19442" s="441">
        <v>45899.87716040509</v>
      </c>
      <c r="B19442" s="294" t="s">
        <v>2615</v>
      </c>
    </row>
    <row r="19443">
      <c r="A19443" s="441">
        <v>45899.87716668981</v>
      </c>
      <c r="B19443" s="294" t="s">
        <v>9918</v>
      </c>
    </row>
    <row r="19444">
      <c r="A19444" s="441">
        <v>45899.87717251157</v>
      </c>
      <c r="B19444" s="294" t="s">
        <v>9919</v>
      </c>
    </row>
    <row r="19445">
      <c r="A19445" s="441">
        <v>45899.87778016204</v>
      </c>
      <c r="B19445" s="294" t="s">
        <v>2374</v>
      </c>
    </row>
    <row r="19446">
      <c r="A19446" s="441">
        <v>45899.87780479167</v>
      </c>
      <c r="B19446" s="294" t="s">
        <v>9920</v>
      </c>
    </row>
    <row r="19447">
      <c r="A19447" s="441">
        <v>45899.878813738425</v>
      </c>
      <c r="B19447" s="294" t="s">
        <v>2280</v>
      </c>
    </row>
    <row r="19448">
      <c r="A19448" s="441">
        <v>45899.87882806713</v>
      </c>
      <c r="B19448" s="294" t="s">
        <v>2281</v>
      </c>
    </row>
    <row r="19449">
      <c r="A19449" s="441">
        <v>45899.919516712966</v>
      </c>
      <c r="B19449" s="294" t="s">
        <v>9921</v>
      </c>
    </row>
    <row r="19450">
      <c r="A19450" s="441">
        <v>45899.919520972224</v>
      </c>
      <c r="B19450" s="294" t="s">
        <v>2260</v>
      </c>
    </row>
    <row r="19451">
      <c r="A19451" s="441">
        <v>45899.91952461806</v>
      </c>
      <c r="B19451" s="294" t="s">
        <v>2414</v>
      </c>
    </row>
    <row r="19452">
      <c r="A19452" s="441">
        <v>45899.919535636574</v>
      </c>
      <c r="B19452" s="294" t="s">
        <v>2264</v>
      </c>
    </row>
    <row r="19453">
      <c r="A19453" s="441">
        <v>45899.91969608796</v>
      </c>
      <c r="B19453" s="294" t="s">
        <v>9922</v>
      </c>
    </row>
    <row r="19454">
      <c r="A19454" s="441">
        <v>45899.919698530095</v>
      </c>
      <c r="B19454" s="294" t="s">
        <v>2260</v>
      </c>
    </row>
    <row r="19455">
      <c r="A19455" s="441">
        <v>45899.91970084491</v>
      </c>
      <c r="B19455" s="294" t="s">
        <v>2414</v>
      </c>
    </row>
    <row r="19456">
      <c r="A19456" s="441">
        <v>45899.91970309027</v>
      </c>
      <c r="B19456" s="294" t="s">
        <v>2264</v>
      </c>
    </row>
    <row r="19457">
      <c r="A19457" s="441">
        <v>45899.91994489583</v>
      </c>
      <c r="B19457" s="294" t="s">
        <v>9923</v>
      </c>
    </row>
    <row r="19458">
      <c r="A19458" s="441">
        <v>45899.91994716435</v>
      </c>
      <c r="B19458" s="294" t="s">
        <v>2260</v>
      </c>
    </row>
    <row r="19459">
      <c r="A19459" s="441">
        <v>45899.91994939814</v>
      </c>
      <c r="B19459" s="294" t="s">
        <v>2414</v>
      </c>
    </row>
    <row r="19460">
      <c r="A19460" s="441">
        <v>45899.9199515162</v>
      </c>
      <c r="B19460" s="294" t="s">
        <v>2264</v>
      </c>
    </row>
    <row r="19461">
      <c r="A19461" s="441">
        <v>45899.95465863426</v>
      </c>
      <c r="B19461" s="294" t="s">
        <v>9924</v>
      </c>
    </row>
    <row r="19462">
      <c r="A19462" s="441">
        <v>45899.95466534722</v>
      </c>
      <c r="B19462" s="294" t="s">
        <v>2260</v>
      </c>
    </row>
    <row r="19463">
      <c r="A19463" s="441">
        <v>45899.95466952546</v>
      </c>
      <c r="B19463" s="294" t="s">
        <v>9153</v>
      </c>
    </row>
    <row r="19464">
      <c r="A19464" s="441">
        <v>45899.954691736115</v>
      </c>
      <c r="B19464" s="294" t="s">
        <v>2264</v>
      </c>
    </row>
    <row r="19465">
      <c r="A19465" s="441">
        <v>45899.95497068287</v>
      </c>
      <c r="B19465" s="294" t="s">
        <v>9925</v>
      </c>
    </row>
    <row r="19466">
      <c r="A19466" s="441">
        <v>45899.954974849534</v>
      </c>
      <c r="B19466" s="294" t="s">
        <v>2260</v>
      </c>
    </row>
    <row r="19467">
      <c r="A19467" s="441">
        <v>45899.95498420139</v>
      </c>
      <c r="B19467" s="294" t="s">
        <v>9153</v>
      </c>
    </row>
    <row r="19468">
      <c r="A19468" s="441">
        <v>45899.95498837963</v>
      </c>
      <c r="B19468" s="294" t="s">
        <v>2264</v>
      </c>
    </row>
    <row r="19469">
      <c r="A19469" s="441">
        <v>45899.955531423606</v>
      </c>
      <c r="B19469" s="294" t="s">
        <v>9926</v>
      </c>
    </row>
    <row r="19470">
      <c r="A19470" s="441">
        <v>45899.955543206015</v>
      </c>
      <c r="B19470" s="294" t="s">
        <v>2603</v>
      </c>
    </row>
    <row r="19471">
      <c r="A19471" s="441">
        <v>45899.9555471875</v>
      </c>
      <c r="B19471" s="294" t="s">
        <v>2398</v>
      </c>
    </row>
    <row r="19472">
      <c r="A19472" s="441">
        <v>45899.9555592824</v>
      </c>
      <c r="B19472" s="294" t="s">
        <v>2399</v>
      </c>
    </row>
    <row r="19473">
      <c r="A19473" s="441">
        <v>45899.95557472222</v>
      </c>
      <c r="B19473" s="294" t="s">
        <v>9927</v>
      </c>
    </row>
    <row r="19474">
      <c r="A19474" s="441">
        <v>45899.95587395833</v>
      </c>
      <c r="B19474" s="294" t="s">
        <v>9928</v>
      </c>
    </row>
    <row r="19475">
      <c r="A19475" s="441">
        <v>45899.955877569446</v>
      </c>
      <c r="B19475" s="294" t="s">
        <v>2274</v>
      </c>
    </row>
    <row r="19476">
      <c r="A19476" s="441">
        <v>45899.955885787036</v>
      </c>
      <c r="B19476" s="294" t="s">
        <v>2603</v>
      </c>
    </row>
    <row r="19477">
      <c r="A19477" s="441">
        <v>45899.95588934028</v>
      </c>
      <c r="B19477" s="294" t="s">
        <v>2615</v>
      </c>
    </row>
    <row r="19478">
      <c r="A19478" s="441">
        <v>45899.955892893515</v>
      </c>
      <c r="B19478" s="294" t="s">
        <v>9918</v>
      </c>
    </row>
    <row r="19479">
      <c r="A19479" s="441">
        <v>45899.955896493055</v>
      </c>
      <c r="B19479" s="294" t="s">
        <v>9919</v>
      </c>
    </row>
    <row r="19480">
      <c r="A19480" s="441">
        <v>45899.9559784375</v>
      </c>
      <c r="B19480" s="294" t="s">
        <v>9929</v>
      </c>
    </row>
    <row r="19481">
      <c r="A19481" s="441">
        <v>45899.955985520835</v>
      </c>
      <c r="B19481" s="294" t="s">
        <v>9930</v>
      </c>
    </row>
    <row r="19482">
      <c r="A19482" s="441">
        <v>45899.95599210648</v>
      </c>
      <c r="B19482" s="294" t="s">
        <v>9931</v>
      </c>
    </row>
    <row r="19483">
      <c r="A19483" s="441">
        <v>45899.95599916667</v>
      </c>
      <c r="B19483" s="294" t="s">
        <v>9932</v>
      </c>
    </row>
    <row r="19484">
      <c r="A19484" s="441">
        <v>45899.95601440972</v>
      </c>
      <c r="B19484" s="294" t="s">
        <v>2374</v>
      </c>
    </row>
    <row r="19485">
      <c r="A19485" s="441">
        <v>45899.956026493055</v>
      </c>
      <c r="B19485" s="294" t="s">
        <v>9920</v>
      </c>
    </row>
    <row r="19486">
      <c r="A19486" s="441">
        <v>45899.956042777776</v>
      </c>
      <c r="B19486" s="294" t="s">
        <v>9933</v>
      </c>
    </row>
    <row r="19487">
      <c r="A19487" s="441">
        <v>45899.95605368055</v>
      </c>
      <c r="B19487" s="294" t="s">
        <v>2355</v>
      </c>
    </row>
    <row r="19488">
      <c r="A19488" s="441">
        <v>45899.956057800926</v>
      </c>
      <c r="B19488" s="294" t="s">
        <v>9934</v>
      </c>
    </row>
    <row r="19489">
      <c r="A19489" s="441">
        <v>45899.956158587964</v>
      </c>
      <c r="B19489" s="294" t="s">
        <v>9935</v>
      </c>
    </row>
    <row r="19490">
      <c r="A19490" s="441">
        <v>45899.95616282408</v>
      </c>
      <c r="B19490" s="294" t="s">
        <v>2283</v>
      </c>
    </row>
    <row r="19491">
      <c r="A19491" s="441">
        <v>45899.956170833335</v>
      </c>
      <c r="B19491" s="294" t="s">
        <v>9936</v>
      </c>
    </row>
    <row r="19492">
      <c r="A19492" s="441">
        <v>45899.956175162035</v>
      </c>
      <c r="B19492" s="294" t="s">
        <v>2285</v>
      </c>
    </row>
    <row r="19493">
      <c r="A19493" s="441">
        <v>45899.95618581018</v>
      </c>
      <c r="B19493" s="294" t="s">
        <v>9937</v>
      </c>
    </row>
    <row r="19494">
      <c r="A19494" s="441">
        <v>45899.95619412037</v>
      </c>
      <c r="B19494" s="294" t="s">
        <v>9938</v>
      </c>
    </row>
    <row r="19495">
      <c r="A19495" s="441">
        <v>45899.95645946759</v>
      </c>
      <c r="B19495" s="294" t="s">
        <v>9939</v>
      </c>
    </row>
    <row r="19496">
      <c r="A19496" s="441">
        <v>45899.9564728588</v>
      </c>
      <c r="B19496" s="294" t="s">
        <v>9711</v>
      </c>
    </row>
    <row r="19497">
      <c r="A19497" s="441">
        <v>45899.9564777662</v>
      </c>
      <c r="B19497" s="294" t="s">
        <v>2398</v>
      </c>
    </row>
    <row r="19498">
      <c r="A19498" s="441">
        <v>45899.95648621528</v>
      </c>
      <c r="B19498" s="294" t="s">
        <v>2399</v>
      </c>
    </row>
    <row r="19499">
      <c r="A19499" s="441">
        <v>45899.95650101852</v>
      </c>
      <c r="B19499" s="294" t="s">
        <v>9940</v>
      </c>
    </row>
    <row r="19500">
      <c r="A19500" s="441">
        <v>45899.956981400464</v>
      </c>
      <c r="B19500" s="294" t="s">
        <v>9941</v>
      </c>
    </row>
    <row r="19501">
      <c r="A19501" s="441">
        <v>45899.9569869213</v>
      </c>
      <c r="B19501" s="294" t="s">
        <v>2274</v>
      </c>
    </row>
    <row r="19502">
      <c r="A19502" s="441">
        <v>45899.956998194444</v>
      </c>
      <c r="B19502" s="294" t="s">
        <v>9711</v>
      </c>
    </row>
    <row r="19503">
      <c r="A19503" s="441">
        <v>45899.95700247685</v>
      </c>
      <c r="B19503" s="294" t="s">
        <v>9714</v>
      </c>
    </row>
    <row r="19504">
      <c r="A19504" s="441">
        <v>45899.95700776621</v>
      </c>
      <c r="B19504" s="294" t="s">
        <v>9918</v>
      </c>
    </row>
    <row r="19505">
      <c r="A19505" s="441">
        <v>45899.957011782404</v>
      </c>
      <c r="B19505" s="294" t="s">
        <v>9919</v>
      </c>
    </row>
    <row r="19506">
      <c r="A19506" s="441">
        <v>45899.95703954861</v>
      </c>
      <c r="B19506" s="294" t="s">
        <v>9942</v>
      </c>
    </row>
    <row r="19507">
      <c r="A19507" s="441">
        <v>45899.95704811343</v>
      </c>
      <c r="B19507" s="294" t="s">
        <v>2612</v>
      </c>
    </row>
    <row r="19508">
      <c r="A19508" s="441">
        <v>45899.95705243056</v>
      </c>
      <c r="B19508" s="294" t="s">
        <v>2398</v>
      </c>
    </row>
    <row r="19509">
      <c r="A19509" s="441">
        <v>45899.957059629625</v>
      </c>
      <c r="B19509" s="294" t="s">
        <v>2399</v>
      </c>
    </row>
    <row r="19510">
      <c r="A19510" s="441">
        <v>45899.95706946759</v>
      </c>
      <c r="B19510" s="294" t="s">
        <v>9943</v>
      </c>
    </row>
    <row r="19511">
      <c r="A19511" s="441">
        <v>45899.95712811343</v>
      </c>
      <c r="B19511" s="294" t="s">
        <v>2278</v>
      </c>
    </row>
    <row r="19512">
      <c r="A19512" s="441">
        <v>45899.95714262732</v>
      </c>
      <c r="B19512" s="294" t="s">
        <v>9944</v>
      </c>
    </row>
    <row r="19513">
      <c r="A19513" s="441">
        <v>45899.95721517361</v>
      </c>
      <c r="B19513" s="294" t="s">
        <v>2280</v>
      </c>
    </row>
    <row r="19514">
      <c r="A19514" s="441">
        <v>45899.95722614584</v>
      </c>
      <c r="B19514" s="294" t="s">
        <v>2281</v>
      </c>
    </row>
    <row r="19515">
      <c r="A19515" s="441">
        <v>45899.95739510417</v>
      </c>
      <c r="B19515" s="294" t="s">
        <v>9945</v>
      </c>
    </row>
    <row r="19516">
      <c r="A19516" s="441">
        <v>45899.95740100695</v>
      </c>
      <c r="B19516" s="294" t="s">
        <v>2283</v>
      </c>
    </row>
    <row r="19517">
      <c r="A19517" s="441">
        <v>45899.95741020833</v>
      </c>
      <c r="B19517" s="294" t="s">
        <v>9946</v>
      </c>
    </row>
    <row r="19518">
      <c r="A19518" s="441">
        <v>45899.95741503472</v>
      </c>
      <c r="B19518" s="294" t="s">
        <v>2285</v>
      </c>
    </row>
    <row r="19519">
      <c r="A19519" s="441">
        <v>45899.957421134255</v>
      </c>
      <c r="B19519" s="294" t="s">
        <v>9947</v>
      </c>
    </row>
    <row r="19520">
      <c r="A19520" s="441">
        <v>45899.95743045139</v>
      </c>
      <c r="B19520" s="294" t="s">
        <v>9948</v>
      </c>
    </row>
    <row r="19521">
      <c r="A19521" s="441">
        <v>45899.957917719905</v>
      </c>
      <c r="B19521" s="294" t="s">
        <v>9949</v>
      </c>
    </row>
    <row r="19522">
      <c r="A19522" s="441">
        <v>45899.95792155093</v>
      </c>
      <c r="B19522" s="294" t="s">
        <v>2274</v>
      </c>
    </row>
    <row r="19523">
      <c r="A19523" s="441">
        <v>45899.957936481485</v>
      </c>
      <c r="B19523" s="294" t="s">
        <v>2612</v>
      </c>
    </row>
    <row r="19524">
      <c r="A19524" s="441">
        <v>45899.95794266203</v>
      </c>
      <c r="B19524" s="294" t="s">
        <v>3957</v>
      </c>
    </row>
    <row r="19525">
      <c r="A19525" s="441">
        <v>45899.957949641204</v>
      </c>
      <c r="B19525" s="294" t="s">
        <v>9918</v>
      </c>
    </row>
    <row r="19526">
      <c r="A19526" s="441">
        <v>45899.95795319445</v>
      </c>
      <c r="B19526" s="294" t="s">
        <v>9919</v>
      </c>
    </row>
    <row r="19527">
      <c r="A19527" s="441">
        <v>45899.95801849537</v>
      </c>
      <c r="B19527" s="294" t="s">
        <v>2278</v>
      </c>
    </row>
    <row r="19528">
      <c r="A19528" s="441">
        <v>45899.95802980324</v>
      </c>
      <c r="B19528" s="294" t="s">
        <v>9950</v>
      </c>
    </row>
    <row r="19529">
      <c r="A19529" s="441">
        <v>45899.95804341436</v>
      </c>
      <c r="B19529" s="294" t="s">
        <v>2280</v>
      </c>
    </row>
    <row r="19530">
      <c r="A19530" s="441">
        <v>45899.9580521412</v>
      </c>
      <c r="B19530" s="294" t="s">
        <v>2281</v>
      </c>
    </row>
    <row r="19531">
      <c r="A19531" s="441">
        <v>45899.95810456018</v>
      </c>
      <c r="B19531" s="294" t="s">
        <v>9951</v>
      </c>
    </row>
    <row r="19532">
      <c r="A19532" s="441">
        <v>45899.95810888889</v>
      </c>
      <c r="B19532" s="294" t="s">
        <v>2283</v>
      </c>
    </row>
    <row r="19533">
      <c r="A19533" s="441">
        <v>45899.95811960648</v>
      </c>
      <c r="B19533" s="294" t="s">
        <v>9952</v>
      </c>
    </row>
    <row r="19534">
      <c r="A19534" s="441">
        <v>45899.95812378472</v>
      </c>
      <c r="B19534" s="294" t="s">
        <v>2285</v>
      </c>
    </row>
    <row r="19535">
      <c r="A19535" s="441">
        <v>45899.95812809028</v>
      </c>
      <c r="B19535" s="294" t="s">
        <v>9953</v>
      </c>
    </row>
    <row r="19536">
      <c r="A19536" s="441">
        <v>45899.95813737268</v>
      </c>
      <c r="B19536" s="294" t="s">
        <v>9954</v>
      </c>
    </row>
    <row r="19537">
      <c r="A19537" s="441">
        <v>45899.96261929398</v>
      </c>
      <c r="B19537" s="294" t="s">
        <v>9955</v>
      </c>
    </row>
    <row r="19538">
      <c r="A19538" s="441">
        <v>45899.96262667824</v>
      </c>
      <c r="B19538" s="294" t="s">
        <v>4045</v>
      </c>
    </row>
    <row r="19539">
      <c r="A19539" s="441">
        <v>45899.962647430555</v>
      </c>
      <c r="B19539" s="294" t="s">
        <v>4046</v>
      </c>
    </row>
    <row r="19540">
      <c r="A19540" s="441">
        <v>45899.96266027778</v>
      </c>
      <c r="B19540" s="294" t="s">
        <v>9956</v>
      </c>
    </row>
    <row r="19541">
      <c r="A19541" s="441">
        <v>45899.96267054398</v>
      </c>
      <c r="B19541" s="294" t="s">
        <v>9957</v>
      </c>
    </row>
    <row r="19542">
      <c r="A19542" s="441">
        <v>45899.96308177084</v>
      </c>
      <c r="B19542" s="294" t="s">
        <v>9958</v>
      </c>
    </row>
    <row r="19543">
      <c r="A19543" s="441">
        <v>45899.96308612269</v>
      </c>
      <c r="B19543" s="294" t="s">
        <v>2274</v>
      </c>
    </row>
    <row r="19544">
      <c r="A19544" s="441">
        <v>45899.96309769676</v>
      </c>
      <c r="B19544" s="294" t="s">
        <v>4045</v>
      </c>
    </row>
    <row r="19545">
      <c r="A19545" s="441">
        <v>45899.963102002315</v>
      </c>
      <c r="B19545" s="294" t="s">
        <v>4050</v>
      </c>
    </row>
    <row r="19546">
      <c r="A19546" s="441">
        <v>45899.963106446754</v>
      </c>
      <c r="B19546" s="294" t="s">
        <v>9918</v>
      </c>
    </row>
    <row r="19547">
      <c r="A19547" s="441">
        <v>45899.96311059028</v>
      </c>
      <c r="B19547" s="294" t="s">
        <v>9919</v>
      </c>
    </row>
    <row r="19548">
      <c r="A19548" s="441">
        <v>45899.963241157406</v>
      </c>
      <c r="B19548" s="294" t="s">
        <v>2342</v>
      </c>
    </row>
    <row r="19549">
      <c r="A19549" s="441">
        <v>45899.963284259255</v>
      </c>
      <c r="B19549" s="294" t="s">
        <v>9959</v>
      </c>
    </row>
    <row r="19550">
      <c r="A19550" s="441">
        <v>45899.96331741898</v>
      </c>
      <c r="B19550" s="294" t="s">
        <v>2280</v>
      </c>
    </row>
    <row r="19551">
      <c r="A19551" s="441">
        <v>45899.96333480324</v>
      </c>
      <c r="B19551" s="294" t="s">
        <v>2281</v>
      </c>
    </row>
    <row r="19552">
      <c r="A19552" s="441">
        <v>45899.963505266205</v>
      </c>
      <c r="B19552" s="294" t="s">
        <v>9960</v>
      </c>
    </row>
    <row r="19553">
      <c r="A19553" s="441">
        <v>45899.96351006944</v>
      </c>
      <c r="B19553" s="294" t="s">
        <v>2283</v>
      </c>
    </row>
    <row r="19554">
      <c r="A19554" s="441">
        <v>45899.96351877315</v>
      </c>
      <c r="B19554" s="294" t="s">
        <v>9961</v>
      </c>
    </row>
    <row r="19555">
      <c r="A19555" s="441">
        <v>45899.96352377315</v>
      </c>
      <c r="B19555" s="294" t="s">
        <v>2285</v>
      </c>
    </row>
    <row r="19556">
      <c r="A19556" s="441">
        <v>45899.96353010417</v>
      </c>
      <c r="B19556" s="294" t="s">
        <v>9962</v>
      </c>
    </row>
    <row r="19557">
      <c r="A19557" s="441">
        <v>45899.96353966436</v>
      </c>
      <c r="B19557" s="294" t="s">
        <v>9963</v>
      </c>
    </row>
    <row r="19558">
      <c r="A19558" s="441">
        <v>45899.96391706019</v>
      </c>
      <c r="B19558" s="294" t="s">
        <v>9964</v>
      </c>
    </row>
    <row r="19559">
      <c r="A19559" s="441">
        <v>45899.963923310184</v>
      </c>
      <c r="B19559" s="294" t="s">
        <v>2577</v>
      </c>
    </row>
    <row r="19560">
      <c r="A19560" s="441">
        <v>45899.96392649306</v>
      </c>
      <c r="B19560" s="294" t="s">
        <v>2398</v>
      </c>
    </row>
    <row r="19561">
      <c r="A19561" s="441">
        <v>45899.96393271991</v>
      </c>
      <c r="B19561" s="294" t="s">
        <v>2399</v>
      </c>
    </row>
    <row r="19562">
      <c r="A19562" s="441">
        <v>45899.96394429398</v>
      </c>
      <c r="B19562" s="294" t="s">
        <v>9965</v>
      </c>
    </row>
    <row r="19563">
      <c r="A19563" s="441">
        <v>45899.96484502315</v>
      </c>
      <c r="B19563" s="294" t="s">
        <v>9966</v>
      </c>
    </row>
    <row r="19564">
      <c r="A19564" s="441">
        <v>45899.96484909722</v>
      </c>
      <c r="B19564" s="294" t="s">
        <v>2274</v>
      </c>
    </row>
    <row r="19565">
      <c r="A19565" s="441">
        <v>45899.964857824074</v>
      </c>
      <c r="B19565" s="294" t="s">
        <v>2577</v>
      </c>
    </row>
    <row r="19566">
      <c r="A19566" s="441">
        <v>45899.96486118056</v>
      </c>
      <c r="B19566" s="294" t="s">
        <v>2586</v>
      </c>
    </row>
    <row r="19567">
      <c r="A19567" s="441">
        <v>45899.96486461806</v>
      </c>
      <c r="B19567" s="294" t="s">
        <v>9918</v>
      </c>
    </row>
    <row r="19568">
      <c r="A19568" s="441">
        <v>45899.96486815972</v>
      </c>
      <c r="B19568" s="294" t="s">
        <v>9919</v>
      </c>
    </row>
    <row r="19569">
      <c r="A19569" s="441">
        <v>45899.96506287037</v>
      </c>
      <c r="B19569" s="294" t="s">
        <v>2374</v>
      </c>
    </row>
    <row r="19570">
      <c r="A19570" s="441">
        <v>45899.96507479167</v>
      </c>
      <c r="B19570" s="294" t="s">
        <v>9967</v>
      </c>
    </row>
    <row r="19571">
      <c r="A19571" s="441">
        <v>45899.96512466435</v>
      </c>
      <c r="B19571" s="294" t="s">
        <v>2280</v>
      </c>
    </row>
    <row r="19572">
      <c r="A19572" s="441">
        <v>45899.96513383102</v>
      </c>
      <c r="B19572" s="294" t="s">
        <v>2281</v>
      </c>
    </row>
    <row r="19573">
      <c r="A19573" s="441">
        <v>45899.96514983797</v>
      </c>
      <c r="B19573" s="294" t="s">
        <v>9968</v>
      </c>
    </row>
    <row r="19574">
      <c r="A19574" s="441">
        <v>45899.96515584491</v>
      </c>
      <c r="B19574" s="294" t="s">
        <v>2739</v>
      </c>
    </row>
    <row r="19575">
      <c r="A19575" s="441">
        <v>45899.965159837964</v>
      </c>
      <c r="B19575" s="294" t="s">
        <v>2398</v>
      </c>
    </row>
    <row r="19576">
      <c r="A19576" s="441">
        <v>45899.965167291666</v>
      </c>
      <c r="B19576" s="294" t="s">
        <v>2399</v>
      </c>
    </row>
    <row r="19577">
      <c r="A19577" s="441">
        <v>45899.965179872685</v>
      </c>
      <c r="B19577" s="294" t="s">
        <v>9969</v>
      </c>
    </row>
    <row r="19578">
      <c r="A19578" s="441">
        <v>45899.965282523146</v>
      </c>
      <c r="B19578" s="294" t="s">
        <v>9970</v>
      </c>
    </row>
    <row r="19579">
      <c r="A19579" s="441">
        <v>45899.965286666666</v>
      </c>
      <c r="B19579" s="294" t="s">
        <v>2283</v>
      </c>
    </row>
    <row r="19580">
      <c r="A19580" s="441">
        <v>45899.96529429399</v>
      </c>
      <c r="B19580" s="294" t="s">
        <v>9971</v>
      </c>
    </row>
    <row r="19581">
      <c r="A19581" s="441">
        <v>45899.96529773148</v>
      </c>
      <c r="B19581" s="294" t="s">
        <v>2285</v>
      </c>
    </row>
    <row r="19582">
      <c r="A19582" s="441">
        <v>45899.96530296296</v>
      </c>
      <c r="B19582" s="294" t="s">
        <v>9972</v>
      </c>
    </row>
    <row r="19583">
      <c r="A19583" s="441">
        <v>45899.9653100463</v>
      </c>
      <c r="B19583" s="294" t="s">
        <v>9973</v>
      </c>
    </row>
    <row r="19584">
      <c r="A19584" s="441">
        <v>45899.965817662036</v>
      </c>
      <c r="B19584" s="294" t="s">
        <v>9974</v>
      </c>
    </row>
    <row r="19585">
      <c r="A19585" s="441">
        <v>45899.965822048616</v>
      </c>
      <c r="B19585" s="294" t="s">
        <v>2274</v>
      </c>
    </row>
    <row r="19586">
      <c r="A19586" s="441">
        <v>45899.965831388894</v>
      </c>
      <c r="B19586" s="294" t="s">
        <v>2739</v>
      </c>
    </row>
    <row r="19587">
      <c r="A19587" s="441">
        <v>45899.965835254625</v>
      </c>
      <c r="B19587" s="294" t="s">
        <v>2744</v>
      </c>
    </row>
    <row r="19588">
      <c r="A19588" s="441">
        <v>45899.96583920139</v>
      </c>
      <c r="B19588" s="294" t="s">
        <v>9918</v>
      </c>
    </row>
    <row r="19589">
      <c r="A19589" s="441">
        <v>45899.96584296296</v>
      </c>
      <c r="B19589" s="294" t="s">
        <v>9919</v>
      </c>
    </row>
    <row r="19590">
      <c r="A19590" s="441">
        <v>45899.96590898148</v>
      </c>
      <c r="B19590" s="294" t="s">
        <v>2342</v>
      </c>
    </row>
    <row r="19591">
      <c r="A19591" s="441">
        <v>45899.96592137731</v>
      </c>
      <c r="B19591" s="294" t="s">
        <v>9975</v>
      </c>
    </row>
    <row r="19592">
      <c r="A19592" s="441">
        <v>45899.965943194446</v>
      </c>
      <c r="B19592" s="294" t="s">
        <v>2280</v>
      </c>
    </row>
    <row r="19593">
      <c r="A19593" s="441">
        <v>45899.965954178246</v>
      </c>
      <c r="B19593" s="294" t="s">
        <v>2281</v>
      </c>
    </row>
    <row r="19594">
      <c r="A19594" s="441">
        <v>45899.96601393518</v>
      </c>
      <c r="B19594" s="294" t="s">
        <v>9976</v>
      </c>
    </row>
    <row r="19595">
      <c r="A19595" s="441">
        <v>45899.96601826389</v>
      </c>
      <c r="B19595" s="294" t="s">
        <v>2283</v>
      </c>
    </row>
    <row r="19596">
      <c r="A19596" s="441">
        <v>45899.966025925925</v>
      </c>
      <c r="B19596" s="294" t="s">
        <v>9977</v>
      </c>
    </row>
    <row r="19597">
      <c r="A19597" s="441">
        <v>45899.966029918985</v>
      </c>
      <c r="B19597" s="294" t="s">
        <v>2285</v>
      </c>
    </row>
    <row r="19598">
      <c r="A19598" s="441">
        <v>45899.96604940972</v>
      </c>
      <c r="B19598" s="294" t="s">
        <v>9978</v>
      </c>
    </row>
    <row r="19599">
      <c r="A19599" s="441">
        <v>45899.96605707176</v>
      </c>
      <c r="B19599" s="294" t="s">
        <v>9979</v>
      </c>
    </row>
    <row r="19600">
      <c r="A19600" s="441">
        <v>45899.984833229166</v>
      </c>
      <c r="B19600" s="294" t="s">
        <v>9980</v>
      </c>
    </row>
    <row r="19601">
      <c r="A19601" s="441">
        <v>45899.98483907407</v>
      </c>
      <c r="B19601" s="294" t="s">
        <v>2260</v>
      </c>
    </row>
    <row r="19602">
      <c r="A19602" s="441">
        <v>45899.98484575232</v>
      </c>
      <c r="B19602" s="294" t="s">
        <v>9153</v>
      </c>
    </row>
    <row r="19603">
      <c r="A19603" s="441">
        <v>45899.984864328704</v>
      </c>
      <c r="B19603" s="294" t="s">
        <v>2264</v>
      </c>
    </row>
    <row r="19604">
      <c r="A19604" s="441">
        <v>45899.987000625</v>
      </c>
      <c r="B19604" s="294" t="s">
        <v>9981</v>
      </c>
    </row>
    <row r="19605">
      <c r="A19605" s="441">
        <v>45899.98700453703</v>
      </c>
      <c r="B19605" s="294" t="s">
        <v>2260</v>
      </c>
    </row>
    <row r="19606">
      <c r="A19606" s="441">
        <v>45899.987020555556</v>
      </c>
      <c r="B19606" s="294" t="s">
        <v>2414</v>
      </c>
    </row>
    <row r="19607">
      <c r="A19607" s="441">
        <v>45899.98703039352</v>
      </c>
      <c r="B19607" s="294" t="s">
        <v>2264</v>
      </c>
    </row>
    <row r="19608">
      <c r="A19608" s="441">
        <v>45899.99257322917</v>
      </c>
      <c r="B19608" s="294" t="s">
        <v>9982</v>
      </c>
    </row>
    <row r="19609">
      <c r="A19609" s="441">
        <v>45899.992582418985</v>
      </c>
      <c r="B19609" s="294" t="s">
        <v>2828</v>
      </c>
    </row>
    <row r="19610">
      <c r="A19610" s="441">
        <v>45899.992599756944</v>
      </c>
      <c r="B19610" s="294" t="s">
        <v>2565</v>
      </c>
    </row>
    <row r="19611">
      <c r="A19611" s="441">
        <v>45899.9926109375</v>
      </c>
      <c r="B19611" s="294" t="s">
        <v>9983</v>
      </c>
    </row>
    <row r="19612">
      <c r="A19612" s="441">
        <v>45899.99262564815</v>
      </c>
      <c r="B19612" s="294" t="s">
        <v>9984</v>
      </c>
    </row>
    <row r="19613">
      <c r="A19613" s="441">
        <v>45899.99292258102</v>
      </c>
      <c r="B19613" s="294" t="s">
        <v>9985</v>
      </c>
    </row>
    <row r="19614">
      <c r="A19614" s="441">
        <v>45899.99292630787</v>
      </c>
      <c r="B19614" s="294" t="s">
        <v>2274</v>
      </c>
    </row>
    <row r="19615">
      <c r="A19615" s="441">
        <v>45899.99294166667</v>
      </c>
      <c r="B19615" s="294" t="s">
        <v>2828</v>
      </c>
    </row>
    <row r="19616">
      <c r="A19616" s="441">
        <v>45899.992946087965</v>
      </c>
      <c r="B19616" s="294" t="s">
        <v>2832</v>
      </c>
    </row>
    <row r="19617">
      <c r="A19617" s="441">
        <v>45899.99295005787</v>
      </c>
      <c r="B19617" s="294" t="s">
        <v>9918</v>
      </c>
    </row>
    <row r="19618">
      <c r="A19618" s="441">
        <v>45899.992954201385</v>
      </c>
      <c r="B19618" s="294" t="s">
        <v>9919</v>
      </c>
    </row>
    <row r="19619">
      <c r="A19619" s="441">
        <v>45899.9932227199</v>
      </c>
      <c r="B19619" s="294" t="s">
        <v>2278</v>
      </c>
    </row>
    <row r="19620">
      <c r="A19620" s="441">
        <v>45899.99323707176</v>
      </c>
      <c r="B19620" s="294" t="s">
        <v>9986</v>
      </c>
    </row>
    <row r="19621">
      <c r="A19621" s="441">
        <v>45899.99328758102</v>
      </c>
      <c r="B19621" s="294" t="s">
        <v>2280</v>
      </c>
    </row>
    <row r="19622">
      <c r="A19622" s="441">
        <v>45899.993296608794</v>
      </c>
      <c r="B19622" s="294" t="s">
        <v>2281</v>
      </c>
    </row>
    <row r="19623">
      <c r="A19623" s="441">
        <v>45899.99356508102</v>
      </c>
      <c r="B19623" s="294" t="s">
        <v>9987</v>
      </c>
    </row>
    <row r="19624">
      <c r="A19624" s="441">
        <v>45899.993569513885</v>
      </c>
      <c r="B19624" s="294" t="s">
        <v>2283</v>
      </c>
    </row>
    <row r="19625">
      <c r="A19625" s="441">
        <v>45899.993581076385</v>
      </c>
      <c r="B19625" s="294" t="s">
        <v>9988</v>
      </c>
    </row>
    <row r="19626">
      <c r="A19626" s="441">
        <v>45899.99358472222</v>
      </c>
      <c r="B19626" s="294" t="s">
        <v>2285</v>
      </c>
    </row>
    <row r="19627">
      <c r="A19627" s="441">
        <v>45899.99359008102</v>
      </c>
      <c r="B19627" s="294" t="s">
        <v>9989</v>
      </c>
    </row>
    <row r="19628">
      <c r="A19628" s="441">
        <v>45899.99359780093</v>
      </c>
      <c r="B19628" s="294" t="s">
        <v>9990</v>
      </c>
    </row>
    <row r="19629">
      <c r="A19629" s="441">
        <v>45900.00117743056</v>
      </c>
      <c r="B19629" s="294" t="s">
        <v>9991</v>
      </c>
    </row>
    <row r="19630">
      <c r="A19630" s="441">
        <v>45900.00118876157</v>
      </c>
      <c r="B19630" s="294" t="s">
        <v>2275</v>
      </c>
    </row>
    <row r="19631">
      <c r="A19631" s="441">
        <v>45900.001204409724</v>
      </c>
      <c r="B19631" s="294" t="s">
        <v>2565</v>
      </c>
    </row>
    <row r="19632">
      <c r="A19632" s="441">
        <v>45900.00121847222</v>
      </c>
      <c r="B19632" s="294" t="s">
        <v>9992</v>
      </c>
    </row>
    <row r="19633">
      <c r="A19633" s="441">
        <v>45900.001232361115</v>
      </c>
      <c r="B19633" s="294" t="s">
        <v>9993</v>
      </c>
    </row>
    <row r="19634">
      <c r="A19634" s="441">
        <v>45900.00124543982</v>
      </c>
      <c r="B19634" s="294" t="s">
        <v>9994</v>
      </c>
    </row>
    <row r="19635">
      <c r="A19635" s="441">
        <v>45900.00124916667</v>
      </c>
      <c r="B19635" s="294" t="s">
        <v>2260</v>
      </c>
    </row>
    <row r="19636">
      <c r="A19636" s="441">
        <v>45900.001252835646</v>
      </c>
      <c r="B19636" s="294" t="s">
        <v>2593</v>
      </c>
    </row>
    <row r="19637">
      <c r="A19637" s="441">
        <v>45900.00125631945</v>
      </c>
      <c r="B19637" s="294" t="s">
        <v>2264</v>
      </c>
    </row>
    <row r="19638">
      <c r="A19638" s="441">
        <v>45900.00169903935</v>
      </c>
      <c r="B19638" s="294" t="s">
        <v>9995</v>
      </c>
    </row>
    <row r="19639">
      <c r="A19639" s="441">
        <v>45900.00170324074</v>
      </c>
      <c r="B19639" s="294" t="s">
        <v>2260</v>
      </c>
    </row>
    <row r="19640">
      <c r="A19640" s="441">
        <v>45900.001710682875</v>
      </c>
      <c r="B19640" s="294" t="s">
        <v>2927</v>
      </c>
    </row>
    <row r="19641">
      <c r="A19641" s="441">
        <v>45900.00171488426</v>
      </c>
      <c r="B19641" s="294" t="s">
        <v>2264</v>
      </c>
    </row>
    <row r="19642">
      <c r="A19642" s="441">
        <v>45900.00219299769</v>
      </c>
      <c r="B19642" s="294" t="s">
        <v>9996</v>
      </c>
    </row>
    <row r="19643">
      <c r="A19643" s="441">
        <v>45900.00220791667</v>
      </c>
      <c r="B19643" s="294" t="s">
        <v>2274</v>
      </c>
    </row>
    <row r="19644">
      <c r="A19644" s="441">
        <v>45900.002215995366</v>
      </c>
      <c r="B19644" s="294" t="s">
        <v>2275</v>
      </c>
    </row>
    <row r="19645">
      <c r="A19645" s="441">
        <v>45900.00221851852</v>
      </c>
      <c r="B19645" s="294" t="s">
        <v>2276</v>
      </c>
    </row>
    <row r="19646">
      <c r="A19646" s="441">
        <v>45900.00222188658</v>
      </c>
      <c r="B19646" s="294" t="s">
        <v>9918</v>
      </c>
    </row>
    <row r="19647">
      <c r="A19647" s="441">
        <v>45900.002224930555</v>
      </c>
      <c r="B19647" s="294" t="s">
        <v>9919</v>
      </c>
    </row>
    <row r="19648">
      <c r="A19648" s="441">
        <v>45900.002348587965</v>
      </c>
      <c r="B19648" s="294" t="s">
        <v>2342</v>
      </c>
    </row>
    <row r="19649">
      <c r="A19649" s="441">
        <v>45900.00235934027</v>
      </c>
      <c r="B19649" s="294" t="s">
        <v>9997</v>
      </c>
    </row>
    <row r="19650">
      <c r="A19650" s="441">
        <v>45900.00239233796</v>
      </c>
      <c r="B19650" s="294" t="s">
        <v>2280</v>
      </c>
    </row>
    <row r="19651">
      <c r="A19651" s="441">
        <v>45900.00240077546</v>
      </c>
      <c r="B19651" s="294" t="s">
        <v>2281</v>
      </c>
    </row>
    <row r="19652">
      <c r="A19652" s="441">
        <v>45900.00250484954</v>
      </c>
      <c r="B19652" s="294" t="s">
        <v>9998</v>
      </c>
    </row>
    <row r="19653">
      <c r="A19653" s="441">
        <v>45900.00250844908</v>
      </c>
      <c r="B19653" s="294" t="s">
        <v>2283</v>
      </c>
    </row>
    <row r="19654">
      <c r="A19654" s="441">
        <v>45900.00252368055</v>
      </c>
      <c r="B19654" s="294" t="s">
        <v>9999</v>
      </c>
    </row>
    <row r="19655">
      <c r="A19655" s="441">
        <v>45900.002533391205</v>
      </c>
      <c r="B19655" s="294" t="s">
        <v>2285</v>
      </c>
    </row>
    <row r="19656">
      <c r="A19656" s="441">
        <v>45900.002538368055</v>
      </c>
      <c r="B19656" s="294" t="s">
        <v>10000</v>
      </c>
    </row>
    <row r="19657">
      <c r="A19657" s="441">
        <v>45900.002546180556</v>
      </c>
      <c r="B19657" s="294" t="s">
        <v>10001</v>
      </c>
    </row>
    <row r="19658">
      <c r="A19658" s="441">
        <v>45900.02680564814</v>
      </c>
      <c r="B19658" s="294" t="s">
        <v>10002</v>
      </c>
    </row>
    <row r="19659">
      <c r="A19659" s="441">
        <v>45900.02680893519</v>
      </c>
      <c r="B19659" s="294" t="s">
        <v>2260</v>
      </c>
    </row>
    <row r="19660">
      <c r="A19660" s="441">
        <v>45900.02681605324</v>
      </c>
      <c r="B19660" s="294" t="s">
        <v>2550</v>
      </c>
    </row>
    <row r="19661">
      <c r="A19661" s="441">
        <v>45900.02682767361</v>
      </c>
      <c r="B19661" s="294" t="s">
        <v>2262</v>
      </c>
    </row>
    <row r="19662">
      <c r="A19662" s="441">
        <v>45900.02683509259</v>
      </c>
      <c r="B19662" s="294" t="s">
        <v>9475</v>
      </c>
    </row>
    <row r="19663">
      <c r="A19663" s="441">
        <v>45900.02685333333</v>
      </c>
      <c r="B19663" s="294" t="s">
        <v>2264</v>
      </c>
    </row>
    <row r="19664">
      <c r="A19664" s="441">
        <v>45900.02703765046</v>
      </c>
      <c r="B19664" s="294" t="s">
        <v>10003</v>
      </c>
    </row>
    <row r="19665">
      <c r="A19665" s="441">
        <v>45900.027058865744</v>
      </c>
      <c r="B19665" s="294" t="s">
        <v>2553</v>
      </c>
    </row>
    <row r="19666">
      <c r="A19666" s="441">
        <v>45900.027062928246</v>
      </c>
      <c r="B19666" s="294" t="s">
        <v>2554</v>
      </c>
    </row>
    <row r="19667">
      <c r="A19667" s="441">
        <v>45900.027070324075</v>
      </c>
      <c r="B19667" s="294" t="s">
        <v>10004</v>
      </c>
    </row>
    <row r="19668">
      <c r="A19668" s="441">
        <v>45900.02709101852</v>
      </c>
      <c r="B19668" s="294" t="s">
        <v>10005</v>
      </c>
    </row>
    <row r="19669">
      <c r="A19669" s="441">
        <v>45900.027941238426</v>
      </c>
      <c r="B19669" s="294" t="s">
        <v>10006</v>
      </c>
    </row>
    <row r="19670">
      <c r="A19670" s="441">
        <v>45900.02794546296</v>
      </c>
      <c r="B19670" s="294" t="s">
        <v>2274</v>
      </c>
    </row>
    <row r="19671">
      <c r="A19671" s="441">
        <v>45900.02795607639</v>
      </c>
      <c r="B19671" s="294" t="s">
        <v>2553</v>
      </c>
    </row>
    <row r="19672">
      <c r="A19672" s="441">
        <v>45900.027960046296</v>
      </c>
      <c r="B19672" s="294" t="s">
        <v>2558</v>
      </c>
    </row>
    <row r="19673">
      <c r="A19673" s="441">
        <v>45900.02796487269</v>
      </c>
      <c r="B19673" s="294" t="s">
        <v>9918</v>
      </c>
    </row>
    <row r="19674">
      <c r="A19674" s="441">
        <v>45900.027978564816</v>
      </c>
      <c r="B19674" s="294" t="s">
        <v>9919</v>
      </c>
    </row>
    <row r="19675">
      <c r="A19675" s="441">
        <v>45900.02815194444</v>
      </c>
      <c r="B19675" s="294" t="s">
        <v>2278</v>
      </c>
    </row>
    <row r="19676">
      <c r="A19676" s="441">
        <v>45900.02816877315</v>
      </c>
      <c r="B19676" s="294" t="s">
        <v>10007</v>
      </c>
    </row>
    <row r="19677">
      <c r="A19677" s="441">
        <v>45900.02820185185</v>
      </c>
      <c r="B19677" s="294" t="s">
        <v>2280</v>
      </c>
    </row>
    <row r="19678">
      <c r="A19678" s="441">
        <v>45900.02821305556</v>
      </c>
      <c r="B19678" s="294" t="s">
        <v>2281</v>
      </c>
    </row>
    <row r="19679">
      <c r="A19679" s="441">
        <v>45900.028600879625</v>
      </c>
      <c r="B19679" s="294" t="s">
        <v>10008</v>
      </c>
    </row>
    <row r="19680">
      <c r="A19680" s="441">
        <v>45900.02860721065</v>
      </c>
      <c r="B19680" s="294" t="s">
        <v>2283</v>
      </c>
    </row>
    <row r="19681">
      <c r="A19681" s="441">
        <v>45900.02862592593</v>
      </c>
      <c r="B19681" s="294" t="s">
        <v>10009</v>
      </c>
    </row>
    <row r="19682">
      <c r="A19682" s="441">
        <v>45900.028629872686</v>
      </c>
      <c r="B19682" s="294" t="s">
        <v>2285</v>
      </c>
    </row>
    <row r="19683">
      <c r="A19683" s="441">
        <v>45900.02863689815</v>
      </c>
      <c r="B19683" s="294" t="s">
        <v>10010</v>
      </c>
    </row>
    <row r="19684">
      <c r="A19684" s="441">
        <v>45900.02864618055</v>
      </c>
      <c r="B19684" s="294" t="s">
        <v>10011</v>
      </c>
    </row>
    <row r="19685">
      <c r="A19685" s="441">
        <v>45900.25718072917</v>
      </c>
      <c r="B19685" s="294" t="s">
        <v>10012</v>
      </c>
    </row>
    <row r="19686">
      <c r="A19686" s="441">
        <v>45900.25725480324</v>
      </c>
      <c r="B19686" s="294" t="s">
        <v>10013</v>
      </c>
    </row>
    <row r="19687">
      <c r="A19687" s="441">
        <v>45900.25726324074</v>
      </c>
      <c r="B19687" s="294" t="s">
        <v>2283</v>
      </c>
    </row>
    <row r="19688">
      <c r="A19688" s="441">
        <v>45900.25728313657</v>
      </c>
      <c r="B19688" s="294" t="s">
        <v>10014</v>
      </c>
    </row>
    <row r="19689">
      <c r="A19689" s="441">
        <v>45900.35791883102</v>
      </c>
      <c r="B19689" s="294" t="s">
        <v>10015</v>
      </c>
    </row>
    <row r="19690">
      <c r="A19690" s="441">
        <v>45900.357923483796</v>
      </c>
      <c r="B19690" s="294" t="s">
        <v>2260</v>
      </c>
    </row>
    <row r="19691">
      <c r="A19691" s="441">
        <v>45900.35792689815</v>
      </c>
      <c r="B19691" s="294" t="s">
        <v>2301</v>
      </c>
    </row>
    <row r="19692">
      <c r="A19692" s="441">
        <v>45900.357931412036</v>
      </c>
      <c r="B19692" s="294" t="s">
        <v>2267</v>
      </c>
    </row>
    <row r="19693">
      <c r="A19693" s="441">
        <v>45900.357949247686</v>
      </c>
      <c r="B19693" s="294" t="s">
        <v>2264</v>
      </c>
    </row>
    <row r="19694">
      <c r="A19694" s="441">
        <v>45900.375082928236</v>
      </c>
      <c r="B19694" s="294" t="s">
        <v>2290</v>
      </c>
    </row>
    <row r="19695">
      <c r="A19695" s="441">
        <v>45900.37572844907</v>
      </c>
      <c r="B19695" s="294" t="s">
        <v>4122</v>
      </c>
    </row>
    <row r="19696">
      <c r="A19696" s="441">
        <v>45900.375830046294</v>
      </c>
      <c r="B19696" s="294" t="s">
        <v>2658</v>
      </c>
    </row>
    <row r="19697">
      <c r="A19697" s="441">
        <v>45900.37583467593</v>
      </c>
      <c r="B19697" s="294" t="s">
        <v>3022</v>
      </c>
    </row>
    <row r="19698">
      <c r="A19698" s="441">
        <v>45900.37585309028</v>
      </c>
      <c r="B19698" s="294" t="s">
        <v>10016</v>
      </c>
    </row>
    <row r="19699">
      <c r="A19699" s="441">
        <v>45900.37586695602</v>
      </c>
      <c r="B19699" s="294" t="s">
        <v>10017</v>
      </c>
    </row>
    <row r="19700">
      <c r="A19700" s="441">
        <v>45900.37587653935</v>
      </c>
      <c r="B19700" s="294" t="s">
        <v>10018</v>
      </c>
    </row>
    <row r="19701">
      <c r="A19701" s="441">
        <v>45900.37588547454</v>
      </c>
      <c r="B19701" s="294" t="s">
        <v>2283</v>
      </c>
    </row>
    <row r="19702">
      <c r="A19702" s="441">
        <v>45900.37590645833</v>
      </c>
      <c r="B19702" s="294" t="s">
        <v>10019</v>
      </c>
    </row>
    <row r="19703">
      <c r="A19703" s="441">
        <v>45900.40601634259</v>
      </c>
      <c r="B19703" s="294" t="s">
        <v>10020</v>
      </c>
    </row>
    <row r="19704">
      <c r="A19704" s="441">
        <v>45900.4060250926</v>
      </c>
      <c r="B19704" s="294" t="s">
        <v>2625</v>
      </c>
    </row>
    <row r="19705">
      <c r="A19705" s="441">
        <v>45900.40605395833</v>
      </c>
      <c r="B19705" s="294" t="s">
        <v>2398</v>
      </c>
    </row>
    <row r="19706">
      <c r="A19706" s="441">
        <v>45900.40606046296</v>
      </c>
      <c r="B19706" s="294" t="s">
        <v>2399</v>
      </c>
    </row>
    <row r="19707">
      <c r="A19707" s="441">
        <v>45900.40607434028</v>
      </c>
      <c r="B19707" s="294" t="s">
        <v>10021</v>
      </c>
    </row>
    <row r="19708">
      <c r="A19708" s="441">
        <v>45900.40697105324</v>
      </c>
      <c r="B19708" s="294" t="s">
        <v>10022</v>
      </c>
    </row>
    <row r="19709">
      <c r="A19709" s="441">
        <v>45900.40697640047</v>
      </c>
      <c r="B19709" s="294" t="s">
        <v>2274</v>
      </c>
    </row>
    <row r="19710">
      <c r="A19710" s="441">
        <v>45900.40698697917</v>
      </c>
      <c r="B19710" s="294" t="s">
        <v>2625</v>
      </c>
    </row>
    <row r="19711">
      <c r="A19711" s="441">
        <v>45900.40700078703</v>
      </c>
      <c r="B19711" s="294" t="s">
        <v>2628</v>
      </c>
    </row>
    <row r="19712">
      <c r="A19712" s="441">
        <v>45900.407005960646</v>
      </c>
      <c r="B19712" s="294" t="s">
        <v>9918</v>
      </c>
    </row>
    <row r="19713">
      <c r="A19713" s="441">
        <v>45900.40701070602</v>
      </c>
      <c r="B19713" s="294" t="s">
        <v>9919</v>
      </c>
    </row>
    <row r="19714">
      <c r="A19714" s="441">
        <v>45900.40720475695</v>
      </c>
      <c r="B19714" s="294" t="s">
        <v>10023</v>
      </c>
    </row>
    <row r="19715">
      <c r="A19715" s="441">
        <v>45900.40721302084</v>
      </c>
      <c r="B19715" s="294" t="s">
        <v>2426</v>
      </c>
    </row>
    <row r="19716">
      <c r="A19716" s="441">
        <v>45900.40721690972</v>
      </c>
      <c r="B19716" s="294" t="s">
        <v>2398</v>
      </c>
    </row>
    <row r="19717">
      <c r="A19717" s="441">
        <v>45900.40722465278</v>
      </c>
      <c r="B19717" s="294" t="s">
        <v>2399</v>
      </c>
    </row>
    <row r="19718">
      <c r="A19718" s="441">
        <v>45900.40723859954</v>
      </c>
      <c r="B19718" s="294" t="s">
        <v>10024</v>
      </c>
    </row>
    <row r="19719">
      <c r="A19719" s="441">
        <v>45900.4073096875</v>
      </c>
      <c r="B19719" s="294" t="s">
        <v>2333</v>
      </c>
    </row>
    <row r="19720">
      <c r="A19720" s="441">
        <v>45900.40732612269</v>
      </c>
      <c r="B19720" s="294" t="s">
        <v>10025</v>
      </c>
    </row>
    <row r="19721">
      <c r="A19721" s="441">
        <v>45900.40738605324</v>
      </c>
      <c r="B19721" s="294" t="s">
        <v>2280</v>
      </c>
    </row>
    <row r="19722">
      <c r="A19722" s="441">
        <v>45900.40739976852</v>
      </c>
      <c r="B19722" s="294" t="s">
        <v>2281</v>
      </c>
    </row>
    <row r="19723">
      <c r="A19723" s="441">
        <v>45900.40750752315</v>
      </c>
      <c r="B19723" s="294" t="s">
        <v>10026</v>
      </c>
    </row>
    <row r="19724">
      <c r="A19724" s="441">
        <v>45900.40752702546</v>
      </c>
      <c r="B19724" s="294" t="s">
        <v>2274</v>
      </c>
    </row>
    <row r="19725">
      <c r="A19725" s="441">
        <v>45900.407539340275</v>
      </c>
      <c r="B19725" s="294" t="s">
        <v>2426</v>
      </c>
    </row>
    <row r="19726">
      <c r="A19726" s="441">
        <v>45900.40754351852</v>
      </c>
      <c r="B19726" s="294" t="s">
        <v>2429</v>
      </c>
    </row>
    <row r="19727">
      <c r="A19727" s="441">
        <v>45900.40754722222</v>
      </c>
      <c r="B19727" s="294" t="s">
        <v>9918</v>
      </c>
    </row>
    <row r="19728">
      <c r="A19728" s="441">
        <v>45900.40755121528</v>
      </c>
      <c r="B19728" s="294" t="s">
        <v>9919</v>
      </c>
    </row>
    <row r="19729">
      <c r="A19729" s="441">
        <v>45900.407666307874</v>
      </c>
      <c r="B19729" s="294" t="s">
        <v>4176</v>
      </c>
    </row>
    <row r="19730">
      <c r="A19730" s="441">
        <v>45900.40767372685</v>
      </c>
      <c r="B19730" s="294" t="s">
        <v>10027</v>
      </c>
    </row>
    <row r="19731">
      <c r="A19731" s="441">
        <v>45900.4077019213</v>
      </c>
      <c r="B19731" s="294" t="s">
        <v>2278</v>
      </c>
    </row>
    <row r="19732">
      <c r="A19732" s="441">
        <v>45900.40771759259</v>
      </c>
      <c r="B19732" s="294" t="s">
        <v>10028</v>
      </c>
    </row>
    <row r="19733">
      <c r="A19733" s="441">
        <v>45900.40775329861</v>
      </c>
      <c r="B19733" s="294" t="s">
        <v>2280</v>
      </c>
    </row>
    <row r="19734">
      <c r="A19734" s="441">
        <v>45900.407764375</v>
      </c>
      <c r="B19734" s="294" t="s">
        <v>2281</v>
      </c>
    </row>
    <row r="19735">
      <c r="A19735" s="441">
        <v>45900.407909305555</v>
      </c>
      <c r="B19735" s="294" t="s">
        <v>2431</v>
      </c>
    </row>
    <row r="19736">
      <c r="A19736" s="441">
        <v>45900.4079212037</v>
      </c>
      <c r="B19736" s="294" t="s">
        <v>10029</v>
      </c>
    </row>
    <row r="19737">
      <c r="A19737" s="441">
        <v>45900.40799165509</v>
      </c>
      <c r="B19737" s="294" t="s">
        <v>2435</v>
      </c>
    </row>
    <row r="19738">
      <c r="A19738" s="441">
        <v>45900.40799760417</v>
      </c>
      <c r="B19738" s="294" t="s">
        <v>10030</v>
      </c>
    </row>
    <row r="19739">
      <c r="A19739" s="441">
        <v>45900.40800247685</v>
      </c>
      <c r="B19739" s="294" t="s">
        <v>2283</v>
      </c>
    </row>
    <row r="19740">
      <c r="A19740" s="441">
        <v>45900.408013912034</v>
      </c>
      <c r="B19740" s="294" t="s">
        <v>10031</v>
      </c>
    </row>
    <row r="19741">
      <c r="A19741" s="441">
        <v>45900.408018437505</v>
      </c>
      <c r="B19741" s="294" t="s">
        <v>2285</v>
      </c>
    </row>
    <row r="19742">
      <c r="A19742" s="441">
        <v>45900.40802559028</v>
      </c>
      <c r="B19742" s="294" t="s">
        <v>10032</v>
      </c>
    </row>
    <row r="19743">
      <c r="A19743" s="441">
        <v>45900.40803534722</v>
      </c>
      <c r="B19743" s="294" t="s">
        <v>10033</v>
      </c>
    </row>
    <row r="19744">
      <c r="A19744" s="441">
        <v>45900.40806122685</v>
      </c>
      <c r="B19744" s="294" t="s">
        <v>10034</v>
      </c>
    </row>
    <row r="19745">
      <c r="A19745" s="441">
        <v>45900.408188773145</v>
      </c>
      <c r="B19745" s="294" t="s">
        <v>10035</v>
      </c>
    </row>
    <row r="19746">
      <c r="A19746" s="441">
        <v>45900.40819690972</v>
      </c>
      <c r="B19746" s="294" t="s">
        <v>2435</v>
      </c>
    </row>
    <row r="19747">
      <c r="A19747" s="441">
        <v>45900.40820106481</v>
      </c>
      <c r="B19747" s="294" t="s">
        <v>10036</v>
      </c>
    </row>
    <row r="19748">
      <c r="A19748" s="441">
        <v>45900.40820505787</v>
      </c>
      <c r="B19748" s="294" t="s">
        <v>2283</v>
      </c>
    </row>
    <row r="19749">
      <c r="A19749" s="441">
        <v>45900.4082202662</v>
      </c>
      <c r="B19749" s="294" t="s">
        <v>10037</v>
      </c>
    </row>
    <row r="19750">
      <c r="A19750" s="441">
        <v>45900.40822428241</v>
      </c>
      <c r="B19750" s="294" t="s">
        <v>2285</v>
      </c>
    </row>
    <row r="19751">
      <c r="A19751" s="441">
        <v>45900.40823033565</v>
      </c>
      <c r="B19751" s="294" t="s">
        <v>10038</v>
      </c>
    </row>
    <row r="19752">
      <c r="A19752" s="441">
        <v>45900.40823891204</v>
      </c>
      <c r="B19752" s="294" t="s">
        <v>10039</v>
      </c>
    </row>
    <row r="19753">
      <c r="A19753" s="441">
        <v>45900.428752893524</v>
      </c>
      <c r="B19753" s="294" t="s">
        <v>10040</v>
      </c>
    </row>
    <row r="19754">
      <c r="A19754" s="441">
        <v>45900.42876347222</v>
      </c>
      <c r="B19754" s="294" t="s">
        <v>4160</v>
      </c>
    </row>
    <row r="19755">
      <c r="A19755" s="441">
        <v>45900.42878333334</v>
      </c>
      <c r="B19755" s="294" t="s">
        <v>2398</v>
      </c>
    </row>
    <row r="19756">
      <c r="A19756" s="441">
        <v>45900.428790949074</v>
      </c>
      <c r="B19756" s="294" t="s">
        <v>2399</v>
      </c>
    </row>
    <row r="19757">
      <c r="A19757" s="441">
        <v>45900.428809351855</v>
      </c>
      <c r="B19757" s="294" t="s">
        <v>10041</v>
      </c>
    </row>
    <row r="19758">
      <c r="A19758" s="441">
        <v>45900.42963646991</v>
      </c>
      <c r="B19758" s="294" t="s">
        <v>10042</v>
      </c>
    </row>
    <row r="19759">
      <c r="A19759" s="441">
        <v>45900.429641678245</v>
      </c>
      <c r="B19759" s="294" t="s">
        <v>2274</v>
      </c>
    </row>
    <row r="19760">
      <c r="A19760" s="441">
        <v>45900.42965959491</v>
      </c>
      <c r="B19760" s="294" t="s">
        <v>4160</v>
      </c>
    </row>
    <row r="19761">
      <c r="A19761" s="441">
        <v>45900.42966415509</v>
      </c>
      <c r="B19761" s="294" t="s">
        <v>4183</v>
      </c>
    </row>
    <row r="19762">
      <c r="A19762" s="441">
        <v>45900.4296775463</v>
      </c>
      <c r="B19762" s="294" t="s">
        <v>9918</v>
      </c>
    </row>
    <row r="19763">
      <c r="A19763" s="441">
        <v>45900.42968256945</v>
      </c>
      <c r="B19763" s="294" t="s">
        <v>9919</v>
      </c>
    </row>
    <row r="19764">
      <c r="A19764" s="441">
        <v>45900.429845555554</v>
      </c>
      <c r="B19764" s="294" t="s">
        <v>2278</v>
      </c>
    </row>
    <row r="19765">
      <c r="A19765" s="441">
        <v>45900.42986225695</v>
      </c>
      <c r="B19765" s="294" t="s">
        <v>10043</v>
      </c>
    </row>
    <row r="19766">
      <c r="A19766" s="441">
        <v>45900.4299544213</v>
      </c>
      <c r="B19766" s="294" t="s">
        <v>2280</v>
      </c>
    </row>
    <row r="19767">
      <c r="A19767" s="441">
        <v>45900.42996767361</v>
      </c>
      <c r="B19767" s="294" t="s">
        <v>2281</v>
      </c>
    </row>
    <row r="19768">
      <c r="A19768" s="441">
        <v>45900.43014966435</v>
      </c>
      <c r="B19768" s="294" t="s">
        <v>4185</v>
      </c>
    </row>
    <row r="19769">
      <c r="A19769" s="441">
        <v>45900.43015690972</v>
      </c>
      <c r="B19769" s="294" t="s">
        <v>10044</v>
      </c>
    </row>
    <row r="19770">
      <c r="A19770" s="441">
        <v>45900.430274363425</v>
      </c>
      <c r="B19770" s="294" t="s">
        <v>4187</v>
      </c>
    </row>
    <row r="19771">
      <c r="A19771" s="441">
        <v>45900.430279189815</v>
      </c>
      <c r="B19771" s="294" t="s">
        <v>10045</v>
      </c>
    </row>
    <row r="19772">
      <c r="A19772" s="441">
        <v>45900.43028418982</v>
      </c>
      <c r="B19772" s="294" t="s">
        <v>2283</v>
      </c>
    </row>
    <row r="19773">
      <c r="A19773" s="441">
        <v>45900.43029333334</v>
      </c>
      <c r="B19773" s="294" t="s">
        <v>10046</v>
      </c>
    </row>
    <row r="19774">
      <c r="A19774" s="441">
        <v>45900.43029778935</v>
      </c>
      <c r="B19774" s="294" t="s">
        <v>2285</v>
      </c>
    </row>
    <row r="19775">
      <c r="A19775" s="441">
        <v>45900.43030511574</v>
      </c>
      <c r="B19775" s="294" t="s">
        <v>10047</v>
      </c>
    </row>
    <row r="19776">
      <c r="A19776" s="441">
        <v>45900.430315590274</v>
      </c>
      <c r="B19776" s="294" t="s">
        <v>10048</v>
      </c>
    </row>
    <row r="19777">
      <c r="A19777" s="441">
        <v>45900.43539741898</v>
      </c>
      <c r="B19777" s="294" t="s">
        <v>10049</v>
      </c>
    </row>
    <row r="19778">
      <c r="A19778" s="441">
        <v>45900.435402268515</v>
      </c>
      <c r="B19778" s="294" t="s">
        <v>2260</v>
      </c>
    </row>
    <row r="19779">
      <c r="A19779" s="441">
        <v>45900.43540675926</v>
      </c>
      <c r="B19779" s="294" t="s">
        <v>2266</v>
      </c>
    </row>
    <row r="19780">
      <c r="A19780" s="441">
        <v>45900.43542461806</v>
      </c>
      <c r="B19780" s="294" t="s">
        <v>2267</v>
      </c>
    </row>
    <row r="19781">
      <c r="A19781" s="441">
        <v>45900.43542851852</v>
      </c>
      <c r="B19781" s="294" t="s">
        <v>2264</v>
      </c>
    </row>
    <row r="19782">
      <c r="A19782" s="441">
        <v>45900.43568358796</v>
      </c>
      <c r="B19782" s="294" t="s">
        <v>10050</v>
      </c>
    </row>
    <row r="19783">
      <c r="A19783" s="441">
        <v>45900.43569010417</v>
      </c>
      <c r="B19783" s="294" t="s">
        <v>2260</v>
      </c>
    </row>
    <row r="19784">
      <c r="A19784" s="441">
        <v>45900.435695567125</v>
      </c>
      <c r="B19784" s="294" t="s">
        <v>2266</v>
      </c>
    </row>
    <row r="19785">
      <c r="A19785" s="441">
        <v>45900.43570519676</v>
      </c>
      <c r="B19785" s="294" t="s">
        <v>2267</v>
      </c>
    </row>
    <row r="19786">
      <c r="A19786" s="441">
        <v>45900.435710590275</v>
      </c>
      <c r="B19786" s="294" t="s">
        <v>2264</v>
      </c>
    </row>
    <row r="19787">
      <c r="A19787" s="441">
        <v>45900.43600630787</v>
      </c>
      <c r="B19787" s="294" t="s">
        <v>10051</v>
      </c>
    </row>
    <row r="19788">
      <c r="A19788" s="441">
        <v>45900.43601670139</v>
      </c>
      <c r="B19788" s="294" t="s">
        <v>2260</v>
      </c>
    </row>
    <row r="19789">
      <c r="A19789" s="441">
        <v>45900.43602047453</v>
      </c>
      <c r="B19789" s="294" t="s">
        <v>2266</v>
      </c>
    </row>
    <row r="19790">
      <c r="A19790" s="441">
        <v>45900.43602715278</v>
      </c>
      <c r="B19790" s="294" t="s">
        <v>2267</v>
      </c>
    </row>
    <row r="19791">
      <c r="A19791" s="441">
        <v>45900.43602771991</v>
      </c>
      <c r="B19791" s="294" t="s">
        <v>10052</v>
      </c>
    </row>
    <row r="19792">
      <c r="A19792" s="441">
        <v>45900.43603172454</v>
      </c>
      <c r="B19792" s="294" t="s">
        <v>2264</v>
      </c>
    </row>
    <row r="19793">
      <c r="A19793" s="441">
        <v>45900.43603302083</v>
      </c>
      <c r="B19793" s="294" t="s">
        <v>2260</v>
      </c>
    </row>
    <row r="19794">
      <c r="A19794" s="441">
        <v>45900.436038831016</v>
      </c>
      <c r="B19794" s="294" t="s">
        <v>2266</v>
      </c>
    </row>
    <row r="19795">
      <c r="A19795" s="441">
        <v>45900.43604423611</v>
      </c>
      <c r="B19795" s="294" t="s">
        <v>2267</v>
      </c>
    </row>
    <row r="19796">
      <c r="A19796" s="441">
        <v>45900.436048240736</v>
      </c>
      <c r="B19796" s="294" t="s">
        <v>2264</v>
      </c>
    </row>
    <row r="19797">
      <c r="A19797" s="441">
        <v>45900.43631291667</v>
      </c>
      <c r="B19797" s="294" t="s">
        <v>10053</v>
      </c>
    </row>
    <row r="19798">
      <c r="A19798" s="441">
        <v>45900.436316782405</v>
      </c>
      <c r="B19798" s="294" t="s">
        <v>2260</v>
      </c>
    </row>
    <row r="19799">
      <c r="A19799" s="441">
        <v>45900.43632030093</v>
      </c>
      <c r="B19799" s="294" t="s">
        <v>2266</v>
      </c>
    </row>
    <row r="19800">
      <c r="A19800" s="441">
        <v>45900.43632447917</v>
      </c>
      <c r="B19800" s="294" t="s">
        <v>2267</v>
      </c>
    </row>
    <row r="19801">
      <c r="A19801" s="441">
        <v>45900.436328194446</v>
      </c>
      <c r="B19801" s="294" t="s">
        <v>2264</v>
      </c>
    </row>
    <row r="19802">
      <c r="A19802" s="441">
        <v>45900.43787180555</v>
      </c>
      <c r="B19802" s="294" t="s">
        <v>10054</v>
      </c>
    </row>
    <row r="19803">
      <c r="A19803" s="441">
        <v>45900.43788277778</v>
      </c>
      <c r="B19803" s="294" t="s">
        <v>7263</v>
      </c>
    </row>
    <row r="19804">
      <c r="A19804" s="441">
        <v>45900.437887939814</v>
      </c>
      <c r="B19804" s="294" t="s">
        <v>2398</v>
      </c>
    </row>
    <row r="19805">
      <c r="A19805" s="441">
        <v>45900.43789609954</v>
      </c>
      <c r="B19805" s="294" t="s">
        <v>2399</v>
      </c>
    </row>
    <row r="19806">
      <c r="A19806" s="441">
        <v>45900.43790827546</v>
      </c>
      <c r="B19806" s="294" t="s">
        <v>10055</v>
      </c>
    </row>
    <row r="19807">
      <c r="A19807" s="441">
        <v>45900.43917681713</v>
      </c>
      <c r="B19807" s="294" t="s">
        <v>10056</v>
      </c>
    </row>
    <row r="19808">
      <c r="A19808" s="441">
        <v>45900.43918179398</v>
      </c>
      <c r="B19808" s="294" t="s">
        <v>2274</v>
      </c>
    </row>
    <row r="19809">
      <c r="A19809" s="441">
        <v>45900.43919148148</v>
      </c>
      <c r="B19809" s="294" t="s">
        <v>7263</v>
      </c>
    </row>
    <row r="19810">
      <c r="A19810" s="441">
        <v>45900.439195370374</v>
      </c>
      <c r="B19810" s="294" t="s">
        <v>7273</v>
      </c>
    </row>
    <row r="19811">
      <c r="A19811" s="441">
        <v>45900.43919917824</v>
      </c>
      <c r="B19811" s="294" t="s">
        <v>9918</v>
      </c>
    </row>
    <row r="19812">
      <c r="A19812" s="441">
        <v>45900.43920375</v>
      </c>
      <c r="B19812" s="294" t="s">
        <v>9919</v>
      </c>
    </row>
    <row r="19813">
      <c r="A19813" s="441">
        <v>45900.43931516204</v>
      </c>
      <c r="B19813" s="294" t="s">
        <v>2342</v>
      </c>
    </row>
    <row r="19814">
      <c r="A19814" s="441">
        <v>45900.43933408565</v>
      </c>
      <c r="B19814" s="294" t="s">
        <v>10057</v>
      </c>
    </row>
    <row r="19815">
      <c r="A19815" s="441">
        <v>45900.439362060184</v>
      </c>
      <c r="B19815" s="294" t="s">
        <v>2280</v>
      </c>
    </row>
    <row r="19816">
      <c r="A19816" s="441">
        <v>45900.43937706019</v>
      </c>
      <c r="B19816" s="294" t="s">
        <v>2281</v>
      </c>
    </row>
    <row r="19817">
      <c r="A19817" s="441">
        <v>45900.43947745371</v>
      </c>
      <c r="B19817" s="294" t="s">
        <v>8528</v>
      </c>
    </row>
    <row r="19818">
      <c r="A19818" s="441">
        <v>45900.43948255787</v>
      </c>
      <c r="B19818" s="294" t="s">
        <v>10058</v>
      </c>
    </row>
    <row r="19819">
      <c r="A19819" s="441">
        <v>45900.43954501157</v>
      </c>
      <c r="B19819" s="294" t="s">
        <v>8530</v>
      </c>
    </row>
    <row r="19820">
      <c r="A19820" s="441">
        <v>45900.4395491551</v>
      </c>
      <c r="B19820" s="294" t="s">
        <v>10059</v>
      </c>
    </row>
    <row r="19821">
      <c r="A19821" s="441">
        <v>45900.43955333333</v>
      </c>
      <c r="B19821" s="294" t="s">
        <v>2283</v>
      </c>
    </row>
    <row r="19822">
      <c r="A19822" s="441">
        <v>45900.43956459491</v>
      </c>
      <c r="B19822" s="294" t="s">
        <v>10060</v>
      </c>
    </row>
    <row r="19823">
      <c r="A19823" s="441">
        <v>45900.439577997684</v>
      </c>
      <c r="B19823" s="294" t="s">
        <v>2285</v>
      </c>
    </row>
    <row r="19824">
      <c r="A19824" s="441">
        <v>45900.43958334491</v>
      </c>
      <c r="B19824" s="294" t="s">
        <v>10061</v>
      </c>
    </row>
    <row r="19825">
      <c r="A19825" s="441">
        <v>45900.439591331015</v>
      </c>
      <c r="B19825" s="294" t="s">
        <v>10062</v>
      </c>
    </row>
    <row r="19826">
      <c r="A19826" s="441">
        <v>45900.46019563657</v>
      </c>
      <c r="B19826" s="294" t="s">
        <v>10063</v>
      </c>
    </row>
    <row r="19827">
      <c r="A19827" s="441">
        <v>45900.46021055555</v>
      </c>
      <c r="B19827" s="294" t="s">
        <v>2426</v>
      </c>
    </row>
    <row r="19828">
      <c r="A19828" s="441">
        <v>45900.46022515046</v>
      </c>
      <c r="B19828" s="294" t="s">
        <v>2398</v>
      </c>
    </row>
    <row r="19829">
      <c r="A19829" s="441">
        <v>45900.46023353009</v>
      </c>
      <c r="B19829" s="294" t="s">
        <v>2399</v>
      </c>
    </row>
    <row r="19830">
      <c r="A19830" s="441">
        <v>45900.46025398148</v>
      </c>
      <c r="B19830" s="294" t="s">
        <v>10064</v>
      </c>
    </row>
    <row r="19831">
      <c r="A19831" s="441">
        <v>45900.46137443287</v>
      </c>
      <c r="B19831" s="294" t="s">
        <v>10065</v>
      </c>
    </row>
    <row r="19832">
      <c r="A19832" s="441">
        <v>45900.461380625</v>
      </c>
      <c r="B19832" s="294" t="s">
        <v>2274</v>
      </c>
    </row>
    <row r="19833">
      <c r="A19833" s="441">
        <v>45900.461391296296</v>
      </c>
      <c r="B19833" s="294" t="s">
        <v>2426</v>
      </c>
    </row>
    <row r="19834">
      <c r="A19834" s="441">
        <v>45900.4613959375</v>
      </c>
      <c r="B19834" s="294" t="s">
        <v>2429</v>
      </c>
    </row>
    <row r="19835">
      <c r="A19835" s="441">
        <v>45900.4614005787</v>
      </c>
      <c r="B19835" s="294" t="s">
        <v>9918</v>
      </c>
    </row>
    <row r="19836">
      <c r="A19836" s="441">
        <v>45900.46140517361</v>
      </c>
      <c r="B19836" s="294" t="s">
        <v>9919</v>
      </c>
    </row>
    <row r="19837">
      <c r="A19837" s="441">
        <v>45900.4615025463</v>
      </c>
      <c r="B19837" s="294" t="s">
        <v>10066</v>
      </c>
    </row>
    <row r="19838">
      <c r="A19838" s="441">
        <v>45900.46151179398</v>
      </c>
      <c r="B19838" s="294" t="s">
        <v>10067</v>
      </c>
    </row>
    <row r="19839">
      <c r="A19839" s="441">
        <v>45900.461522627316</v>
      </c>
      <c r="B19839" s="294" t="s">
        <v>2342</v>
      </c>
    </row>
    <row r="19840">
      <c r="A19840" s="441">
        <v>45900.461540081014</v>
      </c>
      <c r="B19840" s="294" t="s">
        <v>10028</v>
      </c>
    </row>
    <row r="19841">
      <c r="A19841" s="441">
        <v>45900.46156576389</v>
      </c>
      <c r="B19841" s="294" t="s">
        <v>10068</v>
      </c>
    </row>
    <row r="19842">
      <c r="A19842" s="441">
        <v>45900.46157038194</v>
      </c>
      <c r="B19842" s="294" t="s">
        <v>2355</v>
      </c>
    </row>
    <row r="19843">
      <c r="A19843" s="441">
        <v>45900.46157465278</v>
      </c>
      <c r="B19843" s="294" t="s">
        <v>10069</v>
      </c>
    </row>
    <row r="19844">
      <c r="A19844" s="441">
        <v>45900.461684050926</v>
      </c>
      <c r="B19844" s="294" t="s">
        <v>2431</v>
      </c>
    </row>
    <row r="19845">
      <c r="A19845" s="441">
        <v>45900.46169162037</v>
      </c>
      <c r="B19845" s="294" t="s">
        <v>10029</v>
      </c>
    </row>
    <row r="19846">
      <c r="A19846" s="441">
        <v>45900.46177491898</v>
      </c>
      <c r="B19846" s="294" t="s">
        <v>10070</v>
      </c>
    </row>
    <row r="19847">
      <c r="A19847" s="441">
        <v>45900.46180293981</v>
      </c>
      <c r="B19847" s="294" t="s">
        <v>10071</v>
      </c>
    </row>
    <row r="19848">
      <c r="A19848" s="441">
        <v>45900.46180690972</v>
      </c>
      <c r="B19848" s="294" t="s">
        <v>2260</v>
      </c>
    </row>
    <row r="19849">
      <c r="A19849" s="441">
        <v>45900.46181649306</v>
      </c>
      <c r="B19849" s="294" t="s">
        <v>2463</v>
      </c>
    </row>
    <row r="19850">
      <c r="A19850" s="441">
        <v>45900.46181849537</v>
      </c>
      <c r="B19850" s="294" t="s">
        <v>10072</v>
      </c>
    </row>
    <row r="19851">
      <c r="A19851" s="441">
        <v>45900.46182328704</v>
      </c>
      <c r="B19851" s="294" t="s">
        <v>2267</v>
      </c>
    </row>
    <row r="19852">
      <c r="A19852" s="441">
        <v>45900.46182710648</v>
      </c>
      <c r="B19852" s="294" t="s">
        <v>2264</v>
      </c>
    </row>
    <row r="19853">
      <c r="A19853" s="441">
        <v>45900.461924131945</v>
      </c>
      <c r="B19853" s="294" t="s">
        <v>10035</v>
      </c>
    </row>
    <row r="19854">
      <c r="A19854" s="441">
        <v>45900.46193173611</v>
      </c>
      <c r="B19854" s="294" t="s">
        <v>2435</v>
      </c>
    </row>
    <row r="19855">
      <c r="A19855" s="441">
        <v>45900.46193608796</v>
      </c>
      <c r="B19855" s="294" t="s">
        <v>10073</v>
      </c>
    </row>
    <row r="19856">
      <c r="A19856" s="441">
        <v>45900.46194613426</v>
      </c>
      <c r="B19856" s="294" t="s">
        <v>2283</v>
      </c>
    </row>
    <row r="19857">
      <c r="A19857" s="441">
        <v>45900.46195761574</v>
      </c>
      <c r="B19857" s="294" t="s">
        <v>10074</v>
      </c>
    </row>
    <row r="19858">
      <c r="A19858" s="441">
        <v>45900.461961747686</v>
      </c>
      <c r="B19858" s="294" t="s">
        <v>2285</v>
      </c>
    </row>
    <row r="19859">
      <c r="A19859" s="441">
        <v>45900.46196796296</v>
      </c>
      <c r="B19859" s="294" t="s">
        <v>10075</v>
      </c>
    </row>
    <row r="19860">
      <c r="A19860" s="441">
        <v>45900.461977060186</v>
      </c>
      <c r="B19860" s="294" t="s">
        <v>10076</v>
      </c>
    </row>
    <row r="19861">
      <c r="A19861" s="441">
        <v>45900.4623009375</v>
      </c>
      <c r="B19861" s="294" t="s">
        <v>10077</v>
      </c>
    </row>
    <row r="19862">
      <c r="A19862" s="441">
        <v>45900.46234172454</v>
      </c>
      <c r="B19862" s="294" t="s">
        <v>2260</v>
      </c>
    </row>
    <row r="19863">
      <c r="A19863" s="441">
        <v>45900.46235760416</v>
      </c>
      <c r="B19863" s="294" t="s">
        <v>2266</v>
      </c>
    </row>
    <row r="19864">
      <c r="A19864" s="441">
        <v>45900.462363645835</v>
      </c>
      <c r="B19864" s="294" t="s">
        <v>2267</v>
      </c>
    </row>
    <row r="19865">
      <c r="A19865" s="441">
        <v>45900.46236748842</v>
      </c>
      <c r="B19865" s="294" t="s">
        <v>2264</v>
      </c>
    </row>
    <row r="19866">
      <c r="A19866" s="441">
        <v>45900.550187430556</v>
      </c>
      <c r="B19866" s="294" t="s">
        <v>10078</v>
      </c>
    </row>
    <row r="19867">
      <c r="A19867" s="441">
        <v>45900.55019081019</v>
      </c>
      <c r="B19867" s="294" t="s">
        <v>2260</v>
      </c>
    </row>
    <row r="19868">
      <c r="A19868" s="441">
        <v>45900.550195324075</v>
      </c>
      <c r="B19868" s="294" t="s">
        <v>2266</v>
      </c>
    </row>
    <row r="19869">
      <c r="A19869" s="441">
        <v>45900.550209733796</v>
      </c>
      <c r="B19869" s="294" t="s">
        <v>2267</v>
      </c>
    </row>
    <row r="19870">
      <c r="A19870" s="441">
        <v>45900.55021199074</v>
      </c>
      <c r="B19870" s="294" t="s">
        <v>2264</v>
      </c>
    </row>
    <row r="19871">
      <c r="A19871" s="441">
        <v>45900.55032638889</v>
      </c>
      <c r="B19871" s="294" t="s">
        <v>10079</v>
      </c>
    </row>
    <row r="19872">
      <c r="A19872" s="441">
        <v>45900.55032836806</v>
      </c>
      <c r="B19872" s="294" t="s">
        <v>2260</v>
      </c>
    </row>
    <row r="19873">
      <c r="A19873" s="441">
        <v>45900.5503307176</v>
      </c>
      <c r="B19873" s="294" t="s">
        <v>2266</v>
      </c>
    </row>
    <row r="19874">
      <c r="A19874" s="441">
        <v>45900.550333900464</v>
      </c>
      <c r="B19874" s="294" t="s">
        <v>2267</v>
      </c>
    </row>
    <row r="19875">
      <c r="A19875" s="441">
        <v>45900.55033636574</v>
      </c>
      <c r="B19875" s="294" t="s">
        <v>2264</v>
      </c>
    </row>
    <row r="19876">
      <c r="A19876" s="441">
        <v>45900.5508534838</v>
      </c>
      <c r="B19876" s="294" t="s">
        <v>10080</v>
      </c>
    </row>
    <row r="19877">
      <c r="A19877" s="441">
        <v>45900.550857152775</v>
      </c>
      <c r="B19877" s="294" t="s">
        <v>2260</v>
      </c>
    </row>
    <row r="19878">
      <c r="A19878" s="441">
        <v>45900.550860717594</v>
      </c>
      <c r="B19878" s="294" t="s">
        <v>2266</v>
      </c>
    </row>
    <row r="19879">
      <c r="A19879" s="441">
        <v>45900.55086690972</v>
      </c>
      <c r="B19879" s="294" t="s">
        <v>2267</v>
      </c>
    </row>
    <row r="19880">
      <c r="A19880" s="441">
        <v>45900.55087064815</v>
      </c>
      <c r="B19880" s="294" t="s">
        <v>2264</v>
      </c>
    </row>
    <row r="19881">
      <c r="A19881" s="441">
        <v>45900.55093293982</v>
      </c>
      <c r="B19881" s="294" t="s">
        <v>10081</v>
      </c>
    </row>
    <row r="19882">
      <c r="A19882" s="441">
        <v>45900.55093960648</v>
      </c>
      <c r="B19882" s="294" t="s">
        <v>2260</v>
      </c>
    </row>
    <row r="19883">
      <c r="A19883" s="441">
        <v>45900.55095150463</v>
      </c>
      <c r="B19883" s="294" t="s">
        <v>2266</v>
      </c>
    </row>
    <row r="19884">
      <c r="A19884" s="441">
        <v>45900.550955520834</v>
      </c>
      <c r="B19884" s="294" t="s">
        <v>2267</v>
      </c>
    </row>
    <row r="19885">
      <c r="A19885" s="441">
        <v>45900.5509594676</v>
      </c>
      <c r="B19885" s="294" t="s">
        <v>2264</v>
      </c>
    </row>
    <row r="19886">
      <c r="A19886" s="441">
        <v>45900.68319517361</v>
      </c>
      <c r="B19886" s="294" t="s">
        <v>10082</v>
      </c>
    </row>
    <row r="19887">
      <c r="A19887" s="441">
        <v>45900.683204699075</v>
      </c>
      <c r="B19887" s="294" t="s">
        <v>2532</v>
      </c>
    </row>
    <row r="19888">
      <c r="A19888" s="441">
        <v>45900.68320883102</v>
      </c>
      <c r="B19888" s="294" t="s">
        <v>2533</v>
      </c>
    </row>
    <row r="19889">
      <c r="A19889" s="441">
        <v>45900.683224444445</v>
      </c>
      <c r="B19889" s="294" t="s">
        <v>10083</v>
      </c>
    </row>
    <row r="19890">
      <c r="A19890" s="441">
        <v>45900.683233240736</v>
      </c>
      <c r="B19890" s="294" t="s">
        <v>10084</v>
      </c>
    </row>
    <row r="19891">
      <c r="A19891" s="441">
        <v>45900.684072511576</v>
      </c>
      <c r="B19891" s="294" t="s">
        <v>10085</v>
      </c>
    </row>
    <row r="19892">
      <c r="A19892" s="441">
        <v>45900.68407793982</v>
      </c>
      <c r="B19892" s="294" t="s">
        <v>2274</v>
      </c>
    </row>
    <row r="19893">
      <c r="A19893" s="441">
        <v>45900.68409085648</v>
      </c>
      <c r="B19893" s="294" t="s">
        <v>2532</v>
      </c>
    </row>
    <row r="19894">
      <c r="A19894" s="441">
        <v>45900.68409659722</v>
      </c>
      <c r="B19894" s="294" t="s">
        <v>2537</v>
      </c>
    </row>
    <row r="19895">
      <c r="A19895" s="441">
        <v>45900.68410442129</v>
      </c>
      <c r="B19895" s="294" t="s">
        <v>10086</v>
      </c>
    </row>
    <row r="19896">
      <c r="A19896" s="441">
        <v>45900.68410894676</v>
      </c>
      <c r="B19896" s="294" t="s">
        <v>10087</v>
      </c>
    </row>
    <row r="19897">
      <c r="A19897" s="441">
        <v>45900.68688055556</v>
      </c>
      <c r="B19897" s="294" t="s">
        <v>2278</v>
      </c>
    </row>
    <row r="19898">
      <c r="A19898" s="441">
        <v>45900.68694517361</v>
      </c>
      <c r="B19898" s="294" t="s">
        <v>10088</v>
      </c>
    </row>
    <row r="19899">
      <c r="A19899" s="441">
        <v>45900.68718395833</v>
      </c>
      <c r="B19899" s="294" t="s">
        <v>2280</v>
      </c>
    </row>
    <row r="19900">
      <c r="A19900" s="441">
        <v>45900.68719570602</v>
      </c>
      <c r="B19900" s="294" t="s">
        <v>2281</v>
      </c>
    </row>
    <row r="19901">
      <c r="A19901" s="441">
        <v>45900.687636250004</v>
      </c>
      <c r="B19901" s="294" t="s">
        <v>10089</v>
      </c>
    </row>
    <row r="19902">
      <c r="A19902" s="441">
        <v>45900.687640069445</v>
      </c>
      <c r="B19902" s="294" t="s">
        <v>2283</v>
      </c>
    </row>
    <row r="19903">
      <c r="A19903" s="441">
        <v>45900.6876481713</v>
      </c>
      <c r="B19903" s="294" t="s">
        <v>10090</v>
      </c>
    </row>
    <row r="19904">
      <c r="A19904" s="441">
        <v>45900.6876542824</v>
      </c>
      <c r="B19904" s="294" t="s">
        <v>2285</v>
      </c>
    </row>
    <row r="19905">
      <c r="A19905" s="441">
        <v>45900.68766605324</v>
      </c>
      <c r="B19905" s="294" t="s">
        <v>10091</v>
      </c>
    </row>
    <row r="19906">
      <c r="A19906" s="441">
        <v>45900.687675451394</v>
      </c>
      <c r="B19906" s="294" t="s">
        <v>10092</v>
      </c>
    </row>
    <row r="19907">
      <c r="A19907" s="441">
        <v>45900.75839663194</v>
      </c>
      <c r="B19907" s="294" t="s">
        <v>2283</v>
      </c>
    </row>
    <row r="19908">
      <c r="A19908" s="441">
        <v>45900.75840693287</v>
      </c>
      <c r="B19908" s="294" t="s">
        <v>10093</v>
      </c>
    </row>
    <row r="19909">
      <c r="A19909" s="441">
        <v>45900.75841862269</v>
      </c>
      <c r="B19909" s="294" t="s">
        <v>2283</v>
      </c>
    </row>
    <row r="19910">
      <c r="A19910" s="441">
        <v>45900.75842677083</v>
      </c>
      <c r="B19910" s="294" t="s">
        <v>10094</v>
      </c>
    </row>
    <row r="19911">
      <c r="A19911" s="441">
        <v>45900.76563415509</v>
      </c>
      <c r="B19911" s="294" t="s">
        <v>10095</v>
      </c>
    </row>
    <row r="19912">
      <c r="A19912" s="441">
        <v>45900.76563753472</v>
      </c>
      <c r="B19912" s="294" t="s">
        <v>2260</v>
      </c>
    </row>
    <row r="19913">
      <c r="A19913" s="441">
        <v>45900.76564064815</v>
      </c>
      <c r="B19913" s="294" t="s">
        <v>2927</v>
      </c>
    </row>
    <row r="19914">
      <c r="A19914" s="441">
        <v>45900.76564383102</v>
      </c>
      <c r="B19914" s="294" t="s">
        <v>2264</v>
      </c>
    </row>
    <row r="19915">
      <c r="A19915" s="441">
        <v>45900.76596188657</v>
      </c>
      <c r="B19915" s="294" t="s">
        <v>10096</v>
      </c>
    </row>
    <row r="19916">
      <c r="A19916" s="441">
        <v>45900.76596449074</v>
      </c>
      <c r="B19916" s="294" t="s">
        <v>2260</v>
      </c>
    </row>
    <row r="19917">
      <c r="A19917" s="441">
        <v>45900.76596711806</v>
      </c>
      <c r="B19917" s="294" t="s">
        <v>2927</v>
      </c>
    </row>
    <row r="19918">
      <c r="A19918" s="441">
        <v>45900.76597033565</v>
      </c>
      <c r="B19918" s="294" t="s">
        <v>2264</v>
      </c>
    </row>
    <row r="19919">
      <c r="A19919" s="441">
        <v>45900.76776456018</v>
      </c>
      <c r="B19919" s="294" t="s">
        <v>10097</v>
      </c>
    </row>
    <row r="19920">
      <c r="A19920" s="441">
        <v>45900.76776659722</v>
      </c>
      <c r="B19920" s="294" t="s">
        <v>2260</v>
      </c>
    </row>
    <row r="19921">
      <c r="A19921" s="441">
        <v>45900.767768715275</v>
      </c>
      <c r="B19921" s="294" t="s">
        <v>2927</v>
      </c>
    </row>
    <row r="19922">
      <c r="A19922" s="441">
        <v>45900.76777071759</v>
      </c>
      <c r="B19922" s="294" t="s">
        <v>2262</v>
      </c>
    </row>
    <row r="19923">
      <c r="A19923" s="441">
        <v>45900.76777637731</v>
      </c>
      <c r="B19923" s="294" t="s">
        <v>2928</v>
      </c>
    </row>
    <row r="19924">
      <c r="A19924" s="441">
        <v>45900.76778450231</v>
      </c>
      <c r="B19924" s="294" t="s">
        <v>2264</v>
      </c>
    </row>
    <row r="19925">
      <c r="A19925" s="441">
        <v>45900.767788240744</v>
      </c>
      <c r="B19925" s="294" t="s">
        <v>10098</v>
      </c>
    </row>
    <row r="19926">
      <c r="A19926" s="441">
        <v>45900.76779075232</v>
      </c>
      <c r="B19926" s="294" t="s">
        <v>2260</v>
      </c>
    </row>
    <row r="19927">
      <c r="A19927" s="441">
        <v>45900.767793356485</v>
      </c>
      <c r="B19927" s="294" t="s">
        <v>2927</v>
      </c>
    </row>
    <row r="19928">
      <c r="A19928" s="441">
        <v>45900.76779590278</v>
      </c>
      <c r="B19928" s="294" t="s">
        <v>2262</v>
      </c>
    </row>
    <row r="19929">
      <c r="A19929" s="441">
        <v>45900.76780325231</v>
      </c>
      <c r="B19929" s="294" t="s">
        <v>2928</v>
      </c>
    </row>
    <row r="19930">
      <c r="A19930" s="441">
        <v>45900.767817141204</v>
      </c>
      <c r="B19930" s="294" t="s">
        <v>2264</v>
      </c>
    </row>
    <row r="19931">
      <c r="A19931" s="441">
        <v>45900.76783351852</v>
      </c>
      <c r="B19931" s="294" t="s">
        <v>10099</v>
      </c>
    </row>
    <row r="19932">
      <c r="A19932" s="441">
        <v>45900.76783733796</v>
      </c>
      <c r="B19932" s="294" t="s">
        <v>2260</v>
      </c>
    </row>
    <row r="19933">
      <c r="A19933" s="441">
        <v>45900.767840995366</v>
      </c>
      <c r="B19933" s="294" t="s">
        <v>2927</v>
      </c>
    </row>
    <row r="19934">
      <c r="A19934" s="441">
        <v>45900.76784489583</v>
      </c>
      <c r="B19934" s="294" t="s">
        <v>2264</v>
      </c>
    </row>
    <row r="19935">
      <c r="A19935" s="441">
        <v>45901.37504351852</v>
      </c>
      <c r="B19935" s="294" t="s">
        <v>2290</v>
      </c>
    </row>
    <row r="19936">
      <c r="A19936" s="441">
        <v>45901.37509168981</v>
      </c>
      <c r="B19936" s="294" t="s">
        <v>2291</v>
      </c>
    </row>
    <row r="19937">
      <c r="A19937" s="441">
        <v>45901.75836872685</v>
      </c>
      <c r="B19937" s="294" t="s">
        <v>2283</v>
      </c>
    </row>
    <row r="19938">
      <c r="A19938" s="441">
        <v>45901.75837789352</v>
      </c>
      <c r="B19938" s="294" t="s">
        <v>10100</v>
      </c>
    </row>
    <row r="19939">
      <c r="A19939" s="441">
        <v>45901.75839520834</v>
      </c>
      <c r="B19939" s="294" t="s">
        <v>2283</v>
      </c>
    </row>
    <row r="19940">
      <c r="A19940" s="441">
        <v>45901.758405914356</v>
      </c>
      <c r="B19940" s="294" t="s">
        <v>10101</v>
      </c>
    </row>
    <row r="19941">
      <c r="A19941" s="441">
        <v>45901.809810844905</v>
      </c>
      <c r="B19941" s="294" t="s">
        <v>10102</v>
      </c>
    </row>
    <row r="19942">
      <c r="A19942" s="441">
        <v>45901.809815555556</v>
      </c>
      <c r="B19942" s="294" t="s">
        <v>10103</v>
      </c>
    </row>
    <row r="19943">
      <c r="A19943" s="441">
        <v>45901.80982200231</v>
      </c>
      <c r="B19943" s="294" t="s">
        <v>10102</v>
      </c>
    </row>
    <row r="19944">
      <c r="A19944" s="441">
        <v>45901.809835567125</v>
      </c>
      <c r="B19944" s="294" t="s">
        <v>10104</v>
      </c>
    </row>
    <row r="19945">
      <c r="A19945" s="441">
        <v>45901.81401268519</v>
      </c>
      <c r="B19945" s="294" t="s">
        <v>10105</v>
      </c>
    </row>
    <row r="19946">
      <c r="A19946" s="441">
        <v>45901.814015578704</v>
      </c>
      <c r="B19946" s="294" t="s">
        <v>2260</v>
      </c>
    </row>
    <row r="19947">
      <c r="A19947" s="441">
        <v>45901.814018310186</v>
      </c>
      <c r="B19947" s="294" t="s">
        <v>2301</v>
      </c>
    </row>
    <row r="19948">
      <c r="A19948" s="441">
        <v>45901.81403450231</v>
      </c>
      <c r="B19948" s="294" t="s">
        <v>2267</v>
      </c>
    </row>
    <row r="19949">
      <c r="A19949" s="441">
        <v>45901.81403681713</v>
      </c>
      <c r="B19949" s="294" t="s">
        <v>2264</v>
      </c>
    </row>
    <row r="19950">
      <c r="A19950" s="441">
        <v>45901.82568288194</v>
      </c>
      <c r="B19950" s="294" t="s">
        <v>10102</v>
      </c>
    </row>
    <row r="19951">
      <c r="A19951" s="441">
        <v>45901.82570246528</v>
      </c>
      <c r="B19951" s="294" t="s">
        <v>10102</v>
      </c>
    </row>
    <row r="19952">
      <c r="A19952" s="441">
        <v>45901.82573993056</v>
      </c>
      <c r="B19952" s="294" t="s">
        <v>10102</v>
      </c>
    </row>
    <row r="19953">
      <c r="A19953" s="441">
        <v>45901.82576288194</v>
      </c>
      <c r="B19953" s="294" t="s">
        <v>10102</v>
      </c>
    </row>
    <row r="19954">
      <c r="A19954" s="441">
        <v>45901.848593483795</v>
      </c>
      <c r="B19954" s="294" t="s">
        <v>10106</v>
      </c>
    </row>
    <row r="19955">
      <c r="A19955" s="441">
        <v>45901.84860319445</v>
      </c>
      <c r="B19955" s="294" t="s">
        <v>2739</v>
      </c>
    </row>
    <row r="19956">
      <c r="A19956" s="441">
        <v>45901.84861318287</v>
      </c>
      <c r="B19956" s="294" t="s">
        <v>2740</v>
      </c>
    </row>
    <row r="19957">
      <c r="A19957" s="441">
        <v>45901.84862107639</v>
      </c>
      <c r="B19957" s="294" t="s">
        <v>10107</v>
      </c>
    </row>
    <row r="19958">
      <c r="A19958" s="441">
        <v>45901.848629872686</v>
      </c>
      <c r="B19958" s="294" t="s">
        <v>2739</v>
      </c>
    </row>
    <row r="19959">
      <c r="A19959" s="441">
        <v>45901.84863793982</v>
      </c>
      <c r="B19959" s="294" t="s">
        <v>10102</v>
      </c>
    </row>
    <row r="19960">
      <c r="A19960" s="441">
        <v>45901.84865629629</v>
      </c>
      <c r="B19960" s="294" t="s">
        <v>10108</v>
      </c>
    </row>
    <row r="19961">
      <c r="A19961" s="441">
        <v>45901.849959942134</v>
      </c>
      <c r="B19961" s="294" t="s">
        <v>10109</v>
      </c>
    </row>
    <row r="19962">
      <c r="A19962" s="441">
        <v>45901.849963761575</v>
      </c>
      <c r="B19962" s="294" t="s">
        <v>2274</v>
      </c>
    </row>
    <row r="19963">
      <c r="A19963" s="441">
        <v>45901.84997394676</v>
      </c>
      <c r="B19963" s="294" t="s">
        <v>2739</v>
      </c>
    </row>
    <row r="19964">
      <c r="A19964" s="441">
        <v>45901.84997847222</v>
      </c>
      <c r="B19964" s="294" t="s">
        <v>2744</v>
      </c>
    </row>
    <row r="19965">
      <c r="A19965" s="441">
        <v>45901.849982025466</v>
      </c>
      <c r="B19965" s="294" t="s">
        <v>10086</v>
      </c>
    </row>
    <row r="19966">
      <c r="A19966" s="441">
        <v>45901.849987256945</v>
      </c>
      <c r="B19966" s="294" t="s">
        <v>10087</v>
      </c>
    </row>
    <row r="19967">
      <c r="A19967" s="441">
        <v>45901.85026644676</v>
      </c>
      <c r="B19967" s="294" t="s">
        <v>2278</v>
      </c>
    </row>
    <row r="19968">
      <c r="A19968" s="441">
        <v>45901.850280983796</v>
      </c>
      <c r="B19968" s="294" t="s">
        <v>10110</v>
      </c>
    </row>
    <row r="19969">
      <c r="A19969" s="441">
        <v>45901.85035994213</v>
      </c>
      <c r="B19969" s="294" t="s">
        <v>2280</v>
      </c>
    </row>
    <row r="19970">
      <c r="A19970" s="441">
        <v>45901.850367175924</v>
      </c>
      <c r="B19970" s="294" t="s">
        <v>2281</v>
      </c>
    </row>
    <row r="19971">
      <c r="A19971" s="441">
        <v>45901.85067195602</v>
      </c>
      <c r="B19971" s="294" t="s">
        <v>10102</v>
      </c>
    </row>
    <row r="19972">
      <c r="A19972" s="441">
        <v>45901.85067649306</v>
      </c>
      <c r="B19972" s="294" t="s">
        <v>2285</v>
      </c>
    </row>
    <row r="19973">
      <c r="A19973" s="441">
        <v>45901.850681192125</v>
      </c>
      <c r="B19973" s="294" t="s">
        <v>10111</v>
      </c>
    </row>
    <row r="19974">
      <c r="A19974" s="441">
        <v>45901.850689513885</v>
      </c>
      <c r="B19974" s="294" t="s">
        <v>10112</v>
      </c>
    </row>
    <row r="19975">
      <c r="A19975" s="441">
        <v>45901.862790416664</v>
      </c>
      <c r="B19975" s="294" t="s">
        <v>10113</v>
      </c>
    </row>
    <row r="19976">
      <c r="A19976" s="441">
        <v>45901.86285777778</v>
      </c>
      <c r="B19976" s="294" t="s">
        <v>10114</v>
      </c>
    </row>
    <row r="19977">
      <c r="A19977" s="441">
        <v>45901.86285996527</v>
      </c>
      <c r="B19977" s="294" t="s">
        <v>10115</v>
      </c>
    </row>
    <row r="19978">
      <c r="A19978" s="441">
        <v>45901.86286216435</v>
      </c>
      <c r="B19978" s="294" t="s">
        <v>10116</v>
      </c>
    </row>
    <row r="19979">
      <c r="A19979" s="441">
        <v>45901.862905856484</v>
      </c>
      <c r="B19979" s="294" t="s">
        <v>10114</v>
      </c>
    </row>
    <row r="19980">
      <c r="A19980" s="441">
        <v>45901.86291778935</v>
      </c>
      <c r="B19980" s="294" t="s">
        <v>10117</v>
      </c>
    </row>
    <row r="19981">
      <c r="A19981" s="441">
        <v>45901.863638333336</v>
      </c>
      <c r="B19981" s="294" t="s">
        <v>10113</v>
      </c>
    </row>
    <row r="19982">
      <c r="A19982" s="441">
        <v>45901.863646122685</v>
      </c>
      <c r="B19982" s="294" t="s">
        <v>10102</v>
      </c>
    </row>
    <row r="19983">
      <c r="A19983" s="441">
        <v>45901.86365378472</v>
      </c>
      <c r="B19983" s="294" t="s">
        <v>10115</v>
      </c>
    </row>
    <row r="19984">
      <c r="A19984" s="441">
        <v>45901.863658622686</v>
      </c>
      <c r="B19984" s="294" t="s">
        <v>10116</v>
      </c>
    </row>
    <row r="19985">
      <c r="A19985" s="441">
        <v>45901.86366675926</v>
      </c>
      <c r="B19985" s="294" t="s">
        <v>10102</v>
      </c>
    </row>
    <row r="19986">
      <c r="A19986" s="441">
        <v>45901.863672141204</v>
      </c>
      <c r="B19986" s="294" t="s">
        <v>10117</v>
      </c>
    </row>
    <row r="19987">
      <c r="A19987" s="441">
        <v>45901.97153501157</v>
      </c>
      <c r="B19987" s="294" t="s">
        <v>10118</v>
      </c>
    </row>
    <row r="19988">
      <c r="A19988" s="441">
        <v>45901.97153938658</v>
      </c>
      <c r="B19988" s="294" t="s">
        <v>2260</v>
      </c>
    </row>
    <row r="19989">
      <c r="A19989" s="441">
        <v>45901.97154237269</v>
      </c>
      <c r="B19989" s="294" t="s">
        <v>9153</v>
      </c>
    </row>
    <row r="19990">
      <c r="A19990" s="441">
        <v>45901.971553020834</v>
      </c>
      <c r="B19990" s="294" t="s">
        <v>2264</v>
      </c>
    </row>
    <row r="19991">
      <c r="A19991" s="441">
        <v>45901.995808182866</v>
      </c>
      <c r="B19991" s="294" t="s">
        <v>10119</v>
      </c>
    </row>
    <row r="19992">
      <c r="A19992" s="441">
        <v>45901.99582023148</v>
      </c>
      <c r="B19992" s="294" t="s">
        <v>2828</v>
      </c>
    </row>
    <row r="19993">
      <c r="A19993" s="441">
        <v>45901.99583298611</v>
      </c>
      <c r="B19993" s="294" t="s">
        <v>2565</v>
      </c>
    </row>
    <row r="19994">
      <c r="A19994" s="441">
        <v>45901.995841261574</v>
      </c>
      <c r="B19994" s="294" t="s">
        <v>10120</v>
      </c>
    </row>
    <row r="19995">
      <c r="A19995" s="441">
        <v>45901.995849375</v>
      </c>
      <c r="B19995" s="294" t="s">
        <v>2828</v>
      </c>
    </row>
    <row r="19996">
      <c r="A19996" s="441">
        <v>45901.99585490741</v>
      </c>
      <c r="B19996" s="294" t="s">
        <v>10102</v>
      </c>
    </row>
    <row r="19997">
      <c r="A19997" s="441">
        <v>45901.995866111116</v>
      </c>
      <c r="B19997" s="294" t="s">
        <v>10121</v>
      </c>
    </row>
    <row r="19998">
      <c r="A19998" s="441">
        <v>45901.99616215278</v>
      </c>
      <c r="B19998" s="294" t="s">
        <v>10122</v>
      </c>
    </row>
    <row r="19999">
      <c r="A19999" s="441">
        <v>45901.996165289354</v>
      </c>
      <c r="B19999" s="294" t="s">
        <v>2274</v>
      </c>
    </row>
    <row r="20000">
      <c r="A20000" s="441">
        <v>45901.996171562496</v>
      </c>
      <c r="B20000" s="294" t="s">
        <v>2828</v>
      </c>
    </row>
    <row r="20001">
      <c r="A20001" s="441">
        <v>45901.996178692134</v>
      </c>
      <c r="B20001" s="294" t="s">
        <v>2832</v>
      </c>
    </row>
    <row r="20002">
      <c r="A20002" s="441">
        <v>45901.99618155093</v>
      </c>
      <c r="B20002" s="294" t="s">
        <v>10086</v>
      </c>
    </row>
    <row r="20003">
      <c r="A20003" s="441">
        <v>45901.99618420139</v>
      </c>
      <c r="B20003" s="294" t="s">
        <v>10087</v>
      </c>
    </row>
    <row r="20004">
      <c r="A20004" s="441">
        <v>45901.99653004629</v>
      </c>
      <c r="B20004" s="294" t="s">
        <v>2278</v>
      </c>
    </row>
    <row r="20005">
      <c r="A20005" s="441">
        <v>45901.99655027778</v>
      </c>
      <c r="B20005" s="294" t="s">
        <v>10123</v>
      </c>
    </row>
    <row r="20006">
      <c r="A20006" s="441">
        <v>45901.996638171295</v>
      </c>
      <c r="B20006" s="294" t="s">
        <v>2280</v>
      </c>
    </row>
    <row r="20007">
      <c r="A20007" s="441">
        <v>45901.99664949074</v>
      </c>
      <c r="B20007" s="294" t="s">
        <v>2281</v>
      </c>
    </row>
    <row r="20008">
      <c r="A20008" s="441">
        <v>45901.9969350926</v>
      </c>
      <c r="B20008" s="294" t="s">
        <v>10102</v>
      </c>
    </row>
    <row r="20009">
      <c r="A20009" s="441">
        <v>45901.996937766206</v>
      </c>
      <c r="B20009" s="294" t="s">
        <v>2285</v>
      </c>
    </row>
    <row r="20010">
      <c r="A20010" s="441">
        <v>45901.99695778935</v>
      </c>
      <c r="B20010" s="294" t="s">
        <v>10124</v>
      </c>
    </row>
    <row r="20011">
      <c r="A20011" s="441">
        <v>45901.99696464121</v>
      </c>
      <c r="B20011" s="294" t="s">
        <v>10125</v>
      </c>
    </row>
    <row r="20012">
      <c r="A20012" s="441">
        <v>45901.99835166667</v>
      </c>
      <c r="B20012" s="294" t="s">
        <v>10126</v>
      </c>
    </row>
    <row r="20013">
      <c r="A20013" s="441">
        <v>45901.998360150465</v>
      </c>
      <c r="B20013" s="294" t="s">
        <v>2839</v>
      </c>
    </row>
    <row r="20014">
      <c r="A20014" s="441">
        <v>45901.998363923616</v>
      </c>
      <c r="B20014" s="294" t="s">
        <v>2565</v>
      </c>
    </row>
    <row r="20015">
      <c r="A20015" s="441">
        <v>45901.9983711574</v>
      </c>
      <c r="B20015" s="294" t="s">
        <v>10127</v>
      </c>
    </row>
    <row r="20016">
      <c r="A20016" s="441">
        <v>45901.998391817135</v>
      </c>
      <c r="B20016" s="294" t="s">
        <v>2839</v>
      </c>
    </row>
    <row r="20017">
      <c r="A20017" s="441">
        <v>45901.99839930555</v>
      </c>
      <c r="B20017" s="294" t="s">
        <v>10102</v>
      </c>
    </row>
    <row r="20018">
      <c r="A20018" s="441">
        <v>45901.99841905093</v>
      </c>
      <c r="B20018" s="294" t="s">
        <v>10128</v>
      </c>
    </row>
    <row r="20019">
      <c r="A20019" s="441">
        <v>45901.999434745376</v>
      </c>
      <c r="B20019" s="294" t="s">
        <v>10129</v>
      </c>
    </row>
    <row r="20020">
      <c r="A20020" s="441">
        <v>45901.999437569444</v>
      </c>
      <c r="B20020" s="294" t="s">
        <v>2274</v>
      </c>
    </row>
    <row r="20021">
      <c r="A20021" s="441">
        <v>45901.99944321759</v>
      </c>
      <c r="B20021" s="294" t="s">
        <v>2839</v>
      </c>
    </row>
    <row r="20022">
      <c r="A20022" s="441">
        <v>45901.999453807875</v>
      </c>
      <c r="B20022" s="294" t="s">
        <v>2843</v>
      </c>
    </row>
    <row r="20023">
      <c r="A20023" s="441">
        <v>45901.99945672454</v>
      </c>
      <c r="B20023" s="294" t="s">
        <v>10086</v>
      </c>
    </row>
    <row r="20024">
      <c r="A20024" s="441">
        <v>45901.99945915509</v>
      </c>
      <c r="B20024" s="294" t="s">
        <v>10087</v>
      </c>
    </row>
    <row r="20025">
      <c r="A20025" s="441">
        <v>45901.999779895836</v>
      </c>
      <c r="B20025" s="294" t="s">
        <v>2374</v>
      </c>
    </row>
    <row r="20026">
      <c r="A20026" s="441">
        <v>45901.999791932874</v>
      </c>
      <c r="B20026" s="294" t="s">
        <v>10130</v>
      </c>
    </row>
    <row r="20027">
      <c r="A20027" s="441">
        <v>45901.99985994213</v>
      </c>
      <c r="B20027" s="294" t="s">
        <v>2280</v>
      </c>
    </row>
    <row r="20028">
      <c r="A20028" s="441">
        <v>45901.99986653935</v>
      </c>
      <c r="B20028" s="294" t="s">
        <v>2281</v>
      </c>
    </row>
    <row r="20029">
      <c r="A20029" s="441">
        <v>45902.00022215278</v>
      </c>
      <c r="B20029" s="294" t="s">
        <v>10102</v>
      </c>
    </row>
    <row r="20030">
      <c r="A20030" s="441">
        <v>45902.000226006945</v>
      </c>
      <c r="B20030" s="294" t="s">
        <v>2285</v>
      </c>
    </row>
    <row r="20031">
      <c r="A20031" s="441">
        <v>45902.00023074074</v>
      </c>
      <c r="B20031" s="294" t="s">
        <v>10131</v>
      </c>
    </row>
    <row r="20032">
      <c r="A20032" s="441">
        <v>45902.000237280095</v>
      </c>
      <c r="B20032" s="294" t="s">
        <v>10132</v>
      </c>
    </row>
    <row r="20033">
      <c r="A20033" s="441">
        <v>45902.25716900463</v>
      </c>
      <c r="B20033" s="294" t="s">
        <v>10133</v>
      </c>
    </row>
    <row r="20034">
      <c r="A20034" s="441">
        <v>45902.25723482639</v>
      </c>
      <c r="B20034" s="294" t="s">
        <v>10134</v>
      </c>
    </row>
    <row r="20035">
      <c r="A20035" s="441">
        <v>45902.25724358796</v>
      </c>
      <c r="B20035" s="294" t="s">
        <v>10102</v>
      </c>
    </row>
    <row r="20036">
      <c r="A20036" s="441">
        <v>45902.29470053241</v>
      </c>
      <c r="B20036" s="294" t="s">
        <v>10135</v>
      </c>
    </row>
    <row r="20037">
      <c r="A20037" s="441">
        <v>45902.294705381944</v>
      </c>
      <c r="B20037" s="294" t="s">
        <v>2260</v>
      </c>
    </row>
    <row r="20038">
      <c r="A20038" s="441">
        <v>45902.294709849535</v>
      </c>
      <c r="B20038" s="294" t="s">
        <v>2963</v>
      </c>
    </row>
    <row r="20039">
      <c r="A20039" s="441">
        <v>45902.29471446759</v>
      </c>
      <c r="B20039" s="294" t="s">
        <v>2262</v>
      </c>
    </row>
    <row r="20040">
      <c r="A20040" s="441">
        <v>45902.294741157406</v>
      </c>
      <c r="B20040" s="294" t="s">
        <v>3459</v>
      </c>
    </row>
    <row r="20041">
      <c r="A20041" s="441">
        <v>45902.294755324074</v>
      </c>
      <c r="B20041" s="294" t="s">
        <v>2264</v>
      </c>
    </row>
    <row r="20042">
      <c r="A20042" s="441">
        <v>45902.29517400463</v>
      </c>
      <c r="B20042" s="294" t="s">
        <v>10136</v>
      </c>
    </row>
    <row r="20043">
      <c r="A20043" s="441">
        <v>45902.29518862268</v>
      </c>
      <c r="B20043" s="294" t="s">
        <v>3461</v>
      </c>
    </row>
    <row r="20044">
      <c r="A20044" s="441">
        <v>45902.29519335648</v>
      </c>
      <c r="B20044" s="294" t="s">
        <v>3462</v>
      </c>
    </row>
    <row r="20045">
      <c r="A20045" s="441">
        <v>45902.29520146991</v>
      </c>
      <c r="B20045" s="294" t="s">
        <v>10137</v>
      </c>
    </row>
    <row r="20046">
      <c r="A20046" s="441">
        <v>45902.295212199075</v>
      </c>
      <c r="B20046" s="294" t="s">
        <v>3461</v>
      </c>
    </row>
    <row r="20047">
      <c r="A20047" s="441">
        <v>45902.29522079861</v>
      </c>
      <c r="B20047" s="294" t="s">
        <v>10102</v>
      </c>
    </row>
    <row r="20048">
      <c r="A20048" s="441">
        <v>45902.2952390625</v>
      </c>
      <c r="B20048" s="294" t="s">
        <v>10138</v>
      </c>
    </row>
    <row r="20049">
      <c r="A20049" s="441">
        <v>45902.29621847223</v>
      </c>
      <c r="B20049" s="294" t="s">
        <v>10139</v>
      </c>
    </row>
    <row r="20050">
      <c r="A20050" s="441">
        <v>45902.296234699075</v>
      </c>
      <c r="B20050" s="294" t="s">
        <v>2274</v>
      </c>
    </row>
    <row r="20051">
      <c r="A20051" s="441">
        <v>45902.296243159726</v>
      </c>
      <c r="B20051" s="294" t="s">
        <v>3461</v>
      </c>
    </row>
    <row r="20052">
      <c r="A20052" s="441">
        <v>45902.29625017361</v>
      </c>
      <c r="B20052" s="294" t="s">
        <v>3466</v>
      </c>
    </row>
    <row r="20053">
      <c r="A20053" s="441">
        <v>45902.296254479166</v>
      </c>
      <c r="B20053" s="294" t="s">
        <v>10086</v>
      </c>
    </row>
    <row r="20054">
      <c r="A20054" s="441">
        <v>45902.296269479164</v>
      </c>
      <c r="B20054" s="294" t="s">
        <v>10087</v>
      </c>
    </row>
    <row r="20055">
      <c r="A20055" s="441">
        <v>45902.29644430555</v>
      </c>
      <c r="B20055" s="294" t="s">
        <v>2374</v>
      </c>
    </row>
    <row r="20056">
      <c r="A20056" s="441">
        <v>45902.296463935185</v>
      </c>
      <c r="B20056" s="294" t="s">
        <v>10140</v>
      </c>
    </row>
    <row r="20057">
      <c r="A20057" s="441">
        <v>45902.29650578704</v>
      </c>
      <c r="B20057" s="294" t="s">
        <v>2280</v>
      </c>
    </row>
    <row r="20058">
      <c r="A20058" s="441">
        <v>45902.296517627314</v>
      </c>
      <c r="B20058" s="294" t="s">
        <v>2281</v>
      </c>
    </row>
    <row r="20059">
      <c r="A20059" s="441">
        <v>45902.296696087964</v>
      </c>
      <c r="B20059" s="294" t="s">
        <v>10102</v>
      </c>
    </row>
    <row r="20060">
      <c r="A20060" s="441">
        <v>45902.296699212966</v>
      </c>
      <c r="B20060" s="294" t="s">
        <v>2285</v>
      </c>
    </row>
    <row r="20061">
      <c r="A20061" s="441">
        <v>45902.296704305554</v>
      </c>
      <c r="B20061" s="294" t="s">
        <v>10141</v>
      </c>
    </row>
    <row r="20062">
      <c r="A20062" s="441">
        <v>45902.29671166667</v>
      </c>
      <c r="B20062" s="294" t="s">
        <v>10142</v>
      </c>
    </row>
    <row r="20063">
      <c r="A20063" s="441">
        <v>45902.29693997685</v>
      </c>
      <c r="B20063" s="294" t="s">
        <v>10143</v>
      </c>
    </row>
    <row r="20064">
      <c r="A20064" s="441">
        <v>45902.296948738425</v>
      </c>
      <c r="B20064" s="294" t="s">
        <v>2515</v>
      </c>
    </row>
    <row r="20065">
      <c r="A20065" s="441">
        <v>45902.29695349537</v>
      </c>
      <c r="B20065" s="294" t="s">
        <v>2398</v>
      </c>
    </row>
    <row r="20066">
      <c r="A20066" s="441">
        <v>45902.29696039352</v>
      </c>
      <c r="B20066" s="294" t="s">
        <v>2399</v>
      </c>
    </row>
    <row r="20067">
      <c r="A20067" s="441">
        <v>45902.29697922454</v>
      </c>
      <c r="B20067" s="294" t="s">
        <v>2515</v>
      </c>
    </row>
    <row r="20068">
      <c r="A20068" s="441">
        <v>45902.29699795139</v>
      </c>
      <c r="B20068" s="294" t="s">
        <v>10102</v>
      </c>
    </row>
    <row r="20069">
      <c r="A20069" s="441">
        <v>45902.29700900463</v>
      </c>
      <c r="B20069" s="294" t="s">
        <v>10144</v>
      </c>
    </row>
    <row r="20070">
      <c r="A20070" s="441">
        <v>45902.29750853009</v>
      </c>
      <c r="B20070" s="294" t="s">
        <v>10145</v>
      </c>
    </row>
    <row r="20071">
      <c r="A20071" s="441">
        <v>45902.29751672454</v>
      </c>
      <c r="B20071" s="294" t="s">
        <v>2468</v>
      </c>
    </row>
    <row r="20072">
      <c r="A20072" s="441">
        <v>45902.29752079862</v>
      </c>
      <c r="B20072" s="294" t="s">
        <v>2398</v>
      </c>
    </row>
    <row r="20073">
      <c r="A20073" s="441">
        <v>45902.297533958335</v>
      </c>
      <c r="B20073" s="294" t="s">
        <v>2399</v>
      </c>
    </row>
    <row r="20074">
      <c r="A20074" s="441">
        <v>45902.297541886575</v>
      </c>
      <c r="B20074" s="294" t="s">
        <v>2468</v>
      </c>
    </row>
    <row r="20075">
      <c r="A20075" s="441">
        <v>45902.29754842592</v>
      </c>
      <c r="B20075" s="294" t="s">
        <v>10102</v>
      </c>
    </row>
    <row r="20076">
      <c r="A20076" s="441">
        <v>45902.29756892361</v>
      </c>
      <c r="B20076" s="294" t="s">
        <v>10146</v>
      </c>
    </row>
    <row r="20077">
      <c r="A20077" s="441">
        <v>45902.297903715276</v>
      </c>
      <c r="B20077" s="294" t="s">
        <v>10147</v>
      </c>
    </row>
    <row r="20078">
      <c r="A20078" s="441">
        <v>45902.29790769676</v>
      </c>
      <c r="B20078" s="294" t="s">
        <v>2274</v>
      </c>
    </row>
    <row r="20079">
      <c r="A20079" s="441">
        <v>45902.297916111114</v>
      </c>
      <c r="B20079" s="294" t="s">
        <v>2515</v>
      </c>
    </row>
    <row r="20080">
      <c r="A20080" s="441">
        <v>45902.297919317134</v>
      </c>
      <c r="B20080" s="294" t="s">
        <v>2518</v>
      </c>
    </row>
    <row r="20081">
      <c r="A20081" s="441">
        <v>45902.29792357639</v>
      </c>
      <c r="B20081" s="294" t="s">
        <v>10086</v>
      </c>
    </row>
    <row r="20082">
      <c r="A20082" s="441">
        <v>45902.29792712963</v>
      </c>
      <c r="B20082" s="294" t="s">
        <v>10087</v>
      </c>
    </row>
    <row r="20083">
      <c r="A20083" s="441">
        <v>45902.298073136575</v>
      </c>
      <c r="B20083" s="294" t="s">
        <v>2342</v>
      </c>
    </row>
    <row r="20084">
      <c r="A20084" s="441">
        <v>45902.298113020835</v>
      </c>
      <c r="B20084" s="294" t="s">
        <v>10148</v>
      </c>
    </row>
    <row r="20085">
      <c r="A20085" s="441">
        <v>45902.29814239583</v>
      </c>
      <c r="B20085" s="294" t="s">
        <v>2280</v>
      </c>
    </row>
    <row r="20086">
      <c r="A20086" s="441">
        <v>45902.29815945602</v>
      </c>
      <c r="B20086" s="294" t="s">
        <v>2281</v>
      </c>
    </row>
    <row r="20087">
      <c r="A20087" s="441">
        <v>45902.29825471065</v>
      </c>
      <c r="B20087" s="294" t="s">
        <v>10102</v>
      </c>
    </row>
    <row r="20088">
      <c r="A20088" s="441">
        <v>45902.298258738425</v>
      </c>
      <c r="B20088" s="294" t="s">
        <v>2285</v>
      </c>
    </row>
    <row r="20089">
      <c r="A20089" s="441">
        <v>45902.29826413194</v>
      </c>
      <c r="B20089" s="294" t="s">
        <v>10149</v>
      </c>
    </row>
    <row r="20090">
      <c r="A20090" s="441">
        <v>45902.298270625004</v>
      </c>
      <c r="B20090" s="294" t="s">
        <v>10150</v>
      </c>
    </row>
    <row r="20091">
      <c r="A20091" s="441">
        <v>45902.299002291664</v>
      </c>
      <c r="B20091" s="294" t="s">
        <v>10151</v>
      </c>
    </row>
    <row r="20092">
      <c r="A20092" s="441">
        <v>45902.29900579861</v>
      </c>
      <c r="B20092" s="294" t="s">
        <v>2274</v>
      </c>
    </row>
    <row r="20093">
      <c r="A20093" s="441">
        <v>45902.29901451389</v>
      </c>
      <c r="B20093" s="294" t="s">
        <v>2468</v>
      </c>
    </row>
    <row r="20094">
      <c r="A20094" s="441">
        <v>45902.29901780093</v>
      </c>
      <c r="B20094" s="294" t="s">
        <v>2482</v>
      </c>
    </row>
    <row r="20095">
      <c r="A20095" s="441">
        <v>45902.299021203704</v>
      </c>
      <c r="B20095" s="294" t="s">
        <v>10086</v>
      </c>
    </row>
    <row r="20096">
      <c r="A20096" s="441">
        <v>45902.299024618056</v>
      </c>
      <c r="B20096" s="294" t="s">
        <v>10087</v>
      </c>
    </row>
    <row r="20097">
      <c r="A20097" s="441">
        <v>45902.299154189815</v>
      </c>
      <c r="B20097" s="294" t="s">
        <v>2333</v>
      </c>
    </row>
    <row r="20098">
      <c r="A20098" s="441">
        <v>45902.299169039354</v>
      </c>
      <c r="B20098" s="294" t="s">
        <v>10152</v>
      </c>
    </row>
    <row r="20099">
      <c r="A20099" s="441">
        <v>45902.29920570602</v>
      </c>
      <c r="B20099" s="294" t="s">
        <v>2280</v>
      </c>
    </row>
    <row r="20100">
      <c r="A20100" s="441">
        <v>45902.29921736111</v>
      </c>
      <c r="B20100" s="294" t="s">
        <v>2281</v>
      </c>
    </row>
    <row r="20101">
      <c r="A20101" s="441">
        <v>45902.29932902778</v>
      </c>
      <c r="B20101" s="294" t="s">
        <v>10102</v>
      </c>
    </row>
    <row r="20102">
      <c r="A20102" s="441">
        <v>45902.29933268519</v>
      </c>
      <c r="B20102" s="294" t="s">
        <v>2285</v>
      </c>
    </row>
    <row r="20103">
      <c r="A20103" s="441">
        <v>45902.29933746527</v>
      </c>
      <c r="B20103" s="294" t="s">
        <v>10153</v>
      </c>
    </row>
    <row r="20104">
      <c r="A20104" s="441">
        <v>45902.29934939815</v>
      </c>
      <c r="B20104" s="294" t="s">
        <v>10154</v>
      </c>
    </row>
    <row r="20105">
      <c r="A20105" s="441">
        <v>45902.299865520836</v>
      </c>
      <c r="B20105" s="294" t="s">
        <v>10155</v>
      </c>
    </row>
    <row r="20106">
      <c r="A20106" s="441">
        <v>45902.299870138886</v>
      </c>
      <c r="B20106" s="294" t="s">
        <v>2260</v>
      </c>
    </row>
    <row r="20107">
      <c r="A20107" s="441">
        <v>45902.299874375</v>
      </c>
      <c r="B20107" s="294" t="s">
        <v>2414</v>
      </c>
    </row>
    <row r="20108">
      <c r="A20108" s="441">
        <v>45902.29987870371</v>
      </c>
      <c r="B20108" s="294" t="s">
        <v>2264</v>
      </c>
    </row>
    <row r="20109">
      <c r="A20109" s="441">
        <v>45902.30019458334</v>
      </c>
      <c r="B20109" s="294" t="s">
        <v>10156</v>
      </c>
    </row>
    <row r="20110">
      <c r="A20110" s="441">
        <v>45902.300202812505</v>
      </c>
      <c r="B20110" s="294" t="s">
        <v>2260</v>
      </c>
    </row>
    <row r="20111">
      <c r="A20111" s="441">
        <v>45902.30020760417</v>
      </c>
      <c r="B20111" s="294" t="s">
        <v>2414</v>
      </c>
    </row>
    <row r="20112">
      <c r="A20112" s="441">
        <v>45902.30021104167</v>
      </c>
      <c r="B20112" s="294" t="s">
        <v>2264</v>
      </c>
    </row>
    <row r="20113">
      <c r="A20113" s="441">
        <v>45902.300964236114</v>
      </c>
      <c r="B20113" s="294" t="s">
        <v>10157</v>
      </c>
    </row>
    <row r="20114">
      <c r="A20114" s="441">
        <v>45902.300971041666</v>
      </c>
      <c r="B20114" s="294" t="s">
        <v>9711</v>
      </c>
    </row>
    <row r="20115">
      <c r="A20115" s="441">
        <v>45902.30097454861</v>
      </c>
      <c r="B20115" s="294" t="s">
        <v>2398</v>
      </c>
    </row>
    <row r="20116">
      <c r="A20116" s="441">
        <v>45902.3009816088</v>
      </c>
      <c r="B20116" s="294" t="s">
        <v>2399</v>
      </c>
    </row>
    <row r="20117">
      <c r="A20117" s="441">
        <v>45902.30098837963</v>
      </c>
      <c r="B20117" s="294" t="s">
        <v>9711</v>
      </c>
    </row>
    <row r="20118">
      <c r="A20118" s="441">
        <v>45902.30099476852</v>
      </c>
      <c r="B20118" s="294" t="s">
        <v>10102</v>
      </c>
    </row>
    <row r="20119">
      <c r="A20119" s="441">
        <v>45902.30100721065</v>
      </c>
      <c r="B20119" s="294" t="s">
        <v>10158</v>
      </c>
    </row>
    <row r="20120">
      <c r="A20120" s="441">
        <v>45902.30135741898</v>
      </c>
      <c r="B20120" s="294" t="s">
        <v>10159</v>
      </c>
    </row>
    <row r="20121">
      <c r="A20121" s="441">
        <v>45902.30136449074</v>
      </c>
      <c r="B20121" s="294" t="s">
        <v>2622</v>
      </c>
    </row>
    <row r="20122">
      <c r="A20122" s="441">
        <v>45902.30136967593</v>
      </c>
      <c r="B20122" s="294" t="s">
        <v>2398</v>
      </c>
    </row>
    <row r="20123">
      <c r="A20123" s="441">
        <v>45902.30137774306</v>
      </c>
      <c r="B20123" s="294" t="s">
        <v>2399</v>
      </c>
    </row>
    <row r="20124">
      <c r="A20124" s="441">
        <v>45902.30138405092</v>
      </c>
      <c r="B20124" s="294" t="s">
        <v>2622</v>
      </c>
    </row>
    <row r="20125">
      <c r="A20125" s="441">
        <v>45902.30138971064</v>
      </c>
      <c r="B20125" s="294" t="s">
        <v>10102</v>
      </c>
    </row>
    <row r="20126">
      <c r="A20126" s="441">
        <v>45902.30140277778</v>
      </c>
      <c r="B20126" s="294" t="s">
        <v>10160</v>
      </c>
    </row>
    <row r="20127">
      <c r="A20127" s="441">
        <v>45902.30201442129</v>
      </c>
      <c r="B20127" s="294" t="s">
        <v>10161</v>
      </c>
    </row>
    <row r="20128">
      <c r="A20128" s="441">
        <v>45902.30201827546</v>
      </c>
      <c r="B20128" s="294" t="s">
        <v>2274</v>
      </c>
    </row>
    <row r="20129">
      <c r="A20129" s="441">
        <v>45902.30203021991</v>
      </c>
      <c r="B20129" s="294" t="s">
        <v>9711</v>
      </c>
    </row>
    <row r="20130">
      <c r="A20130" s="441">
        <v>45902.30203398148</v>
      </c>
      <c r="B20130" s="294" t="s">
        <v>9714</v>
      </c>
    </row>
    <row r="20131">
      <c r="A20131" s="441">
        <v>45902.30203840278</v>
      </c>
      <c r="B20131" s="294" t="s">
        <v>10086</v>
      </c>
    </row>
    <row r="20132">
      <c r="A20132" s="441">
        <v>45902.302041944444</v>
      </c>
      <c r="B20132" s="294" t="s">
        <v>10087</v>
      </c>
    </row>
    <row r="20133">
      <c r="A20133" s="441">
        <v>45902.30214318287</v>
      </c>
      <c r="B20133" s="294" t="s">
        <v>2374</v>
      </c>
    </row>
    <row r="20134">
      <c r="A20134" s="441">
        <v>45902.302163541666</v>
      </c>
      <c r="B20134" s="294" t="s">
        <v>10162</v>
      </c>
    </row>
    <row r="20135">
      <c r="A20135" s="441">
        <v>45902.30218234954</v>
      </c>
      <c r="B20135" s="294" t="s">
        <v>2280</v>
      </c>
    </row>
    <row r="20136">
      <c r="A20136" s="441">
        <v>45902.30219412037</v>
      </c>
      <c r="B20136" s="294" t="s">
        <v>2281</v>
      </c>
    </row>
    <row r="20137">
      <c r="A20137" s="441">
        <v>45902.30225274306</v>
      </c>
      <c r="B20137" s="294" t="s">
        <v>10163</v>
      </c>
    </row>
    <row r="20138">
      <c r="A20138" s="441">
        <v>45902.30225612268</v>
      </c>
      <c r="B20138" s="294" t="s">
        <v>2274</v>
      </c>
    </row>
    <row r="20139">
      <c r="A20139" s="441">
        <v>45902.30226532408</v>
      </c>
      <c r="B20139" s="294" t="s">
        <v>2622</v>
      </c>
    </row>
    <row r="20140">
      <c r="A20140" s="441">
        <v>45902.3022683912</v>
      </c>
      <c r="B20140" s="294" t="s">
        <v>2641</v>
      </c>
    </row>
    <row r="20141">
      <c r="A20141" s="441">
        <v>45902.30227152778</v>
      </c>
      <c r="B20141" s="294" t="s">
        <v>10086</v>
      </c>
    </row>
    <row r="20142">
      <c r="A20142" s="441">
        <v>45902.30228056713</v>
      </c>
      <c r="B20142" s="294" t="s">
        <v>10087</v>
      </c>
    </row>
    <row r="20143">
      <c r="A20143" s="441">
        <v>45902.30228172454</v>
      </c>
      <c r="B20143" s="294" t="s">
        <v>10102</v>
      </c>
    </row>
    <row r="20144">
      <c r="A20144" s="441">
        <v>45902.302298229166</v>
      </c>
      <c r="B20144" s="294" t="s">
        <v>2285</v>
      </c>
    </row>
    <row r="20145">
      <c r="A20145" s="441">
        <v>45902.3023040625</v>
      </c>
      <c r="B20145" s="294" t="s">
        <v>10164</v>
      </c>
    </row>
    <row r="20146">
      <c r="A20146" s="441">
        <v>45902.302311666666</v>
      </c>
      <c r="B20146" s="294" t="s">
        <v>10165</v>
      </c>
    </row>
    <row r="20147">
      <c r="A20147" s="441">
        <v>45902.30243527778</v>
      </c>
      <c r="B20147" s="294" t="s">
        <v>2278</v>
      </c>
    </row>
    <row r="20148">
      <c r="A20148" s="441">
        <v>45902.30246445602</v>
      </c>
      <c r="B20148" s="294" t="s">
        <v>10166</v>
      </c>
    </row>
    <row r="20149">
      <c r="A20149" s="441">
        <v>45902.302505416665</v>
      </c>
      <c r="B20149" s="294" t="s">
        <v>2280</v>
      </c>
    </row>
    <row r="20150">
      <c r="A20150" s="441">
        <v>45902.3025174537</v>
      </c>
      <c r="B20150" s="294" t="s">
        <v>2281</v>
      </c>
    </row>
    <row r="20151">
      <c r="A20151" s="441">
        <v>45902.30270222222</v>
      </c>
      <c r="B20151" s="294" t="s">
        <v>10102</v>
      </c>
    </row>
    <row r="20152">
      <c r="A20152" s="441">
        <v>45902.30271092593</v>
      </c>
      <c r="B20152" s="294" t="s">
        <v>2285</v>
      </c>
    </row>
    <row r="20153">
      <c r="A20153" s="441">
        <v>45902.302721493055</v>
      </c>
      <c r="B20153" s="294" t="s">
        <v>10167</v>
      </c>
    </row>
    <row r="20154">
      <c r="A20154" s="441">
        <v>45902.302728738425</v>
      </c>
      <c r="B20154" s="294" t="s">
        <v>10168</v>
      </c>
    </row>
    <row r="20155">
      <c r="A20155" s="441">
        <v>45902.32251762731</v>
      </c>
      <c r="B20155" s="294" t="s">
        <v>10169</v>
      </c>
    </row>
    <row r="20156">
      <c r="A20156" s="441">
        <v>45902.32252565972</v>
      </c>
      <c r="B20156" s="294" t="s">
        <v>2468</v>
      </c>
    </row>
    <row r="20157">
      <c r="A20157" s="441">
        <v>45902.32252983796</v>
      </c>
      <c r="B20157" s="294" t="s">
        <v>2398</v>
      </c>
    </row>
    <row r="20158">
      <c r="A20158" s="441">
        <v>45902.32254820602</v>
      </c>
      <c r="B20158" s="294" t="s">
        <v>2399</v>
      </c>
    </row>
    <row r="20159">
      <c r="A20159" s="441">
        <v>45902.32255517361</v>
      </c>
      <c r="B20159" s="294" t="s">
        <v>2468</v>
      </c>
    </row>
    <row r="20160">
      <c r="A20160" s="441">
        <v>45902.32256273148</v>
      </c>
      <c r="B20160" s="294" t="s">
        <v>10102</v>
      </c>
    </row>
    <row r="20161">
      <c r="A20161" s="441">
        <v>45902.32257199074</v>
      </c>
      <c r="B20161" s="294" t="s">
        <v>10170</v>
      </c>
    </row>
    <row r="20162">
      <c r="A20162" s="441">
        <v>45902.32382016204</v>
      </c>
      <c r="B20162" s="294" t="s">
        <v>10171</v>
      </c>
    </row>
    <row r="20163">
      <c r="A20163" s="441">
        <v>45902.32382421296</v>
      </c>
      <c r="B20163" s="294" t="s">
        <v>2274</v>
      </c>
    </row>
    <row r="20164">
      <c r="A20164" s="441">
        <v>45902.32383356482</v>
      </c>
      <c r="B20164" s="294" t="s">
        <v>2468</v>
      </c>
    </row>
    <row r="20165">
      <c r="A20165" s="441">
        <v>45902.323837268515</v>
      </c>
      <c r="B20165" s="294" t="s">
        <v>2482</v>
      </c>
    </row>
    <row r="20166">
      <c r="A20166" s="441">
        <v>45902.32384162037</v>
      </c>
      <c r="B20166" s="294" t="s">
        <v>10086</v>
      </c>
    </row>
    <row r="20167">
      <c r="A20167" s="441">
        <v>45902.32385261574</v>
      </c>
      <c r="B20167" s="294" t="s">
        <v>10087</v>
      </c>
    </row>
    <row r="20168">
      <c r="A20168" s="441">
        <v>45902.32425356482</v>
      </c>
      <c r="B20168" s="294" t="s">
        <v>10172</v>
      </c>
    </row>
    <row r="20169">
      <c r="A20169" s="441">
        <v>45902.324261041664</v>
      </c>
      <c r="B20169" s="294" t="s">
        <v>10173</v>
      </c>
    </row>
    <row r="20170">
      <c r="A20170" s="441">
        <v>45902.32426841435</v>
      </c>
      <c r="B20170" s="294" t="s">
        <v>10174</v>
      </c>
    </row>
    <row r="20171">
      <c r="A20171" s="441">
        <v>45902.32428489583</v>
      </c>
      <c r="B20171" s="294" t="s">
        <v>10175</v>
      </c>
    </row>
    <row r="20172">
      <c r="A20172" s="441">
        <v>45902.324293321755</v>
      </c>
      <c r="B20172" s="294" t="s">
        <v>10176</v>
      </c>
    </row>
    <row r="20173">
      <c r="A20173" s="441">
        <v>45902.32430399305</v>
      </c>
      <c r="B20173" s="294" t="s">
        <v>3014</v>
      </c>
    </row>
    <row r="20174">
      <c r="A20174" s="441">
        <v>45902.32431998843</v>
      </c>
      <c r="B20174" s="294" t="s">
        <v>10152</v>
      </c>
    </row>
    <row r="20175">
      <c r="A20175" s="441">
        <v>45902.32443054398</v>
      </c>
      <c r="B20175" s="294" t="s">
        <v>10177</v>
      </c>
    </row>
    <row r="20176">
      <c r="A20176" s="441">
        <v>45902.32443876157</v>
      </c>
      <c r="B20176" s="294" t="s">
        <v>2355</v>
      </c>
    </row>
    <row r="20177">
      <c r="A20177" s="441">
        <v>45902.32444332176</v>
      </c>
      <c r="B20177" s="294" t="s">
        <v>10178</v>
      </c>
    </row>
    <row r="20178">
      <c r="A20178" s="441">
        <v>45902.32487946759</v>
      </c>
      <c r="B20178" s="294" t="s">
        <v>10102</v>
      </c>
    </row>
    <row r="20179">
      <c r="A20179" s="441">
        <v>45902.32488380787</v>
      </c>
      <c r="B20179" s="294" t="s">
        <v>2285</v>
      </c>
    </row>
    <row r="20180">
      <c r="A20180" s="441">
        <v>45902.32488951389</v>
      </c>
      <c r="B20180" s="294" t="s">
        <v>10179</v>
      </c>
    </row>
    <row r="20181">
      <c r="A20181" s="441">
        <v>45902.32489694444</v>
      </c>
      <c r="B20181" s="294" t="s">
        <v>10180</v>
      </c>
    </row>
    <row r="20182">
      <c r="A20182" s="441">
        <v>45902.375075497686</v>
      </c>
      <c r="B20182" s="294" t="s">
        <v>2290</v>
      </c>
    </row>
    <row r="20183">
      <c r="A20183" s="441">
        <v>45902.37572606481</v>
      </c>
      <c r="B20183" s="294" t="s">
        <v>3563</v>
      </c>
    </row>
    <row r="20184">
      <c r="A20184" s="441">
        <v>45902.37572877315</v>
      </c>
      <c r="B20184" s="294" t="s">
        <v>3142</v>
      </c>
    </row>
    <row r="20185">
      <c r="A20185" s="441">
        <v>45902.37582769676</v>
      </c>
      <c r="B20185" s="294" t="s">
        <v>3022</v>
      </c>
    </row>
    <row r="20186">
      <c r="A20186" s="441">
        <v>45902.37584465278</v>
      </c>
      <c r="B20186" s="294" t="s">
        <v>10181</v>
      </c>
    </row>
    <row r="20187">
      <c r="A20187" s="441">
        <v>45902.37587743056</v>
      </c>
      <c r="B20187" s="294" t="s">
        <v>10182</v>
      </c>
    </row>
    <row r="20188">
      <c r="A20188" s="441">
        <v>45902.3758871412</v>
      </c>
      <c r="B20188" s="294" t="s">
        <v>10102</v>
      </c>
    </row>
    <row r="20189">
      <c r="A20189" s="441">
        <v>45902.37589199074</v>
      </c>
      <c r="B20189" s="294" t="s">
        <v>10102</v>
      </c>
    </row>
    <row r="20190">
      <c r="A20190" s="441">
        <v>45902.451920590276</v>
      </c>
      <c r="B20190" s="294" t="s">
        <v>10183</v>
      </c>
    </row>
    <row r="20191">
      <c r="A20191" s="441">
        <v>45902.45192493056</v>
      </c>
      <c r="B20191" s="294" t="s">
        <v>2260</v>
      </c>
    </row>
    <row r="20192">
      <c r="A20192" s="441">
        <v>45902.45192881944</v>
      </c>
      <c r="B20192" s="294" t="s">
        <v>6944</v>
      </c>
    </row>
    <row r="20193">
      <c r="A20193" s="441">
        <v>45902.451951944444</v>
      </c>
      <c r="B20193" s="294" t="s">
        <v>2262</v>
      </c>
    </row>
    <row r="20194">
      <c r="A20194" s="441">
        <v>45902.45195927084</v>
      </c>
      <c r="B20194" s="294" t="s">
        <v>10184</v>
      </c>
    </row>
    <row r="20195">
      <c r="A20195" s="441">
        <v>45902.45197130787</v>
      </c>
      <c r="B20195" s="294" t="s">
        <v>2264</v>
      </c>
    </row>
    <row r="20196">
      <c r="A20196" s="441">
        <v>45902.46331476852</v>
      </c>
      <c r="B20196" s="294" t="s">
        <v>10185</v>
      </c>
    </row>
    <row r="20197">
      <c r="A20197" s="441">
        <v>45902.46332018518</v>
      </c>
      <c r="B20197" s="294" t="s">
        <v>2260</v>
      </c>
    </row>
    <row r="20198">
      <c r="A20198" s="441">
        <v>45902.463325185185</v>
      </c>
      <c r="B20198" s="294" t="s">
        <v>2414</v>
      </c>
    </row>
    <row r="20199">
      <c r="A20199" s="441">
        <v>45902.463336608795</v>
      </c>
      <c r="B20199" s="294" t="s">
        <v>2264</v>
      </c>
    </row>
    <row r="20200">
      <c r="A20200" s="441">
        <v>45902.46465822917</v>
      </c>
      <c r="B20200" s="294" t="s">
        <v>10186</v>
      </c>
    </row>
    <row r="20201">
      <c r="A20201" s="441">
        <v>45902.46466240741</v>
      </c>
      <c r="B20201" s="294" t="s">
        <v>2260</v>
      </c>
    </row>
    <row r="20202">
      <c r="A20202" s="441">
        <v>45902.46466701389</v>
      </c>
      <c r="B20202" s="294" t="s">
        <v>2297</v>
      </c>
    </row>
    <row r="20203">
      <c r="A20203" s="441">
        <v>45902.46467077546</v>
      </c>
      <c r="B20203" s="294" t="s">
        <v>2262</v>
      </c>
    </row>
    <row r="20204">
      <c r="A20204" s="441">
        <v>45902.46467951389</v>
      </c>
      <c r="B20204" s="294" t="s">
        <v>4460</v>
      </c>
    </row>
    <row r="20205">
      <c r="A20205" s="441">
        <v>45902.46470548611</v>
      </c>
      <c r="B20205" s="294" t="s">
        <v>2264</v>
      </c>
    </row>
    <row r="20206">
      <c r="A20206" s="441">
        <v>45902.46517136574</v>
      </c>
      <c r="B20206" s="294" t="s">
        <v>10187</v>
      </c>
    </row>
    <row r="20207">
      <c r="A20207" s="441">
        <v>45902.465180810184</v>
      </c>
      <c r="B20207" s="294" t="s">
        <v>2306</v>
      </c>
    </row>
    <row r="20208">
      <c r="A20208" s="441">
        <v>45902.465190891206</v>
      </c>
      <c r="B20208" s="294" t="s">
        <v>2859</v>
      </c>
    </row>
    <row r="20209">
      <c r="A20209" s="441">
        <v>45902.46519837963</v>
      </c>
      <c r="B20209" s="294" t="s">
        <v>10188</v>
      </c>
    </row>
    <row r="20210">
      <c r="A20210" s="441">
        <v>45902.465207581015</v>
      </c>
      <c r="B20210" s="294" t="s">
        <v>2306</v>
      </c>
    </row>
    <row r="20211">
      <c r="A20211" s="441">
        <v>45902.465214490745</v>
      </c>
      <c r="B20211" s="294" t="s">
        <v>10102</v>
      </c>
    </row>
    <row r="20212">
      <c r="A20212" s="441">
        <v>45902.46522837963</v>
      </c>
      <c r="B20212" s="294" t="s">
        <v>10189</v>
      </c>
    </row>
    <row r="20213">
      <c r="A20213" s="441">
        <v>45902.46662958333</v>
      </c>
      <c r="B20213" s="294" t="s">
        <v>10190</v>
      </c>
    </row>
    <row r="20214">
      <c r="A20214" s="441">
        <v>45902.46663224537</v>
      </c>
      <c r="B20214" s="294" t="s">
        <v>2274</v>
      </c>
    </row>
    <row r="20215">
      <c r="A20215" s="441">
        <v>45902.4666427662</v>
      </c>
      <c r="B20215" s="294" t="s">
        <v>2306</v>
      </c>
    </row>
    <row r="20216">
      <c r="A20216" s="441">
        <v>45902.466646064815</v>
      </c>
      <c r="B20216" s="294" t="s">
        <v>2307</v>
      </c>
    </row>
    <row r="20217">
      <c r="A20217" s="441">
        <v>45902.466649270835</v>
      </c>
      <c r="B20217" s="294" t="s">
        <v>10191</v>
      </c>
    </row>
    <row r="20218">
      <c r="A20218" s="441">
        <v>45902.46665202546</v>
      </c>
      <c r="B20218" s="294" t="s">
        <v>10192</v>
      </c>
    </row>
    <row r="20219">
      <c r="A20219" s="441">
        <v>45902.46680234953</v>
      </c>
      <c r="B20219" s="294" t="s">
        <v>2342</v>
      </c>
    </row>
    <row r="20220">
      <c r="A20220" s="441">
        <v>45902.466826840275</v>
      </c>
      <c r="B20220" s="294" t="s">
        <v>10193</v>
      </c>
    </row>
    <row r="20221">
      <c r="A20221" s="441">
        <v>45902.46688245371</v>
      </c>
      <c r="B20221" s="294" t="s">
        <v>2280</v>
      </c>
    </row>
    <row r="20222">
      <c r="A20222" s="441">
        <v>45902.46689519676</v>
      </c>
      <c r="B20222" s="294" t="s">
        <v>2281</v>
      </c>
    </row>
    <row r="20223">
      <c r="A20223" s="441">
        <v>45902.46704217592</v>
      </c>
      <c r="B20223" s="294" t="s">
        <v>10102</v>
      </c>
    </row>
    <row r="20224">
      <c r="A20224" s="441">
        <v>45902.46704567129</v>
      </c>
      <c r="B20224" s="294" t="s">
        <v>2285</v>
      </c>
    </row>
    <row r="20225">
      <c r="A20225" s="441">
        <v>45902.46705074074</v>
      </c>
      <c r="B20225" s="294" t="s">
        <v>10194</v>
      </c>
    </row>
    <row r="20226">
      <c r="A20226" s="441">
        <v>45902.46706322917</v>
      </c>
      <c r="B20226" s="294" t="s">
        <v>10195</v>
      </c>
    </row>
    <row r="20227">
      <c r="A20227" s="441">
        <v>45902.495846817124</v>
      </c>
      <c r="B20227" s="294" t="s">
        <v>10196</v>
      </c>
    </row>
    <row r="20228">
      <c r="A20228" s="441">
        <v>45902.49584993055</v>
      </c>
      <c r="B20228" s="294" t="s">
        <v>2260</v>
      </c>
    </row>
    <row r="20229">
      <c r="A20229" s="441">
        <v>45902.495852465276</v>
      </c>
      <c r="B20229" s="294" t="s">
        <v>2297</v>
      </c>
    </row>
    <row r="20230">
      <c r="A20230" s="441">
        <v>45902.495855127316</v>
      </c>
      <c r="B20230" s="294" t="s">
        <v>2264</v>
      </c>
    </row>
    <row r="20231">
      <c r="A20231" s="441">
        <v>45902.49598236111</v>
      </c>
      <c r="B20231" s="294" t="s">
        <v>10197</v>
      </c>
    </row>
    <row r="20232">
      <c r="A20232" s="441">
        <v>45902.4959862963</v>
      </c>
      <c r="B20232" s="294" t="s">
        <v>2260</v>
      </c>
    </row>
    <row r="20233">
      <c r="A20233" s="441">
        <v>45902.495990254625</v>
      </c>
      <c r="B20233" s="294" t="s">
        <v>2297</v>
      </c>
    </row>
    <row r="20234">
      <c r="A20234" s="441">
        <v>45902.49599443287</v>
      </c>
      <c r="B20234" s="294" t="s">
        <v>2264</v>
      </c>
    </row>
    <row r="20235">
      <c r="A20235" s="441">
        <v>45902.5066715162</v>
      </c>
      <c r="B20235" s="294" t="s">
        <v>10198</v>
      </c>
    </row>
    <row r="20236">
      <c r="A20236" s="441">
        <v>45902.50668070602</v>
      </c>
      <c r="B20236" s="294" t="s">
        <v>2260</v>
      </c>
    </row>
    <row r="20237">
      <c r="A20237" s="441">
        <v>45902.50669126157</v>
      </c>
      <c r="B20237" s="294" t="s">
        <v>2297</v>
      </c>
    </row>
    <row r="20238">
      <c r="A20238" s="441">
        <v>45902.50671548611</v>
      </c>
      <c r="B20238" s="294" t="s">
        <v>2264</v>
      </c>
    </row>
    <row r="20239">
      <c r="A20239" s="441">
        <v>45902.516242384256</v>
      </c>
      <c r="B20239" s="294" t="s">
        <v>10199</v>
      </c>
    </row>
    <row r="20240">
      <c r="A20240" s="441">
        <v>45902.51625246528</v>
      </c>
      <c r="B20240" s="294" t="s">
        <v>2306</v>
      </c>
    </row>
    <row r="20241">
      <c r="A20241" s="441">
        <v>45902.516272037035</v>
      </c>
      <c r="B20241" s="294" t="s">
        <v>2398</v>
      </c>
    </row>
    <row r="20242">
      <c r="A20242" s="441">
        <v>45902.51627986111</v>
      </c>
      <c r="B20242" s="294" t="s">
        <v>2399</v>
      </c>
    </row>
    <row r="20243">
      <c r="A20243" s="441">
        <v>45902.51629966435</v>
      </c>
      <c r="B20243" s="294" t="s">
        <v>2306</v>
      </c>
    </row>
    <row r="20244">
      <c r="A20244" s="441">
        <v>45902.51630724537</v>
      </c>
      <c r="B20244" s="294" t="s">
        <v>10102</v>
      </c>
    </row>
    <row r="20245">
      <c r="A20245" s="441">
        <v>45902.516324247685</v>
      </c>
      <c r="B20245" s="294" t="s">
        <v>10200</v>
      </c>
    </row>
    <row r="20246">
      <c r="A20246" s="441">
        <v>45902.51687015046</v>
      </c>
      <c r="B20246" s="294" t="s">
        <v>10201</v>
      </c>
    </row>
    <row r="20247">
      <c r="A20247" s="441">
        <v>45902.516899849536</v>
      </c>
      <c r="B20247" s="294" t="s">
        <v>2306</v>
      </c>
    </row>
    <row r="20248">
      <c r="A20248" s="441">
        <v>45902.51690672454</v>
      </c>
      <c r="B20248" s="294" t="s">
        <v>2398</v>
      </c>
    </row>
    <row r="20249">
      <c r="A20249" s="441">
        <v>45902.51691695602</v>
      </c>
      <c r="B20249" s="294" t="s">
        <v>2399</v>
      </c>
    </row>
    <row r="20250">
      <c r="A20250" s="441">
        <v>45902.51692650463</v>
      </c>
      <c r="B20250" s="294" t="s">
        <v>2306</v>
      </c>
    </row>
    <row r="20251">
      <c r="A20251" s="441">
        <v>45902.516932893515</v>
      </c>
      <c r="B20251" s="294" t="s">
        <v>10102</v>
      </c>
    </row>
    <row r="20252">
      <c r="A20252" s="441">
        <v>45902.51694539352</v>
      </c>
      <c r="B20252" s="294" t="s">
        <v>10202</v>
      </c>
    </row>
    <row r="20253">
      <c r="A20253" s="441">
        <v>45902.51731273148</v>
      </c>
      <c r="B20253" s="294" t="s">
        <v>10203</v>
      </c>
    </row>
    <row r="20254">
      <c r="A20254" s="441">
        <v>45902.51731728009</v>
      </c>
      <c r="B20254" s="294" t="s">
        <v>2274</v>
      </c>
    </row>
    <row r="20255">
      <c r="A20255" s="441">
        <v>45902.51733701389</v>
      </c>
      <c r="B20255" s="294" t="s">
        <v>2306</v>
      </c>
    </row>
    <row r="20256">
      <c r="A20256" s="441">
        <v>45902.5173415625</v>
      </c>
      <c r="B20256" s="294" t="s">
        <v>2307</v>
      </c>
    </row>
    <row r="20257">
      <c r="A20257" s="441">
        <v>45902.51734607639</v>
      </c>
      <c r="B20257" s="294" t="s">
        <v>10086</v>
      </c>
    </row>
    <row r="20258">
      <c r="A20258" s="441">
        <v>45902.517361122686</v>
      </c>
      <c r="B20258" s="294" t="s">
        <v>10087</v>
      </c>
    </row>
    <row r="20259">
      <c r="A20259" s="441">
        <v>45902.517556921295</v>
      </c>
      <c r="B20259" s="294" t="s">
        <v>2333</v>
      </c>
    </row>
    <row r="20260">
      <c r="A20260" s="441">
        <v>45902.517578935185</v>
      </c>
      <c r="B20260" s="294" t="s">
        <v>10204</v>
      </c>
    </row>
    <row r="20261">
      <c r="A20261" s="441">
        <v>45902.517616550926</v>
      </c>
      <c r="B20261" s="294" t="s">
        <v>2280</v>
      </c>
    </row>
    <row r="20262">
      <c r="A20262" s="441">
        <v>45902.5176352662</v>
      </c>
      <c r="B20262" s="294" t="s">
        <v>2281</v>
      </c>
    </row>
    <row r="20263">
      <c r="A20263" s="441">
        <v>45902.51776357639</v>
      </c>
      <c r="B20263" s="294" t="s">
        <v>10205</v>
      </c>
    </row>
    <row r="20264">
      <c r="A20264" s="441">
        <v>45902.51776957176</v>
      </c>
      <c r="B20264" s="294" t="s">
        <v>10206</v>
      </c>
    </row>
    <row r="20265">
      <c r="A20265" s="441">
        <v>45902.517871041666</v>
      </c>
      <c r="B20265" s="294" t="s">
        <v>10207</v>
      </c>
    </row>
    <row r="20266">
      <c r="A20266" s="441">
        <v>45902.51788344907</v>
      </c>
      <c r="B20266" s="294" t="s">
        <v>2274</v>
      </c>
    </row>
    <row r="20267">
      <c r="A20267" s="441">
        <v>45902.51789841436</v>
      </c>
      <c r="B20267" s="294" t="s">
        <v>2306</v>
      </c>
    </row>
    <row r="20268">
      <c r="A20268" s="441">
        <v>45902.517904004635</v>
      </c>
      <c r="B20268" s="294" t="s">
        <v>2307</v>
      </c>
    </row>
    <row r="20269">
      <c r="A20269" s="441">
        <v>45902.51791108796</v>
      </c>
      <c r="B20269" s="294" t="s">
        <v>10191</v>
      </c>
    </row>
    <row r="20270">
      <c r="A20270" s="441">
        <v>45902.51791505787</v>
      </c>
      <c r="B20270" s="294" t="s">
        <v>10192</v>
      </c>
    </row>
    <row r="20271">
      <c r="A20271" s="441">
        <v>45902.51794365741</v>
      </c>
      <c r="B20271" s="294" t="s">
        <v>10208</v>
      </c>
    </row>
    <row r="20272">
      <c r="A20272" s="441">
        <v>45902.51795199074</v>
      </c>
      <c r="B20272" s="294" t="s">
        <v>10102</v>
      </c>
    </row>
    <row r="20273">
      <c r="A20273" s="441">
        <v>45902.51795690972</v>
      </c>
      <c r="B20273" s="294" t="s">
        <v>2285</v>
      </c>
    </row>
    <row r="20274">
      <c r="A20274" s="441">
        <v>45902.51796309028</v>
      </c>
      <c r="B20274" s="294" t="s">
        <v>10209</v>
      </c>
    </row>
    <row r="20275">
      <c r="A20275" s="441">
        <v>45902.51797053241</v>
      </c>
      <c r="B20275" s="294" t="s">
        <v>10210</v>
      </c>
    </row>
    <row r="20276">
      <c r="A20276" s="441">
        <v>45902.51829788194</v>
      </c>
      <c r="B20276" s="294" t="s">
        <v>10211</v>
      </c>
    </row>
    <row r="20277">
      <c r="A20277" s="441">
        <v>45902.51830969907</v>
      </c>
      <c r="B20277" s="294" t="s">
        <v>10212</v>
      </c>
    </row>
    <row r="20278">
      <c r="A20278" s="441">
        <v>45902.518319386574</v>
      </c>
      <c r="B20278" s="294" t="s">
        <v>10213</v>
      </c>
    </row>
    <row r="20279">
      <c r="A20279" s="441">
        <v>45902.51834491898</v>
      </c>
      <c r="B20279" s="294" t="s">
        <v>2333</v>
      </c>
    </row>
    <row r="20280">
      <c r="A20280" s="441">
        <v>45902.51836662037</v>
      </c>
      <c r="B20280" s="294" t="s">
        <v>10193</v>
      </c>
    </row>
    <row r="20281">
      <c r="A20281" s="441">
        <v>45902.51847207176</v>
      </c>
      <c r="B20281" s="294" t="s">
        <v>10214</v>
      </c>
    </row>
    <row r="20282">
      <c r="A20282" s="441">
        <v>45902.5184762037</v>
      </c>
      <c r="B20282" s="294" t="s">
        <v>2355</v>
      </c>
    </row>
    <row r="20283">
      <c r="A20283" s="441">
        <v>45902.51848135417</v>
      </c>
      <c r="B20283" s="294" t="s">
        <v>10215</v>
      </c>
    </row>
    <row r="20284">
      <c r="A20284" s="441">
        <v>45902.518847025465</v>
      </c>
      <c r="B20284" s="294" t="s">
        <v>10102</v>
      </c>
    </row>
    <row r="20285">
      <c r="A20285" s="441">
        <v>45902.5188522338</v>
      </c>
      <c r="B20285" s="294" t="s">
        <v>2285</v>
      </c>
    </row>
    <row r="20286">
      <c r="A20286" s="441">
        <v>45902.518858738425</v>
      </c>
      <c r="B20286" s="294" t="s">
        <v>10216</v>
      </c>
    </row>
    <row r="20287">
      <c r="A20287" s="441">
        <v>45902.518870555556</v>
      </c>
      <c r="B20287" s="294" t="s">
        <v>10217</v>
      </c>
    </row>
    <row r="20288">
      <c r="A20288" s="441">
        <v>45902.72323025463</v>
      </c>
      <c r="B20288" s="294" t="s">
        <v>10218</v>
      </c>
    </row>
    <row r="20289">
      <c r="A20289" s="441">
        <v>45902.72323552083</v>
      </c>
      <c r="B20289" s="294" t="s">
        <v>2260</v>
      </c>
    </row>
    <row r="20290">
      <c r="A20290" s="441">
        <v>45902.723239768515</v>
      </c>
      <c r="B20290" s="294" t="s">
        <v>6121</v>
      </c>
    </row>
    <row r="20291">
      <c r="A20291" s="441">
        <v>45902.723245625</v>
      </c>
      <c r="B20291" s="294" t="s">
        <v>2262</v>
      </c>
    </row>
    <row r="20292">
      <c r="A20292" s="441">
        <v>45902.72326121527</v>
      </c>
      <c r="B20292" s="294" t="s">
        <v>6122</v>
      </c>
    </row>
    <row r="20293">
      <c r="A20293" s="441">
        <v>45902.72327739584</v>
      </c>
      <c r="B20293" s="294" t="s">
        <v>2264</v>
      </c>
    </row>
    <row r="20294">
      <c r="A20294" s="441">
        <v>45902.72445444444</v>
      </c>
      <c r="B20294" s="294" t="s">
        <v>10219</v>
      </c>
    </row>
    <row r="20295">
      <c r="A20295" s="441">
        <v>45902.724462962964</v>
      </c>
      <c r="B20295" s="294" t="s">
        <v>3507</v>
      </c>
    </row>
    <row r="20296">
      <c r="A20296" s="441">
        <v>45902.72446784722</v>
      </c>
      <c r="B20296" s="294" t="s">
        <v>3508</v>
      </c>
    </row>
    <row r="20297">
      <c r="A20297" s="441">
        <v>45902.724475787036</v>
      </c>
      <c r="B20297" s="294" t="s">
        <v>10220</v>
      </c>
    </row>
    <row r="20298">
      <c r="A20298" s="441">
        <v>45902.72448855324</v>
      </c>
      <c r="B20298" s="294" t="s">
        <v>3507</v>
      </c>
    </row>
    <row r="20299">
      <c r="A20299" s="441">
        <v>45902.72450269676</v>
      </c>
      <c r="B20299" s="294" t="s">
        <v>10102</v>
      </c>
    </row>
    <row r="20300">
      <c r="A20300" s="441">
        <v>45902.72451526621</v>
      </c>
      <c r="B20300" s="294" t="s">
        <v>10221</v>
      </c>
    </row>
    <row r="20301">
      <c r="A20301" s="441">
        <v>45902.72500034722</v>
      </c>
      <c r="B20301" s="294" t="s">
        <v>10222</v>
      </c>
    </row>
    <row r="20302">
      <c r="A20302" s="441">
        <v>45902.72500384259</v>
      </c>
      <c r="B20302" s="294" t="s">
        <v>2274</v>
      </c>
    </row>
    <row r="20303">
      <c r="A20303" s="441">
        <v>45902.72501126157</v>
      </c>
      <c r="B20303" s="294" t="s">
        <v>3507</v>
      </c>
    </row>
    <row r="20304">
      <c r="A20304" s="441">
        <v>45902.725014490745</v>
      </c>
      <c r="B20304" s="294" t="s">
        <v>3512</v>
      </c>
    </row>
    <row r="20305">
      <c r="A20305" s="441">
        <v>45902.72501804398</v>
      </c>
      <c r="B20305" s="294" t="s">
        <v>10191</v>
      </c>
    </row>
    <row r="20306">
      <c r="A20306" s="441">
        <v>45902.72502221065</v>
      </c>
      <c r="B20306" s="294" t="s">
        <v>10192</v>
      </c>
    </row>
    <row r="20307">
      <c r="A20307" s="441">
        <v>45902.725103414356</v>
      </c>
      <c r="B20307" s="294" t="s">
        <v>2342</v>
      </c>
    </row>
    <row r="20308">
      <c r="A20308" s="441">
        <v>45902.72511861111</v>
      </c>
      <c r="B20308" s="294" t="s">
        <v>10223</v>
      </c>
    </row>
    <row r="20309">
      <c r="A20309" s="441">
        <v>45902.725141435185</v>
      </c>
      <c r="B20309" s="294" t="s">
        <v>2280</v>
      </c>
    </row>
    <row r="20310">
      <c r="A20310" s="441">
        <v>45902.72515157408</v>
      </c>
      <c r="B20310" s="294" t="s">
        <v>2281</v>
      </c>
    </row>
    <row r="20311">
      <c r="A20311" s="441">
        <v>45902.7252271412</v>
      </c>
      <c r="B20311" s="294" t="s">
        <v>10102</v>
      </c>
    </row>
    <row r="20312">
      <c r="A20312" s="441">
        <v>45902.72523113426</v>
      </c>
      <c r="B20312" s="294" t="s">
        <v>2285</v>
      </c>
    </row>
    <row r="20313">
      <c r="A20313" s="441">
        <v>45902.7252356713</v>
      </c>
      <c r="B20313" s="294" t="s">
        <v>10224</v>
      </c>
    </row>
    <row r="20314">
      <c r="A20314" s="441">
        <v>45902.72524357639</v>
      </c>
      <c r="B20314" s="294" t="s">
        <v>10225</v>
      </c>
    </row>
    <row r="20315">
      <c r="A20315" s="441">
        <v>45902.73049297454</v>
      </c>
      <c r="B20315" s="294" t="s">
        <v>10226</v>
      </c>
    </row>
    <row r="20316">
      <c r="A20316" s="441">
        <v>45902.73050734954</v>
      </c>
      <c r="B20316" s="294" t="s">
        <v>2260</v>
      </c>
    </row>
    <row r="20317">
      <c r="A20317" s="441">
        <v>45902.730523182865</v>
      </c>
      <c r="B20317" s="294" t="s">
        <v>4026</v>
      </c>
    </row>
    <row r="20318">
      <c r="A20318" s="441">
        <v>45902.73052708333</v>
      </c>
      <c r="B20318" s="294" t="s">
        <v>2262</v>
      </c>
    </row>
    <row r="20319">
      <c r="A20319" s="441">
        <v>45902.73053954861</v>
      </c>
      <c r="B20319" s="294" t="s">
        <v>4043</v>
      </c>
    </row>
    <row r="20320">
      <c r="A20320" s="441">
        <v>45902.73056809028</v>
      </c>
      <c r="B20320" s="294" t="s">
        <v>2264</v>
      </c>
    </row>
    <row r="20321">
      <c r="A20321" s="441">
        <v>45902.730871817126</v>
      </c>
      <c r="B20321" s="294" t="s">
        <v>10227</v>
      </c>
    </row>
    <row r="20322">
      <c r="A20322" s="441">
        <v>45902.730880856485</v>
      </c>
      <c r="B20322" s="294" t="s">
        <v>4045</v>
      </c>
    </row>
    <row r="20323">
      <c r="A20323" s="441">
        <v>45902.73088795139</v>
      </c>
      <c r="B20323" s="294" t="s">
        <v>4046</v>
      </c>
    </row>
    <row r="20324">
      <c r="A20324" s="441">
        <v>45902.73089481481</v>
      </c>
      <c r="B20324" s="294" t="s">
        <v>10228</v>
      </c>
    </row>
    <row r="20325">
      <c r="A20325" s="441">
        <v>45902.73090652778</v>
      </c>
      <c r="B20325" s="294" t="s">
        <v>4045</v>
      </c>
    </row>
    <row r="20326">
      <c r="A20326" s="441">
        <v>45902.73091319445</v>
      </c>
      <c r="B20326" s="294" t="s">
        <v>10102</v>
      </c>
    </row>
    <row r="20327">
      <c r="A20327" s="441">
        <v>45902.73092475694</v>
      </c>
      <c r="B20327" s="294" t="s">
        <v>10229</v>
      </c>
    </row>
    <row r="20328">
      <c r="A20328" s="441">
        <v>45902.731940451384</v>
      </c>
      <c r="B20328" s="294" t="s">
        <v>10230</v>
      </c>
    </row>
    <row r="20329">
      <c r="A20329" s="441">
        <v>45902.73194728009</v>
      </c>
      <c r="B20329" s="294" t="s">
        <v>2274</v>
      </c>
    </row>
    <row r="20330">
      <c r="A20330" s="441">
        <v>45902.73196143519</v>
      </c>
      <c r="B20330" s="294" t="s">
        <v>4045</v>
      </c>
    </row>
    <row r="20331">
      <c r="A20331" s="441">
        <v>45902.73196667824</v>
      </c>
      <c r="B20331" s="294" t="s">
        <v>4050</v>
      </c>
    </row>
    <row r="20332">
      <c r="A20332" s="441">
        <v>45902.7319709838</v>
      </c>
      <c r="B20332" s="294" t="s">
        <v>10191</v>
      </c>
    </row>
    <row r="20333">
      <c r="A20333" s="441">
        <v>45902.73197650463</v>
      </c>
      <c r="B20333" s="294" t="s">
        <v>10192</v>
      </c>
    </row>
    <row r="20334">
      <c r="A20334" s="441">
        <v>45902.73326940973</v>
      </c>
      <c r="B20334" s="294" t="s">
        <v>2374</v>
      </c>
    </row>
    <row r="20335">
      <c r="A20335" s="441">
        <v>45902.73329423611</v>
      </c>
      <c r="B20335" s="294" t="s">
        <v>10231</v>
      </c>
    </row>
    <row r="20336">
      <c r="A20336" s="441">
        <v>45902.733768148144</v>
      </c>
      <c r="B20336" s="294" t="s">
        <v>2280</v>
      </c>
    </row>
    <row r="20337">
      <c r="A20337" s="441">
        <v>45902.73377922454</v>
      </c>
      <c r="B20337" s="294" t="s">
        <v>2281</v>
      </c>
    </row>
    <row r="20338">
      <c r="A20338" s="441">
        <v>45902.73518157407</v>
      </c>
      <c r="B20338" s="294" t="s">
        <v>10102</v>
      </c>
    </row>
    <row r="20339">
      <c r="A20339" s="441">
        <v>45902.73518616898</v>
      </c>
      <c r="B20339" s="294" t="s">
        <v>2285</v>
      </c>
    </row>
    <row r="20340">
      <c r="A20340" s="441">
        <v>45902.73519193287</v>
      </c>
      <c r="B20340" s="294" t="s">
        <v>10232</v>
      </c>
    </row>
    <row r="20341">
      <c r="A20341" s="441">
        <v>45902.7352043287</v>
      </c>
      <c r="B20341" s="294" t="s">
        <v>10233</v>
      </c>
    </row>
    <row r="20342">
      <c r="A20342" s="441">
        <v>45902.75843486111</v>
      </c>
      <c r="B20342" s="294" t="s">
        <v>10113</v>
      </c>
    </row>
    <row r="20343">
      <c r="A20343" s="441">
        <v>45902.75844266204</v>
      </c>
      <c r="B20343" s="294" t="s">
        <v>10102</v>
      </c>
    </row>
    <row r="20344">
      <c r="A20344" s="441">
        <v>45902.758449305555</v>
      </c>
      <c r="B20344" s="294" t="s">
        <v>10115</v>
      </c>
    </row>
    <row r="20345">
      <c r="A20345" s="441">
        <v>45902.75846350694</v>
      </c>
      <c r="B20345" s="294" t="s">
        <v>10116</v>
      </c>
    </row>
    <row r="20346">
      <c r="A20346" s="441">
        <v>45902.75847197916</v>
      </c>
      <c r="B20346" s="294" t="s">
        <v>10102</v>
      </c>
    </row>
    <row r="20347">
      <c r="A20347" s="441">
        <v>45902.75847689815</v>
      </c>
      <c r="B20347" s="294" t="s">
        <v>10117</v>
      </c>
    </row>
    <row r="20348">
      <c r="A20348" s="441">
        <v>45902.88997709491</v>
      </c>
      <c r="B20348" s="294" t="s">
        <v>10234</v>
      </c>
    </row>
    <row r="20349">
      <c r="A20349" s="441">
        <v>45902.889981643515</v>
      </c>
      <c r="B20349" s="294" t="s">
        <v>2260</v>
      </c>
    </row>
    <row r="20350">
      <c r="A20350" s="441">
        <v>45902.88998523148</v>
      </c>
      <c r="B20350" s="294" t="s">
        <v>2593</v>
      </c>
    </row>
    <row r="20351">
      <c r="A20351" s="441">
        <v>45902.88998890047</v>
      </c>
      <c r="B20351" s="294" t="s">
        <v>2264</v>
      </c>
    </row>
    <row r="20352">
      <c r="A20352" s="441">
        <v>45902.925078125</v>
      </c>
      <c r="B20352" s="294" t="s">
        <v>10235</v>
      </c>
    </row>
    <row r="20353">
      <c r="A20353" s="441">
        <v>45902.9250865625</v>
      </c>
      <c r="B20353" s="294" t="s">
        <v>2625</v>
      </c>
    </row>
    <row r="20354">
      <c r="A20354" s="441">
        <v>45902.9251015162</v>
      </c>
      <c r="B20354" s="294" t="s">
        <v>2398</v>
      </c>
    </row>
    <row r="20355">
      <c r="A20355" s="441">
        <v>45902.92510850694</v>
      </c>
      <c r="B20355" s="294" t="s">
        <v>2399</v>
      </c>
    </row>
    <row r="20356">
      <c r="A20356" s="441">
        <v>45902.925115868056</v>
      </c>
      <c r="B20356" s="294" t="s">
        <v>2625</v>
      </c>
    </row>
    <row r="20357">
      <c r="A20357" s="441">
        <v>45902.92512907408</v>
      </c>
      <c r="B20357" s="294" t="s">
        <v>10102</v>
      </c>
    </row>
    <row r="20358">
      <c r="A20358" s="441">
        <v>45902.9251421875</v>
      </c>
      <c r="B20358" s="294" t="s">
        <v>10236</v>
      </c>
    </row>
    <row r="20359">
      <c r="A20359" s="441">
        <v>45902.925727974536</v>
      </c>
      <c r="B20359" s="294" t="s">
        <v>10237</v>
      </c>
    </row>
    <row r="20360">
      <c r="A20360" s="441">
        <v>45902.92573174769</v>
      </c>
      <c r="B20360" s="294" t="s">
        <v>2274</v>
      </c>
    </row>
    <row r="20361">
      <c r="A20361" s="441">
        <v>45902.92574128472</v>
      </c>
      <c r="B20361" s="294" t="s">
        <v>2625</v>
      </c>
    </row>
    <row r="20362">
      <c r="A20362" s="441">
        <v>45902.92574947917</v>
      </c>
      <c r="B20362" s="294" t="s">
        <v>2628</v>
      </c>
    </row>
    <row r="20363">
      <c r="A20363" s="441">
        <v>45902.92575297454</v>
      </c>
      <c r="B20363" s="294" t="s">
        <v>10191</v>
      </c>
    </row>
    <row r="20364">
      <c r="A20364" s="441">
        <v>45902.92575872685</v>
      </c>
      <c r="B20364" s="294" t="s">
        <v>10192</v>
      </c>
    </row>
    <row r="20365">
      <c r="A20365" s="441">
        <v>45902.92595081018</v>
      </c>
      <c r="B20365" s="294" t="s">
        <v>2333</v>
      </c>
    </row>
    <row r="20366">
      <c r="A20366" s="441">
        <v>45902.92596984954</v>
      </c>
      <c r="B20366" s="294" t="s">
        <v>10238</v>
      </c>
    </row>
    <row r="20367">
      <c r="A20367" s="441">
        <v>45902.92602478009</v>
      </c>
      <c r="B20367" s="294" t="s">
        <v>2280</v>
      </c>
    </row>
    <row r="20368">
      <c r="A20368" s="441">
        <v>45902.92603751157</v>
      </c>
      <c r="B20368" s="294" t="s">
        <v>2281</v>
      </c>
    </row>
    <row r="20369">
      <c r="A20369" s="441">
        <v>45902.92620543981</v>
      </c>
      <c r="B20369" s="294" t="s">
        <v>10102</v>
      </c>
    </row>
    <row r="20370">
      <c r="A20370" s="441">
        <v>45902.926209247686</v>
      </c>
      <c r="B20370" s="294" t="s">
        <v>2285</v>
      </c>
    </row>
    <row r="20371">
      <c r="A20371" s="441">
        <v>45902.9262149537</v>
      </c>
      <c r="B20371" s="294" t="s">
        <v>10239</v>
      </c>
    </row>
    <row r="20372">
      <c r="A20372" s="441">
        <v>45902.92622219908</v>
      </c>
      <c r="B20372" s="294" t="s">
        <v>10240</v>
      </c>
    </row>
    <row r="20373">
      <c r="A20373" s="441">
        <v>45902.993597974535</v>
      </c>
      <c r="B20373" s="294" t="s">
        <v>10241</v>
      </c>
    </row>
    <row r="20374">
      <c r="A20374" s="441">
        <v>45902.9936193287</v>
      </c>
      <c r="B20374" s="294" t="s">
        <v>2828</v>
      </c>
    </row>
    <row r="20375">
      <c r="A20375" s="441">
        <v>45902.99362903935</v>
      </c>
      <c r="B20375" s="294" t="s">
        <v>2565</v>
      </c>
    </row>
    <row r="20376">
      <c r="A20376" s="441">
        <v>45902.99364071759</v>
      </c>
      <c r="B20376" s="294" t="s">
        <v>10242</v>
      </c>
    </row>
    <row r="20377">
      <c r="A20377" s="441">
        <v>45902.99365072917</v>
      </c>
      <c r="B20377" s="294" t="s">
        <v>2828</v>
      </c>
    </row>
    <row r="20378">
      <c r="A20378" s="441">
        <v>45902.99366209491</v>
      </c>
      <c r="B20378" s="294" t="s">
        <v>10102</v>
      </c>
    </row>
    <row r="20379">
      <c r="A20379" s="441">
        <v>45902.99367591435</v>
      </c>
      <c r="B20379" s="294" t="s">
        <v>10243</v>
      </c>
    </row>
    <row r="20380">
      <c r="A20380" s="441">
        <v>45902.994226423616</v>
      </c>
      <c r="B20380" s="294" t="s">
        <v>10244</v>
      </c>
    </row>
    <row r="20381">
      <c r="A20381" s="441">
        <v>45902.99423149305</v>
      </c>
      <c r="B20381" s="294" t="s">
        <v>2274</v>
      </c>
    </row>
    <row r="20382">
      <c r="A20382" s="441">
        <v>45902.994243368055</v>
      </c>
      <c r="B20382" s="294" t="s">
        <v>2828</v>
      </c>
    </row>
    <row r="20383">
      <c r="A20383" s="441">
        <v>45902.994248229166</v>
      </c>
      <c r="B20383" s="294" t="s">
        <v>2832</v>
      </c>
    </row>
    <row r="20384">
      <c r="A20384" s="441">
        <v>45902.994252916666</v>
      </c>
      <c r="B20384" s="294" t="s">
        <v>10191</v>
      </c>
    </row>
    <row r="20385">
      <c r="A20385" s="441">
        <v>45902.99425837963</v>
      </c>
      <c r="B20385" s="294" t="s">
        <v>10192</v>
      </c>
    </row>
    <row r="20386">
      <c r="A20386" s="441">
        <v>45902.994374270835</v>
      </c>
      <c r="B20386" s="294" t="s">
        <v>2342</v>
      </c>
    </row>
    <row r="20387">
      <c r="A20387" s="441">
        <v>45902.994408784725</v>
      </c>
      <c r="B20387" s="294" t="s">
        <v>10245</v>
      </c>
    </row>
    <row r="20388">
      <c r="A20388" s="441">
        <v>45902.994436168985</v>
      </c>
      <c r="B20388" s="294" t="s">
        <v>2280</v>
      </c>
    </row>
    <row r="20389">
      <c r="A20389" s="441">
        <v>45902.99445474537</v>
      </c>
      <c r="B20389" s="294" t="s">
        <v>2281</v>
      </c>
    </row>
    <row r="20390">
      <c r="A20390" s="441">
        <v>45902.99455737269</v>
      </c>
      <c r="B20390" s="294" t="s">
        <v>10102</v>
      </c>
    </row>
    <row r="20391">
      <c r="A20391" s="441">
        <v>45902.99456247685</v>
      </c>
      <c r="B20391" s="294" t="s">
        <v>2285</v>
      </c>
    </row>
    <row r="20392">
      <c r="A20392" s="441">
        <v>45902.99456947917</v>
      </c>
      <c r="B20392" s="294" t="s">
        <v>10246</v>
      </c>
    </row>
    <row r="20393">
      <c r="A20393" s="441">
        <v>45902.99457931713</v>
      </c>
      <c r="B20393" s="294" t="s">
        <v>10247</v>
      </c>
    </row>
    <row r="20394">
      <c r="A20394" s="441">
        <v>45902.99618099537</v>
      </c>
      <c r="B20394" s="294" t="s">
        <v>10248</v>
      </c>
    </row>
    <row r="20395">
      <c r="A20395" s="441">
        <v>45902.99619738426</v>
      </c>
      <c r="B20395" s="294" t="s">
        <v>2275</v>
      </c>
    </row>
    <row r="20396">
      <c r="A20396" s="441">
        <v>45902.996202905095</v>
      </c>
      <c r="B20396" s="294" t="s">
        <v>2565</v>
      </c>
    </row>
    <row r="20397">
      <c r="A20397" s="441">
        <v>45902.99621347222</v>
      </c>
      <c r="B20397" s="294" t="s">
        <v>10249</v>
      </c>
    </row>
    <row r="20398">
      <c r="A20398" s="441">
        <v>45902.99622223379</v>
      </c>
      <c r="B20398" s="294" t="s">
        <v>2275</v>
      </c>
    </row>
    <row r="20399">
      <c r="A20399" s="441">
        <v>45902.99622847222</v>
      </c>
      <c r="B20399" s="294" t="s">
        <v>10102</v>
      </c>
    </row>
    <row r="20400">
      <c r="A20400" s="441">
        <v>45902.996241898145</v>
      </c>
      <c r="B20400" s="294" t="s">
        <v>10250</v>
      </c>
    </row>
    <row r="20401">
      <c r="A20401" s="441">
        <v>45902.997524872684</v>
      </c>
      <c r="B20401" s="294" t="s">
        <v>10251</v>
      </c>
    </row>
    <row r="20402">
      <c r="A20402" s="441">
        <v>45902.997542488425</v>
      </c>
      <c r="B20402" s="294" t="s">
        <v>2274</v>
      </c>
    </row>
    <row r="20403">
      <c r="A20403" s="441">
        <v>45902.997552534725</v>
      </c>
      <c r="B20403" s="294" t="s">
        <v>2275</v>
      </c>
    </row>
    <row r="20404">
      <c r="A20404" s="441">
        <v>45902.99755584491</v>
      </c>
      <c r="B20404" s="294" t="s">
        <v>2276</v>
      </c>
    </row>
    <row r="20405">
      <c r="A20405" s="441">
        <v>45902.997560289354</v>
      </c>
      <c r="B20405" s="294" t="s">
        <v>10191</v>
      </c>
    </row>
    <row r="20406">
      <c r="A20406" s="441">
        <v>45902.997564363424</v>
      </c>
      <c r="B20406" s="294" t="s">
        <v>10192</v>
      </c>
    </row>
    <row r="20407">
      <c r="A20407" s="441">
        <v>45902.99781908565</v>
      </c>
      <c r="B20407" s="294" t="s">
        <v>2374</v>
      </c>
    </row>
    <row r="20408">
      <c r="A20408" s="441">
        <v>45902.99784664351</v>
      </c>
      <c r="B20408" s="294" t="s">
        <v>10252</v>
      </c>
    </row>
    <row r="20409">
      <c r="A20409" s="441">
        <v>45902.99792440972</v>
      </c>
      <c r="B20409" s="294" t="s">
        <v>2280</v>
      </c>
    </row>
    <row r="20410">
      <c r="A20410" s="441">
        <v>45902.99793409722</v>
      </c>
      <c r="B20410" s="294" t="s">
        <v>2281</v>
      </c>
    </row>
    <row r="20411">
      <c r="A20411" s="441">
        <v>45902.99815731481</v>
      </c>
      <c r="B20411" s="294" t="s">
        <v>10102</v>
      </c>
    </row>
    <row r="20412">
      <c r="A20412" s="441">
        <v>45902.99816091435</v>
      </c>
      <c r="B20412" s="294" t="s">
        <v>2285</v>
      </c>
    </row>
    <row r="20413">
      <c r="A20413" s="441">
        <v>45902.99816728009</v>
      </c>
      <c r="B20413" s="294" t="s">
        <v>10253</v>
      </c>
    </row>
    <row r="20414">
      <c r="A20414" s="441">
        <v>45902.99817519676</v>
      </c>
      <c r="B20414" s="294" t="s">
        <v>10254</v>
      </c>
    </row>
    <row r="20415">
      <c r="A20415" s="441">
        <v>45903.25718277778</v>
      </c>
      <c r="B20415" s="294" t="s">
        <v>10255</v>
      </c>
    </row>
    <row r="20416">
      <c r="A20416" s="441">
        <v>45903.25728010417</v>
      </c>
      <c r="B20416" s="294" t="s">
        <v>10256</v>
      </c>
    </row>
    <row r="20417">
      <c r="A20417" s="441">
        <v>45903.25731008102</v>
      </c>
      <c r="B20417" s="294" t="s">
        <v>10102</v>
      </c>
    </row>
    <row r="20418">
      <c r="A20418" s="441">
        <v>45903.27915873843</v>
      </c>
      <c r="B20418" s="294" t="s">
        <v>10257</v>
      </c>
    </row>
    <row r="20419">
      <c r="A20419" s="441">
        <v>45903.279171608796</v>
      </c>
      <c r="B20419" s="294" t="s">
        <v>2397</v>
      </c>
    </row>
    <row r="20420">
      <c r="A20420" s="441">
        <v>45903.27918607639</v>
      </c>
      <c r="B20420" s="294" t="s">
        <v>2398</v>
      </c>
    </row>
    <row r="20421">
      <c r="A20421" s="441">
        <v>45903.27919775463</v>
      </c>
      <c r="B20421" s="294" t="s">
        <v>2399</v>
      </c>
    </row>
    <row r="20422">
      <c r="A20422" s="441">
        <v>45903.27921247685</v>
      </c>
      <c r="B20422" s="294" t="s">
        <v>2397</v>
      </c>
    </row>
    <row r="20423">
      <c r="A20423" s="441">
        <v>45903.2792212037</v>
      </c>
      <c r="B20423" s="294" t="s">
        <v>10102</v>
      </c>
    </row>
    <row r="20424">
      <c r="A20424" s="441">
        <v>45903.279233611116</v>
      </c>
      <c r="B20424" s="294" t="s">
        <v>10258</v>
      </c>
    </row>
    <row r="20425">
      <c r="A20425" s="441">
        <v>45903.279582800926</v>
      </c>
      <c r="B20425" s="294" t="s">
        <v>10259</v>
      </c>
    </row>
    <row r="20426">
      <c r="A20426" s="441">
        <v>45903.27958690972</v>
      </c>
      <c r="B20426" s="294" t="s">
        <v>2274</v>
      </c>
    </row>
    <row r="20427">
      <c r="A20427" s="441">
        <v>45903.27959637731</v>
      </c>
      <c r="B20427" s="294" t="s">
        <v>2397</v>
      </c>
    </row>
    <row r="20428">
      <c r="A20428" s="441">
        <v>45903.279600381946</v>
      </c>
      <c r="B20428" s="294" t="s">
        <v>2402</v>
      </c>
    </row>
    <row r="20429">
      <c r="A20429" s="441">
        <v>45903.27960432871</v>
      </c>
      <c r="B20429" s="294" t="s">
        <v>10191</v>
      </c>
    </row>
    <row r="20430">
      <c r="A20430" s="441">
        <v>45903.27960837963</v>
      </c>
      <c r="B20430" s="294" t="s">
        <v>10192</v>
      </c>
    </row>
    <row r="20431">
      <c r="A20431" s="441">
        <v>45903.27981989583</v>
      </c>
      <c r="B20431" s="294" t="s">
        <v>2342</v>
      </c>
    </row>
    <row r="20432">
      <c r="A20432" s="441">
        <v>45903.27984146991</v>
      </c>
      <c r="B20432" s="294" t="s">
        <v>10260</v>
      </c>
    </row>
    <row r="20433">
      <c r="A20433" s="441">
        <v>45903.279893541665</v>
      </c>
      <c r="B20433" s="294" t="s">
        <v>2280</v>
      </c>
    </row>
    <row r="20434">
      <c r="A20434" s="441">
        <v>45903.27991399306</v>
      </c>
      <c r="B20434" s="294" t="s">
        <v>2281</v>
      </c>
    </row>
    <row r="20435">
      <c r="A20435" s="441">
        <v>45903.280140648145</v>
      </c>
      <c r="B20435" s="294" t="s">
        <v>10102</v>
      </c>
    </row>
    <row r="20436">
      <c r="A20436" s="441">
        <v>45903.28014444445</v>
      </c>
      <c r="B20436" s="294" t="s">
        <v>2285</v>
      </c>
    </row>
    <row r="20437">
      <c r="A20437" s="441">
        <v>45903.28014940972</v>
      </c>
      <c r="B20437" s="294" t="s">
        <v>10261</v>
      </c>
    </row>
    <row r="20438">
      <c r="A20438" s="441">
        <v>45903.28015690972</v>
      </c>
      <c r="B20438" s="294" t="s">
        <v>10262</v>
      </c>
    </row>
    <row r="20439">
      <c r="A20439" s="441">
        <v>45903.33393247685</v>
      </c>
      <c r="B20439" s="294" t="s">
        <v>10263</v>
      </c>
    </row>
    <row r="20440">
      <c r="A20440" s="441">
        <v>45903.333938310185</v>
      </c>
      <c r="B20440" s="294" t="s">
        <v>2260</v>
      </c>
    </row>
    <row r="20441">
      <c r="A20441" s="441">
        <v>45903.33394239584</v>
      </c>
      <c r="B20441" s="294" t="s">
        <v>2550</v>
      </c>
    </row>
    <row r="20442">
      <c r="A20442" s="441">
        <v>45903.33394611111</v>
      </c>
      <c r="B20442" s="294" t="s">
        <v>2262</v>
      </c>
    </row>
    <row r="20443">
      <c r="A20443" s="441">
        <v>45903.33396354166</v>
      </c>
      <c r="B20443" s="294" t="s">
        <v>10264</v>
      </c>
    </row>
    <row r="20444">
      <c r="A20444" s="441">
        <v>45903.33397547454</v>
      </c>
      <c r="B20444" s="294" t="s">
        <v>2264</v>
      </c>
    </row>
    <row r="20445">
      <c r="A20445" s="441">
        <v>45903.33400974537</v>
      </c>
      <c r="B20445" s="294" t="s">
        <v>10265</v>
      </c>
    </row>
    <row r="20446">
      <c r="A20446" s="441">
        <v>45903.33401391204</v>
      </c>
      <c r="B20446" s="294" t="s">
        <v>2260</v>
      </c>
    </row>
    <row r="20447">
      <c r="A20447" s="441">
        <v>45903.33401868056</v>
      </c>
      <c r="B20447" s="294" t="s">
        <v>2550</v>
      </c>
    </row>
    <row r="20448">
      <c r="A20448" s="441">
        <v>45903.334023310184</v>
      </c>
      <c r="B20448" s="294" t="s">
        <v>2264</v>
      </c>
    </row>
    <row r="20449">
      <c r="A20449" s="441">
        <v>45903.33419525463</v>
      </c>
      <c r="B20449" s="294" t="s">
        <v>10266</v>
      </c>
    </row>
    <row r="20450">
      <c r="A20450" s="441">
        <v>45903.334203935185</v>
      </c>
      <c r="B20450" s="294" t="s">
        <v>2553</v>
      </c>
    </row>
    <row r="20451">
      <c r="A20451" s="441">
        <v>45903.3342081713</v>
      </c>
      <c r="B20451" s="294" t="s">
        <v>2554</v>
      </c>
    </row>
    <row r="20452">
      <c r="A20452" s="441">
        <v>45903.33421498843</v>
      </c>
      <c r="B20452" s="294" t="s">
        <v>10267</v>
      </c>
    </row>
    <row r="20453">
      <c r="A20453" s="441">
        <v>45903.33422388889</v>
      </c>
      <c r="B20453" s="294" t="s">
        <v>2553</v>
      </c>
    </row>
    <row r="20454">
      <c r="A20454" s="441">
        <v>45903.334233761576</v>
      </c>
      <c r="B20454" s="294" t="s">
        <v>10102</v>
      </c>
    </row>
    <row r="20455">
      <c r="A20455" s="441">
        <v>45903.33424509259</v>
      </c>
      <c r="B20455" s="294" t="s">
        <v>10268</v>
      </c>
    </row>
    <row r="20456">
      <c r="A20456" s="441">
        <v>45903.33472484954</v>
      </c>
      <c r="B20456" s="294" t="s">
        <v>10269</v>
      </c>
    </row>
    <row r="20457">
      <c r="A20457" s="441">
        <v>45903.33472997685</v>
      </c>
      <c r="B20457" s="294" t="s">
        <v>2274</v>
      </c>
    </row>
    <row r="20458">
      <c r="A20458" s="441">
        <v>45903.33475325232</v>
      </c>
      <c r="B20458" s="294" t="s">
        <v>2553</v>
      </c>
    </row>
    <row r="20459">
      <c r="A20459" s="441">
        <v>45903.33475902778</v>
      </c>
      <c r="B20459" s="294" t="s">
        <v>2558</v>
      </c>
    </row>
    <row r="20460">
      <c r="A20460" s="441">
        <v>45903.33476355324</v>
      </c>
      <c r="B20460" s="294" t="s">
        <v>10191</v>
      </c>
    </row>
    <row r="20461">
      <c r="A20461" s="441">
        <v>45903.33476820602</v>
      </c>
      <c r="B20461" s="294" t="s">
        <v>10192</v>
      </c>
    </row>
    <row r="20462">
      <c r="A20462" s="441">
        <v>45903.33486530093</v>
      </c>
      <c r="B20462" s="294" t="s">
        <v>2278</v>
      </c>
    </row>
    <row r="20463">
      <c r="A20463" s="441">
        <v>45903.33488769676</v>
      </c>
      <c r="B20463" s="294" t="s">
        <v>10270</v>
      </c>
    </row>
    <row r="20464">
      <c r="A20464" s="441">
        <v>45903.33491398148</v>
      </c>
      <c r="B20464" s="294" t="s">
        <v>2280</v>
      </c>
    </row>
    <row r="20465">
      <c r="A20465" s="441">
        <v>45903.33495226852</v>
      </c>
      <c r="B20465" s="294" t="s">
        <v>2281</v>
      </c>
    </row>
    <row r="20466">
      <c r="A20466" s="441">
        <v>45903.33503375</v>
      </c>
      <c r="B20466" s="294" t="s">
        <v>10102</v>
      </c>
    </row>
    <row r="20467">
      <c r="A20467" s="441">
        <v>45903.33512474537</v>
      </c>
      <c r="B20467" s="294" t="s">
        <v>2285</v>
      </c>
    </row>
    <row r="20468">
      <c r="A20468" s="441">
        <v>45903.33513506944</v>
      </c>
      <c r="B20468" s="294" t="s">
        <v>10271</v>
      </c>
    </row>
    <row r="20469">
      <c r="A20469" s="441">
        <v>45903.33514451389</v>
      </c>
      <c r="B20469" s="294" t="s">
        <v>10272</v>
      </c>
    </row>
    <row r="20470">
      <c r="A20470" s="441">
        <v>45903.375069236106</v>
      </c>
      <c r="B20470" s="294" t="s">
        <v>2290</v>
      </c>
    </row>
    <row r="20471">
      <c r="A20471" s="441">
        <v>45903.37541256944</v>
      </c>
      <c r="B20471" s="294" t="s">
        <v>4122</v>
      </c>
    </row>
    <row r="20472">
      <c r="A20472" s="441">
        <v>45903.375642997686</v>
      </c>
      <c r="B20472" s="294" t="s">
        <v>2658</v>
      </c>
    </row>
    <row r="20473">
      <c r="A20473" s="441">
        <v>45903.375837581014</v>
      </c>
      <c r="B20473" s="294" t="s">
        <v>10273</v>
      </c>
    </row>
    <row r="20474">
      <c r="A20474" s="441">
        <v>45903.37589935186</v>
      </c>
      <c r="B20474" s="294" t="s">
        <v>10274</v>
      </c>
    </row>
    <row r="20475">
      <c r="A20475" s="441">
        <v>45903.37591166666</v>
      </c>
      <c r="B20475" s="294" t="s">
        <v>10102</v>
      </c>
    </row>
    <row r="20476">
      <c r="A20476" s="441">
        <v>45903.37592002314</v>
      </c>
      <c r="B20476" s="294" t="s">
        <v>10102</v>
      </c>
    </row>
    <row r="20477">
      <c r="A20477" s="441">
        <v>45903.38880752315</v>
      </c>
      <c r="B20477" s="294" t="s">
        <v>10275</v>
      </c>
    </row>
    <row r="20478">
      <c r="A20478" s="441">
        <v>45903.38881431713</v>
      </c>
      <c r="B20478" s="294" t="s">
        <v>2260</v>
      </c>
    </row>
    <row r="20479">
      <c r="A20479" s="441">
        <v>45903.38882101852</v>
      </c>
      <c r="B20479" s="294" t="s">
        <v>2414</v>
      </c>
    </row>
    <row r="20480">
      <c r="A20480" s="441">
        <v>45903.38882608796</v>
      </c>
      <c r="B20480" s="294" t="s">
        <v>2264</v>
      </c>
    </row>
    <row r="20481">
      <c r="A20481" s="441">
        <v>45903.38986780093</v>
      </c>
      <c r="B20481" s="294" t="s">
        <v>10276</v>
      </c>
    </row>
    <row r="20482">
      <c r="A20482" s="441">
        <v>45903.38987293981</v>
      </c>
      <c r="B20482" s="294" t="s">
        <v>2260</v>
      </c>
    </row>
    <row r="20483">
      <c r="A20483" s="441">
        <v>45903.38987834491</v>
      </c>
      <c r="B20483" s="294" t="s">
        <v>2414</v>
      </c>
    </row>
    <row r="20484">
      <c r="A20484" s="441">
        <v>45903.389888101854</v>
      </c>
      <c r="B20484" s="294" t="s">
        <v>2264</v>
      </c>
    </row>
    <row r="20485">
      <c r="A20485" s="441">
        <v>45903.3932872338</v>
      </c>
      <c r="B20485" s="294" t="s">
        <v>10277</v>
      </c>
    </row>
    <row r="20486">
      <c r="A20486" s="441">
        <v>45903.39329190972</v>
      </c>
      <c r="B20486" s="294" t="s">
        <v>2260</v>
      </c>
    </row>
    <row r="20487">
      <c r="A20487" s="441">
        <v>45903.393297013885</v>
      </c>
      <c r="B20487" s="294" t="s">
        <v>2414</v>
      </c>
    </row>
    <row r="20488">
      <c r="A20488" s="441">
        <v>45903.39331216435</v>
      </c>
      <c r="B20488" s="294" t="s">
        <v>2264</v>
      </c>
    </row>
    <row r="20489">
      <c r="A20489" s="441">
        <v>45903.44201932871</v>
      </c>
      <c r="B20489" s="294" t="s">
        <v>10278</v>
      </c>
    </row>
    <row r="20490">
      <c r="A20490" s="441">
        <v>45903.44203452546</v>
      </c>
      <c r="B20490" s="294" t="s">
        <v>2612</v>
      </c>
    </row>
    <row r="20491">
      <c r="A20491" s="441">
        <v>45903.44205578703</v>
      </c>
      <c r="B20491" s="294" t="s">
        <v>2398</v>
      </c>
    </row>
    <row r="20492">
      <c r="A20492" s="441">
        <v>45903.44206248842</v>
      </c>
      <c r="B20492" s="294" t="s">
        <v>2399</v>
      </c>
    </row>
    <row r="20493">
      <c r="A20493" s="441">
        <v>45903.44206951389</v>
      </c>
      <c r="B20493" s="294" t="s">
        <v>2612</v>
      </c>
    </row>
    <row r="20494">
      <c r="A20494" s="441">
        <v>45903.442076736115</v>
      </c>
      <c r="B20494" s="294" t="s">
        <v>10102</v>
      </c>
    </row>
    <row r="20495">
      <c r="A20495" s="441">
        <v>45903.4420884838</v>
      </c>
      <c r="B20495" s="294" t="s">
        <v>10279</v>
      </c>
    </row>
    <row r="20496">
      <c r="A20496" s="441">
        <v>45903.44308881945</v>
      </c>
      <c r="B20496" s="294" t="s">
        <v>10280</v>
      </c>
    </row>
    <row r="20497">
      <c r="A20497" s="441">
        <v>45903.44310039352</v>
      </c>
      <c r="B20497" s="294" t="s">
        <v>2426</v>
      </c>
    </row>
    <row r="20498">
      <c r="A20498" s="441">
        <v>45903.44310414352</v>
      </c>
      <c r="B20498" s="294" t="s">
        <v>2398</v>
      </c>
    </row>
    <row r="20499">
      <c r="A20499" s="441">
        <v>45903.44311356482</v>
      </c>
      <c r="B20499" s="294" t="s">
        <v>2399</v>
      </c>
    </row>
    <row r="20500">
      <c r="A20500" s="441">
        <v>45903.44312215278</v>
      </c>
      <c r="B20500" s="294" t="s">
        <v>2426</v>
      </c>
    </row>
    <row r="20501">
      <c r="A20501" s="441">
        <v>45903.44312930555</v>
      </c>
      <c r="B20501" s="294" t="s">
        <v>10102</v>
      </c>
    </row>
    <row r="20502">
      <c r="A20502" s="441">
        <v>45903.443141701384</v>
      </c>
      <c r="B20502" s="294" t="s">
        <v>10281</v>
      </c>
    </row>
    <row r="20503">
      <c r="A20503" s="441">
        <v>45903.44347429398</v>
      </c>
      <c r="B20503" s="294" t="s">
        <v>10282</v>
      </c>
    </row>
    <row r="20504">
      <c r="A20504" s="441">
        <v>45903.44347853009</v>
      </c>
      <c r="B20504" s="294" t="s">
        <v>2274</v>
      </c>
    </row>
    <row r="20505">
      <c r="A20505" s="441">
        <v>45903.443487627315</v>
      </c>
      <c r="B20505" s="294" t="s">
        <v>2612</v>
      </c>
    </row>
    <row r="20506">
      <c r="A20506" s="441">
        <v>45903.44349157407</v>
      </c>
      <c r="B20506" s="294" t="s">
        <v>3957</v>
      </c>
    </row>
    <row r="20507">
      <c r="A20507" s="441">
        <v>45903.443495625004</v>
      </c>
      <c r="B20507" s="294" t="s">
        <v>10191</v>
      </c>
    </row>
    <row r="20508">
      <c r="A20508" s="441">
        <v>45903.44349972223</v>
      </c>
      <c r="B20508" s="294" t="s">
        <v>10192</v>
      </c>
    </row>
    <row r="20509">
      <c r="A20509" s="441">
        <v>45903.44370395833</v>
      </c>
      <c r="B20509" s="294" t="s">
        <v>2374</v>
      </c>
    </row>
    <row r="20510">
      <c r="A20510" s="441">
        <v>45903.443721539355</v>
      </c>
      <c r="B20510" s="294" t="s">
        <v>10283</v>
      </c>
    </row>
    <row r="20511">
      <c r="A20511" s="441">
        <v>45903.44376234953</v>
      </c>
      <c r="B20511" s="294" t="s">
        <v>2280</v>
      </c>
    </row>
    <row r="20512">
      <c r="A20512" s="441">
        <v>45903.443774722225</v>
      </c>
      <c r="B20512" s="294" t="s">
        <v>2281</v>
      </c>
    </row>
    <row r="20513">
      <c r="A20513" s="441">
        <v>45903.44391505787</v>
      </c>
      <c r="B20513" s="294" t="s">
        <v>4316</v>
      </c>
    </row>
    <row r="20514">
      <c r="A20514" s="441">
        <v>45903.443920729165</v>
      </c>
      <c r="B20514" s="294" t="s">
        <v>10284</v>
      </c>
    </row>
    <row r="20515">
      <c r="A20515" s="441">
        <v>45903.44407428241</v>
      </c>
      <c r="B20515" s="294" t="s">
        <v>10285</v>
      </c>
    </row>
    <row r="20516">
      <c r="A20516" s="441">
        <v>45903.444118900465</v>
      </c>
      <c r="B20516" s="294" t="s">
        <v>10286</v>
      </c>
    </row>
    <row r="20517">
      <c r="A20517" s="441">
        <v>45903.444130578704</v>
      </c>
      <c r="B20517" s="294" t="s">
        <v>2274</v>
      </c>
    </row>
    <row r="20518">
      <c r="A20518" s="441">
        <v>45903.444138113424</v>
      </c>
      <c r="B20518" s="294" t="s">
        <v>2426</v>
      </c>
    </row>
    <row r="20519">
      <c r="A20519" s="441">
        <v>45903.44414949074</v>
      </c>
      <c r="B20519" s="294" t="s">
        <v>2429</v>
      </c>
    </row>
    <row r="20520">
      <c r="A20520" s="441">
        <v>45903.4441533912</v>
      </c>
      <c r="B20520" s="294" t="s">
        <v>10191</v>
      </c>
    </row>
    <row r="20521">
      <c r="A20521" s="441">
        <v>45903.444156655096</v>
      </c>
      <c r="B20521" s="294" t="s">
        <v>10192</v>
      </c>
    </row>
    <row r="20522">
      <c r="A20522" s="441">
        <v>45903.44421695602</v>
      </c>
      <c r="B20522" s="294" t="s">
        <v>10287</v>
      </c>
    </row>
    <row r="20523">
      <c r="A20523" s="441">
        <v>45903.44422334491</v>
      </c>
      <c r="B20523" s="294" t="s">
        <v>10208</v>
      </c>
    </row>
    <row r="20524">
      <c r="A20524" s="441">
        <v>45903.44423069444</v>
      </c>
      <c r="B20524" s="294" t="s">
        <v>10102</v>
      </c>
    </row>
    <row r="20525">
      <c r="A20525" s="441">
        <v>45903.44425829861</v>
      </c>
      <c r="B20525" s="294" t="s">
        <v>2374</v>
      </c>
    </row>
    <row r="20526">
      <c r="A20526" s="441">
        <v>45903.44426201389</v>
      </c>
      <c r="B20526" s="294" t="s">
        <v>2285</v>
      </c>
    </row>
    <row r="20527">
      <c r="A20527" s="441">
        <v>45903.444266701394</v>
      </c>
      <c r="B20527" s="294" t="s">
        <v>10288</v>
      </c>
    </row>
    <row r="20528">
      <c r="A20528" s="441">
        <v>45903.44427420139</v>
      </c>
      <c r="B20528" s="294" t="s">
        <v>10289</v>
      </c>
    </row>
    <row r="20529">
      <c r="A20529" s="441">
        <v>45903.4442746412</v>
      </c>
      <c r="B20529" s="294" t="s">
        <v>10290</v>
      </c>
    </row>
    <row r="20530">
      <c r="A20530" s="441">
        <v>45903.44429600694</v>
      </c>
      <c r="B20530" s="294" t="s">
        <v>2280</v>
      </c>
    </row>
    <row r="20531">
      <c r="A20531" s="441">
        <v>45903.44430752315</v>
      </c>
      <c r="B20531" s="294" t="s">
        <v>2281</v>
      </c>
    </row>
    <row r="20532">
      <c r="A20532" s="441">
        <v>45903.4443891088</v>
      </c>
      <c r="B20532" s="294" t="s">
        <v>2431</v>
      </c>
    </row>
    <row r="20533">
      <c r="A20533" s="441">
        <v>45903.444393831014</v>
      </c>
      <c r="B20533" s="294" t="s">
        <v>10291</v>
      </c>
    </row>
    <row r="20534">
      <c r="A20534" s="441">
        <v>45903.44450193287</v>
      </c>
      <c r="B20534" s="294" t="s">
        <v>10292</v>
      </c>
    </row>
    <row r="20535">
      <c r="A20535" s="441">
        <v>45903.44461722222</v>
      </c>
      <c r="B20535" s="294" t="s">
        <v>10293</v>
      </c>
    </row>
    <row r="20536">
      <c r="A20536" s="441">
        <v>45903.44462212963</v>
      </c>
      <c r="B20536" s="294" t="s">
        <v>10208</v>
      </c>
    </row>
    <row r="20537">
      <c r="A20537" s="441">
        <v>45903.444628020836</v>
      </c>
      <c r="B20537" s="294" t="s">
        <v>10102</v>
      </c>
    </row>
    <row r="20538">
      <c r="A20538" s="441">
        <v>45903.44463128472</v>
      </c>
      <c r="B20538" s="294" t="s">
        <v>2285</v>
      </c>
    </row>
    <row r="20539">
      <c r="A20539" s="441">
        <v>45903.444635844906</v>
      </c>
      <c r="B20539" s="294" t="s">
        <v>10294</v>
      </c>
    </row>
    <row r="20540">
      <c r="A20540" s="441">
        <v>45903.44464306713</v>
      </c>
      <c r="B20540" s="294" t="s">
        <v>10295</v>
      </c>
    </row>
    <row r="20541">
      <c r="A20541" s="441">
        <v>45903.46348236111</v>
      </c>
      <c r="B20541" s="294" t="s">
        <v>10296</v>
      </c>
    </row>
    <row r="20542">
      <c r="A20542" s="441">
        <v>45903.46348821759</v>
      </c>
      <c r="B20542" s="294" t="s">
        <v>10297</v>
      </c>
    </row>
    <row r="20543">
      <c r="A20543" s="441">
        <v>45903.46350859954</v>
      </c>
      <c r="B20543" s="294" t="s">
        <v>10298</v>
      </c>
    </row>
    <row r="20544">
      <c r="A20544" s="441">
        <v>45903.46351534722</v>
      </c>
      <c r="B20544" s="294" t="s">
        <v>10299</v>
      </c>
    </row>
    <row r="20545">
      <c r="A20545" s="441">
        <v>45903.46352119213</v>
      </c>
      <c r="B20545" s="294" t="s">
        <v>7033</v>
      </c>
    </row>
    <row r="20546">
      <c r="A20546" s="441">
        <v>45903.463526631946</v>
      </c>
      <c r="B20546" s="294" t="s">
        <v>10300</v>
      </c>
    </row>
    <row r="20547">
      <c r="A20547" s="441">
        <v>45903.463543564816</v>
      </c>
      <c r="B20547" s="294" t="s">
        <v>10301</v>
      </c>
    </row>
    <row r="20548">
      <c r="A20548" s="441">
        <v>45903.4635496875</v>
      </c>
      <c r="B20548" s="294" t="s">
        <v>10302</v>
      </c>
    </row>
    <row r="20549">
      <c r="A20549" s="441">
        <v>45903.46355399306</v>
      </c>
      <c r="B20549" s="294" t="s">
        <v>7034</v>
      </c>
    </row>
    <row r="20550">
      <c r="A20550" s="441">
        <v>45903.46355804398</v>
      </c>
      <c r="B20550" s="294" t="s">
        <v>7037</v>
      </c>
    </row>
    <row r="20551">
      <c r="A20551" s="441">
        <v>45903.49130995371</v>
      </c>
      <c r="B20551" s="294" t="s">
        <v>10303</v>
      </c>
    </row>
    <row r="20552">
      <c r="A20552" s="441">
        <v>45903.49131542824</v>
      </c>
      <c r="B20552" s="294" t="s">
        <v>2260</v>
      </c>
    </row>
    <row r="20553">
      <c r="A20553" s="441">
        <v>45903.49132006944</v>
      </c>
      <c r="B20553" s="294" t="s">
        <v>2447</v>
      </c>
    </row>
    <row r="20554">
      <c r="A20554" s="441">
        <v>45903.49134060185</v>
      </c>
      <c r="B20554" s="294" t="s">
        <v>2262</v>
      </c>
    </row>
    <row r="20555">
      <c r="A20555" s="441">
        <v>45903.49134922454</v>
      </c>
      <c r="B20555" s="294" t="s">
        <v>2448</v>
      </c>
    </row>
    <row r="20556">
      <c r="A20556" s="441">
        <v>45903.49136969907</v>
      </c>
      <c r="B20556" s="294" t="s">
        <v>2264</v>
      </c>
    </row>
    <row r="20557">
      <c r="A20557" s="441">
        <v>45903.49177679398</v>
      </c>
      <c r="B20557" s="294" t="s">
        <v>10304</v>
      </c>
    </row>
    <row r="20558">
      <c r="A20558" s="441">
        <v>45903.49179108796</v>
      </c>
      <c r="B20558" s="294" t="s">
        <v>2450</v>
      </c>
    </row>
    <row r="20559">
      <c r="A20559" s="441">
        <v>45903.49179666667</v>
      </c>
      <c r="B20559" s="294" t="s">
        <v>2451</v>
      </c>
    </row>
    <row r="20560">
      <c r="A20560" s="441">
        <v>45903.491812569446</v>
      </c>
      <c r="B20560" s="294" t="s">
        <v>10305</v>
      </c>
    </row>
    <row r="20561">
      <c r="A20561" s="441">
        <v>45903.49182299769</v>
      </c>
      <c r="B20561" s="294" t="s">
        <v>2450</v>
      </c>
    </row>
    <row r="20562">
      <c r="A20562" s="441">
        <v>45903.49182993056</v>
      </c>
      <c r="B20562" s="294" t="s">
        <v>10102</v>
      </c>
    </row>
    <row r="20563">
      <c r="A20563" s="441">
        <v>45903.49184519676</v>
      </c>
      <c r="B20563" s="294" t="s">
        <v>10306</v>
      </c>
    </row>
    <row r="20564">
      <c r="A20564" s="441">
        <v>45903.49250715278</v>
      </c>
      <c r="B20564" s="294" t="s">
        <v>10307</v>
      </c>
    </row>
    <row r="20565">
      <c r="A20565" s="441">
        <v>45903.492512592595</v>
      </c>
      <c r="B20565" s="294" t="s">
        <v>2274</v>
      </c>
    </row>
    <row r="20566">
      <c r="A20566" s="441">
        <v>45903.492538136576</v>
      </c>
      <c r="B20566" s="294" t="s">
        <v>2450</v>
      </c>
    </row>
    <row r="20567">
      <c r="A20567" s="441">
        <v>45903.49254361111</v>
      </c>
      <c r="B20567" s="294" t="s">
        <v>2455</v>
      </c>
    </row>
    <row r="20568">
      <c r="A20568" s="441">
        <v>45903.4925478125</v>
      </c>
      <c r="B20568" s="294" t="s">
        <v>10308</v>
      </c>
    </row>
    <row r="20569">
      <c r="A20569" s="441">
        <v>45903.492552905096</v>
      </c>
      <c r="B20569" s="294" t="s">
        <v>10309</v>
      </c>
    </row>
    <row r="20570">
      <c r="A20570" s="441">
        <v>45903.49421052083</v>
      </c>
      <c r="B20570" s="294" t="s">
        <v>2342</v>
      </c>
    </row>
    <row r="20571">
      <c r="A20571" s="441">
        <v>45903.494226979165</v>
      </c>
      <c r="B20571" s="294" t="s">
        <v>10310</v>
      </c>
    </row>
    <row r="20572">
      <c r="A20572" s="441">
        <v>45903.494567789356</v>
      </c>
      <c r="B20572" s="294" t="s">
        <v>2280</v>
      </c>
    </row>
    <row r="20573">
      <c r="A20573" s="441">
        <v>45903.49457954861</v>
      </c>
      <c r="B20573" s="294" t="s">
        <v>2281</v>
      </c>
    </row>
    <row r="20574">
      <c r="A20574" s="441">
        <v>45903.49634592593</v>
      </c>
      <c r="B20574" s="294" t="s">
        <v>10102</v>
      </c>
    </row>
    <row r="20575">
      <c r="A20575" s="441">
        <v>45903.49635070602</v>
      </c>
      <c r="B20575" s="294" t="s">
        <v>2285</v>
      </c>
    </row>
    <row r="20576">
      <c r="A20576" s="441">
        <v>45903.49635789352</v>
      </c>
      <c r="B20576" s="294" t="s">
        <v>10311</v>
      </c>
    </row>
    <row r="20577">
      <c r="A20577" s="441">
        <v>45903.49636962963</v>
      </c>
      <c r="B20577" s="294" t="s">
        <v>10312</v>
      </c>
    </row>
    <row r="20578">
      <c r="A20578" s="441">
        <v>45903.53137564815</v>
      </c>
      <c r="B20578" s="294" t="s">
        <v>10313</v>
      </c>
    </row>
    <row r="20579">
      <c r="A20579" s="441">
        <v>45903.531380162036</v>
      </c>
      <c r="B20579" s="294" t="s">
        <v>2260</v>
      </c>
    </row>
    <row r="20580">
      <c r="A20580" s="441">
        <v>45903.531383622685</v>
      </c>
      <c r="B20580" s="294" t="s">
        <v>2414</v>
      </c>
    </row>
    <row r="20581">
      <c r="A20581" s="441">
        <v>45903.53138730324</v>
      </c>
      <c r="B20581" s="294" t="s">
        <v>2264</v>
      </c>
    </row>
    <row r="20582">
      <c r="A20582" s="441">
        <v>45903.53196569445</v>
      </c>
      <c r="B20582" s="294" t="s">
        <v>10314</v>
      </c>
    </row>
    <row r="20583">
      <c r="A20583" s="441">
        <v>45903.53196959491</v>
      </c>
      <c r="B20583" s="294" t="s">
        <v>2260</v>
      </c>
    </row>
    <row r="20584">
      <c r="A20584" s="441">
        <v>45903.5319737963</v>
      </c>
      <c r="B20584" s="294" t="s">
        <v>6121</v>
      </c>
    </row>
    <row r="20585">
      <c r="A20585" s="441">
        <v>45903.53197881945</v>
      </c>
      <c r="B20585" s="294" t="s">
        <v>2264</v>
      </c>
    </row>
    <row r="20586">
      <c r="A20586" s="441">
        <v>45903.54618909722</v>
      </c>
      <c r="B20586" s="294" t="s">
        <v>10315</v>
      </c>
    </row>
    <row r="20587">
      <c r="A20587" s="441">
        <v>45903.54619953704</v>
      </c>
      <c r="B20587" s="294" t="s">
        <v>2260</v>
      </c>
    </row>
    <row r="20588">
      <c r="A20588" s="441">
        <v>45903.546203715276</v>
      </c>
      <c r="B20588" s="294" t="s">
        <v>3651</v>
      </c>
    </row>
    <row r="20589">
      <c r="A20589" s="441">
        <v>45903.54625351852</v>
      </c>
      <c r="B20589" s="294" t="s">
        <v>2262</v>
      </c>
    </row>
    <row r="20590">
      <c r="A20590" s="441">
        <v>45903.54626094908</v>
      </c>
      <c r="B20590" s="294" t="s">
        <v>3652</v>
      </c>
    </row>
    <row r="20591">
      <c r="A20591" s="441">
        <v>45903.54627355324</v>
      </c>
      <c r="B20591" s="294" t="s">
        <v>2264</v>
      </c>
    </row>
    <row r="20592">
      <c r="A20592" s="441">
        <v>45903.547384143516</v>
      </c>
      <c r="B20592" s="294" t="s">
        <v>10316</v>
      </c>
    </row>
    <row r="20593">
      <c r="A20593" s="441">
        <v>45903.54739416667</v>
      </c>
      <c r="B20593" s="294" t="s">
        <v>3654</v>
      </c>
    </row>
    <row r="20594">
      <c r="A20594" s="441">
        <v>45903.54740725695</v>
      </c>
      <c r="B20594" s="294" t="s">
        <v>3655</v>
      </c>
    </row>
    <row r="20595">
      <c r="A20595" s="441">
        <v>45903.547421400464</v>
      </c>
      <c r="B20595" s="294" t="s">
        <v>10317</v>
      </c>
    </row>
    <row r="20596">
      <c r="A20596" s="441">
        <v>45903.547431053245</v>
      </c>
      <c r="B20596" s="294" t="s">
        <v>3654</v>
      </c>
    </row>
    <row r="20597">
      <c r="A20597" s="441">
        <v>45903.54743769676</v>
      </c>
      <c r="B20597" s="294" t="s">
        <v>10102</v>
      </c>
    </row>
    <row r="20598">
      <c r="A20598" s="441">
        <v>45903.54744890046</v>
      </c>
      <c r="B20598" s="294" t="s">
        <v>10318</v>
      </c>
    </row>
    <row r="20599">
      <c r="A20599" s="441">
        <v>45903.548387766205</v>
      </c>
      <c r="B20599" s="294" t="s">
        <v>10319</v>
      </c>
    </row>
    <row r="20600">
      <c r="A20600" s="441">
        <v>45903.54839275463</v>
      </c>
      <c r="B20600" s="294" t="s">
        <v>2274</v>
      </c>
    </row>
    <row r="20601">
      <c r="A20601" s="441">
        <v>45903.54840341435</v>
      </c>
      <c r="B20601" s="294" t="s">
        <v>3654</v>
      </c>
    </row>
    <row r="20602">
      <c r="A20602" s="441">
        <v>45903.54840811343</v>
      </c>
      <c r="B20602" s="294" t="s">
        <v>3659</v>
      </c>
    </row>
    <row r="20603">
      <c r="A20603" s="441">
        <v>45903.54841275463</v>
      </c>
      <c r="B20603" s="294" t="s">
        <v>10308</v>
      </c>
    </row>
    <row r="20604">
      <c r="A20604" s="441">
        <v>45903.54841724537</v>
      </c>
      <c r="B20604" s="294" t="s">
        <v>10309</v>
      </c>
    </row>
    <row r="20605">
      <c r="A20605" s="441">
        <v>45903.54855114583</v>
      </c>
      <c r="B20605" s="294" t="s">
        <v>2374</v>
      </c>
    </row>
    <row r="20606">
      <c r="A20606" s="441">
        <v>45903.548566631944</v>
      </c>
      <c r="B20606" s="294" t="s">
        <v>10320</v>
      </c>
    </row>
    <row r="20607">
      <c r="A20607" s="441">
        <v>45903.548591493054</v>
      </c>
      <c r="B20607" s="294" t="s">
        <v>2280</v>
      </c>
    </row>
    <row r="20608">
      <c r="A20608" s="441">
        <v>45903.548601076385</v>
      </c>
      <c r="B20608" s="294" t="s">
        <v>2281</v>
      </c>
    </row>
    <row r="20609">
      <c r="A20609" s="441">
        <v>45903.54870842592</v>
      </c>
      <c r="B20609" s="294" t="s">
        <v>10102</v>
      </c>
    </row>
    <row r="20610">
      <c r="A20610" s="441">
        <v>45903.54871340278</v>
      </c>
      <c r="B20610" s="294" t="s">
        <v>2285</v>
      </c>
    </row>
    <row r="20611">
      <c r="A20611" s="441">
        <v>45903.54871952547</v>
      </c>
      <c r="B20611" s="294" t="s">
        <v>10321</v>
      </c>
    </row>
    <row r="20612">
      <c r="A20612" s="441">
        <v>45903.54872918982</v>
      </c>
      <c r="B20612" s="294" t="s">
        <v>10322</v>
      </c>
    </row>
    <row r="20613">
      <c r="A20613" s="441">
        <v>45903.58719034722</v>
      </c>
      <c r="B20613" s="294" t="s">
        <v>10323</v>
      </c>
    </row>
    <row r="20614">
      <c r="A20614" s="441">
        <v>45903.58719467593</v>
      </c>
      <c r="B20614" s="294" t="s">
        <v>2260</v>
      </c>
    </row>
    <row r="20615">
      <c r="A20615" s="441">
        <v>45903.58719802083</v>
      </c>
      <c r="B20615" s="294" t="s">
        <v>2550</v>
      </c>
    </row>
    <row r="20616">
      <c r="A20616" s="441">
        <v>45903.58720229167</v>
      </c>
      <c r="B20616" s="294" t="s">
        <v>2264</v>
      </c>
    </row>
    <row r="20617">
      <c r="A20617" s="441">
        <v>45903.600888981484</v>
      </c>
      <c r="B20617" s="294" t="s">
        <v>10324</v>
      </c>
    </row>
    <row r="20618">
      <c r="A20618" s="441">
        <v>45903.60089210648</v>
      </c>
      <c r="B20618" s="294" t="s">
        <v>2260</v>
      </c>
    </row>
    <row r="20619">
      <c r="A20619" s="441">
        <v>45903.60089487268</v>
      </c>
      <c r="B20619" s="294" t="s">
        <v>2297</v>
      </c>
    </row>
    <row r="20620">
      <c r="A20620" s="441">
        <v>45903.60089756944</v>
      </c>
      <c r="B20620" s="294" t="s">
        <v>2264</v>
      </c>
    </row>
    <row r="20621">
      <c r="A20621" s="441">
        <v>45903.60170932871</v>
      </c>
      <c r="B20621" s="294" t="s">
        <v>10325</v>
      </c>
    </row>
    <row r="20622">
      <c r="A20622" s="441">
        <v>45903.60171216435</v>
      </c>
      <c r="B20622" s="294" t="s">
        <v>2260</v>
      </c>
    </row>
    <row r="20623">
      <c r="A20623" s="441">
        <v>45903.60171567129</v>
      </c>
      <c r="B20623" s="294" t="s">
        <v>2297</v>
      </c>
    </row>
    <row r="20624">
      <c r="A20624" s="441">
        <v>45903.60171880787</v>
      </c>
      <c r="B20624" s="294" t="s">
        <v>2264</v>
      </c>
    </row>
    <row r="20625">
      <c r="A20625" s="441">
        <v>45903.75838859954</v>
      </c>
      <c r="B20625" s="294" t="s">
        <v>10113</v>
      </c>
    </row>
    <row r="20626">
      <c r="A20626" s="441">
        <v>45903.75839740741</v>
      </c>
      <c r="B20626" s="294" t="s">
        <v>10102</v>
      </c>
    </row>
    <row r="20627">
      <c r="A20627" s="441">
        <v>45903.758414930555</v>
      </c>
      <c r="B20627" s="294" t="s">
        <v>10115</v>
      </c>
    </row>
    <row r="20628">
      <c r="A20628" s="441">
        <v>45903.75841865741</v>
      </c>
      <c r="B20628" s="294" t="s">
        <v>10116</v>
      </c>
    </row>
    <row r="20629">
      <c r="A20629" s="441">
        <v>45903.75843574074</v>
      </c>
      <c r="B20629" s="294" t="s">
        <v>10102</v>
      </c>
    </row>
    <row r="20630">
      <c r="A20630" s="441">
        <v>45903.75843987269</v>
      </c>
      <c r="B20630" s="294" t="s">
        <v>10117</v>
      </c>
    </row>
    <row r="20631">
      <c r="A20631" s="441">
        <v>45904.07655481482</v>
      </c>
      <c r="B20631" s="294" t="s">
        <v>10326</v>
      </c>
    </row>
    <row r="20632">
      <c r="A20632" s="441">
        <v>45904.07656607639</v>
      </c>
      <c r="B20632" s="294" t="s">
        <v>2828</v>
      </c>
    </row>
    <row r="20633">
      <c r="A20633" s="441">
        <v>45904.07658018518</v>
      </c>
      <c r="B20633" s="294" t="s">
        <v>2565</v>
      </c>
    </row>
    <row r="20634">
      <c r="A20634" s="441">
        <v>45904.07659814815</v>
      </c>
      <c r="B20634" s="294" t="s">
        <v>10327</v>
      </c>
    </row>
    <row r="20635">
      <c r="A20635" s="441">
        <v>45904.07661246527</v>
      </c>
      <c r="B20635" s="294" t="s">
        <v>2828</v>
      </c>
    </row>
    <row r="20636">
      <c r="A20636" s="441">
        <v>45904.076625127316</v>
      </c>
      <c r="B20636" s="294" t="s">
        <v>10102</v>
      </c>
    </row>
    <row r="20637">
      <c r="A20637" s="441">
        <v>45904.07664481481</v>
      </c>
      <c r="B20637" s="294" t="s">
        <v>10328</v>
      </c>
    </row>
    <row r="20638">
      <c r="A20638" s="441">
        <v>45904.077565011576</v>
      </c>
      <c r="B20638" s="294" t="s">
        <v>10329</v>
      </c>
    </row>
    <row r="20639">
      <c r="A20639" s="441">
        <v>45904.07757026621</v>
      </c>
      <c r="B20639" s="294" t="s">
        <v>2274</v>
      </c>
    </row>
    <row r="20640">
      <c r="A20640" s="441">
        <v>45904.07757908565</v>
      </c>
      <c r="B20640" s="294" t="s">
        <v>2828</v>
      </c>
    </row>
    <row r="20641">
      <c r="A20641" s="441">
        <v>45904.077583125</v>
      </c>
      <c r="B20641" s="294" t="s">
        <v>2832</v>
      </c>
    </row>
    <row r="20642">
      <c r="A20642" s="441">
        <v>45904.07758712963</v>
      </c>
      <c r="B20642" s="294" t="s">
        <v>10308</v>
      </c>
    </row>
    <row r="20643">
      <c r="A20643" s="441">
        <v>45904.07759097222</v>
      </c>
      <c r="B20643" s="294" t="s">
        <v>10309</v>
      </c>
    </row>
    <row r="20644">
      <c r="A20644" s="441">
        <v>45904.07783375</v>
      </c>
      <c r="B20644" s="294" t="s">
        <v>2278</v>
      </c>
    </row>
    <row r="20645">
      <c r="A20645" s="441">
        <v>45904.07785055556</v>
      </c>
      <c r="B20645" s="294" t="s">
        <v>10330</v>
      </c>
    </row>
    <row r="20646">
      <c r="A20646" s="441">
        <v>45904.0779352199</v>
      </c>
      <c r="B20646" s="294" t="s">
        <v>2280</v>
      </c>
    </row>
    <row r="20647">
      <c r="A20647" s="441">
        <v>45904.07794603009</v>
      </c>
      <c r="B20647" s="294" t="s">
        <v>2281</v>
      </c>
    </row>
    <row r="20648">
      <c r="A20648" s="441">
        <v>45904.0782643287</v>
      </c>
      <c r="B20648" s="294" t="s">
        <v>10102</v>
      </c>
    </row>
    <row r="20649">
      <c r="A20649" s="441">
        <v>45904.07826840278</v>
      </c>
      <c r="B20649" s="294" t="s">
        <v>2285</v>
      </c>
    </row>
    <row r="20650">
      <c r="A20650" s="441">
        <v>45904.07827932871</v>
      </c>
      <c r="B20650" s="294" t="s">
        <v>10331</v>
      </c>
    </row>
    <row r="20651">
      <c r="A20651" s="441">
        <v>45904.07829547454</v>
      </c>
      <c r="B20651" s="294" t="s">
        <v>10332</v>
      </c>
    </row>
    <row r="20652">
      <c r="A20652" s="441">
        <v>45904.25720546296</v>
      </c>
      <c r="B20652" s="294" t="s">
        <v>10333</v>
      </c>
    </row>
    <row r="20653">
      <c r="A20653" s="441">
        <v>45904.257287835644</v>
      </c>
      <c r="B20653" s="294" t="s">
        <v>10334</v>
      </c>
    </row>
    <row r="20654">
      <c r="A20654" s="441">
        <v>45904.37507490741</v>
      </c>
      <c r="B20654" s="294" t="s">
        <v>2290</v>
      </c>
    </row>
    <row r="20655">
      <c r="A20655" s="441">
        <v>45904.375159675925</v>
      </c>
      <c r="B20655" s="294" t="s">
        <v>2291</v>
      </c>
    </row>
    <row r="20656">
      <c r="A20656" s="441">
        <v>45904.61384302084</v>
      </c>
      <c r="B20656" s="294" t="s">
        <v>10335</v>
      </c>
    </row>
    <row r="20657">
      <c r="A20657" s="441">
        <v>45904.61384822917</v>
      </c>
      <c r="B20657" s="294" t="s">
        <v>2260</v>
      </c>
    </row>
    <row r="20658">
      <c r="A20658" s="441">
        <v>45904.61385179398</v>
      </c>
      <c r="B20658" s="294" t="s">
        <v>2550</v>
      </c>
    </row>
    <row r="20659">
      <c r="A20659" s="441">
        <v>45904.61385915509</v>
      </c>
      <c r="B20659" s="294" t="s">
        <v>2264</v>
      </c>
    </row>
    <row r="20660">
      <c r="A20660" s="441">
        <v>45904.75838175926</v>
      </c>
      <c r="B20660" s="294" t="s">
        <v>10113</v>
      </c>
    </row>
    <row r="20661">
      <c r="A20661" s="441">
        <v>45904.7583896875</v>
      </c>
      <c r="B20661" s="294" t="s">
        <v>10102</v>
      </c>
    </row>
    <row r="20662">
      <c r="A20662" s="441">
        <v>45904.75839204861</v>
      </c>
      <c r="B20662" s="294" t="s">
        <v>10115</v>
      </c>
    </row>
    <row r="20663">
      <c r="A20663" s="441">
        <v>45904.75839472222</v>
      </c>
      <c r="B20663" s="294" t="s">
        <v>10116</v>
      </c>
    </row>
    <row r="20664">
      <c r="A20664" s="441">
        <v>45904.75841038194</v>
      </c>
      <c r="B20664" s="294" t="s">
        <v>10102</v>
      </c>
    </row>
    <row r="20665">
      <c r="A20665" s="441">
        <v>45904.75841282407</v>
      </c>
      <c r="B20665" s="294" t="s">
        <v>10117</v>
      </c>
    </row>
    <row r="20666">
      <c r="A20666" s="441">
        <v>45905.15016329861</v>
      </c>
      <c r="B20666" s="294" t="s">
        <v>10336</v>
      </c>
    </row>
    <row r="20667">
      <c r="A20667" s="441">
        <v>45905.15017149306</v>
      </c>
      <c r="B20667" s="294" t="s">
        <v>2260</v>
      </c>
    </row>
    <row r="20668">
      <c r="A20668" s="441">
        <v>45905.15019032407</v>
      </c>
      <c r="B20668" s="294" t="s">
        <v>2927</v>
      </c>
    </row>
    <row r="20669">
      <c r="A20669" s="441">
        <v>45905.15019417824</v>
      </c>
      <c r="B20669" s="294" t="s">
        <v>2264</v>
      </c>
    </row>
    <row r="20670">
      <c r="A20670" s="441">
        <v>45905.15019533565</v>
      </c>
      <c r="B20670" s="294" t="s">
        <v>10337</v>
      </c>
    </row>
    <row r="20671">
      <c r="A20671" s="441">
        <v>45905.150198668984</v>
      </c>
      <c r="B20671" s="294" t="s">
        <v>2260</v>
      </c>
    </row>
    <row r="20672">
      <c r="A20672" s="441">
        <v>45905.150201446755</v>
      </c>
      <c r="B20672" s="294" t="s">
        <v>2927</v>
      </c>
    </row>
    <row r="20673">
      <c r="A20673" s="441">
        <v>45905.150206018516</v>
      </c>
      <c r="B20673" s="294" t="s">
        <v>2264</v>
      </c>
    </row>
    <row r="20674">
      <c r="A20674" s="441">
        <v>45905.25719831018</v>
      </c>
      <c r="B20674" s="294" t="s">
        <v>10338</v>
      </c>
    </row>
    <row r="20675">
      <c r="A20675" s="441">
        <v>45905.25727611111</v>
      </c>
      <c r="B20675" s="294" t="s">
        <v>10339</v>
      </c>
    </row>
    <row r="20676">
      <c r="A20676" s="441">
        <v>45905.257287025466</v>
      </c>
      <c r="B20676" s="294" t="s">
        <v>10102</v>
      </c>
    </row>
    <row r="20677">
      <c r="A20677" s="441">
        <v>45905.27507429398</v>
      </c>
      <c r="B20677" s="294" t="s">
        <v>10340</v>
      </c>
    </row>
    <row r="20678">
      <c r="A20678" s="441">
        <v>45905.2750781713</v>
      </c>
      <c r="B20678" s="294" t="s">
        <v>2260</v>
      </c>
    </row>
    <row r="20679">
      <c r="A20679" s="441">
        <v>45905.27508194445</v>
      </c>
      <c r="B20679" s="294" t="s">
        <v>6944</v>
      </c>
    </row>
    <row r="20680">
      <c r="A20680" s="441">
        <v>45905.27509938658</v>
      </c>
      <c r="B20680" s="294" t="s">
        <v>2264</v>
      </c>
    </row>
    <row r="20681">
      <c r="A20681" s="441">
        <v>45905.275339189815</v>
      </c>
      <c r="B20681" s="294" t="s">
        <v>10341</v>
      </c>
    </row>
    <row r="20682">
      <c r="A20682" s="441">
        <v>45905.27534216435</v>
      </c>
      <c r="B20682" s="294" t="s">
        <v>2260</v>
      </c>
    </row>
    <row r="20683">
      <c r="A20683" s="441">
        <v>45905.2753452662</v>
      </c>
      <c r="B20683" s="294" t="s">
        <v>6944</v>
      </c>
    </row>
    <row r="20684">
      <c r="A20684" s="441">
        <v>45905.27534835648</v>
      </c>
      <c r="B20684" s="294" t="s">
        <v>2264</v>
      </c>
    </row>
    <row r="20685">
      <c r="A20685" s="441">
        <v>45905.31264069444</v>
      </c>
      <c r="B20685" s="294" t="s">
        <v>10342</v>
      </c>
    </row>
    <row r="20686">
      <c r="A20686" s="441">
        <v>45905.31264929398</v>
      </c>
      <c r="B20686" s="294" t="s">
        <v>2275</v>
      </c>
    </row>
    <row r="20687">
      <c r="A20687" s="441">
        <v>45905.312654803245</v>
      </c>
      <c r="B20687" s="294" t="s">
        <v>2398</v>
      </c>
    </row>
    <row r="20688">
      <c r="A20688" s="441">
        <v>45905.312672280095</v>
      </c>
      <c r="B20688" s="294" t="s">
        <v>2399</v>
      </c>
    </row>
    <row r="20689">
      <c r="A20689" s="441">
        <v>45905.31268136574</v>
      </c>
      <c r="B20689" s="294" t="s">
        <v>2275</v>
      </c>
    </row>
    <row r="20690">
      <c r="A20690" s="441">
        <v>45905.312687592595</v>
      </c>
      <c r="B20690" s="294" t="s">
        <v>10102</v>
      </c>
    </row>
    <row r="20691">
      <c r="A20691" s="441">
        <v>45905.3127140625</v>
      </c>
      <c r="B20691" s="294" t="s">
        <v>10343</v>
      </c>
    </row>
    <row r="20692">
      <c r="A20692" s="441">
        <v>45905.31417498842</v>
      </c>
      <c r="B20692" s="294" t="s">
        <v>10344</v>
      </c>
    </row>
    <row r="20693">
      <c r="A20693" s="441">
        <v>45905.31418217593</v>
      </c>
      <c r="B20693" s="294" t="s">
        <v>2274</v>
      </c>
    </row>
    <row r="20694">
      <c r="A20694" s="441">
        <v>45905.31419791667</v>
      </c>
      <c r="B20694" s="294" t="s">
        <v>2275</v>
      </c>
    </row>
    <row r="20695">
      <c r="A20695" s="441">
        <v>45905.31421277778</v>
      </c>
      <c r="B20695" s="294" t="s">
        <v>2276</v>
      </c>
    </row>
    <row r="20696">
      <c r="A20696" s="441">
        <v>45905.31421777778</v>
      </c>
      <c r="B20696" s="294" t="s">
        <v>10308</v>
      </c>
    </row>
    <row r="20697">
      <c r="A20697" s="441">
        <v>45905.31422409722</v>
      </c>
      <c r="B20697" s="294" t="s">
        <v>10309</v>
      </c>
    </row>
    <row r="20698">
      <c r="A20698" s="441">
        <v>45905.31480047454</v>
      </c>
      <c r="B20698" s="294" t="s">
        <v>2278</v>
      </c>
    </row>
    <row r="20699">
      <c r="A20699" s="441">
        <v>45905.31482223379</v>
      </c>
      <c r="B20699" s="294" t="s">
        <v>10345</v>
      </c>
    </row>
    <row r="20700">
      <c r="A20700" s="441">
        <v>45905.31494278935</v>
      </c>
      <c r="B20700" s="294" t="s">
        <v>2280</v>
      </c>
    </row>
    <row r="20701">
      <c r="A20701" s="441">
        <v>45905.31497050926</v>
      </c>
      <c r="B20701" s="294" t="s">
        <v>2281</v>
      </c>
    </row>
    <row r="20702">
      <c r="A20702" s="441">
        <v>45905.31529186343</v>
      </c>
      <c r="B20702" s="294" t="s">
        <v>10102</v>
      </c>
    </row>
    <row r="20703">
      <c r="A20703" s="441">
        <v>45905.315297071764</v>
      </c>
      <c r="B20703" s="294" t="s">
        <v>2285</v>
      </c>
    </row>
    <row r="20704">
      <c r="A20704" s="441">
        <v>45905.31530461805</v>
      </c>
      <c r="B20704" s="294" t="s">
        <v>10346</v>
      </c>
    </row>
    <row r="20705">
      <c r="A20705" s="441">
        <v>45905.31531428241</v>
      </c>
      <c r="B20705" s="294" t="s">
        <v>10347</v>
      </c>
    </row>
    <row r="20706">
      <c r="A20706" s="441">
        <v>45905.363381574076</v>
      </c>
      <c r="B20706" s="294" t="s">
        <v>10348</v>
      </c>
    </row>
    <row r="20707">
      <c r="A20707" s="441">
        <v>45905.36339082176</v>
      </c>
      <c r="B20707" s="294" t="s">
        <v>2260</v>
      </c>
    </row>
    <row r="20708">
      <c r="A20708" s="441">
        <v>45905.36339788194</v>
      </c>
      <c r="B20708" s="294" t="s">
        <v>2414</v>
      </c>
    </row>
    <row r="20709">
      <c r="A20709" s="441">
        <v>45905.36340456019</v>
      </c>
      <c r="B20709" s="294" t="s">
        <v>2264</v>
      </c>
    </row>
    <row r="20710">
      <c r="A20710" s="441">
        <v>45905.364008715274</v>
      </c>
      <c r="B20710" s="294" t="s">
        <v>10349</v>
      </c>
    </row>
    <row r="20711">
      <c r="A20711" s="441">
        <v>45905.36401533565</v>
      </c>
      <c r="B20711" s="294" t="s">
        <v>2260</v>
      </c>
    </row>
    <row r="20712">
      <c r="A20712" s="441">
        <v>45905.3640215625</v>
      </c>
      <c r="B20712" s="294" t="s">
        <v>2414</v>
      </c>
    </row>
    <row r="20713">
      <c r="A20713" s="441">
        <v>45905.36402833334</v>
      </c>
      <c r="B20713" s="294" t="s">
        <v>2264</v>
      </c>
    </row>
    <row r="20714">
      <c r="A20714" s="441">
        <v>45905.36426199074</v>
      </c>
      <c r="B20714" s="294" t="s">
        <v>10350</v>
      </c>
    </row>
    <row r="20715">
      <c r="A20715" s="441">
        <v>45905.36426909722</v>
      </c>
      <c r="B20715" s="294" t="s">
        <v>2260</v>
      </c>
    </row>
    <row r="20716">
      <c r="A20716" s="441">
        <v>45905.36427611111</v>
      </c>
      <c r="B20716" s="294" t="s">
        <v>2414</v>
      </c>
    </row>
    <row r="20717">
      <c r="A20717" s="441">
        <v>45905.364282696755</v>
      </c>
      <c r="B20717" s="294" t="s">
        <v>2264</v>
      </c>
    </row>
    <row r="20718">
      <c r="A20718" s="441">
        <v>45905.36467256944</v>
      </c>
      <c r="B20718" s="294" t="s">
        <v>10351</v>
      </c>
    </row>
    <row r="20719">
      <c r="A20719" s="441">
        <v>45905.36467820602</v>
      </c>
      <c r="B20719" s="294" t="s">
        <v>2260</v>
      </c>
    </row>
    <row r="20720">
      <c r="A20720" s="441">
        <v>45905.36468388889</v>
      </c>
      <c r="B20720" s="294" t="s">
        <v>2414</v>
      </c>
    </row>
    <row r="20721">
      <c r="A20721" s="441">
        <v>45905.364689548616</v>
      </c>
      <c r="B20721" s="294" t="s">
        <v>2264</v>
      </c>
    </row>
    <row r="20722">
      <c r="A20722" s="441">
        <v>45905.36501450231</v>
      </c>
      <c r="B20722" s="294" t="s">
        <v>10352</v>
      </c>
    </row>
    <row r="20723">
      <c r="A20723" s="441">
        <v>45905.36502290509</v>
      </c>
      <c r="B20723" s="294" t="s">
        <v>2260</v>
      </c>
    </row>
    <row r="20724">
      <c r="A20724" s="441">
        <v>45905.36502898148</v>
      </c>
      <c r="B20724" s="294" t="s">
        <v>2414</v>
      </c>
    </row>
    <row r="20725">
      <c r="A20725" s="441">
        <v>45905.36503563657</v>
      </c>
      <c r="B20725" s="294" t="s">
        <v>2264</v>
      </c>
    </row>
    <row r="20726">
      <c r="A20726" s="441">
        <v>45905.366531458334</v>
      </c>
      <c r="B20726" s="294" t="s">
        <v>10353</v>
      </c>
    </row>
    <row r="20727">
      <c r="A20727" s="441">
        <v>45905.36653745371</v>
      </c>
      <c r="B20727" s="294" t="s">
        <v>2260</v>
      </c>
    </row>
    <row r="20728">
      <c r="A20728" s="441">
        <v>45905.36654318287</v>
      </c>
      <c r="B20728" s="294" t="s">
        <v>2414</v>
      </c>
    </row>
    <row r="20729">
      <c r="A20729" s="441">
        <v>45905.366548252314</v>
      </c>
      <c r="B20729" s="294" t="s">
        <v>2264</v>
      </c>
    </row>
    <row r="20730">
      <c r="A20730" s="441">
        <v>45905.36709209491</v>
      </c>
      <c r="B20730" s="294" t="s">
        <v>10354</v>
      </c>
    </row>
    <row r="20731">
      <c r="A20731" s="441">
        <v>45905.36709722222</v>
      </c>
      <c r="B20731" s="294" t="s">
        <v>2260</v>
      </c>
    </row>
    <row r="20732">
      <c r="A20732" s="441">
        <v>45905.36710268518</v>
      </c>
      <c r="B20732" s="294" t="s">
        <v>2414</v>
      </c>
    </row>
    <row r="20733">
      <c r="A20733" s="441">
        <v>45905.36710765046</v>
      </c>
      <c r="B20733" s="294" t="s">
        <v>2264</v>
      </c>
    </row>
    <row r="20734">
      <c r="A20734" s="441">
        <v>45905.36764556713</v>
      </c>
      <c r="B20734" s="294" t="s">
        <v>10355</v>
      </c>
    </row>
    <row r="20735">
      <c r="A20735" s="441">
        <v>45905.36765237269</v>
      </c>
      <c r="B20735" s="294" t="s">
        <v>2260</v>
      </c>
    </row>
    <row r="20736">
      <c r="A20736" s="441">
        <v>45905.3676574537</v>
      </c>
      <c r="B20736" s="294" t="s">
        <v>2414</v>
      </c>
    </row>
    <row r="20737">
      <c r="A20737" s="441">
        <v>45905.3676621412</v>
      </c>
      <c r="B20737" s="294" t="s">
        <v>2264</v>
      </c>
    </row>
    <row r="20738">
      <c r="A20738" s="441">
        <v>45905.371094166665</v>
      </c>
      <c r="B20738" s="294" t="s">
        <v>10356</v>
      </c>
    </row>
    <row r="20739">
      <c r="A20739" s="441">
        <v>45905.371111597226</v>
      </c>
      <c r="B20739" s="294" t="s">
        <v>2612</v>
      </c>
    </row>
    <row r="20740">
      <c r="A20740" s="441">
        <v>45905.371118310184</v>
      </c>
      <c r="B20740" s="294" t="s">
        <v>2398</v>
      </c>
    </row>
    <row r="20741">
      <c r="A20741" s="441">
        <v>45905.3711291088</v>
      </c>
      <c r="B20741" s="294" t="s">
        <v>2399</v>
      </c>
    </row>
    <row r="20742">
      <c r="A20742" s="441">
        <v>45905.37114402778</v>
      </c>
      <c r="B20742" s="294" t="s">
        <v>2612</v>
      </c>
    </row>
    <row r="20743">
      <c r="A20743" s="441">
        <v>45905.371152719905</v>
      </c>
      <c r="B20743" s="294" t="s">
        <v>10102</v>
      </c>
    </row>
    <row r="20744">
      <c r="A20744" s="441">
        <v>45905.37117164352</v>
      </c>
      <c r="B20744" s="294" t="s">
        <v>10357</v>
      </c>
    </row>
    <row r="20745">
      <c r="A20745" s="441">
        <v>45905.371643680555</v>
      </c>
      <c r="B20745" s="294" t="s">
        <v>10358</v>
      </c>
    </row>
    <row r="20746">
      <c r="A20746" s="441">
        <v>45905.371650138884</v>
      </c>
      <c r="B20746" s="294" t="s">
        <v>2274</v>
      </c>
    </row>
    <row r="20747">
      <c r="A20747" s="441">
        <v>45905.371663564816</v>
      </c>
      <c r="B20747" s="294" t="s">
        <v>2612</v>
      </c>
    </row>
    <row r="20748">
      <c r="A20748" s="441">
        <v>45905.37166935185</v>
      </c>
      <c r="B20748" s="294" t="s">
        <v>3957</v>
      </c>
    </row>
    <row r="20749">
      <c r="A20749" s="441">
        <v>45905.371680208336</v>
      </c>
      <c r="B20749" s="294" t="s">
        <v>10308</v>
      </c>
    </row>
    <row r="20750">
      <c r="A20750" s="441">
        <v>45905.37168660879</v>
      </c>
      <c r="B20750" s="294" t="s">
        <v>10309</v>
      </c>
    </row>
    <row r="20751">
      <c r="A20751" s="441">
        <v>45905.37171229167</v>
      </c>
      <c r="B20751" s="294" t="s">
        <v>10359</v>
      </c>
    </row>
    <row r="20752">
      <c r="A20752" s="441">
        <v>45905.37172913195</v>
      </c>
      <c r="B20752" s="294" t="s">
        <v>9711</v>
      </c>
    </row>
    <row r="20753">
      <c r="A20753" s="441">
        <v>45905.37173888889</v>
      </c>
      <c r="B20753" s="294" t="s">
        <v>2398</v>
      </c>
    </row>
    <row r="20754">
      <c r="A20754" s="441">
        <v>45905.37174912037</v>
      </c>
      <c r="B20754" s="294" t="s">
        <v>2399</v>
      </c>
    </row>
    <row r="20755">
      <c r="A20755" s="441">
        <v>45905.37176587963</v>
      </c>
      <c r="B20755" s="294" t="s">
        <v>9711</v>
      </c>
    </row>
    <row r="20756">
      <c r="A20756" s="441">
        <v>45905.37177438657</v>
      </c>
      <c r="B20756" s="294" t="s">
        <v>10102</v>
      </c>
    </row>
    <row r="20757">
      <c r="A20757" s="441">
        <v>45905.371793032406</v>
      </c>
      <c r="B20757" s="294" t="s">
        <v>10360</v>
      </c>
    </row>
    <row r="20758">
      <c r="A20758" s="441">
        <v>45905.37181894676</v>
      </c>
      <c r="B20758" s="294" t="s">
        <v>2342</v>
      </c>
    </row>
    <row r="20759">
      <c r="A20759" s="441">
        <v>45905.371854745375</v>
      </c>
      <c r="B20759" s="294" t="s">
        <v>10361</v>
      </c>
    </row>
    <row r="20760">
      <c r="A20760" s="441">
        <v>45905.37187993056</v>
      </c>
      <c r="B20760" s="294" t="s">
        <v>2280</v>
      </c>
    </row>
    <row r="20761">
      <c r="A20761" s="441">
        <v>45905.371911180555</v>
      </c>
      <c r="B20761" s="294" t="s">
        <v>2281</v>
      </c>
    </row>
    <row r="20762">
      <c r="A20762" s="441">
        <v>45905.37202091435</v>
      </c>
      <c r="B20762" s="294" t="s">
        <v>10102</v>
      </c>
    </row>
    <row r="20763">
      <c r="A20763" s="441">
        <v>45905.37202763889</v>
      </c>
      <c r="B20763" s="294" t="s">
        <v>2285</v>
      </c>
    </row>
    <row r="20764">
      <c r="A20764" s="441">
        <v>45905.37203774306</v>
      </c>
      <c r="B20764" s="294" t="s">
        <v>10362</v>
      </c>
    </row>
    <row r="20765">
      <c r="A20765" s="441">
        <v>45905.37206466435</v>
      </c>
      <c r="B20765" s="294" t="s">
        <v>10363</v>
      </c>
    </row>
    <row r="20766">
      <c r="A20766" s="441">
        <v>45905.37221475695</v>
      </c>
      <c r="B20766" s="294" t="s">
        <v>10364</v>
      </c>
    </row>
    <row r="20767">
      <c r="A20767" s="441">
        <v>45905.37223252315</v>
      </c>
      <c r="B20767" s="294" t="s">
        <v>2603</v>
      </c>
    </row>
    <row r="20768">
      <c r="A20768" s="441">
        <v>45905.37223974537</v>
      </c>
      <c r="B20768" s="294" t="s">
        <v>2398</v>
      </c>
    </row>
    <row r="20769">
      <c r="A20769" s="441">
        <v>45905.37225064815</v>
      </c>
      <c r="B20769" s="294" t="s">
        <v>2399</v>
      </c>
    </row>
    <row r="20770">
      <c r="A20770" s="441">
        <v>45905.372272673616</v>
      </c>
      <c r="B20770" s="294" t="s">
        <v>2603</v>
      </c>
    </row>
    <row r="20771">
      <c r="A20771" s="441">
        <v>45905.37228298611</v>
      </c>
      <c r="B20771" s="294" t="s">
        <v>10102</v>
      </c>
    </row>
    <row r="20772">
      <c r="A20772" s="441">
        <v>45905.37229961806</v>
      </c>
      <c r="B20772" s="294" t="s">
        <v>10365</v>
      </c>
    </row>
    <row r="20773">
      <c r="A20773" s="441">
        <v>45905.37230386574</v>
      </c>
      <c r="B20773" s="294" t="s">
        <v>10366</v>
      </c>
    </row>
    <row r="20774">
      <c r="A20774" s="441">
        <v>45905.37231428241</v>
      </c>
      <c r="B20774" s="294" t="s">
        <v>2274</v>
      </c>
    </row>
    <row r="20775">
      <c r="A20775" s="441">
        <v>45905.37233587963</v>
      </c>
      <c r="B20775" s="294" t="s">
        <v>9711</v>
      </c>
    </row>
    <row r="20776">
      <c r="A20776" s="441">
        <v>45905.37234368056</v>
      </c>
      <c r="B20776" s="294" t="s">
        <v>9714</v>
      </c>
    </row>
    <row r="20777">
      <c r="A20777" s="441">
        <v>45905.37235290509</v>
      </c>
      <c r="B20777" s="294" t="s">
        <v>10308</v>
      </c>
    </row>
    <row r="20778">
      <c r="A20778" s="441">
        <v>45905.372364201394</v>
      </c>
      <c r="B20778" s="294" t="s">
        <v>10309</v>
      </c>
    </row>
    <row r="20779">
      <c r="A20779" s="441">
        <v>45905.37270597222</v>
      </c>
      <c r="B20779" s="294" t="s">
        <v>10367</v>
      </c>
    </row>
    <row r="20780">
      <c r="A20780" s="441">
        <v>45905.37272645833</v>
      </c>
      <c r="B20780" s="294" t="s">
        <v>2622</v>
      </c>
    </row>
    <row r="20781">
      <c r="A20781" s="441">
        <v>45905.37273325231</v>
      </c>
      <c r="B20781" s="294" t="s">
        <v>2398</v>
      </c>
    </row>
    <row r="20782">
      <c r="A20782" s="441">
        <v>45905.3727478125</v>
      </c>
      <c r="B20782" s="294" t="s">
        <v>2399</v>
      </c>
    </row>
    <row r="20783">
      <c r="A20783" s="441">
        <v>45905.3727622338</v>
      </c>
      <c r="B20783" s="294" t="s">
        <v>2622</v>
      </c>
    </row>
    <row r="20784">
      <c r="A20784" s="441">
        <v>45905.37277179398</v>
      </c>
      <c r="B20784" s="294" t="s">
        <v>10102</v>
      </c>
    </row>
    <row r="20785">
      <c r="A20785" s="441">
        <v>45905.37278229167</v>
      </c>
      <c r="B20785" s="294" t="s">
        <v>10368</v>
      </c>
    </row>
    <row r="20786">
      <c r="A20786" s="441">
        <v>45905.37278878472</v>
      </c>
      <c r="B20786" s="294" t="s">
        <v>2274</v>
      </c>
    </row>
    <row r="20787">
      <c r="A20787" s="441">
        <v>45905.372795069445</v>
      </c>
      <c r="B20787" s="294" t="s">
        <v>10369</v>
      </c>
    </row>
    <row r="20788">
      <c r="A20788" s="441">
        <v>45905.372802673606</v>
      </c>
      <c r="B20788" s="294" t="s">
        <v>2603</v>
      </c>
    </row>
    <row r="20789">
      <c r="A20789" s="441">
        <v>45905.37280939815</v>
      </c>
      <c r="B20789" s="294" t="s">
        <v>2615</v>
      </c>
    </row>
    <row r="20790">
      <c r="A20790" s="441">
        <v>45905.37281606482</v>
      </c>
      <c r="B20790" s="294" t="s">
        <v>10308</v>
      </c>
    </row>
    <row r="20791">
      <c r="A20791" s="441">
        <v>45905.372838483796</v>
      </c>
      <c r="B20791" s="294" t="s">
        <v>10309</v>
      </c>
    </row>
    <row r="20792">
      <c r="A20792" s="441">
        <v>45905.37307296296</v>
      </c>
      <c r="B20792" s="294" t="s">
        <v>2374</v>
      </c>
    </row>
    <row r="20793">
      <c r="A20793" s="441">
        <v>45905.373097986114</v>
      </c>
      <c r="B20793" s="294" t="s">
        <v>10370</v>
      </c>
    </row>
    <row r="20794">
      <c r="A20794" s="441">
        <v>45905.37317155093</v>
      </c>
      <c r="B20794" s="294" t="s">
        <v>2280</v>
      </c>
    </row>
    <row r="20795">
      <c r="A20795" s="441">
        <v>45905.37319240741</v>
      </c>
      <c r="B20795" s="294" t="s">
        <v>2281</v>
      </c>
    </row>
    <row r="20796">
      <c r="A20796" s="441">
        <v>45905.37323793981</v>
      </c>
      <c r="B20796" s="294" t="s">
        <v>10371</v>
      </c>
    </row>
    <row r="20797">
      <c r="A20797" s="441">
        <v>45905.37325359954</v>
      </c>
      <c r="B20797" s="294" t="s">
        <v>2426</v>
      </c>
    </row>
    <row r="20798">
      <c r="A20798" s="441">
        <v>45905.373260925924</v>
      </c>
      <c r="B20798" s="294" t="s">
        <v>2398</v>
      </c>
    </row>
    <row r="20799">
      <c r="A20799" s="441">
        <v>45905.37327596065</v>
      </c>
      <c r="B20799" s="294" t="s">
        <v>2399</v>
      </c>
    </row>
    <row r="20800">
      <c r="A20800" s="441">
        <v>45905.37330043982</v>
      </c>
      <c r="B20800" s="294" t="s">
        <v>2426</v>
      </c>
    </row>
    <row r="20801">
      <c r="A20801" s="441">
        <v>45905.373313379634</v>
      </c>
      <c r="B20801" s="294" t="s">
        <v>10102</v>
      </c>
    </row>
    <row r="20802">
      <c r="A20802" s="441">
        <v>45905.37332799769</v>
      </c>
      <c r="B20802" s="294" t="s">
        <v>10372</v>
      </c>
    </row>
    <row r="20803">
      <c r="A20803" s="441">
        <v>45905.37343840278</v>
      </c>
      <c r="B20803" s="294" t="s">
        <v>10102</v>
      </c>
    </row>
    <row r="20804">
      <c r="A20804" s="441">
        <v>45905.37344502315</v>
      </c>
      <c r="B20804" s="294" t="s">
        <v>2285</v>
      </c>
    </row>
    <row r="20805">
      <c r="A20805" s="441">
        <v>45905.3734544676</v>
      </c>
      <c r="B20805" s="294" t="s">
        <v>10373</v>
      </c>
    </row>
    <row r="20806">
      <c r="A20806" s="441">
        <v>45905.37346769676</v>
      </c>
      <c r="B20806" s="294" t="s">
        <v>10374</v>
      </c>
    </row>
    <row r="20807">
      <c r="A20807" s="441">
        <v>45905.37361958333</v>
      </c>
      <c r="B20807" s="294" t="s">
        <v>2374</v>
      </c>
    </row>
    <row r="20808">
      <c r="A20808" s="441">
        <v>45905.37364376157</v>
      </c>
      <c r="B20808" s="294" t="s">
        <v>10375</v>
      </c>
    </row>
    <row r="20809">
      <c r="A20809" s="441">
        <v>45905.373865312504</v>
      </c>
      <c r="B20809" s="294" t="s">
        <v>2280</v>
      </c>
    </row>
    <row r="20810">
      <c r="A20810" s="441">
        <v>45905.373887546295</v>
      </c>
      <c r="B20810" s="294" t="s">
        <v>2281</v>
      </c>
    </row>
    <row r="20811">
      <c r="A20811" s="441">
        <v>45905.37422440972</v>
      </c>
      <c r="B20811" s="294" t="s">
        <v>10376</v>
      </c>
    </row>
    <row r="20812">
      <c r="A20812" s="441">
        <v>45905.374228726854</v>
      </c>
      <c r="B20812" s="294" t="s">
        <v>2274</v>
      </c>
    </row>
    <row r="20813">
      <c r="A20813" s="441">
        <v>45905.3742447338</v>
      </c>
      <c r="B20813" s="294" t="s">
        <v>2622</v>
      </c>
    </row>
    <row r="20814">
      <c r="A20814" s="441">
        <v>45905.37425119213</v>
      </c>
      <c r="B20814" s="294" t="s">
        <v>2641</v>
      </c>
    </row>
    <row r="20815">
      <c r="A20815" s="441">
        <v>45905.374255613424</v>
      </c>
      <c r="B20815" s="294" t="s">
        <v>10308</v>
      </c>
    </row>
    <row r="20816">
      <c r="A20816" s="441">
        <v>45905.374260185185</v>
      </c>
      <c r="B20816" s="294" t="s">
        <v>10309</v>
      </c>
    </row>
    <row r="20817">
      <c r="A20817" s="441">
        <v>45905.37428366898</v>
      </c>
      <c r="B20817" s="294" t="s">
        <v>10102</v>
      </c>
    </row>
    <row r="20818">
      <c r="A20818" s="441">
        <v>45905.3742899537</v>
      </c>
      <c r="B20818" s="294" t="s">
        <v>2285</v>
      </c>
    </row>
    <row r="20819">
      <c r="A20819" s="441">
        <v>45905.374298055554</v>
      </c>
      <c r="B20819" s="294" t="s">
        <v>10377</v>
      </c>
    </row>
    <row r="20820">
      <c r="A20820" s="441">
        <v>45905.374310439816</v>
      </c>
      <c r="B20820" s="294" t="s">
        <v>10378</v>
      </c>
    </row>
    <row r="20821">
      <c r="A20821" s="441">
        <v>45905.37432429398</v>
      </c>
      <c r="B20821" s="294" t="s">
        <v>2342</v>
      </c>
    </row>
    <row r="20822">
      <c r="A20822" s="441">
        <v>45905.3743428125</v>
      </c>
      <c r="B20822" s="294" t="s">
        <v>10379</v>
      </c>
    </row>
    <row r="20823">
      <c r="A20823" s="441">
        <v>45905.37436394676</v>
      </c>
      <c r="B20823" s="294" t="s">
        <v>2280</v>
      </c>
    </row>
    <row r="20824">
      <c r="A20824" s="441">
        <v>45905.37437934028</v>
      </c>
      <c r="B20824" s="294" t="s">
        <v>2281</v>
      </c>
    </row>
    <row r="20825">
      <c r="A20825" s="441">
        <v>45905.3744412963</v>
      </c>
      <c r="B20825" s="294" t="s">
        <v>10102</v>
      </c>
    </row>
    <row r="20826">
      <c r="A20826" s="441">
        <v>45905.374447002316</v>
      </c>
      <c r="B20826" s="294" t="s">
        <v>2285</v>
      </c>
    </row>
    <row r="20827">
      <c r="A20827" s="441">
        <v>45905.37445391204</v>
      </c>
      <c r="B20827" s="294" t="s">
        <v>10380</v>
      </c>
    </row>
    <row r="20828">
      <c r="A20828" s="441">
        <v>45905.37446236111</v>
      </c>
      <c r="B20828" s="294" t="s">
        <v>10381</v>
      </c>
    </row>
    <row r="20829">
      <c r="A20829" s="441">
        <v>45905.37466314815</v>
      </c>
      <c r="B20829" s="294" t="s">
        <v>10382</v>
      </c>
    </row>
    <row r="20830">
      <c r="A20830" s="441">
        <v>45905.37466903935</v>
      </c>
      <c r="B20830" s="294" t="s">
        <v>2274</v>
      </c>
    </row>
    <row r="20831">
      <c r="A20831" s="441">
        <v>45905.37468503472</v>
      </c>
      <c r="B20831" s="294" t="s">
        <v>2426</v>
      </c>
    </row>
    <row r="20832">
      <c r="A20832" s="441">
        <v>45905.37469805556</v>
      </c>
      <c r="B20832" s="294" t="s">
        <v>2429</v>
      </c>
    </row>
    <row r="20833">
      <c r="A20833" s="441">
        <v>45905.374706400464</v>
      </c>
      <c r="B20833" s="294" t="s">
        <v>10308</v>
      </c>
    </row>
    <row r="20834">
      <c r="A20834" s="441">
        <v>45905.3747155787</v>
      </c>
      <c r="B20834" s="294" t="s">
        <v>10309</v>
      </c>
    </row>
    <row r="20835">
      <c r="A20835" s="441">
        <v>45905.37497640046</v>
      </c>
      <c r="B20835" s="294" t="s">
        <v>2342</v>
      </c>
    </row>
    <row r="20836">
      <c r="A20836" s="441">
        <v>45905.375011620374</v>
      </c>
      <c r="B20836" s="294" t="s">
        <v>10383</v>
      </c>
    </row>
    <row r="20837">
      <c r="A20837" s="441">
        <v>45905.375053587966</v>
      </c>
      <c r="B20837" s="294" t="s">
        <v>2290</v>
      </c>
    </row>
    <row r="20838">
      <c r="A20838" s="441">
        <v>45905.37506888889</v>
      </c>
      <c r="B20838" s="294" t="s">
        <v>2280</v>
      </c>
    </row>
    <row r="20839">
      <c r="A20839" s="441">
        <v>45905.37508711805</v>
      </c>
      <c r="B20839" s="294" t="s">
        <v>2281</v>
      </c>
    </row>
    <row r="20840">
      <c r="A20840" s="441">
        <v>45905.37523038195</v>
      </c>
      <c r="B20840" s="294" t="s">
        <v>2431</v>
      </c>
    </row>
    <row r="20841">
      <c r="A20841" s="441">
        <v>45905.375236875</v>
      </c>
      <c r="B20841" s="294" t="s">
        <v>10384</v>
      </c>
    </row>
    <row r="20842">
      <c r="A20842" s="441">
        <v>45905.375459664356</v>
      </c>
      <c r="B20842" s="294" t="s">
        <v>10385</v>
      </c>
    </row>
    <row r="20843">
      <c r="A20843" s="441">
        <v>45905.375719675925</v>
      </c>
      <c r="B20843" s="294" t="s">
        <v>10386</v>
      </c>
    </row>
    <row r="20844">
      <c r="A20844" s="441">
        <v>45905.37573486111</v>
      </c>
      <c r="B20844" s="294" t="s">
        <v>10208</v>
      </c>
    </row>
    <row r="20845">
      <c r="A20845" s="441">
        <v>45905.37574525463</v>
      </c>
      <c r="B20845" s="294" t="s">
        <v>10102</v>
      </c>
    </row>
    <row r="20846">
      <c r="A20846" s="441">
        <v>45905.37575377314</v>
      </c>
      <c r="B20846" s="294" t="s">
        <v>2285</v>
      </c>
    </row>
    <row r="20847">
      <c r="A20847" s="441">
        <v>45905.37576244213</v>
      </c>
      <c r="B20847" s="294" t="s">
        <v>10387</v>
      </c>
    </row>
    <row r="20848">
      <c r="A20848" s="441">
        <v>45905.375772604166</v>
      </c>
      <c r="B20848" s="294" t="s">
        <v>10388</v>
      </c>
    </row>
    <row r="20849">
      <c r="A20849" s="441">
        <v>45905.376522743056</v>
      </c>
      <c r="B20849" s="294" t="s">
        <v>2659</v>
      </c>
    </row>
    <row r="20850">
      <c r="A20850" s="441">
        <v>45905.37655023148</v>
      </c>
      <c r="B20850" s="294" t="s">
        <v>10389</v>
      </c>
    </row>
    <row r="20851">
      <c r="A20851" s="441">
        <v>45905.37658509259</v>
      </c>
      <c r="B20851" s="294" t="s">
        <v>10390</v>
      </c>
    </row>
    <row r="20852">
      <c r="A20852" s="441">
        <v>45905.37660590278</v>
      </c>
      <c r="B20852" s="294" t="s">
        <v>10102</v>
      </c>
    </row>
    <row r="20853">
      <c r="A20853" s="441">
        <v>45905.37661497685</v>
      </c>
      <c r="B20853" s="294" t="s">
        <v>10102</v>
      </c>
    </row>
    <row r="20854">
      <c r="A20854" s="441">
        <v>45905.59968636574</v>
      </c>
      <c r="B20854" s="294" t="s">
        <v>10391</v>
      </c>
    </row>
    <row r="20855">
      <c r="A20855" s="441">
        <v>45905.59970315972</v>
      </c>
      <c r="B20855" s="294" t="s">
        <v>7263</v>
      </c>
    </row>
    <row r="20856">
      <c r="A20856" s="441">
        <v>45905.59970805555</v>
      </c>
      <c r="B20856" s="294" t="s">
        <v>2398</v>
      </c>
    </row>
    <row r="20857">
      <c r="A20857" s="441">
        <v>45905.599734166666</v>
      </c>
      <c r="B20857" s="294" t="s">
        <v>2399</v>
      </c>
    </row>
    <row r="20858">
      <c r="A20858" s="441">
        <v>45905.599742280094</v>
      </c>
      <c r="B20858" s="294" t="s">
        <v>7263</v>
      </c>
    </row>
    <row r="20859">
      <c r="A20859" s="441">
        <v>45905.5997528125</v>
      </c>
      <c r="B20859" s="294" t="s">
        <v>10102</v>
      </c>
    </row>
    <row r="20860">
      <c r="A20860" s="441">
        <v>45905.59976686342</v>
      </c>
      <c r="B20860" s="294" t="s">
        <v>10392</v>
      </c>
    </row>
    <row r="20861">
      <c r="A20861" s="441">
        <v>45905.60083101851</v>
      </c>
      <c r="B20861" s="294" t="s">
        <v>10393</v>
      </c>
    </row>
    <row r="20862">
      <c r="A20862" s="441">
        <v>45905.60083575231</v>
      </c>
      <c r="B20862" s="294" t="s">
        <v>2274</v>
      </c>
    </row>
    <row r="20863">
      <c r="A20863" s="441">
        <v>45905.600847951384</v>
      </c>
      <c r="B20863" s="294" t="s">
        <v>7263</v>
      </c>
    </row>
    <row r="20864">
      <c r="A20864" s="441">
        <v>45905.600852337964</v>
      </c>
      <c r="B20864" s="294" t="s">
        <v>7273</v>
      </c>
    </row>
    <row r="20865">
      <c r="A20865" s="441">
        <v>45905.60085672454</v>
      </c>
      <c r="B20865" s="294" t="s">
        <v>10308</v>
      </c>
    </row>
    <row r="20866">
      <c r="A20866" s="441">
        <v>45905.600861087965</v>
      </c>
      <c r="B20866" s="294" t="s">
        <v>10309</v>
      </c>
    </row>
    <row r="20867">
      <c r="A20867" s="441">
        <v>45905.60098011574</v>
      </c>
      <c r="B20867" s="294" t="s">
        <v>2278</v>
      </c>
    </row>
    <row r="20868">
      <c r="A20868" s="441">
        <v>45905.6009984375</v>
      </c>
      <c r="B20868" s="294" t="s">
        <v>10394</v>
      </c>
    </row>
    <row r="20869">
      <c r="A20869" s="441">
        <v>45905.60103243055</v>
      </c>
      <c r="B20869" s="294" t="s">
        <v>2280</v>
      </c>
    </row>
    <row r="20870">
      <c r="A20870" s="441">
        <v>45905.60104635417</v>
      </c>
      <c r="B20870" s="294" t="s">
        <v>2281</v>
      </c>
    </row>
    <row r="20871">
      <c r="A20871" s="441">
        <v>45905.6011325</v>
      </c>
      <c r="B20871" s="294" t="s">
        <v>8528</v>
      </c>
    </row>
    <row r="20872">
      <c r="A20872" s="441">
        <v>45905.601140405095</v>
      </c>
      <c r="B20872" s="294" t="s">
        <v>10395</v>
      </c>
    </row>
    <row r="20873">
      <c r="A20873" s="441">
        <v>45905.60121864583</v>
      </c>
      <c r="B20873" s="294" t="s">
        <v>8530</v>
      </c>
    </row>
    <row r="20874">
      <c r="A20874" s="441">
        <v>45905.60122679398</v>
      </c>
      <c r="B20874" s="294" t="s">
        <v>10102</v>
      </c>
    </row>
    <row r="20875">
      <c r="A20875" s="441">
        <v>45905.601234305555</v>
      </c>
      <c r="B20875" s="294" t="s">
        <v>2285</v>
      </c>
    </row>
    <row r="20876">
      <c r="A20876" s="441">
        <v>45905.60124513889</v>
      </c>
      <c r="B20876" s="294" t="s">
        <v>10396</v>
      </c>
    </row>
    <row r="20877">
      <c r="A20877" s="441">
        <v>45905.60125553241</v>
      </c>
      <c r="B20877" s="294" t="s">
        <v>10397</v>
      </c>
    </row>
    <row r="20878">
      <c r="A20878" s="441">
        <v>45905.73354094908</v>
      </c>
      <c r="B20878" s="294" t="s">
        <v>10398</v>
      </c>
    </row>
    <row r="20879">
      <c r="A20879" s="441">
        <v>45905.73354539352</v>
      </c>
      <c r="B20879" s="294" t="s">
        <v>2260</v>
      </c>
    </row>
    <row r="20880">
      <c r="A20880" s="441">
        <v>45905.73354935185</v>
      </c>
      <c r="B20880" s="294" t="s">
        <v>2266</v>
      </c>
    </row>
    <row r="20881">
      <c r="A20881" s="441">
        <v>45905.73356761574</v>
      </c>
      <c r="B20881" s="294" t="s">
        <v>10399</v>
      </c>
    </row>
    <row r="20882">
      <c r="A20882" s="441">
        <v>45905.73357049769</v>
      </c>
      <c r="B20882" s="294" t="s">
        <v>2267</v>
      </c>
    </row>
    <row r="20883">
      <c r="A20883" s="441">
        <v>45905.73357142361</v>
      </c>
      <c r="B20883" s="294" t="s">
        <v>2260</v>
      </c>
    </row>
    <row r="20884">
      <c r="A20884" s="441">
        <v>45905.73357523148</v>
      </c>
      <c r="B20884" s="294" t="s">
        <v>2264</v>
      </c>
    </row>
    <row r="20885">
      <c r="A20885" s="441">
        <v>45905.73357577546</v>
      </c>
      <c r="B20885" s="294" t="s">
        <v>2266</v>
      </c>
    </row>
    <row r="20886">
      <c r="A20886" s="441">
        <v>45905.733583194444</v>
      </c>
      <c r="B20886" s="294" t="s">
        <v>2267</v>
      </c>
    </row>
    <row r="20887">
      <c r="A20887" s="441">
        <v>45905.73358672454</v>
      </c>
      <c r="B20887" s="294" t="s">
        <v>2264</v>
      </c>
    </row>
    <row r="20888">
      <c r="A20888" s="441">
        <v>45905.75340439814</v>
      </c>
      <c r="B20888" s="294" t="s">
        <v>10400</v>
      </c>
    </row>
    <row r="20889">
      <c r="A20889" s="441">
        <v>45905.753410150464</v>
      </c>
      <c r="B20889" s="294" t="s">
        <v>2260</v>
      </c>
    </row>
    <row r="20890">
      <c r="A20890" s="441">
        <v>45905.75341505787</v>
      </c>
      <c r="B20890" s="294" t="s">
        <v>2293</v>
      </c>
    </row>
    <row r="20891">
      <c r="A20891" s="441">
        <v>45905.75341925926</v>
      </c>
      <c r="B20891" s="294" t="s">
        <v>2264</v>
      </c>
    </row>
    <row r="20892">
      <c r="A20892" s="441">
        <v>45905.758378750004</v>
      </c>
      <c r="B20892" s="294" t="s">
        <v>10113</v>
      </c>
    </row>
    <row r="20893">
      <c r="A20893" s="441">
        <v>45905.758389305556</v>
      </c>
      <c r="B20893" s="294" t="s">
        <v>10102</v>
      </c>
    </row>
    <row r="20894">
      <c r="A20894" s="441">
        <v>45905.75839487268</v>
      </c>
      <c r="B20894" s="294" t="s">
        <v>10115</v>
      </c>
    </row>
    <row r="20895">
      <c r="A20895" s="441">
        <v>45905.758409131944</v>
      </c>
      <c r="B20895" s="294" t="s">
        <v>10116</v>
      </c>
    </row>
    <row r="20896">
      <c r="A20896" s="441">
        <v>45905.758416296296</v>
      </c>
      <c r="B20896" s="294" t="s">
        <v>10102</v>
      </c>
    </row>
    <row r="20897">
      <c r="A20897" s="441">
        <v>45905.75842215278</v>
      </c>
      <c r="B20897" s="294" t="s">
        <v>10117</v>
      </c>
    </row>
    <row r="20898">
      <c r="A20898" s="441">
        <v>45905.765376678246</v>
      </c>
      <c r="B20898" s="294" t="s">
        <v>10401</v>
      </c>
    </row>
    <row r="20899">
      <c r="A20899" s="441">
        <v>45905.76538087963</v>
      </c>
      <c r="B20899" s="294" t="s">
        <v>2260</v>
      </c>
    </row>
    <row r="20900">
      <c r="A20900" s="441">
        <v>45905.76538486111</v>
      </c>
      <c r="B20900" s="294" t="s">
        <v>4206</v>
      </c>
    </row>
    <row r="20901">
      <c r="A20901" s="441">
        <v>45905.765389444445</v>
      </c>
      <c r="B20901" s="294" t="s">
        <v>2267</v>
      </c>
    </row>
    <row r="20902">
      <c r="A20902" s="441">
        <v>45905.7654062963</v>
      </c>
      <c r="B20902" s="294" t="s">
        <v>2264</v>
      </c>
    </row>
    <row r="20903">
      <c r="A20903" s="441">
        <v>45905.77816453704</v>
      </c>
      <c r="B20903" s="294" t="s">
        <v>10402</v>
      </c>
    </row>
    <row r="20904">
      <c r="A20904" s="441">
        <v>45905.77817089121</v>
      </c>
      <c r="B20904" s="294" t="s">
        <v>2260</v>
      </c>
    </row>
    <row r="20905">
      <c r="A20905" s="441">
        <v>45905.7781766088</v>
      </c>
      <c r="B20905" s="294" t="s">
        <v>2293</v>
      </c>
    </row>
    <row r="20906">
      <c r="A20906" s="441">
        <v>45905.77818324074</v>
      </c>
      <c r="B20906" s="294" t="s">
        <v>2264</v>
      </c>
    </row>
    <row r="20907">
      <c r="A20907" s="441">
        <v>45905.80247679398</v>
      </c>
      <c r="B20907" s="294" t="s">
        <v>10403</v>
      </c>
    </row>
    <row r="20908">
      <c r="A20908" s="441">
        <v>45905.80248571759</v>
      </c>
      <c r="B20908" s="294" t="s">
        <v>2260</v>
      </c>
    </row>
    <row r="20909">
      <c r="A20909" s="441">
        <v>45905.80249177083</v>
      </c>
      <c r="B20909" s="294" t="s">
        <v>2414</v>
      </c>
    </row>
    <row r="20910">
      <c r="A20910" s="441">
        <v>45905.80251407408</v>
      </c>
      <c r="B20910" s="294" t="s">
        <v>2264</v>
      </c>
    </row>
    <row r="20911">
      <c r="A20911" s="441">
        <v>45905.802542210644</v>
      </c>
      <c r="B20911" s="294" t="s">
        <v>10404</v>
      </c>
    </row>
    <row r="20912">
      <c r="A20912" s="441">
        <v>45905.80255037037</v>
      </c>
      <c r="B20912" s="294" t="s">
        <v>2260</v>
      </c>
    </row>
    <row r="20913">
      <c r="A20913" s="441">
        <v>45905.80255979167</v>
      </c>
      <c r="B20913" s="294" t="s">
        <v>2414</v>
      </c>
    </row>
    <row r="20914">
      <c r="A20914" s="441">
        <v>45905.8025653125</v>
      </c>
      <c r="B20914" s="294" t="s">
        <v>2264</v>
      </c>
    </row>
    <row r="20915">
      <c r="A20915" s="441">
        <v>45905.838286053244</v>
      </c>
      <c r="B20915" s="294" t="s">
        <v>10405</v>
      </c>
    </row>
    <row r="20916">
      <c r="A20916" s="441">
        <v>45905.838292534725</v>
      </c>
      <c r="B20916" s="294" t="s">
        <v>2260</v>
      </c>
    </row>
    <row r="20917">
      <c r="A20917" s="441">
        <v>45905.83829714121</v>
      </c>
      <c r="B20917" s="294" t="s">
        <v>2323</v>
      </c>
    </row>
    <row r="20918">
      <c r="A20918" s="441">
        <v>45905.838303067125</v>
      </c>
      <c r="B20918" s="294" t="s">
        <v>2262</v>
      </c>
    </row>
    <row r="20919">
      <c r="A20919" s="441">
        <v>45905.83832207176</v>
      </c>
      <c r="B20919" s="294" t="s">
        <v>2324</v>
      </c>
    </row>
    <row r="20920">
      <c r="A20920" s="441">
        <v>45905.838335</v>
      </c>
      <c r="B20920" s="294" t="s">
        <v>2264</v>
      </c>
    </row>
    <row r="20921">
      <c r="A20921" s="441">
        <v>45905.84065513889</v>
      </c>
      <c r="B20921" s="294" t="s">
        <v>10406</v>
      </c>
    </row>
    <row r="20922">
      <c r="A20922" s="441">
        <v>45905.84066420139</v>
      </c>
      <c r="B20922" s="294" t="s">
        <v>2340</v>
      </c>
    </row>
    <row r="20923">
      <c r="A20923" s="441">
        <v>45905.84066864583</v>
      </c>
      <c r="B20923" s="294" t="s">
        <v>2677</v>
      </c>
    </row>
    <row r="20924">
      <c r="A20924" s="441">
        <v>45905.84067684028</v>
      </c>
      <c r="B20924" s="294" t="s">
        <v>10407</v>
      </c>
    </row>
    <row r="20925">
      <c r="A20925" s="441">
        <v>45905.84068678241</v>
      </c>
      <c r="B20925" s="294" t="s">
        <v>2340</v>
      </c>
    </row>
    <row r="20926">
      <c r="A20926" s="441">
        <v>45905.840697673615</v>
      </c>
      <c r="B20926" s="294" t="s">
        <v>10102</v>
      </c>
    </row>
    <row r="20927">
      <c r="A20927" s="441">
        <v>45905.84071539352</v>
      </c>
      <c r="B20927" s="294" t="s">
        <v>10408</v>
      </c>
    </row>
    <row r="20928">
      <c r="A20928" s="441">
        <v>45905.841980428246</v>
      </c>
      <c r="B20928" s="294" t="s">
        <v>10409</v>
      </c>
    </row>
    <row r="20929">
      <c r="A20929" s="441">
        <v>45905.84199302083</v>
      </c>
      <c r="B20929" s="294" t="s">
        <v>2274</v>
      </c>
    </row>
    <row r="20930">
      <c r="A20930" s="441">
        <v>45905.84200280093</v>
      </c>
      <c r="B20930" s="294" t="s">
        <v>2340</v>
      </c>
    </row>
    <row r="20931">
      <c r="A20931" s="441">
        <v>45905.842006701394</v>
      </c>
      <c r="B20931" s="294" t="s">
        <v>2341</v>
      </c>
    </row>
    <row r="20932">
      <c r="A20932" s="441">
        <v>45905.84201068287</v>
      </c>
      <c r="B20932" s="294" t="s">
        <v>10410</v>
      </c>
    </row>
    <row r="20933">
      <c r="A20933" s="441">
        <v>45905.842014884256</v>
      </c>
      <c r="B20933" s="294" t="s">
        <v>10411</v>
      </c>
    </row>
    <row r="20934">
      <c r="A20934" s="441">
        <v>45905.842219722224</v>
      </c>
      <c r="B20934" s="294" t="s">
        <v>2342</v>
      </c>
    </row>
    <row r="20935">
      <c r="A20935" s="441">
        <v>45905.84223369213</v>
      </c>
      <c r="B20935" s="294" t="s">
        <v>10412</v>
      </c>
    </row>
    <row r="20936">
      <c r="A20936" s="441">
        <v>45905.84228247685</v>
      </c>
      <c r="B20936" s="294" t="s">
        <v>2280</v>
      </c>
    </row>
    <row r="20937">
      <c r="A20937" s="441">
        <v>45905.84229390047</v>
      </c>
      <c r="B20937" s="294" t="s">
        <v>2281</v>
      </c>
    </row>
    <row r="20938">
      <c r="A20938" s="441">
        <v>45905.84254707176</v>
      </c>
      <c r="B20938" s="294" t="s">
        <v>10102</v>
      </c>
    </row>
    <row r="20939">
      <c r="A20939" s="441">
        <v>45905.84255277777</v>
      </c>
      <c r="B20939" s="294" t="s">
        <v>2285</v>
      </c>
    </row>
    <row r="20940">
      <c r="A20940" s="441">
        <v>45905.842559212964</v>
      </c>
      <c r="B20940" s="294" t="s">
        <v>10413</v>
      </c>
    </row>
    <row r="20941">
      <c r="A20941" s="441">
        <v>45905.84257112269</v>
      </c>
      <c r="B20941" s="294" t="s">
        <v>10414</v>
      </c>
    </row>
    <row r="20942">
      <c r="A20942" s="441">
        <v>45905.84285591435</v>
      </c>
      <c r="B20942" s="294" t="s">
        <v>10415</v>
      </c>
    </row>
    <row r="20943">
      <c r="A20943" s="441">
        <v>45905.84286019676</v>
      </c>
      <c r="B20943" s="294" t="s">
        <v>2260</v>
      </c>
    </row>
    <row r="20944">
      <c r="A20944" s="441">
        <v>45905.842864074075</v>
      </c>
      <c r="B20944" s="294" t="s">
        <v>2593</v>
      </c>
    </row>
    <row r="20945">
      <c r="A20945" s="441">
        <v>45905.842867280095</v>
      </c>
      <c r="B20945" s="294" t="s">
        <v>2264</v>
      </c>
    </row>
    <row r="20946">
      <c r="A20946" s="441">
        <v>45905.91582569444</v>
      </c>
      <c r="B20946" s="294" t="s">
        <v>10416</v>
      </c>
    </row>
    <row r="20947">
      <c r="A20947" s="441">
        <v>45905.91583194444</v>
      </c>
      <c r="B20947" s="294" t="s">
        <v>2260</v>
      </c>
    </row>
    <row r="20948">
      <c r="A20948" s="441">
        <v>45905.91583775463</v>
      </c>
      <c r="B20948" s="294" t="s">
        <v>2593</v>
      </c>
    </row>
    <row r="20949">
      <c r="A20949" s="441">
        <v>45905.915867407406</v>
      </c>
      <c r="B20949" s="294" t="s">
        <v>2264</v>
      </c>
    </row>
    <row r="20950">
      <c r="A20950" s="441">
        <v>45905.91871090278</v>
      </c>
      <c r="B20950" s="294" t="s">
        <v>10417</v>
      </c>
    </row>
    <row r="20951">
      <c r="A20951" s="441">
        <v>45905.91871668982</v>
      </c>
      <c r="B20951" s="294" t="s">
        <v>2260</v>
      </c>
    </row>
    <row r="20952">
      <c r="A20952" s="441">
        <v>45905.91872246528</v>
      </c>
      <c r="B20952" s="294" t="s">
        <v>2414</v>
      </c>
    </row>
    <row r="20953">
      <c r="A20953" s="441">
        <v>45905.91872806713</v>
      </c>
      <c r="B20953" s="294" t="s">
        <v>2264</v>
      </c>
    </row>
    <row r="20954">
      <c r="A20954" s="441">
        <v>45905.91877574074</v>
      </c>
      <c r="B20954" s="294" t="s">
        <v>10418</v>
      </c>
    </row>
    <row r="20955">
      <c r="A20955" s="441">
        <v>45905.91878083334</v>
      </c>
      <c r="B20955" s="294" t="s">
        <v>2260</v>
      </c>
    </row>
    <row r="20956">
      <c r="A20956" s="441">
        <v>45905.91878586805</v>
      </c>
      <c r="B20956" s="294" t="s">
        <v>2414</v>
      </c>
    </row>
    <row r="20957">
      <c r="A20957" s="441">
        <v>45905.91879079861</v>
      </c>
      <c r="B20957" s="294" t="s">
        <v>2264</v>
      </c>
    </row>
    <row r="20958">
      <c r="A20958" s="441">
        <v>45905.9583774537</v>
      </c>
      <c r="B20958" s="294" t="s">
        <v>10419</v>
      </c>
    </row>
    <row r="20959">
      <c r="A20959" s="441">
        <v>45905.95838758102</v>
      </c>
      <c r="B20959" s="294" t="s">
        <v>2625</v>
      </c>
    </row>
    <row r="20960">
      <c r="A20960" s="441">
        <v>45905.95840072917</v>
      </c>
      <c r="B20960" s="294" t="s">
        <v>2398</v>
      </c>
    </row>
    <row r="20961">
      <c r="A20961" s="441">
        <v>45905.95842415509</v>
      </c>
      <c r="B20961" s="294" t="s">
        <v>2399</v>
      </c>
    </row>
    <row r="20962">
      <c r="A20962" s="441">
        <v>45905.95843380787</v>
      </c>
      <c r="B20962" s="294" t="s">
        <v>2625</v>
      </c>
    </row>
    <row r="20963">
      <c r="A20963" s="441">
        <v>45905.95844126157</v>
      </c>
      <c r="B20963" s="294" t="s">
        <v>10102</v>
      </c>
    </row>
    <row r="20964">
      <c r="A20964" s="441">
        <v>45905.95845466435</v>
      </c>
      <c r="B20964" s="294" t="s">
        <v>10420</v>
      </c>
    </row>
    <row r="20965">
      <c r="A20965" s="441">
        <v>45905.95961255787</v>
      </c>
      <c r="B20965" s="294" t="s">
        <v>10421</v>
      </c>
    </row>
    <row r="20966">
      <c r="A20966" s="441">
        <v>45905.95961792824</v>
      </c>
      <c r="B20966" s="294" t="s">
        <v>2603</v>
      </c>
    </row>
    <row r="20967">
      <c r="A20967" s="441">
        <v>45905.95962145833</v>
      </c>
      <c r="B20967" s="294" t="s">
        <v>2398</v>
      </c>
    </row>
    <row r="20968">
      <c r="A20968" s="441">
        <v>45905.95963174768</v>
      </c>
      <c r="B20968" s="294" t="s">
        <v>2399</v>
      </c>
    </row>
    <row r="20969">
      <c r="A20969" s="441">
        <v>45905.95963753472</v>
      </c>
      <c r="B20969" s="294" t="s">
        <v>2603</v>
      </c>
    </row>
    <row r="20970">
      <c r="A20970" s="441">
        <v>45905.959639629626</v>
      </c>
      <c r="B20970" s="294" t="s">
        <v>10422</v>
      </c>
    </row>
    <row r="20971">
      <c r="A20971" s="441">
        <v>45905.95964320602</v>
      </c>
      <c r="B20971" s="294" t="s">
        <v>2274</v>
      </c>
    </row>
    <row r="20972">
      <c r="A20972" s="441">
        <v>45905.9596437037</v>
      </c>
      <c r="B20972" s="294" t="s">
        <v>10102</v>
      </c>
    </row>
    <row r="20973">
      <c r="A20973" s="441">
        <v>45905.95965217592</v>
      </c>
      <c r="B20973" s="294" t="s">
        <v>2625</v>
      </c>
    </row>
    <row r="20974">
      <c r="A20974" s="441">
        <v>45905.95965527778</v>
      </c>
      <c r="B20974" s="294" t="s">
        <v>2628</v>
      </c>
    </row>
    <row r="20975">
      <c r="A20975" s="441">
        <v>45905.95965856481</v>
      </c>
      <c r="B20975" s="294" t="s">
        <v>10410</v>
      </c>
    </row>
    <row r="20976">
      <c r="A20976" s="441">
        <v>45905.95965582176</v>
      </c>
      <c r="B20976" s="294" t="s">
        <v>10423</v>
      </c>
    </row>
    <row r="20977">
      <c r="A20977" s="441">
        <v>45905.95966317129</v>
      </c>
      <c r="B20977" s="294" t="s">
        <v>10411</v>
      </c>
    </row>
    <row r="20978">
      <c r="A20978" s="441">
        <v>45905.960048078705</v>
      </c>
      <c r="B20978" s="294" t="s">
        <v>2333</v>
      </c>
    </row>
    <row r="20979">
      <c r="A20979" s="441">
        <v>45905.96006517361</v>
      </c>
      <c r="B20979" s="294" t="s">
        <v>10424</v>
      </c>
    </row>
    <row r="20980">
      <c r="A20980" s="441">
        <v>45905.960108217594</v>
      </c>
      <c r="B20980" s="294" t="s">
        <v>10425</v>
      </c>
    </row>
    <row r="20981">
      <c r="A20981" s="441">
        <v>45905.960114733796</v>
      </c>
      <c r="B20981" s="294" t="s">
        <v>2426</v>
      </c>
    </row>
    <row r="20982">
      <c r="A20982" s="441">
        <v>45905.960117951385</v>
      </c>
      <c r="B20982" s="294" t="s">
        <v>2398</v>
      </c>
    </row>
    <row r="20983">
      <c r="A20983" s="441">
        <v>45905.96012412037</v>
      </c>
      <c r="B20983" s="294" t="s">
        <v>2399</v>
      </c>
    </row>
    <row r="20984">
      <c r="A20984" s="441">
        <v>45905.96013128472</v>
      </c>
      <c r="B20984" s="294" t="s">
        <v>2426</v>
      </c>
    </row>
    <row r="20985">
      <c r="A20985" s="441">
        <v>45905.96013885416</v>
      </c>
      <c r="B20985" s="294" t="s">
        <v>10102</v>
      </c>
    </row>
    <row r="20986">
      <c r="A20986" s="441">
        <v>45905.96015225694</v>
      </c>
      <c r="B20986" s="294" t="s">
        <v>10426</v>
      </c>
    </row>
    <row r="20987">
      <c r="A20987" s="441">
        <v>45905.96017491898</v>
      </c>
      <c r="B20987" s="294" t="s">
        <v>2280</v>
      </c>
    </row>
    <row r="20988">
      <c r="A20988" s="441">
        <v>45905.9601830787</v>
      </c>
      <c r="B20988" s="294" t="s">
        <v>2281</v>
      </c>
    </row>
    <row r="20989">
      <c r="A20989" s="441">
        <v>45905.960520381945</v>
      </c>
      <c r="B20989" s="294" t="s">
        <v>10102</v>
      </c>
    </row>
    <row r="20990">
      <c r="A20990" s="441">
        <v>45905.96053296296</v>
      </c>
      <c r="B20990" s="294" t="s">
        <v>2285</v>
      </c>
    </row>
    <row r="20991">
      <c r="A20991" s="441">
        <v>45905.96053814815</v>
      </c>
      <c r="B20991" s="294" t="s">
        <v>10427</v>
      </c>
    </row>
    <row r="20992">
      <c r="A20992" s="441">
        <v>45905.96055386574</v>
      </c>
      <c r="B20992" s="294" t="s">
        <v>10428</v>
      </c>
    </row>
    <row r="20993">
      <c r="A20993" s="441">
        <v>45905.960638460645</v>
      </c>
      <c r="B20993" s="294" t="s">
        <v>10429</v>
      </c>
    </row>
    <row r="20994">
      <c r="A20994" s="441">
        <v>45905.96064293981</v>
      </c>
      <c r="B20994" s="294" t="s">
        <v>2274</v>
      </c>
    </row>
    <row r="20995">
      <c r="A20995" s="441">
        <v>45905.96065357639</v>
      </c>
      <c r="B20995" s="294" t="s">
        <v>2603</v>
      </c>
    </row>
    <row r="20996">
      <c r="A20996" s="441">
        <v>45905.96065658565</v>
      </c>
      <c r="B20996" s="294" t="s">
        <v>2615</v>
      </c>
    </row>
    <row r="20997">
      <c r="A20997" s="441">
        <v>45905.96066045139</v>
      </c>
      <c r="B20997" s="294" t="s">
        <v>10410</v>
      </c>
    </row>
    <row r="20998">
      <c r="A20998" s="441">
        <v>45905.96066430556</v>
      </c>
      <c r="B20998" s="294" t="s">
        <v>10411</v>
      </c>
    </row>
    <row r="20999">
      <c r="A20999" s="441">
        <v>45905.96115631945</v>
      </c>
      <c r="B20999" s="294" t="s">
        <v>2278</v>
      </c>
    </row>
    <row r="21000">
      <c r="A21000" s="441">
        <v>45905.961162210646</v>
      </c>
      <c r="B21000" s="294" t="s">
        <v>10430</v>
      </c>
    </row>
    <row r="21001">
      <c r="A21001" s="441">
        <v>45905.96117098379</v>
      </c>
      <c r="B21001" s="294" t="s">
        <v>10431</v>
      </c>
    </row>
    <row r="21002">
      <c r="A21002" s="441">
        <v>45905.961166134264</v>
      </c>
      <c r="B21002" s="294" t="s">
        <v>2274</v>
      </c>
    </row>
    <row r="21003">
      <c r="A21003" s="441">
        <v>45905.961190856484</v>
      </c>
      <c r="B21003" s="294" t="s">
        <v>2426</v>
      </c>
    </row>
    <row r="21004">
      <c r="A21004" s="441">
        <v>45905.96120488426</v>
      </c>
      <c r="B21004" s="294" t="s">
        <v>2429</v>
      </c>
    </row>
    <row r="21005">
      <c r="A21005" s="441">
        <v>45905.961209270834</v>
      </c>
      <c r="B21005" s="294" t="s">
        <v>10308</v>
      </c>
    </row>
    <row r="21006">
      <c r="A21006" s="441">
        <v>45905.96121273148</v>
      </c>
      <c r="B21006" s="294" t="s">
        <v>10309</v>
      </c>
    </row>
    <row r="21007">
      <c r="A21007" s="441">
        <v>45905.96129211805</v>
      </c>
      <c r="B21007" s="294" t="s">
        <v>2280</v>
      </c>
    </row>
    <row r="21008">
      <c r="A21008" s="441">
        <v>45905.96130575232</v>
      </c>
      <c r="B21008" s="294" t="s">
        <v>2281</v>
      </c>
    </row>
    <row r="21009">
      <c r="A21009" s="441">
        <v>45905.96138</v>
      </c>
      <c r="B21009" s="294" t="s">
        <v>10432</v>
      </c>
    </row>
    <row r="21010">
      <c r="A21010" s="441">
        <v>45905.96139460648</v>
      </c>
      <c r="B21010" s="294" t="s">
        <v>10433</v>
      </c>
    </row>
    <row r="21011">
      <c r="A21011" s="441">
        <v>45905.96140104167</v>
      </c>
      <c r="B21011" s="294" t="s">
        <v>10434</v>
      </c>
    </row>
    <row r="21012">
      <c r="A21012" s="441">
        <v>45905.96140954861</v>
      </c>
      <c r="B21012" s="294" t="s">
        <v>2278</v>
      </c>
    </row>
    <row r="21013">
      <c r="A21013" s="441">
        <v>45905.96142356482</v>
      </c>
      <c r="B21013" s="294" t="s">
        <v>10383</v>
      </c>
    </row>
    <row r="21014">
      <c r="A21014" s="441">
        <v>45905.96146259259</v>
      </c>
      <c r="B21014" s="294" t="s">
        <v>10435</v>
      </c>
    </row>
    <row r="21015">
      <c r="A21015" s="441">
        <v>45905.961465659726</v>
      </c>
      <c r="B21015" s="294" t="s">
        <v>2355</v>
      </c>
    </row>
    <row r="21016">
      <c r="A21016" s="441">
        <v>45905.96146895833</v>
      </c>
      <c r="B21016" s="294" t="s">
        <v>10436</v>
      </c>
    </row>
    <row r="21017">
      <c r="A21017" s="441">
        <v>45905.96164039352</v>
      </c>
      <c r="B21017" s="294" t="s">
        <v>2431</v>
      </c>
    </row>
    <row r="21018">
      <c r="A21018" s="441">
        <v>45905.96164601852</v>
      </c>
      <c r="B21018" s="294" t="s">
        <v>10384</v>
      </c>
    </row>
    <row r="21019">
      <c r="A21019" s="441">
        <v>45905.96166232639</v>
      </c>
      <c r="B21019" s="294" t="s">
        <v>10437</v>
      </c>
    </row>
    <row r="21020">
      <c r="A21020" s="441">
        <v>45905.96166833333</v>
      </c>
      <c r="B21020" s="294" t="s">
        <v>2603</v>
      </c>
    </row>
    <row r="21021">
      <c r="A21021" s="441">
        <v>45905.961671909725</v>
      </c>
      <c r="B21021" s="294" t="s">
        <v>2398</v>
      </c>
    </row>
    <row r="21022">
      <c r="A21022" s="441">
        <v>45905.961681562505</v>
      </c>
      <c r="B21022" s="294" t="s">
        <v>2399</v>
      </c>
    </row>
    <row r="21023">
      <c r="A21023" s="441">
        <v>45905.96168828703</v>
      </c>
      <c r="B21023" s="294" t="s">
        <v>2603</v>
      </c>
    </row>
    <row r="21024">
      <c r="A21024" s="441">
        <v>45905.961694513884</v>
      </c>
      <c r="B21024" s="294" t="s">
        <v>10102</v>
      </c>
    </row>
    <row r="21025">
      <c r="A21025" s="441">
        <v>45905.96171459491</v>
      </c>
      <c r="B21025" s="294" t="s">
        <v>10438</v>
      </c>
    </row>
    <row r="21026">
      <c r="A21026" s="441">
        <v>45905.96173377315</v>
      </c>
      <c r="B21026" s="294" t="s">
        <v>10439</v>
      </c>
    </row>
    <row r="21027">
      <c r="A21027" s="441">
        <v>45905.9617365625</v>
      </c>
      <c r="B21027" s="294" t="s">
        <v>2260</v>
      </c>
    </row>
    <row r="21028">
      <c r="A21028" s="441">
        <v>45905.96173944444</v>
      </c>
      <c r="B21028" s="294" t="s">
        <v>2550</v>
      </c>
    </row>
    <row r="21029">
      <c r="A21029" s="441">
        <v>45905.96174219907</v>
      </c>
      <c r="B21029" s="294" t="s">
        <v>2262</v>
      </c>
    </row>
    <row r="21030">
      <c r="A21030" s="441">
        <v>45905.96174967593</v>
      </c>
      <c r="B21030" s="294" t="s">
        <v>10264</v>
      </c>
    </row>
    <row r="21031">
      <c r="A21031" s="441">
        <v>45905.961759791666</v>
      </c>
      <c r="B21031" s="294" t="s">
        <v>2264</v>
      </c>
    </row>
    <row r="21032">
      <c r="A21032" s="441">
        <v>45905.96177883101</v>
      </c>
      <c r="B21032" s="294" t="s">
        <v>10440</v>
      </c>
    </row>
    <row r="21033">
      <c r="A21033" s="441">
        <v>45905.961793124996</v>
      </c>
      <c r="B21033" s="294" t="s">
        <v>10441</v>
      </c>
    </row>
    <row r="21034">
      <c r="A21034" s="441">
        <v>45905.96185072917</v>
      </c>
      <c r="B21034" s="294" t="s">
        <v>10442</v>
      </c>
    </row>
    <row r="21035">
      <c r="A21035" s="441">
        <v>45905.96198918982</v>
      </c>
      <c r="B21035" s="294" t="s">
        <v>10443</v>
      </c>
    </row>
    <row r="21036">
      <c r="A21036" s="441">
        <v>45905.9619929051</v>
      </c>
      <c r="B21036" s="294" t="s">
        <v>2274</v>
      </c>
    </row>
    <row r="21037">
      <c r="A21037" s="441">
        <v>45905.96200888889</v>
      </c>
      <c r="B21037" s="294" t="s">
        <v>2603</v>
      </c>
    </row>
    <row r="21038">
      <c r="A21038" s="441">
        <v>45905.96201267361</v>
      </c>
      <c r="B21038" s="294" t="s">
        <v>2615</v>
      </c>
    </row>
    <row r="21039">
      <c r="A21039" s="441">
        <v>45905.962016944446</v>
      </c>
      <c r="B21039" s="294" t="s">
        <v>10410</v>
      </c>
    </row>
    <row r="21040">
      <c r="A21040" s="441">
        <v>45905.96202564814</v>
      </c>
      <c r="B21040" s="294" t="s">
        <v>10411</v>
      </c>
    </row>
    <row r="21041">
      <c r="A21041" s="441">
        <v>45905.96203703704</v>
      </c>
      <c r="B21041" s="294" t="s">
        <v>10444</v>
      </c>
    </row>
    <row r="21042">
      <c r="A21042" s="441">
        <v>45905.96204244213</v>
      </c>
      <c r="B21042" s="294" t="s">
        <v>10208</v>
      </c>
    </row>
    <row r="21043">
      <c r="A21043" s="441">
        <v>45905.96204921296</v>
      </c>
      <c r="B21043" s="294" t="s">
        <v>10102</v>
      </c>
    </row>
    <row r="21044">
      <c r="A21044" s="441">
        <v>45905.96205246528</v>
      </c>
      <c r="B21044" s="294" t="s">
        <v>2285</v>
      </c>
    </row>
    <row r="21045">
      <c r="A21045" s="441">
        <v>45905.96205445602</v>
      </c>
      <c r="B21045" s="294" t="s">
        <v>10102</v>
      </c>
    </row>
    <row r="21046">
      <c r="A21046" s="441">
        <v>45905.96205729167</v>
      </c>
      <c r="B21046" s="294" t="s">
        <v>10445</v>
      </c>
    </row>
    <row r="21047">
      <c r="A21047" s="441">
        <v>45905.96205785879</v>
      </c>
      <c r="B21047" s="294" t="s">
        <v>2285</v>
      </c>
    </row>
    <row r="21048">
      <c r="A21048" s="441">
        <v>45905.96207445602</v>
      </c>
      <c r="B21048" s="294" t="s">
        <v>10446</v>
      </c>
    </row>
    <row r="21049">
      <c r="A21049" s="441">
        <v>45905.962074560186</v>
      </c>
      <c r="B21049" s="294" t="s">
        <v>10447</v>
      </c>
    </row>
    <row r="21050">
      <c r="A21050" s="441">
        <v>45905.96208111111</v>
      </c>
      <c r="B21050" s="294" t="s">
        <v>10448</v>
      </c>
    </row>
    <row r="21051">
      <c r="A21051" s="441">
        <v>45905.96209265046</v>
      </c>
      <c r="B21051" s="294" t="s">
        <v>2553</v>
      </c>
    </row>
    <row r="21052">
      <c r="A21052" s="441">
        <v>45905.96209851852</v>
      </c>
      <c r="B21052" s="294" t="s">
        <v>10449</v>
      </c>
    </row>
    <row r="21053">
      <c r="A21053" s="441">
        <v>45905.96210094907</v>
      </c>
      <c r="B21053" s="294" t="s">
        <v>2554</v>
      </c>
    </row>
    <row r="21054">
      <c r="A21054" s="441">
        <v>45905.96211057871</v>
      </c>
      <c r="B21054" s="294" t="s">
        <v>10450</v>
      </c>
    </row>
    <row r="21055">
      <c r="A21055" s="441">
        <v>45905.962119375</v>
      </c>
      <c r="B21055" s="294" t="s">
        <v>2553</v>
      </c>
    </row>
    <row r="21056">
      <c r="A21056" s="441">
        <v>45905.96212755787</v>
      </c>
      <c r="B21056" s="294" t="s">
        <v>10102</v>
      </c>
    </row>
    <row r="21057">
      <c r="A21057" s="441">
        <v>45905.96222390047</v>
      </c>
      <c r="B21057" s="294" t="s">
        <v>10451</v>
      </c>
    </row>
    <row r="21058">
      <c r="A21058" s="441">
        <v>45905.962251875</v>
      </c>
      <c r="B21058" s="294" t="s">
        <v>10452</v>
      </c>
    </row>
    <row r="21059">
      <c r="A21059" s="441">
        <v>45905.96226497686</v>
      </c>
      <c r="B21059" s="294" t="s">
        <v>10453</v>
      </c>
    </row>
    <row r="21060">
      <c r="A21060" s="441">
        <v>45905.96227399306</v>
      </c>
      <c r="B21060" s="294" t="s">
        <v>2278</v>
      </c>
    </row>
    <row r="21061">
      <c r="A21061" s="441">
        <v>45905.96228762731</v>
      </c>
      <c r="B21061" s="294" t="s">
        <v>10431</v>
      </c>
    </row>
    <row r="21062">
      <c r="A21062" s="441">
        <v>45905.962346678236</v>
      </c>
      <c r="B21062" s="294" t="s">
        <v>10454</v>
      </c>
    </row>
    <row r="21063">
      <c r="A21063" s="441">
        <v>45905.96235364584</v>
      </c>
      <c r="B21063" s="294" t="s">
        <v>2426</v>
      </c>
    </row>
    <row r="21064">
      <c r="A21064" s="441">
        <v>45905.962354166666</v>
      </c>
      <c r="B21064" s="294" t="s">
        <v>10455</v>
      </c>
    </row>
    <row r="21065">
      <c r="A21065" s="441">
        <v>45905.96235739584</v>
      </c>
      <c r="B21065" s="294" t="s">
        <v>2398</v>
      </c>
    </row>
    <row r="21066">
      <c r="A21066" s="441">
        <v>45905.96235821759</v>
      </c>
      <c r="B21066" s="294" t="s">
        <v>2355</v>
      </c>
    </row>
    <row r="21067">
      <c r="A21067" s="441">
        <v>45905.962362210645</v>
      </c>
      <c r="B21067" s="294" t="s">
        <v>10456</v>
      </c>
    </row>
    <row r="21068">
      <c r="A21068" s="441">
        <v>45905.96236394676</v>
      </c>
      <c r="B21068" s="294" t="s">
        <v>2399</v>
      </c>
    </row>
    <row r="21069">
      <c r="A21069" s="441">
        <v>45905.96237851852</v>
      </c>
      <c r="B21069" s="294" t="s">
        <v>2426</v>
      </c>
    </row>
    <row r="21070">
      <c r="A21070" s="441">
        <v>45905.96239048611</v>
      </c>
      <c r="B21070" s="294" t="s">
        <v>10102</v>
      </c>
    </row>
    <row r="21071">
      <c r="A21071" s="441">
        <v>45905.96240361111</v>
      </c>
      <c r="B21071" s="294" t="s">
        <v>10457</v>
      </c>
    </row>
    <row r="21072">
      <c r="A21072" s="441">
        <v>45905.96264168981</v>
      </c>
      <c r="B21072" s="294" t="s">
        <v>10102</v>
      </c>
    </row>
    <row r="21073">
      <c r="A21073" s="441">
        <v>45905.96264525463</v>
      </c>
      <c r="B21073" s="294" t="s">
        <v>2285</v>
      </c>
    </row>
    <row r="21074">
      <c r="A21074" s="441">
        <v>45905.96265130787</v>
      </c>
      <c r="B21074" s="294" t="s">
        <v>10458</v>
      </c>
    </row>
    <row r="21075">
      <c r="A21075" s="441">
        <v>45905.96266125</v>
      </c>
      <c r="B21075" s="294" t="s">
        <v>10459</v>
      </c>
    </row>
    <row r="21076">
      <c r="A21076" s="441">
        <v>45905.962904942135</v>
      </c>
      <c r="B21076" s="294" t="s">
        <v>10460</v>
      </c>
    </row>
    <row r="21077">
      <c r="A21077" s="441">
        <v>45905.9629083912</v>
      </c>
      <c r="B21077" s="294" t="s">
        <v>2274</v>
      </c>
    </row>
    <row r="21078">
      <c r="A21078" s="441">
        <v>45905.962920659724</v>
      </c>
      <c r="B21078" s="294" t="s">
        <v>2426</v>
      </c>
    </row>
    <row r="21079">
      <c r="A21079" s="441">
        <v>45905.962924050924</v>
      </c>
      <c r="B21079" s="294" t="s">
        <v>2429</v>
      </c>
    </row>
    <row r="21080">
      <c r="A21080" s="441">
        <v>45905.962927071756</v>
      </c>
      <c r="B21080" s="294" t="s">
        <v>10410</v>
      </c>
    </row>
    <row r="21081">
      <c r="A21081" s="441">
        <v>45905.96293494213</v>
      </c>
      <c r="B21081" s="294" t="s">
        <v>10411</v>
      </c>
    </row>
    <row r="21082">
      <c r="A21082" s="441">
        <v>45905.963176875</v>
      </c>
      <c r="B21082" s="294" t="s">
        <v>2278</v>
      </c>
    </row>
    <row r="21083">
      <c r="A21083" s="441">
        <v>45905.96319434028</v>
      </c>
      <c r="B21083" s="294" t="s">
        <v>10461</v>
      </c>
    </row>
    <row r="21084">
      <c r="A21084" s="441">
        <v>45905.9632537963</v>
      </c>
      <c r="B21084" s="294" t="s">
        <v>2280</v>
      </c>
    </row>
    <row r="21085">
      <c r="A21085" s="441">
        <v>45905.96326224537</v>
      </c>
      <c r="B21085" s="294" t="s">
        <v>2281</v>
      </c>
    </row>
    <row r="21086">
      <c r="A21086" s="441">
        <v>45905.96342353009</v>
      </c>
      <c r="B21086" s="294" t="s">
        <v>10462</v>
      </c>
    </row>
    <row r="21087">
      <c r="A21087" s="441">
        <v>45905.96343351852</v>
      </c>
      <c r="B21087" s="294" t="s">
        <v>2274</v>
      </c>
    </row>
    <row r="21088">
      <c r="A21088" s="441">
        <v>45905.963448009265</v>
      </c>
      <c r="B21088" s="294" t="s">
        <v>2553</v>
      </c>
    </row>
    <row r="21089">
      <c r="A21089" s="441">
        <v>45905.96346212963</v>
      </c>
      <c r="B21089" s="294" t="s">
        <v>10102</v>
      </c>
    </row>
    <row r="21090">
      <c r="A21090" s="441">
        <v>45905.96346491898</v>
      </c>
      <c r="B21090" s="294" t="s">
        <v>2285</v>
      </c>
    </row>
    <row r="21091">
      <c r="A21091" s="441">
        <v>45905.96346946759</v>
      </c>
      <c r="B21091" s="294" t="s">
        <v>10463</v>
      </c>
    </row>
    <row r="21092">
      <c r="A21092" s="441">
        <v>45905.96347033565</v>
      </c>
      <c r="B21092" s="294" t="s">
        <v>2558</v>
      </c>
    </row>
    <row r="21093">
      <c r="A21093" s="441">
        <v>45905.96347371528</v>
      </c>
      <c r="B21093" s="294" t="s">
        <v>10410</v>
      </c>
    </row>
    <row r="21094">
      <c r="A21094" s="441">
        <v>45905.96347608796</v>
      </c>
      <c r="B21094" s="294" t="s">
        <v>10464</v>
      </c>
    </row>
    <row r="21095">
      <c r="A21095" s="441">
        <v>45905.96347883102</v>
      </c>
      <c r="B21095" s="294" t="s">
        <v>10411</v>
      </c>
    </row>
    <row r="21096">
      <c r="A21096" s="441">
        <v>45905.96380533565</v>
      </c>
      <c r="B21096" s="294" t="s">
        <v>2278</v>
      </c>
    </row>
    <row r="21097">
      <c r="A21097" s="441">
        <v>45905.963817800926</v>
      </c>
      <c r="B21097" s="294" t="s">
        <v>10465</v>
      </c>
    </row>
    <row r="21098">
      <c r="A21098" s="441">
        <v>45905.963934976855</v>
      </c>
      <c r="B21098" s="294" t="s">
        <v>2280</v>
      </c>
    </row>
    <row r="21099">
      <c r="A21099" s="441">
        <v>45905.96394519676</v>
      </c>
      <c r="B21099" s="294" t="s">
        <v>2281</v>
      </c>
    </row>
    <row r="21100">
      <c r="A21100" s="441">
        <v>45905.96422721064</v>
      </c>
      <c r="B21100" s="294" t="s">
        <v>10102</v>
      </c>
    </row>
    <row r="21101">
      <c r="A21101" s="441">
        <v>45905.964231412036</v>
      </c>
      <c r="B21101" s="294" t="s">
        <v>2285</v>
      </c>
    </row>
    <row r="21102">
      <c r="A21102" s="441">
        <v>45905.96424366898</v>
      </c>
      <c r="B21102" s="294" t="s">
        <v>10466</v>
      </c>
    </row>
    <row r="21103">
      <c r="A21103" s="441">
        <v>45905.964252708334</v>
      </c>
      <c r="B21103" s="294" t="s">
        <v>10467</v>
      </c>
    </row>
    <row r="21104">
      <c r="A21104" s="441">
        <v>45905.96678912037</v>
      </c>
      <c r="B21104" s="294" t="s">
        <v>10468</v>
      </c>
    </row>
    <row r="21105">
      <c r="A21105" s="441">
        <v>45905.966801076385</v>
      </c>
      <c r="B21105" s="294" t="s">
        <v>2426</v>
      </c>
    </row>
    <row r="21106">
      <c r="A21106" s="441">
        <v>45905.96681766203</v>
      </c>
      <c r="B21106" s="294" t="s">
        <v>2398</v>
      </c>
    </row>
    <row r="21107">
      <c r="A21107" s="441">
        <v>45905.9668283912</v>
      </c>
      <c r="B21107" s="294" t="s">
        <v>2399</v>
      </c>
    </row>
    <row r="21108">
      <c r="A21108" s="441">
        <v>45905.9668357176</v>
      </c>
      <c r="B21108" s="294" t="s">
        <v>2426</v>
      </c>
    </row>
    <row r="21109">
      <c r="A21109" s="441">
        <v>45905.96684091435</v>
      </c>
      <c r="B21109" s="294" t="s">
        <v>10102</v>
      </c>
    </row>
    <row r="21110">
      <c r="A21110" s="441">
        <v>45905.96685048611</v>
      </c>
      <c r="B21110" s="294" t="s">
        <v>10469</v>
      </c>
    </row>
    <row r="21111">
      <c r="A21111" s="441">
        <v>45905.967339814815</v>
      </c>
      <c r="B21111" s="294" t="s">
        <v>10470</v>
      </c>
    </row>
    <row r="21112">
      <c r="A21112" s="441">
        <v>45905.96734434028</v>
      </c>
      <c r="B21112" s="294" t="s">
        <v>2274</v>
      </c>
    </row>
    <row r="21113">
      <c r="A21113" s="441">
        <v>45905.9673525463</v>
      </c>
      <c r="B21113" s="294" t="s">
        <v>2426</v>
      </c>
    </row>
    <row r="21114">
      <c r="A21114" s="441">
        <v>45905.967356030094</v>
      </c>
      <c r="B21114" s="294" t="s">
        <v>2429</v>
      </c>
    </row>
    <row r="21115">
      <c r="A21115" s="441">
        <v>45905.96735946759</v>
      </c>
      <c r="B21115" s="294" t="s">
        <v>10308</v>
      </c>
    </row>
    <row r="21116">
      <c r="A21116" s="441">
        <v>45905.96736277778</v>
      </c>
      <c r="B21116" s="294" t="s">
        <v>10309</v>
      </c>
    </row>
    <row r="21117">
      <c r="A21117" s="441">
        <v>45905.96755342593</v>
      </c>
      <c r="B21117" s="294" t="s">
        <v>10471</v>
      </c>
    </row>
    <row r="21118">
      <c r="A21118" s="441">
        <v>45905.96755971065</v>
      </c>
      <c r="B21118" s="294" t="s">
        <v>10453</v>
      </c>
    </row>
    <row r="21119">
      <c r="A21119" s="441">
        <v>45905.967566631945</v>
      </c>
      <c r="B21119" s="294" t="s">
        <v>2342</v>
      </c>
    </row>
    <row r="21120">
      <c r="A21120" s="441">
        <v>45905.967580717595</v>
      </c>
      <c r="B21120" s="294" t="s">
        <v>10383</v>
      </c>
    </row>
    <row r="21121">
      <c r="A21121" s="441">
        <v>45905.96769157407</v>
      </c>
      <c r="B21121" s="294" t="s">
        <v>10435</v>
      </c>
    </row>
    <row r="21122">
      <c r="A21122" s="441">
        <v>45905.967704490744</v>
      </c>
      <c r="B21122" s="294" t="s">
        <v>2355</v>
      </c>
    </row>
    <row r="21123">
      <c r="A21123" s="441">
        <v>45905.967707812495</v>
      </c>
      <c r="B21123" s="294" t="s">
        <v>10436</v>
      </c>
    </row>
    <row r="21124">
      <c r="A21124" s="441">
        <v>45905.96794736111</v>
      </c>
      <c r="B21124" s="294" t="s">
        <v>2431</v>
      </c>
    </row>
    <row r="21125">
      <c r="A21125" s="441">
        <v>45905.96795262731</v>
      </c>
      <c r="B21125" s="294" t="s">
        <v>10384</v>
      </c>
    </row>
    <row r="21126">
      <c r="A21126" s="441">
        <v>45905.96812336806</v>
      </c>
      <c r="B21126" s="294" t="s">
        <v>10440</v>
      </c>
    </row>
    <row r="21127">
      <c r="A21127" s="441">
        <v>45905.96819083333</v>
      </c>
      <c r="B21127" s="294" t="s">
        <v>10442</v>
      </c>
    </row>
    <row r="21128">
      <c r="A21128" s="441">
        <v>45905.96828540509</v>
      </c>
      <c r="B21128" s="294" t="s">
        <v>10444</v>
      </c>
    </row>
    <row r="21129">
      <c r="A21129" s="441">
        <v>45905.968291087964</v>
      </c>
      <c r="B21129" s="294" t="s">
        <v>10208</v>
      </c>
    </row>
    <row r="21130">
      <c r="A21130" s="441">
        <v>45905.96829740741</v>
      </c>
      <c r="B21130" s="294" t="s">
        <v>10102</v>
      </c>
    </row>
    <row r="21131">
      <c r="A21131" s="441">
        <v>45905.96830008102</v>
      </c>
      <c r="B21131" s="294" t="s">
        <v>2285</v>
      </c>
    </row>
    <row r="21132">
      <c r="A21132" s="441">
        <v>45905.96830472222</v>
      </c>
      <c r="B21132" s="294" t="s">
        <v>10472</v>
      </c>
    </row>
    <row r="21133">
      <c r="A21133" s="441">
        <v>45905.96831435185</v>
      </c>
      <c r="B21133" s="294" t="s">
        <v>10473</v>
      </c>
    </row>
    <row r="21134">
      <c r="A21134" s="441">
        <v>45906.05047954861</v>
      </c>
      <c r="B21134" s="294" t="s">
        <v>10474</v>
      </c>
    </row>
    <row r="21135">
      <c r="A21135" s="441">
        <v>45906.05048547454</v>
      </c>
      <c r="B21135" s="294" t="s">
        <v>2260</v>
      </c>
    </row>
    <row r="21136">
      <c r="A21136" s="441">
        <v>45906.05049340278</v>
      </c>
      <c r="B21136" s="294" t="s">
        <v>2927</v>
      </c>
    </row>
    <row r="21137">
      <c r="A21137" s="441">
        <v>45906.050503900464</v>
      </c>
      <c r="B21137" s="294" t="s">
        <v>2264</v>
      </c>
    </row>
    <row r="21138">
      <c r="A21138" s="441">
        <v>45906.052540625</v>
      </c>
      <c r="B21138" s="294" t="s">
        <v>10475</v>
      </c>
    </row>
    <row r="21139">
      <c r="A21139" s="441">
        <v>45906.0525519213</v>
      </c>
      <c r="B21139" s="294" t="s">
        <v>2275</v>
      </c>
    </row>
    <row r="21140">
      <c r="A21140" s="441">
        <v>45906.05255746528</v>
      </c>
      <c r="B21140" s="294" t="s">
        <v>2565</v>
      </c>
    </row>
    <row r="21141">
      <c r="A21141" s="441">
        <v>45906.05256563658</v>
      </c>
      <c r="B21141" s="294" t="s">
        <v>10476</v>
      </c>
    </row>
    <row r="21142">
      <c r="A21142" s="441">
        <v>45906.05257623843</v>
      </c>
      <c r="B21142" s="294" t="s">
        <v>2275</v>
      </c>
    </row>
    <row r="21143">
      <c r="A21143" s="441">
        <v>45906.05261155093</v>
      </c>
      <c r="B21143" s="294" t="s">
        <v>10102</v>
      </c>
    </row>
    <row r="21144">
      <c r="A21144" s="441">
        <v>45906.05262690972</v>
      </c>
      <c r="B21144" s="294" t="s">
        <v>10477</v>
      </c>
    </row>
    <row r="21145">
      <c r="A21145" s="441">
        <v>45906.05363855324</v>
      </c>
      <c r="B21145" s="294" t="s">
        <v>10478</v>
      </c>
    </row>
    <row r="21146">
      <c r="A21146" s="441">
        <v>45906.05364817129</v>
      </c>
      <c r="B21146" s="294" t="s">
        <v>2274</v>
      </c>
    </row>
    <row r="21147">
      <c r="A21147" s="441">
        <v>45906.05366063658</v>
      </c>
      <c r="B21147" s="294" t="s">
        <v>2275</v>
      </c>
    </row>
    <row r="21148">
      <c r="A21148" s="441">
        <v>45906.05366450231</v>
      </c>
      <c r="B21148" s="294" t="s">
        <v>2276</v>
      </c>
    </row>
    <row r="21149">
      <c r="A21149" s="441">
        <v>45906.053668506946</v>
      </c>
      <c r="B21149" s="294" t="s">
        <v>10410</v>
      </c>
    </row>
    <row r="21150">
      <c r="A21150" s="441">
        <v>45906.05367439815</v>
      </c>
      <c r="B21150" s="294" t="s">
        <v>10411</v>
      </c>
    </row>
    <row r="21151">
      <c r="A21151" s="441">
        <v>45906.05386534722</v>
      </c>
      <c r="B21151" s="294" t="s">
        <v>2342</v>
      </c>
    </row>
    <row r="21152">
      <c r="A21152" s="441">
        <v>45906.05388922454</v>
      </c>
      <c r="B21152" s="294" t="s">
        <v>10479</v>
      </c>
    </row>
    <row r="21153">
      <c r="A21153" s="441">
        <v>45906.0539427662</v>
      </c>
      <c r="B21153" s="294" t="s">
        <v>2280</v>
      </c>
    </row>
    <row r="21154">
      <c r="A21154" s="441">
        <v>45906.0539541551</v>
      </c>
      <c r="B21154" s="294" t="s">
        <v>2281</v>
      </c>
    </row>
    <row r="21155">
      <c r="A21155" s="441">
        <v>45906.054135659724</v>
      </c>
      <c r="B21155" s="294" t="s">
        <v>10102</v>
      </c>
    </row>
    <row r="21156">
      <c r="A21156" s="441">
        <v>45906.054140127315</v>
      </c>
      <c r="B21156" s="294" t="s">
        <v>2285</v>
      </c>
    </row>
    <row r="21157">
      <c r="A21157" s="441">
        <v>45906.05414630787</v>
      </c>
      <c r="B21157" s="294" t="s">
        <v>10480</v>
      </c>
    </row>
    <row r="21158">
      <c r="A21158" s="441">
        <v>45906.05415471065</v>
      </c>
      <c r="B21158" s="294" t="s">
        <v>10481</v>
      </c>
    </row>
    <row r="21159">
      <c r="A21159" s="441">
        <v>45906.25719179398</v>
      </c>
      <c r="B21159" s="294" t="s">
        <v>10482</v>
      </c>
    </row>
    <row r="21160">
      <c r="A21160" s="441">
        <v>45906.25722384259</v>
      </c>
      <c r="B21160" s="294" t="s">
        <v>10483</v>
      </c>
    </row>
    <row r="21161">
      <c r="A21161" s="441">
        <v>45906.25723753472</v>
      </c>
      <c r="B21161" s="294" t="s">
        <v>10102</v>
      </c>
    </row>
    <row r="21162">
      <c r="A21162" s="441">
        <v>45906.37510107639</v>
      </c>
      <c r="B21162" s="294" t="s">
        <v>2290</v>
      </c>
    </row>
    <row r="21163">
      <c r="A21163" s="441">
        <v>45906.375667858796</v>
      </c>
      <c r="B21163" s="294" t="s">
        <v>2658</v>
      </c>
    </row>
    <row r="21164">
      <c r="A21164" s="441">
        <v>45906.375803125</v>
      </c>
      <c r="B21164" s="294" t="s">
        <v>10484</v>
      </c>
    </row>
    <row r="21165">
      <c r="A21165" s="441">
        <v>45906.37582954861</v>
      </c>
      <c r="B21165" s="294" t="s">
        <v>10485</v>
      </c>
    </row>
    <row r="21166">
      <c r="A21166" s="441">
        <v>45906.375858935186</v>
      </c>
      <c r="B21166" s="294" t="s">
        <v>10102</v>
      </c>
    </row>
    <row r="21167">
      <c r="A21167" s="441">
        <v>45906.37586586806</v>
      </c>
      <c r="B21167" s="294" t="s">
        <v>10102</v>
      </c>
    </row>
    <row r="21168">
      <c r="A21168" s="441">
        <v>45906.49293100694</v>
      </c>
      <c r="B21168" s="294" t="s">
        <v>10486</v>
      </c>
    </row>
    <row r="21169">
      <c r="A21169" s="441">
        <v>45906.49293503472</v>
      </c>
      <c r="B21169" s="294" t="s">
        <v>2260</v>
      </c>
    </row>
    <row r="21170">
      <c r="A21170" s="441">
        <v>45906.49294121528</v>
      </c>
      <c r="B21170" s="294" t="s">
        <v>5604</v>
      </c>
    </row>
    <row r="21171">
      <c r="A21171" s="441">
        <v>45906.49295537037</v>
      </c>
      <c r="B21171" s="294" t="s">
        <v>2264</v>
      </c>
    </row>
    <row r="21172">
      <c r="A21172" s="441">
        <v>45906.75374987269</v>
      </c>
      <c r="B21172" s="294" t="s">
        <v>10487</v>
      </c>
    </row>
    <row r="21173">
      <c r="A21173" s="441">
        <v>45906.75375855324</v>
      </c>
      <c r="B21173" s="294" t="s">
        <v>2739</v>
      </c>
    </row>
    <row r="21174">
      <c r="A21174" s="441">
        <v>45906.75377284722</v>
      </c>
      <c r="B21174" s="294" t="s">
        <v>2740</v>
      </c>
    </row>
    <row r="21175">
      <c r="A21175" s="441">
        <v>45906.75378460648</v>
      </c>
      <c r="B21175" s="294" t="s">
        <v>10488</v>
      </c>
    </row>
    <row r="21176">
      <c r="A21176" s="441">
        <v>45906.7537931713</v>
      </c>
      <c r="B21176" s="294" t="s">
        <v>2739</v>
      </c>
    </row>
    <row r="21177">
      <c r="A21177" s="441">
        <v>45906.753799513885</v>
      </c>
      <c r="B21177" s="294" t="s">
        <v>10102</v>
      </c>
    </row>
    <row r="21178">
      <c r="A21178" s="441">
        <v>45906.753812442126</v>
      </c>
      <c r="B21178" s="294" t="s">
        <v>10489</v>
      </c>
    </row>
    <row r="21179">
      <c r="A21179" s="441">
        <v>45906.75489806713</v>
      </c>
      <c r="B21179" s="294" t="s">
        <v>10490</v>
      </c>
    </row>
    <row r="21180">
      <c r="A21180" s="441">
        <v>45906.754902175926</v>
      </c>
      <c r="B21180" s="294" t="s">
        <v>2274</v>
      </c>
    </row>
    <row r="21181">
      <c r="A21181" s="441">
        <v>45906.75491125</v>
      </c>
      <c r="B21181" s="294" t="s">
        <v>2739</v>
      </c>
    </row>
    <row r="21182">
      <c r="A21182" s="441">
        <v>45906.75492443287</v>
      </c>
      <c r="B21182" s="294" t="s">
        <v>2744</v>
      </c>
    </row>
    <row r="21183">
      <c r="A21183" s="441">
        <v>45906.75492789352</v>
      </c>
      <c r="B21183" s="294" t="s">
        <v>10491</v>
      </c>
    </row>
    <row r="21184">
      <c r="A21184" s="441">
        <v>45906.754931655094</v>
      </c>
      <c r="B21184" s="294" t="s">
        <v>10492</v>
      </c>
    </row>
    <row r="21185">
      <c r="A21185" s="441">
        <v>45906.75527944445</v>
      </c>
      <c r="B21185" s="294" t="s">
        <v>2342</v>
      </c>
    </row>
    <row r="21186">
      <c r="A21186" s="441">
        <v>45906.75529356481</v>
      </c>
      <c r="B21186" s="294" t="s">
        <v>10493</v>
      </c>
    </row>
    <row r="21187">
      <c r="A21187" s="441">
        <v>45906.75537017361</v>
      </c>
      <c r="B21187" s="294" t="s">
        <v>2280</v>
      </c>
    </row>
    <row r="21188">
      <c r="A21188" s="441">
        <v>45906.75538079861</v>
      </c>
      <c r="B21188" s="294" t="s">
        <v>2281</v>
      </c>
    </row>
    <row r="21189">
      <c r="A21189" s="441">
        <v>45906.75571675926</v>
      </c>
      <c r="B21189" s="294" t="s">
        <v>10102</v>
      </c>
    </row>
    <row r="21190">
      <c r="A21190" s="441">
        <v>45906.75572122685</v>
      </c>
      <c r="B21190" s="294" t="s">
        <v>2285</v>
      </c>
    </row>
    <row r="21191">
      <c r="A21191" s="441">
        <v>45906.755727905096</v>
      </c>
      <c r="B21191" s="294" t="s">
        <v>10494</v>
      </c>
    </row>
    <row r="21192">
      <c r="A21192" s="441">
        <v>45906.75574155092</v>
      </c>
      <c r="B21192" s="294" t="s">
        <v>10495</v>
      </c>
    </row>
    <row r="21193">
      <c r="A21193" s="441">
        <v>45906.75836143519</v>
      </c>
      <c r="B21193" s="294" t="s">
        <v>10113</v>
      </c>
    </row>
    <row r="21194">
      <c r="A21194" s="441">
        <v>45906.75836777777</v>
      </c>
      <c r="B21194" s="294" t="s">
        <v>10102</v>
      </c>
    </row>
    <row r="21195">
      <c r="A21195" s="441">
        <v>45906.75837138889</v>
      </c>
      <c r="B21195" s="294" t="s">
        <v>10115</v>
      </c>
    </row>
    <row r="21196">
      <c r="A21196" s="441">
        <v>45906.75838315972</v>
      </c>
      <c r="B21196" s="294" t="s">
        <v>10116</v>
      </c>
    </row>
    <row r="21197">
      <c r="A21197" s="441">
        <v>45906.75838827546</v>
      </c>
      <c r="B21197" s="294" t="s">
        <v>10102</v>
      </c>
    </row>
    <row r="21198">
      <c r="A21198" s="441">
        <v>45906.758392013886</v>
      </c>
      <c r="B21198" s="294" t="s">
        <v>10117</v>
      </c>
    </row>
    <row r="21199">
      <c r="A21199" s="441">
        <v>45906.84765186343</v>
      </c>
      <c r="B21199" s="294" t="s">
        <v>10496</v>
      </c>
    </row>
    <row r="21200">
      <c r="A21200" s="441">
        <v>45906.847657743056</v>
      </c>
      <c r="B21200" s="294" t="s">
        <v>2260</v>
      </c>
    </row>
    <row r="21201">
      <c r="A21201" s="441">
        <v>45906.84766194444</v>
      </c>
      <c r="B21201" s="294" t="s">
        <v>2323</v>
      </c>
    </row>
    <row r="21202">
      <c r="A21202" s="441">
        <v>45906.84766659723</v>
      </c>
      <c r="B21202" s="294" t="s">
        <v>2262</v>
      </c>
    </row>
    <row r="21203">
      <c r="A21203" s="441">
        <v>45906.84768761574</v>
      </c>
      <c r="B21203" s="294" t="s">
        <v>2324</v>
      </c>
    </row>
    <row r="21204">
      <c r="A21204" s="441">
        <v>45906.84770063657</v>
      </c>
      <c r="B21204" s="294" t="s">
        <v>2264</v>
      </c>
    </row>
    <row r="21205">
      <c r="A21205" s="441">
        <v>45906.848046631945</v>
      </c>
      <c r="B21205" s="294" t="s">
        <v>10497</v>
      </c>
    </row>
    <row r="21206">
      <c r="A21206" s="441">
        <v>45906.84805559028</v>
      </c>
      <c r="B21206" s="294" t="s">
        <v>2340</v>
      </c>
    </row>
    <row r="21207">
      <c r="A21207" s="441">
        <v>45906.84805980324</v>
      </c>
      <c r="B21207" s="294" t="s">
        <v>2677</v>
      </c>
    </row>
    <row r="21208">
      <c r="A21208" s="441">
        <v>45906.84806775463</v>
      </c>
      <c r="B21208" s="294" t="s">
        <v>10498</v>
      </c>
    </row>
    <row r="21209">
      <c r="A21209" s="441">
        <v>45906.84807648148</v>
      </c>
      <c r="B21209" s="294" t="s">
        <v>2340</v>
      </c>
    </row>
    <row r="21210">
      <c r="A21210" s="441">
        <v>45906.848090555555</v>
      </c>
      <c r="B21210" s="294" t="s">
        <v>10102</v>
      </c>
    </row>
    <row r="21211">
      <c r="A21211" s="441">
        <v>45906.84810287037</v>
      </c>
      <c r="B21211" s="294" t="s">
        <v>10499</v>
      </c>
    </row>
    <row r="21212">
      <c r="A21212" s="441">
        <v>45906.849353032405</v>
      </c>
      <c r="B21212" s="294" t="s">
        <v>10500</v>
      </c>
    </row>
    <row r="21213">
      <c r="A21213" s="441">
        <v>45906.84935709491</v>
      </c>
      <c r="B21213" s="294" t="s">
        <v>2274</v>
      </c>
    </row>
    <row r="21214">
      <c r="A21214" s="441">
        <v>45906.8493672801</v>
      </c>
      <c r="B21214" s="294" t="s">
        <v>2340</v>
      </c>
    </row>
    <row r="21215">
      <c r="A21215" s="441">
        <v>45906.84937149305</v>
      </c>
      <c r="B21215" s="294" t="s">
        <v>2341</v>
      </c>
    </row>
    <row r="21216">
      <c r="A21216" s="441">
        <v>45906.84937552083</v>
      </c>
      <c r="B21216" s="294" t="s">
        <v>10491</v>
      </c>
    </row>
    <row r="21217">
      <c r="A21217" s="441">
        <v>45906.84938518518</v>
      </c>
      <c r="B21217" s="294" t="s">
        <v>10492</v>
      </c>
    </row>
    <row r="21218">
      <c r="A21218" s="441">
        <v>45906.849543530094</v>
      </c>
      <c r="B21218" s="294" t="s">
        <v>2342</v>
      </c>
    </row>
    <row r="21219">
      <c r="A21219" s="441">
        <v>45906.849560057875</v>
      </c>
      <c r="B21219" s="294" t="s">
        <v>10501</v>
      </c>
    </row>
    <row r="21220">
      <c r="A21220" s="441">
        <v>45906.84958537037</v>
      </c>
      <c r="B21220" s="294" t="s">
        <v>2280</v>
      </c>
    </row>
    <row r="21221">
      <c r="A21221" s="441">
        <v>45906.849595057865</v>
      </c>
      <c r="B21221" s="294" t="s">
        <v>2281</v>
      </c>
    </row>
    <row r="21222">
      <c r="A21222" s="441">
        <v>45906.849687361115</v>
      </c>
      <c r="B21222" s="294" t="s">
        <v>10102</v>
      </c>
    </row>
    <row r="21223">
      <c r="A21223" s="441">
        <v>45906.849691145835</v>
      </c>
      <c r="B21223" s="294" t="s">
        <v>2285</v>
      </c>
    </row>
    <row r="21224">
      <c r="A21224" s="441">
        <v>45906.84969736111</v>
      </c>
      <c r="B21224" s="294" t="s">
        <v>10502</v>
      </c>
    </row>
    <row r="21225">
      <c r="A21225" s="441">
        <v>45906.849705092594</v>
      </c>
      <c r="B21225" s="294" t="s">
        <v>10503</v>
      </c>
    </row>
    <row r="21226">
      <c r="A21226" s="441">
        <v>45906.90309129629</v>
      </c>
      <c r="B21226" s="294" t="s">
        <v>10504</v>
      </c>
    </row>
    <row r="21227">
      <c r="A21227" s="441">
        <v>45906.90309902778</v>
      </c>
      <c r="B21227" s="294" t="s">
        <v>2397</v>
      </c>
    </row>
    <row r="21228">
      <c r="A21228" s="441">
        <v>45906.90310240741</v>
      </c>
      <c r="B21228" s="294" t="s">
        <v>2398</v>
      </c>
    </row>
    <row r="21229">
      <c r="A21229" s="441">
        <v>45906.90311924768</v>
      </c>
      <c r="B21229" s="294" t="s">
        <v>2399</v>
      </c>
    </row>
    <row r="21230">
      <c r="A21230" s="441">
        <v>45906.90312746528</v>
      </c>
      <c r="B21230" s="294" t="s">
        <v>2397</v>
      </c>
    </row>
    <row r="21231">
      <c r="A21231" s="441">
        <v>45906.90313253472</v>
      </c>
      <c r="B21231" s="294" t="s">
        <v>10102</v>
      </c>
    </row>
    <row r="21232">
      <c r="A21232" s="441">
        <v>45906.90314239584</v>
      </c>
      <c r="B21232" s="294" t="s">
        <v>10505</v>
      </c>
    </row>
    <row r="21233">
      <c r="A21233" s="441">
        <v>45906.90420829861</v>
      </c>
      <c r="B21233" s="294" t="s">
        <v>10506</v>
      </c>
    </row>
    <row r="21234">
      <c r="A21234" s="441">
        <v>45906.904212002315</v>
      </c>
      <c r="B21234" s="294" t="s">
        <v>2274</v>
      </c>
    </row>
    <row r="21235">
      <c r="A21235" s="441">
        <v>45906.904219675926</v>
      </c>
      <c r="B21235" s="294" t="s">
        <v>2397</v>
      </c>
    </row>
    <row r="21236">
      <c r="A21236" s="441">
        <v>45906.904222893514</v>
      </c>
      <c r="B21236" s="294" t="s">
        <v>2402</v>
      </c>
    </row>
    <row r="21237">
      <c r="A21237" s="441">
        <v>45906.90422652778</v>
      </c>
      <c r="B21237" s="294" t="s">
        <v>10491</v>
      </c>
    </row>
    <row r="21238">
      <c r="A21238" s="441">
        <v>45906.90423001157</v>
      </c>
      <c r="B21238" s="294" t="s">
        <v>10492</v>
      </c>
    </row>
    <row r="21239">
      <c r="A21239" s="441">
        <v>45906.90432965278</v>
      </c>
      <c r="B21239" s="294" t="s">
        <v>2342</v>
      </c>
    </row>
    <row r="21240">
      <c r="A21240" s="441">
        <v>45906.90435045139</v>
      </c>
      <c r="B21240" s="294" t="s">
        <v>10507</v>
      </c>
    </row>
    <row r="21241">
      <c r="A21241" s="441">
        <v>45906.90437310185</v>
      </c>
      <c r="B21241" s="294" t="s">
        <v>2280</v>
      </c>
    </row>
    <row r="21242">
      <c r="A21242" s="441">
        <v>45906.904386469905</v>
      </c>
      <c r="B21242" s="294" t="s">
        <v>2281</v>
      </c>
    </row>
    <row r="21243">
      <c r="A21243" s="441">
        <v>45906.90447207176</v>
      </c>
      <c r="B21243" s="294" t="s">
        <v>10102</v>
      </c>
    </row>
    <row r="21244">
      <c r="A21244" s="441">
        <v>45906.904475787036</v>
      </c>
      <c r="B21244" s="294" t="s">
        <v>2285</v>
      </c>
    </row>
    <row r="21245">
      <c r="A21245" s="441">
        <v>45906.90448010417</v>
      </c>
      <c r="B21245" s="294" t="s">
        <v>10508</v>
      </c>
    </row>
    <row r="21246">
      <c r="A21246" s="441">
        <v>45906.904488368054</v>
      </c>
      <c r="B21246" s="294" t="s">
        <v>10509</v>
      </c>
    </row>
    <row r="21247">
      <c r="A21247" s="441">
        <v>45907.0821324537</v>
      </c>
      <c r="B21247" s="294" t="s">
        <v>10510</v>
      </c>
    </row>
    <row r="21248">
      <c r="A21248" s="441">
        <v>45907.08213921296</v>
      </c>
      <c r="B21248" s="294" t="s">
        <v>2275</v>
      </c>
    </row>
    <row r="21249">
      <c r="A21249" s="441">
        <v>45907.08214267361</v>
      </c>
      <c r="B21249" s="294" t="s">
        <v>2565</v>
      </c>
    </row>
    <row r="21250">
      <c r="A21250" s="441">
        <v>45907.082155729164</v>
      </c>
      <c r="B21250" s="294" t="s">
        <v>10511</v>
      </c>
    </row>
    <row r="21251">
      <c r="A21251" s="441">
        <v>45907.08216788195</v>
      </c>
      <c r="B21251" s="294" t="s">
        <v>2275</v>
      </c>
    </row>
    <row r="21252">
      <c r="A21252" s="441">
        <v>45907.082174131945</v>
      </c>
      <c r="B21252" s="294" t="s">
        <v>10102</v>
      </c>
    </row>
    <row r="21253">
      <c r="A21253" s="441">
        <v>45907.08218591435</v>
      </c>
      <c r="B21253" s="294" t="s">
        <v>10512</v>
      </c>
    </row>
    <row r="21254">
      <c r="A21254" s="441">
        <v>45907.08228851852</v>
      </c>
      <c r="B21254" s="294" t="s">
        <v>10513</v>
      </c>
    </row>
    <row r="21255">
      <c r="A21255" s="441">
        <v>45907.08229107639</v>
      </c>
      <c r="B21255" s="294" t="s">
        <v>2260</v>
      </c>
    </row>
    <row r="21256">
      <c r="A21256" s="441">
        <v>45907.082297685185</v>
      </c>
      <c r="B21256" s="294" t="s">
        <v>2927</v>
      </c>
    </row>
    <row r="21257">
      <c r="A21257" s="441">
        <v>45907.082300532405</v>
      </c>
      <c r="B21257" s="294" t="s">
        <v>2264</v>
      </c>
    </row>
    <row r="21258">
      <c r="A21258" s="441">
        <v>45907.08359405093</v>
      </c>
      <c r="B21258" s="294" t="s">
        <v>10514</v>
      </c>
    </row>
    <row r="21259">
      <c r="A21259" s="441">
        <v>45907.083596620374</v>
      </c>
      <c r="B21259" s="294" t="s">
        <v>2274</v>
      </c>
    </row>
    <row r="21260">
      <c r="A21260" s="441">
        <v>45907.08360253472</v>
      </c>
      <c r="B21260" s="294" t="s">
        <v>2275</v>
      </c>
    </row>
    <row r="21261">
      <c r="A21261" s="441">
        <v>45907.08360543981</v>
      </c>
      <c r="B21261" s="294" t="s">
        <v>2276</v>
      </c>
    </row>
    <row r="21262">
      <c r="A21262" s="441">
        <v>45907.08360989583</v>
      </c>
      <c r="B21262" s="294" t="s">
        <v>10491</v>
      </c>
    </row>
    <row r="21263">
      <c r="A21263" s="441">
        <v>45907.08361238426</v>
      </c>
      <c r="B21263" s="294" t="s">
        <v>10492</v>
      </c>
    </row>
    <row r="21264">
      <c r="A21264" s="441">
        <v>45907.083755451386</v>
      </c>
      <c r="B21264" s="294" t="s">
        <v>2278</v>
      </c>
    </row>
    <row r="21265">
      <c r="A21265" s="441">
        <v>45907.08376547454</v>
      </c>
      <c r="B21265" s="294" t="s">
        <v>10515</v>
      </c>
    </row>
    <row r="21266">
      <c r="A21266" s="441">
        <v>45907.083800810185</v>
      </c>
      <c r="B21266" s="294" t="s">
        <v>2280</v>
      </c>
    </row>
    <row r="21267">
      <c r="A21267" s="441">
        <v>45907.083807731484</v>
      </c>
      <c r="B21267" s="294" t="s">
        <v>2281</v>
      </c>
    </row>
    <row r="21268">
      <c r="A21268" s="441">
        <v>45907.08400225695</v>
      </c>
      <c r="B21268" s="294" t="s">
        <v>10102</v>
      </c>
    </row>
    <row r="21269">
      <c r="A21269" s="441">
        <v>45907.08400495371</v>
      </c>
      <c r="B21269" s="294" t="s">
        <v>2285</v>
      </c>
    </row>
    <row r="21270">
      <c r="A21270" s="441">
        <v>45907.0840094213</v>
      </c>
      <c r="B21270" s="294" t="s">
        <v>10516</v>
      </c>
    </row>
    <row r="21271">
      <c r="A21271" s="441">
        <v>45907.084015162036</v>
      </c>
      <c r="B21271" s="294" t="s">
        <v>10517</v>
      </c>
    </row>
    <row r="21272">
      <c r="A21272" s="441">
        <v>45907.08645195602</v>
      </c>
      <c r="B21272" s="294" t="s">
        <v>10518</v>
      </c>
    </row>
    <row r="21273">
      <c r="A21273" s="441">
        <v>45907.086455462966</v>
      </c>
      <c r="B21273" s="294" t="s">
        <v>2260</v>
      </c>
    </row>
    <row r="21274">
      <c r="A21274" s="441">
        <v>45907.086458935184</v>
      </c>
      <c r="B21274" s="294" t="s">
        <v>2927</v>
      </c>
    </row>
    <row r="21275">
      <c r="A21275" s="441">
        <v>45907.08646958333</v>
      </c>
      <c r="B21275" s="294" t="s">
        <v>2262</v>
      </c>
    </row>
    <row r="21276">
      <c r="A21276" s="441">
        <v>45907.08647681713</v>
      </c>
      <c r="B21276" s="294" t="s">
        <v>2928</v>
      </c>
    </row>
    <row r="21277">
      <c r="A21277" s="441">
        <v>45907.086491793976</v>
      </c>
      <c r="B21277" s="294" t="s">
        <v>2264</v>
      </c>
    </row>
    <row r="21278">
      <c r="A21278" s="441">
        <v>45907.08678355324</v>
      </c>
      <c r="B21278" s="294" t="s">
        <v>10519</v>
      </c>
    </row>
    <row r="21279">
      <c r="A21279" s="441">
        <v>45907.08680320602</v>
      </c>
      <c r="B21279" s="294" t="s">
        <v>2839</v>
      </c>
    </row>
    <row r="21280">
      <c r="A21280" s="441">
        <v>45907.086808101856</v>
      </c>
      <c r="B21280" s="294" t="s">
        <v>2565</v>
      </c>
    </row>
    <row r="21281">
      <c r="A21281" s="441">
        <v>45907.086820173616</v>
      </c>
      <c r="B21281" s="294" t="s">
        <v>10520</v>
      </c>
    </row>
    <row r="21282">
      <c r="A21282" s="441">
        <v>45907.086828495376</v>
      </c>
      <c r="B21282" s="294" t="s">
        <v>2839</v>
      </c>
    </row>
    <row r="21283">
      <c r="A21283" s="441">
        <v>45907.08683550926</v>
      </c>
      <c r="B21283" s="294" t="s">
        <v>10102</v>
      </c>
    </row>
    <row r="21284">
      <c r="A21284" s="441">
        <v>45907.086855381945</v>
      </c>
      <c r="B21284" s="294" t="s">
        <v>10521</v>
      </c>
    </row>
    <row r="21285">
      <c r="A21285" s="441">
        <v>45907.08822659722</v>
      </c>
      <c r="B21285" s="294" t="s">
        <v>10522</v>
      </c>
    </row>
    <row r="21286">
      <c r="A21286" s="441">
        <v>45907.08822972223</v>
      </c>
      <c r="B21286" s="294" t="s">
        <v>2274</v>
      </c>
    </row>
    <row r="21287">
      <c r="A21287" s="441">
        <v>45907.08823541667</v>
      </c>
      <c r="B21287" s="294" t="s">
        <v>2839</v>
      </c>
    </row>
    <row r="21288">
      <c r="A21288" s="441">
        <v>45907.088238703705</v>
      </c>
      <c r="B21288" s="294" t="s">
        <v>2843</v>
      </c>
    </row>
    <row r="21289">
      <c r="A21289" s="441">
        <v>45907.08826040509</v>
      </c>
      <c r="B21289" s="294" t="s">
        <v>10491</v>
      </c>
    </row>
    <row r="21290">
      <c r="A21290" s="441">
        <v>45907.08826309028</v>
      </c>
      <c r="B21290" s="294" t="s">
        <v>10492</v>
      </c>
    </row>
    <row r="21291">
      <c r="A21291" s="441">
        <v>45907.088458425926</v>
      </c>
      <c r="B21291" s="294" t="s">
        <v>2374</v>
      </c>
    </row>
    <row r="21292">
      <c r="A21292" s="441">
        <v>45907.088468368056</v>
      </c>
      <c r="B21292" s="294" t="s">
        <v>10523</v>
      </c>
    </row>
    <row r="21293">
      <c r="A21293" s="441">
        <v>45907.088521087964</v>
      </c>
      <c r="B21293" s="294" t="s">
        <v>2280</v>
      </c>
    </row>
    <row r="21294">
      <c r="A21294" s="441">
        <v>45907.088527500004</v>
      </c>
      <c r="B21294" s="294" t="s">
        <v>2281</v>
      </c>
    </row>
    <row r="21295">
      <c r="A21295" s="441">
        <v>45907.08866011574</v>
      </c>
      <c r="B21295" s="294" t="s">
        <v>10102</v>
      </c>
    </row>
    <row r="21296">
      <c r="A21296" s="441">
        <v>45907.08866263889</v>
      </c>
      <c r="B21296" s="294" t="s">
        <v>2285</v>
      </c>
    </row>
    <row r="21297">
      <c r="A21297" s="441">
        <v>45907.08866756945</v>
      </c>
      <c r="B21297" s="294" t="s">
        <v>10524</v>
      </c>
    </row>
    <row r="21298">
      <c r="A21298" s="441">
        <v>45907.08867420139</v>
      </c>
      <c r="B21298" s="294" t="s">
        <v>10525</v>
      </c>
    </row>
    <row r="21299">
      <c r="A21299" s="441">
        <v>45907.090242025464</v>
      </c>
      <c r="B21299" s="294" t="s">
        <v>10526</v>
      </c>
    </row>
    <row r="21300">
      <c r="A21300" s="441">
        <v>45907.09025684028</v>
      </c>
      <c r="B21300" s="294" t="s">
        <v>2828</v>
      </c>
    </row>
    <row r="21301">
      <c r="A21301" s="441">
        <v>45907.09026435185</v>
      </c>
      <c r="B21301" s="294" t="s">
        <v>2565</v>
      </c>
    </row>
    <row r="21302">
      <c r="A21302" s="441">
        <v>45907.090274166665</v>
      </c>
      <c r="B21302" s="294" t="s">
        <v>10527</v>
      </c>
    </row>
    <row r="21303">
      <c r="A21303" s="441">
        <v>45907.090283171296</v>
      </c>
      <c r="B21303" s="294" t="s">
        <v>2828</v>
      </c>
    </row>
    <row r="21304">
      <c r="A21304" s="441">
        <v>45907.09029076389</v>
      </c>
      <c r="B21304" s="294" t="s">
        <v>10102</v>
      </c>
    </row>
    <row r="21305">
      <c r="A21305" s="441">
        <v>45907.0903125926</v>
      </c>
      <c r="B21305" s="294" t="s">
        <v>10528</v>
      </c>
    </row>
    <row r="21306">
      <c r="A21306" s="441">
        <v>45907.09099907408</v>
      </c>
      <c r="B21306" s="294" t="s">
        <v>10529</v>
      </c>
    </row>
    <row r="21307">
      <c r="A21307" s="441">
        <v>45907.09100222222</v>
      </c>
      <c r="B21307" s="294" t="s">
        <v>2274</v>
      </c>
    </row>
    <row r="21308">
      <c r="A21308" s="441">
        <v>45907.091008703705</v>
      </c>
      <c r="B21308" s="294" t="s">
        <v>2828</v>
      </c>
    </row>
    <row r="21309">
      <c r="A21309" s="441">
        <v>45907.09101175926</v>
      </c>
      <c r="B21309" s="294" t="s">
        <v>2832</v>
      </c>
    </row>
    <row r="21310">
      <c r="A21310" s="441">
        <v>45907.09102599537</v>
      </c>
      <c r="B21310" s="294" t="s">
        <v>10491</v>
      </c>
    </row>
    <row r="21311">
      <c r="A21311" s="441">
        <v>45907.091028842595</v>
      </c>
      <c r="B21311" s="294" t="s">
        <v>10492</v>
      </c>
    </row>
    <row r="21312">
      <c r="A21312" s="441">
        <v>45907.09126756944</v>
      </c>
      <c r="B21312" s="294" t="s">
        <v>2278</v>
      </c>
    </row>
    <row r="21313">
      <c r="A21313" s="441">
        <v>45907.091278900465</v>
      </c>
      <c r="B21313" s="294" t="s">
        <v>10530</v>
      </c>
    </row>
    <row r="21314">
      <c r="A21314" s="441">
        <v>45907.09137017361</v>
      </c>
      <c r="B21314" s="294" t="s">
        <v>2280</v>
      </c>
    </row>
    <row r="21315">
      <c r="A21315" s="441">
        <v>45907.091386782406</v>
      </c>
      <c r="B21315" s="294" t="s">
        <v>2281</v>
      </c>
    </row>
    <row r="21316">
      <c r="A21316" s="441">
        <v>45907.09160519676</v>
      </c>
      <c r="B21316" s="294" t="s">
        <v>10102</v>
      </c>
    </row>
    <row r="21317">
      <c r="A21317" s="441">
        <v>45907.09160797454</v>
      </c>
      <c r="B21317" s="294" t="s">
        <v>2285</v>
      </c>
    </row>
    <row r="21318">
      <c r="A21318" s="441">
        <v>45907.09161173611</v>
      </c>
      <c r="B21318" s="294" t="s">
        <v>10531</v>
      </c>
    </row>
    <row r="21319">
      <c r="A21319" s="441">
        <v>45907.09161981482</v>
      </c>
      <c r="B21319" s="294" t="s">
        <v>10532</v>
      </c>
    </row>
    <row r="21320">
      <c r="A21320" s="441">
        <v>45907.25717783565</v>
      </c>
      <c r="B21320" s="294" t="s">
        <v>10533</v>
      </c>
    </row>
    <row r="21321">
      <c r="A21321" s="441">
        <v>45907.25726099537</v>
      </c>
      <c r="B21321" s="294" t="s">
        <v>10534</v>
      </c>
    </row>
    <row r="21322">
      <c r="A21322" s="441">
        <v>45907.25727696759</v>
      </c>
      <c r="B21322" s="294" t="s">
        <v>10102</v>
      </c>
    </row>
    <row r="21323">
      <c r="A21323" s="441">
        <v>45907.33024753472</v>
      </c>
      <c r="B21323" s="294" t="s">
        <v>10535</v>
      </c>
    </row>
    <row r="21324">
      <c r="A21324" s="441">
        <v>45907.330251956024</v>
      </c>
      <c r="B21324" s="294" t="s">
        <v>2260</v>
      </c>
    </row>
    <row r="21325">
      <c r="A21325" s="441">
        <v>45907.330255636574</v>
      </c>
      <c r="B21325" s="294" t="s">
        <v>2713</v>
      </c>
    </row>
    <row r="21326">
      <c r="A21326" s="441">
        <v>45907.33025917824</v>
      </c>
      <c r="B21326" s="294" t="s">
        <v>2262</v>
      </c>
    </row>
    <row r="21327">
      <c r="A21327" s="441">
        <v>45907.330267048615</v>
      </c>
      <c r="B21327" s="294" t="s">
        <v>2716</v>
      </c>
    </row>
    <row r="21328">
      <c r="A21328" s="441">
        <v>45907.33028630787</v>
      </c>
      <c r="B21328" s="294" t="s">
        <v>2264</v>
      </c>
    </row>
    <row r="21329">
      <c r="A21329" s="441">
        <v>45907.330740509264</v>
      </c>
      <c r="B21329" s="294" t="s">
        <v>10536</v>
      </c>
    </row>
    <row r="21330">
      <c r="A21330" s="441">
        <v>45907.33075122685</v>
      </c>
      <c r="B21330" s="294" t="s">
        <v>2719</v>
      </c>
    </row>
    <row r="21331">
      <c r="A21331" s="441">
        <v>45907.33075596065</v>
      </c>
      <c r="B21331" s="294" t="s">
        <v>6192</v>
      </c>
    </row>
    <row r="21332">
      <c r="A21332" s="441">
        <v>45907.33076809028</v>
      </c>
      <c r="B21332" s="294" t="s">
        <v>10537</v>
      </c>
    </row>
    <row r="21333">
      <c r="A21333" s="441">
        <v>45907.33077853009</v>
      </c>
      <c r="B21333" s="294" t="s">
        <v>2719</v>
      </c>
    </row>
    <row r="21334">
      <c r="A21334" s="441">
        <v>45907.33078737269</v>
      </c>
      <c r="B21334" s="294" t="s">
        <v>10102</v>
      </c>
    </row>
    <row r="21335">
      <c r="A21335" s="441">
        <v>45907.33080693287</v>
      </c>
      <c r="B21335" s="294" t="s">
        <v>10538</v>
      </c>
    </row>
    <row r="21336">
      <c r="A21336" s="441">
        <v>45907.332268784725</v>
      </c>
      <c r="B21336" s="294" t="s">
        <v>10539</v>
      </c>
    </row>
    <row r="21337">
      <c r="A21337" s="441">
        <v>45907.33227274306</v>
      </c>
      <c r="B21337" s="294" t="s">
        <v>2274</v>
      </c>
    </row>
    <row r="21338">
      <c r="A21338" s="441">
        <v>45907.332281469906</v>
      </c>
      <c r="B21338" s="294" t="s">
        <v>2719</v>
      </c>
    </row>
    <row r="21339">
      <c r="A21339" s="441">
        <v>45907.33228545139</v>
      </c>
      <c r="B21339" s="294" t="s">
        <v>2725</v>
      </c>
    </row>
    <row r="21340">
      <c r="A21340" s="441">
        <v>45907.332289224534</v>
      </c>
      <c r="B21340" s="294" t="s">
        <v>10491</v>
      </c>
    </row>
    <row r="21341">
      <c r="A21341" s="441">
        <v>45907.33229305556</v>
      </c>
      <c r="B21341" s="294" t="s">
        <v>10492</v>
      </c>
    </row>
    <row r="21342">
      <c r="A21342" s="441">
        <v>45907.3324511574</v>
      </c>
      <c r="B21342" s="294" t="s">
        <v>2278</v>
      </c>
    </row>
    <row r="21343">
      <c r="A21343" s="441">
        <v>45907.33247255787</v>
      </c>
      <c r="B21343" s="294" t="s">
        <v>10540</v>
      </c>
    </row>
    <row r="21344">
      <c r="A21344" s="441">
        <v>45907.33250445602</v>
      </c>
      <c r="B21344" s="294" t="s">
        <v>2280</v>
      </c>
    </row>
    <row r="21345">
      <c r="A21345" s="441">
        <v>45907.332516979164</v>
      </c>
      <c r="B21345" s="294" t="s">
        <v>2281</v>
      </c>
    </row>
    <row r="21346">
      <c r="A21346" s="441">
        <v>45907.33269850694</v>
      </c>
      <c r="B21346" s="294" t="s">
        <v>10102</v>
      </c>
    </row>
    <row r="21347">
      <c r="A21347" s="441">
        <v>45907.3327025</v>
      </c>
      <c r="B21347" s="294" t="s">
        <v>2285</v>
      </c>
    </row>
    <row r="21348">
      <c r="A21348" s="441">
        <v>45907.33270817129</v>
      </c>
      <c r="B21348" s="294" t="s">
        <v>10541</v>
      </c>
    </row>
    <row r="21349">
      <c r="A21349" s="441">
        <v>45907.33271609954</v>
      </c>
      <c r="B21349" s="294" t="s">
        <v>10542</v>
      </c>
    </row>
    <row r="21350">
      <c r="A21350" s="441">
        <v>45907.34470018519</v>
      </c>
      <c r="B21350" s="294" t="s">
        <v>10543</v>
      </c>
    </row>
    <row r="21351">
      <c r="A21351" s="441">
        <v>45907.34470454861</v>
      </c>
      <c r="B21351" s="294" t="s">
        <v>2260</v>
      </c>
    </row>
    <row r="21352">
      <c r="A21352" s="441">
        <v>45907.34470861111</v>
      </c>
      <c r="B21352" s="294" t="s">
        <v>2963</v>
      </c>
    </row>
    <row r="21353">
      <c r="A21353" s="441">
        <v>45907.344711446756</v>
      </c>
      <c r="B21353" s="294" t="s">
        <v>2264</v>
      </c>
    </row>
    <row r="21354">
      <c r="A21354" s="441">
        <v>45907.344821666666</v>
      </c>
      <c r="B21354" s="294" t="s">
        <v>10544</v>
      </c>
    </row>
    <row r="21355">
      <c r="A21355" s="441">
        <v>45907.34482579862</v>
      </c>
      <c r="B21355" s="294" t="s">
        <v>2260</v>
      </c>
    </row>
    <row r="21356">
      <c r="A21356" s="441">
        <v>45907.34482978009</v>
      </c>
      <c r="B21356" s="294" t="s">
        <v>2963</v>
      </c>
    </row>
    <row r="21357">
      <c r="A21357" s="441">
        <v>45907.34483356481</v>
      </c>
      <c r="B21357" s="294" t="s">
        <v>2262</v>
      </c>
    </row>
    <row r="21358">
      <c r="A21358" s="441">
        <v>45907.34484315972</v>
      </c>
      <c r="B21358" s="294" t="s">
        <v>10545</v>
      </c>
    </row>
    <row r="21359">
      <c r="A21359" s="441">
        <v>45907.34485524306</v>
      </c>
      <c r="B21359" s="294" t="s">
        <v>2264</v>
      </c>
    </row>
    <row r="21360">
      <c r="A21360" s="441">
        <v>45907.345287766206</v>
      </c>
      <c r="B21360" s="294" t="s">
        <v>10546</v>
      </c>
    </row>
    <row r="21361">
      <c r="A21361" s="441">
        <v>45907.34529841435</v>
      </c>
      <c r="B21361" s="294" t="s">
        <v>3461</v>
      </c>
    </row>
    <row r="21362">
      <c r="A21362" s="441">
        <v>45907.34530369213</v>
      </c>
      <c r="B21362" s="294" t="s">
        <v>3462</v>
      </c>
    </row>
    <row r="21363">
      <c r="A21363" s="441">
        <v>45907.34531145833</v>
      </c>
      <c r="B21363" s="294" t="s">
        <v>10547</v>
      </c>
    </row>
    <row r="21364">
      <c r="A21364" s="441">
        <v>45907.34532180555</v>
      </c>
      <c r="B21364" s="294" t="s">
        <v>3461</v>
      </c>
    </row>
    <row r="21365">
      <c r="A21365" s="441">
        <v>45907.34533060185</v>
      </c>
      <c r="B21365" s="294" t="s">
        <v>10102</v>
      </c>
    </row>
    <row r="21366">
      <c r="A21366" s="441">
        <v>45907.345351689815</v>
      </c>
      <c r="B21366" s="294" t="s">
        <v>10548</v>
      </c>
    </row>
    <row r="21367">
      <c r="A21367" s="441">
        <v>45907.346634201385</v>
      </c>
      <c r="B21367" s="294" t="s">
        <v>10549</v>
      </c>
    </row>
    <row r="21368">
      <c r="A21368" s="441">
        <v>45907.34664631945</v>
      </c>
      <c r="B21368" s="294" t="s">
        <v>2274</v>
      </c>
    </row>
    <row r="21369">
      <c r="A21369" s="441">
        <v>45907.34665697916</v>
      </c>
      <c r="B21369" s="294" t="s">
        <v>3461</v>
      </c>
    </row>
    <row r="21370">
      <c r="A21370" s="441">
        <v>45907.34666190972</v>
      </c>
      <c r="B21370" s="294" t="s">
        <v>3466</v>
      </c>
    </row>
    <row r="21371">
      <c r="A21371" s="441">
        <v>45907.34666678241</v>
      </c>
      <c r="B21371" s="294" t="s">
        <v>10491</v>
      </c>
    </row>
    <row r="21372">
      <c r="A21372" s="441">
        <v>45907.34667130787</v>
      </c>
      <c r="B21372" s="294" t="s">
        <v>10492</v>
      </c>
    </row>
    <row r="21373">
      <c r="A21373" s="441">
        <v>45907.346793206016</v>
      </c>
      <c r="B21373" s="294" t="s">
        <v>2374</v>
      </c>
    </row>
    <row r="21374">
      <c r="A21374" s="441">
        <v>45907.34681484954</v>
      </c>
      <c r="B21374" s="294" t="s">
        <v>10550</v>
      </c>
    </row>
    <row r="21375">
      <c r="A21375" s="441">
        <v>45907.34684182871</v>
      </c>
      <c r="B21375" s="294" t="s">
        <v>2280</v>
      </c>
    </row>
    <row r="21376">
      <c r="A21376" s="441">
        <v>45907.346854247684</v>
      </c>
      <c r="B21376" s="294" t="s">
        <v>2281</v>
      </c>
    </row>
    <row r="21377">
      <c r="A21377" s="441">
        <v>45907.346939560186</v>
      </c>
      <c r="B21377" s="294" t="s">
        <v>10102</v>
      </c>
    </row>
    <row r="21378">
      <c r="A21378" s="441">
        <v>45907.34694400463</v>
      </c>
      <c r="B21378" s="294" t="s">
        <v>2285</v>
      </c>
    </row>
    <row r="21379">
      <c r="A21379" s="441">
        <v>45907.346951851854</v>
      </c>
      <c r="B21379" s="294" t="s">
        <v>10551</v>
      </c>
    </row>
    <row r="21380">
      <c r="A21380" s="441">
        <v>45907.34696094907</v>
      </c>
      <c r="B21380" s="294" t="s">
        <v>10552</v>
      </c>
    </row>
    <row r="21381">
      <c r="A21381" s="441">
        <v>45907.372409386575</v>
      </c>
      <c r="B21381" s="294" t="s">
        <v>10553</v>
      </c>
    </row>
    <row r="21382">
      <c r="A21382" s="441">
        <v>45907.37241386574</v>
      </c>
      <c r="B21382" s="294" t="s">
        <v>2260</v>
      </c>
    </row>
    <row r="21383">
      <c r="A21383" s="441">
        <v>45907.3724184375</v>
      </c>
      <c r="B21383" s="294" t="s">
        <v>4026</v>
      </c>
    </row>
    <row r="21384">
      <c r="A21384" s="441">
        <v>45907.37243429398</v>
      </c>
      <c r="B21384" s="294" t="s">
        <v>2264</v>
      </c>
    </row>
    <row r="21385">
      <c r="A21385" s="441">
        <v>45907.37507171296</v>
      </c>
      <c r="B21385" s="294" t="s">
        <v>2290</v>
      </c>
    </row>
    <row r="21386">
      <c r="A21386" s="441">
        <v>45907.37572953704</v>
      </c>
      <c r="B21386" s="294" t="s">
        <v>3563</v>
      </c>
    </row>
    <row r="21387">
      <c r="A21387" s="441">
        <v>45907.37573211806</v>
      </c>
      <c r="B21387" s="294" t="s">
        <v>3022</v>
      </c>
    </row>
    <row r="21388">
      <c r="A21388" s="441">
        <v>45907.37592925926</v>
      </c>
      <c r="B21388" s="294" t="s">
        <v>10554</v>
      </c>
    </row>
    <row r="21389">
      <c r="A21389" s="441">
        <v>45907.37597260417</v>
      </c>
      <c r="B21389" s="294" t="s">
        <v>10555</v>
      </c>
    </row>
    <row r="21390">
      <c r="A21390" s="441">
        <v>45907.37598121528</v>
      </c>
      <c r="B21390" s="294" t="s">
        <v>10102</v>
      </c>
    </row>
    <row r="21391">
      <c r="A21391" s="441">
        <v>45907.37598611111</v>
      </c>
      <c r="B21391" s="294" t="s">
        <v>10102</v>
      </c>
    </row>
    <row r="21392">
      <c r="A21392" s="441">
        <v>45907.38043560185</v>
      </c>
      <c r="B21392" s="294" t="s">
        <v>10556</v>
      </c>
    </row>
    <row r="21393">
      <c r="A21393" s="441">
        <v>45907.38043898148</v>
      </c>
      <c r="B21393" s="294" t="s">
        <v>2260</v>
      </c>
    </row>
    <row r="21394">
      <c r="A21394" s="441">
        <v>45907.380442395835</v>
      </c>
      <c r="B21394" s="294" t="s">
        <v>4026</v>
      </c>
    </row>
    <row r="21395">
      <c r="A21395" s="441">
        <v>45907.38044583333</v>
      </c>
      <c r="B21395" s="294" t="s">
        <v>2264</v>
      </c>
    </row>
    <row r="21396">
      <c r="A21396" s="441">
        <v>45907.38109851852</v>
      </c>
      <c r="B21396" s="294" t="s">
        <v>10557</v>
      </c>
    </row>
    <row r="21397">
      <c r="A21397" s="441">
        <v>45907.38110118055</v>
      </c>
      <c r="B21397" s="294" t="s">
        <v>2260</v>
      </c>
    </row>
    <row r="21398">
      <c r="A21398" s="441">
        <v>45907.38110388889</v>
      </c>
      <c r="B21398" s="294" t="s">
        <v>2414</v>
      </c>
    </row>
    <row r="21399">
      <c r="A21399" s="441">
        <v>45907.381106608795</v>
      </c>
      <c r="B21399" s="294" t="s">
        <v>2264</v>
      </c>
    </row>
    <row r="21400">
      <c r="A21400" s="441">
        <v>45907.38134478009</v>
      </c>
      <c r="B21400" s="294" t="s">
        <v>10558</v>
      </c>
    </row>
    <row r="21401">
      <c r="A21401" s="441">
        <v>45907.381347835646</v>
      </c>
      <c r="B21401" s="294" t="s">
        <v>2260</v>
      </c>
    </row>
    <row r="21402">
      <c r="A21402" s="441">
        <v>45907.381350682874</v>
      </c>
      <c r="B21402" s="294" t="s">
        <v>2414</v>
      </c>
    </row>
    <row r="21403">
      <c r="A21403" s="441">
        <v>45907.3813533912</v>
      </c>
      <c r="B21403" s="294" t="s">
        <v>2264</v>
      </c>
    </row>
    <row r="21404">
      <c r="A21404" s="441">
        <v>45907.38168063658</v>
      </c>
      <c r="B21404" s="294" t="s">
        <v>10559</v>
      </c>
    </row>
    <row r="21405">
      <c r="A21405" s="441">
        <v>45907.381684699074</v>
      </c>
      <c r="B21405" s="294" t="s">
        <v>2260</v>
      </c>
    </row>
    <row r="21406">
      <c r="A21406" s="441">
        <v>45907.38169172454</v>
      </c>
      <c r="B21406" s="294" t="s">
        <v>2414</v>
      </c>
    </row>
    <row r="21407">
      <c r="A21407" s="441">
        <v>45907.38169570602</v>
      </c>
      <c r="B21407" s="294" t="s">
        <v>2264</v>
      </c>
    </row>
    <row r="21408">
      <c r="A21408" s="441">
        <v>45907.38828025463</v>
      </c>
      <c r="B21408" s="294" t="s">
        <v>10560</v>
      </c>
    </row>
    <row r="21409">
      <c r="A21409" s="441">
        <v>45907.388294247685</v>
      </c>
      <c r="B21409" s="294" t="s">
        <v>2260</v>
      </c>
    </row>
    <row r="21410">
      <c r="A21410" s="441">
        <v>45907.38830744213</v>
      </c>
      <c r="B21410" s="294" t="s">
        <v>4026</v>
      </c>
    </row>
    <row r="21411">
      <c r="A21411" s="441">
        <v>45907.38831068287</v>
      </c>
      <c r="B21411" s="294" t="s">
        <v>2264</v>
      </c>
    </row>
    <row r="21412">
      <c r="A21412" s="441">
        <v>45907.390711851855</v>
      </c>
      <c r="B21412" s="294" t="s">
        <v>10561</v>
      </c>
    </row>
    <row r="21413">
      <c r="A21413" s="441">
        <v>45907.390719166666</v>
      </c>
      <c r="B21413" s="294" t="s">
        <v>4045</v>
      </c>
    </row>
    <row r="21414">
      <c r="A21414" s="441">
        <v>45907.39072273148</v>
      </c>
      <c r="B21414" s="294" t="s">
        <v>2398</v>
      </c>
    </row>
    <row r="21415">
      <c r="A21415" s="441">
        <v>45907.39072905092</v>
      </c>
      <c r="B21415" s="294" t="s">
        <v>2399</v>
      </c>
    </row>
    <row r="21416">
      <c r="A21416" s="441">
        <v>45907.3907363426</v>
      </c>
      <c r="B21416" s="294" t="s">
        <v>4045</v>
      </c>
    </row>
    <row r="21417">
      <c r="A21417" s="441">
        <v>45907.39074239583</v>
      </c>
      <c r="B21417" s="294" t="s">
        <v>10102</v>
      </c>
    </row>
    <row r="21418">
      <c r="A21418" s="441">
        <v>45907.39075268518</v>
      </c>
      <c r="B21418" s="294" t="s">
        <v>10562</v>
      </c>
    </row>
    <row r="21419">
      <c r="A21419" s="441">
        <v>45907.3915221412</v>
      </c>
      <c r="B21419" s="294" t="s">
        <v>10563</v>
      </c>
    </row>
    <row r="21420">
      <c r="A21420" s="441">
        <v>45907.39152826389</v>
      </c>
      <c r="B21420" s="294" t="s">
        <v>2603</v>
      </c>
    </row>
    <row r="21421">
      <c r="A21421" s="441">
        <v>45907.391534849536</v>
      </c>
      <c r="B21421" s="294" t="s">
        <v>2398</v>
      </c>
    </row>
    <row r="21422">
      <c r="A21422" s="441">
        <v>45907.39154152777</v>
      </c>
      <c r="B21422" s="294" t="s">
        <v>2399</v>
      </c>
    </row>
    <row r="21423">
      <c r="A21423" s="441">
        <v>45907.39154774306</v>
      </c>
      <c r="B21423" s="294" t="s">
        <v>2603</v>
      </c>
    </row>
    <row r="21424">
      <c r="A21424" s="441">
        <v>45907.391554814814</v>
      </c>
      <c r="B21424" s="294" t="s">
        <v>10102</v>
      </c>
    </row>
    <row r="21425">
      <c r="A21425" s="441">
        <v>45907.391564351856</v>
      </c>
      <c r="B21425" s="294" t="s">
        <v>10564</v>
      </c>
    </row>
    <row r="21426">
      <c r="A21426" s="441">
        <v>45907.391886944446</v>
      </c>
      <c r="B21426" s="294" t="s">
        <v>10565</v>
      </c>
    </row>
    <row r="21427">
      <c r="A21427" s="441">
        <v>45907.39188686342</v>
      </c>
      <c r="B21427" s="294" t="s">
        <v>10566</v>
      </c>
    </row>
    <row r="21428">
      <c r="A21428" s="441">
        <v>45907.39189134259</v>
      </c>
      <c r="B21428" s="294" t="s">
        <v>2274</v>
      </c>
    </row>
    <row r="21429">
      <c r="A21429" s="441">
        <v>45907.391895810186</v>
      </c>
      <c r="B21429" s="294" t="s">
        <v>9711</v>
      </c>
    </row>
    <row r="21430">
      <c r="A21430" s="441">
        <v>45907.39189914352</v>
      </c>
      <c r="B21430" s="294" t="s">
        <v>2603</v>
      </c>
    </row>
    <row r="21431">
      <c r="A21431" s="441">
        <v>45907.39189976852</v>
      </c>
      <c r="B21431" s="294" t="s">
        <v>2398</v>
      </c>
    </row>
    <row r="21432">
      <c r="A21432" s="441">
        <v>45907.39190307871</v>
      </c>
      <c r="B21432" s="294" t="s">
        <v>2615</v>
      </c>
    </row>
    <row r="21433">
      <c r="A21433" s="441">
        <v>45907.39190685185</v>
      </c>
      <c r="B21433" s="294" t="s">
        <v>10491</v>
      </c>
    </row>
    <row r="21434">
      <c r="A21434" s="441">
        <v>45907.39190765047</v>
      </c>
      <c r="B21434" s="294" t="s">
        <v>2399</v>
      </c>
    </row>
    <row r="21435">
      <c r="A21435" s="441">
        <v>45907.39191039352</v>
      </c>
      <c r="B21435" s="294" t="s">
        <v>10492</v>
      </c>
    </row>
    <row r="21436">
      <c r="A21436" s="441">
        <v>45907.39192064815</v>
      </c>
      <c r="B21436" s="294" t="s">
        <v>9711</v>
      </c>
    </row>
    <row r="21437">
      <c r="A21437" s="441">
        <v>45907.39192634259</v>
      </c>
      <c r="B21437" s="294" t="s">
        <v>10102</v>
      </c>
    </row>
    <row r="21438">
      <c r="A21438" s="441">
        <v>45907.39193813657</v>
      </c>
      <c r="B21438" s="294" t="s">
        <v>10567</v>
      </c>
    </row>
    <row r="21439">
      <c r="A21439" s="441">
        <v>45907.39199675926</v>
      </c>
      <c r="B21439" s="294" t="s">
        <v>10568</v>
      </c>
    </row>
    <row r="21440">
      <c r="A21440" s="441">
        <v>45907.391999907406</v>
      </c>
      <c r="B21440" s="294" t="s">
        <v>2274</v>
      </c>
    </row>
    <row r="21441">
      <c r="A21441" s="441">
        <v>45907.392008043986</v>
      </c>
      <c r="B21441" s="294" t="s">
        <v>4045</v>
      </c>
    </row>
    <row r="21442">
      <c r="A21442" s="441">
        <v>45907.392020127314</v>
      </c>
      <c r="B21442" s="294" t="s">
        <v>2374</v>
      </c>
    </row>
    <row r="21443">
      <c r="A21443" s="441">
        <v>45907.39202076389</v>
      </c>
      <c r="B21443" s="294" t="s">
        <v>4050</v>
      </c>
    </row>
    <row r="21444">
      <c r="A21444" s="441">
        <v>45907.392032592594</v>
      </c>
      <c r="B21444" s="294" t="s">
        <v>10491</v>
      </c>
    </row>
    <row r="21445">
      <c r="A21445" s="441">
        <v>45907.392044004635</v>
      </c>
      <c r="B21445" s="294" t="s">
        <v>10492</v>
      </c>
    </row>
    <row r="21446">
      <c r="A21446" s="441">
        <v>45907.39205111111</v>
      </c>
      <c r="B21446" s="294" t="s">
        <v>10569</v>
      </c>
    </row>
    <row r="21447">
      <c r="A21447" s="441">
        <v>45907.39207253473</v>
      </c>
      <c r="B21447" s="294" t="s">
        <v>2280</v>
      </c>
    </row>
    <row r="21448">
      <c r="A21448" s="441">
        <v>45907.392084374995</v>
      </c>
      <c r="B21448" s="294" t="s">
        <v>2281</v>
      </c>
    </row>
    <row r="21449">
      <c r="A21449" s="441">
        <v>45907.39213136574</v>
      </c>
      <c r="B21449" s="294" t="s">
        <v>2278</v>
      </c>
    </row>
    <row r="21450">
      <c r="A21450" s="441">
        <v>45907.39214447916</v>
      </c>
      <c r="B21450" s="294" t="s">
        <v>10570</v>
      </c>
    </row>
    <row r="21451">
      <c r="A21451" s="441">
        <v>45907.39215722222</v>
      </c>
      <c r="B21451" s="294" t="s">
        <v>2280</v>
      </c>
    </row>
    <row r="21452">
      <c r="A21452" s="441">
        <v>45907.39216700231</v>
      </c>
      <c r="B21452" s="294" t="s">
        <v>2281</v>
      </c>
    </row>
    <row r="21453">
      <c r="A21453" s="441">
        <v>45907.392173518514</v>
      </c>
      <c r="B21453" s="294" t="s">
        <v>2767</v>
      </c>
    </row>
    <row r="21454">
      <c r="A21454" s="441">
        <v>45907.39217875</v>
      </c>
      <c r="B21454" s="294" t="s">
        <v>10571</v>
      </c>
    </row>
    <row r="21455">
      <c r="A21455" s="441">
        <v>45907.39220277777</v>
      </c>
      <c r="B21455" s="294" t="s">
        <v>5120</v>
      </c>
    </row>
    <row r="21456">
      <c r="A21456" s="441">
        <v>45907.39220753472</v>
      </c>
      <c r="B21456" s="294" t="s">
        <v>10572</v>
      </c>
    </row>
    <row r="21457">
      <c r="A21457" s="441">
        <v>45907.39223680556</v>
      </c>
      <c r="B21457" s="294" t="s">
        <v>5122</v>
      </c>
    </row>
    <row r="21458">
      <c r="A21458" s="441">
        <v>45907.39224313658</v>
      </c>
      <c r="B21458" s="294" t="s">
        <v>10102</v>
      </c>
    </row>
    <row r="21459">
      <c r="A21459" s="441">
        <v>45907.392246828706</v>
      </c>
      <c r="B21459" s="294" t="s">
        <v>2285</v>
      </c>
    </row>
    <row r="21460">
      <c r="A21460" s="441">
        <v>45907.39225152778</v>
      </c>
      <c r="B21460" s="294" t="s">
        <v>10573</v>
      </c>
    </row>
    <row r="21461">
      <c r="A21461" s="441">
        <v>45907.39225873843</v>
      </c>
      <c r="B21461" s="294" t="s">
        <v>10574</v>
      </c>
    </row>
    <row r="21462">
      <c r="A21462" s="441">
        <v>45907.392279907406</v>
      </c>
      <c r="B21462" s="294" t="s">
        <v>10575</v>
      </c>
    </row>
    <row r="21463">
      <c r="A21463" s="441">
        <v>45907.39233248842</v>
      </c>
      <c r="B21463" s="294" t="s">
        <v>10576</v>
      </c>
    </row>
    <row r="21464">
      <c r="A21464" s="441">
        <v>45907.392339479164</v>
      </c>
      <c r="B21464" s="294" t="s">
        <v>2612</v>
      </c>
    </row>
    <row r="21465">
      <c r="A21465" s="441">
        <v>45907.39234946759</v>
      </c>
      <c r="B21465" s="294" t="s">
        <v>2398</v>
      </c>
    </row>
    <row r="21466">
      <c r="A21466" s="441">
        <v>45907.39236115741</v>
      </c>
      <c r="B21466" s="294" t="s">
        <v>2399</v>
      </c>
    </row>
    <row r="21467">
      <c r="A21467" s="441">
        <v>45907.392369293986</v>
      </c>
      <c r="B21467" s="294" t="s">
        <v>2612</v>
      </c>
    </row>
    <row r="21468">
      <c r="A21468" s="441">
        <v>45907.39237530093</v>
      </c>
      <c r="B21468" s="294" t="s">
        <v>10102</v>
      </c>
    </row>
    <row r="21469">
      <c r="A21469" s="441">
        <v>45907.392385914354</v>
      </c>
      <c r="B21469" s="294" t="s">
        <v>10577</v>
      </c>
    </row>
    <row r="21470">
      <c r="A21470" s="441">
        <v>45907.39239523148</v>
      </c>
      <c r="B21470" s="294" t="s">
        <v>10578</v>
      </c>
    </row>
    <row r="21471">
      <c r="A21471" s="441">
        <v>45907.3924021412</v>
      </c>
      <c r="B21471" s="294" t="s">
        <v>10208</v>
      </c>
    </row>
    <row r="21472">
      <c r="A21472" s="441">
        <v>45907.39241086805</v>
      </c>
      <c r="B21472" s="294" t="s">
        <v>10102</v>
      </c>
    </row>
    <row r="21473">
      <c r="A21473" s="441">
        <v>45907.39241399306</v>
      </c>
      <c r="B21473" s="294" t="s">
        <v>2285</v>
      </c>
    </row>
    <row r="21474">
      <c r="A21474" s="441">
        <v>45907.39241951389</v>
      </c>
      <c r="B21474" s="294" t="s">
        <v>10579</v>
      </c>
    </row>
    <row r="21475">
      <c r="A21475" s="441">
        <v>45907.39243744213</v>
      </c>
      <c r="B21475" s="294" t="s">
        <v>10580</v>
      </c>
    </row>
    <row r="21476">
      <c r="A21476" s="441">
        <v>45907.39274005787</v>
      </c>
      <c r="B21476" s="294" t="s">
        <v>10581</v>
      </c>
    </row>
    <row r="21477">
      <c r="A21477" s="441">
        <v>45907.39274414352</v>
      </c>
      <c r="B21477" s="294" t="s">
        <v>2274</v>
      </c>
    </row>
    <row r="21478">
      <c r="A21478" s="441">
        <v>45907.39275084491</v>
      </c>
      <c r="B21478" s="294" t="s">
        <v>2612</v>
      </c>
    </row>
    <row r="21479">
      <c r="A21479" s="441">
        <v>45907.39275380787</v>
      </c>
      <c r="B21479" s="294" t="s">
        <v>3957</v>
      </c>
    </row>
    <row r="21480">
      <c r="A21480" s="441">
        <v>45907.392757141206</v>
      </c>
      <c r="B21480" s="294" t="s">
        <v>10491</v>
      </c>
    </row>
    <row r="21481">
      <c r="A21481" s="441">
        <v>45907.39276043982</v>
      </c>
      <c r="B21481" s="294" t="s">
        <v>10492</v>
      </c>
    </row>
    <row r="21482">
      <c r="A21482" s="441">
        <v>45907.392856122686</v>
      </c>
      <c r="B21482" s="294" t="s">
        <v>2374</v>
      </c>
    </row>
    <row r="21483">
      <c r="A21483" s="441">
        <v>45907.392868599534</v>
      </c>
      <c r="B21483" s="294" t="s">
        <v>10582</v>
      </c>
    </row>
    <row r="21484">
      <c r="A21484" s="441">
        <v>45907.39290077546</v>
      </c>
      <c r="B21484" s="294" t="s">
        <v>2280</v>
      </c>
    </row>
    <row r="21485">
      <c r="A21485" s="441">
        <v>45907.392911620365</v>
      </c>
      <c r="B21485" s="294" t="s">
        <v>2281</v>
      </c>
    </row>
    <row r="21486">
      <c r="A21486" s="441">
        <v>45907.3929918287</v>
      </c>
      <c r="B21486" s="294" t="s">
        <v>4316</v>
      </c>
    </row>
    <row r="21487">
      <c r="A21487" s="441">
        <v>45907.39299662037</v>
      </c>
      <c r="B21487" s="294" t="s">
        <v>10583</v>
      </c>
    </row>
    <row r="21488">
      <c r="A21488" s="441">
        <v>45907.39307788195</v>
      </c>
      <c r="B21488" s="294" t="s">
        <v>10584</v>
      </c>
    </row>
    <row r="21489">
      <c r="A21489" s="441">
        <v>45907.39316010417</v>
      </c>
      <c r="B21489" s="294" t="s">
        <v>10585</v>
      </c>
    </row>
    <row r="21490">
      <c r="A21490" s="441">
        <v>45907.39317556713</v>
      </c>
      <c r="B21490" s="294" t="s">
        <v>10208</v>
      </c>
    </row>
    <row r="21491">
      <c r="A21491" s="441">
        <v>45907.39318144676</v>
      </c>
      <c r="B21491" s="294" t="s">
        <v>10102</v>
      </c>
    </row>
    <row r="21492">
      <c r="A21492" s="441">
        <v>45907.393184189816</v>
      </c>
      <c r="B21492" s="294" t="s">
        <v>2285</v>
      </c>
    </row>
    <row r="21493">
      <c r="A21493" s="441">
        <v>45907.39318886574</v>
      </c>
      <c r="B21493" s="294" t="s">
        <v>10586</v>
      </c>
    </row>
    <row r="21494">
      <c r="A21494" s="441">
        <v>45907.39319635417</v>
      </c>
      <c r="B21494" s="294" t="s">
        <v>10587</v>
      </c>
    </row>
    <row r="21495">
      <c r="A21495" s="441">
        <v>45907.39330170139</v>
      </c>
      <c r="B21495" s="294" t="s">
        <v>10588</v>
      </c>
    </row>
    <row r="21496">
      <c r="A21496" s="441">
        <v>45907.39330575231</v>
      </c>
      <c r="B21496" s="294" t="s">
        <v>2274</v>
      </c>
    </row>
    <row r="21497">
      <c r="A21497" s="441">
        <v>45907.39331407407</v>
      </c>
      <c r="B21497" s="294" t="s">
        <v>9711</v>
      </c>
    </row>
    <row r="21498">
      <c r="A21498" s="441">
        <v>45907.39331758102</v>
      </c>
      <c r="B21498" s="294" t="s">
        <v>9714</v>
      </c>
    </row>
    <row r="21499">
      <c r="A21499" s="441">
        <v>45907.393320902775</v>
      </c>
      <c r="B21499" s="294" t="s">
        <v>10491</v>
      </c>
    </row>
    <row r="21500">
      <c r="A21500" s="441">
        <v>45907.393324386576</v>
      </c>
      <c r="B21500" s="294" t="s">
        <v>10492</v>
      </c>
    </row>
    <row r="21501">
      <c r="A21501" s="441">
        <v>45907.393429895834</v>
      </c>
      <c r="B21501" s="294" t="s">
        <v>2374</v>
      </c>
    </row>
    <row r="21502">
      <c r="A21502" s="441">
        <v>45907.3934482176</v>
      </c>
      <c r="B21502" s="294" t="s">
        <v>10589</v>
      </c>
    </row>
    <row r="21503">
      <c r="A21503" s="441">
        <v>45907.393471574076</v>
      </c>
      <c r="B21503" s="294" t="s">
        <v>2280</v>
      </c>
    </row>
    <row r="21504">
      <c r="A21504" s="441">
        <v>45907.3934828125</v>
      </c>
      <c r="B21504" s="294" t="s">
        <v>2281</v>
      </c>
    </row>
    <row r="21505">
      <c r="A21505" s="441">
        <v>45907.39357005787</v>
      </c>
      <c r="B21505" s="294" t="s">
        <v>10590</v>
      </c>
    </row>
    <row r="21506">
      <c r="A21506" s="441">
        <v>45907.393575208334</v>
      </c>
      <c r="B21506" s="294" t="s">
        <v>10591</v>
      </c>
    </row>
    <row r="21507">
      <c r="A21507" s="441">
        <v>45907.39367815972</v>
      </c>
      <c r="B21507" s="294" t="s">
        <v>10592</v>
      </c>
    </row>
    <row r="21508">
      <c r="A21508" s="441">
        <v>45907.393795509255</v>
      </c>
      <c r="B21508" s="294" t="s">
        <v>10593</v>
      </c>
    </row>
    <row r="21509">
      <c r="A21509" s="441">
        <v>45907.393801701386</v>
      </c>
      <c r="B21509" s="294" t="s">
        <v>10208</v>
      </c>
    </row>
    <row r="21510">
      <c r="A21510" s="441">
        <v>45907.3938087037</v>
      </c>
      <c r="B21510" s="294" t="s">
        <v>10102</v>
      </c>
    </row>
    <row r="21511">
      <c r="A21511" s="441">
        <v>45907.393812442126</v>
      </c>
      <c r="B21511" s="294" t="s">
        <v>2285</v>
      </c>
    </row>
    <row r="21512">
      <c r="A21512" s="441">
        <v>45907.39381765046</v>
      </c>
      <c r="B21512" s="294" t="s">
        <v>10594</v>
      </c>
    </row>
    <row r="21513">
      <c r="A21513" s="441">
        <v>45907.39382486111</v>
      </c>
      <c r="B21513" s="294" t="s">
        <v>10595</v>
      </c>
    </row>
    <row r="21514">
      <c r="A21514" s="441">
        <v>45907.426907534726</v>
      </c>
      <c r="B21514" s="294" t="s">
        <v>10596</v>
      </c>
    </row>
    <row r="21515">
      <c r="A21515" s="441">
        <v>45907.4269103125</v>
      </c>
      <c r="B21515" s="294" t="s">
        <v>2260</v>
      </c>
    </row>
    <row r="21516">
      <c r="A21516" s="441">
        <v>45907.42691363426</v>
      </c>
      <c r="B21516" s="294" t="s">
        <v>4026</v>
      </c>
    </row>
    <row r="21517">
      <c r="A21517" s="441">
        <v>45907.42691679398</v>
      </c>
      <c r="B21517" s="294" t="s">
        <v>2264</v>
      </c>
    </row>
    <row r="21518">
      <c r="A21518" s="441">
        <v>45907.52651993056</v>
      </c>
      <c r="B21518" s="294" t="s">
        <v>10597</v>
      </c>
    </row>
    <row r="21519">
      <c r="A21519" s="441">
        <v>45907.52652703704</v>
      </c>
      <c r="B21519" s="294" t="s">
        <v>2532</v>
      </c>
    </row>
    <row r="21520">
      <c r="A21520" s="441">
        <v>45907.52653097222</v>
      </c>
      <c r="B21520" s="294" t="s">
        <v>2533</v>
      </c>
    </row>
    <row r="21521">
      <c r="A21521" s="441">
        <v>45907.52655079861</v>
      </c>
      <c r="B21521" s="294" t="s">
        <v>10598</v>
      </c>
    </row>
    <row r="21522">
      <c r="A21522" s="441">
        <v>45907.52656403935</v>
      </c>
      <c r="B21522" s="294" t="s">
        <v>2532</v>
      </c>
    </row>
    <row r="21523">
      <c r="A21523" s="441">
        <v>45907.52656925926</v>
      </c>
      <c r="B21523" s="294" t="s">
        <v>10102</v>
      </c>
    </row>
    <row r="21524">
      <c r="A21524" s="441">
        <v>45907.526578414356</v>
      </c>
      <c r="B21524" s="294" t="s">
        <v>10599</v>
      </c>
    </row>
    <row r="21525">
      <c r="A21525" s="441">
        <v>45907.52726376157</v>
      </c>
      <c r="B21525" s="294" t="s">
        <v>10600</v>
      </c>
    </row>
    <row r="21526">
      <c r="A21526" s="441">
        <v>45907.527267384256</v>
      </c>
      <c r="B21526" s="294" t="s">
        <v>2274</v>
      </c>
    </row>
    <row r="21527">
      <c r="A21527" s="441">
        <v>45907.527275625005</v>
      </c>
      <c r="B21527" s="294" t="s">
        <v>2532</v>
      </c>
    </row>
    <row r="21528">
      <c r="A21528" s="441">
        <v>45907.527279155096</v>
      </c>
      <c r="B21528" s="294" t="s">
        <v>2537</v>
      </c>
    </row>
    <row r="21529">
      <c r="A21529" s="441">
        <v>45907.52729128472</v>
      </c>
      <c r="B21529" s="294" t="s">
        <v>10601</v>
      </c>
    </row>
    <row r="21530">
      <c r="A21530" s="441">
        <v>45907.52729491898</v>
      </c>
      <c r="B21530" s="294" t="s">
        <v>10602</v>
      </c>
    </row>
    <row r="21531">
      <c r="A21531" s="441">
        <v>45907.527493483794</v>
      </c>
      <c r="B21531" s="294" t="s">
        <v>2278</v>
      </c>
    </row>
    <row r="21532">
      <c r="A21532" s="441">
        <v>45907.527522476856</v>
      </c>
      <c r="B21532" s="294" t="s">
        <v>10603</v>
      </c>
    </row>
    <row r="21533">
      <c r="A21533" s="441">
        <v>45907.52756616898</v>
      </c>
      <c r="B21533" s="294" t="s">
        <v>2280</v>
      </c>
    </row>
    <row r="21534">
      <c r="A21534" s="441">
        <v>45907.52757653935</v>
      </c>
      <c r="B21534" s="294" t="s">
        <v>2281</v>
      </c>
    </row>
    <row r="21535">
      <c r="A21535" s="441">
        <v>45907.5279496875</v>
      </c>
      <c r="B21535" s="294" t="s">
        <v>10102</v>
      </c>
    </row>
    <row r="21536">
      <c r="A21536" s="441">
        <v>45907.527953136574</v>
      </c>
      <c r="B21536" s="294" t="s">
        <v>2285</v>
      </c>
    </row>
    <row r="21537">
      <c r="A21537" s="441">
        <v>45907.527958506944</v>
      </c>
      <c r="B21537" s="294" t="s">
        <v>10604</v>
      </c>
    </row>
    <row r="21538">
      <c r="A21538" s="441">
        <v>45907.527968009264</v>
      </c>
      <c r="B21538" s="294" t="s">
        <v>10605</v>
      </c>
    </row>
    <row r="21539">
      <c r="A21539" s="441">
        <v>45907.58127628472</v>
      </c>
      <c r="B21539" s="294" t="s">
        <v>10606</v>
      </c>
    </row>
    <row r="21540">
      <c r="A21540" s="441">
        <v>45907.58128092592</v>
      </c>
      <c r="B21540" s="294" t="s">
        <v>2260</v>
      </c>
    </row>
    <row r="21541">
      <c r="A21541" s="441">
        <v>45907.581284155094</v>
      </c>
      <c r="B21541" s="294" t="s">
        <v>2297</v>
      </c>
    </row>
    <row r="21542">
      <c r="A21542" s="441">
        <v>45907.58128804398</v>
      </c>
      <c r="B21542" s="294" t="s">
        <v>2264</v>
      </c>
    </row>
    <row r="21543">
      <c r="A21543" s="441">
        <v>45907.61431942129</v>
      </c>
      <c r="B21543" s="294" t="s">
        <v>10607</v>
      </c>
    </row>
    <row r="21544">
      <c r="A21544" s="441">
        <v>45907.61432771991</v>
      </c>
      <c r="B21544" s="294" t="s">
        <v>2260</v>
      </c>
    </row>
    <row r="21545">
      <c r="A21545" s="441">
        <v>45907.61433174768</v>
      </c>
      <c r="B21545" s="294" t="s">
        <v>2297</v>
      </c>
    </row>
    <row r="21546">
      <c r="A21546" s="441">
        <v>45907.61434659723</v>
      </c>
      <c r="B21546" s="294" t="s">
        <v>2264</v>
      </c>
    </row>
    <row r="21547">
      <c r="A21547" s="441">
        <v>45907.66888131945</v>
      </c>
      <c r="B21547" s="294" t="s">
        <v>10608</v>
      </c>
    </row>
    <row r="21548">
      <c r="A21548" s="441">
        <v>45907.66888769676</v>
      </c>
      <c r="B21548" s="294" t="s">
        <v>2260</v>
      </c>
    </row>
    <row r="21549">
      <c r="A21549" s="441">
        <v>45907.66890715278</v>
      </c>
      <c r="B21549" s="294" t="s">
        <v>2550</v>
      </c>
    </row>
    <row r="21550">
      <c r="A21550" s="441">
        <v>45907.66891211805</v>
      </c>
      <c r="B21550" s="294" t="s">
        <v>2264</v>
      </c>
    </row>
    <row r="21551">
      <c r="A21551" s="441">
        <v>45907.66895608796</v>
      </c>
      <c r="B21551" s="294" t="s">
        <v>10609</v>
      </c>
    </row>
    <row r="21552">
      <c r="A21552" s="441">
        <v>45907.668960717594</v>
      </c>
      <c r="B21552" s="294" t="s">
        <v>2260</v>
      </c>
    </row>
    <row r="21553">
      <c r="A21553" s="441">
        <v>45907.668965185185</v>
      </c>
      <c r="B21553" s="294" t="s">
        <v>2550</v>
      </c>
    </row>
    <row r="21554">
      <c r="A21554" s="441">
        <v>45907.66897013889</v>
      </c>
      <c r="B21554" s="294" t="s">
        <v>2264</v>
      </c>
    </row>
    <row r="21555">
      <c r="A21555" s="441">
        <v>45907.71676873842</v>
      </c>
      <c r="B21555" s="294" t="s">
        <v>10610</v>
      </c>
    </row>
    <row r="21556">
      <c r="A21556" s="441">
        <v>45907.716775625</v>
      </c>
      <c r="B21556" s="294" t="s">
        <v>2260</v>
      </c>
    </row>
    <row r="21557">
      <c r="A21557" s="441">
        <v>45907.71678122685</v>
      </c>
      <c r="B21557" s="294" t="s">
        <v>3029</v>
      </c>
    </row>
    <row r="21558">
      <c r="A21558" s="441">
        <v>45907.716809328704</v>
      </c>
      <c r="B21558" s="294" t="s">
        <v>2264</v>
      </c>
    </row>
    <row r="21559">
      <c r="A21559" s="441">
        <v>45907.75837462963</v>
      </c>
      <c r="B21559" s="294" t="s">
        <v>10113</v>
      </c>
    </row>
    <row r="21560">
      <c r="A21560" s="441">
        <v>45907.75838619213</v>
      </c>
      <c r="B21560" s="294" t="s">
        <v>10102</v>
      </c>
    </row>
    <row r="21561">
      <c r="A21561" s="441">
        <v>45907.758408912036</v>
      </c>
      <c r="B21561" s="294" t="s">
        <v>10115</v>
      </c>
    </row>
    <row r="21562">
      <c r="A21562" s="441">
        <v>45907.75841171296</v>
      </c>
      <c r="B21562" s="294" t="s">
        <v>10116</v>
      </c>
    </row>
    <row r="21563">
      <c r="A21563" s="441">
        <v>45907.758417627316</v>
      </c>
      <c r="B21563" s="294" t="s">
        <v>10102</v>
      </c>
    </row>
    <row r="21564">
      <c r="A21564" s="441">
        <v>45907.75842885417</v>
      </c>
      <c r="B21564" s="294" t="s">
        <v>10117</v>
      </c>
    </row>
    <row r="21565">
      <c r="A21565" s="441">
        <v>45907.81933561343</v>
      </c>
      <c r="B21565" s="294" t="s">
        <v>10611</v>
      </c>
    </row>
    <row r="21566">
      <c r="A21566" s="441">
        <v>45907.81934119213</v>
      </c>
      <c r="B21566" s="294" t="s">
        <v>2260</v>
      </c>
    </row>
    <row r="21567">
      <c r="A21567" s="441">
        <v>45907.819348749996</v>
      </c>
      <c r="B21567" s="294" t="s">
        <v>3060</v>
      </c>
    </row>
    <row r="21568">
      <c r="A21568" s="441">
        <v>45907.81936871528</v>
      </c>
      <c r="B21568" s="294" t="s">
        <v>2262</v>
      </c>
    </row>
    <row r="21569">
      <c r="A21569" s="441">
        <v>45907.81937806713</v>
      </c>
      <c r="B21569" s="294" t="s">
        <v>3065</v>
      </c>
    </row>
    <row r="21570">
      <c r="A21570" s="441">
        <v>45907.819395659724</v>
      </c>
      <c r="B21570" s="294" t="s">
        <v>2264</v>
      </c>
    </row>
    <row r="21571">
      <c r="A21571" s="441">
        <v>45907.82008135416</v>
      </c>
      <c r="B21571" s="294" t="s">
        <v>10612</v>
      </c>
    </row>
    <row r="21572">
      <c r="A21572" s="441">
        <v>45907.8201021412</v>
      </c>
      <c r="B21572" s="294" t="s">
        <v>3067</v>
      </c>
    </row>
    <row r="21573">
      <c r="A21573" s="441">
        <v>45907.82010655093</v>
      </c>
      <c r="B21573" s="294" t="s">
        <v>3068</v>
      </c>
    </row>
    <row r="21574">
      <c r="A21574" s="441">
        <v>45907.82012025463</v>
      </c>
      <c r="B21574" s="294" t="s">
        <v>10613</v>
      </c>
    </row>
    <row r="21575">
      <c r="A21575" s="441">
        <v>45907.82012956019</v>
      </c>
      <c r="B21575" s="294" t="s">
        <v>3067</v>
      </c>
    </row>
    <row r="21576">
      <c r="A21576" s="441">
        <v>45907.82013800926</v>
      </c>
      <c r="B21576" s="294" t="s">
        <v>10102</v>
      </c>
    </row>
    <row r="21577">
      <c r="A21577" s="441">
        <v>45907.820148819446</v>
      </c>
      <c r="B21577" s="294" t="s">
        <v>10614</v>
      </c>
    </row>
    <row r="21578">
      <c r="A21578" s="441">
        <v>45907.82096002315</v>
      </c>
      <c r="B21578" s="294" t="s">
        <v>10615</v>
      </c>
    </row>
    <row r="21579">
      <c r="A21579" s="441">
        <v>45907.82096518519</v>
      </c>
      <c r="B21579" s="294" t="s">
        <v>2274</v>
      </c>
    </row>
    <row r="21580">
      <c r="A21580" s="441">
        <v>45907.82097726852</v>
      </c>
      <c r="B21580" s="294" t="s">
        <v>3067</v>
      </c>
    </row>
    <row r="21581">
      <c r="A21581" s="441">
        <v>45907.82099221065</v>
      </c>
      <c r="B21581" s="294" t="s">
        <v>3072</v>
      </c>
    </row>
    <row r="21582">
      <c r="A21582" s="441">
        <v>45907.82099710648</v>
      </c>
      <c r="B21582" s="294" t="s">
        <v>10601</v>
      </c>
    </row>
    <row r="21583">
      <c r="A21583" s="441">
        <v>45907.82100200231</v>
      </c>
      <c r="B21583" s="294" t="s">
        <v>10602</v>
      </c>
    </row>
    <row r="21584">
      <c r="A21584" s="441">
        <v>45907.821222303246</v>
      </c>
      <c r="B21584" s="294" t="s">
        <v>2374</v>
      </c>
    </row>
    <row r="21585">
      <c r="A21585" s="441">
        <v>45907.82125472222</v>
      </c>
      <c r="B21585" s="294" t="s">
        <v>10616</v>
      </c>
    </row>
    <row r="21586">
      <c r="A21586" s="441">
        <v>45907.821320057876</v>
      </c>
      <c r="B21586" s="294" t="s">
        <v>2280</v>
      </c>
    </row>
    <row r="21587">
      <c r="A21587" s="441">
        <v>45907.821348680554</v>
      </c>
      <c r="B21587" s="294" t="s">
        <v>2281</v>
      </c>
    </row>
    <row r="21588">
      <c r="A21588" s="441">
        <v>45907.82156428241</v>
      </c>
      <c r="B21588" s="294" t="s">
        <v>10102</v>
      </c>
    </row>
    <row r="21589">
      <c r="A21589" s="441">
        <v>45907.82157076389</v>
      </c>
      <c r="B21589" s="294" t="s">
        <v>2285</v>
      </c>
    </row>
    <row r="21590">
      <c r="A21590" s="441">
        <v>45907.82157799769</v>
      </c>
      <c r="B21590" s="294" t="s">
        <v>10617</v>
      </c>
    </row>
    <row r="21591">
      <c r="A21591" s="441">
        <v>45907.82158853009</v>
      </c>
      <c r="B21591" s="294" t="s">
        <v>10618</v>
      </c>
    </row>
    <row r="21592">
      <c r="A21592" s="441">
        <v>45907.84742553241</v>
      </c>
      <c r="B21592" s="294" t="s">
        <v>10619</v>
      </c>
    </row>
    <row r="21593">
      <c r="A21593" s="441">
        <v>45907.84743815972</v>
      </c>
      <c r="B21593" s="294" t="s">
        <v>2306</v>
      </c>
    </row>
    <row r="21594">
      <c r="A21594" s="441">
        <v>45907.847463125</v>
      </c>
      <c r="B21594" s="294" t="s">
        <v>2859</v>
      </c>
    </row>
    <row r="21595">
      <c r="A21595" s="441">
        <v>45907.84748107639</v>
      </c>
      <c r="B21595" s="294" t="s">
        <v>10620</v>
      </c>
    </row>
    <row r="21596">
      <c r="A21596" s="441">
        <v>45907.84751261574</v>
      </c>
      <c r="B21596" s="294" t="s">
        <v>2306</v>
      </c>
    </row>
    <row r="21597">
      <c r="A21597" s="441">
        <v>45907.84752064815</v>
      </c>
      <c r="B21597" s="294" t="s">
        <v>10102</v>
      </c>
    </row>
    <row r="21598">
      <c r="A21598" s="441">
        <v>45907.84753650463</v>
      </c>
      <c r="B21598" s="294" t="s">
        <v>10621</v>
      </c>
    </row>
    <row r="21599">
      <c r="A21599" s="441">
        <v>45907.84856899305</v>
      </c>
      <c r="B21599" s="294" t="s">
        <v>10622</v>
      </c>
    </row>
    <row r="21600">
      <c r="A21600" s="441">
        <v>45907.84857444445</v>
      </c>
      <c r="B21600" s="294" t="s">
        <v>2274</v>
      </c>
    </row>
    <row r="21601">
      <c r="A21601" s="441">
        <v>45907.84858975695</v>
      </c>
      <c r="B21601" s="294" t="s">
        <v>2306</v>
      </c>
    </row>
    <row r="21602">
      <c r="A21602" s="441">
        <v>45907.84859708333</v>
      </c>
      <c r="B21602" s="294" t="s">
        <v>2307</v>
      </c>
    </row>
    <row r="21603">
      <c r="A21603" s="441">
        <v>45907.848602592596</v>
      </c>
      <c r="B21603" s="294" t="s">
        <v>10601</v>
      </c>
    </row>
    <row r="21604">
      <c r="A21604" s="441">
        <v>45907.84861409722</v>
      </c>
      <c r="B21604" s="294" t="s">
        <v>10602</v>
      </c>
    </row>
    <row r="21605">
      <c r="A21605" s="441">
        <v>45907.848828194445</v>
      </c>
      <c r="B21605" s="294" t="s">
        <v>2374</v>
      </c>
    </row>
    <row r="21606">
      <c r="A21606" s="441">
        <v>45907.8488478588</v>
      </c>
      <c r="B21606" s="294" t="s">
        <v>10623</v>
      </c>
    </row>
    <row r="21607">
      <c r="A21607" s="441">
        <v>45907.848928796295</v>
      </c>
      <c r="B21607" s="294" t="s">
        <v>2280</v>
      </c>
    </row>
    <row r="21608">
      <c r="A21608" s="441">
        <v>45907.848950520834</v>
      </c>
      <c r="B21608" s="294" t="s">
        <v>2281</v>
      </c>
    </row>
    <row r="21609">
      <c r="A21609" s="441">
        <v>45907.849161261576</v>
      </c>
      <c r="B21609" s="294" t="s">
        <v>10102</v>
      </c>
    </row>
    <row r="21610">
      <c r="A21610" s="441">
        <v>45907.8491675463</v>
      </c>
      <c r="B21610" s="294" t="s">
        <v>2285</v>
      </c>
    </row>
    <row r="21611">
      <c r="A21611" s="441">
        <v>45907.84917383102</v>
      </c>
      <c r="B21611" s="294" t="s">
        <v>10624</v>
      </c>
    </row>
    <row r="21612">
      <c r="A21612" s="441">
        <v>45907.84918319444</v>
      </c>
      <c r="B21612" s="294" t="s">
        <v>10625</v>
      </c>
    </row>
    <row r="21613">
      <c r="A21613" s="441">
        <v>45908.074457002316</v>
      </c>
      <c r="B21613" s="294" t="s">
        <v>10626</v>
      </c>
    </row>
    <row r="21614">
      <c r="A21614" s="441">
        <v>45908.07446201389</v>
      </c>
      <c r="B21614" s="294" t="s">
        <v>2260</v>
      </c>
    </row>
    <row r="21615">
      <c r="A21615" s="441">
        <v>45908.07446533565</v>
      </c>
      <c r="B21615" s="294" t="s">
        <v>2927</v>
      </c>
    </row>
    <row r="21616">
      <c r="A21616" s="441">
        <v>45908.07446887731</v>
      </c>
      <c r="B21616" s="294" t="s">
        <v>2264</v>
      </c>
    </row>
    <row r="21617">
      <c r="A21617" s="441">
        <v>45908.07476556713</v>
      </c>
      <c r="B21617" s="294" t="s">
        <v>10627</v>
      </c>
    </row>
    <row r="21618">
      <c r="A21618" s="441">
        <v>45908.07476876157</v>
      </c>
      <c r="B21618" s="294" t="s">
        <v>2260</v>
      </c>
    </row>
    <row r="21619">
      <c r="A21619" s="441">
        <v>45908.07477167824</v>
      </c>
      <c r="B21619" s="294" t="s">
        <v>2927</v>
      </c>
    </row>
    <row r="21620">
      <c r="A21620" s="441">
        <v>45908.07477508102</v>
      </c>
      <c r="B21620" s="294" t="s">
        <v>2264</v>
      </c>
    </row>
    <row r="21621">
      <c r="A21621" s="441">
        <v>45908.257180706016</v>
      </c>
      <c r="B21621" s="294" t="s">
        <v>10628</v>
      </c>
    </row>
    <row r="21622">
      <c r="A21622" s="441">
        <v>45908.257208379626</v>
      </c>
      <c r="B21622" s="294" t="s">
        <v>10334</v>
      </c>
    </row>
    <row r="21623">
      <c r="A21623" s="441">
        <v>45908.3750872338</v>
      </c>
      <c r="B21623" s="294" t="s">
        <v>2290</v>
      </c>
    </row>
    <row r="21624">
      <c r="A21624" s="441">
        <v>45908.37513701389</v>
      </c>
      <c r="B21624" s="294" t="s">
        <v>2291</v>
      </c>
    </row>
    <row r="21625">
      <c r="A21625" s="441">
        <v>45908.53265761574</v>
      </c>
      <c r="B21625" s="294" t="s">
        <v>10629</v>
      </c>
    </row>
    <row r="21626">
      <c r="A21626" s="441">
        <v>45908.532663715276</v>
      </c>
      <c r="B21626" s="294" t="s">
        <v>2260</v>
      </c>
    </row>
    <row r="21627">
      <c r="A21627" s="441">
        <v>45908.53266829861</v>
      </c>
      <c r="B21627" s="294" t="s">
        <v>3127</v>
      </c>
    </row>
    <row r="21628">
      <c r="A21628" s="441">
        <v>45908.53269064815</v>
      </c>
      <c r="B21628" s="294" t="s">
        <v>2262</v>
      </c>
    </row>
    <row r="21629">
      <c r="A21629" s="441">
        <v>45908.53269839121</v>
      </c>
      <c r="B21629" s="294" t="s">
        <v>3128</v>
      </c>
    </row>
    <row r="21630">
      <c r="A21630" s="441">
        <v>45908.532711736116</v>
      </c>
      <c r="B21630" s="294" t="s">
        <v>2264</v>
      </c>
    </row>
    <row r="21631">
      <c r="A21631" s="441">
        <v>45908.61740362269</v>
      </c>
      <c r="B21631" s="294" t="s">
        <v>10630</v>
      </c>
    </row>
    <row r="21632">
      <c r="A21632" s="441">
        <v>45908.617408969905</v>
      </c>
      <c r="B21632" s="294" t="s">
        <v>2260</v>
      </c>
    </row>
    <row r="21633">
      <c r="A21633" s="441">
        <v>45908.61741373842</v>
      </c>
      <c r="B21633" s="294" t="s">
        <v>2447</v>
      </c>
    </row>
    <row r="21634">
      <c r="A21634" s="441">
        <v>45908.61741815972</v>
      </c>
      <c r="B21634" s="294" t="s">
        <v>2262</v>
      </c>
    </row>
    <row r="21635">
      <c r="A21635" s="441">
        <v>45908.61744465277</v>
      </c>
      <c r="B21635" s="294" t="s">
        <v>2448</v>
      </c>
    </row>
    <row r="21636">
      <c r="A21636" s="441">
        <v>45908.61745883102</v>
      </c>
      <c r="B21636" s="294" t="s">
        <v>2264</v>
      </c>
    </row>
    <row r="21637">
      <c r="A21637" s="441">
        <v>45908.618176041666</v>
      </c>
      <c r="B21637" s="294" t="s">
        <v>10631</v>
      </c>
    </row>
    <row r="21638">
      <c r="A21638" s="441">
        <v>45908.61818597223</v>
      </c>
      <c r="B21638" s="294" t="s">
        <v>2450</v>
      </c>
    </row>
    <row r="21639">
      <c r="A21639" s="441">
        <v>45908.61819104166</v>
      </c>
      <c r="B21639" s="294" t="s">
        <v>2451</v>
      </c>
    </row>
    <row r="21640">
      <c r="A21640" s="441">
        <v>45908.61819851852</v>
      </c>
      <c r="B21640" s="294" t="s">
        <v>10632</v>
      </c>
    </row>
    <row r="21641">
      <c r="A21641" s="441">
        <v>45908.618207708336</v>
      </c>
      <c r="B21641" s="294" t="s">
        <v>2450</v>
      </c>
    </row>
    <row r="21642">
      <c r="A21642" s="441">
        <v>45908.618217800926</v>
      </c>
      <c r="B21642" s="294" t="s">
        <v>10102</v>
      </c>
    </row>
    <row r="21643">
      <c r="A21643" s="441">
        <v>45908.61823078703</v>
      </c>
      <c r="B21643" s="294" t="s">
        <v>10633</v>
      </c>
    </row>
    <row r="21644">
      <c r="A21644" s="441">
        <v>45908.61894351852</v>
      </c>
      <c r="B21644" s="294" t="s">
        <v>10634</v>
      </c>
    </row>
    <row r="21645">
      <c r="A21645" s="441">
        <v>45908.618948958334</v>
      </c>
      <c r="B21645" s="294" t="s">
        <v>2274</v>
      </c>
    </row>
    <row r="21646">
      <c r="A21646" s="441">
        <v>45908.61896115741</v>
      </c>
      <c r="B21646" s="294" t="s">
        <v>2450</v>
      </c>
    </row>
    <row r="21647">
      <c r="A21647" s="441">
        <v>45908.61896572917</v>
      </c>
      <c r="B21647" s="294" t="s">
        <v>2455</v>
      </c>
    </row>
    <row r="21648">
      <c r="A21648" s="441">
        <v>45908.61898490741</v>
      </c>
      <c r="B21648" s="294" t="s">
        <v>10601</v>
      </c>
    </row>
    <row r="21649">
      <c r="A21649" s="441">
        <v>45908.61898947917</v>
      </c>
      <c r="B21649" s="294" t="s">
        <v>10602</v>
      </c>
    </row>
    <row r="21650">
      <c r="A21650" s="441">
        <v>45908.61917456018</v>
      </c>
      <c r="B21650" s="294" t="s">
        <v>2342</v>
      </c>
    </row>
    <row r="21651">
      <c r="A21651" s="441">
        <v>45908.61919208334</v>
      </c>
      <c r="B21651" s="294" t="s">
        <v>10635</v>
      </c>
    </row>
    <row r="21652">
      <c r="A21652" s="441">
        <v>45908.61923755787</v>
      </c>
      <c r="B21652" s="294" t="s">
        <v>2280</v>
      </c>
    </row>
    <row r="21653">
      <c r="A21653" s="441">
        <v>45908.619258113424</v>
      </c>
      <c r="B21653" s="294" t="s">
        <v>2281</v>
      </c>
    </row>
    <row r="21654">
      <c r="A21654" s="441">
        <v>45908.61942225695</v>
      </c>
      <c r="B21654" s="294" t="s">
        <v>10102</v>
      </c>
    </row>
    <row r="21655">
      <c r="A21655" s="441">
        <v>45908.619427812504</v>
      </c>
      <c r="B21655" s="294" t="s">
        <v>2285</v>
      </c>
    </row>
    <row r="21656">
      <c r="A21656" s="441">
        <v>45908.61943386574</v>
      </c>
      <c r="B21656" s="294" t="s">
        <v>10636</v>
      </c>
    </row>
    <row r="21657">
      <c r="A21657" s="441">
        <v>45908.619443668984</v>
      </c>
      <c r="B21657" s="294" t="s">
        <v>10637</v>
      </c>
    </row>
    <row r="21658">
      <c r="A21658" s="441">
        <v>45908.758400810184</v>
      </c>
      <c r="B21658" s="294" t="s">
        <v>10638</v>
      </c>
    </row>
    <row r="21659">
      <c r="A21659" s="441">
        <v>45908.75842563657</v>
      </c>
      <c r="B21659" s="294" t="s">
        <v>10102</v>
      </c>
    </row>
    <row r="21660">
      <c r="A21660" s="441">
        <v>45908.75845525463</v>
      </c>
      <c r="B21660" s="294" t="s">
        <v>10102</v>
      </c>
    </row>
    <row r="21661">
      <c r="A21661" s="441">
        <v>45908.758460625</v>
      </c>
      <c r="B21661" s="294" t="s">
        <v>10639</v>
      </c>
    </row>
    <row r="21662">
      <c r="A21662" s="441">
        <v>45908.75846975694</v>
      </c>
      <c r="B21662" s="294" t="s">
        <v>10116</v>
      </c>
    </row>
    <row r="21663">
      <c r="A21663" s="441">
        <v>45908.75847771991</v>
      </c>
      <c r="B21663" s="294" t="s">
        <v>10102</v>
      </c>
    </row>
    <row r="21664">
      <c r="A21664" s="441">
        <v>45908.75848229167</v>
      </c>
      <c r="B21664" s="294" t="s">
        <v>10117</v>
      </c>
    </row>
    <row r="21665">
      <c r="A21665" s="441">
        <v>45908.91931244213</v>
      </c>
      <c r="B21665" s="294" t="s">
        <v>10640</v>
      </c>
    </row>
    <row r="21666">
      <c r="A21666" s="441">
        <v>45908.91933310185</v>
      </c>
      <c r="B21666" s="294" t="s">
        <v>2381</v>
      </c>
    </row>
    <row r="21667">
      <c r="A21667" s="441">
        <v>45908.91934613426</v>
      </c>
      <c r="B21667" s="294" t="s">
        <v>2382</v>
      </c>
    </row>
    <row r="21668">
      <c r="A21668" s="441">
        <v>45908.91935833333</v>
      </c>
      <c r="B21668" s="294" t="s">
        <v>10641</v>
      </c>
    </row>
    <row r="21669">
      <c r="A21669" s="441">
        <v>45908.91936989583</v>
      </c>
      <c r="B21669" s="294" t="s">
        <v>2381</v>
      </c>
    </row>
    <row r="21670">
      <c r="A21670" s="441">
        <v>45908.919386064816</v>
      </c>
      <c r="B21670" s="294" t="s">
        <v>10102</v>
      </c>
    </row>
    <row r="21671">
      <c r="A21671" s="441">
        <v>45908.91940085648</v>
      </c>
      <c r="B21671" s="294" t="s">
        <v>10642</v>
      </c>
    </row>
    <row r="21672">
      <c r="A21672" s="441">
        <v>45908.91944197917</v>
      </c>
      <c r="B21672" s="294" t="s">
        <v>10643</v>
      </c>
    </row>
    <row r="21673">
      <c r="A21673" s="441">
        <v>45908.91945621528</v>
      </c>
      <c r="B21673" s="294" t="s">
        <v>2260</v>
      </c>
    </row>
    <row r="21674">
      <c r="A21674" s="441">
        <v>45908.919468506945</v>
      </c>
      <c r="B21674" s="294" t="s">
        <v>2414</v>
      </c>
    </row>
    <row r="21675">
      <c r="A21675" s="441">
        <v>45908.919482314814</v>
      </c>
      <c r="B21675" s="294" t="s">
        <v>2264</v>
      </c>
    </row>
    <row r="21676">
      <c r="A21676" s="441">
        <v>45908.919576898144</v>
      </c>
      <c r="B21676" s="294" t="s">
        <v>10644</v>
      </c>
    </row>
    <row r="21677">
      <c r="A21677" s="441">
        <v>45908.91958050926</v>
      </c>
      <c r="B21677" s="294" t="s">
        <v>2260</v>
      </c>
    </row>
    <row r="21678">
      <c r="A21678" s="441">
        <v>45908.91958398148</v>
      </c>
      <c r="B21678" s="294" t="s">
        <v>2414</v>
      </c>
    </row>
    <row r="21679">
      <c r="A21679" s="441">
        <v>45908.919587847224</v>
      </c>
      <c r="B21679" s="294" t="s">
        <v>2264</v>
      </c>
    </row>
    <row r="21680">
      <c r="A21680" s="441">
        <v>45908.91983883102</v>
      </c>
      <c r="B21680" s="294" t="s">
        <v>10645</v>
      </c>
    </row>
    <row r="21681">
      <c r="A21681" s="441">
        <v>45908.919845833334</v>
      </c>
      <c r="B21681" s="294" t="s">
        <v>2260</v>
      </c>
    </row>
    <row r="21682">
      <c r="A21682" s="441">
        <v>45908.91985097222</v>
      </c>
      <c r="B21682" s="294" t="s">
        <v>2414</v>
      </c>
    </row>
    <row r="21683">
      <c r="A21683" s="441">
        <v>45908.9198671412</v>
      </c>
      <c r="B21683" s="294" t="s">
        <v>2264</v>
      </c>
    </row>
    <row r="21684">
      <c r="A21684" s="441">
        <v>45908.92010131944</v>
      </c>
      <c r="B21684" s="294" t="s">
        <v>10646</v>
      </c>
    </row>
    <row r="21685">
      <c r="A21685" s="441">
        <v>45908.92010584491</v>
      </c>
      <c r="B21685" s="294" t="s">
        <v>2274</v>
      </c>
    </row>
    <row r="21686">
      <c r="A21686" s="441">
        <v>45908.92011481481</v>
      </c>
      <c r="B21686" s="294" t="s">
        <v>2381</v>
      </c>
    </row>
    <row r="21687">
      <c r="A21687" s="441">
        <v>45908.92011921296</v>
      </c>
      <c r="B21687" s="294" t="s">
        <v>2386</v>
      </c>
    </row>
    <row r="21688">
      <c r="A21688" s="441">
        <v>45908.920123379634</v>
      </c>
      <c r="B21688" s="294" t="s">
        <v>10601</v>
      </c>
    </row>
    <row r="21689">
      <c r="A21689" s="441">
        <v>45908.92012767361</v>
      </c>
      <c r="B21689" s="294" t="s">
        <v>10602</v>
      </c>
    </row>
    <row r="21690">
      <c r="A21690" s="441">
        <v>45908.92047241898</v>
      </c>
      <c r="B21690" s="294" t="s">
        <v>2342</v>
      </c>
    </row>
    <row r="21691">
      <c r="A21691" s="441">
        <v>45908.92049319444</v>
      </c>
      <c r="B21691" s="294" t="s">
        <v>10647</v>
      </c>
    </row>
    <row r="21692">
      <c r="A21692" s="441">
        <v>45908.920589409725</v>
      </c>
      <c r="B21692" s="294" t="s">
        <v>2280</v>
      </c>
    </row>
    <row r="21693">
      <c r="A21693" s="441">
        <v>45908.92062243055</v>
      </c>
      <c r="B21693" s="294" t="s">
        <v>2281</v>
      </c>
    </row>
    <row r="21694">
      <c r="A21694" s="441">
        <v>45908.92102534723</v>
      </c>
      <c r="B21694" s="294" t="s">
        <v>10102</v>
      </c>
    </row>
    <row r="21695">
      <c r="A21695" s="441">
        <v>45908.9210297338</v>
      </c>
      <c r="B21695" s="294" t="s">
        <v>2285</v>
      </c>
    </row>
    <row r="21696">
      <c r="A21696" s="441">
        <v>45908.92103633102</v>
      </c>
      <c r="B21696" s="294" t="s">
        <v>10648</v>
      </c>
    </row>
    <row r="21697">
      <c r="A21697" s="441">
        <v>45908.92104403935</v>
      </c>
      <c r="B21697" s="294" t="s">
        <v>10649</v>
      </c>
    </row>
    <row r="21698">
      <c r="A21698" s="441">
        <v>45908.92340912037</v>
      </c>
      <c r="B21698" s="294" t="s">
        <v>10650</v>
      </c>
    </row>
    <row r="21699">
      <c r="A21699" s="441">
        <v>45908.92341344907</v>
      </c>
      <c r="B21699" s="294" t="s">
        <v>2260</v>
      </c>
    </row>
    <row r="21700">
      <c r="A21700" s="441">
        <v>45908.92342209491</v>
      </c>
      <c r="B21700" s="294" t="s">
        <v>2550</v>
      </c>
    </row>
    <row r="21701">
      <c r="A21701" s="441">
        <v>45908.923426099536</v>
      </c>
      <c r="B21701" s="294" t="s">
        <v>2262</v>
      </c>
    </row>
    <row r="21702">
      <c r="A21702" s="441">
        <v>45908.92343972222</v>
      </c>
      <c r="B21702" s="294" t="s">
        <v>10264</v>
      </c>
    </row>
    <row r="21703">
      <c r="A21703" s="441">
        <v>45908.92346402778</v>
      </c>
      <c r="B21703" s="294" t="s">
        <v>2264</v>
      </c>
    </row>
    <row r="21704">
      <c r="A21704" s="441">
        <v>45908.923727870366</v>
      </c>
      <c r="B21704" s="294" t="s">
        <v>10651</v>
      </c>
    </row>
    <row r="21705">
      <c r="A21705" s="441">
        <v>45908.92373743055</v>
      </c>
      <c r="B21705" s="294" t="s">
        <v>2553</v>
      </c>
    </row>
    <row r="21706">
      <c r="A21706" s="441">
        <v>45908.92374182871</v>
      </c>
      <c r="B21706" s="294" t="s">
        <v>2554</v>
      </c>
    </row>
    <row r="21707">
      <c r="A21707" s="441">
        <v>45908.92375274305</v>
      </c>
      <c r="B21707" s="294" t="s">
        <v>10652</v>
      </c>
    </row>
    <row r="21708">
      <c r="A21708" s="441">
        <v>45908.923761655096</v>
      </c>
      <c r="B21708" s="294" t="s">
        <v>2553</v>
      </c>
    </row>
    <row r="21709">
      <c r="A21709" s="441">
        <v>45908.92376899306</v>
      </c>
      <c r="B21709" s="294" t="s">
        <v>10102</v>
      </c>
    </row>
    <row r="21710">
      <c r="A21710" s="441">
        <v>45908.92378399306</v>
      </c>
      <c r="B21710" s="294" t="s">
        <v>10653</v>
      </c>
    </row>
    <row r="21711">
      <c r="A21711" s="441">
        <v>45908.92487847222</v>
      </c>
      <c r="B21711" s="294" t="s">
        <v>10654</v>
      </c>
    </row>
    <row r="21712">
      <c r="A21712" s="441">
        <v>45908.92488542824</v>
      </c>
      <c r="B21712" s="294" t="s">
        <v>2274</v>
      </c>
    </row>
    <row r="21713">
      <c r="A21713" s="441">
        <v>45908.92490957176</v>
      </c>
      <c r="B21713" s="294" t="s">
        <v>2553</v>
      </c>
    </row>
    <row r="21714">
      <c r="A21714" s="441">
        <v>45908.92491372685</v>
      </c>
      <c r="B21714" s="294" t="s">
        <v>2558</v>
      </c>
    </row>
    <row r="21715">
      <c r="A21715" s="441">
        <v>45908.924919826386</v>
      </c>
      <c r="B21715" s="294" t="s">
        <v>10601</v>
      </c>
    </row>
    <row r="21716">
      <c r="A21716" s="441">
        <v>45908.92492467593</v>
      </c>
      <c r="B21716" s="294" t="s">
        <v>10602</v>
      </c>
    </row>
    <row r="21717">
      <c r="A21717" s="441">
        <v>45908.92557554398</v>
      </c>
      <c r="B21717" s="294" t="s">
        <v>2278</v>
      </c>
    </row>
    <row r="21718">
      <c r="A21718" s="441">
        <v>45908.92560018519</v>
      </c>
      <c r="B21718" s="294" t="s">
        <v>10655</v>
      </c>
    </row>
    <row r="21719">
      <c r="A21719" s="441">
        <v>45908.92579940972</v>
      </c>
      <c r="B21719" s="294" t="s">
        <v>2280</v>
      </c>
    </row>
    <row r="21720">
      <c r="A21720" s="441">
        <v>45908.925813009264</v>
      </c>
      <c r="B21720" s="294" t="s">
        <v>2281</v>
      </c>
    </row>
    <row r="21721">
      <c r="A21721" s="441">
        <v>45908.92637543981</v>
      </c>
      <c r="B21721" s="294" t="s">
        <v>10102</v>
      </c>
    </row>
    <row r="21722">
      <c r="A21722" s="441">
        <v>45908.92638091435</v>
      </c>
      <c r="B21722" s="294" t="s">
        <v>2285</v>
      </c>
    </row>
    <row r="21723">
      <c r="A21723" s="441">
        <v>45908.92638733797</v>
      </c>
      <c r="B21723" s="294" t="s">
        <v>10656</v>
      </c>
    </row>
    <row r="21724">
      <c r="A21724" s="441">
        <v>45908.92639758102</v>
      </c>
      <c r="B21724" s="294" t="s">
        <v>10657</v>
      </c>
    </row>
    <row r="21725">
      <c r="A21725" s="441">
        <v>45908.95213358796</v>
      </c>
      <c r="B21725" s="294" t="s">
        <v>10658</v>
      </c>
    </row>
    <row r="21726">
      <c r="A21726" s="441">
        <v>45908.95215473379</v>
      </c>
      <c r="B21726" s="294" t="s">
        <v>2603</v>
      </c>
    </row>
    <row r="21727">
      <c r="A21727" s="441">
        <v>45908.95215966435</v>
      </c>
      <c r="B21727" s="294" t="s">
        <v>2398</v>
      </c>
    </row>
    <row r="21728">
      <c r="A21728" s="441">
        <v>45908.95216988426</v>
      </c>
      <c r="B21728" s="294" t="s">
        <v>2399</v>
      </c>
    </row>
    <row r="21729">
      <c r="A21729" s="441">
        <v>45908.952181747685</v>
      </c>
      <c r="B21729" s="294" t="s">
        <v>2603</v>
      </c>
    </row>
    <row r="21730">
      <c r="A21730" s="441">
        <v>45908.95219188658</v>
      </c>
      <c r="B21730" s="294" t="s">
        <v>10102</v>
      </c>
    </row>
    <row r="21731">
      <c r="A21731" s="441">
        <v>45908.952214398145</v>
      </c>
      <c r="B21731" s="294" t="s">
        <v>10659</v>
      </c>
    </row>
    <row r="21732">
      <c r="A21732" s="441">
        <v>45908.9526625463</v>
      </c>
      <c r="B21732" s="294" t="s">
        <v>10660</v>
      </c>
    </row>
    <row r="21733">
      <c r="A21733" s="441">
        <v>45908.95267349537</v>
      </c>
      <c r="B21733" s="294" t="s">
        <v>2622</v>
      </c>
    </row>
    <row r="21734">
      <c r="A21734" s="441">
        <v>45908.95267971065</v>
      </c>
      <c r="B21734" s="294" t="s">
        <v>2398</v>
      </c>
    </row>
    <row r="21735">
      <c r="A21735" s="441">
        <v>45908.9526930787</v>
      </c>
      <c r="B21735" s="294" t="s">
        <v>2399</v>
      </c>
    </row>
    <row r="21736">
      <c r="A21736" s="441">
        <v>45908.95270401621</v>
      </c>
      <c r="B21736" s="294" t="s">
        <v>2622</v>
      </c>
    </row>
    <row r="21737">
      <c r="A21737" s="441">
        <v>45908.9527122338</v>
      </c>
      <c r="B21737" s="294" t="s">
        <v>10102</v>
      </c>
    </row>
    <row r="21738">
      <c r="A21738" s="441">
        <v>45908.95273113426</v>
      </c>
      <c r="B21738" s="294" t="s">
        <v>10661</v>
      </c>
    </row>
    <row r="21739">
      <c r="A21739" s="441">
        <v>45908.953022905094</v>
      </c>
      <c r="B21739" s="294" t="s">
        <v>10662</v>
      </c>
    </row>
    <row r="21740">
      <c r="A21740" s="441">
        <v>45908.95304122685</v>
      </c>
      <c r="B21740" s="294" t="s">
        <v>2274</v>
      </c>
    </row>
    <row r="21741">
      <c r="A21741" s="441">
        <v>45908.95304925926</v>
      </c>
      <c r="B21741" s="294" t="s">
        <v>2622</v>
      </c>
    </row>
    <row r="21742">
      <c r="A21742" s="441">
        <v>45908.95305297454</v>
      </c>
      <c r="B21742" s="294" t="s">
        <v>2641</v>
      </c>
    </row>
    <row r="21743">
      <c r="A21743" s="441">
        <v>45908.953056909726</v>
      </c>
      <c r="B21743" s="294" t="s">
        <v>10601</v>
      </c>
    </row>
    <row r="21744">
      <c r="A21744" s="441">
        <v>45908.95306206019</v>
      </c>
      <c r="B21744" s="294" t="s">
        <v>10602</v>
      </c>
    </row>
    <row r="21745">
      <c r="A21745" s="441">
        <v>45908.953274687505</v>
      </c>
      <c r="B21745" s="294" t="s">
        <v>10663</v>
      </c>
    </row>
    <row r="21746">
      <c r="A21746" s="441">
        <v>45908.95327824074</v>
      </c>
      <c r="B21746" s="294" t="s">
        <v>2274</v>
      </c>
    </row>
    <row r="21747">
      <c r="A21747" s="441">
        <v>45908.9532866088</v>
      </c>
      <c r="B21747" s="294" t="s">
        <v>2603</v>
      </c>
    </row>
    <row r="21748">
      <c r="A21748" s="441">
        <v>45908.95329252315</v>
      </c>
      <c r="B21748" s="294" t="s">
        <v>2615</v>
      </c>
    </row>
    <row r="21749">
      <c r="A21749" s="441">
        <v>45908.95330217593</v>
      </c>
      <c r="B21749" s="294" t="s">
        <v>2342</v>
      </c>
    </row>
    <row r="21750">
      <c r="A21750" s="441">
        <v>45908.95330756945</v>
      </c>
      <c r="B21750" s="294" t="s">
        <v>10601</v>
      </c>
    </row>
    <row r="21751">
      <c r="A21751" s="441">
        <v>45908.9533174074</v>
      </c>
      <c r="B21751" s="294" t="s">
        <v>10602</v>
      </c>
    </row>
    <row r="21752">
      <c r="A21752" s="441">
        <v>45908.95333443287</v>
      </c>
      <c r="B21752" s="294" t="s">
        <v>10664</v>
      </c>
    </row>
    <row r="21753">
      <c r="A21753" s="441">
        <v>45908.95340099537</v>
      </c>
      <c r="B21753" s="294" t="s">
        <v>2280</v>
      </c>
    </row>
    <row r="21754">
      <c r="A21754" s="441">
        <v>45908.953412013885</v>
      </c>
      <c r="B21754" s="294" t="s">
        <v>2281</v>
      </c>
    </row>
    <row r="21755">
      <c r="A21755" s="441">
        <v>45908.953427037035</v>
      </c>
      <c r="B21755" s="294" t="s">
        <v>10665</v>
      </c>
    </row>
    <row r="21756">
      <c r="A21756" s="441">
        <v>45908.953443935185</v>
      </c>
      <c r="B21756" s="294" t="s">
        <v>2426</v>
      </c>
    </row>
    <row r="21757">
      <c r="A21757" s="441">
        <v>45908.95344806713</v>
      </c>
      <c r="B21757" s="294" t="s">
        <v>2398</v>
      </c>
    </row>
    <row r="21758">
      <c r="A21758" s="441">
        <v>45908.95345782407</v>
      </c>
      <c r="B21758" s="294" t="s">
        <v>2399</v>
      </c>
    </row>
    <row r="21759">
      <c r="A21759" s="441">
        <v>45908.95346640046</v>
      </c>
      <c r="B21759" s="294" t="s">
        <v>2426</v>
      </c>
    </row>
    <row r="21760">
      <c r="A21760" s="441">
        <v>45908.953473472226</v>
      </c>
      <c r="B21760" s="294" t="s">
        <v>10102</v>
      </c>
    </row>
    <row r="21761">
      <c r="A21761" s="441">
        <v>45908.95348928241</v>
      </c>
      <c r="B21761" s="294" t="s">
        <v>10666</v>
      </c>
    </row>
    <row r="21762">
      <c r="A21762" s="441">
        <v>45908.953653993056</v>
      </c>
      <c r="B21762" s="294" t="s">
        <v>2278</v>
      </c>
    </row>
    <row r="21763">
      <c r="A21763" s="441">
        <v>45908.95367059028</v>
      </c>
      <c r="B21763" s="294" t="s">
        <v>10102</v>
      </c>
    </row>
    <row r="21764">
      <c r="A21764" s="441">
        <v>45908.95367415509</v>
      </c>
      <c r="B21764" s="294" t="s">
        <v>2285</v>
      </c>
    </row>
    <row r="21765">
      <c r="A21765" s="441">
        <v>45908.953679791666</v>
      </c>
      <c r="B21765" s="294" t="s">
        <v>10667</v>
      </c>
    </row>
    <row r="21766">
      <c r="A21766" s="441">
        <v>45908.95367175926</v>
      </c>
      <c r="B21766" s="294" t="s">
        <v>10668</v>
      </c>
    </row>
    <row r="21767">
      <c r="A21767" s="441">
        <v>45908.95369521991</v>
      </c>
      <c r="B21767" s="294" t="s">
        <v>10669</v>
      </c>
    </row>
    <row r="21768">
      <c r="A21768" s="441">
        <v>45908.95374833333</v>
      </c>
      <c r="B21768" s="294" t="s">
        <v>2280</v>
      </c>
    </row>
    <row r="21769">
      <c r="A21769" s="441">
        <v>45908.95375888889</v>
      </c>
      <c r="B21769" s="294" t="s">
        <v>2281</v>
      </c>
    </row>
    <row r="21770">
      <c r="A21770" s="441">
        <v>45908.95405467592</v>
      </c>
      <c r="B21770" s="294" t="s">
        <v>10102</v>
      </c>
    </row>
    <row r="21771">
      <c r="A21771" s="441">
        <v>45908.954058773146</v>
      </c>
      <c r="B21771" s="294" t="s">
        <v>2285</v>
      </c>
    </row>
    <row r="21772">
      <c r="A21772" s="441">
        <v>45908.9540652662</v>
      </c>
      <c r="B21772" s="294" t="s">
        <v>10670</v>
      </c>
    </row>
    <row r="21773">
      <c r="A21773" s="441">
        <v>45908.95407836806</v>
      </c>
      <c r="B21773" s="294" t="s">
        <v>10671</v>
      </c>
    </row>
    <row r="21774">
      <c r="A21774" s="441">
        <v>45908.95418375</v>
      </c>
      <c r="B21774" s="294" t="s">
        <v>10672</v>
      </c>
    </row>
    <row r="21775">
      <c r="A21775" s="441">
        <v>45908.954187627314</v>
      </c>
      <c r="B21775" s="294" t="s">
        <v>2274</v>
      </c>
    </row>
    <row r="21776">
      <c r="A21776" s="441">
        <v>45908.9542062963</v>
      </c>
      <c r="B21776" s="294" t="s">
        <v>2426</v>
      </c>
    </row>
    <row r="21777">
      <c r="A21777" s="441">
        <v>45908.95421123842</v>
      </c>
      <c r="B21777" s="294" t="s">
        <v>2429</v>
      </c>
    </row>
    <row r="21778">
      <c r="A21778" s="441">
        <v>45908.954227546295</v>
      </c>
      <c r="B21778" s="294" t="s">
        <v>10601</v>
      </c>
    </row>
    <row r="21779">
      <c r="A21779" s="441">
        <v>45908.954238645834</v>
      </c>
      <c r="B21779" s="294" t="s">
        <v>10602</v>
      </c>
    </row>
    <row r="21780">
      <c r="A21780" s="441">
        <v>45908.95467258102</v>
      </c>
      <c r="B21780" s="294" t="s">
        <v>2333</v>
      </c>
    </row>
    <row r="21781">
      <c r="A21781" s="441">
        <v>45908.95468782407</v>
      </c>
      <c r="B21781" s="294" t="s">
        <v>10673</v>
      </c>
    </row>
    <row r="21782">
      <c r="A21782" s="441">
        <v>45908.9547977662</v>
      </c>
      <c r="B21782" s="294" t="s">
        <v>2280</v>
      </c>
    </row>
    <row r="21783">
      <c r="A21783" s="441">
        <v>45908.95480763889</v>
      </c>
      <c r="B21783" s="294" t="s">
        <v>2281</v>
      </c>
    </row>
    <row r="21784">
      <c r="A21784" s="441">
        <v>45908.955195532406</v>
      </c>
      <c r="B21784" s="294" t="s">
        <v>10102</v>
      </c>
    </row>
    <row r="21785">
      <c r="A21785" s="441">
        <v>45908.95519952546</v>
      </c>
      <c r="B21785" s="294" t="s">
        <v>2285</v>
      </c>
    </row>
    <row r="21786">
      <c r="A21786" s="441">
        <v>45908.955207129635</v>
      </c>
      <c r="B21786" s="294" t="s">
        <v>10674</v>
      </c>
    </row>
    <row r="21787">
      <c r="A21787" s="441">
        <v>45908.95521622685</v>
      </c>
      <c r="B21787" s="294" t="s">
        <v>10675</v>
      </c>
    </row>
    <row r="21788">
      <c r="A21788" s="441">
        <v>45909.00290209491</v>
      </c>
      <c r="B21788" s="294" t="s">
        <v>10676</v>
      </c>
    </row>
    <row r="21789">
      <c r="A21789" s="441">
        <v>45909.00291225694</v>
      </c>
      <c r="B21789" s="294" t="s">
        <v>2739</v>
      </c>
    </row>
    <row r="21790">
      <c r="A21790" s="441">
        <v>45909.002920162035</v>
      </c>
      <c r="B21790" s="294" t="s">
        <v>2740</v>
      </c>
    </row>
    <row r="21791">
      <c r="A21791" s="441">
        <v>45909.002929305556</v>
      </c>
      <c r="B21791" s="294" t="s">
        <v>10677</v>
      </c>
    </row>
    <row r="21792">
      <c r="A21792" s="441">
        <v>45909.002940289356</v>
      </c>
      <c r="B21792" s="294" t="s">
        <v>2739</v>
      </c>
    </row>
    <row r="21793">
      <c r="A21793" s="441">
        <v>45909.002945625005</v>
      </c>
      <c r="B21793" s="294" t="s">
        <v>10102</v>
      </c>
    </row>
    <row r="21794">
      <c r="A21794" s="441">
        <v>45909.002958576384</v>
      </c>
      <c r="B21794" s="294" t="s">
        <v>10678</v>
      </c>
    </row>
    <row r="21795">
      <c r="A21795" s="441">
        <v>45909.00430608796</v>
      </c>
      <c r="B21795" s="294" t="s">
        <v>10679</v>
      </c>
    </row>
    <row r="21796">
      <c r="A21796" s="441">
        <v>45909.004310069446</v>
      </c>
      <c r="B21796" s="294" t="s">
        <v>2274</v>
      </c>
    </row>
    <row r="21797">
      <c r="A21797" s="441">
        <v>45909.004317962965</v>
      </c>
      <c r="B21797" s="294" t="s">
        <v>2739</v>
      </c>
    </row>
    <row r="21798">
      <c r="A21798" s="441">
        <v>45909.00432087963</v>
      </c>
      <c r="B21798" s="294" t="s">
        <v>2744</v>
      </c>
    </row>
    <row r="21799">
      <c r="A21799" s="441">
        <v>45909.00433277778</v>
      </c>
      <c r="B21799" s="294" t="s">
        <v>10601</v>
      </c>
    </row>
    <row r="21800">
      <c r="A21800" s="441">
        <v>45909.00433565972</v>
      </c>
      <c r="B21800" s="294" t="s">
        <v>10602</v>
      </c>
    </row>
    <row r="21801">
      <c r="A21801" s="441">
        <v>45909.004455138886</v>
      </c>
      <c r="B21801" s="294" t="s">
        <v>2342</v>
      </c>
    </row>
    <row r="21802">
      <c r="A21802" s="441">
        <v>45909.00447162037</v>
      </c>
      <c r="B21802" s="294" t="s">
        <v>10680</v>
      </c>
    </row>
    <row r="21803">
      <c r="A21803" s="441">
        <v>45909.00449767361</v>
      </c>
      <c r="B21803" s="294" t="s">
        <v>2280</v>
      </c>
    </row>
    <row r="21804">
      <c r="A21804" s="441">
        <v>45909.004508032405</v>
      </c>
      <c r="B21804" s="294" t="s">
        <v>2281</v>
      </c>
    </row>
    <row r="21805">
      <c r="A21805" s="441">
        <v>45909.004648912036</v>
      </c>
      <c r="B21805" s="294" t="s">
        <v>10102</v>
      </c>
    </row>
    <row r="21806">
      <c r="A21806" s="441">
        <v>45909.00465200232</v>
      </c>
      <c r="B21806" s="294" t="s">
        <v>2285</v>
      </c>
    </row>
    <row r="21807">
      <c r="A21807" s="441">
        <v>45909.00465715278</v>
      </c>
      <c r="B21807" s="294" t="s">
        <v>10681</v>
      </c>
    </row>
    <row r="21808">
      <c r="A21808" s="441">
        <v>45909.004664837965</v>
      </c>
      <c r="B21808" s="294" t="s">
        <v>10682</v>
      </c>
    </row>
    <row r="21809">
      <c r="A21809" s="441">
        <v>45909.25717862268</v>
      </c>
      <c r="B21809" s="294" t="s">
        <v>10683</v>
      </c>
    </row>
    <row r="21810">
      <c r="A21810" s="441">
        <v>45909.25722092592</v>
      </c>
      <c r="B21810" s="294" t="s">
        <v>10684</v>
      </c>
    </row>
    <row r="21811">
      <c r="A21811" s="441">
        <v>45909.25723148148</v>
      </c>
      <c r="B21811" s="294" t="s">
        <v>10102</v>
      </c>
    </row>
    <row r="21812">
      <c r="A21812" s="441">
        <v>45909.32326472222</v>
      </c>
      <c r="B21812" s="294" t="s">
        <v>10685</v>
      </c>
    </row>
    <row r="21813">
      <c r="A21813" s="441">
        <v>45909.32327015046</v>
      </c>
      <c r="B21813" s="294" t="s">
        <v>2260</v>
      </c>
    </row>
    <row r="21814">
      <c r="A21814" s="441">
        <v>45909.323293622685</v>
      </c>
      <c r="B21814" s="294" t="s">
        <v>2297</v>
      </c>
    </row>
    <row r="21815">
      <c r="A21815" s="441">
        <v>45909.32329773148</v>
      </c>
      <c r="B21815" s="294" t="s">
        <v>2264</v>
      </c>
    </row>
    <row r="21816">
      <c r="A21816" s="441">
        <v>45909.37068827546</v>
      </c>
      <c r="B21816" s="294" t="s">
        <v>10686</v>
      </c>
    </row>
    <row r="21817">
      <c r="A21817" s="441">
        <v>45909.3706972338</v>
      </c>
      <c r="B21817" s="294" t="s">
        <v>2306</v>
      </c>
    </row>
    <row r="21818">
      <c r="A21818" s="441">
        <v>45909.37070226852</v>
      </c>
      <c r="B21818" s="294" t="s">
        <v>2398</v>
      </c>
    </row>
    <row r="21819">
      <c r="A21819" s="441">
        <v>45909.370754062504</v>
      </c>
      <c r="B21819" s="294" t="s">
        <v>2399</v>
      </c>
    </row>
    <row r="21820">
      <c r="A21820" s="441">
        <v>45909.370764837964</v>
      </c>
      <c r="B21820" s="294" t="s">
        <v>2306</v>
      </c>
    </row>
    <row r="21821">
      <c r="A21821" s="441">
        <v>45909.37077032407</v>
      </c>
      <c r="B21821" s="294" t="s">
        <v>10102</v>
      </c>
    </row>
    <row r="21822">
      <c r="A21822" s="441">
        <v>45909.37078297454</v>
      </c>
      <c r="B21822" s="294" t="s">
        <v>10687</v>
      </c>
    </row>
    <row r="21823">
      <c r="A21823" s="441">
        <v>45909.37093329861</v>
      </c>
      <c r="B21823" s="294" t="s">
        <v>10688</v>
      </c>
    </row>
    <row r="21824">
      <c r="A21824" s="441">
        <v>45909.37094144676</v>
      </c>
      <c r="B21824" s="294" t="s">
        <v>2274</v>
      </c>
    </row>
    <row r="21825">
      <c r="A21825" s="441">
        <v>45909.37095244213</v>
      </c>
      <c r="B21825" s="294" t="s">
        <v>2306</v>
      </c>
    </row>
    <row r="21826">
      <c r="A21826" s="441">
        <v>45909.37095768518</v>
      </c>
      <c r="B21826" s="294" t="s">
        <v>2307</v>
      </c>
    </row>
    <row r="21827">
      <c r="A21827" s="441">
        <v>45909.37096101852</v>
      </c>
      <c r="B21827" s="294" t="s">
        <v>10601</v>
      </c>
    </row>
    <row r="21828">
      <c r="A21828" s="441">
        <v>45909.37096451389</v>
      </c>
      <c r="B21828" s="294" t="s">
        <v>10602</v>
      </c>
    </row>
    <row r="21829">
      <c r="A21829" s="441">
        <v>45909.37111194445</v>
      </c>
      <c r="B21829" s="294" t="s">
        <v>10689</v>
      </c>
    </row>
    <row r="21830">
      <c r="A21830" s="441">
        <v>45909.37111872685</v>
      </c>
      <c r="B21830" s="294" t="s">
        <v>10690</v>
      </c>
    </row>
    <row r="21831">
      <c r="A21831" s="441">
        <v>45909.371125370366</v>
      </c>
      <c r="B21831" s="294" t="s">
        <v>10691</v>
      </c>
    </row>
    <row r="21832">
      <c r="A21832" s="441">
        <v>45909.37113260417</v>
      </c>
      <c r="B21832" s="294" t="s">
        <v>10692</v>
      </c>
    </row>
    <row r="21833">
      <c r="A21833" s="441">
        <v>45909.37113983797</v>
      </c>
      <c r="B21833" s="294" t="s">
        <v>2374</v>
      </c>
    </row>
    <row r="21834">
      <c r="A21834" s="441">
        <v>45909.371150798615</v>
      </c>
      <c r="B21834" s="294" t="s">
        <v>10623</v>
      </c>
    </row>
    <row r="21835">
      <c r="A21835" s="441">
        <v>45909.37118391204</v>
      </c>
      <c r="B21835" s="294" t="s">
        <v>10693</v>
      </c>
    </row>
    <row r="21836">
      <c r="A21836" s="441">
        <v>45909.37118792824</v>
      </c>
      <c r="B21836" s="294" t="s">
        <v>2355</v>
      </c>
    </row>
    <row r="21837">
      <c r="A21837" s="441">
        <v>45909.371192164355</v>
      </c>
      <c r="B21837" s="294" t="s">
        <v>10694</v>
      </c>
    </row>
    <row r="21838">
      <c r="A21838" s="441">
        <v>45909.37128530093</v>
      </c>
      <c r="B21838" s="294" t="s">
        <v>10102</v>
      </c>
    </row>
    <row r="21839">
      <c r="A21839" s="441">
        <v>45909.37129166667</v>
      </c>
      <c r="B21839" s="294" t="s">
        <v>2285</v>
      </c>
    </row>
    <row r="21840">
      <c r="A21840" s="441">
        <v>45909.371296157406</v>
      </c>
      <c r="B21840" s="294" t="s">
        <v>10695</v>
      </c>
    </row>
    <row r="21841">
      <c r="A21841" s="441">
        <v>45909.37130266204</v>
      </c>
      <c r="B21841" s="294" t="s">
        <v>10696</v>
      </c>
    </row>
    <row r="21842">
      <c r="A21842" s="441">
        <v>45909.371303657404</v>
      </c>
      <c r="B21842" s="294" t="s">
        <v>10697</v>
      </c>
    </row>
    <row r="21843">
      <c r="A21843" s="441">
        <v>45909.37131475694</v>
      </c>
      <c r="B21843" s="294" t="s">
        <v>7263</v>
      </c>
    </row>
    <row r="21844">
      <c r="A21844" s="441">
        <v>45909.371319791666</v>
      </c>
      <c r="B21844" s="294" t="s">
        <v>2398</v>
      </c>
    </row>
    <row r="21845">
      <c r="A21845" s="441">
        <v>45909.37133068287</v>
      </c>
      <c r="B21845" s="294" t="s">
        <v>2399</v>
      </c>
    </row>
    <row r="21846">
      <c r="A21846" s="441">
        <v>45909.37134168981</v>
      </c>
      <c r="B21846" s="294" t="s">
        <v>7263</v>
      </c>
    </row>
    <row r="21847">
      <c r="A21847" s="441">
        <v>45909.371348622684</v>
      </c>
      <c r="B21847" s="294" t="s">
        <v>10102</v>
      </c>
    </row>
    <row r="21848">
      <c r="A21848" s="441">
        <v>45909.37136606481</v>
      </c>
      <c r="B21848" s="294" t="s">
        <v>10698</v>
      </c>
    </row>
    <row r="21849">
      <c r="A21849" s="441">
        <v>45909.372768761576</v>
      </c>
      <c r="B21849" s="294" t="s">
        <v>10699</v>
      </c>
    </row>
    <row r="21850">
      <c r="A21850" s="441">
        <v>45909.37277274305</v>
      </c>
      <c r="B21850" s="294" t="s">
        <v>2274</v>
      </c>
    </row>
    <row r="21851">
      <c r="A21851" s="441">
        <v>45909.37279328704</v>
      </c>
      <c r="B21851" s="294" t="s">
        <v>7263</v>
      </c>
    </row>
    <row r="21852">
      <c r="A21852" s="441">
        <v>45909.37279710648</v>
      </c>
      <c r="B21852" s="294" t="s">
        <v>7273</v>
      </c>
    </row>
    <row r="21853">
      <c r="A21853" s="441">
        <v>45909.37280091435</v>
      </c>
      <c r="B21853" s="294" t="s">
        <v>10601</v>
      </c>
    </row>
    <row r="21854">
      <c r="A21854" s="441">
        <v>45909.37280865741</v>
      </c>
      <c r="B21854" s="294" t="s">
        <v>10602</v>
      </c>
    </row>
    <row r="21855">
      <c r="A21855" s="441">
        <v>45909.372884745375</v>
      </c>
      <c r="B21855" s="294" t="s">
        <v>2278</v>
      </c>
    </row>
    <row r="21856">
      <c r="A21856" s="441">
        <v>45909.37289684028</v>
      </c>
      <c r="B21856" s="294" t="s">
        <v>10700</v>
      </c>
    </row>
    <row r="21857">
      <c r="A21857" s="441">
        <v>45909.37291042824</v>
      </c>
      <c r="B21857" s="294" t="s">
        <v>2280</v>
      </c>
    </row>
    <row r="21858">
      <c r="A21858" s="441">
        <v>45909.37292002315</v>
      </c>
      <c r="B21858" s="294" t="s">
        <v>2281</v>
      </c>
    </row>
    <row r="21859">
      <c r="A21859" s="441">
        <v>45909.37297060185</v>
      </c>
      <c r="B21859" s="294" t="s">
        <v>10102</v>
      </c>
    </row>
    <row r="21860">
      <c r="A21860" s="441">
        <v>45909.37297452547</v>
      </c>
      <c r="B21860" s="294" t="s">
        <v>2285</v>
      </c>
    </row>
    <row r="21861">
      <c r="A21861" s="441">
        <v>45909.37298164352</v>
      </c>
      <c r="B21861" s="294" t="s">
        <v>10701</v>
      </c>
    </row>
    <row r="21862">
      <c r="A21862" s="441">
        <v>45909.37299148148</v>
      </c>
      <c r="B21862" s="294" t="s">
        <v>10702</v>
      </c>
    </row>
    <row r="21863">
      <c r="A21863" s="441">
        <v>45909.37505956019</v>
      </c>
      <c r="B21863" s="294" t="s">
        <v>2290</v>
      </c>
    </row>
    <row r="21864">
      <c r="A21864" s="441">
        <v>45909.375573136575</v>
      </c>
      <c r="B21864" s="294" t="s">
        <v>3140</v>
      </c>
    </row>
    <row r="21865">
      <c r="A21865" s="441">
        <v>45909.375576597224</v>
      </c>
      <c r="B21865" s="294" t="s">
        <v>2408</v>
      </c>
    </row>
    <row r="21866">
      <c r="A21866" s="441">
        <v>45909.37558060185</v>
      </c>
      <c r="B21866" s="294" t="s">
        <v>2658</v>
      </c>
    </row>
    <row r="21867">
      <c r="A21867" s="441">
        <v>45909.37558438657</v>
      </c>
      <c r="B21867" s="294" t="s">
        <v>7330</v>
      </c>
    </row>
    <row r="21868">
      <c r="A21868" s="441">
        <v>45909.375711851855</v>
      </c>
      <c r="B21868" s="294" t="s">
        <v>2659</v>
      </c>
    </row>
    <row r="21869">
      <c r="A21869" s="441">
        <v>45909.37571846065</v>
      </c>
      <c r="B21869" s="294" t="s">
        <v>3022</v>
      </c>
    </row>
    <row r="21870">
      <c r="A21870" s="441">
        <v>45909.375893668985</v>
      </c>
      <c r="B21870" s="294" t="s">
        <v>10703</v>
      </c>
    </row>
    <row r="21871">
      <c r="A21871" s="441">
        <v>45909.37591138889</v>
      </c>
      <c r="B21871" s="294" t="s">
        <v>10704</v>
      </c>
    </row>
    <row r="21872">
      <c r="A21872" s="441">
        <v>45909.37592421296</v>
      </c>
      <c r="B21872" s="294" t="s">
        <v>10102</v>
      </c>
    </row>
    <row r="21873">
      <c r="A21873" s="441">
        <v>45909.37593112269</v>
      </c>
      <c r="B21873" s="294" t="s">
        <v>10102</v>
      </c>
    </row>
    <row r="21874">
      <c r="A21874" s="441">
        <v>45909.379027476854</v>
      </c>
      <c r="B21874" s="294" t="s">
        <v>10705</v>
      </c>
    </row>
    <row r="21875">
      <c r="A21875" s="441">
        <v>45909.37903221065</v>
      </c>
      <c r="B21875" s="294" t="s">
        <v>2260</v>
      </c>
    </row>
    <row r="21876">
      <c r="A21876" s="441">
        <v>45909.379042465276</v>
      </c>
      <c r="B21876" s="294" t="s">
        <v>2980</v>
      </c>
    </row>
    <row r="21877">
      <c r="A21877" s="441">
        <v>45909.37904663195</v>
      </c>
      <c r="B21877" s="294" t="s">
        <v>2264</v>
      </c>
    </row>
    <row r="21878">
      <c r="A21878" s="441">
        <v>45909.44370483796</v>
      </c>
      <c r="B21878" s="294" t="s">
        <v>10706</v>
      </c>
    </row>
    <row r="21879">
      <c r="A21879" s="441">
        <v>45909.44370863426</v>
      </c>
      <c r="B21879" s="294" t="s">
        <v>2260</v>
      </c>
    </row>
    <row r="21880">
      <c r="A21880" s="441">
        <v>45909.44371850694</v>
      </c>
      <c r="B21880" s="294" t="s">
        <v>3127</v>
      </c>
    </row>
    <row r="21881">
      <c r="A21881" s="441">
        <v>45909.44372928241</v>
      </c>
      <c r="B21881" s="294" t="s">
        <v>2264</v>
      </c>
    </row>
    <row r="21882">
      <c r="A21882" s="441">
        <v>45909.444260833334</v>
      </c>
      <c r="B21882" s="294" t="s">
        <v>10707</v>
      </c>
    </row>
    <row r="21883">
      <c r="A21883" s="441">
        <v>45909.44426476852</v>
      </c>
      <c r="B21883" s="294" t="s">
        <v>2260</v>
      </c>
    </row>
    <row r="21884">
      <c r="A21884" s="441">
        <v>45909.444268645835</v>
      </c>
      <c r="B21884" s="294" t="s">
        <v>3127</v>
      </c>
    </row>
    <row r="21885">
      <c r="A21885" s="441">
        <v>45909.44427299769</v>
      </c>
      <c r="B21885" s="294" t="s">
        <v>2264</v>
      </c>
    </row>
    <row r="21886">
      <c r="A21886" s="441">
        <v>45909.44511393519</v>
      </c>
      <c r="B21886" s="294" t="s">
        <v>10708</v>
      </c>
    </row>
    <row r="21887">
      <c r="A21887" s="441">
        <v>45909.44513148148</v>
      </c>
      <c r="B21887" s="294" t="s">
        <v>2260</v>
      </c>
    </row>
    <row r="21888">
      <c r="A21888" s="441">
        <v>45909.445135312504</v>
      </c>
      <c r="B21888" s="294" t="s">
        <v>3127</v>
      </c>
    </row>
    <row r="21889">
      <c r="A21889" s="441">
        <v>45909.44513896991</v>
      </c>
      <c r="B21889" s="294" t="s">
        <v>2264</v>
      </c>
    </row>
    <row r="21890">
      <c r="A21890" s="441">
        <v>45909.445590324074</v>
      </c>
      <c r="B21890" s="294" t="s">
        <v>10709</v>
      </c>
    </row>
    <row r="21891">
      <c r="A21891" s="441">
        <v>45909.445601087966</v>
      </c>
      <c r="B21891" s="294" t="s">
        <v>3152</v>
      </c>
    </row>
    <row r="21892">
      <c r="A21892" s="441">
        <v>45909.44560649306</v>
      </c>
      <c r="B21892" s="294" t="s">
        <v>5230</v>
      </c>
    </row>
    <row r="21893">
      <c r="A21893" s="441">
        <v>45909.44562530093</v>
      </c>
      <c r="B21893" s="294" t="s">
        <v>10710</v>
      </c>
    </row>
    <row r="21894">
      <c r="A21894" s="441">
        <v>45909.44563621528</v>
      </c>
      <c r="B21894" s="294" t="s">
        <v>3152</v>
      </c>
    </row>
    <row r="21895">
      <c r="A21895" s="441">
        <v>45909.44564371528</v>
      </c>
      <c r="B21895" s="294" t="s">
        <v>10102</v>
      </c>
    </row>
    <row r="21896">
      <c r="A21896" s="441">
        <v>45909.44566557871</v>
      </c>
      <c r="B21896" s="294" t="s">
        <v>10711</v>
      </c>
    </row>
    <row r="21897">
      <c r="A21897" s="441">
        <v>45909.44588337963</v>
      </c>
      <c r="B21897" s="294" t="s">
        <v>10712</v>
      </c>
    </row>
    <row r="21898">
      <c r="A21898" s="441">
        <v>45909.44588730324</v>
      </c>
      <c r="B21898" s="294" t="s">
        <v>2260</v>
      </c>
    </row>
    <row r="21899">
      <c r="A21899" s="441">
        <v>45909.44589131944</v>
      </c>
      <c r="B21899" s="294" t="s">
        <v>3127</v>
      </c>
    </row>
    <row r="21900">
      <c r="A21900" s="441">
        <v>45909.445895219906</v>
      </c>
      <c r="B21900" s="294" t="s">
        <v>2264</v>
      </c>
    </row>
    <row r="21901">
      <c r="A21901" s="441">
        <v>45909.446977291664</v>
      </c>
      <c r="B21901" s="294" t="s">
        <v>10713</v>
      </c>
    </row>
    <row r="21902">
      <c r="A21902" s="441">
        <v>45909.44698728009</v>
      </c>
      <c r="B21902" s="294" t="s">
        <v>2274</v>
      </c>
    </row>
    <row r="21903">
      <c r="A21903" s="441">
        <v>45909.44699636574</v>
      </c>
      <c r="B21903" s="294" t="s">
        <v>3152</v>
      </c>
    </row>
    <row r="21904">
      <c r="A21904" s="441">
        <v>45909.4470028588</v>
      </c>
      <c r="B21904" s="294" t="s">
        <v>3164</v>
      </c>
    </row>
    <row r="21905">
      <c r="A21905" s="441">
        <v>45909.447007546296</v>
      </c>
      <c r="B21905" s="294" t="s">
        <v>10714</v>
      </c>
    </row>
    <row r="21906">
      <c r="A21906" s="441">
        <v>45909.44701146991</v>
      </c>
      <c r="B21906" s="294" t="s">
        <v>10715</v>
      </c>
    </row>
    <row r="21907">
      <c r="A21907" s="441">
        <v>45909.44716240741</v>
      </c>
      <c r="B21907" s="294" t="s">
        <v>2333</v>
      </c>
    </row>
    <row r="21908">
      <c r="A21908" s="441">
        <v>45909.44718673611</v>
      </c>
      <c r="B21908" s="294" t="s">
        <v>10716</v>
      </c>
    </row>
    <row r="21909">
      <c r="A21909" s="441">
        <v>45909.44721805556</v>
      </c>
      <c r="B21909" s="294" t="s">
        <v>2280</v>
      </c>
    </row>
    <row r="21910">
      <c r="A21910" s="441">
        <v>45909.44723305556</v>
      </c>
      <c r="B21910" s="294" t="s">
        <v>2281</v>
      </c>
    </row>
    <row r="21911">
      <c r="A21911" s="441">
        <v>45909.44736070602</v>
      </c>
      <c r="B21911" s="294" t="s">
        <v>10102</v>
      </c>
    </row>
    <row r="21912">
      <c r="A21912" s="441">
        <v>45909.44736452546</v>
      </c>
      <c r="B21912" s="294" t="s">
        <v>2285</v>
      </c>
    </row>
    <row r="21913">
      <c r="A21913" s="441">
        <v>45909.44737001158</v>
      </c>
      <c r="B21913" s="294" t="s">
        <v>10717</v>
      </c>
    </row>
    <row r="21914">
      <c r="A21914" s="441">
        <v>45909.44738121528</v>
      </c>
      <c r="B21914" s="294" t="s">
        <v>10718</v>
      </c>
    </row>
    <row r="21915">
      <c r="A21915" s="441">
        <v>45909.46916231481</v>
      </c>
      <c r="B21915" s="294" t="s">
        <v>10719</v>
      </c>
    </row>
    <row r="21916">
      <c r="A21916" s="441">
        <v>45909.46916674769</v>
      </c>
      <c r="B21916" s="294" t="s">
        <v>2260</v>
      </c>
    </row>
    <row r="21917">
      <c r="A21917" s="441">
        <v>45909.4691697338</v>
      </c>
      <c r="B21917" s="294" t="s">
        <v>2414</v>
      </c>
    </row>
    <row r="21918">
      <c r="A21918" s="441">
        <v>45909.46917268519</v>
      </c>
      <c r="B21918" s="294" t="s">
        <v>2264</v>
      </c>
    </row>
    <row r="21919">
      <c r="A21919" s="441">
        <v>45909.47254983796</v>
      </c>
      <c r="B21919" s="294" t="s">
        <v>10720</v>
      </c>
    </row>
    <row r="21920">
      <c r="A21920" s="441">
        <v>45909.47255380787</v>
      </c>
      <c r="B21920" s="294" t="s">
        <v>2260</v>
      </c>
    </row>
    <row r="21921">
      <c r="A21921" s="441">
        <v>45909.472557534726</v>
      </c>
      <c r="B21921" s="294" t="s">
        <v>2297</v>
      </c>
    </row>
    <row r="21922">
      <c r="A21922" s="441">
        <v>45909.472561145834</v>
      </c>
      <c r="B21922" s="294" t="s">
        <v>2264</v>
      </c>
    </row>
    <row r="21923">
      <c r="A21923" s="441">
        <v>45909.47422615741</v>
      </c>
      <c r="B21923" s="294" t="s">
        <v>10721</v>
      </c>
    </row>
    <row r="21924">
      <c r="A21924" s="441">
        <v>45909.47423391204</v>
      </c>
      <c r="B21924" s="294" t="s">
        <v>2260</v>
      </c>
    </row>
    <row r="21925">
      <c r="A21925" s="441">
        <v>45909.474238229166</v>
      </c>
      <c r="B21925" s="294" t="s">
        <v>2297</v>
      </c>
    </row>
    <row r="21926">
      <c r="A21926" s="441">
        <v>45909.47424234953</v>
      </c>
      <c r="B21926" s="294" t="s">
        <v>2264</v>
      </c>
    </row>
    <row r="21927">
      <c r="A21927" s="441">
        <v>45909.52896105324</v>
      </c>
      <c r="B21927" s="294" t="s">
        <v>10722</v>
      </c>
    </row>
    <row r="21928">
      <c r="A21928" s="441">
        <v>45909.52897303241</v>
      </c>
      <c r="B21928" s="294" t="s">
        <v>2260</v>
      </c>
    </row>
    <row r="21929">
      <c r="A21929" s="441">
        <v>45909.52897530093</v>
      </c>
      <c r="B21929" s="294" t="s">
        <v>3060</v>
      </c>
    </row>
    <row r="21930">
      <c r="A21930" s="441">
        <v>45909.5289775</v>
      </c>
      <c r="B21930" s="294" t="s">
        <v>2264</v>
      </c>
    </row>
    <row r="21931">
      <c r="A21931" s="441">
        <v>45909.53952115741</v>
      </c>
      <c r="B21931" s="294" t="s">
        <v>10723</v>
      </c>
    </row>
    <row r="21932">
      <c r="A21932" s="441">
        <v>45909.53952464121</v>
      </c>
      <c r="B21932" s="294" t="s">
        <v>2260</v>
      </c>
    </row>
    <row r="21933">
      <c r="A21933" s="441">
        <v>45909.539527800924</v>
      </c>
      <c r="B21933" s="294" t="s">
        <v>6121</v>
      </c>
    </row>
    <row r="21934">
      <c r="A21934" s="441">
        <v>45909.53954118055</v>
      </c>
      <c r="B21934" s="294" t="s">
        <v>2262</v>
      </c>
    </row>
    <row r="21935">
      <c r="A21935" s="441">
        <v>45909.53955149306</v>
      </c>
      <c r="B21935" s="294" t="s">
        <v>6122</v>
      </c>
    </row>
    <row r="21936">
      <c r="A21936" s="441">
        <v>45909.5395630787</v>
      </c>
      <c r="B21936" s="294" t="s">
        <v>2264</v>
      </c>
    </row>
    <row r="21937">
      <c r="A21937" s="441">
        <v>45909.53985403935</v>
      </c>
      <c r="B21937" s="294" t="s">
        <v>10724</v>
      </c>
    </row>
    <row r="21938">
      <c r="A21938" s="441">
        <v>45909.53986988426</v>
      </c>
      <c r="B21938" s="294" t="s">
        <v>3507</v>
      </c>
    </row>
    <row r="21939">
      <c r="A21939" s="441">
        <v>45909.539873842594</v>
      </c>
      <c r="B21939" s="294" t="s">
        <v>3508</v>
      </c>
    </row>
    <row r="21940">
      <c r="A21940" s="441">
        <v>45909.539883680554</v>
      </c>
      <c r="B21940" s="294" t="s">
        <v>10725</v>
      </c>
    </row>
    <row r="21941">
      <c r="A21941" s="441">
        <v>45909.53989230324</v>
      </c>
      <c r="B21941" s="294" t="s">
        <v>3507</v>
      </c>
    </row>
    <row r="21942">
      <c r="A21942" s="441">
        <v>45909.53990472222</v>
      </c>
      <c r="B21942" s="294" t="s">
        <v>10102</v>
      </c>
    </row>
    <row r="21943">
      <c r="A21943" s="441">
        <v>45909.53992028935</v>
      </c>
      <c r="B21943" s="294" t="s">
        <v>10726</v>
      </c>
    </row>
    <row r="21944">
      <c r="A21944" s="441">
        <v>45909.54082292824</v>
      </c>
      <c r="B21944" s="294" t="s">
        <v>10727</v>
      </c>
    </row>
    <row r="21945">
      <c r="A21945" s="441">
        <v>45909.54082679398</v>
      </c>
      <c r="B21945" s="294" t="s">
        <v>2274</v>
      </c>
    </row>
    <row r="21946">
      <c r="A21946" s="441">
        <v>45909.54083399306</v>
      </c>
      <c r="B21946" s="294" t="s">
        <v>3507</v>
      </c>
    </row>
    <row r="21947">
      <c r="A21947" s="441">
        <v>45909.54083834491</v>
      </c>
      <c r="B21947" s="294" t="s">
        <v>3512</v>
      </c>
    </row>
    <row r="21948">
      <c r="A21948" s="441">
        <v>45909.54084408565</v>
      </c>
      <c r="B21948" s="294" t="s">
        <v>10714</v>
      </c>
    </row>
    <row r="21949">
      <c r="A21949" s="441">
        <v>45909.540847129625</v>
      </c>
      <c r="B21949" s="294" t="s">
        <v>10715</v>
      </c>
    </row>
    <row r="21950">
      <c r="A21950" s="441">
        <v>45909.54097943287</v>
      </c>
      <c r="B21950" s="294" t="s">
        <v>2342</v>
      </c>
    </row>
    <row r="21951">
      <c r="A21951" s="441">
        <v>45909.541006631945</v>
      </c>
      <c r="B21951" s="294" t="s">
        <v>10728</v>
      </c>
    </row>
    <row r="21952">
      <c r="A21952" s="441">
        <v>45909.54103770833</v>
      </c>
      <c r="B21952" s="294" t="s">
        <v>2280</v>
      </c>
    </row>
    <row r="21953">
      <c r="A21953" s="441">
        <v>45909.541045590275</v>
      </c>
      <c r="B21953" s="294" t="s">
        <v>2281</v>
      </c>
    </row>
    <row r="21954">
      <c r="A21954" s="441">
        <v>45909.54118068287</v>
      </c>
      <c r="B21954" s="294" t="s">
        <v>10102</v>
      </c>
    </row>
    <row r="21955">
      <c r="A21955" s="441">
        <v>45909.541183368055</v>
      </c>
      <c r="B21955" s="294" t="s">
        <v>2285</v>
      </c>
    </row>
    <row r="21956">
      <c r="A21956" s="441">
        <v>45909.54119211806</v>
      </c>
      <c r="B21956" s="294" t="s">
        <v>10729</v>
      </c>
    </row>
    <row r="21957">
      <c r="A21957" s="441">
        <v>45909.54119988426</v>
      </c>
      <c r="B21957" s="294" t="s">
        <v>10730</v>
      </c>
    </row>
    <row r="21958">
      <c r="A21958" s="441">
        <v>45909.58187288194</v>
      </c>
      <c r="B21958" s="294" t="s">
        <v>10731</v>
      </c>
    </row>
    <row r="21959">
      <c r="A21959" s="441">
        <v>45909.58188020834</v>
      </c>
      <c r="B21959" s="294" t="s">
        <v>2260</v>
      </c>
    </row>
    <row r="21960">
      <c r="A21960" s="441">
        <v>45909.581886099535</v>
      </c>
      <c r="B21960" s="294" t="s">
        <v>2512</v>
      </c>
    </row>
    <row r="21961">
      <c r="A21961" s="441">
        <v>45909.58189973379</v>
      </c>
      <c r="B21961" s="294" t="s">
        <v>2264</v>
      </c>
    </row>
    <row r="21962">
      <c r="A21962" s="441">
        <v>45909.70569283565</v>
      </c>
      <c r="B21962" s="294" t="s">
        <v>10732</v>
      </c>
    </row>
    <row r="21963">
      <c r="A21963" s="441">
        <v>45909.70569739583</v>
      </c>
      <c r="B21963" s="294" t="s">
        <v>2260</v>
      </c>
    </row>
    <row r="21964">
      <c r="A21964" s="441">
        <v>45909.70570111111</v>
      </c>
      <c r="B21964" s="294" t="s">
        <v>2266</v>
      </c>
    </row>
    <row r="21965">
      <c r="A21965" s="441">
        <v>45909.70570755787</v>
      </c>
      <c r="B21965" s="294" t="s">
        <v>2267</v>
      </c>
    </row>
    <row r="21966">
      <c r="A21966" s="441">
        <v>45909.70572435185</v>
      </c>
      <c r="B21966" s="294" t="s">
        <v>2264</v>
      </c>
    </row>
    <row r="21967">
      <c r="A21967" s="441">
        <v>45909.706605914354</v>
      </c>
      <c r="B21967" s="294" t="s">
        <v>10733</v>
      </c>
    </row>
    <row r="21968">
      <c r="A21968" s="441">
        <v>45909.70661196759</v>
      </c>
      <c r="B21968" s="294" t="s">
        <v>2260</v>
      </c>
    </row>
    <row r="21969">
      <c r="A21969" s="441">
        <v>45909.706617222226</v>
      </c>
      <c r="B21969" s="294" t="s">
        <v>2266</v>
      </c>
    </row>
    <row r="21970">
      <c r="A21970" s="441">
        <v>45909.70662311342</v>
      </c>
      <c r="B21970" s="294" t="s">
        <v>2267</v>
      </c>
    </row>
    <row r="21971">
      <c r="A21971" s="441">
        <v>45909.70663690972</v>
      </c>
      <c r="B21971" s="294" t="s">
        <v>2264</v>
      </c>
    </row>
    <row r="21972">
      <c r="A21972" s="441">
        <v>45909.75839959491</v>
      </c>
      <c r="B21972" s="294" t="s">
        <v>10638</v>
      </c>
    </row>
    <row r="21973">
      <c r="A21973" s="441">
        <v>45909.75840979167</v>
      </c>
      <c r="B21973" s="294" t="s">
        <v>10102</v>
      </c>
    </row>
    <row r="21974">
      <c r="A21974" s="441">
        <v>45909.758433379626</v>
      </c>
      <c r="B21974" s="294" t="s">
        <v>10102</v>
      </c>
    </row>
    <row r="21975">
      <c r="A21975" s="441">
        <v>45909.758436516204</v>
      </c>
      <c r="B21975" s="294" t="s">
        <v>10639</v>
      </c>
    </row>
    <row r="21976">
      <c r="A21976" s="441">
        <v>45909.758441875005</v>
      </c>
      <c r="B21976" s="294" t="s">
        <v>10116</v>
      </c>
    </row>
    <row r="21977">
      <c r="A21977" s="441">
        <v>45909.75845270834</v>
      </c>
      <c r="B21977" s="294" t="s">
        <v>10102</v>
      </c>
    </row>
    <row r="21978">
      <c r="A21978" s="441">
        <v>45909.75845527778</v>
      </c>
      <c r="B21978" s="294" t="s">
        <v>10117</v>
      </c>
    </row>
    <row r="21979">
      <c r="A21979" s="441">
        <v>45909.93896409722</v>
      </c>
      <c r="B21979" s="294" t="s">
        <v>10734</v>
      </c>
    </row>
    <row r="21980">
      <c r="A21980" s="441">
        <v>45909.93898324074</v>
      </c>
      <c r="B21980" s="294" t="s">
        <v>2260</v>
      </c>
    </row>
    <row r="21981">
      <c r="A21981" s="441">
        <v>45909.93898747685</v>
      </c>
      <c r="B21981" s="294" t="s">
        <v>2550</v>
      </c>
    </row>
    <row r="21982">
      <c r="A21982" s="441">
        <v>45909.938990717594</v>
      </c>
      <c r="B21982" s="294" t="s">
        <v>2264</v>
      </c>
    </row>
    <row r="21983">
      <c r="A21983" s="441">
        <v>45910.05054401621</v>
      </c>
      <c r="B21983" s="294" t="s">
        <v>10735</v>
      </c>
    </row>
    <row r="21984">
      <c r="A21984" s="441">
        <v>45910.050549004634</v>
      </c>
      <c r="B21984" s="294" t="s">
        <v>2260</v>
      </c>
    </row>
    <row r="21985">
      <c r="A21985" s="441">
        <v>45910.05055503472</v>
      </c>
      <c r="B21985" s="294" t="s">
        <v>2927</v>
      </c>
    </row>
    <row r="21986">
      <c r="A21986" s="441">
        <v>45910.05055799769</v>
      </c>
      <c r="B21986" s="294" t="s">
        <v>2262</v>
      </c>
    </row>
    <row r="21987">
      <c r="A21987" s="441">
        <v>45910.050583854165</v>
      </c>
      <c r="B21987" s="294" t="s">
        <v>2928</v>
      </c>
    </row>
    <row r="21988">
      <c r="A21988" s="441">
        <v>45910.05059453704</v>
      </c>
      <c r="B21988" s="294" t="s">
        <v>2264</v>
      </c>
    </row>
    <row r="21989">
      <c r="A21989" s="441">
        <v>45910.05227696759</v>
      </c>
      <c r="B21989" s="294" t="s">
        <v>10736</v>
      </c>
    </row>
    <row r="21990">
      <c r="A21990" s="441">
        <v>45910.052286782404</v>
      </c>
      <c r="B21990" s="294" t="s">
        <v>2275</v>
      </c>
    </row>
    <row r="21991">
      <c r="A21991" s="441">
        <v>45910.052291817134</v>
      </c>
      <c r="B21991" s="294" t="s">
        <v>2565</v>
      </c>
    </row>
    <row r="21992">
      <c r="A21992" s="441">
        <v>45910.05230717592</v>
      </c>
      <c r="B21992" s="294" t="s">
        <v>10737</v>
      </c>
    </row>
    <row r="21993">
      <c r="A21993" s="441">
        <v>45910.052316967594</v>
      </c>
      <c r="B21993" s="294" t="s">
        <v>2275</v>
      </c>
    </row>
    <row r="21994">
      <c r="A21994" s="441">
        <v>45910.052324606484</v>
      </c>
      <c r="B21994" s="294" t="s">
        <v>10102</v>
      </c>
    </row>
    <row r="21995">
      <c r="A21995" s="441">
        <v>45910.052344780095</v>
      </c>
      <c r="B21995" s="294" t="s">
        <v>10738</v>
      </c>
    </row>
    <row r="21996">
      <c r="A21996" s="441">
        <v>45910.05287322917</v>
      </c>
      <c r="B21996" s="294" t="s">
        <v>10739</v>
      </c>
    </row>
    <row r="21997">
      <c r="A21997" s="441">
        <v>45910.052878194445</v>
      </c>
      <c r="B21997" s="294" t="s">
        <v>2260</v>
      </c>
    </row>
    <row r="21998">
      <c r="A21998" s="441">
        <v>45910.05288292824</v>
      </c>
      <c r="B21998" s="294" t="s">
        <v>2927</v>
      </c>
    </row>
    <row r="21999">
      <c r="A21999" s="441">
        <v>45910.052888715276</v>
      </c>
      <c r="B21999" s="294" t="s">
        <v>2264</v>
      </c>
    </row>
    <row r="22000">
      <c r="A22000" s="441">
        <v>45910.05349857639</v>
      </c>
      <c r="B22000" s="294" t="s">
        <v>10740</v>
      </c>
    </row>
    <row r="22001">
      <c r="A22001" s="441">
        <v>45910.05350673611</v>
      </c>
      <c r="B22001" s="294" t="s">
        <v>2274</v>
      </c>
    </row>
    <row r="22002">
      <c r="A22002" s="441">
        <v>45910.053516354164</v>
      </c>
      <c r="B22002" s="294" t="s">
        <v>2275</v>
      </c>
    </row>
    <row r="22003">
      <c r="A22003" s="441">
        <v>45910.05351997685</v>
      </c>
      <c r="B22003" s="294" t="s">
        <v>2276</v>
      </c>
    </row>
    <row r="22004">
      <c r="A22004" s="441">
        <v>45910.053524375</v>
      </c>
      <c r="B22004" s="294" t="s">
        <v>10714</v>
      </c>
    </row>
    <row r="22005">
      <c r="A22005" s="441">
        <v>45910.053528923614</v>
      </c>
      <c r="B22005" s="294" t="s">
        <v>10715</v>
      </c>
    </row>
    <row r="22006">
      <c r="A22006" s="441">
        <v>45910.0537215625</v>
      </c>
      <c r="B22006" s="294" t="s">
        <v>2342</v>
      </c>
    </row>
    <row r="22007">
      <c r="A22007" s="441">
        <v>45910.05373583334</v>
      </c>
      <c r="B22007" s="294" t="s">
        <v>10741</v>
      </c>
    </row>
    <row r="22008">
      <c r="A22008" s="441">
        <v>45910.053826689815</v>
      </c>
      <c r="B22008" s="294" t="s">
        <v>2280</v>
      </c>
    </row>
    <row r="22009">
      <c r="A22009" s="441">
        <v>45910.05383694444</v>
      </c>
      <c r="B22009" s="294" t="s">
        <v>2281</v>
      </c>
    </row>
    <row r="22010">
      <c r="A22010" s="441">
        <v>45910.05400025463</v>
      </c>
      <c r="B22010" s="294" t="s">
        <v>10102</v>
      </c>
    </row>
    <row r="22011">
      <c r="A22011" s="441">
        <v>45910.05400849537</v>
      </c>
      <c r="B22011" s="294" t="s">
        <v>2285</v>
      </c>
    </row>
    <row r="22012">
      <c r="A22012" s="441">
        <v>45910.054014444446</v>
      </c>
      <c r="B22012" s="294" t="s">
        <v>10742</v>
      </c>
    </row>
    <row r="22013">
      <c r="A22013" s="441">
        <v>45910.054024282406</v>
      </c>
      <c r="B22013" s="294" t="s">
        <v>10743</v>
      </c>
    </row>
    <row r="22014">
      <c r="A22014" s="441">
        <v>45910.11484138889</v>
      </c>
      <c r="B22014" s="294" t="s">
        <v>10744</v>
      </c>
    </row>
    <row r="22015">
      <c r="A22015" s="441">
        <v>45910.11486148148</v>
      </c>
      <c r="B22015" s="294" t="s">
        <v>2275</v>
      </c>
    </row>
    <row r="22016">
      <c r="A22016" s="441">
        <v>45910.114865208336</v>
      </c>
      <c r="B22016" s="294" t="s">
        <v>2565</v>
      </c>
    </row>
    <row r="22017">
      <c r="A22017" s="441">
        <v>45910.11487542824</v>
      </c>
      <c r="B22017" s="294" t="s">
        <v>10745</v>
      </c>
    </row>
    <row r="22018">
      <c r="A22018" s="441">
        <v>45910.11488300926</v>
      </c>
      <c r="B22018" s="294" t="s">
        <v>2275</v>
      </c>
    </row>
    <row r="22019">
      <c r="A22019" s="441">
        <v>45910.11489052083</v>
      </c>
      <c r="B22019" s="294" t="s">
        <v>10102</v>
      </c>
    </row>
    <row r="22020">
      <c r="A22020" s="441">
        <v>45910.11490659723</v>
      </c>
      <c r="B22020" s="294" t="s">
        <v>10746</v>
      </c>
    </row>
    <row r="22021">
      <c r="A22021" s="441">
        <v>45910.11626947917</v>
      </c>
      <c r="B22021" s="294" t="s">
        <v>10747</v>
      </c>
    </row>
    <row r="22022">
      <c r="A22022" s="441">
        <v>45910.116272534724</v>
      </c>
      <c r="B22022" s="294" t="s">
        <v>2274</v>
      </c>
    </row>
    <row r="22023">
      <c r="A22023" s="441">
        <v>45910.11629733796</v>
      </c>
      <c r="B22023" s="294" t="s">
        <v>2275</v>
      </c>
    </row>
    <row r="22024">
      <c r="A22024" s="441">
        <v>45910.116300127316</v>
      </c>
      <c r="B22024" s="294" t="s">
        <v>2276</v>
      </c>
    </row>
    <row r="22025">
      <c r="A22025" s="441">
        <v>45910.11630390046</v>
      </c>
      <c r="B22025" s="294" t="s">
        <v>10714</v>
      </c>
    </row>
    <row r="22026">
      <c r="A22026" s="441">
        <v>45910.116306689815</v>
      </c>
      <c r="B22026" s="294" t="s">
        <v>10715</v>
      </c>
    </row>
    <row r="22027">
      <c r="A22027" s="441">
        <v>45910.116437662036</v>
      </c>
      <c r="B22027" s="294" t="s">
        <v>10748</v>
      </c>
    </row>
    <row r="22028">
      <c r="A22028" s="441">
        <v>45910.116443645835</v>
      </c>
      <c r="B22028" s="294" t="s">
        <v>10749</v>
      </c>
    </row>
    <row r="22029">
      <c r="A22029" s="441">
        <v>45910.116453842595</v>
      </c>
      <c r="B22029" s="294" t="s">
        <v>10750</v>
      </c>
    </row>
    <row r="22030">
      <c r="A22030" s="441">
        <v>45910.116460405094</v>
      </c>
      <c r="B22030" s="294" t="s">
        <v>2374</v>
      </c>
    </row>
    <row r="22031">
      <c r="A22031" s="441">
        <v>45910.1165015625</v>
      </c>
      <c r="B22031" s="294" t="s">
        <v>10741</v>
      </c>
    </row>
    <row r="22032">
      <c r="A22032" s="441">
        <v>45910.11653699074</v>
      </c>
      <c r="B22032" s="294" t="s">
        <v>10751</v>
      </c>
    </row>
    <row r="22033">
      <c r="A22033" s="441">
        <v>45910.11653993056</v>
      </c>
      <c r="B22033" s="294" t="s">
        <v>2355</v>
      </c>
    </row>
    <row r="22034">
      <c r="A22034" s="441">
        <v>45910.11654337963</v>
      </c>
      <c r="B22034" s="294" t="s">
        <v>10752</v>
      </c>
    </row>
    <row r="22035">
      <c r="A22035" s="441">
        <v>45910.116675868056</v>
      </c>
      <c r="B22035" s="294" t="s">
        <v>10102</v>
      </c>
    </row>
    <row r="22036">
      <c r="A22036" s="441">
        <v>45910.116679976854</v>
      </c>
      <c r="B22036" s="294" t="s">
        <v>2285</v>
      </c>
    </row>
    <row r="22037">
      <c r="A22037" s="441">
        <v>45910.11668475694</v>
      </c>
      <c r="B22037" s="294" t="s">
        <v>10753</v>
      </c>
    </row>
    <row r="22038">
      <c r="A22038" s="441">
        <v>45910.11669571759</v>
      </c>
      <c r="B22038" s="294" t="s">
        <v>10754</v>
      </c>
    </row>
    <row r="22039">
      <c r="A22039" s="441">
        <v>45910.21633289352</v>
      </c>
      <c r="B22039" s="294" t="s">
        <v>10755</v>
      </c>
    </row>
    <row r="22040">
      <c r="A22040" s="441">
        <v>45910.2163371875</v>
      </c>
      <c r="B22040" s="294" t="s">
        <v>2260</v>
      </c>
    </row>
    <row r="22041">
      <c r="A22041" s="441">
        <v>45910.216340520834</v>
      </c>
      <c r="B22041" s="294" t="s">
        <v>2414</v>
      </c>
    </row>
    <row r="22042">
      <c r="A22042" s="441">
        <v>45910.21635520834</v>
      </c>
      <c r="B22042" s="294" t="s">
        <v>2264</v>
      </c>
    </row>
    <row r="22043">
      <c r="A22043" s="441">
        <v>45910.21656019676</v>
      </c>
      <c r="B22043" s="294" t="s">
        <v>10756</v>
      </c>
    </row>
    <row r="22044">
      <c r="A22044" s="441">
        <v>45910.21656763889</v>
      </c>
      <c r="B22044" s="294" t="s">
        <v>2260</v>
      </c>
    </row>
    <row r="22045">
      <c r="A22045" s="441">
        <v>45910.21658046296</v>
      </c>
      <c r="B22045" s="294" t="s">
        <v>2414</v>
      </c>
    </row>
    <row r="22046">
      <c r="A22046" s="441">
        <v>45910.216583726855</v>
      </c>
      <c r="B22046" s="294" t="s">
        <v>2264</v>
      </c>
    </row>
    <row r="22047">
      <c r="A22047" s="441">
        <v>45910.217701851856</v>
      </c>
      <c r="B22047" s="294" t="s">
        <v>10757</v>
      </c>
    </row>
    <row r="22048">
      <c r="A22048" s="441">
        <v>45910.217705601855</v>
      </c>
      <c r="B22048" s="294" t="s">
        <v>2260</v>
      </c>
    </row>
    <row r="22049">
      <c r="A22049" s="441">
        <v>45910.21770778935</v>
      </c>
      <c r="B22049" s="294" t="s">
        <v>2414</v>
      </c>
    </row>
    <row r="22050">
      <c r="A22050" s="441">
        <v>45910.217710150464</v>
      </c>
      <c r="B22050" s="294" t="s">
        <v>2264</v>
      </c>
    </row>
    <row r="22051">
      <c r="A22051" s="441">
        <v>45910.218269756944</v>
      </c>
      <c r="B22051" s="294" t="s">
        <v>10758</v>
      </c>
    </row>
    <row r="22052">
      <c r="A22052" s="441">
        <v>45910.218272858794</v>
      </c>
      <c r="B22052" s="294" t="s">
        <v>2260</v>
      </c>
    </row>
    <row r="22053">
      <c r="A22053" s="441">
        <v>45910.218276087966</v>
      </c>
      <c r="B22053" s="294" t="s">
        <v>2414</v>
      </c>
    </row>
    <row r="22054">
      <c r="A22054" s="441">
        <v>45910.21827932871</v>
      </c>
      <c r="B22054" s="294" t="s">
        <v>2264</v>
      </c>
    </row>
    <row r="22055">
      <c r="A22055" s="441">
        <v>45910.21838024305</v>
      </c>
      <c r="B22055" s="294" t="s">
        <v>10759</v>
      </c>
    </row>
    <row r="22056">
      <c r="A22056" s="441">
        <v>45910.21838293981</v>
      </c>
      <c r="B22056" s="294" t="s">
        <v>2260</v>
      </c>
    </row>
    <row r="22057">
      <c r="A22057" s="441">
        <v>45910.21838547454</v>
      </c>
      <c r="B22057" s="294" t="s">
        <v>2414</v>
      </c>
    </row>
    <row r="22058">
      <c r="A22058" s="441">
        <v>45910.218387870365</v>
      </c>
      <c r="B22058" s="294" t="s">
        <v>2264</v>
      </c>
    </row>
    <row r="22059">
      <c r="A22059" s="441">
        <v>45910.257187986106</v>
      </c>
      <c r="B22059" s="294" t="s">
        <v>10760</v>
      </c>
    </row>
    <row r="22060">
      <c r="A22060" s="441">
        <v>45910.2573534838</v>
      </c>
      <c r="B22060" s="294" t="s">
        <v>10761</v>
      </c>
    </row>
    <row r="22061">
      <c r="A22061" s="441">
        <v>45910.25736613426</v>
      </c>
      <c r="B22061" s="294" t="s">
        <v>10102</v>
      </c>
    </row>
    <row r="22062">
      <c r="A22062" s="441">
        <v>45910.27840246528</v>
      </c>
      <c r="B22062" s="294" t="s">
        <v>10762</v>
      </c>
    </row>
    <row r="22063">
      <c r="A22063" s="441">
        <v>45910.2784075463</v>
      </c>
      <c r="B22063" s="294" t="s">
        <v>2260</v>
      </c>
    </row>
    <row r="22064">
      <c r="A22064" s="441">
        <v>45910.27841225694</v>
      </c>
      <c r="B22064" s="294" t="s">
        <v>2593</v>
      </c>
    </row>
    <row r="22065">
      <c r="A22065" s="441">
        <v>45910.278426689816</v>
      </c>
      <c r="B22065" s="294" t="s">
        <v>2264</v>
      </c>
    </row>
    <row r="22066">
      <c r="A22066" s="441">
        <v>45910.27872451389</v>
      </c>
      <c r="B22066" s="294" t="s">
        <v>10763</v>
      </c>
    </row>
    <row r="22067">
      <c r="A22067" s="441">
        <v>45910.27872864583</v>
      </c>
      <c r="B22067" s="294" t="s">
        <v>2260</v>
      </c>
    </row>
    <row r="22068">
      <c r="A22068" s="441">
        <v>45910.27873259259</v>
      </c>
      <c r="B22068" s="294" t="s">
        <v>2593</v>
      </c>
    </row>
    <row r="22069">
      <c r="A22069" s="441">
        <v>45910.27873659722</v>
      </c>
      <c r="B22069" s="294" t="s">
        <v>2264</v>
      </c>
    </row>
    <row r="22070">
      <c r="A22070" s="441">
        <v>45910.31350128472</v>
      </c>
      <c r="B22070" s="294" t="s">
        <v>10764</v>
      </c>
    </row>
    <row r="22071">
      <c r="A22071" s="441">
        <v>45910.31350621527</v>
      </c>
      <c r="B22071" s="294" t="s">
        <v>2260</v>
      </c>
    </row>
    <row r="22072">
      <c r="A22072" s="441">
        <v>45910.31351003472</v>
      </c>
      <c r="B22072" s="294" t="s">
        <v>9153</v>
      </c>
    </row>
    <row r="22073">
      <c r="A22073" s="441">
        <v>45910.31352600694</v>
      </c>
      <c r="B22073" s="294" t="s">
        <v>2264</v>
      </c>
    </row>
    <row r="22074">
      <c r="A22074" s="441">
        <v>45910.313592245366</v>
      </c>
      <c r="B22074" s="294" t="s">
        <v>10765</v>
      </c>
    </row>
    <row r="22075">
      <c r="A22075" s="441">
        <v>45910.313596527776</v>
      </c>
      <c r="B22075" s="294" t="s">
        <v>2260</v>
      </c>
    </row>
    <row r="22076">
      <c r="A22076" s="441">
        <v>45910.31360081019</v>
      </c>
      <c r="B22076" s="294" t="s">
        <v>9153</v>
      </c>
    </row>
    <row r="22077">
      <c r="A22077" s="441">
        <v>45910.31360613426</v>
      </c>
      <c r="B22077" s="294" t="s">
        <v>2264</v>
      </c>
    </row>
    <row r="22078">
      <c r="A22078" s="441">
        <v>45910.33424532408</v>
      </c>
      <c r="B22078" s="294" t="s">
        <v>10766</v>
      </c>
    </row>
    <row r="22079">
      <c r="A22079" s="441">
        <v>45910.33425483796</v>
      </c>
      <c r="B22079" s="294" t="s">
        <v>2577</v>
      </c>
    </row>
    <row r="22080">
      <c r="A22080" s="441">
        <v>45910.33426011574</v>
      </c>
      <c r="B22080" s="294" t="s">
        <v>2398</v>
      </c>
    </row>
    <row r="22081">
      <c r="A22081" s="441">
        <v>45910.33428487269</v>
      </c>
      <c r="B22081" s="294" t="s">
        <v>2399</v>
      </c>
    </row>
    <row r="22082">
      <c r="A22082" s="441">
        <v>45910.33429402778</v>
      </c>
      <c r="B22082" s="294" t="s">
        <v>2577</v>
      </c>
    </row>
    <row r="22083">
      <c r="A22083" s="441">
        <v>45910.33430045139</v>
      </c>
      <c r="B22083" s="294" t="s">
        <v>10102</v>
      </c>
    </row>
    <row r="22084">
      <c r="A22084" s="441">
        <v>45910.3343171875</v>
      </c>
      <c r="B22084" s="294" t="s">
        <v>10767</v>
      </c>
    </row>
    <row r="22085">
      <c r="A22085" s="441">
        <v>45910.334756400465</v>
      </c>
      <c r="B22085" s="294" t="s">
        <v>10768</v>
      </c>
    </row>
    <row r="22086">
      <c r="A22086" s="441">
        <v>45910.33477282408</v>
      </c>
      <c r="B22086" s="294" t="s">
        <v>2603</v>
      </c>
    </row>
    <row r="22087">
      <c r="A22087" s="441">
        <v>45910.33477770833</v>
      </c>
      <c r="B22087" s="294" t="s">
        <v>2398</v>
      </c>
    </row>
    <row r="22088">
      <c r="A22088" s="441">
        <v>45910.33478561342</v>
      </c>
      <c r="B22088" s="294" t="s">
        <v>2399</v>
      </c>
    </row>
    <row r="22089">
      <c r="A22089" s="441">
        <v>45910.334797777774</v>
      </c>
      <c r="B22089" s="294" t="s">
        <v>2603</v>
      </c>
    </row>
    <row r="22090">
      <c r="A22090" s="441">
        <v>45910.33480542824</v>
      </c>
      <c r="B22090" s="294" t="s">
        <v>10102</v>
      </c>
    </row>
    <row r="22091">
      <c r="A22091" s="441">
        <v>45910.334818981486</v>
      </c>
      <c r="B22091" s="294" t="s">
        <v>10769</v>
      </c>
    </row>
    <row r="22092">
      <c r="A22092" s="441">
        <v>45910.33515417824</v>
      </c>
      <c r="B22092" s="294" t="s">
        <v>10770</v>
      </c>
    </row>
    <row r="22093">
      <c r="A22093" s="441">
        <v>45910.33515799769</v>
      </c>
      <c r="B22093" s="294" t="s">
        <v>2274</v>
      </c>
    </row>
    <row r="22094">
      <c r="A22094" s="441">
        <v>45910.33517261574</v>
      </c>
      <c r="B22094" s="294" t="s">
        <v>2603</v>
      </c>
    </row>
    <row r="22095">
      <c r="A22095" s="441">
        <v>45910.33517619213</v>
      </c>
      <c r="B22095" s="294" t="s">
        <v>2615</v>
      </c>
    </row>
    <row r="22096">
      <c r="A22096" s="441">
        <v>45910.33517997686</v>
      </c>
      <c r="B22096" s="294" t="s">
        <v>10714</v>
      </c>
    </row>
    <row r="22097">
      <c r="A22097" s="441">
        <v>45910.33518351852</v>
      </c>
      <c r="B22097" s="294" t="s">
        <v>10715</v>
      </c>
    </row>
    <row r="22098">
      <c r="A22098" s="441">
        <v>45910.33534269676</v>
      </c>
      <c r="B22098" s="294" t="s">
        <v>2374</v>
      </c>
    </row>
    <row r="22099">
      <c r="A22099" s="441">
        <v>45910.335363969905</v>
      </c>
      <c r="B22099" s="294" t="s">
        <v>10771</v>
      </c>
    </row>
    <row r="22100">
      <c r="A22100" s="441">
        <v>45910.3354059375</v>
      </c>
      <c r="B22100" s="294" t="s">
        <v>2280</v>
      </c>
    </row>
    <row r="22101">
      <c r="A22101" s="441">
        <v>45910.33542121528</v>
      </c>
      <c r="B22101" s="294" t="s">
        <v>2281</v>
      </c>
    </row>
    <row r="22102">
      <c r="A22102" s="441">
        <v>45910.33555364583</v>
      </c>
      <c r="B22102" s="294" t="s">
        <v>10772</v>
      </c>
    </row>
    <row r="22103">
      <c r="A22103" s="441">
        <v>45910.335557962964</v>
      </c>
      <c r="B22103" s="294" t="s">
        <v>2274</v>
      </c>
    </row>
    <row r="22104">
      <c r="A22104" s="441">
        <v>45910.33556813658</v>
      </c>
      <c r="B22104" s="294" t="s">
        <v>2577</v>
      </c>
    </row>
    <row r="22105">
      <c r="A22105" s="441">
        <v>45910.33558636574</v>
      </c>
      <c r="B22105" s="294" t="s">
        <v>2586</v>
      </c>
    </row>
    <row r="22106">
      <c r="A22106" s="441">
        <v>45910.33559105324</v>
      </c>
      <c r="B22106" s="294" t="s">
        <v>10714</v>
      </c>
    </row>
    <row r="22107">
      <c r="A22107" s="441">
        <v>45910.33559509259</v>
      </c>
      <c r="B22107" s="294" t="s">
        <v>10715</v>
      </c>
    </row>
    <row r="22108">
      <c r="A22108" s="441">
        <v>45910.33565664352</v>
      </c>
      <c r="B22108" s="294" t="s">
        <v>10102</v>
      </c>
    </row>
    <row r="22109">
      <c r="A22109" s="441">
        <v>45910.33566027778</v>
      </c>
      <c r="B22109" s="294" t="s">
        <v>2285</v>
      </c>
    </row>
    <row r="22110">
      <c r="A22110" s="441">
        <v>45910.33566549768</v>
      </c>
      <c r="B22110" s="294" t="s">
        <v>10773</v>
      </c>
    </row>
    <row r="22111">
      <c r="A22111" s="441">
        <v>45910.33567490741</v>
      </c>
      <c r="B22111" s="294" t="s">
        <v>10774</v>
      </c>
    </row>
    <row r="22112">
      <c r="A22112" s="441">
        <v>45910.33574850694</v>
      </c>
      <c r="B22112" s="294" t="s">
        <v>2374</v>
      </c>
    </row>
    <row r="22113">
      <c r="A22113" s="441">
        <v>45910.335763298615</v>
      </c>
      <c r="B22113" s="294" t="s">
        <v>10775</v>
      </c>
    </row>
    <row r="22114">
      <c r="A22114" s="441">
        <v>45910.33579815972</v>
      </c>
      <c r="B22114" s="294" t="s">
        <v>2280</v>
      </c>
    </row>
    <row r="22115">
      <c r="A22115" s="441">
        <v>45910.33581050926</v>
      </c>
      <c r="B22115" s="294" t="s">
        <v>2281</v>
      </c>
    </row>
    <row r="22116">
      <c r="A22116" s="441">
        <v>45910.33591663194</v>
      </c>
      <c r="B22116" s="294" t="s">
        <v>10776</v>
      </c>
    </row>
    <row r="22117">
      <c r="A22117" s="441">
        <v>45910.33592568287</v>
      </c>
      <c r="B22117" s="294" t="s">
        <v>9711</v>
      </c>
    </row>
    <row r="22118">
      <c r="A22118" s="441">
        <v>45910.335930138885</v>
      </c>
      <c r="B22118" s="294" t="s">
        <v>2398</v>
      </c>
    </row>
    <row r="22119">
      <c r="A22119" s="441">
        <v>45910.33593997685</v>
      </c>
      <c r="B22119" s="294" t="s">
        <v>2399</v>
      </c>
    </row>
    <row r="22120">
      <c r="A22120" s="441">
        <v>45910.33594965278</v>
      </c>
      <c r="B22120" s="294" t="s">
        <v>9711</v>
      </c>
    </row>
    <row r="22121">
      <c r="A22121" s="441">
        <v>45910.33595622685</v>
      </c>
      <c r="B22121" s="294" t="s">
        <v>10102</v>
      </c>
    </row>
    <row r="22122">
      <c r="A22122" s="441">
        <v>45910.335975381946</v>
      </c>
      <c r="B22122" s="294" t="s">
        <v>10777</v>
      </c>
    </row>
    <row r="22123">
      <c r="A22123" s="441">
        <v>45910.335989328705</v>
      </c>
      <c r="B22123" s="294" t="s">
        <v>10102</v>
      </c>
    </row>
    <row r="22124">
      <c r="A22124" s="441">
        <v>45910.335993182875</v>
      </c>
      <c r="B22124" s="294" t="s">
        <v>2285</v>
      </c>
    </row>
    <row r="22125">
      <c r="A22125" s="441">
        <v>45910.335998877315</v>
      </c>
      <c r="B22125" s="294" t="s">
        <v>10778</v>
      </c>
    </row>
    <row r="22126">
      <c r="A22126" s="441">
        <v>45910.336015266206</v>
      </c>
      <c r="B22126" s="294" t="s">
        <v>10779</v>
      </c>
    </row>
    <row r="22127">
      <c r="A22127" s="441">
        <v>45910.33667744213</v>
      </c>
      <c r="B22127" s="294" t="s">
        <v>10780</v>
      </c>
    </row>
    <row r="22128">
      <c r="A22128" s="441">
        <v>45910.33668912037</v>
      </c>
      <c r="B22128" s="294" t="s">
        <v>2612</v>
      </c>
    </row>
    <row r="22129">
      <c r="A22129" s="441">
        <v>45910.33669462963</v>
      </c>
      <c r="B22129" s="294" t="s">
        <v>2398</v>
      </c>
    </row>
    <row r="22130">
      <c r="A22130" s="441">
        <v>45910.33670329861</v>
      </c>
      <c r="B22130" s="294" t="s">
        <v>2399</v>
      </c>
    </row>
    <row r="22131">
      <c r="A22131" s="441">
        <v>45910.33671440972</v>
      </c>
      <c r="B22131" s="294" t="s">
        <v>2612</v>
      </c>
    </row>
    <row r="22132">
      <c r="A22132" s="441">
        <v>45910.33672280093</v>
      </c>
      <c r="B22132" s="294" t="s">
        <v>10102</v>
      </c>
    </row>
    <row r="22133">
      <c r="A22133" s="441">
        <v>45910.3367425</v>
      </c>
      <c r="B22133" s="294" t="s">
        <v>10781</v>
      </c>
    </row>
    <row r="22134">
      <c r="A22134" s="441">
        <v>45910.337061134254</v>
      </c>
      <c r="B22134" s="294" t="s">
        <v>10782</v>
      </c>
    </row>
    <row r="22135">
      <c r="A22135" s="441">
        <v>45910.33706534722</v>
      </c>
      <c r="B22135" s="294" t="s">
        <v>2274</v>
      </c>
    </row>
    <row r="22136">
      <c r="A22136" s="441">
        <v>45910.33707543982</v>
      </c>
      <c r="B22136" s="294" t="s">
        <v>9711</v>
      </c>
    </row>
    <row r="22137">
      <c r="A22137" s="441">
        <v>45910.33709916667</v>
      </c>
      <c r="B22137" s="294" t="s">
        <v>9714</v>
      </c>
    </row>
    <row r="22138">
      <c r="A22138" s="441">
        <v>45910.337103784725</v>
      </c>
      <c r="B22138" s="294" t="s">
        <v>10714</v>
      </c>
    </row>
    <row r="22139">
      <c r="A22139" s="441">
        <v>45910.337108611115</v>
      </c>
      <c r="B22139" s="294" t="s">
        <v>10715</v>
      </c>
    </row>
    <row r="22140">
      <c r="A22140" s="441">
        <v>45910.33733083333</v>
      </c>
      <c r="B22140" s="294" t="s">
        <v>10783</v>
      </c>
    </row>
    <row r="22141">
      <c r="A22141" s="441">
        <v>45910.337335752316</v>
      </c>
      <c r="B22141" s="294" t="s">
        <v>2274</v>
      </c>
    </row>
    <row r="22142">
      <c r="A22142" s="441">
        <v>45910.33736262731</v>
      </c>
      <c r="B22142" s="294" t="s">
        <v>2612</v>
      </c>
    </row>
    <row r="22143">
      <c r="A22143" s="441">
        <v>45910.33736622686</v>
      </c>
      <c r="B22143" s="294" t="s">
        <v>3957</v>
      </c>
    </row>
    <row r="22144">
      <c r="A22144" s="441">
        <v>45910.33737018518</v>
      </c>
      <c r="B22144" s="294" t="s">
        <v>10714</v>
      </c>
    </row>
    <row r="22145">
      <c r="A22145" s="441">
        <v>45910.33737517361</v>
      </c>
      <c r="B22145" s="294" t="s">
        <v>10715</v>
      </c>
    </row>
    <row r="22146">
      <c r="A22146" s="441">
        <v>45910.33755458333</v>
      </c>
      <c r="B22146" s="294" t="s">
        <v>2374</v>
      </c>
    </row>
    <row r="22147">
      <c r="A22147" s="441">
        <v>45910.337571655095</v>
      </c>
      <c r="B22147" s="294" t="s">
        <v>10784</v>
      </c>
    </row>
    <row r="22148">
      <c r="A22148" s="441">
        <v>45910.33758230324</v>
      </c>
      <c r="B22148" s="294" t="s">
        <v>2278</v>
      </c>
    </row>
    <row r="22149">
      <c r="A22149" s="441">
        <v>45910.337608229165</v>
      </c>
      <c r="B22149" s="294" t="s">
        <v>10785</v>
      </c>
    </row>
    <row r="22150">
      <c r="A22150" s="441">
        <v>45910.33768224537</v>
      </c>
      <c r="B22150" s="294" t="s">
        <v>2280</v>
      </c>
    </row>
    <row r="22151">
      <c r="A22151" s="441">
        <v>45910.33769263889</v>
      </c>
      <c r="B22151" s="294" t="s">
        <v>2281</v>
      </c>
    </row>
    <row r="22152">
      <c r="A22152" s="441">
        <v>45910.3377040625</v>
      </c>
      <c r="B22152" s="294" t="s">
        <v>2280</v>
      </c>
    </row>
    <row r="22153">
      <c r="A22153" s="441">
        <v>45910.337715925925</v>
      </c>
      <c r="B22153" s="294" t="s">
        <v>2281</v>
      </c>
    </row>
    <row r="22154">
      <c r="A22154" s="441">
        <v>45910.337975347225</v>
      </c>
      <c r="B22154" s="294" t="s">
        <v>10102</v>
      </c>
    </row>
    <row r="22155">
      <c r="A22155" s="441">
        <v>45910.33798865741</v>
      </c>
      <c r="B22155" s="294" t="s">
        <v>2285</v>
      </c>
    </row>
    <row r="22156">
      <c r="A22156" s="441">
        <v>45910.33799454861</v>
      </c>
      <c r="B22156" s="294" t="s">
        <v>10786</v>
      </c>
    </row>
    <row r="22157">
      <c r="A22157" s="441">
        <v>45910.33800456018</v>
      </c>
      <c r="B22157" s="294" t="s">
        <v>10787</v>
      </c>
    </row>
    <row r="22158">
      <c r="A22158" s="441">
        <v>45910.33813157407</v>
      </c>
      <c r="B22158" s="294" t="s">
        <v>10102</v>
      </c>
    </row>
    <row r="22159">
      <c r="A22159" s="441">
        <v>45910.338136342594</v>
      </c>
      <c r="B22159" s="294" t="s">
        <v>2285</v>
      </c>
    </row>
    <row r="22160">
      <c r="A22160" s="441">
        <v>45910.33814118056</v>
      </c>
      <c r="B22160" s="294" t="s">
        <v>10788</v>
      </c>
    </row>
    <row r="22161">
      <c r="A22161" s="441">
        <v>45910.338149814816</v>
      </c>
      <c r="B22161" s="294" t="s">
        <v>10789</v>
      </c>
    </row>
    <row r="22162">
      <c r="A22162" s="441">
        <v>45910.338949282406</v>
      </c>
      <c r="B22162" s="294" t="s">
        <v>10790</v>
      </c>
    </row>
    <row r="22163">
      <c r="A22163" s="441">
        <v>45910.338958796296</v>
      </c>
      <c r="B22163" s="294" t="s">
        <v>2622</v>
      </c>
    </row>
    <row r="22164">
      <c r="A22164" s="441">
        <v>45910.33896354167</v>
      </c>
      <c r="B22164" s="294" t="s">
        <v>2398</v>
      </c>
    </row>
    <row r="22165">
      <c r="A22165" s="441">
        <v>45910.33897473379</v>
      </c>
      <c r="B22165" s="294" t="s">
        <v>2399</v>
      </c>
    </row>
    <row r="22166">
      <c r="A22166" s="441">
        <v>45910.338992372686</v>
      </c>
      <c r="B22166" s="294" t="s">
        <v>2622</v>
      </c>
    </row>
    <row r="22167">
      <c r="A22167" s="441">
        <v>45910.33899905093</v>
      </c>
      <c r="B22167" s="294" t="s">
        <v>10102</v>
      </c>
    </row>
    <row r="22168">
      <c r="A22168" s="441">
        <v>45910.33901171296</v>
      </c>
      <c r="B22168" s="294" t="s">
        <v>10791</v>
      </c>
    </row>
    <row r="22169">
      <c r="A22169" s="441">
        <v>45910.33961361111</v>
      </c>
      <c r="B22169" s="294" t="s">
        <v>10792</v>
      </c>
    </row>
    <row r="22170">
      <c r="A22170" s="441">
        <v>45910.33961768518</v>
      </c>
      <c r="B22170" s="294" t="s">
        <v>2274</v>
      </c>
    </row>
    <row r="22171">
      <c r="A22171" s="441">
        <v>45910.33963449074</v>
      </c>
      <c r="B22171" s="294" t="s">
        <v>2622</v>
      </c>
    </row>
    <row r="22172">
      <c r="A22172" s="441">
        <v>45910.33963886574</v>
      </c>
      <c r="B22172" s="294" t="s">
        <v>2641</v>
      </c>
    </row>
    <row r="22173">
      <c r="A22173" s="441">
        <v>45910.339643009254</v>
      </c>
      <c r="B22173" s="294" t="s">
        <v>10714</v>
      </c>
    </row>
    <row r="22174">
      <c r="A22174" s="441">
        <v>45910.339647395835</v>
      </c>
      <c r="B22174" s="294" t="s">
        <v>10715</v>
      </c>
    </row>
    <row r="22175">
      <c r="A22175" s="441">
        <v>45910.33972181713</v>
      </c>
      <c r="B22175" s="294" t="s">
        <v>2333</v>
      </c>
    </row>
    <row r="22176">
      <c r="A22176" s="441">
        <v>45910.339738738425</v>
      </c>
      <c r="B22176" s="294" t="s">
        <v>10793</v>
      </c>
    </row>
    <row r="22177">
      <c r="A22177" s="441">
        <v>45910.339755567125</v>
      </c>
      <c r="B22177" s="294" t="s">
        <v>2280</v>
      </c>
    </row>
    <row r="22178">
      <c r="A22178" s="441">
        <v>45910.33976650463</v>
      </c>
      <c r="B22178" s="294" t="s">
        <v>2281</v>
      </c>
    </row>
    <row r="22179">
      <c r="A22179" s="441">
        <v>45910.33984429398</v>
      </c>
      <c r="B22179" s="294" t="s">
        <v>10102</v>
      </c>
    </row>
    <row r="22180">
      <c r="A22180" s="441">
        <v>45910.33984851852</v>
      </c>
      <c r="B22180" s="294" t="s">
        <v>2285</v>
      </c>
    </row>
    <row r="22181">
      <c r="A22181" s="441">
        <v>45910.33985421296</v>
      </c>
      <c r="B22181" s="294" t="s">
        <v>10794</v>
      </c>
    </row>
    <row r="22182">
      <c r="A22182" s="441">
        <v>45910.3398622338</v>
      </c>
      <c r="B22182" s="294" t="s">
        <v>10795</v>
      </c>
    </row>
    <row r="22183">
      <c r="A22183" s="441">
        <v>45910.34190690972</v>
      </c>
      <c r="B22183" s="294" t="s">
        <v>10796</v>
      </c>
    </row>
    <row r="22184">
      <c r="A22184" s="441">
        <v>45910.34191697917</v>
      </c>
      <c r="B22184" s="294" t="s">
        <v>2625</v>
      </c>
    </row>
    <row r="22185">
      <c r="A22185" s="441">
        <v>45910.34192175926</v>
      </c>
      <c r="B22185" s="294" t="s">
        <v>2398</v>
      </c>
    </row>
    <row r="22186">
      <c r="A22186" s="441">
        <v>45910.34193060185</v>
      </c>
      <c r="B22186" s="294" t="s">
        <v>2399</v>
      </c>
    </row>
    <row r="22187">
      <c r="A22187" s="441">
        <v>45910.341941018516</v>
      </c>
      <c r="B22187" s="294" t="s">
        <v>2625</v>
      </c>
    </row>
    <row r="22188">
      <c r="A22188" s="441">
        <v>45910.341949444446</v>
      </c>
      <c r="B22188" s="294" t="s">
        <v>10102</v>
      </c>
    </row>
    <row r="22189">
      <c r="A22189" s="441">
        <v>45910.34196803241</v>
      </c>
      <c r="B22189" s="294" t="s">
        <v>10797</v>
      </c>
    </row>
    <row r="22190">
      <c r="A22190" s="441">
        <v>45910.342742256944</v>
      </c>
      <c r="B22190" s="294" t="s">
        <v>10798</v>
      </c>
    </row>
    <row r="22191">
      <c r="A22191" s="441">
        <v>45910.3427455787</v>
      </c>
      <c r="B22191" s="294" t="s">
        <v>2274</v>
      </c>
    </row>
    <row r="22192">
      <c r="A22192" s="441">
        <v>45910.34275306713</v>
      </c>
      <c r="B22192" s="294" t="s">
        <v>2625</v>
      </c>
    </row>
    <row r="22193">
      <c r="A22193" s="441">
        <v>45910.34275631944</v>
      </c>
      <c r="B22193" s="294" t="s">
        <v>2628</v>
      </c>
    </row>
    <row r="22194">
      <c r="A22194" s="441">
        <v>45910.342759583335</v>
      </c>
      <c r="B22194" s="294" t="s">
        <v>10714</v>
      </c>
    </row>
    <row r="22195">
      <c r="A22195" s="441">
        <v>45910.34276342593</v>
      </c>
      <c r="B22195" s="294" t="s">
        <v>10715</v>
      </c>
    </row>
    <row r="22196">
      <c r="A22196" s="441">
        <v>45910.343195486115</v>
      </c>
      <c r="B22196" s="294" t="s">
        <v>2333</v>
      </c>
    </row>
    <row r="22197">
      <c r="A22197" s="441">
        <v>45910.34321748842</v>
      </c>
      <c r="B22197" s="294" t="s">
        <v>10799</v>
      </c>
    </row>
    <row r="22198">
      <c r="A22198" s="441">
        <v>45910.34338450231</v>
      </c>
      <c r="B22198" s="294" t="s">
        <v>2280</v>
      </c>
    </row>
    <row r="22199">
      <c r="A22199" s="441">
        <v>45910.343398819445</v>
      </c>
      <c r="B22199" s="294" t="s">
        <v>2281</v>
      </c>
    </row>
    <row r="22200">
      <c r="A22200" s="441">
        <v>45910.34397234954</v>
      </c>
      <c r="B22200" s="294" t="s">
        <v>10102</v>
      </c>
    </row>
    <row r="22201">
      <c r="A22201" s="441">
        <v>45910.34397688658</v>
      </c>
      <c r="B22201" s="294" t="s">
        <v>2285</v>
      </c>
    </row>
    <row r="22202">
      <c r="A22202" s="441">
        <v>45910.343993194445</v>
      </c>
      <c r="B22202" s="294" t="s">
        <v>10800</v>
      </c>
    </row>
    <row r="22203">
      <c r="A22203" s="441">
        <v>45910.344002025464</v>
      </c>
      <c r="B22203" s="294" t="s">
        <v>10801</v>
      </c>
    </row>
    <row r="22204">
      <c r="A22204" s="441">
        <v>45910.37067396991</v>
      </c>
      <c r="B22204" s="294" t="s">
        <v>10802</v>
      </c>
    </row>
    <row r="22205">
      <c r="A22205" s="441">
        <v>45910.37068280093</v>
      </c>
      <c r="B22205" s="294" t="s">
        <v>3101</v>
      </c>
    </row>
    <row r="22206">
      <c r="A22206" s="441">
        <v>45910.37068694444</v>
      </c>
      <c r="B22206" s="294" t="s">
        <v>2398</v>
      </c>
    </row>
    <row r="22207">
      <c r="A22207" s="441">
        <v>45910.37070693287</v>
      </c>
      <c r="B22207" s="294" t="s">
        <v>2399</v>
      </c>
    </row>
    <row r="22208">
      <c r="A22208" s="441">
        <v>45910.37071798611</v>
      </c>
      <c r="B22208" s="294" t="s">
        <v>3101</v>
      </c>
    </row>
    <row r="22209">
      <c r="A22209" s="441">
        <v>45910.370725162036</v>
      </c>
      <c r="B22209" s="294" t="s">
        <v>10102</v>
      </c>
    </row>
    <row r="22210">
      <c r="A22210" s="441">
        <v>45910.37074540509</v>
      </c>
      <c r="B22210" s="294" t="s">
        <v>10803</v>
      </c>
    </row>
    <row r="22211">
      <c r="A22211" s="441">
        <v>45910.37118233796</v>
      </c>
      <c r="B22211" s="294" t="s">
        <v>10804</v>
      </c>
    </row>
    <row r="22212">
      <c r="A22212" s="441">
        <v>45910.37118674768</v>
      </c>
      <c r="B22212" s="294" t="s">
        <v>2274</v>
      </c>
    </row>
    <row r="22213">
      <c r="A22213" s="441">
        <v>45910.371196249995</v>
      </c>
      <c r="B22213" s="294" t="s">
        <v>3101</v>
      </c>
    </row>
    <row r="22214">
      <c r="A22214" s="441">
        <v>45910.37119988426</v>
      </c>
      <c r="B22214" s="294" t="s">
        <v>3106</v>
      </c>
    </row>
    <row r="22215">
      <c r="A22215" s="441">
        <v>45910.371211875</v>
      </c>
      <c r="B22215" s="294" t="s">
        <v>10714</v>
      </c>
    </row>
    <row r="22216">
      <c r="A22216" s="441">
        <v>45910.37121650463</v>
      </c>
      <c r="B22216" s="294" t="s">
        <v>10715</v>
      </c>
    </row>
    <row r="22217">
      <c r="A22217" s="441">
        <v>45910.371845173606</v>
      </c>
      <c r="B22217" s="294" t="s">
        <v>2278</v>
      </c>
    </row>
    <row r="22218">
      <c r="A22218" s="441">
        <v>45910.37187122685</v>
      </c>
      <c r="B22218" s="294" t="s">
        <v>10805</v>
      </c>
    </row>
    <row r="22219">
      <c r="A22219" s="441">
        <v>45910.37215380787</v>
      </c>
      <c r="B22219" s="294" t="s">
        <v>2280</v>
      </c>
    </row>
    <row r="22220">
      <c r="A22220" s="441">
        <v>45910.37216488426</v>
      </c>
      <c r="B22220" s="294" t="s">
        <v>2281</v>
      </c>
    </row>
    <row r="22221">
      <c r="A22221" s="441">
        <v>45910.3728159375</v>
      </c>
      <c r="B22221" s="294" t="s">
        <v>10102</v>
      </c>
    </row>
    <row r="22222">
      <c r="A22222" s="441">
        <v>45910.37282017361</v>
      </c>
      <c r="B22222" s="294" t="s">
        <v>2285</v>
      </c>
    </row>
    <row r="22223">
      <c r="A22223" s="441">
        <v>45910.37282715278</v>
      </c>
      <c r="B22223" s="294" t="s">
        <v>10806</v>
      </c>
    </row>
    <row r="22224">
      <c r="A22224" s="441">
        <v>45910.372835</v>
      </c>
      <c r="B22224" s="294" t="s">
        <v>10807</v>
      </c>
    </row>
    <row r="22225">
      <c r="A22225" s="441">
        <v>45910.375080046295</v>
      </c>
      <c r="B22225" s="294" t="s">
        <v>2290</v>
      </c>
    </row>
    <row r="22226">
      <c r="A22226" s="441">
        <v>45910.376104571755</v>
      </c>
      <c r="B22226" s="294" t="s">
        <v>3141</v>
      </c>
    </row>
    <row r="22227">
      <c r="A22227" s="441">
        <v>45910.37622875</v>
      </c>
      <c r="B22227" s="294" t="s">
        <v>10808</v>
      </c>
    </row>
    <row r="22228">
      <c r="A22228" s="441">
        <v>45910.37624859954</v>
      </c>
      <c r="B22228" s="294" t="s">
        <v>10809</v>
      </c>
    </row>
    <row r="22229">
      <c r="A22229" s="441">
        <v>45910.37626668981</v>
      </c>
      <c r="B22229" s="294" t="s">
        <v>10102</v>
      </c>
    </row>
    <row r="22230">
      <c r="A22230" s="441">
        <v>45910.37628946759</v>
      </c>
      <c r="B22230" s="294" t="s">
        <v>10102</v>
      </c>
    </row>
    <row r="22231">
      <c r="A22231" s="441">
        <v>45910.38129929398</v>
      </c>
      <c r="B22231" s="294" t="s">
        <v>10810</v>
      </c>
    </row>
    <row r="22232">
      <c r="A22232" s="441">
        <v>45910.38130653935</v>
      </c>
      <c r="B22232" s="294" t="s">
        <v>10811</v>
      </c>
    </row>
    <row r="22233">
      <c r="A22233" s="441">
        <v>45910.38132849537</v>
      </c>
      <c r="B22233" s="294" t="s">
        <v>6817</v>
      </c>
    </row>
    <row r="22234">
      <c r="A22234" s="441">
        <v>45910.381336597224</v>
      </c>
      <c r="B22234" s="294" t="s">
        <v>10812</v>
      </c>
    </row>
    <row r="22235">
      <c r="A22235" s="441">
        <v>45910.38134393518</v>
      </c>
      <c r="B22235" s="294" t="s">
        <v>7037</v>
      </c>
    </row>
    <row r="22236">
      <c r="A22236" s="441">
        <v>45910.381378171296</v>
      </c>
      <c r="B22236" s="294" t="s">
        <v>10813</v>
      </c>
    </row>
    <row r="22237">
      <c r="A22237" s="441">
        <v>45910.38141865741</v>
      </c>
      <c r="B22237" s="294" t="s">
        <v>6819</v>
      </c>
    </row>
    <row r="22238">
      <c r="A22238" s="441">
        <v>45910.441688032406</v>
      </c>
      <c r="B22238" s="294" t="s">
        <v>10814</v>
      </c>
    </row>
    <row r="22239">
      <c r="A22239" s="441">
        <v>45910.44169574074</v>
      </c>
      <c r="B22239" s="294" t="s">
        <v>2603</v>
      </c>
    </row>
    <row r="22240">
      <c r="A22240" s="441">
        <v>45910.44171255787</v>
      </c>
      <c r="B22240" s="294" t="s">
        <v>2398</v>
      </c>
    </row>
    <row r="22241">
      <c r="A22241" s="441">
        <v>45910.4417225463</v>
      </c>
      <c r="B22241" s="294" t="s">
        <v>2399</v>
      </c>
    </row>
    <row r="22242">
      <c r="A22242" s="441">
        <v>45910.44173232639</v>
      </c>
      <c r="B22242" s="294" t="s">
        <v>2603</v>
      </c>
    </row>
    <row r="22243">
      <c r="A22243" s="441">
        <v>45910.4417405787</v>
      </c>
      <c r="B22243" s="294" t="s">
        <v>10102</v>
      </c>
    </row>
    <row r="22244">
      <c r="A22244" s="441">
        <v>45910.44175305555</v>
      </c>
      <c r="B22244" s="294" t="s">
        <v>10815</v>
      </c>
    </row>
    <row r="22245">
      <c r="A22245" s="441">
        <v>45910.44222452547</v>
      </c>
      <c r="B22245" s="294" t="s">
        <v>10816</v>
      </c>
    </row>
    <row r="22246">
      <c r="A22246" s="441">
        <v>45910.442232974536</v>
      </c>
      <c r="B22246" s="294" t="s">
        <v>9711</v>
      </c>
    </row>
    <row r="22247">
      <c r="A22247" s="441">
        <v>45910.44223685186</v>
      </c>
      <c r="B22247" s="294" t="s">
        <v>2398</v>
      </c>
    </row>
    <row r="22248">
      <c r="A22248" s="441">
        <v>45910.44224795139</v>
      </c>
      <c r="B22248" s="294" t="s">
        <v>2399</v>
      </c>
    </row>
    <row r="22249">
      <c r="A22249" s="441">
        <v>45910.442256574075</v>
      </c>
      <c r="B22249" s="294" t="s">
        <v>9711</v>
      </c>
    </row>
    <row r="22250">
      <c r="A22250" s="441">
        <v>45910.4422653125</v>
      </c>
      <c r="B22250" s="294" t="s">
        <v>10102</v>
      </c>
    </row>
    <row r="22251">
      <c r="A22251" s="441">
        <v>45910.44228596065</v>
      </c>
      <c r="B22251" s="294" t="s">
        <v>10817</v>
      </c>
    </row>
    <row r="22252">
      <c r="A22252" s="441">
        <v>45910.44290405093</v>
      </c>
      <c r="B22252" s="294" t="s">
        <v>10818</v>
      </c>
    </row>
    <row r="22253">
      <c r="A22253" s="441">
        <v>45910.44290736111</v>
      </c>
      <c r="B22253" s="294" t="s">
        <v>2274</v>
      </c>
    </row>
    <row r="22254">
      <c r="A22254" s="441">
        <v>45910.44292085648</v>
      </c>
      <c r="B22254" s="294" t="s">
        <v>9711</v>
      </c>
    </row>
    <row r="22255">
      <c r="A22255" s="441">
        <v>45910.44292421296</v>
      </c>
      <c r="B22255" s="294" t="s">
        <v>9714</v>
      </c>
    </row>
    <row r="22256">
      <c r="A22256" s="441">
        <v>45910.4429275463</v>
      </c>
      <c r="B22256" s="294" t="s">
        <v>10714</v>
      </c>
    </row>
    <row r="22257">
      <c r="A22257" s="441">
        <v>45910.44293172454</v>
      </c>
      <c r="B22257" s="294" t="s">
        <v>10715</v>
      </c>
    </row>
    <row r="22258">
      <c r="A22258" s="441">
        <v>45910.443027650465</v>
      </c>
      <c r="B22258" s="294" t="s">
        <v>10819</v>
      </c>
    </row>
    <row r="22259">
      <c r="A22259" s="441">
        <v>45910.443036620374</v>
      </c>
      <c r="B22259" s="294" t="s">
        <v>10820</v>
      </c>
    </row>
    <row r="22260">
      <c r="A22260" s="441">
        <v>45910.44304300926</v>
      </c>
      <c r="B22260" s="294" t="s">
        <v>10821</v>
      </c>
    </row>
    <row r="22261">
      <c r="A22261" s="441">
        <v>45910.44305446759</v>
      </c>
      <c r="B22261" s="294" t="s">
        <v>10822</v>
      </c>
    </row>
    <row r="22262">
      <c r="A22262" s="441">
        <v>45910.443069560184</v>
      </c>
      <c r="B22262" s="294" t="s">
        <v>2374</v>
      </c>
    </row>
    <row r="22263">
      <c r="A22263" s="441">
        <v>45910.44309168981</v>
      </c>
      <c r="B22263" s="294" t="s">
        <v>10784</v>
      </c>
    </row>
    <row r="22264">
      <c r="A22264" s="441">
        <v>45910.44309994213</v>
      </c>
      <c r="B22264" s="294" t="s">
        <v>10823</v>
      </c>
    </row>
    <row r="22265">
      <c r="A22265" s="441">
        <v>45910.443103032405</v>
      </c>
      <c r="B22265" s="294" t="s">
        <v>2274</v>
      </c>
    </row>
    <row r="22266">
      <c r="A22266" s="441">
        <v>45910.44311797454</v>
      </c>
      <c r="B22266" s="294" t="s">
        <v>10824</v>
      </c>
    </row>
    <row r="22267">
      <c r="A22267" s="441">
        <v>45910.44312111111</v>
      </c>
      <c r="B22267" s="294" t="s">
        <v>2603</v>
      </c>
    </row>
    <row r="22268">
      <c r="A22268" s="441">
        <v>45910.443124722224</v>
      </c>
      <c r="B22268" s="294" t="s">
        <v>2615</v>
      </c>
    </row>
    <row r="22269">
      <c r="A22269" s="441">
        <v>45910.443125000005</v>
      </c>
      <c r="B22269" s="294" t="s">
        <v>2355</v>
      </c>
    </row>
    <row r="22270">
      <c r="A22270" s="441">
        <v>45910.44313009259</v>
      </c>
      <c r="B22270" s="294" t="s">
        <v>10714</v>
      </c>
    </row>
    <row r="22271">
      <c r="A22271" s="441">
        <v>45910.44313366898</v>
      </c>
      <c r="B22271" s="294" t="s">
        <v>10715</v>
      </c>
    </row>
    <row r="22272">
      <c r="A22272" s="441">
        <v>45910.44315769676</v>
      </c>
      <c r="B22272" s="294" t="s">
        <v>10825</v>
      </c>
    </row>
    <row r="22273">
      <c r="A22273" s="441">
        <v>45910.443270891206</v>
      </c>
      <c r="B22273" s="294" t="s">
        <v>10590</v>
      </c>
    </row>
    <row r="22274">
      <c r="A22274" s="441">
        <v>45910.44327559028</v>
      </c>
      <c r="B22274" s="294" t="s">
        <v>10826</v>
      </c>
    </row>
    <row r="22275">
      <c r="A22275" s="441">
        <v>45910.44335371528</v>
      </c>
      <c r="B22275" s="294" t="s">
        <v>10827</v>
      </c>
    </row>
    <row r="22276">
      <c r="A22276" s="441">
        <v>45910.4433837963</v>
      </c>
      <c r="B22276" s="294" t="s">
        <v>10828</v>
      </c>
    </row>
    <row r="22277">
      <c r="A22277" s="441">
        <v>45910.4434467824</v>
      </c>
      <c r="B22277" s="294" t="s">
        <v>10829</v>
      </c>
    </row>
    <row r="22278">
      <c r="A22278" s="441">
        <v>45910.44345245371</v>
      </c>
      <c r="B22278" s="294" t="s">
        <v>10830</v>
      </c>
    </row>
    <row r="22279">
      <c r="A22279" s="441">
        <v>45910.44345868056</v>
      </c>
      <c r="B22279" s="294" t="s">
        <v>10831</v>
      </c>
    </row>
    <row r="22280">
      <c r="A22280" s="441">
        <v>45910.44347637732</v>
      </c>
      <c r="B22280" s="294" t="s">
        <v>10832</v>
      </c>
    </row>
    <row r="22281">
      <c r="A22281" s="441">
        <v>45910.4434777662</v>
      </c>
      <c r="B22281" s="294" t="s">
        <v>10833</v>
      </c>
    </row>
    <row r="22282">
      <c r="A22282" s="441">
        <v>45910.44348086805</v>
      </c>
      <c r="B22282" s="294" t="s">
        <v>10208</v>
      </c>
    </row>
    <row r="22283">
      <c r="A22283" s="441">
        <v>45910.44348642361</v>
      </c>
      <c r="B22283" s="294" t="s">
        <v>10102</v>
      </c>
    </row>
    <row r="22284">
      <c r="A22284" s="441">
        <v>45910.44348702546</v>
      </c>
      <c r="B22284" s="294" t="s">
        <v>2374</v>
      </c>
    </row>
    <row r="22285">
      <c r="A22285" s="441">
        <v>45910.44348976851</v>
      </c>
      <c r="B22285" s="294" t="s">
        <v>2285</v>
      </c>
    </row>
    <row r="22286">
      <c r="A22286" s="441">
        <v>45910.443494652776</v>
      </c>
      <c r="B22286" s="294" t="s">
        <v>10834</v>
      </c>
    </row>
    <row r="22287">
      <c r="A22287" s="441">
        <v>45910.443503692135</v>
      </c>
      <c r="B22287" s="294" t="s">
        <v>10835</v>
      </c>
    </row>
    <row r="22288">
      <c r="A22288" s="441">
        <v>45910.44350408565</v>
      </c>
      <c r="B22288" s="294" t="s">
        <v>10771</v>
      </c>
    </row>
    <row r="22289">
      <c r="A22289" s="441">
        <v>45910.44358568287</v>
      </c>
      <c r="B22289" s="294" t="s">
        <v>10836</v>
      </c>
    </row>
    <row r="22290">
      <c r="A22290" s="441">
        <v>45910.44358841435</v>
      </c>
      <c r="B22290" s="294" t="s">
        <v>2355</v>
      </c>
    </row>
    <row r="22291">
      <c r="A22291" s="441">
        <v>45910.443591655094</v>
      </c>
      <c r="B22291" s="294" t="s">
        <v>10837</v>
      </c>
    </row>
    <row r="22292">
      <c r="A22292" s="441">
        <v>45910.44380521991</v>
      </c>
      <c r="B22292" s="294" t="s">
        <v>2767</v>
      </c>
    </row>
    <row r="22293">
      <c r="A22293" s="441">
        <v>45910.44381631944</v>
      </c>
      <c r="B22293" s="294" t="s">
        <v>10838</v>
      </c>
    </row>
    <row r="22294">
      <c r="A22294" s="441">
        <v>45910.44406929398</v>
      </c>
      <c r="B22294" s="294" t="s">
        <v>10827</v>
      </c>
    </row>
    <row r="22295">
      <c r="A22295" s="441">
        <v>45910.4440766551</v>
      </c>
      <c r="B22295" s="294" t="s">
        <v>10839</v>
      </c>
    </row>
    <row r="22296">
      <c r="A22296" s="441">
        <v>45910.44416267361</v>
      </c>
      <c r="B22296" s="294" t="s">
        <v>10840</v>
      </c>
    </row>
    <row r="22297">
      <c r="A22297" s="441">
        <v>45910.44432782407</v>
      </c>
      <c r="B22297" s="294" t="s">
        <v>10841</v>
      </c>
    </row>
    <row r="22298">
      <c r="A22298" s="441">
        <v>45910.444333252315</v>
      </c>
      <c r="B22298" s="294" t="s">
        <v>10208</v>
      </c>
    </row>
    <row r="22299">
      <c r="A22299" s="441">
        <v>45910.4443404051</v>
      </c>
      <c r="B22299" s="294" t="s">
        <v>10102</v>
      </c>
    </row>
    <row r="22300">
      <c r="A22300" s="441">
        <v>45910.44434346065</v>
      </c>
      <c r="B22300" s="294" t="s">
        <v>2285</v>
      </c>
    </row>
    <row r="22301">
      <c r="A22301" s="441">
        <v>45910.444348958335</v>
      </c>
      <c r="B22301" s="294" t="s">
        <v>10842</v>
      </c>
    </row>
    <row r="22302">
      <c r="A22302" s="441">
        <v>45910.444355416665</v>
      </c>
      <c r="B22302" s="294" t="s">
        <v>10843</v>
      </c>
    </row>
    <row r="22303">
      <c r="A22303" s="441">
        <v>45910.52910290509</v>
      </c>
      <c r="B22303" s="294" t="s">
        <v>10844</v>
      </c>
    </row>
    <row r="22304">
      <c r="A22304" s="441">
        <v>45910.529107662034</v>
      </c>
      <c r="B22304" s="294" t="s">
        <v>2260</v>
      </c>
    </row>
    <row r="22305">
      <c r="A22305" s="441">
        <v>45910.529113854165</v>
      </c>
      <c r="B22305" s="294" t="s">
        <v>2266</v>
      </c>
    </row>
    <row r="22306">
      <c r="A22306" s="441">
        <v>45910.52911885417</v>
      </c>
      <c r="B22306" s="294" t="s">
        <v>2267</v>
      </c>
    </row>
    <row r="22307">
      <c r="A22307" s="441">
        <v>45910.52912909722</v>
      </c>
      <c r="B22307" s="294" t="s">
        <v>2264</v>
      </c>
    </row>
    <row r="22308">
      <c r="A22308" s="441">
        <v>45910.5323500463</v>
      </c>
      <c r="B22308" s="294" t="s">
        <v>10845</v>
      </c>
    </row>
    <row r="22309">
      <c r="A22309" s="441">
        <v>45910.53235518518</v>
      </c>
      <c r="B22309" s="294" t="s">
        <v>2260</v>
      </c>
    </row>
    <row r="22310">
      <c r="A22310" s="441">
        <v>45910.53236016203</v>
      </c>
      <c r="B22310" s="294" t="s">
        <v>3127</v>
      </c>
    </row>
    <row r="22311">
      <c r="A22311" s="441">
        <v>45910.532364976854</v>
      </c>
      <c r="B22311" s="294" t="s">
        <v>2264</v>
      </c>
    </row>
    <row r="22312">
      <c r="A22312" s="441">
        <v>45910.534693009264</v>
      </c>
      <c r="B22312" s="294" t="s">
        <v>10846</v>
      </c>
    </row>
    <row r="22313">
      <c r="A22313" s="441">
        <v>45910.53469738426</v>
      </c>
      <c r="B22313" s="294" t="s">
        <v>2260</v>
      </c>
    </row>
    <row r="22314">
      <c r="A22314" s="441">
        <v>45910.53470399306</v>
      </c>
      <c r="B22314" s="294" t="s">
        <v>2266</v>
      </c>
    </row>
    <row r="22315">
      <c r="A22315" s="441">
        <v>45910.53470881944</v>
      </c>
      <c r="B22315" s="294" t="s">
        <v>2267</v>
      </c>
    </row>
    <row r="22316">
      <c r="A22316" s="441">
        <v>45910.53471366898</v>
      </c>
      <c r="B22316" s="294" t="s">
        <v>2264</v>
      </c>
    </row>
    <row r="22317">
      <c r="A22317" s="441">
        <v>45910.53484612268</v>
      </c>
      <c r="B22317" s="294" t="s">
        <v>10847</v>
      </c>
    </row>
    <row r="22318">
      <c r="A22318" s="441">
        <v>45910.53485060185</v>
      </c>
      <c r="B22318" s="294" t="s">
        <v>2260</v>
      </c>
    </row>
    <row r="22319">
      <c r="A22319" s="441">
        <v>45910.53485524305</v>
      </c>
      <c r="B22319" s="294" t="s">
        <v>2266</v>
      </c>
    </row>
    <row r="22320">
      <c r="A22320" s="441">
        <v>45910.534863113426</v>
      </c>
      <c r="B22320" s="294" t="s">
        <v>2267</v>
      </c>
    </row>
    <row r="22321">
      <c r="A22321" s="441">
        <v>45910.53486702546</v>
      </c>
      <c r="B22321" s="294" t="s">
        <v>2264</v>
      </c>
    </row>
    <row r="22322">
      <c r="A22322" s="441">
        <v>45910.641231643516</v>
      </c>
      <c r="B22322" s="294" t="s">
        <v>10848</v>
      </c>
    </row>
    <row r="22323">
      <c r="A22323" s="441">
        <v>45910.641236967596</v>
      </c>
      <c r="B22323" s="294" t="s">
        <v>2260</v>
      </c>
    </row>
    <row r="22324">
      <c r="A22324" s="441">
        <v>45910.64124186343</v>
      </c>
      <c r="B22324" s="294" t="s">
        <v>2414</v>
      </c>
    </row>
    <row r="22325">
      <c r="A22325" s="441">
        <v>45910.641246168976</v>
      </c>
      <c r="B22325" s="294" t="s">
        <v>2264</v>
      </c>
    </row>
    <row r="22326">
      <c r="A22326" s="441">
        <v>45910.642455821755</v>
      </c>
      <c r="B22326" s="294" t="s">
        <v>10849</v>
      </c>
    </row>
    <row r="22327">
      <c r="A22327" s="441">
        <v>45910.64245966435</v>
      </c>
      <c r="B22327" s="294" t="s">
        <v>2260</v>
      </c>
    </row>
    <row r="22328">
      <c r="A22328" s="441">
        <v>45910.64246318287</v>
      </c>
      <c r="B22328" s="294" t="s">
        <v>2266</v>
      </c>
    </row>
    <row r="22329">
      <c r="A22329" s="441">
        <v>45910.64247172454</v>
      </c>
      <c r="B22329" s="294" t="s">
        <v>2267</v>
      </c>
    </row>
    <row r="22330">
      <c r="A22330" s="441">
        <v>45910.642488136575</v>
      </c>
      <c r="B22330" s="294" t="s">
        <v>2264</v>
      </c>
    </row>
    <row r="22331">
      <c r="A22331" s="441">
        <v>45910.653889444446</v>
      </c>
      <c r="B22331" s="294" t="s">
        <v>10850</v>
      </c>
    </row>
    <row r="22332">
      <c r="A22332" s="441">
        <v>45910.65389339121</v>
      </c>
      <c r="B22332" s="294" t="s">
        <v>2260</v>
      </c>
    </row>
    <row r="22333">
      <c r="A22333" s="441">
        <v>45910.653896655094</v>
      </c>
      <c r="B22333" s="294" t="s">
        <v>6944</v>
      </c>
    </row>
    <row r="22334">
      <c r="A22334" s="441">
        <v>45910.65389936343</v>
      </c>
      <c r="B22334" s="294" t="s">
        <v>2264</v>
      </c>
    </row>
    <row r="22335">
      <c r="A22335" s="441">
        <v>45910.65677543981</v>
      </c>
      <c r="B22335" s="294" t="s">
        <v>10851</v>
      </c>
    </row>
    <row r="22336">
      <c r="A22336" s="441">
        <v>45910.65677858796</v>
      </c>
      <c r="B22336" s="294" t="s">
        <v>2260</v>
      </c>
    </row>
    <row r="22337">
      <c r="A22337" s="441">
        <v>45910.65678207176</v>
      </c>
      <c r="B22337" s="294" t="s">
        <v>6944</v>
      </c>
    </row>
    <row r="22338">
      <c r="A22338" s="441">
        <v>45910.65678517361</v>
      </c>
      <c r="B22338" s="294" t="s">
        <v>2264</v>
      </c>
    </row>
    <row r="22339">
      <c r="A22339" s="441">
        <v>45910.75839377315</v>
      </c>
      <c r="B22339" s="294" t="s">
        <v>10638</v>
      </c>
    </row>
    <row r="22340">
      <c r="A22340" s="441">
        <v>45910.75839981482</v>
      </c>
      <c r="B22340" s="294" t="s">
        <v>10102</v>
      </c>
    </row>
    <row r="22341">
      <c r="A22341" s="441">
        <v>45910.7584265162</v>
      </c>
      <c r="B22341" s="294" t="s">
        <v>10102</v>
      </c>
    </row>
    <row r="22342">
      <c r="A22342" s="441">
        <v>45910.75842884259</v>
      </c>
      <c r="B22342" s="294" t="s">
        <v>10639</v>
      </c>
    </row>
    <row r="22343">
      <c r="A22343" s="441">
        <v>45910.75843350694</v>
      </c>
      <c r="B22343" s="294" t="s">
        <v>10116</v>
      </c>
    </row>
    <row r="22344">
      <c r="A22344" s="441">
        <v>45910.758450231486</v>
      </c>
      <c r="B22344" s="294" t="s">
        <v>10102</v>
      </c>
    </row>
    <row r="22345">
      <c r="A22345" s="441">
        <v>45910.758452685186</v>
      </c>
      <c r="B22345" s="294" t="s">
        <v>10117</v>
      </c>
    </row>
    <row r="22346">
      <c r="A22346" s="441">
        <v>45910.91829043982</v>
      </c>
      <c r="B22346" s="294" t="s">
        <v>10852</v>
      </c>
    </row>
    <row r="22347">
      <c r="A22347" s="441">
        <v>45910.918312951384</v>
      </c>
      <c r="B22347" s="294" t="s">
        <v>2260</v>
      </c>
    </row>
    <row r="22348">
      <c r="A22348" s="441">
        <v>45910.91832380787</v>
      </c>
      <c r="B22348" s="294" t="s">
        <v>2550</v>
      </c>
    </row>
    <row r="22349">
      <c r="A22349" s="441">
        <v>45910.91833526621</v>
      </c>
      <c r="B22349" s="294" t="s">
        <v>2264</v>
      </c>
    </row>
    <row r="22350">
      <c r="A22350" s="441">
        <v>45910.93703025463</v>
      </c>
      <c r="B22350" s="294" t="s">
        <v>10853</v>
      </c>
    </row>
    <row r="22351">
      <c r="A22351" s="441">
        <v>45910.937040185185</v>
      </c>
      <c r="B22351" s="294" t="s">
        <v>2260</v>
      </c>
    </row>
    <row r="22352">
      <c r="A22352" s="441">
        <v>45910.937048252315</v>
      </c>
      <c r="B22352" s="294" t="s">
        <v>3991</v>
      </c>
    </row>
    <row r="22353">
      <c r="A22353" s="441">
        <v>45910.937054062495</v>
      </c>
      <c r="B22353" s="294" t="s">
        <v>2262</v>
      </c>
    </row>
    <row r="22354">
      <c r="A22354" s="441">
        <v>45910.93706827547</v>
      </c>
      <c r="B22354" s="294" t="s">
        <v>3992</v>
      </c>
    </row>
    <row r="22355">
      <c r="A22355" s="441">
        <v>45910.93708690972</v>
      </c>
      <c r="B22355" s="294" t="s">
        <v>2264</v>
      </c>
    </row>
    <row r="22356">
      <c r="A22356" s="441">
        <v>45911.0393216088</v>
      </c>
      <c r="B22356" s="294" t="s">
        <v>10854</v>
      </c>
    </row>
    <row r="22357">
      <c r="A22357" s="441">
        <v>45911.03932898148</v>
      </c>
      <c r="B22357" s="294" t="s">
        <v>2275</v>
      </c>
    </row>
    <row r="22358">
      <c r="A22358" s="441">
        <v>45911.03933277778</v>
      </c>
      <c r="B22358" s="294" t="s">
        <v>2565</v>
      </c>
    </row>
    <row r="22359">
      <c r="A22359" s="441">
        <v>45911.03935579861</v>
      </c>
      <c r="B22359" s="294" t="s">
        <v>10855</v>
      </c>
    </row>
    <row r="22360">
      <c r="A22360" s="441">
        <v>45911.03936238426</v>
      </c>
      <c r="B22360" s="294" t="s">
        <v>2275</v>
      </c>
    </row>
    <row r="22361">
      <c r="A22361" s="441">
        <v>45911.039383807874</v>
      </c>
      <c r="B22361" s="294" t="s">
        <v>10102</v>
      </c>
    </row>
    <row r="22362">
      <c r="A22362" s="441">
        <v>45911.03939847222</v>
      </c>
      <c r="B22362" s="294" t="s">
        <v>10856</v>
      </c>
    </row>
    <row r="22363">
      <c r="A22363" s="441">
        <v>45911.040725405095</v>
      </c>
      <c r="B22363" s="294" t="s">
        <v>10857</v>
      </c>
    </row>
    <row r="22364">
      <c r="A22364" s="441">
        <v>45911.040728541666</v>
      </c>
      <c r="B22364" s="294" t="s">
        <v>2274</v>
      </c>
    </row>
    <row r="22365">
      <c r="A22365" s="441">
        <v>45911.0407361574</v>
      </c>
      <c r="B22365" s="294" t="s">
        <v>2275</v>
      </c>
    </row>
    <row r="22366">
      <c r="A22366" s="441">
        <v>45911.0407390162</v>
      </c>
      <c r="B22366" s="294" t="s">
        <v>2276</v>
      </c>
    </row>
    <row r="22367">
      <c r="A22367" s="441">
        <v>45911.04075126158</v>
      </c>
      <c r="B22367" s="294" t="s">
        <v>10858</v>
      </c>
    </row>
    <row r="22368">
      <c r="A22368" s="441">
        <v>45911.0407546875</v>
      </c>
      <c r="B22368" s="294" t="s">
        <v>10859</v>
      </c>
    </row>
    <row r="22369">
      <c r="A22369" s="441">
        <v>45911.040881574074</v>
      </c>
      <c r="B22369" s="294" t="s">
        <v>2278</v>
      </c>
    </row>
    <row r="22370">
      <c r="A22370" s="441">
        <v>45911.040893495374</v>
      </c>
      <c r="B22370" s="294" t="s">
        <v>10860</v>
      </c>
    </row>
    <row r="22371">
      <c r="A22371" s="441">
        <v>45911.040917997685</v>
      </c>
      <c r="B22371" s="294" t="s">
        <v>2280</v>
      </c>
    </row>
    <row r="22372">
      <c r="A22372" s="441">
        <v>45911.04092510417</v>
      </c>
      <c r="B22372" s="294" t="s">
        <v>2281</v>
      </c>
    </row>
    <row r="22373">
      <c r="A22373" s="441">
        <v>45911.041032187495</v>
      </c>
      <c r="B22373" s="294" t="s">
        <v>10102</v>
      </c>
    </row>
    <row r="22374">
      <c r="A22374" s="441">
        <v>45911.04103545139</v>
      </c>
      <c r="B22374" s="294" t="s">
        <v>2285</v>
      </c>
    </row>
    <row r="22375">
      <c r="A22375" s="441">
        <v>45911.04103946759</v>
      </c>
      <c r="B22375" s="294" t="s">
        <v>10861</v>
      </c>
    </row>
    <row r="22376">
      <c r="A22376" s="441">
        <v>45911.04104789352</v>
      </c>
      <c r="B22376" s="294" t="s">
        <v>10862</v>
      </c>
    </row>
    <row r="22377">
      <c r="A22377" s="441">
        <v>45911.04543182871</v>
      </c>
      <c r="B22377" s="294" t="s">
        <v>10863</v>
      </c>
    </row>
    <row r="22378">
      <c r="A22378" s="441">
        <v>45911.045438263885</v>
      </c>
      <c r="B22378" s="294" t="s">
        <v>2828</v>
      </c>
    </row>
    <row r="22379">
      <c r="A22379" s="441">
        <v>45911.04545090278</v>
      </c>
      <c r="B22379" s="294" t="s">
        <v>2565</v>
      </c>
    </row>
    <row r="22380">
      <c r="A22380" s="441">
        <v>45911.04545978009</v>
      </c>
      <c r="B22380" s="294" t="s">
        <v>10864</v>
      </c>
    </row>
    <row r="22381">
      <c r="A22381" s="441">
        <v>45911.04546627315</v>
      </c>
      <c r="B22381" s="294" t="s">
        <v>2828</v>
      </c>
    </row>
    <row r="22382">
      <c r="A22382" s="441">
        <v>45911.045471087964</v>
      </c>
      <c r="B22382" s="294" t="s">
        <v>10102</v>
      </c>
    </row>
    <row r="22383">
      <c r="A22383" s="441">
        <v>45911.04548565972</v>
      </c>
      <c r="B22383" s="294" t="s">
        <v>10865</v>
      </c>
    </row>
    <row r="22384">
      <c r="A22384" s="441">
        <v>45911.04635456018</v>
      </c>
      <c r="B22384" s="294" t="s">
        <v>10866</v>
      </c>
    </row>
    <row r="22385">
      <c r="A22385" s="441">
        <v>45911.04635863426</v>
      </c>
      <c r="B22385" s="294" t="s">
        <v>2274</v>
      </c>
    </row>
    <row r="22386">
      <c r="A22386" s="441">
        <v>45911.046365625</v>
      </c>
      <c r="B22386" s="294" t="s">
        <v>2828</v>
      </c>
    </row>
    <row r="22387">
      <c r="A22387" s="441">
        <v>45911.046368993055</v>
      </c>
      <c r="B22387" s="294" t="s">
        <v>2832</v>
      </c>
    </row>
    <row r="22388">
      <c r="A22388" s="441">
        <v>45911.04637899305</v>
      </c>
      <c r="B22388" s="294" t="s">
        <v>10858</v>
      </c>
    </row>
    <row r="22389">
      <c r="A22389" s="441">
        <v>45911.04638210648</v>
      </c>
      <c r="B22389" s="294" t="s">
        <v>10859</v>
      </c>
    </row>
    <row r="22390">
      <c r="A22390" s="441">
        <v>45911.04658594907</v>
      </c>
      <c r="B22390" s="294" t="s">
        <v>2278</v>
      </c>
    </row>
    <row r="22391">
      <c r="A22391" s="441">
        <v>45911.04661106481</v>
      </c>
      <c r="B22391" s="294" t="s">
        <v>10867</v>
      </c>
    </row>
    <row r="22392">
      <c r="A22392" s="441">
        <v>45911.04666921296</v>
      </c>
      <c r="B22392" s="294" t="s">
        <v>2280</v>
      </c>
    </row>
    <row r="22393">
      <c r="A22393" s="441">
        <v>45911.046677465274</v>
      </c>
      <c r="B22393" s="294" t="s">
        <v>2281</v>
      </c>
    </row>
    <row r="22394">
      <c r="A22394" s="441">
        <v>45911.0468512963</v>
      </c>
      <c r="B22394" s="294" t="s">
        <v>10102</v>
      </c>
    </row>
    <row r="22395">
      <c r="A22395" s="441">
        <v>45911.04685423611</v>
      </c>
      <c r="B22395" s="294" t="s">
        <v>2285</v>
      </c>
    </row>
    <row r="22396">
      <c r="A22396" s="441">
        <v>45911.04685932871</v>
      </c>
      <c r="B22396" s="294" t="s">
        <v>10868</v>
      </c>
    </row>
    <row r="22397">
      <c r="A22397" s="441">
        <v>45911.04691396991</v>
      </c>
      <c r="B22397" s="294" t="s">
        <v>10869</v>
      </c>
    </row>
    <row r="22398">
      <c r="A22398" s="441">
        <v>45911.25721978009</v>
      </c>
      <c r="B22398" s="294" t="s">
        <v>10870</v>
      </c>
    </row>
    <row r="22399">
      <c r="A22399" s="441">
        <v>45911.25739890046</v>
      </c>
      <c r="B22399" s="294" t="s">
        <v>10334</v>
      </c>
    </row>
    <row r="22400">
      <c r="A22400" s="441">
        <v>45911.375065</v>
      </c>
      <c r="B22400" s="294" t="s">
        <v>2290</v>
      </c>
    </row>
    <row r="22401">
      <c r="A22401" s="441">
        <v>45911.375096250005</v>
      </c>
      <c r="B22401" s="294" t="s">
        <v>2291</v>
      </c>
    </row>
    <row r="22402">
      <c r="A22402" s="441">
        <v>45911.66920767361</v>
      </c>
      <c r="B22402" s="294" t="s">
        <v>10871</v>
      </c>
    </row>
    <row r="22403">
      <c r="A22403" s="441">
        <v>45911.669221840275</v>
      </c>
      <c r="B22403" s="294" t="s">
        <v>2306</v>
      </c>
    </row>
    <row r="22404">
      <c r="A22404" s="441">
        <v>45911.66924400463</v>
      </c>
      <c r="B22404" s="294" t="s">
        <v>2859</v>
      </c>
    </row>
    <row r="22405">
      <c r="A22405" s="441">
        <v>45911.669252210646</v>
      </c>
      <c r="B22405" s="294" t="s">
        <v>10872</v>
      </c>
    </row>
    <row r="22406">
      <c r="A22406" s="441">
        <v>45911.66926923611</v>
      </c>
      <c r="B22406" s="294" t="s">
        <v>2306</v>
      </c>
    </row>
    <row r="22407">
      <c r="A22407" s="441">
        <v>45911.66928288194</v>
      </c>
      <c r="B22407" s="294" t="s">
        <v>10102</v>
      </c>
    </row>
    <row r="22408">
      <c r="A22408" s="441">
        <v>45911.669299085646</v>
      </c>
      <c r="B22408" s="294" t="s">
        <v>10873</v>
      </c>
    </row>
    <row r="22409">
      <c r="A22409" s="441">
        <v>45911.66941527778</v>
      </c>
      <c r="B22409" s="294" t="s">
        <v>10874</v>
      </c>
    </row>
    <row r="22410">
      <c r="A22410" s="441">
        <v>45911.669418680554</v>
      </c>
      <c r="B22410" s="294" t="s">
        <v>2260</v>
      </c>
    </row>
    <row r="22411">
      <c r="A22411" s="441">
        <v>45911.669425706015</v>
      </c>
      <c r="B22411" s="294" t="s">
        <v>2297</v>
      </c>
    </row>
    <row r="22412">
      <c r="A22412" s="441">
        <v>45911.669429409725</v>
      </c>
      <c r="B22412" s="294" t="s">
        <v>2264</v>
      </c>
    </row>
    <row r="22413">
      <c r="A22413" s="441">
        <v>45911.67051465278</v>
      </c>
      <c r="B22413" s="294" t="s">
        <v>10875</v>
      </c>
    </row>
    <row r="22414">
      <c r="A22414" s="441">
        <v>45911.67051960649</v>
      </c>
      <c r="B22414" s="294" t="s">
        <v>2274</v>
      </c>
    </row>
    <row r="22415">
      <c r="A22415" s="441">
        <v>45911.67052930556</v>
      </c>
      <c r="B22415" s="294" t="s">
        <v>2306</v>
      </c>
    </row>
    <row r="22416">
      <c r="A22416" s="441">
        <v>45911.670536018515</v>
      </c>
      <c r="B22416" s="294" t="s">
        <v>2307</v>
      </c>
    </row>
    <row r="22417">
      <c r="A22417" s="441">
        <v>45911.6705403125</v>
      </c>
      <c r="B22417" s="294" t="s">
        <v>10858</v>
      </c>
    </row>
    <row r="22418">
      <c r="A22418" s="441">
        <v>45911.67054493056</v>
      </c>
      <c r="B22418" s="294" t="s">
        <v>10859</v>
      </c>
    </row>
    <row r="22419">
      <c r="A22419" s="441">
        <v>45911.67069680555</v>
      </c>
      <c r="B22419" s="294" t="s">
        <v>2374</v>
      </c>
    </row>
    <row r="22420">
      <c r="A22420" s="441">
        <v>45911.67073528936</v>
      </c>
      <c r="B22420" s="294" t="s">
        <v>10876</v>
      </c>
    </row>
    <row r="22421">
      <c r="A22421" s="441">
        <v>45911.670755520834</v>
      </c>
      <c r="B22421" s="294" t="s">
        <v>10877</v>
      </c>
    </row>
    <row r="22422">
      <c r="A22422" s="441">
        <v>45911.67076209491</v>
      </c>
      <c r="B22422" s="294" t="s">
        <v>2260</v>
      </c>
    </row>
    <row r="22423">
      <c r="A22423" s="441">
        <v>45911.67076559028</v>
      </c>
      <c r="B22423" s="294" t="s">
        <v>2280</v>
      </c>
    </row>
    <row r="22424">
      <c r="A22424" s="441">
        <v>45911.67077585648</v>
      </c>
      <c r="B22424" s="294" t="s">
        <v>4026</v>
      </c>
    </row>
    <row r="22425">
      <c r="A22425" s="441">
        <v>45911.6707766551</v>
      </c>
      <c r="B22425" s="294" t="s">
        <v>2281</v>
      </c>
    </row>
    <row r="22426">
      <c r="A22426" s="441">
        <v>45911.67078082176</v>
      </c>
      <c r="B22426" s="294" t="s">
        <v>2264</v>
      </c>
    </row>
    <row r="22427">
      <c r="A22427" s="441">
        <v>45911.67094059028</v>
      </c>
      <c r="B22427" s="294" t="s">
        <v>10102</v>
      </c>
    </row>
    <row r="22428">
      <c r="A22428" s="441">
        <v>45911.670945439815</v>
      </c>
      <c r="B22428" s="294" t="s">
        <v>2285</v>
      </c>
    </row>
    <row r="22429">
      <c r="A22429" s="441">
        <v>45911.67095155093</v>
      </c>
      <c r="B22429" s="294" t="s">
        <v>10878</v>
      </c>
    </row>
    <row r="22430">
      <c r="A22430" s="441">
        <v>45911.670960497686</v>
      </c>
      <c r="B22430" s="294" t="s">
        <v>10879</v>
      </c>
    </row>
    <row r="22431">
      <c r="A22431" s="441">
        <v>45911.671069247684</v>
      </c>
      <c r="B22431" s="294" t="s">
        <v>10880</v>
      </c>
    </row>
    <row r="22432">
      <c r="A22432" s="441">
        <v>45911.67107898148</v>
      </c>
      <c r="B22432" s="294" t="s">
        <v>2260</v>
      </c>
    </row>
    <row r="22433">
      <c r="A22433" s="441">
        <v>45911.67108247685</v>
      </c>
      <c r="B22433" s="294" t="s">
        <v>4026</v>
      </c>
    </row>
    <row r="22434">
      <c r="A22434" s="441">
        <v>45911.67108600694</v>
      </c>
      <c r="B22434" s="294" t="s">
        <v>2262</v>
      </c>
    </row>
    <row r="22435">
      <c r="A22435" s="441">
        <v>45911.6710925</v>
      </c>
      <c r="B22435" s="294" t="s">
        <v>4043</v>
      </c>
    </row>
    <row r="22436">
      <c r="A22436" s="441">
        <v>45911.67110506944</v>
      </c>
      <c r="B22436" s="294" t="s">
        <v>2264</v>
      </c>
    </row>
    <row r="22437">
      <c r="A22437" s="441">
        <v>45911.67134699074</v>
      </c>
      <c r="B22437" s="294" t="s">
        <v>10881</v>
      </c>
    </row>
    <row r="22438">
      <c r="A22438" s="441">
        <v>45911.671360023145</v>
      </c>
      <c r="B22438" s="294" t="s">
        <v>4045</v>
      </c>
    </row>
    <row r="22439">
      <c r="A22439" s="441">
        <v>45911.67136626157</v>
      </c>
      <c r="B22439" s="294" t="s">
        <v>4046</v>
      </c>
    </row>
    <row r="22440">
      <c r="A22440" s="441">
        <v>45911.67137428241</v>
      </c>
      <c r="B22440" s="294" t="s">
        <v>10882</v>
      </c>
    </row>
    <row r="22441">
      <c r="A22441" s="441">
        <v>45911.671390393516</v>
      </c>
      <c r="B22441" s="294" t="s">
        <v>4045</v>
      </c>
    </row>
    <row r="22442">
      <c r="A22442" s="441">
        <v>45911.671411574076</v>
      </c>
      <c r="B22442" s="294" t="s">
        <v>10102</v>
      </c>
    </row>
    <row r="22443">
      <c r="A22443" s="441">
        <v>45911.671433125</v>
      </c>
      <c r="B22443" s="294" t="s">
        <v>10883</v>
      </c>
    </row>
    <row r="22444">
      <c r="A22444" s="441">
        <v>45911.67181165509</v>
      </c>
      <c r="B22444" s="294" t="s">
        <v>10884</v>
      </c>
    </row>
    <row r="22445">
      <c r="A22445" s="441">
        <v>45911.67181559028</v>
      </c>
      <c r="B22445" s="294" t="s">
        <v>2274</v>
      </c>
    </row>
    <row r="22446">
      <c r="A22446" s="441">
        <v>45911.671828935185</v>
      </c>
      <c r="B22446" s="294" t="s">
        <v>4045</v>
      </c>
    </row>
    <row r="22447">
      <c r="A22447" s="441">
        <v>45911.67183284722</v>
      </c>
      <c r="B22447" s="294" t="s">
        <v>4050</v>
      </c>
    </row>
    <row r="22448">
      <c r="A22448" s="441">
        <v>45911.67183813658</v>
      </c>
      <c r="B22448" s="294" t="s">
        <v>10858</v>
      </c>
    </row>
    <row r="22449">
      <c r="A22449" s="441">
        <v>45911.67184502315</v>
      </c>
      <c r="B22449" s="294" t="s">
        <v>10859</v>
      </c>
    </row>
    <row r="22450">
      <c r="A22450" s="441">
        <v>45911.67237525463</v>
      </c>
      <c r="B22450" s="294" t="s">
        <v>2374</v>
      </c>
    </row>
    <row r="22451">
      <c r="A22451" s="441">
        <v>45911.67239519676</v>
      </c>
      <c r="B22451" s="294" t="s">
        <v>10885</v>
      </c>
    </row>
    <row r="22452">
      <c r="A22452" s="441">
        <v>45911.67252122685</v>
      </c>
      <c r="B22452" s="294" t="s">
        <v>2280</v>
      </c>
    </row>
    <row r="22453">
      <c r="A22453" s="441">
        <v>45911.672538680556</v>
      </c>
      <c r="B22453" s="294" t="s">
        <v>2281</v>
      </c>
    </row>
    <row r="22454">
      <c r="A22454" s="441">
        <v>45911.673042002316</v>
      </c>
      <c r="B22454" s="294" t="s">
        <v>10102</v>
      </c>
    </row>
    <row r="22455">
      <c r="A22455" s="441">
        <v>45911.67306159722</v>
      </c>
      <c r="B22455" s="294" t="s">
        <v>2285</v>
      </c>
    </row>
    <row r="22456">
      <c r="A22456" s="441">
        <v>45911.67308028935</v>
      </c>
      <c r="B22456" s="294" t="s">
        <v>10886</v>
      </c>
    </row>
    <row r="22457">
      <c r="A22457" s="441">
        <v>45911.67309010417</v>
      </c>
      <c r="B22457" s="294" t="s">
        <v>10887</v>
      </c>
    </row>
    <row r="22458">
      <c r="A22458" s="441">
        <v>45911.75841739583</v>
      </c>
      <c r="B22458" s="294" t="s">
        <v>10638</v>
      </c>
    </row>
    <row r="22459">
      <c r="A22459" s="441">
        <v>45911.75842704861</v>
      </c>
      <c r="B22459" s="294" t="s">
        <v>10102</v>
      </c>
    </row>
    <row r="22460">
      <c r="A22460" s="441">
        <v>45911.758452442125</v>
      </c>
      <c r="B22460" s="294" t="s">
        <v>10102</v>
      </c>
    </row>
    <row r="22461">
      <c r="A22461" s="441">
        <v>45911.758467638894</v>
      </c>
      <c r="B22461" s="294" t="s">
        <v>10639</v>
      </c>
    </row>
    <row r="22462">
      <c r="A22462" s="441">
        <v>45911.75847177084</v>
      </c>
      <c r="B22462" s="294" t="s">
        <v>10116</v>
      </c>
    </row>
    <row r="22463">
      <c r="A22463" s="441">
        <v>45911.758479641205</v>
      </c>
      <c r="B22463" s="294" t="s">
        <v>10102</v>
      </c>
    </row>
    <row r="22464">
      <c r="A22464" s="441">
        <v>45911.7584840162</v>
      </c>
      <c r="B22464" s="294" t="s">
        <v>10117</v>
      </c>
    </row>
    <row r="22465">
      <c r="A22465" s="441">
        <v>45912.257182800924</v>
      </c>
      <c r="B22465" s="294" t="s">
        <v>10888</v>
      </c>
    </row>
    <row r="22466">
      <c r="A22466" s="441">
        <v>45912.25732394676</v>
      </c>
      <c r="B22466" s="294" t="s">
        <v>10889</v>
      </c>
    </row>
    <row r="22467">
      <c r="A22467" s="441">
        <v>45912.2573359838</v>
      </c>
      <c r="B22467" s="294" t="s">
        <v>10102</v>
      </c>
    </row>
    <row r="22468">
      <c r="A22468" s="441">
        <v>45912.345656631944</v>
      </c>
      <c r="B22468" s="294" t="s">
        <v>10890</v>
      </c>
    </row>
    <row r="22469">
      <c r="A22469" s="441">
        <v>45912.34566</v>
      </c>
      <c r="B22469" s="294" t="s">
        <v>2260</v>
      </c>
    </row>
    <row r="22470">
      <c r="A22470" s="441">
        <v>45912.34566348379</v>
      </c>
      <c r="B22470" s="294" t="s">
        <v>2414</v>
      </c>
    </row>
    <row r="22471">
      <c r="A22471" s="441">
        <v>45912.345666469904</v>
      </c>
      <c r="B22471" s="294" t="s">
        <v>2264</v>
      </c>
    </row>
    <row r="22472">
      <c r="A22472" s="441">
        <v>45912.34618591436</v>
      </c>
      <c r="B22472" s="294" t="s">
        <v>10891</v>
      </c>
    </row>
    <row r="22473">
      <c r="A22473" s="441">
        <v>45912.34619462963</v>
      </c>
      <c r="B22473" s="294" t="s">
        <v>2260</v>
      </c>
    </row>
    <row r="22474">
      <c r="A22474" s="441">
        <v>45912.346197708335</v>
      </c>
      <c r="B22474" s="294" t="s">
        <v>2414</v>
      </c>
    </row>
    <row r="22475">
      <c r="A22475" s="441">
        <v>45912.34620082176</v>
      </c>
      <c r="B22475" s="294" t="s">
        <v>2264</v>
      </c>
    </row>
    <row r="22476">
      <c r="A22476" s="441">
        <v>45912.34643856481</v>
      </c>
      <c r="B22476" s="294" t="s">
        <v>10892</v>
      </c>
    </row>
    <row r="22477">
      <c r="A22477" s="441">
        <v>45912.34645662037</v>
      </c>
      <c r="B22477" s="294" t="s">
        <v>2260</v>
      </c>
    </row>
    <row r="22478">
      <c r="A22478" s="441">
        <v>45912.34646006944</v>
      </c>
      <c r="B22478" s="294" t="s">
        <v>2414</v>
      </c>
    </row>
    <row r="22479">
      <c r="A22479" s="441">
        <v>45912.34647447917</v>
      </c>
      <c r="B22479" s="294" t="s">
        <v>2264</v>
      </c>
    </row>
    <row r="22480">
      <c r="A22480" s="441">
        <v>45912.35179027778</v>
      </c>
      <c r="B22480" s="294" t="s">
        <v>10893</v>
      </c>
    </row>
    <row r="22481">
      <c r="A22481" s="441">
        <v>45912.35179418982</v>
      </c>
      <c r="B22481" s="294" t="s">
        <v>2260</v>
      </c>
    </row>
    <row r="22482">
      <c r="A22482" s="441">
        <v>45912.351797048614</v>
      </c>
      <c r="B22482" s="294" t="s">
        <v>4026</v>
      </c>
    </row>
    <row r="22483">
      <c r="A22483" s="441">
        <v>45912.35181142361</v>
      </c>
      <c r="B22483" s="294" t="s">
        <v>2264</v>
      </c>
    </row>
    <row r="22484">
      <c r="A22484" s="441">
        <v>45912.37508795139</v>
      </c>
      <c r="B22484" s="294" t="s">
        <v>2290</v>
      </c>
    </row>
    <row r="22485">
      <c r="A22485" s="441">
        <v>45912.37542391203</v>
      </c>
      <c r="B22485" s="294" t="s">
        <v>4122</v>
      </c>
    </row>
    <row r="22486">
      <c r="A22486" s="441">
        <v>45912.37554771991</v>
      </c>
      <c r="B22486" s="294" t="s">
        <v>10894</v>
      </c>
    </row>
    <row r="22487">
      <c r="A22487" s="441">
        <v>45912.37556880787</v>
      </c>
      <c r="B22487" s="294" t="s">
        <v>10895</v>
      </c>
    </row>
    <row r="22488">
      <c r="A22488" s="441">
        <v>45912.37558943287</v>
      </c>
      <c r="B22488" s="294" t="s">
        <v>10102</v>
      </c>
    </row>
    <row r="22489">
      <c r="A22489" s="441">
        <v>45912.37559552083</v>
      </c>
      <c r="B22489" s="294" t="s">
        <v>10102</v>
      </c>
    </row>
    <row r="22490">
      <c r="A22490" s="441">
        <v>45912.446876064816</v>
      </c>
      <c r="B22490" s="294" t="s">
        <v>10896</v>
      </c>
    </row>
    <row r="22491">
      <c r="A22491" s="441">
        <v>45912.44688523148</v>
      </c>
      <c r="B22491" s="294" t="s">
        <v>2603</v>
      </c>
    </row>
    <row r="22492">
      <c r="A22492" s="441">
        <v>45912.44688924769</v>
      </c>
      <c r="B22492" s="294" t="s">
        <v>2398</v>
      </c>
    </row>
    <row r="22493">
      <c r="A22493" s="441">
        <v>45912.4469033912</v>
      </c>
      <c r="B22493" s="294" t="s">
        <v>2399</v>
      </c>
    </row>
    <row r="22494">
      <c r="A22494" s="441">
        <v>45912.4469128125</v>
      </c>
      <c r="B22494" s="294" t="s">
        <v>2603</v>
      </c>
    </row>
    <row r="22495">
      <c r="A22495" s="441">
        <v>45912.44692081018</v>
      </c>
      <c r="B22495" s="294" t="s">
        <v>10102</v>
      </c>
    </row>
    <row r="22496">
      <c r="A22496" s="441">
        <v>45912.44693450231</v>
      </c>
      <c r="B22496" s="294" t="s">
        <v>10897</v>
      </c>
    </row>
    <row r="22497">
      <c r="A22497" s="441">
        <v>45912.4474712963</v>
      </c>
      <c r="B22497" s="294" t="s">
        <v>10898</v>
      </c>
    </row>
    <row r="22498">
      <c r="A22498" s="441">
        <v>45912.447480057876</v>
      </c>
      <c r="B22498" s="294" t="s">
        <v>2612</v>
      </c>
    </row>
    <row r="22499">
      <c r="A22499" s="441">
        <v>45912.44748408565</v>
      </c>
      <c r="B22499" s="294" t="s">
        <v>2398</v>
      </c>
    </row>
    <row r="22500">
      <c r="A22500" s="441">
        <v>45912.4474906713</v>
      </c>
      <c r="B22500" s="294" t="s">
        <v>2399</v>
      </c>
    </row>
    <row r="22501">
      <c r="A22501" s="441">
        <v>45912.44749923611</v>
      </c>
      <c r="B22501" s="294" t="s">
        <v>2612</v>
      </c>
    </row>
    <row r="22502">
      <c r="A22502" s="441">
        <v>45912.447506400465</v>
      </c>
      <c r="B22502" s="294" t="s">
        <v>10102</v>
      </c>
    </row>
    <row r="22503">
      <c r="A22503" s="441">
        <v>45912.44752775463</v>
      </c>
      <c r="B22503" s="294" t="s">
        <v>10899</v>
      </c>
    </row>
    <row r="22504">
      <c r="A22504" s="441">
        <v>45912.447967361106</v>
      </c>
      <c r="B22504" s="294" t="s">
        <v>10900</v>
      </c>
    </row>
    <row r="22505">
      <c r="A22505" s="441">
        <v>45912.447970312496</v>
      </c>
      <c r="B22505" s="294" t="s">
        <v>2274</v>
      </c>
    </row>
    <row r="22506">
      <c r="A22506" s="441">
        <v>45912.44797814815</v>
      </c>
      <c r="B22506" s="294" t="s">
        <v>2603</v>
      </c>
    </row>
    <row r="22507">
      <c r="A22507" s="441">
        <v>45912.4479905787</v>
      </c>
      <c r="B22507" s="294" t="s">
        <v>2615</v>
      </c>
    </row>
    <row r="22508">
      <c r="A22508" s="441">
        <v>45912.44799361112</v>
      </c>
      <c r="B22508" s="294" t="s">
        <v>10858</v>
      </c>
    </row>
    <row r="22509">
      <c r="A22509" s="441">
        <v>45912.44799659722</v>
      </c>
      <c r="B22509" s="294" t="s">
        <v>10859</v>
      </c>
    </row>
    <row r="22510">
      <c r="A22510" s="441">
        <v>45912.44804130787</v>
      </c>
      <c r="B22510" s="294" t="s">
        <v>2278</v>
      </c>
    </row>
    <row r="22511">
      <c r="A22511" s="441">
        <v>45912.44805020833</v>
      </c>
      <c r="B22511" s="294" t="s">
        <v>10901</v>
      </c>
    </row>
    <row r="22512">
      <c r="A22512" s="441">
        <v>45912.448059999995</v>
      </c>
      <c r="B22512" s="294" t="s">
        <v>2280</v>
      </c>
    </row>
    <row r="22513">
      <c r="A22513" s="441">
        <v>45912.44806621528</v>
      </c>
      <c r="B22513" s="294" t="s">
        <v>2281</v>
      </c>
    </row>
    <row r="22514">
      <c r="A22514" s="441">
        <v>45912.4480974537</v>
      </c>
      <c r="B22514" s="294" t="s">
        <v>2767</v>
      </c>
    </row>
    <row r="22515">
      <c r="A22515" s="441">
        <v>45912.44810126157</v>
      </c>
      <c r="B22515" s="294" t="s">
        <v>10902</v>
      </c>
    </row>
    <row r="22516">
      <c r="A22516" s="441">
        <v>45912.44815512732</v>
      </c>
      <c r="B22516" s="294" t="s">
        <v>10903</v>
      </c>
    </row>
    <row r="22517">
      <c r="A22517" s="441">
        <v>45912.44822561342</v>
      </c>
      <c r="B22517" s="294" t="s">
        <v>10904</v>
      </c>
    </row>
    <row r="22518">
      <c r="A22518" s="441">
        <v>45912.448228946756</v>
      </c>
      <c r="B22518" s="294" t="s">
        <v>10208</v>
      </c>
    </row>
    <row r="22519">
      <c r="A22519" s="441">
        <v>45912.44825255787</v>
      </c>
      <c r="B22519" s="294" t="s">
        <v>10102</v>
      </c>
    </row>
    <row r="22520">
      <c r="A22520" s="441">
        <v>45912.44825501158</v>
      </c>
      <c r="B22520" s="294" t="s">
        <v>2285</v>
      </c>
    </row>
    <row r="22521">
      <c r="A22521" s="441">
        <v>45912.44825836805</v>
      </c>
      <c r="B22521" s="294" t="s">
        <v>10905</v>
      </c>
    </row>
    <row r="22522">
      <c r="A22522" s="441">
        <v>45912.44826686343</v>
      </c>
      <c r="B22522" s="294" t="s">
        <v>10906</v>
      </c>
    </row>
    <row r="22523">
      <c r="A22523" s="441">
        <v>45912.44837542824</v>
      </c>
      <c r="B22523" s="294" t="s">
        <v>10907</v>
      </c>
    </row>
    <row r="22524">
      <c r="A22524" s="441">
        <v>45912.4483783912</v>
      </c>
      <c r="B22524" s="294" t="s">
        <v>2274</v>
      </c>
    </row>
    <row r="22525">
      <c r="A22525" s="441">
        <v>45912.44838539352</v>
      </c>
      <c r="B22525" s="294" t="s">
        <v>2612</v>
      </c>
    </row>
    <row r="22526">
      <c r="A22526" s="441">
        <v>45912.44838884259</v>
      </c>
      <c r="B22526" s="294" t="s">
        <v>3957</v>
      </c>
    </row>
    <row r="22527">
      <c r="A22527" s="441">
        <v>45912.44839164352</v>
      </c>
      <c r="B22527" s="294" t="s">
        <v>10858</v>
      </c>
    </row>
    <row r="22528">
      <c r="A22528" s="441">
        <v>45912.44839479167</v>
      </c>
      <c r="B22528" s="294" t="s">
        <v>10859</v>
      </c>
    </row>
    <row r="22529">
      <c r="A22529" s="441">
        <v>45912.44852873843</v>
      </c>
      <c r="B22529" s="294" t="s">
        <v>2278</v>
      </c>
    </row>
    <row r="22530">
      <c r="A22530" s="441">
        <v>45912.44856694444</v>
      </c>
      <c r="B22530" s="294" t="s">
        <v>10908</v>
      </c>
    </row>
    <row r="22531">
      <c r="A22531" s="441">
        <v>45912.44860096065</v>
      </c>
      <c r="B22531" s="294" t="s">
        <v>2280</v>
      </c>
    </row>
    <row r="22532">
      <c r="A22532" s="441">
        <v>45912.448611053245</v>
      </c>
      <c r="B22532" s="294" t="s">
        <v>2281</v>
      </c>
    </row>
    <row r="22533">
      <c r="A22533" s="441">
        <v>45912.44875420139</v>
      </c>
      <c r="B22533" s="294" t="s">
        <v>4316</v>
      </c>
    </row>
    <row r="22534">
      <c r="A22534" s="441">
        <v>45912.44876730324</v>
      </c>
      <c r="B22534" s="294" t="s">
        <v>10909</v>
      </c>
    </row>
    <row r="22535">
      <c r="A22535" s="441">
        <v>45912.44890189815</v>
      </c>
      <c r="B22535" s="294" t="s">
        <v>10910</v>
      </c>
    </row>
    <row r="22536">
      <c r="A22536" s="441">
        <v>45912.44899826389</v>
      </c>
      <c r="B22536" s="294" t="s">
        <v>10911</v>
      </c>
    </row>
    <row r="22537">
      <c r="A22537" s="441">
        <v>45912.449010219905</v>
      </c>
      <c r="B22537" s="294" t="s">
        <v>10208</v>
      </c>
    </row>
    <row r="22538">
      <c r="A22538" s="441">
        <v>45912.44901603009</v>
      </c>
      <c r="B22538" s="294" t="s">
        <v>10102</v>
      </c>
    </row>
    <row r="22539">
      <c r="A22539" s="441">
        <v>45912.44901894676</v>
      </c>
      <c r="B22539" s="294" t="s">
        <v>2285</v>
      </c>
    </row>
    <row r="22540">
      <c r="A22540" s="441">
        <v>45912.44902428241</v>
      </c>
      <c r="B22540" s="294" t="s">
        <v>10912</v>
      </c>
    </row>
    <row r="22541">
      <c r="A22541" s="441">
        <v>45912.449048090275</v>
      </c>
      <c r="B22541" s="294" t="s">
        <v>10913</v>
      </c>
    </row>
    <row r="22542">
      <c r="A22542" s="441">
        <v>45912.45367872685</v>
      </c>
      <c r="B22542" s="294" t="s">
        <v>10914</v>
      </c>
    </row>
    <row r="22543">
      <c r="A22543" s="441">
        <v>45912.45369484954</v>
      </c>
      <c r="B22543" s="294" t="s">
        <v>2426</v>
      </c>
    </row>
    <row r="22544">
      <c r="A22544" s="441">
        <v>45912.453707141205</v>
      </c>
      <c r="B22544" s="294" t="s">
        <v>2398</v>
      </c>
    </row>
    <row r="22545">
      <c r="A22545" s="441">
        <v>45912.453722280094</v>
      </c>
      <c r="B22545" s="294" t="s">
        <v>2399</v>
      </c>
    </row>
    <row r="22546">
      <c r="A22546" s="441">
        <v>45912.45372994213</v>
      </c>
      <c r="B22546" s="294" t="s">
        <v>2426</v>
      </c>
    </row>
    <row r="22547">
      <c r="A22547" s="441">
        <v>45912.45373771991</v>
      </c>
      <c r="B22547" s="294" t="s">
        <v>10102</v>
      </c>
    </row>
    <row r="22548">
      <c r="A22548" s="441">
        <v>45912.45375032407</v>
      </c>
      <c r="B22548" s="294" t="s">
        <v>10915</v>
      </c>
    </row>
    <row r="22549">
      <c r="A22549" s="441">
        <v>45912.45404149305</v>
      </c>
      <c r="B22549" s="294" t="s">
        <v>10916</v>
      </c>
    </row>
    <row r="22550">
      <c r="A22550" s="441">
        <v>45912.45404516204</v>
      </c>
      <c r="B22550" s="294" t="s">
        <v>2274</v>
      </c>
    </row>
    <row r="22551">
      <c r="A22551" s="441">
        <v>45912.454053865746</v>
      </c>
      <c r="B22551" s="294" t="s">
        <v>2426</v>
      </c>
    </row>
    <row r="22552">
      <c r="A22552" s="441">
        <v>45912.45406903935</v>
      </c>
      <c r="B22552" s="294" t="s">
        <v>2429</v>
      </c>
    </row>
    <row r="22553">
      <c r="A22553" s="441">
        <v>45912.454073009256</v>
      </c>
      <c r="B22553" s="294" t="s">
        <v>10858</v>
      </c>
    </row>
    <row r="22554">
      <c r="A22554" s="441">
        <v>45912.454076967595</v>
      </c>
      <c r="B22554" s="294" t="s">
        <v>10859</v>
      </c>
    </row>
    <row r="22555">
      <c r="A22555" s="441">
        <v>45912.45427391204</v>
      </c>
      <c r="B22555" s="294" t="s">
        <v>10917</v>
      </c>
    </row>
    <row r="22556">
      <c r="A22556" s="441">
        <v>45912.45429391204</v>
      </c>
      <c r="B22556" s="294" t="s">
        <v>2333</v>
      </c>
    </row>
    <row r="22557">
      <c r="A22557" s="441">
        <v>45912.454296192125</v>
      </c>
      <c r="B22557" s="294" t="s">
        <v>2397</v>
      </c>
    </row>
    <row r="22558">
      <c r="A22558" s="441">
        <v>45912.45430145833</v>
      </c>
      <c r="B22558" s="294" t="s">
        <v>2398</v>
      </c>
    </row>
    <row r="22559">
      <c r="A22559" s="441">
        <v>45912.45431883102</v>
      </c>
      <c r="B22559" s="294" t="s">
        <v>10918</v>
      </c>
    </row>
    <row r="22560">
      <c r="A22560" s="441">
        <v>45912.454312835645</v>
      </c>
      <c r="B22560" s="294" t="s">
        <v>2399</v>
      </c>
    </row>
    <row r="22561">
      <c r="A22561" s="441">
        <v>45912.45433226852</v>
      </c>
      <c r="B22561" s="294" t="s">
        <v>2397</v>
      </c>
    </row>
    <row r="22562">
      <c r="A22562" s="441">
        <v>45912.45433894676</v>
      </c>
      <c r="B22562" s="294" t="s">
        <v>10102</v>
      </c>
    </row>
    <row r="22563">
      <c r="A22563" s="441">
        <v>45912.4543528125</v>
      </c>
      <c r="B22563" s="294" t="s">
        <v>10919</v>
      </c>
    </row>
    <row r="22564">
      <c r="A22564" s="441">
        <v>45912.454363564815</v>
      </c>
      <c r="B22564" s="294" t="s">
        <v>2280</v>
      </c>
    </row>
    <row r="22565">
      <c r="A22565" s="441">
        <v>45912.45437269676</v>
      </c>
      <c r="B22565" s="294" t="s">
        <v>2281</v>
      </c>
    </row>
    <row r="22566">
      <c r="A22566" s="441">
        <v>45912.4545387963</v>
      </c>
      <c r="B22566" s="294" t="s">
        <v>2431</v>
      </c>
    </row>
    <row r="22567">
      <c r="A22567" s="441">
        <v>45912.45454457176</v>
      </c>
      <c r="B22567" s="294" t="s">
        <v>10920</v>
      </c>
    </row>
    <row r="22568">
      <c r="A22568" s="441">
        <v>45912.45473143518</v>
      </c>
      <c r="B22568" s="294" t="s">
        <v>10921</v>
      </c>
    </row>
    <row r="22569">
      <c r="A22569" s="441">
        <v>45912.45484170139</v>
      </c>
      <c r="B22569" s="294" t="s">
        <v>10922</v>
      </c>
    </row>
    <row r="22570">
      <c r="A22570" s="441">
        <v>45912.45484798611</v>
      </c>
      <c r="B22570" s="294" t="s">
        <v>10208</v>
      </c>
    </row>
    <row r="22571">
      <c r="A22571" s="441">
        <v>45912.45485524306</v>
      </c>
      <c r="B22571" s="294" t="s">
        <v>10102</v>
      </c>
    </row>
    <row r="22572">
      <c r="A22572" s="441">
        <v>45912.45485947917</v>
      </c>
      <c r="B22572" s="294" t="s">
        <v>2285</v>
      </c>
    </row>
    <row r="22573">
      <c r="A22573" s="441">
        <v>45912.45486372685</v>
      </c>
      <c r="B22573" s="294" t="s">
        <v>10923</v>
      </c>
    </row>
    <row r="22574">
      <c r="A22574" s="441">
        <v>45912.454881666665</v>
      </c>
      <c r="B22574" s="294" t="s">
        <v>10924</v>
      </c>
    </row>
    <row r="22575">
      <c r="A22575" s="441">
        <v>45912.45544651621</v>
      </c>
      <c r="B22575" s="294" t="s">
        <v>10925</v>
      </c>
    </row>
    <row r="22576">
      <c r="A22576" s="441">
        <v>45912.45544925926</v>
      </c>
      <c r="B22576" s="294" t="s">
        <v>2274</v>
      </c>
    </row>
    <row r="22577">
      <c r="A22577" s="441">
        <v>45912.45545559027</v>
      </c>
      <c r="B22577" s="294" t="s">
        <v>2397</v>
      </c>
    </row>
    <row r="22578">
      <c r="A22578" s="441">
        <v>45912.45545790509</v>
      </c>
      <c r="B22578" s="294" t="s">
        <v>2402</v>
      </c>
    </row>
    <row r="22579">
      <c r="A22579" s="441">
        <v>45912.45546041666</v>
      </c>
      <c r="B22579" s="294" t="s">
        <v>10858</v>
      </c>
    </row>
    <row r="22580">
      <c r="A22580" s="441">
        <v>45912.45546834491</v>
      </c>
      <c r="B22580" s="294" t="s">
        <v>10859</v>
      </c>
    </row>
    <row r="22581">
      <c r="A22581" s="441">
        <v>45912.455727858796</v>
      </c>
      <c r="B22581" s="294" t="s">
        <v>2342</v>
      </c>
    </row>
    <row r="22582">
      <c r="A22582" s="441">
        <v>45912.45575994213</v>
      </c>
      <c r="B22582" s="294" t="s">
        <v>10926</v>
      </c>
    </row>
    <row r="22583">
      <c r="A22583" s="441">
        <v>45912.45582320602</v>
      </c>
      <c r="B22583" s="294" t="s">
        <v>2280</v>
      </c>
    </row>
    <row r="22584">
      <c r="A22584" s="441">
        <v>45912.45583364583</v>
      </c>
      <c r="B22584" s="294" t="s">
        <v>2281</v>
      </c>
    </row>
    <row r="22585">
      <c r="A22585" s="441">
        <v>45912.455944490735</v>
      </c>
      <c r="B22585" s="294" t="s">
        <v>4895</v>
      </c>
    </row>
    <row r="22586">
      <c r="A22586" s="441">
        <v>45912.45594817129</v>
      </c>
      <c r="B22586" s="294" t="s">
        <v>10927</v>
      </c>
    </row>
    <row r="22587">
      <c r="A22587" s="441">
        <v>45912.456097766204</v>
      </c>
      <c r="B22587" s="294" t="s">
        <v>10208</v>
      </c>
    </row>
    <row r="22588">
      <c r="A22588" s="441">
        <v>45912.45610814815</v>
      </c>
      <c r="B22588" s="294" t="s">
        <v>10102</v>
      </c>
    </row>
    <row r="22589">
      <c r="A22589" s="441">
        <v>45912.4561131713</v>
      </c>
      <c r="B22589" s="294" t="s">
        <v>2285</v>
      </c>
    </row>
    <row r="22590">
      <c r="A22590" s="441">
        <v>45912.45611724537</v>
      </c>
      <c r="B22590" s="294" t="s">
        <v>10928</v>
      </c>
    </row>
    <row r="22591">
      <c r="A22591" s="441">
        <v>45912.45612688657</v>
      </c>
      <c r="B22591" s="294" t="s">
        <v>10929</v>
      </c>
    </row>
    <row r="22592">
      <c r="A22592" s="441">
        <v>45912.46122748843</v>
      </c>
      <c r="B22592" s="294" t="s">
        <v>10930</v>
      </c>
    </row>
    <row r="22593">
      <c r="A22593" s="441">
        <v>45912.461249988424</v>
      </c>
      <c r="B22593" s="294" t="s">
        <v>2260</v>
      </c>
    </row>
    <row r="22594">
      <c r="A22594" s="441">
        <v>45912.46125346065</v>
      </c>
      <c r="B22594" s="294" t="s">
        <v>2713</v>
      </c>
    </row>
    <row r="22595">
      <c r="A22595" s="441">
        <v>45912.461263703706</v>
      </c>
      <c r="B22595" s="294" t="s">
        <v>2264</v>
      </c>
    </row>
    <row r="22596">
      <c r="A22596" s="441">
        <v>45912.47214067129</v>
      </c>
      <c r="B22596" s="294" t="s">
        <v>10931</v>
      </c>
    </row>
    <row r="22597">
      <c r="A22597" s="441">
        <v>45912.47215689815</v>
      </c>
      <c r="B22597" s="294" t="s">
        <v>2275</v>
      </c>
    </row>
    <row r="22598">
      <c r="A22598" s="441">
        <v>45912.4721609375</v>
      </c>
      <c r="B22598" s="294" t="s">
        <v>2398</v>
      </c>
    </row>
    <row r="22599">
      <c r="A22599" s="441">
        <v>45912.47217015046</v>
      </c>
      <c r="B22599" s="294" t="s">
        <v>2399</v>
      </c>
    </row>
    <row r="22600">
      <c r="A22600" s="441">
        <v>45912.472175902774</v>
      </c>
      <c r="B22600" s="294" t="s">
        <v>2275</v>
      </c>
    </row>
    <row r="22601">
      <c r="A22601" s="441">
        <v>45912.47218164352</v>
      </c>
      <c r="B22601" s="294" t="s">
        <v>10102</v>
      </c>
    </row>
    <row r="22602">
      <c r="A22602" s="441">
        <v>45912.47220091435</v>
      </c>
      <c r="B22602" s="294" t="s">
        <v>10932</v>
      </c>
    </row>
    <row r="22603">
      <c r="A22603" s="441">
        <v>45912.473501342596</v>
      </c>
      <c r="B22603" s="294" t="s">
        <v>10933</v>
      </c>
    </row>
    <row r="22604">
      <c r="A22604" s="441">
        <v>45912.473504560185</v>
      </c>
      <c r="B22604" s="294" t="s">
        <v>2274</v>
      </c>
    </row>
    <row r="22605">
      <c r="A22605" s="441">
        <v>45912.47351215278</v>
      </c>
      <c r="B22605" s="294" t="s">
        <v>2275</v>
      </c>
    </row>
    <row r="22606">
      <c r="A22606" s="441">
        <v>45912.47351484954</v>
      </c>
      <c r="B22606" s="294" t="s">
        <v>2276</v>
      </c>
    </row>
    <row r="22607">
      <c r="A22607" s="441">
        <v>45912.47351921296</v>
      </c>
      <c r="B22607" s="294" t="s">
        <v>10858</v>
      </c>
    </row>
    <row r="22608">
      <c r="A22608" s="441">
        <v>45912.47352204861</v>
      </c>
      <c r="B22608" s="294" t="s">
        <v>10859</v>
      </c>
    </row>
    <row r="22609">
      <c r="A22609" s="441">
        <v>45912.47366488426</v>
      </c>
      <c r="B22609" s="294" t="s">
        <v>10934</v>
      </c>
    </row>
    <row r="22610">
      <c r="A22610" s="441">
        <v>45912.47367121528</v>
      </c>
      <c r="B22610" s="294" t="s">
        <v>10935</v>
      </c>
    </row>
    <row r="22611">
      <c r="A22611" s="441">
        <v>45912.473678449074</v>
      </c>
      <c r="B22611" s="294" t="s">
        <v>2278</v>
      </c>
    </row>
    <row r="22612">
      <c r="A22612" s="441">
        <v>45912.4736943287</v>
      </c>
      <c r="B22612" s="294" t="s">
        <v>10860</v>
      </c>
    </row>
    <row r="22613">
      <c r="A22613" s="441">
        <v>45912.47374216435</v>
      </c>
      <c r="B22613" s="294" t="s">
        <v>10936</v>
      </c>
    </row>
    <row r="22614">
      <c r="A22614" s="441">
        <v>45912.473745625</v>
      </c>
      <c r="B22614" s="294" t="s">
        <v>2355</v>
      </c>
    </row>
    <row r="22615">
      <c r="A22615" s="441">
        <v>45912.473748703705</v>
      </c>
      <c r="B22615" s="294" t="s">
        <v>10937</v>
      </c>
    </row>
    <row r="22616">
      <c r="A22616" s="441">
        <v>45912.47386273148</v>
      </c>
      <c r="B22616" s="294" t="s">
        <v>7142</v>
      </c>
    </row>
    <row r="22617">
      <c r="A22617" s="441">
        <v>45912.47386799769</v>
      </c>
      <c r="B22617" s="294" t="s">
        <v>10938</v>
      </c>
    </row>
    <row r="22618">
      <c r="A22618" s="441">
        <v>45912.47397018519</v>
      </c>
      <c r="B22618" s="294" t="s">
        <v>10939</v>
      </c>
    </row>
    <row r="22619">
      <c r="A22619" s="441">
        <v>45912.47401394676</v>
      </c>
      <c r="B22619" s="294" t="s">
        <v>10940</v>
      </c>
    </row>
    <row r="22620">
      <c r="A22620" s="441">
        <v>45912.47414236111</v>
      </c>
      <c r="B22620" s="294" t="s">
        <v>10941</v>
      </c>
    </row>
    <row r="22621">
      <c r="A22621" s="441">
        <v>45912.474156111115</v>
      </c>
      <c r="B22621" s="294" t="s">
        <v>10208</v>
      </c>
    </row>
    <row r="22622">
      <c r="A22622" s="441">
        <v>45912.474166423606</v>
      </c>
      <c r="B22622" s="294" t="s">
        <v>10102</v>
      </c>
    </row>
    <row r="22623">
      <c r="A22623" s="441">
        <v>45912.47416951389</v>
      </c>
      <c r="B22623" s="294" t="s">
        <v>2285</v>
      </c>
    </row>
    <row r="22624">
      <c r="A22624" s="441">
        <v>45912.47417451389</v>
      </c>
      <c r="B22624" s="294" t="s">
        <v>10942</v>
      </c>
    </row>
    <row r="22625">
      <c r="A22625" s="441">
        <v>45912.474183750004</v>
      </c>
      <c r="B22625" s="294" t="s">
        <v>10943</v>
      </c>
    </row>
    <row r="22626">
      <c r="A22626" s="441">
        <v>45912.53765287037</v>
      </c>
      <c r="B22626" s="294" t="s">
        <v>10944</v>
      </c>
    </row>
    <row r="22627">
      <c r="A22627" s="441">
        <v>45912.53766703704</v>
      </c>
      <c r="B22627" s="294" t="s">
        <v>2739</v>
      </c>
    </row>
    <row r="22628">
      <c r="A22628" s="441">
        <v>45912.53768171296</v>
      </c>
      <c r="B22628" s="294" t="s">
        <v>2740</v>
      </c>
    </row>
    <row r="22629">
      <c r="A22629" s="441">
        <v>45912.53769028935</v>
      </c>
      <c r="B22629" s="294" t="s">
        <v>10945</v>
      </c>
    </row>
    <row r="22630">
      <c r="A22630" s="441">
        <v>45912.537698113425</v>
      </c>
      <c r="B22630" s="294" t="s">
        <v>2739</v>
      </c>
    </row>
    <row r="22631">
      <c r="A22631" s="441">
        <v>45912.53770725694</v>
      </c>
      <c r="B22631" s="294" t="s">
        <v>10102</v>
      </c>
    </row>
    <row r="22632">
      <c r="A22632" s="441">
        <v>45912.53771957176</v>
      </c>
      <c r="B22632" s="294" t="s">
        <v>10946</v>
      </c>
    </row>
    <row r="22633">
      <c r="A22633" s="441">
        <v>45912.53886136574</v>
      </c>
      <c r="B22633" s="294" t="s">
        <v>10947</v>
      </c>
    </row>
    <row r="22634">
      <c r="A22634" s="441">
        <v>45912.53886490741</v>
      </c>
      <c r="B22634" s="294" t="s">
        <v>2274</v>
      </c>
    </row>
    <row r="22635">
      <c r="A22635" s="441">
        <v>45912.53887236111</v>
      </c>
      <c r="B22635" s="294" t="s">
        <v>2739</v>
      </c>
    </row>
    <row r="22636">
      <c r="A22636" s="441">
        <v>45912.53887831018</v>
      </c>
      <c r="B22636" s="294" t="s">
        <v>2744</v>
      </c>
    </row>
    <row r="22637">
      <c r="A22637" s="441">
        <v>45912.53888209491</v>
      </c>
      <c r="B22637" s="294" t="s">
        <v>10948</v>
      </c>
    </row>
    <row r="22638">
      <c r="A22638" s="441">
        <v>45912.53888548611</v>
      </c>
      <c r="B22638" s="294" t="s">
        <v>10949</v>
      </c>
    </row>
    <row r="22639">
      <c r="A22639" s="441">
        <v>45912.53899224537</v>
      </c>
      <c r="B22639" s="294" t="s">
        <v>2342</v>
      </c>
    </row>
    <row r="22640">
      <c r="A22640" s="441">
        <v>45912.53901256944</v>
      </c>
      <c r="B22640" s="294" t="s">
        <v>10950</v>
      </c>
    </row>
    <row r="22641">
      <c r="A22641" s="441">
        <v>45912.539036180555</v>
      </c>
      <c r="B22641" s="294" t="s">
        <v>2280</v>
      </c>
    </row>
    <row r="22642">
      <c r="A22642" s="441">
        <v>45912.53904832176</v>
      </c>
      <c r="B22642" s="294" t="s">
        <v>2281</v>
      </c>
    </row>
    <row r="22643">
      <c r="A22643" s="441">
        <v>45912.53915225694</v>
      </c>
      <c r="B22643" s="294" t="s">
        <v>10102</v>
      </c>
    </row>
    <row r="22644">
      <c r="A22644" s="441">
        <v>45912.53915575231</v>
      </c>
      <c r="B22644" s="294" t="s">
        <v>2285</v>
      </c>
    </row>
    <row r="22645">
      <c r="A22645" s="441">
        <v>45912.53916008102</v>
      </c>
      <c r="B22645" s="294" t="s">
        <v>10951</v>
      </c>
    </row>
    <row r="22646">
      <c r="A22646" s="441">
        <v>45912.53916905093</v>
      </c>
      <c r="B22646" s="294" t="s">
        <v>10952</v>
      </c>
    </row>
    <row r="22647">
      <c r="A22647" s="441">
        <v>45912.55403396991</v>
      </c>
      <c r="B22647" s="294" t="s">
        <v>10953</v>
      </c>
    </row>
    <row r="22648">
      <c r="A22648" s="441">
        <v>45912.55403890046</v>
      </c>
      <c r="B22648" s="294" t="s">
        <v>2260</v>
      </c>
    </row>
    <row r="22649">
      <c r="A22649" s="441">
        <v>45912.554043344906</v>
      </c>
      <c r="B22649" s="294" t="s">
        <v>10954</v>
      </c>
    </row>
    <row r="22650">
      <c r="A22650" s="441">
        <v>45912.55404752315</v>
      </c>
      <c r="B22650" s="294" t="s">
        <v>2264</v>
      </c>
    </row>
    <row r="22651">
      <c r="A22651" s="441">
        <v>45912.554300497686</v>
      </c>
      <c r="B22651" s="294" t="s">
        <v>10955</v>
      </c>
    </row>
    <row r="22652">
      <c r="A22652" s="441">
        <v>45912.55430491898</v>
      </c>
      <c r="B22652" s="294" t="s">
        <v>2260</v>
      </c>
    </row>
    <row r="22653">
      <c r="A22653" s="441">
        <v>45912.554309363426</v>
      </c>
      <c r="B22653" s="294" t="s">
        <v>10954</v>
      </c>
    </row>
    <row r="22654">
      <c r="A22654" s="441">
        <v>45912.55431368056</v>
      </c>
      <c r="B22654" s="294" t="s">
        <v>2262</v>
      </c>
    </row>
    <row r="22655">
      <c r="A22655" s="441">
        <v>45912.55432195602</v>
      </c>
      <c r="B22655" s="294" t="s">
        <v>10956</v>
      </c>
    </row>
    <row r="22656">
      <c r="A22656" s="441">
        <v>45912.5543372338</v>
      </c>
      <c r="B22656" s="294" t="s">
        <v>2264</v>
      </c>
    </row>
    <row r="22657">
      <c r="A22657" s="441">
        <v>45912.7190962037</v>
      </c>
      <c r="B22657" s="294" t="s">
        <v>10957</v>
      </c>
    </row>
    <row r="22658">
      <c r="A22658" s="441">
        <v>45912.71910135417</v>
      </c>
      <c r="B22658" s="294" t="s">
        <v>2260</v>
      </c>
    </row>
    <row r="22659">
      <c r="A22659" s="441">
        <v>45912.719105613425</v>
      </c>
      <c r="B22659" s="294" t="s">
        <v>2593</v>
      </c>
    </row>
    <row r="22660">
      <c r="A22660" s="441">
        <v>45912.71911</v>
      </c>
      <c r="B22660" s="294" t="s">
        <v>2264</v>
      </c>
    </row>
    <row r="22661">
      <c r="A22661" s="441">
        <v>45912.75840056713</v>
      </c>
      <c r="B22661" s="294" t="s">
        <v>10638</v>
      </c>
    </row>
    <row r="22662">
      <c r="A22662" s="441">
        <v>45912.758406608795</v>
      </c>
      <c r="B22662" s="294" t="s">
        <v>10102</v>
      </c>
    </row>
    <row r="22663">
      <c r="A22663" s="441">
        <v>45912.75843012732</v>
      </c>
      <c r="B22663" s="294" t="s">
        <v>10102</v>
      </c>
    </row>
    <row r="22664">
      <c r="A22664" s="441">
        <v>45912.758433599534</v>
      </c>
      <c r="B22664" s="294" t="s">
        <v>10639</v>
      </c>
    </row>
    <row r="22665">
      <c r="A22665" s="441">
        <v>45912.75843746528</v>
      </c>
      <c r="B22665" s="294" t="s">
        <v>10116</v>
      </c>
    </row>
    <row r="22666">
      <c r="A22666" s="441">
        <v>45912.75844425926</v>
      </c>
      <c r="B22666" s="294" t="s">
        <v>10102</v>
      </c>
    </row>
    <row r="22667">
      <c r="A22667" s="441">
        <v>45912.75844788195</v>
      </c>
      <c r="B22667" s="294" t="s">
        <v>10117</v>
      </c>
    </row>
    <row r="22668">
      <c r="A22668" s="441">
        <v>45912.77620797454</v>
      </c>
      <c r="B22668" s="294" t="s">
        <v>10958</v>
      </c>
    </row>
    <row r="22669">
      <c r="A22669" s="441">
        <v>45912.77621362268</v>
      </c>
      <c r="B22669" s="294" t="s">
        <v>2260</v>
      </c>
    </row>
    <row r="22670">
      <c r="A22670" s="441">
        <v>45912.77621822916</v>
      </c>
      <c r="B22670" s="294" t="s">
        <v>3127</v>
      </c>
    </row>
    <row r="22671">
      <c r="A22671" s="441">
        <v>45912.77622290509</v>
      </c>
      <c r="B22671" s="294" t="s">
        <v>2264</v>
      </c>
    </row>
    <row r="22672">
      <c r="A22672" s="441">
        <v>45912.881295520834</v>
      </c>
      <c r="B22672" s="294" t="s">
        <v>10959</v>
      </c>
    </row>
    <row r="22673">
      <c r="A22673" s="441">
        <v>45912.881304803246</v>
      </c>
      <c r="B22673" s="294" t="s">
        <v>2260</v>
      </c>
    </row>
    <row r="22674">
      <c r="A22674" s="441">
        <v>45912.88132344907</v>
      </c>
      <c r="B22674" s="294" t="s">
        <v>6121</v>
      </c>
    </row>
    <row r="22675">
      <c r="A22675" s="441">
        <v>45912.88132890046</v>
      </c>
      <c r="B22675" s="294" t="s">
        <v>2262</v>
      </c>
    </row>
    <row r="22676">
      <c r="A22676" s="441">
        <v>45912.8813362037</v>
      </c>
      <c r="B22676" s="294" t="s">
        <v>6122</v>
      </c>
    </row>
    <row r="22677">
      <c r="A22677" s="441">
        <v>45912.881347002316</v>
      </c>
      <c r="B22677" s="294" t="s">
        <v>2264</v>
      </c>
    </row>
    <row r="22678">
      <c r="A22678" s="441">
        <v>45912.88162085648</v>
      </c>
      <c r="B22678" s="294" t="s">
        <v>10960</v>
      </c>
    </row>
    <row r="22679">
      <c r="A22679" s="441">
        <v>45912.88163888889</v>
      </c>
      <c r="B22679" s="294" t="s">
        <v>3507</v>
      </c>
    </row>
    <row r="22680">
      <c r="A22680" s="441">
        <v>45912.88164445602</v>
      </c>
      <c r="B22680" s="294" t="s">
        <v>3508</v>
      </c>
    </row>
    <row r="22681">
      <c r="A22681" s="441">
        <v>45912.88165635416</v>
      </c>
      <c r="B22681" s="294" t="s">
        <v>10961</v>
      </c>
    </row>
    <row r="22682">
      <c r="A22682" s="441">
        <v>45912.88166546296</v>
      </c>
      <c r="B22682" s="294" t="s">
        <v>3507</v>
      </c>
    </row>
    <row r="22683">
      <c r="A22683" s="441">
        <v>45912.88167834491</v>
      </c>
      <c r="B22683" s="294" t="s">
        <v>10102</v>
      </c>
    </row>
    <row r="22684">
      <c r="A22684" s="441">
        <v>45912.88169524306</v>
      </c>
      <c r="B22684" s="294" t="s">
        <v>10962</v>
      </c>
    </row>
    <row r="22685">
      <c r="A22685" s="441">
        <v>45912.88265885417</v>
      </c>
      <c r="B22685" s="294" t="s">
        <v>10963</v>
      </c>
    </row>
    <row r="22686">
      <c r="A22686" s="441">
        <v>45912.88266762732</v>
      </c>
      <c r="B22686" s="294" t="s">
        <v>2274</v>
      </c>
    </row>
    <row r="22687">
      <c r="A22687" s="441">
        <v>45912.88268555555</v>
      </c>
      <c r="B22687" s="294" t="s">
        <v>3507</v>
      </c>
    </row>
    <row r="22688">
      <c r="A22688" s="441">
        <v>45912.88269009259</v>
      </c>
      <c r="B22688" s="294" t="s">
        <v>3512</v>
      </c>
    </row>
    <row r="22689">
      <c r="A22689" s="441">
        <v>45912.88269385417</v>
      </c>
      <c r="B22689" s="294" t="s">
        <v>10948</v>
      </c>
    </row>
    <row r="22690">
      <c r="A22690" s="441">
        <v>45912.88269796297</v>
      </c>
      <c r="B22690" s="294" t="s">
        <v>10949</v>
      </c>
    </row>
    <row r="22691">
      <c r="A22691" s="441">
        <v>45912.88336741898</v>
      </c>
      <c r="B22691" s="294" t="s">
        <v>2342</v>
      </c>
    </row>
    <row r="22692">
      <c r="A22692" s="441">
        <v>45912.88338817129</v>
      </c>
      <c r="B22692" s="294" t="s">
        <v>10964</v>
      </c>
    </row>
    <row r="22693">
      <c r="A22693" s="441">
        <v>45912.883604965275</v>
      </c>
      <c r="B22693" s="294" t="s">
        <v>2280</v>
      </c>
    </row>
    <row r="22694">
      <c r="A22694" s="441">
        <v>45912.883615625</v>
      </c>
      <c r="B22694" s="294" t="s">
        <v>2281</v>
      </c>
    </row>
    <row r="22695">
      <c r="A22695" s="441">
        <v>45912.88426685185</v>
      </c>
      <c r="B22695" s="294" t="s">
        <v>10102</v>
      </c>
    </row>
    <row r="22696">
      <c r="A22696" s="441">
        <v>45912.88427172454</v>
      </c>
      <c r="B22696" s="294" t="s">
        <v>2285</v>
      </c>
    </row>
    <row r="22697">
      <c r="A22697" s="441">
        <v>45912.884287141205</v>
      </c>
      <c r="B22697" s="294" t="s">
        <v>10965</v>
      </c>
    </row>
    <row r="22698">
      <c r="A22698" s="441">
        <v>45912.884297233795</v>
      </c>
      <c r="B22698" s="294" t="s">
        <v>10966</v>
      </c>
    </row>
    <row r="22699">
      <c r="A22699" s="441">
        <v>45912.969793032404</v>
      </c>
      <c r="B22699" s="294" t="s">
        <v>10967</v>
      </c>
    </row>
    <row r="22700">
      <c r="A22700" s="441">
        <v>45912.969799513885</v>
      </c>
      <c r="B22700" s="294" t="s">
        <v>2260</v>
      </c>
    </row>
    <row r="22701">
      <c r="A22701" s="441">
        <v>45912.96980341435</v>
      </c>
      <c r="B22701" s="294" t="s">
        <v>2414</v>
      </c>
    </row>
    <row r="22702">
      <c r="A22702" s="441">
        <v>45912.96980847222</v>
      </c>
      <c r="B22702" s="294" t="s">
        <v>2264</v>
      </c>
    </row>
    <row r="22703">
      <c r="A22703" s="441">
        <v>45912.96999641204</v>
      </c>
      <c r="B22703" s="294" t="s">
        <v>10968</v>
      </c>
    </row>
    <row r="22704">
      <c r="A22704" s="441">
        <v>45912.97000179398</v>
      </c>
      <c r="B22704" s="294" t="s">
        <v>2260</v>
      </c>
    </row>
    <row r="22705">
      <c r="A22705" s="441">
        <v>45912.97000641204</v>
      </c>
      <c r="B22705" s="294" t="s">
        <v>2414</v>
      </c>
    </row>
    <row r="22706">
      <c r="A22706" s="441">
        <v>45912.97001278935</v>
      </c>
      <c r="B22706" s="294" t="s">
        <v>2264</v>
      </c>
    </row>
    <row r="22707">
      <c r="A22707" s="441">
        <v>45912.97028642361</v>
      </c>
      <c r="B22707" s="294" t="s">
        <v>10969</v>
      </c>
    </row>
    <row r="22708">
      <c r="A22708" s="441">
        <v>45912.97029011574</v>
      </c>
      <c r="B22708" s="294" t="s">
        <v>2260</v>
      </c>
    </row>
    <row r="22709">
      <c r="A22709" s="441">
        <v>45912.97029444444</v>
      </c>
      <c r="B22709" s="294" t="s">
        <v>2414</v>
      </c>
    </row>
    <row r="22710">
      <c r="A22710" s="441">
        <v>45912.970298217595</v>
      </c>
      <c r="B22710" s="294" t="s">
        <v>2264</v>
      </c>
    </row>
    <row r="22711">
      <c r="A22711" s="441">
        <v>45913.15919626158</v>
      </c>
      <c r="B22711" s="294" t="s">
        <v>10970</v>
      </c>
    </row>
    <row r="22712">
      <c r="A22712" s="441">
        <v>45913.159199444446</v>
      </c>
      <c r="B22712" s="294" t="s">
        <v>2260</v>
      </c>
    </row>
    <row r="22713">
      <c r="A22713" s="441">
        <v>45913.159199305555</v>
      </c>
      <c r="B22713" s="294" t="s">
        <v>10971</v>
      </c>
    </row>
    <row r="22714">
      <c r="A22714" s="441">
        <v>45913.159202627314</v>
      </c>
      <c r="B22714" s="294" t="s">
        <v>2927</v>
      </c>
    </row>
    <row r="22715">
      <c r="A22715" s="441">
        <v>45913.159205497686</v>
      </c>
      <c r="B22715" s="294" t="s">
        <v>2262</v>
      </c>
    </row>
    <row r="22716">
      <c r="A22716" s="441">
        <v>45913.15920515046</v>
      </c>
      <c r="B22716" s="294" t="s">
        <v>2260</v>
      </c>
    </row>
    <row r="22717">
      <c r="A22717" s="441">
        <v>45913.15922002315</v>
      </c>
      <c r="B22717" s="294" t="s">
        <v>2927</v>
      </c>
    </row>
    <row r="22718">
      <c r="A22718" s="441">
        <v>45913.15922357639</v>
      </c>
      <c r="B22718" s="294" t="s">
        <v>2928</v>
      </c>
    </row>
    <row r="22719">
      <c r="A22719" s="441">
        <v>45913.159224965275</v>
      </c>
      <c r="B22719" s="294" t="s">
        <v>2262</v>
      </c>
    </row>
    <row r="22720">
      <c r="A22720" s="441">
        <v>45913.15923287037</v>
      </c>
      <c r="B22720" s="294" t="s">
        <v>2264</v>
      </c>
    </row>
    <row r="22721">
      <c r="A22721" s="441">
        <v>45913.15923858796</v>
      </c>
      <c r="B22721" s="294" t="s">
        <v>2928</v>
      </c>
    </row>
    <row r="22722">
      <c r="A22722" s="441">
        <v>45913.15925722222</v>
      </c>
      <c r="B22722" s="294" t="s">
        <v>2264</v>
      </c>
    </row>
    <row r="22723">
      <c r="A22723" s="441">
        <v>45913.1596080787</v>
      </c>
      <c r="B22723" s="294" t="s">
        <v>10972</v>
      </c>
    </row>
    <row r="22724">
      <c r="A22724" s="441">
        <v>45913.15961653936</v>
      </c>
      <c r="B22724" s="294" t="s">
        <v>2839</v>
      </c>
    </row>
    <row r="22725">
      <c r="A22725" s="441">
        <v>45913.159621597224</v>
      </c>
      <c r="B22725" s="294" t="s">
        <v>2565</v>
      </c>
    </row>
    <row r="22726">
      <c r="A22726" s="441">
        <v>45913.15962935185</v>
      </c>
      <c r="B22726" s="294" t="s">
        <v>10973</v>
      </c>
    </row>
    <row r="22727">
      <c r="A22727" s="441">
        <v>45913.15963799768</v>
      </c>
      <c r="B22727" s="294" t="s">
        <v>2839</v>
      </c>
    </row>
    <row r="22728">
      <c r="A22728" s="441">
        <v>45913.15964533565</v>
      </c>
      <c r="B22728" s="294" t="s">
        <v>10102</v>
      </c>
    </row>
    <row r="22729">
      <c r="A22729" s="441">
        <v>45913.15966462963</v>
      </c>
      <c r="B22729" s="294" t="s">
        <v>10974</v>
      </c>
    </row>
    <row r="22730">
      <c r="A22730" s="441">
        <v>45913.15991939815</v>
      </c>
      <c r="B22730" s="294" t="s">
        <v>10975</v>
      </c>
    </row>
    <row r="22731">
      <c r="A22731" s="441">
        <v>45913.15992262731</v>
      </c>
      <c r="B22731" s="294" t="s">
        <v>2274</v>
      </c>
    </row>
    <row r="22732">
      <c r="A22732" s="441">
        <v>45913.15993009259</v>
      </c>
      <c r="B22732" s="294" t="s">
        <v>2839</v>
      </c>
    </row>
    <row r="22733">
      <c r="A22733" s="441">
        <v>45913.15993361111</v>
      </c>
      <c r="B22733" s="294" t="s">
        <v>2843</v>
      </c>
    </row>
    <row r="22734">
      <c r="A22734" s="441">
        <v>45913.15993712963</v>
      </c>
      <c r="B22734" s="294" t="s">
        <v>10948</v>
      </c>
    </row>
    <row r="22735">
      <c r="A22735" s="441">
        <v>45913.159942893515</v>
      </c>
      <c r="B22735" s="294" t="s">
        <v>10949</v>
      </c>
    </row>
    <row r="22736">
      <c r="A22736" s="441">
        <v>45913.16022849537</v>
      </c>
      <c r="B22736" s="294" t="s">
        <v>2342</v>
      </c>
    </row>
    <row r="22737">
      <c r="A22737" s="441">
        <v>45913.16024481482</v>
      </c>
      <c r="B22737" s="294" t="s">
        <v>10976</v>
      </c>
    </row>
    <row r="22738">
      <c r="A22738" s="441">
        <v>45913.16031010417</v>
      </c>
      <c r="B22738" s="294" t="s">
        <v>2280</v>
      </c>
    </row>
    <row r="22739">
      <c r="A22739" s="441">
        <v>45913.16031849537</v>
      </c>
      <c r="B22739" s="294" t="s">
        <v>2281</v>
      </c>
    </row>
    <row r="22740">
      <c r="A22740" s="441">
        <v>45913.16061136574</v>
      </c>
      <c r="B22740" s="294" t="s">
        <v>10102</v>
      </c>
    </row>
    <row r="22741">
      <c r="A22741" s="441">
        <v>45913.16061494213</v>
      </c>
      <c r="B22741" s="294" t="s">
        <v>2285</v>
      </c>
    </row>
    <row r="22742">
      <c r="A22742" s="441">
        <v>45913.16061993055</v>
      </c>
      <c r="B22742" s="294" t="s">
        <v>10977</v>
      </c>
    </row>
    <row r="22743">
      <c r="A22743" s="441">
        <v>45913.16062707176</v>
      </c>
      <c r="B22743" s="294" t="s">
        <v>10978</v>
      </c>
    </row>
    <row r="22744">
      <c r="A22744" s="441">
        <v>45913.257168888886</v>
      </c>
      <c r="B22744" s="294" t="s">
        <v>10979</v>
      </c>
    </row>
    <row r="22745">
      <c r="A22745" s="441">
        <v>45913.25727138889</v>
      </c>
      <c r="B22745" s="294" t="s">
        <v>10980</v>
      </c>
    </row>
    <row r="22746">
      <c r="A22746" s="441">
        <v>45913.25728387732</v>
      </c>
      <c r="B22746" s="294" t="s">
        <v>10102</v>
      </c>
    </row>
    <row r="22747">
      <c r="A22747" s="441">
        <v>45913.37510665509</v>
      </c>
      <c r="B22747" s="294" t="s">
        <v>2290</v>
      </c>
    </row>
    <row r="22748">
      <c r="A22748" s="441">
        <v>45913.3753124537</v>
      </c>
      <c r="B22748" s="294" t="s">
        <v>3022</v>
      </c>
    </row>
    <row r="22749">
      <c r="A22749" s="441">
        <v>45913.37542585648</v>
      </c>
      <c r="B22749" s="294" t="s">
        <v>10981</v>
      </c>
    </row>
    <row r="22750">
      <c r="A22750" s="441">
        <v>45913.3754643287</v>
      </c>
      <c r="B22750" s="294" t="s">
        <v>10982</v>
      </c>
    </row>
    <row r="22751">
      <c r="A22751" s="441">
        <v>45913.375478437505</v>
      </c>
      <c r="B22751" s="294" t="s">
        <v>10102</v>
      </c>
    </row>
    <row r="22752">
      <c r="A22752" s="441">
        <v>45913.375483194446</v>
      </c>
      <c r="B22752" s="294" t="s">
        <v>10102</v>
      </c>
    </row>
    <row r="22753">
      <c r="A22753" s="441">
        <v>45913.376662361115</v>
      </c>
      <c r="B22753" s="294" t="s">
        <v>10983</v>
      </c>
    </row>
    <row r="22754">
      <c r="A22754" s="441">
        <v>45913.37667243056</v>
      </c>
      <c r="B22754" s="294" t="s">
        <v>2603</v>
      </c>
    </row>
    <row r="22755">
      <c r="A22755" s="441">
        <v>45913.3766750463</v>
      </c>
      <c r="B22755" s="294" t="s">
        <v>2398</v>
      </c>
    </row>
    <row r="22756">
      <c r="A22756" s="441">
        <v>45913.376690150464</v>
      </c>
      <c r="B22756" s="294" t="s">
        <v>2399</v>
      </c>
    </row>
    <row r="22757">
      <c r="A22757" s="441">
        <v>45913.376705636576</v>
      </c>
      <c r="B22757" s="294" t="s">
        <v>2603</v>
      </c>
    </row>
    <row r="22758">
      <c r="A22758" s="441">
        <v>45913.376710428245</v>
      </c>
      <c r="B22758" s="294" t="s">
        <v>10102</v>
      </c>
    </row>
    <row r="22759">
      <c r="A22759" s="441">
        <v>45913.376722615736</v>
      </c>
      <c r="B22759" s="294" t="s">
        <v>10984</v>
      </c>
    </row>
    <row r="22760">
      <c r="A22760" s="441">
        <v>45913.37790143519</v>
      </c>
      <c r="B22760" s="294" t="s">
        <v>10985</v>
      </c>
    </row>
    <row r="22761">
      <c r="A22761" s="441">
        <v>45913.377903796296</v>
      </c>
      <c r="B22761" s="294" t="s">
        <v>2274</v>
      </c>
    </row>
    <row r="22762">
      <c r="A22762" s="441">
        <v>45913.37791246528</v>
      </c>
      <c r="B22762" s="294" t="s">
        <v>2603</v>
      </c>
    </row>
    <row r="22763">
      <c r="A22763" s="441">
        <v>45913.377915000005</v>
      </c>
      <c r="B22763" s="294" t="s">
        <v>2615</v>
      </c>
    </row>
    <row r="22764">
      <c r="A22764" s="441">
        <v>45913.37791790509</v>
      </c>
      <c r="B22764" s="294" t="s">
        <v>10948</v>
      </c>
    </row>
    <row r="22765">
      <c r="A22765" s="441">
        <v>45913.37792003472</v>
      </c>
      <c r="B22765" s="294" t="s">
        <v>10949</v>
      </c>
    </row>
    <row r="22766">
      <c r="A22766" s="441">
        <v>45913.37810787037</v>
      </c>
      <c r="B22766" s="294" t="s">
        <v>2278</v>
      </c>
    </row>
    <row r="22767">
      <c r="A22767" s="441">
        <v>45913.37811980324</v>
      </c>
      <c r="B22767" s="294" t="s">
        <v>10986</v>
      </c>
    </row>
    <row r="22768">
      <c r="A22768" s="441">
        <v>45913.37814393519</v>
      </c>
      <c r="B22768" s="294" t="s">
        <v>2280</v>
      </c>
    </row>
    <row r="22769">
      <c r="A22769" s="441">
        <v>45913.37815027778</v>
      </c>
      <c r="B22769" s="294" t="s">
        <v>2281</v>
      </c>
    </row>
    <row r="22770">
      <c r="A22770" s="441">
        <v>45913.37826351852</v>
      </c>
      <c r="B22770" s="294" t="s">
        <v>2767</v>
      </c>
    </row>
    <row r="22771">
      <c r="A22771" s="441">
        <v>45913.378268518514</v>
      </c>
      <c r="B22771" s="294" t="s">
        <v>10987</v>
      </c>
    </row>
    <row r="22772">
      <c r="A22772" s="441">
        <v>45913.3784065162</v>
      </c>
      <c r="B22772" s="294" t="s">
        <v>10988</v>
      </c>
    </row>
    <row r="22773">
      <c r="A22773" s="441">
        <v>45913.378492222226</v>
      </c>
      <c r="B22773" s="294" t="s">
        <v>10989</v>
      </c>
    </row>
    <row r="22774">
      <c r="A22774" s="441">
        <v>45913.378495625</v>
      </c>
      <c r="B22774" s="294" t="s">
        <v>10208</v>
      </c>
    </row>
    <row r="22775">
      <c r="A22775" s="441">
        <v>45913.37850738426</v>
      </c>
      <c r="B22775" s="294" t="s">
        <v>10102</v>
      </c>
    </row>
    <row r="22776">
      <c r="A22776" s="441">
        <v>45913.37850965278</v>
      </c>
      <c r="B22776" s="294" t="s">
        <v>2285</v>
      </c>
    </row>
    <row r="22777">
      <c r="A22777" s="441">
        <v>45913.37851400463</v>
      </c>
      <c r="B22777" s="294" t="s">
        <v>10990</v>
      </c>
    </row>
    <row r="22778">
      <c r="A22778" s="441">
        <v>45913.378521412036</v>
      </c>
      <c r="B22778" s="294" t="s">
        <v>10991</v>
      </c>
    </row>
    <row r="22779">
      <c r="A22779" s="441">
        <v>45913.388343969906</v>
      </c>
      <c r="B22779" s="294" t="s">
        <v>10992</v>
      </c>
    </row>
    <row r="22780">
      <c r="A22780" s="441">
        <v>45913.38835146991</v>
      </c>
      <c r="B22780" s="294" t="s">
        <v>2612</v>
      </c>
    </row>
    <row r="22781">
      <c r="A22781" s="441">
        <v>45913.388365694445</v>
      </c>
      <c r="B22781" s="294" t="s">
        <v>2398</v>
      </c>
    </row>
    <row r="22782">
      <c r="A22782" s="441">
        <v>45913.388372291665</v>
      </c>
      <c r="B22782" s="294" t="s">
        <v>2399</v>
      </c>
    </row>
    <row r="22783">
      <c r="A22783" s="441">
        <v>45913.38837901621</v>
      </c>
      <c r="B22783" s="294" t="s">
        <v>2612</v>
      </c>
    </row>
    <row r="22784">
      <c r="A22784" s="441">
        <v>45913.38838607639</v>
      </c>
      <c r="B22784" s="294" t="s">
        <v>10102</v>
      </c>
    </row>
    <row r="22785">
      <c r="A22785" s="441">
        <v>45913.38839998843</v>
      </c>
      <c r="B22785" s="294" t="s">
        <v>10993</v>
      </c>
    </row>
    <row r="22786">
      <c r="A22786" s="441">
        <v>45913.388661875</v>
      </c>
      <c r="B22786" s="294" t="s">
        <v>10994</v>
      </c>
    </row>
    <row r="22787">
      <c r="A22787" s="441">
        <v>45913.388668784726</v>
      </c>
      <c r="B22787" s="294" t="s">
        <v>2426</v>
      </c>
    </row>
    <row r="22788">
      <c r="A22788" s="441">
        <v>45913.38867190972</v>
      </c>
      <c r="B22788" s="294" t="s">
        <v>2398</v>
      </c>
    </row>
    <row r="22789">
      <c r="A22789" s="441">
        <v>45913.38867797454</v>
      </c>
      <c r="B22789" s="294" t="s">
        <v>2399</v>
      </c>
    </row>
    <row r="22790">
      <c r="A22790" s="441">
        <v>45913.38868405092</v>
      </c>
      <c r="B22790" s="294" t="s">
        <v>2426</v>
      </c>
    </row>
    <row r="22791">
      <c r="A22791" s="441">
        <v>45913.38869732639</v>
      </c>
      <c r="B22791" s="294" t="s">
        <v>10102</v>
      </c>
    </row>
    <row r="22792">
      <c r="A22792" s="441">
        <v>45913.388709907405</v>
      </c>
      <c r="B22792" s="294" t="s">
        <v>10995</v>
      </c>
    </row>
    <row r="22793">
      <c r="A22793" s="441">
        <v>45913.38926079861</v>
      </c>
      <c r="B22793" s="294" t="s">
        <v>10996</v>
      </c>
    </row>
    <row r="22794">
      <c r="A22794" s="441">
        <v>45913.389268009254</v>
      </c>
      <c r="B22794" s="294" t="s">
        <v>2625</v>
      </c>
    </row>
    <row r="22795">
      <c r="A22795" s="441">
        <v>45913.38927197916</v>
      </c>
      <c r="B22795" s="294" t="s">
        <v>2398</v>
      </c>
    </row>
    <row r="22796">
      <c r="A22796" s="441">
        <v>45913.38927798611</v>
      </c>
      <c r="B22796" s="294" t="s">
        <v>2399</v>
      </c>
    </row>
    <row r="22797">
      <c r="A22797" s="441">
        <v>45913.38928496528</v>
      </c>
      <c r="B22797" s="294" t="s">
        <v>2625</v>
      </c>
    </row>
    <row r="22798">
      <c r="A22798" s="441">
        <v>45913.3892908912</v>
      </c>
      <c r="B22798" s="294" t="s">
        <v>10102</v>
      </c>
    </row>
    <row r="22799">
      <c r="A22799" s="441">
        <v>45913.38930498842</v>
      </c>
      <c r="B22799" s="294" t="s">
        <v>10997</v>
      </c>
    </row>
    <row r="22800">
      <c r="A22800" s="441">
        <v>45913.38957762731</v>
      </c>
      <c r="B22800" s="294" t="s">
        <v>10998</v>
      </c>
    </row>
    <row r="22801">
      <c r="A22801" s="441">
        <v>45913.38958209491</v>
      </c>
      <c r="B22801" s="294" t="s">
        <v>2274</v>
      </c>
    </row>
    <row r="22802">
      <c r="A22802" s="441">
        <v>45913.389598912036</v>
      </c>
      <c r="B22802" s="294" t="s">
        <v>2612</v>
      </c>
    </row>
    <row r="22803">
      <c r="A22803" s="441">
        <v>45913.38960471065</v>
      </c>
      <c r="B22803" s="294" t="s">
        <v>3957</v>
      </c>
    </row>
    <row r="22804">
      <c r="A22804" s="441">
        <v>45913.389611597224</v>
      </c>
      <c r="B22804" s="294" t="s">
        <v>10948</v>
      </c>
    </row>
    <row r="22805">
      <c r="A22805" s="441">
        <v>45913.38962178241</v>
      </c>
      <c r="B22805" s="294" t="s">
        <v>10949</v>
      </c>
    </row>
    <row r="22806">
      <c r="A22806" s="441">
        <v>45913.389789988425</v>
      </c>
      <c r="B22806" s="294" t="s">
        <v>10999</v>
      </c>
    </row>
    <row r="22807">
      <c r="A22807" s="441">
        <v>45913.38979381944</v>
      </c>
      <c r="B22807" s="294" t="s">
        <v>2274</v>
      </c>
    </row>
    <row r="22808">
      <c r="A22808" s="441">
        <v>45913.38980232639</v>
      </c>
      <c r="B22808" s="294" t="s">
        <v>2426</v>
      </c>
    </row>
    <row r="22809">
      <c r="A22809" s="441">
        <v>45913.38980612269</v>
      </c>
      <c r="B22809" s="294" t="s">
        <v>2429</v>
      </c>
    </row>
    <row r="22810">
      <c r="A22810" s="441">
        <v>45913.38980980324</v>
      </c>
      <c r="B22810" s="294" t="s">
        <v>10948</v>
      </c>
    </row>
    <row r="22811">
      <c r="A22811" s="441">
        <v>45913.38981320602</v>
      </c>
      <c r="B22811" s="294" t="s">
        <v>10949</v>
      </c>
    </row>
    <row r="22812">
      <c r="A22812" s="441">
        <v>45913.38998865741</v>
      </c>
      <c r="B22812" s="294" t="s">
        <v>2278</v>
      </c>
    </row>
    <row r="22813">
      <c r="A22813" s="441">
        <v>45913.3900007176</v>
      </c>
      <c r="B22813" s="294" t="s">
        <v>11000</v>
      </c>
    </row>
    <row r="22814">
      <c r="A22814" s="441">
        <v>45913.39002664352</v>
      </c>
      <c r="B22814" s="294" t="s">
        <v>2280</v>
      </c>
    </row>
    <row r="22815">
      <c r="A22815" s="441">
        <v>45913.390037743055</v>
      </c>
      <c r="B22815" s="294" t="s">
        <v>2281</v>
      </c>
    </row>
    <row r="22816">
      <c r="A22816" s="441">
        <v>45913.390143553246</v>
      </c>
      <c r="B22816" s="294" t="s">
        <v>2431</v>
      </c>
    </row>
    <row r="22817">
      <c r="A22817" s="441">
        <v>45913.39014930556</v>
      </c>
      <c r="B22817" s="294" t="s">
        <v>11001</v>
      </c>
    </row>
    <row r="22818">
      <c r="A22818" s="441">
        <v>45913.39024979167</v>
      </c>
      <c r="B22818" s="294" t="s">
        <v>11002</v>
      </c>
    </row>
    <row r="22819">
      <c r="A22819" s="441">
        <v>45913.39030721065</v>
      </c>
      <c r="B22819" s="294" t="s">
        <v>2278</v>
      </c>
    </row>
    <row r="22820">
      <c r="A22820" s="441">
        <v>45913.39032997686</v>
      </c>
      <c r="B22820" s="294" t="s">
        <v>11003</v>
      </c>
    </row>
    <row r="22821">
      <c r="A22821" s="441">
        <v>45913.39034745371</v>
      </c>
      <c r="B22821" s="294" t="s">
        <v>11004</v>
      </c>
    </row>
    <row r="22822">
      <c r="A22822" s="441">
        <v>45913.39034993056</v>
      </c>
      <c r="B22822" s="294" t="s">
        <v>11005</v>
      </c>
    </row>
    <row r="22823">
      <c r="A22823" s="441">
        <v>45913.39035087963</v>
      </c>
      <c r="B22823" s="294" t="s">
        <v>2274</v>
      </c>
    </row>
    <row r="22824">
      <c r="A22824" s="441">
        <v>45913.390355717595</v>
      </c>
      <c r="B22824" s="294" t="s">
        <v>10208</v>
      </c>
    </row>
    <row r="22825">
      <c r="A22825" s="441">
        <v>45913.39035832176</v>
      </c>
      <c r="B22825" s="294" t="s">
        <v>2625</v>
      </c>
    </row>
    <row r="22826">
      <c r="A22826" s="441">
        <v>45913.39036146991</v>
      </c>
      <c r="B22826" s="294" t="s">
        <v>2628</v>
      </c>
    </row>
    <row r="22827">
      <c r="A22827" s="441">
        <v>45913.390363900464</v>
      </c>
      <c r="B22827" s="294" t="s">
        <v>10102</v>
      </c>
    </row>
    <row r="22828">
      <c r="A22828" s="441">
        <v>45913.39036474537</v>
      </c>
      <c r="B22828" s="294" t="s">
        <v>10948</v>
      </c>
    </row>
    <row r="22829">
      <c r="A22829" s="441">
        <v>45913.390367824075</v>
      </c>
      <c r="B22829" s="294" t="s">
        <v>2285</v>
      </c>
    </row>
    <row r="22830">
      <c r="A22830" s="441">
        <v>45913.39036855324</v>
      </c>
      <c r="B22830" s="294" t="s">
        <v>10949</v>
      </c>
    </row>
    <row r="22831">
      <c r="A22831" s="441">
        <v>45913.39037325232</v>
      </c>
      <c r="B22831" s="294" t="s">
        <v>11006</v>
      </c>
    </row>
    <row r="22832">
      <c r="A22832" s="441">
        <v>45913.39038462963</v>
      </c>
      <c r="B22832" s="294" t="s">
        <v>11007</v>
      </c>
    </row>
    <row r="22833">
      <c r="A22833" s="441">
        <v>45913.39054118056</v>
      </c>
      <c r="B22833" s="294" t="s">
        <v>2280</v>
      </c>
    </row>
    <row r="22834">
      <c r="A22834" s="441">
        <v>45913.3905512037</v>
      </c>
      <c r="B22834" s="294" t="s">
        <v>2281</v>
      </c>
    </row>
    <row r="22835">
      <c r="A22835" s="441">
        <v>45913.39056339121</v>
      </c>
      <c r="B22835" s="294" t="s">
        <v>2342</v>
      </c>
    </row>
    <row r="22836">
      <c r="A22836" s="441">
        <v>45913.390577048616</v>
      </c>
      <c r="B22836" s="294" t="s">
        <v>11008</v>
      </c>
    </row>
    <row r="22837">
      <c r="A22837" s="441">
        <v>45913.39067361111</v>
      </c>
      <c r="B22837" s="294" t="s">
        <v>2280</v>
      </c>
    </row>
    <row r="22838">
      <c r="A22838" s="441">
        <v>45913.39068247685</v>
      </c>
      <c r="B22838" s="294" t="s">
        <v>2281</v>
      </c>
    </row>
    <row r="22839">
      <c r="A22839" s="441">
        <v>45913.39087886574</v>
      </c>
      <c r="B22839" s="294" t="s">
        <v>4176</v>
      </c>
    </row>
    <row r="22840">
      <c r="A22840" s="441">
        <v>45913.39088704861</v>
      </c>
      <c r="B22840" s="294" t="s">
        <v>11009</v>
      </c>
    </row>
    <row r="22841">
      <c r="A22841" s="441">
        <v>45913.39107673611</v>
      </c>
      <c r="B22841" s="294" t="s">
        <v>4316</v>
      </c>
    </row>
    <row r="22842">
      <c r="A22842" s="441">
        <v>45913.39108516204</v>
      </c>
      <c r="B22842" s="294" t="s">
        <v>11010</v>
      </c>
    </row>
    <row r="22843">
      <c r="A22843" s="441">
        <v>45913.39109238426</v>
      </c>
      <c r="B22843" s="294" t="s">
        <v>10208</v>
      </c>
    </row>
    <row r="22844">
      <c r="A22844" s="441">
        <v>45913.39109809027</v>
      </c>
      <c r="B22844" s="294" t="s">
        <v>10102</v>
      </c>
    </row>
    <row r="22845">
      <c r="A22845" s="441">
        <v>45913.39110114583</v>
      </c>
      <c r="B22845" s="294" t="s">
        <v>2285</v>
      </c>
    </row>
    <row r="22846">
      <c r="A22846" s="441">
        <v>45913.39110504629</v>
      </c>
      <c r="B22846" s="294" t="s">
        <v>11011</v>
      </c>
    </row>
    <row r="22847">
      <c r="A22847" s="441">
        <v>45913.39111361111</v>
      </c>
      <c r="B22847" s="294" t="s">
        <v>11012</v>
      </c>
    </row>
    <row r="22848">
      <c r="A22848" s="441">
        <v>45913.39142443287</v>
      </c>
      <c r="B22848" s="294" t="s">
        <v>11013</v>
      </c>
    </row>
    <row r="22849">
      <c r="A22849" s="441">
        <v>45913.39164082176</v>
      </c>
      <c r="B22849" s="294" t="s">
        <v>11014</v>
      </c>
    </row>
    <row r="22850">
      <c r="A22850" s="441">
        <v>45913.39164818287</v>
      </c>
      <c r="B22850" s="294" t="s">
        <v>10208</v>
      </c>
    </row>
    <row r="22851">
      <c r="A22851" s="441">
        <v>45913.39165747685</v>
      </c>
      <c r="B22851" s="294" t="s">
        <v>10102</v>
      </c>
    </row>
    <row r="22852">
      <c r="A22852" s="441">
        <v>45913.39166212963</v>
      </c>
      <c r="B22852" s="294" t="s">
        <v>2285</v>
      </c>
    </row>
    <row r="22853">
      <c r="A22853" s="441">
        <v>45913.391670069446</v>
      </c>
      <c r="B22853" s="294" t="s">
        <v>11015</v>
      </c>
    </row>
    <row r="22854">
      <c r="A22854" s="441">
        <v>45913.391684629634</v>
      </c>
      <c r="B22854" s="294" t="s">
        <v>11016</v>
      </c>
    </row>
    <row r="22855">
      <c r="A22855" s="441">
        <v>45913.40708866898</v>
      </c>
      <c r="B22855" s="294" t="s">
        <v>11017</v>
      </c>
    </row>
    <row r="22856">
      <c r="A22856" s="441">
        <v>45913.40709204861</v>
      </c>
      <c r="B22856" s="294" t="s">
        <v>2260</v>
      </c>
    </row>
    <row r="22857">
      <c r="A22857" s="441">
        <v>45913.40709518519</v>
      </c>
      <c r="B22857" s="294" t="s">
        <v>2414</v>
      </c>
    </row>
    <row r="22858">
      <c r="A22858" s="441">
        <v>45913.407097731484</v>
      </c>
      <c r="B22858" s="294" t="s">
        <v>2264</v>
      </c>
    </row>
    <row r="22859">
      <c r="A22859" s="441">
        <v>45913.40742956019</v>
      </c>
      <c r="B22859" s="294" t="s">
        <v>11018</v>
      </c>
    </row>
    <row r="22860">
      <c r="A22860" s="441">
        <v>45913.40743386574</v>
      </c>
      <c r="B22860" s="294" t="s">
        <v>2260</v>
      </c>
    </row>
    <row r="22861">
      <c r="A22861" s="441">
        <v>45913.407439745366</v>
      </c>
      <c r="B22861" s="294" t="s">
        <v>2593</v>
      </c>
    </row>
    <row r="22862">
      <c r="A22862" s="441">
        <v>45913.40744336805</v>
      </c>
      <c r="B22862" s="294" t="s">
        <v>2262</v>
      </c>
    </row>
    <row r="22863">
      <c r="A22863" s="441">
        <v>45913.407450416664</v>
      </c>
      <c r="B22863" s="294" t="s">
        <v>2668</v>
      </c>
    </row>
    <row r="22864">
      <c r="A22864" s="441">
        <v>45913.40746217592</v>
      </c>
      <c r="B22864" s="294" t="s">
        <v>2264</v>
      </c>
    </row>
    <row r="22865">
      <c r="A22865" s="441">
        <v>45913.407864803245</v>
      </c>
      <c r="B22865" s="294" t="s">
        <v>11019</v>
      </c>
    </row>
    <row r="22866">
      <c r="A22866" s="441">
        <v>45913.407868194445</v>
      </c>
      <c r="B22866" s="294" t="s">
        <v>2260</v>
      </c>
    </row>
    <row r="22867">
      <c r="A22867" s="441">
        <v>45913.40787096065</v>
      </c>
      <c r="B22867" s="294" t="s">
        <v>2593</v>
      </c>
    </row>
    <row r="22868">
      <c r="A22868" s="441">
        <v>45913.407873414355</v>
      </c>
      <c r="B22868" s="294" t="s">
        <v>2264</v>
      </c>
    </row>
    <row r="22869">
      <c r="A22869" s="441">
        <v>45913.42572396991</v>
      </c>
      <c r="B22869" s="294" t="s">
        <v>11020</v>
      </c>
    </row>
    <row r="22870">
      <c r="A22870" s="441">
        <v>45913.42573635417</v>
      </c>
      <c r="B22870" s="294" t="s">
        <v>2622</v>
      </c>
    </row>
    <row r="22871">
      <c r="A22871" s="441">
        <v>45913.425755069446</v>
      </c>
      <c r="B22871" s="294" t="s">
        <v>2398</v>
      </c>
    </row>
    <row r="22872">
      <c r="A22872" s="441">
        <v>45913.4257655324</v>
      </c>
      <c r="B22872" s="294" t="s">
        <v>2399</v>
      </c>
    </row>
    <row r="22873">
      <c r="A22873" s="441">
        <v>45913.425776296295</v>
      </c>
      <c r="B22873" s="294" t="s">
        <v>2622</v>
      </c>
    </row>
    <row r="22874">
      <c r="A22874" s="441">
        <v>45913.425784907406</v>
      </c>
      <c r="B22874" s="294" t="s">
        <v>10102</v>
      </c>
    </row>
    <row r="22875">
      <c r="A22875" s="441">
        <v>45913.42580416666</v>
      </c>
      <c r="B22875" s="294" t="s">
        <v>11021</v>
      </c>
    </row>
    <row r="22876">
      <c r="A22876" s="441">
        <v>45913.426824814815</v>
      </c>
      <c r="B22876" s="294" t="s">
        <v>11022</v>
      </c>
    </row>
    <row r="22877">
      <c r="A22877" s="441">
        <v>45913.42683027778</v>
      </c>
      <c r="B22877" s="294" t="s">
        <v>2274</v>
      </c>
    </row>
    <row r="22878">
      <c r="A22878" s="441">
        <v>45913.42684210648</v>
      </c>
      <c r="B22878" s="294" t="s">
        <v>2622</v>
      </c>
    </row>
    <row r="22879">
      <c r="A22879" s="441">
        <v>45913.426845243055</v>
      </c>
      <c r="B22879" s="294" t="s">
        <v>2641</v>
      </c>
    </row>
    <row r="22880">
      <c r="A22880" s="441">
        <v>45913.42684836806</v>
      </c>
      <c r="B22880" s="294" t="s">
        <v>10948</v>
      </c>
    </row>
    <row r="22881">
      <c r="A22881" s="441">
        <v>45913.42685311343</v>
      </c>
      <c r="B22881" s="294" t="s">
        <v>10949</v>
      </c>
    </row>
    <row r="22882">
      <c r="A22882" s="441">
        <v>45913.427050370374</v>
      </c>
      <c r="B22882" s="294" t="s">
        <v>2278</v>
      </c>
    </row>
    <row r="22883">
      <c r="A22883" s="441">
        <v>45913.427068206016</v>
      </c>
      <c r="B22883" s="294" t="s">
        <v>11023</v>
      </c>
    </row>
    <row r="22884">
      <c r="A22884" s="441">
        <v>45913.427106030096</v>
      </c>
      <c r="B22884" s="294" t="s">
        <v>2280</v>
      </c>
    </row>
    <row r="22885">
      <c r="A22885" s="441">
        <v>45913.427115266204</v>
      </c>
      <c r="B22885" s="294" t="s">
        <v>2281</v>
      </c>
    </row>
    <row r="22886">
      <c r="A22886" s="441">
        <v>45913.4272365162</v>
      </c>
      <c r="B22886" s="294" t="s">
        <v>3177</v>
      </c>
    </row>
    <row r="22887">
      <c r="A22887" s="441">
        <v>45913.42724171296</v>
      </c>
      <c r="B22887" s="294" t="s">
        <v>11024</v>
      </c>
    </row>
    <row r="22888">
      <c r="A22888" s="441">
        <v>45913.427372673614</v>
      </c>
      <c r="B22888" s="294" t="s">
        <v>11025</v>
      </c>
    </row>
    <row r="22889">
      <c r="A22889" s="441">
        <v>45913.42749498843</v>
      </c>
      <c r="B22889" s="294" t="s">
        <v>11026</v>
      </c>
    </row>
    <row r="22890">
      <c r="A22890" s="441">
        <v>45913.42750777778</v>
      </c>
      <c r="B22890" s="294" t="s">
        <v>10208</v>
      </c>
    </row>
    <row r="22891">
      <c r="A22891" s="441">
        <v>45913.4275139699</v>
      </c>
      <c r="B22891" s="294" t="s">
        <v>10102</v>
      </c>
    </row>
    <row r="22892">
      <c r="A22892" s="441">
        <v>45913.42751796296</v>
      </c>
      <c r="B22892" s="294" t="s">
        <v>2285</v>
      </c>
    </row>
    <row r="22893">
      <c r="A22893" s="441">
        <v>45913.42752373843</v>
      </c>
      <c r="B22893" s="294" t="s">
        <v>11027</v>
      </c>
    </row>
    <row r="22894">
      <c r="A22894" s="441">
        <v>45913.42753418982</v>
      </c>
      <c r="B22894" s="294" t="s">
        <v>11028</v>
      </c>
    </row>
    <row r="22895">
      <c r="A22895" s="441">
        <v>45913.444106759256</v>
      </c>
      <c r="B22895" s="294" t="s">
        <v>11029</v>
      </c>
    </row>
    <row r="22896">
      <c r="A22896" s="441">
        <v>45913.44411459491</v>
      </c>
      <c r="B22896" s="294" t="s">
        <v>2622</v>
      </c>
    </row>
    <row r="22897">
      <c r="A22897" s="441">
        <v>45913.44411777778</v>
      </c>
      <c r="B22897" s="294" t="s">
        <v>2398</v>
      </c>
    </row>
    <row r="22898">
      <c r="A22898" s="441">
        <v>45913.44413834491</v>
      </c>
      <c r="B22898" s="294" t="s">
        <v>2399</v>
      </c>
    </row>
    <row r="22899">
      <c r="A22899" s="441">
        <v>45913.44414525463</v>
      </c>
      <c r="B22899" s="294" t="s">
        <v>2622</v>
      </c>
    </row>
    <row r="22900">
      <c r="A22900" s="441">
        <v>45913.44415090278</v>
      </c>
      <c r="B22900" s="294" t="s">
        <v>10102</v>
      </c>
    </row>
    <row r="22901">
      <c r="A22901" s="441">
        <v>45913.44417940972</v>
      </c>
      <c r="B22901" s="294" t="s">
        <v>11030</v>
      </c>
    </row>
    <row r="22902">
      <c r="A22902" s="441">
        <v>45913.445317233796</v>
      </c>
      <c r="B22902" s="294" t="s">
        <v>11031</v>
      </c>
    </row>
    <row r="22903">
      <c r="A22903" s="441">
        <v>45913.445320011575</v>
      </c>
      <c r="B22903" s="294" t="s">
        <v>2274</v>
      </c>
    </row>
    <row r="22904">
      <c r="A22904" s="441">
        <v>45913.44532678241</v>
      </c>
      <c r="B22904" s="294" t="s">
        <v>2622</v>
      </c>
    </row>
    <row r="22905">
      <c r="A22905" s="441">
        <v>45913.445329953705</v>
      </c>
      <c r="B22905" s="294" t="s">
        <v>2641</v>
      </c>
    </row>
    <row r="22906">
      <c r="A22906" s="441">
        <v>45913.445333298616</v>
      </c>
      <c r="B22906" s="294" t="s">
        <v>10948</v>
      </c>
    </row>
    <row r="22907">
      <c r="A22907" s="441">
        <v>45913.44533667824</v>
      </c>
      <c r="B22907" s="294" t="s">
        <v>10949</v>
      </c>
    </row>
    <row r="22908">
      <c r="A22908" s="441">
        <v>45913.445478946756</v>
      </c>
      <c r="B22908" s="294" t="s">
        <v>11032</v>
      </c>
    </row>
    <row r="22909">
      <c r="A22909" s="441">
        <v>45913.44548663194</v>
      </c>
      <c r="B22909" s="294" t="s">
        <v>11033</v>
      </c>
    </row>
    <row r="22910">
      <c r="A22910" s="441">
        <v>45913.44549503472</v>
      </c>
      <c r="B22910" s="294" t="s">
        <v>2278</v>
      </c>
    </row>
    <row r="22911">
      <c r="A22911" s="441">
        <v>45913.445517025466</v>
      </c>
      <c r="B22911" s="294" t="s">
        <v>11023</v>
      </c>
    </row>
    <row r="22912">
      <c r="A22912" s="441">
        <v>45913.44554876158</v>
      </c>
      <c r="B22912" s="294" t="s">
        <v>11034</v>
      </c>
    </row>
    <row r="22913">
      <c r="A22913" s="441">
        <v>45913.44555209491</v>
      </c>
      <c r="B22913" s="294" t="s">
        <v>2355</v>
      </c>
    </row>
    <row r="22914">
      <c r="A22914" s="441">
        <v>45913.44555560185</v>
      </c>
      <c r="B22914" s="294" t="s">
        <v>11035</v>
      </c>
    </row>
    <row r="22915">
      <c r="A22915" s="441">
        <v>45913.445696678245</v>
      </c>
      <c r="B22915" s="294" t="s">
        <v>3177</v>
      </c>
    </row>
    <row r="22916">
      <c r="A22916" s="441">
        <v>45913.44570105324</v>
      </c>
      <c r="B22916" s="294" t="s">
        <v>11024</v>
      </c>
    </row>
    <row r="22917">
      <c r="A22917" s="441">
        <v>45913.44583924768</v>
      </c>
      <c r="B22917" s="294" t="s">
        <v>11036</v>
      </c>
    </row>
    <row r="22918">
      <c r="A22918" s="441">
        <v>45913.44589862268</v>
      </c>
      <c r="B22918" s="294" t="s">
        <v>11037</v>
      </c>
    </row>
    <row r="22919">
      <c r="A22919" s="441">
        <v>45913.44600228009</v>
      </c>
      <c r="B22919" s="294" t="s">
        <v>11026</v>
      </c>
    </row>
    <row r="22920">
      <c r="A22920" s="441">
        <v>45913.4460062963</v>
      </c>
      <c r="B22920" s="294" t="s">
        <v>10208</v>
      </c>
    </row>
    <row r="22921">
      <c r="A22921" s="441">
        <v>45913.446011064814</v>
      </c>
      <c r="B22921" s="294" t="s">
        <v>10102</v>
      </c>
    </row>
    <row r="22922">
      <c r="A22922" s="441">
        <v>45913.44601371528</v>
      </c>
      <c r="B22922" s="294" t="s">
        <v>2285</v>
      </c>
    </row>
    <row r="22923">
      <c r="A22923" s="441">
        <v>45913.446018125</v>
      </c>
      <c r="B22923" s="294" t="s">
        <v>11038</v>
      </c>
    </row>
    <row r="22924">
      <c r="A22924" s="441">
        <v>45913.446025972225</v>
      </c>
      <c r="B22924" s="294" t="s">
        <v>11039</v>
      </c>
    </row>
    <row r="22925">
      <c r="A22925" s="441">
        <v>45913.5610362963</v>
      </c>
      <c r="B22925" s="294" t="s">
        <v>11040</v>
      </c>
    </row>
    <row r="22926">
      <c r="A22926" s="441">
        <v>45913.56104018519</v>
      </c>
      <c r="B22926" s="294" t="s">
        <v>2260</v>
      </c>
    </row>
    <row r="22927">
      <c r="A22927" s="441">
        <v>45913.56104768519</v>
      </c>
      <c r="B22927" s="294" t="s">
        <v>9153</v>
      </c>
    </row>
    <row r="22928">
      <c r="A22928" s="441">
        <v>45913.56106153935</v>
      </c>
      <c r="B22928" s="294" t="s">
        <v>2264</v>
      </c>
    </row>
    <row r="22929">
      <c r="A22929" s="441">
        <v>45913.56117606482</v>
      </c>
      <c r="B22929" s="294" t="s">
        <v>11041</v>
      </c>
    </row>
    <row r="22930">
      <c r="A22930" s="441">
        <v>45913.56118078704</v>
      </c>
      <c r="B22930" s="294" t="s">
        <v>2260</v>
      </c>
    </row>
    <row r="22931">
      <c r="A22931" s="441">
        <v>45913.561185046296</v>
      </c>
      <c r="B22931" s="294" t="s">
        <v>9153</v>
      </c>
    </row>
    <row r="22932">
      <c r="A22932" s="441">
        <v>45913.56118913194</v>
      </c>
      <c r="B22932" s="294" t="s">
        <v>2264</v>
      </c>
    </row>
    <row r="22933">
      <c r="A22933" s="441">
        <v>45913.56311833333</v>
      </c>
      <c r="B22933" s="294" t="s">
        <v>11042</v>
      </c>
    </row>
    <row r="22934">
      <c r="A22934" s="441">
        <v>45913.563121875</v>
      </c>
      <c r="B22934" s="294" t="s">
        <v>2260</v>
      </c>
    </row>
    <row r="22935">
      <c r="A22935" s="441">
        <v>45913.563125</v>
      </c>
      <c r="B22935" s="294" t="s">
        <v>9153</v>
      </c>
    </row>
    <row r="22936">
      <c r="A22936" s="441">
        <v>45913.56312796296</v>
      </c>
      <c r="B22936" s="294" t="s">
        <v>2264</v>
      </c>
    </row>
    <row r="22937">
      <c r="A22937" s="441">
        <v>45913.5632974537</v>
      </c>
      <c r="B22937" s="294" t="s">
        <v>11043</v>
      </c>
    </row>
    <row r="22938">
      <c r="A22938" s="441">
        <v>45913.56330097222</v>
      </c>
      <c r="B22938" s="294" t="s">
        <v>2260</v>
      </c>
    </row>
    <row r="22939">
      <c r="A22939" s="441">
        <v>45913.56330601852</v>
      </c>
      <c r="B22939" s="294" t="s">
        <v>9153</v>
      </c>
    </row>
    <row r="22940">
      <c r="A22940" s="441">
        <v>45913.5633102662</v>
      </c>
      <c r="B22940" s="294" t="s">
        <v>2264</v>
      </c>
    </row>
    <row r="22941">
      <c r="A22941" s="441">
        <v>45913.56342960648</v>
      </c>
      <c r="B22941" s="294" t="s">
        <v>11044</v>
      </c>
    </row>
    <row r="22942">
      <c r="A22942" s="441">
        <v>45913.56343420139</v>
      </c>
      <c r="B22942" s="294" t="s">
        <v>2260</v>
      </c>
    </row>
    <row r="22943">
      <c r="A22943" s="441">
        <v>45913.563439317135</v>
      </c>
      <c r="B22943" s="294" t="s">
        <v>9153</v>
      </c>
    </row>
    <row r="22944">
      <c r="A22944" s="441">
        <v>45913.56344961806</v>
      </c>
      <c r="B22944" s="294" t="s">
        <v>2264</v>
      </c>
    </row>
    <row r="22945">
      <c r="A22945" s="441">
        <v>45913.56448623842</v>
      </c>
      <c r="B22945" s="294" t="s">
        <v>11045</v>
      </c>
    </row>
    <row r="22946">
      <c r="A22946" s="441">
        <v>45913.564491261575</v>
      </c>
      <c r="B22946" s="294" t="s">
        <v>2260</v>
      </c>
    </row>
    <row r="22947">
      <c r="A22947" s="441">
        <v>45913.56449636574</v>
      </c>
      <c r="B22947" s="294" t="s">
        <v>9153</v>
      </c>
    </row>
    <row r="22948">
      <c r="A22948" s="441">
        <v>45913.56450086806</v>
      </c>
      <c r="B22948" s="294" t="s">
        <v>2264</v>
      </c>
    </row>
    <row r="22949">
      <c r="A22949" s="441">
        <v>45913.57175216435</v>
      </c>
      <c r="B22949" s="294" t="s">
        <v>11046</v>
      </c>
    </row>
    <row r="22950">
      <c r="A22950" s="441">
        <v>45913.57175725694</v>
      </c>
      <c r="B22950" s="294" t="s">
        <v>2260</v>
      </c>
    </row>
    <row r="22951">
      <c r="A22951" s="441">
        <v>45913.571761666666</v>
      </c>
      <c r="B22951" s="294" t="s">
        <v>2713</v>
      </c>
    </row>
    <row r="22952">
      <c r="A22952" s="441">
        <v>45913.571765914356</v>
      </c>
      <c r="B22952" s="294" t="s">
        <v>2264</v>
      </c>
    </row>
    <row r="22953">
      <c r="A22953" s="441">
        <v>45913.57224822917</v>
      </c>
      <c r="B22953" s="294" t="s">
        <v>11047</v>
      </c>
    </row>
    <row r="22954">
      <c r="A22954" s="441">
        <v>45913.57225246528</v>
      </c>
      <c r="B22954" s="294" t="s">
        <v>2260</v>
      </c>
    </row>
    <row r="22955">
      <c r="A22955" s="441">
        <v>45913.57225631944</v>
      </c>
      <c r="B22955" s="294" t="s">
        <v>2713</v>
      </c>
    </row>
    <row r="22956">
      <c r="A22956" s="441">
        <v>45913.5722603125</v>
      </c>
      <c r="B22956" s="294" t="s">
        <v>2264</v>
      </c>
    </row>
    <row r="22957">
      <c r="A22957" s="441">
        <v>45913.58814868056</v>
      </c>
      <c r="B22957" s="294" t="s">
        <v>11048</v>
      </c>
    </row>
    <row r="22958">
      <c r="A22958" s="441">
        <v>45913.58816164352</v>
      </c>
      <c r="B22958" s="294" t="s">
        <v>2532</v>
      </c>
    </row>
    <row r="22959">
      <c r="A22959" s="441">
        <v>45913.58818034722</v>
      </c>
      <c r="B22959" s="294" t="s">
        <v>2533</v>
      </c>
    </row>
    <row r="22960">
      <c r="A22960" s="441">
        <v>45913.588189201386</v>
      </c>
      <c r="B22960" s="294" t="s">
        <v>11049</v>
      </c>
    </row>
    <row r="22961">
      <c r="A22961" s="441">
        <v>45913.588200729166</v>
      </c>
      <c r="B22961" s="294" t="s">
        <v>2532</v>
      </c>
    </row>
    <row r="22962">
      <c r="A22962" s="441">
        <v>45913.588211712966</v>
      </c>
      <c r="B22962" s="294" t="s">
        <v>10102</v>
      </c>
    </row>
    <row r="22963">
      <c r="A22963" s="441">
        <v>45913.58823407408</v>
      </c>
      <c r="B22963" s="294" t="s">
        <v>11050</v>
      </c>
    </row>
    <row r="22964">
      <c r="A22964" s="441">
        <v>45913.58861200231</v>
      </c>
      <c r="B22964" s="294" t="s">
        <v>11051</v>
      </c>
    </row>
    <row r="22965">
      <c r="A22965" s="441">
        <v>45913.588616493056</v>
      </c>
      <c r="B22965" s="294" t="s">
        <v>2274</v>
      </c>
    </row>
    <row r="22966">
      <c r="A22966" s="441">
        <v>45913.58862631944</v>
      </c>
      <c r="B22966" s="294" t="s">
        <v>2532</v>
      </c>
    </row>
    <row r="22967">
      <c r="A22967" s="441">
        <v>45913.58863020834</v>
      </c>
      <c r="B22967" s="294" t="s">
        <v>2537</v>
      </c>
    </row>
    <row r="22968">
      <c r="A22968" s="441">
        <v>45913.58863453704</v>
      </c>
      <c r="B22968" s="294" t="s">
        <v>11052</v>
      </c>
    </row>
    <row r="22969">
      <c r="A22969" s="441">
        <v>45913.58863868055</v>
      </c>
      <c r="B22969" s="294" t="s">
        <v>11053</v>
      </c>
    </row>
    <row r="22970">
      <c r="A22970" s="441">
        <v>45913.588854664355</v>
      </c>
      <c r="B22970" s="294" t="s">
        <v>2278</v>
      </c>
    </row>
    <row r="22971">
      <c r="A22971" s="441">
        <v>45913.58887186342</v>
      </c>
      <c r="B22971" s="294" t="s">
        <v>11054</v>
      </c>
    </row>
    <row r="22972">
      <c r="A22972" s="441">
        <v>45913.58892300926</v>
      </c>
      <c r="B22972" s="294" t="s">
        <v>2280</v>
      </c>
    </row>
    <row r="22973">
      <c r="A22973" s="441">
        <v>45913.58893545139</v>
      </c>
      <c r="B22973" s="294" t="s">
        <v>2281</v>
      </c>
    </row>
    <row r="22974">
      <c r="A22974" s="441">
        <v>45913.58913008102</v>
      </c>
      <c r="B22974" s="294" t="s">
        <v>10102</v>
      </c>
    </row>
    <row r="22975">
      <c r="A22975" s="441">
        <v>45913.58914146991</v>
      </c>
      <c r="B22975" s="294" t="s">
        <v>2285</v>
      </c>
    </row>
    <row r="22976">
      <c r="A22976" s="441">
        <v>45913.58914765046</v>
      </c>
      <c r="B22976" s="294" t="s">
        <v>11055</v>
      </c>
    </row>
    <row r="22977">
      <c r="A22977" s="441">
        <v>45913.58915693287</v>
      </c>
      <c r="B22977" s="294" t="s">
        <v>11056</v>
      </c>
    </row>
    <row r="22978">
      <c r="A22978" s="441">
        <v>45913.722940381944</v>
      </c>
      <c r="B22978" s="294" t="s">
        <v>11057</v>
      </c>
    </row>
    <row r="22979">
      <c r="A22979" s="441">
        <v>45913.72294709491</v>
      </c>
      <c r="B22979" s="294" t="s">
        <v>4045</v>
      </c>
    </row>
    <row r="22980">
      <c r="A22980" s="441">
        <v>45913.72295188658</v>
      </c>
      <c r="B22980" s="294" t="s">
        <v>4046</v>
      </c>
    </row>
    <row r="22981">
      <c r="A22981" s="441">
        <v>45913.72296688658</v>
      </c>
      <c r="B22981" s="294" t="s">
        <v>11058</v>
      </c>
    </row>
    <row r="22982">
      <c r="A22982" s="441">
        <v>45913.72297209491</v>
      </c>
      <c r="B22982" s="294" t="s">
        <v>4045</v>
      </c>
    </row>
    <row r="22983">
      <c r="A22983" s="441">
        <v>45913.72297675926</v>
      </c>
      <c r="B22983" s="294" t="s">
        <v>10102</v>
      </c>
    </row>
    <row r="22984">
      <c r="A22984" s="441">
        <v>45913.72300704861</v>
      </c>
      <c r="B22984" s="294" t="s">
        <v>11059</v>
      </c>
    </row>
    <row r="22985">
      <c r="A22985" s="441">
        <v>45913.72353847222</v>
      </c>
      <c r="B22985" s="294" t="s">
        <v>11060</v>
      </c>
    </row>
    <row r="22986">
      <c r="A22986" s="441">
        <v>45913.72354180556</v>
      </c>
      <c r="B22986" s="294" t="s">
        <v>2274</v>
      </c>
    </row>
    <row r="22987">
      <c r="A22987" s="441">
        <v>45913.723552372685</v>
      </c>
      <c r="B22987" s="294" t="s">
        <v>4045</v>
      </c>
    </row>
    <row r="22988">
      <c r="A22988" s="441">
        <v>45913.72355550926</v>
      </c>
      <c r="B22988" s="294" t="s">
        <v>4050</v>
      </c>
    </row>
    <row r="22989">
      <c r="A22989" s="441">
        <v>45913.72355833334</v>
      </c>
      <c r="B22989" s="294" t="s">
        <v>11061</v>
      </c>
    </row>
    <row r="22990">
      <c r="A22990" s="441">
        <v>45913.72356130787</v>
      </c>
      <c r="B22990" s="294" t="s">
        <v>11062</v>
      </c>
    </row>
    <row r="22991">
      <c r="A22991" s="441">
        <v>45913.72375351852</v>
      </c>
      <c r="B22991" s="294" t="s">
        <v>2342</v>
      </c>
    </row>
    <row r="22992">
      <c r="A22992" s="441">
        <v>45913.7237874537</v>
      </c>
      <c r="B22992" s="294" t="s">
        <v>11063</v>
      </c>
    </row>
    <row r="22993">
      <c r="A22993" s="441">
        <v>45913.72383820602</v>
      </c>
      <c r="B22993" s="294" t="s">
        <v>2280</v>
      </c>
    </row>
    <row r="22994">
      <c r="A22994" s="441">
        <v>45913.72384665509</v>
      </c>
      <c r="B22994" s="294" t="s">
        <v>2281</v>
      </c>
    </row>
    <row r="22995">
      <c r="A22995" s="441">
        <v>45913.72399428241</v>
      </c>
      <c r="B22995" s="294" t="s">
        <v>10102</v>
      </c>
    </row>
    <row r="22996">
      <c r="A22996" s="441">
        <v>45913.72399751157</v>
      </c>
      <c r="B22996" s="294" t="s">
        <v>2285</v>
      </c>
    </row>
    <row r="22997">
      <c r="A22997" s="441">
        <v>45913.72400256945</v>
      </c>
      <c r="B22997" s="294" t="s">
        <v>11064</v>
      </c>
    </row>
    <row r="22998">
      <c r="A22998" s="441">
        <v>45913.724009791666</v>
      </c>
      <c r="B22998" s="294" t="s">
        <v>11065</v>
      </c>
    </row>
    <row r="22999">
      <c r="A22999" s="441">
        <v>45913.72561774305</v>
      </c>
      <c r="B22999" s="294" t="s">
        <v>11066</v>
      </c>
    </row>
    <row r="23000">
      <c r="A23000" s="441">
        <v>45913.725621192134</v>
      </c>
      <c r="B23000" s="294" t="s">
        <v>2260</v>
      </c>
    </row>
    <row r="23001">
      <c r="A23001" s="441">
        <v>45913.72562440972</v>
      </c>
      <c r="B23001" s="294" t="s">
        <v>4026</v>
      </c>
    </row>
    <row r="23002">
      <c r="A23002" s="441">
        <v>45913.72562751157</v>
      </c>
      <c r="B23002" s="294" t="s">
        <v>2264</v>
      </c>
    </row>
    <row r="23003">
      <c r="A23003" s="441">
        <v>45913.758392187505</v>
      </c>
      <c r="B23003" s="294" t="s">
        <v>10638</v>
      </c>
    </row>
    <row r="23004">
      <c r="A23004" s="441">
        <v>45913.75840003473</v>
      </c>
      <c r="B23004" s="294" t="s">
        <v>10102</v>
      </c>
    </row>
    <row r="23005">
      <c r="A23005" s="441">
        <v>45913.75842385417</v>
      </c>
      <c r="B23005" s="294" t="s">
        <v>10102</v>
      </c>
    </row>
    <row r="23006">
      <c r="A23006" s="441">
        <v>45913.75842677083</v>
      </c>
      <c r="B23006" s="294" t="s">
        <v>10639</v>
      </c>
    </row>
    <row r="23007">
      <c r="A23007" s="441">
        <v>45913.758430138885</v>
      </c>
      <c r="B23007" s="294" t="s">
        <v>10116</v>
      </c>
    </row>
    <row r="23008">
      <c r="A23008" s="441">
        <v>45913.75843659722</v>
      </c>
      <c r="B23008" s="294" t="s">
        <v>10102</v>
      </c>
    </row>
    <row r="23009">
      <c r="A23009" s="441">
        <v>45913.75844774306</v>
      </c>
      <c r="B23009" s="294" t="s">
        <v>10117</v>
      </c>
    </row>
    <row r="23010">
      <c r="A23010" s="441">
        <v>45913.79111315972</v>
      </c>
      <c r="B23010" s="294" t="s">
        <v>11067</v>
      </c>
    </row>
    <row r="23011">
      <c r="A23011" s="441">
        <v>45913.79111627315</v>
      </c>
      <c r="B23011" s="294" t="s">
        <v>2260</v>
      </c>
    </row>
    <row r="23012">
      <c r="A23012" s="441">
        <v>45913.79113699074</v>
      </c>
      <c r="B23012" s="294" t="s">
        <v>2550</v>
      </c>
    </row>
    <row r="23013">
      <c r="A23013" s="441">
        <v>45913.79113932871</v>
      </c>
      <c r="B23013" s="294" t="s">
        <v>2262</v>
      </c>
    </row>
    <row r="23014">
      <c r="A23014" s="441">
        <v>45913.791146041665</v>
      </c>
      <c r="B23014" s="294" t="s">
        <v>11068</v>
      </c>
    </row>
    <row r="23015">
      <c r="A23015" s="441">
        <v>45913.79115803241</v>
      </c>
      <c r="B23015" s="294" t="s">
        <v>2264</v>
      </c>
    </row>
    <row r="23016">
      <c r="A23016" s="441">
        <v>45913.791657407404</v>
      </c>
      <c r="B23016" s="294" t="s">
        <v>11069</v>
      </c>
    </row>
    <row r="23017">
      <c r="A23017" s="441">
        <v>45913.79166508102</v>
      </c>
      <c r="B23017" s="294" t="s">
        <v>2553</v>
      </c>
    </row>
    <row r="23018">
      <c r="A23018" s="441">
        <v>45913.79166855324</v>
      </c>
      <c r="B23018" s="294" t="s">
        <v>2554</v>
      </c>
    </row>
    <row r="23019">
      <c r="A23019" s="441">
        <v>45913.791674837965</v>
      </c>
      <c r="B23019" s="294" t="s">
        <v>11070</v>
      </c>
    </row>
    <row r="23020">
      <c r="A23020" s="441">
        <v>45913.79168247685</v>
      </c>
      <c r="B23020" s="294" t="s">
        <v>2553</v>
      </c>
    </row>
    <row r="23021">
      <c r="A23021" s="441">
        <v>45913.79169013889</v>
      </c>
      <c r="B23021" s="294" t="s">
        <v>10102</v>
      </c>
    </row>
    <row r="23022">
      <c r="A23022" s="441">
        <v>45913.79170543981</v>
      </c>
      <c r="B23022" s="294" t="s">
        <v>11071</v>
      </c>
    </row>
    <row r="23023">
      <c r="A23023" s="441">
        <v>45913.7926734375</v>
      </c>
      <c r="B23023" s="294" t="s">
        <v>11072</v>
      </c>
    </row>
    <row r="23024">
      <c r="A23024" s="441">
        <v>45913.79267574074</v>
      </c>
      <c r="B23024" s="294" t="s">
        <v>2260</v>
      </c>
    </row>
    <row r="23025">
      <c r="A23025" s="441">
        <v>45913.792677777776</v>
      </c>
      <c r="B23025" s="294" t="s">
        <v>2550</v>
      </c>
    </row>
    <row r="23026">
      <c r="A23026" s="441">
        <v>45913.792680081024</v>
      </c>
      <c r="B23026" s="294" t="s">
        <v>2264</v>
      </c>
    </row>
    <row r="23027">
      <c r="A23027" s="441">
        <v>45913.792822557865</v>
      </c>
      <c r="B23027" s="294" t="s">
        <v>11073</v>
      </c>
    </row>
    <row r="23028">
      <c r="A23028" s="441">
        <v>45913.79282666667</v>
      </c>
      <c r="B23028" s="294" t="s">
        <v>2260</v>
      </c>
    </row>
    <row r="23029">
      <c r="A23029" s="441">
        <v>45913.7928303588</v>
      </c>
      <c r="B23029" s="294" t="s">
        <v>2550</v>
      </c>
    </row>
    <row r="23030">
      <c r="A23030" s="441">
        <v>45913.792833368054</v>
      </c>
      <c r="B23030" s="294" t="s">
        <v>2264</v>
      </c>
    </row>
    <row r="23031">
      <c r="A23031" s="441">
        <v>45913.793027858796</v>
      </c>
      <c r="B23031" s="294" t="s">
        <v>11074</v>
      </c>
    </row>
    <row r="23032">
      <c r="A23032" s="441">
        <v>45913.79303101852</v>
      </c>
      <c r="B23032" s="294" t="s">
        <v>2274</v>
      </c>
    </row>
    <row r="23033">
      <c r="A23033" s="441">
        <v>45913.79303821759</v>
      </c>
      <c r="B23033" s="294" t="s">
        <v>2553</v>
      </c>
    </row>
    <row r="23034">
      <c r="A23034" s="441">
        <v>45913.79304215278</v>
      </c>
      <c r="B23034" s="294" t="s">
        <v>2558</v>
      </c>
    </row>
    <row r="23035">
      <c r="A23035" s="441">
        <v>45913.79304484953</v>
      </c>
      <c r="B23035" s="294" t="s">
        <v>11061</v>
      </c>
    </row>
    <row r="23036">
      <c r="A23036" s="441">
        <v>45913.79305576389</v>
      </c>
      <c r="B23036" s="294" t="s">
        <v>11062</v>
      </c>
    </row>
    <row r="23037">
      <c r="A23037" s="441">
        <v>45913.793233206015</v>
      </c>
      <c r="B23037" s="294" t="s">
        <v>11075</v>
      </c>
    </row>
    <row r="23038">
      <c r="A23038" s="441">
        <v>45913.79324009259</v>
      </c>
      <c r="B23038" s="294" t="s">
        <v>2260</v>
      </c>
    </row>
    <row r="23039">
      <c r="A23039" s="441">
        <v>45913.79324358796</v>
      </c>
      <c r="B23039" s="294" t="s">
        <v>2550</v>
      </c>
    </row>
    <row r="23040">
      <c r="A23040" s="441">
        <v>45913.79324694445</v>
      </c>
      <c r="B23040" s="294" t="s">
        <v>2264</v>
      </c>
    </row>
    <row r="23041">
      <c r="A23041" s="441">
        <v>45913.79326868056</v>
      </c>
      <c r="B23041" s="294" t="s">
        <v>2278</v>
      </c>
    </row>
    <row r="23042">
      <c r="A23042" s="441">
        <v>45913.793281481485</v>
      </c>
      <c r="B23042" s="294" t="s">
        <v>11076</v>
      </c>
    </row>
    <row r="23043">
      <c r="A23043" s="441">
        <v>45913.79333212963</v>
      </c>
      <c r="B23043" s="294" t="s">
        <v>2280</v>
      </c>
    </row>
    <row r="23044">
      <c r="A23044" s="441">
        <v>45913.793341365745</v>
      </c>
      <c r="B23044" s="294" t="s">
        <v>2281</v>
      </c>
    </row>
    <row r="23045">
      <c r="A23045" s="441">
        <v>45913.79350447917</v>
      </c>
      <c r="B23045" s="294" t="s">
        <v>10102</v>
      </c>
    </row>
    <row r="23046">
      <c r="A23046" s="441">
        <v>45913.79351046296</v>
      </c>
      <c r="B23046" s="294" t="s">
        <v>2285</v>
      </c>
    </row>
    <row r="23047">
      <c r="A23047" s="441">
        <v>45913.79352394676</v>
      </c>
      <c r="B23047" s="294" t="s">
        <v>11077</v>
      </c>
    </row>
    <row r="23048">
      <c r="A23048" s="441">
        <v>45913.79353306713</v>
      </c>
      <c r="B23048" s="294" t="s">
        <v>11078</v>
      </c>
    </row>
    <row r="23049">
      <c r="A23049" s="441">
        <v>45913.79529234953</v>
      </c>
      <c r="B23049" s="294" t="s">
        <v>11079</v>
      </c>
    </row>
    <row r="23050">
      <c r="A23050" s="441">
        <v>45913.79529616898</v>
      </c>
      <c r="B23050" s="294" t="s">
        <v>2260</v>
      </c>
    </row>
    <row r="23051">
      <c r="A23051" s="441">
        <v>45913.79529871528</v>
      </c>
      <c r="B23051" s="294" t="s">
        <v>2550</v>
      </c>
    </row>
    <row r="23052">
      <c r="A23052" s="441">
        <v>45913.79530096065</v>
      </c>
      <c r="B23052" s="294" t="s">
        <v>2264</v>
      </c>
    </row>
    <row r="23053">
      <c r="A23053" s="441">
        <v>45913.861041516204</v>
      </c>
      <c r="B23053" s="294" t="s">
        <v>11080</v>
      </c>
    </row>
    <row r="23054">
      <c r="A23054" s="441">
        <v>45913.8610462963</v>
      </c>
      <c r="B23054" s="294" t="s">
        <v>2260</v>
      </c>
    </row>
    <row r="23055">
      <c r="A23055" s="441">
        <v>45913.861049872685</v>
      </c>
      <c r="B23055" s="294" t="s">
        <v>2713</v>
      </c>
    </row>
    <row r="23056">
      <c r="A23056" s="441">
        <v>45913.86105478009</v>
      </c>
      <c r="B23056" s="294" t="s">
        <v>2262</v>
      </c>
    </row>
    <row r="23057">
      <c r="A23057" s="441">
        <v>45913.86106831019</v>
      </c>
      <c r="B23057" s="294" t="s">
        <v>2716</v>
      </c>
    </row>
    <row r="23058">
      <c r="A23058" s="441">
        <v>45913.86107875</v>
      </c>
      <c r="B23058" s="294" t="s">
        <v>2264</v>
      </c>
    </row>
    <row r="23059">
      <c r="A23059" s="441">
        <v>45913.947262800924</v>
      </c>
      <c r="B23059" s="294" t="s">
        <v>11081</v>
      </c>
    </row>
    <row r="23060">
      <c r="A23060" s="441">
        <v>45913.94726940972</v>
      </c>
      <c r="B23060" s="294" t="s">
        <v>2260</v>
      </c>
    </row>
    <row r="23061">
      <c r="A23061" s="441">
        <v>45913.94727400463</v>
      </c>
      <c r="B23061" s="294" t="s">
        <v>2927</v>
      </c>
    </row>
    <row r="23062">
      <c r="A23062" s="441">
        <v>45913.94727769676</v>
      </c>
      <c r="B23062" s="294" t="s">
        <v>2264</v>
      </c>
    </row>
    <row r="23063">
      <c r="A23063" s="441">
        <v>45914.25717577546</v>
      </c>
      <c r="B23063" s="294" t="s">
        <v>11082</v>
      </c>
    </row>
    <row r="23064">
      <c r="A23064" s="441">
        <v>45914.25727028935</v>
      </c>
      <c r="B23064" s="294" t="s">
        <v>11083</v>
      </c>
    </row>
    <row r="23065">
      <c r="A23065" s="441">
        <v>45914.25729043981</v>
      </c>
      <c r="B23065" s="294" t="s">
        <v>10102</v>
      </c>
    </row>
    <row r="23066">
      <c r="A23066" s="441">
        <v>45914.37510482639</v>
      </c>
      <c r="B23066" s="294" t="s">
        <v>2290</v>
      </c>
    </row>
    <row r="23067">
      <c r="A23067" s="441">
        <v>45914.375169618055</v>
      </c>
      <c r="B23067" s="294" t="s">
        <v>4122</v>
      </c>
    </row>
    <row r="23068">
      <c r="A23068" s="441">
        <v>45914.37517324074</v>
      </c>
      <c r="B23068" s="294" t="s">
        <v>2658</v>
      </c>
    </row>
    <row r="23069">
      <c r="A23069" s="441">
        <v>45914.37519365741</v>
      </c>
      <c r="B23069" s="294" t="s">
        <v>11084</v>
      </c>
    </row>
    <row r="23070">
      <c r="A23070" s="441">
        <v>45914.37521377315</v>
      </c>
      <c r="B23070" s="294" t="s">
        <v>11085</v>
      </c>
    </row>
    <row r="23071">
      <c r="A23071" s="441">
        <v>45914.37522425926</v>
      </c>
      <c r="B23071" s="294" t="s">
        <v>10102</v>
      </c>
    </row>
    <row r="23072">
      <c r="A23072" s="441">
        <v>45914.37880553241</v>
      </c>
      <c r="B23072" s="294" t="s">
        <v>11086</v>
      </c>
    </row>
    <row r="23073">
      <c r="A23073" s="441">
        <v>45914.37880983796</v>
      </c>
      <c r="B23073" s="294" t="s">
        <v>2260</v>
      </c>
    </row>
    <row r="23074">
      <c r="A23074" s="441">
        <v>45914.3788141088</v>
      </c>
      <c r="B23074" s="294" t="s">
        <v>2414</v>
      </c>
    </row>
    <row r="23075">
      <c r="A23075" s="441">
        <v>45914.378818020836</v>
      </c>
      <c r="B23075" s="294" t="s">
        <v>2264</v>
      </c>
    </row>
    <row r="23076">
      <c r="A23076" s="441">
        <v>45914.3790274537</v>
      </c>
      <c r="B23076" s="294" t="s">
        <v>11087</v>
      </c>
    </row>
    <row r="23077">
      <c r="A23077" s="441">
        <v>45914.37903059028</v>
      </c>
      <c r="B23077" s="294" t="s">
        <v>2260</v>
      </c>
    </row>
    <row r="23078">
      <c r="A23078" s="441">
        <v>45914.37903324074</v>
      </c>
      <c r="B23078" s="294" t="s">
        <v>2414</v>
      </c>
    </row>
    <row r="23079">
      <c r="A23079" s="441">
        <v>45914.37903646991</v>
      </c>
      <c r="B23079" s="294" t="s">
        <v>2264</v>
      </c>
    </row>
    <row r="23080">
      <c r="A23080" s="441">
        <v>45914.37932814815</v>
      </c>
      <c r="B23080" s="294" t="s">
        <v>11088</v>
      </c>
    </row>
    <row r="23081">
      <c r="A23081" s="441">
        <v>45914.37933846065</v>
      </c>
      <c r="B23081" s="294" t="s">
        <v>2260</v>
      </c>
    </row>
    <row r="23082">
      <c r="A23082" s="441">
        <v>45914.379340879634</v>
      </c>
      <c r="B23082" s="294" t="s">
        <v>2414</v>
      </c>
    </row>
    <row r="23083">
      <c r="A23083" s="441">
        <v>45914.37934339121</v>
      </c>
      <c r="B23083" s="294" t="s">
        <v>2264</v>
      </c>
    </row>
    <row r="23084">
      <c r="A23084" s="441">
        <v>45914.39745642361</v>
      </c>
      <c r="B23084" s="294" t="s">
        <v>11089</v>
      </c>
    </row>
    <row r="23085">
      <c r="A23085" s="441">
        <v>45914.3974665625</v>
      </c>
      <c r="B23085" s="294" t="s">
        <v>2260</v>
      </c>
    </row>
    <row r="23086">
      <c r="A23086" s="441">
        <v>45914.39747563658</v>
      </c>
      <c r="B23086" s="294" t="s">
        <v>2414</v>
      </c>
    </row>
    <row r="23087">
      <c r="A23087" s="441">
        <v>45914.39748267361</v>
      </c>
      <c r="B23087" s="294" t="s">
        <v>2264</v>
      </c>
    </row>
    <row r="23088">
      <c r="A23088" s="441">
        <v>45914.46800771991</v>
      </c>
      <c r="B23088" s="294" t="s">
        <v>11090</v>
      </c>
    </row>
    <row r="23089">
      <c r="A23089" s="441">
        <v>45914.46801236111</v>
      </c>
      <c r="B23089" s="294" t="s">
        <v>2260</v>
      </c>
    </row>
    <row r="23090">
      <c r="A23090" s="441">
        <v>45914.46801671296</v>
      </c>
      <c r="B23090" s="294" t="s">
        <v>2550</v>
      </c>
    </row>
    <row r="23091">
      <c r="A23091" s="441">
        <v>45914.468022291665</v>
      </c>
      <c r="B23091" s="294" t="s">
        <v>2264</v>
      </c>
    </row>
    <row r="23092">
      <c r="A23092" s="441">
        <v>45914.51058106482</v>
      </c>
      <c r="B23092" s="294" t="s">
        <v>11091</v>
      </c>
    </row>
    <row r="23093">
      <c r="A23093" s="441">
        <v>45914.51058450231</v>
      </c>
      <c r="B23093" s="294" t="s">
        <v>2260</v>
      </c>
    </row>
    <row r="23094">
      <c r="A23094" s="441">
        <v>45914.51058716435</v>
      </c>
      <c r="B23094" s="294" t="s">
        <v>9153</v>
      </c>
    </row>
    <row r="23095">
      <c r="A23095" s="441">
        <v>45914.51058959491</v>
      </c>
      <c r="B23095" s="294" t="s">
        <v>2264</v>
      </c>
    </row>
    <row r="23096">
      <c r="A23096" s="441">
        <v>45914.55236825232</v>
      </c>
      <c r="B23096" s="294" t="s">
        <v>11092</v>
      </c>
    </row>
    <row r="23097">
      <c r="A23097" s="441">
        <v>45914.552371875005</v>
      </c>
      <c r="B23097" s="294" t="s">
        <v>2260</v>
      </c>
    </row>
    <row r="23098">
      <c r="A23098" s="441">
        <v>45914.552374942126</v>
      </c>
      <c r="B23098" s="294" t="s">
        <v>3651</v>
      </c>
    </row>
    <row r="23099">
      <c r="A23099" s="441">
        <v>45914.55238994213</v>
      </c>
      <c r="B23099" s="294" t="s">
        <v>2262</v>
      </c>
    </row>
    <row r="23100">
      <c r="A23100" s="441">
        <v>45914.55239574074</v>
      </c>
      <c r="B23100" s="294" t="s">
        <v>3652</v>
      </c>
    </row>
    <row r="23101">
      <c r="A23101" s="441">
        <v>45914.55240509259</v>
      </c>
      <c r="B23101" s="294" t="s">
        <v>2264</v>
      </c>
    </row>
    <row r="23102">
      <c r="A23102" s="441">
        <v>45914.561117523146</v>
      </c>
      <c r="B23102" s="294" t="s">
        <v>11093</v>
      </c>
    </row>
    <row r="23103">
      <c r="A23103" s="441">
        <v>45914.56112067129</v>
      </c>
      <c r="B23103" s="294" t="s">
        <v>2260</v>
      </c>
    </row>
    <row r="23104">
      <c r="A23104" s="441">
        <v>45914.5611246412</v>
      </c>
      <c r="B23104" s="294" t="s">
        <v>3651</v>
      </c>
    </row>
    <row r="23105">
      <c r="A23105" s="441">
        <v>45914.5611403125</v>
      </c>
      <c r="B23105" s="294" t="s">
        <v>2264</v>
      </c>
    </row>
    <row r="23106">
      <c r="A23106" s="441">
        <v>45914.561693923606</v>
      </c>
      <c r="B23106" s="294" t="s">
        <v>11094</v>
      </c>
    </row>
    <row r="23107">
      <c r="A23107" s="441">
        <v>45914.56169653936</v>
      </c>
      <c r="B23107" s="294" t="s">
        <v>2260</v>
      </c>
    </row>
    <row r="23108">
      <c r="A23108" s="441">
        <v>45914.561699074075</v>
      </c>
      <c r="B23108" s="294" t="s">
        <v>3651</v>
      </c>
    </row>
    <row r="23109">
      <c r="A23109" s="441">
        <v>45914.56170177083</v>
      </c>
      <c r="B23109" s="294" t="s">
        <v>2264</v>
      </c>
    </row>
    <row r="23110">
      <c r="A23110" s="441">
        <v>45914.702080717594</v>
      </c>
      <c r="B23110" s="294" t="s">
        <v>11095</v>
      </c>
    </row>
    <row r="23111">
      <c r="A23111" s="441">
        <v>45914.70208672454</v>
      </c>
      <c r="B23111" s="294" t="s">
        <v>2260</v>
      </c>
    </row>
    <row r="23112">
      <c r="A23112" s="441">
        <v>45914.70209140047</v>
      </c>
      <c r="B23112" s="294" t="s">
        <v>2963</v>
      </c>
    </row>
    <row r="23113">
      <c r="A23113" s="441">
        <v>45914.702096493056</v>
      </c>
      <c r="B23113" s="294" t="s">
        <v>2264</v>
      </c>
    </row>
    <row r="23114">
      <c r="A23114" s="441">
        <v>45914.75838857639</v>
      </c>
      <c r="B23114" s="294" t="s">
        <v>10638</v>
      </c>
    </row>
    <row r="23115">
      <c r="A23115" s="441">
        <v>45914.75839903935</v>
      </c>
      <c r="B23115" s="294" t="s">
        <v>10102</v>
      </c>
    </row>
    <row r="23116">
      <c r="A23116" s="441">
        <v>45914.75843427083</v>
      </c>
      <c r="B23116" s="294" t="s">
        <v>10102</v>
      </c>
    </row>
    <row r="23117">
      <c r="A23117" s="441">
        <v>45914.75843758102</v>
      </c>
      <c r="B23117" s="294" t="s">
        <v>10639</v>
      </c>
    </row>
    <row r="23118">
      <c r="A23118" s="441">
        <v>45914.758441631944</v>
      </c>
      <c r="B23118" s="294" t="s">
        <v>10116</v>
      </c>
    </row>
    <row r="23119">
      <c r="A23119" s="441">
        <v>45914.75844775463</v>
      </c>
      <c r="B23119" s="294" t="s">
        <v>10102</v>
      </c>
    </row>
    <row r="23120">
      <c r="A23120" s="441">
        <v>45914.75845116898</v>
      </c>
      <c r="B23120" s="294" t="s">
        <v>10117</v>
      </c>
    </row>
    <row r="23121">
      <c r="A23121" s="441">
        <v>45914.78426590278</v>
      </c>
      <c r="B23121" s="294" t="s">
        <v>10102</v>
      </c>
    </row>
    <row r="23122">
      <c r="A23122" s="441">
        <v>45914.87749486111</v>
      </c>
      <c r="B23122" s="294" t="s">
        <v>11096</v>
      </c>
    </row>
    <row r="23123">
      <c r="A23123" s="441">
        <v>45914.877522256946</v>
      </c>
      <c r="B23123" s="294" t="s">
        <v>2260</v>
      </c>
    </row>
    <row r="23124">
      <c r="A23124" s="441">
        <v>45914.877525601856</v>
      </c>
      <c r="B23124" s="294" t="s">
        <v>2414</v>
      </c>
    </row>
    <row r="23125">
      <c r="A23125" s="441">
        <v>45914.87752879629</v>
      </c>
      <c r="B23125" s="294" t="s">
        <v>2264</v>
      </c>
    </row>
    <row r="23126">
      <c r="A23126" s="441">
        <v>45914.87845359954</v>
      </c>
      <c r="B23126" s="294" t="s">
        <v>11097</v>
      </c>
    </row>
    <row r="23127">
      <c r="A23127" s="441">
        <v>45914.87846111111</v>
      </c>
      <c r="B23127" s="294" t="s">
        <v>2260</v>
      </c>
    </row>
    <row r="23128">
      <c r="A23128" s="441">
        <v>45914.878470578704</v>
      </c>
      <c r="B23128" s="294" t="s">
        <v>2414</v>
      </c>
    </row>
    <row r="23129">
      <c r="A23129" s="441">
        <v>45914.87847472222</v>
      </c>
      <c r="B23129" s="294" t="s">
        <v>2264</v>
      </c>
    </row>
    <row r="23130">
      <c r="A23130" s="441">
        <v>45914.88154180556</v>
      </c>
      <c r="B23130" s="294" t="s">
        <v>11098</v>
      </c>
    </row>
    <row r="23131">
      <c r="A23131" s="441">
        <v>45914.881546840275</v>
      </c>
      <c r="B23131" s="294" t="s">
        <v>2260</v>
      </c>
    </row>
    <row r="23132">
      <c r="A23132" s="441">
        <v>45914.88155146991</v>
      </c>
      <c r="B23132" s="294" t="s">
        <v>2414</v>
      </c>
    </row>
    <row r="23133">
      <c r="A23133" s="441">
        <v>45914.88155560185</v>
      </c>
      <c r="B23133" s="294" t="s">
        <v>2264</v>
      </c>
    </row>
    <row r="23134">
      <c r="A23134" s="441">
        <v>45914.93840254629</v>
      </c>
      <c r="B23134" s="294" t="s">
        <v>11099</v>
      </c>
    </row>
    <row r="23135">
      <c r="A23135" s="441">
        <v>45914.93840575231</v>
      </c>
      <c r="B23135" s="294" t="s">
        <v>2260</v>
      </c>
    </row>
    <row r="23136">
      <c r="A23136" s="441">
        <v>45914.93840841435</v>
      </c>
      <c r="B23136" s="294" t="s">
        <v>2593</v>
      </c>
    </row>
    <row r="23137">
      <c r="A23137" s="441">
        <v>45914.93842396991</v>
      </c>
      <c r="B23137" s="294" t="s">
        <v>2264</v>
      </c>
    </row>
    <row r="23138">
      <c r="A23138" s="441">
        <v>45915.257193564816</v>
      </c>
      <c r="B23138" s="294" t="s">
        <v>11100</v>
      </c>
    </row>
    <row r="23139">
      <c r="A23139" s="441">
        <v>45915.257285914355</v>
      </c>
      <c r="B23139" s="294" t="s">
        <v>10334</v>
      </c>
    </row>
    <row r="23140">
      <c r="A23140" s="441">
        <v>45915.37509396991</v>
      </c>
      <c r="B23140" s="294" t="s">
        <v>2290</v>
      </c>
    </row>
    <row r="23141">
      <c r="A23141" s="441">
        <v>45915.375144108795</v>
      </c>
      <c r="B23141" s="294" t="s">
        <v>2291</v>
      </c>
    </row>
    <row r="23142">
      <c r="A23142" s="441">
        <v>45915.75839025463</v>
      </c>
      <c r="B23142" s="294" t="s">
        <v>10638</v>
      </c>
    </row>
    <row r="23143">
      <c r="A23143" s="441">
        <v>45915.75839927084</v>
      </c>
      <c r="B23143" s="294" t="s">
        <v>10102</v>
      </c>
    </row>
    <row r="23144">
      <c r="A23144" s="441">
        <v>45915.758425844906</v>
      </c>
      <c r="B23144" s="294" t="s">
        <v>10102</v>
      </c>
    </row>
    <row r="23145">
      <c r="A23145" s="441">
        <v>45915.75842909722</v>
      </c>
      <c r="B23145" s="294" t="s">
        <v>10639</v>
      </c>
    </row>
    <row r="23146">
      <c r="A23146" s="441">
        <v>45915.75843230324</v>
      </c>
      <c r="B23146" s="294" t="s">
        <v>10116</v>
      </c>
    </row>
    <row r="23147">
      <c r="A23147" s="441">
        <v>45915.75843836805</v>
      </c>
      <c r="B23147" s="294" t="s">
        <v>10102</v>
      </c>
    </row>
    <row r="23148">
      <c r="A23148" s="441">
        <v>45915.75844146991</v>
      </c>
      <c r="B23148" s="294" t="s">
        <v>10117</v>
      </c>
    </row>
    <row r="23149">
      <c r="A23149" s="441">
        <v>45915.854451736115</v>
      </c>
      <c r="B23149" s="294" t="s">
        <v>11101</v>
      </c>
    </row>
    <row r="23150">
      <c r="A23150" s="441">
        <v>45915.854460902774</v>
      </c>
      <c r="B23150" s="294" t="s">
        <v>2260</v>
      </c>
    </row>
    <row r="23151">
      <c r="A23151" s="441">
        <v>45915.85448523148</v>
      </c>
      <c r="B23151" s="294" t="s">
        <v>2550</v>
      </c>
    </row>
    <row r="23152">
      <c r="A23152" s="441">
        <v>45915.85449686342</v>
      </c>
      <c r="B23152" s="294" t="s">
        <v>2264</v>
      </c>
    </row>
    <row r="23153">
      <c r="A23153" s="441">
        <v>45915.85508863426</v>
      </c>
      <c r="B23153" s="294" t="s">
        <v>11102</v>
      </c>
    </row>
    <row r="23154">
      <c r="A23154" s="441">
        <v>45915.85509340277</v>
      </c>
      <c r="B23154" s="294" t="s">
        <v>2260</v>
      </c>
    </row>
    <row r="23155">
      <c r="A23155" s="441">
        <v>45915.85509991898</v>
      </c>
      <c r="B23155" s="294" t="s">
        <v>2550</v>
      </c>
    </row>
    <row r="23156">
      <c r="A23156" s="441">
        <v>45915.85510447917</v>
      </c>
      <c r="B23156" s="294" t="s">
        <v>2264</v>
      </c>
    </row>
    <row r="23157">
      <c r="A23157" s="441">
        <v>45915.85538699074</v>
      </c>
      <c r="B23157" s="294" t="s">
        <v>11103</v>
      </c>
    </row>
    <row r="23158">
      <c r="A23158" s="441">
        <v>45915.85539170139</v>
      </c>
      <c r="B23158" s="294" t="s">
        <v>2260</v>
      </c>
    </row>
    <row r="23159">
      <c r="A23159" s="441">
        <v>45915.85539773148</v>
      </c>
      <c r="B23159" s="294" t="s">
        <v>2550</v>
      </c>
    </row>
    <row r="23160">
      <c r="A23160" s="441">
        <v>45915.855403194444</v>
      </c>
      <c r="B23160" s="294" t="s">
        <v>2264</v>
      </c>
    </row>
    <row r="23161">
      <c r="A23161" s="441">
        <v>45915.85555332176</v>
      </c>
      <c r="B23161" s="294" t="s">
        <v>11104</v>
      </c>
    </row>
    <row r="23162">
      <c r="A23162" s="441">
        <v>45915.85556340277</v>
      </c>
      <c r="B23162" s="294" t="s">
        <v>2260</v>
      </c>
    </row>
    <row r="23163">
      <c r="A23163" s="441">
        <v>45915.85557855324</v>
      </c>
      <c r="B23163" s="294" t="s">
        <v>2550</v>
      </c>
    </row>
    <row r="23164">
      <c r="A23164" s="441">
        <v>45915.855609363425</v>
      </c>
      <c r="B23164" s="294" t="s">
        <v>2264</v>
      </c>
    </row>
    <row r="23165">
      <c r="A23165" s="441">
        <v>45915.855689062504</v>
      </c>
      <c r="B23165" s="294" t="s">
        <v>11105</v>
      </c>
    </row>
    <row r="23166">
      <c r="A23166" s="441">
        <v>45915.85570770834</v>
      </c>
      <c r="B23166" s="294" t="s">
        <v>2260</v>
      </c>
    </row>
    <row r="23167">
      <c r="A23167" s="441">
        <v>45915.855716886574</v>
      </c>
      <c r="B23167" s="294" t="s">
        <v>2550</v>
      </c>
    </row>
    <row r="23168">
      <c r="A23168" s="441">
        <v>45915.855724953704</v>
      </c>
      <c r="B23168" s="294" t="s">
        <v>2264</v>
      </c>
    </row>
    <row r="23169">
      <c r="A23169" s="441">
        <v>45915.85582390046</v>
      </c>
      <c r="B23169" s="294" t="s">
        <v>11106</v>
      </c>
    </row>
    <row r="23170">
      <c r="A23170" s="441">
        <v>45915.8558562963</v>
      </c>
      <c r="B23170" s="294" t="s">
        <v>2260</v>
      </c>
    </row>
    <row r="23171">
      <c r="A23171" s="441">
        <v>45915.855876076384</v>
      </c>
      <c r="B23171" s="294" t="s">
        <v>2550</v>
      </c>
    </row>
    <row r="23172">
      <c r="A23172" s="441">
        <v>45915.855887673606</v>
      </c>
      <c r="B23172" s="294" t="s">
        <v>2264</v>
      </c>
    </row>
    <row r="23173">
      <c r="A23173" s="441">
        <v>45915.85669136574</v>
      </c>
      <c r="B23173" s="294" t="s">
        <v>11107</v>
      </c>
    </row>
    <row r="23174">
      <c r="A23174" s="441">
        <v>45915.85669818287</v>
      </c>
      <c r="B23174" s="294" t="s">
        <v>2260</v>
      </c>
    </row>
    <row r="23175">
      <c r="A23175" s="441">
        <v>45915.856706701394</v>
      </c>
      <c r="B23175" s="294" t="s">
        <v>2550</v>
      </c>
    </row>
    <row r="23176">
      <c r="A23176" s="441">
        <v>45915.856713125</v>
      </c>
      <c r="B23176" s="294" t="s">
        <v>2264</v>
      </c>
    </row>
    <row r="23177">
      <c r="A23177" s="441">
        <v>45915.856972395835</v>
      </c>
      <c r="B23177" s="294" t="s">
        <v>11108</v>
      </c>
    </row>
    <row r="23178">
      <c r="A23178" s="441">
        <v>45915.85698278935</v>
      </c>
      <c r="B23178" s="294" t="s">
        <v>2260</v>
      </c>
    </row>
    <row r="23179">
      <c r="A23179" s="441">
        <v>45915.856991747685</v>
      </c>
      <c r="B23179" s="294" t="s">
        <v>2550</v>
      </c>
    </row>
    <row r="23180">
      <c r="A23180" s="441">
        <v>45915.85700335648</v>
      </c>
      <c r="B23180" s="294" t="s">
        <v>2264</v>
      </c>
    </row>
    <row r="23181">
      <c r="A23181" s="441">
        <v>45915.857619699076</v>
      </c>
      <c r="B23181" s="294" t="s">
        <v>11109</v>
      </c>
    </row>
    <row r="23182">
      <c r="A23182" s="441">
        <v>45915.857622407406</v>
      </c>
      <c r="B23182" s="294" t="s">
        <v>2260</v>
      </c>
    </row>
    <row r="23183">
      <c r="A23183" s="441">
        <v>45915.857628321755</v>
      </c>
      <c r="B23183" s="294" t="s">
        <v>2550</v>
      </c>
    </row>
    <row r="23184">
      <c r="A23184" s="441">
        <v>45915.85763385417</v>
      </c>
      <c r="B23184" s="294" t="s">
        <v>2264</v>
      </c>
    </row>
    <row r="23185">
      <c r="A23185" s="441">
        <v>45915.88119699074</v>
      </c>
      <c r="B23185" s="294" t="s">
        <v>11110</v>
      </c>
    </row>
    <row r="23186">
      <c r="A23186" s="441">
        <v>45915.88120395833</v>
      </c>
      <c r="B23186" s="294" t="s">
        <v>2260</v>
      </c>
    </row>
    <row r="23187">
      <c r="A23187" s="441">
        <v>45915.881226516205</v>
      </c>
      <c r="B23187" s="294" t="s">
        <v>2297</v>
      </c>
    </row>
    <row r="23188">
      <c r="A23188" s="441">
        <v>45915.88122685185</v>
      </c>
      <c r="B23188" s="294" t="s">
        <v>11111</v>
      </c>
    </row>
    <row r="23189">
      <c r="A23189" s="441">
        <v>45915.88123097223</v>
      </c>
      <c r="B23189" s="294" t="s">
        <v>2260</v>
      </c>
    </row>
    <row r="23190">
      <c r="A23190" s="441">
        <v>45915.881230451385</v>
      </c>
      <c r="B23190" s="294" t="s">
        <v>2262</v>
      </c>
    </row>
    <row r="23191">
      <c r="A23191" s="441">
        <v>45915.88123513889</v>
      </c>
      <c r="B23191" s="294" t="s">
        <v>2297</v>
      </c>
    </row>
    <row r="23192">
      <c r="A23192" s="441">
        <v>45915.88123888889</v>
      </c>
      <c r="B23192" s="294" t="s">
        <v>4460</v>
      </c>
    </row>
    <row r="23193">
      <c r="A23193" s="441">
        <v>45915.88124185185</v>
      </c>
      <c r="B23193" s="294" t="s">
        <v>2262</v>
      </c>
    </row>
    <row r="23194">
      <c r="A23194" s="441">
        <v>45915.88124798611</v>
      </c>
      <c r="B23194" s="294" t="s">
        <v>4460</v>
      </c>
    </row>
    <row r="23195">
      <c r="A23195" s="441">
        <v>45915.88125449074</v>
      </c>
      <c r="B23195" s="294" t="s">
        <v>2264</v>
      </c>
    </row>
    <row r="23196">
      <c r="A23196" s="441">
        <v>45915.881268425925</v>
      </c>
      <c r="B23196" s="294" t="s">
        <v>2264</v>
      </c>
    </row>
    <row r="23197">
      <c r="A23197" s="441">
        <v>45915.885961249995</v>
      </c>
      <c r="B23197" s="294" t="s">
        <v>11112</v>
      </c>
    </row>
    <row r="23198">
      <c r="A23198" s="441">
        <v>45915.885977303245</v>
      </c>
      <c r="B23198" s="294" t="s">
        <v>2260</v>
      </c>
    </row>
    <row r="23199">
      <c r="A23199" s="441">
        <v>45915.88598898148</v>
      </c>
      <c r="B23199" s="294" t="s">
        <v>2512</v>
      </c>
    </row>
    <row r="23200">
      <c r="A23200" s="441">
        <v>45915.88599416667</v>
      </c>
      <c r="B23200" s="294" t="s">
        <v>2262</v>
      </c>
    </row>
    <row r="23201">
      <c r="A23201" s="441">
        <v>45915.88600215278</v>
      </c>
      <c r="B23201" s="294" t="s">
        <v>2699</v>
      </c>
    </row>
    <row r="23202">
      <c r="A23202" s="441">
        <v>45915.88602168982</v>
      </c>
      <c r="B23202" s="294" t="s">
        <v>2264</v>
      </c>
    </row>
    <row r="23203">
      <c r="A23203" s="441">
        <v>45915.88662326389</v>
      </c>
      <c r="B23203" s="294" t="s">
        <v>11113</v>
      </c>
    </row>
    <row r="23204">
      <c r="A23204" s="441">
        <v>45915.886632951384</v>
      </c>
      <c r="B23204" s="294" t="s">
        <v>2381</v>
      </c>
    </row>
    <row r="23205">
      <c r="A23205" s="441">
        <v>45915.88663759259</v>
      </c>
      <c r="B23205" s="294" t="s">
        <v>2382</v>
      </c>
    </row>
    <row r="23206">
      <c r="A23206" s="441">
        <v>45915.886649224536</v>
      </c>
      <c r="B23206" s="294" t="s">
        <v>11114</v>
      </c>
    </row>
    <row r="23207">
      <c r="A23207" s="441">
        <v>45915.886660902775</v>
      </c>
      <c r="B23207" s="294" t="s">
        <v>2381</v>
      </c>
    </row>
    <row r="23208">
      <c r="A23208" s="441">
        <v>45915.886669444444</v>
      </c>
      <c r="B23208" s="294" t="s">
        <v>10102</v>
      </c>
    </row>
    <row r="23209">
      <c r="A23209" s="441">
        <v>45915.886687060185</v>
      </c>
      <c r="B23209" s="294" t="s">
        <v>11115</v>
      </c>
    </row>
    <row r="23210">
      <c r="A23210" s="441">
        <v>45915.88754592593</v>
      </c>
      <c r="B23210" s="294" t="s">
        <v>11116</v>
      </c>
    </row>
    <row r="23211">
      <c r="A23211" s="441">
        <v>45915.887554270834</v>
      </c>
      <c r="B23211" s="294" t="s">
        <v>2274</v>
      </c>
    </row>
    <row r="23212">
      <c r="A23212" s="441">
        <v>45915.88756202546</v>
      </c>
      <c r="B23212" s="294" t="s">
        <v>2381</v>
      </c>
    </row>
    <row r="23213">
      <c r="A23213" s="441">
        <v>45915.887565833335</v>
      </c>
      <c r="B23213" s="294" t="s">
        <v>2386</v>
      </c>
    </row>
    <row r="23214">
      <c r="A23214" s="441">
        <v>45915.887569976854</v>
      </c>
      <c r="B23214" s="294" t="s">
        <v>11052</v>
      </c>
    </row>
    <row r="23215">
      <c r="A23215" s="441">
        <v>45915.8875734375</v>
      </c>
      <c r="B23215" s="294" t="s">
        <v>11053</v>
      </c>
    </row>
    <row r="23216">
      <c r="A23216" s="441">
        <v>45915.88774481481</v>
      </c>
      <c r="B23216" s="294" t="s">
        <v>2278</v>
      </c>
    </row>
    <row r="23217">
      <c r="A23217" s="441">
        <v>45915.887756689815</v>
      </c>
      <c r="B23217" s="294" t="s">
        <v>11117</v>
      </c>
    </row>
    <row r="23218">
      <c r="A23218" s="441">
        <v>45915.88778888889</v>
      </c>
      <c r="B23218" s="294" t="s">
        <v>2280</v>
      </c>
    </row>
    <row r="23219">
      <c r="A23219" s="441">
        <v>45915.88779784722</v>
      </c>
      <c r="B23219" s="294" t="s">
        <v>2281</v>
      </c>
    </row>
    <row r="23220">
      <c r="A23220" s="441">
        <v>45915.88795070602</v>
      </c>
      <c r="B23220" s="294" t="s">
        <v>10102</v>
      </c>
    </row>
    <row r="23221">
      <c r="A23221" s="441">
        <v>45915.88795608796</v>
      </c>
      <c r="B23221" s="294" t="s">
        <v>2285</v>
      </c>
    </row>
    <row r="23222">
      <c r="A23222" s="441">
        <v>45915.887961712964</v>
      </c>
      <c r="B23222" s="294" t="s">
        <v>11118</v>
      </c>
    </row>
    <row r="23223">
      <c r="A23223" s="441">
        <v>45915.88797116898</v>
      </c>
      <c r="B23223" s="294" t="s">
        <v>11119</v>
      </c>
    </row>
    <row r="23224">
      <c r="A23224" s="441">
        <v>45915.92582149306</v>
      </c>
      <c r="B23224" s="294" t="s">
        <v>11120</v>
      </c>
    </row>
    <row r="23225">
      <c r="A23225" s="441">
        <v>45915.92582604167</v>
      </c>
      <c r="B23225" s="294" t="s">
        <v>2260</v>
      </c>
    </row>
    <row r="23226">
      <c r="A23226" s="441">
        <v>45915.92583157407</v>
      </c>
      <c r="B23226" s="294" t="s">
        <v>2512</v>
      </c>
    </row>
    <row r="23227">
      <c r="A23227" s="441">
        <v>45915.92583854166</v>
      </c>
      <c r="B23227" s="294" t="s">
        <v>2264</v>
      </c>
    </row>
    <row r="23228">
      <c r="A23228" s="441">
        <v>45915.926811666664</v>
      </c>
      <c r="B23228" s="294" t="s">
        <v>11121</v>
      </c>
    </row>
    <row r="23229">
      <c r="A23229" s="441">
        <v>45915.92681549769</v>
      </c>
      <c r="B23229" s="294" t="s">
        <v>2260</v>
      </c>
    </row>
    <row r="23230">
      <c r="A23230" s="441">
        <v>45915.9268191088</v>
      </c>
      <c r="B23230" s="294" t="s">
        <v>2593</v>
      </c>
    </row>
    <row r="23231">
      <c r="A23231" s="441">
        <v>45915.926823182876</v>
      </c>
      <c r="B23231" s="294" t="s">
        <v>2264</v>
      </c>
    </row>
    <row r="23232">
      <c r="A23232" s="441">
        <v>45915.94731894676</v>
      </c>
      <c r="B23232" s="294" t="s">
        <v>11122</v>
      </c>
    </row>
    <row r="23233">
      <c r="A23233" s="441">
        <v>45915.94732314815</v>
      </c>
      <c r="B23233" s="294" t="s">
        <v>2260</v>
      </c>
    </row>
    <row r="23234">
      <c r="A23234" s="441">
        <v>45915.947327974536</v>
      </c>
      <c r="B23234" s="294" t="s">
        <v>2512</v>
      </c>
    </row>
    <row r="23235">
      <c r="A23235" s="441">
        <v>45915.947331793985</v>
      </c>
      <c r="B23235" s="294" t="s">
        <v>2264</v>
      </c>
    </row>
    <row r="23236">
      <c r="A23236" s="441">
        <v>45916.023754016205</v>
      </c>
      <c r="B23236" s="294" t="s">
        <v>11123</v>
      </c>
    </row>
    <row r="23237">
      <c r="A23237" s="441">
        <v>45916.02375865741</v>
      </c>
      <c r="B23237" s="294" t="s">
        <v>2260</v>
      </c>
    </row>
    <row r="23238">
      <c r="A23238" s="441">
        <v>45916.02376336805</v>
      </c>
      <c r="B23238" s="294" t="s">
        <v>2593</v>
      </c>
    </row>
    <row r="23239">
      <c r="A23239" s="441">
        <v>45916.02377721065</v>
      </c>
      <c r="B23239" s="294" t="s">
        <v>2264</v>
      </c>
    </row>
    <row r="23240">
      <c r="A23240" s="441">
        <v>45916.055668483794</v>
      </c>
      <c r="B23240" s="294" t="s">
        <v>11124</v>
      </c>
    </row>
    <row r="23241">
      <c r="A23241" s="441">
        <v>45916.05567368056</v>
      </c>
      <c r="B23241" s="294" t="s">
        <v>2260</v>
      </c>
    </row>
    <row r="23242">
      <c r="A23242" s="441">
        <v>45916.05569114583</v>
      </c>
      <c r="B23242" s="294" t="s">
        <v>2927</v>
      </c>
    </row>
    <row r="23243">
      <c r="A23243" s="441">
        <v>45916.055698344906</v>
      </c>
      <c r="B23243" s="294" t="s">
        <v>2262</v>
      </c>
    </row>
    <row r="23244">
      <c r="A23244" s="441">
        <v>45916.05570707176</v>
      </c>
      <c r="B23244" s="294" t="s">
        <v>2928</v>
      </c>
    </row>
    <row r="23245">
      <c r="A23245" s="441">
        <v>45916.05572042824</v>
      </c>
      <c r="B23245" s="294" t="s">
        <v>2264</v>
      </c>
    </row>
    <row r="23246">
      <c r="A23246" s="441">
        <v>45916.05585072917</v>
      </c>
      <c r="B23246" s="294" t="s">
        <v>11125</v>
      </c>
    </row>
    <row r="23247">
      <c r="A23247" s="441">
        <v>45916.05585909722</v>
      </c>
      <c r="B23247" s="294" t="s">
        <v>2260</v>
      </c>
    </row>
    <row r="23248">
      <c r="A23248" s="441">
        <v>45916.05586961805</v>
      </c>
      <c r="B23248" s="294" t="s">
        <v>2927</v>
      </c>
    </row>
    <row r="23249">
      <c r="A23249" s="441">
        <v>45916.05587297454</v>
      </c>
      <c r="B23249" s="294" t="s">
        <v>2264</v>
      </c>
    </row>
    <row r="23250">
      <c r="A23250" s="441">
        <v>45916.05654091435</v>
      </c>
      <c r="B23250" s="294" t="s">
        <v>11126</v>
      </c>
    </row>
    <row r="23251">
      <c r="A23251" s="441">
        <v>45916.056546493055</v>
      </c>
      <c r="B23251" s="294" t="s">
        <v>2260</v>
      </c>
    </row>
    <row r="23252">
      <c r="A23252" s="441">
        <v>45916.05655167824</v>
      </c>
      <c r="B23252" s="294" t="s">
        <v>2927</v>
      </c>
    </row>
    <row r="23253">
      <c r="A23253" s="441">
        <v>45916.05655709491</v>
      </c>
      <c r="B23253" s="294" t="s">
        <v>2264</v>
      </c>
    </row>
    <row r="23254">
      <c r="A23254" s="441">
        <v>45916.05661866898</v>
      </c>
      <c r="B23254" s="294" t="s">
        <v>11127</v>
      </c>
    </row>
    <row r="23255">
      <c r="A23255" s="441">
        <v>45916.05662344907</v>
      </c>
      <c r="B23255" s="294" t="s">
        <v>2260</v>
      </c>
    </row>
    <row r="23256">
      <c r="A23256" s="441">
        <v>45916.056626817124</v>
      </c>
      <c r="B23256" s="294" t="s">
        <v>2927</v>
      </c>
    </row>
    <row r="23257">
      <c r="A23257" s="441">
        <v>45916.056630127314</v>
      </c>
      <c r="B23257" s="294" t="s">
        <v>2264</v>
      </c>
    </row>
    <row r="23258">
      <c r="A23258" s="441">
        <v>45916.05971072917</v>
      </c>
      <c r="B23258" s="294" t="s">
        <v>11128</v>
      </c>
    </row>
    <row r="23259">
      <c r="A23259" s="441">
        <v>45916.05972193287</v>
      </c>
      <c r="B23259" s="294" t="s">
        <v>2275</v>
      </c>
    </row>
    <row r="23260">
      <c r="A23260" s="441">
        <v>45916.059727106476</v>
      </c>
      <c r="B23260" s="294" t="s">
        <v>2565</v>
      </c>
    </row>
    <row r="23261">
      <c r="A23261" s="441">
        <v>45916.05973890046</v>
      </c>
      <c r="B23261" s="294" t="s">
        <v>11129</v>
      </c>
    </row>
    <row r="23262">
      <c r="A23262" s="441">
        <v>45916.05974837963</v>
      </c>
      <c r="B23262" s="294" t="s">
        <v>2275</v>
      </c>
    </row>
    <row r="23263">
      <c r="A23263" s="441">
        <v>45916.059757615745</v>
      </c>
      <c r="B23263" s="294" t="s">
        <v>10102</v>
      </c>
    </row>
    <row r="23264">
      <c r="A23264" s="441">
        <v>45916.05977982639</v>
      </c>
      <c r="B23264" s="294" t="s">
        <v>11130</v>
      </c>
    </row>
    <row r="23265">
      <c r="A23265" s="441">
        <v>45916.060201851855</v>
      </c>
      <c r="B23265" s="294" t="s">
        <v>11131</v>
      </c>
    </row>
    <row r="23266">
      <c r="A23266" s="441">
        <v>45916.060207789356</v>
      </c>
      <c r="B23266" s="294" t="s">
        <v>2274</v>
      </c>
    </row>
    <row r="23267">
      <c r="A23267" s="441">
        <v>45916.06022013889</v>
      </c>
      <c r="B23267" s="294" t="s">
        <v>2275</v>
      </c>
    </row>
    <row r="23268">
      <c r="A23268" s="441">
        <v>45916.06022565972</v>
      </c>
      <c r="B23268" s="294" t="s">
        <v>2276</v>
      </c>
    </row>
    <row r="23269">
      <c r="A23269" s="441">
        <v>45916.06023074074</v>
      </c>
      <c r="B23269" s="294" t="s">
        <v>11052</v>
      </c>
    </row>
    <row r="23270">
      <c r="A23270" s="441">
        <v>45916.060236006946</v>
      </c>
      <c r="B23270" s="294" t="s">
        <v>11053</v>
      </c>
    </row>
    <row r="23271">
      <c r="A23271" s="441">
        <v>45916.060502106484</v>
      </c>
      <c r="B23271" s="294" t="s">
        <v>2278</v>
      </c>
    </row>
    <row r="23272">
      <c r="A23272" s="441">
        <v>45916.06052615741</v>
      </c>
      <c r="B23272" s="294" t="s">
        <v>11132</v>
      </c>
    </row>
    <row r="23273">
      <c r="A23273" s="441">
        <v>45916.060605798615</v>
      </c>
      <c r="B23273" s="294" t="s">
        <v>2280</v>
      </c>
    </row>
    <row r="23274">
      <c r="A23274" s="441">
        <v>45916.0606209375</v>
      </c>
      <c r="B23274" s="294" t="s">
        <v>2281</v>
      </c>
    </row>
    <row r="23275">
      <c r="A23275" s="441">
        <v>45916.060859317135</v>
      </c>
      <c r="B23275" s="294" t="s">
        <v>10102</v>
      </c>
    </row>
    <row r="23276">
      <c r="A23276" s="441">
        <v>45916.060876469906</v>
      </c>
      <c r="B23276" s="294" t="s">
        <v>2285</v>
      </c>
    </row>
    <row r="23277">
      <c r="A23277" s="441">
        <v>45916.060893472226</v>
      </c>
      <c r="B23277" s="294" t="s">
        <v>11133</v>
      </c>
    </row>
    <row r="23278">
      <c r="A23278" s="441">
        <v>45916.060906122686</v>
      </c>
      <c r="B23278" s="294" t="s">
        <v>11134</v>
      </c>
    </row>
    <row r="23279">
      <c r="A23279" s="441">
        <v>45916.25719711806</v>
      </c>
      <c r="B23279" s="294" t="s">
        <v>11135</v>
      </c>
    </row>
    <row r="23280">
      <c r="A23280" s="441">
        <v>45916.257290567126</v>
      </c>
      <c r="B23280" s="294" t="s">
        <v>11136</v>
      </c>
    </row>
    <row r="23281">
      <c r="A23281" s="441">
        <v>45916.25730003472</v>
      </c>
      <c r="B23281" s="294" t="s">
        <v>10102</v>
      </c>
    </row>
    <row r="23282">
      <c r="A23282" s="441">
        <v>45916.33158938657</v>
      </c>
      <c r="B23282" s="294" t="s">
        <v>11137</v>
      </c>
    </row>
    <row r="23283">
      <c r="A23283" s="441">
        <v>45916.3315974537</v>
      </c>
      <c r="B23283" s="294" t="s">
        <v>2260</v>
      </c>
    </row>
    <row r="23284">
      <c r="A23284" s="441">
        <v>45916.331600590274</v>
      </c>
      <c r="B23284" s="294" t="s">
        <v>2414</v>
      </c>
    </row>
    <row r="23285">
      <c r="A23285" s="441">
        <v>45916.331603819446</v>
      </c>
      <c r="B23285" s="294" t="s">
        <v>2264</v>
      </c>
    </row>
    <row r="23286">
      <c r="A23286" s="441">
        <v>45916.332436655095</v>
      </c>
      <c r="B23286" s="294" t="s">
        <v>11138</v>
      </c>
    </row>
    <row r="23287">
      <c r="A23287" s="441">
        <v>45916.33244048611</v>
      </c>
      <c r="B23287" s="294" t="s">
        <v>2260</v>
      </c>
    </row>
    <row r="23288">
      <c r="A23288" s="441">
        <v>45916.33244434028</v>
      </c>
      <c r="B23288" s="294" t="s">
        <v>2414</v>
      </c>
    </row>
    <row r="23289">
      <c r="A23289" s="441">
        <v>45916.33244809028</v>
      </c>
      <c r="B23289" s="294" t="s">
        <v>2264</v>
      </c>
    </row>
    <row r="23290">
      <c r="A23290" s="441">
        <v>45916.39913664352</v>
      </c>
      <c r="B23290" s="294" t="s">
        <v>11139</v>
      </c>
    </row>
    <row r="23291">
      <c r="A23291" s="441">
        <v>45916.39914318287</v>
      </c>
      <c r="B23291" s="294" t="s">
        <v>2260</v>
      </c>
    </row>
    <row r="23292">
      <c r="A23292" s="441">
        <v>45916.39915075232</v>
      </c>
      <c r="B23292" s="294" t="s">
        <v>2414</v>
      </c>
    </row>
    <row r="23293">
      <c r="A23293" s="441">
        <v>45916.39915719908</v>
      </c>
      <c r="B23293" s="294" t="s">
        <v>2264</v>
      </c>
    </row>
    <row r="23294">
      <c r="A23294" s="441">
        <v>45916.399239375</v>
      </c>
      <c r="B23294" s="294" t="s">
        <v>11140</v>
      </c>
    </row>
    <row r="23295">
      <c r="A23295" s="441">
        <v>45916.399245451394</v>
      </c>
      <c r="B23295" s="294" t="s">
        <v>2260</v>
      </c>
    </row>
    <row r="23296">
      <c r="A23296" s="441">
        <v>45916.399252187504</v>
      </c>
      <c r="B23296" s="294" t="s">
        <v>2414</v>
      </c>
    </row>
    <row r="23297">
      <c r="A23297" s="441">
        <v>45916.39925965278</v>
      </c>
      <c r="B23297" s="294" t="s">
        <v>2264</v>
      </c>
    </row>
    <row r="23298">
      <c r="A23298" s="441">
        <v>45916.4573375926</v>
      </c>
      <c r="B23298" s="294" t="s">
        <v>11141</v>
      </c>
    </row>
    <row r="23299">
      <c r="A23299" s="441">
        <v>45916.457341574074</v>
      </c>
      <c r="B23299" s="294" t="s">
        <v>2260</v>
      </c>
    </row>
    <row r="23300">
      <c r="A23300" s="441">
        <v>45916.457346157404</v>
      </c>
      <c r="B23300" s="294" t="s">
        <v>2447</v>
      </c>
    </row>
    <row r="23301">
      <c r="A23301" s="441">
        <v>45916.457349317134</v>
      </c>
      <c r="B23301" s="294" t="s">
        <v>2262</v>
      </c>
    </row>
    <row r="23302">
      <c r="A23302" s="441">
        <v>45916.45736728009</v>
      </c>
      <c r="B23302" s="294" t="s">
        <v>2448</v>
      </c>
    </row>
    <row r="23303">
      <c r="A23303" s="441">
        <v>45916.457381886576</v>
      </c>
      <c r="B23303" s="294" t="s">
        <v>2264</v>
      </c>
    </row>
    <row r="23304">
      <c r="A23304" s="441">
        <v>45916.45763398148</v>
      </c>
      <c r="B23304" s="294" t="s">
        <v>11142</v>
      </c>
    </row>
    <row r="23305">
      <c r="A23305" s="441">
        <v>45916.45764221065</v>
      </c>
      <c r="B23305" s="294" t="s">
        <v>2450</v>
      </c>
    </row>
    <row r="23306">
      <c r="A23306" s="441">
        <v>45916.45765802084</v>
      </c>
      <c r="B23306" s="294" t="s">
        <v>2451</v>
      </c>
    </row>
    <row r="23307">
      <c r="A23307" s="441">
        <v>45916.457671655095</v>
      </c>
      <c r="B23307" s="294" t="s">
        <v>11143</v>
      </c>
    </row>
    <row r="23308">
      <c r="A23308" s="441">
        <v>45916.457687118054</v>
      </c>
      <c r="B23308" s="294" t="s">
        <v>2450</v>
      </c>
    </row>
    <row r="23309">
      <c r="A23309" s="441">
        <v>45916.45769858796</v>
      </c>
      <c r="B23309" s="294" t="s">
        <v>10102</v>
      </c>
    </row>
    <row r="23310">
      <c r="A23310" s="441">
        <v>45916.45771033565</v>
      </c>
      <c r="B23310" s="294" t="s">
        <v>11144</v>
      </c>
    </row>
    <row r="23311">
      <c r="A23311" s="441">
        <v>45916.459062615744</v>
      </c>
      <c r="B23311" s="294" t="s">
        <v>11145</v>
      </c>
    </row>
    <row r="23312">
      <c r="A23312" s="441">
        <v>45916.459067187505</v>
      </c>
      <c r="B23312" s="294" t="s">
        <v>2274</v>
      </c>
    </row>
    <row r="23313">
      <c r="A23313" s="441">
        <v>45916.45908511574</v>
      </c>
      <c r="B23313" s="294" t="s">
        <v>2450</v>
      </c>
    </row>
    <row r="23314">
      <c r="A23314" s="441">
        <v>45916.459089375</v>
      </c>
      <c r="B23314" s="294" t="s">
        <v>2455</v>
      </c>
    </row>
    <row r="23315">
      <c r="A23315" s="441">
        <v>45916.45909359954</v>
      </c>
      <c r="B23315" s="294" t="s">
        <v>11146</v>
      </c>
    </row>
    <row r="23316">
      <c r="A23316" s="441">
        <v>45916.459098113424</v>
      </c>
      <c r="B23316" s="294" t="s">
        <v>11147</v>
      </c>
    </row>
    <row r="23317">
      <c r="A23317" s="441">
        <v>45916.45921850695</v>
      </c>
      <c r="B23317" s="294" t="s">
        <v>2342</v>
      </c>
    </row>
    <row r="23318">
      <c r="A23318" s="441">
        <v>45916.45925130787</v>
      </c>
      <c r="B23318" s="294" t="s">
        <v>11148</v>
      </c>
    </row>
    <row r="23319">
      <c r="A23319" s="441">
        <v>45916.4592909375</v>
      </c>
      <c r="B23319" s="294" t="s">
        <v>2280</v>
      </c>
    </row>
    <row r="23320">
      <c r="A23320" s="441">
        <v>45916.459305428245</v>
      </c>
      <c r="B23320" s="294" t="s">
        <v>2281</v>
      </c>
    </row>
    <row r="23321">
      <c r="A23321" s="441">
        <v>45916.45942646991</v>
      </c>
      <c r="B23321" s="294" t="s">
        <v>10102</v>
      </c>
    </row>
    <row r="23322">
      <c r="A23322" s="441">
        <v>45916.45943126157</v>
      </c>
      <c r="B23322" s="294" t="s">
        <v>2285</v>
      </c>
    </row>
    <row r="23323">
      <c r="A23323" s="441">
        <v>45916.45943697917</v>
      </c>
      <c r="B23323" s="294" t="s">
        <v>11149</v>
      </c>
    </row>
    <row r="23324">
      <c r="A23324" s="441">
        <v>45916.45944769676</v>
      </c>
      <c r="B23324" s="294" t="s">
        <v>11150</v>
      </c>
    </row>
    <row r="23325">
      <c r="A23325" s="441">
        <v>45916.461514016206</v>
      </c>
      <c r="B23325" s="294" t="s">
        <v>11151</v>
      </c>
    </row>
    <row r="23326">
      <c r="A23326" s="441">
        <v>45916.46151918982</v>
      </c>
      <c r="B23326" s="294" t="s">
        <v>2260</v>
      </c>
    </row>
    <row r="23327">
      <c r="A23327" s="441">
        <v>45916.461524224535</v>
      </c>
      <c r="B23327" s="294" t="s">
        <v>2529</v>
      </c>
    </row>
    <row r="23328">
      <c r="A23328" s="441">
        <v>45916.461529039356</v>
      </c>
      <c r="B23328" s="294" t="s">
        <v>2264</v>
      </c>
    </row>
    <row r="23329">
      <c r="A23329" s="441">
        <v>45916.468551921294</v>
      </c>
      <c r="B23329" s="294" t="s">
        <v>11152</v>
      </c>
    </row>
    <row r="23330">
      <c r="A23330" s="441">
        <v>45916.46855690972</v>
      </c>
      <c r="B23330" s="294" t="s">
        <v>2260</v>
      </c>
    </row>
    <row r="23331">
      <c r="A23331" s="441">
        <v>45916.46856114583</v>
      </c>
      <c r="B23331" s="294" t="s">
        <v>2529</v>
      </c>
    </row>
    <row r="23332">
      <c r="A23332" s="441">
        <v>45916.468565752315</v>
      </c>
      <c r="B23332" s="294" t="s">
        <v>2264</v>
      </c>
    </row>
    <row r="23333">
      <c r="A23333" s="441">
        <v>45916.538756875</v>
      </c>
      <c r="B23333" s="294" t="s">
        <v>11153</v>
      </c>
    </row>
    <row r="23334">
      <c r="A23334" s="441">
        <v>45916.53876681713</v>
      </c>
      <c r="B23334" s="294" t="s">
        <v>2260</v>
      </c>
    </row>
    <row r="23335">
      <c r="A23335" s="441">
        <v>45916.53878002315</v>
      </c>
      <c r="B23335" s="294" t="s">
        <v>2512</v>
      </c>
    </row>
    <row r="23336">
      <c r="A23336" s="441">
        <v>45916.53878289352</v>
      </c>
      <c r="B23336" s="294" t="s">
        <v>2264</v>
      </c>
    </row>
    <row r="23337">
      <c r="A23337" s="441">
        <v>45916.58595976852</v>
      </c>
      <c r="B23337" s="294" t="s">
        <v>11154</v>
      </c>
    </row>
    <row r="23338">
      <c r="A23338" s="441">
        <v>45916.5859640625</v>
      </c>
      <c r="B23338" s="294" t="s">
        <v>2260</v>
      </c>
    </row>
    <row r="23339">
      <c r="A23339" s="441">
        <v>45916.585967430554</v>
      </c>
      <c r="B23339" s="294" t="s">
        <v>2297</v>
      </c>
    </row>
    <row r="23340">
      <c r="A23340" s="441">
        <v>45916.58596975694</v>
      </c>
      <c r="B23340" s="294" t="s">
        <v>2264</v>
      </c>
    </row>
    <row r="23341">
      <c r="A23341" s="441">
        <v>45916.64196584491</v>
      </c>
      <c r="B23341" s="294" t="s">
        <v>11155</v>
      </c>
    </row>
    <row r="23342">
      <c r="A23342" s="441">
        <v>45916.64198048611</v>
      </c>
      <c r="B23342" s="294" t="s">
        <v>2306</v>
      </c>
    </row>
    <row r="23343">
      <c r="A23343" s="441">
        <v>45916.64200644676</v>
      </c>
      <c r="B23343" s="294" t="s">
        <v>2859</v>
      </c>
    </row>
    <row r="23344">
      <c r="A23344" s="441">
        <v>45916.64201538195</v>
      </c>
      <c r="B23344" s="294" t="s">
        <v>11156</v>
      </c>
    </row>
    <row r="23345">
      <c r="A23345" s="441">
        <v>45916.64203133102</v>
      </c>
      <c r="B23345" s="294" t="s">
        <v>2306</v>
      </c>
    </row>
    <row r="23346">
      <c r="A23346" s="441">
        <v>45916.642046319444</v>
      </c>
      <c r="B23346" s="294" t="s">
        <v>10102</v>
      </c>
    </row>
    <row r="23347">
      <c r="A23347" s="441">
        <v>45916.642065162036</v>
      </c>
      <c r="B23347" s="294" t="s">
        <v>11157</v>
      </c>
    </row>
    <row r="23348">
      <c r="A23348" s="441">
        <v>45916.64311866898</v>
      </c>
      <c r="B23348" s="294" t="s">
        <v>11158</v>
      </c>
    </row>
    <row r="23349">
      <c r="A23349" s="441">
        <v>45916.643123726855</v>
      </c>
      <c r="B23349" s="294" t="s">
        <v>2274</v>
      </c>
    </row>
    <row r="23350">
      <c r="A23350" s="441">
        <v>45916.64313362268</v>
      </c>
      <c r="B23350" s="294" t="s">
        <v>2306</v>
      </c>
    </row>
    <row r="23351">
      <c r="A23351" s="441">
        <v>45916.64313971065</v>
      </c>
      <c r="B23351" s="294" t="s">
        <v>2307</v>
      </c>
    </row>
    <row r="23352">
      <c r="A23352" s="441">
        <v>45916.643144050926</v>
      </c>
      <c r="B23352" s="294" t="s">
        <v>11146</v>
      </c>
    </row>
    <row r="23353">
      <c r="A23353" s="441">
        <v>45916.64314837963</v>
      </c>
      <c r="B23353" s="294" t="s">
        <v>11147</v>
      </c>
    </row>
    <row r="23354">
      <c r="A23354" s="441">
        <v>45916.64332744213</v>
      </c>
      <c r="B23354" s="294" t="s">
        <v>2342</v>
      </c>
    </row>
    <row r="23355">
      <c r="A23355" s="441">
        <v>45916.64335005787</v>
      </c>
      <c r="B23355" s="294" t="s">
        <v>11159</v>
      </c>
    </row>
    <row r="23356">
      <c r="A23356" s="441">
        <v>45916.643389432866</v>
      </c>
      <c r="B23356" s="294" t="s">
        <v>2280</v>
      </c>
    </row>
    <row r="23357">
      <c r="A23357" s="441">
        <v>45916.643410856486</v>
      </c>
      <c r="B23357" s="294" t="s">
        <v>2281</v>
      </c>
    </row>
    <row r="23358">
      <c r="A23358" s="441">
        <v>45916.64357138889</v>
      </c>
      <c r="B23358" s="294" t="s">
        <v>10102</v>
      </c>
    </row>
    <row r="23359">
      <c r="A23359" s="441">
        <v>45916.64358474537</v>
      </c>
      <c r="B23359" s="294" t="s">
        <v>2285</v>
      </c>
    </row>
    <row r="23360">
      <c r="A23360" s="441">
        <v>45916.643609861116</v>
      </c>
      <c r="B23360" s="294" t="s">
        <v>11160</v>
      </c>
    </row>
    <row r="23361">
      <c r="A23361" s="441">
        <v>45916.64361935185</v>
      </c>
      <c r="B23361" s="294" t="s">
        <v>11161</v>
      </c>
    </row>
    <row r="23362">
      <c r="A23362" s="441">
        <v>45916.72445072916</v>
      </c>
      <c r="B23362" s="294" t="s">
        <v>11162</v>
      </c>
    </row>
    <row r="23363">
      <c r="A23363" s="441">
        <v>45916.72446038194</v>
      </c>
      <c r="B23363" s="294" t="s">
        <v>2260</v>
      </c>
    </row>
    <row r="23364">
      <c r="A23364" s="441">
        <v>45916.72447746528</v>
      </c>
      <c r="B23364" s="294" t="s">
        <v>9153</v>
      </c>
    </row>
    <row r="23365">
      <c r="A23365" s="441">
        <v>45916.724485196755</v>
      </c>
      <c r="B23365" s="294" t="s">
        <v>2264</v>
      </c>
    </row>
    <row r="23366">
      <c r="A23366" s="441">
        <v>45916.72451988426</v>
      </c>
      <c r="B23366" s="294" t="s">
        <v>11163</v>
      </c>
    </row>
    <row r="23367">
      <c r="A23367" s="441">
        <v>45916.72452398148</v>
      </c>
      <c r="B23367" s="294" t="s">
        <v>2260</v>
      </c>
    </row>
    <row r="23368">
      <c r="A23368" s="441">
        <v>45916.72452841435</v>
      </c>
      <c r="B23368" s="294" t="s">
        <v>9153</v>
      </c>
    </row>
    <row r="23369">
      <c r="A23369" s="441">
        <v>45916.72453349537</v>
      </c>
      <c r="B23369" s="294" t="s">
        <v>2264</v>
      </c>
    </row>
    <row r="23370">
      <c r="A23370" s="441">
        <v>45916.75839815973</v>
      </c>
      <c r="B23370" s="294" t="s">
        <v>10638</v>
      </c>
    </row>
    <row r="23371">
      <c r="A23371" s="441">
        <v>45916.758407326386</v>
      </c>
      <c r="B23371" s="294" t="s">
        <v>10102</v>
      </c>
    </row>
    <row r="23372">
      <c r="A23372" s="441">
        <v>45916.758443287035</v>
      </c>
      <c r="B23372" s="294" t="s">
        <v>10102</v>
      </c>
    </row>
    <row r="23373">
      <c r="A23373" s="441">
        <v>45916.75844667824</v>
      </c>
      <c r="B23373" s="294" t="s">
        <v>10639</v>
      </c>
    </row>
    <row r="23374">
      <c r="A23374" s="441">
        <v>45916.758455625</v>
      </c>
      <c r="B23374" s="294" t="s">
        <v>10116</v>
      </c>
    </row>
    <row r="23375">
      <c r="A23375" s="441">
        <v>45916.758461562495</v>
      </c>
      <c r="B23375" s="294" t="s">
        <v>10102</v>
      </c>
    </row>
    <row r="23376">
      <c r="A23376" s="441">
        <v>45916.758465844905</v>
      </c>
      <c r="B23376" s="294" t="s">
        <v>10117</v>
      </c>
    </row>
    <row r="23377">
      <c r="A23377" s="441">
        <v>45916.78845263889</v>
      </c>
      <c r="B23377" s="294" t="s">
        <v>11164</v>
      </c>
    </row>
    <row r="23378">
      <c r="A23378" s="441">
        <v>45916.78845813657</v>
      </c>
      <c r="B23378" s="294" t="s">
        <v>2260</v>
      </c>
    </row>
    <row r="23379">
      <c r="A23379" s="441">
        <v>45916.78846302083</v>
      </c>
      <c r="B23379" s="294" t="s">
        <v>6121</v>
      </c>
    </row>
    <row r="23380">
      <c r="A23380" s="441">
        <v>45916.788467314815</v>
      </c>
      <c r="B23380" s="294" t="s">
        <v>2262</v>
      </c>
    </row>
    <row r="23381">
      <c r="A23381" s="441">
        <v>45916.78848754629</v>
      </c>
      <c r="B23381" s="294" t="s">
        <v>6122</v>
      </c>
    </row>
    <row r="23382">
      <c r="A23382" s="441">
        <v>45916.78850321759</v>
      </c>
      <c r="B23382" s="294" t="s">
        <v>2264</v>
      </c>
    </row>
    <row r="23383">
      <c r="A23383" s="441">
        <v>45916.78876347222</v>
      </c>
      <c r="B23383" s="294" t="s">
        <v>11165</v>
      </c>
    </row>
    <row r="23384">
      <c r="A23384" s="441">
        <v>45916.78877084491</v>
      </c>
      <c r="B23384" s="294" t="s">
        <v>3507</v>
      </c>
    </row>
    <row r="23385">
      <c r="A23385" s="441">
        <v>45916.78877396991</v>
      </c>
      <c r="B23385" s="294" t="s">
        <v>3508</v>
      </c>
    </row>
    <row r="23386">
      <c r="A23386" s="441">
        <v>45916.78878386574</v>
      </c>
      <c r="B23386" s="294" t="s">
        <v>11166</v>
      </c>
    </row>
    <row r="23387">
      <c r="A23387" s="441">
        <v>45916.7887949537</v>
      </c>
      <c r="B23387" s="294" t="s">
        <v>3507</v>
      </c>
    </row>
    <row r="23388">
      <c r="A23388" s="441">
        <v>45916.78880052084</v>
      </c>
      <c r="B23388" s="294" t="s">
        <v>10102</v>
      </c>
    </row>
    <row r="23389">
      <c r="A23389" s="441">
        <v>45916.788815486114</v>
      </c>
      <c r="B23389" s="294" t="s">
        <v>11167</v>
      </c>
    </row>
    <row r="23390">
      <c r="A23390" s="441">
        <v>45916.7897321412</v>
      </c>
      <c r="B23390" s="294" t="s">
        <v>11168</v>
      </c>
    </row>
    <row r="23391">
      <c r="A23391" s="441">
        <v>45916.78973577546</v>
      </c>
      <c r="B23391" s="294" t="s">
        <v>2274</v>
      </c>
    </row>
    <row r="23392">
      <c r="A23392" s="441">
        <v>45916.78974432871</v>
      </c>
      <c r="B23392" s="294" t="s">
        <v>3507</v>
      </c>
    </row>
    <row r="23393">
      <c r="A23393" s="441">
        <v>45916.78974770833</v>
      </c>
      <c r="B23393" s="294" t="s">
        <v>3512</v>
      </c>
    </row>
    <row r="23394">
      <c r="A23394" s="441">
        <v>45916.78975131945</v>
      </c>
      <c r="B23394" s="294" t="s">
        <v>11146</v>
      </c>
    </row>
    <row r="23395">
      <c r="A23395" s="441">
        <v>45916.789755081016</v>
      </c>
      <c r="B23395" s="294" t="s">
        <v>11147</v>
      </c>
    </row>
    <row r="23396">
      <c r="A23396" s="441">
        <v>45916.789905694444</v>
      </c>
      <c r="B23396" s="294" t="s">
        <v>2342</v>
      </c>
    </row>
    <row r="23397">
      <c r="A23397" s="441">
        <v>45916.789927199075</v>
      </c>
      <c r="B23397" s="294" t="s">
        <v>11169</v>
      </c>
    </row>
    <row r="23398">
      <c r="A23398" s="441">
        <v>45916.789961574075</v>
      </c>
      <c r="B23398" s="294" t="s">
        <v>2280</v>
      </c>
    </row>
    <row r="23399">
      <c r="A23399" s="441">
        <v>45916.789973148145</v>
      </c>
      <c r="B23399" s="294" t="s">
        <v>2281</v>
      </c>
    </row>
    <row r="23400">
      <c r="A23400" s="441">
        <v>45916.79012981481</v>
      </c>
      <c r="B23400" s="294" t="s">
        <v>10102</v>
      </c>
    </row>
    <row r="23401">
      <c r="A23401" s="441">
        <v>45916.79013300926</v>
      </c>
      <c r="B23401" s="294" t="s">
        <v>2285</v>
      </c>
    </row>
    <row r="23402">
      <c r="A23402" s="441">
        <v>45916.79013763889</v>
      </c>
      <c r="B23402" s="294" t="s">
        <v>11170</v>
      </c>
    </row>
    <row r="23403">
      <c r="A23403" s="441">
        <v>45916.79014744213</v>
      </c>
      <c r="B23403" s="294" t="s">
        <v>11171</v>
      </c>
    </row>
    <row r="23404">
      <c r="A23404" s="441">
        <v>45916.89976114583</v>
      </c>
      <c r="B23404" s="294" t="s">
        <v>11172</v>
      </c>
    </row>
    <row r="23405">
      <c r="A23405" s="441">
        <v>45916.89976914352</v>
      </c>
      <c r="B23405" s="294" t="s">
        <v>2260</v>
      </c>
    </row>
    <row r="23406">
      <c r="A23406" s="441">
        <v>45916.899776921295</v>
      </c>
      <c r="B23406" s="294" t="s">
        <v>2512</v>
      </c>
    </row>
    <row r="23407">
      <c r="A23407" s="441">
        <v>45916.89978413194</v>
      </c>
      <c r="B23407" s="294" t="s">
        <v>2262</v>
      </c>
    </row>
    <row r="23408">
      <c r="A23408" s="441">
        <v>45916.89980396991</v>
      </c>
      <c r="B23408" s="294" t="s">
        <v>2699</v>
      </c>
    </row>
    <row r="23409">
      <c r="A23409" s="441">
        <v>45916.89982467593</v>
      </c>
      <c r="B23409" s="294" t="s">
        <v>2264</v>
      </c>
    </row>
    <row r="23410">
      <c r="A23410" s="441">
        <v>45916.90017127315</v>
      </c>
      <c r="B23410" s="294" t="s">
        <v>11173</v>
      </c>
    </row>
    <row r="23411">
      <c r="A23411" s="441">
        <v>45916.90017929398</v>
      </c>
      <c r="B23411" s="294" t="s">
        <v>2381</v>
      </c>
    </row>
    <row r="23412">
      <c r="A23412" s="441">
        <v>45916.90018444444</v>
      </c>
      <c r="B23412" s="294" t="s">
        <v>2382</v>
      </c>
    </row>
    <row r="23413">
      <c r="A23413" s="441">
        <v>45916.9001931713</v>
      </c>
      <c r="B23413" s="294" t="s">
        <v>11174</v>
      </c>
    </row>
    <row r="23414">
      <c r="A23414" s="441">
        <v>45916.90020106481</v>
      </c>
      <c r="B23414" s="294" t="s">
        <v>2381</v>
      </c>
    </row>
    <row r="23415">
      <c r="A23415" s="441">
        <v>45916.90021101852</v>
      </c>
      <c r="B23415" s="294" t="s">
        <v>10102</v>
      </c>
    </row>
    <row r="23416">
      <c r="A23416" s="441">
        <v>45916.90023546296</v>
      </c>
      <c r="B23416" s="294" t="s">
        <v>11175</v>
      </c>
    </row>
    <row r="23417">
      <c r="A23417" s="441">
        <v>45916.90146487269</v>
      </c>
      <c r="B23417" s="294" t="s">
        <v>11176</v>
      </c>
    </row>
    <row r="23418">
      <c r="A23418" s="441">
        <v>45916.901467662035</v>
      </c>
      <c r="B23418" s="294" t="s">
        <v>2274</v>
      </c>
    </row>
    <row r="23419">
      <c r="A23419" s="441">
        <v>45916.90147578703</v>
      </c>
      <c r="B23419" s="294" t="s">
        <v>2381</v>
      </c>
    </row>
    <row r="23420">
      <c r="A23420" s="441">
        <v>45916.90147872685</v>
      </c>
      <c r="B23420" s="294" t="s">
        <v>2386</v>
      </c>
    </row>
    <row r="23421">
      <c r="A23421" s="441">
        <v>45916.90148184028</v>
      </c>
      <c r="B23421" s="294" t="s">
        <v>11146</v>
      </c>
    </row>
    <row r="23422">
      <c r="A23422" s="441">
        <v>45916.90148486111</v>
      </c>
      <c r="B23422" s="294" t="s">
        <v>11147</v>
      </c>
    </row>
    <row r="23423">
      <c r="A23423" s="441">
        <v>45916.9015691088</v>
      </c>
      <c r="B23423" s="294" t="s">
        <v>2342</v>
      </c>
    </row>
    <row r="23424">
      <c r="A23424" s="441">
        <v>45916.901589189816</v>
      </c>
      <c r="B23424" s="294" t="s">
        <v>11177</v>
      </c>
    </row>
    <row r="23425">
      <c r="A23425" s="441">
        <v>45916.9016104051</v>
      </c>
      <c r="B23425" s="294" t="s">
        <v>2280</v>
      </c>
    </row>
    <row r="23426">
      <c r="A23426" s="441">
        <v>45916.90162293981</v>
      </c>
      <c r="B23426" s="294" t="s">
        <v>2281</v>
      </c>
    </row>
    <row r="23427">
      <c r="A23427" s="441">
        <v>45916.901706840275</v>
      </c>
      <c r="B23427" s="294" t="s">
        <v>10102</v>
      </c>
    </row>
    <row r="23428">
      <c r="A23428" s="441">
        <v>45916.90172094907</v>
      </c>
      <c r="B23428" s="294" t="s">
        <v>2285</v>
      </c>
    </row>
    <row r="23429">
      <c r="A23429" s="441">
        <v>45916.90172592593</v>
      </c>
      <c r="B23429" s="294" t="s">
        <v>11178</v>
      </c>
    </row>
    <row r="23430">
      <c r="A23430" s="441">
        <v>45916.901734432875</v>
      </c>
      <c r="B23430" s="294" t="s">
        <v>11179</v>
      </c>
    </row>
    <row r="23431">
      <c r="A23431" s="441">
        <v>45916.9033403125</v>
      </c>
      <c r="B23431" s="294" t="s">
        <v>11180</v>
      </c>
    </row>
    <row r="23432">
      <c r="A23432" s="441">
        <v>45916.90334454861</v>
      </c>
      <c r="B23432" s="294" t="s">
        <v>2260</v>
      </c>
    </row>
    <row r="23433">
      <c r="A23433" s="441">
        <v>45916.903348321764</v>
      </c>
      <c r="B23433" s="294" t="s">
        <v>2963</v>
      </c>
    </row>
    <row r="23434">
      <c r="A23434" s="441">
        <v>45916.90335173611</v>
      </c>
      <c r="B23434" s="294" t="s">
        <v>2262</v>
      </c>
    </row>
    <row r="23435">
      <c r="A23435" s="441">
        <v>45916.903358634256</v>
      </c>
      <c r="B23435" s="294" t="s">
        <v>10545</v>
      </c>
    </row>
    <row r="23436">
      <c r="A23436" s="441">
        <v>45916.90337778935</v>
      </c>
      <c r="B23436" s="294" t="s">
        <v>2264</v>
      </c>
    </row>
    <row r="23437">
      <c r="A23437" s="441">
        <v>45916.90397554398</v>
      </c>
      <c r="B23437" s="294" t="s">
        <v>11181</v>
      </c>
    </row>
    <row r="23438">
      <c r="A23438" s="441">
        <v>45916.90399363426</v>
      </c>
      <c r="B23438" s="294" t="s">
        <v>2260</v>
      </c>
    </row>
    <row r="23439">
      <c r="A23439" s="441">
        <v>45916.90399803241</v>
      </c>
      <c r="B23439" s="294" t="s">
        <v>2963</v>
      </c>
    </row>
    <row r="23440">
      <c r="A23440" s="441">
        <v>45916.90401254629</v>
      </c>
      <c r="B23440" s="294" t="s">
        <v>2264</v>
      </c>
    </row>
    <row r="23441">
      <c r="A23441" s="441">
        <v>45916.90521459491</v>
      </c>
      <c r="B23441" s="294" t="s">
        <v>11182</v>
      </c>
    </row>
    <row r="23442">
      <c r="A23442" s="441">
        <v>45916.90521805556</v>
      </c>
      <c r="B23442" s="294" t="s">
        <v>2260</v>
      </c>
    </row>
    <row r="23443">
      <c r="A23443" s="441">
        <v>45916.90522246528</v>
      </c>
      <c r="B23443" s="294" t="s">
        <v>2550</v>
      </c>
    </row>
    <row r="23444">
      <c r="A23444" s="441">
        <v>45916.905226620365</v>
      </c>
      <c r="B23444" s="294" t="s">
        <v>2262</v>
      </c>
    </row>
    <row r="23445">
      <c r="A23445" s="441">
        <v>45916.9052377662</v>
      </c>
      <c r="B23445" s="294" t="s">
        <v>11068</v>
      </c>
    </row>
    <row r="23446">
      <c r="A23446" s="441">
        <v>45916.90524987268</v>
      </c>
      <c r="B23446" s="294" t="s">
        <v>2264</v>
      </c>
    </row>
    <row r="23447">
      <c r="A23447" s="441">
        <v>45916.905732430554</v>
      </c>
      <c r="B23447" s="294" t="s">
        <v>11183</v>
      </c>
    </row>
    <row r="23448">
      <c r="A23448" s="441">
        <v>45916.90574103009</v>
      </c>
      <c r="B23448" s="294" t="s">
        <v>2553</v>
      </c>
    </row>
    <row r="23449">
      <c r="A23449" s="441">
        <v>45916.90574511574</v>
      </c>
      <c r="B23449" s="294" t="s">
        <v>2554</v>
      </c>
    </row>
    <row r="23450">
      <c r="A23450" s="441">
        <v>45916.90575615741</v>
      </c>
      <c r="B23450" s="294" t="s">
        <v>11184</v>
      </c>
    </row>
    <row r="23451">
      <c r="A23451" s="441">
        <v>45916.90576498843</v>
      </c>
      <c r="B23451" s="294" t="s">
        <v>2553</v>
      </c>
    </row>
    <row r="23452">
      <c r="A23452" s="441">
        <v>45916.90577414352</v>
      </c>
      <c r="B23452" s="294" t="s">
        <v>10102</v>
      </c>
    </row>
    <row r="23453">
      <c r="A23453" s="441">
        <v>45916.90579048611</v>
      </c>
      <c r="B23453" s="294" t="s">
        <v>11185</v>
      </c>
    </row>
    <row r="23454">
      <c r="A23454" s="441">
        <v>45916.90721908565</v>
      </c>
      <c r="B23454" s="294" t="s">
        <v>11186</v>
      </c>
    </row>
    <row r="23455">
      <c r="A23455" s="441">
        <v>45916.90723989584</v>
      </c>
      <c r="B23455" s="294" t="s">
        <v>2274</v>
      </c>
    </row>
    <row r="23456">
      <c r="A23456" s="441">
        <v>45916.90727865741</v>
      </c>
      <c r="B23456" s="294" t="s">
        <v>2553</v>
      </c>
    </row>
    <row r="23457">
      <c r="A23457" s="441">
        <v>45916.90728356481</v>
      </c>
      <c r="B23457" s="294" t="s">
        <v>2558</v>
      </c>
    </row>
    <row r="23458">
      <c r="A23458" s="441">
        <v>45916.9072878125</v>
      </c>
      <c r="B23458" s="294" t="s">
        <v>11146</v>
      </c>
    </row>
    <row r="23459">
      <c r="A23459" s="441">
        <v>45916.907292083335</v>
      </c>
      <c r="B23459" s="294" t="s">
        <v>11147</v>
      </c>
    </row>
    <row r="23460">
      <c r="A23460" s="441">
        <v>45916.9075209375</v>
      </c>
      <c r="B23460" s="294" t="s">
        <v>2278</v>
      </c>
    </row>
    <row r="23461">
      <c r="A23461" s="441">
        <v>45916.907539074076</v>
      </c>
      <c r="B23461" s="294" t="s">
        <v>11187</v>
      </c>
    </row>
    <row r="23462">
      <c r="A23462" s="441">
        <v>45916.90758236111</v>
      </c>
      <c r="B23462" s="294" t="s">
        <v>2280</v>
      </c>
    </row>
    <row r="23463">
      <c r="A23463" s="441">
        <v>45916.90759555556</v>
      </c>
      <c r="B23463" s="294" t="s">
        <v>2281</v>
      </c>
    </row>
    <row r="23464">
      <c r="A23464" s="441">
        <v>45916.90786310185</v>
      </c>
      <c r="B23464" s="294" t="s">
        <v>10102</v>
      </c>
    </row>
    <row r="23465">
      <c r="A23465" s="441">
        <v>45916.90786766204</v>
      </c>
      <c r="B23465" s="294" t="s">
        <v>2285</v>
      </c>
    </row>
    <row r="23466">
      <c r="A23466" s="441">
        <v>45916.90787253472</v>
      </c>
      <c r="B23466" s="294" t="s">
        <v>11188</v>
      </c>
    </row>
    <row r="23467">
      <c r="A23467" s="441">
        <v>45916.907889814815</v>
      </c>
      <c r="B23467" s="294" t="s">
        <v>11189</v>
      </c>
    </row>
    <row r="23468">
      <c r="A23468" s="441">
        <v>45916.99709145833</v>
      </c>
      <c r="B23468" s="294" t="s">
        <v>11190</v>
      </c>
    </row>
    <row r="23469">
      <c r="A23469" s="441">
        <v>45916.997097581014</v>
      </c>
      <c r="B23469" s="294" t="s">
        <v>2260</v>
      </c>
    </row>
    <row r="23470">
      <c r="A23470" s="441">
        <v>45916.99710260417</v>
      </c>
      <c r="B23470" s="294" t="s">
        <v>9153</v>
      </c>
    </row>
    <row r="23471">
      <c r="A23471" s="441">
        <v>45916.99710789352</v>
      </c>
      <c r="B23471" s="294" t="s">
        <v>2264</v>
      </c>
    </row>
    <row r="23472">
      <c r="A23472" s="441">
        <v>45916.99723209491</v>
      </c>
      <c r="B23472" s="294" t="s">
        <v>11191</v>
      </c>
    </row>
    <row r="23473">
      <c r="A23473" s="441">
        <v>45916.99723784722</v>
      </c>
      <c r="B23473" s="294" t="s">
        <v>2260</v>
      </c>
    </row>
    <row r="23474">
      <c r="A23474" s="441">
        <v>45916.99724462963</v>
      </c>
      <c r="B23474" s="294" t="s">
        <v>9153</v>
      </c>
    </row>
    <row r="23475">
      <c r="A23475" s="441">
        <v>45916.99725159722</v>
      </c>
      <c r="B23475" s="294" t="s">
        <v>2264</v>
      </c>
    </row>
    <row r="23476">
      <c r="A23476" s="441">
        <v>45917.11004696759</v>
      </c>
      <c r="B23476" s="294" t="s">
        <v>11192</v>
      </c>
    </row>
    <row r="23477">
      <c r="A23477" s="441">
        <v>45917.1100575</v>
      </c>
      <c r="B23477" s="294" t="s">
        <v>2275</v>
      </c>
    </row>
    <row r="23478">
      <c r="A23478" s="441">
        <v>45917.110073310185</v>
      </c>
      <c r="B23478" s="294" t="s">
        <v>2565</v>
      </c>
    </row>
    <row r="23479">
      <c r="A23479" s="441">
        <v>45917.110080694445</v>
      </c>
      <c r="B23479" s="294" t="s">
        <v>11193</v>
      </c>
    </row>
    <row r="23480">
      <c r="A23480" s="441">
        <v>45917.11009177083</v>
      </c>
      <c r="B23480" s="294" t="s">
        <v>2275</v>
      </c>
    </row>
    <row r="23481">
      <c r="A23481" s="441">
        <v>45917.1101046875</v>
      </c>
      <c r="B23481" s="294" t="s">
        <v>10102</v>
      </c>
    </row>
    <row r="23482">
      <c r="A23482" s="441">
        <v>45917.11012699074</v>
      </c>
      <c r="B23482" s="294" t="s">
        <v>11194</v>
      </c>
    </row>
    <row r="23483">
      <c r="A23483" s="441">
        <v>45917.11022523148</v>
      </c>
      <c r="B23483" s="294" t="s">
        <v>11195</v>
      </c>
    </row>
    <row r="23484">
      <c r="A23484" s="441">
        <v>45917.11022805556</v>
      </c>
      <c r="B23484" s="294" t="s">
        <v>2260</v>
      </c>
    </row>
    <row r="23485">
      <c r="A23485" s="441">
        <v>45917.11023122685</v>
      </c>
      <c r="B23485" s="294" t="s">
        <v>2927</v>
      </c>
    </row>
    <row r="23486">
      <c r="A23486" s="441">
        <v>45917.110234189815</v>
      </c>
      <c r="B23486" s="294" t="s">
        <v>2264</v>
      </c>
    </row>
    <row r="23487">
      <c r="A23487" s="441">
        <v>45917.111186724534</v>
      </c>
      <c r="B23487" s="294" t="s">
        <v>11196</v>
      </c>
    </row>
    <row r="23488">
      <c r="A23488" s="441">
        <v>45917.1111925</v>
      </c>
      <c r="B23488" s="294" t="s">
        <v>2274</v>
      </c>
    </row>
    <row r="23489">
      <c r="A23489" s="441">
        <v>45917.11125648148</v>
      </c>
      <c r="B23489" s="294" t="s">
        <v>2275</v>
      </c>
    </row>
    <row r="23490">
      <c r="A23490" s="441">
        <v>45917.11126078704</v>
      </c>
      <c r="B23490" s="294" t="s">
        <v>2276</v>
      </c>
    </row>
    <row r="23491">
      <c r="A23491" s="441">
        <v>45917.11126479167</v>
      </c>
      <c r="B23491" s="294" t="s">
        <v>11146</v>
      </c>
    </row>
    <row r="23492">
      <c r="A23492" s="441">
        <v>45917.11127653935</v>
      </c>
      <c r="B23492" s="294" t="s">
        <v>11147</v>
      </c>
    </row>
    <row r="23493">
      <c r="A23493" s="441">
        <v>45917.112363692126</v>
      </c>
      <c r="B23493" s="294" t="s">
        <v>2342</v>
      </c>
    </row>
    <row r="23494">
      <c r="A23494" s="441">
        <v>45917.11238472222</v>
      </c>
      <c r="B23494" s="294" t="s">
        <v>11197</v>
      </c>
    </row>
    <row r="23495">
      <c r="A23495" s="441">
        <v>45917.112696446755</v>
      </c>
      <c r="B23495" s="294" t="s">
        <v>2280</v>
      </c>
    </row>
    <row r="23496">
      <c r="A23496" s="441">
        <v>45917.11271430556</v>
      </c>
      <c r="B23496" s="294" t="s">
        <v>2281</v>
      </c>
    </row>
    <row r="23497">
      <c r="A23497" s="441">
        <v>45917.11347373843</v>
      </c>
      <c r="B23497" s="294" t="s">
        <v>10102</v>
      </c>
    </row>
    <row r="23498">
      <c r="A23498" s="441">
        <v>45917.1134783912</v>
      </c>
      <c r="B23498" s="294" t="s">
        <v>2285</v>
      </c>
    </row>
    <row r="23499">
      <c r="A23499" s="441">
        <v>45917.11348565972</v>
      </c>
      <c r="B23499" s="294" t="s">
        <v>11198</v>
      </c>
    </row>
    <row r="23500">
      <c r="A23500" s="441">
        <v>45917.1134987963</v>
      </c>
      <c r="B23500" s="294" t="s">
        <v>11199</v>
      </c>
    </row>
    <row r="23501">
      <c r="A23501" s="441">
        <v>45917.11692194444</v>
      </c>
      <c r="B23501" s="294" t="s">
        <v>11200</v>
      </c>
    </row>
    <row r="23502">
      <c r="A23502" s="441">
        <v>45917.116931296296</v>
      </c>
      <c r="B23502" s="294" t="s">
        <v>2828</v>
      </c>
    </row>
    <row r="23503">
      <c r="A23503" s="441">
        <v>45917.11694489583</v>
      </c>
      <c r="B23503" s="294" t="s">
        <v>2565</v>
      </c>
    </row>
    <row r="23504">
      <c r="A23504" s="441">
        <v>45917.116955474536</v>
      </c>
      <c r="B23504" s="294" t="s">
        <v>11201</v>
      </c>
    </row>
    <row r="23505">
      <c r="A23505" s="441">
        <v>45917.116971006944</v>
      </c>
      <c r="B23505" s="294" t="s">
        <v>2828</v>
      </c>
    </row>
    <row r="23506">
      <c r="A23506" s="441">
        <v>45917.11697752315</v>
      </c>
      <c r="B23506" s="294" t="s">
        <v>10102</v>
      </c>
    </row>
    <row r="23507">
      <c r="A23507" s="441">
        <v>45917.116988587964</v>
      </c>
      <c r="B23507" s="294" t="s">
        <v>11202</v>
      </c>
    </row>
    <row r="23508">
      <c r="A23508" s="441">
        <v>45917.1171253125</v>
      </c>
      <c r="B23508" s="294" t="s">
        <v>11203</v>
      </c>
    </row>
    <row r="23509">
      <c r="A23509" s="441">
        <v>45917.117144386575</v>
      </c>
      <c r="B23509" s="294" t="s">
        <v>2839</v>
      </c>
    </row>
    <row r="23510">
      <c r="A23510" s="441">
        <v>45917.117148668985</v>
      </c>
      <c r="B23510" s="294" t="s">
        <v>2565</v>
      </c>
    </row>
    <row r="23511">
      <c r="A23511" s="441">
        <v>45917.11716090278</v>
      </c>
      <c r="B23511" s="294" t="s">
        <v>11204</v>
      </c>
    </row>
    <row r="23512">
      <c r="A23512" s="441">
        <v>45917.11717039352</v>
      </c>
      <c r="B23512" s="294" t="s">
        <v>2839</v>
      </c>
    </row>
    <row r="23513">
      <c r="A23513" s="441">
        <v>45917.1171831713</v>
      </c>
      <c r="B23513" s="294" t="s">
        <v>10102</v>
      </c>
    </row>
    <row r="23514">
      <c r="A23514" s="441">
        <v>45917.11720349537</v>
      </c>
      <c r="B23514" s="294" t="s">
        <v>11205</v>
      </c>
    </row>
    <row r="23515">
      <c r="A23515" s="441">
        <v>45917.1178925</v>
      </c>
      <c r="B23515" s="294" t="s">
        <v>11206</v>
      </c>
    </row>
    <row r="23516">
      <c r="A23516" s="441">
        <v>45917.11789622685</v>
      </c>
      <c r="B23516" s="294" t="s">
        <v>2274</v>
      </c>
    </row>
    <row r="23517">
      <c r="A23517" s="441">
        <v>45917.11791239583</v>
      </c>
      <c r="B23517" s="294" t="s">
        <v>2828</v>
      </c>
    </row>
    <row r="23518">
      <c r="A23518" s="441">
        <v>45917.11791609954</v>
      </c>
      <c r="B23518" s="294" t="s">
        <v>2832</v>
      </c>
    </row>
    <row r="23519">
      <c r="A23519" s="441">
        <v>45917.1179191088</v>
      </c>
      <c r="B23519" s="294" t="s">
        <v>11146</v>
      </c>
    </row>
    <row r="23520">
      <c r="A23520" s="441">
        <v>45917.11792259259</v>
      </c>
      <c r="B23520" s="294" t="s">
        <v>11147</v>
      </c>
    </row>
    <row r="23521">
      <c r="A23521" s="441">
        <v>45917.11807600694</v>
      </c>
      <c r="B23521" s="294" t="s">
        <v>2278</v>
      </c>
    </row>
    <row r="23522">
      <c r="A23522" s="441">
        <v>45917.11809072917</v>
      </c>
      <c r="B23522" s="294" t="s">
        <v>11207</v>
      </c>
    </row>
    <row r="23523">
      <c r="A23523" s="441">
        <v>45917.11813210648</v>
      </c>
      <c r="B23523" s="294" t="s">
        <v>2280</v>
      </c>
    </row>
    <row r="23524">
      <c r="A23524" s="441">
        <v>45917.11814333333</v>
      </c>
      <c r="B23524" s="294" t="s">
        <v>2281</v>
      </c>
    </row>
    <row r="23525">
      <c r="A23525" s="441">
        <v>45917.118257407405</v>
      </c>
      <c r="B23525" s="294" t="s">
        <v>11208</v>
      </c>
    </row>
    <row r="23526">
      <c r="A23526" s="441">
        <v>45917.11826030092</v>
      </c>
      <c r="B23526" s="294" t="s">
        <v>2274</v>
      </c>
    </row>
    <row r="23527">
      <c r="A23527" s="441">
        <v>45917.11826827546</v>
      </c>
      <c r="B23527" s="294" t="s">
        <v>2839</v>
      </c>
    </row>
    <row r="23528">
      <c r="A23528" s="441">
        <v>45917.1182716551</v>
      </c>
      <c r="B23528" s="294" t="s">
        <v>2843</v>
      </c>
    </row>
    <row r="23529">
      <c r="A23529" s="441">
        <v>45917.1182750463</v>
      </c>
      <c r="B23529" s="294" t="s">
        <v>11146</v>
      </c>
    </row>
    <row r="23530">
      <c r="A23530" s="441">
        <v>45917.11827851852</v>
      </c>
      <c r="B23530" s="294" t="s">
        <v>11147</v>
      </c>
    </row>
    <row r="23531">
      <c r="A23531" s="441">
        <v>45917.11829334491</v>
      </c>
      <c r="B23531" s="294" t="s">
        <v>10102</v>
      </c>
    </row>
    <row r="23532">
      <c r="A23532" s="441">
        <v>45917.11829679398</v>
      </c>
      <c r="B23532" s="294" t="s">
        <v>2285</v>
      </c>
    </row>
    <row r="23533">
      <c r="A23533" s="441">
        <v>45917.11830233796</v>
      </c>
      <c r="B23533" s="294" t="s">
        <v>11209</v>
      </c>
    </row>
    <row r="23534">
      <c r="A23534" s="441">
        <v>45917.11832034722</v>
      </c>
      <c r="B23534" s="294" t="s">
        <v>11210</v>
      </c>
    </row>
    <row r="23535">
      <c r="A23535" s="441">
        <v>45917.11844802083</v>
      </c>
      <c r="B23535" s="294" t="s">
        <v>2374</v>
      </c>
    </row>
    <row r="23536">
      <c r="A23536" s="441">
        <v>45917.1184640625</v>
      </c>
      <c r="B23536" s="294" t="s">
        <v>11211</v>
      </c>
    </row>
    <row r="23537">
      <c r="A23537" s="441">
        <v>45917.118526226855</v>
      </c>
      <c r="B23537" s="294" t="s">
        <v>2280</v>
      </c>
    </row>
    <row r="23538">
      <c r="A23538" s="441">
        <v>45917.118535925925</v>
      </c>
      <c r="B23538" s="294" t="s">
        <v>2281</v>
      </c>
    </row>
    <row r="23539">
      <c r="A23539" s="441">
        <v>45917.11871596065</v>
      </c>
      <c r="B23539" s="294" t="s">
        <v>10102</v>
      </c>
    </row>
    <row r="23540">
      <c r="A23540" s="441">
        <v>45917.118719942126</v>
      </c>
      <c r="B23540" s="294" t="s">
        <v>2285</v>
      </c>
    </row>
    <row r="23541">
      <c r="A23541" s="441">
        <v>45917.11872550926</v>
      </c>
      <c r="B23541" s="294" t="s">
        <v>11212</v>
      </c>
    </row>
    <row r="23542">
      <c r="A23542" s="441">
        <v>45917.11874802083</v>
      </c>
      <c r="B23542" s="294" t="s">
        <v>11213</v>
      </c>
    </row>
    <row r="23543">
      <c r="A23543" s="441">
        <v>45917.24526402778</v>
      </c>
      <c r="B23543" s="294" t="s">
        <v>11214</v>
      </c>
    </row>
    <row r="23544">
      <c r="A23544" s="441">
        <v>45917.24528109954</v>
      </c>
      <c r="B23544" s="294" t="s">
        <v>2260</v>
      </c>
    </row>
    <row r="23545">
      <c r="A23545" s="441">
        <v>45917.24528456018</v>
      </c>
      <c r="B23545" s="294" t="s">
        <v>2414</v>
      </c>
    </row>
    <row r="23546">
      <c r="A23546" s="441">
        <v>45917.24528758102</v>
      </c>
      <c r="B23546" s="294" t="s">
        <v>2264</v>
      </c>
    </row>
    <row r="23547">
      <c r="A23547" s="441">
        <v>45917.24563131944</v>
      </c>
      <c r="B23547" s="294" t="s">
        <v>11215</v>
      </c>
    </row>
    <row r="23548">
      <c r="A23548" s="441">
        <v>45917.24563695602</v>
      </c>
      <c r="B23548" s="294" t="s">
        <v>2260</v>
      </c>
    </row>
    <row r="23549">
      <c r="A23549" s="441">
        <v>45917.24564178241</v>
      </c>
      <c r="B23549" s="294" t="s">
        <v>2414</v>
      </c>
    </row>
    <row r="23550">
      <c r="A23550" s="441">
        <v>45917.24564636574</v>
      </c>
      <c r="B23550" s="294" t="s">
        <v>2264</v>
      </c>
    </row>
    <row r="23551">
      <c r="A23551" s="441">
        <v>45917.245787175925</v>
      </c>
      <c r="B23551" s="294" t="s">
        <v>11216</v>
      </c>
    </row>
    <row r="23552">
      <c r="A23552" s="441">
        <v>45917.245791469904</v>
      </c>
      <c r="B23552" s="294" t="s">
        <v>2260</v>
      </c>
    </row>
    <row r="23553">
      <c r="A23553" s="441">
        <v>45917.245795173614</v>
      </c>
      <c r="B23553" s="294" t="s">
        <v>2414</v>
      </c>
    </row>
    <row r="23554">
      <c r="A23554" s="441">
        <v>45917.24579940972</v>
      </c>
      <c r="B23554" s="294" t="s">
        <v>2264</v>
      </c>
    </row>
    <row r="23555">
      <c r="A23555" s="441">
        <v>45917.25716503472</v>
      </c>
      <c r="B23555" s="294" t="s">
        <v>11217</v>
      </c>
    </row>
    <row r="23556">
      <c r="A23556" s="441">
        <v>45917.257198113424</v>
      </c>
      <c r="B23556" s="294" t="s">
        <v>11218</v>
      </c>
    </row>
    <row r="23557">
      <c r="A23557" s="441">
        <v>45917.25721806713</v>
      </c>
      <c r="B23557" s="294" t="s">
        <v>10102</v>
      </c>
    </row>
    <row r="23558">
      <c r="A23558" s="441">
        <v>45917.25815569445</v>
      </c>
      <c r="B23558" s="294" t="s">
        <v>11219</v>
      </c>
    </row>
    <row r="23559">
      <c r="A23559" s="441">
        <v>45917.25816197917</v>
      </c>
      <c r="B23559" s="294" t="s">
        <v>2625</v>
      </c>
    </row>
    <row r="23560">
      <c r="A23560" s="441">
        <v>45917.25816520833</v>
      </c>
      <c r="B23560" s="294" t="s">
        <v>2398</v>
      </c>
    </row>
    <row r="23561">
      <c r="A23561" s="441">
        <v>45917.25817451389</v>
      </c>
      <c r="B23561" s="294" t="s">
        <v>2399</v>
      </c>
    </row>
    <row r="23562">
      <c r="A23562" s="441">
        <v>45917.258180902776</v>
      </c>
      <c r="B23562" s="294" t="s">
        <v>2625</v>
      </c>
    </row>
    <row r="23563">
      <c r="A23563" s="441">
        <v>45917.25818621527</v>
      </c>
      <c r="B23563" s="294" t="s">
        <v>10102</v>
      </c>
    </row>
    <row r="23564">
      <c r="A23564" s="441">
        <v>45917.25820106482</v>
      </c>
      <c r="B23564" s="294" t="s">
        <v>11220</v>
      </c>
    </row>
    <row r="23565">
      <c r="A23565" s="441">
        <v>45917.258793217596</v>
      </c>
      <c r="B23565" s="294" t="s">
        <v>11221</v>
      </c>
    </row>
    <row r="23566">
      <c r="A23566" s="441">
        <v>45917.25880386574</v>
      </c>
      <c r="B23566" s="294" t="s">
        <v>2577</v>
      </c>
    </row>
    <row r="23567">
      <c r="A23567" s="441">
        <v>45917.2588091088</v>
      </c>
      <c r="B23567" s="294" t="s">
        <v>2398</v>
      </c>
    </row>
    <row r="23568">
      <c r="A23568" s="441">
        <v>45917.25881649306</v>
      </c>
      <c r="B23568" s="294" t="s">
        <v>2399</v>
      </c>
    </row>
    <row r="23569">
      <c r="A23569" s="441">
        <v>45917.258829976854</v>
      </c>
      <c r="B23569" s="294" t="s">
        <v>2577</v>
      </c>
    </row>
    <row r="23570">
      <c r="A23570" s="441">
        <v>45917.25884196759</v>
      </c>
      <c r="B23570" s="294" t="s">
        <v>10102</v>
      </c>
    </row>
    <row r="23571">
      <c r="A23571" s="441">
        <v>45917.258862546296</v>
      </c>
      <c r="B23571" s="294" t="s">
        <v>11222</v>
      </c>
    </row>
    <row r="23572">
      <c r="A23572" s="441">
        <v>45917.259077395836</v>
      </c>
      <c r="B23572" s="294" t="s">
        <v>11223</v>
      </c>
    </row>
    <row r="23573">
      <c r="A23573" s="441">
        <v>45917.25908188657</v>
      </c>
      <c r="B23573" s="294" t="s">
        <v>2274</v>
      </c>
    </row>
    <row r="23574">
      <c r="A23574" s="441">
        <v>45917.2590916551</v>
      </c>
      <c r="B23574" s="294" t="s">
        <v>2625</v>
      </c>
    </row>
    <row r="23575">
      <c r="A23575" s="441">
        <v>45917.25909554398</v>
      </c>
      <c r="B23575" s="294" t="s">
        <v>2628</v>
      </c>
    </row>
    <row r="23576">
      <c r="A23576" s="441">
        <v>45917.25910108796</v>
      </c>
      <c r="B23576" s="294" t="s">
        <v>11146</v>
      </c>
    </row>
    <row r="23577">
      <c r="A23577" s="441">
        <v>45917.25910496528</v>
      </c>
      <c r="B23577" s="294" t="s">
        <v>11147</v>
      </c>
    </row>
    <row r="23578">
      <c r="A23578" s="441">
        <v>45917.25931443287</v>
      </c>
      <c r="B23578" s="294" t="s">
        <v>2333</v>
      </c>
    </row>
    <row r="23579">
      <c r="A23579" s="441">
        <v>45917.2593366088</v>
      </c>
      <c r="B23579" s="294" t="s">
        <v>11224</v>
      </c>
    </row>
    <row r="23580">
      <c r="A23580" s="441">
        <v>45917.259401296295</v>
      </c>
      <c r="B23580" s="294" t="s">
        <v>2280</v>
      </c>
    </row>
    <row r="23581">
      <c r="A23581" s="441">
        <v>45917.25941119213</v>
      </c>
      <c r="B23581" s="294" t="s">
        <v>2281</v>
      </c>
    </row>
    <row r="23582">
      <c r="A23582" s="441">
        <v>45917.259528124996</v>
      </c>
      <c r="B23582" s="294" t="s">
        <v>11225</v>
      </c>
    </row>
    <row r="23583">
      <c r="A23583" s="441">
        <v>45917.259536956015</v>
      </c>
      <c r="B23583" s="294" t="s">
        <v>2603</v>
      </c>
    </row>
    <row r="23584">
      <c r="A23584" s="441">
        <v>45917.25954078704</v>
      </c>
      <c r="B23584" s="294" t="s">
        <v>2398</v>
      </c>
    </row>
    <row r="23585">
      <c r="A23585" s="441">
        <v>45917.25955178241</v>
      </c>
      <c r="B23585" s="294" t="s">
        <v>2399</v>
      </c>
    </row>
    <row r="23586">
      <c r="A23586" s="441">
        <v>45917.25956040509</v>
      </c>
      <c r="B23586" s="294" t="s">
        <v>2603</v>
      </c>
    </row>
    <row r="23587">
      <c r="A23587" s="441">
        <v>45917.25956619213</v>
      </c>
      <c r="B23587" s="294" t="s">
        <v>10102</v>
      </c>
    </row>
    <row r="23588">
      <c r="A23588" s="441">
        <v>45917.25957814815</v>
      </c>
      <c r="B23588" s="294" t="s">
        <v>11226</v>
      </c>
    </row>
    <row r="23589">
      <c r="A23589" s="441">
        <v>45917.25959381944</v>
      </c>
      <c r="B23589" s="294" t="s">
        <v>10102</v>
      </c>
    </row>
    <row r="23590">
      <c r="A23590" s="441">
        <v>45917.25959731481</v>
      </c>
      <c r="B23590" s="294" t="s">
        <v>2285</v>
      </c>
    </row>
    <row r="23591">
      <c r="A23591" s="441">
        <v>45917.25960260417</v>
      </c>
      <c r="B23591" s="294" t="s">
        <v>11227</v>
      </c>
    </row>
    <row r="23592">
      <c r="A23592" s="441">
        <v>45917.25961069444</v>
      </c>
      <c r="B23592" s="294" t="s">
        <v>11228</v>
      </c>
    </row>
    <row r="23593">
      <c r="A23593" s="441">
        <v>45917.260063622685</v>
      </c>
      <c r="B23593" s="294" t="s">
        <v>11229</v>
      </c>
    </row>
    <row r="23594">
      <c r="A23594" s="441">
        <v>45917.260071446755</v>
      </c>
      <c r="B23594" s="294" t="s">
        <v>2612</v>
      </c>
    </row>
    <row r="23595">
      <c r="A23595" s="441">
        <v>45917.260074652775</v>
      </c>
      <c r="B23595" s="294" t="s">
        <v>2398</v>
      </c>
    </row>
    <row r="23596">
      <c r="A23596" s="441">
        <v>45917.26008086806</v>
      </c>
      <c r="B23596" s="294" t="s">
        <v>2399</v>
      </c>
    </row>
    <row r="23597">
      <c r="A23597" s="441">
        <v>45917.26008744213</v>
      </c>
      <c r="B23597" s="294" t="s">
        <v>2612</v>
      </c>
    </row>
    <row r="23598">
      <c r="A23598" s="441">
        <v>45917.2600930787</v>
      </c>
      <c r="B23598" s="294" t="s">
        <v>10102</v>
      </c>
    </row>
    <row r="23599">
      <c r="A23599" s="441">
        <v>45917.26010428241</v>
      </c>
      <c r="B23599" s="294" t="s">
        <v>11230</v>
      </c>
    </row>
    <row r="23600">
      <c r="A23600" s="441">
        <v>45917.26026013889</v>
      </c>
      <c r="B23600" s="294" t="s">
        <v>11231</v>
      </c>
    </row>
    <row r="23601">
      <c r="A23601" s="441">
        <v>45917.26026407407</v>
      </c>
      <c r="B23601" s="294" t="s">
        <v>2274</v>
      </c>
    </row>
    <row r="23602">
      <c r="A23602" s="441">
        <v>45917.26028476852</v>
      </c>
      <c r="B23602" s="294" t="s">
        <v>2577</v>
      </c>
    </row>
    <row r="23603">
      <c r="A23603" s="441">
        <v>45917.26028855324</v>
      </c>
      <c r="B23603" s="294" t="s">
        <v>2586</v>
      </c>
    </row>
    <row r="23604">
      <c r="A23604" s="441">
        <v>45917.26029680556</v>
      </c>
      <c r="B23604" s="294" t="s">
        <v>11146</v>
      </c>
    </row>
    <row r="23605">
      <c r="A23605" s="441">
        <v>45917.26030142361</v>
      </c>
      <c r="B23605" s="294" t="s">
        <v>11147</v>
      </c>
    </row>
    <row r="23606">
      <c r="A23606" s="441">
        <v>45917.26056512732</v>
      </c>
      <c r="B23606" s="294" t="s">
        <v>2374</v>
      </c>
    </row>
    <row r="23607">
      <c r="A23607" s="441">
        <v>45917.260605578704</v>
      </c>
      <c r="B23607" s="294" t="s">
        <v>11232</v>
      </c>
    </row>
    <row r="23608">
      <c r="A23608" s="441">
        <v>45917.26066642361</v>
      </c>
      <c r="B23608" s="294" t="s">
        <v>2280</v>
      </c>
    </row>
    <row r="23609">
      <c r="A23609" s="441">
        <v>45917.26067725694</v>
      </c>
      <c r="B23609" s="294" t="s">
        <v>2281</v>
      </c>
    </row>
    <row r="23610">
      <c r="A23610" s="441">
        <v>45917.26078752315</v>
      </c>
      <c r="B23610" s="294" t="s">
        <v>11233</v>
      </c>
    </row>
    <row r="23611">
      <c r="A23611" s="441">
        <v>45917.260796076385</v>
      </c>
      <c r="B23611" s="294" t="s">
        <v>2426</v>
      </c>
    </row>
    <row r="23612">
      <c r="A23612" s="441">
        <v>45917.26080068287</v>
      </c>
      <c r="B23612" s="294" t="s">
        <v>2398</v>
      </c>
    </row>
    <row r="23613">
      <c r="A23613" s="441">
        <v>45917.260811388885</v>
      </c>
      <c r="B23613" s="294" t="s">
        <v>2399</v>
      </c>
    </row>
    <row r="23614">
      <c r="A23614" s="441">
        <v>45917.2608224537</v>
      </c>
      <c r="B23614" s="294" t="s">
        <v>2426</v>
      </c>
    </row>
    <row r="23615">
      <c r="A23615" s="441">
        <v>45917.260832037035</v>
      </c>
      <c r="B23615" s="294" t="s">
        <v>10102</v>
      </c>
    </row>
    <row r="23616">
      <c r="A23616" s="441">
        <v>45917.26084850694</v>
      </c>
      <c r="B23616" s="294" t="s">
        <v>11234</v>
      </c>
    </row>
    <row r="23617">
      <c r="A23617" s="441">
        <v>45917.260869895836</v>
      </c>
      <c r="B23617" s="294" t="s">
        <v>10102</v>
      </c>
    </row>
    <row r="23618">
      <c r="A23618" s="441">
        <v>45917.26087353009</v>
      </c>
      <c r="B23618" s="294" t="s">
        <v>2285</v>
      </c>
    </row>
    <row r="23619">
      <c r="A23619" s="441">
        <v>45917.26087835648</v>
      </c>
      <c r="B23619" s="294" t="s">
        <v>11235</v>
      </c>
    </row>
    <row r="23620">
      <c r="A23620" s="441">
        <v>45917.26089019676</v>
      </c>
      <c r="B23620" s="294" t="s">
        <v>11236</v>
      </c>
    </row>
    <row r="23621">
      <c r="A23621" s="441">
        <v>45917.26120684028</v>
      </c>
      <c r="B23621" s="294" t="s">
        <v>11237</v>
      </c>
    </row>
    <row r="23622">
      <c r="A23622" s="441">
        <v>45917.261215624996</v>
      </c>
      <c r="B23622" s="294" t="s">
        <v>2274</v>
      </c>
    </row>
    <row r="23623">
      <c r="A23623" s="441">
        <v>45917.261223090274</v>
      </c>
      <c r="B23623" s="294" t="s">
        <v>2603</v>
      </c>
    </row>
    <row r="23624">
      <c r="A23624" s="441">
        <v>45917.26122671296</v>
      </c>
      <c r="B23624" s="294" t="s">
        <v>2615</v>
      </c>
    </row>
    <row r="23625">
      <c r="A23625" s="441">
        <v>45917.26123430555</v>
      </c>
      <c r="B23625" s="294" t="s">
        <v>11146</v>
      </c>
    </row>
    <row r="23626">
      <c r="A23626" s="441">
        <v>45917.26123708334</v>
      </c>
      <c r="B23626" s="294" t="s">
        <v>11147</v>
      </c>
    </row>
    <row r="23627">
      <c r="A23627" s="441">
        <v>45917.26139900463</v>
      </c>
      <c r="B23627" s="294" t="s">
        <v>2278</v>
      </c>
    </row>
    <row r="23628">
      <c r="A23628" s="441">
        <v>45917.2614155787</v>
      </c>
      <c r="B23628" s="294" t="s">
        <v>11238</v>
      </c>
    </row>
    <row r="23629">
      <c r="A23629" s="441">
        <v>45917.2614396875</v>
      </c>
      <c r="B23629" s="294" t="s">
        <v>2280</v>
      </c>
    </row>
    <row r="23630">
      <c r="A23630" s="441">
        <v>45917.26144976851</v>
      </c>
      <c r="B23630" s="294" t="s">
        <v>2281</v>
      </c>
    </row>
    <row r="23631">
      <c r="A23631" s="441">
        <v>45917.261590462964</v>
      </c>
      <c r="B23631" s="294" t="s">
        <v>11239</v>
      </c>
    </row>
    <row r="23632">
      <c r="A23632" s="441">
        <v>45917.261594166666</v>
      </c>
      <c r="B23632" s="294" t="s">
        <v>2274</v>
      </c>
    </row>
    <row r="23633">
      <c r="A23633" s="441">
        <v>45917.26160266204</v>
      </c>
      <c r="B23633" s="294" t="s">
        <v>2612</v>
      </c>
    </row>
    <row r="23634">
      <c r="A23634" s="441">
        <v>45917.26160607639</v>
      </c>
      <c r="B23634" s="294" t="s">
        <v>3957</v>
      </c>
    </row>
    <row r="23635">
      <c r="A23635" s="441">
        <v>45917.261609803245</v>
      </c>
      <c r="B23635" s="294" t="s">
        <v>11146</v>
      </c>
    </row>
    <row r="23636">
      <c r="A23636" s="441">
        <v>45917.26161320602</v>
      </c>
      <c r="B23636" s="294" t="s">
        <v>11147</v>
      </c>
    </row>
    <row r="23637">
      <c r="A23637" s="441">
        <v>45917.26163432871</v>
      </c>
      <c r="B23637" s="294" t="s">
        <v>10102</v>
      </c>
    </row>
    <row r="23638">
      <c r="A23638" s="441">
        <v>45917.26165085648</v>
      </c>
      <c r="B23638" s="294" t="s">
        <v>2285</v>
      </c>
    </row>
    <row r="23639">
      <c r="A23639" s="441">
        <v>45917.26165559028</v>
      </c>
      <c r="B23639" s="294" t="s">
        <v>11240</v>
      </c>
    </row>
    <row r="23640">
      <c r="A23640" s="441">
        <v>45917.261665555554</v>
      </c>
      <c r="B23640" s="294" t="s">
        <v>11241</v>
      </c>
    </row>
    <row r="23641">
      <c r="A23641" s="441">
        <v>45917.261818009254</v>
      </c>
      <c r="B23641" s="294" t="s">
        <v>2278</v>
      </c>
    </row>
    <row r="23642">
      <c r="A23642" s="441">
        <v>45917.26183162037</v>
      </c>
      <c r="B23642" s="294" t="s">
        <v>11242</v>
      </c>
    </row>
    <row r="23643">
      <c r="A23643" s="441">
        <v>45917.26188372685</v>
      </c>
      <c r="B23643" s="294" t="s">
        <v>2280</v>
      </c>
    </row>
    <row r="23644">
      <c r="A23644" s="441">
        <v>45917.26190067129</v>
      </c>
      <c r="B23644" s="294" t="s">
        <v>2281</v>
      </c>
    </row>
    <row r="23645">
      <c r="A23645" s="441">
        <v>45917.26209836805</v>
      </c>
      <c r="B23645" s="294" t="s">
        <v>10102</v>
      </c>
    </row>
    <row r="23646">
      <c r="A23646" s="441">
        <v>45917.26210190972</v>
      </c>
      <c r="B23646" s="294" t="s">
        <v>2285</v>
      </c>
    </row>
    <row r="23647">
      <c r="A23647" s="441">
        <v>45917.26210733796</v>
      </c>
      <c r="B23647" s="294" t="s">
        <v>11243</v>
      </c>
    </row>
    <row r="23648">
      <c r="A23648" s="441">
        <v>45917.26211671296</v>
      </c>
      <c r="B23648" s="294" t="s">
        <v>11244</v>
      </c>
    </row>
    <row r="23649">
      <c r="A23649" s="441">
        <v>45917.26216258101</v>
      </c>
      <c r="B23649" s="294" t="s">
        <v>11245</v>
      </c>
    </row>
    <row r="23650">
      <c r="A23650" s="441">
        <v>45917.26217266204</v>
      </c>
      <c r="B23650" s="294" t="s">
        <v>2274</v>
      </c>
    </row>
    <row r="23651">
      <c r="A23651" s="441">
        <v>45917.262178703706</v>
      </c>
      <c r="B23651" s="294" t="s">
        <v>2426</v>
      </c>
    </row>
    <row r="23652">
      <c r="A23652" s="441">
        <v>45917.262181631944</v>
      </c>
      <c r="B23652" s="294" t="s">
        <v>2429</v>
      </c>
    </row>
    <row r="23653">
      <c r="A23653" s="441">
        <v>45917.26218414352</v>
      </c>
      <c r="B23653" s="294" t="s">
        <v>11146</v>
      </c>
    </row>
    <row r="23654">
      <c r="A23654" s="441">
        <v>45917.26218733796</v>
      </c>
      <c r="B23654" s="294" t="s">
        <v>11147</v>
      </c>
    </row>
    <row r="23655">
      <c r="A23655" s="441">
        <v>45917.26226372685</v>
      </c>
      <c r="B23655" s="294" t="s">
        <v>2374</v>
      </c>
    </row>
    <row r="23656">
      <c r="A23656" s="441">
        <v>45917.26227443287</v>
      </c>
      <c r="B23656" s="294" t="s">
        <v>11246</v>
      </c>
    </row>
    <row r="23657">
      <c r="A23657" s="441">
        <v>45917.26230190972</v>
      </c>
      <c r="B23657" s="294" t="s">
        <v>2280</v>
      </c>
    </row>
    <row r="23658">
      <c r="A23658" s="441">
        <v>45917.262309756945</v>
      </c>
      <c r="B23658" s="294" t="s">
        <v>2281</v>
      </c>
    </row>
    <row r="23659">
      <c r="A23659" s="441">
        <v>45917.26237311342</v>
      </c>
      <c r="B23659" s="294" t="s">
        <v>10102</v>
      </c>
    </row>
    <row r="23660">
      <c r="A23660" s="441">
        <v>45917.26237549768</v>
      </c>
      <c r="B23660" s="294" t="s">
        <v>2285</v>
      </c>
    </row>
    <row r="23661">
      <c r="A23661" s="441">
        <v>45917.262380520835</v>
      </c>
      <c r="B23661" s="294" t="s">
        <v>11247</v>
      </c>
    </row>
    <row r="23662">
      <c r="A23662" s="441">
        <v>45917.26238673611</v>
      </c>
      <c r="B23662" s="294" t="s">
        <v>11248</v>
      </c>
    </row>
    <row r="23663">
      <c r="A23663" s="441">
        <v>45917.26670842593</v>
      </c>
      <c r="B23663" s="294" t="s">
        <v>11249</v>
      </c>
    </row>
    <row r="23664">
      <c r="A23664" s="441">
        <v>45917.26671902778</v>
      </c>
      <c r="B23664" s="294" t="s">
        <v>2612</v>
      </c>
    </row>
    <row r="23665">
      <c r="A23665" s="441">
        <v>45917.266732881944</v>
      </c>
      <c r="B23665" s="294" t="s">
        <v>2398</v>
      </c>
    </row>
    <row r="23666">
      <c r="A23666" s="441">
        <v>45917.26673994213</v>
      </c>
      <c r="B23666" s="294" t="s">
        <v>2399</v>
      </c>
    </row>
    <row r="23667">
      <c r="A23667" s="441">
        <v>45917.26675524305</v>
      </c>
      <c r="B23667" s="294" t="s">
        <v>2612</v>
      </c>
    </row>
    <row r="23668">
      <c r="A23668" s="441">
        <v>45917.266763182866</v>
      </c>
      <c r="B23668" s="294" t="s">
        <v>10102</v>
      </c>
    </row>
    <row r="23669">
      <c r="A23669" s="441">
        <v>45917.26678342593</v>
      </c>
      <c r="B23669" s="294" t="s">
        <v>11250</v>
      </c>
    </row>
    <row r="23670">
      <c r="A23670" s="441">
        <v>45917.26692116898</v>
      </c>
      <c r="B23670" s="294" t="s">
        <v>11251</v>
      </c>
    </row>
    <row r="23671">
      <c r="A23671" s="441">
        <v>45917.26692403935</v>
      </c>
      <c r="B23671" s="294" t="s">
        <v>2274</v>
      </c>
    </row>
    <row r="23672">
      <c r="A23672" s="441">
        <v>45917.26693145833</v>
      </c>
      <c r="B23672" s="294" t="s">
        <v>2612</v>
      </c>
    </row>
    <row r="23673">
      <c r="A23673" s="441">
        <v>45917.26693459491</v>
      </c>
      <c r="B23673" s="294" t="s">
        <v>3957</v>
      </c>
    </row>
    <row r="23674">
      <c r="A23674" s="441">
        <v>45917.26693774306</v>
      </c>
      <c r="B23674" s="294" t="s">
        <v>11146</v>
      </c>
    </row>
    <row r="23675">
      <c r="A23675" s="441">
        <v>45917.26694528935</v>
      </c>
      <c r="B23675" s="294" t="s">
        <v>11147</v>
      </c>
    </row>
    <row r="23676">
      <c r="A23676" s="441">
        <v>45917.267031180556</v>
      </c>
      <c r="B23676" s="294" t="s">
        <v>11252</v>
      </c>
    </row>
    <row r="23677">
      <c r="A23677" s="441">
        <v>45917.26703903935</v>
      </c>
      <c r="B23677" s="294" t="s">
        <v>11253</v>
      </c>
    </row>
    <row r="23678">
      <c r="A23678" s="441">
        <v>45917.26705086806</v>
      </c>
      <c r="B23678" s="294" t="s">
        <v>2278</v>
      </c>
    </row>
    <row r="23679">
      <c r="A23679" s="441">
        <v>45917.2670646412</v>
      </c>
      <c r="B23679" s="294" t="s">
        <v>11242</v>
      </c>
    </row>
    <row r="23680">
      <c r="A23680" s="441">
        <v>45917.267083425926</v>
      </c>
      <c r="B23680" s="294" t="s">
        <v>11254</v>
      </c>
    </row>
    <row r="23681">
      <c r="A23681" s="441">
        <v>45917.26708642361</v>
      </c>
      <c r="B23681" s="294" t="s">
        <v>2355</v>
      </c>
    </row>
    <row r="23682">
      <c r="A23682" s="441">
        <v>45917.26709980324</v>
      </c>
      <c r="B23682" s="294" t="s">
        <v>11255</v>
      </c>
    </row>
    <row r="23683">
      <c r="A23683" s="441">
        <v>45917.26717851852</v>
      </c>
      <c r="B23683" s="294" t="s">
        <v>10102</v>
      </c>
    </row>
    <row r="23684">
      <c r="A23684" s="441">
        <v>45917.26718207176</v>
      </c>
      <c r="B23684" s="294" t="s">
        <v>2285</v>
      </c>
    </row>
    <row r="23685">
      <c r="A23685" s="441">
        <v>45917.26718739583</v>
      </c>
      <c r="B23685" s="294" t="s">
        <v>11256</v>
      </c>
    </row>
    <row r="23686">
      <c r="A23686" s="441">
        <v>45917.26719586806</v>
      </c>
      <c r="B23686" s="294" t="s">
        <v>11257</v>
      </c>
    </row>
    <row r="23687">
      <c r="A23687" s="441">
        <v>45917.353067627315</v>
      </c>
      <c r="B23687" s="294" t="s">
        <v>11258</v>
      </c>
    </row>
    <row r="23688">
      <c r="A23688" s="441">
        <v>45917.35308645833</v>
      </c>
      <c r="B23688" s="294" t="s">
        <v>3461</v>
      </c>
    </row>
    <row r="23689">
      <c r="A23689" s="441">
        <v>45917.35309203704</v>
      </c>
      <c r="B23689" s="294" t="s">
        <v>3462</v>
      </c>
    </row>
    <row r="23690">
      <c r="A23690" s="441">
        <v>45917.35310232639</v>
      </c>
      <c r="B23690" s="294" t="s">
        <v>11259</v>
      </c>
    </row>
    <row r="23691">
      <c r="A23691" s="441">
        <v>45917.3531109375</v>
      </c>
      <c r="B23691" s="294" t="s">
        <v>3461</v>
      </c>
    </row>
    <row r="23692">
      <c r="A23692" s="441">
        <v>45917.35311930555</v>
      </c>
      <c r="B23692" s="294" t="s">
        <v>10102</v>
      </c>
    </row>
    <row r="23693">
      <c r="A23693" s="441">
        <v>45917.35313295139</v>
      </c>
      <c r="B23693" s="294" t="s">
        <v>11260</v>
      </c>
    </row>
    <row r="23694">
      <c r="A23694" s="441">
        <v>45917.354110636574</v>
      </c>
      <c r="B23694" s="294" t="s">
        <v>11261</v>
      </c>
    </row>
    <row r="23695">
      <c r="A23695" s="441">
        <v>45917.35411513889</v>
      </c>
      <c r="B23695" s="294" t="s">
        <v>2274</v>
      </c>
    </row>
    <row r="23696">
      <c r="A23696" s="441">
        <v>45917.35412746528</v>
      </c>
      <c r="B23696" s="294" t="s">
        <v>3461</v>
      </c>
    </row>
    <row r="23697">
      <c r="A23697" s="441">
        <v>45917.35413150463</v>
      </c>
      <c r="B23697" s="294" t="s">
        <v>3466</v>
      </c>
    </row>
    <row r="23698">
      <c r="A23698" s="441">
        <v>45917.354140173615</v>
      </c>
      <c r="B23698" s="294" t="s">
        <v>11146</v>
      </c>
    </row>
    <row r="23699">
      <c r="A23699" s="441">
        <v>45917.35414355324</v>
      </c>
      <c r="B23699" s="294" t="s">
        <v>11147</v>
      </c>
    </row>
    <row r="23700">
      <c r="A23700" s="441">
        <v>45917.35446565972</v>
      </c>
      <c r="B23700" s="294" t="s">
        <v>2374</v>
      </c>
    </row>
    <row r="23701">
      <c r="A23701" s="441">
        <v>45917.35448400463</v>
      </c>
      <c r="B23701" s="294" t="s">
        <v>11262</v>
      </c>
    </row>
    <row r="23702">
      <c r="A23702" s="441">
        <v>45917.35455939815</v>
      </c>
      <c r="B23702" s="294" t="s">
        <v>2280</v>
      </c>
    </row>
    <row r="23703">
      <c r="A23703" s="441">
        <v>45917.354570208336</v>
      </c>
      <c r="B23703" s="294" t="s">
        <v>2281</v>
      </c>
    </row>
    <row r="23704">
      <c r="A23704" s="441">
        <v>45917.35478890046</v>
      </c>
      <c r="B23704" s="294" t="s">
        <v>10102</v>
      </c>
    </row>
    <row r="23705">
      <c r="A23705" s="441">
        <v>45917.35479225694</v>
      </c>
      <c r="B23705" s="294" t="s">
        <v>2285</v>
      </c>
    </row>
    <row r="23706">
      <c r="A23706" s="441">
        <v>45917.354797719905</v>
      </c>
      <c r="B23706" s="294" t="s">
        <v>11263</v>
      </c>
    </row>
    <row r="23707">
      <c r="A23707" s="441">
        <v>45917.35480577547</v>
      </c>
      <c r="B23707" s="294" t="s">
        <v>11264</v>
      </c>
    </row>
    <row r="23708">
      <c r="A23708" s="441">
        <v>45917.36007431713</v>
      </c>
      <c r="B23708" s="294" t="s">
        <v>11265</v>
      </c>
    </row>
    <row r="23709">
      <c r="A23709" s="441">
        <v>45917.36009440973</v>
      </c>
      <c r="B23709" s="294" t="s">
        <v>2397</v>
      </c>
    </row>
    <row r="23710">
      <c r="A23710" s="441">
        <v>45917.36009934028</v>
      </c>
      <c r="B23710" s="294" t="s">
        <v>2398</v>
      </c>
    </row>
    <row r="23711">
      <c r="A23711" s="441">
        <v>45917.360111250004</v>
      </c>
      <c r="B23711" s="294" t="s">
        <v>2399</v>
      </c>
    </row>
    <row r="23712">
      <c r="A23712" s="441">
        <v>45917.36012278935</v>
      </c>
      <c r="B23712" s="294" t="s">
        <v>2397</v>
      </c>
    </row>
    <row r="23713">
      <c r="A23713" s="441">
        <v>45917.360131469904</v>
      </c>
      <c r="B23713" s="294" t="s">
        <v>10102</v>
      </c>
    </row>
    <row r="23714">
      <c r="A23714" s="441">
        <v>45917.360146886575</v>
      </c>
      <c r="B23714" s="294" t="s">
        <v>11266</v>
      </c>
    </row>
    <row r="23715">
      <c r="A23715" s="441">
        <v>45917.36145303241</v>
      </c>
      <c r="B23715" s="294" t="s">
        <v>11267</v>
      </c>
    </row>
    <row r="23716">
      <c r="A23716" s="441">
        <v>45917.361457210645</v>
      </c>
      <c r="B23716" s="294" t="s">
        <v>2274</v>
      </c>
    </row>
    <row r="23717">
      <c r="A23717" s="441">
        <v>45917.361470034724</v>
      </c>
      <c r="B23717" s="294" t="s">
        <v>2397</v>
      </c>
    </row>
    <row r="23718">
      <c r="A23718" s="441">
        <v>45917.36147476852</v>
      </c>
      <c r="B23718" s="294" t="s">
        <v>2402</v>
      </c>
    </row>
    <row r="23719">
      <c r="A23719" s="441">
        <v>45917.36147815972</v>
      </c>
      <c r="B23719" s="294" t="s">
        <v>11146</v>
      </c>
    </row>
    <row r="23720">
      <c r="A23720" s="441">
        <v>45917.36148277778</v>
      </c>
      <c r="B23720" s="294" t="s">
        <v>11147</v>
      </c>
    </row>
    <row r="23721">
      <c r="A23721" s="441">
        <v>45917.36157810185</v>
      </c>
      <c r="B23721" s="294" t="s">
        <v>2342</v>
      </c>
    </row>
    <row r="23722">
      <c r="A23722" s="441">
        <v>45917.36159172453</v>
      </c>
      <c r="B23722" s="294" t="s">
        <v>11268</v>
      </c>
    </row>
    <row r="23723">
      <c r="A23723" s="441">
        <v>45917.36161238426</v>
      </c>
      <c r="B23723" s="294" t="s">
        <v>2280</v>
      </c>
    </row>
    <row r="23724">
      <c r="A23724" s="441">
        <v>45917.36162328704</v>
      </c>
      <c r="B23724" s="294" t="s">
        <v>2281</v>
      </c>
    </row>
    <row r="23725">
      <c r="A23725" s="441">
        <v>45917.36168753472</v>
      </c>
      <c r="B23725" s="294" t="s">
        <v>10102</v>
      </c>
    </row>
    <row r="23726">
      <c r="A23726" s="441">
        <v>45917.361690879625</v>
      </c>
      <c r="B23726" s="294" t="s">
        <v>2285</v>
      </c>
    </row>
    <row r="23727">
      <c r="A23727" s="441">
        <v>45917.361695115746</v>
      </c>
      <c r="B23727" s="294" t="s">
        <v>11269</v>
      </c>
    </row>
    <row r="23728">
      <c r="A23728" s="441">
        <v>45917.361704062496</v>
      </c>
      <c r="B23728" s="294" t="s">
        <v>11270</v>
      </c>
    </row>
    <row r="23729">
      <c r="A23729" s="441">
        <v>45917.375089050925</v>
      </c>
      <c r="B23729" s="294" t="s">
        <v>2290</v>
      </c>
    </row>
    <row r="23730">
      <c r="A23730" s="441">
        <v>45917.37593547454</v>
      </c>
      <c r="B23730" s="294" t="s">
        <v>2408</v>
      </c>
    </row>
    <row r="23731">
      <c r="A23731" s="441">
        <v>45917.37593998843</v>
      </c>
      <c r="B23731" s="294" t="s">
        <v>2658</v>
      </c>
    </row>
    <row r="23732">
      <c r="A23732" s="441">
        <v>45917.376152013894</v>
      </c>
      <c r="B23732" s="294" t="s">
        <v>3563</v>
      </c>
    </row>
    <row r="23733">
      <c r="A23733" s="441">
        <v>45917.376259756944</v>
      </c>
      <c r="B23733" s="294" t="s">
        <v>2659</v>
      </c>
    </row>
    <row r="23734">
      <c r="A23734" s="441">
        <v>45917.37648407408</v>
      </c>
      <c r="B23734" s="294" t="s">
        <v>11271</v>
      </c>
    </row>
    <row r="23735">
      <c r="A23735" s="441">
        <v>45917.37651482639</v>
      </c>
      <c r="B23735" s="294" t="s">
        <v>11272</v>
      </c>
    </row>
    <row r="23736">
      <c r="A23736" s="441">
        <v>45917.37653197917</v>
      </c>
      <c r="B23736" s="294" t="s">
        <v>10102</v>
      </c>
    </row>
    <row r="23737">
      <c r="A23737" s="441">
        <v>45917.376539108795</v>
      </c>
      <c r="B23737" s="294" t="s">
        <v>10102</v>
      </c>
    </row>
    <row r="23738">
      <c r="A23738" s="441">
        <v>45917.41432460648</v>
      </c>
      <c r="B23738" s="294" t="s">
        <v>11273</v>
      </c>
    </row>
    <row r="23739">
      <c r="A23739" s="441">
        <v>45917.414328252315</v>
      </c>
      <c r="B23739" s="294" t="s">
        <v>2260</v>
      </c>
    </row>
    <row r="23740">
      <c r="A23740" s="441">
        <v>45917.41433190972</v>
      </c>
      <c r="B23740" s="294" t="s">
        <v>2297</v>
      </c>
    </row>
    <row r="23741">
      <c r="A23741" s="441">
        <v>45917.4143352199</v>
      </c>
      <c r="B23741" s="294" t="s">
        <v>2264</v>
      </c>
    </row>
    <row r="23742">
      <c r="A23742" s="441">
        <v>45917.423401886575</v>
      </c>
      <c r="B23742" s="294" t="s">
        <v>11274</v>
      </c>
    </row>
    <row r="23743">
      <c r="A23743" s="441">
        <v>45917.42340636574</v>
      </c>
      <c r="B23743" s="294" t="s">
        <v>2260</v>
      </c>
    </row>
    <row r="23744">
      <c r="A23744" s="441">
        <v>45917.42341042824</v>
      </c>
      <c r="B23744" s="294" t="s">
        <v>2414</v>
      </c>
    </row>
    <row r="23745">
      <c r="A23745" s="441">
        <v>45917.423414571764</v>
      </c>
      <c r="B23745" s="294" t="s">
        <v>2264</v>
      </c>
    </row>
    <row r="23746">
      <c r="A23746" s="441">
        <v>45917.432119062505</v>
      </c>
      <c r="B23746" s="294" t="s">
        <v>11275</v>
      </c>
    </row>
    <row r="23747">
      <c r="A23747" s="441">
        <v>45917.43212267361</v>
      </c>
      <c r="B23747" s="294" t="s">
        <v>2260</v>
      </c>
    </row>
    <row r="23748">
      <c r="A23748" s="441">
        <v>45917.43212622685</v>
      </c>
      <c r="B23748" s="294" t="s">
        <v>2529</v>
      </c>
    </row>
    <row r="23749">
      <c r="A23749" s="441">
        <v>45917.432129594905</v>
      </c>
      <c r="B23749" s="294" t="s">
        <v>2264</v>
      </c>
    </row>
    <row r="23750">
      <c r="A23750" s="441">
        <v>45917.45577241898</v>
      </c>
      <c r="B23750" s="294" t="s">
        <v>11276</v>
      </c>
    </row>
    <row r="23751">
      <c r="A23751" s="441">
        <v>45917.45577729167</v>
      </c>
      <c r="B23751" s="294" t="s">
        <v>2260</v>
      </c>
    </row>
    <row r="23752">
      <c r="A23752" s="441">
        <v>45917.45579158565</v>
      </c>
      <c r="B23752" s="294" t="s">
        <v>2529</v>
      </c>
    </row>
    <row r="23753">
      <c r="A23753" s="441">
        <v>45917.45579931713</v>
      </c>
      <c r="B23753" s="294" t="s">
        <v>2264</v>
      </c>
    </row>
    <row r="23754">
      <c r="A23754" s="441">
        <v>45917.46761706019</v>
      </c>
      <c r="B23754" s="294" t="s">
        <v>11277</v>
      </c>
    </row>
    <row r="23755">
      <c r="A23755" s="441">
        <v>45917.46762045139</v>
      </c>
      <c r="B23755" s="294" t="s">
        <v>2260</v>
      </c>
    </row>
    <row r="23756">
      <c r="A23756" s="441">
        <v>45917.46762427084</v>
      </c>
      <c r="B23756" s="294" t="s">
        <v>2529</v>
      </c>
    </row>
    <row r="23757">
      <c r="A23757" s="441">
        <v>45917.46762787037</v>
      </c>
      <c r="B23757" s="294" t="s">
        <v>2264</v>
      </c>
    </row>
    <row r="23758">
      <c r="A23758" s="441">
        <v>45917.46766729167</v>
      </c>
      <c r="B23758" s="294" t="s">
        <v>11278</v>
      </c>
    </row>
    <row r="23759">
      <c r="A23759" s="441">
        <v>45917.46768725694</v>
      </c>
      <c r="B23759" s="294" t="s">
        <v>2532</v>
      </c>
    </row>
    <row r="23760">
      <c r="A23760" s="441">
        <v>45917.46769153935</v>
      </c>
      <c r="B23760" s="294" t="s">
        <v>2398</v>
      </c>
    </row>
    <row r="23761">
      <c r="A23761" s="441">
        <v>45917.46770849537</v>
      </c>
      <c r="B23761" s="294" t="s">
        <v>2399</v>
      </c>
    </row>
    <row r="23762">
      <c r="A23762" s="441">
        <v>45917.4677215625</v>
      </c>
      <c r="B23762" s="294" t="s">
        <v>2532</v>
      </c>
    </row>
    <row r="23763">
      <c r="A23763" s="441">
        <v>45917.4677290625</v>
      </c>
      <c r="B23763" s="294" t="s">
        <v>10102</v>
      </c>
    </row>
    <row r="23764">
      <c r="A23764" s="441">
        <v>45917.46774317129</v>
      </c>
      <c r="B23764" s="294" t="s">
        <v>11279</v>
      </c>
    </row>
    <row r="23765">
      <c r="A23765" s="441">
        <v>45917.46896922454</v>
      </c>
      <c r="B23765" s="294" t="s">
        <v>11280</v>
      </c>
    </row>
    <row r="23766">
      <c r="A23766" s="441">
        <v>45917.46897865741</v>
      </c>
      <c r="B23766" s="294" t="s">
        <v>2274</v>
      </c>
    </row>
    <row r="23767">
      <c r="A23767" s="441">
        <v>45917.46898896991</v>
      </c>
      <c r="B23767" s="294" t="s">
        <v>2532</v>
      </c>
    </row>
    <row r="23768">
      <c r="A23768" s="441">
        <v>45917.46899304398</v>
      </c>
      <c r="B23768" s="294" t="s">
        <v>2537</v>
      </c>
    </row>
    <row r="23769">
      <c r="A23769" s="441">
        <v>45917.46899858797</v>
      </c>
      <c r="B23769" s="294" t="s">
        <v>11146</v>
      </c>
    </row>
    <row r="23770">
      <c r="A23770" s="441">
        <v>45917.46900278935</v>
      </c>
      <c r="B23770" s="294" t="s">
        <v>11147</v>
      </c>
    </row>
    <row r="23771">
      <c r="A23771" s="441">
        <v>45917.46926520833</v>
      </c>
      <c r="B23771" s="294" t="s">
        <v>2342</v>
      </c>
    </row>
    <row r="23772">
      <c r="A23772" s="441">
        <v>45917.46928283565</v>
      </c>
      <c r="B23772" s="294" t="s">
        <v>11281</v>
      </c>
    </row>
    <row r="23773">
      <c r="A23773" s="441">
        <v>45917.46935142361</v>
      </c>
      <c r="B23773" s="294" t="s">
        <v>2280</v>
      </c>
    </row>
    <row r="23774">
      <c r="A23774" s="441">
        <v>45917.469362222226</v>
      </c>
      <c r="B23774" s="294" t="s">
        <v>2281</v>
      </c>
    </row>
    <row r="23775">
      <c r="A23775" s="441">
        <v>45917.46967550926</v>
      </c>
      <c r="B23775" s="294" t="s">
        <v>8998</v>
      </c>
    </row>
    <row r="23776">
      <c r="A23776" s="441">
        <v>45917.469682905095</v>
      </c>
      <c r="B23776" s="294" t="s">
        <v>11282</v>
      </c>
    </row>
    <row r="23777">
      <c r="A23777" s="441">
        <v>45917.46998659722</v>
      </c>
      <c r="B23777" s="294" t="s">
        <v>10208</v>
      </c>
    </row>
    <row r="23778">
      <c r="A23778" s="441">
        <v>45917.46999434028</v>
      </c>
      <c r="B23778" s="294" t="s">
        <v>10102</v>
      </c>
    </row>
    <row r="23779">
      <c r="A23779" s="441">
        <v>45917.46999857639</v>
      </c>
      <c r="B23779" s="294" t="s">
        <v>2285</v>
      </c>
    </row>
    <row r="23780">
      <c r="A23780" s="441">
        <v>45917.47000569444</v>
      </c>
      <c r="B23780" s="294" t="s">
        <v>11283</v>
      </c>
    </row>
    <row r="23781">
      <c r="A23781" s="441">
        <v>45917.47002146991</v>
      </c>
      <c r="B23781" s="294" t="s">
        <v>11284</v>
      </c>
    </row>
    <row r="23782">
      <c r="A23782" s="441">
        <v>45917.58868616898</v>
      </c>
      <c r="B23782" s="294" t="s">
        <v>11285</v>
      </c>
    </row>
    <row r="23783">
      <c r="A23783" s="441">
        <v>45917.588691261575</v>
      </c>
      <c r="B23783" s="294" t="s">
        <v>2260</v>
      </c>
    </row>
    <row r="23784">
      <c r="A23784" s="441">
        <v>45917.58869481481</v>
      </c>
      <c r="B23784" s="294" t="s">
        <v>2512</v>
      </c>
    </row>
    <row r="23785">
      <c r="A23785" s="441">
        <v>45917.58869935185</v>
      </c>
      <c r="B23785" s="294" t="s">
        <v>2264</v>
      </c>
    </row>
    <row r="23786">
      <c r="A23786" s="441">
        <v>45917.59418296296</v>
      </c>
      <c r="B23786" s="294" t="s">
        <v>11286</v>
      </c>
    </row>
    <row r="23787">
      <c r="A23787" s="441">
        <v>45917.59419854167</v>
      </c>
      <c r="B23787" s="294" t="s">
        <v>2260</v>
      </c>
    </row>
    <row r="23788">
      <c r="A23788" s="441">
        <v>45917.59420361111</v>
      </c>
      <c r="B23788" s="294" t="s">
        <v>2512</v>
      </c>
    </row>
    <row r="23789">
      <c r="A23789" s="441">
        <v>45917.59420866898</v>
      </c>
      <c r="B23789" s="294" t="s">
        <v>2264</v>
      </c>
    </row>
    <row r="23790">
      <c r="A23790" s="441">
        <v>45917.603628576384</v>
      </c>
      <c r="B23790" s="294" t="s">
        <v>11287</v>
      </c>
    </row>
    <row r="23791">
      <c r="A23791" s="441">
        <v>45917.60363427083</v>
      </c>
      <c r="B23791" s="294" t="s">
        <v>2260</v>
      </c>
    </row>
    <row r="23792">
      <c r="A23792" s="441">
        <v>45917.60363894676</v>
      </c>
      <c r="B23792" s="294" t="s">
        <v>2512</v>
      </c>
    </row>
    <row r="23793">
      <c r="A23793" s="441">
        <v>45917.60365390046</v>
      </c>
      <c r="B23793" s="294" t="s">
        <v>2264</v>
      </c>
    </row>
    <row r="23794">
      <c r="A23794" s="441">
        <v>45917.6088609375</v>
      </c>
      <c r="B23794" s="294" t="s">
        <v>11288</v>
      </c>
    </row>
    <row r="23795">
      <c r="A23795" s="441">
        <v>45917.60886471065</v>
      </c>
      <c r="B23795" s="294" t="s">
        <v>2260</v>
      </c>
    </row>
    <row r="23796">
      <c r="A23796" s="441">
        <v>45917.60886790509</v>
      </c>
      <c r="B23796" s="294" t="s">
        <v>2512</v>
      </c>
    </row>
    <row r="23797">
      <c r="A23797" s="441">
        <v>45917.60887091435</v>
      </c>
      <c r="B23797" s="294" t="s">
        <v>2264</v>
      </c>
    </row>
    <row r="23798">
      <c r="A23798" s="441">
        <v>45917.712821249996</v>
      </c>
      <c r="B23798" s="294" t="s">
        <v>11289</v>
      </c>
    </row>
    <row r="23799">
      <c r="A23799" s="441">
        <v>45917.7128270949</v>
      </c>
      <c r="B23799" s="294" t="s">
        <v>2260</v>
      </c>
    </row>
    <row r="23800">
      <c r="A23800" s="441">
        <v>45917.71283283565</v>
      </c>
      <c r="B23800" s="294" t="s">
        <v>2550</v>
      </c>
    </row>
    <row r="23801">
      <c r="A23801" s="441">
        <v>45917.712837175925</v>
      </c>
      <c r="B23801" s="294" t="s">
        <v>2264</v>
      </c>
    </row>
    <row r="23802">
      <c r="A23802" s="441">
        <v>45917.7148053125</v>
      </c>
      <c r="B23802" s="294" t="s">
        <v>11290</v>
      </c>
    </row>
    <row r="23803">
      <c r="A23803" s="441">
        <v>45917.71481125</v>
      </c>
      <c r="B23803" s="294" t="s">
        <v>2260</v>
      </c>
    </row>
    <row r="23804">
      <c r="A23804" s="441">
        <v>45917.71481733797</v>
      </c>
      <c r="B23804" s="294" t="s">
        <v>2550</v>
      </c>
    </row>
    <row r="23805">
      <c r="A23805" s="441">
        <v>45917.71483784722</v>
      </c>
      <c r="B23805" s="294" t="s">
        <v>2264</v>
      </c>
    </row>
    <row r="23806">
      <c r="A23806" s="441">
        <v>45917.71543606481</v>
      </c>
      <c r="B23806" s="294" t="s">
        <v>11291</v>
      </c>
    </row>
    <row r="23807">
      <c r="A23807" s="441">
        <v>45917.71546934028</v>
      </c>
      <c r="B23807" s="294" t="s">
        <v>2260</v>
      </c>
    </row>
    <row r="23808">
      <c r="A23808" s="441">
        <v>45917.715477060185</v>
      </c>
      <c r="B23808" s="294" t="s">
        <v>2550</v>
      </c>
    </row>
    <row r="23809">
      <c r="A23809" s="441">
        <v>45917.71548143518</v>
      </c>
      <c r="B23809" s="294" t="s">
        <v>2264</v>
      </c>
    </row>
    <row r="23810">
      <c r="A23810" s="441">
        <v>45917.71623480324</v>
      </c>
      <c r="B23810" s="294" t="s">
        <v>11292</v>
      </c>
    </row>
    <row r="23811">
      <c r="A23811" s="441">
        <v>45917.71624028935</v>
      </c>
      <c r="B23811" s="294" t="s">
        <v>2260</v>
      </c>
    </row>
    <row r="23812">
      <c r="A23812" s="441">
        <v>45917.71624528935</v>
      </c>
      <c r="B23812" s="294" t="s">
        <v>2550</v>
      </c>
    </row>
    <row r="23813">
      <c r="A23813" s="441">
        <v>45917.716252604165</v>
      </c>
      <c r="B23813" s="294" t="s">
        <v>2264</v>
      </c>
    </row>
    <row r="23814">
      <c r="A23814" s="441">
        <v>45917.718034907404</v>
      </c>
      <c r="B23814" s="294" t="s">
        <v>11293</v>
      </c>
    </row>
    <row r="23815">
      <c r="A23815" s="441">
        <v>45917.718040277774</v>
      </c>
      <c r="B23815" s="294" t="s">
        <v>2260</v>
      </c>
    </row>
    <row r="23816">
      <c r="A23816" s="441">
        <v>45917.71804825231</v>
      </c>
      <c r="B23816" s="294" t="s">
        <v>2550</v>
      </c>
    </row>
    <row r="23817">
      <c r="A23817" s="441">
        <v>45917.718052870376</v>
      </c>
      <c r="B23817" s="294" t="s">
        <v>2264</v>
      </c>
    </row>
    <row r="23818">
      <c r="A23818" s="441">
        <v>45917.75838820601</v>
      </c>
      <c r="B23818" s="294" t="s">
        <v>10638</v>
      </c>
    </row>
    <row r="23819">
      <c r="A23819" s="441">
        <v>45917.75839831019</v>
      </c>
      <c r="B23819" s="294" t="s">
        <v>10102</v>
      </c>
    </row>
    <row r="23820">
      <c r="A23820" s="441">
        <v>45917.758433333336</v>
      </c>
      <c r="B23820" s="294" t="s">
        <v>10102</v>
      </c>
    </row>
    <row r="23821">
      <c r="A23821" s="441">
        <v>45917.758440879625</v>
      </c>
      <c r="B23821" s="294" t="s">
        <v>10639</v>
      </c>
    </row>
    <row r="23822">
      <c r="A23822" s="441">
        <v>45917.75845548611</v>
      </c>
      <c r="B23822" s="294" t="s">
        <v>10116</v>
      </c>
    </row>
    <row r="23823">
      <c r="A23823" s="441">
        <v>45917.75846523148</v>
      </c>
      <c r="B23823" s="294" t="s">
        <v>10102</v>
      </c>
    </row>
    <row r="23824">
      <c r="A23824" s="441">
        <v>45917.75846927083</v>
      </c>
      <c r="B23824" s="294" t="s">
        <v>10117</v>
      </c>
    </row>
    <row r="23825">
      <c r="A23825" s="441">
        <v>45917.88839040509</v>
      </c>
      <c r="B23825" s="294" t="s">
        <v>11294</v>
      </c>
    </row>
    <row r="23826">
      <c r="A23826" s="441">
        <v>45917.88839497685</v>
      </c>
      <c r="B23826" s="294" t="s">
        <v>2260</v>
      </c>
    </row>
    <row r="23827">
      <c r="A23827" s="441">
        <v>45917.88841339121</v>
      </c>
      <c r="B23827" s="294" t="s">
        <v>2266</v>
      </c>
    </row>
    <row r="23828">
      <c r="A23828" s="441">
        <v>45917.888417256945</v>
      </c>
      <c r="B23828" s="294" t="s">
        <v>2267</v>
      </c>
    </row>
    <row r="23829">
      <c r="A23829" s="441">
        <v>45917.88842017361</v>
      </c>
      <c r="B23829" s="294" t="s">
        <v>2264</v>
      </c>
    </row>
    <row r="23830">
      <c r="A23830" s="441">
        <v>45917.889773622686</v>
      </c>
      <c r="B23830" s="294" t="s">
        <v>11295</v>
      </c>
    </row>
    <row r="23831">
      <c r="A23831" s="441">
        <v>45917.889778032404</v>
      </c>
      <c r="B23831" s="294" t="s">
        <v>2260</v>
      </c>
    </row>
    <row r="23832">
      <c r="A23832" s="441">
        <v>45917.88978239583</v>
      </c>
      <c r="B23832" s="294" t="s">
        <v>2266</v>
      </c>
    </row>
    <row r="23833">
      <c r="A23833" s="441">
        <v>45917.88979325231</v>
      </c>
      <c r="B23833" s="294" t="s">
        <v>2267</v>
      </c>
    </row>
    <row r="23834">
      <c r="A23834" s="441">
        <v>45917.8897975</v>
      </c>
      <c r="B23834" s="294" t="s">
        <v>2264</v>
      </c>
    </row>
    <row r="23835">
      <c r="A23835" s="441">
        <v>45917.89590231482</v>
      </c>
      <c r="B23835" s="294" t="s">
        <v>11296</v>
      </c>
    </row>
    <row r="23836">
      <c r="A23836" s="441">
        <v>45917.89590650463</v>
      </c>
      <c r="B23836" s="294" t="s">
        <v>2260</v>
      </c>
    </row>
    <row r="23837">
      <c r="A23837" s="441">
        <v>45917.89592513889</v>
      </c>
      <c r="B23837" s="294" t="s">
        <v>2266</v>
      </c>
    </row>
    <row r="23838">
      <c r="A23838" s="441">
        <v>45917.89593246528</v>
      </c>
      <c r="B23838" s="294" t="s">
        <v>2267</v>
      </c>
    </row>
    <row r="23839">
      <c r="A23839" s="441">
        <v>45917.895941319446</v>
      </c>
      <c r="B23839" s="294" t="s">
        <v>2264</v>
      </c>
    </row>
    <row r="23840">
      <c r="A23840" s="441">
        <v>45917.89595431713</v>
      </c>
      <c r="B23840" s="294" t="s">
        <v>11297</v>
      </c>
    </row>
    <row r="23841">
      <c r="A23841" s="441">
        <v>45917.89597215278</v>
      </c>
      <c r="B23841" s="294" t="s">
        <v>9711</v>
      </c>
    </row>
    <row r="23842">
      <c r="A23842" s="441">
        <v>45917.89597760417</v>
      </c>
      <c r="B23842" s="294" t="s">
        <v>2398</v>
      </c>
    </row>
    <row r="23843">
      <c r="A23843" s="441">
        <v>45917.895993564816</v>
      </c>
      <c r="B23843" s="294" t="s">
        <v>2399</v>
      </c>
    </row>
    <row r="23844">
      <c r="A23844" s="441">
        <v>45917.89600679398</v>
      </c>
      <c r="B23844" s="294" t="s">
        <v>9711</v>
      </c>
    </row>
    <row r="23845">
      <c r="A23845" s="441">
        <v>45917.89602140046</v>
      </c>
      <c r="B23845" s="294" t="s">
        <v>10102</v>
      </c>
    </row>
    <row r="23846">
      <c r="A23846" s="441">
        <v>45917.89604224537</v>
      </c>
      <c r="B23846" s="294" t="s">
        <v>11298</v>
      </c>
    </row>
    <row r="23847">
      <c r="A23847" s="441">
        <v>45917.896295949075</v>
      </c>
      <c r="B23847" s="294" t="s">
        <v>11299</v>
      </c>
    </row>
    <row r="23848">
      <c r="A23848" s="441">
        <v>45917.89630006945</v>
      </c>
      <c r="B23848" s="294" t="s">
        <v>2274</v>
      </c>
    </row>
    <row r="23849">
      <c r="A23849" s="441">
        <v>45917.89630960648</v>
      </c>
      <c r="B23849" s="294" t="s">
        <v>9711</v>
      </c>
    </row>
    <row r="23850">
      <c r="A23850" s="441">
        <v>45917.896313888894</v>
      </c>
      <c r="B23850" s="294" t="s">
        <v>9714</v>
      </c>
    </row>
    <row r="23851">
      <c r="A23851" s="441">
        <v>45917.89631722222</v>
      </c>
      <c r="B23851" s="294" t="s">
        <v>9286</v>
      </c>
    </row>
    <row r="23852">
      <c r="A23852" s="441">
        <v>45917.89632048611</v>
      </c>
      <c r="B23852" s="294" t="s">
        <v>9287</v>
      </c>
    </row>
    <row r="23853">
      <c r="A23853" s="441">
        <v>45917.89650084491</v>
      </c>
      <c r="B23853" s="294" t="s">
        <v>2374</v>
      </c>
    </row>
    <row r="23854">
      <c r="A23854" s="441">
        <v>45917.896520740745</v>
      </c>
      <c r="B23854" s="294" t="s">
        <v>11300</v>
      </c>
    </row>
    <row r="23855">
      <c r="A23855" s="441">
        <v>45917.89655618055</v>
      </c>
      <c r="B23855" s="294" t="s">
        <v>2280</v>
      </c>
    </row>
    <row r="23856">
      <c r="A23856" s="441">
        <v>45917.89657258102</v>
      </c>
      <c r="B23856" s="294" t="s">
        <v>2281</v>
      </c>
    </row>
    <row r="23857">
      <c r="A23857" s="441">
        <v>45917.896704872684</v>
      </c>
      <c r="B23857" s="294" t="s">
        <v>10102</v>
      </c>
    </row>
    <row r="23858">
      <c r="A23858" s="441">
        <v>45917.89671017361</v>
      </c>
      <c r="B23858" s="294" t="s">
        <v>2285</v>
      </c>
    </row>
    <row r="23859">
      <c r="A23859" s="441">
        <v>45917.896715532406</v>
      </c>
      <c r="B23859" s="294" t="s">
        <v>11301</v>
      </c>
    </row>
    <row r="23860">
      <c r="A23860" s="441">
        <v>45917.89673869213</v>
      </c>
      <c r="B23860" s="294" t="s">
        <v>11302</v>
      </c>
    </row>
    <row r="23861">
      <c r="A23861" s="441">
        <v>45917.90428769676</v>
      </c>
      <c r="B23861" s="294" t="s">
        <v>10102</v>
      </c>
    </row>
    <row r="23862">
      <c r="A23862" s="441">
        <v>45917.91453952546</v>
      </c>
      <c r="B23862" s="294" t="s">
        <v>10102</v>
      </c>
    </row>
    <row r="23863">
      <c r="A23863" s="441">
        <v>45917.92371696759</v>
      </c>
      <c r="B23863" s="294" t="s">
        <v>10102</v>
      </c>
    </row>
    <row r="23864">
      <c r="A23864" s="441">
        <v>45917.92927179398</v>
      </c>
      <c r="B23864" s="294" t="s">
        <v>10102</v>
      </c>
    </row>
    <row r="23865">
      <c r="A23865" s="441">
        <v>45918.13007309027</v>
      </c>
      <c r="B23865" s="294" t="s">
        <v>11303</v>
      </c>
    </row>
    <row r="23866">
      <c r="A23866" s="441">
        <v>45918.130087233796</v>
      </c>
      <c r="B23866" s="294" t="s">
        <v>2275</v>
      </c>
    </row>
    <row r="23867">
      <c r="A23867" s="441">
        <v>45918.130100497685</v>
      </c>
      <c r="B23867" s="294" t="s">
        <v>2565</v>
      </c>
    </row>
    <row r="23868">
      <c r="A23868" s="441">
        <v>45918.13011484954</v>
      </c>
      <c r="B23868" s="294" t="s">
        <v>11304</v>
      </c>
    </row>
    <row r="23869">
      <c r="A23869" s="441">
        <v>45918.13012524306</v>
      </c>
      <c r="B23869" s="294" t="s">
        <v>2275</v>
      </c>
    </row>
    <row r="23870">
      <c r="A23870" s="441">
        <v>45918.130138506946</v>
      </c>
      <c r="B23870" s="294" t="s">
        <v>10102</v>
      </c>
    </row>
    <row r="23871">
      <c r="A23871" s="441">
        <v>45918.130164849536</v>
      </c>
      <c r="B23871" s="294" t="s">
        <v>11305</v>
      </c>
    </row>
    <row r="23872">
      <c r="A23872" s="441">
        <v>45918.130252083334</v>
      </c>
      <c r="B23872" s="294" t="s">
        <v>11306</v>
      </c>
    </row>
    <row r="23873">
      <c r="A23873" s="441">
        <v>45918.13025689815</v>
      </c>
      <c r="B23873" s="294" t="s">
        <v>2260</v>
      </c>
    </row>
    <row r="23874">
      <c r="A23874" s="441">
        <v>45918.13026153935</v>
      </c>
      <c r="B23874" s="294" t="s">
        <v>2927</v>
      </c>
    </row>
    <row r="23875">
      <c r="A23875" s="441">
        <v>45918.130265405096</v>
      </c>
      <c r="B23875" s="294" t="s">
        <v>2264</v>
      </c>
    </row>
    <row r="23876">
      <c r="A23876" s="441">
        <v>45918.13080506945</v>
      </c>
      <c r="B23876" s="294" t="s">
        <v>11307</v>
      </c>
    </row>
    <row r="23877">
      <c r="A23877" s="441">
        <v>45918.130809236114</v>
      </c>
      <c r="B23877" s="294" t="s">
        <v>2274</v>
      </c>
    </row>
    <row r="23878">
      <c r="A23878" s="441">
        <v>45918.130820289356</v>
      </c>
      <c r="B23878" s="294" t="s">
        <v>2275</v>
      </c>
    </row>
    <row r="23879">
      <c r="A23879" s="441">
        <v>45918.130824803244</v>
      </c>
      <c r="B23879" s="294" t="s">
        <v>2276</v>
      </c>
    </row>
    <row r="23880">
      <c r="A23880" s="441">
        <v>45918.13082896991</v>
      </c>
      <c r="B23880" s="294" t="s">
        <v>11308</v>
      </c>
    </row>
    <row r="23881">
      <c r="A23881" s="441">
        <v>45918.13083349537</v>
      </c>
      <c r="B23881" s="294" t="s">
        <v>11309</v>
      </c>
    </row>
    <row r="23882">
      <c r="A23882" s="441">
        <v>45918.13104107638</v>
      </c>
      <c r="B23882" s="294" t="s">
        <v>2278</v>
      </c>
    </row>
    <row r="23883">
      <c r="A23883" s="441">
        <v>45918.13105813657</v>
      </c>
      <c r="B23883" s="294" t="s">
        <v>11310</v>
      </c>
    </row>
    <row r="23884">
      <c r="A23884" s="441">
        <v>45918.1311097338</v>
      </c>
      <c r="B23884" s="294" t="s">
        <v>2280</v>
      </c>
    </row>
    <row r="23885">
      <c r="A23885" s="441">
        <v>45918.13112371528</v>
      </c>
      <c r="B23885" s="294" t="s">
        <v>2281</v>
      </c>
    </row>
    <row r="23886">
      <c r="A23886" s="441">
        <v>45918.13130494213</v>
      </c>
      <c r="B23886" s="294" t="s">
        <v>10102</v>
      </c>
    </row>
    <row r="23887">
      <c r="A23887" s="441">
        <v>45918.13130912037</v>
      </c>
      <c r="B23887" s="294" t="s">
        <v>2285</v>
      </c>
    </row>
    <row r="23888">
      <c r="A23888" s="441">
        <v>45918.13131491898</v>
      </c>
      <c r="B23888" s="294" t="s">
        <v>11311</v>
      </c>
    </row>
    <row r="23889">
      <c r="A23889" s="441">
        <v>45918.13132545139</v>
      </c>
      <c r="B23889" s="294" t="s">
        <v>11312</v>
      </c>
    </row>
    <row r="23890">
      <c r="A23890" s="441">
        <v>45918.14442641204</v>
      </c>
      <c r="B23890" s="294" t="s">
        <v>11313</v>
      </c>
    </row>
    <row r="23891">
      <c r="A23891" s="441">
        <v>45918.14443019676</v>
      </c>
      <c r="B23891" s="294" t="s">
        <v>2260</v>
      </c>
    </row>
    <row r="23892">
      <c r="A23892" s="441">
        <v>45918.144434120375</v>
      </c>
      <c r="B23892" s="294" t="s">
        <v>2414</v>
      </c>
    </row>
    <row r="23893">
      <c r="A23893" s="441">
        <v>45918.14443768519</v>
      </c>
      <c r="B23893" s="294" t="s">
        <v>2264</v>
      </c>
    </row>
    <row r="23894">
      <c r="A23894" s="441">
        <v>45918.25718068287</v>
      </c>
      <c r="B23894" s="294" t="s">
        <v>11314</v>
      </c>
    </row>
    <row r="23895">
      <c r="A23895" s="441">
        <v>45918.25725412037</v>
      </c>
      <c r="B23895" s="294" t="s">
        <v>10334</v>
      </c>
    </row>
    <row r="23896">
      <c r="A23896" s="441">
        <v>45918.375074456024</v>
      </c>
      <c r="B23896" s="294" t="s">
        <v>2290</v>
      </c>
    </row>
    <row r="23897">
      <c r="A23897" s="441">
        <v>45918.37511440972</v>
      </c>
      <c r="B23897" s="294" t="s">
        <v>2291</v>
      </c>
    </row>
    <row r="23898">
      <c r="A23898" s="441">
        <v>45918.72729091435</v>
      </c>
      <c r="B23898" s="294" t="s">
        <v>11315</v>
      </c>
    </row>
    <row r="23899">
      <c r="A23899" s="441">
        <v>45918.72729513889</v>
      </c>
      <c r="B23899" s="294" t="s">
        <v>2260</v>
      </c>
    </row>
    <row r="23900">
      <c r="A23900" s="441">
        <v>45918.72730834491</v>
      </c>
      <c r="B23900" s="294" t="s">
        <v>3127</v>
      </c>
    </row>
    <row r="23901">
      <c r="A23901" s="441">
        <v>45918.72731341435</v>
      </c>
      <c r="B23901" s="294" t="s">
        <v>2262</v>
      </c>
    </row>
    <row r="23902">
      <c r="A23902" s="441">
        <v>45918.727322673614</v>
      </c>
      <c r="B23902" s="294" t="s">
        <v>3128</v>
      </c>
    </row>
    <row r="23903">
      <c r="A23903" s="441">
        <v>45918.727338599536</v>
      </c>
      <c r="B23903" s="294" t="s">
        <v>2264</v>
      </c>
    </row>
    <row r="23904">
      <c r="A23904" s="441">
        <v>45918.7583693287</v>
      </c>
      <c r="B23904" s="294" t="s">
        <v>10638</v>
      </c>
    </row>
    <row r="23905">
      <c r="A23905" s="441">
        <v>45918.75837851852</v>
      </c>
      <c r="B23905" s="294" t="s">
        <v>10102</v>
      </c>
    </row>
    <row r="23906">
      <c r="A23906" s="441">
        <v>45918.75840178241</v>
      </c>
      <c r="B23906" s="294" t="s">
        <v>10102</v>
      </c>
    </row>
    <row r="23907">
      <c r="A23907" s="441">
        <v>45918.75840537037</v>
      </c>
      <c r="B23907" s="294" t="s">
        <v>10639</v>
      </c>
    </row>
    <row r="23908">
      <c r="A23908" s="441">
        <v>45918.75840986111</v>
      </c>
      <c r="B23908" s="294" t="s">
        <v>10116</v>
      </c>
    </row>
    <row r="23909">
      <c r="A23909" s="441">
        <v>45918.75841621528</v>
      </c>
      <c r="B23909" s="294" t="s">
        <v>10102</v>
      </c>
    </row>
    <row r="23910">
      <c r="A23910" s="441">
        <v>45918.75842049769</v>
      </c>
      <c r="B23910" s="294" t="s">
        <v>10117</v>
      </c>
    </row>
    <row r="23911">
      <c r="A23911" s="441">
        <v>45918.78814510416</v>
      </c>
      <c r="B23911" s="294" t="s">
        <v>11316</v>
      </c>
    </row>
    <row r="23912">
      <c r="A23912" s="441">
        <v>45918.78815903935</v>
      </c>
      <c r="B23912" s="294" t="s">
        <v>3152</v>
      </c>
    </row>
    <row r="23913">
      <c r="A23913" s="441">
        <v>45918.78816275463</v>
      </c>
      <c r="B23913" s="294" t="s">
        <v>5230</v>
      </c>
    </row>
    <row r="23914">
      <c r="A23914" s="441">
        <v>45918.78819144676</v>
      </c>
      <c r="B23914" s="294" t="s">
        <v>11317</v>
      </c>
    </row>
    <row r="23915">
      <c r="A23915" s="441">
        <v>45918.78819877315</v>
      </c>
      <c r="B23915" s="294" t="s">
        <v>3152</v>
      </c>
    </row>
    <row r="23916">
      <c r="A23916" s="441">
        <v>45918.78820552083</v>
      </c>
      <c r="B23916" s="294" t="s">
        <v>10102</v>
      </c>
    </row>
    <row r="23917">
      <c r="A23917" s="441">
        <v>45918.78822266204</v>
      </c>
      <c r="B23917" s="294" t="s">
        <v>11318</v>
      </c>
    </row>
    <row r="23918">
      <c r="A23918" s="441">
        <v>45918.78935501157</v>
      </c>
      <c r="B23918" s="294" t="s">
        <v>11319</v>
      </c>
    </row>
    <row r="23919">
      <c r="A23919" s="441">
        <v>45918.789358553244</v>
      </c>
      <c r="B23919" s="294" t="s">
        <v>2274</v>
      </c>
    </row>
    <row r="23920">
      <c r="A23920" s="441">
        <v>45918.789378182875</v>
      </c>
      <c r="B23920" s="294" t="s">
        <v>3152</v>
      </c>
    </row>
    <row r="23921">
      <c r="A23921" s="441">
        <v>45918.78938797454</v>
      </c>
      <c r="B23921" s="294" t="s">
        <v>3164</v>
      </c>
    </row>
    <row r="23922">
      <c r="A23922" s="441">
        <v>45918.78939207176</v>
      </c>
      <c r="B23922" s="294" t="s">
        <v>11308</v>
      </c>
    </row>
    <row r="23923">
      <c r="A23923" s="441">
        <v>45918.78940065972</v>
      </c>
      <c r="B23923" s="294" t="s">
        <v>11309</v>
      </c>
    </row>
    <row r="23924">
      <c r="A23924" s="441">
        <v>45918.78949805556</v>
      </c>
      <c r="B23924" s="294" t="s">
        <v>2333</v>
      </c>
    </row>
    <row r="23925">
      <c r="A23925" s="441">
        <v>45918.78951753472</v>
      </c>
      <c r="B23925" s="294" t="s">
        <v>11320</v>
      </c>
    </row>
    <row r="23926">
      <c r="A23926" s="441">
        <v>45918.78953106482</v>
      </c>
      <c r="B23926" s="294" t="s">
        <v>2280</v>
      </c>
    </row>
    <row r="23927">
      <c r="A23927" s="441">
        <v>45918.789541481485</v>
      </c>
      <c r="B23927" s="294" t="s">
        <v>2281</v>
      </c>
    </row>
    <row r="23928">
      <c r="A23928" s="441">
        <v>45918.7896034838</v>
      </c>
      <c r="B23928" s="294" t="s">
        <v>10102</v>
      </c>
    </row>
    <row r="23929">
      <c r="A23929" s="441">
        <v>45918.789607060186</v>
      </c>
      <c r="B23929" s="294" t="s">
        <v>2285</v>
      </c>
    </row>
    <row r="23930">
      <c r="A23930" s="441">
        <v>45918.78961155092</v>
      </c>
      <c r="B23930" s="294" t="s">
        <v>11321</v>
      </c>
    </row>
    <row r="23931">
      <c r="A23931" s="441">
        <v>45918.78962001158</v>
      </c>
      <c r="B23931" s="294" t="s">
        <v>11322</v>
      </c>
    </row>
    <row r="23932">
      <c r="A23932" s="441">
        <v>45918.89247535879</v>
      </c>
      <c r="B23932" s="294" t="s">
        <v>11323</v>
      </c>
    </row>
    <row r="23933">
      <c r="A23933" s="441">
        <v>45918.892481539355</v>
      </c>
      <c r="B23933" s="294" t="s">
        <v>2260</v>
      </c>
    </row>
    <row r="23934">
      <c r="A23934" s="441">
        <v>45918.8924859375</v>
      </c>
      <c r="B23934" s="294" t="s">
        <v>2323</v>
      </c>
    </row>
    <row r="23935">
      <c r="A23935" s="441">
        <v>45918.89249084491</v>
      </c>
      <c r="B23935" s="294" t="s">
        <v>2262</v>
      </c>
    </row>
    <row r="23936">
      <c r="A23936" s="441">
        <v>45918.892514085645</v>
      </c>
      <c r="B23936" s="294" t="s">
        <v>2324</v>
      </c>
    </row>
    <row r="23937">
      <c r="A23937" s="441">
        <v>45918.89252616898</v>
      </c>
      <c r="B23937" s="294" t="s">
        <v>2264</v>
      </c>
    </row>
    <row r="23938">
      <c r="A23938" s="441">
        <v>45918.89296633102</v>
      </c>
      <c r="B23938" s="294" t="s">
        <v>11324</v>
      </c>
    </row>
    <row r="23939">
      <c r="A23939" s="441">
        <v>45918.89297956019</v>
      </c>
      <c r="B23939" s="294" t="s">
        <v>2340</v>
      </c>
    </row>
    <row r="23940">
      <c r="A23940" s="441">
        <v>45918.89298232639</v>
      </c>
      <c r="B23940" s="294" t="s">
        <v>2677</v>
      </c>
    </row>
    <row r="23941">
      <c r="A23941" s="441">
        <v>45918.892989375</v>
      </c>
      <c r="B23941" s="294" t="s">
        <v>11325</v>
      </c>
    </row>
    <row r="23942">
      <c r="A23942" s="441">
        <v>45918.89299958333</v>
      </c>
      <c r="B23942" s="294" t="s">
        <v>2340</v>
      </c>
    </row>
    <row r="23943">
      <c r="A23943" s="441">
        <v>45918.893009629624</v>
      </c>
      <c r="B23943" s="294" t="s">
        <v>10102</v>
      </c>
    </row>
    <row r="23944">
      <c r="A23944" s="441">
        <v>45918.893020601856</v>
      </c>
      <c r="B23944" s="294" t="s">
        <v>11326</v>
      </c>
    </row>
    <row r="23945">
      <c r="A23945" s="441">
        <v>45918.89340376157</v>
      </c>
      <c r="B23945" s="294" t="s">
        <v>11327</v>
      </c>
    </row>
    <row r="23946">
      <c r="A23946" s="441">
        <v>45918.89340818287</v>
      </c>
      <c r="B23946" s="294" t="s">
        <v>2274</v>
      </c>
    </row>
    <row r="23947">
      <c r="A23947" s="441">
        <v>45918.89341938657</v>
      </c>
      <c r="B23947" s="294" t="s">
        <v>2340</v>
      </c>
    </row>
    <row r="23948">
      <c r="A23948" s="441">
        <v>45918.893423217596</v>
      </c>
      <c r="B23948" s="294" t="s">
        <v>2341</v>
      </c>
    </row>
    <row r="23949">
      <c r="A23949" s="441">
        <v>45918.89342688657</v>
      </c>
      <c r="B23949" s="294" t="s">
        <v>11308</v>
      </c>
    </row>
    <row r="23950">
      <c r="A23950" s="441">
        <v>45918.893430868055</v>
      </c>
      <c r="B23950" s="294" t="s">
        <v>11309</v>
      </c>
    </row>
    <row r="23951">
      <c r="A23951" s="441">
        <v>45918.89374804398</v>
      </c>
      <c r="B23951" s="294" t="s">
        <v>2342</v>
      </c>
    </row>
    <row r="23952">
      <c r="A23952" s="441">
        <v>45918.893777523146</v>
      </c>
      <c r="B23952" s="294" t="s">
        <v>11328</v>
      </c>
    </row>
    <row r="23953">
      <c r="A23953" s="441">
        <v>45918.89386646991</v>
      </c>
      <c r="B23953" s="294" t="s">
        <v>2280</v>
      </c>
    </row>
    <row r="23954">
      <c r="A23954" s="441">
        <v>45918.89387636574</v>
      </c>
      <c r="B23954" s="294" t="s">
        <v>2281</v>
      </c>
    </row>
    <row r="23955">
      <c r="A23955" s="441">
        <v>45918.89417914352</v>
      </c>
      <c r="B23955" s="294" t="s">
        <v>10102</v>
      </c>
    </row>
    <row r="23956">
      <c r="A23956" s="441">
        <v>45918.89418335648</v>
      </c>
      <c r="B23956" s="294" t="s">
        <v>2285</v>
      </c>
    </row>
    <row r="23957">
      <c r="A23957" s="441">
        <v>45918.8941887963</v>
      </c>
      <c r="B23957" s="294" t="s">
        <v>11329</v>
      </c>
    </row>
    <row r="23958">
      <c r="A23958" s="441">
        <v>45918.894197870366</v>
      </c>
      <c r="B23958" s="294" t="s">
        <v>11330</v>
      </c>
    </row>
    <row r="23959">
      <c r="A23959" s="441">
        <v>45918.99921256944</v>
      </c>
      <c r="B23959" s="294" t="s">
        <v>11331</v>
      </c>
    </row>
    <row r="23960">
      <c r="A23960" s="441">
        <v>45918.99921951389</v>
      </c>
      <c r="B23960" s="294" t="s">
        <v>2260</v>
      </c>
    </row>
    <row r="23961">
      <c r="A23961" s="441">
        <v>45918.99923119213</v>
      </c>
      <c r="B23961" s="294" t="s">
        <v>2593</v>
      </c>
    </row>
    <row r="23962">
      <c r="A23962" s="441">
        <v>45918.99923901621</v>
      </c>
      <c r="B23962" s="294" t="s">
        <v>2264</v>
      </c>
    </row>
    <row r="23963">
      <c r="A23963" s="441">
        <v>45919.001715185186</v>
      </c>
      <c r="B23963" s="294" t="s">
        <v>11332</v>
      </c>
    </row>
    <row r="23964">
      <c r="A23964" s="441">
        <v>45919.00171976852</v>
      </c>
      <c r="B23964" s="294" t="s">
        <v>2260</v>
      </c>
    </row>
    <row r="23965">
      <c r="A23965" s="441">
        <v>45919.00172373843</v>
      </c>
      <c r="B23965" s="294" t="s">
        <v>2593</v>
      </c>
    </row>
    <row r="23966">
      <c r="A23966" s="441">
        <v>45919.00172774306</v>
      </c>
      <c r="B23966" s="294" t="s">
        <v>2264</v>
      </c>
    </row>
    <row r="23967">
      <c r="A23967" s="441">
        <v>45919.03414283565</v>
      </c>
      <c r="B23967" s="294" t="s">
        <v>11333</v>
      </c>
    </row>
    <row r="23968">
      <c r="A23968" s="441">
        <v>45919.034147384256</v>
      </c>
      <c r="B23968" s="294" t="s">
        <v>2260</v>
      </c>
    </row>
    <row r="23969">
      <c r="A23969" s="441">
        <v>45919.034151087966</v>
      </c>
      <c r="B23969" s="294" t="s">
        <v>2550</v>
      </c>
    </row>
    <row r="23970">
      <c r="A23970" s="441">
        <v>45919.03415435185</v>
      </c>
      <c r="B23970" s="294" t="s">
        <v>2262</v>
      </c>
    </row>
    <row r="23971">
      <c r="A23971" s="441">
        <v>45919.03417443287</v>
      </c>
      <c r="B23971" s="294" t="s">
        <v>11334</v>
      </c>
    </row>
    <row r="23972">
      <c r="A23972" s="441">
        <v>45919.03418552083</v>
      </c>
      <c r="B23972" s="294" t="s">
        <v>2264</v>
      </c>
    </row>
    <row r="23973">
      <c r="A23973" s="441">
        <v>45919.03441832176</v>
      </c>
      <c r="B23973" s="294" t="s">
        <v>11335</v>
      </c>
    </row>
    <row r="23974">
      <c r="A23974" s="441">
        <v>45919.03442685185</v>
      </c>
      <c r="B23974" s="294" t="s">
        <v>2553</v>
      </c>
    </row>
    <row r="23975">
      <c r="A23975" s="441">
        <v>45919.03443086805</v>
      </c>
      <c r="B23975" s="294" t="s">
        <v>2554</v>
      </c>
    </row>
    <row r="23976">
      <c r="A23976" s="441">
        <v>45919.034438946765</v>
      </c>
      <c r="B23976" s="294" t="s">
        <v>11336</v>
      </c>
    </row>
    <row r="23977">
      <c r="A23977" s="441">
        <v>45919.03444657408</v>
      </c>
      <c r="B23977" s="294" t="s">
        <v>2553</v>
      </c>
    </row>
    <row r="23978">
      <c r="A23978" s="441">
        <v>45919.03445637731</v>
      </c>
      <c r="B23978" s="294" t="s">
        <v>10102</v>
      </c>
    </row>
    <row r="23979">
      <c r="A23979" s="441">
        <v>45919.03446791667</v>
      </c>
      <c r="B23979" s="294" t="s">
        <v>11337</v>
      </c>
    </row>
    <row r="23980">
      <c r="A23980" s="441">
        <v>45919.03574482639</v>
      </c>
      <c r="B23980" s="294" t="s">
        <v>11338</v>
      </c>
    </row>
    <row r="23981">
      <c r="A23981" s="441">
        <v>45919.03575652778</v>
      </c>
      <c r="B23981" s="294" t="s">
        <v>2274</v>
      </c>
    </row>
    <row r="23982">
      <c r="A23982" s="441">
        <v>45919.03576481482</v>
      </c>
      <c r="B23982" s="294" t="s">
        <v>2553</v>
      </c>
    </row>
    <row r="23983">
      <c r="A23983" s="441">
        <v>45919.0357818287</v>
      </c>
      <c r="B23983" s="294" t="s">
        <v>2558</v>
      </c>
    </row>
    <row r="23984">
      <c r="A23984" s="441">
        <v>45919.03578563657</v>
      </c>
      <c r="B23984" s="294" t="s">
        <v>11308</v>
      </c>
    </row>
    <row r="23985">
      <c r="A23985" s="441">
        <v>45919.03579026621</v>
      </c>
      <c r="B23985" s="294" t="s">
        <v>11309</v>
      </c>
    </row>
    <row r="23986">
      <c r="A23986" s="441">
        <v>45919.03589332176</v>
      </c>
      <c r="B23986" s="294" t="s">
        <v>2278</v>
      </c>
    </row>
    <row r="23987">
      <c r="A23987" s="441">
        <v>45919.035914155094</v>
      </c>
      <c r="B23987" s="294" t="s">
        <v>11339</v>
      </c>
    </row>
    <row r="23988">
      <c r="A23988" s="441">
        <v>45919.03593398148</v>
      </c>
      <c r="B23988" s="294" t="s">
        <v>2280</v>
      </c>
    </row>
    <row r="23989">
      <c r="A23989" s="441">
        <v>45919.03594984954</v>
      </c>
      <c r="B23989" s="294" t="s">
        <v>2281</v>
      </c>
    </row>
    <row r="23990">
      <c r="A23990" s="441">
        <v>45919.03602267361</v>
      </c>
      <c r="B23990" s="294" t="s">
        <v>10102</v>
      </c>
    </row>
    <row r="23991">
      <c r="A23991" s="441">
        <v>45919.0360289699</v>
      </c>
      <c r="B23991" s="294" t="s">
        <v>2285</v>
      </c>
    </row>
    <row r="23992">
      <c r="A23992" s="441">
        <v>45919.03603520834</v>
      </c>
      <c r="B23992" s="294" t="s">
        <v>11340</v>
      </c>
    </row>
    <row r="23993">
      <c r="A23993" s="441">
        <v>45919.036045138884</v>
      </c>
      <c r="B23993" s="294" t="s">
        <v>11341</v>
      </c>
    </row>
    <row r="23994">
      <c r="A23994" s="441">
        <v>45919.093875833336</v>
      </c>
      <c r="B23994" s="294" t="s">
        <v>11342</v>
      </c>
    </row>
    <row r="23995">
      <c r="A23995" s="441">
        <v>45919.09388752315</v>
      </c>
      <c r="B23995" s="294" t="s">
        <v>2828</v>
      </c>
    </row>
    <row r="23996">
      <c r="A23996" s="441">
        <v>45919.09390260417</v>
      </c>
      <c r="B23996" s="294" t="s">
        <v>2565</v>
      </c>
    </row>
    <row r="23997">
      <c r="A23997" s="441">
        <v>45919.09391459491</v>
      </c>
      <c r="B23997" s="294" t="s">
        <v>11343</v>
      </c>
    </row>
    <row r="23998">
      <c r="A23998" s="441">
        <v>45919.09392587963</v>
      </c>
      <c r="B23998" s="294" t="s">
        <v>2828</v>
      </c>
    </row>
    <row r="23999">
      <c r="A23999" s="441">
        <v>45919.09393567129</v>
      </c>
      <c r="B23999" s="294" t="s">
        <v>10102</v>
      </c>
    </row>
    <row r="24000">
      <c r="A24000" s="441">
        <v>45919.09395967593</v>
      </c>
      <c r="B24000" s="294" t="s">
        <v>11344</v>
      </c>
    </row>
    <row r="24001">
      <c r="A24001" s="441">
        <v>45919.09459795139</v>
      </c>
      <c r="B24001" s="294" t="s">
        <v>11345</v>
      </c>
    </row>
    <row r="24002">
      <c r="A24002" s="441">
        <v>45919.09460295139</v>
      </c>
      <c r="B24002" s="294" t="s">
        <v>2274</v>
      </c>
    </row>
    <row r="24003">
      <c r="A24003" s="441">
        <v>45919.09461503472</v>
      </c>
      <c r="B24003" s="294" t="s">
        <v>2828</v>
      </c>
    </row>
    <row r="24004">
      <c r="A24004" s="441">
        <v>45919.09462013889</v>
      </c>
      <c r="B24004" s="294" t="s">
        <v>2832</v>
      </c>
    </row>
    <row r="24005">
      <c r="A24005" s="441">
        <v>45919.0946244213</v>
      </c>
      <c r="B24005" s="294" t="s">
        <v>11308</v>
      </c>
    </row>
    <row r="24006">
      <c r="A24006" s="441">
        <v>45919.0946299537</v>
      </c>
      <c r="B24006" s="294" t="s">
        <v>11309</v>
      </c>
    </row>
    <row r="24007">
      <c r="A24007" s="441">
        <v>45919.09473082176</v>
      </c>
      <c r="B24007" s="294" t="s">
        <v>2374</v>
      </c>
    </row>
    <row r="24008">
      <c r="A24008" s="441">
        <v>45919.094756226856</v>
      </c>
      <c r="B24008" s="294" t="s">
        <v>11346</v>
      </c>
    </row>
    <row r="24009">
      <c r="A24009" s="441">
        <v>45919.09478703704</v>
      </c>
      <c r="B24009" s="294" t="s">
        <v>2280</v>
      </c>
    </row>
    <row r="24010">
      <c r="A24010" s="441">
        <v>45919.09480805555</v>
      </c>
      <c r="B24010" s="294" t="s">
        <v>2281</v>
      </c>
    </row>
    <row r="24011">
      <c r="A24011" s="441">
        <v>45919.09489835648</v>
      </c>
      <c r="B24011" s="294" t="s">
        <v>10102</v>
      </c>
    </row>
    <row r="24012">
      <c r="A24012" s="441">
        <v>45919.09490881945</v>
      </c>
      <c r="B24012" s="294" t="s">
        <v>2285</v>
      </c>
    </row>
    <row r="24013">
      <c r="A24013" s="441">
        <v>45919.09491672454</v>
      </c>
      <c r="B24013" s="294" t="s">
        <v>11347</v>
      </c>
    </row>
    <row r="24014">
      <c r="A24014" s="441">
        <v>45919.09493320602</v>
      </c>
      <c r="B24014" s="294" t="s">
        <v>11348</v>
      </c>
    </row>
    <row r="24015">
      <c r="A24015" s="441">
        <v>45919.24942685185</v>
      </c>
      <c r="B24015" s="294" t="s">
        <v>11349</v>
      </c>
    </row>
    <row r="24016">
      <c r="A24016" s="441">
        <v>45919.249432662036</v>
      </c>
      <c r="B24016" s="294" t="s">
        <v>2260</v>
      </c>
    </row>
    <row r="24017">
      <c r="A24017" s="441">
        <v>45919.24943646991</v>
      </c>
      <c r="B24017" s="294" t="s">
        <v>2293</v>
      </c>
    </row>
    <row r="24018">
      <c r="A24018" s="441">
        <v>45919.249439363426</v>
      </c>
      <c r="B24018" s="294" t="s">
        <v>2264</v>
      </c>
    </row>
    <row r="24019">
      <c r="A24019" s="441">
        <v>45919.25717990741</v>
      </c>
      <c r="B24019" s="294" t="s">
        <v>11350</v>
      </c>
    </row>
    <row r="24020">
      <c r="A24020" s="441">
        <v>45919.25724017361</v>
      </c>
      <c r="B24020" s="294" t="s">
        <v>11351</v>
      </c>
    </row>
    <row r="24021">
      <c r="A24021" s="441">
        <v>45919.25725108796</v>
      </c>
      <c r="B24021" s="294" t="s">
        <v>10102</v>
      </c>
    </row>
    <row r="24022">
      <c r="A24022" s="441">
        <v>45919.2766296412</v>
      </c>
      <c r="B24022" s="294" t="s">
        <v>11352</v>
      </c>
    </row>
    <row r="24023">
      <c r="A24023" s="441">
        <v>45919.27664574074</v>
      </c>
      <c r="B24023" s="294" t="s">
        <v>2625</v>
      </c>
    </row>
    <row r="24024">
      <c r="A24024" s="441">
        <v>45919.276649444444</v>
      </c>
      <c r="B24024" s="294" t="s">
        <v>2398</v>
      </c>
    </row>
    <row r="24025">
      <c r="A24025" s="441">
        <v>45919.276670046296</v>
      </c>
      <c r="B24025" s="294" t="s">
        <v>2399</v>
      </c>
    </row>
    <row r="24026">
      <c r="A24026" s="441">
        <v>45919.27668321759</v>
      </c>
      <c r="B24026" s="294" t="s">
        <v>2625</v>
      </c>
    </row>
    <row r="24027">
      <c r="A24027" s="441">
        <v>45919.2766909375</v>
      </c>
      <c r="B24027" s="294" t="s">
        <v>10102</v>
      </c>
    </row>
    <row r="24028">
      <c r="A24028" s="441">
        <v>45919.27670425926</v>
      </c>
      <c r="B24028" s="294" t="s">
        <v>11353</v>
      </c>
    </row>
    <row r="24029">
      <c r="A24029" s="441">
        <v>45919.27793435185</v>
      </c>
      <c r="B24029" s="294" t="s">
        <v>11354</v>
      </c>
    </row>
    <row r="24030">
      <c r="A24030" s="441">
        <v>45919.27793803241</v>
      </c>
      <c r="B24030" s="294" t="s">
        <v>2274</v>
      </c>
    </row>
    <row r="24031">
      <c r="A24031" s="441">
        <v>45919.27794664352</v>
      </c>
      <c r="B24031" s="294" t="s">
        <v>2625</v>
      </c>
    </row>
    <row r="24032">
      <c r="A24032" s="441">
        <v>45919.27795024306</v>
      </c>
      <c r="B24032" s="294" t="s">
        <v>2628</v>
      </c>
    </row>
    <row r="24033">
      <c r="A24033" s="441">
        <v>45919.27795366898</v>
      </c>
      <c r="B24033" s="294" t="s">
        <v>11308</v>
      </c>
    </row>
    <row r="24034">
      <c r="A24034" s="441">
        <v>45919.277957349535</v>
      </c>
      <c r="B24034" s="294" t="s">
        <v>11309</v>
      </c>
    </row>
    <row r="24035">
      <c r="A24035" s="441">
        <v>45919.278043715276</v>
      </c>
      <c r="B24035" s="294" t="s">
        <v>2342</v>
      </c>
    </row>
    <row r="24036">
      <c r="A24036" s="441">
        <v>45919.27805896991</v>
      </c>
      <c r="B24036" s="294" t="s">
        <v>11355</v>
      </c>
    </row>
    <row r="24037">
      <c r="A24037" s="441">
        <v>45919.2780753588</v>
      </c>
      <c r="B24037" s="294" t="s">
        <v>2280</v>
      </c>
    </row>
    <row r="24038">
      <c r="A24038" s="441">
        <v>45919.27809550926</v>
      </c>
      <c r="B24038" s="294" t="s">
        <v>2281</v>
      </c>
    </row>
    <row r="24039">
      <c r="A24039" s="441">
        <v>45919.27823486111</v>
      </c>
      <c r="B24039" s="294" t="s">
        <v>10102</v>
      </c>
    </row>
    <row r="24040">
      <c r="A24040" s="441">
        <v>45919.27825260417</v>
      </c>
      <c r="B24040" s="294" t="s">
        <v>2285</v>
      </c>
    </row>
    <row r="24041">
      <c r="A24041" s="441">
        <v>45919.278256944446</v>
      </c>
      <c r="B24041" s="294" t="s">
        <v>11356</v>
      </c>
    </row>
    <row r="24042">
      <c r="A24042" s="441">
        <v>45919.27826533565</v>
      </c>
      <c r="B24042" s="294" t="s">
        <v>11357</v>
      </c>
    </row>
    <row r="24043">
      <c r="A24043" s="441">
        <v>45919.35415645833</v>
      </c>
      <c r="B24043" s="294" t="s">
        <v>11358</v>
      </c>
    </row>
    <row r="24044">
      <c r="A24044" s="441">
        <v>45919.35416297454</v>
      </c>
      <c r="B24044" s="294" t="s">
        <v>2260</v>
      </c>
    </row>
    <row r="24045">
      <c r="A24045" s="441">
        <v>45919.35417489584</v>
      </c>
      <c r="B24045" s="294" t="s">
        <v>2414</v>
      </c>
    </row>
    <row r="24046">
      <c r="A24046" s="441">
        <v>45919.35418793981</v>
      </c>
      <c r="B24046" s="294" t="s">
        <v>2264</v>
      </c>
    </row>
    <row r="24047">
      <c r="A24047" s="441">
        <v>45919.35433346065</v>
      </c>
      <c r="B24047" s="294" t="s">
        <v>11359</v>
      </c>
    </row>
    <row r="24048">
      <c r="A24048" s="441">
        <v>45919.35433778935</v>
      </c>
      <c r="B24048" s="294" t="s">
        <v>2260</v>
      </c>
    </row>
    <row r="24049">
      <c r="A24049" s="441">
        <v>45919.35434207176</v>
      </c>
      <c r="B24049" s="294" t="s">
        <v>2414</v>
      </c>
    </row>
    <row r="24050">
      <c r="A24050" s="441">
        <v>45919.35434586805</v>
      </c>
      <c r="B24050" s="294" t="s">
        <v>2264</v>
      </c>
    </row>
    <row r="24051">
      <c r="A24051" s="441">
        <v>45919.357842847225</v>
      </c>
      <c r="B24051" s="294" t="s">
        <v>11360</v>
      </c>
    </row>
    <row r="24052">
      <c r="A24052" s="441">
        <v>45919.35785079861</v>
      </c>
      <c r="B24052" s="294" t="s">
        <v>2260</v>
      </c>
    </row>
    <row r="24053">
      <c r="A24053" s="441">
        <v>45919.35785697917</v>
      </c>
      <c r="B24053" s="294" t="s">
        <v>2414</v>
      </c>
    </row>
    <row r="24054">
      <c r="A24054" s="441">
        <v>45919.35786015046</v>
      </c>
      <c r="B24054" s="294" t="s">
        <v>2264</v>
      </c>
    </row>
    <row r="24055">
      <c r="A24055" s="441">
        <v>45919.37508005787</v>
      </c>
      <c r="B24055" s="294" t="s">
        <v>2290</v>
      </c>
    </row>
    <row r="24056">
      <c r="A24056" s="441">
        <v>45919.375457800925</v>
      </c>
      <c r="B24056" s="294" t="s">
        <v>2658</v>
      </c>
    </row>
    <row r="24057">
      <c r="A24057" s="441">
        <v>45919.375687685184</v>
      </c>
      <c r="B24057" s="294" t="s">
        <v>11361</v>
      </c>
    </row>
    <row r="24058">
      <c r="A24058" s="441">
        <v>45919.37573127315</v>
      </c>
      <c r="B24058" s="294" t="s">
        <v>11362</v>
      </c>
    </row>
    <row r="24059">
      <c r="A24059" s="441">
        <v>45919.37574875</v>
      </c>
      <c r="B24059" s="294" t="s">
        <v>10102</v>
      </c>
    </row>
    <row r="24060">
      <c r="A24060" s="441">
        <v>45919.37575622685</v>
      </c>
      <c r="B24060" s="294" t="s">
        <v>10102</v>
      </c>
    </row>
    <row r="24061">
      <c r="A24061" s="441">
        <v>45919.41068079861</v>
      </c>
      <c r="B24061" s="294" t="s">
        <v>11363</v>
      </c>
    </row>
    <row r="24062">
      <c r="A24062" s="441">
        <v>45919.41068900463</v>
      </c>
      <c r="B24062" s="294" t="s">
        <v>2603</v>
      </c>
    </row>
    <row r="24063">
      <c r="A24063" s="441">
        <v>45919.41070119213</v>
      </c>
      <c r="B24063" s="294" t="s">
        <v>2398</v>
      </c>
    </row>
    <row r="24064">
      <c r="A24064" s="441">
        <v>45919.41070871528</v>
      </c>
      <c r="B24064" s="294" t="s">
        <v>2399</v>
      </c>
    </row>
    <row r="24065">
      <c r="A24065" s="441">
        <v>45919.41073241898</v>
      </c>
      <c r="B24065" s="294" t="s">
        <v>2603</v>
      </c>
    </row>
    <row r="24066">
      <c r="A24066" s="441">
        <v>45919.4107549537</v>
      </c>
      <c r="B24066" s="294" t="s">
        <v>10102</v>
      </c>
    </row>
    <row r="24067">
      <c r="A24067" s="441">
        <v>45919.410776006946</v>
      </c>
      <c r="B24067" s="294" t="s">
        <v>11364</v>
      </c>
    </row>
    <row r="24068">
      <c r="A24068" s="441">
        <v>45919.41122432871</v>
      </c>
      <c r="B24068" s="294" t="s">
        <v>11365</v>
      </c>
    </row>
    <row r="24069">
      <c r="A24069" s="441">
        <v>45919.41123032407</v>
      </c>
      <c r="B24069" s="294" t="s">
        <v>9711</v>
      </c>
    </row>
    <row r="24070">
      <c r="A24070" s="441">
        <v>45919.41124109954</v>
      </c>
      <c r="B24070" s="294" t="s">
        <v>2398</v>
      </c>
    </row>
    <row r="24071">
      <c r="A24071" s="441">
        <v>45919.41125168982</v>
      </c>
      <c r="B24071" s="294" t="s">
        <v>2399</v>
      </c>
    </row>
    <row r="24072">
      <c r="A24072" s="441">
        <v>45919.411270798606</v>
      </c>
      <c r="B24072" s="294" t="s">
        <v>9711</v>
      </c>
    </row>
    <row r="24073">
      <c r="A24073" s="441">
        <v>45919.41127577546</v>
      </c>
      <c r="B24073" s="294" t="s">
        <v>10102</v>
      </c>
    </row>
    <row r="24074">
      <c r="A24074" s="441">
        <v>45919.411290324075</v>
      </c>
      <c r="B24074" s="294" t="s">
        <v>11366</v>
      </c>
    </row>
    <row r="24075">
      <c r="A24075" s="441">
        <v>45919.41182648148</v>
      </c>
      <c r="B24075" s="294" t="s">
        <v>11367</v>
      </c>
    </row>
    <row r="24076">
      <c r="A24076" s="441">
        <v>45919.411833171296</v>
      </c>
      <c r="B24076" s="294" t="s">
        <v>2426</v>
      </c>
    </row>
    <row r="24077">
      <c r="A24077" s="441">
        <v>45919.4118368287</v>
      </c>
      <c r="B24077" s="294" t="s">
        <v>2398</v>
      </c>
    </row>
    <row r="24078">
      <c r="A24078" s="441">
        <v>45919.411861643515</v>
      </c>
      <c r="B24078" s="294" t="s">
        <v>2399</v>
      </c>
    </row>
    <row r="24079">
      <c r="A24079" s="441">
        <v>45919.41186846065</v>
      </c>
      <c r="B24079" s="294" t="s">
        <v>2426</v>
      </c>
    </row>
    <row r="24080">
      <c r="A24080" s="441">
        <v>45919.41187326389</v>
      </c>
      <c r="B24080" s="294" t="s">
        <v>10102</v>
      </c>
    </row>
    <row r="24081">
      <c r="A24081" s="441">
        <v>45919.411885520836</v>
      </c>
      <c r="B24081" s="294" t="s">
        <v>11368</v>
      </c>
    </row>
    <row r="24082">
      <c r="A24082" s="441">
        <v>45919.41206635417</v>
      </c>
      <c r="B24082" s="294" t="s">
        <v>11369</v>
      </c>
    </row>
    <row r="24083">
      <c r="A24083" s="441">
        <v>45919.412093541665</v>
      </c>
      <c r="B24083" s="294" t="s">
        <v>2274</v>
      </c>
    </row>
    <row r="24084">
      <c r="A24084" s="441">
        <v>45919.412100648144</v>
      </c>
      <c r="B24084" s="294" t="s">
        <v>2603</v>
      </c>
    </row>
    <row r="24085">
      <c r="A24085" s="441">
        <v>45919.41210340278</v>
      </c>
      <c r="B24085" s="294" t="s">
        <v>2615</v>
      </c>
    </row>
    <row r="24086">
      <c r="A24086" s="441">
        <v>45919.41210686343</v>
      </c>
      <c r="B24086" s="294" t="s">
        <v>11308</v>
      </c>
    </row>
    <row r="24087">
      <c r="A24087" s="441">
        <v>45919.41210935185</v>
      </c>
      <c r="B24087" s="294" t="s">
        <v>11309</v>
      </c>
    </row>
    <row r="24088">
      <c r="A24088" s="441">
        <v>45919.412287060186</v>
      </c>
      <c r="B24088" s="294" t="s">
        <v>11370</v>
      </c>
    </row>
    <row r="24089">
      <c r="A24089" s="441">
        <v>45919.41229383102</v>
      </c>
      <c r="B24089" s="294" t="s">
        <v>3149</v>
      </c>
    </row>
    <row r="24090">
      <c r="A24090" s="441">
        <v>45919.41229759259</v>
      </c>
      <c r="B24090" s="294" t="s">
        <v>2398</v>
      </c>
    </row>
    <row r="24091">
      <c r="A24091" s="441">
        <v>45919.412303564815</v>
      </c>
      <c r="B24091" s="294" t="s">
        <v>2399</v>
      </c>
    </row>
    <row r="24092">
      <c r="A24092" s="441">
        <v>45919.41231006944</v>
      </c>
      <c r="B24092" s="294" t="s">
        <v>3149</v>
      </c>
    </row>
    <row r="24093">
      <c r="A24093" s="441">
        <v>45919.41231717593</v>
      </c>
      <c r="B24093" s="294" t="s">
        <v>10102</v>
      </c>
    </row>
    <row r="24094">
      <c r="A24094" s="441">
        <v>45919.41233141204</v>
      </c>
      <c r="B24094" s="294" t="s">
        <v>11371</v>
      </c>
    </row>
    <row r="24095">
      <c r="A24095" s="441">
        <v>45919.412414895836</v>
      </c>
      <c r="B24095" s="294" t="s">
        <v>2278</v>
      </c>
    </row>
    <row r="24096">
      <c r="A24096" s="441">
        <v>45919.41243003472</v>
      </c>
      <c r="B24096" s="294" t="s">
        <v>11372</v>
      </c>
    </row>
    <row r="24097">
      <c r="A24097" s="441">
        <v>45919.41250618055</v>
      </c>
      <c r="B24097" s="294" t="s">
        <v>2280</v>
      </c>
    </row>
    <row r="24098">
      <c r="A24098" s="441">
        <v>45919.41251524306</v>
      </c>
      <c r="B24098" s="294" t="s">
        <v>2281</v>
      </c>
    </row>
    <row r="24099">
      <c r="A24099" s="441">
        <v>45919.41259407408</v>
      </c>
      <c r="B24099" s="294" t="s">
        <v>11373</v>
      </c>
    </row>
    <row r="24100">
      <c r="A24100" s="441">
        <v>45919.41259739583</v>
      </c>
      <c r="B24100" s="294" t="s">
        <v>2274</v>
      </c>
    </row>
    <row r="24101">
      <c r="A24101" s="441">
        <v>45919.41262508102</v>
      </c>
      <c r="B24101" s="294" t="s">
        <v>2426</v>
      </c>
    </row>
    <row r="24102">
      <c r="A24102" s="441">
        <v>45919.412628125</v>
      </c>
      <c r="B24102" s="294" t="s">
        <v>2429</v>
      </c>
    </row>
    <row r="24103">
      <c r="A24103" s="441">
        <v>45919.412631342595</v>
      </c>
      <c r="B24103" s="294" t="s">
        <v>11308</v>
      </c>
    </row>
    <row r="24104">
      <c r="A24104" s="441">
        <v>45919.412634953704</v>
      </c>
      <c r="B24104" s="294" t="s">
        <v>11309</v>
      </c>
    </row>
    <row r="24105">
      <c r="A24105" s="441">
        <v>45919.41273793981</v>
      </c>
      <c r="B24105" s="294" t="s">
        <v>11374</v>
      </c>
    </row>
    <row r="24106">
      <c r="A24106" s="441">
        <v>45919.41274060185</v>
      </c>
      <c r="B24106" s="294" t="s">
        <v>2274</v>
      </c>
    </row>
    <row r="24107">
      <c r="A24107" s="441">
        <v>45919.41274806713</v>
      </c>
      <c r="B24107" s="294" t="s">
        <v>9711</v>
      </c>
    </row>
    <row r="24108">
      <c r="A24108" s="441">
        <v>45919.41275063658</v>
      </c>
      <c r="B24108" s="294" t="s">
        <v>9714</v>
      </c>
    </row>
    <row r="24109">
      <c r="A24109" s="441">
        <v>45919.41275335648</v>
      </c>
      <c r="B24109" s="294" t="s">
        <v>11308</v>
      </c>
    </row>
    <row r="24110">
      <c r="A24110" s="441">
        <v>45919.41275596065</v>
      </c>
      <c r="B24110" s="294" t="s">
        <v>11309</v>
      </c>
    </row>
    <row r="24111">
      <c r="A24111" s="441">
        <v>45919.41283208333</v>
      </c>
      <c r="B24111" s="294" t="s">
        <v>2767</v>
      </c>
    </row>
    <row r="24112">
      <c r="A24112" s="441">
        <v>45919.412849409724</v>
      </c>
      <c r="B24112" s="294" t="s">
        <v>11375</v>
      </c>
    </row>
    <row r="24113">
      <c r="A24113" s="441">
        <v>45919.4128528588</v>
      </c>
      <c r="B24113" s="294" t="s">
        <v>2374</v>
      </c>
    </row>
    <row r="24114">
      <c r="A24114" s="441">
        <v>45919.41286626157</v>
      </c>
      <c r="B24114" s="294" t="s">
        <v>11376</v>
      </c>
    </row>
    <row r="24115">
      <c r="A24115" s="441">
        <v>45919.412886446764</v>
      </c>
      <c r="B24115" s="294" t="s">
        <v>11377</v>
      </c>
    </row>
    <row r="24116">
      <c r="A24116" s="441">
        <v>45919.41289128472</v>
      </c>
      <c r="B24116" s="294" t="s">
        <v>2280</v>
      </c>
    </row>
    <row r="24117">
      <c r="A24117" s="441">
        <v>45919.412891932865</v>
      </c>
      <c r="B24117" s="294" t="s">
        <v>2468</v>
      </c>
    </row>
    <row r="24118">
      <c r="A24118" s="441">
        <v>45919.41289502315</v>
      </c>
      <c r="B24118" s="294" t="s">
        <v>2398</v>
      </c>
    </row>
    <row r="24119">
      <c r="A24119" s="441">
        <v>45919.41289965277</v>
      </c>
      <c r="B24119" s="294" t="s">
        <v>2281</v>
      </c>
    </row>
    <row r="24120">
      <c r="A24120" s="441">
        <v>45919.41290494213</v>
      </c>
      <c r="B24120" s="294" t="s">
        <v>2399</v>
      </c>
    </row>
    <row r="24121">
      <c r="A24121" s="441">
        <v>45919.41291067129</v>
      </c>
      <c r="B24121" s="294" t="s">
        <v>2468</v>
      </c>
    </row>
    <row r="24122">
      <c r="A24122" s="441">
        <v>45919.41291489583</v>
      </c>
      <c r="B24122" s="294" t="s">
        <v>10102</v>
      </c>
    </row>
    <row r="24123">
      <c r="A24123" s="441">
        <v>45919.41292966435</v>
      </c>
      <c r="B24123" s="294" t="s">
        <v>11378</v>
      </c>
    </row>
    <row r="24124">
      <c r="A24124" s="441">
        <v>45919.41300917824</v>
      </c>
      <c r="B24124" s="294" t="s">
        <v>10590</v>
      </c>
    </row>
    <row r="24125">
      <c r="A24125" s="441">
        <v>45919.413013067126</v>
      </c>
      <c r="B24125" s="294" t="s">
        <v>11379</v>
      </c>
    </row>
    <row r="24126">
      <c r="A24126" s="441">
        <v>45919.413084768516</v>
      </c>
      <c r="B24126" s="294" t="s">
        <v>11380</v>
      </c>
    </row>
    <row r="24127">
      <c r="A24127" s="441">
        <v>45919.41312297454</v>
      </c>
      <c r="B24127" s="294" t="s">
        <v>11380</v>
      </c>
    </row>
    <row r="24128">
      <c r="A24128" s="441">
        <v>45919.413233796295</v>
      </c>
      <c r="B24128" s="294" t="s">
        <v>11381</v>
      </c>
    </row>
    <row r="24129">
      <c r="A24129" s="441">
        <v>45919.41323802083</v>
      </c>
      <c r="B24129" s="294" t="s">
        <v>10208</v>
      </c>
    </row>
    <row r="24130">
      <c r="A24130" s="441">
        <v>45919.41324685185</v>
      </c>
      <c r="B24130" s="294" t="s">
        <v>11382</v>
      </c>
    </row>
    <row r="24131">
      <c r="A24131" s="441">
        <v>45919.413246689815</v>
      </c>
      <c r="B24131" s="294" t="s">
        <v>10102</v>
      </c>
    </row>
    <row r="24132">
      <c r="A24132" s="441">
        <v>45919.41324982639</v>
      </c>
      <c r="B24132" s="294" t="s">
        <v>2285</v>
      </c>
    </row>
    <row r="24133">
      <c r="A24133" s="441">
        <v>45919.413250833335</v>
      </c>
      <c r="B24133" s="294" t="s">
        <v>10208</v>
      </c>
    </row>
    <row r="24134">
      <c r="A24134" s="441">
        <v>45919.413254375</v>
      </c>
      <c r="B24134" s="294" t="s">
        <v>11383</v>
      </c>
    </row>
    <row r="24135">
      <c r="A24135" s="441">
        <v>45919.413258472225</v>
      </c>
      <c r="B24135" s="294" t="s">
        <v>10102</v>
      </c>
    </row>
    <row r="24136">
      <c r="A24136" s="441">
        <v>45919.41326480324</v>
      </c>
      <c r="B24136" s="294" t="s">
        <v>11384</v>
      </c>
    </row>
    <row r="24137">
      <c r="A24137" s="441">
        <v>45919.413261180554</v>
      </c>
      <c r="B24137" s="294" t="s">
        <v>2285</v>
      </c>
    </row>
    <row r="24138">
      <c r="A24138" s="441">
        <v>45919.41327341435</v>
      </c>
      <c r="B24138" s="294" t="s">
        <v>11385</v>
      </c>
    </row>
    <row r="24139">
      <c r="A24139" s="441">
        <v>45919.41328306713</v>
      </c>
      <c r="B24139" s="294" t="s">
        <v>11386</v>
      </c>
    </row>
    <row r="24140">
      <c r="A24140" s="441">
        <v>45919.413360983795</v>
      </c>
      <c r="B24140" s="294" t="s">
        <v>2374</v>
      </c>
    </row>
    <row r="24141">
      <c r="A24141" s="441">
        <v>45919.413375752316</v>
      </c>
      <c r="B24141" s="294" t="s">
        <v>11387</v>
      </c>
    </row>
    <row r="24142">
      <c r="A24142" s="441">
        <v>45919.41357159722</v>
      </c>
      <c r="B24142" s="294" t="s">
        <v>2280</v>
      </c>
    </row>
    <row r="24143">
      <c r="A24143" s="441">
        <v>45919.41358039352</v>
      </c>
      <c r="B24143" s="294" t="s">
        <v>2281</v>
      </c>
    </row>
    <row r="24144">
      <c r="A24144" s="441">
        <v>45919.41391122685</v>
      </c>
      <c r="B24144" s="294" t="s">
        <v>11388</v>
      </c>
    </row>
    <row r="24145">
      <c r="A24145" s="441">
        <v>45919.413913993056</v>
      </c>
      <c r="B24145" s="294" t="s">
        <v>2274</v>
      </c>
    </row>
    <row r="24146">
      <c r="A24146" s="441">
        <v>45919.41392133102</v>
      </c>
      <c r="B24146" s="294" t="s">
        <v>3149</v>
      </c>
    </row>
    <row r="24147">
      <c r="A24147" s="441">
        <v>45919.41392378473</v>
      </c>
      <c r="B24147" s="294" t="s">
        <v>3155</v>
      </c>
    </row>
    <row r="24148">
      <c r="A24148" s="441">
        <v>45919.413926875</v>
      </c>
      <c r="B24148" s="294" t="s">
        <v>11308</v>
      </c>
    </row>
    <row r="24149">
      <c r="A24149" s="441">
        <v>45919.41394107639</v>
      </c>
      <c r="B24149" s="294" t="s">
        <v>11309</v>
      </c>
    </row>
    <row r="24150">
      <c r="A24150" s="441">
        <v>45919.41399137731</v>
      </c>
      <c r="B24150" s="294" t="s">
        <v>11389</v>
      </c>
    </row>
    <row r="24151">
      <c r="A24151" s="441">
        <v>45919.41400283565</v>
      </c>
      <c r="B24151" s="294" t="s">
        <v>2274</v>
      </c>
    </row>
    <row r="24152">
      <c r="A24152" s="441">
        <v>45919.41400899306</v>
      </c>
      <c r="B24152" s="294" t="s">
        <v>2468</v>
      </c>
    </row>
    <row r="24153">
      <c r="A24153" s="441">
        <v>45919.41401148148</v>
      </c>
      <c r="B24153" s="294" t="s">
        <v>2482</v>
      </c>
    </row>
    <row r="24154">
      <c r="A24154" s="441">
        <v>45919.4140141088</v>
      </c>
      <c r="B24154" s="294" t="s">
        <v>11146</v>
      </c>
    </row>
    <row r="24155">
      <c r="A24155" s="441">
        <v>45919.41401678241</v>
      </c>
      <c r="B24155" s="294" t="s">
        <v>11147</v>
      </c>
    </row>
    <row r="24156">
      <c r="A24156" s="441">
        <v>45919.41408429398</v>
      </c>
      <c r="B24156" s="294" t="s">
        <v>2374</v>
      </c>
    </row>
    <row r="24157">
      <c r="A24157" s="441">
        <v>45919.414090509264</v>
      </c>
      <c r="B24157" s="294" t="s">
        <v>11390</v>
      </c>
    </row>
    <row r="24158">
      <c r="A24158" s="441">
        <v>45919.41409708333</v>
      </c>
      <c r="B24158" s="294" t="s">
        <v>2515</v>
      </c>
    </row>
    <row r="24159">
      <c r="A24159" s="441">
        <v>45919.41409795139</v>
      </c>
      <c r="B24159" s="294" t="s">
        <v>11391</v>
      </c>
    </row>
    <row r="24160">
      <c r="A24160" s="441">
        <v>45919.414100243055</v>
      </c>
      <c r="B24160" s="294" t="s">
        <v>2398</v>
      </c>
    </row>
    <row r="24161">
      <c r="A24161" s="441">
        <v>45919.41411061343</v>
      </c>
      <c r="B24161" s="294" t="s">
        <v>2399</v>
      </c>
    </row>
    <row r="24162">
      <c r="A24162" s="441">
        <v>45919.41411721065</v>
      </c>
      <c r="B24162" s="294" t="s">
        <v>2515</v>
      </c>
    </row>
    <row r="24163">
      <c r="A24163" s="441">
        <v>45919.4141222801</v>
      </c>
      <c r="B24163" s="294" t="s">
        <v>10102</v>
      </c>
    </row>
    <row r="24164">
      <c r="A24164" s="441">
        <v>45919.41413628472</v>
      </c>
      <c r="B24164" s="294" t="s">
        <v>2280</v>
      </c>
    </row>
    <row r="24165">
      <c r="A24165" s="441">
        <v>45919.41414422454</v>
      </c>
      <c r="B24165" s="294" t="s">
        <v>2281</v>
      </c>
    </row>
    <row r="24166">
      <c r="A24166" s="441">
        <v>45919.414144236114</v>
      </c>
      <c r="B24166" s="294" t="s">
        <v>11392</v>
      </c>
    </row>
    <row r="24167">
      <c r="A24167" s="441">
        <v>45919.41425621528</v>
      </c>
      <c r="B24167" s="294" t="s">
        <v>2342</v>
      </c>
    </row>
    <row r="24168">
      <c r="A24168" s="441">
        <v>45919.41427111111</v>
      </c>
      <c r="B24168" s="294" t="s">
        <v>11393</v>
      </c>
    </row>
    <row r="24169">
      <c r="A24169" s="441">
        <v>45919.41428445602</v>
      </c>
      <c r="B24169" s="294" t="s">
        <v>3157</v>
      </c>
    </row>
    <row r="24170">
      <c r="A24170" s="441">
        <v>45919.414288935186</v>
      </c>
      <c r="B24170" s="294" t="s">
        <v>11394</v>
      </c>
    </row>
    <row r="24171">
      <c r="A24171" s="441">
        <v>45919.41433252315</v>
      </c>
      <c r="B24171" s="294" t="s">
        <v>2280</v>
      </c>
    </row>
    <row r="24172">
      <c r="A24172" s="441">
        <v>45919.41436760417</v>
      </c>
      <c r="B24172" s="294" t="s">
        <v>2281</v>
      </c>
    </row>
    <row r="24173">
      <c r="A24173" s="441">
        <v>45919.41439027777</v>
      </c>
      <c r="B24173" s="294" t="s">
        <v>2431</v>
      </c>
    </row>
    <row r="24174">
      <c r="A24174" s="441">
        <v>45919.414397025466</v>
      </c>
      <c r="B24174" s="294" t="s">
        <v>11395</v>
      </c>
    </row>
    <row r="24175">
      <c r="A24175" s="441">
        <v>45919.41446645833</v>
      </c>
      <c r="B24175" s="294" t="s">
        <v>10208</v>
      </c>
    </row>
    <row r="24176">
      <c r="A24176" s="441">
        <v>45919.414480266205</v>
      </c>
      <c r="B24176" s="294" t="s">
        <v>10102</v>
      </c>
    </row>
    <row r="24177">
      <c r="A24177" s="441">
        <v>45919.41448328704</v>
      </c>
      <c r="B24177" s="294" t="s">
        <v>2285</v>
      </c>
    </row>
    <row r="24178">
      <c r="A24178" s="441">
        <v>45919.41448706019</v>
      </c>
      <c r="B24178" s="294" t="s">
        <v>11396</v>
      </c>
    </row>
    <row r="24179">
      <c r="A24179" s="441">
        <v>45919.41449473379</v>
      </c>
      <c r="B24179" s="294" t="s">
        <v>11397</v>
      </c>
    </row>
    <row r="24180">
      <c r="A24180" s="441">
        <v>45919.41462791667</v>
      </c>
      <c r="B24180" s="294" t="s">
        <v>10102</v>
      </c>
    </row>
    <row r="24181">
      <c r="A24181" s="441">
        <v>45919.4146333449</v>
      </c>
      <c r="B24181" s="294" t="s">
        <v>2285</v>
      </c>
    </row>
    <row r="24182">
      <c r="A24182" s="441">
        <v>45919.414637951384</v>
      </c>
      <c r="B24182" s="294" t="s">
        <v>11398</v>
      </c>
    </row>
    <row r="24183">
      <c r="A24183" s="441">
        <v>45919.41465032408</v>
      </c>
      <c r="B24183" s="294" t="s">
        <v>11399</v>
      </c>
    </row>
    <row r="24184">
      <c r="A24184" s="441">
        <v>45919.41482204861</v>
      </c>
      <c r="B24184" s="294" t="s">
        <v>11400</v>
      </c>
    </row>
    <row r="24185">
      <c r="A24185" s="441">
        <v>45919.41482416667</v>
      </c>
      <c r="B24185" s="294" t="s">
        <v>2274</v>
      </c>
    </row>
    <row r="24186">
      <c r="A24186" s="441">
        <v>45919.41482951389</v>
      </c>
      <c r="B24186" s="294" t="s">
        <v>2515</v>
      </c>
    </row>
    <row r="24187">
      <c r="A24187" s="441">
        <v>45919.41483165509</v>
      </c>
      <c r="B24187" s="294" t="s">
        <v>2518</v>
      </c>
    </row>
    <row r="24188">
      <c r="A24188" s="441">
        <v>45919.414833726856</v>
      </c>
      <c r="B24188" s="294" t="s">
        <v>11146</v>
      </c>
    </row>
    <row r="24189">
      <c r="A24189" s="441">
        <v>45919.41483569445</v>
      </c>
      <c r="B24189" s="294" t="s">
        <v>11147</v>
      </c>
    </row>
    <row r="24190">
      <c r="A24190" s="441">
        <v>45919.41501163194</v>
      </c>
      <c r="B24190" s="294" t="s">
        <v>2342</v>
      </c>
    </row>
    <row r="24191">
      <c r="A24191" s="441">
        <v>45919.415022650464</v>
      </c>
      <c r="B24191" s="294" t="s">
        <v>11401</v>
      </c>
    </row>
    <row r="24192">
      <c r="A24192" s="441">
        <v>45919.4150465625</v>
      </c>
      <c r="B24192" s="294" t="s">
        <v>11402</v>
      </c>
    </row>
    <row r="24193">
      <c r="A24193" s="441">
        <v>45919.41505974537</v>
      </c>
      <c r="B24193" s="294" t="s">
        <v>2280</v>
      </c>
    </row>
    <row r="24194">
      <c r="A24194" s="441">
        <v>45919.41507299768</v>
      </c>
      <c r="B24194" s="294" t="s">
        <v>2281</v>
      </c>
    </row>
    <row r="24195">
      <c r="A24195" s="441">
        <v>45919.41522956018</v>
      </c>
      <c r="B24195" s="294" t="s">
        <v>10102</v>
      </c>
    </row>
    <row r="24196">
      <c r="A24196" s="441">
        <v>45919.41523159722</v>
      </c>
      <c r="B24196" s="294" t="s">
        <v>2285</v>
      </c>
    </row>
    <row r="24197">
      <c r="A24197" s="441">
        <v>45919.4152350463</v>
      </c>
      <c r="B24197" s="294" t="s">
        <v>11403</v>
      </c>
    </row>
    <row r="24198">
      <c r="A24198" s="441">
        <v>45919.41524241898</v>
      </c>
      <c r="B24198" s="294" t="s">
        <v>11404</v>
      </c>
    </row>
    <row r="24199">
      <c r="A24199" s="441">
        <v>45919.41536423611</v>
      </c>
      <c r="B24199" s="294" t="s">
        <v>11405</v>
      </c>
    </row>
    <row r="24200">
      <c r="A24200" s="441">
        <v>45919.41537675926</v>
      </c>
      <c r="B24200" s="294" t="s">
        <v>10208</v>
      </c>
    </row>
    <row r="24201">
      <c r="A24201" s="441">
        <v>45919.41538726852</v>
      </c>
      <c r="B24201" s="294" t="s">
        <v>10102</v>
      </c>
    </row>
    <row r="24202">
      <c r="A24202" s="441">
        <v>45919.41539613426</v>
      </c>
      <c r="B24202" s="294" t="s">
        <v>2285</v>
      </c>
    </row>
    <row r="24203">
      <c r="A24203" s="441">
        <v>45919.41540140046</v>
      </c>
      <c r="B24203" s="294" t="s">
        <v>11406</v>
      </c>
    </row>
    <row r="24204">
      <c r="A24204" s="441">
        <v>45919.41541027778</v>
      </c>
      <c r="B24204" s="294" t="s">
        <v>11407</v>
      </c>
    </row>
    <row r="24205">
      <c r="A24205" s="441">
        <v>45919.42787241898</v>
      </c>
      <c r="B24205" s="294" t="s">
        <v>11408</v>
      </c>
    </row>
    <row r="24206">
      <c r="A24206" s="441">
        <v>45919.42787756944</v>
      </c>
      <c r="B24206" s="294" t="s">
        <v>2426</v>
      </c>
    </row>
    <row r="24207">
      <c r="A24207" s="441">
        <v>45919.427885625</v>
      </c>
      <c r="B24207" s="294" t="s">
        <v>2398</v>
      </c>
    </row>
    <row r="24208">
      <c r="A24208" s="441">
        <v>45919.427914513886</v>
      </c>
      <c r="B24208" s="294" t="s">
        <v>2399</v>
      </c>
    </row>
    <row r="24209">
      <c r="A24209" s="441">
        <v>45919.427925474534</v>
      </c>
      <c r="B24209" s="294" t="s">
        <v>2426</v>
      </c>
    </row>
    <row r="24210">
      <c r="A24210" s="441">
        <v>45919.42793546296</v>
      </c>
      <c r="B24210" s="294" t="s">
        <v>10102</v>
      </c>
    </row>
    <row r="24211">
      <c r="A24211" s="441">
        <v>45919.427947337965</v>
      </c>
      <c r="B24211" s="294" t="s">
        <v>11409</v>
      </c>
    </row>
    <row r="24212">
      <c r="A24212" s="441">
        <v>45919.429280543976</v>
      </c>
      <c r="B24212" s="294" t="s">
        <v>11410</v>
      </c>
    </row>
    <row r="24213">
      <c r="A24213" s="441">
        <v>45919.42928302083</v>
      </c>
      <c r="B24213" s="294" t="s">
        <v>2274</v>
      </c>
    </row>
    <row r="24214">
      <c r="A24214" s="441">
        <v>45919.429288506944</v>
      </c>
      <c r="B24214" s="294" t="s">
        <v>2426</v>
      </c>
    </row>
    <row r="24215">
      <c r="A24215" s="441">
        <v>45919.42929061342</v>
      </c>
      <c r="B24215" s="294" t="s">
        <v>2429</v>
      </c>
    </row>
    <row r="24216">
      <c r="A24216" s="441">
        <v>45919.42929273148</v>
      </c>
      <c r="B24216" s="294" t="s">
        <v>11308</v>
      </c>
    </row>
    <row r="24217">
      <c r="A24217" s="441">
        <v>45919.42929494213</v>
      </c>
      <c r="B24217" s="294" t="s">
        <v>11309</v>
      </c>
    </row>
    <row r="24218">
      <c r="A24218" s="441">
        <v>45919.42942107639</v>
      </c>
      <c r="B24218" s="294" t="s">
        <v>11411</v>
      </c>
    </row>
    <row r="24219">
      <c r="A24219" s="441">
        <v>45919.42942814815</v>
      </c>
      <c r="B24219" s="294" t="s">
        <v>11412</v>
      </c>
    </row>
    <row r="24220">
      <c r="A24220" s="441">
        <v>45919.42943646991</v>
      </c>
      <c r="B24220" s="294" t="s">
        <v>11413</v>
      </c>
    </row>
    <row r="24221">
      <c r="A24221" s="441">
        <v>45919.42945473379</v>
      </c>
      <c r="B24221" s="294" t="s">
        <v>11414</v>
      </c>
    </row>
    <row r="24222">
      <c r="A24222" s="441">
        <v>45919.42946109954</v>
      </c>
      <c r="B24222" s="294" t="s">
        <v>2374</v>
      </c>
    </row>
    <row r="24223">
      <c r="A24223" s="441">
        <v>45919.429473703705</v>
      </c>
      <c r="B24223" s="294" t="s">
        <v>11387</v>
      </c>
    </row>
    <row r="24224">
      <c r="A24224" s="441">
        <v>45919.429498576385</v>
      </c>
      <c r="B24224" s="294" t="s">
        <v>11415</v>
      </c>
    </row>
    <row r="24225">
      <c r="A24225" s="441">
        <v>45919.42951125</v>
      </c>
      <c r="B24225" s="294" t="s">
        <v>2355</v>
      </c>
    </row>
    <row r="24226">
      <c r="A24226" s="441">
        <v>45919.42951362269</v>
      </c>
      <c r="B24226" s="294" t="s">
        <v>11416</v>
      </c>
    </row>
    <row r="24227">
      <c r="A24227" s="441">
        <v>45919.42963568287</v>
      </c>
      <c r="B24227" s="294" t="s">
        <v>2431</v>
      </c>
    </row>
    <row r="24228">
      <c r="A24228" s="441">
        <v>45919.42963983797</v>
      </c>
      <c r="B24228" s="294" t="s">
        <v>11395</v>
      </c>
    </row>
    <row r="24229">
      <c r="A24229" s="441">
        <v>45919.42977393519</v>
      </c>
      <c r="B24229" s="294" t="s">
        <v>11417</v>
      </c>
    </row>
    <row r="24230">
      <c r="A24230" s="441">
        <v>45919.429818125005</v>
      </c>
      <c r="B24230" s="294" t="s">
        <v>11418</v>
      </c>
    </row>
    <row r="24231">
      <c r="A24231" s="441">
        <v>45919.42992866898</v>
      </c>
      <c r="B24231" s="294" t="s">
        <v>11405</v>
      </c>
    </row>
    <row r="24232">
      <c r="A24232" s="441">
        <v>45919.42993229166</v>
      </c>
      <c r="B24232" s="294" t="s">
        <v>10208</v>
      </c>
    </row>
    <row r="24233">
      <c r="A24233" s="441">
        <v>45919.429937928246</v>
      </c>
      <c r="B24233" s="294" t="s">
        <v>10102</v>
      </c>
    </row>
    <row r="24234">
      <c r="A24234" s="441">
        <v>45919.429940243055</v>
      </c>
      <c r="B24234" s="294" t="s">
        <v>2285</v>
      </c>
    </row>
    <row r="24235">
      <c r="A24235" s="441">
        <v>45919.42994391204</v>
      </c>
      <c r="B24235" s="294" t="s">
        <v>11419</v>
      </c>
    </row>
    <row r="24236">
      <c r="A24236" s="441">
        <v>45919.42995181713</v>
      </c>
      <c r="B24236" s="294" t="s">
        <v>11420</v>
      </c>
    </row>
    <row r="24237">
      <c r="A24237" s="441">
        <v>45919.488159409724</v>
      </c>
      <c r="B24237" s="294" t="s">
        <v>11421</v>
      </c>
    </row>
    <row r="24238">
      <c r="A24238" s="441">
        <v>45919.488167662035</v>
      </c>
      <c r="B24238" s="294" t="s">
        <v>2739</v>
      </c>
    </row>
    <row r="24239">
      <c r="A24239" s="441">
        <v>45919.488183587964</v>
      </c>
      <c r="B24239" s="294" t="s">
        <v>2740</v>
      </c>
    </row>
    <row r="24240">
      <c r="A24240" s="441">
        <v>45919.48819527778</v>
      </c>
      <c r="B24240" s="294" t="s">
        <v>11422</v>
      </c>
    </row>
    <row r="24241">
      <c r="A24241" s="441">
        <v>45919.48820291666</v>
      </c>
      <c r="B24241" s="294" t="s">
        <v>2739</v>
      </c>
    </row>
    <row r="24242">
      <c r="A24242" s="441">
        <v>45919.48820841435</v>
      </c>
      <c r="B24242" s="294" t="s">
        <v>10102</v>
      </c>
    </row>
    <row r="24243">
      <c r="A24243" s="441">
        <v>45919.48822322917</v>
      </c>
      <c r="B24243" s="294" t="s">
        <v>11423</v>
      </c>
    </row>
    <row r="24244">
      <c r="A24244" s="441">
        <v>45919.4886446412</v>
      </c>
      <c r="B24244" s="294" t="s">
        <v>11424</v>
      </c>
    </row>
    <row r="24245">
      <c r="A24245" s="441">
        <v>45919.48864792824</v>
      </c>
      <c r="B24245" s="294" t="s">
        <v>2274</v>
      </c>
    </row>
    <row r="24246">
      <c r="A24246" s="441">
        <v>45919.488655277775</v>
      </c>
      <c r="B24246" s="294" t="s">
        <v>2739</v>
      </c>
    </row>
    <row r="24247">
      <c r="A24247" s="441">
        <v>45919.48865854167</v>
      </c>
      <c r="B24247" s="294" t="s">
        <v>2744</v>
      </c>
    </row>
    <row r="24248">
      <c r="A24248" s="441">
        <v>45919.488661655094</v>
      </c>
      <c r="B24248" s="294" t="s">
        <v>11425</v>
      </c>
    </row>
    <row r="24249">
      <c r="A24249" s="441">
        <v>45919.48866469908</v>
      </c>
      <c r="B24249" s="294" t="s">
        <v>11426</v>
      </c>
    </row>
    <row r="24250">
      <c r="A24250" s="441">
        <v>45919.488821446765</v>
      </c>
      <c r="B24250" s="294" t="s">
        <v>2342</v>
      </c>
    </row>
    <row r="24251">
      <c r="A24251" s="441">
        <v>45919.488849664354</v>
      </c>
      <c r="B24251" s="294" t="s">
        <v>11427</v>
      </c>
    </row>
    <row r="24252">
      <c r="A24252" s="441">
        <v>45919.488878530094</v>
      </c>
      <c r="B24252" s="294" t="s">
        <v>2280</v>
      </c>
    </row>
    <row r="24253">
      <c r="A24253" s="441">
        <v>45919.48889069444</v>
      </c>
      <c r="B24253" s="294" t="s">
        <v>2281</v>
      </c>
    </row>
    <row r="24254">
      <c r="A24254" s="441">
        <v>45919.48900375</v>
      </c>
      <c r="B24254" s="294" t="s">
        <v>10102</v>
      </c>
    </row>
    <row r="24255">
      <c r="A24255" s="441">
        <v>45919.489007303244</v>
      </c>
      <c r="B24255" s="294" t="s">
        <v>2285</v>
      </c>
    </row>
    <row r="24256">
      <c r="A24256" s="441">
        <v>45919.489011990736</v>
      </c>
      <c r="B24256" s="294" t="s">
        <v>11428</v>
      </c>
    </row>
    <row r="24257">
      <c r="A24257" s="441">
        <v>45919.48902204861</v>
      </c>
      <c r="B24257" s="294" t="s">
        <v>11429</v>
      </c>
    </row>
    <row r="24258">
      <c r="A24258" s="441">
        <v>45919.559882939815</v>
      </c>
      <c r="B24258" s="294" t="s">
        <v>11430</v>
      </c>
    </row>
    <row r="24259">
      <c r="A24259" s="441">
        <v>45919.559886874995</v>
      </c>
      <c r="B24259" s="294" t="s">
        <v>2260</v>
      </c>
    </row>
    <row r="24260">
      <c r="A24260" s="441">
        <v>45919.55988969907</v>
      </c>
      <c r="B24260" s="294" t="s">
        <v>2463</v>
      </c>
    </row>
    <row r="24261">
      <c r="A24261" s="441">
        <v>45919.559893576385</v>
      </c>
      <c r="B24261" s="294" t="s">
        <v>2267</v>
      </c>
    </row>
    <row r="24262">
      <c r="A24262" s="441">
        <v>45919.559907627314</v>
      </c>
      <c r="B24262" s="294" t="s">
        <v>2264</v>
      </c>
    </row>
    <row r="24263">
      <c r="A24263" s="441">
        <v>45919.56849929398</v>
      </c>
      <c r="B24263" s="294" t="s">
        <v>11431</v>
      </c>
    </row>
    <row r="24264">
      <c r="A24264" s="441">
        <v>45919.56850383102</v>
      </c>
      <c r="B24264" s="294" t="s">
        <v>2260</v>
      </c>
    </row>
    <row r="24265">
      <c r="A24265" s="441">
        <v>45919.56850792824</v>
      </c>
      <c r="B24265" s="294" t="s">
        <v>3127</v>
      </c>
    </row>
    <row r="24266">
      <c r="A24266" s="441">
        <v>45919.56851196759</v>
      </c>
      <c r="B24266" s="294" t="s">
        <v>2264</v>
      </c>
    </row>
    <row r="24267">
      <c r="A24267" s="441">
        <v>45919.64146895833</v>
      </c>
      <c r="B24267" s="294" t="s">
        <v>11432</v>
      </c>
    </row>
    <row r="24268">
      <c r="A24268" s="441">
        <v>45919.64147429398</v>
      </c>
      <c r="B24268" s="294" t="s">
        <v>2260</v>
      </c>
    </row>
    <row r="24269">
      <c r="A24269" s="441">
        <v>45919.64147851852</v>
      </c>
      <c r="B24269" s="294" t="s">
        <v>3127</v>
      </c>
    </row>
    <row r="24270">
      <c r="A24270" s="441">
        <v>45919.64148237268</v>
      </c>
      <c r="B24270" s="294" t="s">
        <v>2264</v>
      </c>
    </row>
    <row r="24271">
      <c r="A24271" s="441">
        <v>45919.64743212963</v>
      </c>
      <c r="B24271" s="294" t="s">
        <v>11433</v>
      </c>
    </row>
    <row r="24272">
      <c r="A24272" s="441">
        <v>45919.647451805555</v>
      </c>
      <c r="B24272" s="294" t="s">
        <v>2260</v>
      </c>
    </row>
    <row r="24273">
      <c r="A24273" s="441">
        <v>45919.64745872685</v>
      </c>
      <c r="B24273" s="294" t="s">
        <v>3127</v>
      </c>
    </row>
    <row r="24274">
      <c r="A24274" s="441">
        <v>45919.647461851855</v>
      </c>
      <c r="B24274" s="294" t="s">
        <v>2264</v>
      </c>
    </row>
    <row r="24275">
      <c r="A24275" s="441">
        <v>45919.69134719907</v>
      </c>
      <c r="B24275" s="294" t="s">
        <v>11434</v>
      </c>
    </row>
    <row r="24276">
      <c r="A24276" s="441">
        <v>45919.69135130787</v>
      </c>
      <c r="B24276" s="294" t="s">
        <v>2260</v>
      </c>
    </row>
    <row r="24277">
      <c r="A24277" s="441">
        <v>45919.69135620371</v>
      </c>
      <c r="B24277" s="294" t="s">
        <v>11435</v>
      </c>
    </row>
    <row r="24278">
      <c r="A24278" s="441">
        <v>45919.69136890046</v>
      </c>
      <c r="B24278" s="294" t="s">
        <v>2266</v>
      </c>
    </row>
    <row r="24279">
      <c r="A24279" s="441">
        <v>45919.691369548615</v>
      </c>
      <c r="B24279" s="294" t="s">
        <v>2260</v>
      </c>
    </row>
    <row r="24280">
      <c r="A24280" s="441">
        <v>45919.69137273148</v>
      </c>
      <c r="B24280" s="294" t="s">
        <v>2267</v>
      </c>
    </row>
    <row r="24281">
      <c r="A24281" s="441">
        <v>45919.69137353009</v>
      </c>
      <c r="B24281" s="294" t="s">
        <v>2266</v>
      </c>
    </row>
    <row r="24282">
      <c r="A24282" s="441">
        <v>45919.69137702546</v>
      </c>
      <c r="B24282" s="294" t="s">
        <v>2264</v>
      </c>
    </row>
    <row r="24283">
      <c r="A24283" s="441">
        <v>45919.69137936343</v>
      </c>
      <c r="B24283" s="294" t="s">
        <v>2267</v>
      </c>
    </row>
    <row r="24284">
      <c r="A24284" s="441">
        <v>45919.691383171295</v>
      </c>
      <c r="B24284" s="294" t="s">
        <v>2264</v>
      </c>
    </row>
    <row r="24285">
      <c r="A24285" s="441">
        <v>45919.69168528935</v>
      </c>
      <c r="B24285" s="294" t="s">
        <v>11436</v>
      </c>
    </row>
    <row r="24286">
      <c r="A24286" s="441">
        <v>45919.6916890625</v>
      </c>
      <c r="B24286" s="294" t="s">
        <v>2260</v>
      </c>
    </row>
    <row r="24287">
      <c r="A24287" s="441">
        <v>45919.69169252315</v>
      </c>
      <c r="B24287" s="294" t="s">
        <v>2266</v>
      </c>
    </row>
    <row r="24288">
      <c r="A24288" s="441">
        <v>45919.691698344905</v>
      </c>
      <c r="B24288" s="294" t="s">
        <v>2267</v>
      </c>
    </row>
    <row r="24289">
      <c r="A24289" s="441">
        <v>45919.69170229167</v>
      </c>
      <c r="B24289" s="294" t="s">
        <v>2264</v>
      </c>
    </row>
    <row r="24290">
      <c r="A24290" s="441">
        <v>45919.69446861111</v>
      </c>
      <c r="B24290" s="294" t="s">
        <v>11437</v>
      </c>
    </row>
    <row r="24291">
      <c r="A24291" s="441">
        <v>45919.69447116899</v>
      </c>
      <c r="B24291" s="294" t="s">
        <v>2260</v>
      </c>
    </row>
    <row r="24292">
      <c r="A24292" s="441">
        <v>45919.69447369213</v>
      </c>
      <c r="B24292" s="294" t="s">
        <v>2266</v>
      </c>
    </row>
    <row r="24293">
      <c r="A24293" s="441">
        <v>45919.69447737269</v>
      </c>
      <c r="B24293" s="294" t="s">
        <v>2267</v>
      </c>
    </row>
    <row r="24294">
      <c r="A24294" s="441">
        <v>45919.694480081016</v>
      </c>
      <c r="B24294" s="294" t="s">
        <v>2264</v>
      </c>
    </row>
    <row r="24295">
      <c r="A24295" s="441">
        <v>45919.69551821759</v>
      </c>
      <c r="B24295" s="294" t="s">
        <v>11438</v>
      </c>
    </row>
    <row r="24296">
      <c r="A24296" s="441">
        <v>45919.69552569445</v>
      </c>
      <c r="B24296" s="294" t="s">
        <v>2260</v>
      </c>
    </row>
    <row r="24297">
      <c r="A24297" s="441">
        <v>45919.69552836806</v>
      </c>
      <c r="B24297" s="294" t="s">
        <v>2266</v>
      </c>
    </row>
    <row r="24298">
      <c r="A24298" s="441">
        <v>45919.69553277778</v>
      </c>
      <c r="B24298" s="294" t="s">
        <v>2267</v>
      </c>
    </row>
    <row r="24299">
      <c r="A24299" s="441">
        <v>45919.69554188657</v>
      </c>
      <c r="B24299" s="294" t="s">
        <v>2264</v>
      </c>
    </row>
    <row r="24300">
      <c r="A24300" s="441">
        <v>45919.69575475695</v>
      </c>
      <c r="B24300" s="294" t="s">
        <v>11439</v>
      </c>
    </row>
    <row r="24301">
      <c r="A24301" s="441">
        <v>45919.69575712963</v>
      </c>
      <c r="B24301" s="294" t="s">
        <v>2260</v>
      </c>
    </row>
    <row r="24302">
      <c r="A24302" s="441">
        <v>45919.69575946759</v>
      </c>
      <c r="B24302" s="294" t="s">
        <v>2266</v>
      </c>
    </row>
    <row r="24303">
      <c r="A24303" s="441">
        <v>45919.69576851852</v>
      </c>
      <c r="B24303" s="294" t="s">
        <v>2267</v>
      </c>
    </row>
    <row r="24304">
      <c r="A24304" s="441">
        <v>45919.69577082176</v>
      </c>
      <c r="B24304" s="294" t="s">
        <v>2264</v>
      </c>
    </row>
    <row r="24305">
      <c r="A24305" s="441">
        <v>45919.696041030096</v>
      </c>
      <c r="B24305" s="294" t="s">
        <v>11440</v>
      </c>
    </row>
    <row r="24306">
      <c r="A24306" s="441">
        <v>45919.696044537035</v>
      </c>
      <c r="B24306" s="294" t="s">
        <v>2260</v>
      </c>
    </row>
    <row r="24307">
      <c r="A24307" s="441">
        <v>45919.69604778935</v>
      </c>
      <c r="B24307" s="294" t="s">
        <v>2266</v>
      </c>
    </row>
    <row r="24308">
      <c r="A24308" s="441">
        <v>45919.69605366898</v>
      </c>
      <c r="B24308" s="294" t="s">
        <v>2267</v>
      </c>
    </row>
    <row r="24309">
      <c r="A24309" s="441">
        <v>45919.69605711805</v>
      </c>
      <c r="B24309" s="294" t="s">
        <v>2264</v>
      </c>
    </row>
    <row r="24310">
      <c r="A24310" s="441">
        <v>45919.696105358795</v>
      </c>
      <c r="B24310" s="294" t="s">
        <v>11441</v>
      </c>
    </row>
    <row r="24311">
      <c r="A24311" s="441">
        <v>45919.69612409722</v>
      </c>
      <c r="B24311" s="294" t="s">
        <v>2260</v>
      </c>
    </row>
    <row r="24312">
      <c r="A24312" s="441">
        <v>45919.69612702546</v>
      </c>
      <c r="B24312" s="294" t="s">
        <v>2266</v>
      </c>
    </row>
    <row r="24313">
      <c r="A24313" s="441">
        <v>45919.69613060185</v>
      </c>
      <c r="B24313" s="294" t="s">
        <v>2267</v>
      </c>
    </row>
    <row r="24314">
      <c r="A24314" s="441">
        <v>45919.696141458335</v>
      </c>
      <c r="B24314" s="294" t="s">
        <v>2264</v>
      </c>
    </row>
    <row r="24315">
      <c r="A24315" s="441">
        <v>45919.69620196759</v>
      </c>
      <c r="B24315" s="294" t="s">
        <v>11442</v>
      </c>
    </row>
    <row r="24316">
      <c r="A24316" s="441">
        <v>45919.69621362269</v>
      </c>
      <c r="B24316" s="294" t="s">
        <v>2260</v>
      </c>
    </row>
    <row r="24317">
      <c r="A24317" s="441">
        <v>45919.69621865741</v>
      </c>
      <c r="B24317" s="294" t="s">
        <v>2266</v>
      </c>
    </row>
    <row r="24318">
      <c r="A24318" s="441">
        <v>45919.6962224537</v>
      </c>
      <c r="B24318" s="294" t="s">
        <v>2267</v>
      </c>
    </row>
    <row r="24319">
      <c r="A24319" s="441">
        <v>45919.69622450232</v>
      </c>
      <c r="B24319" s="294" t="s">
        <v>2264</v>
      </c>
    </row>
    <row r="24320">
      <c r="A24320" s="441">
        <v>45919.69832456019</v>
      </c>
      <c r="B24320" s="294" t="s">
        <v>11443</v>
      </c>
    </row>
    <row r="24321">
      <c r="A24321" s="441">
        <v>45919.6983290625</v>
      </c>
      <c r="B24321" s="294" t="s">
        <v>2260</v>
      </c>
    </row>
    <row r="24322">
      <c r="A24322" s="441">
        <v>45919.698331203705</v>
      </c>
      <c r="B24322" s="294" t="s">
        <v>2266</v>
      </c>
    </row>
    <row r="24323">
      <c r="A24323" s="441">
        <v>45919.698340138886</v>
      </c>
      <c r="B24323" s="294" t="s">
        <v>2267</v>
      </c>
    </row>
    <row r="24324">
      <c r="A24324" s="441">
        <v>45919.69835315972</v>
      </c>
      <c r="B24324" s="294" t="s">
        <v>2264</v>
      </c>
    </row>
    <row r="24325">
      <c r="A24325" s="441">
        <v>45919.6983616088</v>
      </c>
      <c r="B24325" s="294" t="s">
        <v>11444</v>
      </c>
    </row>
    <row r="24326">
      <c r="A24326" s="441">
        <v>45919.69836377315</v>
      </c>
      <c r="B24326" s="294" t="s">
        <v>2260</v>
      </c>
    </row>
    <row r="24327">
      <c r="A24327" s="441">
        <v>45919.69836581018</v>
      </c>
      <c r="B24327" s="294" t="s">
        <v>2266</v>
      </c>
    </row>
    <row r="24328">
      <c r="A24328" s="441">
        <v>45919.69836929398</v>
      </c>
      <c r="B24328" s="294" t="s">
        <v>2267</v>
      </c>
    </row>
    <row r="24329">
      <c r="A24329" s="441">
        <v>45919.698371122686</v>
      </c>
      <c r="B24329" s="294" t="s">
        <v>2264</v>
      </c>
    </row>
    <row r="24330">
      <c r="A24330" s="441">
        <v>45919.69849386574</v>
      </c>
      <c r="B24330" s="294" t="s">
        <v>11445</v>
      </c>
    </row>
    <row r="24331">
      <c r="A24331" s="441">
        <v>45919.6985009375</v>
      </c>
      <c r="B24331" s="294" t="s">
        <v>2260</v>
      </c>
    </row>
    <row r="24332">
      <c r="A24332" s="441">
        <v>45919.69850788194</v>
      </c>
      <c r="B24332" s="294" t="s">
        <v>2266</v>
      </c>
    </row>
    <row r="24333">
      <c r="A24333" s="441">
        <v>45919.69851577547</v>
      </c>
      <c r="B24333" s="294" t="s">
        <v>2267</v>
      </c>
    </row>
    <row r="24334">
      <c r="A24334" s="441">
        <v>45919.698533946765</v>
      </c>
      <c r="B24334" s="294" t="s">
        <v>2264</v>
      </c>
    </row>
    <row r="24335">
      <c r="A24335" s="441">
        <v>45919.69870900463</v>
      </c>
      <c r="B24335" s="294" t="s">
        <v>11446</v>
      </c>
    </row>
    <row r="24336">
      <c r="A24336" s="441">
        <v>45919.69871189815</v>
      </c>
      <c r="B24336" s="294" t="s">
        <v>2260</v>
      </c>
    </row>
    <row r="24337">
      <c r="A24337" s="441">
        <v>45919.698714618055</v>
      </c>
      <c r="B24337" s="294" t="s">
        <v>2266</v>
      </c>
    </row>
    <row r="24338">
      <c r="A24338" s="441">
        <v>45919.69871809028</v>
      </c>
      <c r="B24338" s="294" t="s">
        <v>2267</v>
      </c>
    </row>
    <row r="24339">
      <c r="A24339" s="441">
        <v>45919.69872086805</v>
      </c>
      <c r="B24339" s="294" t="s">
        <v>2264</v>
      </c>
    </row>
    <row r="24340">
      <c r="A24340" s="441">
        <v>45919.698747800925</v>
      </c>
      <c r="B24340" s="294" t="s">
        <v>11447</v>
      </c>
    </row>
    <row r="24341">
      <c r="A24341" s="441">
        <v>45919.698750752315</v>
      </c>
      <c r="B24341" s="294" t="s">
        <v>2260</v>
      </c>
    </row>
    <row r="24342">
      <c r="A24342" s="441">
        <v>45919.698753969904</v>
      </c>
      <c r="B24342" s="294" t="s">
        <v>2266</v>
      </c>
    </row>
    <row r="24343">
      <c r="A24343" s="441">
        <v>45919.69875743055</v>
      </c>
      <c r="B24343" s="294" t="s">
        <v>2267</v>
      </c>
    </row>
    <row r="24344">
      <c r="A24344" s="441">
        <v>45919.6987618287</v>
      </c>
      <c r="B24344" s="294" t="s">
        <v>2264</v>
      </c>
    </row>
    <row r="24345">
      <c r="A24345" s="441">
        <v>45919.70066012732</v>
      </c>
      <c r="B24345" s="294" t="s">
        <v>11448</v>
      </c>
    </row>
    <row r="24346">
      <c r="A24346" s="441">
        <v>45919.70066369213</v>
      </c>
      <c r="B24346" s="294" t="s">
        <v>2260</v>
      </c>
    </row>
    <row r="24347">
      <c r="A24347" s="441">
        <v>45919.700667094905</v>
      </c>
      <c r="B24347" s="294" t="s">
        <v>2266</v>
      </c>
    </row>
    <row r="24348">
      <c r="A24348" s="441">
        <v>45919.70067306713</v>
      </c>
      <c r="B24348" s="294" t="s">
        <v>2267</v>
      </c>
    </row>
    <row r="24349">
      <c r="A24349" s="441">
        <v>45919.70067662037</v>
      </c>
      <c r="B24349" s="294" t="s">
        <v>2264</v>
      </c>
    </row>
    <row r="24350">
      <c r="A24350" s="441">
        <v>45919.70070765047</v>
      </c>
      <c r="B24350" s="294" t="s">
        <v>11449</v>
      </c>
    </row>
    <row r="24351">
      <c r="A24351" s="441">
        <v>45919.700711157406</v>
      </c>
      <c r="B24351" s="294" t="s">
        <v>2260</v>
      </c>
    </row>
    <row r="24352">
      <c r="A24352" s="441">
        <v>45919.70071469907</v>
      </c>
      <c r="B24352" s="294" t="s">
        <v>2266</v>
      </c>
    </row>
    <row r="24353">
      <c r="A24353" s="441">
        <v>45919.70072327546</v>
      </c>
      <c r="B24353" s="294" t="s">
        <v>2267</v>
      </c>
    </row>
    <row r="24354">
      <c r="A24354" s="441">
        <v>45919.700726932875</v>
      </c>
      <c r="B24354" s="294" t="s">
        <v>2264</v>
      </c>
    </row>
    <row r="24355">
      <c r="A24355" s="441">
        <v>45919.7202008912</v>
      </c>
      <c r="B24355" s="294" t="s">
        <v>11450</v>
      </c>
    </row>
    <row r="24356">
      <c r="A24356" s="441">
        <v>45919.72020490741</v>
      </c>
      <c r="B24356" s="294" t="s">
        <v>2260</v>
      </c>
    </row>
    <row r="24357">
      <c r="A24357" s="441">
        <v>45919.72020888889</v>
      </c>
      <c r="B24357" s="294" t="s">
        <v>2266</v>
      </c>
    </row>
    <row r="24358">
      <c r="A24358" s="441">
        <v>45919.72021344907</v>
      </c>
      <c r="B24358" s="294" t="s">
        <v>2267</v>
      </c>
    </row>
    <row r="24359">
      <c r="A24359" s="441">
        <v>45919.72022983796</v>
      </c>
      <c r="B24359" s="294" t="s">
        <v>2264</v>
      </c>
    </row>
    <row r="24360">
      <c r="A24360" s="441">
        <v>45919.758393807875</v>
      </c>
      <c r="B24360" s="294" t="s">
        <v>10638</v>
      </c>
    </row>
    <row r="24361">
      <c r="A24361" s="441">
        <v>45919.75840366898</v>
      </c>
      <c r="B24361" s="294" t="s">
        <v>10102</v>
      </c>
    </row>
    <row r="24362">
      <c r="A24362" s="441">
        <v>45919.75842891204</v>
      </c>
      <c r="B24362" s="294" t="s">
        <v>10102</v>
      </c>
    </row>
    <row r="24363">
      <c r="A24363" s="441">
        <v>45919.75843297454</v>
      </c>
      <c r="B24363" s="294" t="s">
        <v>10639</v>
      </c>
    </row>
    <row r="24364">
      <c r="A24364" s="441">
        <v>45919.758436828706</v>
      </c>
      <c r="B24364" s="294" t="s">
        <v>10116</v>
      </c>
    </row>
    <row r="24365">
      <c r="A24365" s="441">
        <v>45919.75844628472</v>
      </c>
      <c r="B24365" s="294" t="s">
        <v>10102</v>
      </c>
    </row>
    <row r="24366">
      <c r="A24366" s="441">
        <v>45919.75845096065</v>
      </c>
      <c r="B24366" s="294" t="s">
        <v>10117</v>
      </c>
    </row>
    <row r="24367">
      <c r="A24367" s="441">
        <v>45919.94666961806</v>
      </c>
      <c r="B24367" s="294" t="s">
        <v>11451</v>
      </c>
    </row>
    <row r="24368">
      <c r="A24368" s="441">
        <v>45919.94667498843</v>
      </c>
      <c r="B24368" s="294" t="s">
        <v>2260</v>
      </c>
    </row>
    <row r="24369">
      <c r="A24369" s="441">
        <v>45919.94667934028</v>
      </c>
      <c r="B24369" s="294" t="s">
        <v>2696</v>
      </c>
    </row>
    <row r="24370">
      <c r="A24370" s="441">
        <v>45919.94668353009</v>
      </c>
      <c r="B24370" s="294" t="s">
        <v>2264</v>
      </c>
    </row>
    <row r="24371">
      <c r="A24371" s="441">
        <v>45919.94768700231</v>
      </c>
      <c r="B24371" s="294" t="s">
        <v>11452</v>
      </c>
    </row>
    <row r="24372">
      <c r="A24372" s="441">
        <v>45919.94769395833</v>
      </c>
      <c r="B24372" s="294" t="s">
        <v>2260</v>
      </c>
    </row>
    <row r="24373">
      <c r="A24373" s="441">
        <v>45919.94770082176</v>
      </c>
      <c r="B24373" s="294" t="s">
        <v>2696</v>
      </c>
    </row>
    <row r="24374">
      <c r="A24374" s="441">
        <v>45919.94771700232</v>
      </c>
      <c r="B24374" s="294" t="s">
        <v>2264</v>
      </c>
    </row>
    <row r="24375">
      <c r="A24375" s="441">
        <v>45919.947855694445</v>
      </c>
      <c r="B24375" s="294" t="s">
        <v>11453</v>
      </c>
    </row>
    <row r="24376">
      <c r="A24376" s="441">
        <v>45919.94786075232</v>
      </c>
      <c r="B24376" s="294" t="s">
        <v>2260</v>
      </c>
    </row>
    <row r="24377">
      <c r="A24377" s="441">
        <v>45919.94786543981</v>
      </c>
      <c r="B24377" s="294" t="s">
        <v>2696</v>
      </c>
    </row>
    <row r="24378">
      <c r="A24378" s="441">
        <v>45919.94787033564</v>
      </c>
      <c r="B24378" s="294" t="s">
        <v>2264</v>
      </c>
    </row>
    <row r="24379">
      <c r="A24379" s="441">
        <v>45919.94799298611</v>
      </c>
      <c r="B24379" s="294" t="s">
        <v>11454</v>
      </c>
    </row>
    <row r="24380">
      <c r="A24380" s="441">
        <v>45919.94799730324</v>
      </c>
      <c r="B24380" s="294" t="s">
        <v>2260</v>
      </c>
    </row>
    <row r="24381">
      <c r="A24381" s="441">
        <v>45919.94800192129</v>
      </c>
      <c r="B24381" s="294" t="s">
        <v>2696</v>
      </c>
    </row>
    <row r="24382">
      <c r="A24382" s="441">
        <v>45919.94800603009</v>
      </c>
      <c r="B24382" s="294" t="s">
        <v>2264</v>
      </c>
    </row>
    <row r="24383">
      <c r="A24383" s="441">
        <v>45919.99398177084</v>
      </c>
      <c r="B24383" s="294" t="s">
        <v>11455</v>
      </c>
    </row>
    <row r="24384">
      <c r="A24384" s="441">
        <v>45919.993988842594</v>
      </c>
      <c r="B24384" s="294" t="s">
        <v>2828</v>
      </c>
    </row>
    <row r="24385">
      <c r="A24385" s="441">
        <v>45919.99399203704</v>
      </c>
      <c r="B24385" s="294" t="s">
        <v>2565</v>
      </c>
    </row>
    <row r="24386">
      <c r="A24386" s="441">
        <v>45919.99401538195</v>
      </c>
      <c r="B24386" s="294" t="s">
        <v>11456</v>
      </c>
    </row>
    <row r="24387">
      <c r="A24387" s="441">
        <v>45919.994044872685</v>
      </c>
      <c r="B24387" s="294" t="s">
        <v>2828</v>
      </c>
    </row>
    <row r="24388">
      <c r="A24388" s="441">
        <v>45919.99405341435</v>
      </c>
      <c r="B24388" s="294" t="s">
        <v>10102</v>
      </c>
    </row>
    <row r="24389">
      <c r="A24389" s="441">
        <v>45919.994066134255</v>
      </c>
      <c r="B24389" s="294" t="s">
        <v>11457</v>
      </c>
    </row>
    <row r="24390">
      <c r="A24390" s="441">
        <v>45919.99445351852</v>
      </c>
      <c r="B24390" s="294" t="s">
        <v>11458</v>
      </c>
    </row>
    <row r="24391">
      <c r="A24391" s="441">
        <v>45919.99446540509</v>
      </c>
      <c r="B24391" s="294" t="s">
        <v>2274</v>
      </c>
    </row>
    <row r="24392">
      <c r="A24392" s="441">
        <v>45919.994471342594</v>
      </c>
      <c r="B24392" s="294" t="s">
        <v>2828</v>
      </c>
    </row>
    <row r="24393">
      <c r="A24393" s="441">
        <v>45919.9944745949</v>
      </c>
      <c r="B24393" s="294" t="s">
        <v>2832</v>
      </c>
    </row>
    <row r="24394">
      <c r="A24394" s="441">
        <v>45919.99447734954</v>
      </c>
      <c r="B24394" s="294" t="s">
        <v>11425</v>
      </c>
    </row>
    <row r="24395">
      <c r="A24395" s="441">
        <v>45919.99448025463</v>
      </c>
      <c r="B24395" s="294" t="s">
        <v>11426</v>
      </c>
    </row>
    <row r="24396">
      <c r="A24396" s="441">
        <v>45919.994601956016</v>
      </c>
      <c r="B24396" s="294" t="s">
        <v>2278</v>
      </c>
    </row>
    <row r="24397">
      <c r="A24397" s="441">
        <v>45919.99462025463</v>
      </c>
      <c r="B24397" s="294" t="s">
        <v>11459</v>
      </c>
    </row>
    <row r="24398">
      <c r="A24398" s="441">
        <v>45919.99464641204</v>
      </c>
      <c r="B24398" s="294" t="s">
        <v>2280</v>
      </c>
    </row>
    <row r="24399">
      <c r="A24399" s="441">
        <v>45919.99466887732</v>
      </c>
      <c r="B24399" s="294" t="s">
        <v>2281</v>
      </c>
    </row>
    <row r="24400">
      <c r="A24400" s="441">
        <v>45919.9947912037</v>
      </c>
      <c r="B24400" s="294" t="s">
        <v>10102</v>
      </c>
    </row>
    <row r="24401">
      <c r="A24401" s="441">
        <v>45919.994794432874</v>
      </c>
      <c r="B24401" s="294" t="s">
        <v>2285</v>
      </c>
    </row>
    <row r="24402">
      <c r="A24402" s="441">
        <v>45919.994798368054</v>
      </c>
      <c r="B24402" s="294" t="s">
        <v>11460</v>
      </c>
    </row>
    <row r="24403">
      <c r="A24403" s="441">
        <v>45919.994805497685</v>
      </c>
      <c r="B24403" s="294" t="s">
        <v>11461</v>
      </c>
    </row>
    <row r="24404">
      <c r="A24404" s="441">
        <v>45920.07244729166</v>
      </c>
      <c r="B24404" s="294" t="s">
        <v>11462</v>
      </c>
    </row>
    <row r="24405">
      <c r="A24405" s="441">
        <v>45920.07245681713</v>
      </c>
      <c r="B24405" s="294" t="s">
        <v>2275</v>
      </c>
    </row>
    <row r="24406">
      <c r="A24406" s="441">
        <v>45920.072473252316</v>
      </c>
      <c r="B24406" s="294" t="s">
        <v>2565</v>
      </c>
    </row>
    <row r="24407">
      <c r="A24407" s="441">
        <v>45920.07248351852</v>
      </c>
      <c r="B24407" s="294" t="s">
        <v>11463</v>
      </c>
    </row>
    <row r="24408">
      <c r="A24408" s="441">
        <v>45920.07249255787</v>
      </c>
      <c r="B24408" s="294" t="s">
        <v>2275</v>
      </c>
    </row>
    <row r="24409">
      <c r="A24409" s="441">
        <v>45920.072509907404</v>
      </c>
      <c r="B24409" s="294" t="s">
        <v>10102</v>
      </c>
    </row>
    <row r="24410">
      <c r="A24410" s="441">
        <v>45920.07253444444</v>
      </c>
      <c r="B24410" s="294" t="s">
        <v>11464</v>
      </c>
    </row>
    <row r="24411">
      <c r="A24411" s="441">
        <v>45920.07348678241</v>
      </c>
      <c r="B24411" s="294" t="s">
        <v>11465</v>
      </c>
    </row>
    <row r="24412">
      <c r="A24412" s="441">
        <v>45920.07349054398</v>
      </c>
      <c r="B24412" s="294" t="s">
        <v>2274</v>
      </c>
    </row>
    <row r="24413">
      <c r="A24413" s="441">
        <v>45920.07349894676</v>
      </c>
      <c r="B24413" s="294" t="s">
        <v>2275</v>
      </c>
    </row>
    <row r="24414">
      <c r="A24414" s="441">
        <v>45920.07350210648</v>
      </c>
      <c r="B24414" s="294" t="s">
        <v>2276</v>
      </c>
    </row>
    <row r="24415">
      <c r="A24415" s="441">
        <v>45920.073514143514</v>
      </c>
      <c r="B24415" s="294" t="s">
        <v>11425</v>
      </c>
    </row>
    <row r="24416">
      <c r="A24416" s="441">
        <v>45920.073517060184</v>
      </c>
      <c r="B24416" s="294" t="s">
        <v>11426</v>
      </c>
    </row>
    <row r="24417">
      <c r="A24417" s="441">
        <v>45920.073965752315</v>
      </c>
      <c r="B24417" s="294" t="s">
        <v>2342</v>
      </c>
    </row>
    <row r="24418">
      <c r="A24418" s="441">
        <v>45920.073979884255</v>
      </c>
      <c r="B24418" s="294" t="s">
        <v>11466</v>
      </c>
    </row>
    <row r="24419">
      <c r="A24419" s="441">
        <v>45920.074092615745</v>
      </c>
      <c r="B24419" s="294" t="s">
        <v>2280</v>
      </c>
    </row>
    <row r="24420">
      <c r="A24420" s="441">
        <v>45920.07410219907</v>
      </c>
      <c r="B24420" s="294" t="s">
        <v>2281</v>
      </c>
    </row>
    <row r="24421">
      <c r="A24421" s="441">
        <v>45920.074473125</v>
      </c>
      <c r="B24421" s="294" t="s">
        <v>10102</v>
      </c>
    </row>
    <row r="24422">
      <c r="A24422" s="441">
        <v>45920.07447640046</v>
      </c>
      <c r="B24422" s="294" t="s">
        <v>2285</v>
      </c>
    </row>
    <row r="24423">
      <c r="A24423" s="441">
        <v>45920.07448134259</v>
      </c>
      <c r="B24423" s="294" t="s">
        <v>11467</v>
      </c>
    </row>
    <row r="24424">
      <c r="A24424" s="441">
        <v>45920.07449103009</v>
      </c>
      <c r="B24424" s="294" t="s">
        <v>11468</v>
      </c>
    </row>
    <row r="24425">
      <c r="A24425" s="441">
        <v>45920.25719081018</v>
      </c>
      <c r="B24425" s="294" t="s">
        <v>11469</v>
      </c>
    </row>
    <row r="24426">
      <c r="A24426" s="441">
        <v>45920.25729163195</v>
      </c>
      <c r="B24426" s="294" t="s">
        <v>11470</v>
      </c>
    </row>
    <row r="24427">
      <c r="A24427" s="441">
        <v>45920.257302962964</v>
      </c>
      <c r="B24427" s="294" t="s">
        <v>10102</v>
      </c>
    </row>
    <row r="24428">
      <c r="A24428" s="441">
        <v>45920.29586542824</v>
      </c>
      <c r="B24428" s="294" t="s">
        <v>11471</v>
      </c>
    </row>
    <row r="24429">
      <c r="A24429" s="441">
        <v>45920.29587056713</v>
      </c>
      <c r="B24429" s="294" t="s">
        <v>2260</v>
      </c>
    </row>
    <row r="24430">
      <c r="A24430" s="441">
        <v>45920.295873634255</v>
      </c>
      <c r="B24430" s="294" t="s">
        <v>2414</v>
      </c>
    </row>
    <row r="24431">
      <c r="A24431" s="441">
        <v>45920.29587630787</v>
      </c>
      <c r="B24431" s="294" t="s">
        <v>2264</v>
      </c>
    </row>
    <row r="24432">
      <c r="A24432" s="441">
        <v>45920.296131689815</v>
      </c>
      <c r="B24432" s="294" t="s">
        <v>11472</v>
      </c>
    </row>
    <row r="24433">
      <c r="A24433" s="441">
        <v>45920.296135613426</v>
      </c>
      <c r="B24433" s="294" t="s">
        <v>2260</v>
      </c>
    </row>
    <row r="24434">
      <c r="A24434" s="441">
        <v>45920.296145416665</v>
      </c>
      <c r="B24434" s="294" t="s">
        <v>2414</v>
      </c>
    </row>
    <row r="24435">
      <c r="A24435" s="441">
        <v>45920.296149340276</v>
      </c>
      <c r="B24435" s="294" t="s">
        <v>2264</v>
      </c>
    </row>
    <row r="24436">
      <c r="A24436" s="441">
        <v>45920.296335833336</v>
      </c>
      <c r="B24436" s="294" t="s">
        <v>11473</v>
      </c>
    </row>
    <row r="24437">
      <c r="A24437" s="441">
        <v>45920.29633978009</v>
      </c>
      <c r="B24437" s="294" t="s">
        <v>2260</v>
      </c>
    </row>
    <row r="24438">
      <c r="A24438" s="441">
        <v>45920.296343888884</v>
      </c>
      <c r="B24438" s="294" t="s">
        <v>2414</v>
      </c>
    </row>
    <row r="24439">
      <c r="A24439" s="441">
        <v>45920.29634782407</v>
      </c>
      <c r="B24439" s="294" t="s">
        <v>2264</v>
      </c>
    </row>
    <row r="24440">
      <c r="A24440" s="441">
        <v>45920.32760089121</v>
      </c>
      <c r="B24440" s="294" t="s">
        <v>11474</v>
      </c>
    </row>
    <row r="24441">
      <c r="A24441" s="441">
        <v>45920.32761116898</v>
      </c>
      <c r="B24441" s="294" t="s">
        <v>2397</v>
      </c>
    </row>
    <row r="24442">
      <c r="A24442" s="441">
        <v>45920.327628032406</v>
      </c>
      <c r="B24442" s="294" t="s">
        <v>2398</v>
      </c>
    </row>
    <row r="24443">
      <c r="A24443" s="441">
        <v>45920.327636180555</v>
      </c>
      <c r="B24443" s="294" t="s">
        <v>2399</v>
      </c>
    </row>
    <row r="24444">
      <c r="A24444" s="441">
        <v>45920.327646412035</v>
      </c>
      <c r="B24444" s="294" t="s">
        <v>2397</v>
      </c>
    </row>
    <row r="24445">
      <c r="A24445" s="441">
        <v>45920.32765951389</v>
      </c>
      <c r="B24445" s="294" t="s">
        <v>10102</v>
      </c>
    </row>
    <row r="24446">
      <c r="A24446" s="441">
        <v>45920.32768990741</v>
      </c>
      <c r="B24446" s="294" t="s">
        <v>11475</v>
      </c>
    </row>
    <row r="24447">
      <c r="A24447" s="441">
        <v>45920.32845086805</v>
      </c>
      <c r="B24447" s="294" t="s">
        <v>11476</v>
      </c>
    </row>
    <row r="24448">
      <c r="A24448" s="441">
        <v>45920.328453622686</v>
      </c>
      <c r="B24448" s="294" t="s">
        <v>2274</v>
      </c>
    </row>
    <row r="24449">
      <c r="A24449" s="441">
        <v>45920.32846012732</v>
      </c>
      <c r="B24449" s="294" t="s">
        <v>2397</v>
      </c>
    </row>
    <row r="24450">
      <c r="A24450" s="441">
        <v>45920.32846289352</v>
      </c>
      <c r="B24450" s="294" t="s">
        <v>2402</v>
      </c>
    </row>
    <row r="24451">
      <c r="A24451" s="441">
        <v>45920.32846563657</v>
      </c>
      <c r="B24451" s="294" t="s">
        <v>11425</v>
      </c>
    </row>
    <row r="24452">
      <c r="A24452" s="441">
        <v>45920.328468576394</v>
      </c>
      <c r="B24452" s="294" t="s">
        <v>11426</v>
      </c>
    </row>
    <row r="24453">
      <c r="A24453" s="441">
        <v>45920.32852609953</v>
      </c>
      <c r="B24453" s="294" t="s">
        <v>2342</v>
      </c>
    </row>
    <row r="24454">
      <c r="A24454" s="441">
        <v>45920.328538726855</v>
      </c>
      <c r="B24454" s="294" t="s">
        <v>11477</v>
      </c>
    </row>
    <row r="24455">
      <c r="A24455" s="441">
        <v>45920.32855237268</v>
      </c>
      <c r="B24455" s="294" t="s">
        <v>2280</v>
      </c>
    </row>
    <row r="24456">
      <c r="A24456" s="441">
        <v>45920.32856268519</v>
      </c>
      <c r="B24456" s="294" t="s">
        <v>2281</v>
      </c>
    </row>
    <row r="24457">
      <c r="A24457" s="441">
        <v>45920.32861935185</v>
      </c>
      <c r="B24457" s="294" t="s">
        <v>10102</v>
      </c>
    </row>
    <row r="24458">
      <c r="A24458" s="441">
        <v>45920.32862221065</v>
      </c>
      <c r="B24458" s="294" t="s">
        <v>2285</v>
      </c>
    </row>
    <row r="24459">
      <c r="A24459" s="441">
        <v>45920.32862703704</v>
      </c>
      <c r="B24459" s="294" t="s">
        <v>11478</v>
      </c>
    </row>
    <row r="24460">
      <c r="A24460" s="441">
        <v>45920.328636122686</v>
      </c>
      <c r="B24460" s="294" t="s">
        <v>11479</v>
      </c>
    </row>
    <row r="24461">
      <c r="A24461" s="441">
        <v>45920.328870868056</v>
      </c>
      <c r="B24461" s="294" t="s">
        <v>11480</v>
      </c>
    </row>
    <row r="24462">
      <c r="A24462" s="441">
        <v>45920.32888136574</v>
      </c>
      <c r="B24462" s="294" t="s">
        <v>2426</v>
      </c>
    </row>
    <row r="24463">
      <c r="A24463" s="441">
        <v>45920.328886261574</v>
      </c>
      <c r="B24463" s="294" t="s">
        <v>2398</v>
      </c>
    </row>
    <row r="24464">
      <c r="A24464" s="441">
        <v>45920.328895405095</v>
      </c>
      <c r="B24464" s="294" t="s">
        <v>2399</v>
      </c>
    </row>
    <row r="24465">
      <c r="A24465" s="441">
        <v>45920.328907083334</v>
      </c>
      <c r="B24465" s="294" t="s">
        <v>2426</v>
      </c>
    </row>
    <row r="24466">
      <c r="A24466" s="441">
        <v>45920.328915624996</v>
      </c>
      <c r="B24466" s="294" t="s">
        <v>10102</v>
      </c>
    </row>
    <row r="24467">
      <c r="A24467" s="441">
        <v>45920.328936631944</v>
      </c>
      <c r="B24467" s="294" t="s">
        <v>11481</v>
      </c>
    </row>
    <row r="24468">
      <c r="A24468" s="441">
        <v>45920.32936717593</v>
      </c>
      <c r="B24468" s="294" t="s">
        <v>11482</v>
      </c>
    </row>
    <row r="24469">
      <c r="A24469" s="441">
        <v>45920.32937489584</v>
      </c>
      <c r="B24469" s="294" t="s">
        <v>2603</v>
      </c>
    </row>
    <row r="24470">
      <c r="A24470" s="441">
        <v>45920.329378622686</v>
      </c>
      <c r="B24470" s="294" t="s">
        <v>2398</v>
      </c>
    </row>
    <row r="24471">
      <c r="A24471" s="441">
        <v>45920.32938465278</v>
      </c>
      <c r="B24471" s="294" t="s">
        <v>2399</v>
      </c>
    </row>
    <row r="24472">
      <c r="A24472" s="441">
        <v>45920.329401875</v>
      </c>
      <c r="B24472" s="294" t="s">
        <v>2603</v>
      </c>
    </row>
    <row r="24473">
      <c r="A24473" s="441">
        <v>45920.3294069213</v>
      </c>
      <c r="B24473" s="294" t="s">
        <v>10102</v>
      </c>
    </row>
    <row r="24474">
      <c r="A24474" s="441">
        <v>45920.32941954861</v>
      </c>
      <c r="B24474" s="294" t="s">
        <v>11483</v>
      </c>
    </row>
    <row r="24475">
      <c r="A24475" s="441">
        <v>45920.329745208335</v>
      </c>
      <c r="B24475" s="294" t="s">
        <v>11484</v>
      </c>
    </row>
    <row r="24476">
      <c r="A24476" s="441">
        <v>45920.32975483796</v>
      </c>
      <c r="B24476" s="294" t="s">
        <v>9711</v>
      </c>
    </row>
    <row r="24477">
      <c r="A24477" s="441">
        <v>45920.329760567125</v>
      </c>
      <c r="B24477" s="294" t="s">
        <v>2398</v>
      </c>
    </row>
    <row r="24478">
      <c r="A24478" s="441">
        <v>45920.32976872685</v>
      </c>
      <c r="B24478" s="294" t="s">
        <v>2399</v>
      </c>
    </row>
    <row r="24479">
      <c r="A24479" s="441">
        <v>45920.3297787037</v>
      </c>
      <c r="B24479" s="294" t="s">
        <v>9711</v>
      </c>
    </row>
    <row r="24480">
      <c r="A24480" s="441">
        <v>45920.3297870949</v>
      </c>
      <c r="B24480" s="294" t="s">
        <v>10102</v>
      </c>
    </row>
    <row r="24481">
      <c r="A24481" s="441">
        <v>45920.329825381945</v>
      </c>
      <c r="B24481" s="294" t="s">
        <v>11485</v>
      </c>
    </row>
    <row r="24482">
      <c r="A24482" s="441">
        <v>45920.32989256944</v>
      </c>
      <c r="B24482" s="294" t="s">
        <v>11486</v>
      </c>
    </row>
    <row r="24483">
      <c r="A24483" s="441">
        <v>45920.32989609954</v>
      </c>
      <c r="B24483" s="294" t="s">
        <v>2274</v>
      </c>
    </row>
    <row r="24484">
      <c r="A24484" s="441">
        <v>45920.329903958336</v>
      </c>
      <c r="B24484" s="294" t="s">
        <v>2603</v>
      </c>
    </row>
    <row r="24485">
      <c r="A24485" s="441">
        <v>45920.329907604166</v>
      </c>
      <c r="B24485" s="294" t="s">
        <v>2615</v>
      </c>
    </row>
    <row r="24486">
      <c r="A24486" s="441">
        <v>45920.32991136574</v>
      </c>
      <c r="B24486" s="294" t="s">
        <v>11425</v>
      </c>
    </row>
    <row r="24487">
      <c r="A24487" s="441">
        <v>45920.329914664355</v>
      </c>
      <c r="B24487" s="294" t="s">
        <v>11426</v>
      </c>
    </row>
    <row r="24488">
      <c r="A24488" s="441">
        <v>45920.32999145833</v>
      </c>
      <c r="B24488" s="294" t="s">
        <v>2374</v>
      </c>
    </row>
    <row r="24489">
      <c r="A24489" s="441">
        <v>45920.33000555556</v>
      </c>
      <c r="B24489" s="294" t="s">
        <v>11487</v>
      </c>
    </row>
    <row r="24490">
      <c r="A24490" s="441">
        <v>45920.33004326389</v>
      </c>
      <c r="B24490" s="294" t="s">
        <v>2280</v>
      </c>
    </row>
    <row r="24491">
      <c r="A24491" s="441">
        <v>45920.33005833333</v>
      </c>
      <c r="B24491" s="294" t="s">
        <v>2281</v>
      </c>
    </row>
    <row r="24492">
      <c r="A24492" s="441">
        <v>45920.33013158565</v>
      </c>
      <c r="B24492" s="294" t="s">
        <v>10102</v>
      </c>
    </row>
    <row r="24493">
      <c r="A24493" s="441">
        <v>45920.33013512731</v>
      </c>
      <c r="B24493" s="294" t="s">
        <v>2285</v>
      </c>
    </row>
    <row r="24494">
      <c r="A24494" s="441">
        <v>45920.330141597224</v>
      </c>
      <c r="B24494" s="294" t="s">
        <v>11488</v>
      </c>
    </row>
    <row r="24495">
      <c r="A24495" s="441">
        <v>45920.33014997686</v>
      </c>
      <c r="B24495" s="294" t="s">
        <v>11489</v>
      </c>
    </row>
    <row r="24496">
      <c r="A24496" s="441">
        <v>45920.33024850694</v>
      </c>
      <c r="B24496" s="294" t="s">
        <v>11490</v>
      </c>
    </row>
    <row r="24497">
      <c r="A24497" s="441">
        <v>45920.33025221065</v>
      </c>
      <c r="B24497" s="294" t="s">
        <v>2274</v>
      </c>
    </row>
    <row r="24498">
      <c r="A24498" s="441">
        <v>45920.33026030092</v>
      </c>
      <c r="B24498" s="294" t="s">
        <v>2426</v>
      </c>
    </row>
    <row r="24499">
      <c r="A24499" s="441">
        <v>45920.33026353009</v>
      </c>
      <c r="B24499" s="294" t="s">
        <v>2429</v>
      </c>
    </row>
    <row r="24500">
      <c r="A24500" s="441">
        <v>45920.33026708334</v>
      </c>
      <c r="B24500" s="294" t="s">
        <v>11425</v>
      </c>
    </row>
    <row r="24501">
      <c r="A24501" s="441">
        <v>45920.33027071759</v>
      </c>
      <c r="B24501" s="294" t="s">
        <v>11426</v>
      </c>
    </row>
    <row r="24502">
      <c r="A24502" s="441">
        <v>45920.33044053241</v>
      </c>
      <c r="B24502" s="294" t="s">
        <v>2374</v>
      </c>
    </row>
    <row r="24503">
      <c r="A24503" s="441">
        <v>45920.33045520833</v>
      </c>
      <c r="B24503" s="294" t="s">
        <v>11491</v>
      </c>
    </row>
    <row r="24504">
      <c r="A24504" s="441">
        <v>45920.33050236111</v>
      </c>
      <c r="B24504" s="294" t="s">
        <v>2280</v>
      </c>
    </row>
    <row r="24505">
      <c r="A24505" s="441">
        <v>45920.33052581019</v>
      </c>
      <c r="B24505" s="294" t="s">
        <v>2281</v>
      </c>
    </row>
    <row r="24506">
      <c r="A24506" s="441">
        <v>45920.33053203704</v>
      </c>
      <c r="B24506" s="294" t="s">
        <v>11492</v>
      </c>
    </row>
    <row r="24507">
      <c r="A24507" s="441">
        <v>45920.33053564814</v>
      </c>
      <c r="B24507" s="294" t="s">
        <v>2274</v>
      </c>
    </row>
    <row r="24508">
      <c r="A24508" s="441">
        <v>45920.33054347222</v>
      </c>
      <c r="B24508" s="294" t="s">
        <v>9711</v>
      </c>
    </row>
    <row r="24509">
      <c r="A24509" s="441">
        <v>45920.33054660879</v>
      </c>
      <c r="B24509" s="294" t="s">
        <v>9714</v>
      </c>
    </row>
    <row r="24510">
      <c r="A24510" s="441">
        <v>45920.330549942126</v>
      </c>
      <c r="B24510" s="294" t="s">
        <v>11425</v>
      </c>
    </row>
    <row r="24511">
      <c r="A24511" s="441">
        <v>45920.3305615625</v>
      </c>
      <c r="B24511" s="294" t="s">
        <v>11426</v>
      </c>
    </row>
    <row r="24512">
      <c r="A24512" s="441">
        <v>45920.33064796297</v>
      </c>
      <c r="B24512" s="294" t="s">
        <v>10102</v>
      </c>
    </row>
    <row r="24513">
      <c r="A24513" s="441">
        <v>45920.33066253472</v>
      </c>
      <c r="B24513" s="294" t="s">
        <v>2285</v>
      </c>
    </row>
    <row r="24514">
      <c r="A24514" s="441">
        <v>45920.33066690972</v>
      </c>
      <c r="B24514" s="294" t="s">
        <v>11493</v>
      </c>
    </row>
    <row r="24515">
      <c r="A24515" s="441">
        <v>45920.33068233797</v>
      </c>
      <c r="B24515" s="294" t="s">
        <v>11494</v>
      </c>
    </row>
    <row r="24516">
      <c r="A24516" s="441">
        <v>45920.33092262731</v>
      </c>
      <c r="B24516" s="294" t="s">
        <v>2278</v>
      </c>
    </row>
    <row r="24517">
      <c r="A24517" s="441">
        <v>45920.330938530096</v>
      </c>
      <c r="B24517" s="294" t="s">
        <v>11495</v>
      </c>
    </row>
    <row r="24518">
      <c r="A24518" s="441">
        <v>45920.33103423611</v>
      </c>
      <c r="B24518" s="294" t="s">
        <v>2280</v>
      </c>
    </row>
    <row r="24519">
      <c r="A24519" s="441">
        <v>45920.33104978009</v>
      </c>
      <c r="B24519" s="294" t="s">
        <v>2281</v>
      </c>
    </row>
    <row r="24520">
      <c r="A24520" s="441">
        <v>45920.331236365746</v>
      </c>
      <c r="B24520" s="294" t="s">
        <v>10102</v>
      </c>
    </row>
    <row r="24521">
      <c r="A24521" s="441">
        <v>45920.33124063657</v>
      </c>
      <c r="B24521" s="294" t="s">
        <v>2285</v>
      </c>
    </row>
    <row r="24522">
      <c r="A24522" s="441">
        <v>45920.33124648148</v>
      </c>
      <c r="B24522" s="294" t="s">
        <v>11496</v>
      </c>
    </row>
    <row r="24523">
      <c r="A24523" s="441">
        <v>45920.33125511574</v>
      </c>
      <c r="B24523" s="294" t="s">
        <v>11497</v>
      </c>
    </row>
    <row r="24524">
      <c r="A24524" s="441">
        <v>45920.36035673611</v>
      </c>
      <c r="B24524" s="294" t="s">
        <v>11498</v>
      </c>
    </row>
    <row r="24525">
      <c r="A24525" s="441">
        <v>45920.360365347224</v>
      </c>
      <c r="B24525" s="294" t="s">
        <v>3654</v>
      </c>
    </row>
    <row r="24526">
      <c r="A24526" s="441">
        <v>45920.36036986111</v>
      </c>
      <c r="B24526" s="294" t="s">
        <v>3655</v>
      </c>
    </row>
    <row r="24527">
      <c r="A24527" s="441">
        <v>45920.3603890625</v>
      </c>
      <c r="B24527" s="294" t="s">
        <v>11499</v>
      </c>
    </row>
    <row r="24528">
      <c r="A24528" s="441">
        <v>45920.36039636574</v>
      </c>
      <c r="B24528" s="294" t="s">
        <v>3654</v>
      </c>
    </row>
    <row r="24529">
      <c r="A24529" s="441">
        <v>45920.3604055787</v>
      </c>
      <c r="B24529" s="294" t="s">
        <v>10102</v>
      </c>
    </row>
    <row r="24530">
      <c r="A24530" s="441">
        <v>45920.36041934028</v>
      </c>
      <c r="B24530" s="294" t="s">
        <v>11500</v>
      </c>
    </row>
    <row r="24531">
      <c r="A24531" s="441">
        <v>45920.36078369213</v>
      </c>
      <c r="B24531" s="294" t="s">
        <v>11501</v>
      </c>
    </row>
    <row r="24532">
      <c r="A24532" s="441">
        <v>45920.36078752315</v>
      </c>
      <c r="B24532" s="294" t="s">
        <v>2260</v>
      </c>
    </row>
    <row r="24533">
      <c r="A24533" s="441">
        <v>45920.36079116898</v>
      </c>
      <c r="B24533" s="294" t="s">
        <v>3651</v>
      </c>
    </row>
    <row r="24534">
      <c r="A24534" s="441">
        <v>45920.36079486111</v>
      </c>
      <c r="B24534" s="294" t="s">
        <v>2264</v>
      </c>
    </row>
    <row r="24535">
      <c r="A24535" s="441">
        <v>45920.36101340278</v>
      </c>
      <c r="B24535" s="294" t="s">
        <v>11502</v>
      </c>
    </row>
    <row r="24536">
      <c r="A24536" s="441">
        <v>45920.3610166088</v>
      </c>
      <c r="B24536" s="294" t="s">
        <v>2274</v>
      </c>
    </row>
    <row r="24537">
      <c r="A24537" s="441">
        <v>45920.36102390046</v>
      </c>
      <c r="B24537" s="294" t="s">
        <v>3654</v>
      </c>
    </row>
    <row r="24538">
      <c r="A24538" s="441">
        <v>45920.36102702546</v>
      </c>
      <c r="B24538" s="294" t="s">
        <v>3659</v>
      </c>
    </row>
    <row r="24539">
      <c r="A24539" s="441">
        <v>45920.36103001157</v>
      </c>
      <c r="B24539" s="294" t="s">
        <v>11503</v>
      </c>
    </row>
    <row r="24540">
      <c r="A24540" s="441">
        <v>45920.36103318287</v>
      </c>
      <c r="B24540" s="294" t="s">
        <v>11504</v>
      </c>
    </row>
    <row r="24541">
      <c r="A24541" s="441">
        <v>45920.361145</v>
      </c>
      <c r="B24541" s="294" t="s">
        <v>2333</v>
      </c>
    </row>
    <row r="24542">
      <c r="A24542" s="441">
        <v>45920.36115873842</v>
      </c>
      <c r="B24542" s="294" t="s">
        <v>11505</v>
      </c>
    </row>
    <row r="24543">
      <c r="A24543" s="441">
        <v>45920.36118739583</v>
      </c>
      <c r="B24543" s="294" t="s">
        <v>2280</v>
      </c>
    </row>
    <row r="24544">
      <c r="A24544" s="441">
        <v>45920.361196666665</v>
      </c>
      <c r="B24544" s="294" t="s">
        <v>2281</v>
      </c>
    </row>
    <row r="24545">
      <c r="A24545" s="441">
        <v>45920.36132831019</v>
      </c>
      <c r="B24545" s="294" t="s">
        <v>10102</v>
      </c>
    </row>
    <row r="24546">
      <c r="A24546" s="441">
        <v>45920.3613314699</v>
      </c>
      <c r="B24546" s="294" t="s">
        <v>2285</v>
      </c>
    </row>
    <row r="24547">
      <c r="A24547" s="441">
        <v>45920.361335625</v>
      </c>
      <c r="B24547" s="294" t="s">
        <v>11506</v>
      </c>
    </row>
    <row r="24548">
      <c r="A24548" s="441">
        <v>45920.36134423611</v>
      </c>
      <c r="B24548" s="294" t="s">
        <v>11507</v>
      </c>
    </row>
    <row r="24549">
      <c r="A24549" s="441">
        <v>45920.3750640625</v>
      </c>
      <c r="B24549" s="294" t="s">
        <v>2290</v>
      </c>
    </row>
    <row r="24550">
      <c r="A24550" s="441">
        <v>45920.37584616899</v>
      </c>
      <c r="B24550" s="294" t="s">
        <v>3022</v>
      </c>
    </row>
    <row r="24551">
      <c r="A24551" s="441">
        <v>45920.37587053241</v>
      </c>
      <c r="B24551" s="294" t="s">
        <v>11508</v>
      </c>
    </row>
    <row r="24552">
      <c r="A24552" s="441">
        <v>45920.375887372684</v>
      </c>
      <c r="B24552" s="294" t="s">
        <v>11509</v>
      </c>
    </row>
    <row r="24553">
      <c r="A24553" s="441">
        <v>45920.375896377314</v>
      </c>
      <c r="B24553" s="294" t="s">
        <v>10102</v>
      </c>
    </row>
    <row r="24554">
      <c r="A24554" s="441">
        <v>45920.37590241898</v>
      </c>
      <c r="B24554" s="294" t="s">
        <v>10102</v>
      </c>
    </row>
    <row r="24555">
      <c r="A24555" s="441">
        <v>45920.4083687963</v>
      </c>
      <c r="B24555" s="294" t="s">
        <v>11510</v>
      </c>
    </row>
    <row r="24556">
      <c r="A24556" s="441">
        <v>45920.408375659725</v>
      </c>
      <c r="B24556" s="294" t="s">
        <v>2468</v>
      </c>
    </row>
    <row r="24557">
      <c r="A24557" s="441">
        <v>45920.40837978009</v>
      </c>
      <c r="B24557" s="294" t="s">
        <v>2398</v>
      </c>
    </row>
    <row r="24558">
      <c r="A24558" s="441">
        <v>45920.40839984953</v>
      </c>
      <c r="B24558" s="294" t="s">
        <v>2399</v>
      </c>
    </row>
    <row r="24559">
      <c r="A24559" s="441">
        <v>45920.40840559028</v>
      </c>
      <c r="B24559" s="294" t="s">
        <v>2468</v>
      </c>
    </row>
    <row r="24560">
      <c r="A24560" s="441">
        <v>45920.40841019676</v>
      </c>
      <c r="B24560" s="294" t="s">
        <v>10102</v>
      </c>
    </row>
    <row r="24561">
      <c r="A24561" s="441">
        <v>45920.408424733796</v>
      </c>
      <c r="B24561" s="294" t="s">
        <v>11511</v>
      </c>
    </row>
    <row r="24562">
      <c r="A24562" s="441">
        <v>45920.40856247685</v>
      </c>
      <c r="B24562" s="294" t="s">
        <v>11512</v>
      </c>
    </row>
    <row r="24563">
      <c r="A24563" s="441">
        <v>45920.40857175926</v>
      </c>
      <c r="B24563" s="294" t="s">
        <v>2274</v>
      </c>
    </row>
    <row r="24564">
      <c r="A24564" s="441">
        <v>45920.40858081018</v>
      </c>
      <c r="B24564" s="294" t="s">
        <v>2468</v>
      </c>
    </row>
    <row r="24565">
      <c r="A24565" s="441">
        <v>45920.40858349537</v>
      </c>
      <c r="B24565" s="294" t="s">
        <v>2482</v>
      </c>
    </row>
    <row r="24566">
      <c r="A24566" s="441">
        <v>45920.40858604167</v>
      </c>
      <c r="B24566" s="294" t="s">
        <v>11146</v>
      </c>
    </row>
    <row r="24567">
      <c r="A24567" s="441">
        <v>45920.40858861111</v>
      </c>
      <c r="B24567" s="294" t="s">
        <v>11147</v>
      </c>
    </row>
    <row r="24568">
      <c r="A24568" s="441">
        <v>45920.40865059028</v>
      </c>
      <c r="B24568" s="294" t="s">
        <v>11513</v>
      </c>
    </row>
    <row r="24569">
      <c r="A24569" s="441">
        <v>45920.40865614583</v>
      </c>
      <c r="B24569" s="294" t="s">
        <v>11514</v>
      </c>
    </row>
    <row r="24570">
      <c r="A24570" s="441">
        <v>45920.40866266204</v>
      </c>
      <c r="B24570" s="294" t="s">
        <v>11515</v>
      </c>
    </row>
    <row r="24571">
      <c r="A24571" s="441">
        <v>45920.40866836805</v>
      </c>
      <c r="B24571" s="294" t="s">
        <v>2374</v>
      </c>
    </row>
    <row r="24572">
      <c r="A24572" s="441">
        <v>45920.40868086806</v>
      </c>
      <c r="B24572" s="294" t="s">
        <v>11393</v>
      </c>
    </row>
    <row r="24573">
      <c r="A24573" s="441">
        <v>45920.408699004634</v>
      </c>
      <c r="B24573" s="294" t="s">
        <v>11516</v>
      </c>
    </row>
    <row r="24574">
      <c r="A24574" s="441">
        <v>45920.408701423614</v>
      </c>
      <c r="B24574" s="294" t="s">
        <v>2355</v>
      </c>
    </row>
    <row r="24575">
      <c r="A24575" s="441">
        <v>45920.40870399306</v>
      </c>
      <c r="B24575" s="294" t="s">
        <v>11517</v>
      </c>
    </row>
    <row r="24576">
      <c r="A24576" s="441">
        <v>45920.40878061343</v>
      </c>
      <c r="B24576" s="294" t="s">
        <v>10102</v>
      </c>
    </row>
    <row r="24577">
      <c r="A24577" s="441">
        <v>45920.40878377315</v>
      </c>
      <c r="B24577" s="294" t="s">
        <v>2285</v>
      </c>
    </row>
    <row r="24578">
      <c r="A24578" s="441">
        <v>45920.40878849537</v>
      </c>
      <c r="B24578" s="294" t="s">
        <v>11518</v>
      </c>
    </row>
    <row r="24579">
      <c r="A24579" s="441">
        <v>45920.40879703704</v>
      </c>
      <c r="B24579" s="294" t="s">
        <v>11519</v>
      </c>
    </row>
    <row r="24580">
      <c r="A24580" s="441">
        <v>45920.41551717593</v>
      </c>
      <c r="B24580" s="294" t="s">
        <v>11520</v>
      </c>
    </row>
    <row r="24581">
      <c r="A24581" s="441">
        <v>45920.41552334491</v>
      </c>
      <c r="B24581" s="294" t="s">
        <v>11521</v>
      </c>
    </row>
    <row r="24582">
      <c r="A24582" s="441">
        <v>45920.415549004625</v>
      </c>
      <c r="B24582" s="294" t="s">
        <v>11522</v>
      </c>
    </row>
    <row r="24583">
      <c r="A24583" s="441">
        <v>45920.415555694446</v>
      </c>
      <c r="B24583" s="294" t="s">
        <v>5149</v>
      </c>
    </row>
    <row r="24584">
      <c r="A24584" s="441">
        <v>45920.41555984954</v>
      </c>
      <c r="B24584" s="294" t="s">
        <v>11523</v>
      </c>
    </row>
    <row r="24585">
      <c r="A24585" s="441">
        <v>45920.41556412037</v>
      </c>
      <c r="B24585" s="294" t="s">
        <v>7037</v>
      </c>
    </row>
    <row r="24586">
      <c r="A24586" s="441">
        <v>45920.41558872686</v>
      </c>
      <c r="B24586" s="294" t="s">
        <v>11524</v>
      </c>
    </row>
    <row r="24587">
      <c r="A24587" s="441">
        <v>45920.41569097222</v>
      </c>
      <c r="B24587" s="294" t="s">
        <v>11525</v>
      </c>
    </row>
    <row r="24588">
      <c r="A24588" s="441">
        <v>45920.415782303244</v>
      </c>
      <c r="B24588" s="294" t="s">
        <v>11526</v>
      </c>
    </row>
    <row r="24589">
      <c r="A24589" s="441">
        <v>45920.476640810186</v>
      </c>
      <c r="B24589" s="294" t="s">
        <v>11527</v>
      </c>
    </row>
    <row r="24590">
      <c r="A24590" s="441">
        <v>45920.47664496528</v>
      </c>
      <c r="B24590" s="294" t="s">
        <v>2260</v>
      </c>
    </row>
    <row r="24591">
      <c r="A24591" s="441">
        <v>45920.476648599535</v>
      </c>
      <c r="B24591" s="294" t="s">
        <v>2266</v>
      </c>
    </row>
    <row r="24592">
      <c r="A24592" s="441">
        <v>45920.47665390046</v>
      </c>
      <c r="B24592" s="294" t="s">
        <v>2267</v>
      </c>
    </row>
    <row r="24593">
      <c r="A24593" s="441">
        <v>45920.47666372685</v>
      </c>
      <c r="B24593" s="294" t="s">
        <v>2264</v>
      </c>
    </row>
    <row r="24594">
      <c r="A24594" s="441">
        <v>45920.47667423611</v>
      </c>
      <c r="B24594" s="294" t="s">
        <v>11528</v>
      </c>
    </row>
    <row r="24595">
      <c r="A24595" s="441">
        <v>45920.47667795139</v>
      </c>
      <c r="B24595" s="294" t="s">
        <v>2260</v>
      </c>
    </row>
    <row r="24596">
      <c r="A24596" s="441">
        <v>45920.47668148148</v>
      </c>
      <c r="B24596" s="294" t="s">
        <v>2266</v>
      </c>
    </row>
    <row r="24597">
      <c r="A24597" s="441">
        <v>45920.47668736111</v>
      </c>
      <c r="B24597" s="294" t="s">
        <v>2267</v>
      </c>
    </row>
    <row r="24598">
      <c r="A24598" s="441">
        <v>45920.47669081019</v>
      </c>
      <c r="B24598" s="294" t="s">
        <v>2264</v>
      </c>
    </row>
    <row r="24599">
      <c r="A24599" s="441">
        <v>45920.476803032405</v>
      </c>
      <c r="B24599" s="294" t="s">
        <v>11529</v>
      </c>
    </row>
    <row r="24600">
      <c r="A24600" s="441">
        <v>45920.47680579861</v>
      </c>
      <c r="B24600" s="294" t="s">
        <v>2260</v>
      </c>
    </row>
    <row r="24601">
      <c r="A24601" s="441">
        <v>45920.47680872685</v>
      </c>
      <c r="B24601" s="294" t="s">
        <v>2266</v>
      </c>
    </row>
    <row r="24602">
      <c r="A24602" s="441">
        <v>45920.47681216435</v>
      </c>
      <c r="B24602" s="294" t="s">
        <v>2267</v>
      </c>
    </row>
    <row r="24603">
      <c r="A24603" s="441">
        <v>45920.47681493056</v>
      </c>
      <c r="B24603" s="294" t="s">
        <v>2264</v>
      </c>
    </row>
    <row r="24604">
      <c r="A24604" s="441">
        <v>45920.518485162036</v>
      </c>
      <c r="B24604" s="294" t="s">
        <v>11530</v>
      </c>
    </row>
    <row r="24605">
      <c r="A24605" s="441">
        <v>45920.51849001157</v>
      </c>
      <c r="B24605" s="294" t="s">
        <v>2260</v>
      </c>
    </row>
    <row r="24606">
      <c r="A24606" s="441">
        <v>45920.51850748842</v>
      </c>
      <c r="B24606" s="294" t="s">
        <v>2927</v>
      </c>
    </row>
    <row r="24607">
      <c r="A24607" s="441">
        <v>45920.51851263889</v>
      </c>
      <c r="B24607" s="294" t="s">
        <v>2264</v>
      </c>
    </row>
    <row r="24608">
      <c r="A24608" s="441">
        <v>45920.51859851852</v>
      </c>
      <c r="B24608" s="294" t="s">
        <v>11531</v>
      </c>
    </row>
    <row r="24609">
      <c r="A24609" s="441">
        <v>45920.51860178241</v>
      </c>
      <c r="B24609" s="294" t="s">
        <v>2260</v>
      </c>
    </row>
    <row r="24610">
      <c r="A24610" s="441">
        <v>45920.51860491898</v>
      </c>
      <c r="B24610" s="294" t="s">
        <v>2927</v>
      </c>
    </row>
    <row r="24611">
      <c r="A24611" s="441">
        <v>45920.518608900464</v>
      </c>
      <c r="B24611" s="294" t="s">
        <v>2264</v>
      </c>
    </row>
    <row r="24612">
      <c r="A24612" s="441">
        <v>45920.60667046296</v>
      </c>
      <c r="B24612" s="294" t="s">
        <v>11532</v>
      </c>
    </row>
    <row r="24613">
      <c r="A24613" s="441">
        <v>45920.60667488426</v>
      </c>
      <c r="B24613" s="294" t="s">
        <v>2260</v>
      </c>
    </row>
    <row r="24614">
      <c r="A24614" s="441">
        <v>45920.6066830787</v>
      </c>
      <c r="B24614" s="294" t="s">
        <v>3651</v>
      </c>
    </row>
    <row r="24615">
      <c r="A24615" s="441">
        <v>45920.60669659722</v>
      </c>
      <c r="B24615" s="294" t="s">
        <v>2264</v>
      </c>
    </row>
    <row r="24616">
      <c r="A24616" s="441">
        <v>45920.60818524305</v>
      </c>
      <c r="B24616" s="294" t="s">
        <v>11533</v>
      </c>
    </row>
    <row r="24617">
      <c r="A24617" s="441">
        <v>45920.60818921296</v>
      </c>
      <c r="B24617" s="294" t="s">
        <v>2260</v>
      </c>
    </row>
    <row r="24618">
      <c r="A24618" s="441">
        <v>45920.60819313658</v>
      </c>
      <c r="B24618" s="294" t="s">
        <v>3127</v>
      </c>
    </row>
    <row r="24619">
      <c r="A24619" s="441">
        <v>45920.608197974536</v>
      </c>
      <c r="B24619" s="294" t="s">
        <v>2264</v>
      </c>
    </row>
    <row r="24620">
      <c r="A24620" s="441">
        <v>45920.64549622685</v>
      </c>
      <c r="B24620" s="294" t="s">
        <v>11534</v>
      </c>
    </row>
    <row r="24621">
      <c r="A24621" s="441">
        <v>45920.64550273148</v>
      </c>
      <c r="B24621" s="294" t="s">
        <v>2260</v>
      </c>
    </row>
    <row r="24622">
      <c r="A24622" s="441">
        <v>45920.64550616898</v>
      </c>
      <c r="B24622" s="294" t="s">
        <v>2550</v>
      </c>
    </row>
    <row r="24623">
      <c r="A24623" s="441">
        <v>45920.64550975694</v>
      </c>
      <c r="B24623" s="294" t="s">
        <v>2264</v>
      </c>
    </row>
    <row r="24624">
      <c r="A24624" s="441">
        <v>45920.64559584491</v>
      </c>
      <c r="B24624" s="294" t="s">
        <v>11535</v>
      </c>
    </row>
    <row r="24625">
      <c r="A24625" s="441">
        <v>45920.6456008449</v>
      </c>
      <c r="B24625" s="294" t="s">
        <v>2260</v>
      </c>
    </row>
    <row r="24626">
      <c r="A24626" s="441">
        <v>45920.645605474536</v>
      </c>
      <c r="B24626" s="294" t="s">
        <v>2550</v>
      </c>
    </row>
    <row r="24627">
      <c r="A24627" s="441">
        <v>45920.645610127314</v>
      </c>
      <c r="B24627" s="294" t="s">
        <v>2264</v>
      </c>
    </row>
    <row r="24628">
      <c r="A24628" s="441">
        <v>45920.658291631946</v>
      </c>
      <c r="B24628" s="294" t="s">
        <v>11536</v>
      </c>
    </row>
    <row r="24629">
      <c r="A24629" s="441">
        <v>45920.65829578704</v>
      </c>
      <c r="B24629" s="294" t="s">
        <v>2260</v>
      </c>
    </row>
    <row r="24630">
      <c r="A24630" s="441">
        <v>45920.65829910879</v>
      </c>
      <c r="B24630" s="294" t="s">
        <v>4026</v>
      </c>
    </row>
    <row r="24631">
      <c r="A24631" s="441">
        <v>45920.65831186343</v>
      </c>
      <c r="B24631" s="294" t="s">
        <v>2262</v>
      </c>
    </row>
    <row r="24632">
      <c r="A24632" s="441">
        <v>45920.65832530093</v>
      </c>
      <c r="B24632" s="294" t="s">
        <v>4043</v>
      </c>
    </row>
    <row r="24633">
      <c r="A24633" s="441">
        <v>45920.658337291665</v>
      </c>
      <c r="B24633" s="294" t="s">
        <v>2264</v>
      </c>
    </row>
    <row r="24634">
      <c r="A24634" s="441">
        <v>45920.65868799768</v>
      </c>
      <c r="B24634" s="294" t="s">
        <v>11537</v>
      </c>
    </row>
    <row r="24635">
      <c r="A24635" s="441">
        <v>45920.65869469907</v>
      </c>
      <c r="B24635" s="294" t="s">
        <v>4045</v>
      </c>
    </row>
    <row r="24636">
      <c r="A24636" s="441">
        <v>45920.65869815972</v>
      </c>
      <c r="B24636" s="294" t="s">
        <v>4046</v>
      </c>
    </row>
    <row r="24637">
      <c r="A24637" s="441">
        <v>45920.65870501158</v>
      </c>
      <c r="B24637" s="294" t="s">
        <v>11538</v>
      </c>
    </row>
    <row r="24638">
      <c r="A24638" s="441">
        <v>45920.658712222226</v>
      </c>
      <c r="B24638" s="294" t="s">
        <v>4045</v>
      </c>
    </row>
    <row r="24639">
      <c r="A24639" s="441">
        <v>45920.658723761575</v>
      </c>
      <c r="B24639" s="294" t="s">
        <v>10102</v>
      </c>
    </row>
    <row r="24640">
      <c r="A24640" s="441">
        <v>45920.65873619213</v>
      </c>
      <c r="B24640" s="294" t="s">
        <v>11539</v>
      </c>
    </row>
    <row r="24641">
      <c r="A24641" s="441">
        <v>45920.66022361111</v>
      </c>
      <c r="B24641" s="294" t="s">
        <v>11540</v>
      </c>
    </row>
    <row r="24642">
      <c r="A24642" s="441">
        <v>45920.660230706024</v>
      </c>
      <c r="B24642" s="294" t="s">
        <v>2274</v>
      </c>
    </row>
    <row r="24643">
      <c r="A24643" s="441">
        <v>45920.66024625</v>
      </c>
      <c r="B24643" s="294" t="s">
        <v>4045</v>
      </c>
    </row>
    <row r="24644">
      <c r="A24644" s="441">
        <v>45920.660253333335</v>
      </c>
      <c r="B24644" s="294" t="s">
        <v>4050</v>
      </c>
    </row>
    <row r="24645">
      <c r="A24645" s="441">
        <v>45920.66025946759</v>
      </c>
      <c r="B24645" s="294" t="s">
        <v>11503</v>
      </c>
    </row>
    <row r="24646">
      <c r="A24646" s="441">
        <v>45920.660266516206</v>
      </c>
      <c r="B24646" s="294" t="s">
        <v>11504</v>
      </c>
    </row>
    <row r="24647">
      <c r="A24647" s="441">
        <v>45920.66417185185</v>
      </c>
      <c r="B24647" s="294" t="s">
        <v>2342</v>
      </c>
    </row>
    <row r="24648">
      <c r="A24648" s="441">
        <v>45920.6641990625</v>
      </c>
      <c r="B24648" s="294" t="s">
        <v>11541</v>
      </c>
    </row>
    <row r="24649">
      <c r="A24649" s="441">
        <v>45920.758377673614</v>
      </c>
      <c r="B24649" s="294" t="s">
        <v>10638</v>
      </c>
    </row>
    <row r="24650">
      <c r="A24650" s="441">
        <v>45920.758388483795</v>
      </c>
      <c r="B24650" s="294" t="s">
        <v>10102</v>
      </c>
    </row>
    <row r="24651">
      <c r="A24651" s="441">
        <v>45920.758411076386</v>
      </c>
      <c r="B24651" s="294" t="s">
        <v>10102</v>
      </c>
    </row>
    <row r="24652">
      <c r="A24652" s="441">
        <v>45920.75841368055</v>
      </c>
      <c r="B24652" s="294" t="s">
        <v>10639</v>
      </c>
    </row>
    <row r="24653">
      <c r="A24653" s="441">
        <v>45920.75841686343</v>
      </c>
      <c r="B24653" s="294" t="s">
        <v>10116</v>
      </c>
    </row>
    <row r="24654">
      <c r="A24654" s="441">
        <v>45920.758422638886</v>
      </c>
      <c r="B24654" s="294" t="s">
        <v>10102</v>
      </c>
    </row>
    <row r="24655">
      <c r="A24655" s="441">
        <v>45920.75842503472</v>
      </c>
      <c r="B24655" s="294" t="s">
        <v>10117</v>
      </c>
    </row>
    <row r="24656">
      <c r="A24656" s="441">
        <v>45920.945141018514</v>
      </c>
      <c r="B24656" s="294" t="s">
        <v>11542</v>
      </c>
    </row>
    <row r="24657">
      <c r="A24657" s="441">
        <v>45920.94514487269</v>
      </c>
      <c r="B24657" s="294" t="s">
        <v>2260</v>
      </c>
    </row>
    <row r="24658">
      <c r="A24658" s="441">
        <v>45920.94514788194</v>
      </c>
      <c r="B24658" s="294" t="s">
        <v>2550</v>
      </c>
    </row>
    <row r="24659">
      <c r="A24659" s="441">
        <v>45920.94515047454</v>
      </c>
      <c r="B24659" s="294" t="s">
        <v>2262</v>
      </c>
    </row>
    <row r="24660">
      <c r="A24660" s="441">
        <v>45920.94516585648</v>
      </c>
      <c r="B24660" s="294" t="s">
        <v>11334</v>
      </c>
    </row>
    <row r="24661">
      <c r="A24661" s="441">
        <v>45920.945177546295</v>
      </c>
      <c r="B24661" s="294" t="s">
        <v>2264</v>
      </c>
    </row>
    <row r="24662">
      <c r="A24662" s="441">
        <v>45920.94538431713</v>
      </c>
      <c r="B24662" s="294" t="s">
        <v>11543</v>
      </c>
    </row>
    <row r="24663">
      <c r="A24663" s="441">
        <v>45920.94539057871</v>
      </c>
      <c r="B24663" s="294" t="s">
        <v>2553</v>
      </c>
    </row>
    <row r="24664">
      <c r="A24664" s="441">
        <v>45920.94539333333</v>
      </c>
      <c r="B24664" s="294" t="s">
        <v>2554</v>
      </c>
    </row>
    <row r="24665">
      <c r="A24665" s="441">
        <v>45920.94539974537</v>
      </c>
      <c r="B24665" s="294" t="s">
        <v>11544</v>
      </c>
    </row>
    <row r="24666">
      <c r="A24666" s="441">
        <v>45920.945406342595</v>
      </c>
      <c r="B24666" s="294" t="s">
        <v>2553</v>
      </c>
    </row>
    <row r="24667">
      <c r="A24667" s="441">
        <v>45920.94541559028</v>
      </c>
      <c r="B24667" s="294" t="s">
        <v>10102</v>
      </c>
    </row>
    <row r="24668">
      <c r="A24668" s="441">
        <v>45920.94542800926</v>
      </c>
      <c r="B24668" s="294" t="s">
        <v>11545</v>
      </c>
    </row>
    <row r="24669">
      <c r="A24669" s="441">
        <v>45920.94556532407</v>
      </c>
      <c r="B24669" s="294" t="s">
        <v>11546</v>
      </c>
    </row>
    <row r="24670">
      <c r="A24670" s="441">
        <v>45920.945571793985</v>
      </c>
      <c r="B24670" s="294" t="s">
        <v>2274</v>
      </c>
    </row>
    <row r="24671">
      <c r="A24671" s="441">
        <v>45920.945580844906</v>
      </c>
      <c r="B24671" s="294" t="s">
        <v>2553</v>
      </c>
    </row>
    <row r="24672">
      <c r="A24672" s="441">
        <v>45920.94558480324</v>
      </c>
      <c r="B24672" s="294" t="s">
        <v>2558</v>
      </c>
    </row>
    <row r="24673">
      <c r="A24673" s="441">
        <v>45920.94558922454</v>
      </c>
      <c r="B24673" s="294" t="s">
        <v>11503</v>
      </c>
    </row>
    <row r="24674">
      <c r="A24674" s="441">
        <v>45920.94559337963</v>
      </c>
      <c r="B24674" s="294" t="s">
        <v>11504</v>
      </c>
    </row>
    <row r="24675">
      <c r="A24675" s="441">
        <v>45920.94574679398</v>
      </c>
      <c r="B24675" s="294" t="s">
        <v>2278</v>
      </c>
    </row>
    <row r="24676">
      <c r="A24676" s="441">
        <v>45920.94577092593</v>
      </c>
      <c r="B24676" s="294" t="s">
        <v>11547</v>
      </c>
    </row>
    <row r="24677">
      <c r="A24677" s="441">
        <v>45920.94581310185</v>
      </c>
      <c r="B24677" s="294" t="s">
        <v>2280</v>
      </c>
    </row>
    <row r="24678">
      <c r="A24678" s="441">
        <v>45920.945826724535</v>
      </c>
      <c r="B24678" s="294" t="s">
        <v>2281</v>
      </c>
    </row>
    <row r="24679">
      <c r="A24679" s="441">
        <v>45920.94599741898</v>
      </c>
      <c r="B24679" s="294" t="s">
        <v>10102</v>
      </c>
    </row>
    <row r="24680">
      <c r="A24680" s="441">
        <v>45920.94600163194</v>
      </c>
      <c r="B24680" s="294" t="s">
        <v>2285</v>
      </c>
    </row>
    <row r="24681">
      <c r="A24681" s="441">
        <v>45920.946007384264</v>
      </c>
      <c r="B24681" s="294" t="s">
        <v>11548</v>
      </c>
    </row>
    <row r="24682">
      <c r="A24682" s="441">
        <v>45920.946018229166</v>
      </c>
      <c r="B24682" s="294" t="s">
        <v>11549</v>
      </c>
    </row>
    <row r="24683">
      <c r="A24683" s="441">
        <v>45920.95722361111</v>
      </c>
      <c r="B24683" s="294" t="s">
        <v>11550</v>
      </c>
    </row>
    <row r="24684">
      <c r="A24684" s="441">
        <v>45920.9572275463</v>
      </c>
      <c r="B24684" s="294" t="s">
        <v>2260</v>
      </c>
    </row>
    <row r="24685">
      <c r="A24685" s="441">
        <v>45920.95723371528</v>
      </c>
      <c r="B24685" s="294" t="s">
        <v>2593</v>
      </c>
    </row>
    <row r="24686">
      <c r="A24686" s="441">
        <v>45920.957236689814</v>
      </c>
      <c r="B24686" s="294" t="s">
        <v>2264</v>
      </c>
    </row>
    <row r="24687">
      <c r="A24687" s="441">
        <v>45920.963106006944</v>
      </c>
      <c r="B24687" s="294" t="s">
        <v>11551</v>
      </c>
    </row>
    <row r="24688">
      <c r="A24688" s="441">
        <v>45920.963111296296</v>
      </c>
      <c r="B24688" s="294" t="s">
        <v>2260</v>
      </c>
    </row>
    <row r="24689">
      <c r="A24689" s="441">
        <v>45920.96311622685</v>
      </c>
      <c r="B24689" s="294" t="s">
        <v>2414</v>
      </c>
    </row>
    <row r="24690">
      <c r="A24690" s="441">
        <v>45920.963121458335</v>
      </c>
      <c r="B24690" s="294" t="s">
        <v>2264</v>
      </c>
    </row>
    <row r="24691">
      <c r="A24691" s="441">
        <v>45920.963224837964</v>
      </c>
      <c r="B24691" s="294" t="s">
        <v>11552</v>
      </c>
    </row>
    <row r="24692">
      <c r="A24692" s="441">
        <v>45920.963228148146</v>
      </c>
      <c r="B24692" s="294" t="s">
        <v>2260</v>
      </c>
    </row>
    <row r="24693">
      <c r="A24693" s="441">
        <v>45920.96323142361</v>
      </c>
      <c r="B24693" s="294" t="s">
        <v>2414</v>
      </c>
    </row>
    <row r="24694">
      <c r="A24694" s="441">
        <v>45920.96323520833</v>
      </c>
      <c r="B24694" s="294" t="s">
        <v>2264</v>
      </c>
    </row>
    <row r="24695">
      <c r="A24695" s="441">
        <v>45921.09282063658</v>
      </c>
      <c r="B24695" s="294" t="s">
        <v>11553</v>
      </c>
    </row>
    <row r="24696">
      <c r="A24696" s="441">
        <v>45921.092828402776</v>
      </c>
      <c r="B24696" s="294" t="s">
        <v>2275</v>
      </c>
    </row>
    <row r="24697">
      <c r="A24697" s="441">
        <v>45921.092832187496</v>
      </c>
      <c r="B24697" s="294" t="s">
        <v>2565</v>
      </c>
    </row>
    <row r="24698">
      <c r="A24698" s="441">
        <v>45921.09285071759</v>
      </c>
      <c r="B24698" s="294" t="s">
        <v>11554</v>
      </c>
    </row>
    <row r="24699">
      <c r="A24699" s="441">
        <v>45921.0928574537</v>
      </c>
      <c r="B24699" s="294" t="s">
        <v>2275</v>
      </c>
    </row>
    <row r="24700">
      <c r="A24700" s="441">
        <v>45921.09286503472</v>
      </c>
      <c r="B24700" s="294" t="s">
        <v>10102</v>
      </c>
    </row>
    <row r="24701">
      <c r="A24701" s="441">
        <v>45921.092877476854</v>
      </c>
      <c r="B24701" s="294" t="s">
        <v>11555</v>
      </c>
    </row>
    <row r="24702">
      <c r="A24702" s="441">
        <v>45921.094350370375</v>
      </c>
      <c r="B24702" s="294" t="s">
        <v>11556</v>
      </c>
    </row>
    <row r="24703">
      <c r="A24703" s="441">
        <v>45921.09435422454</v>
      </c>
      <c r="B24703" s="294" t="s">
        <v>2274</v>
      </c>
    </row>
    <row r="24704">
      <c r="A24704" s="441">
        <v>45921.09437961805</v>
      </c>
      <c r="B24704" s="294" t="s">
        <v>2275</v>
      </c>
    </row>
    <row r="24705">
      <c r="A24705" s="441">
        <v>45921.094383206015</v>
      </c>
      <c r="B24705" s="294" t="s">
        <v>2276</v>
      </c>
    </row>
    <row r="24706">
      <c r="A24706" s="441">
        <v>45921.09438675926</v>
      </c>
      <c r="B24706" s="294" t="s">
        <v>11503</v>
      </c>
    </row>
    <row r="24707">
      <c r="A24707" s="441">
        <v>45921.0943903588</v>
      </c>
      <c r="B24707" s="294" t="s">
        <v>11504</v>
      </c>
    </row>
    <row r="24708">
      <c r="A24708" s="441">
        <v>45921.094618125004</v>
      </c>
      <c r="B24708" s="294" t="s">
        <v>2278</v>
      </c>
    </row>
    <row r="24709">
      <c r="A24709" s="441">
        <v>45921.09463900463</v>
      </c>
      <c r="B24709" s="294" t="s">
        <v>11557</v>
      </c>
    </row>
    <row r="24710">
      <c r="A24710" s="441">
        <v>45921.09470086805</v>
      </c>
      <c r="B24710" s="294" t="s">
        <v>2280</v>
      </c>
    </row>
    <row r="24711">
      <c r="A24711" s="441">
        <v>45921.09471107639</v>
      </c>
      <c r="B24711" s="294" t="s">
        <v>2281</v>
      </c>
    </row>
    <row r="24712">
      <c r="A24712" s="441">
        <v>45921.0949267824</v>
      </c>
      <c r="B24712" s="294" t="s">
        <v>10102</v>
      </c>
    </row>
    <row r="24713">
      <c r="A24713" s="441">
        <v>45921.09493033565</v>
      </c>
      <c r="B24713" s="294" t="s">
        <v>2285</v>
      </c>
    </row>
    <row r="24714">
      <c r="A24714" s="441">
        <v>45921.094936064816</v>
      </c>
      <c r="B24714" s="294" t="s">
        <v>11558</v>
      </c>
    </row>
    <row r="24715">
      <c r="A24715" s="441">
        <v>45921.0949544676</v>
      </c>
      <c r="B24715" s="294" t="s">
        <v>11559</v>
      </c>
    </row>
    <row r="24716">
      <c r="A24716" s="441">
        <v>45921.101727326386</v>
      </c>
      <c r="B24716" s="294" t="s">
        <v>11560</v>
      </c>
    </row>
    <row r="24717">
      <c r="A24717" s="441">
        <v>45921.10173751158</v>
      </c>
      <c r="B24717" s="294" t="s">
        <v>2839</v>
      </c>
    </row>
    <row r="24718">
      <c r="A24718" s="441">
        <v>45921.10175332176</v>
      </c>
      <c r="B24718" s="294" t="s">
        <v>2565</v>
      </c>
    </row>
    <row r="24719">
      <c r="A24719" s="441">
        <v>45921.101763680555</v>
      </c>
      <c r="B24719" s="294" t="s">
        <v>11561</v>
      </c>
    </row>
    <row r="24720">
      <c r="A24720" s="441">
        <v>45921.10177331018</v>
      </c>
      <c r="B24720" s="294" t="s">
        <v>2839</v>
      </c>
    </row>
    <row r="24721">
      <c r="A24721" s="441">
        <v>45921.101793912036</v>
      </c>
      <c r="B24721" s="294" t="s">
        <v>10102</v>
      </c>
    </row>
    <row r="24722">
      <c r="A24722" s="441">
        <v>45921.10181447917</v>
      </c>
      <c r="B24722" s="294" t="s">
        <v>11562</v>
      </c>
    </row>
    <row r="24723">
      <c r="A24723" s="441">
        <v>45921.1026978588</v>
      </c>
      <c r="B24723" s="294" t="s">
        <v>11563</v>
      </c>
    </row>
    <row r="24724">
      <c r="A24724" s="441">
        <v>45921.102703240744</v>
      </c>
      <c r="B24724" s="294" t="s">
        <v>2274</v>
      </c>
    </row>
    <row r="24725">
      <c r="A24725" s="441">
        <v>45921.10271133102</v>
      </c>
      <c r="B24725" s="294" t="s">
        <v>2839</v>
      </c>
    </row>
    <row r="24726">
      <c r="A24726" s="441">
        <v>45921.102714803244</v>
      </c>
      <c r="B24726" s="294" t="s">
        <v>2843</v>
      </c>
    </row>
    <row r="24727">
      <c r="A24727" s="441">
        <v>45921.102718842594</v>
      </c>
      <c r="B24727" s="294" t="s">
        <v>11503</v>
      </c>
    </row>
    <row r="24728">
      <c r="A24728" s="441">
        <v>45921.10272271991</v>
      </c>
      <c r="B24728" s="294" t="s">
        <v>11504</v>
      </c>
    </row>
    <row r="24729">
      <c r="A24729" s="441">
        <v>45921.10329337963</v>
      </c>
      <c r="B24729" s="294" t="s">
        <v>2278</v>
      </c>
    </row>
    <row r="24730">
      <c r="A24730" s="441">
        <v>45921.10330644676</v>
      </c>
      <c r="B24730" s="294" t="s">
        <v>11564</v>
      </c>
    </row>
    <row r="24731">
      <c r="A24731" s="441">
        <v>45921.10345355324</v>
      </c>
      <c r="B24731" s="294" t="s">
        <v>2280</v>
      </c>
    </row>
    <row r="24732">
      <c r="A24732" s="441">
        <v>45921.10347181713</v>
      </c>
      <c r="B24732" s="294" t="s">
        <v>2281</v>
      </c>
    </row>
    <row r="24733">
      <c r="A24733" s="441">
        <v>45921.10404583333</v>
      </c>
      <c r="B24733" s="294" t="s">
        <v>10102</v>
      </c>
    </row>
    <row r="24734">
      <c r="A24734" s="441">
        <v>45921.104050567126</v>
      </c>
      <c r="B24734" s="294" t="s">
        <v>2285</v>
      </c>
    </row>
    <row r="24735">
      <c r="A24735" s="441">
        <v>45921.10405631944</v>
      </c>
      <c r="B24735" s="294" t="s">
        <v>11565</v>
      </c>
    </row>
    <row r="24736">
      <c r="A24736" s="441">
        <v>45921.104072581016</v>
      </c>
      <c r="B24736" s="294" t="s">
        <v>11566</v>
      </c>
    </row>
    <row r="24737">
      <c r="A24737" s="441">
        <v>45921.10626349537</v>
      </c>
      <c r="B24737" s="294" t="s">
        <v>11567</v>
      </c>
    </row>
    <row r="24738">
      <c r="A24738" s="441">
        <v>45921.106270000004</v>
      </c>
      <c r="B24738" s="294" t="s">
        <v>2828</v>
      </c>
    </row>
    <row r="24739">
      <c r="A24739" s="441">
        <v>45921.106273495374</v>
      </c>
      <c r="B24739" s="294" t="s">
        <v>2565</v>
      </c>
    </row>
    <row r="24740">
      <c r="A24740" s="441">
        <v>45921.10627986111</v>
      </c>
      <c r="B24740" s="294" t="s">
        <v>11568</v>
      </c>
    </row>
    <row r="24741">
      <c r="A24741" s="441">
        <v>45921.106286863425</v>
      </c>
      <c r="B24741" s="294" t="s">
        <v>2828</v>
      </c>
    </row>
    <row r="24742">
      <c r="A24742" s="441">
        <v>45921.10629449074</v>
      </c>
      <c r="B24742" s="294" t="s">
        <v>10102</v>
      </c>
    </row>
    <row r="24743">
      <c r="A24743" s="441">
        <v>45921.10630857639</v>
      </c>
      <c r="B24743" s="294" t="s">
        <v>11569</v>
      </c>
    </row>
    <row r="24744">
      <c r="A24744" s="441">
        <v>45921.107419988424</v>
      </c>
      <c r="B24744" s="294" t="s">
        <v>11570</v>
      </c>
    </row>
    <row r="24745">
      <c r="A24745" s="441">
        <v>45921.10742436342</v>
      </c>
      <c r="B24745" s="294" t="s">
        <v>2274</v>
      </c>
    </row>
    <row r="24746">
      <c r="A24746" s="441">
        <v>45921.10743336806</v>
      </c>
      <c r="B24746" s="294" t="s">
        <v>2828</v>
      </c>
    </row>
    <row r="24747">
      <c r="A24747" s="441">
        <v>45921.10743766204</v>
      </c>
      <c r="B24747" s="294" t="s">
        <v>2832</v>
      </c>
    </row>
    <row r="24748">
      <c r="A24748" s="441">
        <v>45921.107441782406</v>
      </c>
      <c r="B24748" s="294" t="s">
        <v>11503</v>
      </c>
    </row>
    <row r="24749">
      <c r="A24749" s="441">
        <v>45921.10744583333</v>
      </c>
      <c r="B24749" s="294" t="s">
        <v>11504</v>
      </c>
    </row>
    <row r="24750">
      <c r="A24750" s="441">
        <v>45921.1079187037</v>
      </c>
      <c r="B24750" s="294" t="s">
        <v>2278</v>
      </c>
    </row>
    <row r="24751">
      <c r="A24751" s="441">
        <v>45921.10793760417</v>
      </c>
      <c r="B24751" s="294" t="s">
        <v>11571</v>
      </c>
    </row>
    <row r="24752">
      <c r="A24752" s="441">
        <v>45921.10806021991</v>
      </c>
      <c r="B24752" s="294" t="s">
        <v>2280</v>
      </c>
    </row>
    <row r="24753">
      <c r="A24753" s="441">
        <v>45921.10807111111</v>
      </c>
      <c r="B24753" s="294" t="s">
        <v>2281</v>
      </c>
    </row>
    <row r="24754">
      <c r="A24754" s="441">
        <v>45921.10857037037</v>
      </c>
      <c r="B24754" s="294" t="s">
        <v>10102</v>
      </c>
    </row>
    <row r="24755">
      <c r="A24755" s="441">
        <v>45921.10857480324</v>
      </c>
      <c r="B24755" s="294" t="s">
        <v>2285</v>
      </c>
    </row>
    <row r="24756">
      <c r="A24756" s="441">
        <v>45921.10858047454</v>
      </c>
      <c r="B24756" s="294" t="s">
        <v>11572</v>
      </c>
    </row>
    <row r="24757">
      <c r="A24757" s="441">
        <v>45921.10858987269</v>
      </c>
      <c r="B24757" s="294" t="s">
        <v>11573</v>
      </c>
    </row>
    <row r="24758">
      <c r="A24758" s="441">
        <v>45921.257174756945</v>
      </c>
      <c r="B24758" s="294" t="s">
        <v>11574</v>
      </c>
    </row>
    <row r="24759">
      <c r="A24759" s="441">
        <v>45921.25722892361</v>
      </c>
      <c r="B24759" s="294" t="s">
        <v>11575</v>
      </c>
    </row>
    <row r="24760">
      <c r="A24760" s="441">
        <v>45921.257245659726</v>
      </c>
      <c r="B24760" s="294" t="s">
        <v>10102</v>
      </c>
    </row>
    <row r="24761">
      <c r="A24761" s="441">
        <v>45921.32571657407</v>
      </c>
      <c r="B24761" s="294" t="s">
        <v>11576</v>
      </c>
    </row>
    <row r="24762">
      <c r="A24762" s="441">
        <v>45921.325721643516</v>
      </c>
      <c r="B24762" s="294" t="s">
        <v>2260</v>
      </c>
    </row>
    <row r="24763">
      <c r="A24763" s="441">
        <v>45921.32572555555</v>
      </c>
      <c r="B24763" s="294" t="s">
        <v>2593</v>
      </c>
    </row>
    <row r="24764">
      <c r="A24764" s="441">
        <v>45921.325729143515</v>
      </c>
      <c r="B24764" s="294" t="s">
        <v>2264</v>
      </c>
    </row>
    <row r="24765">
      <c r="A24765" s="441">
        <v>45921.32783119213</v>
      </c>
      <c r="B24765" s="294" t="s">
        <v>11577</v>
      </c>
    </row>
    <row r="24766">
      <c r="A24766" s="441">
        <v>45921.3278458912</v>
      </c>
      <c r="B24766" s="294" t="s">
        <v>2625</v>
      </c>
    </row>
    <row r="24767">
      <c r="A24767" s="441">
        <v>45921.327856539356</v>
      </c>
      <c r="B24767" s="294" t="s">
        <v>2398</v>
      </c>
    </row>
    <row r="24768">
      <c r="A24768" s="441">
        <v>45921.3278712037</v>
      </c>
      <c r="B24768" s="294" t="s">
        <v>2399</v>
      </c>
    </row>
    <row r="24769">
      <c r="A24769" s="441">
        <v>45921.32788113426</v>
      </c>
      <c r="B24769" s="294" t="s">
        <v>2625</v>
      </c>
    </row>
    <row r="24770">
      <c r="A24770" s="441">
        <v>45921.327891759254</v>
      </c>
      <c r="B24770" s="294" t="s">
        <v>10102</v>
      </c>
    </row>
    <row r="24771">
      <c r="A24771" s="441">
        <v>45921.32790880787</v>
      </c>
      <c r="B24771" s="294" t="s">
        <v>11578</v>
      </c>
    </row>
    <row r="24772">
      <c r="A24772" s="441">
        <v>45921.32862173612</v>
      </c>
      <c r="B24772" s="294" t="s">
        <v>11579</v>
      </c>
    </row>
    <row r="24773">
      <c r="A24773" s="441">
        <v>45921.32863844908</v>
      </c>
      <c r="B24773" s="294" t="s">
        <v>2603</v>
      </c>
    </row>
    <row r="24774">
      <c r="A24774" s="441">
        <v>45921.3286419213</v>
      </c>
      <c r="B24774" s="294" t="s">
        <v>2398</v>
      </c>
    </row>
    <row r="24775">
      <c r="A24775" s="441">
        <v>45921.32864825231</v>
      </c>
      <c r="B24775" s="294" t="s">
        <v>2399</v>
      </c>
    </row>
    <row r="24776">
      <c r="A24776" s="441">
        <v>45921.328656990736</v>
      </c>
      <c r="B24776" s="294" t="s">
        <v>2603</v>
      </c>
    </row>
    <row r="24777">
      <c r="A24777" s="441">
        <v>45921.32866697917</v>
      </c>
      <c r="B24777" s="294" t="s">
        <v>10102</v>
      </c>
    </row>
    <row r="24778">
      <c r="A24778" s="441">
        <v>45921.32868733796</v>
      </c>
      <c r="B24778" s="294" t="s">
        <v>11580</v>
      </c>
    </row>
    <row r="24779">
      <c r="A24779" s="441">
        <v>45921.32908398148</v>
      </c>
      <c r="B24779" s="294" t="s">
        <v>11581</v>
      </c>
    </row>
    <row r="24780">
      <c r="A24780" s="441">
        <v>45921.32909559028</v>
      </c>
      <c r="B24780" s="294" t="s">
        <v>9711</v>
      </c>
    </row>
    <row r="24781">
      <c r="A24781" s="441">
        <v>45921.329107060184</v>
      </c>
      <c r="B24781" s="294" t="s">
        <v>2398</v>
      </c>
    </row>
    <row r="24782">
      <c r="A24782" s="441">
        <v>45921.329116180554</v>
      </c>
      <c r="B24782" s="294" t="s">
        <v>2399</v>
      </c>
    </row>
    <row r="24783">
      <c r="A24783" s="441">
        <v>45921.32912576389</v>
      </c>
      <c r="B24783" s="294" t="s">
        <v>9711</v>
      </c>
    </row>
    <row r="24784">
      <c r="A24784" s="441">
        <v>45921.3291325</v>
      </c>
      <c r="B24784" s="294" t="s">
        <v>10102</v>
      </c>
    </row>
    <row r="24785">
      <c r="A24785" s="441">
        <v>45921.3291509375</v>
      </c>
      <c r="B24785" s="294" t="s">
        <v>11582</v>
      </c>
    </row>
    <row r="24786">
      <c r="A24786" s="441">
        <v>45921.32939395834</v>
      </c>
      <c r="B24786" s="294" t="s">
        <v>11583</v>
      </c>
    </row>
    <row r="24787">
      <c r="A24787" s="441">
        <v>45921.32939737268</v>
      </c>
      <c r="B24787" s="294" t="s">
        <v>2274</v>
      </c>
    </row>
    <row r="24788">
      <c r="A24788" s="441">
        <v>45921.32940315972</v>
      </c>
      <c r="B24788" s="294" t="s">
        <v>2625</v>
      </c>
    </row>
    <row r="24789">
      <c r="A24789" s="441">
        <v>45921.329405682874</v>
      </c>
      <c r="B24789" s="294" t="s">
        <v>2628</v>
      </c>
    </row>
    <row r="24790">
      <c r="A24790" s="441">
        <v>45921.32940956019</v>
      </c>
      <c r="B24790" s="294" t="s">
        <v>11503</v>
      </c>
    </row>
    <row r="24791">
      <c r="A24791" s="441">
        <v>45921.329412129635</v>
      </c>
      <c r="B24791" s="294" t="s">
        <v>11504</v>
      </c>
    </row>
    <row r="24792">
      <c r="A24792" s="441">
        <v>45921.329475833336</v>
      </c>
      <c r="B24792" s="294" t="s">
        <v>2374</v>
      </c>
    </row>
    <row r="24793">
      <c r="A24793" s="441">
        <v>45921.32948768519</v>
      </c>
      <c r="B24793" s="294" t="s">
        <v>11584</v>
      </c>
    </row>
    <row r="24794">
      <c r="A24794" s="441">
        <v>45921.32950393519</v>
      </c>
      <c r="B24794" s="294" t="s">
        <v>2280</v>
      </c>
    </row>
    <row r="24795">
      <c r="A24795" s="441">
        <v>45921.329514826386</v>
      </c>
      <c r="B24795" s="294" t="s">
        <v>2281</v>
      </c>
    </row>
    <row r="24796">
      <c r="A24796" s="441">
        <v>45921.32957728009</v>
      </c>
      <c r="B24796" s="294" t="s">
        <v>10102</v>
      </c>
    </row>
    <row r="24797">
      <c r="A24797" s="441">
        <v>45921.329579791665</v>
      </c>
      <c r="B24797" s="294" t="s">
        <v>2285</v>
      </c>
    </row>
    <row r="24798">
      <c r="A24798" s="441">
        <v>45921.32958391204</v>
      </c>
      <c r="B24798" s="294" t="s">
        <v>11585</v>
      </c>
    </row>
    <row r="24799">
      <c r="A24799" s="441">
        <v>45921.32959199074</v>
      </c>
      <c r="B24799" s="294" t="s">
        <v>11586</v>
      </c>
    </row>
    <row r="24800">
      <c r="A24800" s="441">
        <v>45921.32982108796</v>
      </c>
      <c r="B24800" s="294" t="s">
        <v>11587</v>
      </c>
    </row>
    <row r="24801">
      <c r="A24801" s="441">
        <v>45921.32982359953</v>
      </c>
      <c r="B24801" s="294" t="s">
        <v>2274</v>
      </c>
    </row>
    <row r="24802">
      <c r="A24802" s="441">
        <v>45921.329836585646</v>
      </c>
      <c r="B24802" s="294" t="s">
        <v>11588</v>
      </c>
    </row>
    <row r="24803">
      <c r="A24803" s="441">
        <v>45921.32983993056</v>
      </c>
      <c r="B24803" s="294" t="s">
        <v>2274</v>
      </c>
    </row>
    <row r="24804">
      <c r="A24804" s="441">
        <v>45921.32983165509</v>
      </c>
      <c r="B24804" s="294" t="s">
        <v>2603</v>
      </c>
    </row>
    <row r="24805">
      <c r="A24805" s="441">
        <v>45921.32984501157</v>
      </c>
      <c r="B24805" s="294" t="s">
        <v>2615</v>
      </c>
    </row>
    <row r="24806">
      <c r="A24806" s="441">
        <v>45921.329861817125</v>
      </c>
      <c r="B24806" s="294" t="s">
        <v>11503</v>
      </c>
    </row>
    <row r="24807">
      <c r="A24807" s="441">
        <v>45921.32986271991</v>
      </c>
      <c r="B24807" s="294" t="s">
        <v>9711</v>
      </c>
    </row>
    <row r="24808">
      <c r="A24808" s="441">
        <v>45921.32986453704</v>
      </c>
      <c r="B24808" s="294" t="s">
        <v>11504</v>
      </c>
    </row>
    <row r="24809">
      <c r="A24809" s="441">
        <v>45921.32986737268</v>
      </c>
      <c r="B24809" s="294" t="s">
        <v>9714</v>
      </c>
    </row>
    <row r="24810">
      <c r="A24810" s="441">
        <v>45921.32987056713</v>
      </c>
      <c r="B24810" s="294" t="s">
        <v>11503</v>
      </c>
    </row>
    <row r="24811">
      <c r="A24811" s="441">
        <v>45921.32987366898</v>
      </c>
      <c r="B24811" s="294" t="s">
        <v>11504</v>
      </c>
    </row>
    <row r="24812">
      <c r="A24812" s="441">
        <v>45921.32998234953</v>
      </c>
      <c r="B24812" s="294" t="s">
        <v>2278</v>
      </c>
    </row>
    <row r="24813">
      <c r="A24813" s="441">
        <v>45921.329996898145</v>
      </c>
      <c r="B24813" s="294" t="s">
        <v>11589</v>
      </c>
    </row>
    <row r="24814">
      <c r="A24814" s="441">
        <v>45921.330025567135</v>
      </c>
      <c r="B24814" s="294" t="s">
        <v>2280</v>
      </c>
    </row>
    <row r="24815">
      <c r="A24815" s="441">
        <v>45921.330037141204</v>
      </c>
      <c r="B24815" s="294" t="s">
        <v>2281</v>
      </c>
    </row>
    <row r="24816">
      <c r="A24816" s="441">
        <v>45921.33006878472</v>
      </c>
      <c r="B24816" s="294" t="s">
        <v>2278</v>
      </c>
    </row>
    <row r="24817">
      <c r="A24817" s="441">
        <v>45921.330079363426</v>
      </c>
      <c r="B24817" s="294" t="s">
        <v>11590</v>
      </c>
    </row>
    <row r="24818">
      <c r="A24818" s="441">
        <v>45921.330125243054</v>
      </c>
      <c r="B24818" s="294" t="s">
        <v>10102</v>
      </c>
    </row>
    <row r="24819">
      <c r="A24819" s="441">
        <v>45921.3301287037</v>
      </c>
      <c r="B24819" s="294" t="s">
        <v>2285</v>
      </c>
    </row>
    <row r="24820">
      <c r="A24820" s="441">
        <v>45921.33013379629</v>
      </c>
      <c r="B24820" s="294" t="s">
        <v>11591</v>
      </c>
    </row>
    <row r="24821">
      <c r="A24821" s="441">
        <v>45921.33014097222</v>
      </c>
      <c r="B24821" s="294" t="s">
        <v>11592</v>
      </c>
    </row>
    <row r="24822">
      <c r="A24822" s="441">
        <v>45921.330142997685</v>
      </c>
      <c r="B24822" s="294" t="s">
        <v>2280</v>
      </c>
    </row>
    <row r="24823">
      <c r="A24823" s="441">
        <v>45921.33015094907</v>
      </c>
      <c r="B24823" s="294" t="s">
        <v>2281</v>
      </c>
    </row>
    <row r="24824">
      <c r="A24824" s="441">
        <v>45921.330354247686</v>
      </c>
      <c r="B24824" s="294" t="s">
        <v>10102</v>
      </c>
    </row>
    <row r="24825">
      <c r="A24825" s="441">
        <v>45921.3303571875</v>
      </c>
      <c r="B24825" s="294" t="s">
        <v>2285</v>
      </c>
    </row>
    <row r="24826">
      <c r="A24826" s="441">
        <v>45921.330363125</v>
      </c>
      <c r="B24826" s="294" t="s">
        <v>11593</v>
      </c>
    </row>
    <row r="24827">
      <c r="A24827" s="441">
        <v>45921.330371331016</v>
      </c>
      <c r="B24827" s="294" t="s">
        <v>11594</v>
      </c>
    </row>
    <row r="24828">
      <c r="A24828" s="441">
        <v>45921.33336913194</v>
      </c>
      <c r="B24828" s="294" t="s">
        <v>11595</v>
      </c>
    </row>
    <row r="24829">
      <c r="A24829" s="441">
        <v>45921.33337354167</v>
      </c>
      <c r="B24829" s="294" t="s">
        <v>2260</v>
      </c>
    </row>
    <row r="24830">
      <c r="A24830" s="441">
        <v>45921.33337721065</v>
      </c>
      <c r="B24830" s="294" t="s">
        <v>2963</v>
      </c>
    </row>
    <row r="24831">
      <c r="A24831" s="441">
        <v>45921.333380752316</v>
      </c>
      <c r="B24831" s="294" t="s">
        <v>2264</v>
      </c>
    </row>
    <row r="24832">
      <c r="A24832" s="441">
        <v>45921.33343100695</v>
      </c>
      <c r="B24832" s="294" t="s">
        <v>11596</v>
      </c>
    </row>
    <row r="24833">
      <c r="A24833" s="441">
        <v>45921.33343741898</v>
      </c>
      <c r="B24833" s="294" t="s">
        <v>2260</v>
      </c>
    </row>
    <row r="24834">
      <c r="A24834" s="441">
        <v>45921.33344001157</v>
      </c>
      <c r="B24834" s="294" t="s">
        <v>2963</v>
      </c>
    </row>
    <row r="24835">
      <c r="A24835" s="441">
        <v>45921.33344265046</v>
      </c>
      <c r="B24835" s="294" t="s">
        <v>2264</v>
      </c>
    </row>
    <row r="24836">
      <c r="A24836" s="441">
        <v>45921.375093483795</v>
      </c>
      <c r="B24836" s="294" t="s">
        <v>2290</v>
      </c>
    </row>
    <row r="24837">
      <c r="A24837" s="441">
        <v>45921.375921886574</v>
      </c>
      <c r="B24837" s="294" t="s">
        <v>4122</v>
      </c>
    </row>
    <row r="24838">
      <c r="A24838" s="441">
        <v>45921.3759250463</v>
      </c>
      <c r="B24838" s="294" t="s">
        <v>2658</v>
      </c>
    </row>
    <row r="24839">
      <c r="A24839" s="441">
        <v>45921.376028240746</v>
      </c>
      <c r="B24839" s="294" t="s">
        <v>11597</v>
      </c>
    </row>
    <row r="24840">
      <c r="A24840" s="441">
        <v>45921.37607947917</v>
      </c>
      <c r="B24840" s="294" t="s">
        <v>11598</v>
      </c>
    </row>
    <row r="24841">
      <c r="A24841" s="441">
        <v>45921.37609796296</v>
      </c>
      <c r="B24841" s="294" t="s">
        <v>10102</v>
      </c>
    </row>
    <row r="24842">
      <c r="A24842" s="441">
        <v>45921.376106435186</v>
      </c>
      <c r="B24842" s="294" t="s">
        <v>10102</v>
      </c>
    </row>
    <row r="24843">
      <c r="A24843" s="441">
        <v>45921.41569876157</v>
      </c>
      <c r="B24843" s="294" t="s">
        <v>11599</v>
      </c>
    </row>
    <row r="24844">
      <c r="A24844" s="441">
        <v>45921.4157027662</v>
      </c>
      <c r="B24844" s="294" t="s">
        <v>2260</v>
      </c>
    </row>
    <row r="24845">
      <c r="A24845" s="441">
        <v>45921.415706087966</v>
      </c>
      <c r="B24845" s="294" t="s">
        <v>2447</v>
      </c>
    </row>
    <row r="24846">
      <c r="A24846" s="441">
        <v>45921.41572167824</v>
      </c>
      <c r="B24846" s="294" t="s">
        <v>2262</v>
      </c>
    </row>
    <row r="24847">
      <c r="A24847" s="441">
        <v>45921.41573043981</v>
      </c>
      <c r="B24847" s="294" t="s">
        <v>2448</v>
      </c>
    </row>
    <row r="24848">
      <c r="A24848" s="441">
        <v>45921.41574936343</v>
      </c>
      <c r="B24848" s="294" t="s">
        <v>2264</v>
      </c>
    </row>
    <row r="24849">
      <c r="A24849" s="441">
        <v>45921.41644728009</v>
      </c>
      <c r="B24849" s="294" t="s">
        <v>11600</v>
      </c>
    </row>
    <row r="24850">
      <c r="A24850" s="441">
        <v>45921.4164538426</v>
      </c>
      <c r="B24850" s="294" t="s">
        <v>2450</v>
      </c>
    </row>
    <row r="24851">
      <c r="A24851" s="441">
        <v>45921.416457581014</v>
      </c>
      <c r="B24851" s="294" t="s">
        <v>2451</v>
      </c>
    </row>
    <row r="24852">
      <c r="A24852" s="441">
        <v>45921.41646799768</v>
      </c>
      <c r="B24852" s="294" t="s">
        <v>11601</v>
      </c>
    </row>
    <row r="24853">
      <c r="A24853" s="441">
        <v>45921.41647402778</v>
      </c>
      <c r="B24853" s="294" t="s">
        <v>2450</v>
      </c>
    </row>
    <row r="24854">
      <c r="A24854" s="441">
        <v>45921.41648332176</v>
      </c>
      <c r="B24854" s="294" t="s">
        <v>10102</v>
      </c>
    </row>
    <row r="24855">
      <c r="A24855" s="441">
        <v>45921.4164962963</v>
      </c>
      <c r="B24855" s="294" t="s">
        <v>11602</v>
      </c>
    </row>
    <row r="24856">
      <c r="A24856" s="441">
        <v>45921.417939120365</v>
      </c>
      <c r="B24856" s="294" t="s">
        <v>11603</v>
      </c>
    </row>
    <row r="24857">
      <c r="A24857" s="441">
        <v>45921.41794255787</v>
      </c>
      <c r="B24857" s="294" t="s">
        <v>2274</v>
      </c>
    </row>
    <row r="24858">
      <c r="A24858" s="441">
        <v>45921.4179499537</v>
      </c>
      <c r="B24858" s="294" t="s">
        <v>2450</v>
      </c>
    </row>
    <row r="24859">
      <c r="A24859" s="441">
        <v>45921.41795290509</v>
      </c>
      <c r="B24859" s="294" t="s">
        <v>2455</v>
      </c>
    </row>
    <row r="24860">
      <c r="A24860" s="441">
        <v>45921.417965555556</v>
      </c>
      <c r="B24860" s="294" t="s">
        <v>11604</v>
      </c>
    </row>
    <row r="24861">
      <c r="A24861" s="441">
        <v>45921.41797013889</v>
      </c>
      <c r="B24861" s="294" t="s">
        <v>11605</v>
      </c>
    </row>
    <row r="24862">
      <c r="A24862" s="441">
        <v>45921.41827854166</v>
      </c>
      <c r="B24862" s="294" t="s">
        <v>2342</v>
      </c>
    </row>
    <row r="24863">
      <c r="A24863" s="441">
        <v>45921.418294375</v>
      </c>
      <c r="B24863" s="294" t="s">
        <v>11606</v>
      </c>
    </row>
    <row r="24864">
      <c r="A24864" s="441">
        <v>45921.4184153588</v>
      </c>
      <c r="B24864" s="294" t="s">
        <v>2280</v>
      </c>
    </row>
    <row r="24865">
      <c r="A24865" s="441">
        <v>45921.418422939816</v>
      </c>
      <c r="B24865" s="294" t="s">
        <v>2281</v>
      </c>
    </row>
    <row r="24866">
      <c r="A24866" s="441">
        <v>45921.41870405093</v>
      </c>
      <c r="B24866" s="294" t="s">
        <v>10102</v>
      </c>
    </row>
    <row r="24867">
      <c r="A24867" s="441">
        <v>45921.41870741898</v>
      </c>
      <c r="B24867" s="294" t="s">
        <v>2285</v>
      </c>
    </row>
    <row r="24868">
      <c r="A24868" s="441">
        <v>45921.4187125926</v>
      </c>
      <c r="B24868" s="294" t="s">
        <v>11607</v>
      </c>
    </row>
    <row r="24869">
      <c r="A24869" s="441">
        <v>45921.418721863425</v>
      </c>
      <c r="B24869" s="294" t="s">
        <v>11608</v>
      </c>
    </row>
    <row r="24870">
      <c r="A24870" s="441">
        <v>45921.71082850694</v>
      </c>
      <c r="B24870" s="294" t="s">
        <v>11609</v>
      </c>
    </row>
    <row r="24871">
      <c r="A24871" s="441">
        <v>45921.71083457176</v>
      </c>
      <c r="B24871" s="294" t="s">
        <v>2260</v>
      </c>
    </row>
    <row r="24872">
      <c r="A24872" s="441">
        <v>45921.71083899305</v>
      </c>
      <c r="B24872" s="294" t="s">
        <v>9153</v>
      </c>
    </row>
    <row r="24873">
      <c r="A24873" s="441">
        <v>45921.71084318287</v>
      </c>
      <c r="B24873" s="294" t="s">
        <v>2264</v>
      </c>
    </row>
    <row r="24874">
      <c r="A24874" s="441">
        <v>45921.7584069213</v>
      </c>
      <c r="B24874" s="294" t="s">
        <v>10638</v>
      </c>
    </row>
    <row r="24875">
      <c r="A24875" s="441">
        <v>45921.75841931713</v>
      </c>
      <c r="B24875" s="294" t="s">
        <v>10102</v>
      </c>
    </row>
    <row r="24876">
      <c r="A24876" s="441">
        <v>45921.75845446759</v>
      </c>
      <c r="B24876" s="294" t="s">
        <v>10102</v>
      </c>
    </row>
    <row r="24877">
      <c r="A24877" s="441">
        <v>45921.75845760417</v>
      </c>
      <c r="B24877" s="294" t="s">
        <v>10639</v>
      </c>
    </row>
    <row r="24878">
      <c r="A24878" s="441">
        <v>45921.75846065972</v>
      </c>
      <c r="B24878" s="294" t="s">
        <v>10116</v>
      </c>
    </row>
    <row r="24879">
      <c r="A24879" s="441">
        <v>45921.75846921296</v>
      </c>
      <c r="B24879" s="294" t="s">
        <v>10102</v>
      </c>
    </row>
    <row r="24880">
      <c r="A24880" s="441">
        <v>45921.75847346065</v>
      </c>
      <c r="B24880" s="294" t="s">
        <v>10117</v>
      </c>
    </row>
    <row r="24881">
      <c r="A24881" s="441">
        <v>45921.804680497684</v>
      </c>
      <c r="B24881" s="294" t="s">
        <v>11610</v>
      </c>
    </row>
    <row r="24882">
      <c r="A24882" s="441">
        <v>45921.80468973379</v>
      </c>
      <c r="B24882" s="294" t="s">
        <v>2260</v>
      </c>
    </row>
    <row r="24883">
      <c r="A24883" s="441">
        <v>45921.80469260417</v>
      </c>
      <c r="B24883" s="294" t="s">
        <v>2323</v>
      </c>
    </row>
    <row r="24884">
      <c r="A24884" s="441">
        <v>45921.80469513889</v>
      </c>
      <c r="B24884" s="294" t="s">
        <v>2262</v>
      </c>
    </row>
    <row r="24885">
      <c r="A24885" s="441">
        <v>45921.804701076384</v>
      </c>
      <c r="B24885" s="294" t="s">
        <v>2324</v>
      </c>
    </row>
    <row r="24886">
      <c r="A24886" s="441">
        <v>45921.8047171412</v>
      </c>
      <c r="B24886" s="294" t="s">
        <v>2264</v>
      </c>
    </row>
    <row r="24887">
      <c r="A24887" s="441">
        <v>45922.2571945949</v>
      </c>
      <c r="B24887" s="294" t="s">
        <v>11611</v>
      </c>
    </row>
    <row r="24888">
      <c r="A24888" s="441">
        <v>45922.25731675926</v>
      </c>
      <c r="B24888" s="294" t="s">
        <v>10334</v>
      </c>
    </row>
    <row r="24889">
      <c r="A24889" s="441">
        <v>45922.3750896412</v>
      </c>
      <c r="B24889" s="294" t="s">
        <v>2290</v>
      </c>
    </row>
    <row r="24890">
      <c r="A24890" s="441">
        <v>45922.37513837963</v>
      </c>
      <c r="B24890" s="294" t="s">
        <v>2291</v>
      </c>
    </row>
    <row r="24891">
      <c r="A24891" s="441">
        <v>45922.733721956014</v>
      </c>
      <c r="B24891" s="294" t="s">
        <v>11612</v>
      </c>
    </row>
    <row r="24892">
      <c r="A24892" s="441">
        <v>45922.73373365741</v>
      </c>
      <c r="B24892" s="294" t="s">
        <v>2260</v>
      </c>
    </row>
    <row r="24893">
      <c r="A24893" s="441">
        <v>45922.73373688657</v>
      </c>
      <c r="B24893" s="294" t="s">
        <v>2297</v>
      </c>
    </row>
    <row r="24894">
      <c r="A24894" s="441">
        <v>45922.73375481481</v>
      </c>
      <c r="B24894" s="294" t="s">
        <v>2262</v>
      </c>
    </row>
    <row r="24895">
      <c r="A24895" s="441">
        <v>45922.733760393516</v>
      </c>
      <c r="B24895" s="294" t="s">
        <v>4460</v>
      </c>
    </row>
    <row r="24896">
      <c r="A24896" s="441">
        <v>45922.73377020833</v>
      </c>
      <c r="B24896" s="294" t="s">
        <v>2264</v>
      </c>
    </row>
    <row r="24897">
      <c r="A24897" s="441">
        <v>45922.751656782406</v>
      </c>
      <c r="B24897" s="294" t="s">
        <v>11613</v>
      </c>
    </row>
    <row r="24898">
      <c r="A24898" s="441">
        <v>45922.751680127316</v>
      </c>
      <c r="B24898" s="294" t="s">
        <v>2306</v>
      </c>
    </row>
    <row r="24899">
      <c r="A24899" s="441">
        <v>45922.75170434028</v>
      </c>
      <c r="B24899" s="294" t="s">
        <v>2859</v>
      </c>
    </row>
    <row r="24900">
      <c r="A24900" s="441">
        <v>45922.751713564816</v>
      </c>
      <c r="B24900" s="294" t="s">
        <v>11614</v>
      </c>
    </row>
    <row r="24901">
      <c r="A24901" s="441">
        <v>45922.75172072917</v>
      </c>
      <c r="B24901" s="294" t="s">
        <v>2306</v>
      </c>
    </row>
    <row r="24902">
      <c r="A24902" s="441">
        <v>45922.75173476852</v>
      </c>
      <c r="B24902" s="294" t="s">
        <v>10102</v>
      </c>
    </row>
    <row r="24903">
      <c r="A24903" s="441">
        <v>45922.75175111111</v>
      </c>
      <c r="B24903" s="294" t="s">
        <v>11615</v>
      </c>
    </row>
    <row r="24904">
      <c r="A24904" s="441">
        <v>45922.75287207176</v>
      </c>
      <c r="B24904" s="294" t="s">
        <v>11616</v>
      </c>
    </row>
    <row r="24905">
      <c r="A24905" s="441">
        <v>45922.752875555554</v>
      </c>
      <c r="B24905" s="294" t="s">
        <v>2274</v>
      </c>
    </row>
    <row r="24906">
      <c r="A24906" s="441">
        <v>45922.752883333334</v>
      </c>
      <c r="B24906" s="294" t="s">
        <v>2306</v>
      </c>
    </row>
    <row r="24907">
      <c r="A24907" s="441">
        <v>45922.7528990625</v>
      </c>
      <c r="B24907" s="294" t="s">
        <v>2307</v>
      </c>
    </row>
    <row r="24908">
      <c r="A24908" s="441">
        <v>45922.75290230324</v>
      </c>
      <c r="B24908" s="294" t="s">
        <v>11604</v>
      </c>
    </row>
    <row r="24909">
      <c r="A24909" s="441">
        <v>45922.75290533565</v>
      </c>
      <c r="B24909" s="294" t="s">
        <v>11605</v>
      </c>
    </row>
    <row r="24910">
      <c r="A24910" s="441">
        <v>45922.75298605324</v>
      </c>
      <c r="B24910" s="294" t="s">
        <v>2333</v>
      </c>
    </row>
    <row r="24911">
      <c r="A24911" s="441">
        <v>45922.75300302083</v>
      </c>
      <c r="B24911" s="294" t="s">
        <v>11617</v>
      </c>
    </row>
    <row r="24912">
      <c r="A24912" s="441">
        <v>45922.753017662035</v>
      </c>
      <c r="B24912" s="294" t="s">
        <v>2280</v>
      </c>
    </row>
    <row r="24913">
      <c r="A24913" s="441">
        <v>45922.75302668981</v>
      </c>
      <c r="B24913" s="294" t="s">
        <v>2281</v>
      </c>
    </row>
    <row r="24914">
      <c r="A24914" s="441">
        <v>45922.753093356485</v>
      </c>
      <c r="B24914" s="294" t="s">
        <v>10102</v>
      </c>
    </row>
    <row r="24915">
      <c r="A24915" s="441">
        <v>45922.753097002314</v>
      </c>
      <c r="B24915" s="294" t="s">
        <v>2285</v>
      </c>
    </row>
    <row r="24916">
      <c r="A24916" s="441">
        <v>45922.75310262731</v>
      </c>
      <c r="B24916" s="294" t="s">
        <v>11618</v>
      </c>
    </row>
    <row r="24917">
      <c r="A24917" s="441">
        <v>45922.75311184028</v>
      </c>
      <c r="B24917" s="294" t="s">
        <v>11619</v>
      </c>
    </row>
    <row r="24918">
      <c r="A24918" s="441">
        <v>45922.75838212963</v>
      </c>
      <c r="B24918" s="294" t="s">
        <v>11620</v>
      </c>
    </row>
    <row r="24919">
      <c r="A24919" s="441">
        <v>45922.75838996528</v>
      </c>
      <c r="B24919" s="294" t="s">
        <v>10102</v>
      </c>
    </row>
    <row r="24920">
      <c r="A24920" s="441">
        <v>45922.758431574075</v>
      </c>
      <c r="B24920" s="294" t="s">
        <v>10102</v>
      </c>
    </row>
    <row r="24921">
      <c r="A24921" s="441">
        <v>45922.758454849536</v>
      </c>
      <c r="B24921" s="294" t="s">
        <v>10102</v>
      </c>
    </row>
    <row r="24922">
      <c r="A24922" s="441">
        <v>45922.75845813657</v>
      </c>
      <c r="B24922" s="294" t="s">
        <v>11621</v>
      </c>
    </row>
    <row r="24923">
      <c r="A24923" s="441">
        <v>45922.75846434028</v>
      </c>
      <c r="B24923" s="294" t="s">
        <v>10116</v>
      </c>
    </row>
    <row r="24924">
      <c r="A24924" s="441">
        <v>45922.75847053241</v>
      </c>
      <c r="B24924" s="294" t="s">
        <v>10102</v>
      </c>
    </row>
    <row r="24925">
      <c r="A24925" s="441">
        <v>45922.75847424769</v>
      </c>
      <c r="B24925" s="294" t="s">
        <v>10117</v>
      </c>
    </row>
    <row r="24926">
      <c r="A24926" s="441">
        <v>45922.79269443287</v>
      </c>
      <c r="B24926" s="294" t="s">
        <v>11622</v>
      </c>
    </row>
    <row r="24927">
      <c r="A24927" s="441">
        <v>45922.79269987268</v>
      </c>
      <c r="B24927" s="294" t="s">
        <v>2260</v>
      </c>
    </row>
    <row r="24928">
      <c r="A24928" s="441">
        <v>45922.79270333333</v>
      </c>
      <c r="B24928" s="294" t="s">
        <v>2512</v>
      </c>
    </row>
    <row r="24929">
      <c r="A24929" s="441">
        <v>45922.7927064699</v>
      </c>
      <c r="B24929" s="294" t="s">
        <v>2264</v>
      </c>
    </row>
    <row r="24930">
      <c r="A24930" s="441">
        <v>45922.847010474536</v>
      </c>
      <c r="B24930" s="294" t="s">
        <v>11623</v>
      </c>
    </row>
    <row r="24931">
      <c r="A24931" s="441">
        <v>45922.84701631944</v>
      </c>
      <c r="B24931" s="294" t="s">
        <v>2260</v>
      </c>
    </row>
    <row r="24932">
      <c r="A24932" s="441">
        <v>45922.84702560185</v>
      </c>
      <c r="B24932" s="294" t="s">
        <v>2323</v>
      </c>
    </row>
    <row r="24933">
      <c r="A24933" s="441">
        <v>45922.84704100694</v>
      </c>
      <c r="B24933" s="294" t="s">
        <v>2262</v>
      </c>
    </row>
    <row r="24934">
      <c r="A24934" s="441">
        <v>45922.84704865741</v>
      </c>
      <c r="B24934" s="294" t="s">
        <v>2324</v>
      </c>
    </row>
    <row r="24935">
      <c r="A24935" s="441">
        <v>45922.84707229167</v>
      </c>
      <c r="B24935" s="294" t="s">
        <v>2264</v>
      </c>
    </row>
    <row r="24936">
      <c r="A24936" s="441">
        <v>45922.84749950231</v>
      </c>
      <c r="B24936" s="294" t="s">
        <v>11624</v>
      </c>
    </row>
    <row r="24937">
      <c r="A24937" s="441">
        <v>45922.84750881944</v>
      </c>
      <c r="B24937" s="294" t="s">
        <v>2340</v>
      </c>
    </row>
    <row r="24938">
      <c r="A24938" s="441">
        <v>45922.84751306713</v>
      </c>
      <c r="B24938" s="294" t="s">
        <v>2677</v>
      </c>
    </row>
    <row r="24939">
      <c r="A24939" s="441">
        <v>45922.847521006945</v>
      </c>
      <c r="B24939" s="294" t="s">
        <v>11625</v>
      </c>
    </row>
    <row r="24940">
      <c r="A24940" s="441">
        <v>45922.84753005787</v>
      </c>
      <c r="B24940" s="294" t="s">
        <v>2340</v>
      </c>
    </row>
    <row r="24941">
      <c r="A24941" s="441">
        <v>45922.84754342593</v>
      </c>
      <c r="B24941" s="294" t="s">
        <v>10102</v>
      </c>
    </row>
    <row r="24942">
      <c r="A24942" s="441">
        <v>45922.8475603588</v>
      </c>
      <c r="B24942" s="294" t="s">
        <v>11626</v>
      </c>
    </row>
    <row r="24943">
      <c r="A24943" s="441">
        <v>45922.8488065625</v>
      </c>
      <c r="B24943" s="294" t="s">
        <v>11627</v>
      </c>
    </row>
    <row r="24944">
      <c r="A24944" s="441">
        <v>45922.84881099537</v>
      </c>
      <c r="B24944" s="294" t="s">
        <v>2274</v>
      </c>
    </row>
    <row r="24945">
      <c r="A24945" s="441">
        <v>45922.848829062495</v>
      </c>
      <c r="B24945" s="294" t="s">
        <v>2340</v>
      </c>
    </row>
    <row r="24946">
      <c r="A24946" s="441">
        <v>45922.8488328588</v>
      </c>
      <c r="B24946" s="294" t="s">
        <v>2341</v>
      </c>
    </row>
    <row r="24947">
      <c r="A24947" s="441">
        <v>45922.8488386574</v>
      </c>
      <c r="B24947" s="294" t="s">
        <v>11604</v>
      </c>
    </row>
    <row r="24948">
      <c r="A24948" s="441">
        <v>45922.84884232639</v>
      </c>
      <c r="B24948" s="294" t="s">
        <v>11605</v>
      </c>
    </row>
    <row r="24949">
      <c r="A24949" s="441">
        <v>45922.849046006944</v>
      </c>
      <c r="B24949" s="294" t="s">
        <v>2342</v>
      </c>
    </row>
    <row r="24950">
      <c r="A24950" s="441">
        <v>45922.84906679398</v>
      </c>
      <c r="B24950" s="294" t="s">
        <v>11628</v>
      </c>
    </row>
    <row r="24951">
      <c r="A24951" s="441">
        <v>45922.849136226854</v>
      </c>
      <c r="B24951" s="294" t="s">
        <v>2280</v>
      </c>
    </row>
    <row r="24952">
      <c r="A24952" s="441">
        <v>45922.84915314815</v>
      </c>
      <c r="B24952" s="294" t="s">
        <v>2281</v>
      </c>
    </row>
    <row r="24953">
      <c r="A24953" s="441">
        <v>45922.849368599535</v>
      </c>
      <c r="B24953" s="294" t="s">
        <v>10102</v>
      </c>
    </row>
    <row r="24954">
      <c r="A24954" s="441">
        <v>45922.8493725463</v>
      </c>
      <c r="B24954" s="294" t="s">
        <v>2285</v>
      </c>
    </row>
    <row r="24955">
      <c r="A24955" s="441">
        <v>45922.849377175924</v>
      </c>
      <c r="B24955" s="294" t="s">
        <v>11629</v>
      </c>
    </row>
    <row r="24956">
      <c r="A24956" s="441">
        <v>45922.84938600694</v>
      </c>
      <c r="B24956" s="294" t="s">
        <v>11630</v>
      </c>
    </row>
    <row r="24957">
      <c r="A24957" s="441">
        <v>45922.973478113425</v>
      </c>
      <c r="B24957" s="294" t="s">
        <v>11631</v>
      </c>
    </row>
    <row r="24958">
      <c r="A24958" s="441">
        <v>45922.973491111115</v>
      </c>
      <c r="B24958" s="294" t="s">
        <v>2275</v>
      </c>
    </row>
    <row r="24959">
      <c r="A24959" s="441">
        <v>45922.97350344907</v>
      </c>
      <c r="B24959" s="294" t="s">
        <v>2565</v>
      </c>
    </row>
    <row r="24960">
      <c r="A24960" s="441">
        <v>45922.97352284723</v>
      </c>
      <c r="B24960" s="294" t="s">
        <v>11632</v>
      </c>
    </row>
    <row r="24961">
      <c r="A24961" s="441">
        <v>45922.97353166666</v>
      </c>
      <c r="B24961" s="294" t="s">
        <v>2275</v>
      </c>
    </row>
    <row r="24962">
      <c r="A24962" s="441">
        <v>45922.97353809028</v>
      </c>
      <c r="B24962" s="294" t="s">
        <v>11633</v>
      </c>
    </row>
    <row r="24963">
      <c r="A24963" s="441">
        <v>45922.97354064815</v>
      </c>
      <c r="B24963" s="294" t="s">
        <v>2260</v>
      </c>
    </row>
    <row r="24964">
      <c r="A24964" s="441">
        <v>45922.97354074074</v>
      </c>
      <c r="B24964" s="294" t="s">
        <v>10102</v>
      </c>
    </row>
    <row r="24965">
      <c r="A24965" s="441">
        <v>45922.97355011574</v>
      </c>
      <c r="B24965" s="294" t="s">
        <v>2927</v>
      </c>
    </row>
    <row r="24966">
      <c r="A24966" s="441">
        <v>45922.97355293982</v>
      </c>
      <c r="B24966" s="294" t="s">
        <v>2262</v>
      </c>
    </row>
    <row r="24967">
      <c r="A24967" s="441">
        <v>45922.97355284722</v>
      </c>
      <c r="B24967" s="294" t="s">
        <v>11634</v>
      </c>
    </row>
    <row r="24968">
      <c r="A24968" s="441">
        <v>45922.9735692824</v>
      </c>
      <c r="B24968" s="294" t="s">
        <v>2928</v>
      </c>
    </row>
    <row r="24969">
      <c r="A24969" s="441">
        <v>45922.97357915509</v>
      </c>
      <c r="B24969" s="294" t="s">
        <v>2264</v>
      </c>
    </row>
    <row r="24970">
      <c r="A24970" s="441">
        <v>45922.97421909722</v>
      </c>
      <c r="B24970" s="294" t="s">
        <v>11635</v>
      </c>
    </row>
    <row r="24971">
      <c r="A24971" s="441">
        <v>45922.9742271875</v>
      </c>
      <c r="B24971" s="294" t="s">
        <v>2274</v>
      </c>
    </row>
    <row r="24972">
      <c r="A24972" s="441">
        <v>45922.97424012731</v>
      </c>
      <c r="B24972" s="294" t="s">
        <v>2275</v>
      </c>
    </row>
    <row r="24973">
      <c r="A24973" s="441">
        <v>45922.97424541667</v>
      </c>
      <c r="B24973" s="294" t="s">
        <v>2276</v>
      </c>
    </row>
    <row r="24974">
      <c r="A24974" s="441">
        <v>45922.97424997685</v>
      </c>
      <c r="B24974" s="294" t="s">
        <v>11604</v>
      </c>
    </row>
    <row r="24975">
      <c r="A24975" s="441">
        <v>45922.97425840278</v>
      </c>
      <c r="B24975" s="294" t="s">
        <v>11605</v>
      </c>
    </row>
    <row r="24976">
      <c r="A24976" s="441">
        <v>45922.97470600695</v>
      </c>
      <c r="B24976" s="294" t="s">
        <v>2278</v>
      </c>
    </row>
    <row r="24977">
      <c r="A24977" s="441">
        <v>45922.97472528935</v>
      </c>
      <c r="B24977" s="294" t="s">
        <v>11636</v>
      </c>
    </row>
    <row r="24978">
      <c r="A24978" s="441">
        <v>45922.974836388894</v>
      </c>
      <c r="B24978" s="294" t="s">
        <v>2280</v>
      </c>
    </row>
    <row r="24979">
      <c r="A24979" s="441">
        <v>45922.97484622685</v>
      </c>
      <c r="B24979" s="294" t="s">
        <v>2281</v>
      </c>
    </row>
    <row r="24980">
      <c r="A24980" s="441">
        <v>45922.975206006944</v>
      </c>
      <c r="B24980" s="294" t="s">
        <v>10102</v>
      </c>
    </row>
    <row r="24981">
      <c r="A24981" s="441">
        <v>45922.9752109375</v>
      </c>
      <c r="B24981" s="294" t="s">
        <v>2285</v>
      </c>
    </row>
    <row r="24982">
      <c r="A24982" s="441">
        <v>45922.97522958333</v>
      </c>
      <c r="B24982" s="294" t="s">
        <v>11637</v>
      </c>
    </row>
    <row r="24983">
      <c r="A24983" s="441">
        <v>45922.97524627315</v>
      </c>
      <c r="B24983" s="294" t="s">
        <v>11638</v>
      </c>
    </row>
    <row r="24984">
      <c r="A24984" s="441">
        <v>45922.97541784722</v>
      </c>
      <c r="B24984" s="294" t="s">
        <v>11639</v>
      </c>
    </row>
    <row r="24985">
      <c r="A24985" s="441">
        <v>45922.97542689815</v>
      </c>
      <c r="B24985" s="294" t="s">
        <v>2828</v>
      </c>
    </row>
    <row r="24986">
      <c r="A24986" s="441">
        <v>45922.97543174768</v>
      </c>
      <c r="B24986" s="294" t="s">
        <v>2565</v>
      </c>
    </row>
    <row r="24987">
      <c r="A24987" s="441">
        <v>45922.975443020834</v>
      </c>
      <c r="B24987" s="294" t="s">
        <v>11640</v>
      </c>
    </row>
    <row r="24988">
      <c r="A24988" s="441">
        <v>45922.975458506946</v>
      </c>
      <c r="B24988" s="294" t="s">
        <v>2828</v>
      </c>
    </row>
    <row r="24989">
      <c r="A24989" s="441">
        <v>45922.97546457176</v>
      </c>
      <c r="B24989" s="294" t="s">
        <v>10102</v>
      </c>
    </row>
    <row r="24990">
      <c r="A24990" s="441">
        <v>45922.97548548611</v>
      </c>
      <c r="B24990" s="294" t="s">
        <v>11641</v>
      </c>
    </row>
    <row r="24991">
      <c r="A24991" s="441">
        <v>45922.97670299769</v>
      </c>
      <c r="B24991" s="294" t="s">
        <v>11642</v>
      </c>
    </row>
    <row r="24992">
      <c r="A24992" s="441">
        <v>45922.97670673611</v>
      </c>
      <c r="B24992" s="294" t="s">
        <v>2274</v>
      </c>
    </row>
    <row r="24993">
      <c r="A24993" s="441">
        <v>45922.97671427083</v>
      </c>
      <c r="B24993" s="294" t="s">
        <v>2828</v>
      </c>
    </row>
    <row r="24994">
      <c r="A24994" s="441">
        <v>45922.976722430554</v>
      </c>
      <c r="B24994" s="294" t="s">
        <v>2832</v>
      </c>
    </row>
    <row r="24995">
      <c r="A24995" s="441">
        <v>45922.97672672453</v>
      </c>
      <c r="B24995" s="294" t="s">
        <v>11604</v>
      </c>
    </row>
    <row r="24996">
      <c r="A24996" s="441">
        <v>45922.97673041667</v>
      </c>
      <c r="B24996" s="294" t="s">
        <v>11605</v>
      </c>
    </row>
    <row r="24997">
      <c r="A24997" s="441">
        <v>45922.9767890625</v>
      </c>
      <c r="B24997" s="294" t="s">
        <v>2278</v>
      </c>
    </row>
    <row r="24998">
      <c r="A24998" s="441">
        <v>45922.97680621527</v>
      </c>
      <c r="B24998" s="294" t="s">
        <v>11643</v>
      </c>
    </row>
    <row r="24999">
      <c r="A24999" s="441">
        <v>45922.97682466435</v>
      </c>
      <c r="B24999" s="294" t="s">
        <v>2280</v>
      </c>
    </row>
    <row r="25000">
      <c r="A25000" s="441">
        <v>45922.97683584491</v>
      </c>
      <c r="B25000" s="294" t="s">
        <v>2281</v>
      </c>
    </row>
    <row r="25001">
      <c r="A25001" s="441">
        <v>45922.97689662037</v>
      </c>
      <c r="B25001" s="294" t="s">
        <v>10102</v>
      </c>
    </row>
    <row r="25002">
      <c r="A25002" s="441">
        <v>45922.97690026621</v>
      </c>
      <c r="B25002" s="294" t="s">
        <v>2285</v>
      </c>
    </row>
    <row r="25003">
      <c r="A25003" s="441">
        <v>45922.976905625</v>
      </c>
      <c r="B25003" s="294" t="s">
        <v>11644</v>
      </c>
    </row>
    <row r="25004">
      <c r="A25004" s="441">
        <v>45922.97691695602</v>
      </c>
      <c r="B25004" s="294" t="s">
        <v>11645</v>
      </c>
    </row>
    <row r="25005">
      <c r="A25005" s="441">
        <v>45922.9812921875</v>
      </c>
      <c r="B25005" s="294" t="s">
        <v>11646</v>
      </c>
    </row>
    <row r="25006">
      <c r="A25006" s="441">
        <v>45922.9813069213</v>
      </c>
      <c r="B25006" s="294" t="s">
        <v>2839</v>
      </c>
    </row>
    <row r="25007">
      <c r="A25007" s="441">
        <v>45922.98132239583</v>
      </c>
      <c r="B25007" s="294" t="s">
        <v>2565</v>
      </c>
    </row>
    <row r="25008">
      <c r="A25008" s="441">
        <v>45922.98133439815</v>
      </c>
      <c r="B25008" s="294" t="s">
        <v>11647</v>
      </c>
    </row>
    <row r="25009">
      <c r="A25009" s="441">
        <v>45922.98134413194</v>
      </c>
      <c r="B25009" s="294" t="s">
        <v>2839</v>
      </c>
    </row>
    <row r="25010">
      <c r="A25010" s="441">
        <v>45922.98135420139</v>
      </c>
      <c r="B25010" s="294" t="s">
        <v>10102</v>
      </c>
    </row>
    <row r="25011">
      <c r="A25011" s="441">
        <v>45922.98136872685</v>
      </c>
      <c r="B25011" s="294" t="s">
        <v>11648</v>
      </c>
    </row>
    <row r="25012">
      <c r="A25012" s="441">
        <v>45922.98233083333</v>
      </c>
      <c r="B25012" s="294" t="s">
        <v>11649</v>
      </c>
    </row>
    <row r="25013">
      <c r="A25013" s="441">
        <v>45922.98233738426</v>
      </c>
      <c r="B25013" s="294" t="s">
        <v>2274</v>
      </c>
    </row>
    <row r="25014">
      <c r="A25014" s="441">
        <v>45922.98235200232</v>
      </c>
      <c r="B25014" s="294" t="s">
        <v>2839</v>
      </c>
    </row>
    <row r="25015">
      <c r="A25015" s="441">
        <v>45922.982356875</v>
      </c>
      <c r="B25015" s="294" t="s">
        <v>2843</v>
      </c>
    </row>
    <row r="25016">
      <c r="A25016" s="441">
        <v>45922.982362106486</v>
      </c>
      <c r="B25016" s="294" t="s">
        <v>11604</v>
      </c>
    </row>
    <row r="25017">
      <c r="A25017" s="441">
        <v>45922.98236674769</v>
      </c>
      <c r="B25017" s="294" t="s">
        <v>11605</v>
      </c>
    </row>
    <row r="25018">
      <c r="A25018" s="441">
        <v>45922.983399606484</v>
      </c>
      <c r="B25018" s="294" t="s">
        <v>2374</v>
      </c>
    </row>
    <row r="25019">
      <c r="A25019" s="441">
        <v>45922.983422777776</v>
      </c>
      <c r="B25019" s="294" t="s">
        <v>11650</v>
      </c>
    </row>
    <row r="25020">
      <c r="A25020" s="441">
        <v>45922.98376295139</v>
      </c>
      <c r="B25020" s="294" t="s">
        <v>2280</v>
      </c>
    </row>
    <row r="25021">
      <c r="A25021" s="441">
        <v>45922.983786944445</v>
      </c>
      <c r="B25021" s="294" t="s">
        <v>2281</v>
      </c>
    </row>
    <row r="25022">
      <c r="A25022" s="441">
        <v>45922.984786064815</v>
      </c>
      <c r="B25022" s="294" t="s">
        <v>10102</v>
      </c>
    </row>
    <row r="25023">
      <c r="A25023" s="441">
        <v>45922.98479313657</v>
      </c>
      <c r="B25023" s="294" t="s">
        <v>2285</v>
      </c>
    </row>
    <row r="25024">
      <c r="A25024" s="441">
        <v>45922.98480068287</v>
      </c>
      <c r="B25024" s="294" t="s">
        <v>11651</v>
      </c>
    </row>
    <row r="25025">
      <c r="A25025" s="441">
        <v>45922.984813055555</v>
      </c>
      <c r="B25025" s="294" t="s">
        <v>11652</v>
      </c>
    </row>
    <row r="25026">
      <c r="A25026" s="441">
        <v>45923.257198611114</v>
      </c>
      <c r="B25026" s="294" t="s">
        <v>11653</v>
      </c>
    </row>
    <row r="25027">
      <c r="A25027" s="441">
        <v>45923.25724490741</v>
      </c>
      <c r="B25027" s="294" t="s">
        <v>11654</v>
      </c>
    </row>
    <row r="25028">
      <c r="A25028" s="441">
        <v>45923.25725517361</v>
      </c>
      <c r="B25028" s="294" t="s">
        <v>10102</v>
      </c>
    </row>
    <row r="25029">
      <c r="A25029" s="441">
        <v>45923.3301775463</v>
      </c>
      <c r="B25029" s="294" t="s">
        <v>11655</v>
      </c>
    </row>
    <row r="25030">
      <c r="A25030" s="441">
        <v>45923.330183125</v>
      </c>
      <c r="B25030" s="294" t="s">
        <v>2260</v>
      </c>
    </row>
    <row r="25031">
      <c r="A25031" s="441">
        <v>45923.33019821759</v>
      </c>
      <c r="B25031" s="294" t="s">
        <v>7478</v>
      </c>
    </row>
    <row r="25032">
      <c r="A25032" s="441">
        <v>45923.330205254635</v>
      </c>
      <c r="B25032" s="294" t="s">
        <v>2264</v>
      </c>
    </row>
    <row r="25033">
      <c r="A25033" s="441">
        <v>45923.33743083333</v>
      </c>
      <c r="B25033" s="294" t="s">
        <v>11656</v>
      </c>
    </row>
    <row r="25034">
      <c r="A25034" s="441">
        <v>45923.33744012732</v>
      </c>
      <c r="B25034" s="294" t="s">
        <v>2260</v>
      </c>
    </row>
    <row r="25035">
      <c r="A25035" s="441">
        <v>45923.33746658565</v>
      </c>
      <c r="B25035" s="294" t="s">
        <v>7478</v>
      </c>
    </row>
    <row r="25036">
      <c r="A25036" s="441">
        <v>45923.337473437496</v>
      </c>
      <c r="B25036" s="294" t="s">
        <v>2264</v>
      </c>
    </row>
    <row r="25037">
      <c r="A25037" s="441">
        <v>45923.3375871412</v>
      </c>
      <c r="B25037" s="294" t="s">
        <v>11657</v>
      </c>
    </row>
    <row r="25038">
      <c r="A25038" s="441">
        <v>45923.33759064815</v>
      </c>
      <c r="B25038" s="294" t="s">
        <v>2260</v>
      </c>
    </row>
    <row r="25039">
      <c r="A25039" s="441">
        <v>45923.33759369213</v>
      </c>
      <c r="B25039" s="294" t="s">
        <v>7478</v>
      </c>
    </row>
    <row r="25040">
      <c r="A25040" s="441">
        <v>45923.3375975</v>
      </c>
      <c r="B25040" s="294" t="s">
        <v>2264</v>
      </c>
    </row>
    <row r="25041">
      <c r="A25041" s="441">
        <v>45923.34024090278</v>
      </c>
      <c r="B25041" s="294" t="s">
        <v>11658</v>
      </c>
    </row>
    <row r="25042">
      <c r="A25042" s="441">
        <v>45923.34024696759</v>
      </c>
      <c r="B25042" s="294" t="s">
        <v>2260</v>
      </c>
    </row>
    <row r="25043">
      <c r="A25043" s="441">
        <v>45923.34025065972</v>
      </c>
      <c r="B25043" s="294" t="s">
        <v>2963</v>
      </c>
    </row>
    <row r="25044">
      <c r="A25044" s="441">
        <v>45923.340255243056</v>
      </c>
      <c r="B25044" s="294" t="s">
        <v>2262</v>
      </c>
    </row>
    <row r="25045">
      <c r="A25045" s="441">
        <v>45923.34026758102</v>
      </c>
      <c r="B25045" s="294" t="s">
        <v>10545</v>
      </c>
    </row>
    <row r="25046">
      <c r="A25046" s="441">
        <v>45923.34029375</v>
      </c>
      <c r="B25046" s="294" t="s">
        <v>2264</v>
      </c>
    </row>
    <row r="25047">
      <c r="A25047" s="441">
        <v>45923.340882476856</v>
      </c>
      <c r="B25047" s="294" t="s">
        <v>11659</v>
      </c>
    </row>
    <row r="25048">
      <c r="A25048" s="441">
        <v>45923.34089092593</v>
      </c>
      <c r="B25048" s="294" t="s">
        <v>3461</v>
      </c>
    </row>
    <row r="25049">
      <c r="A25049" s="441">
        <v>45923.3408941088</v>
      </c>
      <c r="B25049" s="294" t="s">
        <v>3462</v>
      </c>
    </row>
    <row r="25050">
      <c r="A25050" s="441">
        <v>45923.34090444444</v>
      </c>
      <c r="B25050" s="294" t="s">
        <v>11660</v>
      </c>
    </row>
    <row r="25051">
      <c r="A25051" s="441">
        <v>45923.34091484954</v>
      </c>
      <c r="B25051" s="294" t="s">
        <v>3461</v>
      </c>
    </row>
    <row r="25052">
      <c r="A25052" s="441">
        <v>45923.340937581015</v>
      </c>
      <c r="B25052" s="294" t="s">
        <v>10102</v>
      </c>
    </row>
    <row r="25053">
      <c r="A25053" s="441">
        <v>45923.34094987268</v>
      </c>
      <c r="B25053" s="294" t="s">
        <v>11661</v>
      </c>
    </row>
    <row r="25054">
      <c r="A25054" s="441">
        <v>45923.34135702546</v>
      </c>
      <c r="B25054" s="294" t="s">
        <v>11662</v>
      </c>
    </row>
    <row r="25055">
      <c r="A25055" s="441">
        <v>45923.34136523148</v>
      </c>
      <c r="B25055" s="294" t="s">
        <v>2274</v>
      </c>
    </row>
    <row r="25056">
      <c r="A25056" s="441">
        <v>45923.34137422453</v>
      </c>
      <c r="B25056" s="294" t="s">
        <v>3461</v>
      </c>
    </row>
    <row r="25057">
      <c r="A25057" s="441">
        <v>45923.341378240744</v>
      </c>
      <c r="B25057" s="294" t="s">
        <v>3466</v>
      </c>
    </row>
    <row r="25058">
      <c r="A25058" s="441">
        <v>45923.34138305555</v>
      </c>
      <c r="B25058" s="294" t="s">
        <v>11604</v>
      </c>
    </row>
    <row r="25059">
      <c r="A25059" s="441">
        <v>45923.34138719908</v>
      </c>
      <c r="B25059" s="294" t="s">
        <v>11605</v>
      </c>
    </row>
    <row r="25060">
      <c r="A25060" s="441">
        <v>45923.34171125</v>
      </c>
      <c r="B25060" s="294" t="s">
        <v>2374</v>
      </c>
    </row>
    <row r="25061">
      <c r="A25061" s="441">
        <v>45923.34175769676</v>
      </c>
      <c r="B25061" s="294" t="s">
        <v>11663</v>
      </c>
    </row>
    <row r="25062">
      <c r="A25062" s="441">
        <v>45923.34182944444</v>
      </c>
      <c r="B25062" s="294" t="s">
        <v>2280</v>
      </c>
    </row>
    <row r="25063">
      <c r="A25063" s="441">
        <v>45923.34184028935</v>
      </c>
      <c r="B25063" s="294" t="s">
        <v>2281</v>
      </c>
    </row>
    <row r="25064">
      <c r="A25064" s="441">
        <v>45923.34211486111</v>
      </c>
      <c r="B25064" s="294" t="s">
        <v>10102</v>
      </c>
    </row>
    <row r="25065">
      <c r="A25065" s="441">
        <v>45923.34211778935</v>
      </c>
      <c r="B25065" s="294" t="s">
        <v>2285</v>
      </c>
    </row>
    <row r="25066">
      <c r="A25066" s="441">
        <v>45923.342122789356</v>
      </c>
      <c r="B25066" s="294" t="s">
        <v>11664</v>
      </c>
    </row>
    <row r="25067">
      <c r="A25067" s="441">
        <v>45923.34213335648</v>
      </c>
      <c r="B25067" s="294" t="s">
        <v>11665</v>
      </c>
    </row>
    <row r="25068">
      <c r="A25068" s="441">
        <v>45923.34388003472</v>
      </c>
      <c r="B25068" s="294" t="s">
        <v>11666</v>
      </c>
    </row>
    <row r="25069">
      <c r="A25069" s="441">
        <v>45923.34388510417</v>
      </c>
      <c r="B25069" s="294" t="s">
        <v>2260</v>
      </c>
    </row>
    <row r="25070">
      <c r="A25070" s="441">
        <v>45923.34389048611</v>
      </c>
      <c r="B25070" s="294" t="s">
        <v>2414</v>
      </c>
    </row>
    <row r="25071">
      <c r="A25071" s="441">
        <v>45923.343895405094</v>
      </c>
      <c r="B25071" s="294" t="s">
        <v>2264</v>
      </c>
    </row>
    <row r="25072">
      <c r="A25072" s="441">
        <v>45923.344227511574</v>
      </c>
      <c r="B25072" s="294" t="s">
        <v>11667</v>
      </c>
    </row>
    <row r="25073">
      <c r="A25073" s="441">
        <v>45923.34423158565</v>
      </c>
      <c r="B25073" s="294" t="s">
        <v>2260</v>
      </c>
    </row>
    <row r="25074">
      <c r="A25074" s="441">
        <v>45923.344235625</v>
      </c>
      <c r="B25074" s="294" t="s">
        <v>2414</v>
      </c>
    </row>
    <row r="25075">
      <c r="A25075" s="441">
        <v>45923.344239976854</v>
      </c>
      <c r="B25075" s="294" t="s">
        <v>2264</v>
      </c>
    </row>
    <row r="25076">
      <c r="A25076" s="441">
        <v>45923.34474724537</v>
      </c>
      <c r="B25076" s="294" t="s">
        <v>11668</v>
      </c>
    </row>
    <row r="25077">
      <c r="A25077" s="441">
        <v>45923.34474998842</v>
      </c>
      <c r="B25077" s="294" t="s">
        <v>2260</v>
      </c>
    </row>
    <row r="25078">
      <c r="A25078" s="441">
        <v>45923.344752476856</v>
      </c>
      <c r="B25078" s="294" t="s">
        <v>2414</v>
      </c>
    </row>
    <row r="25079">
      <c r="A25079" s="441">
        <v>45923.34475493056</v>
      </c>
      <c r="B25079" s="294" t="s">
        <v>2264</v>
      </c>
    </row>
    <row r="25080">
      <c r="A25080" s="441">
        <v>45923.34503921296</v>
      </c>
      <c r="B25080" s="294" t="s">
        <v>11669</v>
      </c>
    </row>
    <row r="25081">
      <c r="A25081" s="441">
        <v>45923.345043124995</v>
      </c>
      <c r="B25081" s="294" t="s">
        <v>2260</v>
      </c>
    </row>
    <row r="25082">
      <c r="A25082" s="441">
        <v>45923.34504695602</v>
      </c>
      <c r="B25082" s="294" t="s">
        <v>2414</v>
      </c>
    </row>
    <row r="25083">
      <c r="A25083" s="441">
        <v>45923.34505106481</v>
      </c>
      <c r="B25083" s="294" t="s">
        <v>2264</v>
      </c>
    </row>
    <row r="25084">
      <c r="A25084" s="441">
        <v>45923.37507539352</v>
      </c>
      <c r="B25084" s="294" t="s">
        <v>2290</v>
      </c>
    </row>
    <row r="25085">
      <c r="A25085" s="441">
        <v>45923.375618680555</v>
      </c>
      <c r="B25085" s="294" t="s">
        <v>3563</v>
      </c>
    </row>
    <row r="25086">
      <c r="A25086" s="441">
        <v>45923.3756234375</v>
      </c>
      <c r="B25086" s="294" t="s">
        <v>2659</v>
      </c>
    </row>
    <row r="25087">
      <c r="A25087" s="441">
        <v>45923.37587847222</v>
      </c>
      <c r="B25087" s="294" t="s">
        <v>11670</v>
      </c>
    </row>
    <row r="25088">
      <c r="A25088" s="441">
        <v>45923.37590402778</v>
      </c>
      <c r="B25088" s="294" t="s">
        <v>11671</v>
      </c>
    </row>
    <row r="25089">
      <c r="A25089" s="441">
        <v>45923.37592115741</v>
      </c>
      <c r="B25089" s="294" t="s">
        <v>10102</v>
      </c>
    </row>
    <row r="25090">
      <c r="A25090" s="441">
        <v>45923.3759290625</v>
      </c>
      <c r="B25090" s="294" t="s">
        <v>10102</v>
      </c>
    </row>
    <row r="25091">
      <c r="A25091" s="441">
        <v>45923.39955965278</v>
      </c>
      <c r="B25091" s="294" t="s">
        <v>11672</v>
      </c>
    </row>
    <row r="25092">
      <c r="A25092" s="441">
        <v>45923.39957565972</v>
      </c>
      <c r="B25092" s="294" t="s">
        <v>2532</v>
      </c>
    </row>
    <row r="25093">
      <c r="A25093" s="441">
        <v>45923.399590057874</v>
      </c>
      <c r="B25093" s="294" t="s">
        <v>2533</v>
      </c>
    </row>
    <row r="25094">
      <c r="A25094" s="441">
        <v>45923.399597372685</v>
      </c>
      <c r="B25094" s="294" t="s">
        <v>11673</v>
      </c>
    </row>
    <row r="25095">
      <c r="A25095" s="441">
        <v>45923.399615856484</v>
      </c>
      <c r="B25095" s="294" t="s">
        <v>2532</v>
      </c>
    </row>
    <row r="25096">
      <c r="A25096" s="441">
        <v>45923.39963063657</v>
      </c>
      <c r="B25096" s="294" t="s">
        <v>10102</v>
      </c>
    </row>
    <row r="25097">
      <c r="A25097" s="441">
        <v>45923.39964581019</v>
      </c>
      <c r="B25097" s="294" t="s">
        <v>11674</v>
      </c>
    </row>
    <row r="25098">
      <c r="A25098" s="441">
        <v>45923.40057883102</v>
      </c>
      <c r="B25098" s="294" t="s">
        <v>11675</v>
      </c>
    </row>
    <row r="25099">
      <c r="A25099" s="441">
        <v>45923.40058371528</v>
      </c>
      <c r="B25099" s="294" t="s">
        <v>2274</v>
      </c>
    </row>
    <row r="25100">
      <c r="A25100" s="441">
        <v>45923.4005937037</v>
      </c>
      <c r="B25100" s="294" t="s">
        <v>2532</v>
      </c>
    </row>
    <row r="25101">
      <c r="A25101" s="441">
        <v>45923.40059815972</v>
      </c>
      <c r="B25101" s="294" t="s">
        <v>2537</v>
      </c>
    </row>
    <row r="25102">
      <c r="A25102" s="441">
        <v>45923.40060221065</v>
      </c>
      <c r="B25102" s="294" t="s">
        <v>11676</v>
      </c>
    </row>
    <row r="25103">
      <c r="A25103" s="441">
        <v>45923.40060741898</v>
      </c>
      <c r="B25103" s="294" t="s">
        <v>11677</v>
      </c>
    </row>
    <row r="25104">
      <c r="A25104" s="441">
        <v>45923.40146194445</v>
      </c>
      <c r="B25104" s="294" t="s">
        <v>2278</v>
      </c>
    </row>
    <row r="25105">
      <c r="A25105" s="441">
        <v>45923.40148671296</v>
      </c>
      <c r="B25105" s="294" t="s">
        <v>11678</v>
      </c>
    </row>
    <row r="25106">
      <c r="A25106" s="441">
        <v>45923.40178613426</v>
      </c>
      <c r="B25106" s="294" t="s">
        <v>2280</v>
      </c>
    </row>
    <row r="25107">
      <c r="A25107" s="441">
        <v>45923.401800277774</v>
      </c>
      <c r="B25107" s="294" t="s">
        <v>2281</v>
      </c>
    </row>
    <row r="25108">
      <c r="A25108" s="441">
        <v>45923.40274063658</v>
      </c>
      <c r="B25108" s="294" t="s">
        <v>10102</v>
      </c>
    </row>
    <row r="25109">
      <c r="A25109" s="441">
        <v>45923.40274480324</v>
      </c>
      <c r="B25109" s="294" t="s">
        <v>2285</v>
      </c>
    </row>
    <row r="25110">
      <c r="A25110" s="441">
        <v>45923.4027525</v>
      </c>
      <c r="B25110" s="294" t="s">
        <v>11679</v>
      </c>
    </row>
    <row r="25111">
      <c r="A25111" s="441">
        <v>45923.402765</v>
      </c>
      <c r="B25111" s="294" t="s">
        <v>11680</v>
      </c>
    </row>
    <row r="25112">
      <c r="A25112" s="441">
        <v>45923.43498177083</v>
      </c>
      <c r="B25112" s="294" t="s">
        <v>11681</v>
      </c>
    </row>
    <row r="25113">
      <c r="A25113" s="441">
        <v>45923.43498704861</v>
      </c>
      <c r="B25113" s="294" t="s">
        <v>9711</v>
      </c>
    </row>
    <row r="25114">
      <c r="A25114" s="441">
        <v>45923.4349990162</v>
      </c>
      <c r="B25114" s="294" t="s">
        <v>2398</v>
      </c>
    </row>
    <row r="25115">
      <c r="A25115" s="441">
        <v>45923.435005127314</v>
      </c>
      <c r="B25115" s="294" t="s">
        <v>2399</v>
      </c>
    </row>
    <row r="25116">
      <c r="A25116" s="441">
        <v>45923.435010925925</v>
      </c>
      <c r="B25116" s="294" t="s">
        <v>9711</v>
      </c>
    </row>
    <row r="25117">
      <c r="A25117" s="441">
        <v>45923.435018923614</v>
      </c>
      <c r="B25117" s="294" t="s">
        <v>10102</v>
      </c>
    </row>
    <row r="25118">
      <c r="A25118" s="441">
        <v>45923.43505061342</v>
      </c>
      <c r="B25118" s="294" t="s">
        <v>11682</v>
      </c>
    </row>
    <row r="25119">
      <c r="A25119" s="441">
        <v>45923.4356337037</v>
      </c>
      <c r="B25119" s="294" t="s">
        <v>11683</v>
      </c>
    </row>
    <row r="25120">
      <c r="A25120" s="441">
        <v>45923.435641504635</v>
      </c>
      <c r="B25120" s="294" t="s">
        <v>2426</v>
      </c>
    </row>
    <row r="25121">
      <c r="A25121" s="441">
        <v>45923.43564447916</v>
      </c>
      <c r="B25121" s="294" t="s">
        <v>2398</v>
      </c>
    </row>
    <row r="25122">
      <c r="A25122" s="441">
        <v>45923.435650162035</v>
      </c>
      <c r="B25122" s="294" t="s">
        <v>2399</v>
      </c>
    </row>
    <row r="25123">
      <c r="A25123" s="441">
        <v>45923.43565895833</v>
      </c>
      <c r="B25123" s="294" t="s">
        <v>2426</v>
      </c>
    </row>
    <row r="25124">
      <c r="A25124" s="441">
        <v>45923.435675416666</v>
      </c>
      <c r="B25124" s="294" t="s">
        <v>10102</v>
      </c>
    </row>
    <row r="25125">
      <c r="A25125" s="441">
        <v>45923.435688425925</v>
      </c>
      <c r="B25125" s="294" t="s">
        <v>11684</v>
      </c>
    </row>
    <row r="25126">
      <c r="A25126" s="441">
        <v>45923.43595616898</v>
      </c>
      <c r="B25126" s="294" t="s">
        <v>11685</v>
      </c>
    </row>
    <row r="25127">
      <c r="A25127" s="441">
        <v>45923.435972673615</v>
      </c>
      <c r="B25127" s="294" t="s">
        <v>2274</v>
      </c>
    </row>
    <row r="25128">
      <c r="A25128" s="441">
        <v>45923.43598929398</v>
      </c>
      <c r="B25128" s="294" t="s">
        <v>9711</v>
      </c>
    </row>
    <row r="25129">
      <c r="A25129" s="441">
        <v>45923.43599511574</v>
      </c>
      <c r="B25129" s="294" t="s">
        <v>9714</v>
      </c>
    </row>
    <row r="25130">
      <c r="A25130" s="441">
        <v>45923.43600137731</v>
      </c>
      <c r="B25130" s="294" t="s">
        <v>11604</v>
      </c>
    </row>
    <row r="25131">
      <c r="A25131" s="441">
        <v>45923.43600528935</v>
      </c>
      <c r="B25131" s="294" t="s">
        <v>11605</v>
      </c>
    </row>
    <row r="25132">
      <c r="A25132" s="441">
        <v>45923.43661012732</v>
      </c>
      <c r="B25132" s="294" t="s">
        <v>2278</v>
      </c>
    </row>
    <row r="25133">
      <c r="A25133" s="441">
        <v>45923.436622546295</v>
      </c>
      <c r="B25133" s="294" t="s">
        <v>11686</v>
      </c>
    </row>
    <row r="25134">
      <c r="A25134" s="441">
        <v>45923.436721018516</v>
      </c>
      <c r="B25134" s="294" t="s">
        <v>2280</v>
      </c>
    </row>
    <row r="25135">
      <c r="A25135" s="441">
        <v>45923.43672759259</v>
      </c>
      <c r="B25135" s="294" t="s">
        <v>2281</v>
      </c>
    </row>
    <row r="25136">
      <c r="A25136" s="441">
        <v>45923.436864456016</v>
      </c>
      <c r="B25136" s="294" t="s">
        <v>11687</v>
      </c>
    </row>
    <row r="25137">
      <c r="A25137" s="441">
        <v>45923.436870000005</v>
      </c>
      <c r="B25137" s="294" t="s">
        <v>2274</v>
      </c>
    </row>
    <row r="25138">
      <c r="A25138" s="441">
        <v>45923.43688282407</v>
      </c>
      <c r="B25138" s="294" t="s">
        <v>2426</v>
      </c>
    </row>
    <row r="25139">
      <c r="A25139" s="441">
        <v>45923.436885717594</v>
      </c>
      <c r="B25139" s="294" t="s">
        <v>2429</v>
      </c>
    </row>
    <row r="25140">
      <c r="A25140" s="441">
        <v>45923.43688850694</v>
      </c>
      <c r="B25140" s="294" t="s">
        <v>11604</v>
      </c>
    </row>
    <row r="25141">
      <c r="A25141" s="441">
        <v>45923.436891527774</v>
      </c>
      <c r="B25141" s="294" t="s">
        <v>11605</v>
      </c>
    </row>
    <row r="25142">
      <c r="A25142" s="441">
        <v>45923.43703638889</v>
      </c>
      <c r="B25142" s="294" t="s">
        <v>10590</v>
      </c>
    </row>
    <row r="25143">
      <c r="A25143" s="441">
        <v>45923.43704287037</v>
      </c>
      <c r="B25143" s="294" t="s">
        <v>11688</v>
      </c>
    </row>
    <row r="25144">
      <c r="A25144" s="441">
        <v>45923.43714625</v>
      </c>
      <c r="B25144" s="294" t="s">
        <v>2374</v>
      </c>
    </row>
    <row r="25145">
      <c r="A25145" s="441">
        <v>45923.43715953703</v>
      </c>
      <c r="B25145" s="294" t="s">
        <v>11689</v>
      </c>
    </row>
    <row r="25146">
      <c r="A25146" s="441">
        <v>45923.437184594906</v>
      </c>
      <c r="B25146" s="294" t="s">
        <v>11690</v>
      </c>
    </row>
    <row r="25147">
      <c r="A25147" s="441">
        <v>45923.43719275463</v>
      </c>
      <c r="B25147" s="294" t="s">
        <v>2622</v>
      </c>
    </row>
    <row r="25148">
      <c r="A25148" s="441">
        <v>45923.437196388884</v>
      </c>
      <c r="B25148" s="294" t="s">
        <v>2398</v>
      </c>
    </row>
    <row r="25149">
      <c r="A25149" s="441">
        <v>45923.43720274305</v>
      </c>
      <c r="B25149" s="294" t="s">
        <v>2399</v>
      </c>
    </row>
    <row r="25150">
      <c r="A25150" s="441">
        <v>45923.43722063657</v>
      </c>
      <c r="B25150" s="294" t="s">
        <v>2622</v>
      </c>
    </row>
    <row r="25151">
      <c r="A25151" s="441">
        <v>45923.43722670139</v>
      </c>
      <c r="B25151" s="294" t="s">
        <v>10102</v>
      </c>
    </row>
    <row r="25152">
      <c r="A25152" s="441">
        <v>45923.43723809028</v>
      </c>
      <c r="B25152" s="294" t="s">
        <v>2280</v>
      </c>
    </row>
    <row r="25153">
      <c r="A25153" s="441">
        <v>45923.437245277775</v>
      </c>
      <c r="B25153" s="294" t="s">
        <v>2281</v>
      </c>
    </row>
    <row r="25154">
      <c r="A25154" s="441">
        <v>45923.43725003472</v>
      </c>
      <c r="B25154" s="294" t="s">
        <v>11691</v>
      </c>
    </row>
    <row r="25155">
      <c r="A25155" s="441">
        <v>45923.437423807874</v>
      </c>
      <c r="B25155" s="294" t="s">
        <v>2431</v>
      </c>
    </row>
    <row r="25156">
      <c r="A25156" s="441">
        <v>45923.43742849537</v>
      </c>
      <c r="B25156" s="294" t="s">
        <v>11692</v>
      </c>
    </row>
    <row r="25157">
      <c r="A25157" s="441">
        <v>45923.43748061343</v>
      </c>
      <c r="B25157" s="294" t="s">
        <v>11693</v>
      </c>
    </row>
    <row r="25158">
      <c r="A25158" s="441">
        <v>45923.43760287037</v>
      </c>
      <c r="B25158" s="294" t="s">
        <v>11694</v>
      </c>
    </row>
    <row r="25159">
      <c r="A25159" s="441">
        <v>45923.43767630787</v>
      </c>
      <c r="B25159" s="294" t="s">
        <v>11695</v>
      </c>
    </row>
    <row r="25160">
      <c r="A25160" s="441">
        <v>45923.43768131944</v>
      </c>
      <c r="B25160" s="294" t="s">
        <v>10208</v>
      </c>
    </row>
    <row r="25161">
      <c r="A25161" s="441">
        <v>45923.437688564816</v>
      </c>
      <c r="B25161" s="294" t="s">
        <v>10102</v>
      </c>
    </row>
    <row r="25162">
      <c r="A25162" s="441">
        <v>45923.43769335648</v>
      </c>
      <c r="B25162" s="294" t="s">
        <v>2285</v>
      </c>
    </row>
    <row r="25163">
      <c r="A25163" s="441">
        <v>45923.437697719906</v>
      </c>
      <c r="B25163" s="294" t="s">
        <v>11696</v>
      </c>
    </row>
    <row r="25164">
      <c r="A25164" s="441">
        <v>45923.43770553241</v>
      </c>
      <c r="B25164" s="294" t="s">
        <v>11697</v>
      </c>
    </row>
    <row r="25165">
      <c r="A25165" s="441">
        <v>45923.437806284725</v>
      </c>
      <c r="B25165" s="294" t="s">
        <v>11698</v>
      </c>
    </row>
    <row r="25166">
      <c r="A25166" s="441">
        <v>45923.437811041666</v>
      </c>
      <c r="B25166" s="294" t="s">
        <v>10208</v>
      </c>
    </row>
    <row r="25167">
      <c r="A25167" s="441">
        <v>45923.4378171875</v>
      </c>
      <c r="B25167" s="294" t="s">
        <v>10102</v>
      </c>
    </row>
    <row r="25168">
      <c r="A25168" s="441">
        <v>45923.437820844905</v>
      </c>
      <c r="B25168" s="294" t="s">
        <v>2285</v>
      </c>
    </row>
    <row r="25169">
      <c r="A25169" s="441">
        <v>45923.437825625</v>
      </c>
      <c r="B25169" s="294" t="s">
        <v>11699</v>
      </c>
    </row>
    <row r="25170">
      <c r="A25170" s="441">
        <v>45923.43783422453</v>
      </c>
      <c r="B25170" s="294" t="s">
        <v>11700</v>
      </c>
    </row>
    <row r="25171">
      <c r="A25171" s="441">
        <v>45923.43846168982</v>
      </c>
      <c r="B25171" s="294" t="s">
        <v>11701</v>
      </c>
    </row>
    <row r="25172">
      <c r="A25172" s="441">
        <v>45923.43846439815</v>
      </c>
      <c r="B25172" s="294" t="s">
        <v>2274</v>
      </c>
    </row>
    <row r="25173">
      <c r="A25173" s="441">
        <v>45923.43847079861</v>
      </c>
      <c r="B25173" s="294" t="s">
        <v>2622</v>
      </c>
    </row>
    <row r="25174">
      <c r="A25174" s="441">
        <v>45923.43847306713</v>
      </c>
      <c r="B25174" s="294" t="s">
        <v>2641</v>
      </c>
    </row>
    <row r="25175">
      <c r="A25175" s="441">
        <v>45923.43847616898</v>
      </c>
      <c r="B25175" s="294" t="s">
        <v>11604</v>
      </c>
    </row>
    <row r="25176">
      <c r="A25176" s="441">
        <v>45923.438478888886</v>
      </c>
      <c r="B25176" s="294" t="s">
        <v>11605</v>
      </c>
    </row>
    <row r="25177">
      <c r="A25177" s="441">
        <v>45923.43869149305</v>
      </c>
      <c r="B25177" s="294" t="s">
        <v>11702</v>
      </c>
    </row>
    <row r="25178">
      <c r="A25178" s="441">
        <v>45923.43869709491</v>
      </c>
      <c r="B25178" s="294" t="s">
        <v>11703</v>
      </c>
    </row>
    <row r="25179">
      <c r="A25179" s="441">
        <v>45923.43869921296</v>
      </c>
      <c r="B25179" s="294" t="s">
        <v>2398</v>
      </c>
    </row>
    <row r="25180">
      <c r="A25180" s="441">
        <v>45923.43870450232</v>
      </c>
      <c r="B25180" s="294" t="s">
        <v>2399</v>
      </c>
    </row>
    <row r="25181">
      <c r="A25181" s="441">
        <v>45923.438709317124</v>
      </c>
      <c r="B25181" s="294" t="s">
        <v>11703</v>
      </c>
    </row>
    <row r="25182">
      <c r="A25182" s="441">
        <v>45923.438715972225</v>
      </c>
      <c r="B25182" s="294" t="s">
        <v>2342</v>
      </c>
    </row>
    <row r="25183">
      <c r="A25183" s="441">
        <v>45923.43871844908</v>
      </c>
      <c r="B25183" s="294" t="s">
        <v>10102</v>
      </c>
    </row>
    <row r="25184">
      <c r="A25184" s="441">
        <v>45923.43872770833</v>
      </c>
      <c r="B25184" s="294" t="s">
        <v>11704</v>
      </c>
    </row>
    <row r="25185">
      <c r="A25185" s="441">
        <v>45923.43872931713</v>
      </c>
      <c r="B25185" s="294" t="s">
        <v>11705</v>
      </c>
    </row>
    <row r="25186">
      <c r="A25186" s="441">
        <v>45923.4387774537</v>
      </c>
      <c r="B25186" s="294" t="s">
        <v>2280</v>
      </c>
    </row>
    <row r="25187">
      <c r="A25187" s="441">
        <v>45923.438809224535</v>
      </c>
      <c r="B25187" s="294" t="s">
        <v>2281</v>
      </c>
    </row>
    <row r="25188">
      <c r="A25188" s="441">
        <v>45923.43899957176</v>
      </c>
      <c r="B25188" s="294" t="s">
        <v>3177</v>
      </c>
    </row>
    <row r="25189">
      <c r="A25189" s="441">
        <v>45923.43900428241</v>
      </c>
      <c r="B25189" s="294" t="s">
        <v>11706</v>
      </c>
    </row>
    <row r="25190">
      <c r="A25190" s="441">
        <v>45923.439189375</v>
      </c>
      <c r="B25190" s="294" t="s">
        <v>11707</v>
      </c>
    </row>
    <row r="25191">
      <c r="A25191" s="441">
        <v>45923.43933275463</v>
      </c>
      <c r="B25191" s="294" t="s">
        <v>11708</v>
      </c>
    </row>
    <row r="25192">
      <c r="A25192" s="441">
        <v>45923.43933741898</v>
      </c>
      <c r="B25192" s="294" t="s">
        <v>10208</v>
      </c>
    </row>
    <row r="25193">
      <c r="A25193" s="441">
        <v>45923.43934226852</v>
      </c>
      <c r="B25193" s="294" t="s">
        <v>10102</v>
      </c>
    </row>
    <row r="25194">
      <c r="A25194" s="441">
        <v>45923.439344432874</v>
      </c>
      <c r="B25194" s="294" t="s">
        <v>2285</v>
      </c>
    </row>
    <row r="25195">
      <c r="A25195" s="441">
        <v>45923.43934881945</v>
      </c>
      <c r="B25195" s="294" t="s">
        <v>11709</v>
      </c>
    </row>
    <row r="25196">
      <c r="A25196" s="441">
        <v>45923.43935556713</v>
      </c>
      <c r="B25196" s="294" t="s">
        <v>11710</v>
      </c>
    </row>
    <row r="25197">
      <c r="A25197" s="441">
        <v>45923.43957069445</v>
      </c>
      <c r="B25197" s="294" t="s">
        <v>11711</v>
      </c>
    </row>
    <row r="25198">
      <c r="A25198" s="441">
        <v>45923.43957891203</v>
      </c>
      <c r="B25198" s="294" t="s">
        <v>2982</v>
      </c>
    </row>
    <row r="25199">
      <c r="A25199" s="441">
        <v>45923.439587789355</v>
      </c>
      <c r="B25199" s="294" t="s">
        <v>2398</v>
      </c>
    </row>
    <row r="25200">
      <c r="A25200" s="441">
        <v>45923.43959349537</v>
      </c>
      <c r="B25200" s="294" t="s">
        <v>2399</v>
      </c>
    </row>
    <row r="25201">
      <c r="A25201" s="441">
        <v>45923.43960002315</v>
      </c>
      <c r="B25201" s="294" t="s">
        <v>2982</v>
      </c>
    </row>
    <row r="25202">
      <c r="A25202" s="441">
        <v>45923.43960533565</v>
      </c>
      <c r="B25202" s="294" t="s">
        <v>10102</v>
      </c>
    </row>
    <row r="25203">
      <c r="A25203" s="441">
        <v>45923.43962608796</v>
      </c>
      <c r="B25203" s="294" t="s">
        <v>11712</v>
      </c>
    </row>
    <row r="25204">
      <c r="A25204" s="441">
        <v>45923.43990060185</v>
      </c>
      <c r="B25204" s="294" t="s">
        <v>11713</v>
      </c>
    </row>
    <row r="25205">
      <c r="A25205" s="441">
        <v>45923.439902847225</v>
      </c>
      <c r="B25205" s="294" t="s">
        <v>2274</v>
      </c>
    </row>
    <row r="25206">
      <c r="A25206" s="441">
        <v>45923.43990849537</v>
      </c>
      <c r="B25206" s="294" t="s">
        <v>11703</v>
      </c>
    </row>
    <row r="25207">
      <c r="A25207" s="441">
        <v>45923.43991103009</v>
      </c>
      <c r="B25207" s="294" t="s">
        <v>11714</v>
      </c>
    </row>
    <row r="25208">
      <c r="A25208" s="441">
        <v>45923.43991325231</v>
      </c>
      <c r="B25208" s="294" t="s">
        <v>11604</v>
      </c>
    </row>
    <row r="25209">
      <c r="A25209" s="441">
        <v>45923.43991563657</v>
      </c>
      <c r="B25209" s="294" t="s">
        <v>11605</v>
      </c>
    </row>
    <row r="25210">
      <c r="A25210" s="441">
        <v>45923.440000613424</v>
      </c>
      <c r="B25210" s="294" t="s">
        <v>2342</v>
      </c>
    </row>
    <row r="25211">
      <c r="A25211" s="441">
        <v>45923.440009756945</v>
      </c>
      <c r="B25211" s="294" t="s">
        <v>11715</v>
      </c>
    </row>
    <row r="25212">
      <c r="A25212" s="441">
        <v>45923.44002976852</v>
      </c>
      <c r="B25212" s="294" t="s">
        <v>2280</v>
      </c>
    </row>
    <row r="25213">
      <c r="A25213" s="441">
        <v>45923.44003972222</v>
      </c>
      <c r="B25213" s="294" t="s">
        <v>2281</v>
      </c>
    </row>
    <row r="25214">
      <c r="A25214" s="441">
        <v>45923.440111539356</v>
      </c>
      <c r="B25214" s="294" t="s">
        <v>11716</v>
      </c>
    </row>
    <row r="25215">
      <c r="A25215" s="441">
        <v>45923.44011517361</v>
      </c>
      <c r="B25215" s="294" t="s">
        <v>11717</v>
      </c>
    </row>
    <row r="25216">
      <c r="A25216" s="441">
        <v>45923.44013260417</v>
      </c>
      <c r="B25216" s="294" t="s">
        <v>11718</v>
      </c>
    </row>
    <row r="25217">
      <c r="A25217" s="441">
        <v>45923.44013564815</v>
      </c>
      <c r="B25217" s="294" t="s">
        <v>2274</v>
      </c>
    </row>
    <row r="25218">
      <c r="A25218" s="441">
        <v>45923.44014175926</v>
      </c>
      <c r="B25218" s="294" t="s">
        <v>2982</v>
      </c>
    </row>
    <row r="25219">
      <c r="A25219" s="441">
        <v>45923.440144120366</v>
      </c>
      <c r="B25219" s="294" t="s">
        <v>2985</v>
      </c>
    </row>
    <row r="25220">
      <c r="A25220" s="441">
        <v>45923.4401472801</v>
      </c>
      <c r="B25220" s="294" t="s">
        <v>11604</v>
      </c>
    </row>
    <row r="25221">
      <c r="A25221" s="441">
        <v>45923.44014980324</v>
      </c>
      <c r="B25221" s="294" t="s">
        <v>11605</v>
      </c>
    </row>
    <row r="25222">
      <c r="A25222" s="441">
        <v>45923.44016324074</v>
      </c>
      <c r="B25222" s="294" t="s">
        <v>11719</v>
      </c>
    </row>
    <row r="25223">
      <c r="A25223" s="441">
        <v>45923.440167974535</v>
      </c>
      <c r="B25223" s="294" t="s">
        <v>10102</v>
      </c>
    </row>
    <row r="25224">
      <c r="A25224" s="441">
        <v>45923.44017065973</v>
      </c>
      <c r="B25224" s="294" t="s">
        <v>2285</v>
      </c>
    </row>
    <row r="25225">
      <c r="A25225" s="441">
        <v>45923.440173483796</v>
      </c>
      <c r="B25225" s="294" t="s">
        <v>11720</v>
      </c>
    </row>
    <row r="25226">
      <c r="A25226" s="441">
        <v>45923.44018068287</v>
      </c>
      <c r="B25226" s="294" t="s">
        <v>11721</v>
      </c>
    </row>
    <row r="25227">
      <c r="A25227" s="441">
        <v>45923.440313796295</v>
      </c>
      <c r="B25227" s="294" t="s">
        <v>2333</v>
      </c>
    </row>
    <row r="25228">
      <c r="A25228" s="441">
        <v>45923.44033561343</v>
      </c>
      <c r="B25228" s="294" t="s">
        <v>11722</v>
      </c>
    </row>
    <row r="25229">
      <c r="A25229" s="441">
        <v>45923.440395196754</v>
      </c>
      <c r="B25229" s="294" t="s">
        <v>2280</v>
      </c>
    </row>
    <row r="25230">
      <c r="A25230" s="441">
        <v>45923.44040896991</v>
      </c>
      <c r="B25230" s="294" t="s">
        <v>2281</v>
      </c>
    </row>
    <row r="25231">
      <c r="A25231" s="441">
        <v>45923.44053064815</v>
      </c>
      <c r="B25231" s="294" t="s">
        <v>11723</v>
      </c>
    </row>
    <row r="25232">
      <c r="A25232" s="441">
        <v>45923.44053501157</v>
      </c>
      <c r="B25232" s="294" t="s">
        <v>11724</v>
      </c>
    </row>
    <row r="25233">
      <c r="A25233" s="441">
        <v>45923.44060717593</v>
      </c>
      <c r="B25233" s="294" t="s">
        <v>11725</v>
      </c>
    </row>
    <row r="25234">
      <c r="A25234" s="441">
        <v>45923.4406137037</v>
      </c>
      <c r="B25234" s="294" t="s">
        <v>10102</v>
      </c>
    </row>
    <row r="25235">
      <c r="A25235" s="441">
        <v>45923.44061611111</v>
      </c>
      <c r="B25235" s="294" t="s">
        <v>2285</v>
      </c>
    </row>
    <row r="25236">
      <c r="A25236" s="441">
        <v>45923.440620625</v>
      </c>
      <c r="B25236" s="294" t="s">
        <v>11726</v>
      </c>
    </row>
    <row r="25237">
      <c r="A25237" s="441">
        <v>45923.44062894676</v>
      </c>
      <c r="B25237" s="294" t="s">
        <v>11727</v>
      </c>
    </row>
    <row r="25238">
      <c r="A25238" s="441">
        <v>45923.44855592593</v>
      </c>
      <c r="B25238" s="294" t="s">
        <v>11728</v>
      </c>
    </row>
    <row r="25239">
      <c r="A25239" s="441">
        <v>45923.44856418981</v>
      </c>
      <c r="B25239" s="294" t="s">
        <v>2612</v>
      </c>
    </row>
    <row r="25240">
      <c r="A25240" s="441">
        <v>45923.44856773148</v>
      </c>
      <c r="B25240" s="294" t="s">
        <v>2398</v>
      </c>
    </row>
    <row r="25241">
      <c r="A25241" s="441">
        <v>45923.44858034722</v>
      </c>
      <c r="B25241" s="294" t="s">
        <v>2399</v>
      </c>
    </row>
    <row r="25242">
      <c r="A25242" s="441">
        <v>45923.4485894213</v>
      </c>
      <c r="B25242" s="294" t="s">
        <v>2612</v>
      </c>
    </row>
    <row r="25243">
      <c r="A25243" s="441">
        <v>45923.44860163194</v>
      </c>
      <c r="B25243" s="294" t="s">
        <v>10102</v>
      </c>
    </row>
    <row r="25244">
      <c r="A25244" s="441">
        <v>45923.44861391204</v>
      </c>
      <c r="B25244" s="294" t="s">
        <v>11729</v>
      </c>
    </row>
    <row r="25245">
      <c r="A25245" s="441">
        <v>45923.44999</v>
      </c>
      <c r="B25245" s="294" t="s">
        <v>11730</v>
      </c>
    </row>
    <row r="25246">
      <c r="A25246" s="441">
        <v>45923.44999311343</v>
      </c>
      <c r="B25246" s="294" t="s">
        <v>2274</v>
      </c>
    </row>
    <row r="25247">
      <c r="A25247" s="441">
        <v>45923.45000138889</v>
      </c>
      <c r="B25247" s="294" t="s">
        <v>2612</v>
      </c>
    </row>
    <row r="25248">
      <c r="A25248" s="441">
        <v>45923.45000872685</v>
      </c>
      <c r="B25248" s="294" t="s">
        <v>3957</v>
      </c>
    </row>
    <row r="25249">
      <c r="A25249" s="441">
        <v>45923.45001850695</v>
      </c>
      <c r="B25249" s="294" t="s">
        <v>11604</v>
      </c>
    </row>
    <row r="25250">
      <c r="A25250" s="441">
        <v>45923.45002599537</v>
      </c>
      <c r="B25250" s="294" t="s">
        <v>11605</v>
      </c>
    </row>
    <row r="25251">
      <c r="A25251" s="441">
        <v>45923.45017976852</v>
      </c>
      <c r="B25251" s="294" t="s">
        <v>2374</v>
      </c>
    </row>
    <row r="25252">
      <c r="A25252" s="441">
        <v>45923.45019541666</v>
      </c>
      <c r="B25252" s="294" t="s">
        <v>11731</v>
      </c>
    </row>
    <row r="25253">
      <c r="A25253" s="441">
        <v>45923.4502311574</v>
      </c>
      <c r="B25253" s="294" t="s">
        <v>2280</v>
      </c>
    </row>
    <row r="25254">
      <c r="A25254" s="441">
        <v>45923.45023890046</v>
      </c>
      <c r="B25254" s="294" t="s">
        <v>2281</v>
      </c>
    </row>
    <row r="25255">
      <c r="A25255" s="441">
        <v>45923.45036875</v>
      </c>
      <c r="B25255" s="294" t="s">
        <v>4316</v>
      </c>
    </row>
    <row r="25256">
      <c r="A25256" s="441">
        <v>45923.450372962965</v>
      </c>
      <c r="B25256" s="294" t="s">
        <v>11732</v>
      </c>
    </row>
    <row r="25257">
      <c r="A25257" s="441">
        <v>45923.450519398146</v>
      </c>
      <c r="B25257" s="294" t="s">
        <v>11733</v>
      </c>
    </row>
    <row r="25258">
      <c r="A25258" s="441">
        <v>45923.45061559028</v>
      </c>
      <c r="B25258" s="294" t="s">
        <v>11734</v>
      </c>
    </row>
    <row r="25259">
      <c r="A25259" s="441">
        <v>45923.45062878472</v>
      </c>
      <c r="B25259" s="294" t="s">
        <v>10208</v>
      </c>
    </row>
    <row r="25260">
      <c r="A25260" s="441">
        <v>45923.45064138889</v>
      </c>
      <c r="B25260" s="294" t="s">
        <v>10102</v>
      </c>
    </row>
    <row r="25261">
      <c r="A25261" s="441">
        <v>45923.450643819444</v>
      </c>
      <c r="B25261" s="294" t="s">
        <v>2285</v>
      </c>
    </row>
    <row r="25262">
      <c r="A25262" s="441">
        <v>45923.450659317125</v>
      </c>
      <c r="B25262" s="294" t="s">
        <v>11735</v>
      </c>
    </row>
    <row r="25263">
      <c r="A25263" s="441">
        <v>45923.450666273144</v>
      </c>
      <c r="B25263" s="294" t="s">
        <v>11736</v>
      </c>
    </row>
    <row r="25264">
      <c r="A25264" s="441">
        <v>45923.45742585648</v>
      </c>
      <c r="B25264" s="294" t="s">
        <v>11737</v>
      </c>
    </row>
    <row r="25265">
      <c r="A25265" s="441">
        <v>45923.457431874995</v>
      </c>
      <c r="B25265" s="294" t="s">
        <v>2719</v>
      </c>
    </row>
    <row r="25266">
      <c r="A25266" s="441">
        <v>45923.457444513886</v>
      </c>
      <c r="B25266" s="294" t="s">
        <v>6192</v>
      </c>
    </row>
    <row r="25267">
      <c r="A25267" s="441">
        <v>45923.457455868054</v>
      </c>
      <c r="B25267" s="294" t="s">
        <v>11738</v>
      </c>
    </row>
    <row r="25268">
      <c r="A25268" s="441">
        <v>45923.45746229167</v>
      </c>
      <c r="B25268" s="294" t="s">
        <v>2719</v>
      </c>
    </row>
    <row r="25269">
      <c r="A25269" s="441">
        <v>45923.45746938657</v>
      </c>
      <c r="B25269" s="294" t="s">
        <v>10102</v>
      </c>
    </row>
    <row r="25270">
      <c r="A25270" s="441">
        <v>45923.45748060185</v>
      </c>
      <c r="B25270" s="294" t="s">
        <v>11739</v>
      </c>
    </row>
    <row r="25271">
      <c r="A25271" s="441">
        <v>45923.45836040509</v>
      </c>
      <c r="B25271" s="294" t="s">
        <v>11740</v>
      </c>
    </row>
    <row r="25272">
      <c r="A25272" s="441">
        <v>45923.45837331019</v>
      </c>
      <c r="B25272" s="294" t="s">
        <v>2274</v>
      </c>
    </row>
    <row r="25273">
      <c r="A25273" s="441">
        <v>45923.45838266204</v>
      </c>
      <c r="B25273" s="294" t="s">
        <v>2719</v>
      </c>
    </row>
    <row r="25274">
      <c r="A25274" s="441">
        <v>45923.458386134254</v>
      </c>
      <c r="B25274" s="294" t="s">
        <v>2725</v>
      </c>
    </row>
    <row r="25275">
      <c r="A25275" s="441">
        <v>45923.45838967593</v>
      </c>
      <c r="B25275" s="294" t="s">
        <v>11676</v>
      </c>
    </row>
    <row r="25276">
      <c r="A25276" s="441">
        <v>45923.45839309027</v>
      </c>
      <c r="B25276" s="294" t="s">
        <v>11677</v>
      </c>
    </row>
    <row r="25277">
      <c r="A25277" s="441">
        <v>45923.458547939816</v>
      </c>
      <c r="B25277" s="294" t="s">
        <v>2278</v>
      </c>
    </row>
    <row r="25278">
      <c r="A25278" s="441">
        <v>45923.45857453704</v>
      </c>
      <c r="B25278" s="294" t="s">
        <v>11741</v>
      </c>
    </row>
    <row r="25279">
      <c r="A25279" s="441">
        <v>45923.45866581018</v>
      </c>
      <c r="B25279" s="294" t="s">
        <v>2280</v>
      </c>
    </row>
    <row r="25280">
      <c r="A25280" s="441">
        <v>45923.45867561342</v>
      </c>
      <c r="B25280" s="294" t="s">
        <v>2281</v>
      </c>
    </row>
    <row r="25281">
      <c r="A25281" s="441">
        <v>45923.45891833333</v>
      </c>
      <c r="B25281" s="294" t="s">
        <v>10102</v>
      </c>
    </row>
    <row r="25282">
      <c r="A25282" s="441">
        <v>45923.45892203704</v>
      </c>
      <c r="B25282" s="294" t="s">
        <v>2285</v>
      </c>
    </row>
    <row r="25283">
      <c r="A25283" s="441">
        <v>45923.45892803241</v>
      </c>
      <c r="B25283" s="294" t="s">
        <v>11742</v>
      </c>
    </row>
    <row r="25284">
      <c r="A25284" s="441">
        <v>45923.45893853009</v>
      </c>
      <c r="B25284" s="294" t="s">
        <v>11743</v>
      </c>
    </row>
    <row r="25285">
      <c r="A25285" s="441">
        <v>45923.461982395835</v>
      </c>
      <c r="B25285" s="294" t="s">
        <v>11744</v>
      </c>
    </row>
    <row r="25286">
      <c r="A25286" s="441">
        <v>45923.46198787037</v>
      </c>
      <c r="B25286" s="294" t="s">
        <v>2612</v>
      </c>
    </row>
    <row r="25287">
      <c r="A25287" s="441">
        <v>45923.46199024306</v>
      </c>
      <c r="B25287" s="294" t="s">
        <v>2398</v>
      </c>
    </row>
    <row r="25288">
      <c r="A25288" s="441">
        <v>45923.46200636574</v>
      </c>
      <c r="B25288" s="294" t="s">
        <v>2399</v>
      </c>
    </row>
    <row r="25289">
      <c r="A25289" s="441">
        <v>45923.462010787036</v>
      </c>
      <c r="B25289" s="294" t="s">
        <v>2612</v>
      </c>
    </row>
    <row r="25290">
      <c r="A25290" s="441">
        <v>45923.4620152662</v>
      </c>
      <c r="B25290" s="294" t="s">
        <v>10102</v>
      </c>
    </row>
    <row r="25291">
      <c r="A25291" s="441">
        <v>45923.462023831016</v>
      </c>
      <c r="B25291" s="294" t="s">
        <v>11745</v>
      </c>
    </row>
    <row r="25292">
      <c r="A25292" s="441">
        <v>45923.462928796296</v>
      </c>
      <c r="B25292" s="294" t="s">
        <v>11746</v>
      </c>
    </row>
    <row r="25293">
      <c r="A25293" s="441">
        <v>45923.46293496528</v>
      </c>
      <c r="B25293" s="294" t="s">
        <v>2306</v>
      </c>
    </row>
    <row r="25294">
      <c r="A25294" s="441">
        <v>45923.462937916665</v>
      </c>
      <c r="B25294" s="294" t="s">
        <v>2398</v>
      </c>
    </row>
    <row r="25295">
      <c r="A25295" s="441">
        <v>45923.46294334491</v>
      </c>
      <c r="B25295" s="294" t="s">
        <v>2399</v>
      </c>
    </row>
    <row r="25296">
      <c r="A25296" s="441">
        <v>45923.46294922454</v>
      </c>
      <c r="B25296" s="294" t="s">
        <v>2306</v>
      </c>
    </row>
    <row r="25297">
      <c r="A25297" s="441">
        <v>45923.46295515046</v>
      </c>
      <c r="B25297" s="294" t="s">
        <v>10102</v>
      </c>
    </row>
    <row r="25298">
      <c r="A25298" s="441">
        <v>45923.46297141204</v>
      </c>
      <c r="B25298" s="294" t="s">
        <v>11747</v>
      </c>
    </row>
    <row r="25299">
      <c r="A25299" s="441">
        <v>45923.4631202662</v>
      </c>
      <c r="B25299" s="294" t="s">
        <v>11748</v>
      </c>
    </row>
    <row r="25300">
      <c r="A25300" s="441">
        <v>45923.46312693287</v>
      </c>
      <c r="B25300" s="294" t="s">
        <v>2274</v>
      </c>
    </row>
    <row r="25301">
      <c r="A25301" s="441">
        <v>45923.46313311343</v>
      </c>
      <c r="B25301" s="294" t="s">
        <v>2612</v>
      </c>
    </row>
    <row r="25302">
      <c r="A25302" s="441">
        <v>45923.46313599537</v>
      </c>
      <c r="B25302" s="294" t="s">
        <v>3957</v>
      </c>
    </row>
    <row r="25303">
      <c r="A25303" s="441">
        <v>45923.46313898148</v>
      </c>
      <c r="B25303" s="294" t="s">
        <v>11604</v>
      </c>
    </row>
    <row r="25304">
      <c r="A25304" s="441">
        <v>45923.46314211805</v>
      </c>
      <c r="B25304" s="294" t="s">
        <v>11605</v>
      </c>
    </row>
    <row r="25305">
      <c r="A25305" s="441">
        <v>45923.46325244213</v>
      </c>
      <c r="B25305" s="294" t="s">
        <v>11749</v>
      </c>
    </row>
    <row r="25306">
      <c r="A25306" s="441">
        <v>45923.4632575463</v>
      </c>
      <c r="B25306" s="294" t="s">
        <v>11750</v>
      </c>
    </row>
    <row r="25307">
      <c r="A25307" s="441">
        <v>45923.463272187495</v>
      </c>
      <c r="B25307" s="294" t="s">
        <v>11751</v>
      </c>
    </row>
    <row r="25308">
      <c r="A25308" s="441">
        <v>45923.46328675926</v>
      </c>
      <c r="B25308" s="294" t="s">
        <v>11752</v>
      </c>
    </row>
    <row r="25309">
      <c r="A25309" s="441">
        <v>45923.46329313658</v>
      </c>
      <c r="B25309" s="294" t="s">
        <v>2374</v>
      </c>
    </row>
    <row r="25310">
      <c r="A25310" s="441">
        <v>45923.46332023148</v>
      </c>
      <c r="B25310" s="294" t="s">
        <v>11731</v>
      </c>
    </row>
    <row r="25311">
      <c r="A25311" s="441">
        <v>45923.46336096065</v>
      </c>
      <c r="B25311" s="294" t="s">
        <v>11753</v>
      </c>
    </row>
    <row r="25312">
      <c r="A25312" s="441">
        <v>45923.463363020834</v>
      </c>
      <c r="B25312" s="294" t="s">
        <v>2355</v>
      </c>
    </row>
    <row r="25313">
      <c r="A25313" s="441">
        <v>45923.46336542824</v>
      </c>
      <c r="B25313" s="294" t="s">
        <v>11754</v>
      </c>
    </row>
    <row r="25314">
      <c r="A25314" s="441">
        <v>45923.46343993055</v>
      </c>
      <c r="B25314" s="294" t="s">
        <v>11755</v>
      </c>
    </row>
    <row r="25315">
      <c r="A25315" s="441">
        <v>45923.46344571759</v>
      </c>
      <c r="B25315" s="294" t="s">
        <v>2275</v>
      </c>
    </row>
    <row r="25316">
      <c r="A25316" s="441">
        <v>45923.46344836806</v>
      </c>
      <c r="B25316" s="294" t="s">
        <v>2398</v>
      </c>
    </row>
    <row r="25317">
      <c r="A25317" s="441">
        <v>45923.46345445602</v>
      </c>
      <c r="B25317" s="294" t="s">
        <v>2399</v>
      </c>
    </row>
    <row r="25318">
      <c r="A25318" s="441">
        <v>45923.463461956024</v>
      </c>
      <c r="B25318" s="294" t="s">
        <v>2275</v>
      </c>
    </row>
    <row r="25319">
      <c r="A25319" s="441">
        <v>45923.4634662037</v>
      </c>
      <c r="B25319" s="294" t="s">
        <v>10102</v>
      </c>
    </row>
    <row r="25320">
      <c r="A25320" s="441">
        <v>45923.463478854166</v>
      </c>
      <c r="B25320" s="294" t="s">
        <v>11756</v>
      </c>
    </row>
    <row r="25321">
      <c r="A25321" s="441">
        <v>45923.46350347222</v>
      </c>
      <c r="B25321" s="294" t="s">
        <v>4316</v>
      </c>
    </row>
    <row r="25322">
      <c r="A25322" s="441">
        <v>45923.46350737268</v>
      </c>
      <c r="B25322" s="294" t="s">
        <v>11732</v>
      </c>
    </row>
    <row r="25323">
      <c r="A25323" s="441">
        <v>45923.463597974536</v>
      </c>
      <c r="B25323" s="294" t="s">
        <v>11757</v>
      </c>
    </row>
    <row r="25324">
      <c r="A25324" s="441">
        <v>45923.46364649305</v>
      </c>
      <c r="B25324" s="294" t="s">
        <v>11758</v>
      </c>
    </row>
    <row r="25325">
      <c r="A25325" s="441">
        <v>45923.46375357639</v>
      </c>
      <c r="B25325" s="294" t="s">
        <v>11734</v>
      </c>
    </row>
    <row r="25326">
      <c r="A25326" s="441">
        <v>45923.46375804398</v>
      </c>
      <c r="B25326" s="294" t="s">
        <v>10208</v>
      </c>
    </row>
    <row r="25327">
      <c r="A25327" s="441">
        <v>45923.46376211806</v>
      </c>
      <c r="B25327" s="294" t="s">
        <v>10102</v>
      </c>
    </row>
    <row r="25328">
      <c r="A25328" s="441">
        <v>45923.463764768516</v>
      </c>
      <c r="B25328" s="294" t="s">
        <v>2285</v>
      </c>
    </row>
    <row r="25329">
      <c r="A25329" s="441">
        <v>45923.46376853009</v>
      </c>
      <c r="B25329" s="294" t="s">
        <v>11759</v>
      </c>
    </row>
    <row r="25330">
      <c r="A25330" s="441">
        <v>45923.463775868055</v>
      </c>
      <c r="B25330" s="294" t="s">
        <v>11760</v>
      </c>
    </row>
    <row r="25331">
      <c r="A25331" s="441">
        <v>45923.464301898144</v>
      </c>
      <c r="B25331" s="294" t="s">
        <v>11761</v>
      </c>
    </row>
    <row r="25332">
      <c r="A25332" s="441">
        <v>45923.464304837966</v>
      </c>
      <c r="B25332" s="294" t="s">
        <v>2274</v>
      </c>
    </row>
    <row r="25333">
      <c r="A25333" s="441">
        <v>45923.46431121528</v>
      </c>
      <c r="B25333" s="294" t="s">
        <v>2306</v>
      </c>
    </row>
    <row r="25334">
      <c r="A25334" s="441">
        <v>45923.464313668985</v>
      </c>
      <c r="B25334" s="294" t="s">
        <v>2307</v>
      </c>
    </row>
    <row r="25335">
      <c r="A25335" s="441">
        <v>45923.464326597226</v>
      </c>
      <c r="B25335" s="294" t="s">
        <v>11604</v>
      </c>
    </row>
    <row r="25336">
      <c r="A25336" s="441">
        <v>45923.46433023148</v>
      </c>
      <c r="B25336" s="294" t="s">
        <v>11605</v>
      </c>
    </row>
    <row r="25337">
      <c r="A25337" s="441">
        <v>45923.4645290162</v>
      </c>
      <c r="B25337" s="294" t="s">
        <v>11762</v>
      </c>
    </row>
    <row r="25338">
      <c r="A25338" s="441">
        <v>45923.46453409722</v>
      </c>
      <c r="B25338" s="294" t="s">
        <v>11763</v>
      </c>
    </row>
    <row r="25339">
      <c r="A25339" s="441">
        <v>45923.46454207176</v>
      </c>
      <c r="B25339" s="294" t="s">
        <v>11764</v>
      </c>
    </row>
    <row r="25340">
      <c r="A25340" s="441">
        <v>45923.46454703704</v>
      </c>
      <c r="B25340" s="294" t="s">
        <v>11765</v>
      </c>
    </row>
    <row r="25341">
      <c r="A25341" s="441">
        <v>45923.46455233796</v>
      </c>
      <c r="B25341" s="294" t="s">
        <v>11766</v>
      </c>
    </row>
    <row r="25342">
      <c r="A25342" s="441">
        <v>45923.464558865744</v>
      </c>
      <c r="B25342" s="294" t="s">
        <v>2333</v>
      </c>
    </row>
    <row r="25343">
      <c r="A25343" s="441">
        <v>45923.464571006945</v>
      </c>
      <c r="B25343" s="294" t="s">
        <v>11617</v>
      </c>
    </row>
    <row r="25344">
      <c r="A25344" s="441">
        <v>45923.46461752315</v>
      </c>
      <c r="B25344" s="294" t="s">
        <v>11767</v>
      </c>
    </row>
    <row r="25345">
      <c r="A25345" s="441">
        <v>45923.46461997685</v>
      </c>
      <c r="B25345" s="294" t="s">
        <v>2355</v>
      </c>
    </row>
    <row r="25346">
      <c r="A25346" s="441">
        <v>45923.464622569445</v>
      </c>
      <c r="B25346" s="294" t="s">
        <v>11768</v>
      </c>
    </row>
    <row r="25347">
      <c r="A25347" s="441">
        <v>45923.46478498843</v>
      </c>
      <c r="B25347" s="294" t="s">
        <v>10205</v>
      </c>
    </row>
    <row r="25348">
      <c r="A25348" s="441">
        <v>45923.46479067129</v>
      </c>
      <c r="B25348" s="294" t="s">
        <v>11769</v>
      </c>
    </row>
    <row r="25349">
      <c r="A25349" s="441">
        <v>45923.464865625</v>
      </c>
      <c r="B25349" s="294" t="s">
        <v>11770</v>
      </c>
    </row>
    <row r="25350">
      <c r="A25350" s="441">
        <v>45923.464869247684</v>
      </c>
      <c r="B25350" s="294" t="s">
        <v>2274</v>
      </c>
    </row>
    <row r="25351">
      <c r="A25351" s="441">
        <v>45923.46487570602</v>
      </c>
      <c r="B25351" s="294" t="s">
        <v>2275</v>
      </c>
    </row>
    <row r="25352">
      <c r="A25352" s="441">
        <v>45923.46487837963</v>
      </c>
      <c r="B25352" s="294" t="s">
        <v>2276</v>
      </c>
    </row>
    <row r="25353">
      <c r="A25353" s="441">
        <v>45923.464880983796</v>
      </c>
      <c r="B25353" s="294" t="s">
        <v>11604</v>
      </c>
    </row>
    <row r="25354">
      <c r="A25354" s="441">
        <v>45923.464884270834</v>
      </c>
      <c r="B25354" s="294" t="s">
        <v>11605</v>
      </c>
    </row>
    <row r="25355">
      <c r="A25355" s="441">
        <v>45923.464888125</v>
      </c>
      <c r="B25355" s="294" t="s">
        <v>11771</v>
      </c>
    </row>
    <row r="25356">
      <c r="A25356" s="441">
        <v>45923.46495202546</v>
      </c>
      <c r="B25356" s="294" t="s">
        <v>10208</v>
      </c>
    </row>
    <row r="25357">
      <c r="A25357" s="441">
        <v>45923.46495996528</v>
      </c>
      <c r="B25357" s="294" t="s">
        <v>10102</v>
      </c>
    </row>
    <row r="25358">
      <c r="A25358" s="441">
        <v>45923.46496269676</v>
      </c>
      <c r="B25358" s="294" t="s">
        <v>2285</v>
      </c>
    </row>
    <row r="25359">
      <c r="A25359" s="441">
        <v>45923.46496681713</v>
      </c>
      <c r="B25359" s="294" t="s">
        <v>11772</v>
      </c>
    </row>
    <row r="25360">
      <c r="A25360" s="441">
        <v>45923.46497519676</v>
      </c>
      <c r="B25360" s="294" t="s">
        <v>11773</v>
      </c>
    </row>
    <row r="25361">
      <c r="A25361" s="441">
        <v>45923.46525587963</v>
      </c>
      <c r="B25361" s="294" t="s">
        <v>11774</v>
      </c>
    </row>
    <row r="25362">
      <c r="A25362" s="441">
        <v>45923.4652653588</v>
      </c>
      <c r="B25362" s="294" t="s">
        <v>11764</v>
      </c>
    </row>
    <row r="25363">
      <c r="A25363" s="441">
        <v>45923.46527223379</v>
      </c>
      <c r="B25363" s="294" t="s">
        <v>2278</v>
      </c>
    </row>
    <row r="25364">
      <c r="A25364" s="441">
        <v>45923.46529024305</v>
      </c>
      <c r="B25364" s="294" t="s">
        <v>11636</v>
      </c>
    </row>
    <row r="25365">
      <c r="A25365" s="441">
        <v>45923.4654362963</v>
      </c>
      <c r="B25365" s="294" t="s">
        <v>11775</v>
      </c>
    </row>
    <row r="25366">
      <c r="A25366" s="441">
        <v>45923.46544032407</v>
      </c>
      <c r="B25366" s="294" t="s">
        <v>2355</v>
      </c>
    </row>
    <row r="25367">
      <c r="A25367" s="441">
        <v>45923.46544554398</v>
      </c>
      <c r="B25367" s="294" t="s">
        <v>11776</v>
      </c>
    </row>
    <row r="25368">
      <c r="A25368" s="441">
        <v>45923.46558618055</v>
      </c>
      <c r="B25368" s="294" t="s">
        <v>11777</v>
      </c>
    </row>
    <row r="25369">
      <c r="A25369" s="441">
        <v>45923.46558820602</v>
      </c>
      <c r="B25369" s="294" t="s">
        <v>2260</v>
      </c>
    </row>
    <row r="25370">
      <c r="A25370" s="441">
        <v>45923.46559155092</v>
      </c>
      <c r="B25370" s="294" t="s">
        <v>2297</v>
      </c>
    </row>
    <row r="25371">
      <c r="A25371" s="441">
        <v>45923.46559357639</v>
      </c>
      <c r="B25371" s="294" t="s">
        <v>2264</v>
      </c>
    </row>
    <row r="25372">
      <c r="A25372" s="441">
        <v>45923.46583262732</v>
      </c>
      <c r="B25372" s="294" t="s">
        <v>7142</v>
      </c>
    </row>
    <row r="25373">
      <c r="A25373" s="441">
        <v>45923.465838425924</v>
      </c>
      <c r="B25373" s="294" t="s">
        <v>11778</v>
      </c>
    </row>
    <row r="25374">
      <c r="A25374" s="441">
        <v>45923.46608096064</v>
      </c>
      <c r="B25374" s="294" t="s">
        <v>11779</v>
      </c>
    </row>
    <row r="25375">
      <c r="A25375" s="441">
        <v>45923.46620417824</v>
      </c>
      <c r="B25375" s="294" t="s">
        <v>11780</v>
      </c>
    </row>
    <row r="25376">
      <c r="A25376" s="441">
        <v>45923.46638546296</v>
      </c>
      <c r="B25376" s="294" t="s">
        <v>11781</v>
      </c>
    </row>
    <row r="25377">
      <c r="A25377" s="441">
        <v>45923.46639288194</v>
      </c>
      <c r="B25377" s="294" t="s">
        <v>10208</v>
      </c>
    </row>
    <row r="25378">
      <c r="A25378" s="441">
        <v>45923.46639951388</v>
      </c>
      <c r="B25378" s="294" t="s">
        <v>10102</v>
      </c>
    </row>
    <row r="25379">
      <c r="A25379" s="441">
        <v>45923.466403240745</v>
      </c>
      <c r="B25379" s="294" t="s">
        <v>2285</v>
      </c>
    </row>
    <row r="25380">
      <c r="A25380" s="441">
        <v>45923.46640802083</v>
      </c>
      <c r="B25380" s="294" t="s">
        <v>11782</v>
      </c>
    </row>
    <row r="25381">
      <c r="A25381" s="441">
        <v>45923.46641699074</v>
      </c>
      <c r="B25381" s="294" t="s">
        <v>11783</v>
      </c>
    </row>
    <row r="25382">
      <c r="A25382" s="441">
        <v>45923.482848784726</v>
      </c>
      <c r="B25382" s="294" t="s">
        <v>11784</v>
      </c>
    </row>
    <row r="25383">
      <c r="A25383" s="441">
        <v>45923.48287275463</v>
      </c>
      <c r="B25383" s="294" t="s">
        <v>2468</v>
      </c>
    </row>
    <row r="25384">
      <c r="A25384" s="441">
        <v>45923.482876435184</v>
      </c>
      <c r="B25384" s="294" t="s">
        <v>2398</v>
      </c>
    </row>
    <row r="25385">
      <c r="A25385" s="441">
        <v>45923.48288730324</v>
      </c>
      <c r="B25385" s="294" t="s">
        <v>2399</v>
      </c>
    </row>
    <row r="25386">
      <c r="A25386" s="441">
        <v>45923.48290253472</v>
      </c>
      <c r="B25386" s="294" t="s">
        <v>2468</v>
      </c>
    </row>
    <row r="25387">
      <c r="A25387" s="441">
        <v>45923.48290949074</v>
      </c>
      <c r="B25387" s="294" t="s">
        <v>10102</v>
      </c>
    </row>
    <row r="25388">
      <c r="A25388" s="441">
        <v>45923.48292353009</v>
      </c>
      <c r="B25388" s="294" t="s">
        <v>11785</v>
      </c>
    </row>
    <row r="25389">
      <c r="A25389" s="441">
        <v>45923.483874791666</v>
      </c>
      <c r="B25389" s="294" t="s">
        <v>11786</v>
      </c>
    </row>
    <row r="25390">
      <c r="A25390" s="441">
        <v>45923.48387946759</v>
      </c>
      <c r="B25390" s="294" t="s">
        <v>2274</v>
      </c>
    </row>
    <row r="25391">
      <c r="A25391" s="441">
        <v>45923.483889375</v>
      </c>
      <c r="B25391" s="294" t="s">
        <v>2468</v>
      </c>
    </row>
    <row r="25392">
      <c r="A25392" s="441">
        <v>45923.48390033565</v>
      </c>
      <c r="B25392" s="294" t="s">
        <v>2482</v>
      </c>
    </row>
    <row r="25393">
      <c r="A25393" s="441">
        <v>45923.483904884255</v>
      </c>
      <c r="B25393" s="294" t="s">
        <v>11604</v>
      </c>
    </row>
    <row r="25394">
      <c r="A25394" s="441">
        <v>45923.483908877315</v>
      </c>
      <c r="B25394" s="294" t="s">
        <v>11605</v>
      </c>
    </row>
    <row r="25395">
      <c r="A25395" s="441">
        <v>45923.48417520833</v>
      </c>
      <c r="B25395" s="294" t="s">
        <v>2374</v>
      </c>
    </row>
    <row r="25396">
      <c r="A25396" s="441">
        <v>45923.48421359954</v>
      </c>
      <c r="B25396" s="294" t="s">
        <v>11787</v>
      </c>
    </row>
    <row r="25397">
      <c r="A25397" s="441">
        <v>45923.48427460648</v>
      </c>
      <c r="B25397" s="294" t="s">
        <v>2280</v>
      </c>
    </row>
    <row r="25398">
      <c r="A25398" s="441">
        <v>45923.48428887731</v>
      </c>
      <c r="B25398" s="294" t="s">
        <v>2281</v>
      </c>
    </row>
    <row r="25399">
      <c r="A25399" s="441">
        <v>45923.484523182866</v>
      </c>
      <c r="B25399" s="294" t="s">
        <v>2484</v>
      </c>
    </row>
    <row r="25400">
      <c r="A25400" s="441">
        <v>45923.48452935185</v>
      </c>
      <c r="B25400" s="294" t="s">
        <v>11788</v>
      </c>
    </row>
    <row r="25401">
      <c r="A25401" s="441">
        <v>45923.48475148148</v>
      </c>
      <c r="B25401" s="294" t="s">
        <v>11789</v>
      </c>
    </row>
    <row r="25402">
      <c r="A25402" s="441">
        <v>45923.4849037963</v>
      </c>
      <c r="B25402" s="294" t="s">
        <v>11790</v>
      </c>
    </row>
    <row r="25403">
      <c r="A25403" s="441">
        <v>45923.4849143287</v>
      </c>
      <c r="B25403" s="294" t="s">
        <v>10208</v>
      </c>
    </row>
    <row r="25404">
      <c r="A25404" s="441">
        <v>45923.48492179398</v>
      </c>
      <c r="B25404" s="294" t="s">
        <v>10102</v>
      </c>
    </row>
    <row r="25405">
      <c r="A25405" s="441">
        <v>45923.48492625</v>
      </c>
      <c r="B25405" s="294" t="s">
        <v>2285</v>
      </c>
    </row>
    <row r="25406">
      <c r="A25406" s="441">
        <v>45923.4849334375</v>
      </c>
      <c r="B25406" s="294" t="s">
        <v>11791</v>
      </c>
    </row>
    <row r="25407">
      <c r="A25407" s="441">
        <v>45923.48494591435</v>
      </c>
      <c r="B25407" s="294" t="s">
        <v>11792</v>
      </c>
    </row>
    <row r="25408">
      <c r="A25408" s="441">
        <v>45923.48700043981</v>
      </c>
      <c r="B25408" s="294" t="s">
        <v>11793</v>
      </c>
    </row>
    <row r="25409">
      <c r="A25409" s="441">
        <v>45923.48700465278</v>
      </c>
      <c r="B25409" s="294" t="s">
        <v>2260</v>
      </c>
    </row>
    <row r="25410">
      <c r="A25410" s="441">
        <v>45923.48700854166</v>
      </c>
      <c r="B25410" s="294" t="s">
        <v>2963</v>
      </c>
    </row>
    <row r="25411">
      <c r="A25411" s="441">
        <v>45923.48702223379</v>
      </c>
      <c r="B25411" s="294" t="s">
        <v>2264</v>
      </c>
    </row>
    <row r="25412">
      <c r="A25412" s="441">
        <v>45923.502178599534</v>
      </c>
      <c r="B25412" s="294" t="s">
        <v>11794</v>
      </c>
    </row>
    <row r="25413">
      <c r="A25413" s="441">
        <v>45923.502192361106</v>
      </c>
      <c r="B25413" s="294" t="s">
        <v>2260</v>
      </c>
    </row>
    <row r="25414">
      <c r="A25414" s="441">
        <v>45923.502205798606</v>
      </c>
      <c r="B25414" s="294" t="s">
        <v>2266</v>
      </c>
    </row>
    <row r="25415">
      <c r="A25415" s="441">
        <v>45923.502211238425</v>
      </c>
      <c r="B25415" s="294" t="s">
        <v>2267</v>
      </c>
    </row>
    <row r="25416">
      <c r="A25416" s="441">
        <v>45923.502214293985</v>
      </c>
      <c r="B25416" s="294" t="s">
        <v>2264</v>
      </c>
    </row>
    <row r="25417">
      <c r="A25417" s="441">
        <v>45923.5023216088</v>
      </c>
      <c r="B25417" s="294" t="s">
        <v>11795</v>
      </c>
    </row>
    <row r="25418">
      <c r="A25418" s="441">
        <v>45923.502325416666</v>
      </c>
      <c r="B25418" s="294" t="s">
        <v>2260</v>
      </c>
    </row>
    <row r="25419">
      <c r="A25419" s="441">
        <v>45923.502328912036</v>
      </c>
      <c r="B25419" s="294" t="s">
        <v>2266</v>
      </c>
    </row>
    <row r="25420">
      <c r="A25420" s="441">
        <v>45923.50233365741</v>
      </c>
      <c r="B25420" s="294" t="s">
        <v>2267</v>
      </c>
    </row>
    <row r="25421">
      <c r="A25421" s="441">
        <v>45923.50233728009</v>
      </c>
      <c r="B25421" s="294" t="s">
        <v>2264</v>
      </c>
    </row>
    <row r="25422">
      <c r="A25422" s="441">
        <v>45923.50826663194</v>
      </c>
      <c r="B25422" s="294" t="s">
        <v>11796</v>
      </c>
    </row>
    <row r="25423">
      <c r="A25423" s="441">
        <v>45923.50827118056</v>
      </c>
      <c r="B25423" s="294" t="s">
        <v>2260</v>
      </c>
    </row>
    <row r="25424">
      <c r="A25424" s="441">
        <v>45923.50827597222</v>
      </c>
      <c r="B25424" s="294" t="s">
        <v>2266</v>
      </c>
    </row>
    <row r="25425">
      <c r="A25425" s="441">
        <v>45923.50829162037</v>
      </c>
      <c r="B25425" s="294" t="s">
        <v>2267</v>
      </c>
    </row>
    <row r="25426">
      <c r="A25426" s="441">
        <v>45923.50829575231</v>
      </c>
      <c r="B25426" s="294" t="s">
        <v>2264</v>
      </c>
    </row>
    <row r="25427">
      <c r="A25427" s="441">
        <v>45923.50855268518</v>
      </c>
      <c r="B25427" s="294" t="s">
        <v>11797</v>
      </c>
    </row>
    <row r="25428">
      <c r="A25428" s="441">
        <v>45923.508556712964</v>
      </c>
      <c r="B25428" s="294" t="s">
        <v>2260</v>
      </c>
    </row>
    <row r="25429">
      <c r="A25429" s="441">
        <v>45923.508560648144</v>
      </c>
      <c r="B25429" s="294" t="s">
        <v>2266</v>
      </c>
    </row>
    <row r="25430">
      <c r="A25430" s="441">
        <v>45923.50856740741</v>
      </c>
      <c r="B25430" s="294" t="s">
        <v>2267</v>
      </c>
    </row>
    <row r="25431">
      <c r="A25431" s="441">
        <v>45923.508572604165</v>
      </c>
      <c r="B25431" s="294" t="s">
        <v>2264</v>
      </c>
    </row>
    <row r="25432">
      <c r="A25432" s="441">
        <v>45923.50962635416</v>
      </c>
      <c r="B25432" s="294" t="s">
        <v>11798</v>
      </c>
    </row>
    <row r="25433">
      <c r="A25433" s="441">
        <v>45923.50962991898</v>
      </c>
      <c r="B25433" s="294" t="s">
        <v>2260</v>
      </c>
    </row>
    <row r="25434">
      <c r="A25434" s="441">
        <v>45923.5096365162</v>
      </c>
      <c r="B25434" s="294" t="s">
        <v>2266</v>
      </c>
    </row>
    <row r="25435">
      <c r="A25435" s="441">
        <v>45923.509640439814</v>
      </c>
      <c r="B25435" s="294" t="s">
        <v>2267</v>
      </c>
    </row>
    <row r="25436">
      <c r="A25436" s="441">
        <v>45923.5096434375</v>
      </c>
      <c r="B25436" s="294" t="s">
        <v>2264</v>
      </c>
    </row>
    <row r="25437">
      <c r="A25437" s="441">
        <v>45923.51781496528</v>
      </c>
      <c r="B25437" s="294" t="s">
        <v>11799</v>
      </c>
    </row>
    <row r="25438">
      <c r="A25438" s="441">
        <v>45923.517825902774</v>
      </c>
      <c r="B25438" s="294" t="s">
        <v>2260</v>
      </c>
    </row>
    <row r="25439">
      <c r="A25439" s="441">
        <v>45923.51783946759</v>
      </c>
      <c r="B25439" s="294" t="s">
        <v>2463</v>
      </c>
    </row>
    <row r="25440">
      <c r="A25440" s="441">
        <v>45923.51784585648</v>
      </c>
      <c r="B25440" s="294" t="s">
        <v>2267</v>
      </c>
    </row>
    <row r="25441">
      <c r="A25441" s="441">
        <v>45923.51785034723</v>
      </c>
      <c r="B25441" s="294" t="s">
        <v>2264</v>
      </c>
    </row>
    <row r="25442">
      <c r="A25442" s="441">
        <v>45923.5576996412</v>
      </c>
      <c r="B25442" s="294" t="s">
        <v>11800</v>
      </c>
    </row>
    <row r="25443">
      <c r="A25443" s="441">
        <v>45923.55770297453</v>
      </c>
      <c r="B25443" s="294" t="s">
        <v>2260</v>
      </c>
    </row>
    <row r="25444">
      <c r="A25444" s="441">
        <v>45923.55770641204</v>
      </c>
      <c r="B25444" s="294" t="s">
        <v>2266</v>
      </c>
    </row>
    <row r="25445">
      <c r="A25445" s="441">
        <v>45923.55771047453</v>
      </c>
      <c r="B25445" s="294" t="s">
        <v>2267</v>
      </c>
    </row>
    <row r="25446">
      <c r="A25446" s="441">
        <v>45923.557725590275</v>
      </c>
      <c r="B25446" s="294" t="s">
        <v>2264</v>
      </c>
    </row>
    <row r="25447">
      <c r="A25447" s="441">
        <v>45923.57241429398</v>
      </c>
      <c r="B25447" s="294" t="s">
        <v>11801</v>
      </c>
    </row>
    <row r="25448">
      <c r="A25448" s="441">
        <v>45923.57242028935</v>
      </c>
      <c r="B25448" s="294" t="s">
        <v>2260</v>
      </c>
    </row>
    <row r="25449">
      <c r="A25449" s="441">
        <v>45923.572424756945</v>
      </c>
      <c r="B25449" s="294" t="s">
        <v>6121</v>
      </c>
    </row>
    <row r="25450">
      <c r="A25450" s="441">
        <v>45923.57243586806</v>
      </c>
      <c r="B25450" s="294" t="s">
        <v>2262</v>
      </c>
    </row>
    <row r="25451">
      <c r="A25451" s="441">
        <v>45923.57244358797</v>
      </c>
      <c r="B25451" s="294" t="s">
        <v>6122</v>
      </c>
    </row>
    <row r="25452">
      <c r="A25452" s="441">
        <v>45923.57245371528</v>
      </c>
      <c r="B25452" s="294" t="s">
        <v>2264</v>
      </c>
    </row>
    <row r="25453">
      <c r="A25453" s="441">
        <v>45923.57310811343</v>
      </c>
      <c r="B25453" s="294" t="s">
        <v>11802</v>
      </c>
    </row>
    <row r="25454">
      <c r="A25454" s="441">
        <v>45923.57311583334</v>
      </c>
      <c r="B25454" s="294" t="s">
        <v>3507</v>
      </c>
    </row>
    <row r="25455">
      <c r="A25455" s="441">
        <v>45923.573120393514</v>
      </c>
      <c r="B25455" s="294" t="s">
        <v>3508</v>
      </c>
    </row>
    <row r="25456">
      <c r="A25456" s="441">
        <v>45923.573126863426</v>
      </c>
      <c r="B25456" s="294" t="s">
        <v>11803</v>
      </c>
    </row>
    <row r="25457">
      <c r="A25457" s="441">
        <v>45923.57313395833</v>
      </c>
      <c r="B25457" s="294" t="s">
        <v>3507</v>
      </c>
    </row>
    <row r="25458">
      <c r="A25458" s="441">
        <v>45923.57314125</v>
      </c>
      <c r="B25458" s="294" t="s">
        <v>10102</v>
      </c>
    </row>
    <row r="25459">
      <c r="A25459" s="441">
        <v>45923.573152893514</v>
      </c>
      <c r="B25459" s="294" t="s">
        <v>11804</v>
      </c>
    </row>
    <row r="25460">
      <c r="A25460" s="441">
        <v>45923.57458340278</v>
      </c>
      <c r="B25460" s="294" t="s">
        <v>11805</v>
      </c>
    </row>
    <row r="25461">
      <c r="A25461" s="441">
        <v>45923.57458693287</v>
      </c>
      <c r="B25461" s="294" t="s">
        <v>2274</v>
      </c>
    </row>
    <row r="25462">
      <c r="A25462" s="441">
        <v>45923.57459471065</v>
      </c>
      <c r="B25462" s="294" t="s">
        <v>3507</v>
      </c>
    </row>
    <row r="25463">
      <c r="A25463" s="441">
        <v>45923.57459800926</v>
      </c>
      <c r="B25463" s="294" t="s">
        <v>3512</v>
      </c>
    </row>
    <row r="25464">
      <c r="A25464" s="441">
        <v>45923.574601493056</v>
      </c>
      <c r="B25464" s="294" t="s">
        <v>11676</v>
      </c>
    </row>
    <row r="25465">
      <c r="A25465" s="441">
        <v>45923.574605625</v>
      </c>
      <c r="B25465" s="294" t="s">
        <v>11677</v>
      </c>
    </row>
    <row r="25466">
      <c r="A25466" s="441">
        <v>45923.57475825232</v>
      </c>
      <c r="B25466" s="294" t="s">
        <v>2342</v>
      </c>
    </row>
    <row r="25467">
      <c r="A25467" s="441">
        <v>45923.574774039356</v>
      </c>
      <c r="B25467" s="294" t="s">
        <v>11806</v>
      </c>
    </row>
    <row r="25468">
      <c r="A25468" s="441">
        <v>45923.57481613426</v>
      </c>
      <c r="B25468" s="294" t="s">
        <v>2280</v>
      </c>
    </row>
    <row r="25469">
      <c r="A25469" s="441">
        <v>45923.57484350694</v>
      </c>
      <c r="B25469" s="294" t="s">
        <v>2281</v>
      </c>
    </row>
    <row r="25470">
      <c r="A25470" s="441">
        <v>45923.57498755787</v>
      </c>
      <c r="B25470" s="294" t="s">
        <v>10102</v>
      </c>
    </row>
    <row r="25471">
      <c r="A25471" s="441">
        <v>45923.57499807871</v>
      </c>
      <c r="B25471" s="294" t="s">
        <v>2285</v>
      </c>
    </row>
    <row r="25472">
      <c r="A25472" s="441">
        <v>45923.5750034838</v>
      </c>
      <c r="B25472" s="294" t="s">
        <v>11807</v>
      </c>
    </row>
    <row r="25473">
      <c r="A25473" s="441">
        <v>45923.57501314815</v>
      </c>
      <c r="B25473" s="294" t="s">
        <v>11808</v>
      </c>
    </row>
    <row r="25474">
      <c r="A25474" s="441">
        <v>45923.58991768518</v>
      </c>
      <c r="B25474" s="294" t="s">
        <v>11809</v>
      </c>
    </row>
    <row r="25475">
      <c r="A25475" s="441">
        <v>45923.58992641204</v>
      </c>
      <c r="B25475" s="294" t="s">
        <v>3461</v>
      </c>
    </row>
    <row r="25476">
      <c r="A25476" s="441">
        <v>45923.589942708335</v>
      </c>
      <c r="B25476" s="294" t="s">
        <v>2398</v>
      </c>
    </row>
    <row r="25477">
      <c r="A25477" s="441">
        <v>45923.58995520833</v>
      </c>
      <c r="B25477" s="294" t="s">
        <v>2399</v>
      </c>
    </row>
    <row r="25478">
      <c r="A25478" s="441">
        <v>45923.58996354167</v>
      </c>
      <c r="B25478" s="294" t="s">
        <v>3461</v>
      </c>
    </row>
    <row r="25479">
      <c r="A25479" s="441">
        <v>45923.589973055554</v>
      </c>
      <c r="B25479" s="294" t="s">
        <v>10102</v>
      </c>
    </row>
    <row r="25480">
      <c r="A25480" s="441">
        <v>45923.58998888889</v>
      </c>
      <c r="B25480" s="294" t="s">
        <v>11810</v>
      </c>
    </row>
    <row r="25481">
      <c r="A25481" s="441">
        <v>45923.59100917824</v>
      </c>
      <c r="B25481" s="294" t="s">
        <v>11811</v>
      </c>
    </row>
    <row r="25482">
      <c r="A25482" s="441">
        <v>45923.59102126157</v>
      </c>
      <c r="B25482" s="294" t="s">
        <v>2274</v>
      </c>
    </row>
    <row r="25483">
      <c r="A25483" s="441">
        <v>45923.59102910879</v>
      </c>
      <c r="B25483" s="294" t="s">
        <v>3461</v>
      </c>
    </row>
    <row r="25484">
      <c r="A25484" s="441">
        <v>45923.59103273148</v>
      </c>
      <c r="B25484" s="294" t="s">
        <v>3466</v>
      </c>
    </row>
    <row r="25485">
      <c r="A25485" s="441">
        <v>45923.59103674769</v>
      </c>
      <c r="B25485" s="294" t="s">
        <v>11604</v>
      </c>
    </row>
    <row r="25486">
      <c r="A25486" s="441">
        <v>45923.59104135417</v>
      </c>
      <c r="B25486" s="294" t="s">
        <v>11605</v>
      </c>
    </row>
    <row r="25487">
      <c r="A25487" s="441">
        <v>45923.59130608797</v>
      </c>
      <c r="B25487" s="294" t="s">
        <v>11812</v>
      </c>
    </row>
    <row r="25488">
      <c r="A25488" s="441">
        <v>45923.59131664352</v>
      </c>
      <c r="B25488" s="294" t="s">
        <v>11813</v>
      </c>
    </row>
    <row r="25489">
      <c r="A25489" s="441">
        <v>45923.591324085646</v>
      </c>
      <c r="B25489" s="294" t="s">
        <v>11814</v>
      </c>
    </row>
    <row r="25490">
      <c r="A25490" s="441">
        <v>45923.59133274306</v>
      </c>
      <c r="B25490" s="294" t="s">
        <v>11815</v>
      </c>
    </row>
    <row r="25491">
      <c r="A25491" s="441">
        <v>45923.59135819445</v>
      </c>
      <c r="B25491" s="294" t="s">
        <v>2374</v>
      </c>
    </row>
    <row r="25492">
      <c r="A25492" s="441">
        <v>45923.59137653935</v>
      </c>
      <c r="B25492" s="294" t="s">
        <v>11663</v>
      </c>
    </row>
    <row r="25493">
      <c r="A25493" s="441">
        <v>45923.59145357639</v>
      </c>
      <c r="B25493" s="294" t="s">
        <v>11816</v>
      </c>
    </row>
    <row r="25494">
      <c r="A25494" s="441">
        <v>45923.59145715278</v>
      </c>
      <c r="B25494" s="294" t="s">
        <v>2355</v>
      </c>
    </row>
    <row r="25495">
      <c r="A25495" s="441">
        <v>45923.591460868054</v>
      </c>
      <c r="B25495" s="294" t="s">
        <v>11817</v>
      </c>
    </row>
    <row r="25496">
      <c r="A25496" s="441">
        <v>45923.59177165509</v>
      </c>
      <c r="B25496" s="294" t="s">
        <v>8843</v>
      </c>
    </row>
    <row r="25497">
      <c r="A25497" s="441">
        <v>45923.591782337964</v>
      </c>
      <c r="B25497" s="294" t="s">
        <v>11818</v>
      </c>
    </row>
    <row r="25498">
      <c r="A25498" s="441">
        <v>45923.591949525464</v>
      </c>
      <c r="B25498" s="294" t="s">
        <v>8846</v>
      </c>
    </row>
    <row r="25499">
      <c r="A25499" s="441">
        <v>45923.59195905093</v>
      </c>
      <c r="B25499" s="294" t="s">
        <v>10102</v>
      </c>
    </row>
    <row r="25500">
      <c r="A25500" s="441">
        <v>45923.591962754625</v>
      </c>
      <c r="B25500" s="294" t="s">
        <v>2285</v>
      </c>
    </row>
    <row r="25501">
      <c r="A25501" s="441">
        <v>45923.591968796296</v>
      </c>
      <c r="B25501" s="294" t="s">
        <v>11819</v>
      </c>
    </row>
    <row r="25502">
      <c r="A25502" s="441">
        <v>45923.591978171295</v>
      </c>
      <c r="B25502" s="294" t="s">
        <v>11820</v>
      </c>
    </row>
    <row r="25503">
      <c r="A25503" s="441">
        <v>45923.611258703706</v>
      </c>
      <c r="B25503" s="294" t="s">
        <v>11821</v>
      </c>
    </row>
    <row r="25504">
      <c r="A25504" s="441">
        <v>45923.611262754624</v>
      </c>
      <c r="B25504" s="294" t="s">
        <v>2260</v>
      </c>
    </row>
    <row r="25505">
      <c r="A25505" s="441">
        <v>45923.61128564815</v>
      </c>
      <c r="B25505" s="294" t="s">
        <v>2512</v>
      </c>
    </row>
    <row r="25506">
      <c r="A25506" s="441">
        <v>45923.61128545139</v>
      </c>
      <c r="B25506" s="294" t="s">
        <v>11822</v>
      </c>
    </row>
    <row r="25507">
      <c r="A25507" s="441">
        <v>45923.61128857639</v>
      </c>
      <c r="B25507" s="294" t="s">
        <v>2262</v>
      </c>
    </row>
    <row r="25508">
      <c r="A25508" s="441">
        <v>45923.61128978009</v>
      </c>
      <c r="B25508" s="294" t="s">
        <v>2260</v>
      </c>
    </row>
    <row r="25509">
      <c r="A25509" s="441">
        <v>45923.61129371528</v>
      </c>
      <c r="B25509" s="294" t="s">
        <v>2512</v>
      </c>
    </row>
    <row r="25510">
      <c r="A25510" s="441">
        <v>45923.611294884264</v>
      </c>
      <c r="B25510" s="294" t="s">
        <v>2699</v>
      </c>
    </row>
    <row r="25511">
      <c r="A25511" s="441">
        <v>45923.611298275464</v>
      </c>
      <c r="B25511" s="294" t="s">
        <v>2262</v>
      </c>
    </row>
    <row r="25512">
      <c r="A25512" s="441">
        <v>45923.61130509259</v>
      </c>
      <c r="B25512" s="294" t="s">
        <v>2699</v>
      </c>
    </row>
    <row r="25513">
      <c r="A25513" s="441">
        <v>45923.61130813658</v>
      </c>
      <c r="B25513" s="294" t="s">
        <v>2264</v>
      </c>
    </row>
    <row r="25514">
      <c r="A25514" s="441">
        <v>45923.61131965277</v>
      </c>
      <c r="B25514" s="294" t="s">
        <v>2264</v>
      </c>
    </row>
    <row r="25515">
      <c r="A25515" s="441">
        <v>45923.61184243056</v>
      </c>
      <c r="B25515" s="294" t="s">
        <v>11823</v>
      </c>
    </row>
    <row r="25516">
      <c r="A25516" s="441">
        <v>45923.61184621528</v>
      </c>
      <c r="B25516" s="294" t="s">
        <v>2260</v>
      </c>
    </row>
    <row r="25517">
      <c r="A25517" s="441">
        <v>45923.61184965278</v>
      </c>
      <c r="B25517" s="294" t="s">
        <v>2512</v>
      </c>
    </row>
    <row r="25518">
      <c r="A25518" s="441">
        <v>45923.61185289352</v>
      </c>
      <c r="B25518" s="294" t="s">
        <v>2264</v>
      </c>
    </row>
    <row r="25519">
      <c r="A25519" s="441">
        <v>45923.61734628472</v>
      </c>
      <c r="B25519" s="294" t="s">
        <v>11824</v>
      </c>
    </row>
    <row r="25520">
      <c r="A25520" s="441">
        <v>45923.617351134264</v>
      </c>
      <c r="B25520" s="294" t="s">
        <v>2260</v>
      </c>
    </row>
    <row r="25521">
      <c r="A25521" s="441">
        <v>45923.617355752314</v>
      </c>
      <c r="B25521" s="294" t="s">
        <v>2266</v>
      </c>
    </row>
    <row r="25522">
      <c r="A25522" s="441">
        <v>45923.617364722224</v>
      </c>
      <c r="B25522" s="294" t="s">
        <v>2267</v>
      </c>
    </row>
    <row r="25523">
      <c r="A25523" s="441">
        <v>45923.617371747685</v>
      </c>
      <c r="B25523" s="294" t="s">
        <v>2264</v>
      </c>
    </row>
    <row r="25524">
      <c r="A25524" s="441">
        <v>45923.69204996528</v>
      </c>
      <c r="B25524" s="294" t="s">
        <v>11825</v>
      </c>
    </row>
    <row r="25525">
      <c r="A25525" s="441">
        <v>45923.692054768515</v>
      </c>
      <c r="B25525" s="294" t="s">
        <v>2260</v>
      </c>
    </row>
    <row r="25526">
      <c r="A25526" s="441">
        <v>45923.692059837966</v>
      </c>
      <c r="B25526" s="294" t="s">
        <v>2266</v>
      </c>
    </row>
    <row r="25527">
      <c r="A25527" s="441">
        <v>45923.69206702546</v>
      </c>
      <c r="B25527" s="294" t="s">
        <v>2267</v>
      </c>
    </row>
    <row r="25528">
      <c r="A25528" s="441">
        <v>45923.69208353009</v>
      </c>
      <c r="B25528" s="294" t="s">
        <v>2264</v>
      </c>
    </row>
    <row r="25529">
      <c r="A25529" s="441">
        <v>45923.75840679398</v>
      </c>
      <c r="B25529" s="294" t="s">
        <v>11620</v>
      </c>
    </row>
    <row r="25530">
      <c r="A25530" s="441">
        <v>45923.75843190972</v>
      </c>
      <c r="B25530" s="294" t="s">
        <v>10102</v>
      </c>
    </row>
    <row r="25531">
      <c r="A25531" s="441">
        <v>45923.75845982639</v>
      </c>
      <c r="B25531" s="294" t="s">
        <v>10102</v>
      </c>
    </row>
    <row r="25532">
      <c r="A25532" s="441">
        <v>45923.758484606486</v>
      </c>
      <c r="B25532" s="294" t="s">
        <v>10102</v>
      </c>
    </row>
    <row r="25533">
      <c r="A25533" s="441">
        <v>45923.758488437496</v>
      </c>
      <c r="B25533" s="294" t="s">
        <v>11621</v>
      </c>
    </row>
    <row r="25534">
      <c r="A25534" s="441">
        <v>45923.7584922338</v>
      </c>
      <c r="B25534" s="294" t="s">
        <v>10116</v>
      </c>
    </row>
    <row r="25535">
      <c r="A25535" s="441">
        <v>45923.758499814816</v>
      </c>
      <c r="B25535" s="294" t="s">
        <v>10102</v>
      </c>
    </row>
    <row r="25536">
      <c r="A25536" s="441">
        <v>45923.758503668985</v>
      </c>
      <c r="B25536" s="294" t="s">
        <v>10117</v>
      </c>
    </row>
    <row r="25537">
      <c r="A25537" s="441">
        <v>45923.84064275463</v>
      </c>
      <c r="B25537" s="294" t="s">
        <v>11826</v>
      </c>
    </row>
    <row r="25538">
      <c r="A25538" s="441">
        <v>45923.840653252315</v>
      </c>
      <c r="B25538" s="294" t="s">
        <v>2260</v>
      </c>
    </row>
    <row r="25539">
      <c r="A25539" s="441">
        <v>45923.84065853009</v>
      </c>
      <c r="B25539" s="294" t="s">
        <v>2261</v>
      </c>
    </row>
    <row r="25540">
      <c r="A25540" s="441">
        <v>45923.84066459491</v>
      </c>
      <c r="B25540" s="294" t="s">
        <v>2264</v>
      </c>
    </row>
    <row r="25541">
      <c r="A25541" s="441">
        <v>45923.848364108795</v>
      </c>
      <c r="B25541" s="294" t="s">
        <v>11827</v>
      </c>
    </row>
    <row r="25542">
      <c r="A25542" s="441">
        <v>45923.84836700231</v>
      </c>
      <c r="B25542" s="294" t="s">
        <v>2260</v>
      </c>
    </row>
    <row r="25543">
      <c r="A25543" s="441">
        <v>45923.84836986111</v>
      </c>
      <c r="B25543" s="294" t="s">
        <v>2323</v>
      </c>
    </row>
    <row r="25544">
      <c r="A25544" s="441">
        <v>45923.84837232639</v>
      </c>
      <c r="B25544" s="294" t="s">
        <v>2262</v>
      </c>
    </row>
    <row r="25545">
      <c r="A25545" s="441">
        <v>45923.84839100695</v>
      </c>
      <c r="B25545" s="294" t="s">
        <v>2324</v>
      </c>
    </row>
    <row r="25546">
      <c r="A25546" s="441">
        <v>45923.848417905094</v>
      </c>
      <c r="B25546" s="294" t="s">
        <v>2264</v>
      </c>
    </row>
    <row r="25547">
      <c r="A25547" s="441">
        <v>45923.84910622685</v>
      </c>
      <c r="B25547" s="294" t="s">
        <v>11828</v>
      </c>
    </row>
    <row r="25548">
      <c r="A25548" s="441">
        <v>45923.84910972222</v>
      </c>
      <c r="B25548" s="294" t="s">
        <v>2260</v>
      </c>
    </row>
    <row r="25549">
      <c r="A25549" s="441">
        <v>45923.84911299769</v>
      </c>
      <c r="B25549" s="294" t="s">
        <v>2323</v>
      </c>
    </row>
    <row r="25550">
      <c r="A25550" s="441">
        <v>45923.849116805555</v>
      </c>
      <c r="B25550" s="294" t="s">
        <v>2264</v>
      </c>
    </row>
    <row r="25551">
      <c r="A25551" s="441">
        <v>45923.85413467593</v>
      </c>
      <c r="B25551" s="294" t="s">
        <v>11829</v>
      </c>
    </row>
    <row r="25552">
      <c r="A25552" s="441">
        <v>45923.85413732639</v>
      </c>
      <c r="B25552" s="294" t="s">
        <v>2260</v>
      </c>
    </row>
    <row r="25553">
      <c r="A25553" s="441">
        <v>45923.85414246528</v>
      </c>
      <c r="B25553" s="294" t="s">
        <v>2323</v>
      </c>
    </row>
    <row r="25554">
      <c r="A25554" s="441">
        <v>45923.854155740744</v>
      </c>
      <c r="B25554" s="294" t="s">
        <v>2264</v>
      </c>
    </row>
    <row r="25555">
      <c r="A25555" s="441">
        <v>45923.87994429398</v>
      </c>
      <c r="B25555" s="294" t="s">
        <v>11830</v>
      </c>
    </row>
    <row r="25556">
      <c r="A25556" s="441">
        <v>45923.87995059028</v>
      </c>
      <c r="B25556" s="294" t="s">
        <v>2260</v>
      </c>
    </row>
    <row r="25557">
      <c r="A25557" s="441">
        <v>45923.879955</v>
      </c>
      <c r="B25557" s="294" t="s">
        <v>6121</v>
      </c>
    </row>
    <row r="25558">
      <c r="A25558" s="441">
        <v>45923.8799596875</v>
      </c>
      <c r="B25558" s="294" t="s">
        <v>2264</v>
      </c>
    </row>
    <row r="25559">
      <c r="A25559" s="441">
        <v>45923.88001453703</v>
      </c>
      <c r="B25559" s="294" t="s">
        <v>11831</v>
      </c>
    </row>
    <row r="25560">
      <c r="A25560" s="441">
        <v>45923.88001872685</v>
      </c>
      <c r="B25560" s="294" t="s">
        <v>2260</v>
      </c>
    </row>
    <row r="25561">
      <c r="A25561" s="441">
        <v>45923.88002302083</v>
      </c>
      <c r="B25561" s="294" t="s">
        <v>6121</v>
      </c>
    </row>
    <row r="25562">
      <c r="A25562" s="441">
        <v>45923.88002724537</v>
      </c>
      <c r="B25562" s="294" t="s">
        <v>2264</v>
      </c>
    </row>
    <row r="25563">
      <c r="A25563" s="441">
        <v>45923.880175555554</v>
      </c>
      <c r="B25563" s="294" t="s">
        <v>11832</v>
      </c>
    </row>
    <row r="25564">
      <c r="A25564" s="441">
        <v>45923.88020015047</v>
      </c>
      <c r="B25564" s="294" t="s">
        <v>2260</v>
      </c>
    </row>
    <row r="25565">
      <c r="A25565" s="441">
        <v>45923.880204236106</v>
      </c>
      <c r="B25565" s="294" t="s">
        <v>6121</v>
      </c>
    </row>
    <row r="25566">
      <c r="A25566" s="441">
        <v>45923.88021293981</v>
      </c>
      <c r="B25566" s="294" t="s">
        <v>2264</v>
      </c>
    </row>
    <row r="25567">
      <c r="A25567" s="441">
        <v>45923.880337731476</v>
      </c>
      <c r="B25567" s="294" t="s">
        <v>11833</v>
      </c>
    </row>
    <row r="25568">
      <c r="A25568" s="441">
        <v>45923.880344074074</v>
      </c>
      <c r="B25568" s="294" t="s">
        <v>2260</v>
      </c>
    </row>
    <row r="25569">
      <c r="A25569" s="441">
        <v>45923.88034829861</v>
      </c>
      <c r="B25569" s="294" t="s">
        <v>6121</v>
      </c>
    </row>
    <row r="25570">
      <c r="A25570" s="441">
        <v>45923.88035391204</v>
      </c>
      <c r="B25570" s="294" t="s">
        <v>2264</v>
      </c>
    </row>
    <row r="25571">
      <c r="A25571" s="441">
        <v>45923.88053916667</v>
      </c>
      <c r="B25571" s="294" t="s">
        <v>11834</v>
      </c>
    </row>
    <row r="25572">
      <c r="A25572" s="441">
        <v>45923.880546307875</v>
      </c>
      <c r="B25572" s="294" t="s">
        <v>2260</v>
      </c>
    </row>
    <row r="25573">
      <c r="A25573" s="441">
        <v>45923.88054925926</v>
      </c>
      <c r="B25573" s="294" t="s">
        <v>6121</v>
      </c>
    </row>
    <row r="25574">
      <c r="A25574" s="441">
        <v>45923.880561516205</v>
      </c>
      <c r="B25574" s="294" t="s">
        <v>2264</v>
      </c>
    </row>
    <row r="25575">
      <c r="A25575" s="441">
        <v>45923.920243182874</v>
      </c>
      <c r="B25575" s="294" t="s">
        <v>11835</v>
      </c>
    </row>
    <row r="25576">
      <c r="A25576" s="441">
        <v>45923.92024765046</v>
      </c>
      <c r="B25576" s="294" t="s">
        <v>2260</v>
      </c>
    </row>
    <row r="25577">
      <c r="A25577" s="441">
        <v>45923.92025047453</v>
      </c>
      <c r="B25577" s="294" t="s">
        <v>7478</v>
      </c>
    </row>
    <row r="25578">
      <c r="A25578" s="441">
        <v>45923.92026982638</v>
      </c>
      <c r="B25578" s="294" t="s">
        <v>2264</v>
      </c>
    </row>
    <row r="25579">
      <c r="A25579" s="441">
        <v>45924.029354756945</v>
      </c>
      <c r="B25579" s="294" t="s">
        <v>11836</v>
      </c>
    </row>
    <row r="25580">
      <c r="A25580" s="441">
        <v>45924.02935814815</v>
      </c>
      <c r="B25580" s="294" t="s">
        <v>2260</v>
      </c>
    </row>
    <row r="25581">
      <c r="A25581" s="441">
        <v>45924.02936188657</v>
      </c>
      <c r="B25581" s="294" t="s">
        <v>9153</v>
      </c>
    </row>
    <row r="25582">
      <c r="A25582" s="441">
        <v>45924.029365381946</v>
      </c>
      <c r="B25582" s="294" t="s">
        <v>2264</v>
      </c>
    </row>
    <row r="25583">
      <c r="A25583" s="441">
        <v>45924.02974100695</v>
      </c>
      <c r="B25583" s="294" t="s">
        <v>11837</v>
      </c>
    </row>
    <row r="25584">
      <c r="A25584" s="441">
        <v>45924.02974486111</v>
      </c>
      <c r="B25584" s="294" t="s">
        <v>2260</v>
      </c>
    </row>
    <row r="25585">
      <c r="A25585" s="441">
        <v>45924.02974828704</v>
      </c>
      <c r="B25585" s="294" t="s">
        <v>9153</v>
      </c>
    </row>
    <row r="25586">
      <c r="A25586" s="441">
        <v>45924.02975168981</v>
      </c>
      <c r="B25586" s="294" t="s">
        <v>2264</v>
      </c>
    </row>
    <row r="25587">
      <c r="A25587" s="441">
        <v>45924.06931262731</v>
      </c>
      <c r="B25587" s="294" t="s">
        <v>11838</v>
      </c>
    </row>
    <row r="25588">
      <c r="A25588" s="441">
        <v>45924.06932054398</v>
      </c>
      <c r="B25588" s="294" t="s">
        <v>2260</v>
      </c>
    </row>
    <row r="25589">
      <c r="A25589" s="441">
        <v>45924.06932819444</v>
      </c>
      <c r="B25589" s="294" t="s">
        <v>2550</v>
      </c>
    </row>
    <row r="25590">
      <c r="A25590" s="441">
        <v>45924.0693350463</v>
      </c>
      <c r="B25590" s="294" t="s">
        <v>2262</v>
      </c>
    </row>
    <row r="25591">
      <c r="A25591" s="441">
        <v>45924.069359953704</v>
      </c>
      <c r="B25591" s="294" t="s">
        <v>11839</v>
      </c>
    </row>
    <row r="25592">
      <c r="A25592" s="441">
        <v>45924.06937802084</v>
      </c>
      <c r="B25592" s="294" t="s">
        <v>2264</v>
      </c>
    </row>
    <row r="25593">
      <c r="A25593" s="441">
        <v>45924.25719149306</v>
      </c>
      <c r="B25593" s="294" t="s">
        <v>11840</v>
      </c>
    </row>
    <row r="25594">
      <c r="A25594" s="441">
        <v>45924.257320613426</v>
      </c>
      <c r="B25594" s="294" t="s">
        <v>11841</v>
      </c>
    </row>
    <row r="25595">
      <c r="A25595" s="441">
        <v>45924.2573313426</v>
      </c>
      <c r="B25595" s="294" t="s">
        <v>10102</v>
      </c>
    </row>
    <row r="25596">
      <c r="A25596" s="441">
        <v>45924.26094475694</v>
      </c>
      <c r="B25596" s="294" t="s">
        <v>11842</v>
      </c>
    </row>
    <row r="25597">
      <c r="A25597" s="441">
        <v>45924.26095730324</v>
      </c>
      <c r="B25597" s="294" t="s">
        <v>2260</v>
      </c>
    </row>
    <row r="25598">
      <c r="A25598" s="441">
        <v>45924.260961527776</v>
      </c>
      <c r="B25598" s="294" t="s">
        <v>2414</v>
      </c>
    </row>
    <row r="25599">
      <c r="A25599" s="441">
        <v>45924.26096627315</v>
      </c>
      <c r="B25599" s="294" t="s">
        <v>2264</v>
      </c>
    </row>
    <row r="25600">
      <c r="A25600" s="441">
        <v>45924.2622977662</v>
      </c>
      <c r="B25600" s="294" t="s">
        <v>11843</v>
      </c>
    </row>
    <row r="25601">
      <c r="A25601" s="441">
        <v>45924.26230178241</v>
      </c>
      <c r="B25601" s="294" t="s">
        <v>2260</v>
      </c>
    </row>
    <row r="25602">
      <c r="A25602" s="441">
        <v>45924.26231189814</v>
      </c>
      <c r="B25602" s="294" t="s">
        <v>2414</v>
      </c>
    </row>
    <row r="25603">
      <c r="A25603" s="441">
        <v>45924.262315266205</v>
      </c>
      <c r="B25603" s="294" t="s">
        <v>2264</v>
      </c>
    </row>
    <row r="25604">
      <c r="A25604" s="441">
        <v>45924.26260104167</v>
      </c>
      <c r="B25604" s="294" t="s">
        <v>11844</v>
      </c>
    </row>
    <row r="25605">
      <c r="A25605" s="441">
        <v>45924.2626087963</v>
      </c>
      <c r="B25605" s="294" t="s">
        <v>2260</v>
      </c>
    </row>
    <row r="25606">
      <c r="A25606" s="441">
        <v>45924.262611631944</v>
      </c>
      <c r="B25606" s="294" t="s">
        <v>2414</v>
      </c>
    </row>
    <row r="25607">
      <c r="A25607" s="441">
        <v>45924.26261520833</v>
      </c>
      <c r="B25607" s="294" t="s">
        <v>2264</v>
      </c>
    </row>
    <row r="25608">
      <c r="A25608" s="441">
        <v>45924.262698437495</v>
      </c>
      <c r="B25608" s="294" t="s">
        <v>11845</v>
      </c>
    </row>
    <row r="25609">
      <c r="A25609" s="441">
        <v>45924.262703252316</v>
      </c>
      <c r="B25609" s="294" t="s">
        <v>2260</v>
      </c>
    </row>
    <row r="25610">
      <c r="A25610" s="441">
        <v>45924.26271415509</v>
      </c>
      <c r="B25610" s="294" t="s">
        <v>2414</v>
      </c>
    </row>
    <row r="25611">
      <c r="A25611" s="441">
        <v>45924.26271887732</v>
      </c>
      <c r="B25611" s="294" t="s">
        <v>2264</v>
      </c>
    </row>
    <row r="25612">
      <c r="A25612" s="441">
        <v>45924.26301054398</v>
      </c>
      <c r="B25612" s="294" t="s">
        <v>11846</v>
      </c>
    </row>
    <row r="25613">
      <c r="A25613" s="441">
        <v>45924.26302104167</v>
      </c>
      <c r="B25613" s="294" t="s">
        <v>2260</v>
      </c>
    </row>
    <row r="25614">
      <c r="A25614" s="441">
        <v>45924.263024988424</v>
      </c>
      <c r="B25614" s="294" t="s">
        <v>2414</v>
      </c>
    </row>
    <row r="25615">
      <c r="A25615" s="441">
        <v>45924.26302916667</v>
      </c>
      <c r="B25615" s="294" t="s">
        <v>2264</v>
      </c>
    </row>
    <row r="25616">
      <c r="A25616" s="441">
        <v>45924.36019037037</v>
      </c>
      <c r="B25616" s="294" t="s">
        <v>11847</v>
      </c>
    </row>
    <row r="25617">
      <c r="A25617" s="441">
        <v>45924.360196249996</v>
      </c>
      <c r="B25617" s="294" t="s">
        <v>2260</v>
      </c>
    </row>
    <row r="25618">
      <c r="A25618" s="441">
        <v>45924.360199386574</v>
      </c>
      <c r="B25618" s="294" t="s">
        <v>2301</v>
      </c>
    </row>
    <row r="25619">
      <c r="A25619" s="441">
        <v>45924.360203055556</v>
      </c>
      <c r="B25619" s="294" t="s">
        <v>2267</v>
      </c>
    </row>
    <row r="25620">
      <c r="A25620" s="441">
        <v>45924.36021439815</v>
      </c>
      <c r="B25620" s="294" t="s">
        <v>2264</v>
      </c>
    </row>
    <row r="25621">
      <c r="A25621" s="441">
        <v>45924.36031153935</v>
      </c>
      <c r="B25621" s="294" t="s">
        <v>11848</v>
      </c>
    </row>
    <row r="25622">
      <c r="A25622" s="441">
        <v>45924.36031496528</v>
      </c>
      <c r="B25622" s="294" t="s">
        <v>2260</v>
      </c>
    </row>
    <row r="25623">
      <c r="A25623" s="441">
        <v>45924.36031798611</v>
      </c>
      <c r="B25623" s="294" t="s">
        <v>2301</v>
      </c>
    </row>
    <row r="25624">
      <c r="A25624" s="441">
        <v>45924.36032571759</v>
      </c>
      <c r="B25624" s="294" t="s">
        <v>2267</v>
      </c>
    </row>
    <row r="25625">
      <c r="A25625" s="441">
        <v>45924.360329097224</v>
      </c>
      <c r="B25625" s="294" t="s">
        <v>2264</v>
      </c>
    </row>
    <row r="25626">
      <c r="A25626" s="441">
        <v>45924.362442812504</v>
      </c>
      <c r="B25626" s="294" t="s">
        <v>11849</v>
      </c>
    </row>
    <row r="25627">
      <c r="A25627" s="441">
        <v>45924.362446087966</v>
      </c>
      <c r="B25627" s="294" t="s">
        <v>2260</v>
      </c>
    </row>
    <row r="25628">
      <c r="A25628" s="441">
        <v>45924.36244898148</v>
      </c>
      <c r="B25628" s="294" t="s">
        <v>9153</v>
      </c>
    </row>
    <row r="25629">
      <c r="A25629" s="441">
        <v>45924.36245163194</v>
      </c>
      <c r="B25629" s="294" t="s">
        <v>2262</v>
      </c>
    </row>
    <row r="25630">
      <c r="A25630" s="441">
        <v>45924.36246157407</v>
      </c>
      <c r="B25630" s="294" t="s">
        <v>11850</v>
      </c>
    </row>
    <row r="25631">
      <c r="A25631" s="441">
        <v>45924.36247586805</v>
      </c>
      <c r="B25631" s="294" t="s">
        <v>2264</v>
      </c>
    </row>
    <row r="25632">
      <c r="A25632" s="441">
        <v>45924.36288652778</v>
      </c>
      <c r="B25632" s="294" t="s">
        <v>11851</v>
      </c>
    </row>
    <row r="25633">
      <c r="A25633" s="441">
        <v>45924.362889282405</v>
      </c>
      <c r="B25633" s="294" t="s">
        <v>2260</v>
      </c>
    </row>
    <row r="25634">
      <c r="A25634" s="441">
        <v>45924.362891805555</v>
      </c>
      <c r="B25634" s="294" t="s">
        <v>9153</v>
      </c>
    </row>
    <row r="25635">
      <c r="A25635" s="441">
        <v>45924.36289428241</v>
      </c>
      <c r="B25635" s="294" t="s">
        <v>2264</v>
      </c>
    </row>
    <row r="25636">
      <c r="A25636" s="441">
        <v>45924.37508042824</v>
      </c>
      <c r="B25636" s="294" t="s">
        <v>2290</v>
      </c>
    </row>
    <row r="25637">
      <c r="A25637" s="441">
        <v>45924.375516134256</v>
      </c>
      <c r="B25637" s="294" t="s">
        <v>11852</v>
      </c>
    </row>
    <row r="25638">
      <c r="A25638" s="441">
        <v>45924.37556165509</v>
      </c>
      <c r="B25638" s="294" t="s">
        <v>11853</v>
      </c>
    </row>
    <row r="25639">
      <c r="A25639" s="441">
        <v>45924.37557761574</v>
      </c>
      <c r="B25639" s="294" t="s">
        <v>10102</v>
      </c>
    </row>
    <row r="25640">
      <c r="A25640" s="441">
        <v>45924.375588518524</v>
      </c>
      <c r="B25640" s="294" t="s">
        <v>10102</v>
      </c>
    </row>
    <row r="25641">
      <c r="A25641" s="441">
        <v>45924.39699303241</v>
      </c>
      <c r="B25641" s="294" t="s">
        <v>11854</v>
      </c>
    </row>
    <row r="25642">
      <c r="A25642" s="441">
        <v>45924.39700329861</v>
      </c>
      <c r="B25642" s="294" t="s">
        <v>2739</v>
      </c>
    </row>
    <row r="25643">
      <c r="A25643" s="441">
        <v>45924.39701438657</v>
      </c>
      <c r="B25643" s="294" t="s">
        <v>2740</v>
      </c>
    </row>
    <row r="25644">
      <c r="A25644" s="441">
        <v>45924.3970206713</v>
      </c>
      <c r="B25644" s="294" t="s">
        <v>11855</v>
      </c>
    </row>
    <row r="25645">
      <c r="A25645" s="441">
        <v>45924.39702738426</v>
      </c>
      <c r="B25645" s="294" t="s">
        <v>2739</v>
      </c>
    </row>
    <row r="25646">
      <c r="A25646" s="441">
        <v>45924.397034814814</v>
      </c>
      <c r="B25646" s="294" t="s">
        <v>10102</v>
      </c>
    </row>
    <row r="25647">
      <c r="A25647" s="441">
        <v>45924.39704623843</v>
      </c>
      <c r="B25647" s="294" t="s">
        <v>11856</v>
      </c>
    </row>
    <row r="25648">
      <c r="A25648" s="441">
        <v>45924.39812253472</v>
      </c>
      <c r="B25648" s="294" t="s">
        <v>11857</v>
      </c>
    </row>
    <row r="25649">
      <c r="A25649" s="441">
        <v>45924.398126493055</v>
      </c>
      <c r="B25649" s="294" t="s">
        <v>2274</v>
      </c>
    </row>
    <row r="25650">
      <c r="A25650" s="441">
        <v>45924.39813554398</v>
      </c>
      <c r="B25650" s="294" t="s">
        <v>2739</v>
      </c>
    </row>
    <row r="25651">
      <c r="A25651" s="441">
        <v>45924.39813954861</v>
      </c>
      <c r="B25651" s="294" t="s">
        <v>2744</v>
      </c>
    </row>
    <row r="25652">
      <c r="A25652" s="441">
        <v>45924.39814320602</v>
      </c>
      <c r="B25652" s="294" t="s">
        <v>11858</v>
      </c>
    </row>
    <row r="25653">
      <c r="A25653" s="441">
        <v>45924.398147071755</v>
      </c>
      <c r="B25653" s="294" t="s">
        <v>11859</v>
      </c>
    </row>
    <row r="25654">
      <c r="A25654" s="441">
        <v>45924.398279189816</v>
      </c>
      <c r="B25654" s="294" t="s">
        <v>2278</v>
      </c>
    </row>
    <row r="25655">
      <c r="A25655" s="441">
        <v>45924.39829376157</v>
      </c>
      <c r="B25655" s="294" t="s">
        <v>11860</v>
      </c>
    </row>
    <row r="25656">
      <c r="A25656" s="441">
        <v>45924.398326319446</v>
      </c>
      <c r="B25656" s="294" t="s">
        <v>2280</v>
      </c>
    </row>
    <row r="25657">
      <c r="A25657" s="441">
        <v>45924.398335694445</v>
      </c>
      <c r="B25657" s="294" t="s">
        <v>2281</v>
      </c>
    </row>
    <row r="25658">
      <c r="A25658" s="441">
        <v>45924.398452141206</v>
      </c>
      <c r="B25658" s="294" t="s">
        <v>10102</v>
      </c>
    </row>
    <row r="25659">
      <c r="A25659" s="441">
        <v>45924.39845653935</v>
      </c>
      <c r="B25659" s="294" t="s">
        <v>2285</v>
      </c>
    </row>
    <row r="25660">
      <c r="A25660" s="441">
        <v>45924.39846202546</v>
      </c>
      <c r="B25660" s="294" t="s">
        <v>11861</v>
      </c>
    </row>
    <row r="25661">
      <c r="A25661" s="441">
        <v>45924.39847141204</v>
      </c>
      <c r="B25661" s="294" t="s">
        <v>11862</v>
      </c>
    </row>
    <row r="25662">
      <c r="A25662" s="441">
        <v>45924.45646386574</v>
      </c>
      <c r="B25662" s="294" t="s">
        <v>11863</v>
      </c>
    </row>
    <row r="25663">
      <c r="A25663" s="441">
        <v>45924.45646755787</v>
      </c>
      <c r="B25663" s="294" t="s">
        <v>2260</v>
      </c>
    </row>
    <row r="25664">
      <c r="A25664" s="441">
        <v>45924.456470798614</v>
      </c>
      <c r="B25664" s="294" t="s">
        <v>2529</v>
      </c>
    </row>
    <row r="25665">
      <c r="A25665" s="441">
        <v>45924.45648112269</v>
      </c>
      <c r="B25665" s="294" t="s">
        <v>2264</v>
      </c>
    </row>
    <row r="25666">
      <c r="A25666" s="441">
        <v>45924.484441458335</v>
      </c>
      <c r="B25666" s="294" t="s">
        <v>11864</v>
      </c>
    </row>
    <row r="25667">
      <c r="A25667" s="441">
        <v>45924.48445224537</v>
      </c>
      <c r="B25667" s="294" t="s">
        <v>2397</v>
      </c>
    </row>
    <row r="25668">
      <c r="A25668" s="441">
        <v>45924.48446674769</v>
      </c>
      <c r="B25668" s="294" t="s">
        <v>2398</v>
      </c>
    </row>
    <row r="25669">
      <c r="A25669" s="441">
        <v>45924.48447552083</v>
      </c>
      <c r="B25669" s="294" t="s">
        <v>2399</v>
      </c>
    </row>
    <row r="25670">
      <c r="A25670" s="441">
        <v>45924.48448600694</v>
      </c>
      <c r="B25670" s="294" t="s">
        <v>2397</v>
      </c>
    </row>
    <row r="25671">
      <c r="A25671" s="441">
        <v>45924.48449567129</v>
      </c>
      <c r="B25671" s="294" t="s">
        <v>10102</v>
      </c>
    </row>
    <row r="25672">
      <c r="A25672" s="441">
        <v>45924.48451657407</v>
      </c>
      <c r="B25672" s="294" t="s">
        <v>11865</v>
      </c>
    </row>
    <row r="25673">
      <c r="A25673" s="441">
        <v>45924.48509746528</v>
      </c>
      <c r="B25673" s="294" t="s">
        <v>11866</v>
      </c>
    </row>
    <row r="25674">
      <c r="A25674" s="441">
        <v>45924.485105810185</v>
      </c>
      <c r="B25674" s="294" t="s">
        <v>2603</v>
      </c>
    </row>
    <row r="25675">
      <c r="A25675" s="441">
        <v>45924.48511001158</v>
      </c>
      <c r="B25675" s="294" t="s">
        <v>2398</v>
      </c>
    </row>
    <row r="25676">
      <c r="A25676" s="441">
        <v>45924.48512103009</v>
      </c>
      <c r="B25676" s="294" t="s">
        <v>2399</v>
      </c>
    </row>
    <row r="25677">
      <c r="A25677" s="441">
        <v>45924.485129953704</v>
      </c>
      <c r="B25677" s="294" t="s">
        <v>2603</v>
      </c>
    </row>
    <row r="25678">
      <c r="A25678" s="441">
        <v>45924.485136620366</v>
      </c>
      <c r="B25678" s="294" t="s">
        <v>10102</v>
      </c>
    </row>
    <row r="25679">
      <c r="A25679" s="441">
        <v>45924.485153182875</v>
      </c>
      <c r="B25679" s="294" t="s">
        <v>11867</v>
      </c>
    </row>
    <row r="25680">
      <c r="A25680" s="441">
        <v>45924.48566025463</v>
      </c>
      <c r="B25680" s="294" t="s">
        <v>11868</v>
      </c>
    </row>
    <row r="25681">
      <c r="A25681" s="441">
        <v>45924.4856683449</v>
      </c>
      <c r="B25681" s="294" t="s">
        <v>9711</v>
      </c>
    </row>
    <row r="25682">
      <c r="A25682" s="441">
        <v>45924.48567239584</v>
      </c>
      <c r="B25682" s="294" t="s">
        <v>2398</v>
      </c>
    </row>
    <row r="25683">
      <c r="A25683" s="441">
        <v>45924.48569011574</v>
      </c>
      <c r="B25683" s="294" t="s">
        <v>11869</v>
      </c>
    </row>
    <row r="25684">
      <c r="A25684" s="441">
        <v>45924.485690636575</v>
      </c>
      <c r="B25684" s="294" t="s">
        <v>2399</v>
      </c>
    </row>
    <row r="25685">
      <c r="A25685" s="441">
        <v>45924.485694918985</v>
      </c>
      <c r="B25685" s="294" t="s">
        <v>2274</v>
      </c>
    </row>
    <row r="25686">
      <c r="A25686" s="441">
        <v>45924.485698958335</v>
      </c>
      <c r="B25686" s="294" t="s">
        <v>9711</v>
      </c>
    </row>
    <row r="25687">
      <c r="A25687" s="441">
        <v>45924.485702164355</v>
      </c>
      <c r="B25687" s="294" t="s">
        <v>2397</v>
      </c>
    </row>
    <row r="25688">
      <c r="A25688" s="441">
        <v>45924.485705520834</v>
      </c>
      <c r="B25688" s="294" t="s">
        <v>2402</v>
      </c>
    </row>
    <row r="25689">
      <c r="A25689" s="441">
        <v>45924.48570584491</v>
      </c>
      <c r="B25689" s="294" t="s">
        <v>10102</v>
      </c>
    </row>
    <row r="25690">
      <c r="A25690" s="441">
        <v>45924.485709479166</v>
      </c>
      <c r="B25690" s="294" t="s">
        <v>11676</v>
      </c>
    </row>
    <row r="25691">
      <c r="A25691" s="441">
        <v>45924.48571263889</v>
      </c>
      <c r="B25691" s="294" t="s">
        <v>11677</v>
      </c>
    </row>
    <row r="25692">
      <c r="A25692" s="441">
        <v>45924.48571849537</v>
      </c>
      <c r="B25692" s="294" t="s">
        <v>11870</v>
      </c>
    </row>
    <row r="25693">
      <c r="A25693" s="441">
        <v>45924.486006481486</v>
      </c>
      <c r="B25693" s="294" t="s">
        <v>11871</v>
      </c>
    </row>
    <row r="25694">
      <c r="A25694" s="441">
        <v>45924.48601717592</v>
      </c>
      <c r="B25694" s="294" t="s">
        <v>2612</v>
      </c>
    </row>
    <row r="25695">
      <c r="A25695" s="441">
        <v>45924.486021516204</v>
      </c>
      <c r="B25695" s="294" t="s">
        <v>2398</v>
      </c>
    </row>
    <row r="25696">
      <c r="A25696" s="441">
        <v>45924.48603707176</v>
      </c>
      <c r="B25696" s="294" t="s">
        <v>2399</v>
      </c>
    </row>
    <row r="25697">
      <c r="A25697" s="441">
        <v>45924.48605229167</v>
      </c>
      <c r="B25697" s="294" t="s">
        <v>2278</v>
      </c>
    </row>
    <row r="25698">
      <c r="A25698" s="441">
        <v>45924.48605283565</v>
      </c>
      <c r="B25698" s="294" t="s">
        <v>2612</v>
      </c>
    </row>
    <row r="25699">
      <c r="A25699" s="441">
        <v>45924.486060219904</v>
      </c>
      <c r="B25699" s="294" t="s">
        <v>10102</v>
      </c>
    </row>
    <row r="25700">
      <c r="A25700" s="441">
        <v>45924.48606605324</v>
      </c>
      <c r="B25700" s="294" t="s">
        <v>11872</v>
      </c>
    </row>
    <row r="25701">
      <c r="A25701" s="441">
        <v>45924.48607584491</v>
      </c>
      <c r="B25701" s="294" t="s">
        <v>11873</v>
      </c>
    </row>
    <row r="25702">
      <c r="A25702" s="441">
        <v>45924.48615069444</v>
      </c>
      <c r="B25702" s="294" t="s">
        <v>2280</v>
      </c>
    </row>
    <row r="25703">
      <c r="A25703" s="441">
        <v>45924.486165532406</v>
      </c>
      <c r="B25703" s="294" t="s">
        <v>2281</v>
      </c>
    </row>
    <row r="25704">
      <c r="A25704" s="441">
        <v>45924.48636966435</v>
      </c>
      <c r="B25704" s="294" t="s">
        <v>11874</v>
      </c>
    </row>
    <row r="25705">
      <c r="A25705" s="441">
        <v>45924.486373761574</v>
      </c>
      <c r="B25705" s="294" t="s">
        <v>2274</v>
      </c>
    </row>
    <row r="25706">
      <c r="A25706" s="441">
        <v>45924.486383923606</v>
      </c>
      <c r="B25706" s="294" t="s">
        <v>2603</v>
      </c>
    </row>
    <row r="25707">
      <c r="A25707" s="441">
        <v>45924.48638826389</v>
      </c>
      <c r="B25707" s="294" t="s">
        <v>2615</v>
      </c>
    </row>
    <row r="25708">
      <c r="A25708" s="441">
        <v>45924.4863940625</v>
      </c>
      <c r="B25708" s="294" t="s">
        <v>11676</v>
      </c>
    </row>
    <row r="25709">
      <c r="A25709" s="441">
        <v>45924.48639869213</v>
      </c>
      <c r="B25709" s="294" t="s">
        <v>11677</v>
      </c>
    </row>
    <row r="25710">
      <c r="A25710" s="441">
        <v>45924.4864087037</v>
      </c>
      <c r="B25710" s="294" t="s">
        <v>4895</v>
      </c>
    </row>
    <row r="25711">
      <c r="A25711" s="441">
        <v>45924.486427951386</v>
      </c>
      <c r="B25711" s="294" t="s">
        <v>11875</v>
      </c>
    </row>
    <row r="25712">
      <c r="A25712" s="441">
        <v>45924.48644893519</v>
      </c>
      <c r="B25712" s="294" t="s">
        <v>11876</v>
      </c>
    </row>
    <row r="25713">
      <c r="A25713" s="441">
        <v>45924.48646018519</v>
      </c>
      <c r="B25713" s="294" t="s">
        <v>2622</v>
      </c>
    </row>
    <row r="25714">
      <c r="A25714" s="441">
        <v>45924.48646560185</v>
      </c>
      <c r="B25714" s="294" t="s">
        <v>2398</v>
      </c>
    </row>
    <row r="25715">
      <c r="A25715" s="441">
        <v>45924.486474861114</v>
      </c>
      <c r="B25715" s="294" t="s">
        <v>2399</v>
      </c>
    </row>
    <row r="25716">
      <c r="A25716" s="441">
        <v>45924.48648423611</v>
      </c>
      <c r="B25716" s="294" t="s">
        <v>2622</v>
      </c>
    </row>
    <row r="25717">
      <c r="A25717" s="441">
        <v>45924.48649041667</v>
      </c>
      <c r="B25717" s="294" t="s">
        <v>10102</v>
      </c>
    </row>
    <row r="25718">
      <c r="A25718" s="441">
        <v>45924.48650716435</v>
      </c>
      <c r="B25718" s="294" t="s">
        <v>11877</v>
      </c>
    </row>
    <row r="25719">
      <c r="A25719" s="441">
        <v>45924.48655523148</v>
      </c>
      <c r="B25719" s="294" t="s">
        <v>11878</v>
      </c>
    </row>
    <row r="25720">
      <c r="A25720" s="441">
        <v>45924.486593842594</v>
      </c>
      <c r="B25720" s="294" t="s">
        <v>2274</v>
      </c>
    </row>
    <row r="25721">
      <c r="A25721" s="441">
        <v>45924.48662576389</v>
      </c>
      <c r="B25721" s="294" t="s">
        <v>2612</v>
      </c>
    </row>
    <row r="25722">
      <c r="A25722" s="441">
        <v>45924.4866305787</v>
      </c>
      <c r="B25722" s="294" t="s">
        <v>3957</v>
      </c>
    </row>
    <row r="25723">
      <c r="A25723" s="441">
        <v>45924.4866346875</v>
      </c>
      <c r="B25723" s="294" t="s">
        <v>11676</v>
      </c>
    </row>
    <row r="25724">
      <c r="A25724" s="441">
        <v>45924.48663903935</v>
      </c>
      <c r="B25724" s="294" t="s">
        <v>11677</v>
      </c>
    </row>
    <row r="25725">
      <c r="A25725" s="441">
        <v>45924.48666761574</v>
      </c>
      <c r="B25725" s="294" t="s">
        <v>10208</v>
      </c>
    </row>
    <row r="25726">
      <c r="A25726" s="441">
        <v>45924.48667395834</v>
      </c>
      <c r="B25726" s="294" t="s">
        <v>10102</v>
      </c>
    </row>
    <row r="25727">
      <c r="A25727" s="441">
        <v>45924.486677141205</v>
      </c>
      <c r="B25727" s="294" t="s">
        <v>2285</v>
      </c>
    </row>
    <row r="25728">
      <c r="A25728" s="441">
        <v>45924.48668664352</v>
      </c>
      <c r="B25728" s="294" t="s">
        <v>11879</v>
      </c>
    </row>
    <row r="25729">
      <c r="A25729" s="441">
        <v>45924.48669637732</v>
      </c>
      <c r="B25729" s="294" t="s">
        <v>11880</v>
      </c>
    </row>
    <row r="25730">
      <c r="A25730" s="441">
        <v>45924.486709675926</v>
      </c>
      <c r="B25730" s="294" t="s">
        <v>2374</v>
      </c>
    </row>
    <row r="25731">
      <c r="A25731" s="441">
        <v>45924.48672377315</v>
      </c>
      <c r="B25731" s="294" t="s">
        <v>11881</v>
      </c>
    </row>
    <row r="25732">
      <c r="A25732" s="441">
        <v>45924.48677668981</v>
      </c>
      <c r="B25732" s="294" t="s">
        <v>2280</v>
      </c>
    </row>
    <row r="25733">
      <c r="A25733" s="441">
        <v>45924.48677746528</v>
      </c>
      <c r="B25733" s="294" t="s">
        <v>2278</v>
      </c>
    </row>
    <row r="25734">
      <c r="A25734" s="441">
        <v>45924.48678894676</v>
      </c>
      <c r="B25734" s="294" t="s">
        <v>2281</v>
      </c>
    </row>
    <row r="25735">
      <c r="A25735" s="441">
        <v>45924.486803391206</v>
      </c>
      <c r="B25735" s="294" t="s">
        <v>11882</v>
      </c>
    </row>
    <row r="25736">
      <c r="A25736" s="441">
        <v>45924.48682957176</v>
      </c>
      <c r="B25736" s="294" t="s">
        <v>2280</v>
      </c>
    </row>
    <row r="25737">
      <c r="A25737" s="441">
        <v>45924.486838530094</v>
      </c>
      <c r="B25737" s="294" t="s">
        <v>2281</v>
      </c>
    </row>
    <row r="25738">
      <c r="A25738" s="441">
        <v>45924.48690836805</v>
      </c>
      <c r="B25738" s="294" t="s">
        <v>4316</v>
      </c>
    </row>
    <row r="25739">
      <c r="A25739" s="441">
        <v>45924.486914189816</v>
      </c>
      <c r="B25739" s="294" t="s">
        <v>11883</v>
      </c>
    </row>
    <row r="25740">
      <c r="A25740" s="441">
        <v>45924.48692362268</v>
      </c>
      <c r="B25740" s="294" t="s">
        <v>11874</v>
      </c>
    </row>
    <row r="25741">
      <c r="A25741" s="441">
        <v>45924.48692738426</v>
      </c>
      <c r="B25741" s="294" t="s">
        <v>2274</v>
      </c>
    </row>
    <row r="25742">
      <c r="A25742" s="441">
        <v>45924.48693600694</v>
      </c>
      <c r="B25742" s="294" t="s">
        <v>2603</v>
      </c>
    </row>
    <row r="25743">
      <c r="A25743" s="441">
        <v>45924.48693953703</v>
      </c>
      <c r="B25743" s="294" t="s">
        <v>2615</v>
      </c>
    </row>
    <row r="25744">
      <c r="A25744" s="441">
        <v>45924.48694299768</v>
      </c>
      <c r="B25744" s="294" t="s">
        <v>11676</v>
      </c>
    </row>
    <row r="25745">
      <c r="A25745" s="441">
        <v>45924.48696306713</v>
      </c>
      <c r="B25745" s="294" t="s">
        <v>11677</v>
      </c>
    </row>
    <row r="25746">
      <c r="A25746" s="441">
        <v>45924.4870140625</v>
      </c>
      <c r="B25746" s="294" t="s">
        <v>11884</v>
      </c>
    </row>
    <row r="25747">
      <c r="A25747" s="441">
        <v>45924.48711667824</v>
      </c>
      <c r="B25747" s="294" t="s">
        <v>11885</v>
      </c>
    </row>
    <row r="25748">
      <c r="A25748" s="441">
        <v>45924.48712387732</v>
      </c>
      <c r="B25748" s="294" t="s">
        <v>11886</v>
      </c>
    </row>
    <row r="25749">
      <c r="A25749" s="441">
        <v>45924.48713046296</v>
      </c>
      <c r="B25749" s="294" t="s">
        <v>11887</v>
      </c>
    </row>
    <row r="25750">
      <c r="A25750" s="441">
        <v>45924.48713317129</v>
      </c>
      <c r="B25750" s="294" t="s">
        <v>11888</v>
      </c>
    </row>
    <row r="25751">
      <c r="A25751" s="441">
        <v>45924.48713887732</v>
      </c>
      <c r="B25751" s="294" t="s">
        <v>10208</v>
      </c>
    </row>
    <row r="25752">
      <c r="A25752" s="441">
        <v>45924.487149560184</v>
      </c>
      <c r="B25752" s="294" t="s">
        <v>10102</v>
      </c>
    </row>
    <row r="25753">
      <c r="A25753" s="441">
        <v>45924.48715479167</v>
      </c>
      <c r="B25753" s="294" t="s">
        <v>11889</v>
      </c>
    </row>
    <row r="25754">
      <c r="A25754" s="441">
        <v>45924.487159571756</v>
      </c>
      <c r="B25754" s="294" t="s">
        <v>2374</v>
      </c>
    </row>
    <row r="25755">
      <c r="A25755" s="441">
        <v>45924.487171493056</v>
      </c>
      <c r="B25755" s="294" t="s">
        <v>2285</v>
      </c>
    </row>
    <row r="25756">
      <c r="A25756" s="441">
        <v>45924.4871783912</v>
      </c>
      <c r="B25756" s="294" t="s">
        <v>11890</v>
      </c>
    </row>
    <row r="25757">
      <c r="A25757" s="441">
        <v>45924.487180069445</v>
      </c>
      <c r="B25757" s="294" t="s">
        <v>11891</v>
      </c>
    </row>
    <row r="25758">
      <c r="A25758" s="441">
        <v>45924.48718383102</v>
      </c>
      <c r="B25758" s="294" t="s">
        <v>2274</v>
      </c>
    </row>
    <row r="25759">
      <c r="A25759" s="441">
        <v>45924.48718490741</v>
      </c>
      <c r="B25759" s="294" t="s">
        <v>11881</v>
      </c>
    </row>
    <row r="25760">
      <c r="A25760" s="441">
        <v>45924.48718730324</v>
      </c>
      <c r="B25760" s="294" t="s">
        <v>11892</v>
      </c>
    </row>
    <row r="25761">
      <c r="A25761" s="441">
        <v>45924.48719383102</v>
      </c>
      <c r="B25761" s="294" t="s">
        <v>9711</v>
      </c>
    </row>
    <row r="25762">
      <c r="A25762" s="441">
        <v>45924.487197800925</v>
      </c>
      <c r="B25762" s="294" t="s">
        <v>9714</v>
      </c>
    </row>
    <row r="25763">
      <c r="A25763" s="441">
        <v>45924.48720178241</v>
      </c>
      <c r="B25763" s="294" t="s">
        <v>11676</v>
      </c>
    </row>
    <row r="25764">
      <c r="A25764" s="441">
        <v>45924.48720545138</v>
      </c>
      <c r="B25764" s="294" t="s">
        <v>11677</v>
      </c>
    </row>
    <row r="25765">
      <c r="A25765" s="441">
        <v>45924.487216678244</v>
      </c>
      <c r="B25765" s="294" t="s">
        <v>11893</v>
      </c>
    </row>
    <row r="25766">
      <c r="A25766" s="441">
        <v>45924.487220243056</v>
      </c>
      <c r="B25766" s="294" t="s">
        <v>2355</v>
      </c>
    </row>
    <row r="25767">
      <c r="A25767" s="441">
        <v>45924.487223958335</v>
      </c>
      <c r="B25767" s="294" t="s">
        <v>11894</v>
      </c>
    </row>
    <row r="25768">
      <c r="A25768" s="441">
        <v>45924.48726872685</v>
      </c>
      <c r="B25768" s="294" t="s">
        <v>11895</v>
      </c>
    </row>
    <row r="25769">
      <c r="A25769" s="441">
        <v>45924.487272893515</v>
      </c>
      <c r="B25769" s="294" t="s">
        <v>2274</v>
      </c>
    </row>
    <row r="25770">
      <c r="A25770" s="441">
        <v>45924.487286539355</v>
      </c>
      <c r="B25770" s="294" t="s">
        <v>2622</v>
      </c>
    </row>
    <row r="25771">
      <c r="A25771" s="441">
        <v>45924.487291655096</v>
      </c>
      <c r="B25771" s="294" t="s">
        <v>2641</v>
      </c>
    </row>
    <row r="25772">
      <c r="A25772" s="441">
        <v>45924.48729621527</v>
      </c>
      <c r="B25772" s="294" t="s">
        <v>11676</v>
      </c>
    </row>
    <row r="25773">
      <c r="A25773" s="441">
        <v>45924.48730061343</v>
      </c>
      <c r="B25773" s="294" t="s">
        <v>11677</v>
      </c>
    </row>
    <row r="25774">
      <c r="A25774" s="441">
        <v>45924.48730408565</v>
      </c>
      <c r="B25774" s="294" t="s">
        <v>2278</v>
      </c>
    </row>
    <row r="25775">
      <c r="A25775" s="441">
        <v>45924.48732346065</v>
      </c>
      <c r="B25775" s="294" t="s">
        <v>11896</v>
      </c>
    </row>
    <row r="25776">
      <c r="A25776" s="441">
        <v>45924.48734269676</v>
      </c>
      <c r="B25776" s="294" t="s">
        <v>2280</v>
      </c>
    </row>
    <row r="25777">
      <c r="A25777" s="441">
        <v>45924.48735246528</v>
      </c>
      <c r="B25777" s="294" t="s">
        <v>2281</v>
      </c>
    </row>
    <row r="25778">
      <c r="A25778" s="441">
        <v>45924.487393449075</v>
      </c>
      <c r="B25778" s="294" t="s">
        <v>2767</v>
      </c>
    </row>
    <row r="25779">
      <c r="A25779" s="441">
        <v>45924.48739841435</v>
      </c>
      <c r="B25779" s="294" t="s">
        <v>11897</v>
      </c>
    </row>
    <row r="25780">
      <c r="A25780" s="441">
        <v>45924.48742326389</v>
      </c>
      <c r="B25780" s="294" t="s">
        <v>10590</v>
      </c>
    </row>
    <row r="25781">
      <c r="A25781" s="441">
        <v>45924.48742844907</v>
      </c>
      <c r="B25781" s="294" t="s">
        <v>11898</v>
      </c>
    </row>
    <row r="25782">
      <c r="A25782" s="441">
        <v>45924.487478518524</v>
      </c>
      <c r="B25782" s="294" t="s">
        <v>2342</v>
      </c>
    </row>
    <row r="25783">
      <c r="A25783" s="441">
        <v>45924.48751167824</v>
      </c>
      <c r="B25783" s="294" t="s">
        <v>11899</v>
      </c>
    </row>
    <row r="25784">
      <c r="A25784" s="441">
        <v>45924.48752635416</v>
      </c>
      <c r="B25784" s="294" t="s">
        <v>11900</v>
      </c>
    </row>
    <row r="25785">
      <c r="A25785" s="441">
        <v>45924.48753916667</v>
      </c>
      <c r="B25785" s="294" t="s">
        <v>11900</v>
      </c>
    </row>
    <row r="25786">
      <c r="A25786" s="441">
        <v>45924.4875650926</v>
      </c>
      <c r="B25786" s="294" t="s">
        <v>2280</v>
      </c>
    </row>
    <row r="25787">
      <c r="A25787" s="441">
        <v>45924.48757722222</v>
      </c>
      <c r="B25787" s="294" t="s">
        <v>2281</v>
      </c>
    </row>
    <row r="25788">
      <c r="A25788" s="441">
        <v>45924.48764445602</v>
      </c>
      <c r="B25788" s="294" t="s">
        <v>11901</v>
      </c>
    </row>
    <row r="25789">
      <c r="A25789" s="441">
        <v>45924.48765027778</v>
      </c>
      <c r="B25789" s="294" t="s">
        <v>10208</v>
      </c>
    </row>
    <row r="25790">
      <c r="A25790" s="441">
        <v>45924.48766028935</v>
      </c>
      <c r="B25790" s="294" t="s">
        <v>10102</v>
      </c>
    </row>
    <row r="25791">
      <c r="A25791" s="441">
        <v>45924.487663935186</v>
      </c>
      <c r="B25791" s="294" t="s">
        <v>2285</v>
      </c>
    </row>
    <row r="25792">
      <c r="A25792" s="441">
        <v>45924.487669317125</v>
      </c>
      <c r="B25792" s="294" t="s">
        <v>11902</v>
      </c>
    </row>
    <row r="25793">
      <c r="A25793" s="441">
        <v>45924.48766961806</v>
      </c>
      <c r="B25793" s="294" t="s">
        <v>11903</v>
      </c>
    </row>
    <row r="25794">
      <c r="A25794" s="441">
        <v>45924.4876805324</v>
      </c>
      <c r="B25794" s="294" t="s">
        <v>11904</v>
      </c>
    </row>
    <row r="25795">
      <c r="A25795" s="441">
        <v>45924.487696875</v>
      </c>
      <c r="B25795" s="294" t="s">
        <v>10208</v>
      </c>
    </row>
    <row r="25796">
      <c r="A25796" s="441">
        <v>45924.48770388889</v>
      </c>
      <c r="B25796" s="294" t="s">
        <v>10102</v>
      </c>
    </row>
    <row r="25797">
      <c r="A25797" s="441">
        <v>45924.48770784722</v>
      </c>
      <c r="B25797" s="294" t="s">
        <v>2285</v>
      </c>
    </row>
    <row r="25798">
      <c r="A25798" s="441">
        <v>45924.48771378472</v>
      </c>
      <c r="B25798" s="294" t="s">
        <v>11905</v>
      </c>
    </row>
    <row r="25799">
      <c r="A25799" s="441">
        <v>45924.48772819444</v>
      </c>
      <c r="B25799" s="294" t="s">
        <v>11906</v>
      </c>
    </row>
    <row r="25800">
      <c r="A25800" s="441">
        <v>45924.48777096065</v>
      </c>
      <c r="B25800" s="294" t="s">
        <v>3177</v>
      </c>
    </row>
    <row r="25801">
      <c r="A25801" s="441">
        <v>45924.4877829051</v>
      </c>
      <c r="B25801" s="294" t="s">
        <v>11907</v>
      </c>
    </row>
    <row r="25802">
      <c r="A25802" s="441">
        <v>45924.4879711574</v>
      </c>
      <c r="B25802" s="294" t="s">
        <v>11908</v>
      </c>
    </row>
    <row r="25803">
      <c r="A25803" s="441">
        <v>45924.4880759375</v>
      </c>
      <c r="B25803" s="294" t="s">
        <v>11909</v>
      </c>
    </row>
    <row r="25804">
      <c r="A25804" s="441">
        <v>45924.488082905096</v>
      </c>
      <c r="B25804" s="294" t="s">
        <v>10208</v>
      </c>
    </row>
    <row r="25805">
      <c r="A25805" s="441">
        <v>45924.488090625004</v>
      </c>
      <c r="B25805" s="294" t="s">
        <v>10102</v>
      </c>
    </row>
    <row r="25806">
      <c r="A25806" s="441">
        <v>45924.48809458333</v>
      </c>
      <c r="B25806" s="294" t="s">
        <v>2285</v>
      </c>
    </row>
    <row r="25807">
      <c r="A25807" s="441">
        <v>45924.48810077546</v>
      </c>
      <c r="B25807" s="294" t="s">
        <v>11910</v>
      </c>
    </row>
    <row r="25808">
      <c r="A25808" s="441">
        <v>45924.488115405096</v>
      </c>
      <c r="B25808" s="294" t="s">
        <v>11911</v>
      </c>
    </row>
    <row r="25809">
      <c r="A25809" s="441">
        <v>45924.61883417824</v>
      </c>
      <c r="B25809" s="294" t="s">
        <v>11912</v>
      </c>
    </row>
    <row r="25810">
      <c r="A25810" s="441">
        <v>45924.61884177083</v>
      </c>
      <c r="B25810" s="294" t="s">
        <v>2381</v>
      </c>
    </row>
    <row r="25811">
      <c r="A25811" s="441">
        <v>45924.6188456713</v>
      </c>
      <c r="B25811" s="294" t="s">
        <v>2398</v>
      </c>
    </row>
    <row r="25812">
      <c r="A25812" s="441">
        <v>45924.61886011574</v>
      </c>
      <c r="B25812" s="294" t="s">
        <v>2399</v>
      </c>
    </row>
    <row r="25813">
      <c r="A25813" s="441">
        <v>45924.61886724537</v>
      </c>
      <c r="B25813" s="294" t="s">
        <v>2381</v>
      </c>
    </row>
    <row r="25814">
      <c r="A25814" s="441">
        <v>45924.618892638886</v>
      </c>
      <c r="B25814" s="294" t="s">
        <v>10102</v>
      </c>
    </row>
    <row r="25815">
      <c r="A25815" s="441">
        <v>45924.61890512731</v>
      </c>
      <c r="B25815" s="294" t="s">
        <v>11913</v>
      </c>
    </row>
    <row r="25816">
      <c r="A25816" s="441">
        <v>45924.619568078706</v>
      </c>
      <c r="B25816" s="294" t="s">
        <v>11914</v>
      </c>
    </row>
    <row r="25817">
      <c r="A25817" s="441">
        <v>45924.6195765625</v>
      </c>
      <c r="B25817" s="294" t="s">
        <v>2577</v>
      </c>
    </row>
    <row r="25818">
      <c r="A25818" s="441">
        <v>45924.619580625</v>
      </c>
      <c r="B25818" s="294" t="s">
        <v>2398</v>
      </c>
    </row>
    <row r="25819">
      <c r="A25819" s="441">
        <v>45924.619596516204</v>
      </c>
      <c r="B25819" s="294" t="s">
        <v>2399</v>
      </c>
    </row>
    <row r="25820">
      <c r="A25820" s="441">
        <v>45924.61960452546</v>
      </c>
      <c r="B25820" s="294" t="s">
        <v>2577</v>
      </c>
    </row>
    <row r="25821">
      <c r="A25821" s="441">
        <v>45924.619609699075</v>
      </c>
      <c r="B25821" s="294" t="s">
        <v>10102</v>
      </c>
    </row>
    <row r="25822">
      <c r="A25822" s="441">
        <v>45924.61962212963</v>
      </c>
      <c r="B25822" s="294" t="s">
        <v>11915</v>
      </c>
    </row>
    <row r="25823">
      <c r="A25823" s="441">
        <v>45924.61994069444</v>
      </c>
      <c r="B25823" s="294" t="s">
        <v>11916</v>
      </c>
    </row>
    <row r="25824">
      <c r="A25824" s="441">
        <v>45924.61994585648</v>
      </c>
      <c r="B25824" s="294" t="s">
        <v>2274</v>
      </c>
    </row>
    <row r="25825">
      <c r="A25825" s="441">
        <v>45924.619953807865</v>
      </c>
      <c r="B25825" s="294" t="s">
        <v>2577</v>
      </c>
    </row>
    <row r="25826">
      <c r="A25826" s="441">
        <v>45924.61995665509</v>
      </c>
      <c r="B25826" s="294" t="s">
        <v>2586</v>
      </c>
    </row>
    <row r="25827">
      <c r="A25827" s="441">
        <v>45924.6199597338</v>
      </c>
      <c r="B25827" s="294" t="s">
        <v>11676</v>
      </c>
    </row>
    <row r="25828">
      <c r="A25828" s="441">
        <v>45924.61996269676</v>
      </c>
      <c r="B25828" s="294" t="s">
        <v>11677</v>
      </c>
    </row>
    <row r="25829">
      <c r="A25829" s="441">
        <v>45924.62002569444</v>
      </c>
      <c r="B25829" s="294" t="s">
        <v>2342</v>
      </c>
    </row>
    <row r="25830">
      <c r="A25830" s="441">
        <v>45924.62003924769</v>
      </c>
      <c r="B25830" s="294" t="s">
        <v>11917</v>
      </c>
    </row>
    <row r="25831">
      <c r="A25831" s="441">
        <v>45924.62005570602</v>
      </c>
      <c r="B25831" s="294" t="s">
        <v>2280</v>
      </c>
    </row>
    <row r="25832">
      <c r="A25832" s="441">
        <v>45924.62006475695</v>
      </c>
      <c r="B25832" s="294" t="s">
        <v>2281</v>
      </c>
    </row>
    <row r="25833">
      <c r="A25833" s="441">
        <v>45924.62007322916</v>
      </c>
      <c r="B25833" s="294" t="s">
        <v>11918</v>
      </c>
    </row>
    <row r="25834">
      <c r="A25834" s="441">
        <v>45924.62008008102</v>
      </c>
      <c r="B25834" s="294" t="s">
        <v>2274</v>
      </c>
    </row>
    <row r="25835">
      <c r="A25835" s="441">
        <v>45924.62009239584</v>
      </c>
      <c r="B25835" s="294" t="s">
        <v>2381</v>
      </c>
    </row>
    <row r="25836">
      <c r="A25836" s="441">
        <v>45924.62009715277</v>
      </c>
      <c r="B25836" s="294" t="s">
        <v>2386</v>
      </c>
    </row>
    <row r="25837">
      <c r="A25837" s="441">
        <v>45924.62010262732</v>
      </c>
      <c r="B25837" s="294" t="s">
        <v>11676</v>
      </c>
    </row>
    <row r="25838">
      <c r="A25838" s="441">
        <v>45924.62010810185</v>
      </c>
      <c r="B25838" s="294" t="s">
        <v>11677</v>
      </c>
    </row>
    <row r="25839">
      <c r="A25839" s="441">
        <v>45924.620136157406</v>
      </c>
      <c r="B25839" s="294" t="s">
        <v>3192</v>
      </c>
    </row>
    <row r="25840">
      <c r="A25840" s="441">
        <v>45924.6201409375</v>
      </c>
      <c r="B25840" s="294" t="s">
        <v>11919</v>
      </c>
    </row>
    <row r="25841">
      <c r="A25841" s="441">
        <v>45924.62026611112</v>
      </c>
      <c r="B25841" s="294" t="s">
        <v>10208</v>
      </c>
    </row>
    <row r="25842">
      <c r="A25842" s="441">
        <v>45924.62027140046</v>
      </c>
      <c r="B25842" s="294" t="s">
        <v>10102</v>
      </c>
    </row>
    <row r="25843">
      <c r="A25843" s="441">
        <v>45924.62027436343</v>
      </c>
      <c r="B25843" s="294" t="s">
        <v>2285</v>
      </c>
    </row>
    <row r="25844">
      <c r="A25844" s="441">
        <v>45924.620286516205</v>
      </c>
      <c r="B25844" s="294" t="s">
        <v>11920</v>
      </c>
    </row>
    <row r="25845">
      <c r="A25845" s="441">
        <v>45924.620293935186</v>
      </c>
      <c r="B25845" s="294" t="s">
        <v>11921</v>
      </c>
    </row>
    <row r="25846">
      <c r="A25846" s="441">
        <v>45924.62114416667</v>
      </c>
      <c r="B25846" s="294" t="s">
        <v>2374</v>
      </c>
    </row>
    <row r="25847">
      <c r="A25847" s="441">
        <v>45924.621179270835</v>
      </c>
      <c r="B25847" s="294" t="s">
        <v>11922</v>
      </c>
    </row>
    <row r="25848">
      <c r="A25848" s="441">
        <v>45924.62145315972</v>
      </c>
      <c r="B25848" s="294" t="s">
        <v>2280</v>
      </c>
    </row>
    <row r="25849">
      <c r="A25849" s="441">
        <v>45924.62146542824</v>
      </c>
      <c r="B25849" s="294" t="s">
        <v>2281</v>
      </c>
    </row>
    <row r="25850">
      <c r="A25850" s="441">
        <v>45924.622848032406</v>
      </c>
      <c r="B25850" s="294" t="s">
        <v>3615</v>
      </c>
    </row>
    <row r="25851">
      <c r="A25851" s="441">
        <v>45924.622857685186</v>
      </c>
      <c r="B25851" s="294" t="s">
        <v>11923</v>
      </c>
    </row>
    <row r="25852">
      <c r="A25852" s="441">
        <v>45924.62354728009</v>
      </c>
      <c r="B25852" s="294" t="s">
        <v>2759</v>
      </c>
    </row>
    <row r="25853">
      <c r="A25853" s="441">
        <v>45924.623557314815</v>
      </c>
      <c r="B25853" s="294" t="s">
        <v>10102</v>
      </c>
    </row>
    <row r="25854">
      <c r="A25854" s="441">
        <v>45924.62356328704</v>
      </c>
      <c r="B25854" s="294" t="s">
        <v>2285</v>
      </c>
    </row>
    <row r="25855">
      <c r="A25855" s="441">
        <v>45924.62357332176</v>
      </c>
      <c r="B25855" s="294" t="s">
        <v>11924</v>
      </c>
    </row>
    <row r="25856">
      <c r="A25856" s="441">
        <v>45924.62358762731</v>
      </c>
      <c r="B25856" s="294" t="s">
        <v>11925</v>
      </c>
    </row>
    <row r="25857">
      <c r="A25857" s="441">
        <v>45924.75839099537</v>
      </c>
      <c r="B25857" s="294" t="s">
        <v>11620</v>
      </c>
    </row>
    <row r="25858">
      <c r="A25858" s="441">
        <v>45924.75840171296</v>
      </c>
      <c r="B25858" s="294" t="s">
        <v>10102</v>
      </c>
    </row>
    <row r="25859">
      <c r="A25859" s="441">
        <v>45924.75842900463</v>
      </c>
      <c r="B25859" s="294" t="s">
        <v>10102</v>
      </c>
    </row>
    <row r="25860">
      <c r="A25860" s="441">
        <v>45924.75845341435</v>
      </c>
      <c r="B25860" s="294" t="s">
        <v>10102</v>
      </c>
    </row>
    <row r="25861">
      <c r="A25861" s="441">
        <v>45924.75845796296</v>
      </c>
      <c r="B25861" s="294" t="s">
        <v>11621</v>
      </c>
    </row>
    <row r="25862">
      <c r="A25862" s="441">
        <v>45924.758462847225</v>
      </c>
      <c r="B25862" s="294" t="s">
        <v>10116</v>
      </c>
    </row>
    <row r="25863">
      <c r="A25863" s="441">
        <v>45924.75846972222</v>
      </c>
      <c r="B25863" s="294" t="s">
        <v>10102</v>
      </c>
    </row>
    <row r="25864">
      <c r="A25864" s="441">
        <v>45924.758492002315</v>
      </c>
      <c r="B25864" s="294" t="s">
        <v>10117</v>
      </c>
    </row>
    <row r="25865">
      <c r="A25865" s="441">
        <v>45924.76763674768</v>
      </c>
      <c r="B25865" s="294" t="s">
        <v>11926</v>
      </c>
    </row>
    <row r="25866">
      <c r="A25866" s="441">
        <v>45924.76764494213</v>
      </c>
      <c r="B25866" s="294" t="s">
        <v>2260</v>
      </c>
    </row>
    <row r="25867">
      <c r="A25867" s="441">
        <v>45924.76764976852</v>
      </c>
      <c r="B25867" s="294" t="s">
        <v>9153</v>
      </c>
    </row>
    <row r="25868">
      <c r="A25868" s="441">
        <v>45924.767654270836</v>
      </c>
      <c r="B25868" s="294" t="s">
        <v>2264</v>
      </c>
    </row>
    <row r="25869">
      <c r="A25869" s="441">
        <v>45924.77015493056</v>
      </c>
      <c r="B25869" s="294" t="s">
        <v>11927</v>
      </c>
    </row>
    <row r="25870">
      <c r="A25870" s="441">
        <v>45924.770166145834</v>
      </c>
      <c r="B25870" s="294" t="s">
        <v>2260</v>
      </c>
    </row>
    <row r="25871">
      <c r="A25871" s="441">
        <v>45924.770181493055</v>
      </c>
      <c r="B25871" s="294" t="s">
        <v>2512</v>
      </c>
    </row>
    <row r="25872">
      <c r="A25872" s="441">
        <v>45924.7701859375</v>
      </c>
      <c r="B25872" s="294" t="s">
        <v>2264</v>
      </c>
    </row>
    <row r="25873">
      <c r="A25873" s="441">
        <v>45924.79500359954</v>
      </c>
      <c r="B25873" s="294" t="s">
        <v>11928</v>
      </c>
    </row>
    <row r="25874">
      <c r="A25874" s="441">
        <v>45924.795013043986</v>
      </c>
      <c r="B25874" s="294" t="s">
        <v>2260</v>
      </c>
    </row>
    <row r="25875">
      <c r="A25875" s="441">
        <v>45924.79501972222</v>
      </c>
      <c r="B25875" s="294" t="s">
        <v>2293</v>
      </c>
    </row>
    <row r="25876">
      <c r="A25876" s="441">
        <v>45924.79504269676</v>
      </c>
      <c r="B25876" s="294" t="s">
        <v>2264</v>
      </c>
    </row>
    <row r="25877">
      <c r="A25877" s="441">
        <v>45924.870631122685</v>
      </c>
      <c r="B25877" s="294" t="s">
        <v>11929</v>
      </c>
    </row>
    <row r="25878">
      <c r="A25878" s="441">
        <v>45924.87064496528</v>
      </c>
      <c r="B25878" s="294" t="s">
        <v>2260</v>
      </c>
    </row>
    <row r="25879">
      <c r="A25879" s="441">
        <v>45924.87065318287</v>
      </c>
      <c r="B25879" s="294" t="s">
        <v>4026</v>
      </c>
    </row>
    <row r="25880">
      <c r="A25880" s="441">
        <v>45924.87065670139</v>
      </c>
      <c r="B25880" s="294" t="s">
        <v>2262</v>
      </c>
    </row>
    <row r="25881">
      <c r="A25881" s="441">
        <v>45924.87066388889</v>
      </c>
      <c r="B25881" s="294" t="s">
        <v>4043</v>
      </c>
    </row>
    <row r="25882">
      <c r="A25882" s="441">
        <v>45924.87067480324</v>
      </c>
      <c r="B25882" s="294" t="s">
        <v>2264</v>
      </c>
    </row>
    <row r="25883">
      <c r="A25883" s="441">
        <v>45924.881956516205</v>
      </c>
      <c r="B25883" s="294" t="s">
        <v>11930</v>
      </c>
    </row>
    <row r="25884">
      <c r="A25884" s="441">
        <v>45924.88195964121</v>
      </c>
      <c r="B25884" s="294" t="s">
        <v>2260</v>
      </c>
    </row>
    <row r="25885">
      <c r="A25885" s="441">
        <v>45924.881963611115</v>
      </c>
      <c r="B25885" s="294" t="s">
        <v>2593</v>
      </c>
    </row>
    <row r="25886">
      <c r="A25886" s="441">
        <v>45924.88197819445</v>
      </c>
      <c r="B25886" s="294" t="s">
        <v>2264</v>
      </c>
    </row>
    <row r="25887">
      <c r="A25887" s="441">
        <v>45925.257184560185</v>
      </c>
      <c r="B25887" s="294" t="s">
        <v>11931</v>
      </c>
    </row>
    <row r="25888">
      <c r="A25888" s="441">
        <v>45925.25729393518</v>
      </c>
      <c r="B25888" s="294" t="s">
        <v>10334</v>
      </c>
    </row>
    <row r="25889">
      <c r="A25889" s="441">
        <v>45925.37514636574</v>
      </c>
      <c r="B25889" s="294" t="s">
        <v>2290</v>
      </c>
    </row>
    <row r="25890">
      <c r="A25890" s="441">
        <v>45925.3752103125</v>
      </c>
      <c r="B25890" s="294" t="s">
        <v>2291</v>
      </c>
    </row>
    <row r="25891">
      <c r="A25891" s="441">
        <v>45925.61859353009</v>
      </c>
      <c r="B25891" s="294" t="s">
        <v>11932</v>
      </c>
    </row>
    <row r="25892">
      <c r="A25892" s="441">
        <v>45925.61860053241</v>
      </c>
      <c r="B25892" s="294" t="s">
        <v>2260</v>
      </c>
    </row>
    <row r="25893">
      <c r="A25893" s="441">
        <v>45925.61860444445</v>
      </c>
      <c r="B25893" s="294" t="s">
        <v>2293</v>
      </c>
    </row>
    <row r="25894">
      <c r="A25894" s="441">
        <v>45925.61862233796</v>
      </c>
      <c r="B25894" s="294" t="s">
        <v>2264</v>
      </c>
    </row>
    <row r="25895">
      <c r="A25895" s="441">
        <v>45925.67741392361</v>
      </c>
      <c r="B25895" s="294" t="s">
        <v>11933</v>
      </c>
    </row>
    <row r="25896">
      <c r="A25896" s="441">
        <v>45925.67741631945</v>
      </c>
      <c r="B25896" s="294" t="s">
        <v>2260</v>
      </c>
    </row>
    <row r="25897">
      <c r="A25897" s="441">
        <v>45925.67741844908</v>
      </c>
      <c r="B25897" s="294" t="s">
        <v>4026</v>
      </c>
    </row>
    <row r="25898">
      <c r="A25898" s="441">
        <v>45925.6774203588</v>
      </c>
      <c r="B25898" s="294" t="s">
        <v>2264</v>
      </c>
    </row>
    <row r="25899">
      <c r="A25899" s="441">
        <v>45925.75841517361</v>
      </c>
      <c r="B25899" s="294" t="s">
        <v>11620</v>
      </c>
    </row>
    <row r="25900">
      <c r="A25900" s="441">
        <v>45925.75842387731</v>
      </c>
      <c r="B25900" s="294" t="s">
        <v>10102</v>
      </c>
    </row>
    <row r="25901">
      <c r="A25901" s="441">
        <v>45925.75846118055</v>
      </c>
      <c r="B25901" s="294" t="s">
        <v>10102</v>
      </c>
    </row>
    <row r="25902">
      <c r="A25902" s="441">
        <v>45925.758484618054</v>
      </c>
      <c r="B25902" s="294" t="s">
        <v>10102</v>
      </c>
    </row>
    <row r="25903">
      <c r="A25903" s="441">
        <v>45925.758488113424</v>
      </c>
      <c r="B25903" s="294" t="s">
        <v>11621</v>
      </c>
    </row>
    <row r="25904">
      <c r="A25904" s="441">
        <v>45925.758492719906</v>
      </c>
      <c r="B25904" s="294" t="s">
        <v>10116</v>
      </c>
    </row>
    <row r="25905">
      <c r="A25905" s="441">
        <v>45925.75850157408</v>
      </c>
      <c r="B25905" s="294" t="s">
        <v>10102</v>
      </c>
    </row>
    <row r="25906">
      <c r="A25906" s="441">
        <v>45925.75850490741</v>
      </c>
      <c r="B25906" s="294" t="s">
        <v>10117</v>
      </c>
    </row>
    <row r="25907">
      <c r="A25907" s="441">
        <v>45925.770741053246</v>
      </c>
      <c r="B25907" s="294" t="s">
        <v>11934</v>
      </c>
    </row>
    <row r="25908">
      <c r="A25908" s="441">
        <v>45925.77074543982</v>
      </c>
      <c r="B25908" s="294" t="s">
        <v>2260</v>
      </c>
    </row>
    <row r="25909">
      <c r="A25909" s="441">
        <v>45925.77074934028</v>
      </c>
      <c r="B25909" s="294" t="s">
        <v>2293</v>
      </c>
    </row>
    <row r="25910">
      <c r="A25910" s="441">
        <v>45925.770753310186</v>
      </c>
      <c r="B25910" s="294" t="s">
        <v>2264</v>
      </c>
    </row>
    <row r="25911">
      <c r="A25911" s="441">
        <v>45925.77083974537</v>
      </c>
      <c r="B25911" s="294" t="s">
        <v>11935</v>
      </c>
    </row>
    <row r="25912">
      <c r="A25912" s="441">
        <v>45925.77084375</v>
      </c>
      <c r="B25912" s="294" t="s">
        <v>2260</v>
      </c>
    </row>
    <row r="25913">
      <c r="A25913" s="441">
        <v>45925.770847395834</v>
      </c>
      <c r="B25913" s="294" t="s">
        <v>2293</v>
      </c>
    </row>
    <row r="25914">
      <c r="A25914" s="441">
        <v>45925.770852546295</v>
      </c>
      <c r="B25914" s="294" t="s">
        <v>2264</v>
      </c>
    </row>
    <row r="25915">
      <c r="A25915" s="441">
        <v>45925.836775856485</v>
      </c>
      <c r="B25915" s="294" t="s">
        <v>11936</v>
      </c>
    </row>
    <row r="25916">
      <c r="A25916" s="441">
        <v>45925.83678204862</v>
      </c>
      <c r="B25916" s="294" t="s">
        <v>2260</v>
      </c>
    </row>
    <row r="25917">
      <c r="A25917" s="441">
        <v>45925.83678585648</v>
      </c>
      <c r="B25917" s="294" t="s">
        <v>2323</v>
      </c>
    </row>
    <row r="25918">
      <c r="A25918" s="441">
        <v>45925.836788761575</v>
      </c>
      <c r="B25918" s="294" t="s">
        <v>2262</v>
      </c>
    </row>
    <row r="25919">
      <c r="A25919" s="441">
        <v>45925.83680474537</v>
      </c>
      <c r="B25919" s="294" t="s">
        <v>2324</v>
      </c>
    </row>
    <row r="25920">
      <c r="A25920" s="441">
        <v>45925.83681688657</v>
      </c>
      <c r="B25920" s="294" t="s">
        <v>2264</v>
      </c>
    </row>
    <row r="25921">
      <c r="A25921" s="441">
        <v>45925.837027824076</v>
      </c>
      <c r="B25921" s="294" t="s">
        <v>11937</v>
      </c>
    </row>
    <row r="25922">
      <c r="A25922" s="441">
        <v>45925.837032256946</v>
      </c>
      <c r="B25922" s="294" t="s">
        <v>2260</v>
      </c>
    </row>
    <row r="25923">
      <c r="A25923" s="441">
        <v>45925.8370368287</v>
      </c>
      <c r="B25923" s="294" t="s">
        <v>2323</v>
      </c>
    </row>
    <row r="25924">
      <c r="A25924" s="441">
        <v>45925.8370414699</v>
      </c>
      <c r="B25924" s="294" t="s">
        <v>2264</v>
      </c>
    </row>
    <row r="25925">
      <c r="A25925" s="441">
        <v>45925.83993565972</v>
      </c>
      <c r="B25925" s="294" t="s">
        <v>11938</v>
      </c>
    </row>
    <row r="25926">
      <c r="A25926" s="441">
        <v>45925.83993957176</v>
      </c>
      <c r="B25926" s="294" t="s">
        <v>2260</v>
      </c>
    </row>
    <row r="25927">
      <c r="A25927" s="441">
        <v>45925.83994484953</v>
      </c>
      <c r="B25927" s="294" t="s">
        <v>2297</v>
      </c>
    </row>
    <row r="25928">
      <c r="A25928" s="441">
        <v>45925.839948877314</v>
      </c>
      <c r="B25928" s="294" t="s">
        <v>2264</v>
      </c>
    </row>
    <row r="25929">
      <c r="A25929" s="441">
        <v>45925.84008716435</v>
      </c>
      <c r="B25929" s="294" t="s">
        <v>11939</v>
      </c>
    </row>
    <row r="25930">
      <c r="A25930" s="441">
        <v>45925.840090300924</v>
      </c>
      <c r="B25930" s="294" t="s">
        <v>2260</v>
      </c>
    </row>
    <row r="25931">
      <c r="A25931" s="441">
        <v>45925.84009349537</v>
      </c>
      <c r="B25931" s="294" t="s">
        <v>2297</v>
      </c>
    </row>
    <row r="25932">
      <c r="A25932" s="441">
        <v>45925.840096608794</v>
      </c>
      <c r="B25932" s="294" t="s">
        <v>2264</v>
      </c>
    </row>
    <row r="25933">
      <c r="A25933" s="441">
        <v>45925.84173646991</v>
      </c>
      <c r="B25933" s="294" t="s">
        <v>11940</v>
      </c>
    </row>
    <row r="25934">
      <c r="A25934" s="441">
        <v>45925.84174106481</v>
      </c>
      <c r="B25934" s="294" t="s">
        <v>2260</v>
      </c>
    </row>
    <row r="25935">
      <c r="A25935" s="441">
        <v>45925.84174563657</v>
      </c>
      <c r="B25935" s="294" t="s">
        <v>2323</v>
      </c>
    </row>
    <row r="25936">
      <c r="A25936" s="441">
        <v>45925.84174981482</v>
      </c>
      <c r="B25936" s="294" t="s">
        <v>2264</v>
      </c>
    </row>
    <row r="25937">
      <c r="A25937" s="441">
        <v>45925.84312502315</v>
      </c>
      <c r="B25937" s="294" t="s">
        <v>11941</v>
      </c>
    </row>
    <row r="25938">
      <c r="A25938" s="441">
        <v>45925.84312813658</v>
      </c>
      <c r="B25938" s="294" t="s">
        <v>2260</v>
      </c>
    </row>
    <row r="25939">
      <c r="A25939" s="441">
        <v>45925.8431319213</v>
      </c>
      <c r="B25939" s="294" t="s">
        <v>2297</v>
      </c>
    </row>
    <row r="25940">
      <c r="A25940" s="441">
        <v>45925.843135393516</v>
      </c>
      <c r="B25940" s="294" t="s">
        <v>2264</v>
      </c>
    </row>
    <row r="25941">
      <c r="A25941" s="441">
        <v>45925.84329949074</v>
      </c>
      <c r="B25941" s="294" t="s">
        <v>11942</v>
      </c>
    </row>
    <row r="25942">
      <c r="A25942" s="441">
        <v>45925.84330425926</v>
      </c>
      <c r="B25942" s="294" t="s">
        <v>2260</v>
      </c>
    </row>
    <row r="25943">
      <c r="A25943" s="441">
        <v>45925.843308449075</v>
      </c>
      <c r="B25943" s="294" t="s">
        <v>2297</v>
      </c>
    </row>
    <row r="25944">
      <c r="A25944" s="441">
        <v>45925.84331295139</v>
      </c>
      <c r="B25944" s="294" t="s">
        <v>2264</v>
      </c>
    </row>
    <row r="25945">
      <c r="A25945" s="441">
        <v>45925.843638067134</v>
      </c>
      <c r="B25945" s="294" t="s">
        <v>11943</v>
      </c>
    </row>
    <row r="25946">
      <c r="A25946" s="441">
        <v>45925.84364121528</v>
      </c>
      <c r="B25946" s="294" t="s">
        <v>2260</v>
      </c>
    </row>
    <row r="25947">
      <c r="A25947" s="441">
        <v>45925.843644583336</v>
      </c>
      <c r="B25947" s="294" t="s">
        <v>2297</v>
      </c>
    </row>
    <row r="25948">
      <c r="A25948" s="441">
        <v>45925.84364883102</v>
      </c>
      <c r="B25948" s="294" t="s">
        <v>2264</v>
      </c>
    </row>
    <row r="25949">
      <c r="A25949" s="441">
        <v>45925.84399025463</v>
      </c>
      <c r="B25949" s="294" t="s">
        <v>11944</v>
      </c>
    </row>
    <row r="25950">
      <c r="A25950" s="441">
        <v>45925.84399780093</v>
      </c>
      <c r="B25950" s="294" t="s">
        <v>2260</v>
      </c>
    </row>
    <row r="25951">
      <c r="A25951" s="441">
        <v>45925.84400232639</v>
      </c>
      <c r="B25951" s="294" t="s">
        <v>2297</v>
      </c>
    </row>
    <row r="25952">
      <c r="A25952" s="441">
        <v>45925.84401526621</v>
      </c>
      <c r="B25952" s="294" t="s">
        <v>2264</v>
      </c>
    </row>
    <row r="25953">
      <c r="A25953" s="441">
        <v>45925.845663078704</v>
      </c>
      <c r="B25953" s="294" t="s">
        <v>11945</v>
      </c>
    </row>
    <row r="25954">
      <c r="A25954" s="441">
        <v>45925.84566856481</v>
      </c>
      <c r="B25954" s="294" t="s">
        <v>2260</v>
      </c>
    </row>
    <row r="25955">
      <c r="A25955" s="441">
        <v>45925.845672905096</v>
      </c>
      <c r="B25955" s="294" t="s">
        <v>2297</v>
      </c>
    </row>
    <row r="25956">
      <c r="A25956" s="441">
        <v>45925.84567729167</v>
      </c>
      <c r="B25956" s="294" t="s">
        <v>2264</v>
      </c>
    </row>
    <row r="25957">
      <c r="A25957" s="441">
        <v>45925.84660123843</v>
      </c>
      <c r="B25957" s="294" t="s">
        <v>11946</v>
      </c>
    </row>
    <row r="25958">
      <c r="A25958" s="441">
        <v>45925.84660440972</v>
      </c>
      <c r="B25958" s="294" t="s">
        <v>2260</v>
      </c>
    </row>
    <row r="25959">
      <c r="A25959" s="441">
        <v>45925.84660806713</v>
      </c>
      <c r="B25959" s="294" t="s">
        <v>2323</v>
      </c>
    </row>
    <row r="25960">
      <c r="A25960" s="441">
        <v>45925.84661087963</v>
      </c>
      <c r="B25960" s="294" t="s">
        <v>2264</v>
      </c>
    </row>
    <row r="25961">
      <c r="A25961" s="441">
        <v>45925.85784921296</v>
      </c>
      <c r="B25961" s="294" t="s">
        <v>11947</v>
      </c>
    </row>
    <row r="25962">
      <c r="A25962" s="441">
        <v>45925.85785332176</v>
      </c>
      <c r="B25962" s="294" t="s">
        <v>2260</v>
      </c>
    </row>
    <row r="25963">
      <c r="A25963" s="441">
        <v>45925.85785734953</v>
      </c>
      <c r="B25963" s="294" t="s">
        <v>2297</v>
      </c>
    </row>
    <row r="25964">
      <c r="A25964" s="441">
        <v>45925.857861435186</v>
      </c>
      <c r="B25964" s="294" t="s">
        <v>2262</v>
      </c>
    </row>
    <row r="25965">
      <c r="A25965" s="441">
        <v>45925.85787854167</v>
      </c>
      <c r="B25965" s="294" t="s">
        <v>4460</v>
      </c>
    </row>
    <row r="25966">
      <c r="A25966" s="441">
        <v>45925.857897106485</v>
      </c>
      <c r="B25966" s="294" t="s">
        <v>2264</v>
      </c>
    </row>
    <row r="25967">
      <c r="A25967" s="441">
        <v>45925.89067741898</v>
      </c>
      <c r="B25967" s="294" t="s">
        <v>11948</v>
      </c>
    </row>
    <row r="25968">
      <c r="A25968" s="441">
        <v>45925.89068182871</v>
      </c>
      <c r="B25968" s="294" t="s">
        <v>2260</v>
      </c>
    </row>
    <row r="25969">
      <c r="A25969" s="441">
        <v>45925.8906881713</v>
      </c>
      <c r="B25969" s="294" t="s">
        <v>2550</v>
      </c>
    </row>
    <row r="25970">
      <c r="A25970" s="441">
        <v>45925.890691967594</v>
      </c>
      <c r="B25970" s="294" t="s">
        <v>2264</v>
      </c>
    </row>
    <row r="25971">
      <c r="A25971" s="441">
        <v>45925.91388835648</v>
      </c>
      <c r="B25971" s="294" t="s">
        <v>11949</v>
      </c>
    </row>
    <row r="25972">
      <c r="A25972" s="441">
        <v>45925.91389215278</v>
      </c>
      <c r="B25972" s="294" t="s">
        <v>2260</v>
      </c>
    </row>
    <row r="25973">
      <c r="A25973" s="441">
        <v>45925.913895011574</v>
      </c>
      <c r="B25973" s="294" t="s">
        <v>7478</v>
      </c>
    </row>
    <row r="25974">
      <c r="A25974" s="441">
        <v>45925.91389776621</v>
      </c>
      <c r="B25974" s="294" t="s">
        <v>2264</v>
      </c>
    </row>
    <row r="25975">
      <c r="A25975" s="441">
        <v>45925.91719768519</v>
      </c>
      <c r="B25975" s="294" t="s">
        <v>11950</v>
      </c>
    </row>
    <row r="25976">
      <c r="A25976" s="441">
        <v>45925.91721159722</v>
      </c>
      <c r="B25976" s="294" t="s">
        <v>2260</v>
      </c>
    </row>
    <row r="25977">
      <c r="A25977" s="441">
        <v>45925.91721533565</v>
      </c>
      <c r="B25977" s="294" t="s">
        <v>2550</v>
      </c>
    </row>
    <row r="25978">
      <c r="A25978" s="441">
        <v>45925.917218946764</v>
      </c>
      <c r="B25978" s="294" t="s">
        <v>2264</v>
      </c>
    </row>
    <row r="25979">
      <c r="A25979" s="441">
        <v>45926.25717616898</v>
      </c>
      <c r="B25979" s="294" t="s">
        <v>11951</v>
      </c>
    </row>
    <row r="25980">
      <c r="A25980" s="441">
        <v>45926.25721935186</v>
      </c>
      <c r="B25980" s="294" t="s">
        <v>11952</v>
      </c>
    </row>
    <row r="25981">
      <c r="A25981" s="441">
        <v>45926.25722994213</v>
      </c>
      <c r="B25981" s="294" t="s">
        <v>10102</v>
      </c>
    </row>
    <row r="25982">
      <c r="A25982" s="441">
        <v>45926.34349972222</v>
      </c>
      <c r="B25982" s="294" t="s">
        <v>11953</v>
      </c>
    </row>
    <row r="25983">
      <c r="A25983" s="441">
        <v>45926.343505833334</v>
      </c>
      <c r="B25983" s="294" t="s">
        <v>2260</v>
      </c>
    </row>
    <row r="25984">
      <c r="A25984" s="441">
        <v>45926.34350973379</v>
      </c>
      <c r="B25984" s="294" t="s">
        <v>2414</v>
      </c>
    </row>
    <row r="25985">
      <c r="A25985" s="441">
        <v>45926.34351319444</v>
      </c>
      <c r="B25985" s="294" t="s">
        <v>2264</v>
      </c>
    </row>
    <row r="25986">
      <c r="A25986" s="441">
        <v>45926.34401270833</v>
      </c>
      <c r="B25986" s="294" t="s">
        <v>11954</v>
      </c>
    </row>
    <row r="25987">
      <c r="A25987" s="441">
        <v>45926.344015925926</v>
      </c>
      <c r="B25987" s="294" t="s">
        <v>2260</v>
      </c>
    </row>
    <row r="25988">
      <c r="A25988" s="441">
        <v>45926.34402002315</v>
      </c>
      <c r="B25988" s="294" t="s">
        <v>2414</v>
      </c>
    </row>
    <row r="25989">
      <c r="A25989" s="441">
        <v>45926.34402379629</v>
      </c>
      <c r="B25989" s="294" t="s">
        <v>2264</v>
      </c>
    </row>
    <row r="25990">
      <c r="A25990" s="441">
        <v>45926.34446050926</v>
      </c>
      <c r="B25990" s="294" t="s">
        <v>11955</v>
      </c>
    </row>
    <row r="25991">
      <c r="A25991" s="441">
        <v>45926.34446490741</v>
      </c>
      <c r="B25991" s="294" t="s">
        <v>2260</v>
      </c>
    </row>
    <row r="25992">
      <c r="A25992" s="441">
        <v>45926.34446944445</v>
      </c>
      <c r="B25992" s="294" t="s">
        <v>2414</v>
      </c>
    </row>
    <row r="25993">
      <c r="A25993" s="441">
        <v>45926.34447322917</v>
      </c>
      <c r="B25993" s="294" t="s">
        <v>2264</v>
      </c>
    </row>
    <row r="25994">
      <c r="A25994" s="441">
        <v>45926.344783761575</v>
      </c>
      <c r="B25994" s="294" t="s">
        <v>11956</v>
      </c>
    </row>
    <row r="25995">
      <c r="A25995" s="441">
        <v>45926.344787685186</v>
      </c>
      <c r="B25995" s="294" t="s">
        <v>2260</v>
      </c>
    </row>
    <row r="25996">
      <c r="A25996" s="441">
        <v>45926.344790625</v>
      </c>
      <c r="B25996" s="294" t="s">
        <v>2414</v>
      </c>
    </row>
    <row r="25997">
      <c r="A25997" s="441">
        <v>45926.34479365741</v>
      </c>
      <c r="B25997" s="294" t="s">
        <v>2264</v>
      </c>
    </row>
    <row r="25998">
      <c r="A25998" s="441">
        <v>45926.34504510417</v>
      </c>
      <c r="B25998" s="294" t="s">
        <v>11957</v>
      </c>
    </row>
    <row r="25999">
      <c r="A25999" s="441">
        <v>45926.34505299768</v>
      </c>
      <c r="B25999" s="294" t="s">
        <v>2260</v>
      </c>
    </row>
    <row r="26000">
      <c r="A26000" s="441">
        <v>45926.34505618055</v>
      </c>
      <c r="B26000" s="294" t="s">
        <v>2414</v>
      </c>
    </row>
    <row r="26001">
      <c r="A26001" s="441">
        <v>45926.34505939815</v>
      </c>
      <c r="B26001" s="294" t="s">
        <v>2264</v>
      </c>
    </row>
    <row r="26002">
      <c r="A26002" s="441">
        <v>45926.36326145833</v>
      </c>
      <c r="B26002" s="294" t="s">
        <v>11958</v>
      </c>
    </row>
    <row r="26003">
      <c r="A26003" s="441">
        <v>45926.36326540509</v>
      </c>
      <c r="B26003" s="294" t="s">
        <v>2260</v>
      </c>
    </row>
    <row r="26004">
      <c r="A26004" s="441">
        <v>45926.36326909722</v>
      </c>
      <c r="B26004" s="294" t="s">
        <v>2414</v>
      </c>
    </row>
    <row r="26005">
      <c r="A26005" s="441">
        <v>45926.36327289352</v>
      </c>
      <c r="B26005" s="294" t="s">
        <v>2264</v>
      </c>
    </row>
    <row r="26006">
      <c r="A26006" s="441">
        <v>45926.36333688657</v>
      </c>
      <c r="B26006" s="294" t="s">
        <v>11959</v>
      </c>
    </row>
    <row r="26007">
      <c r="A26007" s="441">
        <v>45926.3633415625</v>
      </c>
      <c r="B26007" s="294" t="s">
        <v>2260</v>
      </c>
    </row>
    <row r="26008">
      <c r="A26008" s="441">
        <v>45926.36334739583</v>
      </c>
      <c r="B26008" s="294" t="s">
        <v>2414</v>
      </c>
    </row>
    <row r="26009">
      <c r="A26009" s="441">
        <v>45926.36335238426</v>
      </c>
      <c r="B26009" s="294" t="s">
        <v>2264</v>
      </c>
    </row>
    <row r="26010">
      <c r="A26010" s="441">
        <v>45926.3750696412</v>
      </c>
      <c r="B26010" s="294" t="s">
        <v>2290</v>
      </c>
    </row>
    <row r="26011">
      <c r="A26011" s="441">
        <v>45926.37512675926</v>
      </c>
      <c r="B26011" s="294" t="s">
        <v>3022</v>
      </c>
    </row>
    <row r="26012">
      <c r="A26012" s="441">
        <v>45926.37514766204</v>
      </c>
      <c r="B26012" s="294" t="s">
        <v>11960</v>
      </c>
    </row>
    <row r="26013">
      <c r="A26013" s="441">
        <v>45926.37517865741</v>
      </c>
      <c r="B26013" s="294" t="s">
        <v>11961</v>
      </c>
    </row>
    <row r="26014">
      <c r="A26014" s="441">
        <v>45926.37519707176</v>
      </c>
      <c r="B26014" s="294" t="s">
        <v>10102</v>
      </c>
    </row>
    <row r="26015">
      <c r="A26015" s="441">
        <v>45926.37895626157</v>
      </c>
      <c r="B26015" s="294" t="s">
        <v>11962</v>
      </c>
    </row>
    <row r="26016">
      <c r="A26016" s="441">
        <v>45926.37896101852</v>
      </c>
      <c r="B26016" s="294" t="s">
        <v>2260</v>
      </c>
    </row>
    <row r="26017">
      <c r="A26017" s="441">
        <v>45926.378965173615</v>
      </c>
      <c r="B26017" s="294" t="s">
        <v>2414</v>
      </c>
    </row>
    <row r="26018">
      <c r="A26018" s="441">
        <v>45926.37896901621</v>
      </c>
      <c r="B26018" s="294" t="s">
        <v>2264</v>
      </c>
    </row>
    <row r="26019">
      <c r="A26019" s="441">
        <v>45926.379154571754</v>
      </c>
      <c r="B26019" s="294" t="s">
        <v>11963</v>
      </c>
    </row>
    <row r="26020">
      <c r="A26020" s="441">
        <v>45926.37915912037</v>
      </c>
      <c r="B26020" s="294" t="s">
        <v>2260</v>
      </c>
    </row>
    <row r="26021">
      <c r="A26021" s="441">
        <v>45926.379164791666</v>
      </c>
      <c r="B26021" s="294" t="s">
        <v>2414</v>
      </c>
    </row>
    <row r="26022">
      <c r="A26022" s="441">
        <v>45926.37916956018</v>
      </c>
      <c r="B26022" s="294" t="s">
        <v>2264</v>
      </c>
    </row>
    <row r="26023">
      <c r="A26023" s="441">
        <v>45926.37918574074</v>
      </c>
      <c r="B26023" s="294" t="s">
        <v>11964</v>
      </c>
    </row>
    <row r="26024">
      <c r="A26024" s="441">
        <v>45926.37918969907</v>
      </c>
      <c r="B26024" s="294" t="s">
        <v>2260</v>
      </c>
    </row>
    <row r="26025">
      <c r="A26025" s="441">
        <v>45926.37919954861</v>
      </c>
      <c r="B26025" s="294" t="s">
        <v>2414</v>
      </c>
    </row>
    <row r="26026">
      <c r="A26026" s="441">
        <v>45926.37920319445</v>
      </c>
      <c r="B26026" s="294" t="s">
        <v>2264</v>
      </c>
    </row>
    <row r="26027">
      <c r="A26027" s="441">
        <v>45926.38602611111</v>
      </c>
      <c r="B26027" s="294" t="s">
        <v>11965</v>
      </c>
    </row>
    <row r="26028">
      <c r="A26028" s="441">
        <v>45926.38603047453</v>
      </c>
      <c r="B26028" s="294" t="s">
        <v>2260</v>
      </c>
    </row>
    <row r="26029">
      <c r="A26029" s="441">
        <v>45926.38603502315</v>
      </c>
      <c r="B26029" s="294" t="s">
        <v>2297</v>
      </c>
    </row>
    <row r="26030">
      <c r="A26030" s="441">
        <v>45926.38604890046</v>
      </c>
      <c r="B26030" s="294" t="s">
        <v>2264</v>
      </c>
    </row>
    <row r="26031">
      <c r="A26031" s="441">
        <v>45926.38681011574</v>
      </c>
      <c r="B26031" s="294" t="s">
        <v>11966</v>
      </c>
    </row>
    <row r="26032">
      <c r="A26032" s="441">
        <v>45926.38681401621</v>
      </c>
      <c r="B26032" s="294" t="s">
        <v>2260</v>
      </c>
    </row>
    <row r="26033">
      <c r="A26033" s="441">
        <v>45926.3868175463</v>
      </c>
      <c r="B26033" s="294" t="s">
        <v>2297</v>
      </c>
    </row>
    <row r="26034">
      <c r="A26034" s="441">
        <v>45926.38682111111</v>
      </c>
      <c r="B26034" s="294" t="s">
        <v>2264</v>
      </c>
    </row>
    <row r="26035">
      <c r="A26035" s="441">
        <v>45926.38765021991</v>
      </c>
      <c r="B26035" s="294" t="s">
        <v>11967</v>
      </c>
    </row>
    <row r="26036">
      <c r="A26036" s="441">
        <v>45926.38765348379</v>
      </c>
      <c r="B26036" s="294" t="s">
        <v>2260</v>
      </c>
    </row>
    <row r="26037">
      <c r="A26037" s="441">
        <v>45926.38765645833</v>
      </c>
      <c r="B26037" s="294" t="s">
        <v>2323</v>
      </c>
    </row>
    <row r="26038">
      <c r="A26038" s="441">
        <v>45926.387659201384</v>
      </c>
      <c r="B26038" s="294" t="s">
        <v>2264</v>
      </c>
    </row>
    <row r="26039">
      <c r="A26039" s="441">
        <v>45926.41087741898</v>
      </c>
      <c r="B26039" s="294" t="s">
        <v>11968</v>
      </c>
    </row>
    <row r="26040">
      <c r="A26040" s="441">
        <v>45926.41088501157</v>
      </c>
      <c r="B26040" s="294" t="s">
        <v>2306</v>
      </c>
    </row>
    <row r="26041">
      <c r="A26041" s="441">
        <v>45926.41088895833</v>
      </c>
      <c r="B26041" s="294" t="s">
        <v>2398</v>
      </c>
    </row>
    <row r="26042">
      <c r="A26042" s="441">
        <v>45926.410904282406</v>
      </c>
      <c r="B26042" s="294" t="s">
        <v>2399</v>
      </c>
    </row>
    <row r="26043">
      <c r="A26043" s="441">
        <v>45926.41091140047</v>
      </c>
      <c r="B26043" s="294" t="s">
        <v>2306</v>
      </c>
    </row>
    <row r="26044">
      <c r="A26044" s="441">
        <v>45926.41092197917</v>
      </c>
      <c r="B26044" s="294" t="s">
        <v>10102</v>
      </c>
    </row>
    <row r="26045">
      <c r="A26045" s="441">
        <v>45926.41093403935</v>
      </c>
      <c r="B26045" s="294" t="s">
        <v>11969</v>
      </c>
    </row>
    <row r="26046">
      <c r="A26046" s="441">
        <v>45926.41169365741</v>
      </c>
      <c r="B26046" s="294" t="s">
        <v>11970</v>
      </c>
    </row>
    <row r="26047">
      <c r="A26047" s="441">
        <v>45926.4117029051</v>
      </c>
      <c r="B26047" s="294" t="s">
        <v>2625</v>
      </c>
    </row>
    <row r="26048">
      <c r="A26048" s="441">
        <v>45926.41170618056</v>
      </c>
      <c r="B26048" s="294" t="s">
        <v>2398</v>
      </c>
    </row>
    <row r="26049">
      <c r="A26049" s="441">
        <v>45926.41171166667</v>
      </c>
      <c r="B26049" s="294" t="s">
        <v>2399</v>
      </c>
    </row>
    <row r="26050">
      <c r="A26050" s="441">
        <v>45926.41172171297</v>
      </c>
      <c r="B26050" s="294" t="s">
        <v>2625</v>
      </c>
    </row>
    <row r="26051">
      <c r="A26051" s="441">
        <v>45926.41174285879</v>
      </c>
      <c r="B26051" s="294" t="s">
        <v>10102</v>
      </c>
    </row>
    <row r="26052">
      <c r="A26052" s="441">
        <v>45926.41175616898</v>
      </c>
      <c r="B26052" s="294" t="s">
        <v>11971</v>
      </c>
    </row>
    <row r="26053">
      <c r="A26053" s="441">
        <v>45926.41223407407</v>
      </c>
      <c r="B26053" s="294" t="s">
        <v>11972</v>
      </c>
    </row>
    <row r="26054">
      <c r="A26054" s="441">
        <v>45926.4122409375</v>
      </c>
      <c r="B26054" s="294" t="s">
        <v>2603</v>
      </c>
    </row>
    <row r="26055">
      <c r="A26055" s="441">
        <v>45926.41224456018</v>
      </c>
      <c r="B26055" s="294" t="s">
        <v>2398</v>
      </c>
    </row>
    <row r="26056">
      <c r="A26056" s="441">
        <v>45926.41225046296</v>
      </c>
      <c r="B26056" s="294" t="s">
        <v>2399</v>
      </c>
    </row>
    <row r="26057">
      <c r="A26057" s="441">
        <v>45926.412263935184</v>
      </c>
      <c r="B26057" s="294" t="s">
        <v>2603</v>
      </c>
    </row>
    <row r="26058">
      <c r="A26058" s="441">
        <v>45926.412270092595</v>
      </c>
      <c r="B26058" s="294" t="s">
        <v>10102</v>
      </c>
    </row>
    <row r="26059">
      <c r="A26059" s="441">
        <v>45926.41228752315</v>
      </c>
      <c r="B26059" s="294" t="s">
        <v>11973</v>
      </c>
    </row>
    <row r="26060">
      <c r="A26060" s="441">
        <v>45926.41271283565</v>
      </c>
      <c r="B26060" s="294" t="s">
        <v>11974</v>
      </c>
    </row>
    <row r="26061">
      <c r="A26061" s="441">
        <v>45926.41271608796</v>
      </c>
      <c r="B26061" s="294" t="s">
        <v>2274</v>
      </c>
    </row>
    <row r="26062">
      <c r="A26062" s="441">
        <v>45926.412728807874</v>
      </c>
      <c r="B26062" s="294" t="s">
        <v>2306</v>
      </c>
    </row>
    <row r="26063">
      <c r="A26063" s="441">
        <v>45926.41273185185</v>
      </c>
      <c r="B26063" s="294" t="s">
        <v>2307</v>
      </c>
    </row>
    <row r="26064">
      <c r="A26064" s="441">
        <v>45926.41273482639</v>
      </c>
      <c r="B26064" s="294" t="s">
        <v>11858</v>
      </c>
    </row>
    <row r="26065">
      <c r="A26065" s="441">
        <v>45926.41273793981</v>
      </c>
      <c r="B26065" s="294" t="s">
        <v>11859</v>
      </c>
    </row>
    <row r="26066">
      <c r="A26066" s="441">
        <v>45926.41279190972</v>
      </c>
      <c r="B26066" s="294" t="s">
        <v>11975</v>
      </c>
    </row>
    <row r="26067">
      <c r="A26067" s="441">
        <v>45926.412797199075</v>
      </c>
      <c r="B26067" s="294" t="s">
        <v>2274</v>
      </c>
    </row>
    <row r="26068">
      <c r="A26068" s="441">
        <v>45926.41280474537</v>
      </c>
      <c r="B26068" s="294" t="s">
        <v>2625</v>
      </c>
    </row>
    <row r="26069">
      <c r="A26069" s="441">
        <v>45926.412822488426</v>
      </c>
      <c r="B26069" s="294" t="s">
        <v>2628</v>
      </c>
    </row>
    <row r="26070">
      <c r="A26070" s="441">
        <v>45926.41283396991</v>
      </c>
      <c r="B26070" s="294" t="s">
        <v>11858</v>
      </c>
    </row>
    <row r="26071">
      <c r="A26071" s="441">
        <v>45926.41283956019</v>
      </c>
      <c r="B26071" s="294" t="s">
        <v>11859</v>
      </c>
    </row>
    <row r="26072">
      <c r="A26072" s="441">
        <v>45926.41283971065</v>
      </c>
      <c r="B26072" s="294" t="s">
        <v>2333</v>
      </c>
    </row>
    <row r="26073">
      <c r="A26073" s="441">
        <v>45926.41285421296</v>
      </c>
      <c r="B26073" s="294" t="s">
        <v>11976</v>
      </c>
    </row>
    <row r="26074">
      <c r="A26074" s="441">
        <v>45926.4128770949</v>
      </c>
      <c r="B26074" s="294" t="s">
        <v>11977</v>
      </c>
    </row>
    <row r="26075">
      <c r="A26075" s="441">
        <v>45926.412880081014</v>
      </c>
      <c r="B26075" s="294" t="s">
        <v>2280</v>
      </c>
    </row>
    <row r="26076">
      <c r="A26076" s="441">
        <v>45926.412888923616</v>
      </c>
      <c r="B26076" s="294" t="s">
        <v>2281</v>
      </c>
    </row>
    <row r="26077">
      <c r="A26077" s="441">
        <v>45926.41288923611</v>
      </c>
      <c r="B26077" s="294" t="s">
        <v>9711</v>
      </c>
    </row>
    <row r="26078">
      <c r="A26078" s="441">
        <v>45926.41289438657</v>
      </c>
      <c r="B26078" s="294" t="s">
        <v>2398</v>
      </c>
    </row>
    <row r="26079">
      <c r="A26079" s="441">
        <v>45926.412901180556</v>
      </c>
      <c r="B26079" s="294" t="s">
        <v>2399</v>
      </c>
    </row>
    <row r="26080">
      <c r="A26080" s="441">
        <v>45926.41291009259</v>
      </c>
      <c r="B26080" s="294" t="s">
        <v>9711</v>
      </c>
    </row>
    <row r="26081">
      <c r="A26081" s="441">
        <v>45926.412919016206</v>
      </c>
      <c r="B26081" s="294" t="s">
        <v>10102</v>
      </c>
    </row>
    <row r="26082">
      <c r="A26082" s="441">
        <v>45926.41293864584</v>
      </c>
      <c r="B26082" s="294" t="s">
        <v>11978</v>
      </c>
    </row>
    <row r="26083">
      <c r="A26083" s="441">
        <v>45926.41298929398</v>
      </c>
      <c r="B26083" s="294" t="s">
        <v>10205</v>
      </c>
    </row>
    <row r="26084">
      <c r="A26084" s="441">
        <v>45926.41300671296</v>
      </c>
      <c r="B26084" s="294" t="s">
        <v>11979</v>
      </c>
    </row>
    <row r="26085">
      <c r="A26085" s="441">
        <v>45926.41302673611</v>
      </c>
      <c r="B26085" s="294" t="s">
        <v>2333</v>
      </c>
    </row>
    <row r="26086">
      <c r="A26086" s="441">
        <v>45926.4130424537</v>
      </c>
      <c r="B26086" s="294" t="s">
        <v>11980</v>
      </c>
    </row>
    <row r="26087">
      <c r="A26087" s="441">
        <v>45926.41309130787</v>
      </c>
      <c r="B26087" s="294" t="s">
        <v>2280</v>
      </c>
    </row>
    <row r="26088">
      <c r="A26088" s="441">
        <v>45926.41310063658</v>
      </c>
      <c r="B26088" s="294" t="s">
        <v>2281</v>
      </c>
    </row>
    <row r="26089">
      <c r="A26089" s="441">
        <v>45926.41314089121</v>
      </c>
      <c r="B26089" s="294" t="s">
        <v>10208</v>
      </c>
    </row>
    <row r="26090">
      <c r="A26090" s="441">
        <v>45926.41314671296</v>
      </c>
      <c r="B26090" s="294" t="s">
        <v>10102</v>
      </c>
    </row>
    <row r="26091">
      <c r="A26091" s="441">
        <v>45926.413149768516</v>
      </c>
      <c r="B26091" s="294" t="s">
        <v>2285</v>
      </c>
    </row>
    <row r="26092">
      <c r="A26092" s="441">
        <v>45926.413155497685</v>
      </c>
      <c r="B26092" s="294" t="s">
        <v>11981</v>
      </c>
    </row>
    <row r="26093">
      <c r="A26093" s="441">
        <v>45926.41316872685</v>
      </c>
      <c r="B26093" s="294" t="s">
        <v>11982</v>
      </c>
    </row>
    <row r="26094">
      <c r="A26094" s="441">
        <v>45926.41323127315</v>
      </c>
      <c r="B26094" s="294" t="s">
        <v>11983</v>
      </c>
    </row>
    <row r="26095">
      <c r="A26095" s="441">
        <v>45926.41323423611</v>
      </c>
      <c r="B26095" s="294" t="s">
        <v>2274</v>
      </c>
    </row>
    <row r="26096">
      <c r="A26096" s="441">
        <v>45926.41324152778</v>
      </c>
      <c r="B26096" s="294" t="s">
        <v>2603</v>
      </c>
    </row>
    <row r="26097">
      <c r="A26097" s="441">
        <v>45926.41325546296</v>
      </c>
      <c r="B26097" s="294" t="s">
        <v>2615</v>
      </c>
    </row>
    <row r="26098">
      <c r="A26098" s="441">
        <v>45926.41325875</v>
      </c>
      <c r="B26098" s="294" t="s">
        <v>11858</v>
      </c>
    </row>
    <row r="26099">
      <c r="A26099" s="441">
        <v>45926.41326173611</v>
      </c>
      <c r="B26099" s="294" t="s">
        <v>11859</v>
      </c>
    </row>
    <row r="26100">
      <c r="A26100" s="441">
        <v>45926.413263078706</v>
      </c>
      <c r="B26100" s="294" t="s">
        <v>4176</v>
      </c>
    </row>
    <row r="26101">
      <c r="A26101" s="441">
        <v>45926.41328122685</v>
      </c>
      <c r="B26101" s="294" t="s">
        <v>11984</v>
      </c>
    </row>
    <row r="26102">
      <c r="A26102" s="441">
        <v>45926.4133894213</v>
      </c>
      <c r="B26102" s="294" t="s">
        <v>2278</v>
      </c>
    </row>
    <row r="26103">
      <c r="A26103" s="441">
        <v>45926.41340413195</v>
      </c>
      <c r="B26103" s="294" t="s">
        <v>11985</v>
      </c>
    </row>
    <row r="26104">
      <c r="A26104" s="441">
        <v>45926.41343155093</v>
      </c>
      <c r="B26104" s="294" t="s">
        <v>2280</v>
      </c>
    </row>
    <row r="26105">
      <c r="A26105" s="441">
        <v>45926.41344167824</v>
      </c>
      <c r="B26105" s="294" t="s">
        <v>2281</v>
      </c>
    </row>
    <row r="26106">
      <c r="A26106" s="441">
        <v>45926.4134625</v>
      </c>
      <c r="B26106" s="294" t="s">
        <v>10208</v>
      </c>
    </row>
    <row r="26107">
      <c r="A26107" s="441">
        <v>45926.413467986116</v>
      </c>
      <c r="B26107" s="294" t="s">
        <v>10102</v>
      </c>
    </row>
    <row r="26108">
      <c r="A26108" s="441">
        <v>45926.41347491898</v>
      </c>
      <c r="B26108" s="294" t="s">
        <v>2285</v>
      </c>
    </row>
    <row r="26109">
      <c r="A26109" s="441">
        <v>45926.41347871527</v>
      </c>
      <c r="B26109" s="294" t="s">
        <v>11986</v>
      </c>
    </row>
    <row r="26110">
      <c r="A26110" s="441">
        <v>45926.41348940972</v>
      </c>
      <c r="B26110" s="294" t="s">
        <v>11987</v>
      </c>
    </row>
    <row r="26111">
      <c r="A26111" s="441">
        <v>45926.41354479166</v>
      </c>
      <c r="B26111" s="294" t="s">
        <v>2767</v>
      </c>
    </row>
    <row r="26112">
      <c r="A26112" s="441">
        <v>45926.413549062505</v>
      </c>
      <c r="B26112" s="294" t="s">
        <v>11988</v>
      </c>
    </row>
    <row r="26113">
      <c r="A26113" s="441">
        <v>45926.41364938657</v>
      </c>
      <c r="B26113" s="294" t="s">
        <v>11989</v>
      </c>
    </row>
    <row r="26114">
      <c r="A26114" s="441">
        <v>45926.41375097222</v>
      </c>
      <c r="B26114" s="294" t="s">
        <v>11990</v>
      </c>
    </row>
    <row r="26115">
      <c r="A26115" s="441">
        <v>45926.41376454861</v>
      </c>
      <c r="B26115" s="294" t="s">
        <v>10208</v>
      </c>
    </row>
    <row r="26116">
      <c r="A26116" s="441">
        <v>45926.413770555555</v>
      </c>
      <c r="B26116" s="294" t="s">
        <v>10102</v>
      </c>
    </row>
    <row r="26117">
      <c r="A26117" s="441">
        <v>45926.41377979166</v>
      </c>
      <c r="B26117" s="294" t="s">
        <v>2285</v>
      </c>
    </row>
    <row r="26118">
      <c r="A26118" s="441">
        <v>45926.413783807875</v>
      </c>
      <c r="B26118" s="294" t="s">
        <v>11991</v>
      </c>
    </row>
    <row r="26119">
      <c r="A26119" s="441">
        <v>45926.4137909375</v>
      </c>
      <c r="B26119" s="294" t="s">
        <v>11992</v>
      </c>
    </row>
    <row r="26120">
      <c r="A26120" s="441">
        <v>45926.41425746528</v>
      </c>
      <c r="B26120" s="294" t="s">
        <v>11993</v>
      </c>
    </row>
    <row r="26121">
      <c r="A26121" s="441">
        <v>45926.41426097222</v>
      </c>
      <c r="B26121" s="294" t="s">
        <v>2274</v>
      </c>
    </row>
    <row r="26122">
      <c r="A26122" s="441">
        <v>45926.414268125</v>
      </c>
      <c r="B26122" s="294" t="s">
        <v>9711</v>
      </c>
    </row>
    <row r="26123">
      <c r="A26123" s="441">
        <v>45926.41427159723</v>
      </c>
      <c r="B26123" s="294" t="s">
        <v>9714</v>
      </c>
    </row>
    <row r="26124">
      <c r="A26124" s="441">
        <v>45926.41427491898</v>
      </c>
      <c r="B26124" s="294" t="s">
        <v>11858</v>
      </c>
    </row>
    <row r="26125">
      <c r="A26125" s="441">
        <v>45926.41428457176</v>
      </c>
      <c r="B26125" s="294" t="s">
        <v>11859</v>
      </c>
    </row>
    <row r="26126">
      <c r="A26126" s="441">
        <v>45926.41440414352</v>
      </c>
      <c r="B26126" s="294" t="s">
        <v>2342</v>
      </c>
    </row>
    <row r="26127">
      <c r="A26127" s="441">
        <v>45926.41441832176</v>
      </c>
      <c r="B26127" s="294" t="s">
        <v>11994</v>
      </c>
    </row>
    <row r="26128">
      <c r="A26128" s="441">
        <v>45926.414445381946</v>
      </c>
      <c r="B26128" s="294" t="s">
        <v>2280</v>
      </c>
    </row>
    <row r="26129">
      <c r="A26129" s="441">
        <v>45926.414455254635</v>
      </c>
      <c r="B26129" s="294" t="s">
        <v>2281</v>
      </c>
    </row>
    <row r="26130">
      <c r="A26130" s="441">
        <v>45926.41454251157</v>
      </c>
      <c r="B26130" s="294" t="s">
        <v>10590</v>
      </c>
    </row>
    <row r="26131">
      <c r="A26131" s="441">
        <v>45926.414547395834</v>
      </c>
      <c r="B26131" s="294" t="s">
        <v>11995</v>
      </c>
    </row>
    <row r="26132">
      <c r="A26132" s="441">
        <v>45926.414657037036</v>
      </c>
      <c r="B26132" s="294" t="s">
        <v>11996</v>
      </c>
    </row>
    <row r="26133">
      <c r="A26133" s="441">
        <v>45926.41475575231</v>
      </c>
      <c r="B26133" s="294" t="s">
        <v>11997</v>
      </c>
    </row>
    <row r="26134">
      <c r="A26134" s="441">
        <v>45926.414761168984</v>
      </c>
      <c r="B26134" s="294" t="s">
        <v>10208</v>
      </c>
    </row>
    <row r="26135">
      <c r="A26135" s="441">
        <v>45926.41477053241</v>
      </c>
      <c r="B26135" s="294" t="s">
        <v>10102</v>
      </c>
    </row>
    <row r="26136">
      <c r="A26136" s="441">
        <v>45926.41477396991</v>
      </c>
      <c r="B26136" s="294" t="s">
        <v>2285</v>
      </c>
    </row>
    <row r="26137">
      <c r="A26137" s="441">
        <v>45926.41477902778</v>
      </c>
      <c r="B26137" s="294" t="s">
        <v>11998</v>
      </c>
    </row>
    <row r="26138">
      <c r="A26138" s="441">
        <v>45926.41478825231</v>
      </c>
      <c r="B26138" s="294" t="s">
        <v>11999</v>
      </c>
    </row>
    <row r="26139">
      <c r="A26139" s="441">
        <v>45926.47047458333</v>
      </c>
      <c r="B26139" s="294" t="s">
        <v>12000</v>
      </c>
    </row>
    <row r="26140">
      <c r="A26140" s="441">
        <v>45926.470483391204</v>
      </c>
      <c r="B26140" s="294" t="s">
        <v>2426</v>
      </c>
    </row>
    <row r="26141">
      <c r="A26141" s="441">
        <v>45926.47050314815</v>
      </c>
      <c r="B26141" s="294" t="s">
        <v>2398</v>
      </c>
    </row>
    <row r="26142">
      <c r="A26142" s="441">
        <v>45926.47050979167</v>
      </c>
      <c r="B26142" s="294" t="s">
        <v>2399</v>
      </c>
    </row>
    <row r="26143">
      <c r="A26143" s="441">
        <v>45926.47051645833</v>
      </c>
      <c r="B26143" s="294" t="s">
        <v>2426</v>
      </c>
    </row>
    <row r="26144">
      <c r="A26144" s="441">
        <v>45926.47052192129</v>
      </c>
      <c r="B26144" s="294" t="s">
        <v>10102</v>
      </c>
    </row>
    <row r="26145">
      <c r="A26145" s="441">
        <v>45926.4705390625</v>
      </c>
      <c r="B26145" s="294" t="s">
        <v>12001</v>
      </c>
    </row>
    <row r="26146">
      <c r="A26146" s="441">
        <v>45926.47100523148</v>
      </c>
      <c r="B26146" s="294" t="s">
        <v>12002</v>
      </c>
    </row>
    <row r="26147">
      <c r="A26147" s="441">
        <v>45926.47102016203</v>
      </c>
      <c r="B26147" s="294" t="s">
        <v>2612</v>
      </c>
    </row>
    <row r="26148">
      <c r="A26148" s="441">
        <v>45926.47102456019</v>
      </c>
      <c r="B26148" s="294" t="s">
        <v>2398</v>
      </c>
    </row>
    <row r="26149">
      <c r="A26149" s="441">
        <v>45926.47103542824</v>
      </c>
      <c r="B26149" s="294" t="s">
        <v>2399</v>
      </c>
    </row>
    <row r="26150">
      <c r="A26150" s="441">
        <v>45926.47104373843</v>
      </c>
      <c r="B26150" s="294" t="s">
        <v>2612</v>
      </c>
    </row>
    <row r="26151">
      <c r="A26151" s="441">
        <v>45926.47105050926</v>
      </c>
      <c r="B26151" s="294" t="s">
        <v>10102</v>
      </c>
    </row>
    <row r="26152">
      <c r="A26152" s="441">
        <v>45926.47107097223</v>
      </c>
      <c r="B26152" s="294" t="s">
        <v>12003</v>
      </c>
    </row>
    <row r="26153">
      <c r="A26153" s="441">
        <v>45926.471233749995</v>
      </c>
      <c r="B26153" s="294" t="s">
        <v>12004</v>
      </c>
    </row>
    <row r="26154">
      <c r="A26154" s="441">
        <v>45926.47123763889</v>
      </c>
      <c r="B26154" s="294" t="s">
        <v>2274</v>
      </c>
    </row>
    <row r="26155">
      <c r="A26155" s="441">
        <v>45926.47125918981</v>
      </c>
      <c r="B26155" s="294" t="s">
        <v>2612</v>
      </c>
    </row>
    <row r="26156">
      <c r="A26156" s="441">
        <v>45926.47126261574</v>
      </c>
      <c r="B26156" s="294" t="s">
        <v>3957</v>
      </c>
    </row>
    <row r="26157">
      <c r="A26157" s="441">
        <v>45926.47126643518</v>
      </c>
      <c r="B26157" s="294" t="s">
        <v>11858</v>
      </c>
    </row>
    <row r="26158">
      <c r="A26158" s="441">
        <v>45926.47127310185</v>
      </c>
      <c r="B26158" s="294" t="s">
        <v>11859</v>
      </c>
    </row>
    <row r="26159">
      <c r="A26159" s="441">
        <v>45926.471430474536</v>
      </c>
      <c r="B26159" s="294" t="s">
        <v>2342</v>
      </c>
    </row>
    <row r="26160">
      <c r="A26160" s="441">
        <v>45926.471445393516</v>
      </c>
      <c r="B26160" s="294" t="s">
        <v>12005</v>
      </c>
    </row>
    <row r="26161">
      <c r="A26161" s="441">
        <v>45926.4714709375</v>
      </c>
      <c r="B26161" s="294" t="s">
        <v>2280</v>
      </c>
    </row>
    <row r="26162">
      <c r="A26162" s="441">
        <v>45926.471483229165</v>
      </c>
      <c r="B26162" s="294" t="s">
        <v>12006</v>
      </c>
    </row>
    <row r="26163">
      <c r="A26163" s="441">
        <v>45926.471484062495</v>
      </c>
      <c r="B26163" s="294" t="s">
        <v>2281</v>
      </c>
    </row>
    <row r="26164">
      <c r="A26164" s="441">
        <v>45926.471496134254</v>
      </c>
      <c r="B26164" s="294" t="s">
        <v>2622</v>
      </c>
    </row>
    <row r="26165">
      <c r="A26165" s="441">
        <v>45926.471499907406</v>
      </c>
      <c r="B26165" s="294" t="s">
        <v>2398</v>
      </c>
    </row>
    <row r="26166">
      <c r="A26166" s="441">
        <v>45926.47150721065</v>
      </c>
      <c r="B26166" s="294" t="s">
        <v>2399</v>
      </c>
    </row>
    <row r="26167">
      <c r="A26167" s="441">
        <v>45926.47151474537</v>
      </c>
      <c r="B26167" s="294" t="s">
        <v>2622</v>
      </c>
    </row>
    <row r="26168">
      <c r="A26168" s="441">
        <v>45926.47152047454</v>
      </c>
      <c r="B26168" s="294" t="s">
        <v>10102</v>
      </c>
    </row>
    <row r="26169">
      <c r="A26169" s="441">
        <v>45926.471548113426</v>
      </c>
      <c r="B26169" s="294" t="s">
        <v>12007</v>
      </c>
    </row>
    <row r="26170">
      <c r="A26170" s="441">
        <v>45926.47155417824</v>
      </c>
      <c r="B26170" s="294" t="s">
        <v>12008</v>
      </c>
    </row>
    <row r="26171">
      <c r="A26171" s="441">
        <v>45926.47155854167</v>
      </c>
      <c r="B26171" s="294" t="s">
        <v>2274</v>
      </c>
    </row>
    <row r="26172">
      <c r="A26172" s="441">
        <v>45926.47156846065</v>
      </c>
      <c r="B26172" s="294" t="s">
        <v>2426</v>
      </c>
    </row>
    <row r="26173">
      <c r="A26173" s="441">
        <v>45926.47157259259</v>
      </c>
      <c r="B26173" s="294" t="s">
        <v>2429</v>
      </c>
    </row>
    <row r="26174">
      <c r="A26174" s="441">
        <v>45926.47157706019</v>
      </c>
      <c r="B26174" s="294" t="s">
        <v>11858</v>
      </c>
    </row>
    <row r="26175">
      <c r="A26175" s="441">
        <v>45926.4715812963</v>
      </c>
      <c r="B26175" s="294" t="s">
        <v>11859</v>
      </c>
    </row>
    <row r="26176">
      <c r="A26176" s="441">
        <v>45926.47158298611</v>
      </c>
      <c r="B26176" s="294" t="s">
        <v>4316</v>
      </c>
    </row>
    <row r="26177">
      <c r="A26177" s="441">
        <v>45926.47159505787</v>
      </c>
      <c r="B26177" s="294" t="s">
        <v>12009</v>
      </c>
    </row>
    <row r="26178">
      <c r="A26178" s="441">
        <v>45926.47169199074</v>
      </c>
      <c r="B26178" s="294" t="s">
        <v>2333</v>
      </c>
    </row>
    <row r="26179">
      <c r="A26179" s="441">
        <v>45926.47170871528</v>
      </c>
      <c r="B26179" s="294" t="s">
        <v>12010</v>
      </c>
    </row>
    <row r="26180">
      <c r="A26180" s="441">
        <v>45926.47171078704</v>
      </c>
      <c r="B26180" s="294" t="s">
        <v>12011</v>
      </c>
    </row>
    <row r="26181">
      <c r="A26181" s="441">
        <v>45926.471737326385</v>
      </c>
      <c r="B26181" s="294" t="s">
        <v>2280</v>
      </c>
    </row>
    <row r="26182">
      <c r="A26182" s="441">
        <v>45926.471753680555</v>
      </c>
      <c r="B26182" s="294" t="s">
        <v>2281</v>
      </c>
    </row>
    <row r="26183">
      <c r="A26183" s="441">
        <v>45926.47182929398</v>
      </c>
      <c r="B26183" s="294" t="s">
        <v>12012</v>
      </c>
    </row>
    <row r="26184">
      <c r="A26184" s="441">
        <v>45926.471836956014</v>
      </c>
      <c r="B26184" s="294" t="s">
        <v>10208</v>
      </c>
    </row>
    <row r="26185">
      <c r="A26185" s="441">
        <v>45926.47185070602</v>
      </c>
      <c r="B26185" s="294" t="s">
        <v>10102</v>
      </c>
    </row>
    <row r="26186">
      <c r="A26186" s="441">
        <v>45926.47185434028</v>
      </c>
      <c r="B26186" s="294" t="s">
        <v>2285</v>
      </c>
    </row>
    <row r="26187">
      <c r="A26187" s="441">
        <v>45926.471859791665</v>
      </c>
      <c r="B26187" s="294" t="s">
        <v>12013</v>
      </c>
    </row>
    <row r="26188">
      <c r="A26188" s="441">
        <v>45926.471867037035</v>
      </c>
      <c r="B26188" s="294" t="s">
        <v>2431</v>
      </c>
    </row>
    <row r="26189">
      <c r="A26189" s="441">
        <v>45926.471870486115</v>
      </c>
      <c r="B26189" s="294" t="s">
        <v>12014</v>
      </c>
    </row>
    <row r="26190">
      <c r="A26190" s="441">
        <v>45926.471872650465</v>
      </c>
      <c r="B26190" s="294" t="s">
        <v>12015</v>
      </c>
    </row>
    <row r="26191">
      <c r="A26191" s="441">
        <v>45926.47205246528</v>
      </c>
      <c r="B26191" s="294" t="s">
        <v>12016</v>
      </c>
    </row>
    <row r="26192">
      <c r="A26192" s="441">
        <v>45926.47205287037</v>
      </c>
      <c r="B26192" s="294" t="s">
        <v>12017</v>
      </c>
    </row>
    <row r="26193">
      <c r="A26193" s="441">
        <v>45926.47206028935</v>
      </c>
      <c r="B26193" s="294" t="s">
        <v>2515</v>
      </c>
    </row>
    <row r="26194">
      <c r="A26194" s="441">
        <v>45926.4720634838</v>
      </c>
      <c r="B26194" s="294" t="s">
        <v>2398</v>
      </c>
    </row>
    <row r="26195">
      <c r="A26195" s="441">
        <v>45926.47207553241</v>
      </c>
      <c r="B26195" s="294" t="s">
        <v>2399</v>
      </c>
    </row>
    <row r="26196">
      <c r="A26196" s="441">
        <v>45926.47208280093</v>
      </c>
      <c r="B26196" s="294" t="s">
        <v>2515</v>
      </c>
    </row>
    <row r="26197">
      <c r="A26197" s="441">
        <v>45926.47209646991</v>
      </c>
      <c r="B26197" s="294" t="s">
        <v>10102</v>
      </c>
    </row>
    <row r="26198">
      <c r="A26198" s="441">
        <v>45926.47211886574</v>
      </c>
      <c r="B26198" s="294" t="s">
        <v>12018</v>
      </c>
    </row>
    <row r="26199">
      <c r="A26199" s="441">
        <v>45926.472184108796</v>
      </c>
      <c r="B26199" s="294" t="s">
        <v>12019</v>
      </c>
    </row>
    <row r="26200">
      <c r="A26200" s="441">
        <v>45926.47219114583</v>
      </c>
      <c r="B26200" s="294" t="s">
        <v>10208</v>
      </c>
    </row>
    <row r="26201">
      <c r="A26201" s="441">
        <v>45926.47220878472</v>
      </c>
      <c r="B26201" s="294" t="s">
        <v>10102</v>
      </c>
    </row>
    <row r="26202">
      <c r="A26202" s="441">
        <v>45926.47221328704</v>
      </c>
      <c r="B26202" s="294" t="s">
        <v>2285</v>
      </c>
    </row>
    <row r="26203">
      <c r="A26203" s="441">
        <v>45926.47221856481</v>
      </c>
      <c r="B26203" s="294" t="s">
        <v>12020</v>
      </c>
    </row>
    <row r="26204">
      <c r="A26204" s="441">
        <v>45926.47222778935</v>
      </c>
      <c r="B26204" s="294" t="s">
        <v>12021</v>
      </c>
    </row>
    <row r="26205">
      <c r="A26205" s="441">
        <v>45926.47235128473</v>
      </c>
      <c r="B26205" s="294" t="s">
        <v>12022</v>
      </c>
    </row>
    <row r="26206">
      <c r="A26206" s="441">
        <v>45926.472355011574</v>
      </c>
      <c r="B26206" s="294" t="s">
        <v>2274</v>
      </c>
    </row>
    <row r="26207">
      <c r="A26207" s="441">
        <v>45926.47237496528</v>
      </c>
      <c r="B26207" s="294" t="s">
        <v>2515</v>
      </c>
    </row>
    <row r="26208">
      <c r="A26208" s="441">
        <v>45926.47237939815</v>
      </c>
      <c r="B26208" s="294" t="s">
        <v>2518</v>
      </c>
    </row>
    <row r="26209">
      <c r="A26209" s="441">
        <v>45926.472382719905</v>
      </c>
      <c r="B26209" s="294" t="s">
        <v>11858</v>
      </c>
    </row>
    <row r="26210">
      <c r="A26210" s="441">
        <v>45926.47238627315</v>
      </c>
      <c r="B26210" s="294" t="s">
        <v>11859</v>
      </c>
    </row>
    <row r="26211">
      <c r="A26211" s="441">
        <v>45926.47252157408</v>
      </c>
      <c r="B26211" s="294" t="s">
        <v>12023</v>
      </c>
    </row>
    <row r="26212">
      <c r="A26212" s="441">
        <v>45926.47252519676</v>
      </c>
      <c r="B26212" s="294" t="s">
        <v>2274</v>
      </c>
    </row>
    <row r="26213">
      <c r="A26213" s="441">
        <v>45926.47253435185</v>
      </c>
      <c r="B26213" s="294" t="s">
        <v>2622</v>
      </c>
    </row>
    <row r="26214">
      <c r="A26214" s="441">
        <v>45926.472537939815</v>
      </c>
      <c r="B26214" s="294" t="s">
        <v>2342</v>
      </c>
    </row>
    <row r="26215">
      <c r="A26215" s="441">
        <v>45926.472539490744</v>
      </c>
      <c r="B26215" s="294" t="s">
        <v>2641</v>
      </c>
    </row>
    <row r="26216">
      <c r="A26216" s="441">
        <v>45926.472544351855</v>
      </c>
      <c r="B26216" s="294" t="s">
        <v>11858</v>
      </c>
    </row>
    <row r="26217">
      <c r="A26217" s="441">
        <v>45926.47254887731</v>
      </c>
      <c r="B26217" s="294" t="s">
        <v>11859</v>
      </c>
    </row>
    <row r="26218">
      <c r="A26218" s="441">
        <v>45926.472562870375</v>
      </c>
      <c r="B26218" s="294" t="s">
        <v>12024</v>
      </c>
    </row>
    <row r="26219">
      <c r="A26219" s="441">
        <v>45926.472604386574</v>
      </c>
      <c r="B26219" s="294" t="s">
        <v>2280</v>
      </c>
    </row>
    <row r="26220">
      <c r="A26220" s="441">
        <v>45926.47261453704</v>
      </c>
      <c r="B26220" s="294" t="s">
        <v>2281</v>
      </c>
    </row>
    <row r="26221">
      <c r="A26221" s="441">
        <v>45926.47278642361</v>
      </c>
      <c r="B26221" s="294" t="s">
        <v>2771</v>
      </c>
    </row>
    <row r="26222">
      <c r="A26222" s="441">
        <v>45926.47279172453</v>
      </c>
      <c r="B26222" s="294" t="s">
        <v>12025</v>
      </c>
    </row>
    <row r="26223">
      <c r="A26223" s="441">
        <v>45926.472796250004</v>
      </c>
      <c r="B26223" s="294" t="s">
        <v>2278</v>
      </c>
    </row>
    <row r="26224">
      <c r="A26224" s="441">
        <v>45926.47281122685</v>
      </c>
      <c r="B26224" s="294" t="s">
        <v>12026</v>
      </c>
    </row>
    <row r="26225">
      <c r="A26225" s="441">
        <v>45926.47287395834</v>
      </c>
      <c r="B26225" s="294" t="s">
        <v>2280</v>
      </c>
    </row>
    <row r="26226">
      <c r="A26226" s="441">
        <v>45926.472884560186</v>
      </c>
      <c r="B26226" s="294" t="s">
        <v>2281</v>
      </c>
    </row>
    <row r="26227">
      <c r="A26227" s="441">
        <v>45926.47288555556</v>
      </c>
      <c r="B26227" s="294" t="s">
        <v>2775</v>
      </c>
    </row>
    <row r="26228">
      <c r="A26228" s="441">
        <v>45926.47289304398</v>
      </c>
      <c r="B26228" s="294" t="s">
        <v>10102</v>
      </c>
    </row>
    <row r="26229">
      <c r="A26229" s="441">
        <v>45926.472896631945</v>
      </c>
      <c r="B26229" s="294" t="s">
        <v>2285</v>
      </c>
    </row>
    <row r="26230">
      <c r="A26230" s="441">
        <v>45926.47290171296</v>
      </c>
      <c r="B26230" s="294" t="s">
        <v>12027</v>
      </c>
    </row>
    <row r="26231">
      <c r="A26231" s="441">
        <v>45926.47291740741</v>
      </c>
      <c r="B26231" s="294" t="s">
        <v>12028</v>
      </c>
    </row>
    <row r="26232">
      <c r="A26232" s="441">
        <v>45926.4731221875</v>
      </c>
      <c r="B26232" s="294" t="s">
        <v>3177</v>
      </c>
    </row>
    <row r="26233">
      <c r="A26233" s="441">
        <v>45926.4731277199</v>
      </c>
      <c r="B26233" s="294" t="s">
        <v>12029</v>
      </c>
    </row>
    <row r="26234">
      <c r="A26234" s="441">
        <v>45926.47332390046</v>
      </c>
      <c r="B26234" s="294" t="s">
        <v>12030</v>
      </c>
    </row>
    <row r="26235">
      <c r="A26235" s="441">
        <v>45926.47348238426</v>
      </c>
      <c r="B26235" s="294" t="s">
        <v>12031</v>
      </c>
    </row>
    <row r="26236">
      <c r="A26236" s="441">
        <v>45926.47348767361</v>
      </c>
      <c r="B26236" s="294" t="s">
        <v>10208</v>
      </c>
    </row>
    <row r="26237">
      <c r="A26237" s="441">
        <v>45926.473494351856</v>
      </c>
      <c r="B26237" s="294" t="s">
        <v>10102</v>
      </c>
    </row>
    <row r="26238">
      <c r="A26238" s="441">
        <v>45926.473497997686</v>
      </c>
      <c r="B26238" s="294" t="s">
        <v>2285</v>
      </c>
    </row>
    <row r="26239">
      <c r="A26239" s="441">
        <v>45926.473503402776</v>
      </c>
      <c r="B26239" s="294" t="s">
        <v>12032</v>
      </c>
    </row>
    <row r="26240">
      <c r="A26240" s="441">
        <v>45926.47351347222</v>
      </c>
      <c r="B26240" s="294" t="s">
        <v>12033</v>
      </c>
    </row>
    <row r="26241">
      <c r="A26241" s="441">
        <v>45926.528555185185</v>
      </c>
      <c r="B26241" s="294" t="s">
        <v>12034</v>
      </c>
    </row>
    <row r="26242">
      <c r="A26242" s="441">
        <v>45926.52855957176</v>
      </c>
      <c r="B26242" s="294" t="s">
        <v>2260</v>
      </c>
    </row>
    <row r="26243">
      <c r="A26243" s="441">
        <v>45926.52856392361</v>
      </c>
      <c r="B26243" s="294" t="s">
        <v>2550</v>
      </c>
    </row>
    <row r="26244">
      <c r="A26244" s="441">
        <v>45926.52856774305</v>
      </c>
      <c r="B26244" s="294" t="s">
        <v>2264</v>
      </c>
    </row>
    <row r="26245">
      <c r="A26245" s="441">
        <v>45926.528732060186</v>
      </c>
      <c r="B26245" s="294" t="s">
        <v>12035</v>
      </c>
    </row>
    <row r="26246">
      <c r="A26246" s="441">
        <v>45926.528735844906</v>
      </c>
      <c r="B26246" s="294" t="s">
        <v>2260</v>
      </c>
    </row>
    <row r="26247">
      <c r="A26247" s="441">
        <v>45926.52873961805</v>
      </c>
      <c r="B26247" s="294" t="s">
        <v>2550</v>
      </c>
    </row>
    <row r="26248">
      <c r="A26248" s="441">
        <v>45926.5287437963</v>
      </c>
      <c r="B26248" s="294" t="s">
        <v>2264</v>
      </c>
    </row>
    <row r="26249">
      <c r="A26249" s="441">
        <v>45926.52943384259</v>
      </c>
      <c r="B26249" s="294" t="s">
        <v>12036</v>
      </c>
    </row>
    <row r="26250">
      <c r="A26250" s="441">
        <v>45926.52944599537</v>
      </c>
      <c r="B26250" s="294" t="s">
        <v>2260</v>
      </c>
    </row>
    <row r="26251">
      <c r="A26251" s="441">
        <v>45926.529450312504</v>
      </c>
      <c r="B26251" s="294" t="s">
        <v>2261</v>
      </c>
    </row>
    <row r="26252">
      <c r="A26252" s="441">
        <v>45926.529454999996</v>
      </c>
      <c r="B26252" s="294" t="s">
        <v>2264</v>
      </c>
    </row>
    <row r="26253">
      <c r="A26253" s="441">
        <v>45926.529744224536</v>
      </c>
      <c r="B26253" s="294" t="s">
        <v>12037</v>
      </c>
    </row>
    <row r="26254">
      <c r="A26254" s="441">
        <v>45926.529749189816</v>
      </c>
      <c r="B26254" s="294" t="s">
        <v>2260</v>
      </c>
    </row>
    <row r="26255">
      <c r="A26255" s="441">
        <v>45926.52975430556</v>
      </c>
      <c r="B26255" s="294" t="s">
        <v>2550</v>
      </c>
    </row>
    <row r="26256">
      <c r="A26256" s="441">
        <v>45926.5297593287</v>
      </c>
      <c r="B26256" s="294" t="s">
        <v>2264</v>
      </c>
    </row>
    <row r="26257">
      <c r="A26257" s="441">
        <v>45926.52994261574</v>
      </c>
      <c r="B26257" s="294" t="s">
        <v>12038</v>
      </c>
    </row>
    <row r="26258">
      <c r="A26258" s="441">
        <v>45926.52994769676</v>
      </c>
      <c r="B26258" s="294" t="s">
        <v>2260</v>
      </c>
    </row>
    <row r="26259">
      <c r="A26259" s="441">
        <v>45926.52995314814</v>
      </c>
      <c r="B26259" s="294" t="s">
        <v>2550</v>
      </c>
    </row>
    <row r="26260">
      <c r="A26260" s="441">
        <v>45926.52995815972</v>
      </c>
      <c r="B26260" s="294" t="s">
        <v>2264</v>
      </c>
    </row>
    <row r="26261">
      <c r="A26261" s="441">
        <v>45926.53020518519</v>
      </c>
      <c r="B26261" s="294" t="s">
        <v>12039</v>
      </c>
    </row>
    <row r="26262">
      <c r="A26262" s="441">
        <v>45926.53021438657</v>
      </c>
      <c r="B26262" s="294" t="s">
        <v>2739</v>
      </c>
    </row>
    <row r="26263">
      <c r="A26263" s="441">
        <v>45926.530218831016</v>
      </c>
      <c r="B26263" s="294" t="s">
        <v>2740</v>
      </c>
    </row>
    <row r="26264">
      <c r="A26264" s="441">
        <v>45926.53022905093</v>
      </c>
      <c r="B26264" s="294" t="s">
        <v>12040</v>
      </c>
    </row>
    <row r="26265">
      <c r="A26265" s="441">
        <v>45926.530237280094</v>
      </c>
      <c r="B26265" s="294" t="s">
        <v>2739</v>
      </c>
    </row>
    <row r="26266">
      <c r="A26266" s="441">
        <v>45926.53024418982</v>
      </c>
      <c r="B26266" s="294" t="s">
        <v>10102</v>
      </c>
    </row>
    <row r="26267">
      <c r="A26267" s="441">
        <v>45926.530260266205</v>
      </c>
      <c r="B26267" s="294" t="s">
        <v>12041</v>
      </c>
    </row>
    <row r="26268">
      <c r="A26268" s="441">
        <v>45926.53029042824</v>
      </c>
      <c r="B26268" s="294" t="s">
        <v>12042</v>
      </c>
    </row>
    <row r="26269">
      <c r="A26269" s="441">
        <v>45926.530294027776</v>
      </c>
      <c r="B26269" s="294" t="s">
        <v>2260</v>
      </c>
    </row>
    <row r="26270">
      <c r="A26270" s="441">
        <v>45926.53031002315</v>
      </c>
      <c r="B26270" s="294" t="s">
        <v>2323</v>
      </c>
    </row>
    <row r="26271">
      <c r="A26271" s="441">
        <v>45926.530317916666</v>
      </c>
      <c r="B26271" s="294" t="s">
        <v>2264</v>
      </c>
    </row>
    <row r="26272">
      <c r="A26272" s="441">
        <v>45926.53125172453</v>
      </c>
      <c r="B26272" s="294" t="s">
        <v>12043</v>
      </c>
    </row>
    <row r="26273">
      <c r="A26273" s="441">
        <v>45926.53125568287</v>
      </c>
      <c r="B26273" s="294" t="s">
        <v>2274</v>
      </c>
    </row>
    <row r="26274">
      <c r="A26274" s="441">
        <v>45926.53126429398</v>
      </c>
      <c r="B26274" s="294" t="s">
        <v>2739</v>
      </c>
    </row>
    <row r="26275">
      <c r="A26275" s="441">
        <v>45926.531267592596</v>
      </c>
      <c r="B26275" s="294" t="s">
        <v>2744</v>
      </c>
    </row>
    <row r="26276">
      <c r="A26276" s="441">
        <v>45926.53127075231</v>
      </c>
      <c r="B26276" s="294" t="s">
        <v>12044</v>
      </c>
    </row>
    <row r="26277">
      <c r="A26277" s="441">
        <v>45926.53127416667</v>
      </c>
      <c r="B26277" s="294" t="s">
        <v>12045</v>
      </c>
    </row>
    <row r="26278">
      <c r="A26278" s="441">
        <v>45926.531509583336</v>
      </c>
      <c r="B26278" s="294" t="s">
        <v>2374</v>
      </c>
    </row>
    <row r="26279">
      <c r="A26279" s="441">
        <v>45926.53152672454</v>
      </c>
      <c r="B26279" s="294" t="s">
        <v>12046</v>
      </c>
    </row>
    <row r="26280">
      <c r="A26280" s="441">
        <v>45926.53161189814</v>
      </c>
      <c r="B26280" s="294" t="s">
        <v>2280</v>
      </c>
    </row>
    <row r="26281">
      <c r="A26281" s="441">
        <v>45926.531622546296</v>
      </c>
      <c r="B26281" s="294" t="s">
        <v>2281</v>
      </c>
    </row>
    <row r="26282">
      <c r="A26282" s="441">
        <v>45926.5318905787</v>
      </c>
      <c r="B26282" s="294" t="s">
        <v>10102</v>
      </c>
    </row>
    <row r="26283">
      <c r="A26283" s="441">
        <v>45926.53189600694</v>
      </c>
      <c r="B26283" s="294" t="s">
        <v>2285</v>
      </c>
    </row>
    <row r="26284">
      <c r="A26284" s="441">
        <v>45926.53190378472</v>
      </c>
      <c r="B26284" s="294" t="s">
        <v>12047</v>
      </c>
    </row>
    <row r="26285">
      <c r="A26285" s="441">
        <v>45926.531914548614</v>
      </c>
      <c r="B26285" s="294" t="s">
        <v>12048</v>
      </c>
    </row>
    <row r="26286">
      <c r="A26286" s="441">
        <v>45926.54015572916</v>
      </c>
      <c r="B26286" s="294" t="s">
        <v>12049</v>
      </c>
    </row>
    <row r="26287">
      <c r="A26287" s="441">
        <v>45926.54016024305</v>
      </c>
      <c r="B26287" s="294" t="s">
        <v>2260</v>
      </c>
    </row>
    <row r="26288">
      <c r="A26288" s="441">
        <v>45926.54016924769</v>
      </c>
      <c r="B26288" s="294" t="s">
        <v>2266</v>
      </c>
    </row>
    <row r="26289">
      <c r="A26289" s="441">
        <v>45926.54018876157</v>
      </c>
      <c r="B26289" s="294" t="s">
        <v>2267</v>
      </c>
    </row>
    <row r="26290">
      <c r="A26290" s="441">
        <v>45926.5401921875</v>
      </c>
      <c r="B26290" s="294" t="s">
        <v>2264</v>
      </c>
    </row>
    <row r="26291">
      <c r="A26291" s="441">
        <v>45926.54026434028</v>
      </c>
      <c r="B26291" s="294" t="s">
        <v>12050</v>
      </c>
    </row>
    <row r="26292">
      <c r="A26292" s="441">
        <v>45926.54026789352</v>
      </c>
      <c r="B26292" s="294" t="s">
        <v>2260</v>
      </c>
    </row>
    <row r="26293">
      <c r="A26293" s="441">
        <v>45926.54027136574</v>
      </c>
      <c r="B26293" s="294" t="s">
        <v>2266</v>
      </c>
    </row>
    <row r="26294">
      <c r="A26294" s="441">
        <v>45926.54027646991</v>
      </c>
      <c r="B26294" s="294" t="s">
        <v>2267</v>
      </c>
    </row>
    <row r="26295">
      <c r="A26295" s="441">
        <v>45926.54028296296</v>
      </c>
      <c r="B26295" s="294" t="s">
        <v>2264</v>
      </c>
    </row>
    <row r="26296">
      <c r="A26296" s="441">
        <v>45926.54039836806</v>
      </c>
      <c r="B26296" s="294" t="s">
        <v>12051</v>
      </c>
    </row>
    <row r="26297">
      <c r="A26297" s="441">
        <v>45926.54040341435</v>
      </c>
      <c r="B26297" s="294" t="s">
        <v>2260</v>
      </c>
    </row>
    <row r="26298">
      <c r="A26298" s="441">
        <v>45926.54040865741</v>
      </c>
      <c r="B26298" s="294" t="s">
        <v>2266</v>
      </c>
    </row>
    <row r="26299">
      <c r="A26299" s="441">
        <v>45926.54041474537</v>
      </c>
      <c r="B26299" s="294" t="s">
        <v>2267</v>
      </c>
    </row>
    <row r="26300">
      <c r="A26300" s="441">
        <v>45926.540424606486</v>
      </c>
      <c r="B26300" s="294" t="s">
        <v>2264</v>
      </c>
    </row>
    <row r="26301">
      <c r="A26301" s="441">
        <v>45926.5407175</v>
      </c>
      <c r="B26301" s="294" t="s">
        <v>12052</v>
      </c>
    </row>
    <row r="26302">
      <c r="A26302" s="441">
        <v>45926.540721655096</v>
      </c>
      <c r="B26302" s="294" t="s">
        <v>2260</v>
      </c>
    </row>
    <row r="26303">
      <c r="A26303" s="441">
        <v>45926.54072577546</v>
      </c>
      <c r="B26303" s="294" t="s">
        <v>2266</v>
      </c>
    </row>
    <row r="26304">
      <c r="A26304" s="441">
        <v>45926.540732800924</v>
      </c>
      <c r="B26304" s="294" t="s">
        <v>2267</v>
      </c>
    </row>
    <row r="26305">
      <c r="A26305" s="441">
        <v>45926.54073690972</v>
      </c>
      <c r="B26305" s="294" t="s">
        <v>2264</v>
      </c>
    </row>
    <row r="26306">
      <c r="A26306" s="441">
        <v>45926.54630350694</v>
      </c>
      <c r="B26306" s="294" t="s">
        <v>12053</v>
      </c>
    </row>
    <row r="26307">
      <c r="A26307" s="441">
        <v>45926.546308680554</v>
      </c>
      <c r="B26307" s="294" t="s">
        <v>2260</v>
      </c>
    </row>
    <row r="26308">
      <c r="A26308" s="441">
        <v>45926.54631347222</v>
      </c>
      <c r="B26308" s="294" t="s">
        <v>2266</v>
      </c>
    </row>
    <row r="26309">
      <c r="A26309" s="441">
        <v>45926.54631978009</v>
      </c>
      <c r="B26309" s="294" t="s">
        <v>2267</v>
      </c>
    </row>
    <row r="26310">
      <c r="A26310" s="441">
        <v>45926.54633373843</v>
      </c>
      <c r="B26310" s="294" t="s">
        <v>2264</v>
      </c>
    </row>
    <row r="26311">
      <c r="A26311" s="441">
        <v>45926.55610253473</v>
      </c>
      <c r="B26311" s="294" t="s">
        <v>12054</v>
      </c>
    </row>
    <row r="26312">
      <c r="A26312" s="441">
        <v>45926.556108819444</v>
      </c>
      <c r="B26312" s="294" t="s">
        <v>2260</v>
      </c>
    </row>
    <row r="26313">
      <c r="A26313" s="441">
        <v>45926.556122511574</v>
      </c>
      <c r="B26313" s="294" t="s">
        <v>2266</v>
      </c>
    </row>
    <row r="26314">
      <c r="A26314" s="441">
        <v>45926.55613320602</v>
      </c>
      <c r="B26314" s="294" t="s">
        <v>2267</v>
      </c>
    </row>
    <row r="26315">
      <c r="A26315" s="441">
        <v>45926.556138182874</v>
      </c>
      <c r="B26315" s="294" t="s">
        <v>2264</v>
      </c>
    </row>
    <row r="26316">
      <c r="A26316" s="441">
        <v>45926.56725842593</v>
      </c>
      <c r="B26316" s="294" t="s">
        <v>12055</v>
      </c>
    </row>
    <row r="26317">
      <c r="A26317" s="441">
        <v>45926.56727</v>
      </c>
      <c r="B26317" s="294" t="s">
        <v>2340</v>
      </c>
    </row>
    <row r="26318">
      <c r="A26318" s="441">
        <v>45926.567275567126</v>
      </c>
      <c r="B26318" s="294" t="s">
        <v>2398</v>
      </c>
    </row>
    <row r="26319">
      <c r="A26319" s="441">
        <v>45926.56730137732</v>
      </c>
      <c r="B26319" s="294" t="s">
        <v>2399</v>
      </c>
    </row>
    <row r="26320">
      <c r="A26320" s="441">
        <v>45926.56731074074</v>
      </c>
      <c r="B26320" s="294" t="s">
        <v>2340</v>
      </c>
    </row>
    <row r="26321">
      <c r="A26321" s="441">
        <v>45926.5673196875</v>
      </c>
      <c r="B26321" s="294" t="s">
        <v>10102</v>
      </c>
    </row>
    <row r="26322">
      <c r="A26322" s="441">
        <v>45926.56734436343</v>
      </c>
      <c r="B26322" s="294" t="s">
        <v>12056</v>
      </c>
    </row>
    <row r="26323">
      <c r="A26323" s="441">
        <v>45926.56762722222</v>
      </c>
      <c r="B26323" s="294" t="s">
        <v>12057</v>
      </c>
    </row>
    <row r="26324">
      <c r="A26324" s="441">
        <v>45926.56763091435</v>
      </c>
      <c r="B26324" s="294" t="s">
        <v>2274</v>
      </c>
    </row>
    <row r="26325">
      <c r="A26325" s="441">
        <v>45926.56764327546</v>
      </c>
      <c r="B26325" s="294" t="s">
        <v>2340</v>
      </c>
    </row>
    <row r="26326">
      <c r="A26326" s="441">
        <v>45926.56764707176</v>
      </c>
      <c r="B26326" s="294" t="s">
        <v>2341</v>
      </c>
    </row>
    <row r="26327">
      <c r="A26327" s="441">
        <v>45926.567650625</v>
      </c>
      <c r="B26327" s="294" t="s">
        <v>11858</v>
      </c>
    </row>
    <row r="26328">
      <c r="A26328" s="441">
        <v>45926.56765412037</v>
      </c>
      <c r="B26328" s="294" t="s">
        <v>11859</v>
      </c>
    </row>
    <row r="26329">
      <c r="A26329" s="441">
        <v>45926.567807245374</v>
      </c>
      <c r="B26329" s="294" t="s">
        <v>2342</v>
      </c>
    </row>
    <row r="26330">
      <c r="A26330" s="441">
        <v>45926.56782251157</v>
      </c>
      <c r="B26330" s="294" t="s">
        <v>12058</v>
      </c>
    </row>
    <row r="26331">
      <c r="A26331" s="441">
        <v>45926.56785346065</v>
      </c>
      <c r="B26331" s="294" t="s">
        <v>2280</v>
      </c>
    </row>
    <row r="26332">
      <c r="A26332" s="441">
        <v>45926.567865150464</v>
      </c>
      <c r="B26332" s="294" t="s">
        <v>2281</v>
      </c>
    </row>
    <row r="26333">
      <c r="A26333" s="441">
        <v>45926.56797773148</v>
      </c>
      <c r="B26333" s="294" t="s">
        <v>12059</v>
      </c>
    </row>
    <row r="26334">
      <c r="A26334" s="441">
        <v>45926.56798319444</v>
      </c>
      <c r="B26334" s="294" t="s">
        <v>12060</v>
      </c>
    </row>
    <row r="26335">
      <c r="A26335" s="441">
        <v>45926.56813770834</v>
      </c>
      <c r="B26335" s="294" t="s">
        <v>10208</v>
      </c>
    </row>
    <row r="26336">
      <c r="A26336" s="441">
        <v>45926.56814454861</v>
      </c>
      <c r="B26336" s="294" t="s">
        <v>10102</v>
      </c>
    </row>
    <row r="26337">
      <c r="A26337" s="441">
        <v>45926.56814766204</v>
      </c>
      <c r="B26337" s="294" t="s">
        <v>2285</v>
      </c>
    </row>
    <row r="26338">
      <c r="A26338" s="441">
        <v>45926.568151851854</v>
      </c>
      <c r="B26338" s="294" t="s">
        <v>12061</v>
      </c>
    </row>
    <row r="26339">
      <c r="A26339" s="441">
        <v>45926.5681615625</v>
      </c>
      <c r="B26339" s="294" t="s">
        <v>12062</v>
      </c>
    </row>
    <row r="26340">
      <c r="A26340" s="441">
        <v>45926.604482118055</v>
      </c>
      <c r="B26340" s="294" t="s">
        <v>12063</v>
      </c>
    </row>
    <row r="26341">
      <c r="A26341" s="441">
        <v>45926.604484814816</v>
      </c>
      <c r="B26341" s="294" t="s">
        <v>2260</v>
      </c>
    </row>
    <row r="26342">
      <c r="A26342" s="441">
        <v>45926.604487488425</v>
      </c>
      <c r="B26342" s="294" t="s">
        <v>2261</v>
      </c>
    </row>
    <row r="26343">
      <c r="A26343" s="441">
        <v>45926.6044903588</v>
      </c>
      <c r="B26343" s="294" t="s">
        <v>2264</v>
      </c>
    </row>
    <row r="26344">
      <c r="A26344" s="441">
        <v>45926.604821562505</v>
      </c>
      <c r="B26344" s="294" t="s">
        <v>12064</v>
      </c>
    </row>
    <row r="26345">
      <c r="A26345" s="441">
        <v>45926.604824560185</v>
      </c>
      <c r="B26345" s="294" t="s">
        <v>2260</v>
      </c>
    </row>
    <row r="26346">
      <c r="A26346" s="441">
        <v>45926.60482761574</v>
      </c>
      <c r="B26346" s="294" t="s">
        <v>2261</v>
      </c>
    </row>
    <row r="26347">
      <c r="A26347" s="441">
        <v>45926.604830462966</v>
      </c>
      <c r="B26347" s="294" t="s">
        <v>2264</v>
      </c>
    </row>
    <row r="26348">
      <c r="A26348" s="441">
        <v>45926.60522298611</v>
      </c>
      <c r="B26348" s="294" t="s">
        <v>12065</v>
      </c>
    </row>
    <row r="26349">
      <c r="A26349" s="441">
        <v>45926.605226238426</v>
      </c>
      <c r="B26349" s="294" t="s">
        <v>2260</v>
      </c>
    </row>
    <row r="26350">
      <c r="A26350" s="441">
        <v>45926.605229039356</v>
      </c>
      <c r="B26350" s="294" t="s">
        <v>2266</v>
      </c>
    </row>
    <row r="26351">
      <c r="A26351" s="441">
        <v>45926.605232037036</v>
      </c>
      <c r="B26351" s="294" t="s">
        <v>2267</v>
      </c>
    </row>
    <row r="26352">
      <c r="A26352" s="441">
        <v>45926.60523451389</v>
      </c>
      <c r="B26352" s="294" t="s">
        <v>2264</v>
      </c>
    </row>
    <row r="26353">
      <c r="A26353" s="441">
        <v>45926.6138612037</v>
      </c>
      <c r="B26353" s="294" t="s">
        <v>12066</v>
      </c>
    </row>
    <row r="26354">
      <c r="A26354" s="441">
        <v>45926.61387179398</v>
      </c>
      <c r="B26354" s="294" t="s">
        <v>2260</v>
      </c>
    </row>
    <row r="26355">
      <c r="A26355" s="441">
        <v>45926.61387465278</v>
      </c>
      <c r="B26355" s="294" t="s">
        <v>6121</v>
      </c>
    </row>
    <row r="26356">
      <c r="A26356" s="441">
        <v>45926.613874884264</v>
      </c>
      <c r="B26356" s="294" t="s">
        <v>12067</v>
      </c>
    </row>
    <row r="26357">
      <c r="A26357" s="441">
        <v>45926.61387716435</v>
      </c>
      <c r="B26357" s="294" t="s">
        <v>2264</v>
      </c>
    </row>
    <row r="26358">
      <c r="A26358" s="441">
        <v>45926.6138941088</v>
      </c>
      <c r="B26358" s="294" t="s">
        <v>2260</v>
      </c>
    </row>
    <row r="26359">
      <c r="A26359" s="441">
        <v>45926.613898379626</v>
      </c>
      <c r="B26359" s="294" t="s">
        <v>6121</v>
      </c>
    </row>
    <row r="26360">
      <c r="A26360" s="441">
        <v>45926.613907175924</v>
      </c>
      <c r="B26360" s="294" t="s">
        <v>2264</v>
      </c>
    </row>
    <row r="26361">
      <c r="A26361" s="441">
        <v>45926.613991886574</v>
      </c>
      <c r="B26361" s="294" t="s">
        <v>12068</v>
      </c>
    </row>
    <row r="26362">
      <c r="A26362" s="441">
        <v>45926.6139950463</v>
      </c>
      <c r="B26362" s="294" t="s">
        <v>2260</v>
      </c>
    </row>
    <row r="26363">
      <c r="A26363" s="441">
        <v>45926.613998298606</v>
      </c>
      <c r="B26363" s="294" t="s">
        <v>6121</v>
      </c>
    </row>
    <row r="26364">
      <c r="A26364" s="441">
        <v>45926.6140074537</v>
      </c>
      <c r="B26364" s="294" t="s">
        <v>2264</v>
      </c>
    </row>
    <row r="26365">
      <c r="A26365" s="441">
        <v>45926.614188865744</v>
      </c>
      <c r="B26365" s="294" t="s">
        <v>12069</v>
      </c>
    </row>
    <row r="26366">
      <c r="A26366" s="441">
        <v>45926.61419320602</v>
      </c>
      <c r="B26366" s="294" t="s">
        <v>2260</v>
      </c>
    </row>
    <row r="26367">
      <c r="A26367" s="441">
        <v>45926.614197731484</v>
      </c>
      <c r="B26367" s="294" t="s">
        <v>6121</v>
      </c>
    </row>
    <row r="26368">
      <c r="A26368" s="441">
        <v>45926.61420226852</v>
      </c>
      <c r="B26368" s="294" t="s">
        <v>2264</v>
      </c>
    </row>
    <row r="26369">
      <c r="A26369" s="441">
        <v>45926.61478164352</v>
      </c>
      <c r="B26369" s="294" t="s">
        <v>12070</v>
      </c>
    </row>
    <row r="26370">
      <c r="A26370" s="441">
        <v>45926.61478616898</v>
      </c>
      <c r="B26370" s="294" t="s">
        <v>2260</v>
      </c>
    </row>
    <row r="26371">
      <c r="A26371" s="441">
        <v>45926.61478967592</v>
      </c>
      <c r="B26371" s="294" t="s">
        <v>6121</v>
      </c>
    </row>
    <row r="26372">
      <c r="A26372" s="441">
        <v>45926.614793113426</v>
      </c>
      <c r="B26372" s="294" t="s">
        <v>2264</v>
      </c>
    </row>
    <row r="26373">
      <c r="A26373" s="441">
        <v>45926.61501524306</v>
      </c>
      <c r="B26373" s="294" t="s">
        <v>12071</v>
      </c>
    </row>
    <row r="26374">
      <c r="A26374" s="441">
        <v>45926.61501873843</v>
      </c>
      <c r="B26374" s="294" t="s">
        <v>2260</v>
      </c>
    </row>
    <row r="26375">
      <c r="A26375" s="441">
        <v>45926.615022314814</v>
      </c>
      <c r="B26375" s="294" t="s">
        <v>6121</v>
      </c>
    </row>
    <row r="26376">
      <c r="A26376" s="441">
        <v>45926.615026747684</v>
      </c>
      <c r="B26376" s="294" t="s">
        <v>2264</v>
      </c>
    </row>
    <row r="26377">
      <c r="A26377" s="441">
        <v>45926.61523122685</v>
      </c>
      <c r="B26377" s="294" t="s">
        <v>12072</v>
      </c>
    </row>
    <row r="26378">
      <c r="A26378" s="441">
        <v>45926.61523422453</v>
      </c>
      <c r="B26378" s="294" t="s">
        <v>2260</v>
      </c>
    </row>
    <row r="26379">
      <c r="A26379" s="441">
        <v>45926.61523726852</v>
      </c>
      <c r="B26379" s="294" t="s">
        <v>6121</v>
      </c>
    </row>
    <row r="26380">
      <c r="A26380" s="441">
        <v>45926.61524027778</v>
      </c>
      <c r="B26380" s="294" t="s">
        <v>2264</v>
      </c>
    </row>
    <row r="26381">
      <c r="A26381" s="441">
        <v>45926.69133320602</v>
      </c>
      <c r="B26381" s="294" t="s">
        <v>12073</v>
      </c>
    </row>
    <row r="26382">
      <c r="A26382" s="441">
        <v>45926.691341655096</v>
      </c>
      <c r="B26382" s="294" t="s">
        <v>2260</v>
      </c>
    </row>
    <row r="26383">
      <c r="A26383" s="441">
        <v>45926.691360972225</v>
      </c>
      <c r="B26383" s="294" t="s">
        <v>2963</v>
      </c>
    </row>
    <row r="26384">
      <c r="A26384" s="441">
        <v>45926.69136454861</v>
      </c>
      <c r="B26384" s="294" t="s">
        <v>2264</v>
      </c>
    </row>
    <row r="26385">
      <c r="A26385" s="441">
        <v>45926.7117053125</v>
      </c>
      <c r="B26385" s="294" t="s">
        <v>12074</v>
      </c>
    </row>
    <row r="26386">
      <c r="A26386" s="441">
        <v>45926.71171164352</v>
      </c>
      <c r="B26386" s="294" t="s">
        <v>2260</v>
      </c>
    </row>
    <row r="26387">
      <c r="A26387" s="441">
        <v>45926.71171590278</v>
      </c>
      <c r="B26387" s="294" t="s">
        <v>2297</v>
      </c>
    </row>
    <row r="26388">
      <c r="A26388" s="441">
        <v>45926.711719768515</v>
      </c>
      <c r="B26388" s="294" t="s">
        <v>2264</v>
      </c>
    </row>
    <row r="26389">
      <c r="A26389" s="441">
        <v>45926.7583875</v>
      </c>
      <c r="B26389" s="294" t="s">
        <v>11620</v>
      </c>
    </row>
    <row r="26390">
      <c r="A26390" s="441">
        <v>45926.7583980787</v>
      </c>
      <c r="B26390" s="294" t="s">
        <v>10102</v>
      </c>
    </row>
    <row r="26391">
      <c r="A26391" s="441">
        <v>45926.758421921295</v>
      </c>
      <c r="B26391" s="294" t="s">
        <v>10102</v>
      </c>
    </row>
    <row r="26392">
      <c r="A26392" s="441">
        <v>45926.7584459375</v>
      </c>
      <c r="B26392" s="294" t="s">
        <v>10102</v>
      </c>
    </row>
    <row r="26393">
      <c r="A26393" s="441">
        <v>45926.75844908565</v>
      </c>
      <c r="B26393" s="294" t="s">
        <v>11621</v>
      </c>
    </row>
    <row r="26394">
      <c r="A26394" s="441">
        <v>45926.7584522338</v>
      </c>
      <c r="B26394" s="294" t="s">
        <v>10116</v>
      </c>
    </row>
    <row r="26395">
      <c r="A26395" s="441">
        <v>45926.75846008102</v>
      </c>
      <c r="B26395" s="294" t="s">
        <v>10102</v>
      </c>
    </row>
    <row r="26396">
      <c r="A26396" s="441">
        <v>45926.75846362268</v>
      </c>
      <c r="B26396" s="294" t="s">
        <v>10117</v>
      </c>
    </row>
    <row r="26397">
      <c r="A26397" s="441">
        <v>45926.84148141203</v>
      </c>
      <c r="B26397" s="294" t="s">
        <v>12075</v>
      </c>
    </row>
    <row r="26398">
      <c r="A26398" s="441">
        <v>45926.84148699074</v>
      </c>
      <c r="B26398" s="294" t="s">
        <v>2260</v>
      </c>
    </row>
    <row r="26399">
      <c r="A26399" s="441">
        <v>45926.84149082176</v>
      </c>
      <c r="B26399" s="294" t="s">
        <v>2297</v>
      </c>
    </row>
    <row r="26400">
      <c r="A26400" s="441">
        <v>45926.8414950463</v>
      </c>
      <c r="B26400" s="294" t="s">
        <v>2264</v>
      </c>
    </row>
    <row r="26401">
      <c r="A26401" s="441">
        <v>45926.875519548616</v>
      </c>
      <c r="B26401" s="294" t="s">
        <v>12076</v>
      </c>
    </row>
    <row r="26402">
      <c r="A26402" s="441">
        <v>45926.875530578705</v>
      </c>
      <c r="B26402" s="294" t="s">
        <v>2260</v>
      </c>
    </row>
    <row r="26403">
      <c r="A26403" s="441">
        <v>45926.87554936342</v>
      </c>
      <c r="B26403" s="294" t="s">
        <v>2550</v>
      </c>
    </row>
    <row r="26404">
      <c r="A26404" s="441">
        <v>45926.87555193287</v>
      </c>
      <c r="B26404" s="294" t="s">
        <v>2262</v>
      </c>
    </row>
    <row r="26405">
      <c r="A26405" s="441">
        <v>45926.875558078704</v>
      </c>
      <c r="B26405" s="294" t="s">
        <v>11839</v>
      </c>
    </row>
    <row r="26406">
      <c r="A26406" s="441">
        <v>45926.87557255787</v>
      </c>
      <c r="B26406" s="294" t="s">
        <v>2264</v>
      </c>
    </row>
    <row r="26407">
      <c r="A26407" s="441">
        <v>45926.875779317124</v>
      </c>
      <c r="B26407" s="294" t="s">
        <v>12077</v>
      </c>
    </row>
    <row r="26408">
      <c r="A26408" s="441">
        <v>45926.87578826389</v>
      </c>
      <c r="B26408" s="294" t="s">
        <v>2553</v>
      </c>
    </row>
    <row r="26409">
      <c r="A26409" s="441">
        <v>45926.87579215278</v>
      </c>
      <c r="B26409" s="294" t="s">
        <v>2554</v>
      </c>
    </row>
    <row r="26410">
      <c r="A26410" s="441">
        <v>45926.875799409725</v>
      </c>
      <c r="B26410" s="294" t="s">
        <v>12078</v>
      </c>
    </row>
    <row r="26411">
      <c r="A26411" s="441">
        <v>45926.87580763889</v>
      </c>
      <c r="B26411" s="294" t="s">
        <v>2553</v>
      </c>
    </row>
    <row r="26412">
      <c r="A26412" s="441">
        <v>45926.875817974535</v>
      </c>
      <c r="B26412" s="294" t="s">
        <v>10102</v>
      </c>
    </row>
    <row r="26413">
      <c r="A26413" s="441">
        <v>45926.87583535879</v>
      </c>
      <c r="B26413" s="294" t="s">
        <v>12079</v>
      </c>
    </row>
    <row r="26414">
      <c r="A26414" s="441">
        <v>45926.87618046296</v>
      </c>
      <c r="B26414" s="294" t="s">
        <v>12080</v>
      </c>
    </row>
    <row r="26415">
      <c r="A26415" s="441">
        <v>45926.876184513894</v>
      </c>
      <c r="B26415" s="294" t="s">
        <v>2260</v>
      </c>
    </row>
    <row r="26416">
      <c r="A26416" s="441">
        <v>45926.876188368056</v>
      </c>
      <c r="B26416" s="294" t="s">
        <v>2550</v>
      </c>
    </row>
    <row r="26417">
      <c r="A26417" s="441">
        <v>45926.87619232639</v>
      </c>
      <c r="B26417" s="294" t="s">
        <v>2264</v>
      </c>
    </row>
    <row r="26418">
      <c r="A26418" s="441">
        <v>45926.87705890046</v>
      </c>
      <c r="B26418" s="294" t="s">
        <v>12081</v>
      </c>
    </row>
    <row r="26419">
      <c r="A26419" s="441">
        <v>45926.87706262732</v>
      </c>
      <c r="B26419" s="294" t="s">
        <v>2274</v>
      </c>
    </row>
    <row r="26420">
      <c r="A26420" s="441">
        <v>45926.877077592595</v>
      </c>
      <c r="B26420" s="294" t="s">
        <v>2553</v>
      </c>
    </row>
    <row r="26421">
      <c r="A26421" s="441">
        <v>45926.87709630787</v>
      </c>
      <c r="B26421" s="294" t="s">
        <v>2558</v>
      </c>
    </row>
    <row r="26422">
      <c r="A26422" s="441">
        <v>45926.87710420139</v>
      </c>
      <c r="B26422" s="294" t="s">
        <v>12044</v>
      </c>
    </row>
    <row r="26423">
      <c r="A26423" s="441">
        <v>45926.8771074074</v>
      </c>
      <c r="B26423" s="294" t="s">
        <v>12045</v>
      </c>
    </row>
    <row r="26424">
      <c r="A26424" s="441">
        <v>45926.87726925926</v>
      </c>
      <c r="B26424" s="294" t="s">
        <v>2278</v>
      </c>
    </row>
    <row r="26425">
      <c r="A26425" s="441">
        <v>45926.87729188657</v>
      </c>
      <c r="B26425" s="294" t="s">
        <v>12082</v>
      </c>
    </row>
    <row r="26426">
      <c r="A26426" s="441">
        <v>45926.87732209491</v>
      </c>
      <c r="B26426" s="294" t="s">
        <v>2280</v>
      </c>
    </row>
    <row r="26427">
      <c r="A26427" s="441">
        <v>45926.87732944444</v>
      </c>
      <c r="B26427" s="294" t="s">
        <v>2281</v>
      </c>
    </row>
    <row r="26428">
      <c r="A26428" s="441">
        <v>45926.877447928244</v>
      </c>
      <c r="B26428" s="294" t="s">
        <v>10102</v>
      </c>
    </row>
    <row r="26429">
      <c r="A26429" s="441">
        <v>45926.8774509838</v>
      </c>
      <c r="B26429" s="294" t="s">
        <v>2285</v>
      </c>
    </row>
    <row r="26430">
      <c r="A26430" s="441">
        <v>45926.87745519676</v>
      </c>
      <c r="B26430" s="294" t="s">
        <v>12083</v>
      </c>
    </row>
    <row r="26431">
      <c r="A26431" s="441">
        <v>45926.877464895835</v>
      </c>
      <c r="B26431" s="294" t="s">
        <v>12084</v>
      </c>
    </row>
    <row r="26432">
      <c r="A26432" s="441">
        <v>45926.90301047453</v>
      </c>
      <c r="B26432" s="294" t="s">
        <v>12085</v>
      </c>
    </row>
    <row r="26433">
      <c r="A26433" s="441">
        <v>45926.90301635417</v>
      </c>
      <c r="B26433" s="294" t="s">
        <v>2260</v>
      </c>
    </row>
    <row r="26434">
      <c r="A26434" s="441">
        <v>45926.90302932871</v>
      </c>
      <c r="B26434" s="294" t="s">
        <v>2323</v>
      </c>
    </row>
    <row r="26435">
      <c r="A26435" s="441">
        <v>45926.90304523148</v>
      </c>
      <c r="B26435" s="294" t="s">
        <v>2262</v>
      </c>
    </row>
    <row r="26436">
      <c r="A26436" s="441">
        <v>45926.90305472222</v>
      </c>
      <c r="B26436" s="294" t="s">
        <v>2324</v>
      </c>
    </row>
    <row r="26437">
      <c r="A26437" s="441">
        <v>45926.90306943287</v>
      </c>
      <c r="B26437" s="294" t="s">
        <v>2264</v>
      </c>
    </row>
    <row r="26438">
      <c r="A26438" s="441">
        <v>45926.90344527778</v>
      </c>
      <c r="B26438" s="294" t="s">
        <v>12086</v>
      </c>
    </row>
    <row r="26439">
      <c r="A26439" s="441">
        <v>45926.90345337963</v>
      </c>
      <c r="B26439" s="294" t="s">
        <v>2340</v>
      </c>
    </row>
    <row r="26440">
      <c r="A26440" s="441">
        <v>45926.90345759259</v>
      </c>
      <c r="B26440" s="294" t="s">
        <v>2677</v>
      </c>
    </row>
    <row r="26441">
      <c r="A26441" s="441">
        <v>45926.90346666667</v>
      </c>
      <c r="B26441" s="294" t="s">
        <v>12087</v>
      </c>
    </row>
    <row r="26442">
      <c r="A26442" s="441">
        <v>45926.90347873843</v>
      </c>
      <c r="B26442" s="294" t="s">
        <v>2340</v>
      </c>
    </row>
    <row r="26443">
      <c r="A26443" s="441">
        <v>45926.903486759256</v>
      </c>
      <c r="B26443" s="294" t="s">
        <v>10102</v>
      </c>
    </row>
    <row r="26444">
      <c r="A26444" s="441">
        <v>45926.90350100695</v>
      </c>
      <c r="B26444" s="294" t="s">
        <v>12088</v>
      </c>
    </row>
    <row r="26445">
      <c r="A26445" s="441">
        <v>45926.90495210648</v>
      </c>
      <c r="B26445" s="294" t="s">
        <v>12089</v>
      </c>
    </row>
    <row r="26446">
      <c r="A26446" s="441">
        <v>45926.90495751158</v>
      </c>
      <c r="B26446" s="294" t="s">
        <v>2274</v>
      </c>
    </row>
    <row r="26447">
      <c r="A26447" s="441">
        <v>45926.90497011574</v>
      </c>
      <c r="B26447" s="294" t="s">
        <v>2340</v>
      </c>
    </row>
    <row r="26448">
      <c r="A26448" s="441">
        <v>45926.90497516203</v>
      </c>
      <c r="B26448" s="294" t="s">
        <v>2341</v>
      </c>
    </row>
    <row r="26449">
      <c r="A26449" s="441">
        <v>45926.90498034722</v>
      </c>
      <c r="B26449" s="294" t="s">
        <v>12044</v>
      </c>
    </row>
    <row r="26450">
      <c r="A26450" s="441">
        <v>45926.90498508102</v>
      </c>
      <c r="B26450" s="294" t="s">
        <v>12045</v>
      </c>
    </row>
    <row r="26451">
      <c r="A26451" s="441">
        <v>45926.90531087963</v>
      </c>
      <c r="B26451" s="294" t="s">
        <v>2278</v>
      </c>
    </row>
    <row r="26452">
      <c r="A26452" s="441">
        <v>45926.905334930554</v>
      </c>
      <c r="B26452" s="294" t="s">
        <v>12090</v>
      </c>
    </row>
    <row r="26453">
      <c r="A26453" s="441">
        <v>45926.90541453703</v>
      </c>
      <c r="B26453" s="294" t="s">
        <v>2280</v>
      </c>
    </row>
    <row r="26454">
      <c r="A26454" s="441">
        <v>45926.90544480324</v>
      </c>
      <c r="B26454" s="294" t="s">
        <v>2281</v>
      </c>
    </row>
    <row r="26455">
      <c r="A26455" s="441">
        <v>45926.905724386575</v>
      </c>
      <c r="B26455" s="294" t="s">
        <v>10102</v>
      </c>
    </row>
    <row r="26456">
      <c r="A26456" s="441">
        <v>45926.90573815972</v>
      </c>
      <c r="B26456" s="294" t="s">
        <v>2285</v>
      </c>
    </row>
    <row r="26457">
      <c r="A26457" s="441">
        <v>45926.905745578704</v>
      </c>
      <c r="B26457" s="294" t="s">
        <v>12091</v>
      </c>
    </row>
    <row r="26458">
      <c r="A26458" s="441">
        <v>45926.90575770833</v>
      </c>
      <c r="B26458" s="294" t="s">
        <v>12092</v>
      </c>
    </row>
    <row r="26459">
      <c r="A26459" s="441">
        <v>45927.01106152778</v>
      </c>
      <c r="B26459" s="294" t="s">
        <v>12093</v>
      </c>
    </row>
    <row r="26460">
      <c r="A26460" s="441">
        <v>45927.01107042824</v>
      </c>
      <c r="B26460" s="294" t="s">
        <v>2828</v>
      </c>
    </row>
    <row r="26461">
      <c r="A26461" s="441">
        <v>45927.011073773145</v>
      </c>
      <c r="B26461" s="294" t="s">
        <v>2565</v>
      </c>
    </row>
    <row r="26462">
      <c r="A26462" s="441">
        <v>45927.01109861111</v>
      </c>
      <c r="B26462" s="294" t="s">
        <v>12094</v>
      </c>
    </row>
    <row r="26463">
      <c r="A26463" s="441">
        <v>45927.011109583334</v>
      </c>
      <c r="B26463" s="294" t="s">
        <v>2828</v>
      </c>
    </row>
    <row r="26464">
      <c r="A26464" s="441">
        <v>45927.01112119213</v>
      </c>
      <c r="B26464" s="294" t="s">
        <v>10102</v>
      </c>
    </row>
    <row r="26465">
      <c r="A26465" s="441">
        <v>45927.011139421295</v>
      </c>
      <c r="B26465" s="294" t="s">
        <v>12095</v>
      </c>
    </row>
    <row r="26466">
      <c r="A26466" s="441">
        <v>45927.01130136574</v>
      </c>
      <c r="B26466" s="294" t="s">
        <v>12096</v>
      </c>
    </row>
    <row r="26467">
      <c r="A26467" s="441">
        <v>45927.01130465278</v>
      </c>
      <c r="B26467" s="294" t="s">
        <v>2274</v>
      </c>
    </row>
    <row r="26468">
      <c r="A26468" s="441">
        <v>45927.011313379626</v>
      </c>
      <c r="B26468" s="294" t="s">
        <v>2828</v>
      </c>
    </row>
    <row r="26469">
      <c r="A26469" s="441">
        <v>45927.0113175</v>
      </c>
      <c r="B26469" s="294" t="s">
        <v>2832</v>
      </c>
    </row>
    <row r="26470">
      <c r="A26470" s="441">
        <v>45927.01132068287</v>
      </c>
      <c r="B26470" s="294" t="s">
        <v>12044</v>
      </c>
    </row>
    <row r="26471">
      <c r="A26471" s="441">
        <v>45927.01132942129</v>
      </c>
      <c r="B26471" s="294" t="s">
        <v>12045</v>
      </c>
    </row>
    <row r="26472">
      <c r="A26472" s="441">
        <v>45927.01145686343</v>
      </c>
      <c r="B26472" s="294" t="s">
        <v>2374</v>
      </c>
    </row>
    <row r="26473">
      <c r="A26473" s="441">
        <v>45927.01147247685</v>
      </c>
      <c r="B26473" s="294" t="s">
        <v>12097</v>
      </c>
    </row>
    <row r="26474">
      <c r="A26474" s="441">
        <v>45927.01149761574</v>
      </c>
      <c r="B26474" s="294" t="s">
        <v>2280</v>
      </c>
    </row>
    <row r="26475">
      <c r="A26475" s="441">
        <v>45927.011509641205</v>
      </c>
      <c r="B26475" s="294" t="s">
        <v>2281</v>
      </c>
    </row>
    <row r="26476">
      <c r="A26476" s="441">
        <v>45927.01161112268</v>
      </c>
      <c r="B26476" s="294" t="s">
        <v>10102</v>
      </c>
    </row>
    <row r="26477">
      <c r="A26477" s="441">
        <v>45927.01161487268</v>
      </c>
      <c r="B26477" s="294" t="s">
        <v>2285</v>
      </c>
    </row>
    <row r="26478">
      <c r="A26478" s="441">
        <v>45927.011620335645</v>
      </c>
      <c r="B26478" s="294" t="s">
        <v>12098</v>
      </c>
    </row>
    <row r="26479">
      <c r="A26479" s="441">
        <v>45927.011634062495</v>
      </c>
      <c r="B26479" s="294" t="s">
        <v>12099</v>
      </c>
    </row>
    <row r="26480">
      <c r="A26480" s="441">
        <v>45927.01634637731</v>
      </c>
      <c r="B26480" s="294" t="s">
        <v>12100</v>
      </c>
    </row>
    <row r="26481">
      <c r="A26481" s="441">
        <v>45927.01635042824</v>
      </c>
      <c r="B26481" s="294" t="s">
        <v>2260</v>
      </c>
    </row>
    <row r="26482">
      <c r="A26482" s="441">
        <v>45927.01635445602</v>
      </c>
      <c r="B26482" s="294" t="s">
        <v>2927</v>
      </c>
    </row>
    <row r="26483">
      <c r="A26483" s="441">
        <v>45927.016370219906</v>
      </c>
      <c r="B26483" s="294" t="s">
        <v>2262</v>
      </c>
    </row>
    <row r="26484">
      <c r="A26484" s="441">
        <v>45927.01638822917</v>
      </c>
      <c r="B26484" s="294" t="s">
        <v>2928</v>
      </c>
    </row>
    <row r="26485">
      <c r="A26485" s="441">
        <v>45927.01640168982</v>
      </c>
      <c r="B26485" s="294" t="s">
        <v>2264</v>
      </c>
    </row>
    <row r="26486">
      <c r="A26486" s="441">
        <v>45927.01677829861</v>
      </c>
      <c r="B26486" s="294" t="s">
        <v>12101</v>
      </c>
    </row>
    <row r="26487">
      <c r="A26487" s="441">
        <v>45927.01678628472</v>
      </c>
      <c r="B26487" s="294" t="s">
        <v>2275</v>
      </c>
    </row>
    <row r="26488">
      <c r="A26488" s="441">
        <v>45927.01679046296</v>
      </c>
      <c r="B26488" s="294" t="s">
        <v>2565</v>
      </c>
    </row>
    <row r="26489">
      <c r="A26489" s="441">
        <v>45927.016800196754</v>
      </c>
      <c r="B26489" s="294" t="s">
        <v>12102</v>
      </c>
    </row>
    <row r="26490">
      <c r="A26490" s="441">
        <v>45927.01680773148</v>
      </c>
      <c r="B26490" s="294" t="s">
        <v>2275</v>
      </c>
    </row>
    <row r="26491">
      <c r="A26491" s="441">
        <v>45927.016814699076</v>
      </c>
      <c r="B26491" s="294" t="s">
        <v>10102</v>
      </c>
    </row>
    <row r="26492">
      <c r="A26492" s="441">
        <v>45927.01682844908</v>
      </c>
      <c r="B26492" s="294" t="s">
        <v>12103</v>
      </c>
    </row>
    <row r="26493">
      <c r="A26493" s="441">
        <v>45927.01771568287</v>
      </c>
      <c r="B26493" s="294" t="s">
        <v>12104</v>
      </c>
    </row>
    <row r="26494">
      <c r="A26494" s="441">
        <v>45927.01771954861</v>
      </c>
      <c r="B26494" s="294" t="s">
        <v>2274</v>
      </c>
    </row>
    <row r="26495">
      <c r="A26495" s="441">
        <v>45927.01773216436</v>
      </c>
      <c r="B26495" s="294" t="s">
        <v>2275</v>
      </c>
    </row>
    <row r="26496">
      <c r="A26496" s="441">
        <v>45927.01774329861</v>
      </c>
      <c r="B26496" s="294" t="s">
        <v>2276</v>
      </c>
    </row>
    <row r="26497">
      <c r="A26497" s="441">
        <v>45927.01775803241</v>
      </c>
      <c r="B26497" s="294" t="s">
        <v>12044</v>
      </c>
    </row>
    <row r="26498">
      <c r="A26498" s="441">
        <v>45927.01776630787</v>
      </c>
      <c r="B26498" s="294" t="s">
        <v>12045</v>
      </c>
    </row>
    <row r="26499">
      <c r="A26499" s="441">
        <v>45927.0180563426</v>
      </c>
      <c r="B26499" s="294" t="s">
        <v>2342</v>
      </c>
    </row>
    <row r="26500">
      <c r="A26500" s="441">
        <v>45927.01809082176</v>
      </c>
      <c r="B26500" s="294" t="s">
        <v>12105</v>
      </c>
    </row>
    <row r="26501">
      <c r="A26501" s="441">
        <v>45927.018138506945</v>
      </c>
      <c r="B26501" s="294" t="s">
        <v>2280</v>
      </c>
    </row>
    <row r="26502">
      <c r="A26502" s="441">
        <v>45927.01815553241</v>
      </c>
      <c r="B26502" s="294" t="s">
        <v>2281</v>
      </c>
    </row>
    <row r="26503">
      <c r="A26503" s="441">
        <v>45927.01835627315</v>
      </c>
      <c r="B26503" s="294" t="s">
        <v>10102</v>
      </c>
    </row>
    <row r="26504">
      <c r="A26504" s="441">
        <v>45927.018360636575</v>
      </c>
      <c r="B26504" s="294" t="s">
        <v>2285</v>
      </c>
    </row>
    <row r="26505">
      <c r="A26505" s="441">
        <v>45927.018367083336</v>
      </c>
      <c r="B26505" s="294" t="s">
        <v>12106</v>
      </c>
    </row>
    <row r="26506">
      <c r="A26506" s="441">
        <v>45927.018377175926</v>
      </c>
      <c r="B26506" s="294" t="s">
        <v>12107</v>
      </c>
    </row>
    <row r="26507">
      <c r="A26507" s="441">
        <v>45927.25733357639</v>
      </c>
      <c r="B26507" s="294" t="s">
        <v>12108</v>
      </c>
    </row>
    <row r="26508">
      <c r="A26508" s="441">
        <v>45927.25747240741</v>
      </c>
      <c r="B26508" s="294" t="s">
        <v>12109</v>
      </c>
    </row>
    <row r="26509">
      <c r="A26509" s="441">
        <v>45927.25748306713</v>
      </c>
      <c r="B26509" s="294" t="s">
        <v>10102</v>
      </c>
    </row>
    <row r="26510">
      <c r="A26510" s="441">
        <v>45927.352244340276</v>
      </c>
      <c r="B26510" s="294" t="s">
        <v>12110</v>
      </c>
    </row>
    <row r="26511">
      <c r="A26511" s="441">
        <v>45927.35224836806</v>
      </c>
      <c r="B26511" s="294" t="s">
        <v>2260</v>
      </c>
    </row>
    <row r="26512">
      <c r="A26512" s="441">
        <v>45927.35225138889</v>
      </c>
      <c r="B26512" s="294" t="s">
        <v>2414</v>
      </c>
    </row>
    <row r="26513">
      <c r="A26513" s="441">
        <v>45927.352254259255</v>
      </c>
      <c r="B26513" s="294" t="s">
        <v>2264</v>
      </c>
    </row>
    <row r="26514">
      <c r="A26514" s="441">
        <v>45927.352483229166</v>
      </c>
      <c r="B26514" s="294" t="s">
        <v>12111</v>
      </c>
    </row>
    <row r="26515">
      <c r="A26515" s="441">
        <v>45927.35248596065</v>
      </c>
      <c r="B26515" s="294" t="s">
        <v>2260</v>
      </c>
    </row>
    <row r="26516">
      <c r="A26516" s="441">
        <v>45927.352488379634</v>
      </c>
      <c r="B26516" s="294" t="s">
        <v>2414</v>
      </c>
    </row>
    <row r="26517">
      <c r="A26517" s="441">
        <v>45927.352491157406</v>
      </c>
      <c r="B26517" s="294" t="s">
        <v>2264</v>
      </c>
    </row>
    <row r="26518">
      <c r="A26518" s="441">
        <v>45927.364117199075</v>
      </c>
      <c r="B26518" s="294" t="s">
        <v>12112</v>
      </c>
    </row>
    <row r="26519">
      <c r="A26519" s="441">
        <v>45927.36413140046</v>
      </c>
      <c r="B26519" s="294" t="s">
        <v>2426</v>
      </c>
    </row>
    <row r="26520">
      <c r="A26520" s="441">
        <v>45927.36414181713</v>
      </c>
      <c r="B26520" s="294" t="s">
        <v>2398</v>
      </c>
    </row>
    <row r="26521">
      <c r="A26521" s="441">
        <v>45927.36414924769</v>
      </c>
      <c r="B26521" s="294" t="s">
        <v>2399</v>
      </c>
    </row>
    <row r="26522">
      <c r="A26522" s="441">
        <v>45927.364163182865</v>
      </c>
      <c r="B26522" s="294" t="s">
        <v>2426</v>
      </c>
    </row>
    <row r="26523">
      <c r="A26523" s="441">
        <v>45927.36417217593</v>
      </c>
      <c r="B26523" s="294" t="s">
        <v>10102</v>
      </c>
    </row>
    <row r="26524">
      <c r="A26524" s="441">
        <v>45927.36419108797</v>
      </c>
      <c r="B26524" s="294" t="s">
        <v>12113</v>
      </c>
    </row>
    <row r="26525">
      <c r="A26525" s="441">
        <v>45927.36456215278</v>
      </c>
      <c r="B26525" s="294" t="s">
        <v>12114</v>
      </c>
    </row>
    <row r="26526">
      <c r="A26526" s="441">
        <v>45927.36457200232</v>
      </c>
      <c r="B26526" s="294" t="s">
        <v>2603</v>
      </c>
    </row>
    <row r="26527">
      <c r="A26527" s="441">
        <v>45927.364577534725</v>
      </c>
      <c r="B26527" s="294" t="s">
        <v>2398</v>
      </c>
    </row>
    <row r="26528">
      <c r="A26528" s="441">
        <v>45927.36458489583</v>
      </c>
      <c r="B26528" s="294" t="s">
        <v>2399</v>
      </c>
    </row>
    <row r="26529">
      <c r="A26529" s="441">
        <v>45927.36459484954</v>
      </c>
      <c r="B26529" s="294" t="s">
        <v>2603</v>
      </c>
    </row>
    <row r="26530">
      <c r="A26530" s="441">
        <v>45927.36460266204</v>
      </c>
      <c r="B26530" s="294" t="s">
        <v>10102</v>
      </c>
    </row>
    <row r="26531">
      <c r="A26531" s="441">
        <v>45927.364624375</v>
      </c>
      <c r="B26531" s="294" t="s">
        <v>12115</v>
      </c>
    </row>
    <row r="26532">
      <c r="A26532" s="441">
        <v>45927.36515868056</v>
      </c>
      <c r="B26532" s="294" t="s">
        <v>12116</v>
      </c>
    </row>
    <row r="26533">
      <c r="A26533" s="441">
        <v>45927.36516246528</v>
      </c>
      <c r="B26533" s="294" t="s">
        <v>2274</v>
      </c>
    </row>
    <row r="26534">
      <c r="A26534" s="441">
        <v>45927.36517045139</v>
      </c>
      <c r="B26534" s="294" t="s">
        <v>2603</v>
      </c>
    </row>
    <row r="26535">
      <c r="A26535" s="441">
        <v>45927.36517376157</v>
      </c>
      <c r="B26535" s="294" t="s">
        <v>2615</v>
      </c>
    </row>
    <row r="26536">
      <c r="A26536" s="441">
        <v>45927.36517711806</v>
      </c>
      <c r="B26536" s="294" t="s">
        <v>12044</v>
      </c>
    </row>
    <row r="26537">
      <c r="A26537" s="441">
        <v>45927.36518047454</v>
      </c>
      <c r="B26537" s="294" t="s">
        <v>12045</v>
      </c>
    </row>
    <row r="26538">
      <c r="A26538" s="441">
        <v>45927.36526265046</v>
      </c>
      <c r="B26538" s="294" t="s">
        <v>2342</v>
      </c>
    </row>
    <row r="26539">
      <c r="A26539" s="441">
        <v>45927.365276689816</v>
      </c>
      <c r="B26539" s="294" t="s">
        <v>12117</v>
      </c>
    </row>
    <row r="26540">
      <c r="A26540" s="441">
        <v>45927.365293842595</v>
      </c>
      <c r="B26540" s="294" t="s">
        <v>2280</v>
      </c>
    </row>
    <row r="26541">
      <c r="A26541" s="441">
        <v>45927.36531125</v>
      </c>
      <c r="B26541" s="294" t="s">
        <v>2281</v>
      </c>
    </row>
    <row r="26542">
      <c r="A26542" s="441">
        <v>45927.365384432866</v>
      </c>
      <c r="B26542" s="294" t="s">
        <v>10102</v>
      </c>
    </row>
    <row r="26543">
      <c r="A26543" s="441">
        <v>45927.365388136575</v>
      </c>
      <c r="B26543" s="294" t="s">
        <v>2285</v>
      </c>
    </row>
    <row r="26544">
      <c r="A26544" s="441">
        <v>45927.3653937037</v>
      </c>
      <c r="B26544" s="294" t="s">
        <v>12118</v>
      </c>
    </row>
    <row r="26545">
      <c r="A26545" s="441">
        <v>45927.365402881944</v>
      </c>
      <c r="B26545" s="294" t="s">
        <v>12119</v>
      </c>
    </row>
    <row r="26546">
      <c r="A26546" s="441">
        <v>45927.36569111111</v>
      </c>
      <c r="B26546" s="294" t="s">
        <v>12120</v>
      </c>
    </row>
    <row r="26547">
      <c r="A26547" s="441">
        <v>45927.365696249995</v>
      </c>
      <c r="B26547" s="294" t="s">
        <v>2274</v>
      </c>
    </row>
    <row r="26548">
      <c r="A26548" s="441">
        <v>45927.36570751158</v>
      </c>
      <c r="B26548" s="294" t="s">
        <v>2426</v>
      </c>
    </row>
    <row r="26549">
      <c r="A26549" s="441">
        <v>45927.365712175924</v>
      </c>
      <c r="B26549" s="294" t="s">
        <v>2429</v>
      </c>
    </row>
    <row r="26550">
      <c r="A26550" s="441">
        <v>45927.36571665509</v>
      </c>
      <c r="B26550" s="294" t="s">
        <v>12044</v>
      </c>
    </row>
    <row r="26551">
      <c r="A26551" s="441">
        <v>45927.365721168986</v>
      </c>
      <c r="B26551" s="294" t="s">
        <v>12045</v>
      </c>
    </row>
    <row r="26552">
      <c r="A26552" s="441">
        <v>45927.36586380787</v>
      </c>
      <c r="B26552" s="294" t="s">
        <v>2342</v>
      </c>
    </row>
    <row r="26553">
      <c r="A26553" s="441">
        <v>45927.36588440972</v>
      </c>
      <c r="B26553" s="294" t="s">
        <v>12121</v>
      </c>
    </row>
    <row r="26554">
      <c r="A26554" s="441">
        <v>45927.36590744213</v>
      </c>
      <c r="B26554" s="294" t="s">
        <v>2280</v>
      </c>
    </row>
    <row r="26555">
      <c r="A26555" s="441">
        <v>45927.36591789352</v>
      </c>
      <c r="B26555" s="294" t="s">
        <v>2281</v>
      </c>
    </row>
    <row r="26556">
      <c r="A26556" s="441">
        <v>45927.36601646991</v>
      </c>
      <c r="B26556" s="294" t="s">
        <v>10102</v>
      </c>
    </row>
    <row r="26557">
      <c r="A26557" s="441">
        <v>45927.36602100694</v>
      </c>
      <c r="B26557" s="294" t="s">
        <v>2285</v>
      </c>
    </row>
    <row r="26558">
      <c r="A26558" s="441">
        <v>45927.366030694444</v>
      </c>
      <c r="B26558" s="294" t="s">
        <v>12122</v>
      </c>
    </row>
    <row r="26559">
      <c r="A26559" s="441">
        <v>45927.366042326394</v>
      </c>
      <c r="B26559" s="294" t="s">
        <v>12123</v>
      </c>
    </row>
    <row r="26560">
      <c r="A26560" s="441">
        <v>45927.37507618056</v>
      </c>
      <c r="B26560" s="294" t="s">
        <v>2290</v>
      </c>
    </row>
    <row r="26561">
      <c r="A26561" s="441">
        <v>45927.37558304398</v>
      </c>
      <c r="B26561" s="294" t="s">
        <v>2658</v>
      </c>
    </row>
    <row r="26562">
      <c r="A26562" s="441">
        <v>45927.375589965275</v>
      </c>
      <c r="B26562" s="294" t="s">
        <v>3022</v>
      </c>
    </row>
    <row r="26563">
      <c r="A26563" s="441">
        <v>45927.37570329861</v>
      </c>
      <c r="B26563" s="294" t="s">
        <v>12124</v>
      </c>
    </row>
    <row r="26564">
      <c r="A26564" s="441">
        <v>45927.375722916666</v>
      </c>
      <c r="B26564" s="294" t="s">
        <v>12125</v>
      </c>
    </row>
    <row r="26565">
      <c r="A26565" s="441">
        <v>45927.3757380787</v>
      </c>
      <c r="B26565" s="294" t="s">
        <v>10102</v>
      </c>
    </row>
    <row r="26566">
      <c r="A26566" s="441">
        <v>45927.37574614583</v>
      </c>
      <c r="B26566" s="294" t="s">
        <v>10102</v>
      </c>
    </row>
    <row r="26567">
      <c r="A26567" s="441">
        <v>45927.480371365746</v>
      </c>
      <c r="B26567" s="294" t="s">
        <v>12126</v>
      </c>
    </row>
    <row r="26568">
      <c r="A26568" s="441">
        <v>45927.480374872684</v>
      </c>
      <c r="B26568" s="294" t="s">
        <v>2260</v>
      </c>
    </row>
    <row r="26569">
      <c r="A26569" s="441">
        <v>45927.480378356486</v>
      </c>
      <c r="B26569" s="294" t="s">
        <v>2447</v>
      </c>
    </row>
    <row r="26570">
      <c r="A26570" s="441">
        <v>45927.48038175926</v>
      </c>
      <c r="B26570" s="294" t="s">
        <v>2262</v>
      </c>
    </row>
    <row r="26571">
      <c r="A26571" s="441">
        <v>45927.48039039352</v>
      </c>
      <c r="B26571" s="294" t="s">
        <v>2448</v>
      </c>
    </row>
    <row r="26572">
      <c r="A26572" s="441">
        <v>45927.48040778935</v>
      </c>
      <c r="B26572" s="294" t="s">
        <v>2264</v>
      </c>
    </row>
    <row r="26573">
      <c r="A26573" s="441">
        <v>45927.480644675925</v>
      </c>
      <c r="B26573" s="294" t="s">
        <v>12127</v>
      </c>
    </row>
    <row r="26574">
      <c r="A26574" s="441">
        <v>45927.4806508912</v>
      </c>
      <c r="B26574" s="294" t="s">
        <v>2450</v>
      </c>
    </row>
    <row r="26575">
      <c r="A26575" s="441">
        <v>45927.48065459491</v>
      </c>
      <c r="B26575" s="294" t="s">
        <v>2451</v>
      </c>
    </row>
    <row r="26576">
      <c r="A26576" s="441">
        <v>45927.48066037037</v>
      </c>
      <c r="B26576" s="294" t="s">
        <v>12128</v>
      </c>
    </row>
    <row r="26577">
      <c r="A26577" s="441">
        <v>45927.48066596065</v>
      </c>
      <c r="B26577" s="294" t="s">
        <v>2450</v>
      </c>
    </row>
    <row r="26578">
      <c r="A26578" s="441">
        <v>45927.48067122685</v>
      </c>
      <c r="B26578" s="294" t="s">
        <v>10102</v>
      </c>
    </row>
    <row r="26579">
      <c r="A26579" s="441">
        <v>45927.480682650465</v>
      </c>
      <c r="B26579" s="294" t="s">
        <v>12129</v>
      </c>
    </row>
    <row r="26580">
      <c r="A26580" s="441">
        <v>45927.4810931713</v>
      </c>
      <c r="B26580" s="294" t="s">
        <v>12130</v>
      </c>
    </row>
    <row r="26581">
      <c r="A26581" s="441">
        <v>45927.48109667824</v>
      </c>
      <c r="B26581" s="294" t="s">
        <v>2274</v>
      </c>
    </row>
    <row r="26582">
      <c r="A26582" s="441">
        <v>45927.48110563657</v>
      </c>
      <c r="B26582" s="294" t="s">
        <v>2450</v>
      </c>
    </row>
    <row r="26583">
      <c r="A26583" s="441">
        <v>45927.48110929398</v>
      </c>
      <c r="B26583" s="294" t="s">
        <v>2455</v>
      </c>
    </row>
    <row r="26584">
      <c r="A26584" s="441">
        <v>45927.48111296297</v>
      </c>
      <c r="B26584" s="294" t="s">
        <v>12131</v>
      </c>
    </row>
    <row r="26585">
      <c r="A26585" s="441">
        <v>45927.48111634259</v>
      </c>
      <c r="B26585" s="294" t="s">
        <v>12132</v>
      </c>
    </row>
    <row r="26586">
      <c r="A26586" s="441">
        <v>45927.48120309028</v>
      </c>
      <c r="B26586" s="294" t="s">
        <v>2342</v>
      </c>
    </row>
    <row r="26587">
      <c r="A26587" s="441">
        <v>45927.48122451389</v>
      </c>
      <c r="B26587" s="294" t="s">
        <v>12133</v>
      </c>
    </row>
    <row r="26588">
      <c r="A26588" s="441">
        <v>45927.4812478588</v>
      </c>
      <c r="B26588" s="294" t="s">
        <v>2280</v>
      </c>
    </row>
    <row r="26589">
      <c r="A26589" s="441">
        <v>45927.4812574074</v>
      </c>
      <c r="B26589" s="294" t="s">
        <v>2281</v>
      </c>
    </row>
    <row r="26590">
      <c r="A26590" s="441">
        <v>45927.48135106482</v>
      </c>
      <c r="B26590" s="294" t="s">
        <v>10102</v>
      </c>
    </row>
    <row r="26591">
      <c r="A26591" s="441">
        <v>45927.48136340278</v>
      </c>
      <c r="B26591" s="294" t="s">
        <v>2285</v>
      </c>
    </row>
    <row r="26592">
      <c r="A26592" s="441">
        <v>45927.481377233795</v>
      </c>
      <c r="B26592" s="294" t="s">
        <v>12134</v>
      </c>
    </row>
    <row r="26593">
      <c r="A26593" s="441">
        <v>45927.48139032407</v>
      </c>
      <c r="B26593" s="294" t="s">
        <v>12135</v>
      </c>
    </row>
    <row r="26594">
      <c r="A26594" s="441">
        <v>45927.5077484838</v>
      </c>
      <c r="B26594" s="294" t="s">
        <v>12136</v>
      </c>
    </row>
    <row r="26595">
      <c r="A26595" s="441">
        <v>45927.50775534722</v>
      </c>
      <c r="B26595" s="294" t="s">
        <v>2260</v>
      </c>
    </row>
    <row r="26596">
      <c r="A26596" s="441">
        <v>45927.5077593287</v>
      </c>
      <c r="B26596" s="294" t="s">
        <v>2550</v>
      </c>
    </row>
    <row r="26597">
      <c r="A26597" s="441">
        <v>45927.50777517361</v>
      </c>
      <c r="B26597" s="294" t="s">
        <v>2264</v>
      </c>
    </row>
    <row r="26598">
      <c r="A26598" s="441">
        <v>45927.50785497685</v>
      </c>
      <c r="B26598" s="294" t="s">
        <v>12137</v>
      </c>
    </row>
    <row r="26599">
      <c r="A26599" s="441">
        <v>45927.50786747685</v>
      </c>
      <c r="B26599" s="294" t="s">
        <v>2260</v>
      </c>
    </row>
    <row r="26600">
      <c r="A26600" s="441">
        <v>45927.50788090278</v>
      </c>
      <c r="B26600" s="294" t="s">
        <v>2550</v>
      </c>
    </row>
    <row r="26601">
      <c r="A26601" s="441">
        <v>45927.507883865735</v>
      </c>
      <c r="B26601" s="294" t="s">
        <v>2264</v>
      </c>
    </row>
    <row r="26602">
      <c r="A26602" s="441">
        <v>45927.525730451394</v>
      </c>
      <c r="B26602" s="294" t="s">
        <v>12138</v>
      </c>
    </row>
    <row r="26603">
      <c r="A26603" s="441">
        <v>45927.52573436343</v>
      </c>
      <c r="B26603" s="294" t="s">
        <v>2260</v>
      </c>
    </row>
    <row r="26604">
      <c r="A26604" s="441">
        <v>45927.5257375463</v>
      </c>
      <c r="B26604" s="294" t="s">
        <v>2550</v>
      </c>
    </row>
    <row r="26605">
      <c r="A26605" s="441">
        <v>45927.525740717596</v>
      </c>
      <c r="B26605" s="294" t="s">
        <v>2264</v>
      </c>
    </row>
    <row r="26606">
      <c r="A26606" s="441">
        <v>45927.553777141206</v>
      </c>
      <c r="B26606" s="294" t="s">
        <v>12139</v>
      </c>
    </row>
    <row r="26607">
      <c r="A26607" s="441">
        <v>45927.55378263889</v>
      </c>
      <c r="B26607" s="294" t="s">
        <v>2260</v>
      </c>
    </row>
    <row r="26608">
      <c r="A26608" s="441">
        <v>45927.553787013894</v>
      </c>
      <c r="B26608" s="294" t="s">
        <v>2593</v>
      </c>
    </row>
    <row r="26609">
      <c r="A26609" s="441">
        <v>45927.55379189815</v>
      </c>
      <c r="B26609" s="294" t="s">
        <v>2264</v>
      </c>
    </row>
    <row r="26610">
      <c r="A26610" s="441">
        <v>45927.55422868056</v>
      </c>
      <c r="B26610" s="294" t="s">
        <v>12140</v>
      </c>
    </row>
    <row r="26611">
      <c r="A26611" s="441">
        <v>45927.55423137732</v>
      </c>
      <c r="B26611" s="294" t="s">
        <v>2260</v>
      </c>
    </row>
    <row r="26612">
      <c r="A26612" s="441">
        <v>45927.554233981486</v>
      </c>
      <c r="B26612" s="294" t="s">
        <v>2593</v>
      </c>
    </row>
    <row r="26613">
      <c r="A26613" s="441">
        <v>45927.55423681713</v>
      </c>
      <c r="B26613" s="294" t="s">
        <v>2264</v>
      </c>
    </row>
    <row r="26614">
      <c r="A26614" s="441">
        <v>45927.55460125</v>
      </c>
      <c r="B26614" s="294" t="s">
        <v>12141</v>
      </c>
    </row>
    <row r="26615">
      <c r="A26615" s="441">
        <v>45927.55460501157</v>
      </c>
      <c r="B26615" s="294" t="s">
        <v>2260</v>
      </c>
    </row>
    <row r="26616">
      <c r="A26616" s="441">
        <v>45927.55460898148</v>
      </c>
      <c r="B26616" s="294" t="s">
        <v>2593</v>
      </c>
    </row>
    <row r="26617">
      <c r="A26617" s="441">
        <v>45927.55461230324</v>
      </c>
      <c r="B26617" s="294" t="s">
        <v>2264</v>
      </c>
    </row>
    <row r="26618">
      <c r="A26618" s="441">
        <v>45927.758389270835</v>
      </c>
      <c r="B26618" s="294" t="s">
        <v>11620</v>
      </c>
    </row>
    <row r="26619">
      <c r="A26619" s="441">
        <v>45927.75840356482</v>
      </c>
      <c r="B26619" s="294" t="s">
        <v>10102</v>
      </c>
    </row>
    <row r="26620">
      <c r="A26620" s="441">
        <v>45927.75843943287</v>
      </c>
      <c r="B26620" s="294" t="s">
        <v>10102</v>
      </c>
    </row>
    <row r="26621">
      <c r="A26621" s="441">
        <v>45927.75846473379</v>
      </c>
      <c r="B26621" s="294" t="s">
        <v>10102</v>
      </c>
    </row>
    <row r="26622">
      <c r="A26622" s="441">
        <v>45927.758469039356</v>
      </c>
      <c r="B26622" s="294" t="s">
        <v>11621</v>
      </c>
    </row>
    <row r="26623">
      <c r="A26623" s="441">
        <v>45927.75847759259</v>
      </c>
      <c r="B26623" s="294" t="s">
        <v>10116</v>
      </c>
    </row>
    <row r="26624">
      <c r="A26624" s="441">
        <v>45927.75848379629</v>
      </c>
      <c r="B26624" s="294" t="s">
        <v>10102</v>
      </c>
    </row>
    <row r="26625">
      <c r="A26625" s="441">
        <v>45927.75848805555</v>
      </c>
      <c r="B26625" s="294" t="s">
        <v>10117</v>
      </c>
    </row>
    <row r="26626">
      <c r="A26626" s="441">
        <v>45927.77353751157</v>
      </c>
      <c r="B26626" s="294" t="s">
        <v>12142</v>
      </c>
    </row>
    <row r="26627">
      <c r="A26627" s="441">
        <v>45927.77354189815</v>
      </c>
      <c r="B26627" s="294" t="s">
        <v>2260</v>
      </c>
    </row>
    <row r="26628">
      <c r="A26628" s="441">
        <v>45927.77354547454</v>
      </c>
      <c r="B26628" s="294" t="s">
        <v>2593</v>
      </c>
    </row>
    <row r="26629">
      <c r="A26629" s="441">
        <v>45927.77354850694</v>
      </c>
      <c r="B26629" s="294" t="s">
        <v>2264</v>
      </c>
    </row>
    <row r="26630">
      <c r="A26630" s="441">
        <v>45927.82989741898</v>
      </c>
      <c r="B26630" s="294" t="s">
        <v>12143</v>
      </c>
    </row>
    <row r="26631">
      <c r="A26631" s="441">
        <v>45927.82990217593</v>
      </c>
      <c r="B26631" s="294" t="s">
        <v>2260</v>
      </c>
    </row>
    <row r="26632">
      <c r="A26632" s="441">
        <v>45927.82990599537</v>
      </c>
      <c r="B26632" s="294" t="s">
        <v>2323</v>
      </c>
    </row>
    <row r="26633">
      <c r="A26633" s="441">
        <v>45927.829909884254</v>
      </c>
      <c r="B26633" s="294" t="s">
        <v>2262</v>
      </c>
    </row>
    <row r="26634">
      <c r="A26634" s="441">
        <v>45927.82993127315</v>
      </c>
      <c r="B26634" s="294" t="s">
        <v>2324</v>
      </c>
    </row>
    <row r="26635">
      <c r="A26635" s="441">
        <v>45927.8299462963</v>
      </c>
      <c r="B26635" s="294" t="s">
        <v>2264</v>
      </c>
    </row>
    <row r="26636">
      <c r="A26636" s="441">
        <v>45927.83044634259</v>
      </c>
      <c r="B26636" s="294" t="s">
        <v>12144</v>
      </c>
    </row>
    <row r="26637">
      <c r="A26637" s="441">
        <v>45927.83045013889</v>
      </c>
      <c r="B26637" s="294" t="s">
        <v>2260</v>
      </c>
    </row>
    <row r="26638">
      <c r="A26638" s="441">
        <v>45927.83045383102</v>
      </c>
      <c r="B26638" s="294" t="s">
        <v>6121</v>
      </c>
    </row>
    <row r="26639">
      <c r="A26639" s="441">
        <v>45927.83045789352</v>
      </c>
      <c r="B26639" s="294" t="s">
        <v>2262</v>
      </c>
    </row>
    <row r="26640">
      <c r="A26640" s="441">
        <v>45927.830472974536</v>
      </c>
      <c r="B26640" s="294" t="s">
        <v>6122</v>
      </c>
    </row>
    <row r="26641">
      <c r="A26641" s="441">
        <v>45927.830498483796</v>
      </c>
      <c r="B26641" s="294" t="s">
        <v>2264</v>
      </c>
    </row>
    <row r="26642">
      <c r="A26642" s="441">
        <v>45927.83094157407</v>
      </c>
      <c r="B26642" s="294" t="s">
        <v>12145</v>
      </c>
    </row>
    <row r="26643">
      <c r="A26643" s="441">
        <v>45927.830954108795</v>
      </c>
      <c r="B26643" s="294" t="s">
        <v>3507</v>
      </c>
    </row>
    <row r="26644">
      <c r="A26644" s="441">
        <v>45927.83095855324</v>
      </c>
      <c r="B26644" s="294" t="s">
        <v>12146</v>
      </c>
    </row>
    <row r="26645">
      <c r="A26645" s="441">
        <v>45927.83095916666</v>
      </c>
      <c r="B26645" s="294" t="s">
        <v>3508</v>
      </c>
    </row>
    <row r="26646">
      <c r="A26646" s="441">
        <v>45927.83096765046</v>
      </c>
      <c r="B26646" s="294" t="s">
        <v>12147</v>
      </c>
    </row>
    <row r="26647">
      <c r="A26647" s="441">
        <v>45927.83097643519</v>
      </c>
      <c r="B26647" s="294" t="s">
        <v>2340</v>
      </c>
    </row>
    <row r="26648">
      <c r="A26648" s="441">
        <v>45927.830977627316</v>
      </c>
      <c r="B26648" s="294" t="s">
        <v>3507</v>
      </c>
    </row>
    <row r="26649">
      <c r="A26649" s="441">
        <v>45927.83098143518</v>
      </c>
      <c r="B26649" s="294" t="s">
        <v>2677</v>
      </c>
    </row>
    <row r="26650">
      <c r="A26650" s="441">
        <v>45927.830987002315</v>
      </c>
      <c r="B26650" s="294" t="s">
        <v>10102</v>
      </c>
    </row>
    <row r="26651">
      <c r="A26651" s="441">
        <v>45927.83098846065</v>
      </c>
      <c r="B26651" s="294" t="s">
        <v>12148</v>
      </c>
    </row>
    <row r="26652">
      <c r="A26652" s="441">
        <v>45927.83099665509</v>
      </c>
      <c r="B26652" s="294" t="s">
        <v>2340</v>
      </c>
    </row>
    <row r="26653">
      <c r="A26653" s="441">
        <v>45927.83100193287</v>
      </c>
      <c r="B26653" s="294" t="s">
        <v>10102</v>
      </c>
    </row>
    <row r="26654">
      <c r="A26654" s="441">
        <v>45927.83100494213</v>
      </c>
      <c r="B26654" s="294" t="s">
        <v>12149</v>
      </c>
    </row>
    <row r="26655">
      <c r="A26655" s="441">
        <v>45927.831012662034</v>
      </c>
      <c r="B26655" s="294" t="s">
        <v>12150</v>
      </c>
    </row>
    <row r="26656">
      <c r="A26656" s="441">
        <v>45927.83206871527</v>
      </c>
      <c r="B26656" s="294" t="s">
        <v>12151</v>
      </c>
    </row>
    <row r="26657">
      <c r="A26657" s="441">
        <v>45927.83207350694</v>
      </c>
      <c r="B26657" s="294" t="s">
        <v>2274</v>
      </c>
    </row>
    <row r="26658">
      <c r="A26658" s="441">
        <v>45927.83210291667</v>
      </c>
      <c r="B26658" s="294" t="s">
        <v>3507</v>
      </c>
    </row>
    <row r="26659">
      <c r="A26659" s="441">
        <v>45927.83210694444</v>
      </c>
      <c r="B26659" s="294" t="s">
        <v>3512</v>
      </c>
    </row>
    <row r="26660">
      <c r="A26660" s="441">
        <v>45927.83211125</v>
      </c>
      <c r="B26660" s="294" t="s">
        <v>12131</v>
      </c>
    </row>
    <row r="26661">
      <c r="A26661" s="441">
        <v>45927.832116053236</v>
      </c>
      <c r="B26661" s="294" t="s">
        <v>12132</v>
      </c>
    </row>
    <row r="26662">
      <c r="A26662" s="441">
        <v>45927.83223392361</v>
      </c>
      <c r="B26662" s="294" t="s">
        <v>2342</v>
      </c>
    </row>
    <row r="26663">
      <c r="A26663" s="441">
        <v>45927.83227460648</v>
      </c>
      <c r="B26663" s="294" t="s">
        <v>12152</v>
      </c>
    </row>
    <row r="26664">
      <c r="A26664" s="441">
        <v>45927.83230951389</v>
      </c>
      <c r="B26664" s="294" t="s">
        <v>2280</v>
      </c>
    </row>
    <row r="26665">
      <c r="A26665" s="441">
        <v>45927.832323703704</v>
      </c>
      <c r="B26665" s="294" t="s">
        <v>2281</v>
      </c>
    </row>
    <row r="26666">
      <c r="A26666" s="441">
        <v>45927.83247125</v>
      </c>
      <c r="B26666" s="294" t="s">
        <v>12153</v>
      </c>
    </row>
    <row r="26667">
      <c r="A26667" s="441">
        <v>45927.832479652774</v>
      </c>
      <c r="B26667" s="294" t="s">
        <v>2274</v>
      </c>
    </row>
    <row r="26668">
      <c r="A26668" s="441">
        <v>45927.83249532407</v>
      </c>
      <c r="B26668" s="294" t="s">
        <v>2340</v>
      </c>
    </row>
    <row r="26669">
      <c r="A26669" s="441">
        <v>45927.83250091435</v>
      </c>
      <c r="B26669" s="294" t="s">
        <v>2341</v>
      </c>
    </row>
    <row r="26670">
      <c r="A26670" s="441">
        <v>45927.83250418981</v>
      </c>
      <c r="B26670" s="294" t="s">
        <v>10102</v>
      </c>
    </row>
    <row r="26671">
      <c r="A26671" s="441">
        <v>45927.83250682871</v>
      </c>
      <c r="B26671" s="294" t="s">
        <v>12131</v>
      </c>
    </row>
    <row r="26672">
      <c r="A26672" s="441">
        <v>45927.832508900465</v>
      </c>
      <c r="B26672" s="294" t="s">
        <v>2285</v>
      </c>
    </row>
    <row r="26673">
      <c r="A26673" s="441">
        <v>45927.83251289352</v>
      </c>
      <c r="B26673" s="294" t="s">
        <v>12132</v>
      </c>
    </row>
    <row r="26674">
      <c r="A26674" s="441">
        <v>45927.83251436343</v>
      </c>
      <c r="B26674" s="294" t="s">
        <v>12154</v>
      </c>
    </row>
    <row r="26675">
      <c r="A26675" s="441">
        <v>45927.83252763889</v>
      </c>
      <c r="B26675" s="294" t="s">
        <v>12155</v>
      </c>
    </row>
    <row r="26676">
      <c r="A26676" s="441">
        <v>45927.83271030092</v>
      </c>
      <c r="B26676" s="294" t="s">
        <v>2342</v>
      </c>
    </row>
    <row r="26677">
      <c r="A26677" s="441">
        <v>45927.83274957176</v>
      </c>
      <c r="B26677" s="294" t="s">
        <v>12156</v>
      </c>
    </row>
    <row r="26678">
      <c r="A26678" s="441">
        <v>45927.83279097222</v>
      </c>
      <c r="B26678" s="294" t="s">
        <v>2280</v>
      </c>
    </row>
    <row r="26679">
      <c r="A26679" s="441">
        <v>45927.83280403935</v>
      </c>
      <c r="B26679" s="294" t="s">
        <v>2281</v>
      </c>
    </row>
    <row r="26680">
      <c r="A26680" s="441">
        <v>45927.832943807865</v>
      </c>
      <c r="B26680" s="294" t="s">
        <v>10102</v>
      </c>
    </row>
    <row r="26681">
      <c r="A26681" s="441">
        <v>45927.83295134259</v>
      </c>
      <c r="B26681" s="294" t="s">
        <v>2285</v>
      </c>
    </row>
    <row r="26682">
      <c r="A26682" s="441">
        <v>45927.832959050924</v>
      </c>
      <c r="B26682" s="294" t="s">
        <v>12157</v>
      </c>
    </row>
    <row r="26683">
      <c r="A26683" s="441">
        <v>45927.832972523145</v>
      </c>
      <c r="B26683" s="294" t="s">
        <v>12158</v>
      </c>
    </row>
    <row r="26684">
      <c r="A26684" s="441">
        <v>45927.8483383912</v>
      </c>
      <c r="B26684" s="294" t="s">
        <v>12159</v>
      </c>
    </row>
    <row r="26685">
      <c r="A26685" s="441">
        <v>45927.848347164356</v>
      </c>
      <c r="B26685" s="294" t="s">
        <v>2260</v>
      </c>
    </row>
    <row r="26686">
      <c r="A26686" s="441">
        <v>45927.848351203706</v>
      </c>
      <c r="B26686" s="294" t="s">
        <v>2593</v>
      </c>
    </row>
    <row r="26687">
      <c r="A26687" s="441">
        <v>45927.84835483796</v>
      </c>
      <c r="B26687" s="294" t="s">
        <v>2262</v>
      </c>
    </row>
    <row r="26688">
      <c r="A26688" s="441">
        <v>45927.848370162035</v>
      </c>
      <c r="B26688" s="294" t="s">
        <v>2668</v>
      </c>
    </row>
    <row r="26689">
      <c r="A26689" s="441">
        <v>45927.84839712963</v>
      </c>
      <c r="B26689" s="294" t="s">
        <v>2264</v>
      </c>
    </row>
    <row r="26690">
      <c r="A26690" s="441">
        <v>45927.84881269676</v>
      </c>
      <c r="B26690" s="294" t="s">
        <v>12160</v>
      </c>
    </row>
    <row r="26691">
      <c r="A26691" s="441">
        <v>45927.84881769676</v>
      </c>
      <c r="B26691" s="294" t="s">
        <v>2260</v>
      </c>
    </row>
    <row r="26692">
      <c r="A26692" s="441">
        <v>45927.848821064814</v>
      </c>
      <c r="B26692" s="294" t="s">
        <v>2593</v>
      </c>
    </row>
    <row r="26693">
      <c r="A26693" s="441">
        <v>45927.84882554398</v>
      </c>
      <c r="B26693" s="294" t="s">
        <v>2264</v>
      </c>
    </row>
    <row r="26694">
      <c r="A26694" s="441">
        <v>45927.91644417824</v>
      </c>
      <c r="B26694" s="294" t="s">
        <v>12161</v>
      </c>
    </row>
    <row r="26695">
      <c r="A26695" s="441">
        <v>45927.916448738426</v>
      </c>
      <c r="B26695" s="294" t="s">
        <v>2260</v>
      </c>
    </row>
    <row r="26696">
      <c r="A26696" s="441">
        <v>45927.91645311343</v>
      </c>
      <c r="B26696" s="294" t="s">
        <v>2550</v>
      </c>
    </row>
    <row r="26697">
      <c r="A26697" s="441">
        <v>45927.91645671296</v>
      </c>
      <c r="B26697" s="294" t="s">
        <v>2262</v>
      </c>
    </row>
    <row r="26698">
      <c r="A26698" s="441">
        <v>45927.916472847224</v>
      </c>
      <c r="B26698" s="294" t="s">
        <v>11839</v>
      </c>
    </row>
    <row r="26699">
      <c r="A26699" s="441">
        <v>45927.91648817129</v>
      </c>
      <c r="B26699" s="294" t="s">
        <v>2264</v>
      </c>
    </row>
    <row r="26700">
      <c r="A26700" s="441">
        <v>45927.91695300926</v>
      </c>
      <c r="B26700" s="294" t="s">
        <v>12162</v>
      </c>
    </row>
    <row r="26701">
      <c r="A26701" s="441">
        <v>45927.91696232639</v>
      </c>
      <c r="B26701" s="294" t="s">
        <v>2553</v>
      </c>
    </row>
    <row r="26702">
      <c r="A26702" s="441">
        <v>45927.91696739584</v>
      </c>
      <c r="B26702" s="294" t="s">
        <v>2554</v>
      </c>
    </row>
    <row r="26703">
      <c r="A26703" s="441">
        <v>45927.91698072916</v>
      </c>
      <c r="B26703" s="294" t="s">
        <v>12163</v>
      </c>
    </row>
    <row r="26704">
      <c r="A26704" s="441">
        <v>45927.91699121528</v>
      </c>
      <c r="B26704" s="294" t="s">
        <v>2553</v>
      </c>
    </row>
    <row r="26705">
      <c r="A26705" s="441">
        <v>45927.91702828703</v>
      </c>
      <c r="B26705" s="294" t="s">
        <v>10102</v>
      </c>
    </row>
    <row r="26706">
      <c r="A26706" s="441">
        <v>45927.91704141204</v>
      </c>
      <c r="B26706" s="294" t="s">
        <v>12164</v>
      </c>
    </row>
    <row r="26707">
      <c r="A26707" s="441">
        <v>45927.91804710648</v>
      </c>
      <c r="B26707" s="294" t="s">
        <v>12165</v>
      </c>
    </row>
    <row r="26708">
      <c r="A26708" s="441">
        <v>45927.91805091435</v>
      </c>
      <c r="B26708" s="294" t="s">
        <v>2274</v>
      </c>
    </row>
    <row r="26709">
      <c r="A26709" s="441">
        <v>45927.918062233795</v>
      </c>
      <c r="B26709" s="294" t="s">
        <v>2553</v>
      </c>
    </row>
    <row r="26710">
      <c r="A26710" s="441">
        <v>45927.91806576389</v>
      </c>
      <c r="B26710" s="294" t="s">
        <v>2558</v>
      </c>
    </row>
    <row r="26711">
      <c r="A26711" s="441">
        <v>45927.91806964121</v>
      </c>
      <c r="B26711" s="294" t="s">
        <v>12131</v>
      </c>
    </row>
    <row r="26712">
      <c r="A26712" s="441">
        <v>45927.91807302083</v>
      </c>
      <c r="B26712" s="294" t="s">
        <v>12132</v>
      </c>
    </row>
    <row r="26713">
      <c r="A26713" s="441">
        <v>45927.91813309028</v>
      </c>
      <c r="B26713" s="294" t="s">
        <v>2278</v>
      </c>
    </row>
    <row r="26714">
      <c r="A26714" s="441">
        <v>45927.918149108795</v>
      </c>
      <c r="B26714" s="294" t="s">
        <v>12166</v>
      </c>
    </row>
    <row r="26715">
      <c r="A26715" s="441">
        <v>45927.918162291666</v>
      </c>
      <c r="B26715" s="294" t="s">
        <v>2280</v>
      </c>
    </row>
    <row r="26716">
      <c r="A26716" s="441">
        <v>45927.91817429398</v>
      </c>
      <c r="B26716" s="294" t="s">
        <v>2281</v>
      </c>
    </row>
    <row r="26717">
      <c r="A26717" s="441">
        <v>45927.918229629635</v>
      </c>
      <c r="B26717" s="294" t="s">
        <v>10102</v>
      </c>
    </row>
    <row r="26718">
      <c r="A26718" s="441">
        <v>45927.9182330787</v>
      </c>
      <c r="B26718" s="294" t="s">
        <v>2285</v>
      </c>
    </row>
    <row r="26719">
      <c r="A26719" s="441">
        <v>45927.91823784722</v>
      </c>
      <c r="B26719" s="294" t="s">
        <v>12167</v>
      </c>
    </row>
    <row r="26720">
      <c r="A26720" s="441">
        <v>45927.918245567125</v>
      </c>
      <c r="B26720" s="294" t="s">
        <v>12168</v>
      </c>
    </row>
    <row r="26721">
      <c r="A26721" s="441">
        <v>45927.948592280096</v>
      </c>
      <c r="B26721" s="294" t="s">
        <v>12169</v>
      </c>
    </row>
    <row r="26722">
      <c r="A26722" s="441">
        <v>45927.948595625</v>
      </c>
      <c r="B26722" s="294" t="s">
        <v>2260</v>
      </c>
    </row>
    <row r="26723">
      <c r="A26723" s="441">
        <v>45927.948598703704</v>
      </c>
      <c r="B26723" s="294" t="s">
        <v>2414</v>
      </c>
    </row>
    <row r="26724">
      <c r="A26724" s="441">
        <v>45927.94860153935</v>
      </c>
      <c r="B26724" s="294" t="s">
        <v>2264</v>
      </c>
    </row>
    <row r="26725">
      <c r="A26725" s="441">
        <v>45927.948744293986</v>
      </c>
      <c r="B26725" s="294" t="s">
        <v>12170</v>
      </c>
    </row>
    <row r="26726">
      <c r="A26726" s="441">
        <v>45927.94874797454</v>
      </c>
      <c r="B26726" s="294" t="s">
        <v>2260</v>
      </c>
    </row>
    <row r="26727">
      <c r="A26727" s="441">
        <v>45927.948750787036</v>
      </c>
      <c r="B26727" s="294" t="s">
        <v>2414</v>
      </c>
    </row>
    <row r="26728">
      <c r="A26728" s="441">
        <v>45927.948753460645</v>
      </c>
      <c r="B26728" s="294" t="s">
        <v>2264</v>
      </c>
    </row>
    <row r="26729">
      <c r="A26729" s="441">
        <v>45927.948935416665</v>
      </c>
      <c r="B26729" s="294" t="s">
        <v>12171</v>
      </c>
    </row>
    <row r="26730">
      <c r="A26730" s="441">
        <v>45927.94893820602</v>
      </c>
      <c r="B26730" s="294" t="s">
        <v>2260</v>
      </c>
    </row>
    <row r="26731">
      <c r="A26731" s="441">
        <v>45927.948941215276</v>
      </c>
      <c r="B26731" s="294" t="s">
        <v>2414</v>
      </c>
    </row>
    <row r="26732">
      <c r="A26732" s="441">
        <v>45927.94894393519</v>
      </c>
      <c r="B26732" s="294" t="s">
        <v>2264</v>
      </c>
    </row>
    <row r="26733">
      <c r="A26733" s="441">
        <v>45927.94921481481</v>
      </c>
      <c r="B26733" s="294" t="s">
        <v>12172</v>
      </c>
    </row>
    <row r="26734">
      <c r="A26734" s="441">
        <v>45927.94921909722</v>
      </c>
      <c r="B26734" s="294" t="s">
        <v>2260</v>
      </c>
    </row>
    <row r="26735">
      <c r="A26735" s="441">
        <v>45927.949223194446</v>
      </c>
      <c r="B26735" s="294" t="s">
        <v>2414</v>
      </c>
    </row>
    <row r="26736">
      <c r="A26736" s="441">
        <v>45927.94922826389</v>
      </c>
      <c r="B26736" s="294" t="s">
        <v>2264</v>
      </c>
    </row>
    <row r="26737">
      <c r="A26737" s="441">
        <v>45927.9493913426</v>
      </c>
      <c r="B26737" s="294" t="s">
        <v>12173</v>
      </c>
    </row>
    <row r="26738">
      <c r="A26738" s="441">
        <v>45927.949396365744</v>
      </c>
      <c r="B26738" s="294" t="s">
        <v>2260</v>
      </c>
    </row>
    <row r="26739">
      <c r="A26739" s="441">
        <v>45927.949400439815</v>
      </c>
      <c r="B26739" s="294" t="s">
        <v>2414</v>
      </c>
    </row>
    <row r="26740">
      <c r="A26740" s="441">
        <v>45927.94940452546</v>
      </c>
      <c r="B26740" s="294" t="s">
        <v>2264</v>
      </c>
    </row>
    <row r="26741">
      <c r="A26741" s="441">
        <v>45927.98093515047</v>
      </c>
      <c r="B26741" s="294" t="s">
        <v>12174</v>
      </c>
    </row>
    <row r="26742">
      <c r="A26742" s="441">
        <v>45927.98096223379</v>
      </c>
      <c r="B26742" s="294" t="s">
        <v>2828</v>
      </c>
    </row>
    <row r="26743">
      <c r="A26743" s="441">
        <v>45927.98097344907</v>
      </c>
      <c r="B26743" s="294" t="s">
        <v>2565</v>
      </c>
    </row>
    <row r="26744">
      <c r="A26744" s="441">
        <v>45927.98098030093</v>
      </c>
      <c r="B26744" s="294" t="s">
        <v>12175</v>
      </c>
    </row>
    <row r="26745">
      <c r="A26745" s="441">
        <v>45927.98098800926</v>
      </c>
      <c r="B26745" s="294" t="s">
        <v>2828</v>
      </c>
    </row>
    <row r="26746">
      <c r="A26746" s="441">
        <v>45927.980998032406</v>
      </c>
      <c r="B26746" s="294" t="s">
        <v>10102</v>
      </c>
    </row>
    <row r="26747">
      <c r="A26747" s="441">
        <v>45927.981019583334</v>
      </c>
      <c r="B26747" s="294" t="s">
        <v>12176</v>
      </c>
    </row>
    <row r="26748">
      <c r="A26748" s="441">
        <v>45927.9818362963</v>
      </c>
      <c r="B26748" s="294" t="s">
        <v>12177</v>
      </c>
    </row>
    <row r="26749">
      <c r="A26749" s="441">
        <v>45927.98184616899</v>
      </c>
      <c r="B26749" s="294" t="s">
        <v>2274</v>
      </c>
    </row>
    <row r="26750">
      <c r="A26750" s="441">
        <v>45927.98185130787</v>
      </c>
      <c r="B26750" s="294" t="s">
        <v>2828</v>
      </c>
    </row>
    <row r="26751">
      <c r="A26751" s="441">
        <v>45927.9818534838</v>
      </c>
      <c r="B26751" s="294" t="s">
        <v>2832</v>
      </c>
    </row>
    <row r="26752">
      <c r="A26752" s="441">
        <v>45927.98185549768</v>
      </c>
      <c r="B26752" s="294" t="s">
        <v>12131</v>
      </c>
    </row>
    <row r="26753">
      <c r="A26753" s="441">
        <v>45927.98185758102</v>
      </c>
      <c r="B26753" s="294" t="s">
        <v>12132</v>
      </c>
    </row>
    <row r="26754">
      <c r="A26754" s="441">
        <v>45927.981977777774</v>
      </c>
      <c r="B26754" s="294" t="s">
        <v>2278</v>
      </c>
    </row>
    <row r="26755">
      <c r="A26755" s="441">
        <v>45927.9819868287</v>
      </c>
      <c r="B26755" s="294" t="s">
        <v>12178</v>
      </c>
    </row>
    <row r="26756">
      <c r="A26756" s="441">
        <v>45927.98202847222</v>
      </c>
      <c r="B26756" s="294" t="s">
        <v>2280</v>
      </c>
    </row>
    <row r="26757">
      <c r="A26757" s="441">
        <v>45927.98203385416</v>
      </c>
      <c r="B26757" s="294" t="s">
        <v>2281</v>
      </c>
    </row>
    <row r="26758">
      <c r="A26758" s="441">
        <v>45927.982141608794</v>
      </c>
      <c r="B26758" s="294" t="s">
        <v>10102</v>
      </c>
    </row>
    <row r="26759">
      <c r="A26759" s="441">
        <v>45927.982143506946</v>
      </c>
      <c r="B26759" s="294" t="s">
        <v>2285</v>
      </c>
    </row>
    <row r="26760">
      <c r="A26760" s="441">
        <v>45927.982148043986</v>
      </c>
      <c r="B26760" s="294" t="s">
        <v>12179</v>
      </c>
    </row>
    <row r="26761">
      <c r="A26761" s="441">
        <v>45927.982153460645</v>
      </c>
      <c r="B26761" s="294" t="s">
        <v>12180</v>
      </c>
    </row>
    <row r="26762">
      <c r="A26762" s="441">
        <v>45927.991088842595</v>
      </c>
      <c r="B26762" s="294" t="s">
        <v>12181</v>
      </c>
    </row>
    <row r="26763">
      <c r="A26763" s="441">
        <v>45927.991095046295</v>
      </c>
      <c r="B26763" s="294" t="s">
        <v>2839</v>
      </c>
    </row>
    <row r="26764">
      <c r="A26764" s="441">
        <v>45927.99110893518</v>
      </c>
      <c r="B26764" s="294" t="s">
        <v>2565</v>
      </c>
    </row>
    <row r="26765">
      <c r="A26765" s="441">
        <v>45927.991118425925</v>
      </c>
      <c r="B26765" s="294" t="s">
        <v>12182</v>
      </c>
    </row>
    <row r="26766">
      <c r="A26766" s="441">
        <v>45927.991137523146</v>
      </c>
      <c r="B26766" s="294" t="s">
        <v>2839</v>
      </c>
    </row>
    <row r="26767">
      <c r="A26767" s="441">
        <v>45927.99114449074</v>
      </c>
      <c r="B26767" s="294" t="s">
        <v>10102</v>
      </c>
    </row>
    <row r="26768">
      <c r="A26768" s="441">
        <v>45927.99116103009</v>
      </c>
      <c r="B26768" s="294" t="s">
        <v>12183</v>
      </c>
    </row>
    <row r="26769">
      <c r="A26769" s="441">
        <v>45927.99244178241</v>
      </c>
      <c r="B26769" s="294" t="s">
        <v>12184</v>
      </c>
    </row>
    <row r="26770">
      <c r="A26770" s="441">
        <v>45927.99244430556</v>
      </c>
      <c r="B26770" s="294" t="s">
        <v>2274</v>
      </c>
    </row>
    <row r="26771">
      <c r="A26771" s="441">
        <v>45927.992449791665</v>
      </c>
      <c r="B26771" s="294" t="s">
        <v>2839</v>
      </c>
    </row>
    <row r="26772">
      <c r="A26772" s="441">
        <v>45927.992452175924</v>
      </c>
      <c r="B26772" s="294" t="s">
        <v>2843</v>
      </c>
    </row>
    <row r="26773">
      <c r="A26773" s="441">
        <v>45927.99245476852</v>
      </c>
      <c r="B26773" s="294" t="s">
        <v>12131</v>
      </c>
    </row>
    <row r="26774">
      <c r="A26774" s="441">
        <v>45927.992456990745</v>
      </c>
      <c r="B26774" s="294" t="s">
        <v>12132</v>
      </c>
    </row>
    <row r="26775">
      <c r="A26775" s="441">
        <v>45927.99252576389</v>
      </c>
      <c r="B26775" s="294" t="s">
        <v>2374</v>
      </c>
    </row>
    <row r="26776">
      <c r="A26776" s="441">
        <v>45927.992536481484</v>
      </c>
      <c r="B26776" s="294" t="s">
        <v>12185</v>
      </c>
    </row>
    <row r="26777">
      <c r="A26777" s="441">
        <v>45927.99255260416</v>
      </c>
      <c r="B26777" s="294" t="s">
        <v>2280</v>
      </c>
    </row>
    <row r="26778">
      <c r="A26778" s="441">
        <v>45927.992558240745</v>
      </c>
      <c r="B26778" s="294" t="s">
        <v>2281</v>
      </c>
    </row>
    <row r="26779">
      <c r="A26779" s="441">
        <v>45927.99261284722</v>
      </c>
      <c r="B26779" s="294" t="s">
        <v>10102</v>
      </c>
    </row>
    <row r="26780">
      <c r="A26780" s="441">
        <v>45927.99261508102</v>
      </c>
      <c r="B26780" s="294" t="s">
        <v>2285</v>
      </c>
    </row>
    <row r="26781">
      <c r="A26781" s="441">
        <v>45927.992618275464</v>
      </c>
      <c r="B26781" s="294" t="s">
        <v>12186</v>
      </c>
    </row>
    <row r="26782">
      <c r="A26782" s="441">
        <v>45927.99262348379</v>
      </c>
      <c r="B26782" s="294" t="s">
        <v>12187</v>
      </c>
    </row>
    <row r="26783">
      <c r="A26783" s="441">
        <v>45928.2366154051</v>
      </c>
      <c r="B26783" s="294" t="s">
        <v>12188</v>
      </c>
    </row>
    <row r="26784">
      <c r="A26784" s="441">
        <v>45928.23663033565</v>
      </c>
      <c r="B26784" s="294" t="s">
        <v>2625</v>
      </c>
    </row>
    <row r="26785">
      <c r="A26785" s="441">
        <v>45928.23665136574</v>
      </c>
      <c r="B26785" s="294" t="s">
        <v>2398</v>
      </c>
    </row>
    <row r="26786">
      <c r="A26786" s="441">
        <v>45928.236659166665</v>
      </c>
      <c r="B26786" s="294" t="s">
        <v>2399</v>
      </c>
    </row>
    <row r="26787">
      <c r="A26787" s="441">
        <v>45928.23667189815</v>
      </c>
      <c r="B26787" s="294" t="s">
        <v>2625</v>
      </c>
    </row>
    <row r="26788">
      <c r="A26788" s="441">
        <v>45928.23668190972</v>
      </c>
      <c r="B26788" s="294" t="s">
        <v>10102</v>
      </c>
    </row>
    <row r="26789">
      <c r="A26789" s="441">
        <v>45928.23670435185</v>
      </c>
      <c r="B26789" s="294" t="s">
        <v>12189</v>
      </c>
    </row>
    <row r="26790">
      <c r="A26790" s="441">
        <v>45928.23752767361</v>
      </c>
      <c r="B26790" s="294" t="s">
        <v>12190</v>
      </c>
    </row>
    <row r="26791">
      <c r="A26791" s="441">
        <v>45928.237538368056</v>
      </c>
      <c r="B26791" s="294" t="s">
        <v>2603</v>
      </c>
    </row>
    <row r="26792">
      <c r="A26792" s="441">
        <v>45928.23753868055</v>
      </c>
      <c r="B26792" s="294" t="s">
        <v>12191</v>
      </c>
    </row>
    <row r="26793">
      <c r="A26793" s="441">
        <v>45928.23755690972</v>
      </c>
      <c r="B26793" s="294" t="s">
        <v>2274</v>
      </c>
    </row>
    <row r="26794">
      <c r="A26794" s="441">
        <v>45928.23756741898</v>
      </c>
      <c r="B26794" s="294" t="s">
        <v>2398</v>
      </c>
    </row>
    <row r="26795">
      <c r="A26795" s="441">
        <v>45928.23757134259</v>
      </c>
      <c r="B26795" s="294" t="s">
        <v>2625</v>
      </c>
    </row>
    <row r="26796">
      <c r="A26796" s="441">
        <v>45928.237575011575</v>
      </c>
      <c r="B26796" s="294" t="s">
        <v>2628</v>
      </c>
    </row>
    <row r="26797">
      <c r="A26797" s="441">
        <v>45928.237575300926</v>
      </c>
      <c r="B26797" s="294" t="s">
        <v>2399</v>
      </c>
    </row>
    <row r="26798">
      <c r="A26798" s="441">
        <v>45928.23759315972</v>
      </c>
      <c r="B26798" s="294" t="s">
        <v>12131</v>
      </c>
    </row>
    <row r="26799">
      <c r="A26799" s="441">
        <v>45928.23759597223</v>
      </c>
      <c r="B26799" s="294" t="s">
        <v>12132</v>
      </c>
    </row>
    <row r="26800">
      <c r="A26800" s="441">
        <v>45928.23760392361</v>
      </c>
      <c r="B26800" s="294" t="s">
        <v>2603</v>
      </c>
    </row>
    <row r="26801">
      <c r="A26801" s="441">
        <v>45928.23761207176</v>
      </c>
      <c r="B26801" s="294" t="s">
        <v>10102</v>
      </c>
    </row>
    <row r="26802">
      <c r="A26802" s="441">
        <v>45928.237635439815</v>
      </c>
      <c r="B26802" s="294" t="s">
        <v>12192</v>
      </c>
    </row>
    <row r="26803">
      <c r="A26803" s="441">
        <v>45928.23769122685</v>
      </c>
      <c r="B26803" s="294" t="s">
        <v>2333</v>
      </c>
    </row>
    <row r="26804">
      <c r="A26804" s="441">
        <v>45928.23770607639</v>
      </c>
      <c r="B26804" s="294" t="s">
        <v>12193</v>
      </c>
    </row>
    <row r="26805">
      <c r="A26805" s="441">
        <v>45928.23772829861</v>
      </c>
      <c r="B26805" s="294" t="s">
        <v>2280</v>
      </c>
    </row>
    <row r="26806">
      <c r="A26806" s="441">
        <v>45928.23774013889</v>
      </c>
      <c r="B26806" s="294" t="s">
        <v>2281</v>
      </c>
    </row>
    <row r="26807">
      <c r="A26807" s="441">
        <v>45928.23782462963</v>
      </c>
      <c r="B26807" s="294" t="s">
        <v>10102</v>
      </c>
    </row>
    <row r="26808">
      <c r="A26808" s="441">
        <v>45928.237828125</v>
      </c>
      <c r="B26808" s="294" t="s">
        <v>2285</v>
      </c>
    </row>
    <row r="26809">
      <c r="A26809" s="441">
        <v>45928.23783599537</v>
      </c>
      <c r="B26809" s="294" t="s">
        <v>12194</v>
      </c>
    </row>
    <row r="26810">
      <c r="A26810" s="441">
        <v>45928.23784806713</v>
      </c>
      <c r="B26810" s="294" t="s">
        <v>12195</v>
      </c>
    </row>
    <row r="26811">
      <c r="A26811" s="441">
        <v>45928.237857175925</v>
      </c>
      <c r="B26811" s="294" t="s">
        <v>12196</v>
      </c>
    </row>
    <row r="26812">
      <c r="A26812" s="441">
        <v>45928.23786170139</v>
      </c>
      <c r="B26812" s="294" t="s">
        <v>2274</v>
      </c>
    </row>
    <row r="26813">
      <c r="A26813" s="441">
        <v>45928.23787334491</v>
      </c>
      <c r="B26813" s="294" t="s">
        <v>2603</v>
      </c>
    </row>
    <row r="26814">
      <c r="A26814" s="441">
        <v>45928.23787824074</v>
      </c>
      <c r="B26814" s="294" t="s">
        <v>2615</v>
      </c>
    </row>
    <row r="26815">
      <c r="A26815" s="441">
        <v>45928.237882974536</v>
      </c>
      <c r="B26815" s="294" t="s">
        <v>12131</v>
      </c>
    </row>
    <row r="26816">
      <c r="A26816" s="441">
        <v>45928.23788792824</v>
      </c>
      <c r="B26816" s="294" t="s">
        <v>12132</v>
      </c>
    </row>
    <row r="26817">
      <c r="A26817" s="441">
        <v>45928.237997268516</v>
      </c>
      <c r="B26817" s="294" t="s">
        <v>2278</v>
      </c>
    </row>
    <row r="26818">
      <c r="A26818" s="441">
        <v>45928.23802827546</v>
      </c>
      <c r="B26818" s="294" t="s">
        <v>12197</v>
      </c>
    </row>
    <row r="26819">
      <c r="A26819" s="441">
        <v>45928.23806209491</v>
      </c>
      <c r="B26819" s="294" t="s">
        <v>2280</v>
      </c>
    </row>
    <row r="26820">
      <c r="A26820" s="441">
        <v>45928.23807493056</v>
      </c>
      <c r="B26820" s="294" t="s">
        <v>2281</v>
      </c>
    </row>
    <row r="26821">
      <c r="A26821" s="441">
        <v>45928.2381637037</v>
      </c>
      <c r="B26821" s="294" t="s">
        <v>10102</v>
      </c>
    </row>
    <row r="26822">
      <c r="A26822" s="441">
        <v>45928.23816887732</v>
      </c>
      <c r="B26822" s="294" t="s">
        <v>2285</v>
      </c>
    </row>
    <row r="26823">
      <c r="A26823" s="441">
        <v>45928.238177453706</v>
      </c>
      <c r="B26823" s="294" t="s">
        <v>12198</v>
      </c>
    </row>
    <row r="26824">
      <c r="A26824" s="441">
        <v>45928.238186365736</v>
      </c>
      <c r="B26824" s="294" t="s">
        <v>12199</v>
      </c>
    </row>
    <row r="26825">
      <c r="A26825" s="441">
        <v>45928.23835509259</v>
      </c>
      <c r="B26825" s="294" t="s">
        <v>12200</v>
      </c>
    </row>
    <row r="26826">
      <c r="A26826" s="441">
        <v>45928.23836587963</v>
      </c>
      <c r="B26826" s="294" t="s">
        <v>9711</v>
      </c>
    </row>
    <row r="26827">
      <c r="A26827" s="441">
        <v>45928.23837365741</v>
      </c>
      <c r="B26827" s="294" t="s">
        <v>2398</v>
      </c>
    </row>
    <row r="26828">
      <c r="A26828" s="441">
        <v>45928.23838300926</v>
      </c>
      <c r="B26828" s="294" t="s">
        <v>2399</v>
      </c>
    </row>
    <row r="26829">
      <c r="A26829" s="441">
        <v>45928.238400347225</v>
      </c>
      <c r="B26829" s="294" t="s">
        <v>9711</v>
      </c>
    </row>
    <row r="26830">
      <c r="A26830" s="441">
        <v>45928.238414583335</v>
      </c>
      <c r="B26830" s="294" t="s">
        <v>10102</v>
      </c>
    </row>
    <row r="26831">
      <c r="A26831" s="441">
        <v>45928.23843778935</v>
      </c>
      <c r="B26831" s="294" t="s">
        <v>12201</v>
      </c>
    </row>
    <row r="26832">
      <c r="A26832" s="441">
        <v>45928.239159363424</v>
      </c>
      <c r="B26832" s="294" t="s">
        <v>12202</v>
      </c>
    </row>
    <row r="26833">
      <c r="A26833" s="441">
        <v>45928.239174710645</v>
      </c>
      <c r="B26833" s="294" t="s">
        <v>2612</v>
      </c>
    </row>
    <row r="26834">
      <c r="A26834" s="441">
        <v>45928.23918005787</v>
      </c>
      <c r="B26834" s="294" t="s">
        <v>2398</v>
      </c>
    </row>
    <row r="26835">
      <c r="A26835" s="441">
        <v>45928.23919030093</v>
      </c>
      <c r="B26835" s="294" t="s">
        <v>2399</v>
      </c>
    </row>
    <row r="26836">
      <c r="A26836" s="441">
        <v>45928.23920096065</v>
      </c>
      <c r="B26836" s="294" t="s">
        <v>12203</v>
      </c>
    </row>
    <row r="26837">
      <c r="A26837" s="441">
        <v>45928.23920615741</v>
      </c>
      <c r="B26837" s="294" t="s">
        <v>2274</v>
      </c>
    </row>
    <row r="26838">
      <c r="A26838" s="441">
        <v>45928.23921063657</v>
      </c>
      <c r="B26838" s="294" t="s">
        <v>2612</v>
      </c>
    </row>
    <row r="26839">
      <c r="A26839" s="441">
        <v>45928.23921650463</v>
      </c>
      <c r="B26839" s="294" t="s">
        <v>9711</v>
      </c>
    </row>
    <row r="26840">
      <c r="A26840" s="441">
        <v>45928.239217395836</v>
      </c>
      <c r="B26840" s="294" t="s">
        <v>10102</v>
      </c>
    </row>
    <row r="26841">
      <c r="A26841" s="441">
        <v>45928.2392221412</v>
      </c>
      <c r="B26841" s="294" t="s">
        <v>9714</v>
      </c>
    </row>
    <row r="26842">
      <c r="A26842" s="441">
        <v>45928.2392305324</v>
      </c>
      <c r="B26842" s="294" t="s">
        <v>12131</v>
      </c>
    </row>
    <row r="26843">
      <c r="A26843" s="441">
        <v>45928.23923556713</v>
      </c>
      <c r="B26843" s="294" t="s">
        <v>12132</v>
      </c>
    </row>
    <row r="26844">
      <c r="A26844" s="441">
        <v>45928.23923545139</v>
      </c>
      <c r="B26844" s="294" t="s">
        <v>12204</v>
      </c>
    </row>
    <row r="26845">
      <c r="A26845" s="441">
        <v>45928.23936730324</v>
      </c>
      <c r="B26845" s="294" t="s">
        <v>2278</v>
      </c>
    </row>
    <row r="26846">
      <c r="A26846" s="441">
        <v>45928.23938484954</v>
      </c>
      <c r="B26846" s="294" t="s">
        <v>12205</v>
      </c>
    </row>
    <row r="26847">
      <c r="A26847" s="441">
        <v>45928.23940918982</v>
      </c>
      <c r="B26847" s="294" t="s">
        <v>2280</v>
      </c>
    </row>
    <row r="26848">
      <c r="A26848" s="441">
        <v>45928.23942315972</v>
      </c>
      <c r="B26848" s="294" t="s">
        <v>2281</v>
      </c>
    </row>
    <row r="26849">
      <c r="A26849" s="441">
        <v>45928.23957506944</v>
      </c>
      <c r="B26849" s="294" t="s">
        <v>10102</v>
      </c>
    </row>
    <row r="26850">
      <c r="A26850" s="441">
        <v>45928.239580127316</v>
      </c>
      <c r="B26850" s="294" t="s">
        <v>2285</v>
      </c>
    </row>
    <row r="26851">
      <c r="A26851" s="441">
        <v>45928.23958695601</v>
      </c>
      <c r="B26851" s="294" t="s">
        <v>12206</v>
      </c>
    </row>
    <row r="26852">
      <c r="A26852" s="441">
        <v>45928.23959841435</v>
      </c>
      <c r="B26852" s="294" t="s">
        <v>12207</v>
      </c>
    </row>
    <row r="26853">
      <c r="A26853" s="441">
        <v>45928.239846446755</v>
      </c>
      <c r="B26853" s="294" t="s">
        <v>12208</v>
      </c>
    </row>
    <row r="26854">
      <c r="A26854" s="441">
        <v>45928.239853946754</v>
      </c>
      <c r="B26854" s="294" t="s">
        <v>2426</v>
      </c>
    </row>
    <row r="26855">
      <c r="A26855" s="441">
        <v>45928.239858078705</v>
      </c>
      <c r="B26855" s="294" t="s">
        <v>2398</v>
      </c>
    </row>
    <row r="26856">
      <c r="A26856" s="441">
        <v>45928.23988355324</v>
      </c>
      <c r="B26856" s="294" t="s">
        <v>2399</v>
      </c>
    </row>
    <row r="26857">
      <c r="A26857" s="441">
        <v>45928.23989103009</v>
      </c>
      <c r="B26857" s="294" t="s">
        <v>2426</v>
      </c>
    </row>
    <row r="26858">
      <c r="A26858" s="441">
        <v>45928.23989622685</v>
      </c>
      <c r="B26858" s="294" t="s">
        <v>12209</v>
      </c>
    </row>
    <row r="26859">
      <c r="A26859" s="441">
        <v>45928.23989673611</v>
      </c>
      <c r="B26859" s="294" t="s">
        <v>10102</v>
      </c>
    </row>
    <row r="26860">
      <c r="A26860" s="441">
        <v>45928.23990189815</v>
      </c>
      <c r="B26860" s="294" t="s">
        <v>2274</v>
      </c>
    </row>
    <row r="26861">
      <c r="A26861" s="441">
        <v>45928.23991015046</v>
      </c>
      <c r="B26861" s="294" t="s">
        <v>2612</v>
      </c>
    </row>
    <row r="26862">
      <c r="A26862" s="441">
        <v>45928.23991403935</v>
      </c>
      <c r="B26862" s="294" t="s">
        <v>3957</v>
      </c>
    </row>
    <row r="26863">
      <c r="A26863" s="441">
        <v>45928.23991458333</v>
      </c>
      <c r="B26863" s="294" t="s">
        <v>12210</v>
      </c>
    </row>
    <row r="26864">
      <c r="A26864" s="441">
        <v>45928.239940740736</v>
      </c>
      <c r="B26864" s="294" t="s">
        <v>12131</v>
      </c>
    </row>
    <row r="26865">
      <c r="A26865" s="441">
        <v>45928.23994443287</v>
      </c>
      <c r="B26865" s="294" t="s">
        <v>12132</v>
      </c>
    </row>
    <row r="26866">
      <c r="A26866" s="441">
        <v>45928.24002185185</v>
      </c>
      <c r="B26866" s="294" t="s">
        <v>2374</v>
      </c>
    </row>
    <row r="26867">
      <c r="A26867" s="441">
        <v>45928.24003670139</v>
      </c>
      <c r="B26867" s="294" t="s">
        <v>12211</v>
      </c>
    </row>
    <row r="26868">
      <c r="A26868" s="441">
        <v>45928.24005550926</v>
      </c>
      <c r="B26868" s="294" t="s">
        <v>2280</v>
      </c>
    </row>
    <row r="26869">
      <c r="A26869" s="441">
        <v>45928.24006747685</v>
      </c>
      <c r="B26869" s="294" t="s">
        <v>2281</v>
      </c>
    </row>
    <row r="26870">
      <c r="A26870" s="441">
        <v>45928.2401419213</v>
      </c>
      <c r="B26870" s="294" t="s">
        <v>10102</v>
      </c>
    </row>
    <row r="26871">
      <c r="A26871" s="441">
        <v>45928.240154178246</v>
      </c>
      <c r="B26871" s="294" t="s">
        <v>2285</v>
      </c>
    </row>
    <row r="26872">
      <c r="A26872" s="441">
        <v>45928.24015429398</v>
      </c>
      <c r="B26872" s="294" t="s">
        <v>12212</v>
      </c>
    </row>
    <row r="26873">
      <c r="A26873" s="441">
        <v>45928.240171944446</v>
      </c>
      <c r="B26873" s="294" t="s">
        <v>12213</v>
      </c>
    </row>
    <row r="26874">
      <c r="A26874" s="441">
        <v>45928.240176747684</v>
      </c>
      <c r="B26874" s="294" t="s">
        <v>2274</v>
      </c>
    </row>
    <row r="26875">
      <c r="A26875" s="441">
        <v>45928.24018025463</v>
      </c>
      <c r="B26875" s="294" t="s">
        <v>12214</v>
      </c>
    </row>
    <row r="26876">
      <c r="A26876" s="441">
        <v>45928.240185752315</v>
      </c>
      <c r="B26876" s="294" t="s">
        <v>2426</v>
      </c>
    </row>
    <row r="26877">
      <c r="A26877" s="441">
        <v>45928.2401900463</v>
      </c>
      <c r="B26877" s="294" t="s">
        <v>2429</v>
      </c>
    </row>
    <row r="26878">
      <c r="A26878" s="441">
        <v>45928.24019370371</v>
      </c>
      <c r="B26878" s="294" t="s">
        <v>12131</v>
      </c>
    </row>
    <row r="26879">
      <c r="A26879" s="441">
        <v>45928.240197962965</v>
      </c>
      <c r="B26879" s="294" t="s">
        <v>12132</v>
      </c>
    </row>
    <row r="26880">
      <c r="A26880" s="441">
        <v>45928.24068121528</v>
      </c>
      <c r="B26880" s="294" t="s">
        <v>2374</v>
      </c>
    </row>
    <row r="26881">
      <c r="A26881" s="441">
        <v>45928.24069856481</v>
      </c>
      <c r="B26881" s="294" t="s">
        <v>12215</v>
      </c>
    </row>
    <row r="26882">
      <c r="A26882" s="441">
        <v>45928.24069842593</v>
      </c>
      <c r="B26882" s="294" t="s">
        <v>12216</v>
      </c>
    </row>
    <row r="26883">
      <c r="A26883" s="441">
        <v>45928.24072678241</v>
      </c>
      <c r="B26883" s="294" t="s">
        <v>2306</v>
      </c>
    </row>
    <row r="26884">
      <c r="A26884" s="441">
        <v>45928.24073340278</v>
      </c>
      <c r="B26884" s="294" t="s">
        <v>2398</v>
      </c>
    </row>
    <row r="26885">
      <c r="A26885" s="441">
        <v>45928.24074178241</v>
      </c>
      <c r="B26885" s="294" t="s">
        <v>2399</v>
      </c>
    </row>
    <row r="26886">
      <c r="A26886" s="441">
        <v>45928.24075158565</v>
      </c>
      <c r="B26886" s="294" t="s">
        <v>2306</v>
      </c>
    </row>
    <row r="26887">
      <c r="A26887" s="441">
        <v>45928.24076059028</v>
      </c>
      <c r="B26887" s="294" t="s">
        <v>10102</v>
      </c>
    </row>
    <row r="26888">
      <c r="A26888" s="441">
        <v>45928.240786469905</v>
      </c>
      <c r="B26888" s="294" t="s">
        <v>2280</v>
      </c>
    </row>
    <row r="26889">
      <c r="A26889" s="441">
        <v>45928.240790219905</v>
      </c>
      <c r="B26889" s="294" t="s">
        <v>12217</v>
      </c>
    </row>
    <row r="26890">
      <c r="A26890" s="441">
        <v>45928.24083861111</v>
      </c>
      <c r="B26890" s="294" t="s">
        <v>2281</v>
      </c>
    </row>
    <row r="26891">
      <c r="A26891" s="441">
        <v>45928.241112372685</v>
      </c>
      <c r="B26891" s="294" t="s">
        <v>10102</v>
      </c>
    </row>
    <row r="26892">
      <c r="A26892" s="441">
        <v>45928.24112564814</v>
      </c>
      <c r="B26892" s="294" t="s">
        <v>2285</v>
      </c>
    </row>
    <row r="26893">
      <c r="A26893" s="441">
        <v>45928.24113141204</v>
      </c>
      <c r="B26893" s="294" t="s">
        <v>12218</v>
      </c>
    </row>
    <row r="26894">
      <c r="A26894" s="441">
        <v>45928.24114143518</v>
      </c>
      <c r="B26894" s="294" t="s">
        <v>12219</v>
      </c>
    </row>
    <row r="26895">
      <c r="A26895" s="441">
        <v>45928.24212652778</v>
      </c>
      <c r="B26895" s="294" t="s">
        <v>12220</v>
      </c>
    </row>
    <row r="26896">
      <c r="A26896" s="441">
        <v>45928.24213268518</v>
      </c>
      <c r="B26896" s="294" t="s">
        <v>2274</v>
      </c>
    </row>
    <row r="26897">
      <c r="A26897" s="441">
        <v>45928.242148888894</v>
      </c>
      <c r="B26897" s="294" t="s">
        <v>2306</v>
      </c>
    </row>
    <row r="26898">
      <c r="A26898" s="441">
        <v>45928.24216164352</v>
      </c>
      <c r="B26898" s="294" t="s">
        <v>2307</v>
      </c>
    </row>
    <row r="26899">
      <c r="A26899" s="441">
        <v>45928.24217037037</v>
      </c>
      <c r="B26899" s="294" t="s">
        <v>12131</v>
      </c>
    </row>
    <row r="26900">
      <c r="A26900" s="441">
        <v>45928.2421809838</v>
      </c>
      <c r="B26900" s="294" t="s">
        <v>12132</v>
      </c>
    </row>
    <row r="26901">
      <c r="A26901" s="441">
        <v>45928.242538125</v>
      </c>
      <c r="B26901" s="294" t="s">
        <v>2374</v>
      </c>
    </row>
    <row r="26902">
      <c r="A26902" s="441">
        <v>45928.242555590274</v>
      </c>
      <c r="B26902" s="294" t="s">
        <v>12221</v>
      </c>
    </row>
    <row r="26903">
      <c r="A26903" s="441">
        <v>45928.2426844213</v>
      </c>
      <c r="B26903" s="294" t="s">
        <v>2280</v>
      </c>
    </row>
    <row r="26904">
      <c r="A26904" s="441">
        <v>45928.24269817129</v>
      </c>
      <c r="B26904" s="294" t="s">
        <v>2281</v>
      </c>
    </row>
    <row r="26905">
      <c r="A26905" s="441">
        <v>45928.24296650463</v>
      </c>
      <c r="B26905" s="294" t="s">
        <v>10102</v>
      </c>
    </row>
    <row r="26906">
      <c r="A26906" s="441">
        <v>45928.24298069444</v>
      </c>
      <c r="B26906" s="294" t="s">
        <v>2285</v>
      </c>
    </row>
    <row r="26907">
      <c r="A26907" s="441">
        <v>45928.24298722223</v>
      </c>
      <c r="B26907" s="294" t="s">
        <v>12222</v>
      </c>
    </row>
    <row r="26908">
      <c r="A26908" s="441">
        <v>45928.24299820602</v>
      </c>
      <c r="B26908" s="294" t="s">
        <v>12223</v>
      </c>
    </row>
    <row r="26909">
      <c r="A26909" s="441">
        <v>45928.25718642361</v>
      </c>
      <c r="B26909" s="294" t="s">
        <v>12224</v>
      </c>
    </row>
    <row r="26910">
      <c r="A26910" s="441">
        <v>45928.25723004629</v>
      </c>
      <c r="B26910" s="294" t="s">
        <v>12225</v>
      </c>
    </row>
    <row r="26911">
      <c r="A26911" s="441">
        <v>45928.25725304398</v>
      </c>
      <c r="B26911" s="294" t="s">
        <v>10102</v>
      </c>
    </row>
    <row r="26912">
      <c r="A26912" s="441">
        <v>45928.33372083333</v>
      </c>
      <c r="B26912" s="294" t="s">
        <v>12226</v>
      </c>
    </row>
    <row r="26913">
      <c r="A26913" s="441">
        <v>45928.33372717592</v>
      </c>
      <c r="B26913" s="294" t="s">
        <v>2260</v>
      </c>
    </row>
    <row r="26914">
      <c r="A26914" s="441">
        <v>45928.333731875</v>
      </c>
      <c r="B26914" s="294" t="s">
        <v>4026</v>
      </c>
    </row>
    <row r="26915">
      <c r="A26915" s="441">
        <v>45928.33373637732</v>
      </c>
      <c r="B26915" s="294" t="s">
        <v>2262</v>
      </c>
    </row>
    <row r="26916">
      <c r="A26916" s="441">
        <v>45928.333746759265</v>
      </c>
      <c r="B26916" s="294" t="s">
        <v>4043</v>
      </c>
    </row>
    <row r="26917">
      <c r="A26917" s="441">
        <v>45928.33376851852</v>
      </c>
      <c r="B26917" s="294" t="s">
        <v>2264</v>
      </c>
    </row>
    <row r="26918">
      <c r="A26918" s="441">
        <v>45928.33405346065</v>
      </c>
      <c r="B26918" s="294" t="s">
        <v>12227</v>
      </c>
    </row>
    <row r="26919">
      <c r="A26919" s="441">
        <v>45928.334073715276</v>
      </c>
      <c r="B26919" s="294" t="s">
        <v>4045</v>
      </c>
    </row>
    <row r="26920">
      <c r="A26920" s="441">
        <v>45928.33407989584</v>
      </c>
      <c r="B26920" s="294" t="s">
        <v>4046</v>
      </c>
    </row>
    <row r="26921">
      <c r="A26921" s="441">
        <v>45928.33408962963</v>
      </c>
      <c r="B26921" s="294" t="s">
        <v>12228</v>
      </c>
    </row>
    <row r="26922">
      <c r="A26922" s="441">
        <v>45928.334102673616</v>
      </c>
      <c r="B26922" s="294" t="s">
        <v>4045</v>
      </c>
    </row>
    <row r="26923">
      <c r="A26923" s="441">
        <v>45928.33411443287</v>
      </c>
      <c r="B26923" s="294" t="s">
        <v>10102</v>
      </c>
    </row>
    <row r="26924">
      <c r="A26924" s="441">
        <v>45928.33413930556</v>
      </c>
      <c r="B26924" s="294" t="s">
        <v>12229</v>
      </c>
    </row>
    <row r="26925">
      <c r="A26925" s="441">
        <v>45928.335558356484</v>
      </c>
      <c r="B26925" s="294" t="s">
        <v>12230</v>
      </c>
    </row>
    <row r="26926">
      <c r="A26926" s="441">
        <v>45928.33556356482</v>
      </c>
      <c r="B26926" s="294" t="s">
        <v>2274</v>
      </c>
    </row>
    <row r="26927">
      <c r="A26927" s="441">
        <v>45928.335575115736</v>
      </c>
      <c r="B26927" s="294" t="s">
        <v>4045</v>
      </c>
    </row>
    <row r="26928">
      <c r="A26928" s="441">
        <v>45928.335580196755</v>
      </c>
      <c r="B26928" s="294" t="s">
        <v>4050</v>
      </c>
    </row>
    <row r="26929">
      <c r="A26929" s="441">
        <v>45928.33558550926</v>
      </c>
      <c r="B26929" s="294" t="s">
        <v>12131</v>
      </c>
    </row>
    <row r="26930">
      <c r="A26930" s="441">
        <v>45928.335590601855</v>
      </c>
      <c r="B26930" s="294" t="s">
        <v>12132</v>
      </c>
    </row>
    <row r="26931">
      <c r="A26931" s="441">
        <v>45928.33572418982</v>
      </c>
      <c r="B26931" s="294" t="s">
        <v>2342</v>
      </c>
    </row>
    <row r="26932">
      <c r="A26932" s="441">
        <v>45928.33575297454</v>
      </c>
      <c r="B26932" s="294" t="s">
        <v>12231</v>
      </c>
    </row>
    <row r="26933">
      <c r="A26933" s="441">
        <v>45928.33577653935</v>
      </c>
      <c r="B26933" s="294" t="s">
        <v>2280</v>
      </c>
    </row>
    <row r="26934">
      <c r="A26934" s="441">
        <v>45928.33579989584</v>
      </c>
      <c r="B26934" s="294" t="s">
        <v>2281</v>
      </c>
    </row>
    <row r="26935">
      <c r="A26935" s="441">
        <v>45928.335891215276</v>
      </c>
      <c r="B26935" s="294" t="s">
        <v>10102</v>
      </c>
    </row>
    <row r="26936">
      <c r="A26936" s="441">
        <v>45928.33589645833</v>
      </c>
      <c r="B26936" s="294" t="s">
        <v>2285</v>
      </c>
    </row>
    <row r="26937">
      <c r="A26937" s="441">
        <v>45928.33590334491</v>
      </c>
      <c r="B26937" s="294" t="s">
        <v>12232</v>
      </c>
    </row>
    <row r="26938">
      <c r="A26938" s="441">
        <v>45928.335914317126</v>
      </c>
      <c r="B26938" s="294" t="s">
        <v>12233</v>
      </c>
    </row>
    <row r="26939">
      <c r="A26939" s="441">
        <v>45928.3428997338</v>
      </c>
      <c r="B26939" s="294" t="s">
        <v>12234</v>
      </c>
    </row>
    <row r="26940">
      <c r="A26940" s="441">
        <v>45928.34290575232</v>
      </c>
      <c r="B26940" s="294" t="s">
        <v>2260</v>
      </c>
    </row>
    <row r="26941">
      <c r="A26941" s="441">
        <v>45928.342911342595</v>
      </c>
      <c r="B26941" s="294" t="s">
        <v>2297</v>
      </c>
    </row>
    <row r="26942">
      <c r="A26942" s="441">
        <v>45928.34293131944</v>
      </c>
      <c r="B26942" s="294" t="s">
        <v>2264</v>
      </c>
    </row>
    <row r="26943">
      <c r="A26943" s="441">
        <v>45928.37507613426</v>
      </c>
      <c r="B26943" s="294" t="s">
        <v>2290</v>
      </c>
    </row>
    <row r="26944">
      <c r="A26944" s="441">
        <v>45928.375954884265</v>
      </c>
      <c r="B26944" s="294" t="s">
        <v>2658</v>
      </c>
    </row>
    <row r="26945">
      <c r="A26945" s="441">
        <v>45928.37605684028</v>
      </c>
      <c r="B26945" s="294" t="s">
        <v>4122</v>
      </c>
    </row>
    <row r="26946">
      <c r="A26946" s="441">
        <v>45928.37605993055</v>
      </c>
      <c r="B26946" s="294" t="s">
        <v>2659</v>
      </c>
    </row>
    <row r="26947">
      <c r="A26947" s="441">
        <v>45928.37635667824</v>
      </c>
      <c r="B26947" s="294" t="s">
        <v>12235</v>
      </c>
    </row>
    <row r="26948">
      <c r="A26948" s="441">
        <v>45928.376370162034</v>
      </c>
      <c r="B26948" s="294" t="s">
        <v>12236</v>
      </c>
    </row>
    <row r="26949">
      <c r="A26949" s="441">
        <v>45928.376385208336</v>
      </c>
      <c r="B26949" s="294" t="s">
        <v>10102</v>
      </c>
    </row>
    <row r="26950">
      <c r="A26950" s="441">
        <v>45928.37639185185</v>
      </c>
      <c r="B26950" s="294" t="s">
        <v>10102</v>
      </c>
    </row>
    <row r="26951">
      <c r="A26951" s="441">
        <v>45928.3955388426</v>
      </c>
      <c r="B26951" s="294" t="s">
        <v>12237</v>
      </c>
    </row>
    <row r="26952">
      <c r="A26952" s="441">
        <v>45928.39554616898</v>
      </c>
      <c r="B26952" s="294" t="s">
        <v>2532</v>
      </c>
    </row>
    <row r="26953">
      <c r="A26953" s="441">
        <v>45928.395549444445</v>
      </c>
      <c r="B26953" s="294" t="s">
        <v>2533</v>
      </c>
    </row>
    <row r="26954">
      <c r="A26954" s="441">
        <v>45928.395572291665</v>
      </c>
      <c r="B26954" s="294" t="s">
        <v>12238</v>
      </c>
    </row>
    <row r="26955">
      <c r="A26955" s="441">
        <v>45928.39558280093</v>
      </c>
      <c r="B26955" s="294" t="s">
        <v>2532</v>
      </c>
    </row>
    <row r="26956">
      <c r="A26956" s="441">
        <v>45928.395590381944</v>
      </c>
      <c r="B26956" s="294" t="s">
        <v>10102</v>
      </c>
    </row>
    <row r="26957">
      <c r="A26957" s="441">
        <v>45928.39560208333</v>
      </c>
      <c r="B26957" s="294" t="s">
        <v>12239</v>
      </c>
    </row>
    <row r="26958">
      <c r="A26958" s="441">
        <v>45928.39587260417</v>
      </c>
      <c r="B26958" s="294" t="s">
        <v>12240</v>
      </c>
    </row>
    <row r="26959">
      <c r="A26959" s="441">
        <v>45928.395876724535</v>
      </c>
      <c r="B26959" s="294" t="s">
        <v>2260</v>
      </c>
    </row>
    <row r="26960">
      <c r="A26960" s="441">
        <v>45928.39588173611</v>
      </c>
      <c r="B26960" s="294" t="s">
        <v>2593</v>
      </c>
    </row>
    <row r="26961">
      <c r="A26961" s="441">
        <v>45928.395884537036</v>
      </c>
      <c r="B26961" s="294" t="s">
        <v>2262</v>
      </c>
    </row>
    <row r="26962">
      <c r="A26962" s="441">
        <v>45928.39589056713</v>
      </c>
      <c r="B26962" s="294" t="s">
        <v>2668</v>
      </c>
    </row>
    <row r="26963">
      <c r="A26963" s="441">
        <v>45928.39589921296</v>
      </c>
      <c r="B26963" s="294" t="s">
        <v>2264</v>
      </c>
    </row>
    <row r="26964">
      <c r="A26964" s="441">
        <v>45928.39661283565</v>
      </c>
      <c r="B26964" s="294" t="s">
        <v>12241</v>
      </c>
    </row>
    <row r="26965">
      <c r="A26965" s="441">
        <v>45928.39661630787</v>
      </c>
      <c r="B26965" s="294" t="s">
        <v>2274</v>
      </c>
    </row>
    <row r="26966">
      <c r="A26966" s="441">
        <v>45928.396624270834</v>
      </c>
      <c r="B26966" s="294" t="s">
        <v>2532</v>
      </c>
    </row>
    <row r="26967">
      <c r="A26967" s="441">
        <v>45928.39662777778</v>
      </c>
      <c r="B26967" s="294" t="s">
        <v>2537</v>
      </c>
    </row>
    <row r="26968">
      <c r="A26968" s="441">
        <v>45928.396631180556</v>
      </c>
      <c r="B26968" s="294" t="s">
        <v>12242</v>
      </c>
    </row>
    <row r="26969">
      <c r="A26969" s="441">
        <v>45928.396634756944</v>
      </c>
      <c r="B26969" s="294" t="s">
        <v>12243</v>
      </c>
    </row>
    <row r="26970">
      <c r="A26970" s="441">
        <v>45928.39673815972</v>
      </c>
      <c r="B26970" s="294" t="s">
        <v>2278</v>
      </c>
    </row>
    <row r="26971">
      <c r="A26971" s="441">
        <v>45928.39675143518</v>
      </c>
      <c r="B26971" s="294" t="s">
        <v>12244</v>
      </c>
    </row>
    <row r="26972">
      <c r="A26972" s="441">
        <v>45928.396769942134</v>
      </c>
      <c r="B26972" s="294" t="s">
        <v>2280</v>
      </c>
    </row>
    <row r="26973">
      <c r="A26973" s="441">
        <v>45928.39677905093</v>
      </c>
      <c r="B26973" s="294" t="s">
        <v>2281</v>
      </c>
    </row>
    <row r="26974">
      <c r="A26974" s="441">
        <v>45928.39686833334</v>
      </c>
      <c r="B26974" s="294" t="s">
        <v>10102</v>
      </c>
    </row>
    <row r="26975">
      <c r="A26975" s="441">
        <v>45928.39687182871</v>
      </c>
      <c r="B26975" s="294" t="s">
        <v>2285</v>
      </c>
    </row>
    <row r="26976">
      <c r="A26976" s="441">
        <v>45928.39687575231</v>
      </c>
      <c r="B26976" s="294" t="s">
        <v>12245</v>
      </c>
    </row>
    <row r="26977">
      <c r="A26977" s="441">
        <v>45928.39688601852</v>
      </c>
      <c r="B26977" s="294" t="s">
        <v>12246</v>
      </c>
    </row>
    <row r="26978">
      <c r="A26978" s="441">
        <v>45928.397484456014</v>
      </c>
      <c r="B26978" s="294" t="s">
        <v>12247</v>
      </c>
    </row>
    <row r="26979">
      <c r="A26979" s="441">
        <v>45928.397494143515</v>
      </c>
      <c r="B26979" s="294" t="s">
        <v>2260</v>
      </c>
    </row>
    <row r="26980">
      <c r="A26980" s="441">
        <v>45928.39749793982</v>
      </c>
      <c r="B26980" s="294" t="s">
        <v>2593</v>
      </c>
    </row>
    <row r="26981">
      <c r="A26981" s="441">
        <v>45928.39750278935</v>
      </c>
      <c r="B26981" s="294" t="s">
        <v>2264</v>
      </c>
    </row>
    <row r="26982">
      <c r="A26982" s="441">
        <v>45928.39773678241</v>
      </c>
      <c r="B26982" s="294" t="s">
        <v>12248</v>
      </c>
    </row>
    <row r="26983">
      <c r="A26983" s="441">
        <v>45928.397739328706</v>
      </c>
      <c r="B26983" s="294" t="s">
        <v>2260</v>
      </c>
    </row>
    <row r="26984">
      <c r="A26984" s="441">
        <v>45928.39774166667</v>
      </c>
      <c r="B26984" s="294" t="s">
        <v>2593</v>
      </c>
    </row>
    <row r="26985">
      <c r="A26985" s="441">
        <v>45928.39774385416</v>
      </c>
      <c r="B26985" s="294" t="s">
        <v>2264</v>
      </c>
    </row>
    <row r="26986">
      <c r="A26986" s="441">
        <v>45928.398057071754</v>
      </c>
      <c r="B26986" s="294" t="s">
        <v>12249</v>
      </c>
    </row>
    <row r="26987">
      <c r="A26987" s="441">
        <v>45928.39805988426</v>
      </c>
      <c r="B26987" s="294" t="s">
        <v>2260</v>
      </c>
    </row>
    <row r="26988">
      <c r="A26988" s="441">
        <v>45928.39806266203</v>
      </c>
      <c r="B26988" s="294" t="s">
        <v>2593</v>
      </c>
    </row>
    <row r="26989">
      <c r="A26989" s="441">
        <v>45928.39806547454</v>
      </c>
      <c r="B26989" s="294" t="s">
        <v>2264</v>
      </c>
    </row>
    <row r="26990">
      <c r="A26990" s="441">
        <v>45928.39984668982</v>
      </c>
      <c r="B26990" s="294" t="s">
        <v>12250</v>
      </c>
    </row>
    <row r="26991">
      <c r="A26991" s="441">
        <v>45928.39985091436</v>
      </c>
      <c r="B26991" s="294" t="s">
        <v>2260</v>
      </c>
    </row>
    <row r="26992">
      <c r="A26992" s="441">
        <v>45928.399854814816</v>
      </c>
      <c r="B26992" s="294" t="s">
        <v>2593</v>
      </c>
    </row>
    <row r="26993">
      <c r="A26993" s="441">
        <v>45928.39985858796</v>
      </c>
      <c r="B26993" s="294" t="s">
        <v>2264</v>
      </c>
    </row>
    <row r="26994">
      <c r="A26994" s="441">
        <v>45928.44142754629</v>
      </c>
      <c r="B26994" s="294" t="s">
        <v>12251</v>
      </c>
    </row>
    <row r="26995">
      <c r="A26995" s="441">
        <v>45928.44143136574</v>
      </c>
      <c r="B26995" s="294" t="s">
        <v>2260</v>
      </c>
    </row>
    <row r="26996">
      <c r="A26996" s="441">
        <v>45928.44143371528</v>
      </c>
      <c r="B26996" s="294" t="s">
        <v>2414</v>
      </c>
    </row>
    <row r="26997">
      <c r="A26997" s="441">
        <v>45928.4414362963</v>
      </c>
      <c r="B26997" s="294" t="s">
        <v>2264</v>
      </c>
    </row>
    <row r="26998">
      <c r="A26998" s="441">
        <v>45928.44204355324</v>
      </c>
      <c r="B26998" s="294" t="s">
        <v>12252</v>
      </c>
    </row>
    <row r="26999">
      <c r="A26999" s="441">
        <v>45928.44205182871</v>
      </c>
      <c r="B26999" s="294" t="s">
        <v>2625</v>
      </c>
    </row>
    <row r="27000">
      <c r="A27000" s="441">
        <v>45928.442055983796</v>
      </c>
      <c r="B27000" s="294" t="s">
        <v>2398</v>
      </c>
    </row>
    <row r="27001">
      <c r="A27001" s="441">
        <v>45928.4420675</v>
      </c>
      <c r="B27001" s="294" t="s">
        <v>2399</v>
      </c>
    </row>
    <row r="27002">
      <c r="A27002" s="441">
        <v>45928.44207650463</v>
      </c>
      <c r="B27002" s="294" t="s">
        <v>2625</v>
      </c>
    </row>
    <row r="27003">
      <c r="A27003" s="441">
        <v>45928.44208337963</v>
      </c>
      <c r="B27003" s="294" t="s">
        <v>10102</v>
      </c>
    </row>
    <row r="27004">
      <c r="A27004" s="441">
        <v>45928.44209652778</v>
      </c>
      <c r="B27004" s="294" t="s">
        <v>12253</v>
      </c>
    </row>
    <row r="27005">
      <c r="A27005" s="441">
        <v>45928.44303741898</v>
      </c>
      <c r="B27005" s="294" t="s">
        <v>12254</v>
      </c>
    </row>
    <row r="27006">
      <c r="A27006" s="441">
        <v>45928.443044479165</v>
      </c>
      <c r="B27006" s="294" t="s">
        <v>2274</v>
      </c>
    </row>
    <row r="27007">
      <c r="A27007" s="441">
        <v>45928.44305346065</v>
      </c>
      <c r="B27007" s="294" t="s">
        <v>2625</v>
      </c>
    </row>
    <row r="27008">
      <c r="A27008" s="441">
        <v>45928.44305876158</v>
      </c>
      <c r="B27008" s="294" t="s">
        <v>2628</v>
      </c>
    </row>
    <row r="27009">
      <c r="A27009" s="441">
        <v>45928.4430719213</v>
      </c>
      <c r="B27009" s="294" t="s">
        <v>12131</v>
      </c>
    </row>
    <row r="27010">
      <c r="A27010" s="441">
        <v>45928.44307630787</v>
      </c>
      <c r="B27010" s="294" t="s">
        <v>12132</v>
      </c>
    </row>
    <row r="27011">
      <c r="A27011" s="441">
        <v>45928.443273321755</v>
      </c>
      <c r="B27011" s="294" t="s">
        <v>12255</v>
      </c>
    </row>
    <row r="27012">
      <c r="A27012" s="441">
        <v>45928.44328068287</v>
      </c>
      <c r="B27012" s="294" t="s">
        <v>12256</v>
      </c>
    </row>
    <row r="27013">
      <c r="A27013" s="441">
        <v>45928.44328820602</v>
      </c>
      <c r="B27013" s="294" t="s">
        <v>12257</v>
      </c>
    </row>
    <row r="27014">
      <c r="A27014" s="441">
        <v>45928.443298032405</v>
      </c>
      <c r="B27014" s="294" t="s">
        <v>12258</v>
      </c>
    </row>
    <row r="27015">
      <c r="A27015" s="441">
        <v>45928.44330675926</v>
      </c>
      <c r="B27015" s="294" t="s">
        <v>12259</v>
      </c>
    </row>
    <row r="27016">
      <c r="A27016" s="441">
        <v>45928.44331630787</v>
      </c>
      <c r="B27016" s="294" t="s">
        <v>2374</v>
      </c>
    </row>
    <row r="27017">
      <c r="A27017" s="441">
        <v>45928.443331076385</v>
      </c>
      <c r="B27017" s="294" t="s">
        <v>12193</v>
      </c>
    </row>
    <row r="27018">
      <c r="A27018" s="441">
        <v>45928.44338363426</v>
      </c>
      <c r="B27018" s="294" t="s">
        <v>12260</v>
      </c>
    </row>
    <row r="27019">
      <c r="A27019" s="441">
        <v>45928.443387499996</v>
      </c>
      <c r="B27019" s="294" t="s">
        <v>2355</v>
      </c>
    </row>
    <row r="27020">
      <c r="A27020" s="441">
        <v>45928.44339177084</v>
      </c>
      <c r="B27020" s="294" t="s">
        <v>12261</v>
      </c>
    </row>
    <row r="27021">
      <c r="A27021" s="441">
        <v>45928.443485613425</v>
      </c>
      <c r="B27021" s="294" t="s">
        <v>12262</v>
      </c>
    </row>
    <row r="27022">
      <c r="A27022" s="441">
        <v>45928.44349283565</v>
      </c>
      <c r="B27022" s="294" t="s">
        <v>2426</v>
      </c>
    </row>
    <row r="27023">
      <c r="A27023" s="441">
        <v>45928.443497835644</v>
      </c>
      <c r="B27023" s="294" t="s">
        <v>2398</v>
      </c>
    </row>
    <row r="27024">
      <c r="A27024" s="441">
        <v>45928.44351020834</v>
      </c>
      <c r="B27024" s="294" t="s">
        <v>2399</v>
      </c>
    </row>
    <row r="27025">
      <c r="A27025" s="441">
        <v>45928.443516377316</v>
      </c>
      <c r="B27025" s="294" t="s">
        <v>2426</v>
      </c>
    </row>
    <row r="27026">
      <c r="A27026" s="441">
        <v>45928.44352114583</v>
      </c>
      <c r="B27026" s="294" t="s">
        <v>10102</v>
      </c>
    </row>
    <row r="27027">
      <c r="A27027" s="441">
        <v>45928.44353387732</v>
      </c>
      <c r="B27027" s="294" t="s">
        <v>12263</v>
      </c>
    </row>
    <row r="27028">
      <c r="A27028" s="441">
        <v>45928.44359658565</v>
      </c>
      <c r="B27028" s="294" t="s">
        <v>4176</v>
      </c>
    </row>
    <row r="27029">
      <c r="A27029" s="441">
        <v>45928.44360268518</v>
      </c>
      <c r="B27029" s="294" t="s">
        <v>12264</v>
      </c>
    </row>
    <row r="27030">
      <c r="A27030" s="441">
        <v>45928.443701655095</v>
      </c>
      <c r="B27030" s="294" t="s">
        <v>12265</v>
      </c>
    </row>
    <row r="27031">
      <c r="A27031" s="441">
        <v>45928.44378032407</v>
      </c>
      <c r="B27031" s="294" t="s">
        <v>10208</v>
      </c>
    </row>
    <row r="27032">
      <c r="A27032" s="441">
        <v>45928.44378627314</v>
      </c>
      <c r="B27032" s="294" t="s">
        <v>10102</v>
      </c>
    </row>
    <row r="27033">
      <c r="A27033" s="441">
        <v>45928.44378984954</v>
      </c>
      <c r="B27033" s="294" t="s">
        <v>2285</v>
      </c>
    </row>
    <row r="27034">
      <c r="A27034" s="441">
        <v>45928.443794652776</v>
      </c>
      <c r="B27034" s="294" t="s">
        <v>12266</v>
      </c>
    </row>
    <row r="27035">
      <c r="A27035" s="441">
        <v>45928.443802685186</v>
      </c>
      <c r="B27035" s="294" t="s">
        <v>12267</v>
      </c>
    </row>
    <row r="27036">
      <c r="A27036" s="441">
        <v>45928.44495447917</v>
      </c>
      <c r="B27036" s="294" t="s">
        <v>12268</v>
      </c>
    </row>
    <row r="27037">
      <c r="A27037" s="441">
        <v>45928.44495883102</v>
      </c>
      <c r="B27037" s="294" t="s">
        <v>2274</v>
      </c>
    </row>
    <row r="27038">
      <c r="A27038" s="441">
        <v>45928.44498893518</v>
      </c>
      <c r="B27038" s="294" t="s">
        <v>2426</v>
      </c>
    </row>
    <row r="27039">
      <c r="A27039" s="441">
        <v>45928.44499387732</v>
      </c>
      <c r="B27039" s="294" t="s">
        <v>2429</v>
      </c>
    </row>
    <row r="27040">
      <c r="A27040" s="441">
        <v>45928.44499815972</v>
      </c>
      <c r="B27040" s="294" t="s">
        <v>12131</v>
      </c>
    </row>
    <row r="27041">
      <c r="A27041" s="441">
        <v>45928.44500368055</v>
      </c>
      <c r="B27041" s="294" t="s">
        <v>12132</v>
      </c>
    </row>
    <row r="27042">
      <c r="A27042" s="441">
        <v>45928.445077627315</v>
      </c>
      <c r="B27042" s="294" t="s">
        <v>12269</v>
      </c>
    </row>
    <row r="27043">
      <c r="A27043" s="441">
        <v>45928.44508751157</v>
      </c>
      <c r="B27043" s="294" t="s">
        <v>12270</v>
      </c>
    </row>
    <row r="27044">
      <c r="A27044" s="441">
        <v>45928.44509547454</v>
      </c>
      <c r="B27044" s="294" t="s">
        <v>12271</v>
      </c>
    </row>
    <row r="27045">
      <c r="A27045" s="441">
        <v>45928.44510358796</v>
      </c>
      <c r="B27045" s="294" t="s">
        <v>12272</v>
      </c>
    </row>
    <row r="27046">
      <c r="A27046" s="441">
        <v>45928.44512391204</v>
      </c>
      <c r="B27046" s="294" t="s">
        <v>2374</v>
      </c>
    </row>
    <row r="27047">
      <c r="A27047" s="441">
        <v>45928.44514618056</v>
      </c>
      <c r="B27047" s="294" t="s">
        <v>12216</v>
      </c>
    </row>
    <row r="27048">
      <c r="A27048" s="441">
        <v>45928.44516304398</v>
      </c>
      <c r="B27048" s="294" t="s">
        <v>12273</v>
      </c>
    </row>
    <row r="27049">
      <c r="A27049" s="441">
        <v>45928.4451669213</v>
      </c>
      <c r="B27049" s="294" t="s">
        <v>2355</v>
      </c>
    </row>
    <row r="27050">
      <c r="A27050" s="441">
        <v>45928.44517125</v>
      </c>
      <c r="B27050" s="294" t="s">
        <v>12274</v>
      </c>
    </row>
    <row r="27051">
      <c r="A27051" s="441">
        <v>45928.44524069445</v>
      </c>
      <c r="B27051" s="294" t="s">
        <v>2431</v>
      </c>
    </row>
    <row r="27052">
      <c r="A27052" s="441">
        <v>45928.445246759264</v>
      </c>
      <c r="B27052" s="294" t="s">
        <v>12275</v>
      </c>
    </row>
    <row r="27053">
      <c r="A27053" s="441">
        <v>45928.445318819446</v>
      </c>
      <c r="B27053" s="294" t="s">
        <v>12276</v>
      </c>
    </row>
    <row r="27054">
      <c r="A27054" s="441">
        <v>45928.44534334491</v>
      </c>
      <c r="B27054" s="294" t="s">
        <v>12277</v>
      </c>
    </row>
    <row r="27055">
      <c r="A27055" s="441">
        <v>45928.44543155092</v>
      </c>
      <c r="B27055" s="294" t="s">
        <v>12278</v>
      </c>
    </row>
    <row r="27056">
      <c r="A27056" s="441">
        <v>45928.44543748842</v>
      </c>
      <c r="B27056" s="294" t="s">
        <v>10208</v>
      </c>
    </row>
    <row r="27057">
      <c r="A27057" s="441">
        <v>45928.4454462037</v>
      </c>
      <c r="B27057" s="294" t="s">
        <v>10102</v>
      </c>
    </row>
    <row r="27058">
      <c r="A27058" s="441">
        <v>45928.445450520834</v>
      </c>
      <c r="B27058" s="294" t="s">
        <v>2285</v>
      </c>
    </row>
    <row r="27059">
      <c r="A27059" s="441">
        <v>45928.44545828704</v>
      </c>
      <c r="B27059" s="294" t="s">
        <v>12279</v>
      </c>
    </row>
    <row r="27060">
      <c r="A27060" s="441">
        <v>45928.445469212966</v>
      </c>
      <c r="B27060" s="294" t="s">
        <v>12280</v>
      </c>
    </row>
    <row r="27061">
      <c r="A27061" s="441">
        <v>45928.45598758102</v>
      </c>
      <c r="B27061" s="294" t="s">
        <v>12281</v>
      </c>
    </row>
    <row r="27062">
      <c r="A27062" s="441">
        <v>45928.4559909838</v>
      </c>
      <c r="B27062" s="294" t="s">
        <v>2260</v>
      </c>
    </row>
    <row r="27063">
      <c r="A27063" s="441">
        <v>45928.45599354166</v>
      </c>
      <c r="B27063" s="294" t="s">
        <v>2550</v>
      </c>
    </row>
    <row r="27064">
      <c r="A27064" s="441">
        <v>45928.45599582176</v>
      </c>
      <c r="B27064" s="294" t="s">
        <v>2264</v>
      </c>
    </row>
    <row r="27065">
      <c r="A27065" s="441">
        <v>45928.56861523148</v>
      </c>
      <c r="B27065" s="294" t="s">
        <v>12282</v>
      </c>
    </row>
    <row r="27066">
      <c r="A27066" s="441">
        <v>45928.5686184375</v>
      </c>
      <c r="B27066" s="294" t="s">
        <v>2260</v>
      </c>
    </row>
    <row r="27067">
      <c r="A27067" s="441">
        <v>45928.56862096065</v>
      </c>
      <c r="B27067" s="294" t="s">
        <v>4026</v>
      </c>
    </row>
    <row r="27068">
      <c r="A27068" s="441">
        <v>45928.568623217594</v>
      </c>
      <c r="B27068" s="294" t="s">
        <v>2264</v>
      </c>
    </row>
    <row r="27069">
      <c r="A27069" s="441">
        <v>45928.569966446754</v>
      </c>
      <c r="B27069" s="294" t="s">
        <v>12283</v>
      </c>
    </row>
    <row r="27070">
      <c r="A27070" s="441">
        <v>45928.56996894676</v>
      </c>
      <c r="B27070" s="294" t="s">
        <v>2260</v>
      </c>
    </row>
    <row r="27071">
      <c r="A27071" s="441">
        <v>45928.5699717824</v>
      </c>
      <c r="B27071" s="294" t="s">
        <v>2550</v>
      </c>
    </row>
    <row r="27072">
      <c r="A27072" s="441">
        <v>45928.569974432874</v>
      </c>
      <c r="B27072" s="294" t="s">
        <v>2264</v>
      </c>
    </row>
    <row r="27073">
      <c r="A27073" s="441">
        <v>45928.57012657408</v>
      </c>
      <c r="B27073" s="294" t="s">
        <v>12284</v>
      </c>
    </row>
    <row r="27074">
      <c r="A27074" s="441">
        <v>45928.57012909722</v>
      </c>
      <c r="B27074" s="294" t="s">
        <v>2260</v>
      </c>
    </row>
    <row r="27075">
      <c r="A27075" s="441">
        <v>45928.570131863424</v>
      </c>
      <c r="B27075" s="294" t="s">
        <v>2550</v>
      </c>
    </row>
    <row r="27076">
      <c r="A27076" s="441">
        <v>45928.57013424768</v>
      </c>
      <c r="B27076" s="294" t="s">
        <v>2264</v>
      </c>
    </row>
    <row r="27077">
      <c r="A27077" s="441">
        <v>45928.57518962963</v>
      </c>
      <c r="B27077" s="294" t="s">
        <v>12285</v>
      </c>
    </row>
    <row r="27078">
      <c r="A27078" s="441">
        <v>45928.5751933912</v>
      </c>
      <c r="B27078" s="294" t="s">
        <v>2260</v>
      </c>
    </row>
    <row r="27079">
      <c r="A27079" s="441">
        <v>45928.57519725694</v>
      </c>
      <c r="B27079" s="294" t="s">
        <v>6121</v>
      </c>
    </row>
    <row r="27080">
      <c r="A27080" s="441">
        <v>45928.575208877315</v>
      </c>
      <c r="B27080" s="294" t="s">
        <v>2264</v>
      </c>
    </row>
    <row r="27081">
      <c r="A27081" s="441">
        <v>45928.57528800926</v>
      </c>
      <c r="B27081" s="294" t="s">
        <v>12286</v>
      </c>
    </row>
    <row r="27082">
      <c r="A27082" s="441">
        <v>45928.575291898145</v>
      </c>
      <c r="B27082" s="294" t="s">
        <v>2260</v>
      </c>
    </row>
    <row r="27083">
      <c r="A27083" s="441">
        <v>45928.57529583333</v>
      </c>
      <c r="B27083" s="294" t="s">
        <v>6121</v>
      </c>
    </row>
    <row r="27084">
      <c r="A27084" s="441">
        <v>45928.57530182871</v>
      </c>
      <c r="B27084" s="294" t="s">
        <v>2264</v>
      </c>
    </row>
    <row r="27085">
      <c r="A27085" s="441">
        <v>45928.5865805787</v>
      </c>
      <c r="B27085" s="294" t="s">
        <v>12287</v>
      </c>
    </row>
    <row r="27086">
      <c r="A27086" s="441">
        <v>45928.58658920139</v>
      </c>
      <c r="B27086" s="294" t="s">
        <v>2260</v>
      </c>
    </row>
    <row r="27087">
      <c r="A27087" s="441">
        <v>45928.58660034722</v>
      </c>
      <c r="B27087" s="294" t="s">
        <v>4026</v>
      </c>
    </row>
    <row r="27088">
      <c r="A27088" s="441">
        <v>45928.586610162034</v>
      </c>
      <c r="B27088" s="294" t="s">
        <v>2264</v>
      </c>
    </row>
    <row r="27089">
      <c r="A27089" s="441">
        <v>45928.75838950231</v>
      </c>
      <c r="B27089" s="294" t="s">
        <v>11620</v>
      </c>
    </row>
    <row r="27090">
      <c r="A27090" s="441">
        <v>45928.75841199074</v>
      </c>
      <c r="B27090" s="294" t="s">
        <v>10102</v>
      </c>
    </row>
    <row r="27091">
      <c r="A27091" s="441">
        <v>45928.75843819445</v>
      </c>
      <c r="B27091" s="294" t="s">
        <v>10102</v>
      </c>
    </row>
    <row r="27092">
      <c r="A27092" s="441">
        <v>45928.75846239583</v>
      </c>
      <c r="B27092" s="294" t="s">
        <v>10102</v>
      </c>
    </row>
    <row r="27093">
      <c r="A27093" s="441">
        <v>45928.75846509259</v>
      </c>
      <c r="B27093" s="294" t="s">
        <v>11621</v>
      </c>
    </row>
    <row r="27094">
      <c r="A27094" s="441">
        <v>45928.75846813657</v>
      </c>
      <c r="B27094" s="294" t="s">
        <v>10116</v>
      </c>
    </row>
    <row r="27095">
      <c r="A27095" s="441">
        <v>45928.75847340278</v>
      </c>
      <c r="B27095" s="294" t="s">
        <v>10102</v>
      </c>
    </row>
    <row r="27096">
      <c r="A27096" s="441">
        <v>45928.75847619213</v>
      </c>
      <c r="B27096" s="294" t="s">
        <v>10117</v>
      </c>
    </row>
    <row r="27097">
      <c r="A27097" s="441">
        <v>45929.25719193287</v>
      </c>
      <c r="B27097" s="294" t="s">
        <v>12288</v>
      </c>
    </row>
    <row r="27098">
      <c r="A27098" s="441">
        <v>45929.25734621528</v>
      </c>
      <c r="B27098" s="294" t="s">
        <v>10334</v>
      </c>
    </row>
    <row r="27099">
      <c r="A27099" s="441">
        <v>45929.34586664352</v>
      </c>
      <c r="B27099" s="294" t="s">
        <v>12289</v>
      </c>
    </row>
    <row r="27100">
      <c r="A27100" s="441">
        <v>45929.3458709838</v>
      </c>
      <c r="B27100" s="294" t="s">
        <v>2260</v>
      </c>
    </row>
    <row r="27101">
      <c r="A27101" s="441">
        <v>45929.345874618055</v>
      </c>
      <c r="B27101" s="294" t="s">
        <v>9153</v>
      </c>
    </row>
    <row r="27102">
      <c r="A27102" s="441">
        <v>45929.34587796296</v>
      </c>
      <c r="B27102" s="294" t="s">
        <v>2262</v>
      </c>
    </row>
    <row r="27103">
      <c r="A27103" s="441">
        <v>45929.34589491898</v>
      </c>
      <c r="B27103" s="294" t="s">
        <v>11850</v>
      </c>
    </row>
    <row r="27104">
      <c r="A27104" s="441">
        <v>45929.3459055787</v>
      </c>
      <c r="B27104" s="294" t="s">
        <v>2264</v>
      </c>
    </row>
    <row r="27105">
      <c r="A27105" s="441">
        <v>45929.346319282406</v>
      </c>
      <c r="B27105" s="294" t="s">
        <v>12290</v>
      </c>
    </row>
    <row r="27106">
      <c r="A27106" s="441">
        <v>45929.34632375</v>
      </c>
      <c r="B27106" s="294" t="s">
        <v>2260</v>
      </c>
    </row>
    <row r="27107">
      <c r="A27107" s="441">
        <v>45929.34632795139</v>
      </c>
      <c r="B27107" s="294" t="s">
        <v>9153</v>
      </c>
    </row>
    <row r="27108">
      <c r="A27108" s="441">
        <v>45929.346334456015</v>
      </c>
      <c r="B27108" s="294" t="s">
        <v>2264</v>
      </c>
    </row>
    <row r="27109">
      <c r="A27109" s="441">
        <v>45929.37309193287</v>
      </c>
      <c r="B27109" s="294" t="s">
        <v>12291</v>
      </c>
    </row>
    <row r="27110">
      <c r="A27110" s="441">
        <v>45929.3730956713</v>
      </c>
      <c r="B27110" s="294" t="s">
        <v>2260</v>
      </c>
    </row>
    <row r="27111">
      <c r="A27111" s="441">
        <v>45929.37309936342</v>
      </c>
      <c r="B27111" s="294" t="s">
        <v>3127</v>
      </c>
    </row>
    <row r="27112">
      <c r="A27112" s="441">
        <v>45929.37311357639</v>
      </c>
      <c r="B27112" s="294" t="s">
        <v>2264</v>
      </c>
    </row>
    <row r="27113">
      <c r="A27113" s="441">
        <v>45929.37503430556</v>
      </c>
      <c r="B27113" s="294" t="s">
        <v>2290</v>
      </c>
    </row>
    <row r="27114">
      <c r="A27114" s="441">
        <v>45929.375073773146</v>
      </c>
      <c r="B27114" s="294" t="s">
        <v>2291</v>
      </c>
    </row>
    <row r="27115">
      <c r="A27115" s="441">
        <v>45929.45622635417</v>
      </c>
      <c r="B27115" s="294" t="s">
        <v>12292</v>
      </c>
    </row>
    <row r="27116">
      <c r="A27116" s="441">
        <v>45929.45623211806</v>
      </c>
      <c r="B27116" s="294" t="s">
        <v>2260</v>
      </c>
    </row>
    <row r="27117">
      <c r="A27117" s="441">
        <v>45929.4562365625</v>
      </c>
      <c r="B27117" s="294" t="s">
        <v>3060</v>
      </c>
    </row>
    <row r="27118">
      <c r="A27118" s="441">
        <v>45929.456249537034</v>
      </c>
      <c r="B27118" s="294" t="s">
        <v>2262</v>
      </c>
    </row>
    <row r="27119">
      <c r="A27119" s="441">
        <v>45929.45625711806</v>
      </c>
      <c r="B27119" s="294" t="s">
        <v>3065</v>
      </c>
    </row>
    <row r="27120">
      <c r="A27120" s="441">
        <v>45929.45627043981</v>
      </c>
      <c r="B27120" s="294" t="s">
        <v>2264</v>
      </c>
    </row>
    <row r="27121">
      <c r="A27121" s="441">
        <v>45929.47717724537</v>
      </c>
      <c r="B27121" s="294" t="s">
        <v>12293</v>
      </c>
    </row>
    <row r="27122">
      <c r="A27122" s="441">
        <v>45929.47718203704</v>
      </c>
      <c r="B27122" s="294" t="s">
        <v>2260</v>
      </c>
    </row>
    <row r="27123">
      <c r="A27123" s="441">
        <v>45929.47718699074</v>
      </c>
      <c r="B27123" s="294" t="s">
        <v>9153</v>
      </c>
    </row>
    <row r="27124">
      <c r="A27124" s="441">
        <v>45929.47720815972</v>
      </c>
      <c r="B27124" s="294" t="s">
        <v>2264</v>
      </c>
    </row>
    <row r="27125">
      <c r="A27125" s="441">
        <v>45929.482793877316</v>
      </c>
      <c r="B27125" s="294" t="s">
        <v>12294</v>
      </c>
    </row>
    <row r="27126">
      <c r="A27126" s="441">
        <v>45929.482796875</v>
      </c>
      <c r="B27126" s="294" t="s">
        <v>2260</v>
      </c>
    </row>
    <row r="27127">
      <c r="A27127" s="441">
        <v>45929.482801516206</v>
      </c>
      <c r="B27127" s="294" t="s">
        <v>9153</v>
      </c>
    </row>
    <row r="27128">
      <c r="A27128" s="441">
        <v>45929.48280427083</v>
      </c>
      <c r="B27128" s="294" t="s">
        <v>2264</v>
      </c>
    </row>
    <row r="27129">
      <c r="A27129" s="441">
        <v>45929.48629577547</v>
      </c>
      <c r="B27129" s="294" t="s">
        <v>12295</v>
      </c>
    </row>
    <row r="27130">
      <c r="A27130" s="441">
        <v>45929.48629893518</v>
      </c>
      <c r="B27130" s="294" t="s">
        <v>2260</v>
      </c>
    </row>
    <row r="27131">
      <c r="A27131" s="441">
        <v>45929.48630256944</v>
      </c>
      <c r="B27131" s="294" t="s">
        <v>9153</v>
      </c>
    </row>
    <row r="27132">
      <c r="A27132" s="441">
        <v>45929.48630541666</v>
      </c>
      <c r="B27132" s="294" t="s">
        <v>2264</v>
      </c>
    </row>
    <row r="27133">
      <c r="A27133" s="441">
        <v>45929.5074503588</v>
      </c>
      <c r="B27133" s="294" t="s">
        <v>12296</v>
      </c>
    </row>
    <row r="27134">
      <c r="A27134" s="441">
        <v>45929.50745290509</v>
      </c>
      <c r="B27134" s="294" t="s">
        <v>2260</v>
      </c>
    </row>
    <row r="27135">
      <c r="A27135" s="441">
        <v>45929.507455231476</v>
      </c>
      <c r="B27135" s="294" t="s">
        <v>3127</v>
      </c>
    </row>
    <row r="27136">
      <c r="A27136" s="441">
        <v>45929.507457291664</v>
      </c>
      <c r="B27136" s="294" t="s">
        <v>2264</v>
      </c>
    </row>
    <row r="27137">
      <c r="A27137" s="441">
        <v>45929.6730446875</v>
      </c>
      <c r="B27137" s="294" t="s">
        <v>12297</v>
      </c>
    </row>
    <row r="27138">
      <c r="A27138" s="441">
        <v>45929.67306552084</v>
      </c>
      <c r="B27138" s="294" t="s">
        <v>2381</v>
      </c>
    </row>
    <row r="27139">
      <c r="A27139" s="441">
        <v>45929.67307607639</v>
      </c>
      <c r="B27139" s="294" t="s">
        <v>2382</v>
      </c>
    </row>
    <row r="27140">
      <c r="A27140" s="441">
        <v>45929.6730978125</v>
      </c>
      <c r="B27140" s="294" t="s">
        <v>12298</v>
      </c>
    </row>
    <row r="27141">
      <c r="A27141" s="441">
        <v>45929.67311762732</v>
      </c>
      <c r="B27141" s="294" t="s">
        <v>2381</v>
      </c>
    </row>
    <row r="27142">
      <c r="A27142" s="441">
        <v>45929.67312818287</v>
      </c>
      <c r="B27142" s="294" t="s">
        <v>10102</v>
      </c>
    </row>
    <row r="27143">
      <c r="A27143" s="441">
        <v>45929.673163217594</v>
      </c>
      <c r="B27143" s="294" t="s">
        <v>12299</v>
      </c>
    </row>
    <row r="27144">
      <c r="A27144" s="441">
        <v>45929.67419989583</v>
      </c>
      <c r="B27144" s="294" t="s">
        <v>12300</v>
      </c>
    </row>
    <row r="27145">
      <c r="A27145" s="441">
        <v>45929.674212812504</v>
      </c>
      <c r="B27145" s="294" t="s">
        <v>2274</v>
      </c>
    </row>
    <row r="27146">
      <c r="A27146" s="441">
        <v>45929.67422847222</v>
      </c>
      <c r="B27146" s="294" t="s">
        <v>2381</v>
      </c>
    </row>
    <row r="27147">
      <c r="A27147" s="441">
        <v>45929.67423483796</v>
      </c>
      <c r="B27147" s="294" t="s">
        <v>2386</v>
      </c>
    </row>
    <row r="27148">
      <c r="A27148" s="441">
        <v>45929.67423899306</v>
      </c>
      <c r="B27148" s="294" t="s">
        <v>12242</v>
      </c>
    </row>
    <row r="27149">
      <c r="A27149" s="441">
        <v>45929.67425040509</v>
      </c>
      <c r="B27149" s="294" t="s">
        <v>12243</v>
      </c>
    </row>
    <row r="27150">
      <c r="A27150" s="441">
        <v>45929.67435585648</v>
      </c>
      <c r="B27150" s="294" t="s">
        <v>2342</v>
      </c>
    </row>
    <row r="27151">
      <c r="A27151" s="441">
        <v>45929.67438438657</v>
      </c>
      <c r="B27151" s="294" t="s">
        <v>12301</v>
      </c>
    </row>
    <row r="27152">
      <c r="A27152" s="441">
        <v>45929.67441821759</v>
      </c>
      <c r="B27152" s="294" t="s">
        <v>2280</v>
      </c>
    </row>
    <row r="27153">
      <c r="A27153" s="441">
        <v>45929.67443309027</v>
      </c>
      <c r="B27153" s="294" t="s">
        <v>2281</v>
      </c>
    </row>
    <row r="27154">
      <c r="A27154" s="441">
        <v>45929.674518831016</v>
      </c>
      <c r="B27154" s="294" t="s">
        <v>10102</v>
      </c>
    </row>
    <row r="27155">
      <c r="A27155" s="441">
        <v>45929.67452393519</v>
      </c>
      <c r="B27155" s="294" t="s">
        <v>2285</v>
      </c>
    </row>
    <row r="27156">
      <c r="A27156" s="441">
        <v>45929.67453121528</v>
      </c>
      <c r="B27156" s="294" t="s">
        <v>12302</v>
      </c>
    </row>
    <row r="27157">
      <c r="A27157" s="441">
        <v>45929.674547256946</v>
      </c>
      <c r="B27157" s="294" t="s">
        <v>12303</v>
      </c>
    </row>
    <row r="27158">
      <c r="A27158" s="441">
        <v>45929.75836896991</v>
      </c>
      <c r="B27158" s="294" t="s">
        <v>11620</v>
      </c>
    </row>
    <row r="27159">
      <c r="A27159" s="441">
        <v>45929.75837657407</v>
      </c>
      <c r="B27159" s="294" t="s">
        <v>10102</v>
      </c>
    </row>
    <row r="27160">
      <c r="A27160" s="441">
        <v>45929.75839969907</v>
      </c>
      <c r="B27160" s="294" t="s">
        <v>10102</v>
      </c>
    </row>
    <row r="27161">
      <c r="A27161" s="441">
        <v>45929.758422557876</v>
      </c>
      <c r="B27161" s="294" t="s">
        <v>10102</v>
      </c>
    </row>
    <row r="27162">
      <c r="A27162" s="441">
        <v>45929.75842515046</v>
      </c>
      <c r="B27162" s="294" t="s">
        <v>11621</v>
      </c>
    </row>
    <row r="27163">
      <c r="A27163" s="441">
        <v>45929.75842827546</v>
      </c>
      <c r="B27163" s="294" t="s">
        <v>10116</v>
      </c>
    </row>
    <row r="27164">
      <c r="A27164" s="441">
        <v>45929.758436793985</v>
      </c>
      <c r="B27164" s="294" t="s">
        <v>10102</v>
      </c>
    </row>
    <row r="27165">
      <c r="A27165" s="441">
        <v>45929.75843949074</v>
      </c>
      <c r="B27165" s="294" t="s">
        <v>10117</v>
      </c>
    </row>
    <row r="27166">
      <c r="A27166" s="441">
        <v>45929.94762813658</v>
      </c>
      <c r="B27166" s="294" t="s">
        <v>12304</v>
      </c>
    </row>
    <row r="27167">
      <c r="A27167" s="441">
        <v>45929.947633715274</v>
      </c>
      <c r="B27167" s="294" t="s">
        <v>2260</v>
      </c>
    </row>
    <row r="27168">
      <c r="A27168" s="441">
        <v>45929.94764189815</v>
      </c>
      <c r="B27168" s="294" t="s">
        <v>2414</v>
      </c>
    </row>
    <row r="27169">
      <c r="A27169" s="441">
        <v>45929.94765956019</v>
      </c>
      <c r="B27169" s="294" t="s">
        <v>2264</v>
      </c>
    </row>
    <row r="27170">
      <c r="A27170" s="441">
        <v>45929.947744282406</v>
      </c>
      <c r="B27170" s="294" t="s">
        <v>12305</v>
      </c>
    </row>
    <row r="27171">
      <c r="A27171" s="441">
        <v>45929.947747384256</v>
      </c>
      <c r="B27171" s="294" t="s">
        <v>2260</v>
      </c>
    </row>
    <row r="27172">
      <c r="A27172" s="441">
        <v>45929.94775043982</v>
      </c>
      <c r="B27172" s="294" t="s">
        <v>2414</v>
      </c>
    </row>
    <row r="27173">
      <c r="A27173" s="441">
        <v>45929.94775342593</v>
      </c>
      <c r="B27173" s="294" t="s">
        <v>2264</v>
      </c>
    </row>
    <row r="27174">
      <c r="A27174" s="441">
        <v>45929.947953842595</v>
      </c>
      <c r="B27174" s="294" t="s">
        <v>12306</v>
      </c>
    </row>
    <row r="27175">
      <c r="A27175" s="441">
        <v>45929.94796146991</v>
      </c>
      <c r="B27175" s="294" t="s">
        <v>2260</v>
      </c>
    </row>
    <row r="27176">
      <c r="A27176" s="441">
        <v>45929.947973055554</v>
      </c>
      <c r="B27176" s="294" t="s">
        <v>2414</v>
      </c>
    </row>
    <row r="27177">
      <c r="A27177" s="441">
        <v>45929.94797634259</v>
      </c>
      <c r="B27177" s="294" t="s">
        <v>2264</v>
      </c>
    </row>
    <row r="27178">
      <c r="A27178" s="441">
        <v>45929.94882106481</v>
      </c>
      <c r="B27178" s="294" t="s">
        <v>12307</v>
      </c>
    </row>
    <row r="27179">
      <c r="A27179" s="441">
        <v>45929.94882650463</v>
      </c>
      <c r="B27179" s="294" t="s">
        <v>2260</v>
      </c>
    </row>
    <row r="27180">
      <c r="A27180" s="441">
        <v>45929.94883181713</v>
      </c>
      <c r="B27180" s="294" t="s">
        <v>2414</v>
      </c>
    </row>
    <row r="27181">
      <c r="A27181" s="441">
        <v>45929.94884084491</v>
      </c>
      <c r="B27181" s="294" t="s">
        <v>2264</v>
      </c>
    </row>
    <row r="27182">
      <c r="A27182" s="441">
        <v>45930.25719423611</v>
      </c>
      <c r="B27182" s="294" t="s">
        <v>12308</v>
      </c>
    </row>
    <row r="27183">
      <c r="A27183" s="441">
        <v>45930.25728988426</v>
      </c>
      <c r="B27183" s="294" t="s">
        <v>12309</v>
      </c>
    </row>
    <row r="27184">
      <c r="A27184" s="441">
        <v>45930.25730006944</v>
      </c>
      <c r="B27184" s="294" t="s">
        <v>10102</v>
      </c>
    </row>
    <row r="27185">
      <c r="A27185" s="441">
        <v>45930.35901621528</v>
      </c>
      <c r="B27185" s="294" t="s">
        <v>12310</v>
      </c>
    </row>
    <row r="27186">
      <c r="A27186" s="441">
        <v>45930.359026192134</v>
      </c>
      <c r="B27186" s="294" t="s">
        <v>2426</v>
      </c>
    </row>
    <row r="27187">
      <c r="A27187" s="441">
        <v>45930.359037002316</v>
      </c>
      <c r="B27187" s="294" t="s">
        <v>2398</v>
      </c>
    </row>
    <row r="27188">
      <c r="A27188" s="441">
        <v>45930.35904427084</v>
      </c>
      <c r="B27188" s="294" t="s">
        <v>2399</v>
      </c>
    </row>
    <row r="27189">
      <c r="A27189" s="441">
        <v>45930.35905291667</v>
      </c>
      <c r="B27189" s="294" t="s">
        <v>2426</v>
      </c>
    </row>
    <row r="27190">
      <c r="A27190" s="441">
        <v>45930.35905979166</v>
      </c>
      <c r="B27190" s="294" t="s">
        <v>10102</v>
      </c>
    </row>
    <row r="27191">
      <c r="A27191" s="441">
        <v>45930.359080636576</v>
      </c>
      <c r="B27191" s="294" t="s">
        <v>12311</v>
      </c>
    </row>
    <row r="27192">
      <c r="A27192" s="441">
        <v>45930.359465636575</v>
      </c>
      <c r="B27192" s="294" t="s">
        <v>12312</v>
      </c>
    </row>
    <row r="27193">
      <c r="A27193" s="441">
        <v>45930.35947202546</v>
      </c>
      <c r="B27193" s="294" t="s">
        <v>9711</v>
      </c>
    </row>
    <row r="27194">
      <c r="A27194" s="441">
        <v>45930.359475115736</v>
      </c>
      <c r="B27194" s="294" t="s">
        <v>2398</v>
      </c>
    </row>
    <row r="27195">
      <c r="A27195" s="441">
        <v>45930.35948912037</v>
      </c>
      <c r="B27195" s="294" t="s">
        <v>2399</v>
      </c>
    </row>
    <row r="27196">
      <c r="A27196" s="441">
        <v>45930.35949591435</v>
      </c>
      <c r="B27196" s="294" t="s">
        <v>9711</v>
      </c>
    </row>
    <row r="27197">
      <c r="A27197" s="441">
        <v>45930.35950170139</v>
      </c>
      <c r="B27197" s="294" t="s">
        <v>10102</v>
      </c>
    </row>
    <row r="27198">
      <c r="A27198" s="441">
        <v>45930.35951465278</v>
      </c>
      <c r="B27198" s="294" t="s">
        <v>12313</v>
      </c>
    </row>
    <row r="27199">
      <c r="A27199" s="441">
        <v>45930.35959373842</v>
      </c>
      <c r="B27199" s="294" t="s">
        <v>12314</v>
      </c>
    </row>
    <row r="27200">
      <c r="A27200" s="441">
        <v>45930.35959738426</v>
      </c>
      <c r="B27200" s="294" t="s">
        <v>2274</v>
      </c>
    </row>
    <row r="27201">
      <c r="A27201" s="441">
        <v>45930.35960443287</v>
      </c>
      <c r="B27201" s="294" t="s">
        <v>2426</v>
      </c>
    </row>
    <row r="27202">
      <c r="A27202" s="441">
        <v>45930.35960732639</v>
      </c>
      <c r="B27202" s="294" t="s">
        <v>2429</v>
      </c>
    </row>
    <row r="27203">
      <c r="A27203" s="441">
        <v>45930.359610196756</v>
      </c>
      <c r="B27203" s="294" t="s">
        <v>12242</v>
      </c>
    </row>
    <row r="27204">
      <c r="A27204" s="441">
        <v>45930.35961743056</v>
      </c>
      <c r="B27204" s="294" t="s">
        <v>12243</v>
      </c>
    </row>
    <row r="27205">
      <c r="A27205" s="441">
        <v>45930.35984630787</v>
      </c>
      <c r="B27205" s="294" t="s">
        <v>12315</v>
      </c>
    </row>
    <row r="27206">
      <c r="A27206" s="441">
        <v>45930.35985172454</v>
      </c>
      <c r="B27206" s="294" t="s">
        <v>2622</v>
      </c>
    </row>
    <row r="27207">
      <c r="A27207" s="441">
        <v>45930.3598546412</v>
      </c>
      <c r="B27207" s="294" t="s">
        <v>2398</v>
      </c>
    </row>
    <row r="27208">
      <c r="A27208" s="441">
        <v>45930.35986597222</v>
      </c>
      <c r="B27208" s="294" t="s">
        <v>2399</v>
      </c>
    </row>
    <row r="27209">
      <c r="A27209" s="441">
        <v>45930.35987157407</v>
      </c>
      <c r="B27209" s="294" t="s">
        <v>2622</v>
      </c>
    </row>
    <row r="27210">
      <c r="A27210" s="441">
        <v>45930.359876863426</v>
      </c>
      <c r="B27210" s="294" t="s">
        <v>10102</v>
      </c>
    </row>
    <row r="27211">
      <c r="A27211" s="441">
        <v>45930.359886782404</v>
      </c>
      <c r="B27211" s="294" t="s">
        <v>12316</v>
      </c>
    </row>
    <row r="27212">
      <c r="A27212" s="441">
        <v>45930.35990762731</v>
      </c>
      <c r="B27212" s="294" t="s">
        <v>2374</v>
      </c>
    </row>
    <row r="27213">
      <c r="A27213" s="441">
        <v>45930.35992265046</v>
      </c>
      <c r="B27213" s="294" t="s">
        <v>12317</v>
      </c>
    </row>
    <row r="27214">
      <c r="A27214" s="441">
        <v>45930.36002420139</v>
      </c>
      <c r="B27214" s="294" t="s">
        <v>2280</v>
      </c>
    </row>
    <row r="27215">
      <c r="A27215" s="441">
        <v>45930.36003119213</v>
      </c>
      <c r="B27215" s="294" t="s">
        <v>2281</v>
      </c>
    </row>
    <row r="27216">
      <c r="A27216" s="441">
        <v>45930.36032363426</v>
      </c>
      <c r="B27216" s="294" t="s">
        <v>10102</v>
      </c>
    </row>
    <row r="27217">
      <c r="A27217" s="441">
        <v>45930.36032665509</v>
      </c>
      <c r="B27217" s="294" t="s">
        <v>2285</v>
      </c>
    </row>
    <row r="27218">
      <c r="A27218" s="441">
        <v>45930.360331944445</v>
      </c>
      <c r="B27218" s="294" t="s">
        <v>12318</v>
      </c>
    </row>
    <row r="27219">
      <c r="A27219" s="441">
        <v>45930.360339942126</v>
      </c>
      <c r="B27219" s="294" t="s">
        <v>12319</v>
      </c>
    </row>
    <row r="27220">
      <c r="A27220" s="441">
        <v>45930.3603840625</v>
      </c>
      <c r="B27220" s="294" t="s">
        <v>12320</v>
      </c>
    </row>
    <row r="27221">
      <c r="A27221" s="441">
        <v>45930.36039273148</v>
      </c>
      <c r="B27221" s="294" t="s">
        <v>2577</v>
      </c>
    </row>
    <row r="27222">
      <c r="A27222" s="441">
        <v>45930.36039681713</v>
      </c>
      <c r="B27222" s="294" t="s">
        <v>2398</v>
      </c>
    </row>
    <row r="27223">
      <c r="A27223" s="441">
        <v>45930.36040640046</v>
      </c>
      <c r="B27223" s="294" t="s">
        <v>2399</v>
      </c>
    </row>
    <row r="27224">
      <c r="A27224" s="441">
        <v>45930.3604150926</v>
      </c>
      <c r="B27224" s="294" t="s">
        <v>2577</v>
      </c>
    </row>
    <row r="27225">
      <c r="A27225" s="441">
        <v>45930.36042261574</v>
      </c>
      <c r="B27225" s="294" t="s">
        <v>10102</v>
      </c>
    </row>
    <row r="27226">
      <c r="A27226" s="441">
        <v>45930.36044304398</v>
      </c>
      <c r="B27226" s="294" t="s">
        <v>12321</v>
      </c>
    </row>
    <row r="27227">
      <c r="A27227" s="441">
        <v>45930.36065931713</v>
      </c>
      <c r="B27227" s="294" t="s">
        <v>12322</v>
      </c>
    </row>
    <row r="27228">
      <c r="A27228" s="441">
        <v>45930.360669050926</v>
      </c>
      <c r="B27228" s="294" t="s">
        <v>2274</v>
      </c>
    </row>
    <row r="27229">
      <c r="A27229" s="441">
        <v>45930.36067628472</v>
      </c>
      <c r="B27229" s="294" t="s">
        <v>9711</v>
      </c>
    </row>
    <row r="27230">
      <c r="A27230" s="441">
        <v>45930.360679062505</v>
      </c>
      <c r="B27230" s="294" t="s">
        <v>9714</v>
      </c>
    </row>
    <row r="27231">
      <c r="A27231" s="441">
        <v>45930.36068185185</v>
      </c>
      <c r="B27231" s="294" t="s">
        <v>12242</v>
      </c>
    </row>
    <row r="27232">
      <c r="A27232" s="441">
        <v>45930.360684583335</v>
      </c>
      <c r="B27232" s="294" t="s">
        <v>12243</v>
      </c>
    </row>
    <row r="27233">
      <c r="A27233" s="441">
        <v>45930.36079158565</v>
      </c>
      <c r="B27233" s="294" t="s">
        <v>2342</v>
      </c>
    </row>
    <row r="27234">
      <c r="A27234" s="441">
        <v>45930.360804317126</v>
      </c>
      <c r="B27234" s="294" t="s">
        <v>12323</v>
      </c>
    </row>
    <row r="27235">
      <c r="A27235" s="441">
        <v>45930.36084190972</v>
      </c>
      <c r="B27235" s="294" t="s">
        <v>2280</v>
      </c>
    </row>
    <row r="27236">
      <c r="A27236" s="441">
        <v>45930.360849895835</v>
      </c>
      <c r="B27236" s="294" t="s">
        <v>2281</v>
      </c>
    </row>
    <row r="27237">
      <c r="A27237" s="441">
        <v>45930.36094753472</v>
      </c>
      <c r="B27237" s="294" t="s">
        <v>10102</v>
      </c>
    </row>
    <row r="27238">
      <c r="A27238" s="441">
        <v>45930.360950347225</v>
      </c>
      <c r="B27238" s="294" t="s">
        <v>2285</v>
      </c>
    </row>
    <row r="27239">
      <c r="A27239" s="441">
        <v>45930.36095802083</v>
      </c>
      <c r="B27239" s="294" t="s">
        <v>12324</v>
      </c>
    </row>
    <row r="27240">
      <c r="A27240" s="441">
        <v>45930.360966493055</v>
      </c>
      <c r="B27240" s="294" t="s">
        <v>12325</v>
      </c>
    </row>
    <row r="27241">
      <c r="A27241" s="441">
        <v>45930.36112244213</v>
      </c>
      <c r="B27241" s="294" t="s">
        <v>12326</v>
      </c>
    </row>
    <row r="27242">
      <c r="A27242" s="441">
        <v>45930.36112569444</v>
      </c>
      <c r="B27242" s="294" t="s">
        <v>2274</v>
      </c>
    </row>
    <row r="27243">
      <c r="A27243" s="441">
        <v>45930.361140023146</v>
      </c>
      <c r="B27243" s="294" t="s">
        <v>2577</v>
      </c>
    </row>
    <row r="27244">
      <c r="A27244" s="441">
        <v>45930.36114291666</v>
      </c>
      <c r="B27244" s="294" t="s">
        <v>2586</v>
      </c>
    </row>
    <row r="27245">
      <c r="A27245" s="441">
        <v>45930.36114603009</v>
      </c>
      <c r="B27245" s="294" t="s">
        <v>12242</v>
      </c>
    </row>
    <row r="27246">
      <c r="A27246" s="441">
        <v>45930.36114892361</v>
      </c>
      <c r="B27246" s="294" t="s">
        <v>12243</v>
      </c>
    </row>
    <row r="27247">
      <c r="A27247" s="441">
        <v>45930.36126711806</v>
      </c>
      <c r="B27247" s="294" t="s">
        <v>2374</v>
      </c>
    </row>
    <row r="27248">
      <c r="A27248" s="441">
        <v>45930.36129209491</v>
      </c>
      <c r="B27248" s="294" t="s">
        <v>12327</v>
      </c>
    </row>
    <row r="27249">
      <c r="A27249" s="441">
        <v>45930.3613369213</v>
      </c>
      <c r="B27249" s="294" t="s">
        <v>2280</v>
      </c>
    </row>
    <row r="27250">
      <c r="A27250" s="441">
        <v>45930.361344791665</v>
      </c>
      <c r="B27250" s="294" t="s">
        <v>2281</v>
      </c>
    </row>
    <row r="27251">
      <c r="A27251" s="441">
        <v>45930.36139333333</v>
      </c>
      <c r="B27251" s="294" t="s">
        <v>12328</v>
      </c>
    </row>
    <row r="27252">
      <c r="A27252" s="441">
        <v>45930.361398611116</v>
      </c>
      <c r="B27252" s="294" t="s">
        <v>2274</v>
      </c>
    </row>
    <row r="27253">
      <c r="A27253" s="441">
        <v>45930.36140878472</v>
      </c>
      <c r="B27253" s="294" t="s">
        <v>2622</v>
      </c>
    </row>
    <row r="27254">
      <c r="A27254" s="441">
        <v>45930.361412349535</v>
      </c>
      <c r="B27254" s="294" t="s">
        <v>2641</v>
      </c>
    </row>
    <row r="27255">
      <c r="A27255" s="441">
        <v>45930.361416493055</v>
      </c>
      <c r="B27255" s="294" t="s">
        <v>12242</v>
      </c>
    </row>
    <row r="27256">
      <c r="A27256" s="441">
        <v>45930.36142074074</v>
      </c>
      <c r="B27256" s="294" t="s">
        <v>12243</v>
      </c>
    </row>
    <row r="27257">
      <c r="A27257" s="441">
        <v>45930.36143978009</v>
      </c>
      <c r="B27257" s="294" t="s">
        <v>10102</v>
      </c>
    </row>
    <row r="27258">
      <c r="A27258" s="441">
        <v>45930.361442546295</v>
      </c>
      <c r="B27258" s="294" t="s">
        <v>2285</v>
      </c>
    </row>
    <row r="27259">
      <c r="A27259" s="441">
        <v>45930.36144887732</v>
      </c>
      <c r="B27259" s="294" t="s">
        <v>12329</v>
      </c>
    </row>
    <row r="27260">
      <c r="A27260" s="441">
        <v>45930.36145510417</v>
      </c>
      <c r="B27260" s="294" t="s">
        <v>12330</v>
      </c>
    </row>
    <row r="27261">
      <c r="A27261" s="441">
        <v>45930.36159771991</v>
      </c>
      <c r="B27261" s="294" t="s">
        <v>2278</v>
      </c>
    </row>
    <row r="27262">
      <c r="A27262" s="441">
        <v>45930.361613472225</v>
      </c>
      <c r="B27262" s="294" t="s">
        <v>12331</v>
      </c>
    </row>
    <row r="27263">
      <c r="A27263" s="441">
        <v>45930.36164524306</v>
      </c>
      <c r="B27263" s="294" t="s">
        <v>2280</v>
      </c>
    </row>
    <row r="27264">
      <c r="A27264" s="441">
        <v>45930.36165436343</v>
      </c>
      <c r="B27264" s="294" t="s">
        <v>2281</v>
      </c>
    </row>
    <row r="27265">
      <c r="A27265" s="441">
        <v>45930.36175524305</v>
      </c>
      <c r="B27265" s="294" t="s">
        <v>10102</v>
      </c>
    </row>
    <row r="27266">
      <c r="A27266" s="441">
        <v>45930.36175892361</v>
      </c>
      <c r="B27266" s="294" t="s">
        <v>2285</v>
      </c>
    </row>
    <row r="27267">
      <c r="A27267" s="441">
        <v>45930.361765277776</v>
      </c>
      <c r="B27267" s="294" t="s">
        <v>12332</v>
      </c>
    </row>
    <row r="27268">
      <c r="A27268" s="441">
        <v>45930.361776053236</v>
      </c>
      <c r="B27268" s="294" t="s">
        <v>12333</v>
      </c>
    </row>
    <row r="27269">
      <c r="A27269" s="441">
        <v>45930.37507289352</v>
      </c>
      <c r="B27269" s="294" t="s">
        <v>2290</v>
      </c>
    </row>
    <row r="27270">
      <c r="A27270" s="441">
        <v>45930.375526041666</v>
      </c>
      <c r="B27270" s="294" t="s">
        <v>2408</v>
      </c>
    </row>
    <row r="27271">
      <c r="A27271" s="441">
        <v>45930.375732789355</v>
      </c>
      <c r="B27271" s="294" t="s">
        <v>12334</v>
      </c>
    </row>
    <row r="27272">
      <c r="A27272" s="441">
        <v>45930.375751087966</v>
      </c>
      <c r="B27272" s="294" t="s">
        <v>12335</v>
      </c>
    </row>
    <row r="27273">
      <c r="A27273" s="441">
        <v>45930.37576361111</v>
      </c>
      <c r="B27273" s="294" t="s">
        <v>10102</v>
      </c>
    </row>
    <row r="27274">
      <c r="A27274" s="441">
        <v>45930.37576916667</v>
      </c>
      <c r="B27274" s="294" t="s">
        <v>10102</v>
      </c>
    </row>
    <row r="27275">
      <c r="A27275" s="441">
        <v>45930.380219756946</v>
      </c>
      <c r="B27275" s="294" t="s">
        <v>12336</v>
      </c>
    </row>
    <row r="27276">
      <c r="A27276" s="441">
        <v>45930.380225243054</v>
      </c>
      <c r="B27276" s="294" t="s">
        <v>2468</v>
      </c>
    </row>
    <row r="27277">
      <c r="A27277" s="441">
        <v>45930.38023784722</v>
      </c>
      <c r="B27277" s="294" t="s">
        <v>2398</v>
      </c>
    </row>
    <row r="27278">
      <c r="A27278" s="441">
        <v>45930.38024886574</v>
      </c>
      <c r="B27278" s="294" t="s">
        <v>2399</v>
      </c>
    </row>
    <row r="27279">
      <c r="A27279" s="441">
        <v>45930.38025607639</v>
      </c>
      <c r="B27279" s="294" t="s">
        <v>2468</v>
      </c>
    </row>
    <row r="27280">
      <c r="A27280" s="441">
        <v>45930.380277523145</v>
      </c>
      <c r="B27280" s="294" t="s">
        <v>10102</v>
      </c>
    </row>
    <row r="27281">
      <c r="A27281" s="441">
        <v>45930.380298958335</v>
      </c>
      <c r="B27281" s="294" t="s">
        <v>12337</v>
      </c>
    </row>
    <row r="27282">
      <c r="A27282" s="441">
        <v>45930.38076851852</v>
      </c>
      <c r="B27282" s="294" t="s">
        <v>12338</v>
      </c>
    </row>
    <row r="27283">
      <c r="A27283" s="441">
        <v>45930.380789710645</v>
      </c>
      <c r="B27283" s="294" t="s">
        <v>2397</v>
      </c>
    </row>
    <row r="27284">
      <c r="A27284" s="441">
        <v>45930.38079368055</v>
      </c>
      <c r="B27284" s="294" t="s">
        <v>2398</v>
      </c>
    </row>
    <row r="27285">
      <c r="A27285" s="441">
        <v>45930.38080233797</v>
      </c>
      <c r="B27285" s="294" t="s">
        <v>2399</v>
      </c>
    </row>
    <row r="27286">
      <c r="A27286" s="441">
        <v>45930.38080915509</v>
      </c>
      <c r="B27286" s="294" t="s">
        <v>2397</v>
      </c>
    </row>
    <row r="27287">
      <c r="A27287" s="441">
        <v>45930.38081930556</v>
      </c>
      <c r="B27287" s="294" t="s">
        <v>10102</v>
      </c>
    </row>
    <row r="27288">
      <c r="A27288" s="441">
        <v>45930.38083219907</v>
      </c>
      <c r="B27288" s="294" t="s">
        <v>12339</v>
      </c>
    </row>
    <row r="27289">
      <c r="A27289" s="441">
        <v>45930.381289375</v>
      </c>
      <c r="B27289" s="294" t="s">
        <v>12340</v>
      </c>
    </row>
    <row r="27290">
      <c r="A27290" s="441">
        <v>45930.38129282407</v>
      </c>
      <c r="B27290" s="294" t="s">
        <v>2274</v>
      </c>
    </row>
    <row r="27291">
      <c r="A27291" s="441">
        <v>45930.381299988425</v>
      </c>
      <c r="B27291" s="294" t="s">
        <v>2468</v>
      </c>
    </row>
    <row r="27292">
      <c r="A27292" s="441">
        <v>45930.381302939815</v>
      </c>
      <c r="B27292" s="294" t="s">
        <v>2482</v>
      </c>
    </row>
    <row r="27293">
      <c r="A27293" s="441">
        <v>45930.38130621528</v>
      </c>
      <c r="B27293" s="294" t="s">
        <v>12242</v>
      </c>
    </row>
    <row r="27294">
      <c r="A27294" s="441">
        <v>45930.3813093287</v>
      </c>
      <c r="B27294" s="294" t="s">
        <v>12243</v>
      </c>
    </row>
    <row r="27295">
      <c r="A27295" s="441">
        <v>45930.38166442129</v>
      </c>
      <c r="B27295" s="294" t="s">
        <v>12341</v>
      </c>
    </row>
    <row r="27296">
      <c r="A27296" s="441">
        <v>45930.3816677662</v>
      </c>
      <c r="B27296" s="294" t="s">
        <v>2274</v>
      </c>
    </row>
    <row r="27297">
      <c r="A27297" s="441">
        <v>45930.381675578705</v>
      </c>
      <c r="B27297" s="294" t="s">
        <v>2397</v>
      </c>
    </row>
    <row r="27298">
      <c r="A27298" s="441">
        <v>45930.3816786574</v>
      </c>
      <c r="B27298" s="294" t="s">
        <v>2402</v>
      </c>
    </row>
    <row r="27299">
      <c r="A27299" s="441">
        <v>45930.381681875</v>
      </c>
      <c r="B27299" s="294" t="s">
        <v>12242</v>
      </c>
    </row>
    <row r="27300">
      <c r="A27300" s="441">
        <v>45930.38168510416</v>
      </c>
      <c r="B27300" s="294" t="s">
        <v>12243</v>
      </c>
    </row>
    <row r="27301">
      <c r="A27301" s="441">
        <v>45930.381806550926</v>
      </c>
      <c r="B27301" s="294" t="s">
        <v>2333</v>
      </c>
    </row>
    <row r="27302">
      <c r="A27302" s="441">
        <v>45930.38182409722</v>
      </c>
      <c r="B27302" s="294" t="s">
        <v>12342</v>
      </c>
    </row>
    <row r="27303">
      <c r="A27303" s="441">
        <v>45930.38189726852</v>
      </c>
      <c r="B27303" s="294" t="s">
        <v>2280</v>
      </c>
    </row>
    <row r="27304">
      <c r="A27304" s="441">
        <v>45930.38190518519</v>
      </c>
      <c r="B27304" s="294" t="s">
        <v>2281</v>
      </c>
    </row>
    <row r="27305">
      <c r="A27305" s="441">
        <v>45930.38195164352</v>
      </c>
      <c r="B27305" s="294" t="s">
        <v>2342</v>
      </c>
    </row>
    <row r="27306">
      <c r="A27306" s="441">
        <v>45930.38197502315</v>
      </c>
      <c r="B27306" s="294" t="s">
        <v>12343</v>
      </c>
    </row>
    <row r="27307">
      <c r="A27307" s="441">
        <v>45930.3820575</v>
      </c>
      <c r="B27307" s="294" t="s">
        <v>2280</v>
      </c>
    </row>
    <row r="27308">
      <c r="A27308" s="441">
        <v>45930.38206606482</v>
      </c>
      <c r="B27308" s="294" t="s">
        <v>2281</v>
      </c>
    </row>
    <row r="27309">
      <c r="A27309" s="441">
        <v>45930.382207256946</v>
      </c>
      <c r="B27309" s="294" t="s">
        <v>2484</v>
      </c>
    </row>
    <row r="27310">
      <c r="A27310" s="441">
        <v>45930.38221280093</v>
      </c>
      <c r="B27310" s="294" t="s">
        <v>12344</v>
      </c>
    </row>
    <row r="27311">
      <c r="A27311" s="441">
        <v>45930.382327141204</v>
      </c>
      <c r="B27311" s="294" t="s">
        <v>4895</v>
      </c>
    </row>
    <row r="27312">
      <c r="A27312" s="441">
        <v>45930.38234292824</v>
      </c>
      <c r="B27312" s="294" t="s">
        <v>12345</v>
      </c>
    </row>
    <row r="27313">
      <c r="A27313" s="441">
        <v>45930.38248184028</v>
      </c>
      <c r="B27313" s="294" t="s">
        <v>12346</v>
      </c>
    </row>
    <row r="27314">
      <c r="A27314" s="441">
        <v>45930.38255855324</v>
      </c>
      <c r="B27314" s="294" t="s">
        <v>10208</v>
      </c>
    </row>
    <row r="27315">
      <c r="A27315" s="441">
        <v>45930.38256479167</v>
      </c>
      <c r="B27315" s="294" t="s">
        <v>10102</v>
      </c>
    </row>
    <row r="27316">
      <c r="A27316" s="441">
        <v>45930.38256903936</v>
      </c>
      <c r="B27316" s="294" t="s">
        <v>2285</v>
      </c>
    </row>
    <row r="27317">
      <c r="A27317" s="441">
        <v>45930.38257453704</v>
      </c>
      <c r="B27317" s="294" t="s">
        <v>12347</v>
      </c>
    </row>
    <row r="27318">
      <c r="A27318" s="441">
        <v>45930.38258306713</v>
      </c>
      <c r="B27318" s="294" t="s">
        <v>12348</v>
      </c>
    </row>
    <row r="27319">
      <c r="A27319" s="441">
        <v>45930.38264011574</v>
      </c>
      <c r="B27319" s="294" t="s">
        <v>12349</v>
      </c>
    </row>
    <row r="27320">
      <c r="A27320" s="441">
        <v>45930.382645011574</v>
      </c>
      <c r="B27320" s="294" t="s">
        <v>10208</v>
      </c>
    </row>
    <row r="27321">
      <c r="A27321" s="441">
        <v>45930.382656435184</v>
      </c>
      <c r="B27321" s="294" t="s">
        <v>10102</v>
      </c>
    </row>
    <row r="27322">
      <c r="A27322" s="441">
        <v>45930.38265936343</v>
      </c>
      <c r="B27322" s="294" t="s">
        <v>2285</v>
      </c>
    </row>
    <row r="27323">
      <c r="A27323" s="441">
        <v>45930.382664143515</v>
      </c>
      <c r="B27323" s="294" t="s">
        <v>12350</v>
      </c>
    </row>
    <row r="27324">
      <c r="A27324" s="441">
        <v>45930.38267390046</v>
      </c>
      <c r="B27324" s="294" t="s">
        <v>12351</v>
      </c>
    </row>
    <row r="27325">
      <c r="A27325" s="441">
        <v>45930.490902199075</v>
      </c>
      <c r="B27325" s="294" t="s">
        <v>12352</v>
      </c>
    </row>
    <row r="27326">
      <c r="A27326" s="441">
        <v>45930.490916145834</v>
      </c>
      <c r="B27326" s="294" t="s">
        <v>2260</v>
      </c>
    </row>
    <row r="27327">
      <c r="A27327" s="441">
        <v>45930.49092105324</v>
      </c>
      <c r="B27327" s="294" t="s">
        <v>3127</v>
      </c>
    </row>
    <row r="27328">
      <c r="A27328" s="441">
        <v>45930.49093738426</v>
      </c>
      <c r="B27328" s="294" t="s">
        <v>2264</v>
      </c>
    </row>
    <row r="27329">
      <c r="A27329" s="441">
        <v>45930.70020065972</v>
      </c>
      <c r="B27329" s="294" t="s">
        <v>12353</v>
      </c>
    </row>
    <row r="27330">
      <c r="A27330" s="441">
        <v>45930.70020269676</v>
      </c>
      <c r="B27330" s="294" t="s">
        <v>2260</v>
      </c>
    </row>
    <row r="27331">
      <c r="A27331" s="441">
        <v>45930.70020475694</v>
      </c>
      <c r="B27331" s="294" t="s">
        <v>2512</v>
      </c>
    </row>
    <row r="27332">
      <c r="A27332" s="441">
        <v>45930.70020704861</v>
      </c>
      <c r="B27332" s="294" t="s">
        <v>2264</v>
      </c>
    </row>
    <row r="27333">
      <c r="A27333" s="441">
        <v>45930.75844799769</v>
      </c>
      <c r="B27333" s="294" t="s">
        <v>11620</v>
      </c>
    </row>
    <row r="27334">
      <c r="A27334" s="441">
        <v>45930.758457118056</v>
      </c>
      <c r="B27334" s="294" t="s">
        <v>10102</v>
      </c>
    </row>
    <row r="27335">
      <c r="A27335" s="441">
        <v>45930.75849414352</v>
      </c>
      <c r="B27335" s="294" t="s">
        <v>10102</v>
      </c>
    </row>
    <row r="27336">
      <c r="A27336" s="441">
        <v>45930.75852376157</v>
      </c>
      <c r="B27336" s="294" t="s">
        <v>10102</v>
      </c>
    </row>
    <row r="27337">
      <c r="A27337" s="441">
        <v>45930.758530439816</v>
      </c>
      <c r="B27337" s="294" t="s">
        <v>11621</v>
      </c>
    </row>
    <row r="27338">
      <c r="A27338" s="441">
        <v>45930.75853530093</v>
      </c>
      <c r="B27338" s="294" t="s">
        <v>10116</v>
      </c>
    </row>
    <row r="27339">
      <c r="A27339" s="441">
        <v>45930.75854216435</v>
      </c>
      <c r="B27339" s="294" t="s">
        <v>10102</v>
      </c>
    </row>
    <row r="27340">
      <c r="A27340" s="441">
        <v>45930.75854671297</v>
      </c>
      <c r="B27340" s="294" t="s">
        <v>10117</v>
      </c>
    </row>
    <row r="27341">
      <c r="A27341" s="441">
        <v>45930.88556407407</v>
      </c>
      <c r="B27341" s="294" t="s">
        <v>12354</v>
      </c>
    </row>
    <row r="27342">
      <c r="A27342" s="441">
        <v>45930.88557039352</v>
      </c>
      <c r="B27342" s="294" t="s">
        <v>2260</v>
      </c>
    </row>
    <row r="27343">
      <c r="A27343" s="441">
        <v>45930.88557594907</v>
      </c>
      <c r="B27343" s="294" t="s">
        <v>2593</v>
      </c>
    </row>
    <row r="27344">
      <c r="A27344" s="441">
        <v>45930.88559798611</v>
      </c>
      <c r="B27344" s="294" t="s">
        <v>2264</v>
      </c>
    </row>
    <row r="27345">
      <c r="A27345" s="441">
        <v>45930.886013807874</v>
      </c>
      <c r="B27345" s="294" t="s">
        <v>12355</v>
      </c>
    </row>
    <row r="27346">
      <c r="A27346" s="441">
        <v>45930.88601883102</v>
      </c>
      <c r="B27346" s="294" t="s">
        <v>2260</v>
      </c>
    </row>
    <row r="27347">
      <c r="A27347" s="441">
        <v>45930.88603230324</v>
      </c>
      <c r="B27347" s="294" t="s">
        <v>2593</v>
      </c>
    </row>
    <row r="27348">
      <c r="A27348" s="441">
        <v>45930.88603645834</v>
      </c>
      <c r="B27348" s="294" t="s">
        <v>2264</v>
      </c>
    </row>
    <row r="27349">
      <c r="A27349" s="441">
        <v>45930.984960173606</v>
      </c>
      <c r="B27349" s="294" t="s">
        <v>12356</v>
      </c>
    </row>
    <row r="27350">
      <c r="A27350" s="441">
        <v>45930.98496973379</v>
      </c>
      <c r="B27350" s="294" t="s">
        <v>2260</v>
      </c>
    </row>
    <row r="27351">
      <c r="A27351" s="441">
        <v>45930.98497447917</v>
      </c>
      <c r="B27351" s="294" t="s">
        <v>2927</v>
      </c>
    </row>
    <row r="27352">
      <c r="A27352" s="441">
        <v>45930.984996307874</v>
      </c>
      <c r="B27352" s="294" t="s">
        <v>2264</v>
      </c>
    </row>
    <row r="27353">
      <c r="A27353" s="441">
        <v>45931.2572125463</v>
      </c>
      <c r="B27353" s="294" t="s">
        <v>12357</v>
      </c>
    </row>
    <row r="27354">
      <c r="A27354" s="441">
        <v>45931.25727100694</v>
      </c>
      <c r="B27354" s="294" t="s">
        <v>10334</v>
      </c>
    </row>
    <row r="27355">
      <c r="A27355" s="441">
        <v>45931.34581009259</v>
      </c>
      <c r="B27355" s="294" t="s">
        <v>12358</v>
      </c>
    </row>
    <row r="27356">
      <c r="A27356" s="441">
        <v>45931.34581443287</v>
      </c>
      <c r="B27356" s="294" t="s">
        <v>2260</v>
      </c>
    </row>
    <row r="27357">
      <c r="A27357" s="441">
        <v>45931.34581784722</v>
      </c>
      <c r="B27357" s="294" t="s">
        <v>2414</v>
      </c>
    </row>
    <row r="27358">
      <c r="A27358" s="441">
        <v>45931.345820752314</v>
      </c>
      <c r="B27358" s="294" t="s">
        <v>2264</v>
      </c>
    </row>
    <row r="27359">
      <c r="A27359" s="441">
        <v>45931.34616195602</v>
      </c>
      <c r="B27359" s="294" t="s">
        <v>12359</v>
      </c>
    </row>
    <row r="27360">
      <c r="A27360" s="441">
        <v>45931.34616482639</v>
      </c>
      <c r="B27360" s="294" t="s">
        <v>2260</v>
      </c>
    </row>
    <row r="27361">
      <c r="A27361" s="441">
        <v>45931.34617467593</v>
      </c>
      <c r="B27361" s="294" t="s">
        <v>2414</v>
      </c>
    </row>
    <row r="27362">
      <c r="A27362" s="441">
        <v>45931.34617736111</v>
      </c>
      <c r="B27362" s="294" t="s">
        <v>2264</v>
      </c>
    </row>
    <row r="27363">
      <c r="A27363" s="441">
        <v>45931.3464537963</v>
      </c>
      <c r="B27363" s="294" t="s">
        <v>12360</v>
      </c>
    </row>
    <row r="27364">
      <c r="A27364" s="441">
        <v>45931.34645650463</v>
      </c>
      <c r="B27364" s="294" t="s">
        <v>2260</v>
      </c>
    </row>
    <row r="27365">
      <c r="A27365" s="441">
        <v>45931.34645953704</v>
      </c>
      <c r="B27365" s="294" t="s">
        <v>2414</v>
      </c>
    </row>
    <row r="27366">
      <c r="A27366" s="441">
        <v>45931.34646255787</v>
      </c>
      <c r="B27366" s="294" t="s">
        <v>2264</v>
      </c>
    </row>
    <row r="27367">
      <c r="A27367" s="441">
        <v>45931.37509501158</v>
      </c>
      <c r="B27367" s="294" t="s">
        <v>2290</v>
      </c>
    </row>
    <row r="27368">
      <c r="A27368" s="441">
        <v>45931.37514108796</v>
      </c>
      <c r="B27368" s="294" t="s">
        <v>2291</v>
      </c>
    </row>
    <row r="27369">
      <c r="A27369" s="441">
        <v>45931.39775069444</v>
      </c>
      <c r="B27369" s="294" t="s">
        <v>12361</v>
      </c>
    </row>
    <row r="27370">
      <c r="A27370" s="441">
        <v>45931.39775844908</v>
      </c>
      <c r="B27370" s="294" t="s">
        <v>2625</v>
      </c>
    </row>
    <row r="27371">
      <c r="A27371" s="441">
        <v>45931.39776245371</v>
      </c>
      <c r="B27371" s="294" t="s">
        <v>2398</v>
      </c>
    </row>
    <row r="27372">
      <c r="A27372" s="441">
        <v>45931.39778061342</v>
      </c>
      <c r="B27372" s="294" t="s">
        <v>2399</v>
      </c>
    </row>
    <row r="27373">
      <c r="A27373" s="441">
        <v>45931.3977880787</v>
      </c>
      <c r="B27373" s="294" t="s">
        <v>2625</v>
      </c>
    </row>
    <row r="27374">
      <c r="A27374" s="441">
        <v>45931.397794317134</v>
      </c>
      <c r="B27374" s="294" t="s">
        <v>10102</v>
      </c>
    </row>
    <row r="27375">
      <c r="A27375" s="441">
        <v>45931.39780944445</v>
      </c>
      <c r="B27375" s="294" t="s">
        <v>12362</v>
      </c>
    </row>
    <row r="27376">
      <c r="A27376" s="441">
        <v>45931.3981743287</v>
      </c>
      <c r="B27376" s="294" t="s">
        <v>12363</v>
      </c>
    </row>
    <row r="27377">
      <c r="A27377" s="441">
        <v>45931.39818234954</v>
      </c>
      <c r="B27377" s="294" t="s">
        <v>2603</v>
      </c>
    </row>
    <row r="27378">
      <c r="A27378" s="441">
        <v>45931.39818650463</v>
      </c>
      <c r="B27378" s="294" t="s">
        <v>2398</v>
      </c>
    </row>
    <row r="27379">
      <c r="A27379" s="441">
        <v>45931.398193125</v>
      </c>
      <c r="B27379" s="294" t="s">
        <v>2399</v>
      </c>
    </row>
    <row r="27380">
      <c r="A27380" s="441">
        <v>45931.39820130787</v>
      </c>
      <c r="B27380" s="294" t="s">
        <v>2603</v>
      </c>
    </row>
    <row r="27381">
      <c r="A27381" s="441">
        <v>45931.398209340274</v>
      </c>
      <c r="B27381" s="294" t="s">
        <v>10102</v>
      </c>
    </row>
    <row r="27382">
      <c r="A27382" s="441">
        <v>45931.398224652774</v>
      </c>
      <c r="B27382" s="294" t="s">
        <v>12364</v>
      </c>
    </row>
    <row r="27383">
      <c r="A27383" s="441">
        <v>45931.39880744213</v>
      </c>
      <c r="B27383" s="294" t="s">
        <v>12365</v>
      </c>
    </row>
    <row r="27384">
      <c r="A27384" s="441">
        <v>45931.39881726852</v>
      </c>
      <c r="B27384" s="294" t="s">
        <v>2612</v>
      </c>
    </row>
    <row r="27385">
      <c r="A27385" s="441">
        <v>45931.398822152776</v>
      </c>
      <c r="B27385" s="294" t="s">
        <v>2398</v>
      </c>
    </row>
    <row r="27386">
      <c r="A27386" s="441">
        <v>45931.39882998842</v>
      </c>
      <c r="B27386" s="294" t="s">
        <v>2399</v>
      </c>
    </row>
    <row r="27387">
      <c r="A27387" s="441">
        <v>45931.39884112269</v>
      </c>
      <c r="B27387" s="294" t="s">
        <v>2612</v>
      </c>
    </row>
    <row r="27388">
      <c r="A27388" s="441">
        <v>45931.398849895835</v>
      </c>
      <c r="B27388" s="294" t="s">
        <v>10102</v>
      </c>
    </row>
    <row r="27389">
      <c r="A27389" s="441">
        <v>45931.398863842594</v>
      </c>
      <c r="B27389" s="294" t="s">
        <v>12366</v>
      </c>
    </row>
    <row r="27390">
      <c r="A27390" s="441">
        <v>45931.39921076389</v>
      </c>
      <c r="B27390" s="294" t="s">
        <v>12367</v>
      </c>
    </row>
    <row r="27391">
      <c r="A27391" s="441">
        <v>45931.399214432866</v>
      </c>
      <c r="B27391" s="294" t="s">
        <v>2274</v>
      </c>
    </row>
    <row r="27392">
      <c r="A27392" s="441">
        <v>45931.39922193287</v>
      </c>
      <c r="B27392" s="294" t="s">
        <v>2625</v>
      </c>
    </row>
    <row r="27393">
      <c r="A27393" s="441">
        <v>45931.399225636575</v>
      </c>
      <c r="B27393" s="294" t="s">
        <v>2628</v>
      </c>
    </row>
    <row r="27394">
      <c r="A27394" s="441">
        <v>45931.39922927083</v>
      </c>
      <c r="B27394" s="294" t="s">
        <v>12368</v>
      </c>
    </row>
    <row r="27395">
      <c r="A27395" s="441">
        <v>45931.39923273148</v>
      </c>
      <c r="B27395" s="294" t="s">
        <v>12369</v>
      </c>
    </row>
    <row r="27396">
      <c r="A27396" s="441">
        <v>45931.39939686343</v>
      </c>
      <c r="B27396" s="294" t="s">
        <v>2374</v>
      </c>
    </row>
    <row r="27397">
      <c r="A27397" s="441">
        <v>45931.39943760417</v>
      </c>
      <c r="B27397" s="294" t="s">
        <v>12370</v>
      </c>
    </row>
    <row r="27398">
      <c r="A27398" s="441">
        <v>45931.39946152778</v>
      </c>
      <c r="B27398" s="294" t="s">
        <v>12371</v>
      </c>
    </row>
    <row r="27399">
      <c r="A27399" s="441">
        <v>45931.3994718287</v>
      </c>
      <c r="B27399" s="294" t="s">
        <v>2622</v>
      </c>
    </row>
    <row r="27400">
      <c r="A27400" s="441">
        <v>45931.39947664352</v>
      </c>
      <c r="B27400" s="294" t="s">
        <v>2398</v>
      </c>
    </row>
    <row r="27401">
      <c r="A27401" s="441">
        <v>45931.399484270834</v>
      </c>
      <c r="B27401" s="294" t="s">
        <v>2399</v>
      </c>
    </row>
    <row r="27402">
      <c r="A27402" s="441">
        <v>45931.399500659725</v>
      </c>
      <c r="B27402" s="294" t="s">
        <v>2622</v>
      </c>
    </row>
    <row r="27403">
      <c r="A27403" s="441">
        <v>45931.39950849537</v>
      </c>
      <c r="B27403" s="294" t="s">
        <v>10102</v>
      </c>
    </row>
    <row r="27404">
      <c r="A27404" s="441">
        <v>45931.399531145835</v>
      </c>
      <c r="B27404" s="294" t="s">
        <v>12372</v>
      </c>
    </row>
    <row r="27405">
      <c r="A27405" s="441">
        <v>45931.39956797454</v>
      </c>
      <c r="B27405" s="294" t="s">
        <v>2280</v>
      </c>
    </row>
    <row r="27406">
      <c r="A27406" s="441">
        <v>45931.399583101855</v>
      </c>
      <c r="B27406" s="294" t="s">
        <v>2281</v>
      </c>
    </row>
    <row r="27407">
      <c r="A27407" s="441">
        <v>45931.3996628125</v>
      </c>
      <c r="B27407" s="294" t="s">
        <v>12373</v>
      </c>
    </row>
    <row r="27408">
      <c r="A27408" s="441">
        <v>45931.399666921294</v>
      </c>
      <c r="B27408" s="294" t="s">
        <v>2274</v>
      </c>
    </row>
    <row r="27409">
      <c r="A27409" s="441">
        <v>45931.39968407407</v>
      </c>
      <c r="B27409" s="294" t="s">
        <v>2603</v>
      </c>
    </row>
    <row r="27410">
      <c r="A27410" s="441">
        <v>45931.3996877662</v>
      </c>
      <c r="B27410" s="294" t="s">
        <v>2615</v>
      </c>
    </row>
    <row r="27411">
      <c r="A27411" s="441">
        <v>45931.39969168982</v>
      </c>
      <c r="B27411" s="294" t="s">
        <v>12368</v>
      </c>
    </row>
    <row r="27412">
      <c r="A27412" s="441">
        <v>45931.3996958912</v>
      </c>
      <c r="B27412" s="294" t="s">
        <v>12369</v>
      </c>
    </row>
    <row r="27413">
      <c r="A27413" s="441">
        <v>45931.39976414352</v>
      </c>
      <c r="B27413" s="294" t="s">
        <v>4176</v>
      </c>
    </row>
    <row r="27414">
      <c r="A27414" s="441">
        <v>45931.39976912037</v>
      </c>
      <c r="B27414" s="294" t="s">
        <v>12374</v>
      </c>
    </row>
    <row r="27415">
      <c r="A27415" s="441">
        <v>45931.39977615741</v>
      </c>
      <c r="B27415" s="294" t="s">
        <v>2374</v>
      </c>
    </row>
    <row r="27416">
      <c r="A27416" s="441">
        <v>45931.39979261574</v>
      </c>
      <c r="B27416" s="294" t="s">
        <v>12375</v>
      </c>
    </row>
    <row r="27417">
      <c r="A27417" s="441">
        <v>45931.39980733796</v>
      </c>
      <c r="B27417" s="294" t="s">
        <v>2280</v>
      </c>
    </row>
    <row r="27418">
      <c r="A27418" s="441">
        <v>45931.399819583334</v>
      </c>
      <c r="B27418" s="294" t="s">
        <v>2281</v>
      </c>
    </row>
    <row r="27419">
      <c r="A27419" s="441">
        <v>45931.39989210648</v>
      </c>
      <c r="B27419" s="294" t="s">
        <v>2767</v>
      </c>
    </row>
    <row r="27420">
      <c r="A27420" s="441">
        <v>45931.39989796296</v>
      </c>
      <c r="B27420" s="294" t="s">
        <v>12376</v>
      </c>
    </row>
    <row r="27421">
      <c r="A27421" s="441">
        <v>45931.3999484838</v>
      </c>
      <c r="B27421" s="294" t="s">
        <v>10208</v>
      </c>
    </row>
    <row r="27422">
      <c r="A27422" s="441">
        <v>45931.39995965278</v>
      </c>
      <c r="B27422" s="294" t="s">
        <v>10102</v>
      </c>
    </row>
    <row r="27423">
      <c r="A27423" s="441">
        <v>45931.3999824537</v>
      </c>
      <c r="B27423" s="294" t="s">
        <v>2285</v>
      </c>
    </row>
    <row r="27424">
      <c r="A27424" s="441">
        <v>45931.399993495375</v>
      </c>
      <c r="B27424" s="294" t="s">
        <v>12377</v>
      </c>
    </row>
    <row r="27425">
      <c r="A27425" s="441">
        <v>45931.40000313657</v>
      </c>
      <c r="B27425" s="294" t="s">
        <v>12378</v>
      </c>
    </row>
    <row r="27426">
      <c r="A27426" s="441">
        <v>45931.399997465276</v>
      </c>
      <c r="B27426" s="294" t="s">
        <v>12379</v>
      </c>
    </row>
    <row r="27427">
      <c r="A27427" s="441">
        <v>45931.40012086806</v>
      </c>
      <c r="B27427" s="294" t="s">
        <v>12380</v>
      </c>
    </row>
    <row r="27428">
      <c r="A27428" s="441">
        <v>45931.400126099536</v>
      </c>
      <c r="B27428" s="294" t="s">
        <v>10208</v>
      </c>
    </row>
    <row r="27429">
      <c r="A27429" s="441">
        <v>45931.40013195602</v>
      </c>
      <c r="B27429" s="294" t="s">
        <v>10102</v>
      </c>
    </row>
    <row r="27430">
      <c r="A27430" s="441">
        <v>45931.4001349537</v>
      </c>
      <c r="B27430" s="294" t="s">
        <v>2285</v>
      </c>
    </row>
    <row r="27431">
      <c r="A27431" s="441">
        <v>45931.40013954861</v>
      </c>
      <c r="B27431" s="294" t="s">
        <v>12381</v>
      </c>
    </row>
    <row r="27432">
      <c r="A27432" s="441">
        <v>45931.40014763889</v>
      </c>
      <c r="B27432" s="294" t="s">
        <v>12382</v>
      </c>
    </row>
    <row r="27433">
      <c r="A27433" s="441">
        <v>45931.40023302083</v>
      </c>
      <c r="B27433" s="294" t="s">
        <v>12383</v>
      </c>
    </row>
    <row r="27434">
      <c r="A27434" s="441">
        <v>45931.40023623843</v>
      </c>
      <c r="B27434" s="294" t="s">
        <v>2274</v>
      </c>
    </row>
    <row r="27435">
      <c r="A27435" s="441">
        <v>45931.40024666667</v>
      </c>
      <c r="B27435" s="294" t="s">
        <v>2612</v>
      </c>
    </row>
    <row r="27436">
      <c r="A27436" s="441">
        <v>45931.400249583334</v>
      </c>
      <c r="B27436" s="294" t="s">
        <v>3957</v>
      </c>
    </row>
    <row r="27437">
      <c r="A27437" s="441">
        <v>45931.40027086806</v>
      </c>
      <c r="B27437" s="294" t="s">
        <v>12368</v>
      </c>
    </row>
    <row r="27438">
      <c r="A27438" s="441">
        <v>45931.40027474537</v>
      </c>
      <c r="B27438" s="294" t="s">
        <v>12369</v>
      </c>
    </row>
    <row r="27439">
      <c r="A27439" s="441">
        <v>45931.40047357639</v>
      </c>
      <c r="B27439" s="294" t="s">
        <v>2374</v>
      </c>
    </row>
    <row r="27440">
      <c r="A27440" s="441">
        <v>45931.40048957176</v>
      </c>
      <c r="B27440" s="294" t="s">
        <v>12384</v>
      </c>
    </row>
    <row r="27441">
      <c r="A27441" s="441">
        <v>45931.40052465278</v>
      </c>
      <c r="B27441" s="294" t="s">
        <v>2280</v>
      </c>
    </row>
    <row r="27442">
      <c r="A27442" s="441">
        <v>45931.40053629629</v>
      </c>
      <c r="B27442" s="294" t="s">
        <v>2281</v>
      </c>
    </row>
    <row r="27443">
      <c r="A27443" s="441">
        <v>45931.40061033565</v>
      </c>
      <c r="B27443" s="294" t="s">
        <v>4316</v>
      </c>
    </row>
    <row r="27444">
      <c r="A27444" s="441">
        <v>45931.40061482639</v>
      </c>
      <c r="B27444" s="294" t="s">
        <v>12385</v>
      </c>
    </row>
    <row r="27445">
      <c r="A27445" s="441">
        <v>45931.40069465278</v>
      </c>
      <c r="B27445" s="294" t="s">
        <v>12386</v>
      </c>
    </row>
    <row r="27446">
      <c r="A27446" s="441">
        <v>45931.400698321755</v>
      </c>
      <c r="B27446" s="294" t="s">
        <v>2274</v>
      </c>
    </row>
    <row r="27447">
      <c r="A27447" s="441">
        <v>45931.4007058912</v>
      </c>
      <c r="B27447" s="294" t="s">
        <v>12387</v>
      </c>
    </row>
    <row r="27448">
      <c r="A27448" s="441">
        <v>45931.40070585648</v>
      </c>
      <c r="B27448" s="294" t="s">
        <v>2622</v>
      </c>
    </row>
    <row r="27449">
      <c r="A27449" s="441">
        <v>45931.40070950231</v>
      </c>
      <c r="B27449" s="294" t="s">
        <v>2641</v>
      </c>
    </row>
    <row r="27450">
      <c r="A27450" s="441">
        <v>45931.400713194445</v>
      </c>
      <c r="B27450" s="294" t="s">
        <v>12368</v>
      </c>
    </row>
    <row r="27451">
      <c r="A27451" s="441">
        <v>45931.4007240625</v>
      </c>
      <c r="B27451" s="294" t="s">
        <v>12369</v>
      </c>
    </row>
    <row r="27452">
      <c r="A27452" s="441">
        <v>45931.400823668984</v>
      </c>
      <c r="B27452" s="294" t="s">
        <v>12388</v>
      </c>
    </row>
    <row r="27453">
      <c r="A27453" s="441">
        <v>45931.40082900463</v>
      </c>
      <c r="B27453" s="294" t="s">
        <v>10208</v>
      </c>
    </row>
    <row r="27454">
      <c r="A27454" s="441">
        <v>45931.400836458335</v>
      </c>
      <c r="B27454" s="294" t="s">
        <v>10102</v>
      </c>
    </row>
    <row r="27455">
      <c r="A27455" s="441">
        <v>45931.4008396875</v>
      </c>
      <c r="B27455" s="294" t="s">
        <v>2285</v>
      </c>
    </row>
    <row r="27456">
      <c r="A27456" s="441">
        <v>45931.40084365741</v>
      </c>
      <c r="B27456" s="294" t="s">
        <v>12389</v>
      </c>
    </row>
    <row r="27457">
      <c r="A27457" s="441">
        <v>45931.400852858795</v>
      </c>
      <c r="B27457" s="294" t="s">
        <v>12390</v>
      </c>
    </row>
    <row r="27458">
      <c r="A27458" s="441">
        <v>45931.40109679398</v>
      </c>
      <c r="B27458" s="294" t="s">
        <v>2342</v>
      </c>
    </row>
    <row r="27459">
      <c r="A27459" s="441">
        <v>45931.40111377314</v>
      </c>
      <c r="B27459" s="294" t="s">
        <v>12391</v>
      </c>
    </row>
    <row r="27460">
      <c r="A27460" s="441">
        <v>45931.40119549769</v>
      </c>
      <c r="B27460" s="294" t="s">
        <v>2280</v>
      </c>
    </row>
    <row r="27461">
      <c r="A27461" s="441">
        <v>45931.40121181713</v>
      </c>
      <c r="B27461" s="294" t="s">
        <v>2281</v>
      </c>
    </row>
    <row r="27462">
      <c r="A27462" s="441">
        <v>45931.40142084491</v>
      </c>
      <c r="B27462" s="294" t="s">
        <v>3177</v>
      </c>
    </row>
    <row r="27463">
      <c r="A27463" s="441">
        <v>45931.40142715278</v>
      </c>
      <c r="B27463" s="294" t="s">
        <v>12392</v>
      </c>
    </row>
    <row r="27464">
      <c r="A27464" s="441">
        <v>45931.401627326384</v>
      </c>
      <c r="B27464" s="294" t="s">
        <v>12393</v>
      </c>
    </row>
    <row r="27465">
      <c r="A27465" s="441">
        <v>45931.40176664352</v>
      </c>
      <c r="B27465" s="294" t="s">
        <v>12394</v>
      </c>
    </row>
    <row r="27466">
      <c r="A27466" s="441">
        <v>45931.40177820602</v>
      </c>
      <c r="B27466" s="294" t="s">
        <v>10208</v>
      </c>
    </row>
    <row r="27467">
      <c r="A27467" s="441">
        <v>45931.40179023148</v>
      </c>
      <c r="B27467" s="294" t="s">
        <v>10102</v>
      </c>
    </row>
    <row r="27468">
      <c r="A27468" s="441">
        <v>45931.40179846065</v>
      </c>
      <c r="B27468" s="294" t="s">
        <v>2285</v>
      </c>
    </row>
    <row r="27469">
      <c r="A27469" s="441">
        <v>45931.40180559028</v>
      </c>
      <c r="B27469" s="294" t="s">
        <v>12395</v>
      </c>
    </row>
    <row r="27470">
      <c r="A27470" s="441">
        <v>45931.401815868056</v>
      </c>
      <c r="B27470" s="294" t="s">
        <v>12396</v>
      </c>
    </row>
    <row r="27471">
      <c r="A27471" s="441">
        <v>45931.4223275463</v>
      </c>
      <c r="B27471" s="294" t="s">
        <v>12397</v>
      </c>
    </row>
    <row r="27472">
      <c r="A27472" s="441">
        <v>45931.42233185185</v>
      </c>
      <c r="B27472" s="294" t="s">
        <v>2260</v>
      </c>
    </row>
    <row r="27473">
      <c r="A27473" s="441">
        <v>45931.42233591435</v>
      </c>
      <c r="B27473" s="294" t="s">
        <v>2593</v>
      </c>
    </row>
    <row r="27474">
      <c r="A27474" s="441">
        <v>45931.42233880787</v>
      </c>
      <c r="B27474" s="294" t="s">
        <v>2264</v>
      </c>
    </row>
    <row r="27475">
      <c r="A27475" s="441">
        <v>45931.45828883102</v>
      </c>
      <c r="B27475" s="294" t="s">
        <v>12398</v>
      </c>
    </row>
    <row r="27476">
      <c r="A27476" s="441">
        <v>45931.45829372686</v>
      </c>
      <c r="B27476" s="294" t="s">
        <v>2260</v>
      </c>
    </row>
    <row r="27477">
      <c r="A27477" s="441">
        <v>45931.45830545139</v>
      </c>
      <c r="B27477" s="294" t="s">
        <v>2593</v>
      </c>
    </row>
    <row r="27478">
      <c r="A27478" s="441">
        <v>45931.458318634264</v>
      </c>
      <c r="B27478" s="294" t="s">
        <v>2264</v>
      </c>
    </row>
    <row r="27479">
      <c r="A27479" s="441">
        <v>45931.45888351851</v>
      </c>
      <c r="B27479" s="294" t="s">
        <v>12399</v>
      </c>
    </row>
    <row r="27480">
      <c r="A27480" s="441">
        <v>45931.458887291665</v>
      </c>
      <c r="B27480" s="294" t="s">
        <v>2260</v>
      </c>
    </row>
    <row r="27481">
      <c r="A27481" s="441">
        <v>45931.458891076385</v>
      </c>
      <c r="B27481" s="294" t="s">
        <v>2593</v>
      </c>
    </row>
    <row r="27482">
      <c r="A27482" s="441">
        <v>45931.45889469907</v>
      </c>
      <c r="B27482" s="294" t="s">
        <v>2264</v>
      </c>
    </row>
    <row r="27483">
      <c r="A27483" s="441">
        <v>45931.469290497684</v>
      </c>
      <c r="B27483" s="294" t="s">
        <v>12400</v>
      </c>
    </row>
    <row r="27484">
      <c r="A27484" s="441">
        <v>45931.46929466435</v>
      </c>
      <c r="B27484" s="294" t="s">
        <v>2260</v>
      </c>
    </row>
    <row r="27485">
      <c r="A27485" s="441">
        <v>45931.469298449076</v>
      </c>
      <c r="B27485" s="294" t="s">
        <v>2593</v>
      </c>
    </row>
    <row r="27486">
      <c r="A27486" s="441">
        <v>45931.469302060184</v>
      </c>
      <c r="B27486" s="294" t="s">
        <v>2264</v>
      </c>
    </row>
    <row r="27487">
      <c r="A27487" s="441">
        <v>45931.46988824074</v>
      </c>
      <c r="B27487" s="294" t="s">
        <v>12401</v>
      </c>
    </row>
    <row r="27488">
      <c r="A27488" s="441">
        <v>45931.469891643515</v>
      </c>
      <c r="B27488" s="294" t="s">
        <v>2260</v>
      </c>
    </row>
    <row r="27489">
      <c r="A27489" s="441">
        <v>45931.469895208334</v>
      </c>
      <c r="B27489" s="294" t="s">
        <v>2593</v>
      </c>
    </row>
    <row r="27490">
      <c r="A27490" s="441">
        <v>45931.46989878472</v>
      </c>
      <c r="B27490" s="294" t="s">
        <v>2264</v>
      </c>
    </row>
    <row r="27491">
      <c r="A27491" s="441">
        <v>45931.48319277778</v>
      </c>
      <c r="B27491" s="294" t="s">
        <v>12402</v>
      </c>
    </row>
    <row r="27492">
      <c r="A27492" s="441">
        <v>45931.48319745371</v>
      </c>
      <c r="B27492" s="294" t="s">
        <v>2260</v>
      </c>
    </row>
    <row r="27493">
      <c r="A27493" s="441">
        <v>45931.48320825231</v>
      </c>
      <c r="B27493" s="294" t="s">
        <v>2593</v>
      </c>
    </row>
    <row r="27494">
      <c r="A27494" s="441">
        <v>45931.48322040509</v>
      </c>
      <c r="B27494" s="294" t="s">
        <v>2264</v>
      </c>
    </row>
    <row r="27495">
      <c r="A27495" s="441">
        <v>45931.52799949074</v>
      </c>
      <c r="B27495" s="294" t="s">
        <v>12403</v>
      </c>
    </row>
    <row r="27496">
      <c r="A27496" s="441">
        <v>45931.52800575232</v>
      </c>
      <c r="B27496" s="294" t="s">
        <v>2260</v>
      </c>
    </row>
    <row r="27497">
      <c r="A27497" s="441">
        <v>45931.52801016204</v>
      </c>
      <c r="B27497" s="294" t="s">
        <v>3651</v>
      </c>
    </row>
    <row r="27498">
      <c r="A27498" s="441">
        <v>45931.528014247684</v>
      </c>
      <c r="B27498" s="294" t="s">
        <v>2262</v>
      </c>
    </row>
    <row r="27499">
      <c r="A27499" s="441">
        <v>45931.52802790509</v>
      </c>
      <c r="B27499" s="294" t="s">
        <v>3652</v>
      </c>
    </row>
    <row r="27500">
      <c r="A27500" s="441">
        <v>45931.52804150463</v>
      </c>
      <c r="B27500" s="294" t="s">
        <v>2264</v>
      </c>
    </row>
    <row r="27501">
      <c r="A27501" s="441">
        <v>45931.528726006945</v>
      </c>
      <c r="B27501" s="294" t="s">
        <v>12404</v>
      </c>
    </row>
    <row r="27502">
      <c r="A27502" s="441">
        <v>45931.52873363426</v>
      </c>
      <c r="B27502" s="294" t="s">
        <v>3654</v>
      </c>
    </row>
    <row r="27503">
      <c r="A27503" s="441">
        <v>45931.528747731485</v>
      </c>
      <c r="B27503" s="294" t="s">
        <v>3655</v>
      </c>
    </row>
    <row r="27504">
      <c r="A27504" s="441">
        <v>45931.52875542824</v>
      </c>
      <c r="B27504" s="294" t="s">
        <v>12405</v>
      </c>
    </row>
    <row r="27505">
      <c r="A27505" s="441">
        <v>45931.52876299768</v>
      </c>
      <c r="B27505" s="294" t="s">
        <v>3654</v>
      </c>
    </row>
    <row r="27506">
      <c r="A27506" s="441">
        <v>45931.52877201389</v>
      </c>
      <c r="B27506" s="294" t="s">
        <v>10102</v>
      </c>
    </row>
    <row r="27507">
      <c r="A27507" s="441">
        <v>45931.52878494213</v>
      </c>
      <c r="B27507" s="294" t="s">
        <v>12406</v>
      </c>
    </row>
    <row r="27508">
      <c r="A27508" s="441">
        <v>45931.5299691088</v>
      </c>
      <c r="B27508" s="294" t="s">
        <v>12407</v>
      </c>
    </row>
    <row r="27509">
      <c r="A27509" s="441">
        <v>45931.529972916665</v>
      </c>
      <c r="B27509" s="294" t="s">
        <v>2274</v>
      </c>
    </row>
    <row r="27510">
      <c r="A27510" s="441">
        <v>45931.5299818287</v>
      </c>
      <c r="B27510" s="294" t="s">
        <v>3654</v>
      </c>
    </row>
    <row r="27511">
      <c r="A27511" s="441">
        <v>45931.52998555556</v>
      </c>
      <c r="B27511" s="294" t="s">
        <v>3659</v>
      </c>
    </row>
    <row r="27512">
      <c r="A27512" s="441">
        <v>45931.52998987268</v>
      </c>
      <c r="B27512" s="294" t="s">
        <v>12408</v>
      </c>
    </row>
    <row r="27513">
      <c r="A27513" s="441">
        <v>45931.52999758102</v>
      </c>
      <c r="B27513" s="294" t="s">
        <v>12409</v>
      </c>
    </row>
    <row r="27514">
      <c r="A27514" s="441">
        <v>45931.53015806713</v>
      </c>
      <c r="B27514" s="294" t="s">
        <v>2374</v>
      </c>
    </row>
    <row r="27515">
      <c r="A27515" s="441">
        <v>45931.53018523148</v>
      </c>
      <c r="B27515" s="294" t="s">
        <v>12410</v>
      </c>
    </row>
    <row r="27516">
      <c r="A27516" s="441">
        <v>45931.5302215625</v>
      </c>
      <c r="B27516" s="294" t="s">
        <v>2280</v>
      </c>
    </row>
    <row r="27517">
      <c r="A27517" s="441">
        <v>45931.53023391204</v>
      </c>
      <c r="B27517" s="294" t="s">
        <v>2281</v>
      </c>
    </row>
    <row r="27518">
      <c r="A27518" s="441">
        <v>45931.53041155092</v>
      </c>
      <c r="B27518" s="294" t="s">
        <v>10102</v>
      </c>
    </row>
    <row r="27519">
      <c r="A27519" s="441">
        <v>45931.53041579861</v>
      </c>
      <c r="B27519" s="294" t="s">
        <v>2285</v>
      </c>
    </row>
    <row r="27520">
      <c r="A27520" s="441">
        <v>45931.53042034722</v>
      </c>
      <c r="B27520" s="294" t="s">
        <v>12411</v>
      </c>
    </row>
    <row r="27521">
      <c r="A27521" s="441">
        <v>45931.53043261574</v>
      </c>
      <c r="B27521" s="294" t="s">
        <v>12412</v>
      </c>
    </row>
    <row r="27522">
      <c r="A27522" s="441">
        <v>45931.54997216435</v>
      </c>
      <c r="B27522" s="294" t="s">
        <v>12413</v>
      </c>
    </row>
    <row r="27523">
      <c r="A27523" s="441">
        <v>45931.54999525463</v>
      </c>
      <c r="B27523" s="294" t="s">
        <v>2260</v>
      </c>
    </row>
    <row r="27524">
      <c r="A27524" s="441">
        <v>45931.550017974536</v>
      </c>
      <c r="B27524" s="294" t="s">
        <v>2927</v>
      </c>
    </row>
    <row r="27525">
      <c r="A27525" s="441">
        <v>45931.55003546296</v>
      </c>
      <c r="B27525" s="294" t="s">
        <v>12414</v>
      </c>
    </row>
    <row r="27526">
      <c r="A27526" s="441">
        <v>45931.5500353588</v>
      </c>
      <c r="B27526" s="294" t="s">
        <v>2264</v>
      </c>
    </row>
    <row r="27527">
      <c r="A27527" s="441">
        <v>45931.55006079861</v>
      </c>
      <c r="B27527" s="294" t="s">
        <v>12415</v>
      </c>
    </row>
    <row r="27528">
      <c r="A27528" s="441">
        <v>45931.550062106486</v>
      </c>
      <c r="B27528" s="294" t="s">
        <v>2260</v>
      </c>
    </row>
    <row r="27529">
      <c r="A27529" s="441">
        <v>45931.55008390047</v>
      </c>
      <c r="B27529" s="294" t="s">
        <v>2260</v>
      </c>
    </row>
    <row r="27530">
      <c r="A27530" s="441">
        <v>45931.55008759259</v>
      </c>
      <c r="B27530" s="294" t="s">
        <v>2927</v>
      </c>
    </row>
    <row r="27531">
      <c r="A27531" s="441">
        <v>45931.55010460648</v>
      </c>
      <c r="B27531" s="294" t="s">
        <v>2927</v>
      </c>
    </row>
    <row r="27532">
      <c r="A27532" s="441">
        <v>45931.55010587963</v>
      </c>
      <c r="B27532" s="294" t="s">
        <v>2264</v>
      </c>
    </row>
    <row r="27533">
      <c r="A27533" s="441">
        <v>45931.55013123843</v>
      </c>
      <c r="B27533" s="294" t="s">
        <v>2264</v>
      </c>
    </row>
    <row r="27534">
      <c r="A27534" s="441">
        <v>45931.600193819446</v>
      </c>
      <c r="B27534" s="294" t="s">
        <v>12416</v>
      </c>
    </row>
    <row r="27535">
      <c r="A27535" s="441">
        <v>45931.600199513894</v>
      </c>
      <c r="B27535" s="294" t="s">
        <v>2260</v>
      </c>
    </row>
    <row r="27536">
      <c r="A27536" s="441">
        <v>45931.60020410879</v>
      </c>
      <c r="B27536" s="294" t="s">
        <v>6121</v>
      </c>
    </row>
    <row r="27537">
      <c r="A27537" s="441">
        <v>45931.6002090625</v>
      </c>
      <c r="B27537" s="294" t="s">
        <v>2262</v>
      </c>
    </row>
    <row r="27538">
      <c r="A27538" s="441">
        <v>45931.60023240741</v>
      </c>
      <c r="B27538" s="294" t="s">
        <v>6122</v>
      </c>
    </row>
    <row r="27539">
      <c r="A27539" s="441">
        <v>45931.600246180555</v>
      </c>
      <c r="B27539" s="294" t="s">
        <v>2264</v>
      </c>
    </row>
    <row r="27540">
      <c r="A27540" s="441">
        <v>45931.600529421296</v>
      </c>
      <c r="B27540" s="294" t="s">
        <v>12417</v>
      </c>
    </row>
    <row r="27541">
      <c r="A27541" s="441">
        <v>45931.60054975694</v>
      </c>
      <c r="B27541" s="294" t="s">
        <v>3507</v>
      </c>
    </row>
    <row r="27542">
      <c r="A27542" s="441">
        <v>45931.600553634256</v>
      </c>
      <c r="B27542" s="294" t="s">
        <v>3508</v>
      </c>
    </row>
    <row r="27543">
      <c r="A27543" s="441">
        <v>45931.60056582176</v>
      </c>
      <c r="B27543" s="294" t="s">
        <v>12418</v>
      </c>
    </row>
    <row r="27544">
      <c r="A27544" s="441">
        <v>45931.60057353009</v>
      </c>
      <c r="B27544" s="294" t="s">
        <v>3507</v>
      </c>
    </row>
    <row r="27545">
      <c r="A27545" s="441">
        <v>45931.60058121527</v>
      </c>
      <c r="B27545" s="294" t="s">
        <v>10102</v>
      </c>
    </row>
    <row r="27546">
      <c r="A27546" s="441">
        <v>45931.600593888885</v>
      </c>
      <c r="B27546" s="294" t="s">
        <v>12419</v>
      </c>
    </row>
    <row r="27547">
      <c r="A27547" s="441">
        <v>45931.600864039356</v>
      </c>
      <c r="B27547" s="294" t="s">
        <v>12420</v>
      </c>
    </row>
    <row r="27548">
      <c r="A27548" s="441">
        <v>45931.60086824074</v>
      </c>
      <c r="B27548" s="294" t="s">
        <v>2274</v>
      </c>
    </row>
    <row r="27549">
      <c r="A27549" s="441">
        <v>45931.60088224537</v>
      </c>
      <c r="B27549" s="294" t="s">
        <v>3507</v>
      </c>
    </row>
    <row r="27550">
      <c r="A27550" s="441">
        <v>45931.60088570602</v>
      </c>
      <c r="B27550" s="294" t="s">
        <v>3512</v>
      </c>
    </row>
    <row r="27551">
      <c r="A27551" s="441">
        <v>45931.60089019676</v>
      </c>
      <c r="B27551" s="294" t="s">
        <v>12408</v>
      </c>
    </row>
    <row r="27552">
      <c r="A27552" s="441">
        <v>45931.60089497685</v>
      </c>
      <c r="B27552" s="294" t="s">
        <v>12409</v>
      </c>
    </row>
    <row r="27553">
      <c r="A27553" s="441">
        <v>45931.6013527662</v>
      </c>
      <c r="B27553" s="294" t="s">
        <v>2342</v>
      </c>
    </row>
    <row r="27554">
      <c r="A27554" s="441">
        <v>45931.601371365745</v>
      </c>
      <c r="B27554" s="294" t="s">
        <v>12421</v>
      </c>
    </row>
    <row r="27555">
      <c r="A27555" s="441">
        <v>45931.60150837963</v>
      </c>
      <c r="B27555" s="294" t="s">
        <v>2280</v>
      </c>
    </row>
    <row r="27556">
      <c r="A27556" s="441">
        <v>45931.6015183912</v>
      </c>
      <c r="B27556" s="294" t="s">
        <v>2281</v>
      </c>
    </row>
    <row r="27557">
      <c r="A27557" s="441">
        <v>45931.602017048615</v>
      </c>
      <c r="B27557" s="294" t="s">
        <v>10102</v>
      </c>
    </row>
    <row r="27558">
      <c r="A27558" s="441">
        <v>45931.60202175926</v>
      </c>
      <c r="B27558" s="294" t="s">
        <v>2285</v>
      </c>
    </row>
    <row r="27559">
      <c r="A27559" s="441">
        <v>45931.6020274537</v>
      </c>
      <c r="B27559" s="294" t="s">
        <v>12422</v>
      </c>
    </row>
    <row r="27560">
      <c r="A27560" s="441">
        <v>45931.60203559027</v>
      </c>
      <c r="B27560" s="294" t="s">
        <v>12423</v>
      </c>
    </row>
    <row r="27561">
      <c r="A27561" s="441">
        <v>45931.758428761575</v>
      </c>
      <c r="B27561" s="294" t="s">
        <v>11620</v>
      </c>
    </row>
    <row r="27562">
      <c r="A27562" s="441">
        <v>45931.75843973379</v>
      </c>
      <c r="B27562" s="294" t="s">
        <v>10102</v>
      </c>
    </row>
    <row r="27563">
      <c r="A27563" s="441">
        <v>45931.75848438658</v>
      </c>
      <c r="B27563" s="294" t="s">
        <v>10102</v>
      </c>
    </row>
    <row r="27564">
      <c r="A27564" s="441">
        <v>45931.758510659725</v>
      </c>
      <c r="B27564" s="294" t="s">
        <v>10102</v>
      </c>
    </row>
    <row r="27565">
      <c r="A27565" s="441">
        <v>45931.75851451389</v>
      </c>
      <c r="B27565" s="294" t="s">
        <v>11621</v>
      </c>
    </row>
    <row r="27566">
      <c r="A27566" s="441">
        <v>45931.75851850695</v>
      </c>
      <c r="B27566" s="294" t="s">
        <v>10116</v>
      </c>
    </row>
    <row r="27567">
      <c r="A27567" s="441">
        <v>45931.75852688657</v>
      </c>
      <c r="B27567" s="294" t="s">
        <v>10102</v>
      </c>
    </row>
    <row r="27568">
      <c r="A27568" s="441">
        <v>45931.75853060185</v>
      </c>
      <c r="B27568" s="294" t="s">
        <v>10117</v>
      </c>
    </row>
    <row r="27569">
      <c r="A27569" s="441">
        <v>45931.81658724537</v>
      </c>
      <c r="B27569" s="294" t="s">
        <v>12424</v>
      </c>
    </row>
    <row r="27570">
      <c r="A27570" s="441">
        <v>45931.816592731484</v>
      </c>
      <c r="B27570" s="294" t="s">
        <v>2260</v>
      </c>
    </row>
    <row r="27571">
      <c r="A27571" s="441">
        <v>45931.816596006945</v>
      </c>
      <c r="B27571" s="294" t="s">
        <v>9153</v>
      </c>
    </row>
    <row r="27572">
      <c r="A27572" s="441">
        <v>45931.81659899306</v>
      </c>
      <c r="B27572" s="294" t="s">
        <v>2264</v>
      </c>
    </row>
    <row r="27573">
      <c r="A27573" s="441">
        <v>45931.825721064815</v>
      </c>
      <c r="B27573" s="294" t="s">
        <v>10102</v>
      </c>
    </row>
    <row r="27574">
      <c r="A27574" s="441">
        <v>45931.825739618056</v>
      </c>
      <c r="B27574" s="294" t="s">
        <v>10102</v>
      </c>
    </row>
    <row r="27575">
      <c r="A27575" s="441">
        <v>45931.82579333334</v>
      </c>
      <c r="B27575" s="294" t="s">
        <v>10102</v>
      </c>
    </row>
    <row r="27576">
      <c r="A27576" s="441">
        <v>45931.82581255787</v>
      </c>
      <c r="B27576" s="294" t="s">
        <v>10102</v>
      </c>
    </row>
    <row r="27577">
      <c r="A27577" s="441">
        <v>45931.90252391204</v>
      </c>
      <c r="B27577" s="294" t="s">
        <v>12425</v>
      </c>
    </row>
    <row r="27578">
      <c r="A27578" s="441">
        <v>45931.902529375</v>
      </c>
      <c r="B27578" s="294" t="s">
        <v>2260</v>
      </c>
    </row>
    <row r="27579">
      <c r="A27579" s="441">
        <v>45931.90253421296</v>
      </c>
      <c r="B27579" s="294" t="s">
        <v>2323</v>
      </c>
    </row>
    <row r="27580">
      <c r="A27580" s="441">
        <v>45931.90253791667</v>
      </c>
      <c r="B27580" s="294" t="s">
        <v>2262</v>
      </c>
    </row>
    <row r="27581">
      <c r="A27581" s="441">
        <v>45931.902561400464</v>
      </c>
      <c r="B27581" s="294" t="s">
        <v>2324</v>
      </c>
    </row>
    <row r="27582">
      <c r="A27582" s="441">
        <v>45931.90257628472</v>
      </c>
      <c r="B27582" s="294" t="s">
        <v>2264</v>
      </c>
    </row>
    <row r="27583">
      <c r="A27583" s="441">
        <v>45931.94701287037</v>
      </c>
      <c r="B27583" s="294" t="s">
        <v>12426</v>
      </c>
    </row>
    <row r="27584">
      <c r="A27584" s="441">
        <v>45931.947017812505</v>
      </c>
      <c r="B27584" s="294" t="s">
        <v>2260</v>
      </c>
    </row>
    <row r="27585">
      <c r="A27585" s="441">
        <v>45931.947021875</v>
      </c>
      <c r="B27585" s="294" t="s">
        <v>2414</v>
      </c>
    </row>
    <row r="27586">
      <c r="A27586" s="441">
        <v>45931.9470259838</v>
      </c>
      <c r="B27586" s="294" t="s">
        <v>2264</v>
      </c>
    </row>
    <row r="27587">
      <c r="A27587" s="441">
        <v>45931.94796099537</v>
      </c>
      <c r="B27587" s="294" t="s">
        <v>12427</v>
      </c>
    </row>
    <row r="27588">
      <c r="A27588" s="441">
        <v>45931.947963865736</v>
      </c>
      <c r="B27588" s="294" t="s">
        <v>2260</v>
      </c>
    </row>
    <row r="27589">
      <c r="A27589" s="441">
        <v>45931.9479665625</v>
      </c>
      <c r="B27589" s="294" t="s">
        <v>2414</v>
      </c>
    </row>
    <row r="27590">
      <c r="A27590" s="441">
        <v>45931.947968865745</v>
      </c>
      <c r="B27590" s="294" t="s">
        <v>2264</v>
      </c>
    </row>
    <row r="27591">
      <c r="A27591" s="441">
        <v>45931.94805077546</v>
      </c>
      <c r="B27591" s="294" t="s">
        <v>12428</v>
      </c>
    </row>
    <row r="27592">
      <c r="A27592" s="441">
        <v>45931.948054293985</v>
      </c>
      <c r="B27592" s="294" t="s">
        <v>2260</v>
      </c>
    </row>
    <row r="27593">
      <c r="A27593" s="441">
        <v>45931.94805704861</v>
      </c>
      <c r="B27593" s="294" t="s">
        <v>2266</v>
      </c>
    </row>
    <row r="27594">
      <c r="A27594" s="441">
        <v>45931.94806042824</v>
      </c>
      <c r="B27594" s="294" t="s">
        <v>2267</v>
      </c>
    </row>
    <row r="27595">
      <c r="A27595" s="441">
        <v>45931.94806268519</v>
      </c>
      <c r="B27595" s="294" t="s">
        <v>2264</v>
      </c>
    </row>
    <row r="27596">
      <c r="A27596" s="441">
        <v>45931.9482709375</v>
      </c>
      <c r="B27596" s="294" t="s">
        <v>12429</v>
      </c>
    </row>
    <row r="27597">
      <c r="A27597" s="441">
        <v>45931.948277013886</v>
      </c>
      <c r="B27597" s="294" t="s">
        <v>2260</v>
      </c>
    </row>
    <row r="27598">
      <c r="A27598" s="441">
        <v>45931.9482904051</v>
      </c>
      <c r="B27598" s="294" t="s">
        <v>2266</v>
      </c>
    </row>
    <row r="27599">
      <c r="A27599" s="441">
        <v>45931.948298958334</v>
      </c>
      <c r="B27599" s="294" t="s">
        <v>2267</v>
      </c>
    </row>
    <row r="27600">
      <c r="A27600" s="441">
        <v>45931.94833508102</v>
      </c>
      <c r="B27600" s="294" t="s">
        <v>2264</v>
      </c>
    </row>
    <row r="27601">
      <c r="A27601" s="441">
        <v>45931.95647638889</v>
      </c>
      <c r="B27601" s="294" t="s">
        <v>12430</v>
      </c>
    </row>
    <row r="27602">
      <c r="A27602" s="441">
        <v>45931.9564796412</v>
      </c>
      <c r="B27602" s="294" t="s">
        <v>2260</v>
      </c>
    </row>
    <row r="27603">
      <c r="A27603" s="441">
        <v>45931.95648354167</v>
      </c>
      <c r="B27603" s="294" t="s">
        <v>2550</v>
      </c>
    </row>
    <row r="27604">
      <c r="A27604" s="441">
        <v>45931.9565024537</v>
      </c>
      <c r="B27604" s="294" t="s">
        <v>2262</v>
      </c>
    </row>
    <row r="27605">
      <c r="A27605" s="441">
        <v>45931.956514791666</v>
      </c>
      <c r="B27605" s="294" t="s">
        <v>12431</v>
      </c>
    </row>
    <row r="27606">
      <c r="A27606" s="441">
        <v>45931.95652883102</v>
      </c>
      <c r="B27606" s="294" t="s">
        <v>2264</v>
      </c>
    </row>
    <row r="27607">
      <c r="A27607" s="441">
        <v>45931.95678597222</v>
      </c>
      <c r="B27607" s="294" t="s">
        <v>12432</v>
      </c>
    </row>
    <row r="27608">
      <c r="A27608" s="441">
        <v>45931.956794537036</v>
      </c>
      <c r="B27608" s="294" t="s">
        <v>2553</v>
      </c>
    </row>
    <row r="27609">
      <c r="A27609" s="441">
        <v>45931.956798784726</v>
      </c>
      <c r="B27609" s="294" t="s">
        <v>2554</v>
      </c>
    </row>
    <row r="27610">
      <c r="A27610" s="441">
        <v>45931.95680675926</v>
      </c>
      <c r="B27610" s="294" t="s">
        <v>12433</v>
      </c>
    </row>
    <row r="27611">
      <c r="A27611" s="441">
        <v>45931.95683065972</v>
      </c>
      <c r="B27611" s="294" t="s">
        <v>2553</v>
      </c>
    </row>
    <row r="27612">
      <c r="A27612" s="441">
        <v>45931.956839085644</v>
      </c>
      <c r="B27612" s="294" t="s">
        <v>10102</v>
      </c>
    </row>
    <row r="27613">
      <c r="A27613" s="441">
        <v>45931.95685484954</v>
      </c>
      <c r="B27613" s="294" t="s">
        <v>12434</v>
      </c>
    </row>
    <row r="27614">
      <c r="A27614" s="441">
        <v>45931.9571262963</v>
      </c>
      <c r="B27614" s="294" t="s">
        <v>12435</v>
      </c>
    </row>
    <row r="27615">
      <c r="A27615" s="441">
        <v>45931.957129918985</v>
      </c>
      <c r="B27615" s="294" t="s">
        <v>2274</v>
      </c>
    </row>
    <row r="27616">
      <c r="A27616" s="441">
        <v>45931.95714005787</v>
      </c>
      <c r="B27616" s="294" t="s">
        <v>2553</v>
      </c>
    </row>
    <row r="27617">
      <c r="A27617" s="441">
        <v>45931.957143287036</v>
      </c>
      <c r="B27617" s="294" t="s">
        <v>2558</v>
      </c>
    </row>
    <row r="27618">
      <c r="A27618" s="441">
        <v>45931.957153449075</v>
      </c>
      <c r="B27618" s="294" t="s">
        <v>12408</v>
      </c>
    </row>
    <row r="27619">
      <c r="A27619" s="441">
        <v>45931.95715716435</v>
      </c>
      <c r="B27619" s="294" t="s">
        <v>12409</v>
      </c>
    </row>
    <row r="27620">
      <c r="A27620" s="441">
        <v>45931.957426168985</v>
      </c>
      <c r="B27620" s="294" t="s">
        <v>2278</v>
      </c>
    </row>
    <row r="27621">
      <c r="A27621" s="441">
        <v>45931.957442638886</v>
      </c>
      <c r="B27621" s="294" t="s">
        <v>12436</v>
      </c>
    </row>
    <row r="27622">
      <c r="A27622" s="441">
        <v>45931.95750891203</v>
      </c>
      <c r="B27622" s="294" t="s">
        <v>2280</v>
      </c>
    </row>
    <row r="27623">
      <c r="A27623" s="441">
        <v>45931.95752440972</v>
      </c>
      <c r="B27623" s="294" t="s">
        <v>2281</v>
      </c>
    </row>
    <row r="27624">
      <c r="A27624" s="441">
        <v>45931.95772554398</v>
      </c>
      <c r="B27624" s="294" t="s">
        <v>10102</v>
      </c>
    </row>
    <row r="27625">
      <c r="A27625" s="441">
        <v>45931.957729421294</v>
      </c>
      <c r="B27625" s="294" t="s">
        <v>2285</v>
      </c>
    </row>
    <row r="27626">
      <c r="A27626" s="441">
        <v>45931.957735069445</v>
      </c>
      <c r="B27626" s="294" t="s">
        <v>12437</v>
      </c>
    </row>
    <row r="27627">
      <c r="A27627" s="441">
        <v>45931.95777841435</v>
      </c>
      <c r="B27627" s="294" t="s">
        <v>12438</v>
      </c>
    </row>
    <row r="27628">
      <c r="A27628" s="441">
        <v>45932.056027824074</v>
      </c>
      <c r="B27628" s="294" t="s">
        <v>12439</v>
      </c>
    </row>
    <row r="27629">
      <c r="A27629" s="441">
        <v>45932.056033263885</v>
      </c>
      <c r="B27629" s="294" t="s">
        <v>2260</v>
      </c>
    </row>
    <row r="27630">
      <c r="A27630" s="441">
        <v>45932.056037685186</v>
      </c>
      <c r="B27630" s="294" t="s">
        <v>2713</v>
      </c>
    </row>
    <row r="27631">
      <c r="A27631" s="441">
        <v>45932.05604247685</v>
      </c>
      <c r="B27631" s="294" t="s">
        <v>2262</v>
      </c>
    </row>
    <row r="27632">
      <c r="A27632" s="441">
        <v>45932.05606148148</v>
      </c>
      <c r="B27632" s="294" t="s">
        <v>2716</v>
      </c>
    </row>
    <row r="27633">
      <c r="A27633" s="441">
        <v>45932.05608553241</v>
      </c>
      <c r="B27633" s="294" t="s">
        <v>2264</v>
      </c>
    </row>
    <row r="27634">
      <c r="A27634" s="441">
        <v>45932.05651081019</v>
      </c>
      <c r="B27634" s="294" t="s">
        <v>12440</v>
      </c>
    </row>
    <row r="27635">
      <c r="A27635" s="441">
        <v>45932.05651991898</v>
      </c>
      <c r="B27635" s="294" t="s">
        <v>2719</v>
      </c>
    </row>
    <row r="27636">
      <c r="A27636" s="441">
        <v>45932.056528113426</v>
      </c>
      <c r="B27636" s="294" t="s">
        <v>6192</v>
      </c>
    </row>
    <row r="27637">
      <c r="A27637" s="441">
        <v>45932.056543576386</v>
      </c>
      <c r="B27637" s="294" t="s">
        <v>12441</v>
      </c>
    </row>
    <row r="27638">
      <c r="A27638" s="441">
        <v>45932.056552662034</v>
      </c>
      <c r="B27638" s="294" t="s">
        <v>2719</v>
      </c>
    </row>
    <row r="27639">
      <c r="A27639" s="441">
        <v>45932.056563645834</v>
      </c>
      <c r="B27639" s="294" t="s">
        <v>10102</v>
      </c>
    </row>
    <row r="27640">
      <c r="A27640" s="441">
        <v>45932.056582997684</v>
      </c>
      <c r="B27640" s="294" t="s">
        <v>12442</v>
      </c>
    </row>
    <row r="27641">
      <c r="A27641" s="441">
        <v>45932.05793285879</v>
      </c>
      <c r="B27641" s="294" t="s">
        <v>12443</v>
      </c>
    </row>
    <row r="27642">
      <c r="A27642" s="441">
        <v>45932.0579371875</v>
      </c>
      <c r="B27642" s="294" t="s">
        <v>2274</v>
      </c>
    </row>
    <row r="27643">
      <c r="A27643" s="441">
        <v>45932.05796377315</v>
      </c>
      <c r="B27643" s="294" t="s">
        <v>2719</v>
      </c>
    </row>
    <row r="27644">
      <c r="A27644" s="441">
        <v>45932.05796829861</v>
      </c>
      <c r="B27644" s="294" t="s">
        <v>2725</v>
      </c>
    </row>
    <row r="27645">
      <c r="A27645" s="441">
        <v>45932.057985277774</v>
      </c>
      <c r="B27645" s="294" t="s">
        <v>12408</v>
      </c>
    </row>
    <row r="27646">
      <c r="A27646" s="441">
        <v>45932.057989583336</v>
      </c>
      <c r="B27646" s="294" t="s">
        <v>12409</v>
      </c>
    </row>
    <row r="27647">
      <c r="A27647" s="441">
        <v>45932.05827483797</v>
      </c>
      <c r="B27647" s="294" t="s">
        <v>2278</v>
      </c>
    </row>
    <row r="27648">
      <c r="A27648" s="441">
        <v>45932.05830456018</v>
      </c>
      <c r="B27648" s="294" t="s">
        <v>12444</v>
      </c>
    </row>
    <row r="27649">
      <c r="A27649" s="441">
        <v>45932.05840362269</v>
      </c>
      <c r="B27649" s="294" t="s">
        <v>2280</v>
      </c>
    </row>
    <row r="27650">
      <c r="A27650" s="441">
        <v>45932.058425717594</v>
      </c>
      <c r="B27650" s="294" t="s">
        <v>2281</v>
      </c>
    </row>
    <row r="27651">
      <c r="A27651" s="441">
        <v>45932.05878384259</v>
      </c>
      <c r="B27651" s="294" t="s">
        <v>10102</v>
      </c>
    </row>
    <row r="27652">
      <c r="A27652" s="441">
        <v>45932.05878864584</v>
      </c>
      <c r="B27652" s="294" t="s">
        <v>2285</v>
      </c>
    </row>
    <row r="27653">
      <c r="A27653" s="441">
        <v>45932.05879659722</v>
      </c>
      <c r="B27653" s="294" t="s">
        <v>12445</v>
      </c>
    </row>
    <row r="27654">
      <c r="A27654" s="441">
        <v>45932.058805486115</v>
      </c>
      <c r="B27654" s="294" t="s">
        <v>12446</v>
      </c>
    </row>
    <row r="27655">
      <c r="A27655" s="441">
        <v>45932.257244293985</v>
      </c>
      <c r="B27655" s="294" t="s">
        <v>12447</v>
      </c>
    </row>
    <row r="27656">
      <c r="A27656" s="441">
        <v>45932.257533634256</v>
      </c>
      <c r="B27656" s="294" t="s">
        <v>10334</v>
      </c>
    </row>
    <row r="27657">
      <c r="A27657" s="441">
        <v>45932.37507855324</v>
      </c>
      <c r="B27657" s="294" t="s">
        <v>2290</v>
      </c>
    </row>
    <row r="27658">
      <c r="A27658" s="441">
        <v>45932.37512186343</v>
      </c>
      <c r="B27658" s="294" t="s">
        <v>2291</v>
      </c>
    </row>
    <row r="27659">
      <c r="A27659" s="441">
        <v>45932.75843916667</v>
      </c>
      <c r="B27659" s="294" t="s">
        <v>10116</v>
      </c>
    </row>
    <row r="27660">
      <c r="A27660" s="441">
        <v>45932.7584513426</v>
      </c>
      <c r="B27660" s="294" t="s">
        <v>10102</v>
      </c>
    </row>
    <row r="27661">
      <c r="A27661" s="441">
        <v>45932.758455347226</v>
      </c>
      <c r="B27661" s="294" t="s">
        <v>10117</v>
      </c>
    </row>
    <row r="27662">
      <c r="A27662" s="441">
        <v>45932.76831287037</v>
      </c>
      <c r="B27662" s="294" t="s">
        <v>12448</v>
      </c>
    </row>
    <row r="27663">
      <c r="A27663" s="441">
        <v>45932.768317662034</v>
      </c>
      <c r="B27663" s="294" t="s">
        <v>2260</v>
      </c>
    </row>
    <row r="27664">
      <c r="A27664" s="441">
        <v>45932.76832200232</v>
      </c>
      <c r="B27664" s="294" t="s">
        <v>9153</v>
      </c>
    </row>
    <row r="27665">
      <c r="A27665" s="441">
        <v>45932.76832614583</v>
      </c>
      <c r="B27665" s="294" t="s">
        <v>2264</v>
      </c>
    </row>
    <row r="27666">
      <c r="A27666" s="441">
        <v>45932.76843667824</v>
      </c>
      <c r="B27666" s="294" t="s">
        <v>12449</v>
      </c>
    </row>
    <row r="27667">
      <c r="A27667" s="441">
        <v>45932.768440370375</v>
      </c>
      <c r="B27667" s="294" t="s">
        <v>2260</v>
      </c>
    </row>
    <row r="27668">
      <c r="A27668" s="441">
        <v>45932.76844414352</v>
      </c>
      <c r="B27668" s="294" t="s">
        <v>9153</v>
      </c>
    </row>
    <row r="27669">
      <c r="A27669" s="441">
        <v>45932.768447581024</v>
      </c>
      <c r="B27669" s="294" t="s">
        <v>2264</v>
      </c>
    </row>
    <row r="27670">
      <c r="A27670" s="441">
        <v>45932.815971539356</v>
      </c>
      <c r="B27670" s="294" t="s">
        <v>12450</v>
      </c>
    </row>
    <row r="27671">
      <c r="A27671" s="441">
        <v>45932.8159765625</v>
      </c>
      <c r="B27671" s="294" t="s">
        <v>2260</v>
      </c>
    </row>
    <row r="27672">
      <c r="A27672" s="441">
        <v>45932.81598121527</v>
      </c>
      <c r="B27672" s="294" t="s">
        <v>2323</v>
      </c>
    </row>
    <row r="27673">
      <c r="A27673" s="441">
        <v>45932.81598520833</v>
      </c>
      <c r="B27673" s="294" t="s">
        <v>2262</v>
      </c>
    </row>
    <row r="27674">
      <c r="A27674" s="441">
        <v>45932.816003831016</v>
      </c>
      <c r="B27674" s="294" t="s">
        <v>2324</v>
      </c>
    </row>
    <row r="27675">
      <c r="A27675" s="441">
        <v>45932.81601739583</v>
      </c>
      <c r="B27675" s="294" t="s">
        <v>2264</v>
      </c>
    </row>
    <row r="27676">
      <c r="A27676" s="441">
        <v>45932.81642184028</v>
      </c>
      <c r="B27676" s="294" t="s">
        <v>12451</v>
      </c>
    </row>
    <row r="27677">
      <c r="A27677" s="441">
        <v>45932.81643449074</v>
      </c>
      <c r="B27677" s="294" t="s">
        <v>2340</v>
      </c>
    </row>
    <row r="27678">
      <c r="A27678" s="441">
        <v>45932.816440208335</v>
      </c>
      <c r="B27678" s="294" t="s">
        <v>2677</v>
      </c>
    </row>
    <row r="27679">
      <c r="A27679" s="441">
        <v>45932.81645244213</v>
      </c>
      <c r="B27679" s="294" t="s">
        <v>12452</v>
      </c>
    </row>
    <row r="27680">
      <c r="A27680" s="441">
        <v>45932.81646472222</v>
      </c>
      <c r="B27680" s="294" t="s">
        <v>2340</v>
      </c>
    </row>
    <row r="27681">
      <c r="A27681" s="441">
        <v>45932.816477546294</v>
      </c>
      <c r="B27681" s="294" t="s">
        <v>10102</v>
      </c>
    </row>
    <row r="27682">
      <c r="A27682" s="441">
        <v>45932.81649224537</v>
      </c>
      <c r="B27682" s="294" t="s">
        <v>12453</v>
      </c>
    </row>
    <row r="27683">
      <c r="A27683" s="441">
        <v>45932.81765135417</v>
      </c>
      <c r="B27683" s="294" t="s">
        <v>12454</v>
      </c>
    </row>
    <row r="27684">
      <c r="A27684" s="441">
        <v>45932.81765597222</v>
      </c>
      <c r="B27684" s="294" t="s">
        <v>2274</v>
      </c>
    </row>
    <row r="27685">
      <c r="A27685" s="441">
        <v>45932.81766597222</v>
      </c>
      <c r="B27685" s="294" t="s">
        <v>2340</v>
      </c>
    </row>
    <row r="27686">
      <c r="A27686" s="441">
        <v>45932.81766973379</v>
      </c>
      <c r="B27686" s="294" t="s">
        <v>2341</v>
      </c>
    </row>
    <row r="27687">
      <c r="A27687" s="441">
        <v>45932.81767347222</v>
      </c>
      <c r="B27687" s="294" t="s">
        <v>12408</v>
      </c>
    </row>
    <row r="27688">
      <c r="A27688" s="441">
        <v>45932.81767800926</v>
      </c>
      <c r="B27688" s="294" t="s">
        <v>12409</v>
      </c>
    </row>
    <row r="27689">
      <c r="A27689" s="441">
        <v>45932.81788833333</v>
      </c>
      <c r="B27689" s="294" t="s">
        <v>2278</v>
      </c>
    </row>
    <row r="27690">
      <c r="A27690" s="441">
        <v>45932.81791023148</v>
      </c>
      <c r="B27690" s="294" t="s">
        <v>12455</v>
      </c>
    </row>
    <row r="27691">
      <c r="A27691" s="441">
        <v>45932.81797668981</v>
      </c>
      <c r="B27691" s="294" t="s">
        <v>2280</v>
      </c>
    </row>
    <row r="27692">
      <c r="A27692" s="441">
        <v>45932.817989884265</v>
      </c>
      <c r="B27692" s="294" t="s">
        <v>2281</v>
      </c>
    </row>
    <row r="27693">
      <c r="A27693" s="441">
        <v>45932.81817032407</v>
      </c>
      <c r="B27693" s="294" t="s">
        <v>10102</v>
      </c>
    </row>
    <row r="27694">
      <c r="A27694" s="441">
        <v>45932.81817479167</v>
      </c>
      <c r="B27694" s="294" t="s">
        <v>2285</v>
      </c>
    </row>
    <row r="27695">
      <c r="A27695" s="441">
        <v>45932.8181802662</v>
      </c>
      <c r="B27695" s="294" t="s">
        <v>12456</v>
      </c>
    </row>
    <row r="27696">
      <c r="A27696" s="441">
        <v>45932.8181968287</v>
      </c>
      <c r="B27696" s="294" t="s">
        <v>12457</v>
      </c>
    </row>
    <row r="27697">
      <c r="A27697" s="441">
        <v>45932.85324902778</v>
      </c>
      <c r="B27697" s="294" t="s">
        <v>12458</v>
      </c>
    </row>
    <row r="27698">
      <c r="A27698" s="441">
        <v>45932.85325912037</v>
      </c>
      <c r="B27698" s="294" t="s">
        <v>2260</v>
      </c>
    </row>
    <row r="27699">
      <c r="A27699" s="441">
        <v>45932.853281944444</v>
      </c>
      <c r="B27699" s="294" t="s">
        <v>2261</v>
      </c>
    </row>
    <row r="27700">
      <c r="A27700" s="441">
        <v>45932.8532871875</v>
      </c>
      <c r="B27700" s="294" t="s">
        <v>2262</v>
      </c>
    </row>
    <row r="27701">
      <c r="A27701" s="441">
        <v>45932.85329616898</v>
      </c>
      <c r="B27701" s="294" t="s">
        <v>2263</v>
      </c>
    </row>
    <row r="27702">
      <c r="A27702" s="441">
        <v>45932.85332707176</v>
      </c>
      <c r="B27702" s="294" t="s">
        <v>2264</v>
      </c>
    </row>
    <row r="27703">
      <c r="A27703" s="441">
        <v>45932.85367957176</v>
      </c>
      <c r="B27703" s="294" t="s">
        <v>12459</v>
      </c>
    </row>
    <row r="27704">
      <c r="A27704" s="441">
        <v>45932.85369128472</v>
      </c>
      <c r="B27704" s="294" t="s">
        <v>2739</v>
      </c>
    </row>
    <row r="27705">
      <c r="A27705" s="441">
        <v>45932.85369638889</v>
      </c>
      <c r="B27705" s="294" t="s">
        <v>2740</v>
      </c>
    </row>
    <row r="27706">
      <c r="A27706" s="441">
        <v>45932.853705243055</v>
      </c>
      <c r="B27706" s="294" t="s">
        <v>12460</v>
      </c>
    </row>
    <row r="27707">
      <c r="A27707" s="441">
        <v>45932.85371630787</v>
      </c>
      <c r="B27707" s="294" t="s">
        <v>2739</v>
      </c>
    </row>
    <row r="27708">
      <c r="A27708" s="441">
        <v>45932.853728842594</v>
      </c>
      <c r="B27708" s="294" t="s">
        <v>10102</v>
      </c>
    </row>
    <row r="27709">
      <c r="A27709" s="441">
        <v>45932.85374653935</v>
      </c>
      <c r="B27709" s="294" t="s">
        <v>12461</v>
      </c>
    </row>
    <row r="27710">
      <c r="A27710" s="441">
        <v>45932.85482980324</v>
      </c>
      <c r="B27710" s="294" t="s">
        <v>12462</v>
      </c>
    </row>
    <row r="27711">
      <c r="A27711" s="441">
        <v>45932.85483515046</v>
      </c>
      <c r="B27711" s="294" t="s">
        <v>2274</v>
      </c>
    </row>
    <row r="27712">
      <c r="A27712" s="441">
        <v>45932.854846585644</v>
      </c>
      <c r="B27712" s="294" t="s">
        <v>2739</v>
      </c>
    </row>
    <row r="27713">
      <c r="A27713" s="441">
        <v>45932.85485185185</v>
      </c>
      <c r="B27713" s="294" t="s">
        <v>2744</v>
      </c>
    </row>
    <row r="27714">
      <c r="A27714" s="441">
        <v>45932.854857303246</v>
      </c>
      <c r="B27714" s="294" t="s">
        <v>12408</v>
      </c>
    </row>
    <row r="27715">
      <c r="A27715" s="441">
        <v>45932.85486236111</v>
      </c>
      <c r="B27715" s="294" t="s">
        <v>12409</v>
      </c>
    </row>
    <row r="27716">
      <c r="A27716" s="441">
        <v>45932.85511296296</v>
      </c>
      <c r="B27716" s="294" t="s">
        <v>2342</v>
      </c>
    </row>
    <row r="27717">
      <c r="A27717" s="441">
        <v>45932.85513648148</v>
      </c>
      <c r="B27717" s="294" t="s">
        <v>12463</v>
      </c>
    </row>
    <row r="27718">
      <c r="A27718" s="441">
        <v>45932.85518915509</v>
      </c>
      <c r="B27718" s="294" t="s">
        <v>2280</v>
      </c>
    </row>
    <row r="27719">
      <c r="A27719" s="441">
        <v>45932.85520423611</v>
      </c>
      <c r="B27719" s="294" t="s">
        <v>2281</v>
      </c>
    </row>
    <row r="27720">
      <c r="A27720" s="441">
        <v>45932.85541118056</v>
      </c>
      <c r="B27720" s="294" t="s">
        <v>10102</v>
      </c>
    </row>
    <row r="27721">
      <c r="A27721" s="441">
        <v>45932.85541645833</v>
      </c>
      <c r="B27721" s="294" t="s">
        <v>2285</v>
      </c>
    </row>
    <row r="27722">
      <c r="A27722" s="441">
        <v>45932.855422824076</v>
      </c>
      <c r="B27722" s="294" t="s">
        <v>12464</v>
      </c>
    </row>
    <row r="27723">
      <c r="A27723" s="441">
        <v>45932.85543265047</v>
      </c>
      <c r="B27723" s="294" t="s">
        <v>12465</v>
      </c>
    </row>
    <row r="27724">
      <c r="A27724" s="441">
        <v>45932.90362788194</v>
      </c>
      <c r="B27724" s="294" t="s">
        <v>12466</v>
      </c>
    </row>
    <row r="27725">
      <c r="A27725" s="441">
        <v>45932.90363266204</v>
      </c>
      <c r="B27725" s="294" t="s">
        <v>2260</v>
      </c>
    </row>
    <row r="27726">
      <c r="A27726" s="441">
        <v>45932.903637083335</v>
      </c>
      <c r="B27726" s="294" t="s">
        <v>2696</v>
      </c>
    </row>
    <row r="27727">
      <c r="A27727" s="441">
        <v>45932.90364038195</v>
      </c>
      <c r="B27727" s="294" t="s">
        <v>2264</v>
      </c>
    </row>
    <row r="27728">
      <c r="A27728" s="441">
        <v>45932.989352488425</v>
      </c>
      <c r="B27728" s="294" t="s">
        <v>12467</v>
      </c>
    </row>
    <row r="27729">
      <c r="A27729" s="441">
        <v>45932.989362719905</v>
      </c>
      <c r="B27729" s="294" t="s">
        <v>2372</v>
      </c>
    </row>
    <row r="27730">
      <c r="A27730" s="441">
        <v>45932.98936731482</v>
      </c>
      <c r="B27730" s="294" t="s">
        <v>2398</v>
      </c>
    </row>
    <row r="27731">
      <c r="A27731" s="441">
        <v>45932.989388738424</v>
      </c>
      <c r="B27731" s="294" t="s">
        <v>2399</v>
      </c>
    </row>
    <row r="27732">
      <c r="A27732" s="441">
        <v>45932.98940319444</v>
      </c>
      <c r="B27732" s="294" t="s">
        <v>2372</v>
      </c>
    </row>
    <row r="27733">
      <c r="A27733" s="441">
        <v>45932.98941189815</v>
      </c>
      <c r="B27733" s="294" t="s">
        <v>10102</v>
      </c>
    </row>
    <row r="27734">
      <c r="A27734" s="441">
        <v>45932.98943045139</v>
      </c>
      <c r="B27734" s="294" t="s">
        <v>12468</v>
      </c>
    </row>
    <row r="27735">
      <c r="A27735" s="441">
        <v>45932.990343171296</v>
      </c>
      <c r="B27735" s="294" t="s">
        <v>12469</v>
      </c>
    </row>
    <row r="27736">
      <c r="A27736" s="441">
        <v>45932.99035868056</v>
      </c>
      <c r="B27736" s="294" t="s">
        <v>2274</v>
      </c>
    </row>
    <row r="27737">
      <c r="A27737" s="441">
        <v>45932.99036778935</v>
      </c>
      <c r="B27737" s="294" t="s">
        <v>2372</v>
      </c>
    </row>
    <row r="27738">
      <c r="A27738" s="441">
        <v>45932.99037111111</v>
      </c>
      <c r="B27738" s="294" t="s">
        <v>2373</v>
      </c>
    </row>
    <row r="27739">
      <c r="A27739" s="441">
        <v>45932.99037393519</v>
      </c>
      <c r="B27739" s="294" t="s">
        <v>12408</v>
      </c>
    </row>
    <row r="27740">
      <c r="A27740" s="441">
        <v>45932.99037679398</v>
      </c>
      <c r="B27740" s="294" t="s">
        <v>12409</v>
      </c>
    </row>
    <row r="27741">
      <c r="A27741" s="441">
        <v>45932.99068123843</v>
      </c>
      <c r="B27741" s="294" t="s">
        <v>2374</v>
      </c>
    </row>
    <row r="27742">
      <c r="A27742" s="441">
        <v>45932.9906959375</v>
      </c>
      <c r="B27742" s="294" t="s">
        <v>12470</v>
      </c>
    </row>
    <row r="27743">
      <c r="A27743" s="441">
        <v>45932.99076425926</v>
      </c>
      <c r="B27743" s="294" t="s">
        <v>2280</v>
      </c>
    </row>
    <row r="27744">
      <c r="A27744" s="441">
        <v>45932.990775659724</v>
      </c>
      <c r="B27744" s="294" t="s">
        <v>2281</v>
      </c>
    </row>
    <row r="27745">
      <c r="A27745" s="441">
        <v>45932.991043773145</v>
      </c>
      <c r="B27745" s="294" t="s">
        <v>10102</v>
      </c>
    </row>
    <row r="27746">
      <c r="A27746" s="441">
        <v>45932.991047013886</v>
      </c>
      <c r="B27746" s="294" t="s">
        <v>2285</v>
      </c>
    </row>
    <row r="27747">
      <c r="A27747" s="441">
        <v>45932.99105439815</v>
      </c>
      <c r="B27747" s="294" t="s">
        <v>12471</v>
      </c>
    </row>
    <row r="27748">
      <c r="A27748" s="441">
        <v>45932.99106256945</v>
      </c>
      <c r="B27748" s="294" t="s">
        <v>12472</v>
      </c>
    </row>
    <row r="27749">
      <c r="A27749" s="441">
        <v>45933.00871380787</v>
      </c>
      <c r="B27749" s="294" t="s">
        <v>12473</v>
      </c>
    </row>
    <row r="27750">
      <c r="A27750" s="441">
        <v>45933.00872293982</v>
      </c>
      <c r="B27750" s="294" t="s">
        <v>2828</v>
      </c>
    </row>
    <row r="27751">
      <c r="A27751" s="441">
        <v>45933.008727430555</v>
      </c>
      <c r="B27751" s="294" t="s">
        <v>2565</v>
      </c>
    </row>
    <row r="27752">
      <c r="A27752" s="441">
        <v>45933.00874128472</v>
      </c>
      <c r="B27752" s="294" t="s">
        <v>12474</v>
      </c>
    </row>
    <row r="27753">
      <c r="A27753" s="441">
        <v>45933.008748831024</v>
      </c>
      <c r="B27753" s="294" t="s">
        <v>2828</v>
      </c>
    </row>
    <row r="27754">
      <c r="A27754" s="441">
        <v>45933.00875872685</v>
      </c>
      <c r="B27754" s="294" t="s">
        <v>10102</v>
      </c>
    </row>
    <row r="27755">
      <c r="A27755" s="441">
        <v>45933.0087740625</v>
      </c>
      <c r="B27755" s="294" t="s">
        <v>12475</v>
      </c>
    </row>
    <row r="27756">
      <c r="A27756" s="441">
        <v>45933.01025171296</v>
      </c>
      <c r="B27756" s="294" t="s">
        <v>12476</v>
      </c>
    </row>
    <row r="27757">
      <c r="A27757" s="441">
        <v>45933.01025653935</v>
      </c>
      <c r="B27757" s="294" t="s">
        <v>2274</v>
      </c>
    </row>
    <row r="27758">
      <c r="A27758" s="441">
        <v>45933.010273113425</v>
      </c>
      <c r="B27758" s="294" t="s">
        <v>2828</v>
      </c>
    </row>
    <row r="27759">
      <c r="A27759" s="441">
        <v>45933.010279050926</v>
      </c>
      <c r="B27759" s="294" t="s">
        <v>2832</v>
      </c>
    </row>
    <row r="27760">
      <c r="A27760" s="441">
        <v>45933.010287592595</v>
      </c>
      <c r="B27760" s="294" t="s">
        <v>12408</v>
      </c>
    </row>
    <row r="27761">
      <c r="A27761" s="441">
        <v>45933.0102940162</v>
      </c>
      <c r="B27761" s="294" t="s">
        <v>12409</v>
      </c>
    </row>
    <row r="27762">
      <c r="A27762" s="441">
        <v>45933.01054503472</v>
      </c>
      <c r="B27762" s="294" t="s">
        <v>2342</v>
      </c>
    </row>
    <row r="27763">
      <c r="A27763" s="441">
        <v>45933.01056709491</v>
      </c>
      <c r="B27763" s="294" t="s">
        <v>12477</v>
      </c>
    </row>
    <row r="27764">
      <c r="A27764" s="441">
        <v>45933.010614803236</v>
      </c>
      <c r="B27764" s="294" t="s">
        <v>2280</v>
      </c>
    </row>
    <row r="27765">
      <c r="A27765" s="441">
        <v>45933.01062630787</v>
      </c>
      <c r="B27765" s="294" t="s">
        <v>2281</v>
      </c>
    </row>
    <row r="27766">
      <c r="A27766" s="441">
        <v>45933.01080875</v>
      </c>
      <c r="B27766" s="294" t="s">
        <v>10102</v>
      </c>
    </row>
    <row r="27767">
      <c r="A27767" s="441">
        <v>45933.010812939814</v>
      </c>
      <c r="B27767" s="294" t="s">
        <v>2285</v>
      </c>
    </row>
    <row r="27768">
      <c r="A27768" s="441">
        <v>45933.010821655094</v>
      </c>
      <c r="B27768" s="294" t="s">
        <v>12478</v>
      </c>
    </row>
    <row r="27769">
      <c r="A27769" s="441">
        <v>45933.01083078704</v>
      </c>
      <c r="B27769" s="294" t="s">
        <v>12479</v>
      </c>
    </row>
    <row r="27770">
      <c r="A27770" s="441">
        <v>45933.01531638889</v>
      </c>
      <c r="B27770" s="294" t="s">
        <v>12480</v>
      </c>
    </row>
    <row r="27771">
      <c r="A27771" s="441">
        <v>45933.015325138884</v>
      </c>
      <c r="B27771" s="294" t="s">
        <v>2260</v>
      </c>
    </row>
    <row r="27772">
      <c r="A27772" s="441">
        <v>45933.01532903935</v>
      </c>
      <c r="B27772" s="294" t="s">
        <v>2927</v>
      </c>
    </row>
    <row r="27773">
      <c r="A27773" s="441">
        <v>45933.01534408565</v>
      </c>
      <c r="B27773" s="294" t="s">
        <v>2262</v>
      </c>
    </row>
    <row r="27774">
      <c r="A27774" s="441">
        <v>45933.01535267361</v>
      </c>
      <c r="B27774" s="294" t="s">
        <v>2928</v>
      </c>
    </row>
    <row r="27775">
      <c r="A27775" s="441">
        <v>45933.01536543982</v>
      </c>
      <c r="B27775" s="294" t="s">
        <v>2264</v>
      </c>
    </row>
    <row r="27776">
      <c r="A27776" s="441">
        <v>45933.01567861111</v>
      </c>
      <c r="B27776" s="294" t="s">
        <v>12481</v>
      </c>
    </row>
    <row r="27777">
      <c r="A27777" s="441">
        <v>45933.01568917824</v>
      </c>
      <c r="B27777" s="294" t="s">
        <v>2839</v>
      </c>
    </row>
    <row r="27778">
      <c r="A27778" s="441">
        <v>45933.015694236106</v>
      </c>
      <c r="B27778" s="294" t="s">
        <v>2565</v>
      </c>
    </row>
    <row r="27779">
      <c r="A27779" s="441">
        <v>45933.0157019676</v>
      </c>
      <c r="B27779" s="294" t="s">
        <v>12482</v>
      </c>
    </row>
    <row r="27780">
      <c r="A27780" s="441">
        <v>45933.015714305555</v>
      </c>
      <c r="B27780" s="294" t="s">
        <v>2839</v>
      </c>
    </row>
    <row r="27781">
      <c r="A27781" s="441">
        <v>45933.01572401621</v>
      </c>
      <c r="B27781" s="294" t="s">
        <v>10102</v>
      </c>
    </row>
    <row r="27782">
      <c r="A27782" s="441">
        <v>45933.015747488425</v>
      </c>
      <c r="B27782" s="294" t="s">
        <v>12483</v>
      </c>
    </row>
    <row r="27783">
      <c r="A27783" s="441">
        <v>45933.01708601852</v>
      </c>
      <c r="B27783" s="294" t="s">
        <v>12484</v>
      </c>
    </row>
    <row r="27784">
      <c r="A27784" s="441">
        <v>45933.0170900463</v>
      </c>
      <c r="B27784" s="294" t="s">
        <v>2274</v>
      </c>
    </row>
    <row r="27785">
      <c r="A27785" s="441">
        <v>45933.01709913195</v>
      </c>
      <c r="B27785" s="294" t="s">
        <v>2839</v>
      </c>
    </row>
    <row r="27786">
      <c r="A27786" s="441">
        <v>45933.017102847225</v>
      </c>
      <c r="B27786" s="294" t="s">
        <v>2843</v>
      </c>
    </row>
    <row r="27787">
      <c r="A27787" s="441">
        <v>45933.0171065625</v>
      </c>
      <c r="B27787" s="294" t="s">
        <v>12408</v>
      </c>
    </row>
    <row r="27788">
      <c r="A27788" s="441">
        <v>45933.0171103125</v>
      </c>
      <c r="B27788" s="294" t="s">
        <v>12409</v>
      </c>
    </row>
    <row r="27789">
      <c r="A27789" s="441">
        <v>45933.0175925</v>
      </c>
      <c r="B27789" s="294" t="s">
        <v>2342</v>
      </c>
    </row>
    <row r="27790">
      <c r="A27790" s="441">
        <v>45933.01761224537</v>
      </c>
      <c r="B27790" s="294" t="s">
        <v>12485</v>
      </c>
    </row>
    <row r="27791">
      <c r="A27791" s="441">
        <v>45933.01773927083</v>
      </c>
      <c r="B27791" s="294" t="s">
        <v>2280</v>
      </c>
    </row>
    <row r="27792">
      <c r="A27792" s="441">
        <v>45933.01775252315</v>
      </c>
      <c r="B27792" s="294" t="s">
        <v>2281</v>
      </c>
    </row>
    <row r="27793">
      <c r="A27793" s="441">
        <v>45933.01806686343</v>
      </c>
      <c r="B27793" s="294" t="s">
        <v>10102</v>
      </c>
    </row>
    <row r="27794">
      <c r="A27794" s="441">
        <v>45933.01807144676</v>
      </c>
      <c r="B27794" s="294" t="s">
        <v>2285</v>
      </c>
    </row>
    <row r="27795">
      <c r="A27795" s="441">
        <v>45933.01807769676</v>
      </c>
      <c r="B27795" s="294" t="s">
        <v>12486</v>
      </c>
    </row>
    <row r="27796">
      <c r="A27796" s="441">
        <v>45933.018089351855</v>
      </c>
      <c r="B27796" s="294" t="s">
        <v>12487</v>
      </c>
    </row>
    <row r="27797">
      <c r="A27797" s="441">
        <v>45933.25719775463</v>
      </c>
      <c r="B27797" s="294" t="s">
        <v>12488</v>
      </c>
    </row>
    <row r="27798">
      <c r="A27798" s="441">
        <v>45933.25723965278</v>
      </c>
      <c r="B27798" s="294" t="s">
        <v>12489</v>
      </c>
    </row>
    <row r="27799">
      <c r="A27799" s="441">
        <v>45933.25725023148</v>
      </c>
      <c r="B27799" s="294" t="s">
        <v>10102</v>
      </c>
    </row>
    <row r="27800">
      <c r="A27800" s="441">
        <v>45933.33916743056</v>
      </c>
      <c r="B27800" s="294" t="s">
        <v>12490</v>
      </c>
    </row>
    <row r="27801">
      <c r="A27801" s="441">
        <v>45933.3391755787</v>
      </c>
      <c r="B27801" s="294" t="s">
        <v>2260</v>
      </c>
    </row>
    <row r="27802">
      <c r="A27802" s="441">
        <v>45933.3391837963</v>
      </c>
      <c r="B27802" s="294" t="s">
        <v>2414</v>
      </c>
    </row>
    <row r="27803">
      <c r="A27803" s="441">
        <v>45933.339203379626</v>
      </c>
      <c r="B27803" s="294" t="s">
        <v>2264</v>
      </c>
    </row>
    <row r="27804">
      <c r="A27804" s="441">
        <v>45933.3394234838</v>
      </c>
      <c r="B27804" s="294" t="s">
        <v>12491</v>
      </c>
    </row>
    <row r="27805">
      <c r="A27805" s="441">
        <v>45933.339428113424</v>
      </c>
      <c r="B27805" s="294" t="s">
        <v>2260</v>
      </c>
    </row>
    <row r="27806">
      <c r="A27806" s="441">
        <v>45933.339437800925</v>
      </c>
      <c r="B27806" s="294" t="s">
        <v>2414</v>
      </c>
    </row>
    <row r="27807">
      <c r="A27807" s="441">
        <v>45933.33944336805</v>
      </c>
      <c r="B27807" s="294" t="s">
        <v>2264</v>
      </c>
    </row>
    <row r="27808">
      <c r="A27808" s="441">
        <v>45933.33994613426</v>
      </c>
      <c r="B27808" s="294" t="s">
        <v>12492</v>
      </c>
    </row>
    <row r="27809">
      <c r="A27809" s="441">
        <v>45933.33995001158</v>
      </c>
      <c r="B27809" s="294" t="s">
        <v>2260</v>
      </c>
    </row>
    <row r="27810">
      <c r="A27810" s="441">
        <v>45933.339957013886</v>
      </c>
      <c r="B27810" s="294" t="s">
        <v>2414</v>
      </c>
    </row>
    <row r="27811">
      <c r="A27811" s="441">
        <v>45933.33997224537</v>
      </c>
      <c r="B27811" s="294" t="s">
        <v>2264</v>
      </c>
    </row>
    <row r="27812">
      <c r="A27812" s="441">
        <v>45933.35569710648</v>
      </c>
      <c r="B27812" s="294" t="s">
        <v>12493</v>
      </c>
    </row>
    <row r="27813">
      <c r="A27813" s="441">
        <v>45933.355704421294</v>
      </c>
      <c r="B27813" s="294" t="s">
        <v>2260</v>
      </c>
    </row>
    <row r="27814">
      <c r="A27814" s="441">
        <v>45933.355708981486</v>
      </c>
      <c r="B27814" s="294" t="s">
        <v>3127</v>
      </c>
    </row>
    <row r="27815">
      <c r="A27815" s="441">
        <v>45933.35572063657</v>
      </c>
      <c r="B27815" s="294" t="s">
        <v>2264</v>
      </c>
    </row>
    <row r="27816">
      <c r="A27816" s="441">
        <v>45933.35608408565</v>
      </c>
      <c r="B27816" s="294" t="s">
        <v>12494</v>
      </c>
    </row>
    <row r="27817">
      <c r="A27817" s="441">
        <v>45933.356089293986</v>
      </c>
      <c r="B27817" s="294" t="s">
        <v>2260</v>
      </c>
    </row>
    <row r="27818">
      <c r="A27818" s="441">
        <v>45933.35609366898</v>
      </c>
      <c r="B27818" s="294" t="s">
        <v>3127</v>
      </c>
    </row>
    <row r="27819">
      <c r="A27819" s="441">
        <v>45933.356098344906</v>
      </c>
      <c r="B27819" s="294" t="s">
        <v>2264</v>
      </c>
    </row>
    <row r="27820">
      <c r="A27820" s="441">
        <v>45933.3566909838</v>
      </c>
      <c r="B27820" s="294" t="s">
        <v>12495</v>
      </c>
    </row>
    <row r="27821">
      <c r="A27821" s="441">
        <v>45933.35669555556</v>
      </c>
      <c r="B27821" s="294" t="s">
        <v>2260</v>
      </c>
    </row>
    <row r="27822">
      <c r="A27822" s="441">
        <v>45933.35669965278</v>
      </c>
      <c r="B27822" s="294" t="s">
        <v>3127</v>
      </c>
    </row>
    <row r="27823">
      <c r="A27823" s="441">
        <v>45933.35670431713</v>
      </c>
      <c r="B27823" s="294" t="s">
        <v>2264</v>
      </c>
    </row>
    <row r="27824">
      <c r="A27824" s="441">
        <v>45933.36022696759</v>
      </c>
      <c r="B27824" s="294" t="s">
        <v>12496</v>
      </c>
    </row>
    <row r="27825">
      <c r="A27825" s="441">
        <v>45933.360232719904</v>
      </c>
      <c r="B27825" s="294" t="s">
        <v>2260</v>
      </c>
    </row>
    <row r="27826">
      <c r="A27826" s="441">
        <v>45933.36023597222</v>
      </c>
      <c r="B27826" s="294" t="s">
        <v>3127</v>
      </c>
    </row>
    <row r="27827">
      <c r="A27827" s="441">
        <v>45933.36025616898</v>
      </c>
      <c r="B27827" s="294" t="s">
        <v>2264</v>
      </c>
    </row>
    <row r="27828">
      <c r="A27828" s="441">
        <v>45933.36035346065</v>
      </c>
      <c r="B27828" s="294" t="s">
        <v>12497</v>
      </c>
    </row>
    <row r="27829">
      <c r="A27829" s="441">
        <v>45933.36035625</v>
      </c>
      <c r="B27829" s="294" t="s">
        <v>2260</v>
      </c>
    </row>
    <row r="27830">
      <c r="A27830" s="441">
        <v>45933.360358969905</v>
      </c>
      <c r="B27830" s="294" t="s">
        <v>3127</v>
      </c>
    </row>
    <row r="27831">
      <c r="A27831" s="441">
        <v>45933.36036179398</v>
      </c>
      <c r="B27831" s="294" t="s">
        <v>2264</v>
      </c>
    </row>
    <row r="27832">
      <c r="A27832" s="441">
        <v>45933.361101250004</v>
      </c>
      <c r="B27832" s="294" t="s">
        <v>12498</v>
      </c>
    </row>
    <row r="27833">
      <c r="A27833" s="441">
        <v>45933.361104826385</v>
      </c>
      <c r="B27833" s="294" t="s">
        <v>2260</v>
      </c>
    </row>
    <row r="27834">
      <c r="A27834" s="441">
        <v>45933.361107731485</v>
      </c>
      <c r="B27834" s="294" t="s">
        <v>3127</v>
      </c>
    </row>
    <row r="27835">
      <c r="A27835" s="441">
        <v>45933.361110439815</v>
      </c>
      <c r="B27835" s="294" t="s">
        <v>2264</v>
      </c>
    </row>
    <row r="27836">
      <c r="A27836" s="441">
        <v>45933.36120143518</v>
      </c>
      <c r="B27836" s="294" t="s">
        <v>12499</v>
      </c>
    </row>
    <row r="27837">
      <c r="A27837" s="441">
        <v>45933.36120547453</v>
      </c>
      <c r="B27837" s="294" t="s">
        <v>2260</v>
      </c>
    </row>
    <row r="27838">
      <c r="A27838" s="441">
        <v>45933.36120962963</v>
      </c>
      <c r="B27838" s="294" t="s">
        <v>3127</v>
      </c>
    </row>
    <row r="27839">
      <c r="A27839" s="441">
        <v>45933.36121386574</v>
      </c>
      <c r="B27839" s="294" t="s">
        <v>2264</v>
      </c>
    </row>
    <row r="27840">
      <c r="A27840" s="441">
        <v>45933.36172483796</v>
      </c>
      <c r="B27840" s="294" t="s">
        <v>12500</v>
      </c>
    </row>
    <row r="27841">
      <c r="A27841" s="441">
        <v>45933.36172872686</v>
      </c>
      <c r="B27841" s="294" t="s">
        <v>2260</v>
      </c>
    </row>
    <row r="27842">
      <c r="A27842" s="441">
        <v>45933.36173181713</v>
      </c>
      <c r="B27842" s="294" t="s">
        <v>3127</v>
      </c>
    </row>
    <row r="27843">
      <c r="A27843" s="441">
        <v>45933.36173447917</v>
      </c>
      <c r="B27843" s="294" t="s">
        <v>2264</v>
      </c>
    </row>
    <row r="27844">
      <c r="A27844" s="441">
        <v>45933.3619903588</v>
      </c>
      <c r="B27844" s="294" t="s">
        <v>12501</v>
      </c>
    </row>
    <row r="27845">
      <c r="A27845" s="441">
        <v>45933.36199451389</v>
      </c>
      <c r="B27845" s="294" t="s">
        <v>2260</v>
      </c>
    </row>
    <row r="27846">
      <c r="A27846" s="441">
        <v>45933.362004236114</v>
      </c>
      <c r="B27846" s="294" t="s">
        <v>3127</v>
      </c>
    </row>
    <row r="27847">
      <c r="A27847" s="441">
        <v>45933.362008564814</v>
      </c>
      <c r="B27847" s="294" t="s">
        <v>2264</v>
      </c>
    </row>
    <row r="27848">
      <c r="A27848" s="441">
        <v>45933.375106875</v>
      </c>
      <c r="B27848" s="294" t="s">
        <v>2290</v>
      </c>
    </row>
    <row r="27849">
      <c r="A27849" s="441">
        <v>45933.375510682876</v>
      </c>
      <c r="B27849" s="294" t="s">
        <v>2658</v>
      </c>
    </row>
    <row r="27850">
      <c r="A27850" s="441">
        <v>45933.37590271991</v>
      </c>
      <c r="B27850" s="294" t="s">
        <v>3022</v>
      </c>
    </row>
    <row r="27851">
      <c r="A27851" s="441">
        <v>45933.37592399305</v>
      </c>
      <c r="B27851" s="294" t="s">
        <v>12502</v>
      </c>
    </row>
    <row r="27852">
      <c r="A27852" s="441">
        <v>45933.375960150464</v>
      </c>
      <c r="B27852" s="294" t="s">
        <v>12503</v>
      </c>
    </row>
    <row r="27853">
      <c r="A27853" s="441">
        <v>45933.37597282407</v>
      </c>
      <c r="B27853" s="294" t="s">
        <v>10102</v>
      </c>
    </row>
    <row r="27854">
      <c r="A27854" s="441">
        <v>45933.375979247685</v>
      </c>
      <c r="B27854" s="294" t="s">
        <v>10102</v>
      </c>
    </row>
    <row r="27855">
      <c r="A27855" s="441">
        <v>45933.41962417824</v>
      </c>
      <c r="B27855" s="294" t="s">
        <v>12504</v>
      </c>
    </row>
    <row r="27856">
      <c r="A27856" s="441">
        <v>45933.4196493287</v>
      </c>
      <c r="B27856" s="294" t="s">
        <v>2397</v>
      </c>
    </row>
    <row r="27857">
      <c r="A27857" s="441">
        <v>45933.41965780093</v>
      </c>
      <c r="B27857" s="294" t="s">
        <v>2398</v>
      </c>
    </row>
    <row r="27858">
      <c r="A27858" s="441">
        <v>45933.41966673611</v>
      </c>
      <c r="B27858" s="294" t="s">
        <v>2399</v>
      </c>
    </row>
    <row r="27859">
      <c r="A27859" s="441">
        <v>45933.419681388885</v>
      </c>
      <c r="B27859" s="294" t="s">
        <v>2397</v>
      </c>
    </row>
    <row r="27860">
      <c r="A27860" s="441">
        <v>45933.41969047453</v>
      </c>
      <c r="B27860" s="294" t="s">
        <v>10102</v>
      </c>
    </row>
    <row r="27861">
      <c r="A27861" s="441">
        <v>45933.419708553236</v>
      </c>
      <c r="B27861" s="294" t="s">
        <v>12505</v>
      </c>
    </row>
    <row r="27862">
      <c r="A27862" s="441">
        <v>45933.41989928241</v>
      </c>
      <c r="B27862" s="294" t="s">
        <v>12506</v>
      </c>
    </row>
    <row r="27863">
      <c r="A27863" s="441">
        <v>45933.41990400463</v>
      </c>
      <c r="B27863" s="294" t="s">
        <v>2274</v>
      </c>
    </row>
    <row r="27864">
      <c r="A27864" s="441">
        <v>45933.4199175463</v>
      </c>
      <c r="B27864" s="294" t="s">
        <v>2397</v>
      </c>
    </row>
    <row r="27865">
      <c r="A27865" s="441">
        <v>45933.419922395835</v>
      </c>
      <c r="B27865" s="294" t="s">
        <v>2402</v>
      </c>
    </row>
    <row r="27866">
      <c r="A27866" s="441">
        <v>45933.41992934028</v>
      </c>
      <c r="B27866" s="294" t="s">
        <v>12408</v>
      </c>
    </row>
    <row r="27867">
      <c r="A27867" s="441">
        <v>45933.41993412037</v>
      </c>
      <c r="B27867" s="294" t="s">
        <v>12409</v>
      </c>
    </row>
    <row r="27868">
      <c r="A27868" s="441">
        <v>45933.420044363425</v>
      </c>
      <c r="B27868" s="294" t="s">
        <v>2342</v>
      </c>
    </row>
    <row r="27869">
      <c r="A27869" s="441">
        <v>45933.4200675</v>
      </c>
      <c r="B27869" s="294" t="s">
        <v>12507</v>
      </c>
    </row>
    <row r="27870">
      <c r="A27870" s="441">
        <v>45933.42009135417</v>
      </c>
      <c r="B27870" s="294" t="s">
        <v>2280</v>
      </c>
    </row>
    <row r="27871">
      <c r="A27871" s="441">
        <v>45933.42010422454</v>
      </c>
      <c r="B27871" s="294" t="s">
        <v>2281</v>
      </c>
    </row>
    <row r="27872">
      <c r="A27872" s="441">
        <v>45933.420226145834</v>
      </c>
      <c r="B27872" s="294" t="s">
        <v>4895</v>
      </c>
    </row>
    <row r="27873">
      <c r="A27873" s="441">
        <v>45933.42023260417</v>
      </c>
      <c r="B27873" s="294" t="s">
        <v>12508</v>
      </c>
    </row>
    <row r="27874">
      <c r="A27874" s="441">
        <v>45933.4203759838</v>
      </c>
      <c r="B27874" s="294" t="s">
        <v>12509</v>
      </c>
    </row>
    <row r="27875">
      <c r="A27875" s="441">
        <v>45933.420384178244</v>
      </c>
      <c r="B27875" s="294" t="s">
        <v>2426</v>
      </c>
    </row>
    <row r="27876">
      <c r="A27876" s="441">
        <v>45933.42038914352</v>
      </c>
      <c r="B27876" s="294" t="s">
        <v>2398</v>
      </c>
    </row>
    <row r="27877">
      <c r="A27877" s="441">
        <v>45933.420400601855</v>
      </c>
      <c r="B27877" s="294" t="s">
        <v>2399</v>
      </c>
    </row>
    <row r="27878">
      <c r="A27878" s="441">
        <v>45933.420411597224</v>
      </c>
      <c r="B27878" s="294" t="s">
        <v>2426</v>
      </c>
    </row>
    <row r="27879">
      <c r="A27879" s="441">
        <v>45933.42042210649</v>
      </c>
      <c r="B27879" s="294" t="s">
        <v>10102</v>
      </c>
    </row>
    <row r="27880">
      <c r="A27880" s="441">
        <v>45933.420437361114</v>
      </c>
      <c r="B27880" s="294" t="s">
        <v>12510</v>
      </c>
    </row>
    <row r="27881">
      <c r="A27881" s="441">
        <v>45933.4204368287</v>
      </c>
      <c r="B27881" s="294" t="s">
        <v>10208</v>
      </c>
    </row>
    <row r="27882">
      <c r="A27882" s="441">
        <v>45933.42044645833</v>
      </c>
      <c r="B27882" s="294" t="s">
        <v>10102</v>
      </c>
    </row>
    <row r="27883">
      <c r="A27883" s="441">
        <v>45933.420451412036</v>
      </c>
      <c r="B27883" s="294" t="s">
        <v>2285</v>
      </c>
    </row>
    <row r="27884">
      <c r="A27884" s="441">
        <v>45933.4204646875</v>
      </c>
      <c r="B27884" s="294" t="s">
        <v>12511</v>
      </c>
    </row>
    <row r="27885">
      <c r="A27885" s="441">
        <v>45933.42047466435</v>
      </c>
      <c r="B27885" s="294" t="s">
        <v>12512</v>
      </c>
    </row>
    <row r="27886">
      <c r="A27886" s="441">
        <v>45933.42083596065</v>
      </c>
      <c r="B27886" s="294" t="s">
        <v>12513</v>
      </c>
    </row>
    <row r="27887">
      <c r="A27887" s="441">
        <v>45933.42084846065</v>
      </c>
      <c r="B27887" s="294" t="s">
        <v>2603</v>
      </c>
    </row>
    <row r="27888">
      <c r="A27888" s="441">
        <v>45933.42085275463</v>
      </c>
      <c r="B27888" s="294" t="s">
        <v>2398</v>
      </c>
    </row>
    <row r="27889">
      <c r="A27889" s="441">
        <v>45933.42086435185</v>
      </c>
      <c r="B27889" s="294" t="s">
        <v>2399</v>
      </c>
    </row>
    <row r="27890">
      <c r="A27890" s="441">
        <v>45933.420872511575</v>
      </c>
      <c r="B27890" s="294" t="s">
        <v>2603</v>
      </c>
    </row>
    <row r="27891">
      <c r="A27891" s="441">
        <v>45933.42087947916</v>
      </c>
      <c r="B27891" s="294" t="s">
        <v>10102</v>
      </c>
    </row>
    <row r="27892">
      <c r="A27892" s="441">
        <v>45933.420898553246</v>
      </c>
      <c r="B27892" s="294" t="s">
        <v>12514</v>
      </c>
    </row>
    <row r="27893">
      <c r="A27893" s="441">
        <v>45933.421183750004</v>
      </c>
      <c r="B27893" s="294" t="s">
        <v>12515</v>
      </c>
    </row>
    <row r="27894">
      <c r="A27894" s="441">
        <v>45933.421192800924</v>
      </c>
      <c r="B27894" s="294" t="s">
        <v>9711</v>
      </c>
    </row>
    <row r="27895">
      <c r="A27895" s="441">
        <v>45933.42119703704</v>
      </c>
      <c r="B27895" s="294" t="s">
        <v>2398</v>
      </c>
    </row>
    <row r="27896">
      <c r="A27896" s="441">
        <v>45933.42120442129</v>
      </c>
      <c r="B27896" s="294" t="s">
        <v>2399</v>
      </c>
    </row>
    <row r="27897">
      <c r="A27897" s="441">
        <v>45933.42121339121</v>
      </c>
      <c r="B27897" s="294" t="s">
        <v>9711</v>
      </c>
    </row>
    <row r="27898">
      <c r="A27898" s="441">
        <v>45933.42121991898</v>
      </c>
      <c r="B27898" s="294" t="s">
        <v>10102</v>
      </c>
    </row>
    <row r="27899">
      <c r="A27899" s="441">
        <v>45933.42123521991</v>
      </c>
      <c r="B27899" s="294" t="s">
        <v>12516</v>
      </c>
    </row>
    <row r="27900">
      <c r="A27900" s="441">
        <v>45933.42131261574</v>
      </c>
      <c r="B27900" s="294" t="s">
        <v>12517</v>
      </c>
    </row>
    <row r="27901">
      <c r="A27901" s="441">
        <v>45933.421317546294</v>
      </c>
      <c r="B27901" s="294" t="s">
        <v>2274</v>
      </c>
    </row>
    <row r="27902">
      <c r="A27902" s="441">
        <v>45933.421329317134</v>
      </c>
      <c r="B27902" s="294" t="s">
        <v>2426</v>
      </c>
    </row>
    <row r="27903">
      <c r="A27903" s="441">
        <v>45933.42133428241</v>
      </c>
      <c r="B27903" s="294" t="s">
        <v>2429</v>
      </c>
    </row>
    <row r="27904">
      <c r="A27904" s="441">
        <v>45933.42134010416</v>
      </c>
      <c r="B27904" s="294" t="s">
        <v>12408</v>
      </c>
    </row>
    <row r="27905">
      <c r="A27905" s="441">
        <v>45933.42134612269</v>
      </c>
      <c r="B27905" s="294" t="s">
        <v>12409</v>
      </c>
    </row>
    <row r="27906">
      <c r="A27906" s="441">
        <v>45933.421546990736</v>
      </c>
      <c r="B27906" s="294" t="s">
        <v>2333</v>
      </c>
    </row>
    <row r="27907">
      <c r="A27907" s="441">
        <v>45933.42156615741</v>
      </c>
      <c r="B27907" s="294" t="s">
        <v>12518</v>
      </c>
    </row>
    <row r="27908">
      <c r="A27908" s="441">
        <v>45933.42160765047</v>
      </c>
      <c r="B27908" s="294" t="s">
        <v>2280</v>
      </c>
    </row>
    <row r="27909">
      <c r="A27909" s="441">
        <v>45933.42162113426</v>
      </c>
      <c r="B27909" s="294" t="s">
        <v>2281</v>
      </c>
    </row>
    <row r="27910">
      <c r="A27910" s="441">
        <v>45933.421736979166</v>
      </c>
      <c r="B27910" s="294" t="s">
        <v>12519</v>
      </c>
    </row>
    <row r="27911">
      <c r="A27911" s="441">
        <v>45933.42174371528</v>
      </c>
      <c r="B27911" s="294" t="s">
        <v>2274</v>
      </c>
    </row>
    <row r="27912">
      <c r="A27912" s="441">
        <v>45933.421755682866</v>
      </c>
      <c r="B27912" s="294" t="s">
        <v>9711</v>
      </c>
    </row>
    <row r="27913">
      <c r="A27913" s="441">
        <v>45933.42176252315</v>
      </c>
      <c r="B27913" s="294" t="s">
        <v>9714</v>
      </c>
    </row>
    <row r="27914">
      <c r="A27914" s="441">
        <v>45933.42176762731</v>
      </c>
      <c r="B27914" s="294" t="s">
        <v>12408</v>
      </c>
    </row>
    <row r="27915">
      <c r="A27915" s="441">
        <v>45933.42177288195</v>
      </c>
      <c r="B27915" s="294" t="s">
        <v>12409</v>
      </c>
    </row>
    <row r="27916">
      <c r="A27916" s="441">
        <v>45933.42177746528</v>
      </c>
      <c r="B27916" s="294" t="s">
        <v>2431</v>
      </c>
    </row>
    <row r="27917">
      <c r="A27917" s="441">
        <v>45933.421784618055</v>
      </c>
      <c r="B27917" s="294" t="s">
        <v>12520</v>
      </c>
    </row>
    <row r="27918">
      <c r="A27918" s="441">
        <v>45933.42190339121</v>
      </c>
      <c r="B27918" s="294" t="s">
        <v>12521</v>
      </c>
    </row>
    <row r="27919">
      <c r="A27919" s="441">
        <v>45933.42190862268</v>
      </c>
      <c r="B27919" s="294" t="s">
        <v>2274</v>
      </c>
    </row>
    <row r="27920">
      <c r="A27920" s="441">
        <v>45933.421923472226</v>
      </c>
      <c r="B27920" s="294" t="s">
        <v>2603</v>
      </c>
    </row>
    <row r="27921">
      <c r="A27921" s="441">
        <v>45933.42193305556</v>
      </c>
      <c r="B27921" s="294" t="s">
        <v>2615</v>
      </c>
    </row>
    <row r="27922">
      <c r="A27922" s="441">
        <v>45933.4219383912</v>
      </c>
      <c r="B27922" s="294" t="s">
        <v>12408</v>
      </c>
    </row>
    <row r="27923">
      <c r="A27923" s="441">
        <v>45933.42194408565</v>
      </c>
      <c r="B27923" s="294" t="s">
        <v>12409</v>
      </c>
    </row>
    <row r="27924">
      <c r="A27924" s="441">
        <v>45933.42194747685</v>
      </c>
      <c r="B27924" s="294" t="s">
        <v>12522</v>
      </c>
    </row>
    <row r="27925">
      <c r="A27925" s="441">
        <v>45933.422108796294</v>
      </c>
      <c r="B27925" s="294" t="s">
        <v>12523</v>
      </c>
    </row>
    <row r="27926">
      <c r="A27926" s="441">
        <v>45933.422120972224</v>
      </c>
      <c r="B27926" s="294" t="s">
        <v>10208</v>
      </c>
    </row>
    <row r="27927">
      <c r="A27927" s="441">
        <v>45933.42212902778</v>
      </c>
      <c r="B27927" s="294" t="s">
        <v>10102</v>
      </c>
    </row>
    <row r="27928">
      <c r="A27928" s="441">
        <v>45933.42213396991</v>
      </c>
      <c r="B27928" s="294" t="s">
        <v>2285</v>
      </c>
    </row>
    <row r="27929">
      <c r="A27929" s="441">
        <v>45933.422141145835</v>
      </c>
      <c r="B27929" s="294" t="s">
        <v>12524</v>
      </c>
    </row>
    <row r="27930">
      <c r="A27930" s="441">
        <v>45933.42215524305</v>
      </c>
      <c r="B27930" s="294" t="s">
        <v>12525</v>
      </c>
    </row>
    <row r="27931">
      <c r="A27931" s="441">
        <v>45933.42231675926</v>
      </c>
      <c r="B27931" s="294" t="s">
        <v>2342</v>
      </c>
    </row>
    <row r="27932">
      <c r="A27932" s="441">
        <v>45933.42233516204</v>
      </c>
      <c r="B27932" s="294" t="s">
        <v>12526</v>
      </c>
    </row>
    <row r="27933">
      <c r="A27933" s="441">
        <v>45933.422515625</v>
      </c>
      <c r="B27933" s="294" t="s">
        <v>2278</v>
      </c>
    </row>
    <row r="27934">
      <c r="A27934" s="441">
        <v>45933.42253428241</v>
      </c>
      <c r="B27934" s="294" t="s">
        <v>2280</v>
      </c>
    </row>
    <row r="27935">
      <c r="A27935" s="441">
        <v>45933.4225353588</v>
      </c>
      <c r="B27935" s="294" t="s">
        <v>12527</v>
      </c>
    </row>
    <row r="27936">
      <c r="A27936" s="441">
        <v>45933.42255358797</v>
      </c>
      <c r="B27936" s="294" t="s">
        <v>2281</v>
      </c>
    </row>
    <row r="27937">
      <c r="A27937" s="441">
        <v>45933.422686516205</v>
      </c>
      <c r="B27937" s="294" t="s">
        <v>2280</v>
      </c>
    </row>
    <row r="27938">
      <c r="A27938" s="441">
        <v>45933.42269929398</v>
      </c>
      <c r="B27938" s="294" t="s">
        <v>2281</v>
      </c>
    </row>
    <row r="27939">
      <c r="A27939" s="441">
        <v>45933.423190138885</v>
      </c>
      <c r="B27939" s="294" t="s">
        <v>2767</v>
      </c>
    </row>
    <row r="27940">
      <c r="A27940" s="441">
        <v>45933.42320266204</v>
      </c>
      <c r="B27940" s="294" t="s">
        <v>12528</v>
      </c>
    </row>
    <row r="27941">
      <c r="A27941" s="441">
        <v>45933.423515208335</v>
      </c>
      <c r="B27941" s="294" t="s">
        <v>10590</v>
      </c>
    </row>
    <row r="27942">
      <c r="A27942" s="441">
        <v>45933.42352515046</v>
      </c>
      <c r="B27942" s="294" t="s">
        <v>12529</v>
      </c>
    </row>
    <row r="27943">
      <c r="A27943" s="441">
        <v>45933.423780439814</v>
      </c>
      <c r="B27943" s="294" t="s">
        <v>12530</v>
      </c>
    </row>
    <row r="27944">
      <c r="A27944" s="441">
        <v>45933.42406107639</v>
      </c>
      <c r="B27944" s="294" t="s">
        <v>12531</v>
      </c>
    </row>
    <row r="27945">
      <c r="A27945" s="441">
        <v>45933.42406979167</v>
      </c>
      <c r="B27945" s="294" t="s">
        <v>10208</v>
      </c>
    </row>
    <row r="27946">
      <c r="A27946" s="441">
        <v>45933.424077476855</v>
      </c>
      <c r="B27946" s="294" t="s">
        <v>10102</v>
      </c>
    </row>
    <row r="27947">
      <c r="A27947" s="441">
        <v>45933.42408243056</v>
      </c>
      <c r="B27947" s="294" t="s">
        <v>2285</v>
      </c>
    </row>
    <row r="27948">
      <c r="A27948" s="441">
        <v>45933.424087997686</v>
      </c>
      <c r="B27948" s="294" t="s">
        <v>12532</v>
      </c>
    </row>
    <row r="27949">
      <c r="A27949" s="441">
        <v>45933.424097986106</v>
      </c>
      <c r="B27949" s="294" t="s">
        <v>12533</v>
      </c>
    </row>
    <row r="27950">
      <c r="A27950" s="441">
        <v>45933.4242158912</v>
      </c>
      <c r="B27950" s="294" t="s">
        <v>12534</v>
      </c>
    </row>
    <row r="27951">
      <c r="A27951" s="441">
        <v>45933.42436440972</v>
      </c>
      <c r="B27951" s="294" t="s">
        <v>12535</v>
      </c>
    </row>
    <row r="27952">
      <c r="A27952" s="441">
        <v>45933.42437525463</v>
      </c>
      <c r="B27952" s="294" t="s">
        <v>10208</v>
      </c>
    </row>
    <row r="27953">
      <c r="A27953" s="441">
        <v>45933.42438370371</v>
      </c>
      <c r="B27953" s="294" t="s">
        <v>10102</v>
      </c>
    </row>
    <row r="27954">
      <c r="A27954" s="441">
        <v>45933.424388900465</v>
      </c>
      <c r="B27954" s="294" t="s">
        <v>2285</v>
      </c>
    </row>
    <row r="27955">
      <c r="A27955" s="441">
        <v>45933.42439646991</v>
      </c>
      <c r="B27955" s="294" t="s">
        <v>12536</v>
      </c>
    </row>
    <row r="27956">
      <c r="A27956" s="441">
        <v>45933.42440657408</v>
      </c>
      <c r="B27956" s="294" t="s">
        <v>12537</v>
      </c>
    </row>
    <row r="27957">
      <c r="A27957" s="441">
        <v>45933.58245702546</v>
      </c>
      <c r="B27957" s="294" t="s">
        <v>12538</v>
      </c>
    </row>
    <row r="27958">
      <c r="A27958" s="441">
        <v>45933.58246385417</v>
      </c>
      <c r="B27958" s="294" t="s">
        <v>2260</v>
      </c>
    </row>
    <row r="27959">
      <c r="A27959" s="441">
        <v>45933.582469189816</v>
      </c>
      <c r="B27959" s="294" t="s">
        <v>3651</v>
      </c>
    </row>
    <row r="27960">
      <c r="A27960" s="441">
        <v>45933.58248357639</v>
      </c>
      <c r="B27960" s="294" t="s">
        <v>2264</v>
      </c>
    </row>
    <row r="27961">
      <c r="A27961" s="441">
        <v>45933.58787386574</v>
      </c>
      <c r="B27961" s="294" t="s">
        <v>12539</v>
      </c>
    </row>
    <row r="27962">
      <c r="A27962" s="441">
        <v>45933.58787752315</v>
      </c>
      <c r="B27962" s="294" t="s">
        <v>2260</v>
      </c>
    </row>
    <row r="27963">
      <c r="A27963" s="441">
        <v>45933.58788129629</v>
      </c>
      <c r="B27963" s="294" t="s">
        <v>2266</v>
      </c>
    </row>
    <row r="27964">
      <c r="A27964" s="441">
        <v>45933.587897314814</v>
      </c>
      <c r="B27964" s="294" t="s">
        <v>2267</v>
      </c>
    </row>
    <row r="27965">
      <c r="A27965" s="441">
        <v>45933.58790053241</v>
      </c>
      <c r="B27965" s="294" t="s">
        <v>2264</v>
      </c>
    </row>
    <row r="27966">
      <c r="A27966" s="441">
        <v>45933.58791648148</v>
      </c>
      <c r="B27966" s="294" t="s">
        <v>12540</v>
      </c>
    </row>
    <row r="27967">
      <c r="A27967" s="441">
        <v>45933.58792038195</v>
      </c>
      <c r="B27967" s="294" t="s">
        <v>2260</v>
      </c>
    </row>
    <row r="27968">
      <c r="A27968" s="441">
        <v>45933.58792420139</v>
      </c>
      <c r="B27968" s="294" t="s">
        <v>2266</v>
      </c>
    </row>
    <row r="27969">
      <c r="A27969" s="441">
        <v>45933.58792914352</v>
      </c>
      <c r="B27969" s="294" t="s">
        <v>2267</v>
      </c>
    </row>
    <row r="27970">
      <c r="A27970" s="441">
        <v>45933.5879425</v>
      </c>
      <c r="B27970" s="294" t="s">
        <v>2264</v>
      </c>
    </row>
    <row r="27971">
      <c r="A27971" s="441">
        <v>45933.587970023145</v>
      </c>
      <c r="B27971" s="294" t="s">
        <v>12541</v>
      </c>
    </row>
    <row r="27972">
      <c r="A27972" s="441">
        <v>45933.5879744213</v>
      </c>
      <c r="B27972" s="294" t="s">
        <v>2260</v>
      </c>
    </row>
    <row r="27973">
      <c r="A27973" s="441">
        <v>45933.58797890046</v>
      </c>
      <c r="B27973" s="294" t="s">
        <v>2266</v>
      </c>
    </row>
    <row r="27974">
      <c r="A27974" s="441">
        <v>45933.58798373843</v>
      </c>
      <c r="B27974" s="294" t="s">
        <v>2267</v>
      </c>
    </row>
    <row r="27975">
      <c r="A27975" s="441">
        <v>45933.58798616898</v>
      </c>
      <c r="B27975" s="294" t="s">
        <v>2264</v>
      </c>
    </row>
    <row r="27976">
      <c r="A27976" s="441">
        <v>45933.588523680555</v>
      </c>
      <c r="B27976" s="294" t="s">
        <v>12542</v>
      </c>
    </row>
    <row r="27977">
      <c r="A27977" s="441">
        <v>45933.58852820602</v>
      </c>
      <c r="B27977" s="294" t="s">
        <v>2260</v>
      </c>
    </row>
    <row r="27978">
      <c r="A27978" s="441">
        <v>45933.58853230324</v>
      </c>
      <c r="B27978" s="294" t="s">
        <v>2266</v>
      </c>
    </row>
    <row r="27979">
      <c r="A27979" s="441">
        <v>45933.58853707176</v>
      </c>
      <c r="B27979" s="294" t="s">
        <v>2267</v>
      </c>
    </row>
    <row r="27980">
      <c r="A27980" s="441">
        <v>45933.588541006946</v>
      </c>
      <c r="B27980" s="294" t="s">
        <v>2264</v>
      </c>
    </row>
    <row r="27981">
      <c r="A27981" s="441">
        <v>45933.593088634254</v>
      </c>
      <c r="B27981" s="294" t="s">
        <v>12543</v>
      </c>
    </row>
    <row r="27982">
      <c r="A27982" s="441">
        <v>45933.59309418981</v>
      </c>
      <c r="B27982" s="294" t="s">
        <v>2260</v>
      </c>
    </row>
    <row r="27983">
      <c r="A27983" s="441">
        <v>45933.59309818287</v>
      </c>
      <c r="B27983" s="294" t="s">
        <v>2266</v>
      </c>
    </row>
    <row r="27984">
      <c r="A27984" s="441">
        <v>45933.59311649305</v>
      </c>
      <c r="B27984" s="294" t="s">
        <v>2267</v>
      </c>
    </row>
    <row r="27985">
      <c r="A27985" s="441">
        <v>45933.59312045139</v>
      </c>
      <c r="B27985" s="294" t="s">
        <v>2264</v>
      </c>
    </row>
    <row r="27986">
      <c r="A27986" s="441">
        <v>45933.758441770835</v>
      </c>
      <c r="B27986" s="294" t="s">
        <v>10116</v>
      </c>
    </row>
    <row r="27987">
      <c r="A27987" s="441">
        <v>45933.75845043981</v>
      </c>
      <c r="B27987" s="294" t="s">
        <v>10102</v>
      </c>
    </row>
    <row r="27988">
      <c r="A27988" s="441">
        <v>45933.75845486111</v>
      </c>
      <c r="B27988" s="294" t="s">
        <v>10117</v>
      </c>
    </row>
    <row r="27989">
      <c r="A27989" s="441">
        <v>45933.82325386574</v>
      </c>
      <c r="B27989" s="294" t="s">
        <v>12544</v>
      </c>
    </row>
    <row r="27990">
      <c r="A27990" s="441">
        <v>45933.823258715274</v>
      </c>
      <c r="B27990" s="294" t="s">
        <v>2260</v>
      </c>
    </row>
    <row r="27991">
      <c r="A27991" s="441">
        <v>45933.82326262732</v>
      </c>
      <c r="B27991" s="294" t="s">
        <v>2323</v>
      </c>
    </row>
    <row r="27992">
      <c r="A27992" s="441">
        <v>45933.82326613426</v>
      </c>
      <c r="B27992" s="294" t="s">
        <v>2262</v>
      </c>
    </row>
    <row r="27993">
      <c r="A27993" s="441">
        <v>45933.82329295139</v>
      </c>
      <c r="B27993" s="294" t="s">
        <v>2324</v>
      </c>
    </row>
    <row r="27994">
      <c r="A27994" s="441">
        <v>45933.823305196755</v>
      </c>
      <c r="B27994" s="294" t="s">
        <v>2264</v>
      </c>
    </row>
    <row r="27995">
      <c r="A27995" s="441">
        <v>45933.82356046296</v>
      </c>
      <c r="B27995" s="294" t="s">
        <v>12545</v>
      </c>
    </row>
    <row r="27996">
      <c r="A27996" s="441">
        <v>45933.82356657408</v>
      </c>
      <c r="B27996" s="294" t="s">
        <v>2340</v>
      </c>
    </row>
    <row r="27997">
      <c r="A27997" s="441">
        <v>45933.823572256944</v>
      </c>
      <c r="B27997" s="294" t="s">
        <v>2677</v>
      </c>
    </row>
    <row r="27998">
      <c r="A27998" s="441">
        <v>45933.823583391204</v>
      </c>
      <c r="B27998" s="294" t="s">
        <v>12546</v>
      </c>
    </row>
    <row r="27999">
      <c r="A27999" s="441">
        <v>45933.823589733795</v>
      </c>
      <c r="B27999" s="294" t="s">
        <v>2340</v>
      </c>
    </row>
    <row r="28000">
      <c r="A28000" s="441">
        <v>45933.8235962037</v>
      </c>
      <c r="B28000" s="294" t="s">
        <v>10102</v>
      </c>
    </row>
    <row r="28001">
      <c r="A28001" s="441">
        <v>45933.823611064814</v>
      </c>
      <c r="B28001" s="294" t="s">
        <v>12547</v>
      </c>
    </row>
    <row r="28002">
      <c r="A28002" s="441">
        <v>45933.82401149305</v>
      </c>
      <c r="B28002" s="294" t="s">
        <v>12548</v>
      </c>
    </row>
    <row r="28003">
      <c r="A28003" s="441">
        <v>45933.8240140625</v>
      </c>
      <c r="B28003" s="294" t="s">
        <v>2274</v>
      </c>
    </row>
    <row r="28004">
      <c r="A28004" s="441">
        <v>45933.824020127315</v>
      </c>
      <c r="B28004" s="294" t="s">
        <v>2340</v>
      </c>
    </row>
    <row r="28005">
      <c r="A28005" s="441">
        <v>45933.824023194444</v>
      </c>
      <c r="B28005" s="294" t="s">
        <v>2341</v>
      </c>
    </row>
    <row r="28006">
      <c r="A28006" s="441">
        <v>45933.82402642361</v>
      </c>
      <c r="B28006" s="294" t="s">
        <v>12549</v>
      </c>
    </row>
    <row r="28007">
      <c r="A28007" s="441">
        <v>45933.82402998843</v>
      </c>
      <c r="B28007" s="294" t="s">
        <v>12550</v>
      </c>
    </row>
    <row r="28008">
      <c r="A28008" s="441">
        <v>45933.82414540509</v>
      </c>
      <c r="B28008" s="294" t="s">
        <v>2342</v>
      </c>
    </row>
    <row r="28009">
      <c r="A28009" s="441">
        <v>45933.82417494213</v>
      </c>
      <c r="B28009" s="294" t="s">
        <v>12551</v>
      </c>
    </row>
    <row r="28010">
      <c r="A28010" s="441">
        <v>45933.82420267361</v>
      </c>
      <c r="B28010" s="294" t="s">
        <v>2280</v>
      </c>
    </row>
    <row r="28011">
      <c r="A28011" s="441">
        <v>45933.824212638894</v>
      </c>
      <c r="B28011" s="294" t="s">
        <v>2281</v>
      </c>
    </row>
    <row r="28012">
      <c r="A28012" s="441">
        <v>45933.824325787034</v>
      </c>
      <c r="B28012" s="294" t="s">
        <v>10102</v>
      </c>
    </row>
    <row r="28013">
      <c r="A28013" s="441">
        <v>45933.82433120371</v>
      </c>
      <c r="B28013" s="294" t="s">
        <v>2285</v>
      </c>
    </row>
    <row r="28014">
      <c r="A28014" s="441">
        <v>45933.82433506944</v>
      </c>
      <c r="B28014" s="294" t="s">
        <v>12552</v>
      </c>
    </row>
    <row r="28015">
      <c r="A28015" s="441">
        <v>45933.82434203704</v>
      </c>
      <c r="B28015" s="294" t="s">
        <v>12553</v>
      </c>
    </row>
    <row r="28016">
      <c r="A28016" s="441">
        <v>45933.90479825232</v>
      </c>
      <c r="B28016" s="294" t="s">
        <v>12554</v>
      </c>
    </row>
    <row r="28017">
      <c r="A28017" s="441">
        <v>45933.904803784724</v>
      </c>
      <c r="B28017" s="294" t="s">
        <v>2260</v>
      </c>
    </row>
    <row r="28018">
      <c r="A28018" s="441">
        <v>45933.904808680556</v>
      </c>
      <c r="B28018" s="294" t="s">
        <v>2593</v>
      </c>
    </row>
    <row r="28019">
      <c r="A28019" s="441">
        <v>45933.904813553236</v>
      </c>
      <c r="B28019" s="294" t="s">
        <v>2264</v>
      </c>
    </row>
    <row r="28020">
      <c r="A28020" s="441">
        <v>45933.98798302084</v>
      </c>
      <c r="B28020" s="294" t="s">
        <v>12555</v>
      </c>
    </row>
    <row r="28021">
      <c r="A28021" s="441">
        <v>45933.98800549768</v>
      </c>
      <c r="B28021" s="294" t="s">
        <v>2372</v>
      </c>
    </row>
    <row r="28022">
      <c r="A28022" s="441">
        <v>45933.98801054398</v>
      </c>
      <c r="B28022" s="294" t="s">
        <v>2398</v>
      </c>
    </row>
    <row r="28023">
      <c r="A28023" s="441">
        <v>45933.98802996528</v>
      </c>
      <c r="B28023" s="294" t="s">
        <v>2399</v>
      </c>
    </row>
    <row r="28024">
      <c r="A28024" s="441">
        <v>45933.988039710646</v>
      </c>
      <c r="B28024" s="294" t="s">
        <v>2372</v>
      </c>
    </row>
    <row r="28025">
      <c r="A28025" s="441">
        <v>45933.98804909722</v>
      </c>
      <c r="B28025" s="294" t="s">
        <v>10102</v>
      </c>
    </row>
    <row r="28026">
      <c r="A28026" s="441">
        <v>45933.98806444445</v>
      </c>
      <c r="B28026" s="294" t="s">
        <v>12556</v>
      </c>
    </row>
    <row r="28027">
      <c r="A28027" s="441">
        <v>45933.98926814814</v>
      </c>
      <c r="B28027" s="294" t="s">
        <v>12557</v>
      </c>
    </row>
    <row r="28028">
      <c r="A28028" s="441">
        <v>45933.98927116898</v>
      </c>
      <c r="B28028" s="294" t="s">
        <v>2274</v>
      </c>
    </row>
    <row r="28029">
      <c r="A28029" s="441">
        <v>45933.98928033565</v>
      </c>
      <c r="B28029" s="294" t="s">
        <v>2372</v>
      </c>
    </row>
    <row r="28030">
      <c r="A28030" s="441">
        <v>45933.98928288194</v>
      </c>
      <c r="B28030" s="294" t="s">
        <v>2373</v>
      </c>
    </row>
    <row r="28031">
      <c r="A28031" s="441">
        <v>45933.98928548611</v>
      </c>
      <c r="B28031" s="294" t="s">
        <v>12549</v>
      </c>
    </row>
    <row r="28032">
      <c r="A28032" s="441">
        <v>45933.989288310186</v>
      </c>
      <c r="B28032" s="294" t="s">
        <v>12550</v>
      </c>
    </row>
    <row r="28033">
      <c r="A28033" s="441">
        <v>45933.98937390046</v>
      </c>
      <c r="B28033" s="294" t="s">
        <v>2374</v>
      </c>
    </row>
    <row r="28034">
      <c r="A28034" s="441">
        <v>45933.9893878125</v>
      </c>
      <c r="B28034" s="294" t="s">
        <v>12558</v>
      </c>
    </row>
    <row r="28035">
      <c r="A28035" s="441">
        <v>45933.98940884259</v>
      </c>
      <c r="B28035" s="294" t="s">
        <v>2280</v>
      </c>
    </row>
    <row r="28036">
      <c r="A28036" s="441">
        <v>45933.98941991898</v>
      </c>
      <c r="B28036" s="294" t="s">
        <v>2281</v>
      </c>
    </row>
    <row r="28037">
      <c r="A28037" s="441">
        <v>45933.98948695602</v>
      </c>
      <c r="B28037" s="294" t="s">
        <v>10102</v>
      </c>
    </row>
    <row r="28038">
      <c r="A28038" s="441">
        <v>45933.98948974537</v>
      </c>
      <c r="B28038" s="294" t="s">
        <v>2285</v>
      </c>
    </row>
    <row r="28039">
      <c r="A28039" s="441">
        <v>45933.9894946875</v>
      </c>
      <c r="B28039" s="294" t="s">
        <v>12559</v>
      </c>
    </row>
    <row r="28040">
      <c r="A28040" s="441">
        <v>45933.9895019213</v>
      </c>
      <c r="B28040" s="294" t="s">
        <v>12560</v>
      </c>
    </row>
    <row r="28041">
      <c r="A28041" s="441">
        <v>45934.133206053244</v>
      </c>
      <c r="B28041" s="294" t="s">
        <v>12561</v>
      </c>
    </row>
    <row r="28042">
      <c r="A28042" s="441">
        <v>45934.1332143287</v>
      </c>
      <c r="B28042" s="294" t="s">
        <v>2828</v>
      </c>
    </row>
    <row r="28043">
      <c r="A28043" s="441">
        <v>45934.133229189814</v>
      </c>
      <c r="B28043" s="294" t="s">
        <v>2565</v>
      </c>
    </row>
    <row r="28044">
      <c r="A28044" s="441">
        <v>45934.133240613424</v>
      </c>
      <c r="B28044" s="294" t="s">
        <v>12562</v>
      </c>
    </row>
    <row r="28045">
      <c r="A28045" s="441">
        <v>45934.13324912037</v>
      </c>
      <c r="B28045" s="294" t="s">
        <v>2828</v>
      </c>
    </row>
    <row r="28046">
      <c r="A28046" s="441">
        <v>45934.13325641204</v>
      </c>
      <c r="B28046" s="294" t="s">
        <v>10102</v>
      </c>
    </row>
    <row r="28047">
      <c r="A28047" s="441">
        <v>45934.13327203704</v>
      </c>
      <c r="B28047" s="294" t="s">
        <v>12563</v>
      </c>
    </row>
    <row r="28048">
      <c r="A28048" s="441">
        <v>45934.13408456018</v>
      </c>
      <c r="B28048" s="294" t="s">
        <v>12564</v>
      </c>
    </row>
    <row r="28049">
      <c r="A28049" s="441">
        <v>45934.1340877662</v>
      </c>
      <c r="B28049" s="294" t="s">
        <v>2274</v>
      </c>
    </row>
    <row r="28050">
      <c r="A28050" s="441">
        <v>45934.134095636575</v>
      </c>
      <c r="B28050" s="294" t="s">
        <v>2828</v>
      </c>
    </row>
    <row r="28051">
      <c r="A28051" s="441">
        <v>45934.134098738425</v>
      </c>
      <c r="B28051" s="294" t="s">
        <v>2832</v>
      </c>
    </row>
    <row r="28052">
      <c r="A28052" s="441">
        <v>45934.13410201389</v>
      </c>
      <c r="B28052" s="294" t="s">
        <v>12549</v>
      </c>
    </row>
    <row r="28053">
      <c r="A28053" s="441">
        <v>45934.13410506945</v>
      </c>
      <c r="B28053" s="294" t="s">
        <v>12550</v>
      </c>
    </row>
    <row r="28054">
      <c r="A28054" s="441">
        <v>45934.13426543982</v>
      </c>
      <c r="B28054" s="294" t="s">
        <v>2278</v>
      </c>
    </row>
    <row r="28055">
      <c r="A28055" s="441">
        <v>45934.13427952546</v>
      </c>
      <c r="B28055" s="294" t="s">
        <v>12565</v>
      </c>
    </row>
    <row r="28056">
      <c r="A28056" s="441">
        <v>45934.13431472222</v>
      </c>
      <c r="B28056" s="294" t="s">
        <v>2280</v>
      </c>
    </row>
    <row r="28057">
      <c r="A28057" s="441">
        <v>45934.134323252314</v>
      </c>
      <c r="B28057" s="294" t="s">
        <v>2281</v>
      </c>
    </row>
    <row r="28058">
      <c r="A28058" s="441">
        <v>45934.13448530092</v>
      </c>
      <c r="B28058" s="294" t="s">
        <v>10102</v>
      </c>
    </row>
    <row r="28059">
      <c r="A28059" s="441">
        <v>45934.13449052083</v>
      </c>
      <c r="B28059" s="294" t="s">
        <v>2285</v>
      </c>
    </row>
    <row r="28060">
      <c r="A28060" s="441">
        <v>45934.134506608796</v>
      </c>
      <c r="B28060" s="294" t="s">
        <v>12566</v>
      </c>
    </row>
    <row r="28061">
      <c r="A28061" s="441">
        <v>45934.134517488426</v>
      </c>
      <c r="B28061" s="294" t="s">
        <v>12567</v>
      </c>
    </row>
    <row r="28062">
      <c r="A28062" s="441">
        <v>45934.138316192126</v>
      </c>
      <c r="B28062" s="294" t="s">
        <v>12568</v>
      </c>
    </row>
    <row r="28063">
      <c r="A28063" s="441">
        <v>45934.138322175924</v>
      </c>
      <c r="B28063" s="294" t="s">
        <v>2275</v>
      </c>
    </row>
    <row r="28064">
      <c r="A28064" s="441">
        <v>45934.13832545139</v>
      </c>
      <c r="B28064" s="294" t="s">
        <v>2565</v>
      </c>
    </row>
    <row r="28065">
      <c r="A28065" s="441">
        <v>45934.13833943287</v>
      </c>
      <c r="B28065" s="294" t="s">
        <v>12569</v>
      </c>
    </row>
    <row r="28066">
      <c r="A28066" s="441">
        <v>45934.13834497685</v>
      </c>
      <c r="B28066" s="294" t="s">
        <v>2275</v>
      </c>
    </row>
    <row r="28067">
      <c r="A28067" s="441">
        <v>45934.13835050926</v>
      </c>
      <c r="B28067" s="294" t="s">
        <v>10102</v>
      </c>
    </row>
    <row r="28068">
      <c r="A28068" s="441">
        <v>45934.13836561343</v>
      </c>
      <c r="B28068" s="294" t="s">
        <v>12570</v>
      </c>
    </row>
    <row r="28069">
      <c r="A28069" s="441">
        <v>45934.139035844906</v>
      </c>
      <c r="B28069" s="294" t="s">
        <v>12571</v>
      </c>
    </row>
    <row r="28070">
      <c r="A28070" s="441">
        <v>45934.139039421294</v>
      </c>
      <c r="B28070" s="294" t="s">
        <v>2260</v>
      </c>
    </row>
    <row r="28071">
      <c r="A28071" s="441">
        <v>45934.1390459838</v>
      </c>
      <c r="B28071" s="294" t="s">
        <v>2927</v>
      </c>
    </row>
    <row r="28072">
      <c r="A28072" s="441">
        <v>45934.139049652775</v>
      </c>
      <c r="B28072" s="294" t="s">
        <v>2264</v>
      </c>
    </row>
    <row r="28073">
      <c r="A28073" s="441">
        <v>45934.13912261574</v>
      </c>
      <c r="B28073" s="294" t="s">
        <v>12572</v>
      </c>
    </row>
    <row r="28074">
      <c r="A28074" s="441">
        <v>45934.139125960646</v>
      </c>
      <c r="B28074" s="294" t="s">
        <v>2260</v>
      </c>
    </row>
    <row r="28075">
      <c r="A28075" s="441">
        <v>45934.13912907407</v>
      </c>
      <c r="B28075" s="294" t="s">
        <v>2927</v>
      </c>
    </row>
    <row r="28076">
      <c r="A28076" s="441">
        <v>45934.13913228009</v>
      </c>
      <c r="B28076" s="294" t="s">
        <v>2264</v>
      </c>
    </row>
    <row r="28077">
      <c r="A28077" s="441">
        <v>45934.139139756946</v>
      </c>
      <c r="B28077" s="294" t="s">
        <v>12573</v>
      </c>
    </row>
    <row r="28078">
      <c r="A28078" s="441">
        <v>45934.13914241898</v>
      </c>
      <c r="B28078" s="294" t="s">
        <v>2260</v>
      </c>
    </row>
    <row r="28079">
      <c r="A28079" s="441">
        <v>45934.13914511574</v>
      </c>
      <c r="B28079" s="294" t="s">
        <v>2927</v>
      </c>
    </row>
    <row r="28080">
      <c r="A28080" s="441">
        <v>45934.13914837963</v>
      </c>
      <c r="B28080" s="294" t="s">
        <v>2264</v>
      </c>
    </row>
    <row r="28081">
      <c r="A28081" s="441">
        <v>45934.13931017361</v>
      </c>
      <c r="B28081" s="294" t="s">
        <v>12574</v>
      </c>
    </row>
    <row r="28082">
      <c r="A28082" s="441">
        <v>45934.139313541666</v>
      </c>
      <c r="B28082" s="294" t="s">
        <v>2274</v>
      </c>
    </row>
    <row r="28083">
      <c r="A28083" s="441">
        <v>45934.13932314815</v>
      </c>
      <c r="B28083" s="294" t="s">
        <v>2275</v>
      </c>
    </row>
    <row r="28084">
      <c r="A28084" s="441">
        <v>45934.139326516204</v>
      </c>
      <c r="B28084" s="294" t="s">
        <v>2276</v>
      </c>
    </row>
    <row r="28085">
      <c r="A28085" s="441">
        <v>45934.13932981482</v>
      </c>
      <c r="B28085" s="294" t="s">
        <v>12549</v>
      </c>
    </row>
    <row r="28086">
      <c r="A28086" s="441">
        <v>45934.13933287037</v>
      </c>
      <c r="B28086" s="294" t="s">
        <v>12550</v>
      </c>
    </row>
    <row r="28087">
      <c r="A28087" s="441">
        <v>45934.139651377314</v>
      </c>
      <c r="B28087" s="294" t="s">
        <v>2278</v>
      </c>
    </row>
    <row r="28088">
      <c r="A28088" s="441">
        <v>45934.13967587963</v>
      </c>
      <c r="B28088" s="294" t="s">
        <v>12575</v>
      </c>
    </row>
    <row r="28089">
      <c r="A28089" s="441">
        <v>45934.13976385417</v>
      </c>
      <c r="B28089" s="294" t="s">
        <v>2280</v>
      </c>
    </row>
    <row r="28090">
      <c r="A28090" s="441">
        <v>45934.13977325232</v>
      </c>
      <c r="B28090" s="294" t="s">
        <v>2281</v>
      </c>
    </row>
    <row r="28091">
      <c r="A28091" s="441">
        <v>45934.14005378472</v>
      </c>
      <c r="B28091" s="294" t="s">
        <v>10102</v>
      </c>
    </row>
    <row r="28092">
      <c r="A28092" s="441">
        <v>45934.14005686343</v>
      </c>
      <c r="B28092" s="294" t="s">
        <v>2285</v>
      </c>
    </row>
    <row r="28093">
      <c r="A28093" s="441">
        <v>45934.14006158565</v>
      </c>
      <c r="B28093" s="294" t="s">
        <v>12576</v>
      </c>
    </row>
    <row r="28094">
      <c r="A28094" s="441">
        <v>45934.140068900466</v>
      </c>
      <c r="B28094" s="294" t="s">
        <v>12577</v>
      </c>
    </row>
    <row r="28095">
      <c r="A28095" s="441">
        <v>45934.23504493055</v>
      </c>
      <c r="B28095" s="294" t="s">
        <v>12578</v>
      </c>
    </row>
    <row r="28096">
      <c r="A28096" s="441">
        <v>45934.2350553125</v>
      </c>
      <c r="B28096" s="294" t="s">
        <v>2625</v>
      </c>
    </row>
    <row r="28097">
      <c r="A28097" s="441">
        <v>45934.23506559028</v>
      </c>
      <c r="B28097" s="294" t="s">
        <v>2398</v>
      </c>
    </row>
    <row r="28098">
      <c r="A28098" s="441">
        <v>45934.23508378472</v>
      </c>
      <c r="B28098" s="294" t="s">
        <v>2399</v>
      </c>
    </row>
    <row r="28099">
      <c r="A28099" s="441">
        <v>45934.23509173611</v>
      </c>
      <c r="B28099" s="294" t="s">
        <v>2625</v>
      </c>
    </row>
    <row r="28100">
      <c r="A28100" s="441">
        <v>45934.23510825232</v>
      </c>
      <c r="B28100" s="294" t="s">
        <v>10102</v>
      </c>
    </row>
    <row r="28101">
      <c r="A28101" s="441">
        <v>45934.23511891204</v>
      </c>
      <c r="B28101" s="294" t="s">
        <v>12579</v>
      </c>
    </row>
    <row r="28102">
      <c r="A28102" s="441">
        <v>45934.23599136574</v>
      </c>
      <c r="B28102" s="294" t="s">
        <v>12580</v>
      </c>
    </row>
    <row r="28103">
      <c r="A28103" s="441">
        <v>45934.23599696759</v>
      </c>
      <c r="B28103" s="294" t="s">
        <v>2274</v>
      </c>
    </row>
    <row r="28104">
      <c r="A28104" s="441">
        <v>45934.23600846065</v>
      </c>
      <c r="B28104" s="294" t="s">
        <v>2625</v>
      </c>
    </row>
    <row r="28105">
      <c r="A28105" s="441">
        <v>45934.23601353009</v>
      </c>
      <c r="B28105" s="294" t="s">
        <v>2628</v>
      </c>
    </row>
    <row r="28106">
      <c r="A28106" s="441">
        <v>45934.236018993055</v>
      </c>
      <c r="B28106" s="294" t="s">
        <v>12549</v>
      </c>
    </row>
    <row r="28107">
      <c r="A28107" s="441">
        <v>45934.23602459491</v>
      </c>
      <c r="B28107" s="294" t="s">
        <v>12550</v>
      </c>
    </row>
    <row r="28108">
      <c r="A28108" s="441">
        <v>45934.236176516206</v>
      </c>
      <c r="B28108" s="294" t="s">
        <v>2374</v>
      </c>
    </row>
    <row r="28109">
      <c r="A28109" s="441">
        <v>45934.236207395836</v>
      </c>
      <c r="B28109" s="294" t="s">
        <v>12581</v>
      </c>
    </row>
    <row r="28110">
      <c r="A28110" s="441">
        <v>45934.23626913194</v>
      </c>
      <c r="B28110" s="294" t="s">
        <v>2280</v>
      </c>
    </row>
    <row r="28111">
      <c r="A28111" s="441">
        <v>45934.23628394676</v>
      </c>
      <c r="B28111" s="294" t="s">
        <v>2281</v>
      </c>
    </row>
    <row r="28112">
      <c r="A28112" s="441">
        <v>45934.23645327546</v>
      </c>
      <c r="B28112" s="294" t="s">
        <v>10102</v>
      </c>
    </row>
    <row r="28113">
      <c r="A28113" s="441">
        <v>45934.2364590625</v>
      </c>
      <c r="B28113" s="294" t="s">
        <v>2285</v>
      </c>
    </row>
    <row r="28114">
      <c r="A28114" s="441">
        <v>45934.23646650463</v>
      </c>
      <c r="B28114" s="294" t="s">
        <v>12582</v>
      </c>
    </row>
    <row r="28115">
      <c r="A28115" s="441">
        <v>45934.23647693287</v>
      </c>
      <c r="B28115" s="294" t="s">
        <v>12583</v>
      </c>
    </row>
    <row r="28116">
      <c r="A28116" s="441">
        <v>45934.257195625</v>
      </c>
      <c r="B28116" s="294" t="s">
        <v>12584</v>
      </c>
    </row>
    <row r="28117">
      <c r="A28117" s="441">
        <v>45934.25729015046</v>
      </c>
      <c r="B28117" s="294" t="s">
        <v>12585</v>
      </c>
    </row>
    <row r="28118">
      <c r="A28118" s="441">
        <v>45934.2573071875</v>
      </c>
      <c r="B28118" s="294" t="s">
        <v>10102</v>
      </c>
    </row>
    <row r="28119">
      <c r="A28119" s="441">
        <v>45934.25861625</v>
      </c>
      <c r="B28119" s="294" t="s">
        <v>12586</v>
      </c>
    </row>
    <row r="28120">
      <c r="A28120" s="441">
        <v>45934.25862305556</v>
      </c>
      <c r="B28120" s="294" t="s">
        <v>2275</v>
      </c>
    </row>
    <row r="28121">
      <c r="A28121" s="441">
        <v>45934.25862680556</v>
      </c>
      <c r="B28121" s="294" t="s">
        <v>2398</v>
      </c>
    </row>
    <row r="28122">
      <c r="A28122" s="441">
        <v>45934.25863265047</v>
      </c>
      <c r="B28122" s="294" t="s">
        <v>2399</v>
      </c>
    </row>
    <row r="28123">
      <c r="A28123" s="441">
        <v>45934.25863982639</v>
      </c>
      <c r="B28123" s="294" t="s">
        <v>2275</v>
      </c>
    </row>
    <row r="28124">
      <c r="A28124" s="441">
        <v>45934.25864613426</v>
      </c>
      <c r="B28124" s="294" t="s">
        <v>10102</v>
      </c>
    </row>
    <row r="28125">
      <c r="A28125" s="441">
        <v>45934.25865855324</v>
      </c>
      <c r="B28125" s="294" t="s">
        <v>12587</v>
      </c>
    </row>
    <row r="28126">
      <c r="A28126" s="441">
        <v>45934.25966215278</v>
      </c>
      <c r="B28126" s="294" t="s">
        <v>12588</v>
      </c>
    </row>
    <row r="28127">
      <c r="A28127" s="441">
        <v>45934.25966686342</v>
      </c>
      <c r="B28127" s="294" t="s">
        <v>2274</v>
      </c>
    </row>
    <row r="28128">
      <c r="A28128" s="441">
        <v>45934.25967684027</v>
      </c>
      <c r="B28128" s="294" t="s">
        <v>2275</v>
      </c>
    </row>
    <row r="28129">
      <c r="A28129" s="441">
        <v>45934.259680717594</v>
      </c>
      <c r="B28129" s="294" t="s">
        <v>2276</v>
      </c>
    </row>
    <row r="28130">
      <c r="A28130" s="441">
        <v>45934.25968510417</v>
      </c>
      <c r="B28130" s="294" t="s">
        <v>12549</v>
      </c>
    </row>
    <row r="28131">
      <c r="A28131" s="441">
        <v>45934.259689513885</v>
      </c>
      <c r="B28131" s="294" t="s">
        <v>12550</v>
      </c>
    </row>
    <row r="28132">
      <c r="A28132" s="441">
        <v>45934.25990302084</v>
      </c>
      <c r="B28132" s="294" t="s">
        <v>12589</v>
      </c>
    </row>
    <row r="28133">
      <c r="A28133" s="441">
        <v>45934.25991127315</v>
      </c>
      <c r="B28133" s="294" t="s">
        <v>12590</v>
      </c>
    </row>
    <row r="28134">
      <c r="A28134" s="441">
        <v>45934.25992114583</v>
      </c>
      <c r="B28134" s="294" t="s">
        <v>2342</v>
      </c>
    </row>
    <row r="28135">
      <c r="A28135" s="441">
        <v>45934.25993824074</v>
      </c>
      <c r="B28135" s="294" t="s">
        <v>12575</v>
      </c>
    </row>
    <row r="28136">
      <c r="A28136" s="441">
        <v>45934.26000472222</v>
      </c>
      <c r="B28136" s="294" t="s">
        <v>12591</v>
      </c>
    </row>
    <row r="28137">
      <c r="A28137" s="441">
        <v>45934.260009328704</v>
      </c>
      <c r="B28137" s="294" t="s">
        <v>2355</v>
      </c>
    </row>
    <row r="28138">
      <c r="A28138" s="441">
        <v>45934.26001474537</v>
      </c>
      <c r="B28138" s="294" t="s">
        <v>12592</v>
      </c>
    </row>
    <row r="28139">
      <c r="A28139" s="441">
        <v>45934.26028050926</v>
      </c>
      <c r="B28139" s="294" t="s">
        <v>10102</v>
      </c>
    </row>
    <row r="28140">
      <c r="A28140" s="441">
        <v>45934.26028471065</v>
      </c>
      <c r="B28140" s="294" t="s">
        <v>2285</v>
      </c>
    </row>
    <row r="28141">
      <c r="A28141" s="441">
        <v>45934.26029011574</v>
      </c>
      <c r="B28141" s="294" t="s">
        <v>12593</v>
      </c>
    </row>
    <row r="28142">
      <c r="A28142" s="441">
        <v>45934.26029885416</v>
      </c>
      <c r="B28142" s="294" t="s">
        <v>12594</v>
      </c>
    </row>
    <row r="28143">
      <c r="A28143" s="441">
        <v>45934.37505440973</v>
      </c>
      <c r="B28143" s="294" t="s">
        <v>2290</v>
      </c>
    </row>
    <row r="28144">
      <c r="A28144" s="441">
        <v>45934.37578180556</v>
      </c>
      <c r="B28144" s="294" t="s">
        <v>12595</v>
      </c>
    </row>
    <row r="28145">
      <c r="A28145" s="441">
        <v>45934.3758065625</v>
      </c>
      <c r="B28145" s="294" t="s">
        <v>12596</v>
      </c>
    </row>
    <row r="28146">
      <c r="A28146" s="441">
        <v>45934.37582696759</v>
      </c>
      <c r="B28146" s="294" t="s">
        <v>10102</v>
      </c>
    </row>
    <row r="28147">
      <c r="A28147" s="441">
        <v>45934.37583525463</v>
      </c>
      <c r="B28147" s="294" t="s">
        <v>10102</v>
      </c>
    </row>
    <row r="28148">
      <c r="A28148" s="441">
        <v>45934.38333545139</v>
      </c>
      <c r="B28148" s="294" t="s">
        <v>12597</v>
      </c>
    </row>
    <row r="28149">
      <c r="A28149" s="441">
        <v>45934.3833404051</v>
      </c>
      <c r="B28149" s="294" t="s">
        <v>2260</v>
      </c>
    </row>
    <row r="28150">
      <c r="A28150" s="441">
        <v>45934.38334501158</v>
      </c>
      <c r="B28150" s="294" t="s">
        <v>2414</v>
      </c>
    </row>
    <row r="28151">
      <c r="A28151" s="441">
        <v>45934.38334980324</v>
      </c>
      <c r="B28151" s="294" t="s">
        <v>2264</v>
      </c>
    </row>
    <row r="28152">
      <c r="A28152" s="441">
        <v>45934.38362180555</v>
      </c>
      <c r="B28152" s="294" t="s">
        <v>12598</v>
      </c>
    </row>
    <row r="28153">
      <c r="A28153" s="441">
        <v>45934.383627222225</v>
      </c>
      <c r="B28153" s="294" t="s">
        <v>2260</v>
      </c>
    </row>
    <row r="28154">
      <c r="A28154" s="441">
        <v>45934.383631793986</v>
      </c>
      <c r="B28154" s="294" t="s">
        <v>2414</v>
      </c>
    </row>
    <row r="28155">
      <c r="A28155" s="441">
        <v>45934.3836362963</v>
      </c>
      <c r="B28155" s="294" t="s">
        <v>2264</v>
      </c>
    </row>
    <row r="28156">
      <c r="A28156" s="441">
        <v>45934.38459599537</v>
      </c>
      <c r="B28156" s="294" t="s">
        <v>12599</v>
      </c>
    </row>
    <row r="28157">
      <c r="A28157" s="441">
        <v>45934.384602129634</v>
      </c>
      <c r="B28157" s="294" t="s">
        <v>2260</v>
      </c>
    </row>
    <row r="28158">
      <c r="A28158" s="441">
        <v>45934.38460684028</v>
      </c>
      <c r="B28158" s="294" t="s">
        <v>2414</v>
      </c>
    </row>
    <row r="28159">
      <c r="A28159" s="441">
        <v>45934.3846115162</v>
      </c>
      <c r="B28159" s="294" t="s">
        <v>2264</v>
      </c>
    </row>
    <row r="28160">
      <c r="A28160" s="441">
        <v>45934.38556550926</v>
      </c>
      <c r="B28160" s="294" t="s">
        <v>12600</v>
      </c>
    </row>
    <row r="28161">
      <c r="A28161" s="441">
        <v>45934.38557517361</v>
      </c>
      <c r="B28161" s="294" t="s">
        <v>2260</v>
      </c>
    </row>
    <row r="28162">
      <c r="A28162" s="441">
        <v>45934.38557991898</v>
      </c>
      <c r="B28162" s="294" t="s">
        <v>2414</v>
      </c>
    </row>
    <row r="28163">
      <c r="A28163" s="441">
        <v>45934.38558417824</v>
      </c>
      <c r="B28163" s="294" t="s">
        <v>2264</v>
      </c>
    </row>
    <row r="28164">
      <c r="A28164" s="441">
        <v>45934.39519835648</v>
      </c>
      <c r="B28164" s="294" t="s">
        <v>12601</v>
      </c>
    </row>
    <row r="28165">
      <c r="A28165" s="441">
        <v>45934.39520828704</v>
      </c>
      <c r="B28165" s="294" t="s">
        <v>9711</v>
      </c>
    </row>
    <row r="28166">
      <c r="A28166" s="441">
        <v>45934.39522291667</v>
      </c>
      <c r="B28166" s="294" t="s">
        <v>2398</v>
      </c>
    </row>
    <row r="28167">
      <c r="A28167" s="441">
        <v>45934.39523313657</v>
      </c>
      <c r="B28167" s="294" t="s">
        <v>2399</v>
      </c>
    </row>
    <row r="28168">
      <c r="A28168" s="441">
        <v>45934.39524486111</v>
      </c>
      <c r="B28168" s="294" t="s">
        <v>9711</v>
      </c>
    </row>
    <row r="28169">
      <c r="A28169" s="441">
        <v>45934.39525207176</v>
      </c>
      <c r="B28169" s="294" t="s">
        <v>10102</v>
      </c>
    </row>
    <row r="28170">
      <c r="A28170" s="441">
        <v>45934.39526611111</v>
      </c>
      <c r="B28170" s="294" t="s">
        <v>12602</v>
      </c>
    </row>
    <row r="28171">
      <c r="A28171" s="441">
        <v>45934.395721203706</v>
      </c>
      <c r="B28171" s="294" t="s">
        <v>12603</v>
      </c>
    </row>
    <row r="28172">
      <c r="A28172" s="441">
        <v>45934.39572193287</v>
      </c>
      <c r="B28172" s="294" t="s">
        <v>12604</v>
      </c>
    </row>
    <row r="28173">
      <c r="A28173" s="441">
        <v>45934.39572622685</v>
      </c>
      <c r="B28173" s="294" t="s">
        <v>2274</v>
      </c>
    </row>
    <row r="28174">
      <c r="A28174" s="441">
        <v>45934.39573040509</v>
      </c>
      <c r="B28174" s="294" t="s">
        <v>2612</v>
      </c>
    </row>
    <row r="28175">
      <c r="A28175" s="441">
        <v>45934.39573491898</v>
      </c>
      <c r="B28175" s="294" t="s">
        <v>9711</v>
      </c>
    </row>
    <row r="28176">
      <c r="A28176" s="441">
        <v>45934.39573554398</v>
      </c>
      <c r="B28176" s="294" t="s">
        <v>2398</v>
      </c>
    </row>
    <row r="28177">
      <c r="A28177" s="441">
        <v>45934.39573912037</v>
      </c>
      <c r="B28177" s="294" t="s">
        <v>9714</v>
      </c>
    </row>
    <row r="28178">
      <c r="A28178" s="441">
        <v>45934.395742152774</v>
      </c>
      <c r="B28178" s="294" t="s">
        <v>12549</v>
      </c>
    </row>
    <row r="28179">
      <c r="A28179" s="441">
        <v>45934.39574325232</v>
      </c>
      <c r="B28179" s="294" t="s">
        <v>2399</v>
      </c>
    </row>
    <row r="28180">
      <c r="A28180" s="441">
        <v>45934.395745648144</v>
      </c>
      <c r="B28180" s="294" t="s">
        <v>12550</v>
      </c>
    </row>
    <row r="28181">
      <c r="A28181" s="441">
        <v>45934.39575418981</v>
      </c>
      <c r="B28181" s="294" t="s">
        <v>2612</v>
      </c>
    </row>
    <row r="28182">
      <c r="A28182" s="441">
        <v>45934.395760150466</v>
      </c>
      <c r="B28182" s="294" t="s">
        <v>10102</v>
      </c>
    </row>
    <row r="28183">
      <c r="A28183" s="441">
        <v>45934.395775439814</v>
      </c>
      <c r="B28183" s="294" t="s">
        <v>12605</v>
      </c>
    </row>
    <row r="28184">
      <c r="A28184" s="441">
        <v>45934.39590916666</v>
      </c>
      <c r="B28184" s="294" t="s">
        <v>2278</v>
      </c>
    </row>
    <row r="28185">
      <c r="A28185" s="441">
        <v>45934.39592819444</v>
      </c>
      <c r="B28185" s="294" t="s">
        <v>12606</v>
      </c>
    </row>
    <row r="28186">
      <c r="A28186" s="441">
        <v>45934.395969386576</v>
      </c>
      <c r="B28186" s="294" t="s">
        <v>2280</v>
      </c>
    </row>
    <row r="28187">
      <c r="A28187" s="441">
        <v>45934.39598188657</v>
      </c>
      <c r="B28187" s="294" t="s">
        <v>2281</v>
      </c>
    </row>
    <row r="28188">
      <c r="A28188" s="441">
        <v>45934.396118425924</v>
      </c>
      <c r="B28188" s="294" t="s">
        <v>10590</v>
      </c>
    </row>
    <row r="28189">
      <c r="A28189" s="441">
        <v>45934.39612377315</v>
      </c>
      <c r="B28189" s="294" t="s">
        <v>12607</v>
      </c>
    </row>
    <row r="28190">
      <c r="A28190" s="441">
        <v>45934.39627575231</v>
      </c>
      <c r="B28190" s="294" t="s">
        <v>12608</v>
      </c>
    </row>
    <row r="28191">
      <c r="A28191" s="441">
        <v>45934.39629958333</v>
      </c>
      <c r="B28191" s="294" t="s">
        <v>12609</v>
      </c>
    </row>
    <row r="28192">
      <c r="A28192" s="441">
        <v>45934.396310393524</v>
      </c>
      <c r="B28192" s="294" t="s">
        <v>2426</v>
      </c>
    </row>
    <row r="28193">
      <c r="A28193" s="441">
        <v>45934.396315798615</v>
      </c>
      <c r="B28193" s="294" t="s">
        <v>2398</v>
      </c>
    </row>
    <row r="28194">
      <c r="A28194" s="441">
        <v>45934.396324270834</v>
      </c>
      <c r="B28194" s="294" t="s">
        <v>2399</v>
      </c>
    </row>
    <row r="28195">
      <c r="A28195" s="441">
        <v>45934.39633467593</v>
      </c>
      <c r="B28195" s="294" t="s">
        <v>2426</v>
      </c>
    </row>
    <row r="28196">
      <c r="A28196" s="441">
        <v>45934.39634153935</v>
      </c>
      <c r="B28196" s="294" t="s">
        <v>10102</v>
      </c>
    </row>
    <row r="28197">
      <c r="A28197" s="441">
        <v>45934.396355254634</v>
      </c>
      <c r="B28197" s="294" t="s">
        <v>12610</v>
      </c>
    </row>
    <row r="28198">
      <c r="A28198" s="441">
        <v>45934.39638667824</v>
      </c>
      <c r="B28198" s="294" t="s">
        <v>12611</v>
      </c>
    </row>
    <row r="28199">
      <c r="A28199" s="441">
        <v>45934.39639126157</v>
      </c>
      <c r="B28199" s="294" t="s">
        <v>2274</v>
      </c>
    </row>
    <row r="28200">
      <c r="A28200" s="441">
        <v>45934.396401516206</v>
      </c>
      <c r="B28200" s="294" t="s">
        <v>2612</v>
      </c>
    </row>
    <row r="28201">
      <c r="A28201" s="441">
        <v>45934.39640615741</v>
      </c>
      <c r="B28201" s="294" t="s">
        <v>3957</v>
      </c>
    </row>
    <row r="28202">
      <c r="A28202" s="441">
        <v>45934.39641077546</v>
      </c>
      <c r="B28202" s="294" t="s">
        <v>12549</v>
      </c>
    </row>
    <row r="28203">
      <c r="A28203" s="441">
        <v>45934.39641405093</v>
      </c>
      <c r="B28203" s="294" t="s">
        <v>12612</v>
      </c>
    </row>
    <row r="28204">
      <c r="A28204" s="441">
        <v>45934.39641909722</v>
      </c>
      <c r="B28204" s="294" t="s">
        <v>10208</v>
      </c>
    </row>
    <row r="28205">
      <c r="A28205" s="441">
        <v>45934.3964175463</v>
      </c>
      <c r="B28205" s="294" t="s">
        <v>12550</v>
      </c>
    </row>
    <row r="28206">
      <c r="A28206" s="441">
        <v>45934.39642641204</v>
      </c>
      <c r="B28206" s="294" t="s">
        <v>10102</v>
      </c>
    </row>
    <row r="28207">
      <c r="A28207" s="441">
        <v>45934.39643011574</v>
      </c>
      <c r="B28207" s="294" t="s">
        <v>2285</v>
      </c>
    </row>
    <row r="28208">
      <c r="A28208" s="441">
        <v>45934.39643627315</v>
      </c>
      <c r="B28208" s="294" t="s">
        <v>12613</v>
      </c>
    </row>
    <row r="28209">
      <c r="A28209" s="441">
        <v>45934.39644332176</v>
      </c>
      <c r="B28209" s="294" t="s">
        <v>12614</v>
      </c>
    </row>
    <row r="28210">
      <c r="A28210" s="441">
        <v>45934.396578935186</v>
      </c>
      <c r="B28210" s="294" t="s">
        <v>2278</v>
      </c>
    </row>
    <row r="28211">
      <c r="A28211" s="441">
        <v>45934.39659658565</v>
      </c>
      <c r="B28211" s="294" t="s">
        <v>12615</v>
      </c>
    </row>
    <row r="28212">
      <c r="A28212" s="441">
        <v>45934.396634502315</v>
      </c>
      <c r="B28212" s="294" t="s">
        <v>2280</v>
      </c>
    </row>
    <row r="28213">
      <c r="A28213" s="441">
        <v>45934.39664603009</v>
      </c>
      <c r="B28213" s="294" t="s">
        <v>2281</v>
      </c>
    </row>
    <row r="28214">
      <c r="A28214" s="441">
        <v>45934.39674458333</v>
      </c>
      <c r="B28214" s="294" t="s">
        <v>4316</v>
      </c>
    </row>
    <row r="28215">
      <c r="A28215" s="441">
        <v>45934.39675112268</v>
      </c>
      <c r="B28215" s="294" t="s">
        <v>12616</v>
      </c>
    </row>
    <row r="28216">
      <c r="A28216" s="441">
        <v>45934.39687113426</v>
      </c>
      <c r="B28216" s="294" t="s">
        <v>12617</v>
      </c>
    </row>
    <row r="28217">
      <c r="A28217" s="441">
        <v>45934.39698974537</v>
      </c>
      <c r="B28217" s="294" t="s">
        <v>12618</v>
      </c>
    </row>
    <row r="28218">
      <c r="A28218" s="441">
        <v>45934.39699738426</v>
      </c>
      <c r="B28218" s="294" t="s">
        <v>10208</v>
      </c>
    </row>
    <row r="28219">
      <c r="A28219" s="441">
        <v>45934.39700574074</v>
      </c>
      <c r="B28219" s="294" t="s">
        <v>10102</v>
      </c>
    </row>
    <row r="28220">
      <c r="A28220" s="441">
        <v>45934.3970104051</v>
      </c>
      <c r="B28220" s="294" t="s">
        <v>2285</v>
      </c>
    </row>
    <row r="28221">
      <c r="A28221" s="441">
        <v>45934.39702517361</v>
      </c>
      <c r="B28221" s="294" t="s">
        <v>12619</v>
      </c>
    </row>
    <row r="28222">
      <c r="A28222" s="441">
        <v>45934.39703576389</v>
      </c>
      <c r="B28222" s="294" t="s">
        <v>12620</v>
      </c>
    </row>
    <row r="28223">
      <c r="A28223" s="441">
        <v>45934.39746768519</v>
      </c>
      <c r="B28223" s="294" t="s">
        <v>12621</v>
      </c>
    </row>
    <row r="28224">
      <c r="A28224" s="441">
        <v>45934.3974725</v>
      </c>
      <c r="B28224" s="294" t="s">
        <v>2274</v>
      </c>
    </row>
    <row r="28225">
      <c r="A28225" s="441">
        <v>45934.39748238426</v>
      </c>
      <c r="B28225" s="294" t="s">
        <v>2426</v>
      </c>
    </row>
    <row r="28226">
      <c r="A28226" s="441">
        <v>45934.397486828704</v>
      </c>
      <c r="B28226" s="294" t="s">
        <v>2429</v>
      </c>
    </row>
    <row r="28227">
      <c r="A28227" s="441">
        <v>45934.397495763886</v>
      </c>
      <c r="B28227" s="294" t="s">
        <v>12549</v>
      </c>
    </row>
    <row r="28228">
      <c r="A28228" s="441">
        <v>45934.397499768515</v>
      </c>
      <c r="B28228" s="294" t="s">
        <v>12550</v>
      </c>
    </row>
    <row r="28229">
      <c r="A28229" s="441">
        <v>45934.39768130787</v>
      </c>
      <c r="B28229" s="294" t="s">
        <v>2342</v>
      </c>
    </row>
    <row r="28230">
      <c r="A28230" s="441">
        <v>45934.39770072917</v>
      </c>
      <c r="B28230" s="294" t="s">
        <v>12622</v>
      </c>
    </row>
    <row r="28231">
      <c r="A28231" s="441">
        <v>45934.39775089121</v>
      </c>
      <c r="B28231" s="294" t="s">
        <v>2280</v>
      </c>
    </row>
    <row r="28232">
      <c r="A28232" s="441">
        <v>45934.39776313657</v>
      </c>
      <c r="B28232" s="294" t="s">
        <v>2281</v>
      </c>
    </row>
    <row r="28233">
      <c r="A28233" s="441">
        <v>45934.39792346065</v>
      </c>
      <c r="B28233" s="294" t="s">
        <v>2431</v>
      </c>
    </row>
    <row r="28234">
      <c r="A28234" s="441">
        <v>45934.39792965278</v>
      </c>
      <c r="B28234" s="294" t="s">
        <v>12623</v>
      </c>
    </row>
    <row r="28235">
      <c r="A28235" s="441">
        <v>45934.39806248843</v>
      </c>
      <c r="B28235" s="294" t="s">
        <v>12624</v>
      </c>
    </row>
    <row r="28236">
      <c r="A28236" s="441">
        <v>45934.39818408564</v>
      </c>
      <c r="B28236" s="294" t="s">
        <v>12625</v>
      </c>
    </row>
    <row r="28237">
      <c r="A28237" s="441">
        <v>45934.398190775464</v>
      </c>
      <c r="B28237" s="294" t="s">
        <v>10208</v>
      </c>
    </row>
    <row r="28238">
      <c r="A28238" s="441">
        <v>45934.39819739583</v>
      </c>
      <c r="B28238" s="294" t="s">
        <v>10102</v>
      </c>
    </row>
    <row r="28239">
      <c r="A28239" s="441">
        <v>45934.39820119213</v>
      </c>
      <c r="B28239" s="294" t="s">
        <v>2285</v>
      </c>
    </row>
    <row r="28240">
      <c r="A28240" s="441">
        <v>45934.398213506945</v>
      </c>
      <c r="B28240" s="294" t="s">
        <v>12626</v>
      </c>
    </row>
    <row r="28241">
      <c r="A28241" s="441">
        <v>45934.3982225463</v>
      </c>
      <c r="B28241" s="294" t="s">
        <v>12627</v>
      </c>
    </row>
    <row r="28242">
      <c r="A28242" s="441">
        <v>45934.41323839121</v>
      </c>
      <c r="B28242" s="294" t="s">
        <v>12628</v>
      </c>
    </row>
    <row r="28243">
      <c r="A28243" s="441">
        <v>45934.41324621528</v>
      </c>
      <c r="B28243" s="294" t="s">
        <v>3152</v>
      </c>
    </row>
    <row r="28244">
      <c r="A28244" s="441">
        <v>45934.413250185185</v>
      </c>
      <c r="B28244" s="294" t="s">
        <v>2398</v>
      </c>
    </row>
    <row r="28245">
      <c r="A28245" s="441">
        <v>45934.41326939815</v>
      </c>
      <c r="B28245" s="294" t="s">
        <v>2399</v>
      </c>
    </row>
    <row r="28246">
      <c r="A28246" s="441">
        <v>45934.413277141204</v>
      </c>
      <c r="B28246" s="294" t="s">
        <v>3152</v>
      </c>
    </row>
    <row r="28247">
      <c r="A28247" s="441">
        <v>45934.413284027774</v>
      </c>
      <c r="B28247" s="294" t="s">
        <v>10102</v>
      </c>
    </row>
    <row r="28248">
      <c r="A28248" s="441">
        <v>45934.41329982639</v>
      </c>
      <c r="B28248" s="294" t="s">
        <v>12629</v>
      </c>
    </row>
    <row r="28249">
      <c r="A28249" s="441">
        <v>45934.41413790509</v>
      </c>
      <c r="B28249" s="294" t="s">
        <v>12630</v>
      </c>
    </row>
    <row r="28250">
      <c r="A28250" s="441">
        <v>45934.41414101852</v>
      </c>
      <c r="B28250" s="294" t="s">
        <v>2274</v>
      </c>
    </row>
    <row r="28251">
      <c r="A28251" s="441">
        <v>45934.414148842596</v>
      </c>
      <c r="B28251" s="294" t="s">
        <v>3152</v>
      </c>
    </row>
    <row r="28252">
      <c r="A28252" s="441">
        <v>45934.414151944446</v>
      </c>
      <c r="B28252" s="294" t="s">
        <v>3164</v>
      </c>
    </row>
    <row r="28253">
      <c r="A28253" s="441">
        <v>45934.4141553588</v>
      </c>
      <c r="B28253" s="294" t="s">
        <v>12549</v>
      </c>
    </row>
    <row r="28254">
      <c r="A28254" s="441">
        <v>45934.41415814815</v>
      </c>
      <c r="B28254" s="294" t="s">
        <v>12550</v>
      </c>
    </row>
    <row r="28255">
      <c r="A28255" s="441">
        <v>45934.41434523148</v>
      </c>
      <c r="B28255" s="294" t="s">
        <v>3014</v>
      </c>
    </row>
    <row r="28256">
      <c r="A28256" s="441">
        <v>45934.4143616088</v>
      </c>
      <c r="B28256" s="294" t="s">
        <v>12631</v>
      </c>
    </row>
    <row r="28257">
      <c r="A28257" s="441">
        <v>45934.41440596065</v>
      </c>
      <c r="B28257" s="294" t="s">
        <v>2280</v>
      </c>
    </row>
    <row r="28258">
      <c r="A28258" s="441">
        <v>45934.41441549768</v>
      </c>
      <c r="B28258" s="294" t="s">
        <v>2281</v>
      </c>
    </row>
    <row r="28259">
      <c r="A28259" s="441">
        <v>45934.41458600694</v>
      </c>
      <c r="B28259" s="294" t="s">
        <v>3166</v>
      </c>
    </row>
    <row r="28260">
      <c r="A28260" s="441">
        <v>45934.414590925924</v>
      </c>
      <c r="B28260" s="294" t="s">
        <v>12632</v>
      </c>
    </row>
    <row r="28261">
      <c r="A28261" s="441">
        <v>45934.41477314815</v>
      </c>
      <c r="B28261" s="294" t="s">
        <v>12633</v>
      </c>
    </row>
    <row r="28262">
      <c r="A28262" s="441">
        <v>45934.41477820602</v>
      </c>
      <c r="B28262" s="294" t="s">
        <v>10102</v>
      </c>
    </row>
    <row r="28263">
      <c r="A28263" s="441">
        <v>45934.414781493055</v>
      </c>
      <c r="B28263" s="294" t="s">
        <v>2285</v>
      </c>
    </row>
    <row r="28264">
      <c r="A28264" s="441">
        <v>45934.414786458336</v>
      </c>
      <c r="B28264" s="294" t="s">
        <v>12634</v>
      </c>
    </row>
    <row r="28265">
      <c r="A28265" s="441">
        <v>45934.41479377315</v>
      </c>
      <c r="B28265" s="294" t="s">
        <v>12635</v>
      </c>
    </row>
    <row r="28266">
      <c r="A28266" s="441">
        <v>45934.44693686343</v>
      </c>
      <c r="B28266" s="294" t="s">
        <v>12636</v>
      </c>
    </row>
    <row r="28267">
      <c r="A28267" s="441">
        <v>45934.4469446875</v>
      </c>
      <c r="B28267" s="294" t="s">
        <v>2260</v>
      </c>
    </row>
    <row r="28268">
      <c r="A28268" s="441">
        <v>45934.44694799768</v>
      </c>
      <c r="B28268" s="294" t="s">
        <v>2447</v>
      </c>
    </row>
    <row r="28269">
      <c r="A28269" s="441">
        <v>45934.44696298611</v>
      </c>
      <c r="B28269" s="294" t="s">
        <v>2262</v>
      </c>
    </row>
    <row r="28270">
      <c r="A28270" s="441">
        <v>45934.446970613426</v>
      </c>
      <c r="B28270" s="294" t="s">
        <v>2448</v>
      </c>
    </row>
    <row r="28271">
      <c r="A28271" s="441">
        <v>45934.44698555555</v>
      </c>
      <c r="B28271" s="294" t="s">
        <v>2264</v>
      </c>
    </row>
    <row r="28272">
      <c r="A28272" s="441">
        <v>45934.4474133912</v>
      </c>
      <c r="B28272" s="294" t="s">
        <v>12637</v>
      </c>
    </row>
    <row r="28273">
      <c r="A28273" s="441">
        <v>45934.44742295139</v>
      </c>
      <c r="B28273" s="294" t="s">
        <v>2450</v>
      </c>
    </row>
    <row r="28274">
      <c r="A28274" s="441">
        <v>45934.44742762731</v>
      </c>
      <c r="B28274" s="294" t="s">
        <v>2451</v>
      </c>
    </row>
    <row r="28275">
      <c r="A28275" s="441">
        <v>45934.44743944444</v>
      </c>
      <c r="B28275" s="294" t="s">
        <v>12638</v>
      </c>
    </row>
    <row r="28276">
      <c r="A28276" s="441">
        <v>45934.447449189815</v>
      </c>
      <c r="B28276" s="294" t="s">
        <v>2450</v>
      </c>
    </row>
    <row r="28277">
      <c r="A28277" s="441">
        <v>45934.44745762731</v>
      </c>
      <c r="B28277" s="294" t="s">
        <v>10102</v>
      </c>
    </row>
    <row r="28278">
      <c r="A28278" s="441">
        <v>45934.44748541666</v>
      </c>
      <c r="B28278" s="294" t="s">
        <v>12639</v>
      </c>
    </row>
    <row r="28279">
      <c r="A28279" s="441">
        <v>45934.44776578704</v>
      </c>
      <c r="B28279" s="294" t="s">
        <v>12640</v>
      </c>
    </row>
    <row r="28280">
      <c r="A28280" s="441">
        <v>45934.44777033565</v>
      </c>
      <c r="B28280" s="294" t="s">
        <v>2274</v>
      </c>
    </row>
    <row r="28281">
      <c r="A28281" s="441">
        <v>45934.44778011574</v>
      </c>
      <c r="B28281" s="294" t="s">
        <v>2450</v>
      </c>
    </row>
    <row r="28282">
      <c r="A28282" s="441">
        <v>45934.44778423611</v>
      </c>
      <c r="B28282" s="294" t="s">
        <v>2455</v>
      </c>
    </row>
    <row r="28283">
      <c r="A28283" s="441">
        <v>45934.4477880787</v>
      </c>
      <c r="B28283" s="294" t="s">
        <v>12641</v>
      </c>
    </row>
    <row r="28284">
      <c r="A28284" s="441">
        <v>45934.44779784722</v>
      </c>
      <c r="B28284" s="294" t="s">
        <v>12642</v>
      </c>
    </row>
    <row r="28285">
      <c r="A28285" s="441">
        <v>45934.44793548611</v>
      </c>
      <c r="B28285" s="294" t="s">
        <v>2342</v>
      </c>
    </row>
    <row r="28286">
      <c r="A28286" s="441">
        <v>45934.44796366898</v>
      </c>
      <c r="B28286" s="294" t="s">
        <v>12643</v>
      </c>
    </row>
    <row r="28287">
      <c r="A28287" s="441">
        <v>45934.44799305555</v>
      </c>
      <c r="B28287" s="294" t="s">
        <v>2280</v>
      </c>
    </row>
    <row r="28288">
      <c r="A28288" s="441">
        <v>45934.448004652775</v>
      </c>
      <c r="B28288" s="294" t="s">
        <v>2281</v>
      </c>
    </row>
    <row r="28289">
      <c r="A28289" s="441">
        <v>45934.44811873842</v>
      </c>
      <c r="B28289" s="294" t="s">
        <v>10102</v>
      </c>
    </row>
    <row r="28290">
      <c r="A28290" s="441">
        <v>45934.44812295139</v>
      </c>
      <c r="B28290" s="294" t="s">
        <v>2285</v>
      </c>
    </row>
    <row r="28291">
      <c r="A28291" s="441">
        <v>45934.44812894676</v>
      </c>
      <c r="B28291" s="294" t="s">
        <v>12644</v>
      </c>
    </row>
    <row r="28292">
      <c r="A28292" s="441">
        <v>45934.44813680556</v>
      </c>
      <c r="B28292" s="294" t="s">
        <v>12645</v>
      </c>
    </row>
    <row r="28293">
      <c r="A28293" s="441">
        <v>45934.451675185184</v>
      </c>
      <c r="B28293" s="294" t="s">
        <v>12646</v>
      </c>
    </row>
    <row r="28294">
      <c r="A28294" s="441">
        <v>45934.45167896991</v>
      </c>
      <c r="B28294" s="294" t="s">
        <v>2260</v>
      </c>
    </row>
    <row r="28295">
      <c r="A28295" s="441">
        <v>45934.45168224537</v>
      </c>
      <c r="B28295" s="294" t="s">
        <v>2266</v>
      </c>
    </row>
    <row r="28296">
      <c r="A28296" s="441">
        <v>45934.45168873842</v>
      </c>
      <c r="B28296" s="294" t="s">
        <v>2267</v>
      </c>
    </row>
    <row r="28297">
      <c r="A28297" s="441">
        <v>45934.45169827546</v>
      </c>
      <c r="B28297" s="294" t="s">
        <v>2264</v>
      </c>
    </row>
    <row r="28298">
      <c r="A28298" s="441">
        <v>45934.451942534724</v>
      </c>
      <c r="B28298" s="294" t="s">
        <v>12647</v>
      </c>
    </row>
    <row r="28299">
      <c r="A28299" s="441">
        <v>45934.4519453588</v>
      </c>
      <c r="B28299" s="294" t="s">
        <v>2260</v>
      </c>
    </row>
    <row r="28300">
      <c r="A28300" s="441">
        <v>45934.451948182876</v>
      </c>
      <c r="B28300" s="294" t="s">
        <v>2266</v>
      </c>
    </row>
    <row r="28301">
      <c r="A28301" s="441">
        <v>45934.45196605324</v>
      </c>
      <c r="B28301" s="294" t="s">
        <v>2267</v>
      </c>
    </row>
    <row r="28302">
      <c r="A28302" s="441">
        <v>45934.451968877314</v>
      </c>
      <c r="B28302" s="294" t="s">
        <v>2264</v>
      </c>
    </row>
    <row r="28303">
      <c r="A28303" s="441">
        <v>45934.47049108797</v>
      </c>
      <c r="B28303" s="294" t="s">
        <v>12648</v>
      </c>
    </row>
    <row r="28304">
      <c r="A28304" s="441">
        <v>45934.470501006945</v>
      </c>
      <c r="B28304" s="294" t="s">
        <v>2260</v>
      </c>
    </row>
    <row r="28305">
      <c r="A28305" s="441">
        <v>45934.4705053588</v>
      </c>
      <c r="B28305" s="294" t="s">
        <v>2266</v>
      </c>
    </row>
    <row r="28306">
      <c r="A28306" s="441">
        <v>45934.47051688658</v>
      </c>
      <c r="B28306" s="294" t="s">
        <v>2267</v>
      </c>
    </row>
    <row r="28307">
      <c r="A28307" s="441">
        <v>45934.47052023148</v>
      </c>
      <c r="B28307" s="294" t="s">
        <v>2264</v>
      </c>
    </row>
    <row r="28308">
      <c r="A28308" s="441">
        <v>45934.47242081018</v>
      </c>
      <c r="B28308" s="294" t="s">
        <v>12649</v>
      </c>
    </row>
    <row r="28309">
      <c r="A28309" s="441">
        <v>45934.47242517361</v>
      </c>
      <c r="B28309" s="294" t="s">
        <v>2260</v>
      </c>
    </row>
    <row r="28310">
      <c r="A28310" s="441">
        <v>45934.47242892361</v>
      </c>
      <c r="B28310" s="294" t="s">
        <v>2266</v>
      </c>
    </row>
    <row r="28311">
      <c r="A28311" s="441">
        <v>45934.47243366898</v>
      </c>
      <c r="B28311" s="294" t="s">
        <v>2267</v>
      </c>
    </row>
    <row r="28312">
      <c r="A28312" s="441">
        <v>45934.47243746527</v>
      </c>
      <c r="B28312" s="294" t="s">
        <v>2264</v>
      </c>
    </row>
    <row r="28313">
      <c r="A28313" s="441">
        <v>45934.5046877662</v>
      </c>
      <c r="B28313" s="294" t="s">
        <v>12650</v>
      </c>
    </row>
    <row r="28314">
      <c r="A28314" s="441">
        <v>45934.50469332176</v>
      </c>
      <c r="B28314" s="294" t="s">
        <v>2260</v>
      </c>
    </row>
    <row r="28315">
      <c r="A28315" s="441">
        <v>45934.50469773148</v>
      </c>
      <c r="B28315" s="294" t="s">
        <v>2323</v>
      </c>
    </row>
    <row r="28316">
      <c r="A28316" s="441">
        <v>45934.50470076389</v>
      </c>
      <c r="B28316" s="294" t="s">
        <v>2264</v>
      </c>
    </row>
    <row r="28317">
      <c r="A28317" s="441">
        <v>45934.506792141205</v>
      </c>
      <c r="B28317" s="294" t="s">
        <v>12651</v>
      </c>
    </row>
    <row r="28318">
      <c r="A28318" s="441">
        <v>45934.50679596065</v>
      </c>
      <c r="B28318" s="294" t="s">
        <v>2260</v>
      </c>
    </row>
    <row r="28319">
      <c r="A28319" s="441">
        <v>45934.50679969907</v>
      </c>
      <c r="B28319" s="294" t="s">
        <v>2323</v>
      </c>
    </row>
    <row r="28320">
      <c r="A28320" s="441">
        <v>45934.506804432865</v>
      </c>
      <c r="B28320" s="294" t="s">
        <v>2264</v>
      </c>
    </row>
    <row r="28321">
      <c r="A28321" s="441">
        <v>45934.506825856486</v>
      </c>
      <c r="B28321" s="294" t="s">
        <v>12652</v>
      </c>
    </row>
    <row r="28322">
      <c r="A28322" s="441">
        <v>45934.50682991898</v>
      </c>
      <c r="B28322" s="294" t="s">
        <v>2260</v>
      </c>
    </row>
    <row r="28323">
      <c r="A28323" s="441">
        <v>45934.50683395834</v>
      </c>
      <c r="B28323" s="294" t="s">
        <v>2323</v>
      </c>
    </row>
    <row r="28324">
      <c r="A28324" s="441">
        <v>45934.506837928246</v>
      </c>
      <c r="B28324" s="294" t="s">
        <v>2264</v>
      </c>
    </row>
    <row r="28325">
      <c r="A28325" s="441">
        <v>45934.52750633102</v>
      </c>
      <c r="B28325" s="294" t="s">
        <v>12653</v>
      </c>
    </row>
    <row r="28326">
      <c r="A28326" s="441">
        <v>45934.52751177084</v>
      </c>
      <c r="B28326" s="294" t="s">
        <v>2260</v>
      </c>
    </row>
    <row r="28327">
      <c r="A28327" s="441">
        <v>45934.52751480324</v>
      </c>
      <c r="B28327" s="294" t="s">
        <v>2323</v>
      </c>
    </row>
    <row r="28328">
      <c r="A28328" s="441">
        <v>45934.527517696755</v>
      </c>
      <c r="B28328" s="294" t="s">
        <v>2264</v>
      </c>
    </row>
    <row r="28329">
      <c r="A28329" s="441">
        <v>45934.52954891203</v>
      </c>
      <c r="B28329" s="294" t="s">
        <v>12654</v>
      </c>
    </row>
    <row r="28330">
      <c r="A28330" s="441">
        <v>45934.52955771991</v>
      </c>
      <c r="B28330" s="294" t="s">
        <v>2306</v>
      </c>
    </row>
    <row r="28331">
      <c r="A28331" s="441">
        <v>45934.529562094904</v>
      </c>
      <c r="B28331" s="294" t="s">
        <v>2859</v>
      </c>
    </row>
    <row r="28332">
      <c r="A28332" s="441">
        <v>45934.52956940972</v>
      </c>
      <c r="B28332" s="294" t="s">
        <v>12655</v>
      </c>
    </row>
    <row r="28333">
      <c r="A28333" s="441">
        <v>45934.52957814815</v>
      </c>
      <c r="B28333" s="294" t="s">
        <v>2306</v>
      </c>
    </row>
    <row r="28334">
      <c r="A28334" s="441">
        <v>45934.52958657408</v>
      </c>
      <c r="B28334" s="294" t="s">
        <v>10102</v>
      </c>
    </row>
    <row r="28335">
      <c r="A28335" s="441">
        <v>45934.52959721065</v>
      </c>
      <c r="B28335" s="294" t="s">
        <v>12656</v>
      </c>
    </row>
    <row r="28336">
      <c r="A28336" s="441">
        <v>45934.530952615736</v>
      </c>
      <c r="B28336" s="294" t="s">
        <v>12657</v>
      </c>
    </row>
    <row r="28337">
      <c r="A28337" s="441">
        <v>45934.53095591435</v>
      </c>
      <c r="B28337" s="294" t="s">
        <v>2274</v>
      </c>
    </row>
    <row r="28338">
      <c r="A28338" s="441">
        <v>45934.53097092593</v>
      </c>
      <c r="B28338" s="294" t="s">
        <v>2306</v>
      </c>
    </row>
    <row r="28339">
      <c r="A28339" s="441">
        <v>45934.53097359954</v>
      </c>
      <c r="B28339" s="294" t="s">
        <v>2307</v>
      </c>
    </row>
    <row r="28340">
      <c r="A28340" s="441">
        <v>45934.530976435184</v>
      </c>
      <c r="B28340" s="294" t="s">
        <v>12641</v>
      </c>
    </row>
    <row r="28341">
      <c r="A28341" s="441">
        <v>45934.53098285879</v>
      </c>
      <c r="B28341" s="294" t="s">
        <v>12642</v>
      </c>
    </row>
    <row r="28342">
      <c r="A28342" s="441">
        <v>45934.53110436343</v>
      </c>
      <c r="B28342" s="294" t="s">
        <v>2374</v>
      </c>
    </row>
    <row r="28343">
      <c r="A28343" s="441">
        <v>45934.53111696759</v>
      </c>
      <c r="B28343" s="294" t="s">
        <v>12658</v>
      </c>
    </row>
    <row r="28344">
      <c r="A28344" s="441">
        <v>45934.531143541666</v>
      </c>
      <c r="B28344" s="294" t="s">
        <v>2280</v>
      </c>
    </row>
    <row r="28345">
      <c r="A28345" s="441">
        <v>45934.531152372685</v>
      </c>
      <c r="B28345" s="294" t="s">
        <v>2281</v>
      </c>
    </row>
    <row r="28346">
      <c r="A28346" s="441">
        <v>45934.53127320602</v>
      </c>
      <c r="B28346" s="294" t="s">
        <v>10102</v>
      </c>
    </row>
    <row r="28347">
      <c r="A28347" s="441">
        <v>45934.53127697916</v>
      </c>
      <c r="B28347" s="294" t="s">
        <v>2285</v>
      </c>
    </row>
    <row r="28348">
      <c r="A28348" s="441">
        <v>45934.531281759264</v>
      </c>
      <c r="B28348" s="294" t="s">
        <v>12659</v>
      </c>
    </row>
    <row r="28349">
      <c r="A28349" s="441">
        <v>45934.53129128472</v>
      </c>
      <c r="B28349" s="294" t="s">
        <v>12660</v>
      </c>
    </row>
    <row r="28350">
      <c r="A28350" s="441">
        <v>45934.54314155092</v>
      </c>
      <c r="B28350" s="294" t="s">
        <v>12661</v>
      </c>
    </row>
    <row r="28351">
      <c r="A28351" s="441">
        <v>45934.54314577546</v>
      </c>
      <c r="B28351" s="294" t="s">
        <v>2260</v>
      </c>
    </row>
    <row r="28352">
      <c r="A28352" s="441">
        <v>45934.54314925926</v>
      </c>
      <c r="B28352" s="294" t="s">
        <v>3127</v>
      </c>
    </row>
    <row r="28353">
      <c r="A28353" s="441">
        <v>45934.5431521412</v>
      </c>
      <c r="B28353" s="294" t="s">
        <v>2264</v>
      </c>
    </row>
    <row r="28354">
      <c r="A28354" s="441">
        <v>45934.54327728009</v>
      </c>
      <c r="B28354" s="294" t="s">
        <v>12662</v>
      </c>
    </row>
    <row r="28355">
      <c r="A28355" s="441">
        <v>45934.54328116898</v>
      </c>
      <c r="B28355" s="294" t="s">
        <v>2260</v>
      </c>
    </row>
    <row r="28356">
      <c r="A28356" s="441">
        <v>45934.54328565972</v>
      </c>
      <c r="B28356" s="294" t="s">
        <v>3127</v>
      </c>
    </row>
    <row r="28357">
      <c r="A28357" s="441">
        <v>45934.54329025463</v>
      </c>
      <c r="B28357" s="294" t="s">
        <v>2264</v>
      </c>
    </row>
    <row r="28358">
      <c r="A28358" s="441">
        <v>45934.5554111574</v>
      </c>
      <c r="B28358" s="294" t="s">
        <v>12663</v>
      </c>
    </row>
    <row r="28359">
      <c r="A28359" s="441">
        <v>45934.55541523148</v>
      </c>
      <c r="B28359" s="294" t="s">
        <v>2260</v>
      </c>
    </row>
    <row r="28360">
      <c r="A28360" s="441">
        <v>45934.55541984954</v>
      </c>
      <c r="B28360" s="294" t="s">
        <v>2266</v>
      </c>
    </row>
    <row r="28361">
      <c r="A28361" s="441">
        <v>45934.55542554398</v>
      </c>
      <c r="B28361" s="294" t="s">
        <v>2267</v>
      </c>
    </row>
    <row r="28362">
      <c r="A28362" s="441">
        <v>45934.55544146991</v>
      </c>
      <c r="B28362" s="294" t="s">
        <v>2264</v>
      </c>
    </row>
    <row r="28363">
      <c r="A28363" s="441">
        <v>45934.579352615736</v>
      </c>
      <c r="B28363" s="294" t="s">
        <v>12664</v>
      </c>
    </row>
    <row r="28364">
      <c r="A28364" s="441">
        <v>45934.579358206014</v>
      </c>
      <c r="B28364" s="294" t="s">
        <v>2260</v>
      </c>
    </row>
    <row r="28365">
      <c r="A28365" s="441">
        <v>45934.5793662963</v>
      </c>
      <c r="B28365" s="294" t="s">
        <v>2266</v>
      </c>
    </row>
    <row r="28366">
      <c r="A28366" s="441">
        <v>45934.579383206015</v>
      </c>
      <c r="B28366" s="294" t="s">
        <v>2267</v>
      </c>
    </row>
    <row r="28367">
      <c r="A28367" s="441">
        <v>45934.57940050926</v>
      </c>
      <c r="B28367" s="294" t="s">
        <v>2264</v>
      </c>
    </row>
    <row r="28368">
      <c r="A28368" s="441">
        <v>45934.69262778935</v>
      </c>
      <c r="B28368" s="294" t="s">
        <v>12665</v>
      </c>
    </row>
    <row r="28369">
      <c r="A28369" s="441">
        <v>45934.69263244213</v>
      </c>
      <c r="B28369" s="294" t="s">
        <v>2260</v>
      </c>
    </row>
    <row r="28370">
      <c r="A28370" s="441">
        <v>45934.69263575232</v>
      </c>
      <c r="B28370" s="294" t="s">
        <v>3127</v>
      </c>
    </row>
    <row r="28371">
      <c r="A28371" s="441">
        <v>45934.69263878472</v>
      </c>
      <c r="B28371" s="294" t="s">
        <v>2264</v>
      </c>
    </row>
    <row r="28372">
      <c r="A28372" s="441">
        <v>45934.715765914356</v>
      </c>
      <c r="B28372" s="294" t="s">
        <v>12666</v>
      </c>
    </row>
    <row r="28373">
      <c r="A28373" s="441">
        <v>45934.71577142361</v>
      </c>
      <c r="B28373" s="294" t="s">
        <v>2260</v>
      </c>
    </row>
    <row r="28374">
      <c r="A28374" s="441">
        <v>45934.71577513889</v>
      </c>
      <c r="B28374" s="294" t="s">
        <v>2266</v>
      </c>
    </row>
    <row r="28375">
      <c r="A28375" s="441">
        <v>45934.71578116898</v>
      </c>
      <c r="B28375" s="294" t="s">
        <v>2267</v>
      </c>
    </row>
    <row r="28376">
      <c r="A28376" s="441">
        <v>45934.71579277777</v>
      </c>
      <c r="B28376" s="294" t="s">
        <v>2264</v>
      </c>
    </row>
    <row r="28377">
      <c r="A28377" s="441">
        <v>45934.718261076385</v>
      </c>
      <c r="B28377" s="294" t="s">
        <v>12667</v>
      </c>
    </row>
    <row r="28378">
      <c r="A28378" s="441">
        <v>45934.71826516204</v>
      </c>
      <c r="B28378" s="294" t="s">
        <v>2260</v>
      </c>
    </row>
    <row r="28379">
      <c r="A28379" s="441">
        <v>45934.718268125</v>
      </c>
      <c r="B28379" s="294" t="s">
        <v>2266</v>
      </c>
    </row>
    <row r="28380">
      <c r="A28380" s="441">
        <v>45934.71828190972</v>
      </c>
      <c r="B28380" s="294" t="s">
        <v>2267</v>
      </c>
    </row>
    <row r="28381">
      <c r="A28381" s="441">
        <v>45934.718284999995</v>
      </c>
      <c r="B28381" s="294" t="s">
        <v>2264</v>
      </c>
    </row>
    <row r="28382">
      <c r="A28382" s="441">
        <v>45934.7209242824</v>
      </c>
      <c r="B28382" s="294" t="s">
        <v>12668</v>
      </c>
    </row>
    <row r="28383">
      <c r="A28383" s="441">
        <v>45934.7209291551</v>
      </c>
      <c r="B28383" s="294" t="s">
        <v>2260</v>
      </c>
    </row>
    <row r="28384">
      <c r="A28384" s="441">
        <v>45934.720933958335</v>
      </c>
      <c r="B28384" s="294" t="s">
        <v>2266</v>
      </c>
    </row>
    <row r="28385">
      <c r="A28385" s="441">
        <v>45934.72093891204</v>
      </c>
      <c r="B28385" s="294" t="s">
        <v>2267</v>
      </c>
    </row>
    <row r="28386">
      <c r="A28386" s="441">
        <v>45934.72094752315</v>
      </c>
      <c r="B28386" s="294" t="s">
        <v>2264</v>
      </c>
    </row>
    <row r="28387">
      <c r="A28387" s="441">
        <v>45934.72222163195</v>
      </c>
      <c r="B28387" s="294" t="s">
        <v>12669</v>
      </c>
    </row>
    <row r="28388">
      <c r="A28388" s="441">
        <v>45934.72222835648</v>
      </c>
      <c r="B28388" s="294" t="s">
        <v>2260</v>
      </c>
    </row>
    <row r="28389">
      <c r="A28389" s="441">
        <v>45934.722235995374</v>
      </c>
      <c r="B28389" s="294" t="s">
        <v>2266</v>
      </c>
    </row>
    <row r="28390">
      <c r="A28390" s="441">
        <v>45934.72224644676</v>
      </c>
      <c r="B28390" s="294" t="s">
        <v>12670</v>
      </c>
    </row>
    <row r="28391">
      <c r="A28391" s="441">
        <v>45934.72224766204</v>
      </c>
      <c r="B28391" s="294" t="s">
        <v>2267</v>
      </c>
    </row>
    <row r="28392">
      <c r="A28392" s="441">
        <v>45934.72225274306</v>
      </c>
      <c r="B28392" s="294" t="s">
        <v>2260</v>
      </c>
    </row>
    <row r="28393">
      <c r="A28393" s="441">
        <v>45934.72225456018</v>
      </c>
      <c r="B28393" s="294" t="s">
        <v>2264</v>
      </c>
    </row>
    <row r="28394">
      <c r="A28394" s="441">
        <v>45934.72225881944</v>
      </c>
      <c r="B28394" s="294" t="s">
        <v>2266</v>
      </c>
    </row>
    <row r="28395">
      <c r="A28395" s="441">
        <v>45934.7222659375</v>
      </c>
      <c r="B28395" s="294" t="s">
        <v>12671</v>
      </c>
    </row>
    <row r="28396">
      <c r="A28396" s="441">
        <v>45934.722271875</v>
      </c>
      <c r="B28396" s="294" t="s">
        <v>2260</v>
      </c>
    </row>
    <row r="28397">
      <c r="A28397" s="441">
        <v>45934.72227053241</v>
      </c>
      <c r="B28397" s="294" t="s">
        <v>2267</v>
      </c>
    </row>
    <row r="28398">
      <c r="A28398" s="441">
        <v>45934.72227925926</v>
      </c>
      <c r="B28398" s="294" t="s">
        <v>2266</v>
      </c>
    </row>
    <row r="28399">
      <c r="A28399" s="441">
        <v>45934.72228078704</v>
      </c>
      <c r="B28399" s="294" t="s">
        <v>2264</v>
      </c>
    </row>
    <row r="28400">
      <c r="A28400" s="441">
        <v>45934.722286539356</v>
      </c>
      <c r="B28400" s="294" t="s">
        <v>12672</v>
      </c>
    </row>
    <row r="28401">
      <c r="A28401" s="441">
        <v>45934.722286689816</v>
      </c>
      <c r="B28401" s="294" t="s">
        <v>2267</v>
      </c>
    </row>
    <row r="28402">
      <c r="A28402" s="441">
        <v>45934.7222928125</v>
      </c>
      <c r="B28402" s="294" t="s">
        <v>2264</v>
      </c>
    </row>
    <row r="28403">
      <c r="A28403" s="441">
        <v>45934.722301030095</v>
      </c>
      <c r="B28403" s="294" t="s">
        <v>2260</v>
      </c>
    </row>
    <row r="28404">
      <c r="A28404" s="441">
        <v>45934.72230439815</v>
      </c>
      <c r="B28404" s="294" t="s">
        <v>2266</v>
      </c>
    </row>
    <row r="28405">
      <c r="A28405" s="441">
        <v>45934.72230699074</v>
      </c>
      <c r="B28405" s="294" t="s">
        <v>12673</v>
      </c>
    </row>
    <row r="28406">
      <c r="A28406" s="441">
        <v>45934.72230824074</v>
      </c>
      <c r="B28406" s="294" t="s">
        <v>2267</v>
      </c>
    </row>
    <row r="28407">
      <c r="A28407" s="441">
        <v>45934.72231247685</v>
      </c>
      <c r="B28407" s="294" t="s">
        <v>2264</v>
      </c>
    </row>
    <row r="28408">
      <c r="A28408" s="441">
        <v>45934.722313969905</v>
      </c>
      <c r="B28408" s="294" t="s">
        <v>2260</v>
      </c>
    </row>
    <row r="28409">
      <c r="A28409" s="441">
        <v>45934.72231733796</v>
      </c>
      <c r="B28409" s="294" t="s">
        <v>2266</v>
      </c>
    </row>
    <row r="28410">
      <c r="A28410" s="441">
        <v>45934.72232180556</v>
      </c>
      <c r="B28410" s="294" t="s">
        <v>2267</v>
      </c>
    </row>
    <row r="28411">
      <c r="A28411" s="441">
        <v>45934.722327951386</v>
      </c>
      <c r="B28411" s="294" t="s">
        <v>2264</v>
      </c>
    </row>
    <row r="28412">
      <c r="A28412" s="441">
        <v>45934.72233641204</v>
      </c>
      <c r="B28412" s="294" t="s">
        <v>12674</v>
      </c>
    </row>
    <row r="28413">
      <c r="A28413" s="441">
        <v>45934.72234068287</v>
      </c>
      <c r="B28413" s="294" t="s">
        <v>2260</v>
      </c>
    </row>
    <row r="28414">
      <c r="A28414" s="441">
        <v>45934.722344317124</v>
      </c>
      <c r="B28414" s="294" t="s">
        <v>2266</v>
      </c>
    </row>
    <row r="28415">
      <c r="A28415" s="441">
        <v>45934.7223503125</v>
      </c>
      <c r="B28415" s="294" t="s">
        <v>2267</v>
      </c>
    </row>
    <row r="28416">
      <c r="A28416" s="441">
        <v>45934.72235458333</v>
      </c>
      <c r="B28416" s="294" t="s">
        <v>2264</v>
      </c>
    </row>
    <row r="28417">
      <c r="A28417" s="441">
        <v>45934.723055995375</v>
      </c>
      <c r="B28417" s="294" t="s">
        <v>12675</v>
      </c>
    </row>
    <row r="28418">
      <c r="A28418" s="441">
        <v>45934.72306131944</v>
      </c>
      <c r="B28418" s="294" t="s">
        <v>2260</v>
      </c>
    </row>
    <row r="28419">
      <c r="A28419" s="441">
        <v>45934.723067280094</v>
      </c>
      <c r="B28419" s="294" t="s">
        <v>2266</v>
      </c>
    </row>
    <row r="28420">
      <c r="A28420" s="441">
        <v>45934.72307304398</v>
      </c>
      <c r="B28420" s="294" t="s">
        <v>2267</v>
      </c>
    </row>
    <row r="28421">
      <c r="A28421" s="441">
        <v>45934.72307767361</v>
      </c>
      <c r="B28421" s="294" t="s">
        <v>2264</v>
      </c>
    </row>
    <row r="28422">
      <c r="A28422" s="441">
        <v>45934.72388377315</v>
      </c>
      <c r="B28422" s="294" t="s">
        <v>12676</v>
      </c>
    </row>
    <row r="28423">
      <c r="A28423" s="441">
        <v>45934.72389248843</v>
      </c>
      <c r="B28423" s="294" t="s">
        <v>2260</v>
      </c>
    </row>
    <row r="28424">
      <c r="A28424" s="441">
        <v>45934.72389681713</v>
      </c>
      <c r="B28424" s="294" t="s">
        <v>2266</v>
      </c>
    </row>
    <row r="28425">
      <c r="A28425" s="441">
        <v>45934.72390168982</v>
      </c>
      <c r="B28425" s="294" t="s">
        <v>2267</v>
      </c>
    </row>
    <row r="28426">
      <c r="A28426" s="441">
        <v>45934.72390589121</v>
      </c>
      <c r="B28426" s="294" t="s">
        <v>2264</v>
      </c>
    </row>
    <row r="28427">
      <c r="A28427" s="441">
        <v>45934.73152421296</v>
      </c>
      <c r="B28427" s="294" t="s">
        <v>12677</v>
      </c>
    </row>
    <row r="28428">
      <c r="A28428" s="441">
        <v>45934.731527916665</v>
      </c>
      <c r="B28428" s="294" t="s">
        <v>2260</v>
      </c>
    </row>
    <row r="28429">
      <c r="A28429" s="441">
        <v>45934.73153131944</v>
      </c>
      <c r="B28429" s="294" t="s">
        <v>2266</v>
      </c>
    </row>
    <row r="28430">
      <c r="A28430" s="441">
        <v>45934.73153517361</v>
      </c>
      <c r="B28430" s="294" t="s">
        <v>2267</v>
      </c>
    </row>
    <row r="28431">
      <c r="A28431" s="441">
        <v>45934.731548055555</v>
      </c>
      <c r="B28431" s="294" t="s">
        <v>2264</v>
      </c>
    </row>
    <row r="28432">
      <c r="A28432" s="441">
        <v>45934.73160032407</v>
      </c>
      <c r="B28432" s="294" t="s">
        <v>12678</v>
      </c>
    </row>
    <row r="28433">
      <c r="A28433" s="441">
        <v>45934.73160396991</v>
      </c>
      <c r="B28433" s="294" t="s">
        <v>2260</v>
      </c>
    </row>
    <row r="28434">
      <c r="A28434" s="441">
        <v>45934.731607071764</v>
      </c>
      <c r="B28434" s="294" t="s">
        <v>2266</v>
      </c>
    </row>
    <row r="28435">
      <c r="A28435" s="441">
        <v>45934.73161296296</v>
      </c>
      <c r="B28435" s="294" t="s">
        <v>2267</v>
      </c>
    </row>
    <row r="28436">
      <c r="A28436" s="441">
        <v>45934.73161724537</v>
      </c>
      <c r="B28436" s="294" t="s">
        <v>2264</v>
      </c>
    </row>
    <row r="28437">
      <c r="A28437" s="441">
        <v>45934.75833769676</v>
      </c>
      <c r="B28437" s="294" t="s">
        <v>12679</v>
      </c>
    </row>
    <row r="28438">
      <c r="A28438" s="441">
        <v>45934.75834114583</v>
      </c>
      <c r="B28438" s="294" t="s">
        <v>2260</v>
      </c>
    </row>
    <row r="28439">
      <c r="A28439" s="441">
        <v>45934.75834428241</v>
      </c>
      <c r="B28439" s="294" t="s">
        <v>2266</v>
      </c>
    </row>
    <row r="28440">
      <c r="A28440" s="441">
        <v>45934.75836019676</v>
      </c>
      <c r="B28440" s="294" t="s">
        <v>2267</v>
      </c>
    </row>
    <row r="28441">
      <c r="A28441" s="441">
        <v>45934.75836866898</v>
      </c>
      <c r="B28441" s="294" t="s">
        <v>2264</v>
      </c>
    </row>
    <row r="28442">
      <c r="A28442" s="441">
        <v>45934.75837758102</v>
      </c>
      <c r="B28442" s="294" t="s">
        <v>10116</v>
      </c>
    </row>
    <row r="28443">
      <c r="A28443" s="441">
        <v>45934.75838516204</v>
      </c>
      <c r="B28443" s="294" t="s">
        <v>10102</v>
      </c>
    </row>
    <row r="28444">
      <c r="A28444" s="441">
        <v>45934.758389027775</v>
      </c>
      <c r="B28444" s="294" t="s">
        <v>10117</v>
      </c>
    </row>
    <row r="28445">
      <c r="A28445" s="441">
        <v>45934.82559652778</v>
      </c>
      <c r="B28445" s="294" t="s">
        <v>12680</v>
      </c>
    </row>
    <row r="28446">
      <c r="A28446" s="441">
        <v>45934.8256053125</v>
      </c>
      <c r="B28446" s="294" t="s">
        <v>4045</v>
      </c>
    </row>
    <row r="28447">
      <c r="A28447" s="441">
        <v>45934.825609050924</v>
      </c>
      <c r="B28447" s="294" t="s">
        <v>4046</v>
      </c>
    </row>
    <row r="28448">
      <c r="A28448" s="441">
        <v>45934.825626238424</v>
      </c>
      <c r="B28448" s="294" t="s">
        <v>12681</v>
      </c>
    </row>
    <row r="28449">
      <c r="A28449" s="441">
        <v>45934.82563582176</v>
      </c>
      <c r="B28449" s="294" t="s">
        <v>4045</v>
      </c>
    </row>
    <row r="28450">
      <c r="A28450" s="441">
        <v>45934.82565347222</v>
      </c>
      <c r="B28450" s="294" t="s">
        <v>10102</v>
      </c>
    </row>
    <row r="28451">
      <c r="A28451" s="441">
        <v>45934.82566361111</v>
      </c>
      <c r="B28451" s="294" t="s">
        <v>12682</v>
      </c>
    </row>
    <row r="28452">
      <c r="A28452" s="441">
        <v>45934.82638383102</v>
      </c>
      <c r="B28452" s="294" t="s">
        <v>12683</v>
      </c>
    </row>
    <row r="28453">
      <c r="A28453" s="441">
        <v>45934.82640225695</v>
      </c>
      <c r="B28453" s="294" t="s">
        <v>2274</v>
      </c>
    </row>
    <row r="28454">
      <c r="A28454" s="441">
        <v>45934.82641138889</v>
      </c>
      <c r="B28454" s="294" t="s">
        <v>4045</v>
      </c>
    </row>
    <row r="28455">
      <c r="A28455" s="441">
        <v>45934.82642170139</v>
      </c>
      <c r="B28455" s="294" t="s">
        <v>4050</v>
      </c>
    </row>
    <row r="28456">
      <c r="A28456" s="441">
        <v>45934.82642570602</v>
      </c>
      <c r="B28456" s="294" t="s">
        <v>12641</v>
      </c>
    </row>
    <row r="28457">
      <c r="A28457" s="441">
        <v>45934.82644109953</v>
      </c>
      <c r="B28457" s="294" t="s">
        <v>12642</v>
      </c>
    </row>
    <row r="28458">
      <c r="A28458" s="441">
        <v>45934.82675090278</v>
      </c>
      <c r="B28458" s="294" t="s">
        <v>12684</v>
      </c>
    </row>
    <row r="28459">
      <c r="A28459" s="441">
        <v>45934.82675385417</v>
      </c>
      <c r="B28459" s="294" t="s">
        <v>2260</v>
      </c>
    </row>
    <row r="28460">
      <c r="A28460" s="441">
        <v>45934.82675719907</v>
      </c>
      <c r="B28460" s="294" t="s">
        <v>4026</v>
      </c>
    </row>
    <row r="28461">
      <c r="A28461" s="441">
        <v>45934.82676009259</v>
      </c>
      <c r="B28461" s="294" t="s">
        <v>2264</v>
      </c>
    </row>
    <row r="28462">
      <c r="A28462" s="441">
        <v>45934.82688731482</v>
      </c>
      <c r="B28462" s="294" t="s">
        <v>2342</v>
      </c>
    </row>
    <row r="28463">
      <c r="A28463" s="441">
        <v>45934.82690922453</v>
      </c>
      <c r="B28463" s="294" t="s">
        <v>12685</v>
      </c>
    </row>
    <row r="28464">
      <c r="A28464" s="441">
        <v>45934.82700152778</v>
      </c>
      <c r="B28464" s="294" t="s">
        <v>2280</v>
      </c>
    </row>
    <row r="28465">
      <c r="A28465" s="441">
        <v>45934.82701471065</v>
      </c>
      <c r="B28465" s="294" t="s">
        <v>2281</v>
      </c>
    </row>
    <row r="28466">
      <c r="A28466" s="441">
        <v>45934.82763600694</v>
      </c>
      <c r="B28466" s="294" t="s">
        <v>10102</v>
      </c>
    </row>
    <row r="28467">
      <c r="A28467" s="441">
        <v>45934.82764028935</v>
      </c>
      <c r="B28467" s="294" t="s">
        <v>2285</v>
      </c>
    </row>
    <row r="28468">
      <c r="A28468" s="441">
        <v>45934.82764783565</v>
      </c>
      <c r="B28468" s="294" t="s">
        <v>12686</v>
      </c>
    </row>
    <row r="28469">
      <c r="A28469" s="441">
        <v>45934.827658298615</v>
      </c>
      <c r="B28469" s="294" t="s">
        <v>12687</v>
      </c>
    </row>
    <row r="28470">
      <c r="A28470" s="441">
        <v>45934.85406570602</v>
      </c>
      <c r="B28470" s="294" t="s">
        <v>12688</v>
      </c>
    </row>
    <row r="28471">
      <c r="A28471" s="441">
        <v>45934.85406945602</v>
      </c>
      <c r="B28471" s="294" t="s">
        <v>2260</v>
      </c>
    </row>
    <row r="28472">
      <c r="A28472" s="441">
        <v>45934.85407310185</v>
      </c>
      <c r="B28472" s="294" t="s">
        <v>2414</v>
      </c>
    </row>
    <row r="28473">
      <c r="A28473" s="441">
        <v>45934.85408790509</v>
      </c>
      <c r="B28473" s="294" t="s">
        <v>2264</v>
      </c>
    </row>
    <row r="28474">
      <c r="A28474" s="441">
        <v>45934.890110057866</v>
      </c>
      <c r="B28474" s="294" t="s">
        <v>12689</v>
      </c>
    </row>
    <row r="28475">
      <c r="A28475" s="441">
        <v>45934.890115567134</v>
      </c>
      <c r="B28475" s="294" t="s">
        <v>2260</v>
      </c>
    </row>
    <row r="28476">
      <c r="A28476" s="441">
        <v>45934.890120208336</v>
      </c>
      <c r="B28476" s="294" t="s">
        <v>9153</v>
      </c>
    </row>
    <row r="28477">
      <c r="A28477" s="441">
        <v>45934.890124074074</v>
      </c>
      <c r="B28477" s="294" t="s">
        <v>2264</v>
      </c>
    </row>
    <row r="28478">
      <c r="A28478" s="441">
        <v>45934.890515266205</v>
      </c>
      <c r="B28478" s="294" t="s">
        <v>12690</v>
      </c>
    </row>
    <row r="28479">
      <c r="A28479" s="441">
        <v>45934.89052059028</v>
      </c>
      <c r="B28479" s="294" t="s">
        <v>2260</v>
      </c>
    </row>
    <row r="28480">
      <c r="A28480" s="441">
        <v>45934.8905255787</v>
      </c>
      <c r="B28480" s="294" t="s">
        <v>9153</v>
      </c>
    </row>
    <row r="28481">
      <c r="A28481" s="441">
        <v>45934.89053068287</v>
      </c>
      <c r="B28481" s="294" t="s">
        <v>2264</v>
      </c>
    </row>
    <row r="28482">
      <c r="A28482" s="441">
        <v>45934.9640027662</v>
      </c>
      <c r="B28482" s="294" t="s">
        <v>12691</v>
      </c>
    </row>
    <row r="28483">
      <c r="A28483" s="441">
        <v>45934.964008055555</v>
      </c>
      <c r="B28483" s="294" t="s">
        <v>2260</v>
      </c>
    </row>
    <row r="28484">
      <c r="A28484" s="441">
        <v>45934.96401082176</v>
      </c>
      <c r="B28484" s="294" t="s">
        <v>2414</v>
      </c>
    </row>
    <row r="28485">
      <c r="A28485" s="441">
        <v>45934.96401326389</v>
      </c>
      <c r="B28485" s="294" t="s">
        <v>2264</v>
      </c>
    </row>
    <row r="28486">
      <c r="A28486" s="441">
        <v>45934.96420835648</v>
      </c>
      <c r="B28486" s="294" t="s">
        <v>12692</v>
      </c>
    </row>
    <row r="28487">
      <c r="A28487" s="441">
        <v>45934.96421236111</v>
      </c>
      <c r="B28487" s="294" t="s">
        <v>2260</v>
      </c>
    </row>
    <row r="28488">
      <c r="A28488" s="441">
        <v>45934.964216249995</v>
      </c>
      <c r="B28488" s="294" t="s">
        <v>2414</v>
      </c>
    </row>
    <row r="28489">
      <c r="A28489" s="441">
        <v>45934.96422009259</v>
      </c>
      <c r="B28489" s="294" t="s">
        <v>2264</v>
      </c>
    </row>
    <row r="28490">
      <c r="A28490" s="441">
        <v>45935.25718030093</v>
      </c>
      <c r="B28490" s="294" t="s">
        <v>12693</v>
      </c>
    </row>
    <row r="28491">
      <c r="A28491" s="441">
        <v>45935.25720516204</v>
      </c>
      <c r="B28491" s="294" t="s">
        <v>12694</v>
      </c>
    </row>
    <row r="28492">
      <c r="A28492" s="441">
        <v>45935.25722144676</v>
      </c>
      <c r="B28492" s="294" t="s">
        <v>10102</v>
      </c>
    </row>
    <row r="28493">
      <c r="A28493" s="441">
        <v>45935.36579157408</v>
      </c>
      <c r="B28493" s="294" t="s">
        <v>12695</v>
      </c>
    </row>
    <row r="28494">
      <c r="A28494" s="441">
        <v>45935.36580143518</v>
      </c>
      <c r="B28494" s="294" t="s">
        <v>2603</v>
      </c>
    </row>
    <row r="28495">
      <c r="A28495" s="441">
        <v>45935.365805995374</v>
      </c>
      <c r="B28495" s="294" t="s">
        <v>2398</v>
      </c>
    </row>
    <row r="28496">
      <c r="A28496" s="441">
        <v>45935.36582491898</v>
      </c>
      <c r="B28496" s="294" t="s">
        <v>2399</v>
      </c>
    </row>
    <row r="28497">
      <c r="A28497" s="441">
        <v>45935.365834826385</v>
      </c>
      <c r="B28497" s="294" t="s">
        <v>2603</v>
      </c>
    </row>
    <row r="28498">
      <c r="A28498" s="441">
        <v>45935.365844479165</v>
      </c>
      <c r="B28498" s="294" t="s">
        <v>10102</v>
      </c>
    </row>
    <row r="28499">
      <c r="A28499" s="441">
        <v>45935.36586520833</v>
      </c>
      <c r="B28499" s="294" t="s">
        <v>12696</v>
      </c>
    </row>
    <row r="28500">
      <c r="A28500" s="441">
        <v>45935.366203171296</v>
      </c>
      <c r="B28500" s="294" t="s">
        <v>12697</v>
      </c>
    </row>
    <row r="28501">
      <c r="A28501" s="441">
        <v>45935.36621074074</v>
      </c>
      <c r="B28501" s="294" t="s">
        <v>9711</v>
      </c>
    </row>
    <row r="28502">
      <c r="A28502" s="441">
        <v>45935.366214548616</v>
      </c>
      <c r="B28502" s="294" t="s">
        <v>2398</v>
      </c>
    </row>
    <row r="28503">
      <c r="A28503" s="441">
        <v>45935.366224004625</v>
      </c>
      <c r="B28503" s="294" t="s">
        <v>2399</v>
      </c>
    </row>
    <row r="28504">
      <c r="A28504" s="441">
        <v>45935.366231875</v>
      </c>
      <c r="B28504" s="294" t="s">
        <v>9711</v>
      </c>
    </row>
    <row r="28505">
      <c r="A28505" s="441">
        <v>45935.3662396875</v>
      </c>
      <c r="B28505" s="294" t="s">
        <v>10102</v>
      </c>
    </row>
    <row r="28506">
      <c r="A28506" s="441">
        <v>45935.36625327547</v>
      </c>
      <c r="B28506" s="294" t="s">
        <v>12698</v>
      </c>
    </row>
    <row r="28507">
      <c r="A28507" s="441">
        <v>45935.36662583333</v>
      </c>
      <c r="B28507" s="294" t="s">
        <v>12699</v>
      </c>
    </row>
    <row r="28508">
      <c r="A28508" s="441">
        <v>45935.366633136575</v>
      </c>
      <c r="B28508" s="294" t="s">
        <v>2622</v>
      </c>
    </row>
    <row r="28509">
      <c r="A28509" s="441">
        <v>45935.3666364699</v>
      </c>
      <c r="B28509" s="294" t="s">
        <v>2398</v>
      </c>
    </row>
    <row r="28510">
      <c r="A28510" s="441">
        <v>45935.36664841435</v>
      </c>
      <c r="B28510" s="294" t="s">
        <v>2399</v>
      </c>
    </row>
    <row r="28511">
      <c r="A28511" s="441">
        <v>45935.36665732639</v>
      </c>
      <c r="B28511" s="294" t="s">
        <v>2622</v>
      </c>
    </row>
    <row r="28512">
      <c r="A28512" s="441">
        <v>45935.36666263889</v>
      </c>
      <c r="B28512" s="294" t="s">
        <v>10102</v>
      </c>
    </row>
    <row r="28513">
      <c r="A28513" s="441">
        <v>45935.36667528935</v>
      </c>
      <c r="B28513" s="294" t="s">
        <v>12700</v>
      </c>
    </row>
    <row r="28514">
      <c r="A28514" s="441">
        <v>45935.36691373843</v>
      </c>
      <c r="B28514" s="294" t="s">
        <v>12701</v>
      </c>
    </row>
    <row r="28515">
      <c r="A28515" s="441">
        <v>45935.36691744213</v>
      </c>
      <c r="B28515" s="294" t="s">
        <v>2274</v>
      </c>
    </row>
    <row r="28516">
      <c r="A28516" s="441">
        <v>45935.36692579861</v>
      </c>
      <c r="B28516" s="294" t="s">
        <v>2622</v>
      </c>
    </row>
    <row r="28517">
      <c r="A28517" s="441">
        <v>45935.36692891204</v>
      </c>
      <c r="B28517" s="294" t="s">
        <v>2641</v>
      </c>
    </row>
    <row r="28518">
      <c r="A28518" s="441">
        <v>45935.36693222223</v>
      </c>
      <c r="B28518" s="294" t="s">
        <v>12641</v>
      </c>
    </row>
    <row r="28519">
      <c r="A28519" s="441">
        <v>45935.3669565625</v>
      </c>
      <c r="B28519" s="294" t="s">
        <v>12642</v>
      </c>
    </row>
    <row r="28520">
      <c r="A28520" s="441">
        <v>45935.36715127315</v>
      </c>
      <c r="B28520" s="294" t="s">
        <v>2278</v>
      </c>
    </row>
    <row r="28521">
      <c r="A28521" s="441">
        <v>45935.367167812496</v>
      </c>
      <c r="B28521" s="294" t="s">
        <v>12702</v>
      </c>
    </row>
    <row r="28522">
      <c r="A28522" s="441">
        <v>45935.367201851855</v>
      </c>
      <c r="B28522" s="294" t="s">
        <v>12703</v>
      </c>
    </row>
    <row r="28523">
      <c r="A28523" s="441">
        <v>45935.3672025</v>
      </c>
      <c r="B28523" s="294" t="s">
        <v>12704</v>
      </c>
    </row>
    <row r="28524">
      <c r="A28524" s="441">
        <v>45935.3672055787</v>
      </c>
      <c r="B28524" s="294" t="s">
        <v>2274</v>
      </c>
    </row>
    <row r="28525">
      <c r="A28525" s="441">
        <v>45935.36720659722</v>
      </c>
      <c r="B28525" s="294" t="s">
        <v>2280</v>
      </c>
    </row>
    <row r="28526">
      <c r="A28526" s="441">
        <v>45935.36721123842</v>
      </c>
      <c r="B28526" s="294" t="s">
        <v>2577</v>
      </c>
    </row>
    <row r="28527">
      <c r="A28527" s="441">
        <v>45935.36722774306</v>
      </c>
      <c r="B28527" s="294" t="s">
        <v>2281</v>
      </c>
    </row>
    <row r="28528">
      <c r="A28528" s="441">
        <v>45935.36722969907</v>
      </c>
      <c r="B28528" s="294" t="s">
        <v>2603</v>
      </c>
    </row>
    <row r="28529">
      <c r="A28529" s="441">
        <v>45935.36723063658</v>
      </c>
      <c r="B28529" s="294" t="s">
        <v>2398</v>
      </c>
    </row>
    <row r="28530">
      <c r="A28530" s="441">
        <v>45935.36723392361</v>
      </c>
      <c r="B28530" s="294" t="s">
        <v>2615</v>
      </c>
    </row>
    <row r="28531">
      <c r="A28531" s="441">
        <v>45935.367237858794</v>
      </c>
      <c r="B28531" s="294" t="s">
        <v>2399</v>
      </c>
    </row>
    <row r="28532">
      <c r="A28532" s="441">
        <v>45935.36723894676</v>
      </c>
      <c r="B28532" s="294" t="s">
        <v>12641</v>
      </c>
    </row>
    <row r="28533">
      <c r="A28533" s="441">
        <v>45935.36724231482</v>
      </c>
      <c r="B28533" s="294" t="s">
        <v>12642</v>
      </c>
    </row>
    <row r="28534">
      <c r="A28534" s="441">
        <v>45935.367246458336</v>
      </c>
      <c r="B28534" s="294" t="s">
        <v>2577</v>
      </c>
    </row>
    <row r="28535">
      <c r="A28535" s="441">
        <v>45935.3672533912</v>
      </c>
      <c r="B28535" s="294" t="s">
        <v>10102</v>
      </c>
    </row>
    <row r="28536">
      <c r="A28536" s="441">
        <v>45935.36726824074</v>
      </c>
      <c r="B28536" s="294" t="s">
        <v>12705</v>
      </c>
    </row>
    <row r="28537">
      <c r="A28537" s="441">
        <v>45935.367372962966</v>
      </c>
      <c r="B28537" s="294" t="s">
        <v>2278</v>
      </c>
    </row>
    <row r="28538">
      <c r="A28538" s="441">
        <v>45935.36738914352</v>
      </c>
      <c r="B28538" s="294" t="s">
        <v>12706</v>
      </c>
    </row>
    <row r="28539">
      <c r="A28539" s="441">
        <v>45935.367419849536</v>
      </c>
      <c r="B28539" s="294" t="s">
        <v>2280</v>
      </c>
    </row>
    <row r="28540">
      <c r="A28540" s="441">
        <v>45935.367445185184</v>
      </c>
      <c r="B28540" s="294" t="s">
        <v>2281</v>
      </c>
    </row>
    <row r="28541">
      <c r="A28541" s="441">
        <v>45935.367490868055</v>
      </c>
      <c r="B28541" s="294" t="s">
        <v>10102</v>
      </c>
    </row>
    <row r="28542">
      <c r="A28542" s="441">
        <v>45935.36749693287</v>
      </c>
      <c r="B28542" s="294" t="s">
        <v>2285</v>
      </c>
    </row>
    <row r="28543">
      <c r="A28543" s="441">
        <v>45935.36750390046</v>
      </c>
      <c r="B28543" s="294" t="s">
        <v>12707</v>
      </c>
    </row>
    <row r="28544">
      <c r="A28544" s="441">
        <v>45935.36751134259</v>
      </c>
      <c r="B28544" s="294" t="s">
        <v>12708</v>
      </c>
    </row>
    <row r="28545">
      <c r="A28545" s="441">
        <v>45935.36755678241</v>
      </c>
      <c r="B28545" s="294" t="s">
        <v>10102</v>
      </c>
    </row>
    <row r="28546">
      <c r="A28546" s="441">
        <v>45935.36755944444</v>
      </c>
      <c r="B28546" s="294" t="s">
        <v>12709</v>
      </c>
    </row>
    <row r="28547">
      <c r="A28547" s="441">
        <v>45935.36755983796</v>
      </c>
      <c r="B28547" s="294" t="s">
        <v>2285</v>
      </c>
    </row>
    <row r="28548">
      <c r="A28548" s="441">
        <v>45935.367564016204</v>
      </c>
      <c r="B28548" s="294" t="s">
        <v>2274</v>
      </c>
    </row>
    <row r="28549">
      <c r="A28549" s="441">
        <v>45935.36756613426</v>
      </c>
      <c r="B28549" s="294" t="s">
        <v>12710</v>
      </c>
    </row>
    <row r="28550">
      <c r="A28550" s="441">
        <v>45935.367573923606</v>
      </c>
      <c r="B28550" s="294" t="s">
        <v>9711</v>
      </c>
    </row>
    <row r="28551">
      <c r="A28551" s="441">
        <v>45935.3675775</v>
      </c>
      <c r="B28551" s="294" t="s">
        <v>9714</v>
      </c>
    </row>
    <row r="28552">
      <c r="A28552" s="441">
        <v>45935.367580833336</v>
      </c>
      <c r="B28552" s="294" t="s">
        <v>12641</v>
      </c>
    </row>
    <row r="28553">
      <c r="A28553" s="441">
        <v>45935.367584224536</v>
      </c>
      <c r="B28553" s="294" t="s">
        <v>12642</v>
      </c>
    </row>
    <row r="28554">
      <c r="A28554" s="441">
        <v>45935.36758832176</v>
      </c>
      <c r="B28554" s="294" t="s">
        <v>12711</v>
      </c>
    </row>
    <row r="28555">
      <c r="A28555" s="441">
        <v>45935.367783090274</v>
      </c>
      <c r="B28555" s="294" t="s">
        <v>2278</v>
      </c>
    </row>
    <row r="28556">
      <c r="A28556" s="441">
        <v>45935.36779791667</v>
      </c>
      <c r="B28556" s="294" t="s">
        <v>12712</v>
      </c>
    </row>
    <row r="28557">
      <c r="A28557" s="441">
        <v>45935.36781576389</v>
      </c>
      <c r="B28557" s="294" t="s">
        <v>12713</v>
      </c>
    </row>
    <row r="28558">
      <c r="A28558" s="441">
        <v>45935.36781931713</v>
      </c>
      <c r="B28558" s="294" t="s">
        <v>2274</v>
      </c>
    </row>
    <row r="28559">
      <c r="A28559" s="441">
        <v>45935.36782972222</v>
      </c>
      <c r="B28559" s="294" t="s">
        <v>2577</v>
      </c>
    </row>
    <row r="28560">
      <c r="A28560" s="441">
        <v>45935.36783363426</v>
      </c>
      <c r="B28560" s="294" t="s">
        <v>2586</v>
      </c>
    </row>
    <row r="28561">
      <c r="A28561" s="441">
        <v>45935.36783643518</v>
      </c>
      <c r="B28561" s="294" t="s">
        <v>2280</v>
      </c>
    </row>
    <row r="28562">
      <c r="A28562" s="441">
        <v>45935.36783721065</v>
      </c>
      <c r="B28562" s="294" t="s">
        <v>12641</v>
      </c>
    </row>
    <row r="28563">
      <c r="A28563" s="441">
        <v>45935.36784876157</v>
      </c>
      <c r="B28563" s="294" t="s">
        <v>12642</v>
      </c>
    </row>
    <row r="28564">
      <c r="A28564" s="441">
        <v>45935.36784893519</v>
      </c>
      <c r="B28564" s="294" t="s">
        <v>2281</v>
      </c>
    </row>
    <row r="28565">
      <c r="A28565" s="441">
        <v>45935.368053136575</v>
      </c>
      <c r="B28565" s="294" t="s">
        <v>10102</v>
      </c>
    </row>
    <row r="28566">
      <c r="A28566" s="441">
        <v>45935.36805769676</v>
      </c>
      <c r="B28566" s="294" t="s">
        <v>2285</v>
      </c>
    </row>
    <row r="28567">
      <c r="A28567" s="441">
        <v>45935.36806296297</v>
      </c>
      <c r="B28567" s="294" t="s">
        <v>12714</v>
      </c>
    </row>
    <row r="28568">
      <c r="A28568" s="441">
        <v>45935.36807480324</v>
      </c>
      <c r="B28568" s="294" t="s">
        <v>12715</v>
      </c>
    </row>
    <row r="28569">
      <c r="A28569" s="441">
        <v>45935.368171724534</v>
      </c>
      <c r="B28569" s="294" t="s">
        <v>2374</v>
      </c>
    </row>
    <row r="28570">
      <c r="A28570" s="441">
        <v>45935.368189270834</v>
      </c>
      <c r="B28570" s="294" t="s">
        <v>12716</v>
      </c>
    </row>
    <row r="28571">
      <c r="A28571" s="441">
        <v>45935.368322326394</v>
      </c>
      <c r="B28571" s="294" t="s">
        <v>2280</v>
      </c>
    </row>
    <row r="28572">
      <c r="A28572" s="441">
        <v>45935.36833452546</v>
      </c>
      <c r="B28572" s="294" t="s">
        <v>2281</v>
      </c>
    </row>
    <row r="28573">
      <c r="A28573" s="441">
        <v>45935.36870954861</v>
      </c>
      <c r="B28573" s="294" t="s">
        <v>10102</v>
      </c>
    </row>
    <row r="28574">
      <c r="A28574" s="441">
        <v>45935.36871347222</v>
      </c>
      <c r="B28574" s="294" t="s">
        <v>2285</v>
      </c>
    </row>
    <row r="28575">
      <c r="A28575" s="441">
        <v>45935.368718854166</v>
      </c>
      <c r="B28575" s="294" t="s">
        <v>12717</v>
      </c>
    </row>
    <row r="28576">
      <c r="A28576" s="441">
        <v>45935.36873901621</v>
      </c>
      <c r="B28576" s="294" t="s">
        <v>12718</v>
      </c>
    </row>
    <row r="28577">
      <c r="A28577" s="441">
        <v>45935.375064629625</v>
      </c>
      <c r="B28577" s="294" t="s">
        <v>2290</v>
      </c>
    </row>
    <row r="28578">
      <c r="A28578" s="441">
        <v>45935.43846614583</v>
      </c>
      <c r="B28578" s="294" t="s">
        <v>12719</v>
      </c>
    </row>
    <row r="28579">
      <c r="A28579" s="441">
        <v>45935.43847408565</v>
      </c>
      <c r="B28579" s="294" t="s">
        <v>12720</v>
      </c>
    </row>
    <row r="28580">
      <c r="A28580" s="441">
        <v>45935.43848679398</v>
      </c>
      <c r="B28580" s="294" t="s">
        <v>7111</v>
      </c>
    </row>
    <row r="28581">
      <c r="A28581" s="441">
        <v>45935.43849376157</v>
      </c>
      <c r="B28581" s="294" t="s">
        <v>7112</v>
      </c>
    </row>
    <row r="28582">
      <c r="A28582" s="441">
        <v>45935.43849936343</v>
      </c>
      <c r="B28582" s="294" t="s">
        <v>12721</v>
      </c>
    </row>
    <row r="28583">
      <c r="A28583" s="441">
        <v>45935.438513518515</v>
      </c>
      <c r="B28583" s="294" t="s">
        <v>12722</v>
      </c>
    </row>
    <row r="28584">
      <c r="A28584" s="441">
        <v>45935.43851922454</v>
      </c>
      <c r="B28584" s="294" t="s">
        <v>5149</v>
      </c>
    </row>
    <row r="28585">
      <c r="A28585" s="441">
        <v>45935.43852347222</v>
      </c>
      <c r="B28585" s="294" t="s">
        <v>12723</v>
      </c>
    </row>
    <row r="28586">
      <c r="A28586" s="441">
        <v>45935.438529004634</v>
      </c>
      <c r="B28586" s="294" t="s">
        <v>12724</v>
      </c>
    </row>
    <row r="28587">
      <c r="A28587" s="441">
        <v>45935.438539490744</v>
      </c>
      <c r="B28587" s="294" t="s">
        <v>12725</v>
      </c>
    </row>
    <row r="28588">
      <c r="A28588" s="441">
        <v>45935.43854354166</v>
      </c>
      <c r="B28588" s="294" t="s">
        <v>12726</v>
      </c>
    </row>
    <row r="28589">
      <c r="A28589" s="441">
        <v>45935.438554340275</v>
      </c>
      <c r="B28589" s="294" t="s">
        <v>12727</v>
      </c>
    </row>
    <row r="28590">
      <c r="A28590" s="441">
        <v>45935.43856905092</v>
      </c>
      <c r="B28590" s="294" t="s">
        <v>12728</v>
      </c>
    </row>
    <row r="28591">
      <c r="A28591" s="441">
        <v>45935.43857480324</v>
      </c>
      <c r="B28591" s="294" t="s">
        <v>5149</v>
      </c>
    </row>
    <row r="28592">
      <c r="A28592" s="441">
        <v>45935.43857922454</v>
      </c>
      <c r="B28592" s="294" t="s">
        <v>7035</v>
      </c>
    </row>
    <row r="28593">
      <c r="A28593" s="441">
        <v>45935.43858431713</v>
      </c>
      <c r="B28593" s="294" t="s">
        <v>12729</v>
      </c>
    </row>
    <row r="28594">
      <c r="A28594" s="441">
        <v>45935.43859796296</v>
      </c>
      <c r="B28594" s="294" t="s">
        <v>12730</v>
      </c>
    </row>
    <row r="28595">
      <c r="A28595" s="441">
        <v>45935.43860386574</v>
      </c>
      <c r="B28595" s="294" t="s">
        <v>5149</v>
      </c>
    </row>
    <row r="28596">
      <c r="A28596" s="441">
        <v>45935.43860820602</v>
      </c>
      <c r="B28596" s="294" t="s">
        <v>7036</v>
      </c>
    </row>
    <row r="28597">
      <c r="A28597" s="441">
        <v>45935.43861353009</v>
      </c>
      <c r="B28597" s="294" t="s">
        <v>12731</v>
      </c>
    </row>
    <row r="28598">
      <c r="A28598" s="441">
        <v>45935.438627662035</v>
      </c>
      <c r="B28598" s="294" t="s">
        <v>12732</v>
      </c>
    </row>
    <row r="28599">
      <c r="A28599" s="441">
        <v>45935.43863380787</v>
      </c>
      <c r="B28599" s="294" t="s">
        <v>5149</v>
      </c>
    </row>
    <row r="28600">
      <c r="A28600" s="441">
        <v>45935.4386384838</v>
      </c>
      <c r="B28600" s="294" t="s">
        <v>9771</v>
      </c>
    </row>
    <row r="28601">
      <c r="A28601" s="441">
        <v>45935.4386437963</v>
      </c>
      <c r="B28601" s="294" t="s">
        <v>12733</v>
      </c>
    </row>
    <row r="28602">
      <c r="A28602" s="441">
        <v>45935.43865694445</v>
      </c>
      <c r="B28602" s="294" t="s">
        <v>12734</v>
      </c>
    </row>
    <row r="28603">
      <c r="A28603" s="441">
        <v>45935.43866262732</v>
      </c>
      <c r="B28603" s="294" t="s">
        <v>5149</v>
      </c>
    </row>
    <row r="28604">
      <c r="A28604" s="441">
        <v>45935.43866747685</v>
      </c>
      <c r="B28604" s="294" t="s">
        <v>12735</v>
      </c>
    </row>
    <row r="28605">
      <c r="A28605" s="441">
        <v>45935.43867188657</v>
      </c>
      <c r="B28605" s="294" t="s">
        <v>7037</v>
      </c>
    </row>
    <row r="28606">
      <c r="A28606" s="441">
        <v>45935.43869917824</v>
      </c>
      <c r="B28606" s="294" t="s">
        <v>12736</v>
      </c>
    </row>
    <row r="28607">
      <c r="A28607" s="441">
        <v>45935.438801006945</v>
      </c>
      <c r="B28607" s="294" t="s">
        <v>12737</v>
      </c>
    </row>
    <row r="28608">
      <c r="A28608" s="441">
        <v>45935.43882675926</v>
      </c>
      <c r="B28608" s="294" t="s">
        <v>12738</v>
      </c>
    </row>
    <row r="28609">
      <c r="A28609" s="441">
        <v>45935.43900086806</v>
      </c>
      <c r="B28609" s="294" t="s">
        <v>12739</v>
      </c>
    </row>
    <row r="28610">
      <c r="A28610" s="441">
        <v>45935.43907025463</v>
      </c>
      <c r="B28610" s="294" t="s">
        <v>5122</v>
      </c>
    </row>
    <row r="28611">
      <c r="A28611" s="441">
        <v>45935.439092835644</v>
      </c>
      <c r="B28611" s="294" t="s">
        <v>12740</v>
      </c>
    </row>
    <row r="28612">
      <c r="A28612" s="441">
        <v>45935.439179016204</v>
      </c>
      <c r="B28612" s="294" t="s">
        <v>12741</v>
      </c>
    </row>
    <row r="28613">
      <c r="A28613" s="441">
        <v>45935.4392740162</v>
      </c>
      <c r="B28613" s="294" t="s">
        <v>12742</v>
      </c>
    </row>
    <row r="28614">
      <c r="A28614" s="441">
        <v>45935.4393021412</v>
      </c>
      <c r="B28614" s="294" t="s">
        <v>12743</v>
      </c>
    </row>
    <row r="28615">
      <c r="A28615" s="441">
        <v>45935.43937603009</v>
      </c>
      <c r="B28615" s="294" t="s">
        <v>12744</v>
      </c>
    </row>
    <row r="28616">
      <c r="A28616" s="441">
        <v>45935.43945721065</v>
      </c>
      <c r="B28616" s="294" t="s">
        <v>12745</v>
      </c>
    </row>
    <row r="28617">
      <c r="A28617" s="441">
        <v>45935.43948719907</v>
      </c>
      <c r="B28617" s="294" t="s">
        <v>12746</v>
      </c>
    </row>
    <row r="28618">
      <c r="A28618" s="441">
        <v>45935.43961666667</v>
      </c>
      <c r="B28618" s="294" t="s">
        <v>12747</v>
      </c>
    </row>
    <row r="28619">
      <c r="A28619" s="441">
        <v>45935.439717974536</v>
      </c>
      <c r="B28619" s="294" t="s">
        <v>12748</v>
      </c>
    </row>
    <row r="28620">
      <c r="A28620" s="441">
        <v>45935.439752164355</v>
      </c>
      <c r="B28620" s="294" t="s">
        <v>12749</v>
      </c>
    </row>
    <row r="28621">
      <c r="A28621" s="441">
        <v>45935.47290173611</v>
      </c>
      <c r="B28621" s="294" t="s">
        <v>12750</v>
      </c>
    </row>
    <row r="28622">
      <c r="A28622" s="441">
        <v>45935.472905937495</v>
      </c>
      <c r="B28622" s="294" t="s">
        <v>2260</v>
      </c>
    </row>
    <row r="28623">
      <c r="A28623" s="441">
        <v>45935.47290953704</v>
      </c>
      <c r="B28623" s="294" t="s">
        <v>2447</v>
      </c>
    </row>
    <row r="28624">
      <c r="A28624" s="441">
        <v>45935.47291325231</v>
      </c>
      <c r="B28624" s="294" t="s">
        <v>2264</v>
      </c>
    </row>
    <row r="28625">
      <c r="A28625" s="441">
        <v>45935.47313182871</v>
      </c>
      <c r="B28625" s="294" t="s">
        <v>12751</v>
      </c>
    </row>
    <row r="28626">
      <c r="A28626" s="441">
        <v>45935.47313416666</v>
      </c>
      <c r="B28626" s="294" t="s">
        <v>2260</v>
      </c>
    </row>
    <row r="28627">
      <c r="A28627" s="441">
        <v>45935.47313653935</v>
      </c>
      <c r="B28627" s="294" t="s">
        <v>2447</v>
      </c>
    </row>
    <row r="28628">
      <c r="A28628" s="441">
        <v>45935.47313892361</v>
      </c>
      <c r="B28628" s="294" t="s">
        <v>2264</v>
      </c>
    </row>
    <row r="28629">
      <c r="A28629" s="441">
        <v>45935.531496678246</v>
      </c>
      <c r="B28629" s="294" t="s">
        <v>12752</v>
      </c>
    </row>
    <row r="28630">
      <c r="A28630" s="441">
        <v>45935.53150571759</v>
      </c>
      <c r="B28630" s="294" t="s">
        <v>2532</v>
      </c>
    </row>
    <row r="28631">
      <c r="A28631" s="441">
        <v>45935.531514664355</v>
      </c>
      <c r="B28631" s="294" t="s">
        <v>2533</v>
      </c>
    </row>
    <row r="28632">
      <c r="A28632" s="441">
        <v>45935.531519745375</v>
      </c>
      <c r="B28632" s="294" t="s">
        <v>12753</v>
      </c>
    </row>
    <row r="28633">
      <c r="A28633" s="441">
        <v>45935.53152372685</v>
      </c>
      <c r="B28633" s="294" t="s">
        <v>2532</v>
      </c>
    </row>
    <row r="28634">
      <c r="A28634" s="441">
        <v>45935.531543715275</v>
      </c>
      <c r="B28634" s="294" t="s">
        <v>10102</v>
      </c>
    </row>
    <row r="28635">
      <c r="A28635" s="441">
        <v>45935.53155284723</v>
      </c>
      <c r="B28635" s="294" t="s">
        <v>12754</v>
      </c>
    </row>
    <row r="28636">
      <c r="A28636" s="441">
        <v>45935.532968252315</v>
      </c>
      <c r="B28636" s="294" t="s">
        <v>12755</v>
      </c>
    </row>
    <row r="28637">
      <c r="A28637" s="441">
        <v>45935.532976574075</v>
      </c>
      <c r="B28637" s="294" t="s">
        <v>2274</v>
      </c>
    </row>
    <row r="28638">
      <c r="A28638" s="441">
        <v>45935.532988113424</v>
      </c>
      <c r="B28638" s="294" t="s">
        <v>2532</v>
      </c>
    </row>
    <row r="28639">
      <c r="A28639" s="441">
        <v>45935.53299075231</v>
      </c>
      <c r="B28639" s="294" t="s">
        <v>2537</v>
      </c>
    </row>
    <row r="28640">
      <c r="A28640" s="441">
        <v>45935.532993125</v>
      </c>
      <c r="B28640" s="294" t="s">
        <v>12756</v>
      </c>
    </row>
    <row r="28641">
      <c r="A28641" s="441">
        <v>45935.532995601854</v>
      </c>
      <c r="B28641" s="294" t="s">
        <v>12757</v>
      </c>
    </row>
    <row r="28642">
      <c r="A28642" s="441">
        <v>45935.533183796295</v>
      </c>
      <c r="B28642" s="294" t="s">
        <v>2278</v>
      </c>
    </row>
    <row r="28643">
      <c r="A28643" s="441">
        <v>45935.533193888885</v>
      </c>
      <c r="B28643" s="294" t="s">
        <v>12758</v>
      </c>
    </row>
    <row r="28644">
      <c r="A28644" s="441">
        <v>45935.533229583336</v>
      </c>
      <c r="B28644" s="294" t="s">
        <v>2280</v>
      </c>
    </row>
    <row r="28645">
      <c r="A28645" s="441">
        <v>45935.533235358795</v>
      </c>
      <c r="B28645" s="294" t="s">
        <v>2281</v>
      </c>
    </row>
    <row r="28646">
      <c r="A28646" s="441">
        <v>45935.533359189816</v>
      </c>
      <c r="B28646" s="294" t="s">
        <v>10102</v>
      </c>
    </row>
    <row r="28647">
      <c r="A28647" s="441">
        <v>45935.533361759255</v>
      </c>
      <c r="B28647" s="294" t="s">
        <v>2285</v>
      </c>
    </row>
    <row r="28648">
      <c r="A28648" s="441">
        <v>45935.53336601851</v>
      </c>
      <c r="B28648" s="294" t="s">
        <v>12759</v>
      </c>
    </row>
    <row r="28649">
      <c r="A28649" s="441">
        <v>45935.5333728588</v>
      </c>
      <c r="B28649" s="294" t="s">
        <v>12760</v>
      </c>
    </row>
    <row r="28650">
      <c r="A28650" s="441">
        <v>45935.75838296296</v>
      </c>
      <c r="B28650" s="294" t="s">
        <v>10116</v>
      </c>
    </row>
    <row r="28651">
      <c r="A28651" s="441">
        <v>45935.75839368056</v>
      </c>
      <c r="B28651" s="294" t="s">
        <v>10102</v>
      </c>
    </row>
    <row r="28652">
      <c r="A28652" s="441">
        <v>45935.7583971412</v>
      </c>
      <c r="B28652" s="294" t="s">
        <v>10117</v>
      </c>
    </row>
    <row r="28653">
      <c r="A28653" s="441">
        <v>45935.83334978009</v>
      </c>
      <c r="B28653" s="294" t="s">
        <v>12761</v>
      </c>
    </row>
    <row r="28654">
      <c r="A28654" s="441">
        <v>45935.8333537963</v>
      </c>
      <c r="B28654" s="294" t="s">
        <v>2260</v>
      </c>
    </row>
    <row r="28655">
      <c r="A28655" s="441">
        <v>45935.83335621528</v>
      </c>
      <c r="B28655" s="294" t="s">
        <v>2323</v>
      </c>
    </row>
    <row r="28656">
      <c r="A28656" s="441">
        <v>45935.83335851852</v>
      </c>
      <c r="B28656" s="294" t="s">
        <v>2262</v>
      </c>
    </row>
    <row r="28657">
      <c r="A28657" s="441">
        <v>45935.833382094905</v>
      </c>
      <c r="B28657" s="294" t="s">
        <v>2324</v>
      </c>
    </row>
    <row r="28658">
      <c r="A28658" s="441">
        <v>45935.8333908912</v>
      </c>
      <c r="B28658" s="294" t="s">
        <v>2264</v>
      </c>
    </row>
    <row r="28659">
      <c r="A28659" s="441">
        <v>45935.86308755787</v>
      </c>
      <c r="B28659" s="294" t="s">
        <v>12762</v>
      </c>
    </row>
    <row r="28660">
      <c r="A28660" s="441">
        <v>45935.86309313658</v>
      </c>
      <c r="B28660" s="294" t="s">
        <v>2260</v>
      </c>
    </row>
    <row r="28661">
      <c r="A28661" s="441">
        <v>45935.86309716435</v>
      </c>
      <c r="B28661" s="294" t="s">
        <v>6121</v>
      </c>
    </row>
    <row r="28662">
      <c r="A28662" s="441">
        <v>45935.86310125</v>
      </c>
      <c r="B28662" s="294" t="s">
        <v>2262</v>
      </c>
    </row>
    <row r="28663">
      <c r="A28663" s="441">
        <v>45935.863124317126</v>
      </c>
      <c r="B28663" s="294" t="s">
        <v>6122</v>
      </c>
    </row>
    <row r="28664">
      <c r="A28664" s="441">
        <v>45935.86314627314</v>
      </c>
      <c r="B28664" s="294" t="s">
        <v>2264</v>
      </c>
    </row>
    <row r="28665">
      <c r="A28665" s="441">
        <v>45935.863458287036</v>
      </c>
      <c r="B28665" s="294" t="s">
        <v>12763</v>
      </c>
    </row>
    <row r="28666">
      <c r="A28666" s="441">
        <v>45935.863476238424</v>
      </c>
      <c r="B28666" s="294" t="s">
        <v>3507</v>
      </c>
    </row>
    <row r="28667">
      <c r="A28667" s="441">
        <v>45935.86348033565</v>
      </c>
      <c r="B28667" s="294" t="s">
        <v>3508</v>
      </c>
    </row>
    <row r="28668">
      <c r="A28668" s="441">
        <v>45935.86349112268</v>
      </c>
      <c r="B28668" s="294" t="s">
        <v>12764</v>
      </c>
    </row>
    <row r="28669">
      <c r="A28669" s="441">
        <v>45935.86349962963</v>
      </c>
      <c r="B28669" s="294" t="s">
        <v>3507</v>
      </c>
    </row>
    <row r="28670">
      <c r="A28670" s="441">
        <v>45935.86350706019</v>
      </c>
      <c r="B28670" s="294" t="s">
        <v>10102</v>
      </c>
    </row>
    <row r="28671">
      <c r="A28671" s="441">
        <v>45935.86352175926</v>
      </c>
      <c r="B28671" s="294" t="s">
        <v>12765</v>
      </c>
    </row>
    <row r="28672">
      <c r="A28672" s="441">
        <v>45935.86473216435</v>
      </c>
      <c r="B28672" s="294" t="s">
        <v>12766</v>
      </c>
    </row>
    <row r="28673">
      <c r="A28673" s="441">
        <v>45935.86473619213</v>
      </c>
      <c r="B28673" s="294" t="s">
        <v>2274</v>
      </c>
    </row>
    <row r="28674">
      <c r="A28674" s="441">
        <v>45935.86474387732</v>
      </c>
      <c r="B28674" s="294" t="s">
        <v>3507</v>
      </c>
    </row>
    <row r="28675">
      <c r="A28675" s="441">
        <v>45935.86474924769</v>
      </c>
      <c r="B28675" s="294" t="s">
        <v>3512</v>
      </c>
    </row>
    <row r="28676">
      <c r="A28676" s="441">
        <v>45935.86475246528</v>
      </c>
      <c r="B28676" s="294" t="s">
        <v>12756</v>
      </c>
    </row>
    <row r="28677">
      <c r="A28677" s="441">
        <v>45935.864755625</v>
      </c>
      <c r="B28677" s="294" t="s">
        <v>12757</v>
      </c>
    </row>
    <row r="28678">
      <c r="A28678" s="441">
        <v>45935.86495771991</v>
      </c>
      <c r="B28678" s="294" t="s">
        <v>2278</v>
      </c>
    </row>
    <row r="28679">
      <c r="A28679" s="441">
        <v>45935.8649750926</v>
      </c>
      <c r="B28679" s="294" t="s">
        <v>12767</v>
      </c>
    </row>
    <row r="28680">
      <c r="A28680" s="441">
        <v>45935.86501699074</v>
      </c>
      <c r="B28680" s="294" t="s">
        <v>2280</v>
      </c>
    </row>
    <row r="28681">
      <c r="A28681" s="441">
        <v>45935.86503184028</v>
      </c>
      <c r="B28681" s="294" t="s">
        <v>2281</v>
      </c>
    </row>
    <row r="28682">
      <c r="A28682" s="441">
        <v>45935.86523480324</v>
      </c>
      <c r="B28682" s="294" t="s">
        <v>10102</v>
      </c>
    </row>
    <row r="28683">
      <c r="A28683" s="441">
        <v>45935.86524435185</v>
      </c>
      <c r="B28683" s="294" t="s">
        <v>2285</v>
      </c>
    </row>
    <row r="28684">
      <c r="A28684" s="441">
        <v>45935.86524994213</v>
      </c>
      <c r="B28684" s="294" t="s">
        <v>12768</v>
      </c>
    </row>
    <row r="28685">
      <c r="A28685" s="441">
        <v>45935.86526077546</v>
      </c>
      <c r="B28685" s="294" t="s">
        <v>12769</v>
      </c>
    </row>
    <row r="28686">
      <c r="A28686" s="441">
        <v>45935.88674954861</v>
      </c>
      <c r="B28686" s="294" t="s">
        <v>12770</v>
      </c>
    </row>
    <row r="28687">
      <c r="A28687" s="441">
        <v>45935.886755960644</v>
      </c>
      <c r="B28687" s="294" t="s">
        <v>2260</v>
      </c>
    </row>
    <row r="28688">
      <c r="A28688" s="441">
        <v>45935.88676069444</v>
      </c>
      <c r="B28688" s="294" t="s">
        <v>2550</v>
      </c>
    </row>
    <row r="28689">
      <c r="A28689" s="441">
        <v>45935.886778622684</v>
      </c>
      <c r="B28689" s="294" t="s">
        <v>2262</v>
      </c>
    </row>
    <row r="28690">
      <c r="A28690" s="441">
        <v>45935.88678903935</v>
      </c>
      <c r="B28690" s="294" t="s">
        <v>12431</v>
      </c>
    </row>
    <row r="28691">
      <c r="A28691" s="441">
        <v>45935.88681055556</v>
      </c>
      <c r="B28691" s="294" t="s">
        <v>2264</v>
      </c>
    </row>
    <row r="28692">
      <c r="A28692" s="441">
        <v>45935.975992499996</v>
      </c>
      <c r="B28692" s="294" t="s">
        <v>12771</v>
      </c>
    </row>
    <row r="28693">
      <c r="A28693" s="441">
        <v>45935.97600094907</v>
      </c>
      <c r="B28693" s="294" t="s">
        <v>2260</v>
      </c>
    </row>
    <row r="28694">
      <c r="A28694" s="441">
        <v>45935.97600571759</v>
      </c>
      <c r="B28694" s="294" t="s">
        <v>2550</v>
      </c>
    </row>
    <row r="28695">
      <c r="A28695" s="441">
        <v>45935.97600905092</v>
      </c>
      <c r="B28695" s="294" t="s">
        <v>2264</v>
      </c>
    </row>
    <row r="28696">
      <c r="A28696" s="441">
        <v>45936.073176666665</v>
      </c>
      <c r="B28696" s="294" t="s">
        <v>12772</v>
      </c>
    </row>
    <row r="28697">
      <c r="A28697" s="441">
        <v>45936.07318451389</v>
      </c>
      <c r="B28697" s="294" t="s">
        <v>2275</v>
      </c>
    </row>
    <row r="28698">
      <c r="A28698" s="441">
        <v>45936.073193414355</v>
      </c>
      <c r="B28698" s="294" t="s">
        <v>2565</v>
      </c>
    </row>
    <row r="28699">
      <c r="A28699" s="441">
        <v>45936.0732116088</v>
      </c>
      <c r="B28699" s="294" t="s">
        <v>12773</v>
      </c>
    </row>
    <row r="28700">
      <c r="A28700" s="441">
        <v>45936.073223252315</v>
      </c>
      <c r="B28700" s="294" t="s">
        <v>2275</v>
      </c>
    </row>
    <row r="28701">
      <c r="A28701" s="441">
        <v>45936.073230497685</v>
      </c>
      <c r="B28701" s="294" t="s">
        <v>10102</v>
      </c>
    </row>
    <row r="28702">
      <c r="A28702" s="441">
        <v>45936.07324275463</v>
      </c>
      <c r="B28702" s="294" t="s">
        <v>12774</v>
      </c>
    </row>
    <row r="28703">
      <c r="A28703" s="441">
        <v>45936.073866527775</v>
      </c>
      <c r="B28703" s="294" t="s">
        <v>12775</v>
      </c>
    </row>
    <row r="28704">
      <c r="A28704" s="441">
        <v>45936.07387625</v>
      </c>
      <c r="B28704" s="294" t="s">
        <v>2274</v>
      </c>
    </row>
    <row r="28705">
      <c r="A28705" s="441">
        <v>45936.07388553241</v>
      </c>
      <c r="B28705" s="294" t="s">
        <v>2275</v>
      </c>
    </row>
    <row r="28706">
      <c r="A28706" s="441">
        <v>45936.073891747685</v>
      </c>
      <c r="B28706" s="294" t="s">
        <v>2276</v>
      </c>
    </row>
    <row r="28707">
      <c r="A28707" s="441">
        <v>45936.07389579861</v>
      </c>
      <c r="B28707" s="294" t="s">
        <v>12756</v>
      </c>
    </row>
    <row r="28708">
      <c r="A28708" s="441">
        <v>45936.073899537034</v>
      </c>
      <c r="B28708" s="294" t="s">
        <v>12757</v>
      </c>
    </row>
    <row r="28709">
      <c r="A28709" s="441">
        <v>45936.07407625</v>
      </c>
      <c r="B28709" s="294" t="s">
        <v>2278</v>
      </c>
    </row>
    <row r="28710">
      <c r="A28710" s="441">
        <v>45936.074094641204</v>
      </c>
      <c r="B28710" s="294" t="s">
        <v>12776</v>
      </c>
    </row>
    <row r="28711">
      <c r="A28711" s="441">
        <v>45936.07414081019</v>
      </c>
      <c r="B28711" s="294" t="s">
        <v>2280</v>
      </c>
    </row>
    <row r="28712">
      <c r="A28712" s="441">
        <v>45936.0741528125</v>
      </c>
      <c r="B28712" s="294" t="s">
        <v>2281</v>
      </c>
    </row>
    <row r="28713">
      <c r="A28713" s="441">
        <v>45936.07433012732</v>
      </c>
      <c r="B28713" s="294" t="s">
        <v>10102</v>
      </c>
    </row>
    <row r="28714">
      <c r="A28714" s="441">
        <v>45936.07433857639</v>
      </c>
      <c r="B28714" s="294" t="s">
        <v>2285</v>
      </c>
    </row>
    <row r="28715">
      <c r="A28715" s="441">
        <v>45936.074343368055</v>
      </c>
      <c r="B28715" s="294" t="s">
        <v>12777</v>
      </c>
    </row>
    <row r="28716">
      <c r="A28716" s="441">
        <v>45936.07435383102</v>
      </c>
      <c r="B28716" s="294" t="s">
        <v>12778</v>
      </c>
    </row>
    <row r="28717">
      <c r="A28717" s="441">
        <v>45936.10017650463</v>
      </c>
      <c r="B28717" s="294" t="s">
        <v>12779</v>
      </c>
    </row>
    <row r="28718">
      <c r="A28718" s="441">
        <v>45936.10018109954</v>
      </c>
      <c r="B28718" s="294" t="s">
        <v>2260</v>
      </c>
    </row>
    <row r="28719">
      <c r="A28719" s="441">
        <v>45936.10018521991</v>
      </c>
      <c r="B28719" s="294" t="s">
        <v>2927</v>
      </c>
    </row>
    <row r="28720">
      <c r="A28720" s="441">
        <v>45936.100189108794</v>
      </c>
      <c r="B28720" s="294" t="s">
        <v>2264</v>
      </c>
    </row>
    <row r="28721">
      <c r="A28721" s="441">
        <v>45936.25717869213</v>
      </c>
      <c r="B28721" s="294" t="s">
        <v>12780</v>
      </c>
    </row>
    <row r="28722">
      <c r="A28722" s="441">
        <v>45936.257218969906</v>
      </c>
      <c r="B28722" s="294" t="s">
        <v>10334</v>
      </c>
    </row>
    <row r="28723">
      <c r="A28723" s="441">
        <v>45936.31841600694</v>
      </c>
      <c r="B28723" s="294" t="s">
        <v>12781</v>
      </c>
    </row>
    <row r="28724">
      <c r="A28724" s="441">
        <v>45936.3184191551</v>
      </c>
      <c r="B28724" s="294" t="s">
        <v>2260</v>
      </c>
    </row>
    <row r="28725">
      <c r="A28725" s="441">
        <v>45936.31842171296</v>
      </c>
      <c r="B28725" s="294" t="s">
        <v>2550</v>
      </c>
    </row>
    <row r="28726">
      <c r="A28726" s="441">
        <v>45936.31842416667</v>
      </c>
      <c r="B28726" s="294" t="s">
        <v>2264</v>
      </c>
    </row>
    <row r="28727">
      <c r="A28727" s="441">
        <v>45936.375319108796</v>
      </c>
      <c r="B28727" s="294" t="s">
        <v>2290</v>
      </c>
    </row>
    <row r="28728">
      <c r="A28728" s="441">
        <v>45936.375367615736</v>
      </c>
      <c r="B28728" s="294" t="s">
        <v>2291</v>
      </c>
    </row>
    <row r="28729">
      <c r="A28729" s="441">
        <v>45936.75843155093</v>
      </c>
      <c r="B28729" s="294" t="s">
        <v>10116</v>
      </c>
    </row>
    <row r="28730">
      <c r="A28730" s="441">
        <v>45936.75845891204</v>
      </c>
      <c r="B28730" s="294" t="s">
        <v>10102</v>
      </c>
    </row>
    <row r="28731">
      <c r="A28731" s="441">
        <v>45936.75846373843</v>
      </c>
      <c r="B28731" s="294" t="s">
        <v>10117</v>
      </c>
    </row>
    <row r="28732">
      <c r="A28732" s="441">
        <v>45936.786734733796</v>
      </c>
      <c r="B28732" s="294" t="s">
        <v>12782</v>
      </c>
    </row>
    <row r="28733">
      <c r="A28733" s="441">
        <v>45936.786738877316</v>
      </c>
      <c r="B28733" s="294" t="s">
        <v>2260</v>
      </c>
    </row>
    <row r="28734">
      <c r="A28734" s="441">
        <v>45936.78674185185</v>
      </c>
      <c r="B28734" s="294" t="s">
        <v>2550</v>
      </c>
    </row>
    <row r="28735">
      <c r="A28735" s="441">
        <v>45936.78674484954</v>
      </c>
      <c r="B28735" s="294" t="s">
        <v>2262</v>
      </c>
    </row>
    <row r="28736">
      <c r="A28736" s="441">
        <v>45936.78675478009</v>
      </c>
      <c r="B28736" s="294" t="s">
        <v>12431</v>
      </c>
    </row>
    <row r="28737">
      <c r="A28737" s="441">
        <v>45936.78677039352</v>
      </c>
      <c r="B28737" s="294" t="s">
        <v>2264</v>
      </c>
    </row>
    <row r="28738">
      <c r="A28738" s="441">
        <v>45936.78708679398</v>
      </c>
      <c r="B28738" s="294" t="s">
        <v>12783</v>
      </c>
    </row>
    <row r="28739">
      <c r="A28739" s="441">
        <v>45936.78709377315</v>
      </c>
      <c r="B28739" s="294" t="s">
        <v>2553</v>
      </c>
    </row>
    <row r="28740">
      <c r="A28740" s="441">
        <v>45936.7870971875</v>
      </c>
      <c r="B28740" s="294" t="s">
        <v>2554</v>
      </c>
    </row>
    <row r="28741">
      <c r="A28741" s="441">
        <v>45936.78710403935</v>
      </c>
      <c r="B28741" s="294" t="s">
        <v>12784</v>
      </c>
    </row>
    <row r="28742">
      <c r="A28742" s="441">
        <v>45936.787111157406</v>
      </c>
      <c r="B28742" s="294" t="s">
        <v>2553</v>
      </c>
    </row>
    <row r="28743">
      <c r="A28743" s="441">
        <v>45936.78712105324</v>
      </c>
      <c r="B28743" s="294" t="s">
        <v>10102</v>
      </c>
    </row>
    <row r="28744">
      <c r="A28744" s="441">
        <v>45936.78713540509</v>
      </c>
      <c r="B28744" s="294" t="s">
        <v>12785</v>
      </c>
    </row>
    <row r="28745">
      <c r="A28745" s="441">
        <v>45936.78796956019</v>
      </c>
      <c r="B28745" s="294" t="s">
        <v>12786</v>
      </c>
    </row>
    <row r="28746">
      <c r="A28746" s="441">
        <v>45936.78797414352</v>
      </c>
      <c r="B28746" s="294" t="s">
        <v>2274</v>
      </c>
    </row>
    <row r="28747">
      <c r="A28747" s="441">
        <v>45936.78798361111</v>
      </c>
      <c r="B28747" s="294" t="s">
        <v>2553</v>
      </c>
    </row>
    <row r="28748">
      <c r="A28748" s="441">
        <v>45936.78798854166</v>
      </c>
      <c r="B28748" s="294" t="s">
        <v>2558</v>
      </c>
    </row>
    <row r="28749">
      <c r="A28749" s="441">
        <v>45936.787993645834</v>
      </c>
      <c r="B28749" s="294" t="s">
        <v>12756</v>
      </c>
    </row>
    <row r="28750">
      <c r="A28750" s="441">
        <v>45936.787998078704</v>
      </c>
      <c r="B28750" s="294" t="s">
        <v>12757</v>
      </c>
    </row>
    <row r="28751">
      <c r="A28751" s="441">
        <v>45936.78838924768</v>
      </c>
      <c r="B28751" s="294" t="s">
        <v>2278</v>
      </c>
    </row>
    <row r="28752">
      <c r="A28752" s="441">
        <v>45936.78840928241</v>
      </c>
      <c r="B28752" s="294" t="s">
        <v>12787</v>
      </c>
    </row>
    <row r="28753">
      <c r="A28753" s="441">
        <v>45936.78850962963</v>
      </c>
      <c r="B28753" s="294" t="s">
        <v>2280</v>
      </c>
    </row>
    <row r="28754">
      <c r="A28754" s="441">
        <v>45936.78852486111</v>
      </c>
      <c r="B28754" s="294" t="s">
        <v>2281</v>
      </c>
    </row>
    <row r="28755">
      <c r="A28755" s="441">
        <v>45936.78889351852</v>
      </c>
      <c r="B28755" s="294" t="s">
        <v>10102</v>
      </c>
    </row>
    <row r="28756">
      <c r="A28756" s="441">
        <v>45936.78890516204</v>
      </c>
      <c r="B28756" s="294" t="s">
        <v>2285</v>
      </c>
    </row>
    <row r="28757">
      <c r="A28757" s="441">
        <v>45936.788910821764</v>
      </c>
      <c r="B28757" s="294" t="s">
        <v>12788</v>
      </c>
    </row>
    <row r="28758">
      <c r="A28758" s="441">
        <v>45936.78892146991</v>
      </c>
      <c r="B28758" s="294" t="s">
        <v>12789</v>
      </c>
    </row>
    <row r="28759">
      <c r="A28759" s="441">
        <v>45936.84120069444</v>
      </c>
      <c r="B28759" s="294" t="s">
        <v>12790</v>
      </c>
    </row>
    <row r="28760">
      <c r="A28760" s="441">
        <v>45936.841205115736</v>
      </c>
      <c r="B28760" s="294" t="s">
        <v>2260</v>
      </c>
    </row>
    <row r="28761">
      <c r="A28761" s="441">
        <v>45936.84120837963</v>
      </c>
      <c r="B28761" s="294" t="s">
        <v>2323</v>
      </c>
    </row>
    <row r="28762">
      <c r="A28762" s="441">
        <v>45936.841211875</v>
      </c>
      <c r="B28762" s="294" t="s">
        <v>2262</v>
      </c>
    </row>
    <row r="28763">
      <c r="A28763" s="441">
        <v>45936.84122271991</v>
      </c>
      <c r="B28763" s="294" t="s">
        <v>2324</v>
      </c>
    </row>
    <row r="28764">
      <c r="A28764" s="441">
        <v>45936.84123734954</v>
      </c>
      <c r="B28764" s="294" t="s">
        <v>2264</v>
      </c>
    </row>
    <row r="28765">
      <c r="A28765" s="441">
        <v>45936.841550902776</v>
      </c>
      <c r="B28765" s="294" t="s">
        <v>12791</v>
      </c>
    </row>
    <row r="28766">
      <c r="A28766" s="441">
        <v>45936.84156206019</v>
      </c>
      <c r="B28766" s="294" t="s">
        <v>2340</v>
      </c>
    </row>
    <row r="28767">
      <c r="A28767" s="441">
        <v>45936.841567118056</v>
      </c>
      <c r="B28767" s="294" t="s">
        <v>2677</v>
      </c>
    </row>
    <row r="28768">
      <c r="A28768" s="441">
        <v>45936.841577175925</v>
      </c>
      <c r="B28768" s="294" t="s">
        <v>12792</v>
      </c>
    </row>
    <row r="28769">
      <c r="A28769" s="441">
        <v>45936.841588553245</v>
      </c>
      <c r="B28769" s="294" t="s">
        <v>2340</v>
      </c>
    </row>
    <row r="28770">
      <c r="A28770" s="441">
        <v>45936.84159920139</v>
      </c>
      <c r="B28770" s="294" t="s">
        <v>10102</v>
      </c>
    </row>
    <row r="28771">
      <c r="A28771" s="441">
        <v>45936.84162378473</v>
      </c>
      <c r="B28771" s="294" t="s">
        <v>12793</v>
      </c>
    </row>
    <row r="28772">
      <c r="A28772" s="441">
        <v>45936.84195876158</v>
      </c>
      <c r="B28772" s="294" t="s">
        <v>12794</v>
      </c>
    </row>
    <row r="28773">
      <c r="A28773" s="441">
        <v>45936.841963217594</v>
      </c>
      <c r="B28773" s="294" t="s">
        <v>2274</v>
      </c>
    </row>
    <row r="28774">
      <c r="A28774" s="441">
        <v>45936.84197170139</v>
      </c>
      <c r="B28774" s="294" t="s">
        <v>2340</v>
      </c>
    </row>
    <row r="28775">
      <c r="A28775" s="441">
        <v>45936.84197673611</v>
      </c>
      <c r="B28775" s="294" t="s">
        <v>2341</v>
      </c>
    </row>
    <row r="28776">
      <c r="A28776" s="441">
        <v>45936.841980509256</v>
      </c>
      <c r="B28776" s="294" t="s">
        <v>12756</v>
      </c>
    </row>
    <row r="28777">
      <c r="A28777" s="441">
        <v>45936.84198414352</v>
      </c>
      <c r="B28777" s="294" t="s">
        <v>12757</v>
      </c>
    </row>
    <row r="28778">
      <c r="A28778" s="441">
        <v>45936.84224895833</v>
      </c>
      <c r="B28778" s="294" t="s">
        <v>2342</v>
      </c>
    </row>
    <row r="28779">
      <c r="A28779" s="441">
        <v>45936.84227415509</v>
      </c>
      <c r="B28779" s="294" t="s">
        <v>12795</v>
      </c>
    </row>
    <row r="28780">
      <c r="A28780" s="441">
        <v>45936.842344930556</v>
      </c>
      <c r="B28780" s="294" t="s">
        <v>2280</v>
      </c>
    </row>
    <row r="28781">
      <c r="A28781" s="441">
        <v>45936.842363483796</v>
      </c>
      <c r="B28781" s="294" t="s">
        <v>2281</v>
      </c>
    </row>
    <row r="28782">
      <c r="A28782" s="441">
        <v>45936.842576435185</v>
      </c>
      <c r="B28782" s="294" t="s">
        <v>10102</v>
      </c>
    </row>
    <row r="28783">
      <c r="A28783" s="441">
        <v>45936.842609768515</v>
      </c>
      <c r="B28783" s="294" t="s">
        <v>2285</v>
      </c>
    </row>
    <row r="28784">
      <c r="A28784" s="441">
        <v>45936.84261665509</v>
      </c>
      <c r="B28784" s="294" t="s">
        <v>12796</v>
      </c>
    </row>
    <row r="28785">
      <c r="A28785" s="441">
        <v>45936.84262800926</v>
      </c>
      <c r="B28785" s="294" t="s">
        <v>12797</v>
      </c>
    </row>
    <row r="28786">
      <c r="A28786" s="441">
        <v>45936.8996034375</v>
      </c>
      <c r="B28786" s="294" t="s">
        <v>12798</v>
      </c>
    </row>
    <row r="28787">
      <c r="A28787" s="441">
        <v>45936.899613472226</v>
      </c>
      <c r="B28787" s="294" t="s">
        <v>2381</v>
      </c>
    </row>
    <row r="28788">
      <c r="A28788" s="441">
        <v>45936.89961793982</v>
      </c>
      <c r="B28788" s="294" t="s">
        <v>2382</v>
      </c>
    </row>
    <row r="28789">
      <c r="A28789" s="441">
        <v>45936.89962607639</v>
      </c>
      <c r="B28789" s="294" t="s">
        <v>12799</v>
      </c>
    </row>
    <row r="28790">
      <c r="A28790" s="441">
        <v>45936.89965582176</v>
      </c>
      <c r="B28790" s="294" t="s">
        <v>2381</v>
      </c>
    </row>
    <row r="28791">
      <c r="A28791" s="441">
        <v>45936.899667314814</v>
      </c>
      <c r="B28791" s="294" t="s">
        <v>10102</v>
      </c>
    </row>
    <row r="28792">
      <c r="A28792" s="441">
        <v>45936.89968931713</v>
      </c>
      <c r="B28792" s="294" t="s">
        <v>12800</v>
      </c>
    </row>
    <row r="28793">
      <c r="A28793" s="441">
        <v>45936.90101850695</v>
      </c>
      <c r="B28793" s="294" t="s">
        <v>12801</v>
      </c>
    </row>
    <row r="28794">
      <c r="A28794" s="441">
        <v>45936.9010221412</v>
      </c>
      <c r="B28794" s="294" t="s">
        <v>2274</v>
      </c>
    </row>
    <row r="28795">
      <c r="A28795" s="441">
        <v>45936.901030636574</v>
      </c>
      <c r="B28795" s="294" t="s">
        <v>2381</v>
      </c>
    </row>
    <row r="28796">
      <c r="A28796" s="441">
        <v>45936.901103449076</v>
      </c>
      <c r="B28796" s="294" t="s">
        <v>2386</v>
      </c>
    </row>
    <row r="28797">
      <c r="A28797" s="441">
        <v>45936.90110761574</v>
      </c>
      <c r="B28797" s="294" t="s">
        <v>12756</v>
      </c>
    </row>
    <row r="28798">
      <c r="A28798" s="441">
        <v>45936.901111875</v>
      </c>
      <c r="B28798" s="294" t="s">
        <v>12757</v>
      </c>
    </row>
    <row r="28799">
      <c r="A28799" s="441">
        <v>45936.901301087964</v>
      </c>
      <c r="B28799" s="294" t="s">
        <v>2278</v>
      </c>
    </row>
    <row r="28800">
      <c r="A28800" s="441">
        <v>45936.90131680555</v>
      </c>
      <c r="B28800" s="294" t="s">
        <v>12802</v>
      </c>
    </row>
    <row r="28801">
      <c r="A28801" s="441">
        <v>45936.90136577546</v>
      </c>
      <c r="B28801" s="294" t="s">
        <v>2280</v>
      </c>
    </row>
    <row r="28802">
      <c r="A28802" s="441">
        <v>45936.90137583333</v>
      </c>
      <c r="B28802" s="294" t="s">
        <v>2281</v>
      </c>
    </row>
    <row r="28803">
      <c r="A28803" s="441">
        <v>45936.90156429398</v>
      </c>
      <c r="B28803" s="294" t="s">
        <v>10102</v>
      </c>
    </row>
    <row r="28804">
      <c r="A28804" s="441">
        <v>45936.90156702546</v>
      </c>
      <c r="B28804" s="294" t="s">
        <v>2285</v>
      </c>
    </row>
    <row r="28805">
      <c r="A28805" s="441">
        <v>45936.90157158565</v>
      </c>
      <c r="B28805" s="294" t="s">
        <v>12803</v>
      </c>
    </row>
    <row r="28806">
      <c r="A28806" s="441">
        <v>45936.901579826386</v>
      </c>
      <c r="B28806" s="294" t="s">
        <v>12804</v>
      </c>
    </row>
    <row r="28807">
      <c r="A28807" s="441">
        <v>45937.1310903125</v>
      </c>
      <c r="B28807" s="294" t="s">
        <v>12805</v>
      </c>
    </row>
    <row r="28808">
      <c r="A28808" s="441">
        <v>45937.13109678241</v>
      </c>
      <c r="B28808" s="294" t="s">
        <v>2260</v>
      </c>
    </row>
    <row r="28809">
      <c r="A28809" s="441">
        <v>45937.13110162037</v>
      </c>
      <c r="B28809" s="294" t="s">
        <v>2414</v>
      </c>
    </row>
    <row r="28810">
      <c r="A28810" s="441">
        <v>45937.13111783565</v>
      </c>
      <c r="B28810" s="294" t="s">
        <v>2264</v>
      </c>
    </row>
    <row r="28811">
      <c r="A28811" s="441">
        <v>45937.1313905787</v>
      </c>
      <c r="B28811" s="294" t="s">
        <v>12806</v>
      </c>
    </row>
    <row r="28812">
      <c r="A28812" s="441">
        <v>45937.13139444444</v>
      </c>
      <c r="B28812" s="294" t="s">
        <v>2260</v>
      </c>
    </row>
    <row r="28813">
      <c r="A28813" s="441">
        <v>45937.13139847222</v>
      </c>
      <c r="B28813" s="294" t="s">
        <v>2414</v>
      </c>
    </row>
    <row r="28814">
      <c r="A28814" s="441">
        <v>45937.131402812505</v>
      </c>
      <c r="B28814" s="294" t="s">
        <v>2264</v>
      </c>
    </row>
    <row r="28815">
      <c r="A28815" s="441">
        <v>45937.2461809838</v>
      </c>
      <c r="B28815" s="294" t="s">
        <v>12807</v>
      </c>
    </row>
    <row r="28816">
      <c r="A28816" s="441">
        <v>45937.24619128472</v>
      </c>
      <c r="B28816" s="294" t="s">
        <v>2603</v>
      </c>
    </row>
    <row r="28817">
      <c r="A28817" s="441">
        <v>45937.246195995365</v>
      </c>
      <c r="B28817" s="294" t="s">
        <v>2398</v>
      </c>
    </row>
    <row r="28818">
      <c r="A28818" s="441">
        <v>45937.24622027778</v>
      </c>
      <c r="B28818" s="294" t="s">
        <v>2399</v>
      </c>
    </row>
    <row r="28819">
      <c r="A28819" s="441">
        <v>45937.2462283912</v>
      </c>
      <c r="B28819" s="294" t="s">
        <v>2603</v>
      </c>
    </row>
    <row r="28820">
      <c r="A28820" s="441">
        <v>45937.24624037037</v>
      </c>
      <c r="B28820" s="294" t="s">
        <v>10102</v>
      </c>
    </row>
    <row r="28821">
      <c r="A28821" s="441">
        <v>45937.246253634265</v>
      </c>
      <c r="B28821" s="294" t="s">
        <v>12808</v>
      </c>
    </row>
    <row r="28822">
      <c r="A28822" s="441">
        <v>45937.24672820602</v>
      </c>
      <c r="B28822" s="294" t="s">
        <v>12809</v>
      </c>
    </row>
    <row r="28823">
      <c r="A28823" s="441">
        <v>45937.24674725694</v>
      </c>
      <c r="B28823" s="294" t="s">
        <v>9711</v>
      </c>
    </row>
    <row r="28824">
      <c r="A28824" s="441">
        <v>45937.2467535301</v>
      </c>
      <c r="B28824" s="294" t="s">
        <v>2398</v>
      </c>
    </row>
    <row r="28825">
      <c r="A28825" s="441">
        <v>45937.24676805556</v>
      </c>
      <c r="B28825" s="294" t="s">
        <v>2399</v>
      </c>
    </row>
    <row r="28826">
      <c r="A28826" s="441">
        <v>45937.246779594905</v>
      </c>
      <c r="B28826" s="294" t="s">
        <v>9711</v>
      </c>
    </row>
    <row r="28827">
      <c r="A28827" s="441">
        <v>45937.24678865741</v>
      </c>
      <c r="B28827" s="294" t="s">
        <v>10102</v>
      </c>
    </row>
    <row r="28828">
      <c r="A28828" s="441">
        <v>45937.24680512732</v>
      </c>
      <c r="B28828" s="294" t="s">
        <v>12810</v>
      </c>
    </row>
    <row r="28829">
      <c r="A28829" s="441">
        <v>45937.247709999996</v>
      </c>
      <c r="B28829" s="294" t="s">
        <v>12811</v>
      </c>
    </row>
    <row r="28830">
      <c r="A28830" s="441">
        <v>45937.24771428241</v>
      </c>
      <c r="B28830" s="294" t="s">
        <v>2274</v>
      </c>
    </row>
    <row r="28831">
      <c r="A28831" s="441">
        <v>45937.24771856482</v>
      </c>
      <c r="B28831" s="294" t="s">
        <v>12812</v>
      </c>
    </row>
    <row r="28832">
      <c r="A28832" s="441">
        <v>45937.24772381944</v>
      </c>
      <c r="B28832" s="294" t="s">
        <v>2274</v>
      </c>
    </row>
    <row r="28833">
      <c r="A28833" s="441">
        <v>45937.2477246412</v>
      </c>
      <c r="B28833" s="294" t="s">
        <v>9711</v>
      </c>
    </row>
    <row r="28834">
      <c r="A28834" s="441">
        <v>45937.24773020833</v>
      </c>
      <c r="B28834" s="294" t="s">
        <v>9714</v>
      </c>
    </row>
    <row r="28835">
      <c r="A28835" s="441">
        <v>45937.247733564815</v>
      </c>
      <c r="B28835" s="294" t="s">
        <v>12756</v>
      </c>
    </row>
    <row r="28836">
      <c r="A28836" s="441">
        <v>45937.24773732639</v>
      </c>
      <c r="B28836" s="294" t="s">
        <v>12757</v>
      </c>
    </row>
    <row r="28837">
      <c r="A28837" s="441">
        <v>45937.247737199075</v>
      </c>
      <c r="B28837" s="294" t="s">
        <v>2603</v>
      </c>
    </row>
    <row r="28838">
      <c r="A28838" s="441">
        <v>45937.247743368054</v>
      </c>
      <c r="B28838" s="294" t="s">
        <v>2615</v>
      </c>
    </row>
    <row r="28839">
      <c r="A28839" s="441">
        <v>45937.2477487963</v>
      </c>
      <c r="B28839" s="294" t="s">
        <v>12756</v>
      </c>
    </row>
    <row r="28840">
      <c r="A28840" s="441">
        <v>45937.247754421296</v>
      </c>
      <c r="B28840" s="294" t="s">
        <v>12757</v>
      </c>
    </row>
    <row r="28841">
      <c r="A28841" s="441">
        <v>45937.24817571759</v>
      </c>
      <c r="B28841" s="294" t="s">
        <v>2278</v>
      </c>
    </row>
    <row r="28842">
      <c r="A28842" s="441">
        <v>45937.248191516206</v>
      </c>
      <c r="B28842" s="294" t="s">
        <v>12813</v>
      </c>
    </row>
    <row r="28843">
      <c r="A28843" s="441">
        <v>45937.24829158565</v>
      </c>
      <c r="B28843" s="294" t="s">
        <v>2280</v>
      </c>
    </row>
    <row r="28844">
      <c r="A28844" s="441">
        <v>45937.24830384259</v>
      </c>
      <c r="B28844" s="294" t="s">
        <v>2281</v>
      </c>
    </row>
    <row r="28845">
      <c r="A28845" s="441">
        <v>45937.24843850694</v>
      </c>
      <c r="B28845" s="294" t="s">
        <v>2342</v>
      </c>
    </row>
    <row r="28846">
      <c r="A28846" s="441">
        <v>45937.24845932871</v>
      </c>
      <c r="B28846" s="294" t="s">
        <v>12814</v>
      </c>
    </row>
    <row r="28847">
      <c r="A28847" s="441">
        <v>45937.24861015046</v>
      </c>
      <c r="B28847" s="294" t="s">
        <v>2280</v>
      </c>
    </row>
    <row r="28848">
      <c r="A28848" s="441">
        <v>45937.248623402775</v>
      </c>
      <c r="B28848" s="294" t="s">
        <v>2281</v>
      </c>
    </row>
    <row r="28849">
      <c r="A28849" s="441">
        <v>45937.24869353009</v>
      </c>
      <c r="B28849" s="294" t="s">
        <v>10102</v>
      </c>
    </row>
    <row r="28850">
      <c r="A28850" s="441">
        <v>45937.248713692126</v>
      </c>
      <c r="B28850" s="294" t="s">
        <v>2285</v>
      </c>
    </row>
    <row r="28851">
      <c r="A28851" s="441">
        <v>45937.24871950231</v>
      </c>
      <c r="B28851" s="294" t="s">
        <v>12815</v>
      </c>
    </row>
    <row r="28852">
      <c r="A28852" s="441">
        <v>45937.24872724537</v>
      </c>
      <c r="B28852" s="294" t="s">
        <v>12816</v>
      </c>
    </row>
    <row r="28853">
      <c r="A28853" s="441">
        <v>45937.24895732639</v>
      </c>
      <c r="B28853" s="294" t="s">
        <v>10102</v>
      </c>
    </row>
    <row r="28854">
      <c r="A28854" s="441">
        <v>45937.248962233796</v>
      </c>
      <c r="B28854" s="294" t="s">
        <v>2285</v>
      </c>
    </row>
    <row r="28855">
      <c r="A28855" s="441">
        <v>45937.248970914356</v>
      </c>
      <c r="B28855" s="294" t="s">
        <v>12817</v>
      </c>
    </row>
    <row r="28856">
      <c r="A28856" s="441">
        <v>45937.24898258102</v>
      </c>
      <c r="B28856" s="294" t="s">
        <v>12818</v>
      </c>
    </row>
    <row r="28857">
      <c r="A28857" s="441">
        <v>45937.25718638889</v>
      </c>
      <c r="B28857" s="294" t="s">
        <v>12819</v>
      </c>
    </row>
    <row r="28858">
      <c r="A28858" s="441">
        <v>45937.257297592594</v>
      </c>
      <c r="B28858" s="294" t="s">
        <v>12820</v>
      </c>
    </row>
    <row r="28859">
      <c r="A28859" s="441">
        <v>45937.257309305554</v>
      </c>
      <c r="B28859" s="294" t="s">
        <v>10102</v>
      </c>
    </row>
    <row r="28860">
      <c r="A28860" s="441">
        <v>45937.35826334491</v>
      </c>
      <c r="B28860" s="294" t="s">
        <v>12821</v>
      </c>
    </row>
    <row r="28861">
      <c r="A28861" s="441">
        <v>45937.35826700232</v>
      </c>
      <c r="B28861" s="294" t="s">
        <v>2260</v>
      </c>
    </row>
    <row r="28862">
      <c r="A28862" s="441">
        <v>45937.35826949074</v>
      </c>
      <c r="B28862" s="294" t="s">
        <v>2963</v>
      </c>
    </row>
    <row r="28863">
      <c r="A28863" s="441">
        <v>45937.35827170139</v>
      </c>
      <c r="B28863" s="294" t="s">
        <v>2262</v>
      </c>
    </row>
    <row r="28864">
      <c r="A28864" s="441">
        <v>45937.35828885417</v>
      </c>
      <c r="B28864" s="294" t="s">
        <v>10545</v>
      </c>
    </row>
    <row r="28865">
      <c r="A28865" s="441">
        <v>45937.358297962965</v>
      </c>
      <c r="B28865" s="294" t="s">
        <v>2264</v>
      </c>
    </row>
    <row r="28866">
      <c r="A28866" s="441">
        <v>45937.35887664351</v>
      </c>
      <c r="B28866" s="294" t="s">
        <v>12822</v>
      </c>
    </row>
    <row r="28867">
      <c r="A28867" s="441">
        <v>45937.35888487269</v>
      </c>
      <c r="B28867" s="294" t="s">
        <v>3461</v>
      </c>
    </row>
    <row r="28868">
      <c r="A28868" s="441">
        <v>45937.35888950231</v>
      </c>
      <c r="B28868" s="294" t="s">
        <v>3462</v>
      </c>
    </row>
    <row r="28869">
      <c r="A28869" s="441">
        <v>45937.35890111111</v>
      </c>
      <c r="B28869" s="294" t="s">
        <v>12823</v>
      </c>
    </row>
    <row r="28870">
      <c r="A28870" s="441">
        <v>45937.35892737268</v>
      </c>
      <c r="B28870" s="294" t="s">
        <v>3461</v>
      </c>
    </row>
    <row r="28871">
      <c r="A28871" s="441">
        <v>45937.358945659726</v>
      </c>
      <c r="B28871" s="294" t="s">
        <v>10102</v>
      </c>
    </row>
    <row r="28872">
      <c r="A28872" s="441">
        <v>45937.35896046297</v>
      </c>
      <c r="B28872" s="294" t="s">
        <v>12824</v>
      </c>
    </row>
    <row r="28873">
      <c r="A28873" s="441">
        <v>45937.3603883912</v>
      </c>
      <c r="B28873" s="294" t="s">
        <v>12825</v>
      </c>
    </row>
    <row r="28874">
      <c r="A28874" s="441">
        <v>45937.360392511575</v>
      </c>
      <c r="B28874" s="294" t="s">
        <v>2274</v>
      </c>
    </row>
    <row r="28875">
      <c r="A28875" s="441">
        <v>45937.3604027199</v>
      </c>
      <c r="B28875" s="294" t="s">
        <v>3461</v>
      </c>
    </row>
    <row r="28876">
      <c r="A28876" s="441">
        <v>45937.36040612269</v>
      </c>
      <c r="B28876" s="294" t="s">
        <v>3466</v>
      </c>
    </row>
    <row r="28877">
      <c r="A28877" s="441">
        <v>45937.360409016204</v>
      </c>
      <c r="B28877" s="294" t="s">
        <v>12826</v>
      </c>
    </row>
    <row r="28878">
      <c r="A28878" s="441">
        <v>45937.36041327546</v>
      </c>
      <c r="B28878" s="294" t="s">
        <v>12827</v>
      </c>
    </row>
    <row r="28879">
      <c r="A28879" s="441">
        <v>45937.360932372685</v>
      </c>
      <c r="B28879" s="294" t="s">
        <v>2374</v>
      </c>
    </row>
    <row r="28880">
      <c r="A28880" s="441">
        <v>45937.361037951385</v>
      </c>
      <c r="B28880" s="294" t="s">
        <v>12828</v>
      </c>
    </row>
    <row r="28881">
      <c r="A28881" s="441">
        <v>45937.36120262732</v>
      </c>
      <c r="B28881" s="294" t="s">
        <v>2280</v>
      </c>
    </row>
    <row r="28882">
      <c r="A28882" s="441">
        <v>45937.361211875</v>
      </c>
      <c r="B28882" s="294" t="s">
        <v>2281</v>
      </c>
    </row>
    <row r="28883">
      <c r="A28883" s="441">
        <v>45937.36162087963</v>
      </c>
      <c r="B28883" s="294" t="s">
        <v>12829</v>
      </c>
    </row>
    <row r="28884">
      <c r="A28884" s="441">
        <v>45937.36162505787</v>
      </c>
      <c r="B28884" s="294" t="s">
        <v>2260</v>
      </c>
    </row>
    <row r="28885">
      <c r="A28885" s="441">
        <v>45937.36162917824</v>
      </c>
      <c r="B28885" s="294" t="s">
        <v>2963</v>
      </c>
    </row>
    <row r="28886">
      <c r="A28886" s="441">
        <v>45937.36163791666</v>
      </c>
      <c r="B28886" s="294" t="s">
        <v>2264</v>
      </c>
    </row>
    <row r="28887">
      <c r="A28887" s="441">
        <v>45937.36171803241</v>
      </c>
      <c r="B28887" s="294" t="s">
        <v>10102</v>
      </c>
    </row>
    <row r="28888">
      <c r="A28888" s="441">
        <v>45937.36172244213</v>
      </c>
      <c r="B28888" s="294" t="s">
        <v>2285</v>
      </c>
    </row>
    <row r="28889">
      <c r="A28889" s="441">
        <v>45937.36172880787</v>
      </c>
      <c r="B28889" s="294" t="s">
        <v>12830</v>
      </c>
    </row>
    <row r="28890">
      <c r="A28890" s="441">
        <v>45937.36175762731</v>
      </c>
      <c r="B28890" s="294" t="s">
        <v>12831</v>
      </c>
    </row>
    <row r="28891">
      <c r="A28891" s="441">
        <v>45937.362228275466</v>
      </c>
      <c r="B28891" s="294" t="s">
        <v>12832</v>
      </c>
    </row>
    <row r="28892">
      <c r="A28892" s="441">
        <v>45937.36223140046</v>
      </c>
      <c r="B28892" s="294" t="s">
        <v>2260</v>
      </c>
    </row>
    <row r="28893">
      <c r="A28893" s="441">
        <v>45937.36223399306</v>
      </c>
      <c r="B28893" s="294" t="s">
        <v>2963</v>
      </c>
    </row>
    <row r="28894">
      <c r="A28894" s="441">
        <v>45937.36223708333</v>
      </c>
      <c r="B28894" s="294" t="s">
        <v>2264</v>
      </c>
    </row>
    <row r="28895">
      <c r="A28895" s="441">
        <v>45937.36241673611</v>
      </c>
      <c r="B28895" s="294" t="s">
        <v>12833</v>
      </c>
    </row>
    <row r="28896">
      <c r="A28896" s="441">
        <v>45937.36242733797</v>
      </c>
      <c r="B28896" s="294" t="s">
        <v>2260</v>
      </c>
    </row>
    <row r="28897">
      <c r="A28897" s="441">
        <v>45937.36242975695</v>
      </c>
      <c r="B28897" s="294" t="s">
        <v>2963</v>
      </c>
    </row>
    <row r="28898">
      <c r="A28898" s="441">
        <v>45937.36243245371</v>
      </c>
      <c r="B28898" s="294" t="s">
        <v>2264</v>
      </c>
    </row>
    <row r="28899">
      <c r="A28899" s="441">
        <v>45937.36243741898</v>
      </c>
      <c r="B28899" s="294" t="s">
        <v>12834</v>
      </c>
    </row>
    <row r="28900">
      <c r="A28900" s="441">
        <v>45937.36243983796</v>
      </c>
      <c r="B28900" s="294" t="s">
        <v>2260</v>
      </c>
    </row>
    <row r="28901">
      <c r="A28901" s="441">
        <v>45937.36244210648</v>
      </c>
      <c r="B28901" s="294" t="s">
        <v>2963</v>
      </c>
    </row>
    <row r="28902">
      <c r="A28902" s="441">
        <v>45937.36244438657</v>
      </c>
      <c r="B28902" s="294" t="s">
        <v>2264</v>
      </c>
    </row>
    <row r="28903">
      <c r="A28903" s="441">
        <v>45937.37507609953</v>
      </c>
      <c r="B28903" s="294" t="s">
        <v>2290</v>
      </c>
    </row>
    <row r="28904">
      <c r="A28904" s="441">
        <v>45937.37541454862</v>
      </c>
      <c r="B28904" s="294" t="s">
        <v>2658</v>
      </c>
    </row>
    <row r="28905">
      <c r="A28905" s="441">
        <v>45937.37541791667</v>
      </c>
      <c r="B28905" s="294" t="s">
        <v>2408</v>
      </c>
    </row>
    <row r="28906">
      <c r="A28906" s="441">
        <v>45937.37577840278</v>
      </c>
      <c r="B28906" s="294" t="s">
        <v>12835</v>
      </c>
    </row>
    <row r="28907">
      <c r="A28907" s="441">
        <v>45937.375801539354</v>
      </c>
      <c r="B28907" s="294" t="s">
        <v>12836</v>
      </c>
    </row>
    <row r="28908">
      <c r="A28908" s="441">
        <v>45937.37581657407</v>
      </c>
      <c r="B28908" s="294" t="s">
        <v>10102</v>
      </c>
    </row>
    <row r="28909">
      <c r="A28909" s="441">
        <v>45937.375822835646</v>
      </c>
      <c r="B28909" s="294" t="s">
        <v>10102</v>
      </c>
    </row>
    <row r="28910">
      <c r="A28910" s="441">
        <v>45937.37934875</v>
      </c>
      <c r="B28910" s="294" t="s">
        <v>12837</v>
      </c>
    </row>
    <row r="28911">
      <c r="A28911" s="441">
        <v>45937.3793534838</v>
      </c>
      <c r="B28911" s="294" t="s">
        <v>2260</v>
      </c>
    </row>
    <row r="28912">
      <c r="A28912" s="441">
        <v>45937.37936922454</v>
      </c>
      <c r="B28912" s="294" t="s">
        <v>6121</v>
      </c>
    </row>
    <row r="28913">
      <c r="A28913" s="441">
        <v>45937.37937314815</v>
      </c>
      <c r="B28913" s="294" t="s">
        <v>2264</v>
      </c>
    </row>
    <row r="28914">
      <c r="A28914" s="441">
        <v>45937.37949517361</v>
      </c>
      <c r="B28914" s="294" t="s">
        <v>12838</v>
      </c>
    </row>
    <row r="28915">
      <c r="A28915" s="441">
        <v>45937.37949782408</v>
      </c>
      <c r="B28915" s="294" t="s">
        <v>2260</v>
      </c>
    </row>
    <row r="28916">
      <c r="A28916" s="441">
        <v>45937.37950053241</v>
      </c>
      <c r="B28916" s="294" t="s">
        <v>6121</v>
      </c>
    </row>
    <row r="28917">
      <c r="A28917" s="441">
        <v>45937.37950300926</v>
      </c>
      <c r="B28917" s="294" t="s">
        <v>2264</v>
      </c>
    </row>
    <row r="28918">
      <c r="A28918" s="441">
        <v>45937.42721556713</v>
      </c>
      <c r="B28918" s="294" t="s">
        <v>12839</v>
      </c>
    </row>
    <row r="28919">
      <c r="A28919" s="441">
        <v>45937.427224837964</v>
      </c>
      <c r="B28919" s="294" t="s">
        <v>3507</v>
      </c>
    </row>
    <row r="28920">
      <c r="A28920" s="441">
        <v>45937.42724363426</v>
      </c>
      <c r="B28920" s="294" t="s">
        <v>2398</v>
      </c>
    </row>
    <row r="28921">
      <c r="A28921" s="441">
        <v>45937.42726253472</v>
      </c>
      <c r="B28921" s="294" t="s">
        <v>2399</v>
      </c>
    </row>
    <row r="28922">
      <c r="A28922" s="441">
        <v>45937.427271134264</v>
      </c>
      <c r="B28922" s="294" t="s">
        <v>3507</v>
      </c>
    </row>
    <row r="28923">
      <c r="A28923" s="441">
        <v>45937.42727998843</v>
      </c>
      <c r="B28923" s="294" t="s">
        <v>10102</v>
      </c>
    </row>
    <row r="28924">
      <c r="A28924" s="441">
        <v>45937.42729788194</v>
      </c>
      <c r="B28924" s="294" t="s">
        <v>12840</v>
      </c>
    </row>
    <row r="28925">
      <c r="A28925" s="441">
        <v>45937.427646296295</v>
      </c>
      <c r="B28925" s="294" t="s">
        <v>12841</v>
      </c>
    </row>
    <row r="28926">
      <c r="A28926" s="441">
        <v>45937.427649641206</v>
      </c>
      <c r="B28926" s="294" t="s">
        <v>2274</v>
      </c>
    </row>
    <row r="28927">
      <c r="A28927" s="441">
        <v>45937.427657002314</v>
      </c>
      <c r="B28927" s="294" t="s">
        <v>3507</v>
      </c>
    </row>
    <row r="28928">
      <c r="A28928" s="441">
        <v>45937.427659803245</v>
      </c>
      <c r="B28928" s="294" t="s">
        <v>3512</v>
      </c>
    </row>
    <row r="28929">
      <c r="A28929" s="441">
        <v>45937.42766341435</v>
      </c>
      <c r="B28929" s="294" t="s">
        <v>12756</v>
      </c>
    </row>
    <row r="28930">
      <c r="A28930" s="441">
        <v>45937.42766630787</v>
      </c>
      <c r="B28930" s="294" t="s">
        <v>12757</v>
      </c>
    </row>
    <row r="28931">
      <c r="A28931" s="441">
        <v>45937.427923877316</v>
      </c>
      <c r="B28931" s="294" t="s">
        <v>12842</v>
      </c>
    </row>
    <row r="28932">
      <c r="A28932" s="441">
        <v>45937.42793042824</v>
      </c>
      <c r="B28932" s="294" t="s">
        <v>12843</v>
      </c>
    </row>
    <row r="28933">
      <c r="A28933" s="441">
        <v>45937.42794217593</v>
      </c>
      <c r="B28933" s="294" t="s">
        <v>2342</v>
      </c>
    </row>
    <row r="28934">
      <c r="A28934" s="441">
        <v>45937.427955590276</v>
      </c>
      <c r="B28934" s="294" t="s">
        <v>12767</v>
      </c>
    </row>
    <row r="28935">
      <c r="A28935" s="441">
        <v>45937.42799763889</v>
      </c>
      <c r="B28935" s="294" t="s">
        <v>12844</v>
      </c>
    </row>
    <row r="28936">
      <c r="A28936" s="441">
        <v>45937.428005752314</v>
      </c>
      <c r="B28936" s="294" t="s">
        <v>2381</v>
      </c>
    </row>
    <row r="28937">
      <c r="A28937" s="441">
        <v>45937.42800988426</v>
      </c>
      <c r="B28937" s="294" t="s">
        <v>2398</v>
      </c>
    </row>
    <row r="28938">
      <c r="A28938" s="441">
        <v>45937.42802019676</v>
      </c>
      <c r="B28938" s="294" t="s">
        <v>2399</v>
      </c>
    </row>
    <row r="28939">
      <c r="A28939" s="441">
        <v>45937.428027800925</v>
      </c>
      <c r="B28939" s="294" t="s">
        <v>2381</v>
      </c>
    </row>
    <row r="28940">
      <c r="A28940" s="441">
        <v>45937.42803476852</v>
      </c>
      <c r="B28940" s="294" t="s">
        <v>10102</v>
      </c>
    </row>
    <row r="28941">
      <c r="A28941" s="441">
        <v>45937.42804579861</v>
      </c>
      <c r="B28941" s="294" t="s">
        <v>12845</v>
      </c>
    </row>
    <row r="28942">
      <c r="A28942" s="441">
        <v>45937.428055185184</v>
      </c>
      <c r="B28942" s="294" t="s">
        <v>12846</v>
      </c>
    </row>
    <row r="28943">
      <c r="A28943" s="441">
        <v>45937.42806020833</v>
      </c>
      <c r="B28943" s="294" t="s">
        <v>2355</v>
      </c>
    </row>
    <row r="28944">
      <c r="A28944" s="441">
        <v>45937.4280635301</v>
      </c>
      <c r="B28944" s="294" t="s">
        <v>12847</v>
      </c>
    </row>
    <row r="28945">
      <c r="A28945" s="441">
        <v>45937.42824767361</v>
      </c>
      <c r="B28945" s="294" t="s">
        <v>12848</v>
      </c>
    </row>
    <row r="28946">
      <c r="A28946" s="441">
        <v>45937.428253125</v>
      </c>
      <c r="B28946" s="294" t="s">
        <v>12849</v>
      </c>
    </row>
    <row r="28947">
      <c r="A28947" s="441">
        <v>45937.428374675925</v>
      </c>
      <c r="B28947" s="294" t="s">
        <v>12850</v>
      </c>
    </row>
    <row r="28948">
      <c r="A28948" s="441">
        <v>45937.42847449074</v>
      </c>
      <c r="B28948" s="294" t="s">
        <v>10208</v>
      </c>
    </row>
    <row r="28949">
      <c r="A28949" s="441">
        <v>45937.42848190972</v>
      </c>
      <c r="B28949" s="294" t="s">
        <v>10102</v>
      </c>
    </row>
    <row r="28950">
      <c r="A28950" s="441">
        <v>45937.42848488426</v>
      </c>
      <c r="B28950" s="294" t="s">
        <v>2285</v>
      </c>
    </row>
    <row r="28951">
      <c r="A28951" s="441">
        <v>45937.42849002314</v>
      </c>
      <c r="B28951" s="294" t="s">
        <v>12851</v>
      </c>
    </row>
    <row r="28952">
      <c r="A28952" s="441">
        <v>45937.42850083333</v>
      </c>
      <c r="B28952" s="294" t="s">
        <v>12852</v>
      </c>
    </row>
    <row r="28953">
      <c r="A28953" s="441">
        <v>45937.4287634838</v>
      </c>
      <c r="B28953" s="294" t="s">
        <v>12853</v>
      </c>
    </row>
    <row r="28954">
      <c r="A28954" s="441">
        <v>45937.42877258101</v>
      </c>
      <c r="B28954" s="294" t="s">
        <v>3461</v>
      </c>
    </row>
    <row r="28955">
      <c r="A28955" s="441">
        <v>45937.42877774306</v>
      </c>
      <c r="B28955" s="294" t="s">
        <v>2398</v>
      </c>
    </row>
    <row r="28956">
      <c r="A28956" s="441">
        <v>45937.42878475694</v>
      </c>
      <c r="B28956" s="294" t="s">
        <v>2399</v>
      </c>
    </row>
    <row r="28957">
      <c r="A28957" s="441">
        <v>45937.42880289352</v>
      </c>
      <c r="B28957" s="294" t="s">
        <v>3461</v>
      </c>
    </row>
    <row r="28958">
      <c r="A28958" s="441">
        <v>45937.42881079861</v>
      </c>
      <c r="B28958" s="294" t="s">
        <v>10102</v>
      </c>
    </row>
    <row r="28959">
      <c r="A28959" s="441">
        <v>45937.42882965278</v>
      </c>
      <c r="B28959" s="294" t="s">
        <v>12854</v>
      </c>
    </row>
    <row r="28960">
      <c r="A28960" s="441">
        <v>45937.429377962966</v>
      </c>
      <c r="B28960" s="294" t="s">
        <v>12855</v>
      </c>
    </row>
    <row r="28961">
      <c r="A28961" s="441">
        <v>45937.42938307871</v>
      </c>
      <c r="B28961" s="294" t="s">
        <v>2274</v>
      </c>
    </row>
    <row r="28962">
      <c r="A28962" s="441">
        <v>45937.42939358796</v>
      </c>
      <c r="B28962" s="294" t="s">
        <v>2381</v>
      </c>
    </row>
    <row r="28963">
      <c r="A28963" s="441">
        <v>45937.429398078704</v>
      </c>
      <c r="B28963" s="294" t="s">
        <v>2386</v>
      </c>
    </row>
    <row r="28964">
      <c r="A28964" s="441">
        <v>45937.42940267361</v>
      </c>
      <c r="B28964" s="294" t="s">
        <v>12756</v>
      </c>
    </row>
    <row r="28965">
      <c r="A28965" s="441">
        <v>45937.429407557865</v>
      </c>
      <c r="B28965" s="294" t="s">
        <v>12757</v>
      </c>
    </row>
    <row r="28966">
      <c r="A28966" s="441">
        <v>45937.42958541667</v>
      </c>
      <c r="B28966" s="294" t="s">
        <v>12856</v>
      </c>
    </row>
    <row r="28967">
      <c r="A28967" s="441">
        <v>45937.429597395836</v>
      </c>
      <c r="B28967" s="294" t="s">
        <v>12857</v>
      </c>
    </row>
    <row r="28968">
      <c r="A28968" s="441">
        <v>45937.429609432875</v>
      </c>
      <c r="B28968" s="294" t="s">
        <v>2278</v>
      </c>
    </row>
    <row r="28969">
      <c r="A28969" s="441">
        <v>45937.42962869213</v>
      </c>
      <c r="B28969" s="294" t="s">
        <v>12802</v>
      </c>
    </row>
    <row r="28970">
      <c r="A28970" s="441">
        <v>45937.42970986111</v>
      </c>
      <c r="B28970" s="294" t="s">
        <v>12858</v>
      </c>
    </row>
    <row r="28971">
      <c r="A28971" s="441">
        <v>45937.4297153125</v>
      </c>
      <c r="B28971" s="294" t="s">
        <v>2355</v>
      </c>
    </row>
    <row r="28972">
      <c r="A28972" s="441">
        <v>45937.42972068287</v>
      </c>
      <c r="B28972" s="294" t="s">
        <v>12859</v>
      </c>
    </row>
    <row r="28973">
      <c r="A28973" s="441">
        <v>45937.42995630787</v>
      </c>
      <c r="B28973" s="294" t="s">
        <v>3615</v>
      </c>
    </row>
    <row r="28974">
      <c r="A28974" s="441">
        <v>45937.42996271991</v>
      </c>
      <c r="B28974" s="294" t="s">
        <v>12860</v>
      </c>
    </row>
    <row r="28975">
      <c r="A28975" s="441">
        <v>45937.43008135416</v>
      </c>
      <c r="B28975" s="294" t="s">
        <v>2759</v>
      </c>
    </row>
    <row r="28976">
      <c r="A28976" s="441">
        <v>45937.43008921296</v>
      </c>
      <c r="B28976" s="294" t="s">
        <v>10102</v>
      </c>
    </row>
    <row r="28977">
      <c r="A28977" s="441">
        <v>45937.43009366898</v>
      </c>
      <c r="B28977" s="294" t="s">
        <v>2285</v>
      </c>
    </row>
    <row r="28978">
      <c r="A28978" s="441">
        <v>45937.43009898148</v>
      </c>
      <c r="B28978" s="294" t="s">
        <v>12861</v>
      </c>
    </row>
    <row r="28979">
      <c r="A28979" s="441">
        <v>45937.430111354166</v>
      </c>
      <c r="B28979" s="294" t="s">
        <v>12862</v>
      </c>
    </row>
    <row r="28980">
      <c r="A28980" s="441">
        <v>45937.43016396991</v>
      </c>
      <c r="B28980" s="294" t="s">
        <v>12863</v>
      </c>
    </row>
    <row r="28981">
      <c r="A28981" s="441">
        <v>45937.430167557875</v>
      </c>
      <c r="B28981" s="294" t="s">
        <v>2274</v>
      </c>
    </row>
    <row r="28982">
      <c r="A28982" s="441">
        <v>45937.43018534722</v>
      </c>
      <c r="B28982" s="294" t="s">
        <v>3461</v>
      </c>
    </row>
    <row r="28983">
      <c r="A28983" s="441">
        <v>45937.43018858796</v>
      </c>
      <c r="B28983" s="294" t="s">
        <v>3466</v>
      </c>
    </row>
    <row r="28984">
      <c r="A28984" s="441">
        <v>45937.43019197916</v>
      </c>
      <c r="B28984" s="294" t="s">
        <v>12756</v>
      </c>
    </row>
    <row r="28985">
      <c r="A28985" s="441">
        <v>45937.43019619213</v>
      </c>
      <c r="B28985" s="294" t="s">
        <v>12757</v>
      </c>
    </row>
    <row r="28986">
      <c r="A28986" s="441">
        <v>45937.430336006946</v>
      </c>
      <c r="B28986" s="294" t="s">
        <v>2374</v>
      </c>
    </row>
    <row r="28987">
      <c r="A28987" s="441">
        <v>45937.430348865746</v>
      </c>
      <c r="B28987" s="294" t="s">
        <v>12864</v>
      </c>
    </row>
    <row r="28988">
      <c r="A28988" s="441">
        <v>45937.43040241898</v>
      </c>
      <c r="B28988" s="294" t="s">
        <v>2280</v>
      </c>
    </row>
    <row r="28989">
      <c r="A28989" s="441">
        <v>45937.43041199074</v>
      </c>
      <c r="B28989" s="294" t="s">
        <v>2281</v>
      </c>
    </row>
    <row r="28990">
      <c r="A28990" s="441">
        <v>45937.430565787035</v>
      </c>
      <c r="B28990" s="294" t="s">
        <v>8843</v>
      </c>
    </row>
    <row r="28991">
      <c r="A28991" s="441">
        <v>45937.43057069444</v>
      </c>
      <c r="B28991" s="294" t="s">
        <v>12865</v>
      </c>
    </row>
    <row r="28992">
      <c r="A28992" s="441">
        <v>45937.43066990741</v>
      </c>
      <c r="B28992" s="294" t="s">
        <v>8846</v>
      </c>
    </row>
    <row r="28993">
      <c r="A28993" s="441">
        <v>45937.43067642361</v>
      </c>
      <c r="B28993" s="294" t="s">
        <v>10102</v>
      </c>
    </row>
    <row r="28994">
      <c r="A28994" s="441">
        <v>45937.43068024305</v>
      </c>
      <c r="B28994" s="294" t="s">
        <v>2285</v>
      </c>
    </row>
    <row r="28995">
      <c r="A28995" s="441">
        <v>45937.43068723379</v>
      </c>
      <c r="B28995" s="294" t="s">
        <v>12866</v>
      </c>
    </row>
    <row r="28996">
      <c r="A28996" s="441">
        <v>45937.430695057876</v>
      </c>
      <c r="B28996" s="294" t="s">
        <v>12867</v>
      </c>
    </row>
    <row r="28997">
      <c r="A28997" s="441">
        <v>45937.5035216088</v>
      </c>
      <c r="B28997" s="294" t="s">
        <v>12868</v>
      </c>
    </row>
    <row r="28998">
      <c r="A28998" s="441">
        <v>45937.50352769676</v>
      </c>
      <c r="B28998" s="294" t="s">
        <v>2260</v>
      </c>
    </row>
    <row r="28999">
      <c r="A28999" s="441">
        <v>45937.503534918986</v>
      </c>
      <c r="B28999" s="294" t="s">
        <v>2550</v>
      </c>
    </row>
    <row r="29000">
      <c r="A29000" s="441">
        <v>45937.50355208333</v>
      </c>
      <c r="B29000" s="294" t="s">
        <v>2264</v>
      </c>
    </row>
    <row r="29001">
      <c r="A29001" s="441">
        <v>45937.503686724536</v>
      </c>
      <c r="B29001" s="294" t="s">
        <v>12869</v>
      </c>
    </row>
    <row r="29002">
      <c r="A29002" s="441">
        <v>45937.503690115744</v>
      </c>
      <c r="B29002" s="294" t="s">
        <v>2260</v>
      </c>
    </row>
    <row r="29003">
      <c r="A29003" s="441">
        <v>45937.50369805556</v>
      </c>
      <c r="B29003" s="294" t="s">
        <v>2550</v>
      </c>
    </row>
    <row r="29004">
      <c r="A29004" s="441">
        <v>45937.50370141203</v>
      </c>
      <c r="B29004" s="294" t="s">
        <v>2264</v>
      </c>
    </row>
    <row r="29005">
      <c r="A29005" s="441">
        <v>45937.50923240741</v>
      </c>
      <c r="B29005" s="294" t="s">
        <v>12870</v>
      </c>
    </row>
    <row r="29006">
      <c r="A29006" s="441">
        <v>45937.50923784722</v>
      </c>
      <c r="B29006" s="294" t="s">
        <v>2260</v>
      </c>
    </row>
    <row r="29007">
      <c r="A29007" s="441">
        <v>45937.50924303241</v>
      </c>
      <c r="B29007" s="294" t="s">
        <v>2266</v>
      </c>
    </row>
    <row r="29008">
      <c r="A29008" s="441">
        <v>45937.50927403935</v>
      </c>
      <c r="B29008" s="294" t="s">
        <v>2267</v>
      </c>
    </row>
    <row r="29009">
      <c r="A29009" s="441">
        <v>45937.509278275465</v>
      </c>
      <c r="B29009" s="294" t="s">
        <v>2264</v>
      </c>
    </row>
    <row r="29010">
      <c r="A29010" s="441">
        <v>45937.59548733797</v>
      </c>
      <c r="B29010" s="294" t="s">
        <v>12871</v>
      </c>
    </row>
    <row r="29011">
      <c r="A29011" s="441">
        <v>45937.595491932865</v>
      </c>
      <c r="B29011" s="294" t="s">
        <v>2260</v>
      </c>
    </row>
    <row r="29012">
      <c r="A29012" s="441">
        <v>45937.59549570602</v>
      </c>
      <c r="B29012" s="294" t="s">
        <v>2713</v>
      </c>
    </row>
    <row r="29013">
      <c r="A29013" s="441">
        <v>45937.59550012731</v>
      </c>
      <c r="B29013" s="294" t="s">
        <v>2262</v>
      </c>
    </row>
    <row r="29014">
      <c r="A29014" s="441">
        <v>45937.595510625004</v>
      </c>
      <c r="B29014" s="294" t="s">
        <v>2716</v>
      </c>
    </row>
    <row r="29015">
      <c r="A29015" s="441">
        <v>45937.595521863426</v>
      </c>
      <c r="B29015" s="294" t="s">
        <v>2264</v>
      </c>
    </row>
    <row r="29016">
      <c r="A29016" s="441">
        <v>45937.59597052084</v>
      </c>
      <c r="B29016" s="294" t="s">
        <v>12872</v>
      </c>
    </row>
    <row r="29017">
      <c r="A29017" s="441">
        <v>45937.5959775463</v>
      </c>
      <c r="B29017" s="294" t="s">
        <v>2719</v>
      </c>
    </row>
    <row r="29018">
      <c r="A29018" s="441">
        <v>45937.595981805556</v>
      </c>
      <c r="B29018" s="294" t="s">
        <v>6192</v>
      </c>
    </row>
    <row r="29019">
      <c r="A29019" s="441">
        <v>45937.595992372684</v>
      </c>
      <c r="B29019" s="294" t="s">
        <v>12873</v>
      </c>
    </row>
    <row r="29020">
      <c r="A29020" s="441">
        <v>45937.59600056713</v>
      </c>
      <c r="B29020" s="294" t="s">
        <v>2719</v>
      </c>
    </row>
    <row r="29021">
      <c r="A29021" s="441">
        <v>45937.59601978009</v>
      </c>
      <c r="B29021" s="294" t="s">
        <v>10102</v>
      </c>
    </row>
    <row r="29022">
      <c r="A29022" s="441">
        <v>45937.596035532406</v>
      </c>
      <c r="B29022" s="294" t="s">
        <v>12874</v>
      </c>
    </row>
    <row r="29023">
      <c r="A29023" s="441">
        <v>45937.59689240741</v>
      </c>
      <c r="B29023" s="294" t="s">
        <v>12875</v>
      </c>
    </row>
    <row r="29024">
      <c r="A29024" s="441">
        <v>45937.59689710649</v>
      </c>
      <c r="B29024" s="294" t="s">
        <v>2274</v>
      </c>
    </row>
    <row r="29025">
      <c r="A29025" s="441">
        <v>45937.596905555554</v>
      </c>
      <c r="B29025" s="294" t="s">
        <v>2719</v>
      </c>
    </row>
    <row r="29026">
      <c r="A29026" s="441">
        <v>45937.59691770833</v>
      </c>
      <c r="B29026" s="294" t="s">
        <v>2725</v>
      </c>
    </row>
    <row r="29027">
      <c r="A29027" s="441">
        <v>45937.596922060184</v>
      </c>
      <c r="B29027" s="294" t="s">
        <v>12826</v>
      </c>
    </row>
    <row r="29028">
      <c r="A29028" s="441">
        <v>45937.59692576389</v>
      </c>
      <c r="B29028" s="294" t="s">
        <v>12827</v>
      </c>
    </row>
    <row r="29029">
      <c r="A29029" s="441">
        <v>45937.59742546296</v>
      </c>
      <c r="B29029" s="294" t="s">
        <v>2278</v>
      </c>
    </row>
    <row r="29030">
      <c r="A29030" s="441">
        <v>45937.59744724537</v>
      </c>
      <c r="B29030" s="294" t="s">
        <v>12876</v>
      </c>
    </row>
    <row r="29031">
      <c r="A29031" s="441">
        <v>45937.59757608797</v>
      </c>
      <c r="B29031" s="294" t="s">
        <v>2280</v>
      </c>
    </row>
    <row r="29032">
      <c r="A29032" s="441">
        <v>45937.59758936343</v>
      </c>
      <c r="B29032" s="294" t="s">
        <v>2281</v>
      </c>
    </row>
    <row r="29033">
      <c r="A29033" s="441">
        <v>45937.59801174769</v>
      </c>
      <c r="B29033" s="294" t="s">
        <v>10102</v>
      </c>
    </row>
    <row r="29034">
      <c r="A29034" s="441">
        <v>45937.59801559028</v>
      </c>
      <c r="B29034" s="294" t="s">
        <v>2285</v>
      </c>
    </row>
    <row r="29035">
      <c r="A29035" s="441">
        <v>45937.598021342594</v>
      </c>
      <c r="B29035" s="294" t="s">
        <v>12877</v>
      </c>
    </row>
    <row r="29036">
      <c r="A29036" s="441">
        <v>45937.59803329861</v>
      </c>
      <c r="B29036" s="294" t="s">
        <v>12878</v>
      </c>
    </row>
    <row r="29037">
      <c r="A29037" s="441">
        <v>45937.64530815972</v>
      </c>
      <c r="B29037" s="294" t="s">
        <v>12879</v>
      </c>
    </row>
    <row r="29038">
      <c r="A29038" s="441">
        <v>45937.64531211805</v>
      </c>
      <c r="B29038" s="294" t="s">
        <v>2260</v>
      </c>
    </row>
    <row r="29039">
      <c r="A29039" s="441">
        <v>45937.64532127314</v>
      </c>
      <c r="B29039" s="294" t="s">
        <v>2447</v>
      </c>
    </row>
    <row r="29040">
      <c r="A29040" s="441">
        <v>45937.64533878472</v>
      </c>
      <c r="B29040" s="294" t="s">
        <v>2262</v>
      </c>
    </row>
    <row r="29041">
      <c r="A29041" s="441">
        <v>45937.64534537037</v>
      </c>
      <c r="B29041" s="294" t="s">
        <v>2448</v>
      </c>
    </row>
    <row r="29042">
      <c r="A29042" s="441">
        <v>45937.645359675924</v>
      </c>
      <c r="B29042" s="294" t="s">
        <v>2264</v>
      </c>
    </row>
    <row r="29043">
      <c r="A29043" s="441">
        <v>45937.645596319446</v>
      </c>
      <c r="B29043" s="294" t="s">
        <v>12880</v>
      </c>
    </row>
    <row r="29044">
      <c r="A29044" s="441">
        <v>45937.645604618054</v>
      </c>
      <c r="B29044" s="294" t="s">
        <v>2450</v>
      </c>
    </row>
    <row r="29045">
      <c r="A29045" s="441">
        <v>45937.64560822917</v>
      </c>
      <c r="B29045" s="294" t="s">
        <v>2451</v>
      </c>
    </row>
    <row r="29046">
      <c r="A29046" s="441">
        <v>45937.64561587963</v>
      </c>
      <c r="B29046" s="294" t="s">
        <v>12881</v>
      </c>
    </row>
    <row r="29047">
      <c r="A29047" s="441">
        <v>45937.64562405093</v>
      </c>
      <c r="B29047" s="294" t="s">
        <v>2450</v>
      </c>
    </row>
    <row r="29048">
      <c r="A29048" s="441">
        <v>45937.64563077546</v>
      </c>
      <c r="B29048" s="294" t="s">
        <v>10102</v>
      </c>
    </row>
    <row r="29049">
      <c r="A29049" s="441">
        <v>45937.64564483796</v>
      </c>
      <c r="B29049" s="294" t="s">
        <v>12882</v>
      </c>
    </row>
    <row r="29050">
      <c r="A29050" s="441">
        <v>45937.64638814815</v>
      </c>
      <c r="B29050" s="294" t="s">
        <v>12883</v>
      </c>
    </row>
    <row r="29051">
      <c r="A29051" s="441">
        <v>45937.646392581024</v>
      </c>
      <c r="B29051" s="294" t="s">
        <v>2260</v>
      </c>
    </row>
    <row r="29052">
      <c r="A29052" s="441">
        <v>45937.64639701389</v>
      </c>
      <c r="B29052" s="294" t="s">
        <v>3029</v>
      </c>
    </row>
    <row r="29053">
      <c r="A29053" s="441">
        <v>45937.64640158565</v>
      </c>
      <c r="B29053" s="294" t="s">
        <v>2264</v>
      </c>
    </row>
    <row r="29054">
      <c r="A29054" s="441">
        <v>45937.64667505787</v>
      </c>
      <c r="B29054" s="294" t="s">
        <v>12884</v>
      </c>
    </row>
    <row r="29055">
      <c r="A29055" s="441">
        <v>45937.64668456018</v>
      </c>
      <c r="B29055" s="294" t="s">
        <v>2274</v>
      </c>
    </row>
    <row r="29056">
      <c r="A29056" s="441">
        <v>45937.64669310185</v>
      </c>
      <c r="B29056" s="294" t="s">
        <v>2450</v>
      </c>
    </row>
    <row r="29057">
      <c r="A29057" s="441">
        <v>45937.64669653935</v>
      </c>
      <c r="B29057" s="294" t="s">
        <v>2455</v>
      </c>
    </row>
    <row r="29058">
      <c r="A29058" s="441">
        <v>45937.64670011574</v>
      </c>
      <c r="B29058" s="294" t="s">
        <v>12826</v>
      </c>
    </row>
    <row r="29059">
      <c r="A29059" s="441">
        <v>45937.64670366899</v>
      </c>
      <c r="B29059" s="294" t="s">
        <v>12827</v>
      </c>
    </row>
    <row r="29060">
      <c r="A29060" s="441">
        <v>45937.64687309028</v>
      </c>
      <c r="B29060" s="294" t="s">
        <v>2342</v>
      </c>
    </row>
    <row r="29061">
      <c r="A29061" s="441">
        <v>45937.64689703703</v>
      </c>
      <c r="B29061" s="294" t="s">
        <v>12885</v>
      </c>
    </row>
    <row r="29062">
      <c r="A29062" s="441">
        <v>45937.6469275</v>
      </c>
      <c r="B29062" s="294" t="s">
        <v>2280</v>
      </c>
    </row>
    <row r="29063">
      <c r="A29063" s="441">
        <v>45937.64693915509</v>
      </c>
      <c r="B29063" s="294" t="s">
        <v>2281</v>
      </c>
    </row>
    <row r="29064">
      <c r="A29064" s="441">
        <v>45937.647011215275</v>
      </c>
      <c r="B29064" s="294" t="s">
        <v>10102</v>
      </c>
    </row>
    <row r="29065">
      <c r="A29065" s="441">
        <v>45937.647014999995</v>
      </c>
      <c r="B29065" s="294" t="s">
        <v>2285</v>
      </c>
    </row>
    <row r="29066">
      <c r="A29066" s="441">
        <v>45937.64702231481</v>
      </c>
      <c r="B29066" s="294" t="s">
        <v>12886</v>
      </c>
    </row>
    <row r="29067">
      <c r="A29067" s="441">
        <v>45937.64703306713</v>
      </c>
      <c r="B29067" s="294" t="s">
        <v>12887</v>
      </c>
    </row>
    <row r="29068">
      <c r="A29068" s="441">
        <v>45937.758420370374</v>
      </c>
      <c r="B29068" s="294" t="s">
        <v>10116</v>
      </c>
    </row>
    <row r="29069">
      <c r="A29069" s="441">
        <v>45937.75843028935</v>
      </c>
      <c r="B29069" s="294" t="s">
        <v>10102</v>
      </c>
    </row>
    <row r="29070">
      <c r="A29070" s="441">
        <v>45937.758434421296</v>
      </c>
      <c r="B29070" s="294" t="s">
        <v>10117</v>
      </c>
    </row>
    <row r="29071">
      <c r="A29071" s="441">
        <v>45937.86666332176</v>
      </c>
      <c r="B29071" s="294" t="s">
        <v>12888</v>
      </c>
    </row>
    <row r="29072">
      <c r="A29072" s="441">
        <v>45937.866670902775</v>
      </c>
      <c r="B29072" s="294" t="s">
        <v>2260</v>
      </c>
    </row>
    <row r="29073">
      <c r="A29073" s="441">
        <v>45937.86668680556</v>
      </c>
      <c r="B29073" s="294" t="s">
        <v>6121</v>
      </c>
    </row>
    <row r="29074">
      <c r="A29074" s="441">
        <v>45937.86669740741</v>
      </c>
      <c r="B29074" s="294" t="s">
        <v>2264</v>
      </c>
    </row>
    <row r="29075">
      <c r="A29075" s="441">
        <v>45937.86680960648</v>
      </c>
      <c r="B29075" s="294" t="s">
        <v>12889</v>
      </c>
    </row>
    <row r="29076">
      <c r="A29076" s="441">
        <v>45937.86681482639</v>
      </c>
      <c r="B29076" s="294" t="s">
        <v>2260</v>
      </c>
    </row>
    <row r="29077">
      <c r="A29077" s="441">
        <v>45937.866819965275</v>
      </c>
      <c r="B29077" s="294" t="s">
        <v>6121</v>
      </c>
    </row>
    <row r="29078">
      <c r="A29078" s="441">
        <v>45937.866824780096</v>
      </c>
      <c r="B29078" s="294" t="s">
        <v>2262</v>
      </c>
    </row>
    <row r="29079">
      <c r="A29079" s="441">
        <v>45937.86683349537</v>
      </c>
      <c r="B29079" s="294" t="s">
        <v>6122</v>
      </c>
    </row>
    <row r="29080">
      <c r="A29080" s="441">
        <v>45937.866849479164</v>
      </c>
      <c r="B29080" s="294" t="s">
        <v>2264</v>
      </c>
    </row>
    <row r="29081">
      <c r="A29081" s="441">
        <v>45937.86757163194</v>
      </c>
      <c r="B29081" s="294" t="s">
        <v>12890</v>
      </c>
    </row>
    <row r="29082">
      <c r="A29082" s="441">
        <v>45937.86757780093</v>
      </c>
      <c r="B29082" s="294" t="s">
        <v>2260</v>
      </c>
    </row>
    <row r="29083">
      <c r="A29083" s="441">
        <v>45937.867582673614</v>
      </c>
      <c r="B29083" s="294" t="s">
        <v>6121</v>
      </c>
    </row>
    <row r="29084">
      <c r="A29084" s="441">
        <v>45937.8675874537</v>
      </c>
      <c r="B29084" s="294" t="s">
        <v>2264</v>
      </c>
    </row>
    <row r="29085">
      <c r="A29085" s="441">
        <v>45937.90663586806</v>
      </c>
      <c r="B29085" s="294" t="s">
        <v>12891</v>
      </c>
    </row>
    <row r="29086">
      <c r="A29086" s="441">
        <v>45937.90664047454</v>
      </c>
      <c r="B29086" s="294" t="s">
        <v>2260</v>
      </c>
    </row>
    <row r="29087">
      <c r="A29087" s="441">
        <v>45937.90664945602</v>
      </c>
      <c r="B29087" s="294" t="s">
        <v>2593</v>
      </c>
    </row>
    <row r="29088">
      <c r="A29088" s="441">
        <v>45937.90665236111</v>
      </c>
      <c r="B29088" s="294" t="s">
        <v>2264</v>
      </c>
    </row>
    <row r="29089">
      <c r="A29089" s="441">
        <v>45938.1240755787</v>
      </c>
      <c r="B29089" s="294" t="s">
        <v>12892</v>
      </c>
    </row>
    <row r="29090">
      <c r="A29090" s="441">
        <v>45938.124085578704</v>
      </c>
      <c r="B29090" s="294" t="s">
        <v>2828</v>
      </c>
    </row>
    <row r="29091">
      <c r="A29091" s="441">
        <v>45938.12409857639</v>
      </c>
      <c r="B29091" s="294" t="s">
        <v>2565</v>
      </c>
    </row>
    <row r="29092">
      <c r="A29092" s="441">
        <v>45938.12411761574</v>
      </c>
      <c r="B29092" s="294" t="s">
        <v>12893</v>
      </c>
    </row>
    <row r="29093">
      <c r="A29093" s="441">
        <v>45938.12412471065</v>
      </c>
      <c r="B29093" s="294" t="s">
        <v>2828</v>
      </c>
    </row>
    <row r="29094">
      <c r="A29094" s="441">
        <v>45938.12415307871</v>
      </c>
      <c r="B29094" s="294" t="s">
        <v>10102</v>
      </c>
    </row>
    <row r="29095">
      <c r="A29095" s="441">
        <v>45938.12416552083</v>
      </c>
      <c r="B29095" s="294" t="s">
        <v>12894</v>
      </c>
    </row>
    <row r="29096">
      <c r="A29096" s="441">
        <v>45938.12556211806</v>
      </c>
      <c r="B29096" s="294" t="s">
        <v>12895</v>
      </c>
    </row>
    <row r="29097">
      <c r="A29097" s="441">
        <v>45938.125578356485</v>
      </c>
      <c r="B29097" s="294" t="s">
        <v>2274</v>
      </c>
    </row>
    <row r="29098">
      <c r="A29098" s="441">
        <v>45938.125588310184</v>
      </c>
      <c r="B29098" s="294" t="s">
        <v>2828</v>
      </c>
    </row>
    <row r="29099">
      <c r="A29099" s="441">
        <v>45938.12559239584</v>
      </c>
      <c r="B29099" s="294" t="s">
        <v>2832</v>
      </c>
    </row>
    <row r="29100">
      <c r="A29100" s="441">
        <v>45938.125596921294</v>
      </c>
      <c r="B29100" s="294" t="s">
        <v>12826</v>
      </c>
    </row>
    <row r="29101">
      <c r="A29101" s="441">
        <v>45938.12560175926</v>
      </c>
      <c r="B29101" s="294" t="s">
        <v>12827</v>
      </c>
    </row>
    <row r="29102">
      <c r="A29102" s="441">
        <v>45938.12596738426</v>
      </c>
      <c r="B29102" s="294" t="s">
        <v>2278</v>
      </c>
    </row>
    <row r="29103">
      <c r="A29103" s="441">
        <v>45938.12598653935</v>
      </c>
      <c r="B29103" s="294" t="s">
        <v>12896</v>
      </c>
    </row>
    <row r="29104">
      <c r="A29104" s="441">
        <v>45938.12608219907</v>
      </c>
      <c r="B29104" s="294" t="s">
        <v>2280</v>
      </c>
    </row>
    <row r="29105">
      <c r="A29105" s="441">
        <v>45938.12609503472</v>
      </c>
      <c r="B29105" s="294" t="s">
        <v>2281</v>
      </c>
    </row>
    <row r="29106">
      <c r="A29106" s="441">
        <v>45938.126484340275</v>
      </c>
      <c r="B29106" s="294" t="s">
        <v>10102</v>
      </c>
    </row>
    <row r="29107">
      <c r="A29107" s="441">
        <v>45938.12649048612</v>
      </c>
      <c r="B29107" s="294" t="s">
        <v>2285</v>
      </c>
    </row>
    <row r="29108">
      <c r="A29108" s="441">
        <v>45938.12649681713</v>
      </c>
      <c r="B29108" s="294" t="s">
        <v>12897</v>
      </c>
    </row>
    <row r="29109">
      <c r="A29109" s="441">
        <v>45938.126508125</v>
      </c>
      <c r="B29109" s="294" t="s">
        <v>12898</v>
      </c>
    </row>
    <row r="29110">
      <c r="A29110" s="441">
        <v>45938.257188564814</v>
      </c>
      <c r="B29110" s="294" t="s">
        <v>12899</v>
      </c>
    </row>
    <row r="29111">
      <c r="A29111" s="441">
        <v>45938.25725263889</v>
      </c>
      <c r="B29111" s="294" t="s">
        <v>12900</v>
      </c>
    </row>
    <row r="29112">
      <c r="A29112" s="441">
        <v>45938.25727158565</v>
      </c>
      <c r="B29112" s="294" t="s">
        <v>10102</v>
      </c>
    </row>
    <row r="29113">
      <c r="A29113" s="441">
        <v>45938.346538935184</v>
      </c>
      <c r="B29113" s="294" t="s">
        <v>12901</v>
      </c>
    </row>
    <row r="29114">
      <c r="A29114" s="441">
        <v>45938.3465446412</v>
      </c>
      <c r="B29114" s="294" t="s">
        <v>2260</v>
      </c>
    </row>
    <row r="29115">
      <c r="A29115" s="441">
        <v>45938.34654886574</v>
      </c>
      <c r="B29115" s="294" t="s">
        <v>2463</v>
      </c>
    </row>
    <row r="29116">
      <c r="A29116" s="441">
        <v>45938.34655390047</v>
      </c>
      <c r="B29116" s="294" t="s">
        <v>2267</v>
      </c>
    </row>
    <row r="29117">
      <c r="A29117" s="441">
        <v>45938.34656677084</v>
      </c>
      <c r="B29117" s="294" t="s">
        <v>2264</v>
      </c>
    </row>
    <row r="29118">
      <c r="A29118" s="441">
        <v>45938.34707321759</v>
      </c>
      <c r="B29118" s="294" t="s">
        <v>12902</v>
      </c>
    </row>
    <row r="29119">
      <c r="A29119" s="441">
        <v>45938.347081608794</v>
      </c>
      <c r="B29119" s="294" t="s">
        <v>2397</v>
      </c>
    </row>
    <row r="29120">
      <c r="A29120" s="441">
        <v>45938.34708537037</v>
      </c>
      <c r="B29120" s="294" t="s">
        <v>2398</v>
      </c>
    </row>
    <row r="29121">
      <c r="A29121" s="441">
        <v>45938.34709597222</v>
      </c>
      <c r="B29121" s="294" t="s">
        <v>2399</v>
      </c>
    </row>
    <row r="29122">
      <c r="A29122" s="441">
        <v>45938.347105925925</v>
      </c>
      <c r="B29122" s="294" t="s">
        <v>2397</v>
      </c>
    </row>
    <row r="29123">
      <c r="A29123" s="441">
        <v>45938.347114351855</v>
      </c>
      <c r="B29123" s="294" t="s">
        <v>10102</v>
      </c>
    </row>
    <row r="29124">
      <c r="A29124" s="441">
        <v>45938.34714626157</v>
      </c>
      <c r="B29124" s="294" t="s">
        <v>12903</v>
      </c>
    </row>
    <row r="29125">
      <c r="A29125" s="441">
        <v>45938.34781197917</v>
      </c>
      <c r="B29125" s="294" t="s">
        <v>12904</v>
      </c>
    </row>
    <row r="29126">
      <c r="A29126" s="441">
        <v>45938.34781986111</v>
      </c>
      <c r="B29126" s="294" t="s">
        <v>2274</v>
      </c>
    </row>
    <row r="29127">
      <c r="A29127" s="441">
        <v>45938.34783099537</v>
      </c>
      <c r="B29127" s="294" t="s">
        <v>2397</v>
      </c>
    </row>
    <row r="29128">
      <c r="A29128" s="441">
        <v>45938.34783626157</v>
      </c>
      <c r="B29128" s="294" t="s">
        <v>2402</v>
      </c>
    </row>
    <row r="29129">
      <c r="A29129" s="441">
        <v>45938.347841111114</v>
      </c>
      <c r="B29129" s="294" t="s">
        <v>12826</v>
      </c>
    </row>
    <row r="29130">
      <c r="A29130" s="441">
        <v>45938.3478449074</v>
      </c>
      <c r="B29130" s="294" t="s">
        <v>12827</v>
      </c>
    </row>
    <row r="29131">
      <c r="A29131" s="441">
        <v>45938.34803059028</v>
      </c>
      <c r="B29131" s="294" t="s">
        <v>2342</v>
      </c>
    </row>
    <row r="29132">
      <c r="A29132" s="441">
        <v>45938.348047754625</v>
      </c>
      <c r="B29132" s="294" t="s">
        <v>12905</v>
      </c>
    </row>
    <row r="29133">
      <c r="A29133" s="441">
        <v>45938.34808511574</v>
      </c>
      <c r="B29133" s="294" t="s">
        <v>2280</v>
      </c>
    </row>
    <row r="29134">
      <c r="A29134" s="441">
        <v>45938.348097326394</v>
      </c>
      <c r="B29134" s="294" t="s">
        <v>2281</v>
      </c>
    </row>
    <row r="29135">
      <c r="A29135" s="441">
        <v>45938.34824525463</v>
      </c>
      <c r="B29135" s="294" t="s">
        <v>10102</v>
      </c>
    </row>
    <row r="29136">
      <c r="A29136" s="441">
        <v>45938.34824934028</v>
      </c>
      <c r="B29136" s="294" t="s">
        <v>2285</v>
      </c>
    </row>
    <row r="29137">
      <c r="A29137" s="441">
        <v>45938.34825476852</v>
      </c>
      <c r="B29137" s="294" t="s">
        <v>12906</v>
      </c>
    </row>
    <row r="29138">
      <c r="A29138" s="441">
        <v>45938.34826466435</v>
      </c>
      <c r="B29138" s="294" t="s">
        <v>12907</v>
      </c>
    </row>
    <row r="29139">
      <c r="A29139" s="441">
        <v>45938.354871435185</v>
      </c>
      <c r="B29139" s="294" t="s">
        <v>12908</v>
      </c>
    </row>
    <row r="29140">
      <c r="A29140" s="441">
        <v>45938.354878136575</v>
      </c>
      <c r="B29140" s="294" t="s">
        <v>2260</v>
      </c>
    </row>
    <row r="29141">
      <c r="A29141" s="441">
        <v>45938.35488208334</v>
      </c>
      <c r="B29141" s="294" t="s">
        <v>2414</v>
      </c>
    </row>
    <row r="29142">
      <c r="A29142" s="441">
        <v>45938.354885810186</v>
      </c>
      <c r="B29142" s="294" t="s">
        <v>2264</v>
      </c>
    </row>
    <row r="29143">
      <c r="A29143" s="441">
        <v>45938.355110625</v>
      </c>
      <c r="B29143" s="294" t="s">
        <v>12909</v>
      </c>
    </row>
    <row r="29144">
      <c r="A29144" s="441">
        <v>45938.35511512731</v>
      </c>
      <c r="B29144" s="294" t="s">
        <v>2260</v>
      </c>
    </row>
    <row r="29145">
      <c r="A29145" s="441">
        <v>45938.355118680556</v>
      </c>
      <c r="B29145" s="294" t="s">
        <v>2414</v>
      </c>
    </row>
    <row r="29146">
      <c r="A29146" s="441">
        <v>45938.355122650464</v>
      </c>
      <c r="B29146" s="294" t="s">
        <v>2264</v>
      </c>
    </row>
    <row r="29147">
      <c r="A29147" s="441">
        <v>45938.355426678245</v>
      </c>
      <c r="B29147" s="294" t="s">
        <v>12910</v>
      </c>
    </row>
    <row r="29148">
      <c r="A29148" s="441">
        <v>45938.35542943287</v>
      </c>
      <c r="B29148" s="294" t="s">
        <v>2260</v>
      </c>
    </row>
    <row r="29149">
      <c r="A29149" s="441">
        <v>45938.355432094904</v>
      </c>
      <c r="B29149" s="294" t="s">
        <v>2414</v>
      </c>
    </row>
    <row r="29150">
      <c r="A29150" s="441">
        <v>45938.35544561343</v>
      </c>
      <c r="B29150" s="294" t="s">
        <v>2264</v>
      </c>
    </row>
    <row r="29151">
      <c r="A29151" s="441">
        <v>45938.35578326389</v>
      </c>
      <c r="B29151" s="294" t="s">
        <v>12911</v>
      </c>
    </row>
    <row r="29152">
      <c r="A29152" s="441">
        <v>45938.35578615741</v>
      </c>
      <c r="B29152" s="294" t="s">
        <v>2260</v>
      </c>
    </row>
    <row r="29153">
      <c r="A29153" s="441">
        <v>45938.35578924768</v>
      </c>
      <c r="B29153" s="294" t="s">
        <v>2414</v>
      </c>
    </row>
    <row r="29154">
      <c r="A29154" s="441">
        <v>45938.35579244213</v>
      </c>
      <c r="B29154" s="294" t="s">
        <v>2264</v>
      </c>
    </row>
    <row r="29155">
      <c r="A29155" s="441">
        <v>45938.35617283564</v>
      </c>
      <c r="B29155" s="294" t="s">
        <v>12912</v>
      </c>
    </row>
    <row r="29156">
      <c r="A29156" s="441">
        <v>45938.356176099536</v>
      </c>
      <c r="B29156" s="294" t="s">
        <v>2260</v>
      </c>
    </row>
    <row r="29157">
      <c r="A29157" s="441">
        <v>45938.35618752315</v>
      </c>
      <c r="B29157" s="294" t="s">
        <v>2414</v>
      </c>
    </row>
    <row r="29158">
      <c r="A29158" s="441">
        <v>45938.356199965274</v>
      </c>
      <c r="B29158" s="294" t="s">
        <v>2264</v>
      </c>
    </row>
    <row r="29159">
      <c r="A29159" s="441">
        <v>45938.3750872338</v>
      </c>
      <c r="B29159" s="294" t="s">
        <v>2290</v>
      </c>
    </row>
    <row r="29160">
      <c r="A29160" s="441">
        <v>45938.37539731481</v>
      </c>
      <c r="B29160" s="294" t="s">
        <v>3563</v>
      </c>
    </row>
    <row r="29161">
      <c r="A29161" s="441">
        <v>45938.37565107639</v>
      </c>
      <c r="B29161" s="294" t="s">
        <v>2659</v>
      </c>
    </row>
    <row r="29162">
      <c r="A29162" s="441">
        <v>45938.3756750926</v>
      </c>
      <c r="B29162" s="294" t="s">
        <v>12913</v>
      </c>
    </row>
    <row r="29163">
      <c r="A29163" s="441">
        <v>45938.37571684028</v>
      </c>
      <c r="B29163" s="294" t="s">
        <v>12914</v>
      </c>
    </row>
    <row r="29164">
      <c r="A29164" s="441">
        <v>45938.37573403935</v>
      </c>
      <c r="B29164" s="294" t="s">
        <v>10102</v>
      </c>
    </row>
    <row r="29165">
      <c r="A29165" s="441">
        <v>45938.375744756944</v>
      </c>
      <c r="B29165" s="294" t="s">
        <v>10102</v>
      </c>
    </row>
    <row r="29166">
      <c r="A29166" s="441">
        <v>45938.39150421297</v>
      </c>
      <c r="B29166" s="294" t="s">
        <v>12915</v>
      </c>
    </row>
    <row r="29167">
      <c r="A29167" s="441">
        <v>45938.39151003472</v>
      </c>
      <c r="B29167" s="294" t="s">
        <v>2260</v>
      </c>
    </row>
    <row r="29168">
      <c r="A29168" s="441">
        <v>45938.39151501158</v>
      </c>
      <c r="B29168" s="294" t="s">
        <v>2593</v>
      </c>
    </row>
    <row r="29169">
      <c r="A29169" s="441">
        <v>45938.39153140046</v>
      </c>
      <c r="B29169" s="294" t="s">
        <v>2264</v>
      </c>
    </row>
    <row r="29170">
      <c r="A29170" s="441">
        <v>45938.41612032407</v>
      </c>
      <c r="B29170" s="294" t="s">
        <v>12916</v>
      </c>
    </row>
    <row r="29171">
      <c r="A29171" s="441">
        <v>45938.41613208334</v>
      </c>
      <c r="B29171" s="294" t="s">
        <v>2603</v>
      </c>
    </row>
    <row r="29172">
      <c r="A29172" s="441">
        <v>45938.41615826389</v>
      </c>
      <c r="B29172" s="294" t="s">
        <v>2398</v>
      </c>
    </row>
    <row r="29173">
      <c r="A29173" s="441">
        <v>45938.41616570602</v>
      </c>
      <c r="B29173" s="294" t="s">
        <v>2399</v>
      </c>
    </row>
    <row r="29174">
      <c r="A29174" s="441">
        <v>45938.41617589121</v>
      </c>
      <c r="B29174" s="294" t="s">
        <v>2603</v>
      </c>
    </row>
    <row r="29175">
      <c r="A29175" s="441">
        <v>45938.41619024306</v>
      </c>
      <c r="B29175" s="294" t="s">
        <v>10102</v>
      </c>
    </row>
    <row r="29176">
      <c r="A29176" s="441">
        <v>45938.416209560186</v>
      </c>
      <c r="B29176" s="294" t="s">
        <v>12917</v>
      </c>
    </row>
    <row r="29177">
      <c r="A29177" s="441">
        <v>45938.416558425924</v>
      </c>
      <c r="B29177" s="294" t="s">
        <v>12918</v>
      </c>
    </row>
    <row r="29178">
      <c r="A29178" s="441">
        <v>45938.416577199074</v>
      </c>
      <c r="B29178" s="294" t="s">
        <v>2426</v>
      </c>
    </row>
    <row r="29179">
      <c r="A29179" s="441">
        <v>45938.416582777776</v>
      </c>
      <c r="B29179" s="294" t="s">
        <v>2398</v>
      </c>
    </row>
    <row r="29180">
      <c r="A29180" s="441">
        <v>45938.416597118056</v>
      </c>
      <c r="B29180" s="294" t="s">
        <v>2399</v>
      </c>
    </row>
    <row r="29181">
      <c r="A29181" s="441">
        <v>45938.416610706015</v>
      </c>
      <c r="B29181" s="294" t="s">
        <v>2426</v>
      </c>
    </row>
    <row r="29182">
      <c r="A29182" s="441">
        <v>45938.41661747685</v>
      </c>
      <c r="B29182" s="294" t="s">
        <v>10102</v>
      </c>
    </row>
    <row r="29183">
      <c r="A29183" s="441">
        <v>45938.416631064814</v>
      </c>
      <c r="B29183" s="294" t="s">
        <v>12919</v>
      </c>
    </row>
    <row r="29184">
      <c r="A29184" s="441">
        <v>45938.41713023148</v>
      </c>
      <c r="B29184" s="294" t="s">
        <v>12920</v>
      </c>
    </row>
    <row r="29185">
      <c r="A29185" s="441">
        <v>45938.41714188657</v>
      </c>
      <c r="B29185" s="294" t="s">
        <v>2612</v>
      </c>
    </row>
    <row r="29186">
      <c r="A29186" s="441">
        <v>45938.41714767361</v>
      </c>
      <c r="B29186" s="294" t="s">
        <v>2398</v>
      </c>
    </row>
    <row r="29187">
      <c r="A29187" s="441">
        <v>45938.41715872685</v>
      </c>
      <c r="B29187" s="294" t="s">
        <v>2399</v>
      </c>
    </row>
    <row r="29188">
      <c r="A29188" s="441">
        <v>45938.41716924768</v>
      </c>
      <c r="B29188" s="294" t="s">
        <v>2612</v>
      </c>
    </row>
    <row r="29189">
      <c r="A29189" s="441">
        <v>45938.4171789699</v>
      </c>
      <c r="B29189" s="294" t="s">
        <v>10102</v>
      </c>
    </row>
    <row r="29190">
      <c r="A29190" s="441">
        <v>45938.41721295139</v>
      </c>
      <c r="B29190" s="294" t="s">
        <v>12921</v>
      </c>
    </row>
    <row r="29191">
      <c r="A29191" s="441">
        <v>45938.41734768519</v>
      </c>
      <c r="B29191" s="294" t="s">
        <v>12922</v>
      </c>
    </row>
    <row r="29192">
      <c r="A29192" s="441">
        <v>45938.417350891206</v>
      </c>
      <c r="B29192" s="294" t="s">
        <v>2274</v>
      </c>
    </row>
    <row r="29193">
      <c r="A29193" s="441">
        <v>45938.417362465276</v>
      </c>
      <c r="B29193" s="294" t="s">
        <v>2426</v>
      </c>
    </row>
    <row r="29194">
      <c r="A29194" s="441">
        <v>45938.417367002316</v>
      </c>
      <c r="B29194" s="294" t="s">
        <v>2429</v>
      </c>
    </row>
    <row r="29195">
      <c r="A29195" s="441">
        <v>45938.41737019676</v>
      </c>
      <c r="B29195" s="294" t="s">
        <v>12826</v>
      </c>
    </row>
    <row r="29196">
      <c r="A29196" s="441">
        <v>45938.41739239583</v>
      </c>
      <c r="B29196" s="294" t="s">
        <v>12827</v>
      </c>
    </row>
    <row r="29197">
      <c r="A29197" s="441">
        <v>45938.41755709491</v>
      </c>
      <c r="B29197" s="294" t="s">
        <v>12923</v>
      </c>
    </row>
    <row r="29198">
      <c r="A29198" s="441">
        <v>45938.41756236111</v>
      </c>
      <c r="B29198" s="294" t="s">
        <v>2274</v>
      </c>
    </row>
    <row r="29199">
      <c r="A29199" s="441">
        <v>45938.417585462965</v>
      </c>
      <c r="B29199" s="294" t="s">
        <v>2603</v>
      </c>
    </row>
    <row r="29200">
      <c r="A29200" s="441">
        <v>45938.4175902662</v>
      </c>
      <c r="B29200" s="294" t="s">
        <v>2615</v>
      </c>
    </row>
    <row r="29201">
      <c r="A29201" s="441">
        <v>45938.41759465278</v>
      </c>
      <c r="B29201" s="294" t="s">
        <v>12826</v>
      </c>
    </row>
    <row r="29202">
      <c r="A29202" s="441">
        <v>45938.41759946759</v>
      </c>
      <c r="B29202" s="294" t="s">
        <v>12827</v>
      </c>
    </row>
    <row r="29203">
      <c r="A29203" s="441">
        <v>45938.41764195602</v>
      </c>
      <c r="B29203" s="294" t="s">
        <v>2342</v>
      </c>
    </row>
    <row r="29204">
      <c r="A29204" s="441">
        <v>45938.417661747684</v>
      </c>
      <c r="B29204" s="294" t="s">
        <v>12924</v>
      </c>
    </row>
    <row r="29205">
      <c r="A29205" s="441">
        <v>45938.41770039352</v>
      </c>
      <c r="B29205" s="294" t="s">
        <v>2280</v>
      </c>
    </row>
    <row r="29206">
      <c r="A29206" s="441">
        <v>45938.417711041664</v>
      </c>
      <c r="B29206" s="294" t="s">
        <v>2281</v>
      </c>
    </row>
    <row r="29207">
      <c r="A29207" s="441">
        <v>45938.41791394676</v>
      </c>
      <c r="B29207" s="294" t="s">
        <v>2431</v>
      </c>
    </row>
    <row r="29208">
      <c r="A29208" s="441">
        <v>45938.41792019676</v>
      </c>
      <c r="B29208" s="294" t="s">
        <v>12925</v>
      </c>
    </row>
    <row r="29209">
      <c r="A29209" s="441">
        <v>45938.418015567135</v>
      </c>
      <c r="B29209" s="294" t="s">
        <v>2374</v>
      </c>
    </row>
    <row r="29210">
      <c r="A29210" s="441">
        <v>45938.41803665509</v>
      </c>
      <c r="B29210" s="294" t="s">
        <v>12926</v>
      </c>
    </row>
    <row r="29211">
      <c r="A29211" s="441">
        <v>45938.41810605324</v>
      </c>
      <c r="B29211" s="294" t="s">
        <v>12927</v>
      </c>
    </row>
    <row r="29212">
      <c r="A29212" s="441">
        <v>45938.418174189814</v>
      </c>
      <c r="B29212" s="294" t="s">
        <v>2280</v>
      </c>
    </row>
    <row r="29213">
      <c r="A29213" s="441">
        <v>45938.418192916666</v>
      </c>
      <c r="B29213" s="294" t="s">
        <v>2281</v>
      </c>
    </row>
    <row r="29214">
      <c r="A29214" s="441">
        <v>45938.418272546296</v>
      </c>
      <c r="B29214" s="294" t="s">
        <v>12928</v>
      </c>
    </row>
    <row r="29215">
      <c r="A29215" s="441">
        <v>45938.418275324075</v>
      </c>
      <c r="B29215" s="294" t="s">
        <v>12929</v>
      </c>
    </row>
    <row r="29216">
      <c r="A29216" s="441">
        <v>45938.41828190972</v>
      </c>
      <c r="B29216" s="294" t="s">
        <v>10208</v>
      </c>
    </row>
    <row r="29217">
      <c r="A29217" s="441">
        <v>45938.418287824075</v>
      </c>
      <c r="B29217" s="294" t="s">
        <v>2622</v>
      </c>
    </row>
    <row r="29218">
      <c r="A29218" s="441">
        <v>45938.41829361111</v>
      </c>
      <c r="B29218" s="294" t="s">
        <v>2398</v>
      </c>
    </row>
    <row r="29219">
      <c r="A29219" s="441">
        <v>45938.418302060185</v>
      </c>
      <c r="B29219" s="294" t="s">
        <v>2399</v>
      </c>
    </row>
    <row r="29220">
      <c r="A29220" s="441">
        <v>45938.41830365741</v>
      </c>
      <c r="B29220" s="294" t="s">
        <v>10102</v>
      </c>
    </row>
    <row r="29221">
      <c r="A29221" s="441">
        <v>45938.41830761574</v>
      </c>
      <c r="B29221" s="294" t="s">
        <v>2285</v>
      </c>
    </row>
    <row r="29222">
      <c r="A29222" s="441">
        <v>45938.418314166665</v>
      </c>
      <c r="B29222" s="294" t="s">
        <v>12930</v>
      </c>
    </row>
    <row r="29223">
      <c r="A29223" s="441">
        <v>45938.41832412037</v>
      </c>
      <c r="B29223" s="294" t="s">
        <v>12931</v>
      </c>
    </row>
    <row r="29224">
      <c r="A29224" s="441">
        <v>45938.41832518519</v>
      </c>
      <c r="B29224" s="294" t="s">
        <v>2622</v>
      </c>
    </row>
    <row r="29225">
      <c r="A29225" s="441">
        <v>45938.41833267361</v>
      </c>
      <c r="B29225" s="294" t="s">
        <v>10102</v>
      </c>
    </row>
    <row r="29226">
      <c r="A29226" s="441">
        <v>45938.418369583334</v>
      </c>
      <c r="B29226" s="294" t="s">
        <v>12932</v>
      </c>
    </row>
    <row r="29227">
      <c r="A29227" s="441">
        <v>45938.41843784723</v>
      </c>
      <c r="B29227" s="294" t="s">
        <v>12933</v>
      </c>
    </row>
    <row r="29228">
      <c r="A29228" s="441">
        <v>45938.41844196759</v>
      </c>
      <c r="B29228" s="294" t="s">
        <v>2274</v>
      </c>
    </row>
    <row r="29229">
      <c r="A29229" s="441">
        <v>45938.41845902777</v>
      </c>
      <c r="B29229" s="294" t="s">
        <v>2612</v>
      </c>
    </row>
    <row r="29230">
      <c r="A29230" s="441">
        <v>45938.41846288195</v>
      </c>
      <c r="B29230" s="294" t="s">
        <v>3957</v>
      </c>
    </row>
    <row r="29231">
      <c r="A29231" s="441">
        <v>45938.418469236116</v>
      </c>
      <c r="B29231" s="294" t="s">
        <v>12826</v>
      </c>
    </row>
    <row r="29232">
      <c r="A29232" s="441">
        <v>45938.41848633102</v>
      </c>
      <c r="B29232" s="294" t="s">
        <v>12827</v>
      </c>
    </row>
    <row r="29233">
      <c r="A29233" s="441">
        <v>45938.41867662037</v>
      </c>
      <c r="B29233" s="294" t="s">
        <v>12934</v>
      </c>
    </row>
    <row r="29234">
      <c r="A29234" s="441">
        <v>45938.418684247685</v>
      </c>
      <c r="B29234" s="294" t="s">
        <v>9711</v>
      </c>
    </row>
    <row r="29235">
      <c r="A29235" s="441">
        <v>45938.41868829861</v>
      </c>
      <c r="B29235" s="294" t="s">
        <v>2398</v>
      </c>
    </row>
    <row r="29236">
      <c r="A29236" s="441">
        <v>45938.41869784722</v>
      </c>
      <c r="B29236" s="294" t="s">
        <v>2399</v>
      </c>
    </row>
    <row r="29237">
      <c r="A29237" s="441">
        <v>45938.4187066088</v>
      </c>
      <c r="B29237" s="294" t="s">
        <v>2767</v>
      </c>
    </row>
    <row r="29238">
      <c r="A29238" s="441">
        <v>45938.41871376157</v>
      </c>
      <c r="B29238" s="294" t="s">
        <v>12935</v>
      </c>
    </row>
    <row r="29239">
      <c r="A29239" s="441">
        <v>45938.418728530094</v>
      </c>
      <c r="B29239" s="294" t="s">
        <v>9711</v>
      </c>
    </row>
    <row r="29240">
      <c r="A29240" s="441">
        <v>45938.41873621527</v>
      </c>
      <c r="B29240" s="294" t="s">
        <v>10102</v>
      </c>
    </row>
    <row r="29241">
      <c r="A29241" s="441">
        <v>45938.41875175926</v>
      </c>
      <c r="B29241" s="294" t="s">
        <v>12936</v>
      </c>
    </row>
    <row r="29242">
      <c r="A29242" s="441">
        <v>45938.4189475</v>
      </c>
      <c r="B29242" s="294" t="s">
        <v>12937</v>
      </c>
    </row>
    <row r="29243">
      <c r="A29243" s="441">
        <v>45938.41895204861</v>
      </c>
      <c r="B29243" s="294" t="s">
        <v>2274</v>
      </c>
    </row>
    <row r="29244">
      <c r="A29244" s="441">
        <v>45938.4189722338</v>
      </c>
      <c r="B29244" s="294" t="s">
        <v>9711</v>
      </c>
    </row>
    <row r="29245">
      <c r="A29245" s="441">
        <v>45938.41897629629</v>
      </c>
      <c r="B29245" s="294" t="s">
        <v>9714</v>
      </c>
    </row>
    <row r="29246">
      <c r="A29246" s="441">
        <v>45938.41899341435</v>
      </c>
      <c r="B29246" s="294" t="s">
        <v>12826</v>
      </c>
    </row>
    <row r="29247">
      <c r="A29247" s="441">
        <v>45938.4189978125</v>
      </c>
      <c r="B29247" s="294" t="s">
        <v>12827</v>
      </c>
    </row>
    <row r="29248">
      <c r="A29248" s="441">
        <v>45938.41904424768</v>
      </c>
      <c r="B29248" s="294" t="s">
        <v>12938</v>
      </c>
    </row>
    <row r="29249">
      <c r="A29249" s="441">
        <v>45938.41917519676</v>
      </c>
      <c r="B29249" s="294" t="s">
        <v>12939</v>
      </c>
    </row>
    <row r="29250">
      <c r="A29250" s="441">
        <v>45938.41918431713</v>
      </c>
      <c r="B29250" s="294" t="s">
        <v>2468</v>
      </c>
    </row>
    <row r="29251">
      <c r="A29251" s="441">
        <v>45938.419189444445</v>
      </c>
      <c r="B29251" s="294" t="s">
        <v>2398</v>
      </c>
    </row>
    <row r="29252">
      <c r="A29252" s="441">
        <v>45938.41919185185</v>
      </c>
      <c r="B29252" s="294" t="s">
        <v>2342</v>
      </c>
    </row>
    <row r="29253">
      <c r="A29253" s="441">
        <v>45938.41920130787</v>
      </c>
      <c r="B29253" s="294" t="s">
        <v>2399</v>
      </c>
    </row>
    <row r="29254">
      <c r="A29254" s="441">
        <v>45938.419208125</v>
      </c>
      <c r="B29254" s="294" t="s">
        <v>12940</v>
      </c>
    </row>
    <row r="29255">
      <c r="A29255" s="441">
        <v>45938.419211597226</v>
      </c>
      <c r="B29255" s="294" t="s">
        <v>2468</v>
      </c>
    </row>
    <row r="29256">
      <c r="A29256" s="441">
        <v>45938.41921628472</v>
      </c>
      <c r="B29256" s="294" t="s">
        <v>12941</v>
      </c>
    </row>
    <row r="29257">
      <c r="A29257" s="441">
        <v>45938.41921798611</v>
      </c>
      <c r="B29257" s="294" t="s">
        <v>10102</v>
      </c>
    </row>
    <row r="29258">
      <c r="A29258" s="441">
        <v>45938.41924094908</v>
      </c>
      <c r="B29258" s="294" t="s">
        <v>10208</v>
      </c>
    </row>
    <row r="29259">
      <c r="A29259" s="441">
        <v>45938.419240891206</v>
      </c>
      <c r="B29259" s="294" t="s">
        <v>12942</v>
      </c>
    </row>
    <row r="29260">
      <c r="A29260" s="441">
        <v>45938.41926126157</v>
      </c>
      <c r="B29260" s="294" t="s">
        <v>10102</v>
      </c>
    </row>
    <row r="29261">
      <c r="A29261" s="441">
        <v>45938.41926106482</v>
      </c>
      <c r="B29261" s="294" t="s">
        <v>2280</v>
      </c>
    </row>
    <row r="29262">
      <c r="A29262" s="441">
        <v>45938.419281678245</v>
      </c>
      <c r="B29262" s="294" t="s">
        <v>2285</v>
      </c>
    </row>
    <row r="29263">
      <c r="A29263" s="441">
        <v>45938.41929211805</v>
      </c>
      <c r="B29263" s="294" t="s">
        <v>12943</v>
      </c>
    </row>
    <row r="29264">
      <c r="A29264" s="441">
        <v>45938.41929335648</v>
      </c>
      <c r="B29264" s="294" t="s">
        <v>2281</v>
      </c>
    </row>
    <row r="29265">
      <c r="A29265" s="441">
        <v>45938.41930835648</v>
      </c>
      <c r="B29265" s="294" t="s">
        <v>12944</v>
      </c>
    </row>
    <row r="29266">
      <c r="A29266" s="441">
        <v>45938.41931193287</v>
      </c>
      <c r="B29266" s="294" t="s">
        <v>2333</v>
      </c>
    </row>
    <row r="29267">
      <c r="A29267" s="441">
        <v>45938.41933912037</v>
      </c>
      <c r="B29267" s="294" t="s">
        <v>12945</v>
      </c>
    </row>
    <row r="29268">
      <c r="A29268" s="441">
        <v>45938.41945331018</v>
      </c>
      <c r="B29268" s="294" t="s">
        <v>12946</v>
      </c>
    </row>
    <row r="29269">
      <c r="A29269" s="441">
        <v>45938.419457916665</v>
      </c>
      <c r="B29269" s="294" t="s">
        <v>2274</v>
      </c>
    </row>
    <row r="29270">
      <c r="A29270" s="441">
        <v>45938.41946813658</v>
      </c>
      <c r="B29270" s="294" t="s">
        <v>2622</v>
      </c>
    </row>
    <row r="29271">
      <c r="A29271" s="441">
        <v>45938.419472511574</v>
      </c>
      <c r="B29271" s="294" t="s">
        <v>2641</v>
      </c>
    </row>
    <row r="29272">
      <c r="A29272" s="441">
        <v>45938.41947673611</v>
      </c>
      <c r="B29272" s="294" t="s">
        <v>12826</v>
      </c>
    </row>
    <row r="29273">
      <c r="A29273" s="441">
        <v>45938.41948166667</v>
      </c>
      <c r="B29273" s="294" t="s">
        <v>12827</v>
      </c>
    </row>
    <row r="29274">
      <c r="A29274" s="441">
        <v>45938.41951741898</v>
      </c>
      <c r="B29274" s="294" t="s">
        <v>10590</v>
      </c>
    </row>
    <row r="29275">
      <c r="A29275" s="441">
        <v>45938.41952413194</v>
      </c>
      <c r="B29275" s="294" t="s">
        <v>12947</v>
      </c>
    </row>
    <row r="29276">
      <c r="A29276" s="441">
        <v>45938.41965622685</v>
      </c>
      <c r="B29276" s="294" t="s">
        <v>2342</v>
      </c>
    </row>
    <row r="29277">
      <c r="A29277" s="441">
        <v>45938.41965855324</v>
      </c>
      <c r="B29277" s="294" t="s">
        <v>2280</v>
      </c>
    </row>
    <row r="29278">
      <c r="A29278" s="441">
        <v>45938.419675196754</v>
      </c>
      <c r="B29278" s="294" t="s">
        <v>2281</v>
      </c>
    </row>
    <row r="29279">
      <c r="A29279" s="441">
        <v>45938.41967539352</v>
      </c>
      <c r="B29279" s="294" t="s">
        <v>12948</v>
      </c>
    </row>
    <row r="29280">
      <c r="A29280" s="441">
        <v>45938.41971184028</v>
      </c>
      <c r="B29280" s="294" t="s">
        <v>2280</v>
      </c>
    </row>
    <row r="29281">
      <c r="A29281" s="441">
        <v>45938.41973353009</v>
      </c>
      <c r="B29281" s="294" t="s">
        <v>2281</v>
      </c>
    </row>
    <row r="29282">
      <c r="A29282" s="441">
        <v>45938.419734849536</v>
      </c>
      <c r="B29282" s="294" t="s">
        <v>12949</v>
      </c>
    </row>
    <row r="29283">
      <c r="A29283" s="441">
        <v>45938.419875312495</v>
      </c>
      <c r="B29283" s="294" t="s">
        <v>3177</v>
      </c>
    </row>
    <row r="29284">
      <c r="A29284" s="441">
        <v>45938.419881145834</v>
      </c>
      <c r="B29284" s="294" t="s">
        <v>12950</v>
      </c>
    </row>
    <row r="29285">
      <c r="A29285" s="441">
        <v>45938.41989577546</v>
      </c>
      <c r="B29285" s="294" t="s">
        <v>12951</v>
      </c>
    </row>
    <row r="29286">
      <c r="A29286" s="441">
        <v>45938.419908298616</v>
      </c>
      <c r="B29286" s="294" t="s">
        <v>10208</v>
      </c>
    </row>
    <row r="29287">
      <c r="A29287" s="441">
        <v>45938.41991481482</v>
      </c>
      <c r="B29287" s="294" t="s">
        <v>10102</v>
      </c>
    </row>
    <row r="29288">
      <c r="A29288" s="441">
        <v>45938.419918680556</v>
      </c>
      <c r="B29288" s="294" t="s">
        <v>2285</v>
      </c>
    </row>
    <row r="29289">
      <c r="A29289" s="441">
        <v>45938.41992451389</v>
      </c>
      <c r="B29289" s="294" t="s">
        <v>12952</v>
      </c>
    </row>
    <row r="29290">
      <c r="A29290" s="441">
        <v>45938.41993244213</v>
      </c>
      <c r="B29290" s="294" t="s">
        <v>12953</v>
      </c>
    </row>
    <row r="29291">
      <c r="A29291" s="441">
        <v>45938.420129826394</v>
      </c>
      <c r="B29291" s="294" t="s">
        <v>12954</v>
      </c>
    </row>
    <row r="29292">
      <c r="A29292" s="441">
        <v>45938.42017190972</v>
      </c>
      <c r="B29292" s="294" t="s">
        <v>12955</v>
      </c>
    </row>
    <row r="29293">
      <c r="A29293" s="441">
        <v>45938.42018498843</v>
      </c>
      <c r="B29293" s="294" t="s">
        <v>2274</v>
      </c>
    </row>
    <row r="29294">
      <c r="A29294" s="441">
        <v>45938.420208275464</v>
      </c>
      <c r="B29294" s="294" t="s">
        <v>2468</v>
      </c>
    </row>
    <row r="29295">
      <c r="A29295" s="441">
        <v>45938.420214224534</v>
      </c>
      <c r="B29295" s="294" t="s">
        <v>2482</v>
      </c>
    </row>
    <row r="29296">
      <c r="A29296" s="441">
        <v>45938.420219479165</v>
      </c>
      <c r="B29296" s="294" t="s">
        <v>12826</v>
      </c>
    </row>
    <row r="29297">
      <c r="A29297" s="441">
        <v>45938.420242395834</v>
      </c>
      <c r="B29297" s="294" t="s">
        <v>12827</v>
      </c>
    </row>
    <row r="29298">
      <c r="A29298" s="441">
        <v>45938.42029552083</v>
      </c>
      <c r="B29298" s="294" t="s">
        <v>12956</v>
      </c>
    </row>
    <row r="29299">
      <c r="A29299" s="441">
        <v>45938.42030302083</v>
      </c>
      <c r="B29299" s="294" t="s">
        <v>10208</v>
      </c>
    </row>
    <row r="29300">
      <c r="A29300" s="441">
        <v>45938.42031349537</v>
      </c>
      <c r="B29300" s="294" t="s">
        <v>10102</v>
      </c>
    </row>
    <row r="29301">
      <c r="A29301" s="441">
        <v>45938.42031767361</v>
      </c>
      <c r="B29301" s="294" t="s">
        <v>2285</v>
      </c>
    </row>
    <row r="29302">
      <c r="A29302" s="441">
        <v>45938.42032396991</v>
      </c>
      <c r="B29302" s="294" t="s">
        <v>12957</v>
      </c>
    </row>
    <row r="29303">
      <c r="A29303" s="441">
        <v>45938.42033608796</v>
      </c>
      <c r="B29303" s="294" t="s">
        <v>12958</v>
      </c>
    </row>
    <row r="29304">
      <c r="A29304" s="441">
        <v>45938.420515983795</v>
      </c>
      <c r="B29304" s="294" t="s">
        <v>4316</v>
      </c>
    </row>
    <row r="29305">
      <c r="A29305" s="441">
        <v>45938.42052327546</v>
      </c>
      <c r="B29305" s="294" t="s">
        <v>12959</v>
      </c>
    </row>
    <row r="29306">
      <c r="A29306" s="441">
        <v>45938.421096018516</v>
      </c>
      <c r="B29306" s="294" t="s">
        <v>12960</v>
      </c>
    </row>
    <row r="29307">
      <c r="A29307" s="441">
        <v>45938.42128447916</v>
      </c>
      <c r="B29307" s="294" t="s">
        <v>12961</v>
      </c>
    </row>
    <row r="29308">
      <c r="A29308" s="441">
        <v>45938.42129241898</v>
      </c>
      <c r="B29308" s="294" t="s">
        <v>10208</v>
      </c>
    </row>
    <row r="29309">
      <c r="A29309" s="441">
        <v>45938.421299803245</v>
      </c>
      <c r="B29309" s="294" t="s">
        <v>10102</v>
      </c>
    </row>
    <row r="29310">
      <c r="A29310" s="441">
        <v>45938.421305185184</v>
      </c>
      <c r="B29310" s="294" t="s">
        <v>2285</v>
      </c>
    </row>
    <row r="29311">
      <c r="A29311" s="441">
        <v>45938.421312164355</v>
      </c>
      <c r="B29311" s="294" t="s">
        <v>12962</v>
      </c>
    </row>
    <row r="29312">
      <c r="A29312" s="441">
        <v>45938.42132267361</v>
      </c>
      <c r="B29312" s="294" t="s">
        <v>12963</v>
      </c>
    </row>
    <row r="29313">
      <c r="A29313" s="441">
        <v>45938.42257497685</v>
      </c>
      <c r="B29313" s="294" t="s">
        <v>2333</v>
      </c>
    </row>
    <row r="29314">
      <c r="A29314" s="441">
        <v>45938.42259872685</v>
      </c>
      <c r="B29314" s="294" t="s">
        <v>12964</v>
      </c>
    </row>
    <row r="29315">
      <c r="A29315" s="441">
        <v>45938.42369974537</v>
      </c>
      <c r="B29315" s="294" t="s">
        <v>2280</v>
      </c>
    </row>
    <row r="29316">
      <c r="A29316" s="441">
        <v>45938.42371725694</v>
      </c>
      <c r="B29316" s="294" t="s">
        <v>2281</v>
      </c>
    </row>
    <row r="29317">
      <c r="A29317" s="441">
        <v>45938.42603270833</v>
      </c>
      <c r="B29317" s="294" t="s">
        <v>12965</v>
      </c>
    </row>
    <row r="29318">
      <c r="A29318" s="441">
        <v>45938.426043831016</v>
      </c>
      <c r="B29318" s="294" t="s">
        <v>2625</v>
      </c>
    </row>
    <row r="29319">
      <c r="A29319" s="441">
        <v>45938.4260496875</v>
      </c>
      <c r="B29319" s="294" t="s">
        <v>2398</v>
      </c>
    </row>
    <row r="29320">
      <c r="A29320" s="441">
        <v>45938.42605920139</v>
      </c>
      <c r="B29320" s="294" t="s">
        <v>2399</v>
      </c>
    </row>
    <row r="29321">
      <c r="A29321" s="441">
        <v>45938.426077129625</v>
      </c>
      <c r="B29321" s="294" t="s">
        <v>2625</v>
      </c>
    </row>
    <row r="29322">
      <c r="A29322" s="441">
        <v>45938.426086458334</v>
      </c>
      <c r="B29322" s="294" t="s">
        <v>10102</v>
      </c>
    </row>
    <row r="29323">
      <c r="A29323" s="441">
        <v>45938.426103148144</v>
      </c>
      <c r="B29323" s="294" t="s">
        <v>12966</v>
      </c>
    </row>
    <row r="29324">
      <c r="A29324" s="441">
        <v>45938.42712622685</v>
      </c>
      <c r="B29324" s="294" t="s">
        <v>12967</v>
      </c>
    </row>
    <row r="29325">
      <c r="A29325" s="441">
        <v>45938.42713144676</v>
      </c>
      <c r="B29325" s="294" t="s">
        <v>2274</v>
      </c>
    </row>
    <row r="29326">
      <c r="A29326" s="441">
        <v>45938.42714339121</v>
      </c>
      <c r="B29326" s="294" t="s">
        <v>2625</v>
      </c>
    </row>
    <row r="29327">
      <c r="A29327" s="441">
        <v>45938.427156261576</v>
      </c>
      <c r="B29327" s="294" t="s">
        <v>2628</v>
      </c>
    </row>
    <row r="29328">
      <c r="A29328" s="441">
        <v>45938.42716111111</v>
      </c>
      <c r="B29328" s="294" t="s">
        <v>12826</v>
      </c>
    </row>
    <row r="29329">
      <c r="A29329" s="441">
        <v>45938.42716611111</v>
      </c>
      <c r="B29329" s="294" t="s">
        <v>12827</v>
      </c>
    </row>
    <row r="29330">
      <c r="A29330" s="441">
        <v>45938.427310949075</v>
      </c>
      <c r="B29330" s="294" t="s">
        <v>2374</v>
      </c>
    </row>
    <row r="29331">
      <c r="A29331" s="441">
        <v>45938.42733417824</v>
      </c>
      <c r="B29331" s="294" t="s">
        <v>12968</v>
      </c>
    </row>
    <row r="29332">
      <c r="A29332" s="441">
        <v>45938.427376921296</v>
      </c>
      <c r="B29332" s="294" t="s">
        <v>2280</v>
      </c>
    </row>
    <row r="29333">
      <c r="A29333" s="441">
        <v>45938.42738912037</v>
      </c>
      <c r="B29333" s="294" t="s">
        <v>2281</v>
      </c>
    </row>
    <row r="29334">
      <c r="A29334" s="441">
        <v>45938.42751868056</v>
      </c>
      <c r="B29334" s="294" t="s">
        <v>4176</v>
      </c>
    </row>
    <row r="29335">
      <c r="A29335" s="441">
        <v>45938.42752643519</v>
      </c>
      <c r="B29335" s="294" t="s">
        <v>12969</v>
      </c>
    </row>
    <row r="29336">
      <c r="A29336" s="441">
        <v>45938.427698831016</v>
      </c>
      <c r="B29336" s="294" t="s">
        <v>10208</v>
      </c>
    </row>
    <row r="29337">
      <c r="A29337" s="441">
        <v>45938.42770954861</v>
      </c>
      <c r="B29337" s="294" t="s">
        <v>10102</v>
      </c>
    </row>
    <row r="29338">
      <c r="A29338" s="441">
        <v>45938.427714722224</v>
      </c>
      <c r="B29338" s="294" t="s">
        <v>2285</v>
      </c>
    </row>
    <row r="29339">
      <c r="A29339" s="441">
        <v>45938.42772076389</v>
      </c>
      <c r="B29339" s="294" t="s">
        <v>12970</v>
      </c>
    </row>
    <row r="29340">
      <c r="A29340" s="441">
        <v>45938.42773091435</v>
      </c>
      <c r="B29340" s="294" t="s">
        <v>12971</v>
      </c>
    </row>
    <row r="29341">
      <c r="A29341" s="441">
        <v>45938.436285104166</v>
      </c>
      <c r="B29341" s="294" t="s">
        <v>12972</v>
      </c>
    </row>
    <row r="29342">
      <c r="A29342" s="441">
        <v>45938.436296747685</v>
      </c>
      <c r="B29342" s="294" t="s">
        <v>2260</v>
      </c>
    </row>
    <row r="29343">
      <c r="A29343" s="441">
        <v>45938.43631340278</v>
      </c>
      <c r="B29343" s="294" t="s">
        <v>6121</v>
      </c>
    </row>
    <row r="29344">
      <c r="A29344" s="441">
        <v>45938.436317245374</v>
      </c>
      <c r="B29344" s="294" t="s">
        <v>2264</v>
      </c>
    </row>
    <row r="29345">
      <c r="A29345" s="441">
        <v>45938.436771608795</v>
      </c>
      <c r="B29345" s="294" t="s">
        <v>12973</v>
      </c>
    </row>
    <row r="29346">
      <c r="A29346" s="441">
        <v>45938.436775775466</v>
      </c>
      <c r="B29346" s="294" t="s">
        <v>2260</v>
      </c>
    </row>
    <row r="29347">
      <c r="A29347" s="441">
        <v>45938.436779131946</v>
      </c>
      <c r="B29347" s="294" t="s">
        <v>6121</v>
      </c>
    </row>
    <row r="29348">
      <c r="A29348" s="441">
        <v>45938.43678256945</v>
      </c>
      <c r="B29348" s="294" t="s">
        <v>2264</v>
      </c>
    </row>
    <row r="29349">
      <c r="A29349" s="441">
        <v>45938.45237068287</v>
      </c>
      <c r="B29349" s="294" t="s">
        <v>12974</v>
      </c>
    </row>
    <row r="29350">
      <c r="A29350" s="441">
        <v>45938.45238831019</v>
      </c>
      <c r="B29350" s="294" t="s">
        <v>12975</v>
      </c>
    </row>
    <row r="29351">
      <c r="A29351" s="441">
        <v>45938.4524125926</v>
      </c>
      <c r="B29351" s="294" t="s">
        <v>12976</v>
      </c>
    </row>
    <row r="29352">
      <c r="A29352" s="441">
        <v>45938.45242018519</v>
      </c>
      <c r="B29352" s="294" t="s">
        <v>5149</v>
      </c>
    </row>
    <row r="29353">
      <c r="A29353" s="441">
        <v>45938.452424641204</v>
      </c>
      <c r="B29353" s="294" t="s">
        <v>11523</v>
      </c>
    </row>
    <row r="29354">
      <c r="A29354" s="441">
        <v>45938.452428125005</v>
      </c>
      <c r="B29354" s="294" t="s">
        <v>7037</v>
      </c>
    </row>
    <row r="29355">
      <c r="A29355" s="441">
        <v>45938.452454328704</v>
      </c>
      <c r="B29355" s="294" t="s">
        <v>12977</v>
      </c>
    </row>
    <row r="29356">
      <c r="A29356" s="441">
        <v>45938.45253767361</v>
      </c>
      <c r="B29356" s="294" t="s">
        <v>12978</v>
      </c>
    </row>
    <row r="29357">
      <c r="A29357" s="441">
        <v>45938.45263545139</v>
      </c>
      <c r="B29357" s="294" t="s">
        <v>12979</v>
      </c>
    </row>
    <row r="29358">
      <c r="A29358" s="441">
        <v>45938.574068194444</v>
      </c>
      <c r="B29358" s="294" t="s">
        <v>12980</v>
      </c>
    </row>
    <row r="29359">
      <c r="A29359" s="441">
        <v>45938.57407386574</v>
      </c>
      <c r="B29359" s="294" t="s">
        <v>2260</v>
      </c>
    </row>
    <row r="29360">
      <c r="A29360" s="441">
        <v>45938.57407753472</v>
      </c>
      <c r="B29360" s="294" t="s">
        <v>2266</v>
      </c>
    </row>
    <row r="29361">
      <c r="A29361" s="441">
        <v>45938.57408210648</v>
      </c>
      <c r="B29361" s="294" t="s">
        <v>2267</v>
      </c>
    </row>
    <row r="29362">
      <c r="A29362" s="441">
        <v>45938.574101273145</v>
      </c>
      <c r="B29362" s="294" t="s">
        <v>2264</v>
      </c>
    </row>
    <row r="29363">
      <c r="A29363" s="441">
        <v>45938.592909837964</v>
      </c>
      <c r="B29363" s="294" t="s">
        <v>12981</v>
      </c>
    </row>
    <row r="29364">
      <c r="A29364" s="441">
        <v>45938.59292747686</v>
      </c>
      <c r="B29364" s="294" t="s">
        <v>2260</v>
      </c>
    </row>
    <row r="29365">
      <c r="A29365" s="441">
        <v>45938.592942083334</v>
      </c>
      <c r="B29365" s="294" t="s">
        <v>2266</v>
      </c>
    </row>
    <row r="29366">
      <c r="A29366" s="441">
        <v>45938.59295527778</v>
      </c>
      <c r="B29366" s="294" t="s">
        <v>2267</v>
      </c>
    </row>
    <row r="29367">
      <c r="A29367" s="441">
        <v>45938.59295868056</v>
      </c>
      <c r="B29367" s="294" t="s">
        <v>2264</v>
      </c>
    </row>
    <row r="29368">
      <c r="A29368" s="441">
        <v>45938.75845298611</v>
      </c>
      <c r="B29368" s="294" t="s">
        <v>10116</v>
      </c>
    </row>
    <row r="29369">
      <c r="A29369" s="441">
        <v>45938.75848738426</v>
      </c>
      <c r="B29369" s="294" t="s">
        <v>10102</v>
      </c>
    </row>
    <row r="29370">
      <c r="A29370" s="441">
        <v>45938.7585127662</v>
      </c>
      <c r="B29370" s="294" t="s">
        <v>10117</v>
      </c>
    </row>
    <row r="29371">
      <c r="A29371" s="441">
        <v>45938.78126938657</v>
      </c>
      <c r="B29371" s="294" t="s">
        <v>12982</v>
      </c>
    </row>
    <row r="29372">
      <c r="A29372" s="441">
        <v>45938.78127569445</v>
      </c>
      <c r="B29372" s="294" t="s">
        <v>2260</v>
      </c>
    </row>
    <row r="29373">
      <c r="A29373" s="441">
        <v>45938.7812824537</v>
      </c>
      <c r="B29373" s="294" t="s">
        <v>2266</v>
      </c>
    </row>
    <row r="29374">
      <c r="A29374" s="441">
        <v>45938.78128972222</v>
      </c>
      <c r="B29374" s="294" t="s">
        <v>2267</v>
      </c>
    </row>
    <row r="29375">
      <c r="A29375" s="441">
        <v>45938.781306226854</v>
      </c>
      <c r="B29375" s="294" t="s">
        <v>2264</v>
      </c>
    </row>
    <row r="29376">
      <c r="A29376" s="441">
        <v>45938.78150641204</v>
      </c>
      <c r="B29376" s="294" t="s">
        <v>12983</v>
      </c>
    </row>
    <row r="29377">
      <c r="A29377" s="441">
        <v>45938.78151246528</v>
      </c>
      <c r="B29377" s="294" t="s">
        <v>2260</v>
      </c>
    </row>
    <row r="29378">
      <c r="A29378" s="441">
        <v>45938.781518414355</v>
      </c>
      <c r="B29378" s="294" t="s">
        <v>2266</v>
      </c>
    </row>
    <row r="29379">
      <c r="A29379" s="441">
        <v>45938.78152898148</v>
      </c>
      <c r="B29379" s="294" t="s">
        <v>2267</v>
      </c>
    </row>
    <row r="29380">
      <c r="A29380" s="441">
        <v>45938.78153864584</v>
      </c>
      <c r="B29380" s="294" t="s">
        <v>2264</v>
      </c>
    </row>
    <row r="29381">
      <c r="A29381" s="441">
        <v>45938.783832280096</v>
      </c>
      <c r="B29381" s="294" t="s">
        <v>12984</v>
      </c>
    </row>
    <row r="29382">
      <c r="A29382" s="441">
        <v>45938.7838375</v>
      </c>
      <c r="B29382" s="294" t="s">
        <v>2260</v>
      </c>
    </row>
    <row r="29383">
      <c r="A29383" s="441">
        <v>45938.78384266204</v>
      </c>
      <c r="B29383" s="294" t="s">
        <v>2266</v>
      </c>
    </row>
    <row r="29384">
      <c r="A29384" s="441">
        <v>45938.783851747685</v>
      </c>
      <c r="B29384" s="294" t="s">
        <v>2267</v>
      </c>
    </row>
    <row r="29385">
      <c r="A29385" s="441">
        <v>45938.78385716435</v>
      </c>
      <c r="B29385" s="294" t="s">
        <v>2264</v>
      </c>
    </row>
    <row r="29386">
      <c r="A29386" s="441">
        <v>45938.78386623843</v>
      </c>
      <c r="B29386" s="294" t="s">
        <v>12985</v>
      </c>
    </row>
    <row r="29387">
      <c r="A29387" s="441">
        <v>45938.783886875</v>
      </c>
      <c r="B29387" s="294" t="s">
        <v>2260</v>
      </c>
    </row>
    <row r="29388">
      <c r="A29388" s="441">
        <v>45938.78389356482</v>
      </c>
      <c r="B29388" s="294" t="s">
        <v>2266</v>
      </c>
    </row>
    <row r="29389">
      <c r="A29389" s="441">
        <v>45938.78390090278</v>
      </c>
      <c r="B29389" s="294" t="s">
        <v>2267</v>
      </c>
    </row>
    <row r="29390">
      <c r="A29390" s="441">
        <v>45938.7839077199</v>
      </c>
      <c r="B29390" s="294" t="s">
        <v>2264</v>
      </c>
    </row>
    <row r="29391">
      <c r="A29391" s="441">
        <v>45938.784018252314</v>
      </c>
      <c r="B29391" s="294" t="s">
        <v>12986</v>
      </c>
    </row>
    <row r="29392">
      <c r="A29392" s="441">
        <v>45938.78402383102</v>
      </c>
      <c r="B29392" s="294" t="s">
        <v>2260</v>
      </c>
    </row>
    <row r="29393">
      <c r="A29393" s="441">
        <v>45938.78402907407</v>
      </c>
      <c r="B29393" s="294" t="s">
        <v>2266</v>
      </c>
    </row>
    <row r="29394">
      <c r="A29394" s="441">
        <v>45938.78403510417</v>
      </c>
      <c r="B29394" s="294" t="s">
        <v>2267</v>
      </c>
    </row>
    <row r="29395">
      <c r="A29395" s="441">
        <v>45938.78404024306</v>
      </c>
      <c r="B29395" s="294" t="s">
        <v>2264</v>
      </c>
    </row>
    <row r="29396">
      <c r="A29396" s="441">
        <v>45938.7845325</v>
      </c>
      <c r="B29396" s="294" t="s">
        <v>12987</v>
      </c>
    </row>
    <row r="29397">
      <c r="A29397" s="441">
        <v>45938.78454501157</v>
      </c>
      <c r="B29397" s="294" t="s">
        <v>2260</v>
      </c>
    </row>
    <row r="29398">
      <c r="A29398" s="441">
        <v>45938.78455171296</v>
      </c>
      <c r="B29398" s="294" t="s">
        <v>2266</v>
      </c>
    </row>
    <row r="29399">
      <c r="A29399" s="441">
        <v>45938.78455856482</v>
      </c>
      <c r="B29399" s="294" t="s">
        <v>2267</v>
      </c>
    </row>
    <row r="29400">
      <c r="A29400" s="441">
        <v>45938.78456526621</v>
      </c>
      <c r="B29400" s="294" t="s">
        <v>2264</v>
      </c>
    </row>
    <row r="29401">
      <c r="A29401" s="441">
        <v>45938.988439189816</v>
      </c>
      <c r="B29401" s="294" t="s">
        <v>12988</v>
      </c>
    </row>
    <row r="29402">
      <c r="A29402" s="441">
        <v>45938.98844424769</v>
      </c>
      <c r="B29402" s="294" t="s">
        <v>2260</v>
      </c>
    </row>
    <row r="29403">
      <c r="A29403" s="441">
        <v>45938.988448668984</v>
      </c>
      <c r="B29403" s="294" t="s">
        <v>2550</v>
      </c>
    </row>
    <row r="29404">
      <c r="A29404" s="441">
        <v>45938.98845263889</v>
      </c>
      <c r="B29404" s="294" t="s">
        <v>2262</v>
      </c>
    </row>
    <row r="29405">
      <c r="A29405" s="441">
        <v>45938.988472488425</v>
      </c>
      <c r="B29405" s="294" t="s">
        <v>12989</v>
      </c>
    </row>
    <row r="29406">
      <c r="A29406" s="441">
        <v>45938.98849315972</v>
      </c>
      <c r="B29406" s="294" t="s">
        <v>2264</v>
      </c>
    </row>
    <row r="29407">
      <c r="A29407" s="441">
        <v>45938.98868800926</v>
      </c>
      <c r="B29407" s="294" t="s">
        <v>12990</v>
      </c>
    </row>
    <row r="29408">
      <c r="A29408" s="441">
        <v>45938.98869641204</v>
      </c>
      <c r="B29408" s="294" t="s">
        <v>2553</v>
      </c>
    </row>
    <row r="29409">
      <c r="A29409" s="441">
        <v>45938.9887005787</v>
      </c>
      <c r="B29409" s="294" t="s">
        <v>2554</v>
      </c>
    </row>
    <row r="29410">
      <c r="A29410" s="441">
        <v>45938.988708819445</v>
      </c>
      <c r="B29410" s="294" t="s">
        <v>12991</v>
      </c>
    </row>
    <row r="29411">
      <c r="A29411" s="441">
        <v>45938.988717789354</v>
      </c>
      <c r="B29411" s="294" t="s">
        <v>2553</v>
      </c>
    </row>
    <row r="29412">
      <c r="A29412" s="441">
        <v>45938.98873745371</v>
      </c>
      <c r="B29412" s="294" t="s">
        <v>10102</v>
      </c>
    </row>
    <row r="29413">
      <c r="A29413" s="441">
        <v>45938.98875233796</v>
      </c>
      <c r="B29413" s="294" t="s">
        <v>12992</v>
      </c>
    </row>
    <row r="29414">
      <c r="A29414" s="441">
        <v>45938.99090709491</v>
      </c>
      <c r="B29414" s="294" t="s">
        <v>12993</v>
      </c>
    </row>
    <row r="29415">
      <c r="A29415" s="441">
        <v>45938.99091232639</v>
      </c>
      <c r="B29415" s="294" t="s">
        <v>2274</v>
      </c>
    </row>
    <row r="29416">
      <c r="A29416" s="441">
        <v>45938.99092383102</v>
      </c>
      <c r="B29416" s="294" t="s">
        <v>2553</v>
      </c>
    </row>
    <row r="29417">
      <c r="A29417" s="441">
        <v>45938.990928495376</v>
      </c>
      <c r="B29417" s="294" t="s">
        <v>2558</v>
      </c>
    </row>
    <row r="29418">
      <c r="A29418" s="441">
        <v>45938.990933877314</v>
      </c>
      <c r="B29418" s="294" t="s">
        <v>12994</v>
      </c>
    </row>
    <row r="29419">
      <c r="A29419" s="441">
        <v>45938.99093946759</v>
      </c>
      <c r="B29419" s="294" t="s">
        <v>12995</v>
      </c>
    </row>
    <row r="29420">
      <c r="A29420" s="441">
        <v>45938.99148540509</v>
      </c>
      <c r="B29420" s="294" t="s">
        <v>2278</v>
      </c>
    </row>
    <row r="29421">
      <c r="A29421" s="441">
        <v>45938.99150210648</v>
      </c>
      <c r="B29421" s="294" t="s">
        <v>12996</v>
      </c>
    </row>
    <row r="29422">
      <c r="A29422" s="441">
        <v>45938.99166458333</v>
      </c>
      <c r="B29422" s="294" t="s">
        <v>2280</v>
      </c>
    </row>
    <row r="29423">
      <c r="A29423" s="441">
        <v>45938.991680439816</v>
      </c>
      <c r="B29423" s="294" t="s">
        <v>2281</v>
      </c>
    </row>
    <row r="29424">
      <c r="A29424" s="441">
        <v>45938.992212592595</v>
      </c>
      <c r="B29424" s="294" t="s">
        <v>10102</v>
      </c>
    </row>
    <row r="29425">
      <c r="A29425" s="441">
        <v>45938.99222151621</v>
      </c>
      <c r="B29425" s="294" t="s">
        <v>2285</v>
      </c>
    </row>
    <row r="29426">
      <c r="A29426" s="441">
        <v>45938.99222797454</v>
      </c>
      <c r="B29426" s="294" t="s">
        <v>12997</v>
      </c>
    </row>
    <row r="29427">
      <c r="A29427" s="441">
        <v>45938.99224028936</v>
      </c>
      <c r="B29427" s="294" t="s">
        <v>12998</v>
      </c>
    </row>
    <row r="29428">
      <c r="A29428" s="441">
        <v>45939.060172303245</v>
      </c>
      <c r="B29428" s="294" t="s">
        <v>12999</v>
      </c>
    </row>
    <row r="29429">
      <c r="A29429" s="441">
        <v>45939.06018274305</v>
      </c>
      <c r="B29429" s="294" t="s">
        <v>2839</v>
      </c>
    </row>
    <row r="29430">
      <c r="A29430" s="441">
        <v>45939.0601865625</v>
      </c>
      <c r="B29430" s="294" t="s">
        <v>2565</v>
      </c>
    </row>
    <row r="29431">
      <c r="A29431" s="441">
        <v>45939.06020021991</v>
      </c>
      <c r="B29431" s="294" t="s">
        <v>13000</v>
      </c>
    </row>
    <row r="29432">
      <c r="A29432" s="441">
        <v>45939.060207222225</v>
      </c>
      <c r="B29432" s="294" t="s">
        <v>2839</v>
      </c>
    </row>
    <row r="29433">
      <c r="A29433" s="441">
        <v>45939.06024953704</v>
      </c>
      <c r="B29433" s="294" t="s">
        <v>10102</v>
      </c>
    </row>
    <row r="29434">
      <c r="A29434" s="441">
        <v>45939.060265162036</v>
      </c>
      <c r="B29434" s="294" t="s">
        <v>13001</v>
      </c>
    </row>
    <row r="29435">
      <c r="A29435" s="441">
        <v>45939.060395821754</v>
      </c>
      <c r="B29435" s="294" t="s">
        <v>13002</v>
      </c>
    </row>
    <row r="29436">
      <c r="A29436" s="441">
        <v>45939.06040505787</v>
      </c>
      <c r="B29436" s="294" t="s">
        <v>2275</v>
      </c>
    </row>
    <row r="29437">
      <c r="A29437" s="441">
        <v>45939.060409722224</v>
      </c>
      <c r="B29437" s="294" t="s">
        <v>2565</v>
      </c>
    </row>
    <row r="29438">
      <c r="A29438" s="441">
        <v>45939.06041792824</v>
      </c>
      <c r="B29438" s="294" t="s">
        <v>13003</v>
      </c>
    </row>
    <row r="29439">
      <c r="A29439" s="441">
        <v>45939.06042771991</v>
      </c>
      <c r="B29439" s="294" t="s">
        <v>2275</v>
      </c>
    </row>
    <row r="29440">
      <c r="A29440" s="441">
        <v>45939.06043572917</v>
      </c>
      <c r="B29440" s="294" t="s">
        <v>10102</v>
      </c>
    </row>
    <row r="29441">
      <c r="A29441" s="441">
        <v>45939.06045178241</v>
      </c>
      <c r="B29441" s="294" t="s">
        <v>13004</v>
      </c>
    </row>
    <row r="29442">
      <c r="A29442" s="441">
        <v>45939.06121668981</v>
      </c>
      <c r="B29442" s="294" t="s">
        <v>13005</v>
      </c>
    </row>
    <row r="29443">
      <c r="A29443" s="441">
        <v>45939.061220648146</v>
      </c>
      <c r="B29443" s="294" t="s">
        <v>2274</v>
      </c>
    </row>
    <row r="29444">
      <c r="A29444" s="441">
        <v>45939.06122891203</v>
      </c>
      <c r="B29444" s="294" t="s">
        <v>2275</v>
      </c>
    </row>
    <row r="29445">
      <c r="A29445" s="441">
        <v>45939.06123328704</v>
      </c>
      <c r="B29445" s="294" t="s">
        <v>2276</v>
      </c>
    </row>
    <row r="29446">
      <c r="A29446" s="441">
        <v>45939.06123680556</v>
      </c>
      <c r="B29446" s="294" t="s">
        <v>12994</v>
      </c>
    </row>
    <row r="29447">
      <c r="A29447" s="441">
        <v>45939.061239965275</v>
      </c>
      <c r="B29447" s="294" t="s">
        <v>12995</v>
      </c>
    </row>
    <row r="29448">
      <c r="A29448" s="441">
        <v>45939.06136877315</v>
      </c>
      <c r="B29448" s="294" t="s">
        <v>2278</v>
      </c>
    </row>
    <row r="29449">
      <c r="A29449" s="441">
        <v>45939.061381990745</v>
      </c>
      <c r="B29449" s="294" t="s">
        <v>13006</v>
      </c>
    </row>
    <row r="29450">
      <c r="A29450" s="441">
        <v>45939.06140505787</v>
      </c>
      <c r="B29450" s="294" t="s">
        <v>2280</v>
      </c>
    </row>
    <row r="29451">
      <c r="A29451" s="441">
        <v>45939.06141369213</v>
      </c>
      <c r="B29451" s="294" t="s">
        <v>2281</v>
      </c>
    </row>
    <row r="29452">
      <c r="A29452" s="441">
        <v>45939.06152094908</v>
      </c>
      <c r="B29452" s="294" t="s">
        <v>13007</v>
      </c>
    </row>
    <row r="29453">
      <c r="A29453" s="441">
        <v>45939.06152398148</v>
      </c>
      <c r="B29453" s="294" t="s">
        <v>2274</v>
      </c>
    </row>
    <row r="29454">
      <c r="A29454" s="441">
        <v>45939.06152935185</v>
      </c>
      <c r="B29454" s="294" t="s">
        <v>10102</v>
      </c>
    </row>
    <row r="29455">
      <c r="A29455" s="441">
        <v>45939.0615305324</v>
      </c>
      <c r="B29455" s="294" t="s">
        <v>2839</v>
      </c>
    </row>
    <row r="29456">
      <c r="A29456" s="441">
        <v>45939.0615328125</v>
      </c>
      <c r="B29456" s="294" t="s">
        <v>2285</v>
      </c>
    </row>
    <row r="29457">
      <c r="A29457" s="441">
        <v>45939.061533518514</v>
      </c>
      <c r="B29457" s="294" t="s">
        <v>2843</v>
      </c>
    </row>
    <row r="29458">
      <c r="A29458" s="441">
        <v>45939.061536863424</v>
      </c>
      <c r="B29458" s="294" t="s">
        <v>13008</v>
      </c>
    </row>
    <row r="29459">
      <c r="A29459" s="441">
        <v>45939.06153723379</v>
      </c>
      <c r="B29459" s="294" t="s">
        <v>12994</v>
      </c>
    </row>
    <row r="29460">
      <c r="A29460" s="441">
        <v>45939.061541030096</v>
      </c>
      <c r="B29460" s="294" t="s">
        <v>12995</v>
      </c>
    </row>
    <row r="29461">
      <c r="A29461" s="441">
        <v>45939.06154648148</v>
      </c>
      <c r="B29461" s="294" t="s">
        <v>13009</v>
      </c>
    </row>
    <row r="29462">
      <c r="A29462" s="441">
        <v>45939.06165575232</v>
      </c>
      <c r="B29462" s="294" t="s">
        <v>2278</v>
      </c>
    </row>
    <row r="29463">
      <c r="A29463" s="441">
        <v>45939.06166730324</v>
      </c>
      <c r="B29463" s="294" t="s">
        <v>13010</v>
      </c>
    </row>
    <row r="29464">
      <c r="A29464" s="441">
        <v>45939.06169689815</v>
      </c>
      <c r="B29464" s="294" t="s">
        <v>2280</v>
      </c>
    </row>
    <row r="29465">
      <c r="A29465" s="441">
        <v>45939.06170813658</v>
      </c>
      <c r="B29465" s="294" t="s">
        <v>2281</v>
      </c>
    </row>
    <row r="29466">
      <c r="A29466" s="441">
        <v>45939.06179083334</v>
      </c>
      <c r="B29466" s="294" t="s">
        <v>10102</v>
      </c>
    </row>
    <row r="29467">
      <c r="A29467" s="441">
        <v>45939.06179373842</v>
      </c>
      <c r="B29467" s="294" t="s">
        <v>2285</v>
      </c>
    </row>
    <row r="29468">
      <c r="A29468" s="441">
        <v>45939.06179797454</v>
      </c>
      <c r="B29468" s="294" t="s">
        <v>13011</v>
      </c>
    </row>
    <row r="29469">
      <c r="A29469" s="441">
        <v>45939.0618052662</v>
      </c>
      <c r="B29469" s="294" t="s">
        <v>13012</v>
      </c>
    </row>
    <row r="29470">
      <c r="A29470" s="441">
        <v>45939.067929930556</v>
      </c>
      <c r="B29470" s="294" t="s">
        <v>13013</v>
      </c>
    </row>
    <row r="29471">
      <c r="A29471" s="441">
        <v>45939.06795171296</v>
      </c>
      <c r="B29471" s="294" t="s">
        <v>2828</v>
      </c>
    </row>
    <row r="29472">
      <c r="A29472" s="441">
        <v>45939.06795525463</v>
      </c>
      <c r="B29472" s="294" t="s">
        <v>2565</v>
      </c>
    </row>
    <row r="29473">
      <c r="A29473" s="441">
        <v>45939.0679621875</v>
      </c>
      <c r="B29473" s="294" t="s">
        <v>13014</v>
      </c>
    </row>
    <row r="29474">
      <c r="A29474" s="441">
        <v>45939.0679740625</v>
      </c>
      <c r="B29474" s="294" t="s">
        <v>2828</v>
      </c>
    </row>
    <row r="29475">
      <c r="A29475" s="441">
        <v>45939.06798738426</v>
      </c>
      <c r="B29475" s="294" t="s">
        <v>10102</v>
      </c>
    </row>
    <row r="29476">
      <c r="A29476" s="441">
        <v>45939.068002789354</v>
      </c>
      <c r="B29476" s="294" t="s">
        <v>13015</v>
      </c>
    </row>
    <row r="29477">
      <c r="A29477" s="441">
        <v>45939.06871380787</v>
      </c>
      <c r="B29477" s="294" t="s">
        <v>13016</v>
      </c>
    </row>
    <row r="29478">
      <c r="A29478" s="441">
        <v>45939.0687178588</v>
      </c>
      <c r="B29478" s="294" t="s">
        <v>2274</v>
      </c>
    </row>
    <row r="29479">
      <c r="A29479" s="441">
        <v>45939.068740462964</v>
      </c>
      <c r="B29479" s="294" t="s">
        <v>2828</v>
      </c>
    </row>
    <row r="29480">
      <c r="A29480" s="441">
        <v>45939.06874403935</v>
      </c>
      <c r="B29480" s="294" t="s">
        <v>2832</v>
      </c>
    </row>
    <row r="29481">
      <c r="A29481" s="441">
        <v>45939.068747557874</v>
      </c>
      <c r="B29481" s="294" t="s">
        <v>12994</v>
      </c>
    </row>
    <row r="29482">
      <c r="A29482" s="441">
        <v>45939.06875127315</v>
      </c>
      <c r="B29482" s="294" t="s">
        <v>12995</v>
      </c>
    </row>
    <row r="29483">
      <c r="A29483" s="441">
        <v>45939.06903958334</v>
      </c>
      <c r="B29483" s="294" t="s">
        <v>2278</v>
      </c>
    </row>
    <row r="29484">
      <c r="A29484" s="441">
        <v>45939.069056168984</v>
      </c>
      <c r="B29484" s="294" t="s">
        <v>13017</v>
      </c>
    </row>
    <row r="29485">
      <c r="A29485" s="441">
        <v>45939.06911993056</v>
      </c>
      <c r="B29485" s="294" t="s">
        <v>2280</v>
      </c>
    </row>
    <row r="29486">
      <c r="A29486" s="441">
        <v>45939.06913127315</v>
      </c>
      <c r="B29486" s="294" t="s">
        <v>2281</v>
      </c>
    </row>
    <row r="29487">
      <c r="A29487" s="441">
        <v>45939.069552500005</v>
      </c>
      <c r="B29487" s="294" t="s">
        <v>10102</v>
      </c>
    </row>
    <row r="29488">
      <c r="A29488" s="441">
        <v>45939.069557442126</v>
      </c>
      <c r="B29488" s="294" t="s">
        <v>2285</v>
      </c>
    </row>
    <row r="29489">
      <c r="A29489" s="441">
        <v>45939.06956290509</v>
      </c>
      <c r="B29489" s="294" t="s">
        <v>13018</v>
      </c>
    </row>
    <row r="29490">
      <c r="A29490" s="441">
        <v>45939.06957237268</v>
      </c>
      <c r="B29490" s="294" t="s">
        <v>13019</v>
      </c>
    </row>
    <row r="29491">
      <c r="A29491" s="441">
        <v>45939.07062083333</v>
      </c>
      <c r="B29491" s="294" t="s">
        <v>13020</v>
      </c>
    </row>
    <row r="29492">
      <c r="A29492" s="441">
        <v>45939.070629594906</v>
      </c>
      <c r="B29492" s="294" t="s">
        <v>2275</v>
      </c>
    </row>
    <row r="29493">
      <c r="A29493" s="441">
        <v>45939.07063354166</v>
      </c>
      <c r="B29493" s="294" t="s">
        <v>2565</v>
      </c>
    </row>
    <row r="29494">
      <c r="A29494" s="441">
        <v>45939.070640543985</v>
      </c>
      <c r="B29494" s="294" t="s">
        <v>13021</v>
      </c>
    </row>
    <row r="29495">
      <c r="A29495" s="441">
        <v>45939.07064877315</v>
      </c>
      <c r="B29495" s="294" t="s">
        <v>2275</v>
      </c>
    </row>
    <row r="29496">
      <c r="A29496" s="441">
        <v>45939.070654270836</v>
      </c>
      <c r="B29496" s="294" t="s">
        <v>10102</v>
      </c>
    </row>
    <row r="29497">
      <c r="A29497" s="441">
        <v>45939.07066704861</v>
      </c>
      <c r="B29497" s="294" t="s">
        <v>13022</v>
      </c>
    </row>
    <row r="29498">
      <c r="A29498" s="441">
        <v>45939.07088488426</v>
      </c>
      <c r="B29498" s="294" t="s">
        <v>13023</v>
      </c>
    </row>
    <row r="29499">
      <c r="A29499" s="441">
        <v>45939.07088834491</v>
      </c>
      <c r="B29499" s="294" t="s">
        <v>2260</v>
      </c>
    </row>
    <row r="29500">
      <c r="A29500" s="441">
        <v>45939.07089174769</v>
      </c>
      <c r="B29500" s="294" t="s">
        <v>2927</v>
      </c>
    </row>
    <row r="29501">
      <c r="A29501" s="441">
        <v>45939.07089512731</v>
      </c>
      <c r="B29501" s="294" t="s">
        <v>2264</v>
      </c>
    </row>
    <row r="29502">
      <c r="A29502" s="441">
        <v>45939.071849201384</v>
      </c>
      <c r="B29502" s="294" t="s">
        <v>13024</v>
      </c>
    </row>
    <row r="29503">
      <c r="A29503" s="441">
        <v>45939.07185278935</v>
      </c>
      <c r="B29503" s="294" t="s">
        <v>2274</v>
      </c>
    </row>
    <row r="29504">
      <c r="A29504" s="441">
        <v>45939.071866342594</v>
      </c>
      <c r="B29504" s="294" t="s">
        <v>2275</v>
      </c>
    </row>
    <row r="29505">
      <c r="A29505" s="441">
        <v>45939.07186920139</v>
      </c>
      <c r="B29505" s="294" t="s">
        <v>2276</v>
      </c>
    </row>
    <row r="29506">
      <c r="A29506" s="441">
        <v>45939.07187211806</v>
      </c>
      <c r="B29506" s="294" t="s">
        <v>12994</v>
      </c>
    </row>
    <row r="29507">
      <c r="A29507" s="441">
        <v>45939.071875023146</v>
      </c>
      <c r="B29507" s="294" t="s">
        <v>12995</v>
      </c>
    </row>
    <row r="29508">
      <c r="A29508" s="441">
        <v>45939.07192744213</v>
      </c>
      <c r="B29508" s="294" t="s">
        <v>13025</v>
      </c>
    </row>
    <row r="29509">
      <c r="A29509" s="441">
        <v>45939.07193391204</v>
      </c>
      <c r="B29509" s="294" t="s">
        <v>13026</v>
      </c>
    </row>
    <row r="29510">
      <c r="A29510" s="441">
        <v>45939.071942361115</v>
      </c>
      <c r="B29510" s="294" t="s">
        <v>2374</v>
      </c>
    </row>
    <row r="29511">
      <c r="A29511" s="441">
        <v>45939.07197060186</v>
      </c>
      <c r="B29511" s="294" t="s">
        <v>13006</v>
      </c>
    </row>
    <row r="29512">
      <c r="A29512" s="441">
        <v>45939.07198400463</v>
      </c>
      <c r="B29512" s="294" t="s">
        <v>13027</v>
      </c>
    </row>
    <row r="29513">
      <c r="A29513" s="441">
        <v>45939.07198681713</v>
      </c>
      <c r="B29513" s="294" t="s">
        <v>2355</v>
      </c>
    </row>
    <row r="29514">
      <c r="A29514" s="441">
        <v>45939.07198997685</v>
      </c>
      <c r="B29514" s="294" t="s">
        <v>13028</v>
      </c>
    </row>
    <row r="29515">
      <c r="A29515" s="441">
        <v>45939.07204724537</v>
      </c>
      <c r="B29515" s="294" t="s">
        <v>10102</v>
      </c>
    </row>
    <row r="29516">
      <c r="A29516" s="441">
        <v>45939.072052523145</v>
      </c>
      <c r="B29516" s="294" t="s">
        <v>2285</v>
      </c>
    </row>
    <row r="29517">
      <c r="A29517" s="441">
        <v>45939.072057094905</v>
      </c>
      <c r="B29517" s="294" t="s">
        <v>13029</v>
      </c>
    </row>
    <row r="29518">
      <c r="A29518" s="441">
        <v>45939.072074490745</v>
      </c>
      <c r="B29518" s="294" t="s">
        <v>13030</v>
      </c>
    </row>
    <row r="29519">
      <c r="A29519" s="441">
        <v>45939.25717715277</v>
      </c>
      <c r="B29519" s="294" t="s">
        <v>13031</v>
      </c>
    </row>
    <row r="29520">
      <c r="A29520" s="441">
        <v>45939.25722777778</v>
      </c>
      <c r="B29520" s="294" t="s">
        <v>10334</v>
      </c>
    </row>
    <row r="29521">
      <c r="A29521" s="441">
        <v>45939.37508813657</v>
      </c>
      <c r="B29521" s="294" t="s">
        <v>2290</v>
      </c>
    </row>
    <row r="29522">
      <c r="A29522" s="441">
        <v>45939.37512671296</v>
      </c>
      <c r="B29522" s="294" t="s">
        <v>2291</v>
      </c>
    </row>
    <row r="29523">
      <c r="A29523" s="441">
        <v>45939.406464155094</v>
      </c>
      <c r="B29523" s="294" t="s">
        <v>13032</v>
      </c>
    </row>
    <row r="29524">
      <c r="A29524" s="441">
        <v>45939.406468553236</v>
      </c>
      <c r="B29524" s="294" t="s">
        <v>2260</v>
      </c>
    </row>
    <row r="29525">
      <c r="A29525" s="441">
        <v>45939.40647190972</v>
      </c>
      <c r="B29525" s="294" t="s">
        <v>4206</v>
      </c>
    </row>
    <row r="29526">
      <c r="A29526" s="441">
        <v>45939.40647649305</v>
      </c>
      <c r="B29526" s="294" t="s">
        <v>2267</v>
      </c>
    </row>
    <row r="29527">
      <c r="A29527" s="441">
        <v>45939.40648006945</v>
      </c>
      <c r="B29527" s="294" t="s">
        <v>2264</v>
      </c>
    </row>
    <row r="29528">
      <c r="A29528" s="441">
        <v>45939.43974439814</v>
      </c>
      <c r="B29528" s="294" t="s">
        <v>13033</v>
      </c>
    </row>
    <row r="29529">
      <c r="A29529" s="441">
        <v>45939.439752314815</v>
      </c>
      <c r="B29529" s="294" t="s">
        <v>2260</v>
      </c>
    </row>
    <row r="29530">
      <c r="A29530" s="441">
        <v>45939.43975760417</v>
      </c>
      <c r="B29530" s="294" t="s">
        <v>2266</v>
      </c>
    </row>
    <row r="29531">
      <c r="A29531" s="441">
        <v>45939.43976469907</v>
      </c>
      <c r="B29531" s="294" t="s">
        <v>2267</v>
      </c>
    </row>
    <row r="29532">
      <c r="A29532" s="441">
        <v>45939.43978199074</v>
      </c>
      <c r="B29532" s="294" t="s">
        <v>13034</v>
      </c>
    </row>
    <row r="29533">
      <c r="A29533" s="441">
        <v>45939.439782546295</v>
      </c>
      <c r="B29533" s="294" t="s">
        <v>2264</v>
      </c>
    </row>
    <row r="29534">
      <c r="A29534" s="441">
        <v>45939.43978759259</v>
      </c>
      <c r="B29534" s="294" t="s">
        <v>2260</v>
      </c>
    </row>
    <row r="29535">
      <c r="A29535" s="441">
        <v>45939.43979203704</v>
      </c>
      <c r="B29535" s="294" t="s">
        <v>2266</v>
      </c>
    </row>
    <row r="29536">
      <c r="A29536" s="441">
        <v>45939.439799201384</v>
      </c>
      <c r="B29536" s="294" t="s">
        <v>2267</v>
      </c>
    </row>
    <row r="29537">
      <c r="A29537" s="441">
        <v>45939.43980400463</v>
      </c>
      <c r="B29537" s="294" t="s">
        <v>2264</v>
      </c>
    </row>
    <row r="29538">
      <c r="A29538" s="441">
        <v>45939.75660824074</v>
      </c>
      <c r="B29538" s="294" t="s">
        <v>13035</v>
      </c>
    </row>
    <row r="29539">
      <c r="A29539" s="441">
        <v>45939.75662079861</v>
      </c>
      <c r="B29539" s="294" t="s">
        <v>2260</v>
      </c>
    </row>
    <row r="29540">
      <c r="A29540" s="441">
        <v>45939.75662905093</v>
      </c>
      <c r="B29540" s="294" t="s">
        <v>6121</v>
      </c>
    </row>
    <row r="29541">
      <c r="A29541" s="441">
        <v>45939.75663891203</v>
      </c>
      <c r="B29541" s="294" t="s">
        <v>2262</v>
      </c>
    </row>
    <row r="29542">
      <c r="A29542" s="441">
        <v>45939.75666648148</v>
      </c>
      <c r="B29542" s="294" t="s">
        <v>6122</v>
      </c>
    </row>
    <row r="29543">
      <c r="A29543" s="441">
        <v>45939.75669743055</v>
      </c>
      <c r="B29543" s="294" t="s">
        <v>2264</v>
      </c>
    </row>
    <row r="29544">
      <c r="A29544" s="441">
        <v>45939.75792790509</v>
      </c>
      <c r="B29544" s="294" t="s">
        <v>13036</v>
      </c>
    </row>
    <row r="29545">
      <c r="A29545" s="441">
        <v>45939.75794758102</v>
      </c>
      <c r="B29545" s="294" t="s">
        <v>3507</v>
      </c>
    </row>
    <row r="29546">
      <c r="A29546" s="441">
        <v>45939.757955995374</v>
      </c>
      <c r="B29546" s="294" t="s">
        <v>3508</v>
      </c>
    </row>
    <row r="29547">
      <c r="A29547" s="441">
        <v>45939.75797032408</v>
      </c>
      <c r="B29547" s="294" t="s">
        <v>13037</v>
      </c>
    </row>
    <row r="29548">
      <c r="A29548" s="441">
        <v>45939.75798934027</v>
      </c>
      <c r="B29548" s="294" t="s">
        <v>3507</v>
      </c>
    </row>
    <row r="29549">
      <c r="A29549" s="441">
        <v>45939.75800454861</v>
      </c>
      <c r="B29549" s="294" t="s">
        <v>10102</v>
      </c>
    </row>
    <row r="29550">
      <c r="A29550" s="441">
        <v>45939.758026932876</v>
      </c>
      <c r="B29550" s="294" t="s">
        <v>13038</v>
      </c>
    </row>
    <row r="29551">
      <c r="A29551" s="441">
        <v>45939.75809368056</v>
      </c>
      <c r="B29551" s="294" t="s">
        <v>13039</v>
      </c>
    </row>
    <row r="29552">
      <c r="A29552" s="441">
        <v>45939.75810152778</v>
      </c>
      <c r="B29552" s="294" t="s">
        <v>2260</v>
      </c>
    </row>
    <row r="29553">
      <c r="A29553" s="441">
        <v>45939.75810957176</v>
      </c>
      <c r="B29553" s="294" t="s">
        <v>6121</v>
      </c>
    </row>
    <row r="29554">
      <c r="A29554" s="441">
        <v>45939.75811766204</v>
      </c>
      <c r="B29554" s="294" t="s">
        <v>2262</v>
      </c>
    </row>
    <row r="29555">
      <c r="A29555" s="441">
        <v>45939.758136226854</v>
      </c>
      <c r="B29555" s="294" t="s">
        <v>6122</v>
      </c>
    </row>
    <row r="29556">
      <c r="A29556" s="441">
        <v>45939.7581568287</v>
      </c>
      <c r="B29556" s="294" t="s">
        <v>2264</v>
      </c>
    </row>
    <row r="29557">
      <c r="A29557" s="441">
        <v>45939.75842677083</v>
      </c>
      <c r="B29557" s="294" t="s">
        <v>10116</v>
      </c>
    </row>
    <row r="29558">
      <c r="A29558" s="441">
        <v>45939.75843782407</v>
      </c>
      <c r="B29558" s="294" t="s">
        <v>10102</v>
      </c>
    </row>
    <row r="29559">
      <c r="A29559" s="441">
        <v>45939.75844525463</v>
      </c>
      <c r="B29559" s="294" t="s">
        <v>10117</v>
      </c>
    </row>
    <row r="29560">
      <c r="A29560" s="441">
        <v>45939.758452106485</v>
      </c>
      <c r="B29560" s="294" t="s">
        <v>13040</v>
      </c>
    </row>
    <row r="29561">
      <c r="A29561" s="441">
        <v>45939.75846997685</v>
      </c>
      <c r="B29561" s="294" t="s">
        <v>3507</v>
      </c>
    </row>
    <row r="29562">
      <c r="A29562" s="441">
        <v>45939.75847877315</v>
      </c>
      <c r="B29562" s="294" t="s">
        <v>3508</v>
      </c>
    </row>
    <row r="29563">
      <c r="A29563" s="441">
        <v>45939.75849076389</v>
      </c>
      <c r="B29563" s="294" t="s">
        <v>13041</v>
      </c>
    </row>
    <row r="29564">
      <c r="A29564" s="441">
        <v>45939.75850701389</v>
      </c>
      <c r="B29564" s="294" t="s">
        <v>3507</v>
      </c>
    </row>
    <row r="29565">
      <c r="A29565" s="441">
        <v>45939.75851679398</v>
      </c>
      <c r="B29565" s="294" t="s">
        <v>10102</v>
      </c>
    </row>
    <row r="29566">
      <c r="A29566" s="441">
        <v>45939.75853334491</v>
      </c>
      <c r="B29566" s="294" t="s">
        <v>13042</v>
      </c>
    </row>
    <row r="29567">
      <c r="A29567" s="441">
        <v>45939.75935070602</v>
      </c>
      <c r="B29567" s="294" t="s">
        <v>13043</v>
      </c>
    </row>
    <row r="29568">
      <c r="A29568" s="441">
        <v>45939.759360729164</v>
      </c>
      <c r="B29568" s="294" t="s">
        <v>2274</v>
      </c>
    </row>
    <row r="29569">
      <c r="A29569" s="441">
        <v>45939.759384282406</v>
      </c>
      <c r="B29569" s="294" t="s">
        <v>3507</v>
      </c>
    </row>
    <row r="29570">
      <c r="A29570" s="441">
        <v>45939.75939238426</v>
      </c>
      <c r="B29570" s="294" t="s">
        <v>3512</v>
      </c>
    </row>
    <row r="29571">
      <c r="A29571" s="441">
        <v>45939.759403425924</v>
      </c>
      <c r="B29571" s="294" t="s">
        <v>12994</v>
      </c>
    </row>
    <row r="29572">
      <c r="A29572" s="441">
        <v>45939.75941371528</v>
      </c>
      <c r="B29572" s="294" t="s">
        <v>12995</v>
      </c>
    </row>
    <row r="29573">
      <c r="A29573" s="441">
        <v>45939.759464710645</v>
      </c>
      <c r="B29573" s="294" t="s">
        <v>13044</v>
      </c>
    </row>
    <row r="29574">
      <c r="A29574" s="441">
        <v>45939.759471365745</v>
      </c>
      <c r="B29574" s="294" t="s">
        <v>2274</v>
      </c>
    </row>
    <row r="29575">
      <c r="A29575" s="441">
        <v>45939.75948552083</v>
      </c>
      <c r="B29575" s="294" t="s">
        <v>3507</v>
      </c>
    </row>
    <row r="29576">
      <c r="A29576" s="441">
        <v>45939.75949791667</v>
      </c>
      <c r="B29576" s="294" t="s">
        <v>3512</v>
      </c>
    </row>
    <row r="29577">
      <c r="A29577" s="441">
        <v>45939.759506296294</v>
      </c>
      <c r="B29577" s="294" t="s">
        <v>12994</v>
      </c>
    </row>
    <row r="29578">
      <c r="A29578" s="441">
        <v>45939.759528263894</v>
      </c>
      <c r="B29578" s="294" t="s">
        <v>12995</v>
      </c>
    </row>
    <row r="29579">
      <c r="A29579" s="441">
        <v>45939.759771944446</v>
      </c>
      <c r="B29579" s="294" t="s">
        <v>2342</v>
      </c>
    </row>
    <row r="29580">
      <c r="A29580" s="441">
        <v>45939.759802291665</v>
      </c>
      <c r="B29580" s="294" t="s">
        <v>13045</v>
      </c>
    </row>
    <row r="29581">
      <c r="A29581" s="441">
        <v>45939.759846712965</v>
      </c>
      <c r="B29581" s="294" t="s">
        <v>2280</v>
      </c>
    </row>
    <row r="29582">
      <c r="A29582" s="441">
        <v>45939.75985984954</v>
      </c>
      <c r="B29582" s="294" t="s">
        <v>2342</v>
      </c>
    </row>
    <row r="29583">
      <c r="A29583" s="441">
        <v>45939.75988508102</v>
      </c>
      <c r="B29583" s="294" t="s">
        <v>2281</v>
      </c>
    </row>
    <row r="29584">
      <c r="A29584" s="441">
        <v>45939.759917303236</v>
      </c>
      <c r="B29584" s="294" t="s">
        <v>13045</v>
      </c>
    </row>
    <row r="29585">
      <c r="A29585" s="441">
        <v>45939.76000253472</v>
      </c>
      <c r="B29585" s="294" t="s">
        <v>13046</v>
      </c>
    </row>
    <row r="29586">
      <c r="A29586" s="441">
        <v>45939.760011018516</v>
      </c>
      <c r="B29586" s="294" t="s">
        <v>2355</v>
      </c>
    </row>
    <row r="29587">
      <c r="A29587" s="441">
        <v>45939.76001917824</v>
      </c>
      <c r="B29587" s="294" t="s">
        <v>13047</v>
      </c>
    </row>
    <row r="29588">
      <c r="A29588" s="441">
        <v>45939.76002554398</v>
      </c>
      <c r="B29588" s="294" t="s">
        <v>10102</v>
      </c>
    </row>
    <row r="29589">
      <c r="A29589" s="441">
        <v>45939.76003775463</v>
      </c>
      <c r="B29589" s="294" t="s">
        <v>2285</v>
      </c>
    </row>
    <row r="29590">
      <c r="A29590" s="441">
        <v>45939.76004523148</v>
      </c>
      <c r="B29590" s="294" t="s">
        <v>13048</v>
      </c>
    </row>
    <row r="29591">
      <c r="A29591" s="441">
        <v>45939.76005680556</v>
      </c>
      <c r="B29591" s="294" t="s">
        <v>13049</v>
      </c>
    </row>
    <row r="29592">
      <c r="A29592" s="441">
        <v>45939.76012291667</v>
      </c>
      <c r="B29592" s="294" t="s">
        <v>13050</v>
      </c>
    </row>
    <row r="29593">
      <c r="A29593" s="441">
        <v>45939.76013378472</v>
      </c>
      <c r="B29593" s="294" t="s">
        <v>2260</v>
      </c>
    </row>
    <row r="29594">
      <c r="A29594" s="441">
        <v>45939.76014063657</v>
      </c>
      <c r="B29594" s="294" t="s">
        <v>6121</v>
      </c>
    </row>
    <row r="29595">
      <c r="A29595" s="441">
        <v>45939.7601472338</v>
      </c>
      <c r="B29595" s="294" t="s">
        <v>2262</v>
      </c>
    </row>
    <row r="29596">
      <c r="A29596" s="441">
        <v>45939.76015824074</v>
      </c>
      <c r="B29596" s="294" t="s">
        <v>6122</v>
      </c>
    </row>
    <row r="29597">
      <c r="A29597" s="441">
        <v>45939.76018037037</v>
      </c>
      <c r="B29597" s="294" t="s">
        <v>2264</v>
      </c>
    </row>
    <row r="29598">
      <c r="A29598" s="441">
        <v>45939.760189305554</v>
      </c>
      <c r="B29598" s="294" t="s">
        <v>13051</v>
      </c>
    </row>
    <row r="29599">
      <c r="A29599" s="441">
        <v>45939.760201620375</v>
      </c>
      <c r="B29599" s="294" t="s">
        <v>2260</v>
      </c>
    </row>
    <row r="29600">
      <c r="A29600" s="441">
        <v>45939.76020846065</v>
      </c>
      <c r="B29600" s="294" t="s">
        <v>6121</v>
      </c>
    </row>
    <row r="29601">
      <c r="A29601" s="441">
        <v>45939.76021570602</v>
      </c>
      <c r="B29601" s="294" t="s">
        <v>2262</v>
      </c>
    </row>
    <row r="29602">
      <c r="A29602" s="441">
        <v>45939.76025571759</v>
      </c>
      <c r="B29602" s="294" t="s">
        <v>6122</v>
      </c>
    </row>
    <row r="29603">
      <c r="A29603" s="441">
        <v>45939.76028126157</v>
      </c>
      <c r="B29603" s="294" t="s">
        <v>2264</v>
      </c>
    </row>
    <row r="29604">
      <c r="A29604" s="441">
        <v>45939.760306435186</v>
      </c>
      <c r="B29604" s="294" t="s">
        <v>10102</v>
      </c>
    </row>
    <row r="29605">
      <c r="A29605" s="441">
        <v>45939.760314259256</v>
      </c>
      <c r="B29605" s="294" t="s">
        <v>2285</v>
      </c>
    </row>
    <row r="29606">
      <c r="A29606" s="441">
        <v>45939.76032325231</v>
      </c>
      <c r="B29606" s="294" t="s">
        <v>13052</v>
      </c>
    </row>
    <row r="29607">
      <c r="A29607" s="441">
        <v>45939.76033625</v>
      </c>
      <c r="B29607" s="294" t="s">
        <v>13053</v>
      </c>
    </row>
    <row r="29608">
      <c r="A29608" s="441">
        <v>45939.76215930555</v>
      </c>
      <c r="B29608" s="294" t="s">
        <v>13054</v>
      </c>
    </row>
    <row r="29609">
      <c r="A29609" s="441">
        <v>45939.7621730324</v>
      </c>
      <c r="B29609" s="294" t="s">
        <v>3507</v>
      </c>
    </row>
    <row r="29610">
      <c r="A29610" s="441">
        <v>45939.76218320602</v>
      </c>
      <c r="B29610" s="294" t="s">
        <v>3508</v>
      </c>
    </row>
    <row r="29611">
      <c r="A29611" s="441">
        <v>45939.762192939816</v>
      </c>
      <c r="B29611" s="294" t="s">
        <v>13055</v>
      </c>
    </row>
    <row r="29612">
      <c r="A29612" s="441">
        <v>45939.76220681713</v>
      </c>
      <c r="B29612" s="294" t="s">
        <v>3507</v>
      </c>
    </row>
    <row r="29613">
      <c r="A29613" s="441">
        <v>45939.76221564815</v>
      </c>
      <c r="B29613" s="294" t="s">
        <v>10102</v>
      </c>
    </row>
    <row r="29614">
      <c r="A29614" s="441">
        <v>45939.762238090276</v>
      </c>
      <c r="B29614" s="294" t="s">
        <v>13056</v>
      </c>
    </row>
    <row r="29615">
      <c r="A29615" s="441">
        <v>45939.76235287037</v>
      </c>
      <c r="B29615" s="294" t="s">
        <v>13057</v>
      </c>
    </row>
    <row r="29616">
      <c r="A29616" s="441">
        <v>45939.76235752315</v>
      </c>
      <c r="B29616" s="294" t="s">
        <v>2260</v>
      </c>
    </row>
    <row r="29617">
      <c r="A29617" s="441">
        <v>45939.76236547454</v>
      </c>
      <c r="B29617" s="294" t="s">
        <v>6121</v>
      </c>
    </row>
    <row r="29618">
      <c r="A29618" s="441">
        <v>45939.76236978009</v>
      </c>
      <c r="B29618" s="294" t="s">
        <v>2264</v>
      </c>
    </row>
    <row r="29619">
      <c r="A29619" s="441">
        <v>45939.763301238425</v>
      </c>
      <c r="B29619" s="294" t="s">
        <v>13058</v>
      </c>
    </row>
    <row r="29620">
      <c r="A29620" s="441">
        <v>45939.76330802083</v>
      </c>
      <c r="B29620" s="294" t="s">
        <v>2274</v>
      </c>
    </row>
    <row r="29621">
      <c r="A29621" s="441">
        <v>45939.7633216088</v>
      </c>
      <c r="B29621" s="294" t="s">
        <v>3507</v>
      </c>
    </row>
    <row r="29622">
      <c r="A29622" s="441">
        <v>45939.763327430555</v>
      </c>
      <c r="B29622" s="294" t="s">
        <v>3512</v>
      </c>
    </row>
    <row r="29623">
      <c r="A29623" s="441">
        <v>45939.76333321759</v>
      </c>
      <c r="B29623" s="294" t="s">
        <v>12994</v>
      </c>
    </row>
    <row r="29624">
      <c r="A29624" s="441">
        <v>45939.763339247686</v>
      </c>
      <c r="B29624" s="294" t="s">
        <v>12995</v>
      </c>
    </row>
    <row r="29625">
      <c r="A29625" s="441">
        <v>45939.763470000005</v>
      </c>
      <c r="B29625" s="294" t="s">
        <v>13059</v>
      </c>
    </row>
    <row r="29626">
      <c r="A29626" s="441">
        <v>45939.76348194444</v>
      </c>
      <c r="B29626" s="294" t="s">
        <v>13060</v>
      </c>
    </row>
    <row r="29627">
      <c r="A29627" s="441">
        <v>45939.76349344908</v>
      </c>
      <c r="B29627" s="294" t="s">
        <v>13061</v>
      </c>
    </row>
    <row r="29628">
      <c r="A29628" s="441">
        <v>45939.76350461805</v>
      </c>
      <c r="B29628" s="294" t="s">
        <v>13062</v>
      </c>
    </row>
    <row r="29629">
      <c r="A29629" s="441">
        <v>45939.763526574076</v>
      </c>
      <c r="B29629" s="294" t="s">
        <v>13063</v>
      </c>
    </row>
    <row r="29630">
      <c r="A29630" s="441">
        <v>45939.76353494213</v>
      </c>
      <c r="B29630" s="294" t="s">
        <v>2278</v>
      </c>
    </row>
    <row r="29631">
      <c r="A29631" s="441">
        <v>45939.76356229167</v>
      </c>
      <c r="B29631" s="294" t="s">
        <v>13045</v>
      </c>
    </row>
    <row r="29632">
      <c r="A29632" s="441">
        <v>45939.763605381944</v>
      </c>
      <c r="B29632" s="294" t="s">
        <v>13046</v>
      </c>
    </row>
    <row r="29633">
      <c r="A29633" s="441">
        <v>45939.7636115162</v>
      </c>
      <c r="B29633" s="294" t="s">
        <v>2355</v>
      </c>
    </row>
    <row r="29634">
      <c r="A29634" s="441">
        <v>45939.763617372686</v>
      </c>
      <c r="B29634" s="294" t="s">
        <v>13047</v>
      </c>
    </row>
    <row r="29635">
      <c r="A29635" s="441">
        <v>45939.763765208336</v>
      </c>
      <c r="B29635" s="294" t="s">
        <v>10102</v>
      </c>
    </row>
    <row r="29636">
      <c r="A29636" s="441">
        <v>45939.76377122685</v>
      </c>
      <c r="B29636" s="294" t="s">
        <v>2285</v>
      </c>
    </row>
    <row r="29637">
      <c r="A29637" s="441">
        <v>45939.76377978009</v>
      </c>
      <c r="B29637" s="294" t="s">
        <v>13064</v>
      </c>
    </row>
    <row r="29638">
      <c r="A29638" s="441">
        <v>45939.76379510417</v>
      </c>
      <c r="B29638" s="294" t="s">
        <v>13065</v>
      </c>
    </row>
    <row r="29639">
      <c r="A29639" s="441">
        <v>45939.870632488426</v>
      </c>
      <c r="B29639" s="294" t="s">
        <v>13066</v>
      </c>
    </row>
    <row r="29640">
      <c r="A29640" s="441">
        <v>45939.870644282404</v>
      </c>
      <c r="B29640" s="294" t="s">
        <v>2260</v>
      </c>
    </row>
    <row r="29641">
      <c r="A29641" s="441">
        <v>45939.87064998843</v>
      </c>
      <c r="B29641" s="294" t="s">
        <v>2927</v>
      </c>
    </row>
    <row r="29642">
      <c r="A29642" s="441">
        <v>45939.87067297453</v>
      </c>
      <c r="B29642" s="294" t="s">
        <v>2264</v>
      </c>
    </row>
    <row r="29643">
      <c r="A29643" s="441">
        <v>45939.95037146991</v>
      </c>
      <c r="B29643" s="294" t="s">
        <v>13067</v>
      </c>
    </row>
    <row r="29644">
      <c r="A29644" s="441">
        <v>45939.950381319446</v>
      </c>
      <c r="B29644" s="294" t="s">
        <v>2260</v>
      </c>
    </row>
    <row r="29645">
      <c r="A29645" s="441">
        <v>45939.95038678241</v>
      </c>
      <c r="B29645" s="294" t="s">
        <v>2414</v>
      </c>
    </row>
    <row r="29646">
      <c r="A29646" s="441">
        <v>45939.95039175926</v>
      </c>
      <c r="B29646" s="294" t="s">
        <v>2264</v>
      </c>
    </row>
    <row r="29647">
      <c r="A29647" s="441">
        <v>45939.95060789352</v>
      </c>
      <c r="B29647" s="294" t="s">
        <v>13068</v>
      </c>
    </row>
    <row r="29648">
      <c r="A29648" s="441">
        <v>45939.95061251157</v>
      </c>
      <c r="B29648" s="294" t="s">
        <v>2260</v>
      </c>
    </row>
    <row r="29649">
      <c r="A29649" s="441">
        <v>45939.95061717593</v>
      </c>
      <c r="B29649" s="294" t="s">
        <v>2414</v>
      </c>
    </row>
    <row r="29650">
      <c r="A29650" s="441">
        <v>45939.95062125</v>
      </c>
      <c r="B29650" s="294" t="s">
        <v>2264</v>
      </c>
    </row>
    <row r="29651">
      <c r="A29651" s="441">
        <v>45939.96546224537</v>
      </c>
      <c r="B29651" s="294" t="s">
        <v>13069</v>
      </c>
    </row>
    <row r="29652">
      <c r="A29652" s="441">
        <v>45939.96546828704</v>
      </c>
      <c r="B29652" s="294" t="s">
        <v>2260</v>
      </c>
    </row>
    <row r="29653">
      <c r="A29653" s="441">
        <v>45939.965472337964</v>
      </c>
      <c r="B29653" s="294" t="s">
        <v>2927</v>
      </c>
    </row>
    <row r="29654">
      <c r="A29654" s="441">
        <v>45939.96547664352</v>
      </c>
      <c r="B29654" s="294" t="s">
        <v>2264</v>
      </c>
    </row>
    <row r="29655">
      <c r="A29655" s="441">
        <v>45939.97355469907</v>
      </c>
      <c r="B29655" s="294" t="s">
        <v>13070</v>
      </c>
    </row>
    <row r="29656">
      <c r="A29656" s="441">
        <v>45939.9735725</v>
      </c>
      <c r="B29656" s="294" t="s">
        <v>2260</v>
      </c>
    </row>
    <row r="29657">
      <c r="A29657" s="441">
        <v>45939.97357663194</v>
      </c>
      <c r="B29657" s="294" t="s">
        <v>2927</v>
      </c>
    </row>
    <row r="29658">
      <c r="A29658" s="441">
        <v>45939.97359255787</v>
      </c>
      <c r="B29658" s="294" t="s">
        <v>2264</v>
      </c>
    </row>
    <row r="29659">
      <c r="A29659" s="441">
        <v>45940.2357343287</v>
      </c>
      <c r="B29659" s="294" t="s">
        <v>13071</v>
      </c>
    </row>
    <row r="29660">
      <c r="A29660" s="441">
        <v>45940.23574474537</v>
      </c>
      <c r="B29660" s="294" t="s">
        <v>2275</v>
      </c>
    </row>
    <row r="29661">
      <c r="A29661" s="441">
        <v>45940.23575655093</v>
      </c>
      <c r="B29661" s="294" t="s">
        <v>2398</v>
      </c>
    </row>
    <row r="29662">
      <c r="A29662" s="441">
        <v>45940.235764178244</v>
      </c>
      <c r="B29662" s="294" t="s">
        <v>2399</v>
      </c>
    </row>
    <row r="29663">
      <c r="A29663" s="441">
        <v>45940.235774699075</v>
      </c>
      <c r="B29663" s="294" t="s">
        <v>2275</v>
      </c>
    </row>
    <row r="29664">
      <c r="A29664" s="441">
        <v>45940.23578494213</v>
      </c>
      <c r="B29664" s="294" t="s">
        <v>10102</v>
      </c>
    </row>
    <row r="29665">
      <c r="A29665" s="441">
        <v>45940.23580243056</v>
      </c>
      <c r="B29665" s="294" t="s">
        <v>13072</v>
      </c>
    </row>
    <row r="29666">
      <c r="A29666" s="441">
        <v>45940.23652153935</v>
      </c>
      <c r="B29666" s="294" t="s">
        <v>13073</v>
      </c>
    </row>
    <row r="29667">
      <c r="A29667" s="441">
        <v>45940.23652924769</v>
      </c>
      <c r="B29667" s="294" t="s">
        <v>2839</v>
      </c>
    </row>
    <row r="29668">
      <c r="A29668" s="441">
        <v>45940.23653325232</v>
      </c>
      <c r="B29668" s="294" t="s">
        <v>2398</v>
      </c>
    </row>
    <row r="29669">
      <c r="A29669" s="441">
        <v>45940.23654763889</v>
      </c>
      <c r="B29669" s="294" t="s">
        <v>2399</v>
      </c>
    </row>
    <row r="29670">
      <c r="A29670" s="441">
        <v>45940.23655608796</v>
      </c>
      <c r="B29670" s="294" t="s">
        <v>2839</v>
      </c>
    </row>
    <row r="29671">
      <c r="A29671" s="441">
        <v>45940.23656356482</v>
      </c>
      <c r="B29671" s="294" t="s">
        <v>10102</v>
      </c>
    </row>
    <row r="29672">
      <c r="A29672" s="441">
        <v>45940.236575462965</v>
      </c>
      <c r="B29672" s="294" t="s">
        <v>13074</v>
      </c>
    </row>
    <row r="29673">
      <c r="A29673" s="441">
        <v>45940.2371171875</v>
      </c>
      <c r="B29673" s="294" t="s">
        <v>13075</v>
      </c>
    </row>
    <row r="29674">
      <c r="A29674" s="441">
        <v>45940.23712024305</v>
      </c>
      <c r="B29674" s="294" t="s">
        <v>13076</v>
      </c>
    </row>
    <row r="29675">
      <c r="A29675" s="441">
        <v>45940.23712178241</v>
      </c>
      <c r="B29675" s="294" t="s">
        <v>2274</v>
      </c>
    </row>
    <row r="29676">
      <c r="A29676" s="441">
        <v>45940.23713112269</v>
      </c>
      <c r="B29676" s="294" t="s">
        <v>2426</v>
      </c>
    </row>
    <row r="29677">
      <c r="A29677" s="441">
        <v>45940.23713540509</v>
      </c>
      <c r="B29677" s="294" t="s">
        <v>2398</v>
      </c>
    </row>
    <row r="29678">
      <c r="A29678" s="441">
        <v>45940.237138310185</v>
      </c>
      <c r="B29678" s="294" t="s">
        <v>2275</v>
      </c>
    </row>
    <row r="29679">
      <c r="A29679" s="441">
        <v>45940.23714241898</v>
      </c>
      <c r="B29679" s="294" t="s">
        <v>2276</v>
      </c>
    </row>
    <row r="29680">
      <c r="A29680" s="441">
        <v>45940.237142557875</v>
      </c>
      <c r="B29680" s="294" t="s">
        <v>2399</v>
      </c>
    </row>
    <row r="29681">
      <c r="A29681" s="441">
        <v>45940.23714643519</v>
      </c>
      <c r="B29681" s="294" t="s">
        <v>12994</v>
      </c>
    </row>
    <row r="29682">
      <c r="A29682" s="441">
        <v>45940.237152800924</v>
      </c>
      <c r="B29682" s="294" t="s">
        <v>2426</v>
      </c>
    </row>
    <row r="29683">
      <c r="A29683" s="441">
        <v>45940.23715082176</v>
      </c>
      <c r="B29683" s="294" t="s">
        <v>12995</v>
      </c>
    </row>
    <row r="29684">
      <c r="A29684" s="441">
        <v>45940.2371603125</v>
      </c>
      <c r="B29684" s="294" t="s">
        <v>10102</v>
      </c>
    </row>
    <row r="29685">
      <c r="A29685" s="441">
        <v>45940.23718069444</v>
      </c>
      <c r="B29685" s="294" t="s">
        <v>13077</v>
      </c>
    </row>
    <row r="29686">
      <c r="A29686" s="441">
        <v>45940.23740409722</v>
      </c>
      <c r="B29686" s="294" t="s">
        <v>13078</v>
      </c>
    </row>
    <row r="29687">
      <c r="A29687" s="441">
        <v>45940.23742064815</v>
      </c>
      <c r="B29687" s="294" t="s">
        <v>13079</v>
      </c>
    </row>
    <row r="29688">
      <c r="A29688" s="441">
        <v>45940.23743357639</v>
      </c>
      <c r="B29688" s="294" t="s">
        <v>13080</v>
      </c>
    </row>
    <row r="29689">
      <c r="A29689" s="441">
        <v>45940.23744188657</v>
      </c>
      <c r="B29689" s="294" t="s">
        <v>13081</v>
      </c>
    </row>
    <row r="29690">
      <c r="A29690" s="441">
        <v>45940.23745241898</v>
      </c>
      <c r="B29690" s="294" t="s">
        <v>2333</v>
      </c>
    </row>
    <row r="29691">
      <c r="A29691" s="441">
        <v>45940.23747475694</v>
      </c>
      <c r="B29691" s="294" t="s">
        <v>13006</v>
      </c>
    </row>
    <row r="29692">
      <c r="A29692" s="441">
        <v>45940.23748953704</v>
      </c>
      <c r="B29692" s="294" t="s">
        <v>13082</v>
      </c>
    </row>
    <row r="29693">
      <c r="A29693" s="441">
        <v>45940.237493113425</v>
      </c>
      <c r="B29693" s="294" t="s">
        <v>2274</v>
      </c>
    </row>
    <row r="29694">
      <c r="A29694" s="441">
        <v>45940.23750315972</v>
      </c>
      <c r="B29694" s="294" t="s">
        <v>2839</v>
      </c>
    </row>
    <row r="29695">
      <c r="A29695" s="441">
        <v>45940.23750644676</v>
      </c>
      <c r="B29695" s="294" t="s">
        <v>2843</v>
      </c>
    </row>
    <row r="29696">
      <c r="A29696" s="441">
        <v>45940.23750973379</v>
      </c>
      <c r="B29696" s="294" t="s">
        <v>12994</v>
      </c>
    </row>
    <row r="29697">
      <c r="A29697" s="441">
        <v>45940.23751439815</v>
      </c>
      <c r="B29697" s="294" t="s">
        <v>12995</v>
      </c>
    </row>
    <row r="29698">
      <c r="A29698" s="441">
        <v>45940.23755291667</v>
      </c>
      <c r="B29698" s="294" t="s">
        <v>13083</v>
      </c>
    </row>
    <row r="29699">
      <c r="A29699" s="441">
        <v>45940.237553831015</v>
      </c>
      <c r="B29699" s="294" t="s">
        <v>13027</v>
      </c>
    </row>
    <row r="29700">
      <c r="A29700" s="441">
        <v>45940.23755839121</v>
      </c>
      <c r="B29700" s="294" t="s">
        <v>2355</v>
      </c>
    </row>
    <row r="29701">
      <c r="A29701" s="441">
        <v>45940.23756167824</v>
      </c>
      <c r="B29701" s="294" t="s">
        <v>2828</v>
      </c>
    </row>
    <row r="29702">
      <c r="A29702" s="441">
        <v>45940.23756334491</v>
      </c>
      <c r="B29702" s="294" t="s">
        <v>13028</v>
      </c>
    </row>
    <row r="29703">
      <c r="A29703" s="441">
        <v>45940.23757075232</v>
      </c>
      <c r="B29703" s="294" t="s">
        <v>2398</v>
      </c>
    </row>
    <row r="29704">
      <c r="A29704" s="441">
        <v>45940.237581712965</v>
      </c>
      <c r="B29704" s="294" t="s">
        <v>2399</v>
      </c>
    </row>
    <row r="29705">
      <c r="A29705" s="441">
        <v>45940.23758958333</v>
      </c>
      <c r="B29705" s="294" t="s">
        <v>2828</v>
      </c>
    </row>
    <row r="29706">
      <c r="A29706" s="441">
        <v>45940.237595115745</v>
      </c>
      <c r="B29706" s="294" t="s">
        <v>10102</v>
      </c>
    </row>
    <row r="29707">
      <c r="A29707" s="441">
        <v>45940.23760692129</v>
      </c>
      <c r="B29707" s="294" t="s">
        <v>13084</v>
      </c>
    </row>
    <row r="29708">
      <c r="A29708" s="441">
        <v>45940.23792449074</v>
      </c>
      <c r="B29708" s="294" t="s">
        <v>10102</v>
      </c>
    </row>
    <row r="29709">
      <c r="A29709" s="441">
        <v>45940.23792883102</v>
      </c>
      <c r="B29709" s="294" t="s">
        <v>2285</v>
      </c>
    </row>
    <row r="29710">
      <c r="A29710" s="441">
        <v>45940.23795758102</v>
      </c>
      <c r="B29710" s="294" t="s">
        <v>13085</v>
      </c>
    </row>
    <row r="29711">
      <c r="A29711" s="441">
        <v>45940.23796212963</v>
      </c>
      <c r="B29711" s="294" t="s">
        <v>13086</v>
      </c>
    </row>
    <row r="29712">
      <c r="A29712" s="441">
        <v>45940.23796798611</v>
      </c>
      <c r="B29712" s="294" t="s">
        <v>9711</v>
      </c>
    </row>
    <row r="29713">
      <c r="A29713" s="441">
        <v>45940.23797127315</v>
      </c>
      <c r="B29713" s="294" t="s">
        <v>2398</v>
      </c>
    </row>
    <row r="29714">
      <c r="A29714" s="441">
        <v>45940.237971724535</v>
      </c>
      <c r="B29714" s="294" t="s">
        <v>13087</v>
      </c>
    </row>
    <row r="29715">
      <c r="A29715" s="441">
        <v>45940.23798121528</v>
      </c>
      <c r="B29715" s="294" t="s">
        <v>2399</v>
      </c>
    </row>
    <row r="29716">
      <c r="A29716" s="441">
        <v>45940.23798853009</v>
      </c>
      <c r="B29716" s="294" t="s">
        <v>9711</v>
      </c>
    </row>
    <row r="29717">
      <c r="A29717" s="441">
        <v>45940.2379947338</v>
      </c>
      <c r="B29717" s="294" t="s">
        <v>10102</v>
      </c>
    </row>
    <row r="29718">
      <c r="A29718" s="441">
        <v>45940.23800402778</v>
      </c>
      <c r="B29718" s="294" t="s">
        <v>13088</v>
      </c>
    </row>
    <row r="29719">
      <c r="A29719" s="441">
        <v>45940.23800511574</v>
      </c>
      <c r="B29719" s="294" t="s">
        <v>13089</v>
      </c>
    </row>
    <row r="29720">
      <c r="A29720" s="441">
        <v>45940.238013229166</v>
      </c>
      <c r="B29720" s="294" t="s">
        <v>13026</v>
      </c>
    </row>
    <row r="29721">
      <c r="A29721" s="441">
        <v>45940.238029444445</v>
      </c>
      <c r="B29721" s="294" t="s">
        <v>2374</v>
      </c>
    </row>
    <row r="29722">
      <c r="A29722" s="441">
        <v>45940.23804497685</v>
      </c>
      <c r="B29722" s="294" t="s">
        <v>13010</v>
      </c>
    </row>
    <row r="29723">
      <c r="A29723" s="441">
        <v>45940.238148958335</v>
      </c>
      <c r="B29723" s="294" t="s">
        <v>13090</v>
      </c>
    </row>
    <row r="29724">
      <c r="A29724" s="441">
        <v>45940.238153032406</v>
      </c>
      <c r="B29724" s="294" t="s">
        <v>2274</v>
      </c>
    </row>
    <row r="29725">
      <c r="A29725" s="441">
        <v>45940.23816152778</v>
      </c>
      <c r="B29725" s="294" t="s">
        <v>2828</v>
      </c>
    </row>
    <row r="29726">
      <c r="A29726" s="441">
        <v>45940.23816306713</v>
      </c>
      <c r="B29726" s="294" t="s">
        <v>13091</v>
      </c>
    </row>
    <row r="29727">
      <c r="A29727" s="441">
        <v>45940.238165567134</v>
      </c>
      <c r="B29727" s="294" t="s">
        <v>2832</v>
      </c>
    </row>
    <row r="29728">
      <c r="A29728" s="441">
        <v>45940.23816918982</v>
      </c>
      <c r="B29728" s="294" t="s">
        <v>12994</v>
      </c>
    </row>
    <row r="29729">
      <c r="A29729" s="441">
        <v>45940.23817271991</v>
      </c>
      <c r="B29729" s="294" t="s">
        <v>12995</v>
      </c>
    </row>
    <row r="29730">
      <c r="A29730" s="441">
        <v>45940.23818035879</v>
      </c>
      <c r="B29730" s="294" t="s">
        <v>2355</v>
      </c>
    </row>
    <row r="29731">
      <c r="A29731" s="441">
        <v>45940.23818351852</v>
      </c>
      <c r="B29731" s="294" t="s">
        <v>13092</v>
      </c>
    </row>
    <row r="29732">
      <c r="A29732" s="441">
        <v>45940.238262326384</v>
      </c>
      <c r="B29732" s="294" t="s">
        <v>13093</v>
      </c>
    </row>
    <row r="29733">
      <c r="A29733" s="441">
        <v>45940.23826883102</v>
      </c>
      <c r="B29733" s="294" t="s">
        <v>13026</v>
      </c>
    </row>
    <row r="29734">
      <c r="A29734" s="441">
        <v>45940.23827612268</v>
      </c>
      <c r="B29734" s="294" t="s">
        <v>2278</v>
      </c>
    </row>
    <row r="29735">
      <c r="A29735" s="441">
        <v>45940.23828828704</v>
      </c>
      <c r="B29735" s="294" t="s">
        <v>13017</v>
      </c>
    </row>
    <row r="29736">
      <c r="A29736" s="441">
        <v>45940.23830677083</v>
      </c>
      <c r="B29736" s="294" t="s">
        <v>13094</v>
      </c>
    </row>
    <row r="29737">
      <c r="A29737" s="441">
        <v>45940.23830997685</v>
      </c>
      <c r="B29737" s="294" t="s">
        <v>2355</v>
      </c>
    </row>
    <row r="29738">
      <c r="A29738" s="441">
        <v>45940.238313333335</v>
      </c>
      <c r="B29738" s="294" t="s">
        <v>13095</v>
      </c>
    </row>
    <row r="29739">
      <c r="A29739" s="441">
        <v>45940.23840638889</v>
      </c>
      <c r="B29739" s="294" t="s">
        <v>10102</v>
      </c>
    </row>
    <row r="29740">
      <c r="A29740" s="441">
        <v>45940.23841457176</v>
      </c>
      <c r="B29740" s="294" t="s">
        <v>2285</v>
      </c>
    </row>
    <row r="29741">
      <c r="A29741" s="441">
        <v>45940.23841839121</v>
      </c>
      <c r="B29741" s="294" t="s">
        <v>13096</v>
      </c>
    </row>
    <row r="29742">
      <c r="A29742" s="441">
        <v>45940.238427372686</v>
      </c>
      <c r="B29742" s="294" t="s">
        <v>13097</v>
      </c>
    </row>
    <row r="29743">
      <c r="A29743" s="441">
        <v>45940.23849387732</v>
      </c>
      <c r="B29743" s="294" t="s">
        <v>13098</v>
      </c>
    </row>
    <row r="29744">
      <c r="A29744" s="441">
        <v>45940.23849726852</v>
      </c>
      <c r="B29744" s="294" t="s">
        <v>2274</v>
      </c>
    </row>
    <row r="29745">
      <c r="A29745" s="441">
        <v>45940.23850761574</v>
      </c>
      <c r="B29745" s="294" t="s">
        <v>2426</v>
      </c>
    </row>
    <row r="29746">
      <c r="A29746" s="441">
        <v>45940.23851415509</v>
      </c>
      <c r="B29746" s="294" t="s">
        <v>2429</v>
      </c>
    </row>
    <row r="29747">
      <c r="A29747" s="441">
        <v>45940.23851819444</v>
      </c>
      <c r="B29747" s="294" t="s">
        <v>12994</v>
      </c>
    </row>
    <row r="29748">
      <c r="A29748" s="441">
        <v>45940.238523611115</v>
      </c>
      <c r="B29748" s="294" t="s">
        <v>12995</v>
      </c>
    </row>
    <row r="29749">
      <c r="A29749" s="441">
        <v>45940.238567141205</v>
      </c>
      <c r="B29749" s="294" t="s">
        <v>10102</v>
      </c>
    </row>
    <row r="29750">
      <c r="A29750" s="441">
        <v>45940.23857032407</v>
      </c>
      <c r="B29750" s="294" t="s">
        <v>2285</v>
      </c>
    </row>
    <row r="29751">
      <c r="A29751" s="441">
        <v>45940.23858174769</v>
      </c>
      <c r="B29751" s="294" t="s">
        <v>13099</v>
      </c>
    </row>
    <row r="29752">
      <c r="A29752" s="441">
        <v>45940.23858953704</v>
      </c>
      <c r="B29752" s="294" t="s">
        <v>13100</v>
      </c>
    </row>
    <row r="29753">
      <c r="A29753" s="441">
        <v>45940.23949905093</v>
      </c>
      <c r="B29753" s="294" t="s">
        <v>2374</v>
      </c>
    </row>
    <row r="29754">
      <c r="A29754" s="441">
        <v>45940.23951817129</v>
      </c>
      <c r="B29754" s="294" t="s">
        <v>13101</v>
      </c>
    </row>
    <row r="29755">
      <c r="A29755" s="441">
        <v>45940.23967851852</v>
      </c>
      <c r="B29755" s="294" t="s">
        <v>13102</v>
      </c>
    </row>
    <row r="29756">
      <c r="A29756" s="441">
        <v>45940.23968601852</v>
      </c>
      <c r="B29756" s="294" t="s">
        <v>2274</v>
      </c>
    </row>
    <row r="29757">
      <c r="A29757" s="441">
        <v>45940.23969393519</v>
      </c>
      <c r="B29757" s="294" t="s">
        <v>9711</v>
      </c>
    </row>
    <row r="29758">
      <c r="A29758" s="441">
        <v>45940.23969696759</v>
      </c>
      <c r="B29758" s="294" t="s">
        <v>9714</v>
      </c>
    </row>
    <row r="29759">
      <c r="A29759" s="441">
        <v>45940.23970027777</v>
      </c>
      <c r="B29759" s="294" t="s">
        <v>12994</v>
      </c>
    </row>
    <row r="29760">
      <c r="A29760" s="441">
        <v>45940.239703263884</v>
      </c>
      <c r="B29760" s="294" t="s">
        <v>12995</v>
      </c>
    </row>
    <row r="29761">
      <c r="A29761" s="441">
        <v>45940.239742731486</v>
      </c>
      <c r="B29761" s="294" t="s">
        <v>2280</v>
      </c>
    </row>
    <row r="29762">
      <c r="A29762" s="441">
        <v>45940.23975003472</v>
      </c>
      <c r="B29762" s="294" t="s">
        <v>2281</v>
      </c>
    </row>
    <row r="29763">
      <c r="A29763" s="441">
        <v>45940.240529421295</v>
      </c>
      <c r="B29763" s="294" t="s">
        <v>10102</v>
      </c>
    </row>
    <row r="29764">
      <c r="A29764" s="441">
        <v>45940.24053591435</v>
      </c>
      <c r="B29764" s="294" t="s">
        <v>2285</v>
      </c>
    </row>
    <row r="29765">
      <c r="A29765" s="441">
        <v>45940.24054240741</v>
      </c>
      <c r="B29765" s="294" t="s">
        <v>13103</v>
      </c>
    </row>
    <row r="29766">
      <c r="A29766" s="441">
        <v>45940.240551574076</v>
      </c>
      <c r="B29766" s="294" t="s">
        <v>13104</v>
      </c>
    </row>
    <row r="29767">
      <c r="A29767" s="441">
        <v>45940.24130098379</v>
      </c>
      <c r="B29767" s="294" t="s">
        <v>2278</v>
      </c>
    </row>
    <row r="29768">
      <c r="A29768" s="441">
        <v>45940.24132109954</v>
      </c>
      <c r="B29768" s="294" t="s">
        <v>13105</v>
      </c>
    </row>
    <row r="29769">
      <c r="A29769" s="441">
        <v>45940.2418694213</v>
      </c>
      <c r="B29769" s="294" t="s">
        <v>2280</v>
      </c>
    </row>
    <row r="29770">
      <c r="A29770" s="441">
        <v>45940.241879375</v>
      </c>
      <c r="B29770" s="294" t="s">
        <v>2281</v>
      </c>
    </row>
    <row r="29771">
      <c r="A29771" s="441">
        <v>45940.24367829861</v>
      </c>
      <c r="B29771" s="294" t="s">
        <v>10102</v>
      </c>
    </row>
    <row r="29772">
      <c r="A29772" s="441">
        <v>45940.24369120371</v>
      </c>
      <c r="B29772" s="294" t="s">
        <v>2285</v>
      </c>
    </row>
    <row r="29773">
      <c r="A29773" s="441">
        <v>45940.24369746528</v>
      </c>
      <c r="B29773" s="294" t="s">
        <v>13106</v>
      </c>
    </row>
    <row r="29774">
      <c r="A29774" s="441">
        <v>45940.243709710645</v>
      </c>
      <c r="B29774" s="294" t="s">
        <v>13107</v>
      </c>
    </row>
    <row r="29775">
      <c r="A29775" s="441">
        <v>45940.257172881946</v>
      </c>
      <c r="B29775" s="294" t="s">
        <v>13108</v>
      </c>
    </row>
    <row r="29776">
      <c r="A29776" s="441">
        <v>45940.25725086806</v>
      </c>
      <c r="B29776" s="294" t="s">
        <v>13109</v>
      </c>
    </row>
    <row r="29777">
      <c r="A29777" s="441">
        <v>45940.25726100695</v>
      </c>
      <c r="B29777" s="294" t="s">
        <v>10102</v>
      </c>
    </row>
    <row r="29778">
      <c r="A29778" s="441">
        <v>45940.37507642361</v>
      </c>
      <c r="B29778" s="294" t="s">
        <v>2290</v>
      </c>
    </row>
    <row r="29779">
      <c r="A29779" s="441">
        <v>45940.37568950231</v>
      </c>
      <c r="B29779" s="294" t="s">
        <v>2658</v>
      </c>
    </row>
    <row r="29780">
      <c r="A29780" s="441">
        <v>45940.37579336806</v>
      </c>
      <c r="B29780" s="294" t="s">
        <v>13110</v>
      </c>
    </row>
    <row r="29781">
      <c r="A29781" s="441">
        <v>45940.37581565972</v>
      </c>
      <c r="B29781" s="294" t="s">
        <v>13111</v>
      </c>
    </row>
    <row r="29782">
      <c r="A29782" s="441">
        <v>45940.375845567134</v>
      </c>
      <c r="B29782" s="294" t="s">
        <v>10102</v>
      </c>
    </row>
    <row r="29783">
      <c r="A29783" s="441">
        <v>45940.37585099537</v>
      </c>
      <c r="B29783" s="294" t="s">
        <v>10102</v>
      </c>
    </row>
    <row r="29784">
      <c r="A29784" s="441">
        <v>45940.48343195602</v>
      </c>
      <c r="B29784" s="294" t="s">
        <v>13112</v>
      </c>
    </row>
    <row r="29785">
      <c r="A29785" s="441">
        <v>45940.483436678245</v>
      </c>
      <c r="B29785" s="294" t="s">
        <v>2260</v>
      </c>
    </row>
    <row r="29786">
      <c r="A29786" s="441">
        <v>45940.483440543976</v>
      </c>
      <c r="B29786" s="294" t="s">
        <v>3651</v>
      </c>
    </row>
    <row r="29787">
      <c r="A29787" s="441">
        <v>45940.48344358796</v>
      </c>
      <c r="B29787" s="294" t="s">
        <v>2262</v>
      </c>
    </row>
    <row r="29788">
      <c r="A29788" s="441">
        <v>45940.483454050926</v>
      </c>
      <c r="B29788" s="294" t="s">
        <v>3652</v>
      </c>
    </row>
    <row r="29789">
      <c r="A29789" s="441">
        <v>45940.4834697801</v>
      </c>
      <c r="B29789" s="294" t="s">
        <v>2264</v>
      </c>
    </row>
    <row r="29790">
      <c r="A29790" s="441">
        <v>45940.484224687505</v>
      </c>
      <c r="B29790" s="294" t="s">
        <v>13113</v>
      </c>
    </row>
    <row r="29791">
      <c r="A29791" s="441">
        <v>45940.48423949074</v>
      </c>
      <c r="B29791" s="294" t="s">
        <v>3654</v>
      </c>
    </row>
    <row r="29792">
      <c r="A29792" s="441">
        <v>45940.48424388889</v>
      </c>
      <c r="B29792" s="294" t="s">
        <v>3655</v>
      </c>
    </row>
    <row r="29793">
      <c r="A29793" s="441">
        <v>45940.484251284724</v>
      </c>
      <c r="B29793" s="294" t="s">
        <v>13114</v>
      </c>
    </row>
    <row r="29794">
      <c r="A29794" s="441">
        <v>45940.484259930556</v>
      </c>
      <c r="B29794" s="294" t="s">
        <v>3654</v>
      </c>
    </row>
    <row r="29795">
      <c r="A29795" s="441">
        <v>45940.48427056713</v>
      </c>
      <c r="B29795" s="294" t="s">
        <v>10102</v>
      </c>
    </row>
    <row r="29796">
      <c r="A29796" s="441">
        <v>45940.48428434027</v>
      </c>
      <c r="B29796" s="294" t="s">
        <v>13115</v>
      </c>
    </row>
    <row r="29797">
      <c r="A29797" s="441">
        <v>45940.48574336806</v>
      </c>
      <c r="B29797" s="294" t="s">
        <v>13116</v>
      </c>
    </row>
    <row r="29798">
      <c r="A29798" s="441">
        <v>45940.485749328705</v>
      </c>
      <c r="B29798" s="294" t="s">
        <v>2274</v>
      </c>
    </row>
    <row r="29799">
      <c r="A29799" s="441">
        <v>45940.485772141205</v>
      </c>
      <c r="B29799" s="294" t="s">
        <v>3654</v>
      </c>
    </row>
    <row r="29800">
      <c r="A29800" s="441">
        <v>45940.485776747686</v>
      </c>
      <c r="B29800" s="294" t="s">
        <v>3659</v>
      </c>
    </row>
    <row r="29801">
      <c r="A29801" s="441">
        <v>45940.48578743056</v>
      </c>
      <c r="B29801" s="294" t="s">
        <v>13117</v>
      </c>
    </row>
    <row r="29802">
      <c r="A29802" s="441">
        <v>45940.48579181713</v>
      </c>
      <c r="B29802" s="294" t="s">
        <v>13118</v>
      </c>
    </row>
    <row r="29803">
      <c r="A29803" s="441">
        <v>45940.485959259255</v>
      </c>
      <c r="B29803" s="294" t="s">
        <v>2374</v>
      </c>
    </row>
    <row r="29804">
      <c r="A29804" s="441">
        <v>45940.48598799769</v>
      </c>
      <c r="B29804" s="294" t="s">
        <v>13119</v>
      </c>
    </row>
    <row r="29805">
      <c r="A29805" s="441">
        <v>45940.486030775464</v>
      </c>
      <c r="B29805" s="294" t="s">
        <v>2280</v>
      </c>
    </row>
    <row r="29806">
      <c r="A29806" s="441">
        <v>45940.48605302083</v>
      </c>
      <c r="B29806" s="294" t="s">
        <v>2281</v>
      </c>
    </row>
    <row r="29807">
      <c r="A29807" s="441">
        <v>45940.48622721065</v>
      </c>
      <c r="B29807" s="294" t="s">
        <v>10102</v>
      </c>
    </row>
    <row r="29808">
      <c r="A29808" s="441">
        <v>45940.48623195602</v>
      </c>
      <c r="B29808" s="294" t="s">
        <v>2285</v>
      </c>
    </row>
    <row r="29809">
      <c r="A29809" s="441">
        <v>45940.48623726852</v>
      </c>
      <c r="B29809" s="294" t="s">
        <v>13120</v>
      </c>
    </row>
    <row r="29810">
      <c r="A29810" s="441">
        <v>45940.48624679398</v>
      </c>
      <c r="B29810" s="294" t="s">
        <v>13121</v>
      </c>
    </row>
    <row r="29811">
      <c r="A29811" s="441">
        <v>45940.513257314815</v>
      </c>
      <c r="B29811" s="294" t="s">
        <v>13122</v>
      </c>
    </row>
    <row r="29812">
      <c r="A29812" s="441">
        <v>45940.51326170139</v>
      </c>
      <c r="B29812" s="294" t="s">
        <v>2260</v>
      </c>
    </row>
    <row r="29813">
      <c r="A29813" s="441">
        <v>45940.5132665625</v>
      </c>
      <c r="B29813" s="294" t="s">
        <v>2550</v>
      </c>
    </row>
    <row r="29814">
      <c r="A29814" s="441">
        <v>45940.51327037037</v>
      </c>
      <c r="B29814" s="294" t="s">
        <v>2264</v>
      </c>
    </row>
    <row r="29815">
      <c r="A29815" s="441">
        <v>45940.513479456014</v>
      </c>
      <c r="B29815" s="294" t="s">
        <v>13123</v>
      </c>
    </row>
    <row r="29816">
      <c r="A29816" s="441">
        <v>45940.51348313657</v>
      </c>
      <c r="B29816" s="294" t="s">
        <v>2260</v>
      </c>
    </row>
    <row r="29817">
      <c r="A29817" s="441">
        <v>45940.513486261574</v>
      </c>
      <c r="B29817" s="294" t="s">
        <v>2550</v>
      </c>
    </row>
    <row r="29818">
      <c r="A29818" s="441">
        <v>45940.51348976852</v>
      </c>
      <c r="B29818" s="294" t="s">
        <v>2264</v>
      </c>
    </row>
    <row r="29819">
      <c r="A29819" s="441">
        <v>45940.59433435185</v>
      </c>
      <c r="B29819" s="294" t="s">
        <v>13124</v>
      </c>
    </row>
    <row r="29820">
      <c r="A29820" s="441">
        <v>45940.594340682874</v>
      </c>
      <c r="B29820" s="294" t="s">
        <v>2260</v>
      </c>
    </row>
    <row r="29821">
      <c r="A29821" s="441">
        <v>45940.59434513889</v>
      </c>
      <c r="B29821" s="294" t="s">
        <v>2550</v>
      </c>
    </row>
    <row r="29822">
      <c r="A29822" s="441">
        <v>45940.59434997685</v>
      </c>
      <c r="B29822" s="294" t="s">
        <v>2264</v>
      </c>
    </row>
    <row r="29823">
      <c r="A29823" s="441">
        <v>45940.59450951389</v>
      </c>
      <c r="B29823" s="294" t="s">
        <v>13125</v>
      </c>
    </row>
    <row r="29824">
      <c r="A29824" s="441">
        <v>45940.59451230324</v>
      </c>
      <c r="B29824" s="294" t="s">
        <v>2260</v>
      </c>
    </row>
    <row r="29825">
      <c r="A29825" s="441">
        <v>45940.59451578704</v>
      </c>
      <c r="B29825" s="294" t="s">
        <v>2550</v>
      </c>
    </row>
    <row r="29826">
      <c r="A29826" s="441">
        <v>45940.59452835648</v>
      </c>
      <c r="B29826" s="294" t="s">
        <v>2264</v>
      </c>
    </row>
    <row r="29827">
      <c r="A29827" s="441">
        <v>45940.758377881946</v>
      </c>
      <c r="B29827" s="294" t="s">
        <v>10116</v>
      </c>
    </row>
    <row r="29828">
      <c r="A29828" s="441">
        <v>45940.758388125</v>
      </c>
      <c r="B29828" s="294" t="s">
        <v>10102</v>
      </c>
    </row>
    <row r="29829">
      <c r="A29829" s="441">
        <v>45940.75840900463</v>
      </c>
      <c r="B29829" s="294" t="s">
        <v>10117</v>
      </c>
    </row>
    <row r="29830">
      <c r="A29830" s="441">
        <v>45940.82132609954</v>
      </c>
      <c r="B29830" s="294" t="s">
        <v>13126</v>
      </c>
    </row>
    <row r="29831">
      <c r="A29831" s="441">
        <v>45940.821347812496</v>
      </c>
      <c r="B29831" s="294" t="s">
        <v>2739</v>
      </c>
    </row>
    <row r="29832">
      <c r="A29832" s="441">
        <v>45940.82136181713</v>
      </c>
      <c r="B29832" s="294" t="s">
        <v>2740</v>
      </c>
    </row>
    <row r="29833">
      <c r="A29833" s="441">
        <v>45940.82137017361</v>
      </c>
      <c r="B29833" s="294" t="s">
        <v>13127</v>
      </c>
    </row>
    <row r="29834">
      <c r="A29834" s="441">
        <v>45940.821380127316</v>
      </c>
      <c r="B29834" s="294" t="s">
        <v>2739</v>
      </c>
    </row>
    <row r="29835">
      <c r="A29835" s="441">
        <v>45940.82140368056</v>
      </c>
      <c r="B29835" s="294" t="s">
        <v>10102</v>
      </c>
    </row>
    <row r="29836">
      <c r="A29836" s="441">
        <v>45940.821420821754</v>
      </c>
      <c r="B29836" s="294" t="s">
        <v>13128</v>
      </c>
    </row>
    <row r="29837">
      <c r="A29837" s="441">
        <v>45940.822366249995</v>
      </c>
      <c r="B29837" s="294" t="s">
        <v>13129</v>
      </c>
    </row>
    <row r="29838">
      <c r="A29838" s="441">
        <v>45940.82236965278</v>
      </c>
      <c r="B29838" s="294" t="s">
        <v>2274</v>
      </c>
    </row>
    <row r="29839">
      <c r="A29839" s="441">
        <v>45940.82237623843</v>
      </c>
      <c r="B29839" s="294" t="s">
        <v>2739</v>
      </c>
    </row>
    <row r="29840">
      <c r="A29840" s="441">
        <v>45940.822380474536</v>
      </c>
      <c r="B29840" s="294" t="s">
        <v>2744</v>
      </c>
    </row>
    <row r="29841">
      <c r="A29841" s="441">
        <v>45940.82238898148</v>
      </c>
      <c r="B29841" s="294" t="s">
        <v>13117</v>
      </c>
    </row>
    <row r="29842">
      <c r="A29842" s="441">
        <v>45940.82239265046</v>
      </c>
      <c r="B29842" s="294" t="s">
        <v>13118</v>
      </c>
    </row>
    <row r="29843">
      <c r="A29843" s="441">
        <v>45940.822847557865</v>
      </c>
      <c r="B29843" s="294" t="s">
        <v>2342</v>
      </c>
    </row>
    <row r="29844">
      <c r="A29844" s="441">
        <v>45940.82287012732</v>
      </c>
      <c r="B29844" s="294" t="s">
        <v>13130</v>
      </c>
    </row>
    <row r="29845">
      <c r="A29845" s="441">
        <v>45940.823034444446</v>
      </c>
      <c r="B29845" s="294" t="s">
        <v>2280</v>
      </c>
    </row>
    <row r="29846">
      <c r="A29846" s="441">
        <v>45940.82304159722</v>
      </c>
      <c r="B29846" s="294" t="s">
        <v>2281</v>
      </c>
    </row>
    <row r="29847">
      <c r="A29847" s="441">
        <v>45940.82386005787</v>
      </c>
      <c r="B29847" s="294" t="s">
        <v>10102</v>
      </c>
    </row>
    <row r="29848">
      <c r="A29848" s="441">
        <v>45940.8238634375</v>
      </c>
      <c r="B29848" s="294" t="s">
        <v>2285</v>
      </c>
    </row>
    <row r="29849">
      <c r="A29849" s="441">
        <v>45940.82386913194</v>
      </c>
      <c r="B29849" s="294" t="s">
        <v>13131</v>
      </c>
    </row>
    <row r="29850">
      <c r="A29850" s="441">
        <v>45940.82387795139</v>
      </c>
      <c r="B29850" s="294" t="s">
        <v>13132</v>
      </c>
    </row>
    <row r="29851">
      <c r="A29851" s="441">
        <v>45940.85044847222</v>
      </c>
      <c r="B29851" s="294" t="s">
        <v>13133</v>
      </c>
    </row>
    <row r="29852">
      <c r="A29852" s="441">
        <v>45940.850452847226</v>
      </c>
      <c r="B29852" s="294" t="s">
        <v>2260</v>
      </c>
    </row>
    <row r="29853">
      <c r="A29853" s="441">
        <v>45940.85045616898</v>
      </c>
      <c r="B29853" s="294" t="s">
        <v>2323</v>
      </c>
    </row>
    <row r="29854">
      <c r="A29854" s="441">
        <v>45940.85045972222</v>
      </c>
      <c r="B29854" s="294" t="s">
        <v>2262</v>
      </c>
    </row>
    <row r="29855">
      <c r="A29855" s="441">
        <v>45940.85046663195</v>
      </c>
      <c r="B29855" s="294" t="s">
        <v>2324</v>
      </c>
    </row>
    <row r="29856">
      <c r="A29856" s="441">
        <v>45940.85048893519</v>
      </c>
      <c r="B29856" s="294" t="s">
        <v>2264</v>
      </c>
    </row>
    <row r="29857">
      <c r="A29857" s="441">
        <v>45940.850516412036</v>
      </c>
      <c r="B29857" s="294" t="s">
        <v>13134</v>
      </c>
    </row>
    <row r="29858">
      <c r="A29858" s="441">
        <v>45940.85051971065</v>
      </c>
      <c r="B29858" s="294" t="s">
        <v>2260</v>
      </c>
    </row>
    <row r="29859">
      <c r="A29859" s="441">
        <v>45940.85052284722</v>
      </c>
      <c r="B29859" s="294" t="s">
        <v>2323</v>
      </c>
    </row>
    <row r="29860">
      <c r="A29860" s="441">
        <v>45940.85052929398</v>
      </c>
      <c r="B29860" s="294" t="s">
        <v>2262</v>
      </c>
    </row>
    <row r="29861">
      <c r="A29861" s="441">
        <v>45940.850535868056</v>
      </c>
      <c r="B29861" s="294" t="s">
        <v>2324</v>
      </c>
    </row>
    <row r="29862">
      <c r="A29862" s="441">
        <v>45940.85055135417</v>
      </c>
      <c r="B29862" s="294" t="s">
        <v>2264</v>
      </c>
    </row>
    <row r="29863">
      <c r="A29863" s="441">
        <v>45940.850899745376</v>
      </c>
      <c r="B29863" s="294" t="s">
        <v>13135</v>
      </c>
    </row>
    <row r="29864">
      <c r="A29864" s="441">
        <v>45940.85090579861</v>
      </c>
      <c r="B29864" s="294" t="s">
        <v>2340</v>
      </c>
    </row>
    <row r="29865">
      <c r="A29865" s="441">
        <v>45940.85090884259</v>
      </c>
      <c r="B29865" s="294" t="s">
        <v>2677</v>
      </c>
    </row>
    <row r="29866">
      <c r="A29866" s="441">
        <v>45940.85091555555</v>
      </c>
      <c r="B29866" s="294" t="s">
        <v>13136</v>
      </c>
    </row>
    <row r="29867">
      <c r="A29867" s="441">
        <v>45940.85092163194</v>
      </c>
      <c r="B29867" s="294" t="s">
        <v>2340</v>
      </c>
    </row>
    <row r="29868">
      <c r="A29868" s="441">
        <v>45940.850930706016</v>
      </c>
      <c r="B29868" s="294" t="s">
        <v>10102</v>
      </c>
    </row>
    <row r="29869">
      <c r="A29869" s="441">
        <v>45940.85094208333</v>
      </c>
      <c r="B29869" s="294" t="s">
        <v>13137</v>
      </c>
    </row>
    <row r="29870">
      <c r="A29870" s="441">
        <v>45940.85166886574</v>
      </c>
      <c r="B29870" s="294" t="s">
        <v>13138</v>
      </c>
    </row>
    <row r="29871">
      <c r="A29871" s="441">
        <v>45940.85167239583</v>
      </c>
      <c r="B29871" s="294" t="s">
        <v>2274</v>
      </c>
    </row>
    <row r="29872">
      <c r="A29872" s="441">
        <v>45940.85167934028</v>
      </c>
      <c r="B29872" s="294" t="s">
        <v>2340</v>
      </c>
    </row>
    <row r="29873">
      <c r="A29873" s="441">
        <v>45940.851682430555</v>
      </c>
      <c r="B29873" s="294" t="s">
        <v>2341</v>
      </c>
    </row>
    <row r="29874">
      <c r="A29874" s="441">
        <v>45940.85168556713</v>
      </c>
      <c r="B29874" s="294" t="s">
        <v>13117</v>
      </c>
    </row>
    <row r="29875">
      <c r="A29875" s="441">
        <v>45940.85168881944</v>
      </c>
      <c r="B29875" s="294" t="s">
        <v>13118</v>
      </c>
    </row>
    <row r="29876">
      <c r="A29876" s="441">
        <v>45940.85194983796</v>
      </c>
      <c r="B29876" s="294" t="s">
        <v>2342</v>
      </c>
    </row>
    <row r="29877">
      <c r="A29877" s="441">
        <v>45940.851964305555</v>
      </c>
      <c r="B29877" s="294" t="s">
        <v>13139</v>
      </c>
    </row>
    <row r="29878">
      <c r="A29878" s="441">
        <v>45940.85204677083</v>
      </c>
      <c r="B29878" s="294" t="s">
        <v>2280</v>
      </c>
    </row>
    <row r="29879">
      <c r="A29879" s="441">
        <v>45940.85205616898</v>
      </c>
      <c r="B29879" s="294" t="s">
        <v>2281</v>
      </c>
    </row>
    <row r="29880">
      <c r="A29880" s="441">
        <v>45940.85242496528</v>
      </c>
      <c r="B29880" s="294" t="s">
        <v>10102</v>
      </c>
    </row>
    <row r="29881">
      <c r="A29881" s="441">
        <v>45940.852428125</v>
      </c>
      <c r="B29881" s="294" t="s">
        <v>2285</v>
      </c>
    </row>
    <row r="29882">
      <c r="A29882" s="441">
        <v>45940.85243313658</v>
      </c>
      <c r="B29882" s="294" t="s">
        <v>13140</v>
      </c>
    </row>
    <row r="29883">
      <c r="A29883" s="441">
        <v>45940.85244001157</v>
      </c>
      <c r="B29883" s="294" t="s">
        <v>13141</v>
      </c>
    </row>
    <row r="29884">
      <c r="A29884" s="441">
        <v>45940.86926013889</v>
      </c>
      <c r="B29884" s="294" t="s">
        <v>13142</v>
      </c>
    </row>
    <row r="29885">
      <c r="A29885" s="441">
        <v>45940.869264305555</v>
      </c>
      <c r="B29885" s="294" t="s">
        <v>2260</v>
      </c>
    </row>
    <row r="29886">
      <c r="A29886" s="441">
        <v>45940.8692693287</v>
      </c>
      <c r="B29886" s="294" t="s">
        <v>3127</v>
      </c>
    </row>
    <row r="29887">
      <c r="A29887" s="441">
        <v>45940.869272916665</v>
      </c>
      <c r="B29887" s="294" t="s">
        <v>2262</v>
      </c>
    </row>
    <row r="29888">
      <c r="A29888" s="441">
        <v>45940.86929268518</v>
      </c>
      <c r="B29888" s="294" t="s">
        <v>3128</v>
      </c>
    </row>
    <row r="29889">
      <c r="A29889" s="441">
        <v>45940.86930619213</v>
      </c>
      <c r="B29889" s="294" t="s">
        <v>2264</v>
      </c>
    </row>
    <row r="29890">
      <c r="A29890" s="441">
        <v>45940.87105041667</v>
      </c>
      <c r="B29890" s="294" t="s">
        <v>13143</v>
      </c>
    </row>
    <row r="29891">
      <c r="A29891" s="441">
        <v>45940.87106200232</v>
      </c>
      <c r="B29891" s="294" t="s">
        <v>3152</v>
      </c>
    </row>
    <row r="29892">
      <c r="A29892" s="441">
        <v>45940.87106741898</v>
      </c>
      <c r="B29892" s="294" t="s">
        <v>5230</v>
      </c>
    </row>
    <row r="29893">
      <c r="A29893" s="441">
        <v>45940.87107824074</v>
      </c>
      <c r="B29893" s="294" t="s">
        <v>13144</v>
      </c>
    </row>
    <row r="29894">
      <c r="A29894" s="441">
        <v>45940.87109353009</v>
      </c>
      <c r="B29894" s="294" t="s">
        <v>3152</v>
      </c>
    </row>
    <row r="29895">
      <c r="A29895" s="441">
        <v>45940.871114849535</v>
      </c>
      <c r="B29895" s="294" t="s">
        <v>10102</v>
      </c>
    </row>
    <row r="29896">
      <c r="A29896" s="441">
        <v>45940.871130381944</v>
      </c>
      <c r="B29896" s="294" t="s">
        <v>13145</v>
      </c>
    </row>
    <row r="29897">
      <c r="A29897" s="441">
        <v>45940.87125138889</v>
      </c>
      <c r="B29897" s="294" t="s">
        <v>13146</v>
      </c>
    </row>
    <row r="29898">
      <c r="A29898" s="441">
        <v>45940.87125429398</v>
      </c>
      <c r="B29898" s="294" t="s">
        <v>2260</v>
      </c>
    </row>
    <row r="29899">
      <c r="A29899" s="441">
        <v>45940.87125965278</v>
      </c>
      <c r="B29899" s="294" t="s">
        <v>3127</v>
      </c>
    </row>
    <row r="29900">
      <c r="A29900" s="441">
        <v>45940.87127650463</v>
      </c>
      <c r="B29900" s="294" t="s">
        <v>2264</v>
      </c>
    </row>
    <row r="29901">
      <c r="A29901" s="441">
        <v>45940.872588125</v>
      </c>
      <c r="B29901" s="294" t="s">
        <v>13147</v>
      </c>
    </row>
    <row r="29902">
      <c r="A29902" s="441">
        <v>45940.87259134259</v>
      </c>
      <c r="B29902" s="294" t="s">
        <v>2274</v>
      </c>
    </row>
    <row r="29903">
      <c r="A29903" s="441">
        <v>45940.87259834491</v>
      </c>
      <c r="B29903" s="294" t="s">
        <v>3152</v>
      </c>
    </row>
    <row r="29904">
      <c r="A29904" s="441">
        <v>45940.872602881944</v>
      </c>
      <c r="B29904" s="294" t="s">
        <v>3164</v>
      </c>
    </row>
    <row r="29905">
      <c r="A29905" s="441">
        <v>45940.87260640046</v>
      </c>
      <c r="B29905" s="294" t="s">
        <v>13117</v>
      </c>
    </row>
    <row r="29906">
      <c r="A29906" s="441">
        <v>45940.87261244213</v>
      </c>
      <c r="B29906" s="294" t="s">
        <v>13118</v>
      </c>
    </row>
    <row r="29907">
      <c r="A29907" s="441">
        <v>45940.87319162037</v>
      </c>
      <c r="B29907" s="294" t="s">
        <v>2374</v>
      </c>
    </row>
    <row r="29908">
      <c r="A29908" s="441">
        <v>45940.87320527778</v>
      </c>
      <c r="B29908" s="294" t="s">
        <v>13148</v>
      </c>
    </row>
    <row r="29909">
      <c r="A29909" s="441">
        <v>45940.87334075231</v>
      </c>
      <c r="B29909" s="294" t="s">
        <v>2280</v>
      </c>
    </row>
    <row r="29910">
      <c r="A29910" s="441">
        <v>45940.87335061343</v>
      </c>
      <c r="B29910" s="294" t="s">
        <v>2281</v>
      </c>
    </row>
    <row r="29911">
      <c r="A29911" s="441">
        <v>45940.873789432866</v>
      </c>
      <c r="B29911" s="294" t="s">
        <v>10102</v>
      </c>
    </row>
    <row r="29912">
      <c r="A29912" s="441">
        <v>45940.87379320602</v>
      </c>
      <c r="B29912" s="294" t="s">
        <v>2285</v>
      </c>
    </row>
    <row r="29913">
      <c r="A29913" s="441">
        <v>45940.87379751157</v>
      </c>
      <c r="B29913" s="294" t="s">
        <v>13149</v>
      </c>
    </row>
    <row r="29914">
      <c r="A29914" s="441">
        <v>45940.87381525463</v>
      </c>
      <c r="B29914" s="294" t="s">
        <v>13150</v>
      </c>
    </row>
    <row r="29915">
      <c r="A29915" s="441">
        <v>45940.94544434028</v>
      </c>
      <c r="B29915" s="294" t="s">
        <v>13151</v>
      </c>
    </row>
    <row r="29916">
      <c r="A29916" s="441">
        <v>45940.945446909725</v>
      </c>
      <c r="B29916" s="294" t="s">
        <v>2260</v>
      </c>
    </row>
    <row r="29917">
      <c r="A29917" s="441">
        <v>45940.94544940972</v>
      </c>
      <c r="B29917" s="294" t="s">
        <v>2593</v>
      </c>
    </row>
    <row r="29918">
      <c r="A29918" s="441">
        <v>45940.945452175925</v>
      </c>
      <c r="B29918" s="294" t="s">
        <v>2264</v>
      </c>
    </row>
    <row r="29919">
      <c r="A29919" s="441">
        <v>45941.01627778936</v>
      </c>
      <c r="B29919" s="294" t="s">
        <v>13152</v>
      </c>
    </row>
    <row r="29920">
      <c r="A29920" s="441">
        <v>45941.01628642361</v>
      </c>
      <c r="B29920" s="294" t="s">
        <v>2828</v>
      </c>
    </row>
    <row r="29921">
      <c r="A29921" s="441">
        <v>45941.016302442134</v>
      </c>
      <c r="B29921" s="294" t="s">
        <v>2565</v>
      </c>
    </row>
    <row r="29922">
      <c r="A29922" s="441">
        <v>45941.01631232639</v>
      </c>
      <c r="B29922" s="294" t="s">
        <v>13153</v>
      </c>
    </row>
    <row r="29923">
      <c r="A29923" s="441">
        <v>45941.0163343287</v>
      </c>
      <c r="B29923" s="294" t="s">
        <v>2828</v>
      </c>
    </row>
    <row r="29924">
      <c r="A29924" s="441">
        <v>45941.01634236111</v>
      </c>
      <c r="B29924" s="294" t="s">
        <v>10102</v>
      </c>
    </row>
    <row r="29925">
      <c r="A29925" s="441">
        <v>45941.016354583335</v>
      </c>
      <c r="B29925" s="294" t="s">
        <v>13154</v>
      </c>
    </row>
    <row r="29926">
      <c r="A29926" s="441">
        <v>45941.01754792824</v>
      </c>
      <c r="B29926" s="294" t="s">
        <v>13155</v>
      </c>
    </row>
    <row r="29927">
      <c r="A29927" s="441">
        <v>45941.0175525</v>
      </c>
      <c r="B29927" s="294" t="s">
        <v>2274</v>
      </c>
    </row>
    <row r="29928">
      <c r="A29928" s="441">
        <v>45941.01756104166</v>
      </c>
      <c r="B29928" s="294" t="s">
        <v>2828</v>
      </c>
    </row>
    <row r="29929">
      <c r="A29929" s="441">
        <v>45941.01756476852</v>
      </c>
      <c r="B29929" s="294" t="s">
        <v>2832</v>
      </c>
    </row>
    <row r="29930">
      <c r="A29930" s="441">
        <v>45941.01756898148</v>
      </c>
      <c r="B29930" s="294" t="s">
        <v>13117</v>
      </c>
    </row>
    <row r="29931">
      <c r="A29931" s="441">
        <v>45941.01757280093</v>
      </c>
      <c r="B29931" s="294" t="s">
        <v>13118</v>
      </c>
    </row>
    <row r="29932">
      <c r="A29932" s="441">
        <v>45941.01781706019</v>
      </c>
      <c r="B29932" s="294" t="s">
        <v>2278</v>
      </c>
    </row>
    <row r="29933">
      <c r="A29933" s="441">
        <v>45941.0178368287</v>
      </c>
      <c r="B29933" s="294" t="s">
        <v>13156</v>
      </c>
    </row>
    <row r="29934">
      <c r="A29934" s="441">
        <v>45941.01790895833</v>
      </c>
      <c r="B29934" s="294" t="s">
        <v>2280</v>
      </c>
    </row>
    <row r="29935">
      <c r="A29935" s="441">
        <v>45941.017918854166</v>
      </c>
      <c r="B29935" s="294" t="s">
        <v>2281</v>
      </c>
    </row>
    <row r="29936">
      <c r="A29936" s="441">
        <v>45941.018169965275</v>
      </c>
      <c r="B29936" s="294" t="s">
        <v>10102</v>
      </c>
    </row>
    <row r="29937">
      <c r="A29937" s="441">
        <v>45941.01817957176</v>
      </c>
      <c r="B29937" s="294" t="s">
        <v>2285</v>
      </c>
    </row>
    <row r="29938">
      <c r="A29938" s="441">
        <v>45941.018186967594</v>
      </c>
      <c r="B29938" s="294" t="s">
        <v>13157</v>
      </c>
    </row>
    <row r="29939">
      <c r="A29939" s="441">
        <v>45941.0181971875</v>
      </c>
      <c r="B29939" s="294" t="s">
        <v>13158</v>
      </c>
    </row>
    <row r="29940">
      <c r="A29940" s="441">
        <v>45941.01935581019</v>
      </c>
      <c r="B29940" s="294" t="s">
        <v>13159</v>
      </c>
    </row>
    <row r="29941">
      <c r="A29941" s="441">
        <v>45941.01935930556</v>
      </c>
      <c r="B29941" s="294" t="s">
        <v>2260</v>
      </c>
    </row>
    <row r="29942">
      <c r="A29942" s="441">
        <v>45941.01936284722</v>
      </c>
      <c r="B29942" s="294" t="s">
        <v>2927</v>
      </c>
    </row>
    <row r="29943">
      <c r="A29943" s="441">
        <v>45941.01936619213</v>
      </c>
      <c r="B29943" s="294" t="s">
        <v>2264</v>
      </c>
    </row>
    <row r="29944">
      <c r="A29944" s="441">
        <v>45941.019463958335</v>
      </c>
      <c r="B29944" s="294" t="s">
        <v>13160</v>
      </c>
    </row>
    <row r="29945">
      <c r="A29945" s="441">
        <v>45941.01949224537</v>
      </c>
      <c r="B29945" s="294" t="s">
        <v>2275</v>
      </c>
    </row>
    <row r="29946">
      <c r="A29946" s="441">
        <v>45941.01949615741</v>
      </c>
      <c r="B29946" s="294" t="s">
        <v>2565</v>
      </c>
    </row>
    <row r="29947">
      <c r="A29947" s="441">
        <v>45941.0195071412</v>
      </c>
      <c r="B29947" s="294" t="s">
        <v>13161</v>
      </c>
    </row>
    <row r="29948">
      <c r="A29948" s="441">
        <v>45941.019513356485</v>
      </c>
      <c r="B29948" s="294" t="s">
        <v>2275</v>
      </c>
    </row>
    <row r="29949">
      <c r="A29949" s="441">
        <v>45941.01951861111</v>
      </c>
      <c r="B29949" s="294" t="s">
        <v>10102</v>
      </c>
    </row>
    <row r="29950">
      <c r="A29950" s="441">
        <v>45941.019530868056</v>
      </c>
      <c r="B29950" s="294" t="s">
        <v>13162</v>
      </c>
    </row>
    <row r="29951">
      <c r="A29951" s="441">
        <v>45941.01973104167</v>
      </c>
      <c r="B29951" s="294" t="s">
        <v>13163</v>
      </c>
    </row>
    <row r="29952">
      <c r="A29952" s="441">
        <v>45941.01974071759</v>
      </c>
      <c r="B29952" s="294" t="s">
        <v>2260</v>
      </c>
    </row>
    <row r="29953">
      <c r="A29953" s="441">
        <v>45941.019744861114</v>
      </c>
      <c r="B29953" s="294" t="s">
        <v>2927</v>
      </c>
    </row>
    <row r="29954">
      <c r="A29954" s="441">
        <v>45941.01975020833</v>
      </c>
      <c r="B29954" s="294" t="s">
        <v>2262</v>
      </c>
    </row>
    <row r="29955">
      <c r="A29955" s="441">
        <v>45941.01976322917</v>
      </c>
      <c r="B29955" s="294" t="s">
        <v>2928</v>
      </c>
    </row>
    <row r="29956">
      <c r="A29956" s="441">
        <v>45941.01977585648</v>
      </c>
      <c r="B29956" s="294" t="s">
        <v>2264</v>
      </c>
    </row>
    <row r="29957">
      <c r="A29957" s="441">
        <v>45941.02010006944</v>
      </c>
      <c r="B29957" s="294" t="s">
        <v>13164</v>
      </c>
    </row>
    <row r="29958">
      <c r="A29958" s="441">
        <v>45941.020106550925</v>
      </c>
      <c r="B29958" s="294" t="s">
        <v>2260</v>
      </c>
    </row>
    <row r="29959">
      <c r="A29959" s="441">
        <v>45941.02010980324</v>
      </c>
      <c r="B29959" s="294" t="s">
        <v>2927</v>
      </c>
    </row>
    <row r="29960">
      <c r="A29960" s="441">
        <v>45941.020113819446</v>
      </c>
      <c r="B29960" s="294" t="s">
        <v>2264</v>
      </c>
    </row>
    <row r="29961">
      <c r="A29961" s="441">
        <v>45941.020583136575</v>
      </c>
      <c r="B29961" s="294" t="s">
        <v>13165</v>
      </c>
    </row>
    <row r="29962">
      <c r="A29962" s="441">
        <v>45941.020588009254</v>
      </c>
      <c r="B29962" s="294" t="s">
        <v>2274</v>
      </c>
    </row>
    <row r="29963">
      <c r="A29963" s="441">
        <v>45941.020608969906</v>
      </c>
      <c r="B29963" s="294" t="s">
        <v>2275</v>
      </c>
    </row>
    <row r="29964">
      <c r="A29964" s="441">
        <v>45941.02061284722</v>
      </c>
      <c r="B29964" s="294" t="s">
        <v>2276</v>
      </c>
    </row>
    <row r="29965">
      <c r="A29965" s="441">
        <v>45941.02061704861</v>
      </c>
      <c r="B29965" s="294" t="s">
        <v>13117</v>
      </c>
    </row>
    <row r="29966">
      <c r="A29966" s="441">
        <v>45941.02062079861</v>
      </c>
      <c r="B29966" s="294" t="s">
        <v>13118</v>
      </c>
    </row>
    <row r="29967">
      <c r="A29967" s="441">
        <v>45941.02111835648</v>
      </c>
      <c r="B29967" s="294" t="s">
        <v>2278</v>
      </c>
    </row>
    <row r="29968">
      <c r="A29968" s="441">
        <v>45941.02114277778</v>
      </c>
      <c r="B29968" s="294" t="s">
        <v>13166</v>
      </c>
    </row>
    <row r="29969">
      <c r="A29969" s="441">
        <v>45941.02130460648</v>
      </c>
      <c r="B29969" s="294" t="s">
        <v>2280</v>
      </c>
    </row>
    <row r="29970">
      <c r="A29970" s="441">
        <v>45941.021316238424</v>
      </c>
      <c r="B29970" s="294" t="s">
        <v>2281</v>
      </c>
    </row>
    <row r="29971">
      <c r="A29971" s="441">
        <v>45941.02224740741</v>
      </c>
      <c r="B29971" s="294" t="s">
        <v>10102</v>
      </c>
    </row>
    <row r="29972">
      <c r="A29972" s="441">
        <v>45941.02225232639</v>
      </c>
      <c r="B29972" s="294" t="s">
        <v>2285</v>
      </c>
    </row>
    <row r="29973">
      <c r="A29973" s="441">
        <v>45941.02227097222</v>
      </c>
      <c r="B29973" s="294" t="s">
        <v>13167</v>
      </c>
    </row>
    <row r="29974">
      <c r="A29974" s="441">
        <v>45941.0222828125</v>
      </c>
      <c r="B29974" s="294" t="s">
        <v>13168</v>
      </c>
    </row>
    <row r="29975">
      <c r="A29975" s="441">
        <v>45941.25719704861</v>
      </c>
      <c r="B29975" s="294" t="s">
        <v>13169</v>
      </c>
    </row>
    <row r="29976">
      <c r="A29976" s="441">
        <v>45941.25725079861</v>
      </c>
      <c r="B29976" s="294" t="s">
        <v>13170</v>
      </c>
    </row>
    <row r="29977">
      <c r="A29977" s="441">
        <v>45941.25726189815</v>
      </c>
      <c r="B29977" s="294" t="s">
        <v>10102</v>
      </c>
    </row>
    <row r="29978">
      <c r="A29978" s="441">
        <v>45941.27699478009</v>
      </c>
      <c r="B29978" s="294" t="s">
        <v>13171</v>
      </c>
    </row>
    <row r="29979">
      <c r="A29979" s="441">
        <v>45941.27700407407</v>
      </c>
      <c r="B29979" s="294" t="s">
        <v>2625</v>
      </c>
    </row>
    <row r="29980">
      <c r="A29980" s="441">
        <v>45941.27701982639</v>
      </c>
      <c r="B29980" s="294" t="s">
        <v>2398</v>
      </c>
    </row>
    <row r="29981">
      <c r="A29981" s="441">
        <v>45941.277027766206</v>
      </c>
      <c r="B29981" s="294" t="s">
        <v>2399</v>
      </c>
    </row>
    <row r="29982">
      <c r="A29982" s="441">
        <v>45941.27703686342</v>
      </c>
      <c r="B29982" s="294" t="s">
        <v>2625</v>
      </c>
    </row>
    <row r="29983">
      <c r="A29983" s="441">
        <v>45941.27704523148</v>
      </c>
      <c r="B29983" s="294" t="s">
        <v>10102</v>
      </c>
    </row>
    <row r="29984">
      <c r="A29984" s="441">
        <v>45941.27706104166</v>
      </c>
      <c r="B29984" s="294" t="s">
        <v>13172</v>
      </c>
    </row>
    <row r="29985">
      <c r="A29985" s="441">
        <v>45941.27735354166</v>
      </c>
      <c r="B29985" s="294" t="s">
        <v>13173</v>
      </c>
    </row>
    <row r="29986">
      <c r="A29986" s="441">
        <v>45941.277356481485</v>
      </c>
      <c r="B29986" s="294" t="s">
        <v>2274</v>
      </c>
    </row>
    <row r="29987">
      <c r="A29987" s="441">
        <v>45941.27736724537</v>
      </c>
      <c r="B29987" s="294" t="s">
        <v>2625</v>
      </c>
    </row>
    <row r="29988">
      <c r="A29988" s="441">
        <v>45941.27737034722</v>
      </c>
      <c r="B29988" s="294" t="s">
        <v>2628</v>
      </c>
    </row>
    <row r="29989">
      <c r="A29989" s="441">
        <v>45941.27737324074</v>
      </c>
      <c r="B29989" s="294" t="s">
        <v>13117</v>
      </c>
    </row>
    <row r="29990">
      <c r="A29990" s="441">
        <v>45941.27737618056</v>
      </c>
      <c r="B29990" s="294" t="s">
        <v>13118</v>
      </c>
    </row>
    <row r="29991">
      <c r="A29991" s="441">
        <v>45941.27766184028</v>
      </c>
      <c r="B29991" s="294" t="s">
        <v>2333</v>
      </c>
    </row>
    <row r="29992">
      <c r="A29992" s="441">
        <v>45941.277676944446</v>
      </c>
      <c r="B29992" s="294" t="s">
        <v>13174</v>
      </c>
    </row>
    <row r="29993">
      <c r="A29993" s="441">
        <v>45941.27774215278</v>
      </c>
      <c r="B29993" s="294" t="s">
        <v>2280</v>
      </c>
    </row>
    <row r="29994">
      <c r="A29994" s="441">
        <v>45941.27775854166</v>
      </c>
      <c r="B29994" s="294" t="s">
        <v>2281</v>
      </c>
    </row>
    <row r="29995">
      <c r="A29995" s="441">
        <v>45941.27803353009</v>
      </c>
      <c r="B29995" s="294" t="s">
        <v>10102</v>
      </c>
    </row>
    <row r="29996">
      <c r="A29996" s="441">
        <v>45941.278036840275</v>
      </c>
      <c r="B29996" s="294" t="s">
        <v>2285</v>
      </c>
    </row>
    <row r="29997">
      <c r="A29997" s="441">
        <v>45941.27804275463</v>
      </c>
      <c r="B29997" s="294" t="s">
        <v>13175</v>
      </c>
    </row>
    <row r="29998">
      <c r="A29998" s="441">
        <v>45941.27805055556</v>
      </c>
      <c r="B29998" s="294" t="s">
        <v>13176</v>
      </c>
    </row>
    <row r="29999">
      <c r="A29999" s="441">
        <v>45941.375076956014</v>
      </c>
      <c r="B29999" s="294" t="s">
        <v>2290</v>
      </c>
    </row>
    <row r="30000">
      <c r="A30000" s="441">
        <v>45941.375737511575</v>
      </c>
      <c r="B30000" s="294" t="s">
        <v>3022</v>
      </c>
    </row>
    <row r="30001">
      <c r="A30001" s="441">
        <v>45941.37584958333</v>
      </c>
      <c r="B30001" s="294" t="s">
        <v>13177</v>
      </c>
    </row>
    <row r="30002">
      <c r="A30002" s="441">
        <v>45941.37589439815</v>
      </c>
      <c r="B30002" s="294" t="s">
        <v>13178</v>
      </c>
    </row>
    <row r="30003">
      <c r="A30003" s="441">
        <v>45941.37590804398</v>
      </c>
      <c r="B30003" s="294" t="s">
        <v>10102</v>
      </c>
    </row>
    <row r="30004">
      <c r="A30004" s="441">
        <v>45941.37591284722</v>
      </c>
      <c r="B30004" s="294" t="s">
        <v>10102</v>
      </c>
    </row>
    <row r="30005">
      <c r="A30005" s="441">
        <v>45941.38031256944</v>
      </c>
      <c r="B30005" s="294" t="s">
        <v>13179</v>
      </c>
    </row>
    <row r="30006">
      <c r="A30006" s="441">
        <v>45941.38031810185</v>
      </c>
      <c r="B30006" s="294" t="s">
        <v>2260</v>
      </c>
    </row>
    <row r="30007">
      <c r="A30007" s="441">
        <v>45941.38032174768</v>
      </c>
      <c r="B30007" s="294" t="s">
        <v>2414</v>
      </c>
    </row>
    <row r="30008">
      <c r="A30008" s="441">
        <v>45941.38033277778</v>
      </c>
      <c r="B30008" s="294" t="s">
        <v>2264</v>
      </c>
    </row>
    <row r="30009">
      <c r="A30009" s="441">
        <v>45941.38068729167</v>
      </c>
      <c r="B30009" s="294" t="s">
        <v>13180</v>
      </c>
    </row>
    <row r="30010">
      <c r="A30010" s="441">
        <v>45941.38068962963</v>
      </c>
      <c r="B30010" s="294" t="s">
        <v>2260</v>
      </c>
    </row>
    <row r="30011">
      <c r="A30011" s="441">
        <v>45941.38069255787</v>
      </c>
      <c r="B30011" s="294" t="s">
        <v>2414</v>
      </c>
    </row>
    <row r="30012">
      <c r="A30012" s="441">
        <v>45941.38069498843</v>
      </c>
      <c r="B30012" s="294" t="s">
        <v>2264</v>
      </c>
    </row>
    <row r="30013">
      <c r="A30013" s="441">
        <v>45941.40864861111</v>
      </c>
      <c r="B30013" s="294" t="s">
        <v>13181</v>
      </c>
    </row>
    <row r="30014">
      <c r="A30014" s="441">
        <v>45941.40866008102</v>
      </c>
      <c r="B30014" s="294" t="s">
        <v>2612</v>
      </c>
    </row>
    <row r="30015">
      <c r="A30015" s="441">
        <v>45941.40867916666</v>
      </c>
      <c r="B30015" s="294" t="s">
        <v>2398</v>
      </c>
    </row>
    <row r="30016">
      <c r="A30016" s="441">
        <v>45941.40869098379</v>
      </c>
      <c r="B30016" s="294" t="s">
        <v>2399</v>
      </c>
    </row>
    <row r="30017">
      <c r="A30017" s="441">
        <v>45941.40870086805</v>
      </c>
      <c r="B30017" s="294" t="s">
        <v>2612</v>
      </c>
    </row>
    <row r="30018">
      <c r="A30018" s="441">
        <v>45941.408714317135</v>
      </c>
      <c r="B30018" s="294" t="s">
        <v>10102</v>
      </c>
    </row>
    <row r="30019">
      <c r="A30019" s="441">
        <v>45941.408735613426</v>
      </c>
      <c r="B30019" s="294" t="s">
        <v>13182</v>
      </c>
    </row>
    <row r="30020">
      <c r="A30020" s="441">
        <v>45941.40927510417</v>
      </c>
      <c r="B30020" s="294" t="s">
        <v>13183</v>
      </c>
    </row>
    <row r="30021">
      <c r="A30021" s="441">
        <v>45941.409283113426</v>
      </c>
      <c r="B30021" s="294" t="s">
        <v>2426</v>
      </c>
    </row>
    <row r="30022">
      <c r="A30022" s="441">
        <v>45941.40928724537</v>
      </c>
      <c r="B30022" s="294" t="s">
        <v>2398</v>
      </c>
    </row>
    <row r="30023">
      <c r="A30023" s="441">
        <v>45941.40929369213</v>
      </c>
      <c r="B30023" s="294" t="s">
        <v>2399</v>
      </c>
    </row>
    <row r="30024">
      <c r="A30024" s="441">
        <v>45941.40930357639</v>
      </c>
      <c r="B30024" s="294" t="s">
        <v>2426</v>
      </c>
    </row>
    <row r="30025">
      <c r="A30025" s="441">
        <v>45941.4093091088</v>
      </c>
      <c r="B30025" s="294" t="s">
        <v>10102</v>
      </c>
    </row>
    <row r="30026">
      <c r="A30026" s="441">
        <v>45941.409319687504</v>
      </c>
      <c r="B30026" s="294" t="s">
        <v>13184</v>
      </c>
    </row>
    <row r="30027">
      <c r="A30027" s="441">
        <v>45941.41003903935</v>
      </c>
      <c r="B30027" s="294" t="s">
        <v>13185</v>
      </c>
    </row>
    <row r="30028">
      <c r="A30028" s="441">
        <v>45941.410043854165</v>
      </c>
      <c r="B30028" s="294" t="s">
        <v>2274</v>
      </c>
    </row>
    <row r="30029">
      <c r="A30029" s="441">
        <v>45941.41005445602</v>
      </c>
      <c r="B30029" s="294" t="s">
        <v>2612</v>
      </c>
    </row>
    <row r="30030">
      <c r="A30030" s="441">
        <v>45941.410059016205</v>
      </c>
      <c r="B30030" s="294" t="s">
        <v>3957</v>
      </c>
    </row>
    <row r="30031">
      <c r="A30031" s="441">
        <v>45941.41006392361</v>
      </c>
      <c r="B30031" s="294" t="s">
        <v>13117</v>
      </c>
    </row>
    <row r="30032">
      <c r="A30032" s="441">
        <v>45941.41007075232</v>
      </c>
      <c r="B30032" s="294" t="s">
        <v>13118</v>
      </c>
    </row>
    <row r="30033">
      <c r="A30033" s="441">
        <v>45941.41042021991</v>
      </c>
      <c r="B30033" s="294" t="s">
        <v>2374</v>
      </c>
    </row>
    <row r="30034">
      <c r="A30034" s="441">
        <v>45941.41043802083</v>
      </c>
      <c r="B30034" s="294" t="s">
        <v>13186</v>
      </c>
    </row>
    <row r="30035">
      <c r="A30035" s="441">
        <v>45941.41053177083</v>
      </c>
      <c r="B30035" s="294" t="s">
        <v>13187</v>
      </c>
    </row>
    <row r="30036">
      <c r="A30036" s="441">
        <v>45941.41053907407</v>
      </c>
      <c r="B30036" s="294" t="s">
        <v>2274</v>
      </c>
    </row>
    <row r="30037">
      <c r="A30037" s="441">
        <v>45941.41054643519</v>
      </c>
      <c r="B30037" s="294" t="s">
        <v>2426</v>
      </c>
    </row>
    <row r="30038">
      <c r="A30038" s="441">
        <v>45941.41055152778</v>
      </c>
      <c r="B30038" s="294" t="s">
        <v>2429</v>
      </c>
    </row>
    <row r="30039">
      <c r="A30039" s="441">
        <v>45941.41055502315</v>
      </c>
      <c r="B30039" s="294" t="s">
        <v>13117</v>
      </c>
    </row>
    <row r="30040">
      <c r="A30040" s="441">
        <v>45941.410557916664</v>
      </c>
      <c r="B30040" s="294" t="s">
        <v>13118</v>
      </c>
    </row>
    <row r="30041">
      <c r="A30041" s="441">
        <v>45941.41057075231</v>
      </c>
      <c r="B30041" s="294" t="s">
        <v>2280</v>
      </c>
    </row>
    <row r="30042">
      <c r="A30042" s="441">
        <v>45941.410581979166</v>
      </c>
      <c r="B30042" s="294" t="s">
        <v>2281</v>
      </c>
    </row>
    <row r="30043">
      <c r="A30043" s="441">
        <v>45941.41079920139</v>
      </c>
      <c r="B30043" s="294" t="s">
        <v>2374</v>
      </c>
    </row>
    <row r="30044">
      <c r="A30044" s="441">
        <v>45941.410811759255</v>
      </c>
      <c r="B30044" s="294" t="s">
        <v>13188</v>
      </c>
    </row>
    <row r="30045">
      <c r="A30045" s="441">
        <v>45941.41088034722</v>
      </c>
      <c r="B30045" s="294" t="s">
        <v>4316</v>
      </c>
    </row>
    <row r="30046">
      <c r="A30046" s="441">
        <v>45941.41088674769</v>
      </c>
      <c r="B30046" s="294" t="s">
        <v>13189</v>
      </c>
    </row>
    <row r="30047">
      <c r="A30047" s="441">
        <v>45941.410878344905</v>
      </c>
      <c r="B30047" s="294" t="s">
        <v>2280</v>
      </c>
    </row>
    <row r="30048">
      <c r="A30048" s="441">
        <v>45941.41091371528</v>
      </c>
      <c r="B30048" s="294" t="s">
        <v>2281</v>
      </c>
    </row>
    <row r="30049">
      <c r="A30049" s="441">
        <v>45941.41138247685</v>
      </c>
      <c r="B30049" s="294" t="s">
        <v>13190</v>
      </c>
    </row>
    <row r="30050">
      <c r="A30050" s="441">
        <v>45941.41157225694</v>
      </c>
      <c r="B30050" s="294" t="s">
        <v>13191</v>
      </c>
    </row>
    <row r="30051">
      <c r="A30051" s="441">
        <v>45941.411579548614</v>
      </c>
      <c r="B30051" s="294" t="s">
        <v>2431</v>
      </c>
    </row>
    <row r="30052">
      <c r="A30052" s="441">
        <v>45941.41157976852</v>
      </c>
      <c r="B30052" s="294" t="s">
        <v>10208</v>
      </c>
    </row>
    <row r="30053">
      <c r="A30053" s="441">
        <v>45941.41159015046</v>
      </c>
      <c r="B30053" s="294" t="s">
        <v>10102</v>
      </c>
    </row>
    <row r="30054">
      <c r="A30054" s="441">
        <v>45941.41159541666</v>
      </c>
      <c r="B30054" s="294" t="s">
        <v>2285</v>
      </c>
    </row>
    <row r="30055">
      <c r="A30055" s="441">
        <v>45941.41158644676</v>
      </c>
      <c r="B30055" s="294" t="s">
        <v>13192</v>
      </c>
    </row>
    <row r="30056">
      <c r="A30056" s="441">
        <v>45941.4116021875</v>
      </c>
      <c r="B30056" s="294" t="s">
        <v>13193</v>
      </c>
    </row>
    <row r="30057">
      <c r="A30057" s="441">
        <v>45941.41161217593</v>
      </c>
      <c r="B30057" s="294" t="s">
        <v>13194</v>
      </c>
    </row>
    <row r="30058">
      <c r="A30058" s="441">
        <v>45941.41195972222</v>
      </c>
      <c r="B30058" s="294" t="s">
        <v>13195</v>
      </c>
    </row>
    <row r="30059">
      <c r="A30059" s="441">
        <v>45941.41211994213</v>
      </c>
      <c r="B30059" s="294" t="s">
        <v>13196</v>
      </c>
    </row>
    <row r="30060">
      <c r="A30060" s="441">
        <v>45941.41212555555</v>
      </c>
      <c r="B30060" s="294" t="s">
        <v>10208</v>
      </c>
    </row>
    <row r="30061">
      <c r="A30061" s="441">
        <v>45941.41213597222</v>
      </c>
      <c r="B30061" s="294" t="s">
        <v>10102</v>
      </c>
    </row>
    <row r="30062">
      <c r="A30062" s="441">
        <v>45941.4121387037</v>
      </c>
      <c r="B30062" s="294" t="s">
        <v>2285</v>
      </c>
    </row>
    <row r="30063">
      <c r="A30063" s="441">
        <v>45941.41214465278</v>
      </c>
      <c r="B30063" s="294" t="s">
        <v>13197</v>
      </c>
    </row>
    <row r="30064">
      <c r="A30064" s="441">
        <v>45941.412165173606</v>
      </c>
      <c r="B30064" s="294" t="s">
        <v>13198</v>
      </c>
    </row>
    <row r="30065">
      <c r="A30065" s="441">
        <v>45941.45085466435</v>
      </c>
      <c r="B30065" s="294" t="s">
        <v>13199</v>
      </c>
    </row>
    <row r="30066">
      <c r="A30066" s="441">
        <v>45941.45086511574</v>
      </c>
      <c r="B30066" s="294" t="s">
        <v>2828</v>
      </c>
    </row>
    <row r="30067">
      <c r="A30067" s="441">
        <v>45941.45086949074</v>
      </c>
      <c r="B30067" s="294" t="s">
        <v>2398</v>
      </c>
    </row>
    <row r="30068">
      <c r="A30068" s="441">
        <v>45941.450889201384</v>
      </c>
      <c r="B30068" s="294" t="s">
        <v>2399</v>
      </c>
    </row>
    <row r="30069">
      <c r="A30069" s="441">
        <v>45941.450898518524</v>
      </c>
      <c r="B30069" s="294" t="s">
        <v>2828</v>
      </c>
    </row>
    <row r="30070">
      <c r="A30070" s="441">
        <v>45941.45091138889</v>
      </c>
      <c r="B30070" s="294" t="s">
        <v>10102</v>
      </c>
    </row>
    <row r="30071">
      <c r="A30071" s="441">
        <v>45941.45092793982</v>
      </c>
      <c r="B30071" s="294" t="s">
        <v>13200</v>
      </c>
    </row>
    <row r="30072">
      <c r="A30072" s="441">
        <v>45941.451311550925</v>
      </c>
      <c r="B30072" s="294" t="s">
        <v>13201</v>
      </c>
    </row>
    <row r="30073">
      <c r="A30073" s="441">
        <v>45941.45132152778</v>
      </c>
      <c r="B30073" s="294" t="s">
        <v>2275</v>
      </c>
    </row>
    <row r="30074">
      <c r="A30074" s="441">
        <v>45941.45132600694</v>
      </c>
      <c r="B30074" s="294" t="s">
        <v>2398</v>
      </c>
    </row>
    <row r="30075">
      <c r="A30075" s="441">
        <v>45941.45133326389</v>
      </c>
      <c r="B30075" s="294" t="s">
        <v>2399</v>
      </c>
    </row>
    <row r="30076">
      <c r="A30076" s="441">
        <v>45941.451343356486</v>
      </c>
      <c r="B30076" s="294" t="s">
        <v>2275</v>
      </c>
    </row>
    <row r="30077">
      <c r="A30077" s="441">
        <v>45941.451353067125</v>
      </c>
      <c r="B30077" s="294" t="s">
        <v>10102</v>
      </c>
    </row>
    <row r="30078">
      <c r="A30078" s="441">
        <v>45941.45137195602</v>
      </c>
      <c r="B30078" s="294" t="s">
        <v>13202</v>
      </c>
    </row>
    <row r="30079">
      <c r="A30079" s="441">
        <v>45941.451990347225</v>
      </c>
      <c r="B30079" s="294" t="s">
        <v>13203</v>
      </c>
    </row>
    <row r="30080">
      <c r="A30080" s="441">
        <v>45941.45199425926</v>
      </c>
      <c r="B30080" s="294" t="s">
        <v>2274</v>
      </c>
    </row>
    <row r="30081">
      <c r="A30081" s="441">
        <v>45941.45200160879</v>
      </c>
      <c r="B30081" s="294" t="s">
        <v>2828</v>
      </c>
    </row>
    <row r="30082">
      <c r="A30082" s="441">
        <v>45941.452005046296</v>
      </c>
      <c r="B30082" s="294" t="s">
        <v>2832</v>
      </c>
    </row>
    <row r="30083">
      <c r="A30083" s="441">
        <v>45941.452008402775</v>
      </c>
      <c r="B30083" s="294" t="s">
        <v>13117</v>
      </c>
    </row>
    <row r="30084">
      <c r="A30084" s="441">
        <v>45941.45201533565</v>
      </c>
      <c r="B30084" s="294" t="s">
        <v>13118</v>
      </c>
    </row>
    <row r="30085">
      <c r="A30085" s="441">
        <v>45941.45217167824</v>
      </c>
      <c r="B30085" s="294" t="s">
        <v>13204</v>
      </c>
    </row>
    <row r="30086">
      <c r="A30086" s="441">
        <v>45941.45218146991</v>
      </c>
      <c r="B30086" s="294" t="s">
        <v>13205</v>
      </c>
    </row>
    <row r="30087">
      <c r="A30087" s="441">
        <v>45941.45218925926</v>
      </c>
      <c r="B30087" s="294" t="s">
        <v>2278</v>
      </c>
    </row>
    <row r="30088">
      <c r="A30088" s="441">
        <v>45941.45220667824</v>
      </c>
      <c r="B30088" s="294" t="s">
        <v>13156</v>
      </c>
    </row>
    <row r="30089">
      <c r="A30089" s="441">
        <v>45941.45226572917</v>
      </c>
      <c r="B30089" s="294" t="s">
        <v>13206</v>
      </c>
    </row>
    <row r="30090">
      <c r="A30090" s="441">
        <v>45941.452268865745</v>
      </c>
      <c r="B30090" s="294" t="s">
        <v>2355</v>
      </c>
    </row>
    <row r="30091">
      <c r="A30091" s="441">
        <v>45941.45227175926</v>
      </c>
      <c r="B30091" s="294" t="s">
        <v>13207</v>
      </c>
    </row>
    <row r="30092">
      <c r="A30092" s="441">
        <v>45941.45233292824</v>
      </c>
      <c r="B30092" s="294" t="s">
        <v>13208</v>
      </c>
    </row>
    <row r="30093">
      <c r="A30093" s="441">
        <v>45941.45233728009</v>
      </c>
      <c r="B30093" s="294" t="s">
        <v>2274</v>
      </c>
    </row>
    <row r="30094">
      <c r="A30094" s="441">
        <v>45941.45234697917</v>
      </c>
      <c r="B30094" s="294" t="s">
        <v>2275</v>
      </c>
    </row>
    <row r="30095">
      <c r="A30095" s="441">
        <v>45941.45235128472</v>
      </c>
      <c r="B30095" s="294" t="s">
        <v>2276</v>
      </c>
    </row>
    <row r="30096">
      <c r="A30096" s="441">
        <v>45941.45235570602</v>
      </c>
      <c r="B30096" s="294" t="s">
        <v>13117</v>
      </c>
    </row>
    <row r="30097">
      <c r="A30097" s="441">
        <v>45941.452360219904</v>
      </c>
      <c r="B30097" s="294" t="s">
        <v>13118</v>
      </c>
    </row>
    <row r="30098">
      <c r="A30098" s="441">
        <v>45941.45245038194</v>
      </c>
      <c r="B30098" s="294" t="s">
        <v>8239</v>
      </c>
    </row>
    <row r="30099">
      <c r="A30099" s="441">
        <v>45941.45245575231</v>
      </c>
      <c r="B30099" s="294" t="s">
        <v>13209</v>
      </c>
    </row>
    <row r="30100">
      <c r="A30100" s="441">
        <v>45941.4524497338</v>
      </c>
      <c r="B30100" s="294" t="s">
        <v>13210</v>
      </c>
    </row>
    <row r="30101">
      <c r="A30101" s="441">
        <v>45941.45248128472</v>
      </c>
      <c r="B30101" s="294" t="s">
        <v>13205</v>
      </c>
    </row>
    <row r="30102">
      <c r="A30102" s="441">
        <v>45941.45250126158</v>
      </c>
      <c r="B30102" s="294" t="s">
        <v>2342</v>
      </c>
    </row>
    <row r="30103">
      <c r="A30103" s="441">
        <v>45941.45251756944</v>
      </c>
      <c r="B30103" s="294" t="s">
        <v>13166</v>
      </c>
    </row>
    <row r="30104">
      <c r="A30104" s="441">
        <v>45941.452539398146</v>
      </c>
      <c r="B30104" s="294" t="s">
        <v>13211</v>
      </c>
    </row>
    <row r="30105">
      <c r="A30105" s="441">
        <v>45941.45254347222</v>
      </c>
      <c r="B30105" s="294" t="s">
        <v>2355</v>
      </c>
    </row>
    <row r="30106">
      <c r="A30106" s="441">
        <v>45941.45254751157</v>
      </c>
      <c r="B30106" s="294" t="s">
        <v>13212</v>
      </c>
    </row>
    <row r="30107">
      <c r="A30107" s="441">
        <v>45941.45258655093</v>
      </c>
      <c r="B30107" s="294" t="s">
        <v>13213</v>
      </c>
    </row>
    <row r="30108">
      <c r="A30108" s="441">
        <v>45941.452637372684</v>
      </c>
      <c r="B30108" s="294" t="s">
        <v>13214</v>
      </c>
    </row>
    <row r="30109">
      <c r="A30109" s="441">
        <v>45941.452639849536</v>
      </c>
      <c r="B30109" s="294" t="s">
        <v>7142</v>
      </c>
    </row>
    <row r="30110">
      <c r="A30110" s="441">
        <v>45941.452646550926</v>
      </c>
      <c r="B30110" s="294" t="s">
        <v>13215</v>
      </c>
    </row>
    <row r="30111">
      <c r="A30111" s="441">
        <v>45941.45272983796</v>
      </c>
      <c r="B30111" s="294" t="s">
        <v>13216</v>
      </c>
    </row>
    <row r="30112">
      <c r="A30112" s="441">
        <v>45941.45276143518</v>
      </c>
      <c r="B30112" s="294" t="s">
        <v>13217</v>
      </c>
    </row>
    <row r="30113">
      <c r="A30113" s="441">
        <v>45941.4527755787</v>
      </c>
      <c r="B30113" s="294" t="s">
        <v>13218</v>
      </c>
    </row>
    <row r="30114">
      <c r="A30114" s="441">
        <v>45941.452788888884</v>
      </c>
      <c r="B30114" s="294" t="s">
        <v>10208</v>
      </c>
    </row>
    <row r="30115">
      <c r="A30115" s="441">
        <v>45941.452802280095</v>
      </c>
      <c r="B30115" s="294" t="s">
        <v>10102</v>
      </c>
    </row>
    <row r="30116">
      <c r="A30116" s="441">
        <v>45941.45280641204</v>
      </c>
      <c r="B30116" s="294" t="s">
        <v>2285</v>
      </c>
    </row>
    <row r="30117">
      <c r="A30117" s="441">
        <v>45941.45281234954</v>
      </c>
      <c r="B30117" s="294" t="s">
        <v>13219</v>
      </c>
    </row>
    <row r="30118">
      <c r="A30118" s="441">
        <v>45941.45282421296</v>
      </c>
      <c r="B30118" s="294" t="s">
        <v>13220</v>
      </c>
    </row>
    <row r="30119">
      <c r="A30119" s="441">
        <v>45941.4528829051</v>
      </c>
      <c r="B30119" s="294" t="s">
        <v>13221</v>
      </c>
    </row>
    <row r="30120">
      <c r="A30120" s="441">
        <v>45941.4528894213</v>
      </c>
      <c r="B30120" s="294" t="s">
        <v>10208</v>
      </c>
    </row>
    <row r="30121">
      <c r="A30121" s="441">
        <v>45941.452896041665</v>
      </c>
      <c r="B30121" s="294" t="s">
        <v>10102</v>
      </c>
    </row>
    <row r="30122">
      <c r="A30122" s="441">
        <v>45941.452899571756</v>
      </c>
      <c r="B30122" s="294" t="s">
        <v>2285</v>
      </c>
    </row>
    <row r="30123">
      <c r="A30123" s="441">
        <v>45941.45291136574</v>
      </c>
      <c r="B30123" s="294" t="s">
        <v>13222</v>
      </c>
    </row>
    <row r="30124">
      <c r="A30124" s="441">
        <v>45941.45292040509</v>
      </c>
      <c r="B30124" s="294" t="s">
        <v>13223</v>
      </c>
    </row>
    <row r="30125">
      <c r="A30125" s="441">
        <v>45941.45477486111</v>
      </c>
      <c r="B30125" s="294" t="s">
        <v>13224</v>
      </c>
    </row>
    <row r="30126">
      <c r="A30126" s="441">
        <v>45941.4547785301</v>
      </c>
      <c r="B30126" s="294" t="s">
        <v>2260</v>
      </c>
    </row>
    <row r="30127">
      <c r="A30127" s="441">
        <v>45941.45478331018</v>
      </c>
      <c r="B30127" s="294" t="s">
        <v>3127</v>
      </c>
    </row>
    <row r="30128">
      <c r="A30128" s="441">
        <v>45941.454803298606</v>
      </c>
      <c r="B30128" s="294" t="s">
        <v>2264</v>
      </c>
    </row>
    <row r="30129">
      <c r="A30129" s="441">
        <v>45941.45721952546</v>
      </c>
      <c r="B30129" s="294" t="s">
        <v>13225</v>
      </c>
    </row>
    <row r="30130">
      <c r="A30130" s="441">
        <v>45941.45722914352</v>
      </c>
      <c r="B30130" s="294" t="s">
        <v>3152</v>
      </c>
    </row>
    <row r="30131">
      <c r="A30131" s="441">
        <v>45941.45724203704</v>
      </c>
      <c r="B30131" s="294" t="s">
        <v>2398</v>
      </c>
    </row>
    <row r="30132">
      <c r="A30132" s="441">
        <v>45941.45725317129</v>
      </c>
      <c r="B30132" s="294" t="s">
        <v>2399</v>
      </c>
    </row>
    <row r="30133">
      <c r="A30133" s="441">
        <v>45941.457266412035</v>
      </c>
      <c r="B30133" s="294" t="s">
        <v>3152</v>
      </c>
    </row>
    <row r="30134">
      <c r="A30134" s="441">
        <v>45941.45727371528</v>
      </c>
      <c r="B30134" s="294" t="s">
        <v>10102</v>
      </c>
    </row>
    <row r="30135">
      <c r="A30135" s="441">
        <v>45941.45728773148</v>
      </c>
      <c r="B30135" s="294" t="s">
        <v>13226</v>
      </c>
    </row>
    <row r="30136">
      <c r="A30136" s="441">
        <v>45941.45862752315</v>
      </c>
      <c r="B30136" s="294" t="s">
        <v>13227</v>
      </c>
    </row>
    <row r="30137">
      <c r="A30137" s="441">
        <v>45941.458632187496</v>
      </c>
      <c r="B30137" s="294" t="s">
        <v>2274</v>
      </c>
    </row>
    <row r="30138">
      <c r="A30138" s="441">
        <v>45941.458642453705</v>
      </c>
      <c r="B30138" s="294" t="s">
        <v>3152</v>
      </c>
    </row>
    <row r="30139">
      <c r="A30139" s="441">
        <v>45941.45864689814</v>
      </c>
      <c r="B30139" s="294" t="s">
        <v>3164</v>
      </c>
    </row>
    <row r="30140">
      <c r="A30140" s="441">
        <v>45941.458651180554</v>
      </c>
      <c r="B30140" s="294" t="s">
        <v>12549</v>
      </c>
    </row>
    <row r="30141">
      <c r="A30141" s="441">
        <v>45941.45865598379</v>
      </c>
      <c r="B30141" s="294" t="s">
        <v>12550</v>
      </c>
    </row>
    <row r="30142">
      <c r="A30142" s="441">
        <v>45941.45892871528</v>
      </c>
      <c r="B30142" s="294" t="s">
        <v>13228</v>
      </c>
    </row>
    <row r="30143">
      <c r="A30143" s="441">
        <v>45941.45894690973</v>
      </c>
      <c r="B30143" s="294" t="s">
        <v>13229</v>
      </c>
    </row>
    <row r="30144">
      <c r="A30144" s="441">
        <v>45941.458955625</v>
      </c>
      <c r="B30144" s="294" t="s">
        <v>13230</v>
      </c>
    </row>
    <row r="30145">
      <c r="A30145" s="441">
        <v>45941.458966261576</v>
      </c>
      <c r="B30145" s="294" t="s">
        <v>13231</v>
      </c>
    </row>
    <row r="30146">
      <c r="A30146" s="441">
        <v>45941.45898081019</v>
      </c>
      <c r="B30146" s="294" t="s">
        <v>13232</v>
      </c>
    </row>
    <row r="30147">
      <c r="A30147" s="441">
        <v>45941.45898945602</v>
      </c>
      <c r="B30147" s="294" t="s">
        <v>13233</v>
      </c>
    </row>
    <row r="30148">
      <c r="A30148" s="441">
        <v>45941.45900109954</v>
      </c>
      <c r="B30148" s="294" t="s">
        <v>3014</v>
      </c>
    </row>
    <row r="30149">
      <c r="A30149" s="441">
        <v>45941.45902015046</v>
      </c>
      <c r="B30149" s="294" t="s">
        <v>12631</v>
      </c>
    </row>
    <row r="30150">
      <c r="A30150" s="441">
        <v>45941.459064560186</v>
      </c>
      <c r="B30150" s="294" t="s">
        <v>13234</v>
      </c>
    </row>
    <row r="30151">
      <c r="A30151" s="441">
        <v>45941.45906972222</v>
      </c>
      <c r="B30151" s="294" t="s">
        <v>2355</v>
      </c>
    </row>
    <row r="30152">
      <c r="A30152" s="441">
        <v>45941.45907528936</v>
      </c>
      <c r="B30152" s="294" t="s">
        <v>13235</v>
      </c>
    </row>
    <row r="30153">
      <c r="A30153" s="441">
        <v>45941.45926019676</v>
      </c>
      <c r="B30153" s="294" t="s">
        <v>10102</v>
      </c>
    </row>
    <row r="30154">
      <c r="A30154" s="441">
        <v>45941.45926491898</v>
      </c>
      <c r="B30154" s="294" t="s">
        <v>2285</v>
      </c>
    </row>
    <row r="30155">
      <c r="A30155" s="441">
        <v>45941.45927016204</v>
      </c>
      <c r="B30155" s="294" t="s">
        <v>13236</v>
      </c>
    </row>
    <row r="30156">
      <c r="A30156" s="441">
        <v>45941.45927872685</v>
      </c>
      <c r="B30156" s="294" t="s">
        <v>13237</v>
      </c>
    </row>
    <row r="30157">
      <c r="A30157" s="441">
        <v>45941.50014792824</v>
      </c>
      <c r="B30157" s="294" t="s">
        <v>13238</v>
      </c>
    </row>
    <row r="30158">
      <c r="A30158" s="441">
        <v>45941.5001528125</v>
      </c>
      <c r="B30158" s="294" t="s">
        <v>2260</v>
      </c>
    </row>
    <row r="30159">
      <c r="A30159" s="441">
        <v>45941.50015685185</v>
      </c>
      <c r="B30159" s="294" t="s">
        <v>2323</v>
      </c>
    </row>
    <row r="30160">
      <c r="A30160" s="441">
        <v>45941.50016039352</v>
      </c>
      <c r="B30160" s="294" t="s">
        <v>2264</v>
      </c>
    </row>
    <row r="30161">
      <c r="A30161" s="441">
        <v>45941.51404671297</v>
      </c>
      <c r="B30161" s="294" t="s">
        <v>13239</v>
      </c>
    </row>
    <row r="30162">
      <c r="A30162" s="441">
        <v>45941.51405056713</v>
      </c>
      <c r="B30162" s="294" t="s">
        <v>2260</v>
      </c>
    </row>
    <row r="30163">
      <c r="A30163" s="441">
        <v>45941.51405456019</v>
      </c>
      <c r="B30163" s="294" t="s">
        <v>2323</v>
      </c>
    </row>
    <row r="30164">
      <c r="A30164" s="441">
        <v>45941.514058113426</v>
      </c>
      <c r="B30164" s="294" t="s">
        <v>2264</v>
      </c>
    </row>
    <row r="30165">
      <c r="A30165" s="441">
        <v>45941.52948753472</v>
      </c>
      <c r="B30165" s="294" t="s">
        <v>13240</v>
      </c>
    </row>
    <row r="30166">
      <c r="A30166" s="441">
        <v>45941.529490879635</v>
      </c>
      <c r="B30166" s="294" t="s">
        <v>2260</v>
      </c>
    </row>
    <row r="30167">
      <c r="A30167" s="441">
        <v>45941.529493842594</v>
      </c>
      <c r="B30167" s="294" t="s">
        <v>3127</v>
      </c>
    </row>
    <row r="30168">
      <c r="A30168" s="441">
        <v>45941.52949701389</v>
      </c>
      <c r="B30168" s="294" t="s">
        <v>2264</v>
      </c>
    </row>
    <row r="30169">
      <c r="A30169" s="441">
        <v>45941.55018162037</v>
      </c>
      <c r="B30169" s="294" t="s">
        <v>13241</v>
      </c>
    </row>
    <row r="30170">
      <c r="A30170" s="441">
        <v>45941.55018515047</v>
      </c>
      <c r="B30170" s="294" t="s">
        <v>2260</v>
      </c>
    </row>
    <row r="30171">
      <c r="A30171" s="441">
        <v>45941.55019967593</v>
      </c>
      <c r="B30171" s="294" t="s">
        <v>13242</v>
      </c>
    </row>
    <row r="30172">
      <c r="A30172" s="441">
        <v>45941.55020438657</v>
      </c>
      <c r="B30172" s="294" t="s">
        <v>2260</v>
      </c>
    </row>
    <row r="30173">
      <c r="A30173" s="441">
        <v>45941.550204513886</v>
      </c>
      <c r="B30173" s="294" t="s">
        <v>3651</v>
      </c>
    </row>
    <row r="30174">
      <c r="A30174" s="441">
        <v>45941.550209340276</v>
      </c>
      <c r="B30174" s="294" t="s">
        <v>2264</v>
      </c>
    </row>
    <row r="30175">
      <c r="A30175" s="441">
        <v>45941.55020950231</v>
      </c>
      <c r="B30175" s="294" t="s">
        <v>3651</v>
      </c>
    </row>
    <row r="30176">
      <c r="A30176" s="441">
        <v>45941.5502134375</v>
      </c>
      <c r="B30176" s="294" t="s">
        <v>2264</v>
      </c>
    </row>
    <row r="30177">
      <c r="A30177" s="441">
        <v>45941.7142106713</v>
      </c>
      <c r="B30177" s="294" t="s">
        <v>13243</v>
      </c>
    </row>
    <row r="30178">
      <c r="A30178" s="441">
        <v>45941.71421759259</v>
      </c>
      <c r="B30178" s="294" t="s">
        <v>2260</v>
      </c>
    </row>
    <row r="30179">
      <c r="A30179" s="441">
        <v>45941.71422342592</v>
      </c>
      <c r="B30179" s="294" t="s">
        <v>4026</v>
      </c>
    </row>
    <row r="30180">
      <c r="A30180" s="441">
        <v>45941.71422833334</v>
      </c>
      <c r="B30180" s="294" t="s">
        <v>2262</v>
      </c>
    </row>
    <row r="30181">
      <c r="A30181" s="441">
        <v>45941.71425072917</v>
      </c>
      <c r="B30181" s="294" t="s">
        <v>4043</v>
      </c>
    </row>
    <row r="30182">
      <c r="A30182" s="441">
        <v>45941.714268055555</v>
      </c>
      <c r="B30182" s="294" t="s">
        <v>2264</v>
      </c>
    </row>
    <row r="30183">
      <c r="A30183" s="441">
        <v>45941.715965034724</v>
      </c>
      <c r="B30183" s="294" t="s">
        <v>13244</v>
      </c>
    </row>
    <row r="30184">
      <c r="A30184" s="441">
        <v>45941.71597578704</v>
      </c>
      <c r="B30184" s="294" t="s">
        <v>4045</v>
      </c>
    </row>
    <row r="30185">
      <c r="A30185" s="441">
        <v>45941.71598137732</v>
      </c>
      <c r="B30185" s="294" t="s">
        <v>4046</v>
      </c>
    </row>
    <row r="30186">
      <c r="A30186" s="441">
        <v>45941.715995798615</v>
      </c>
      <c r="B30186" s="294" t="s">
        <v>13245</v>
      </c>
    </row>
    <row r="30187">
      <c r="A30187" s="441">
        <v>45941.716007650466</v>
      </c>
      <c r="B30187" s="294" t="s">
        <v>4045</v>
      </c>
    </row>
    <row r="30188">
      <c r="A30188" s="441">
        <v>45941.71601615741</v>
      </c>
      <c r="B30188" s="294" t="s">
        <v>10102</v>
      </c>
    </row>
    <row r="30189">
      <c r="A30189" s="441">
        <v>45941.716031516204</v>
      </c>
      <c r="B30189" s="294" t="s">
        <v>13246</v>
      </c>
    </row>
    <row r="30190">
      <c r="A30190" s="441">
        <v>45941.717516875</v>
      </c>
      <c r="B30190" s="294" t="s">
        <v>13247</v>
      </c>
    </row>
    <row r="30191">
      <c r="A30191" s="441">
        <v>45941.71752336806</v>
      </c>
      <c r="B30191" s="294" t="s">
        <v>2274</v>
      </c>
    </row>
    <row r="30192">
      <c r="A30192" s="441">
        <v>45941.71753371527</v>
      </c>
      <c r="B30192" s="294" t="s">
        <v>4045</v>
      </c>
    </row>
    <row r="30193">
      <c r="A30193" s="441">
        <v>45941.71754024306</v>
      </c>
      <c r="B30193" s="294" t="s">
        <v>4050</v>
      </c>
    </row>
    <row r="30194">
      <c r="A30194" s="441">
        <v>45941.71754484954</v>
      </c>
      <c r="B30194" s="294" t="s">
        <v>13248</v>
      </c>
    </row>
    <row r="30195">
      <c r="A30195" s="441">
        <v>45941.717549918976</v>
      </c>
      <c r="B30195" s="294" t="s">
        <v>13249</v>
      </c>
    </row>
    <row r="30196">
      <c r="A30196" s="441">
        <v>45941.71810885417</v>
      </c>
      <c r="B30196" s="294" t="s">
        <v>2374</v>
      </c>
    </row>
    <row r="30197">
      <c r="A30197" s="441">
        <v>45941.71813047453</v>
      </c>
      <c r="B30197" s="294" t="s">
        <v>13250</v>
      </c>
    </row>
    <row r="30198">
      <c r="A30198" s="441">
        <v>45941.71826170139</v>
      </c>
      <c r="B30198" s="294" t="s">
        <v>2280</v>
      </c>
    </row>
    <row r="30199">
      <c r="A30199" s="441">
        <v>45941.718281828704</v>
      </c>
      <c r="B30199" s="294" t="s">
        <v>2281</v>
      </c>
    </row>
    <row r="30200">
      <c r="A30200" s="441">
        <v>45941.718879594904</v>
      </c>
      <c r="B30200" s="294" t="s">
        <v>10102</v>
      </c>
    </row>
    <row r="30201">
      <c r="A30201" s="441">
        <v>45941.71888487268</v>
      </c>
      <c r="B30201" s="294" t="s">
        <v>2285</v>
      </c>
    </row>
    <row r="30202">
      <c r="A30202" s="441">
        <v>45941.71889123843</v>
      </c>
      <c r="B30202" s="294" t="s">
        <v>13251</v>
      </c>
    </row>
    <row r="30203">
      <c r="A30203" s="441">
        <v>45941.718904293986</v>
      </c>
      <c r="B30203" s="294" t="s">
        <v>13252</v>
      </c>
    </row>
    <row r="30204">
      <c r="A30204" s="441">
        <v>45941.75841765046</v>
      </c>
      <c r="B30204" s="294" t="s">
        <v>10116</v>
      </c>
    </row>
    <row r="30205">
      <c r="A30205" s="441">
        <v>45941.75842695602</v>
      </c>
      <c r="B30205" s="294" t="s">
        <v>10102</v>
      </c>
    </row>
    <row r="30206">
      <c r="A30206" s="441">
        <v>45941.75843068287</v>
      </c>
      <c r="B30206" s="294" t="s">
        <v>10117</v>
      </c>
    </row>
    <row r="30207">
      <c r="A30207" s="441">
        <v>45941.879568310185</v>
      </c>
      <c r="B30207" s="294" t="s">
        <v>13253</v>
      </c>
    </row>
    <row r="30208">
      <c r="A30208" s="441">
        <v>45941.87957350694</v>
      </c>
      <c r="B30208" s="294" t="s">
        <v>2260</v>
      </c>
    </row>
    <row r="30209">
      <c r="A30209" s="441">
        <v>45941.87957738426</v>
      </c>
      <c r="B30209" s="294" t="s">
        <v>2323</v>
      </c>
    </row>
    <row r="30210">
      <c r="A30210" s="441">
        <v>45941.879581030094</v>
      </c>
      <c r="B30210" s="294" t="s">
        <v>2262</v>
      </c>
    </row>
    <row r="30211">
      <c r="A30211" s="441">
        <v>45941.87959729167</v>
      </c>
      <c r="B30211" s="294" t="s">
        <v>2324</v>
      </c>
    </row>
    <row r="30212">
      <c r="A30212" s="441">
        <v>45941.87960965278</v>
      </c>
      <c r="B30212" s="294" t="s">
        <v>2264</v>
      </c>
    </row>
    <row r="30213">
      <c r="A30213" s="441">
        <v>45941.880174074075</v>
      </c>
      <c r="B30213" s="294" t="s">
        <v>13254</v>
      </c>
    </row>
    <row r="30214">
      <c r="A30214" s="441">
        <v>45941.88018108797</v>
      </c>
      <c r="B30214" s="294" t="s">
        <v>2340</v>
      </c>
    </row>
    <row r="30215">
      <c r="A30215" s="441">
        <v>45941.88018506944</v>
      </c>
      <c r="B30215" s="294" t="s">
        <v>2677</v>
      </c>
    </row>
    <row r="30216">
      <c r="A30216" s="441">
        <v>45941.880194537036</v>
      </c>
      <c r="B30216" s="294" t="s">
        <v>13255</v>
      </c>
    </row>
    <row r="30217">
      <c r="A30217" s="441">
        <v>45941.88020619213</v>
      </c>
      <c r="B30217" s="294" t="s">
        <v>2340</v>
      </c>
    </row>
    <row r="30218">
      <c r="A30218" s="441">
        <v>45941.880214675926</v>
      </c>
      <c r="B30218" s="294" t="s">
        <v>10102</v>
      </c>
    </row>
    <row r="30219">
      <c r="A30219" s="441">
        <v>45941.88022363426</v>
      </c>
      <c r="B30219" s="294" t="s">
        <v>13256</v>
      </c>
    </row>
    <row r="30220">
      <c r="A30220" s="441">
        <v>45941.881072268516</v>
      </c>
      <c r="B30220" s="294" t="s">
        <v>13257</v>
      </c>
    </row>
    <row r="30221">
      <c r="A30221" s="441">
        <v>45941.88107649305</v>
      </c>
      <c r="B30221" s="294" t="s">
        <v>2274</v>
      </c>
    </row>
    <row r="30222">
      <c r="A30222" s="441">
        <v>45941.88108585648</v>
      </c>
      <c r="B30222" s="294" t="s">
        <v>2340</v>
      </c>
    </row>
    <row r="30223">
      <c r="A30223" s="441">
        <v>45941.88108961805</v>
      </c>
      <c r="B30223" s="294" t="s">
        <v>2341</v>
      </c>
    </row>
    <row r="30224">
      <c r="A30224" s="441">
        <v>45941.881093275464</v>
      </c>
      <c r="B30224" s="294" t="s">
        <v>13248</v>
      </c>
    </row>
    <row r="30225">
      <c r="A30225" s="441">
        <v>45941.881103472224</v>
      </c>
      <c r="B30225" s="294" t="s">
        <v>13249</v>
      </c>
    </row>
    <row r="30226">
      <c r="A30226" s="441">
        <v>45941.88123951389</v>
      </c>
      <c r="B30226" s="294" t="s">
        <v>2342</v>
      </c>
    </row>
    <row r="30227">
      <c r="A30227" s="441">
        <v>45941.8812537037</v>
      </c>
      <c r="B30227" s="294" t="s">
        <v>13258</v>
      </c>
    </row>
    <row r="30228">
      <c r="A30228" s="441">
        <v>45941.88128004629</v>
      </c>
      <c r="B30228" s="294" t="s">
        <v>2280</v>
      </c>
    </row>
    <row r="30229">
      <c r="A30229" s="441">
        <v>45941.881291631944</v>
      </c>
      <c r="B30229" s="294" t="s">
        <v>2281</v>
      </c>
    </row>
    <row r="30230">
      <c r="A30230" s="441">
        <v>45941.881394780095</v>
      </c>
      <c r="B30230" s="294" t="s">
        <v>10102</v>
      </c>
    </row>
    <row r="30231">
      <c r="A30231" s="441">
        <v>45941.881398425925</v>
      </c>
      <c r="B30231" s="294" t="s">
        <v>2285</v>
      </c>
    </row>
    <row r="30232">
      <c r="A30232" s="441">
        <v>45941.881417094904</v>
      </c>
      <c r="B30232" s="294" t="s">
        <v>13259</v>
      </c>
    </row>
    <row r="30233">
      <c r="A30233" s="441">
        <v>45941.88142871528</v>
      </c>
      <c r="B30233" s="294" t="s">
        <v>13260</v>
      </c>
    </row>
    <row r="30234">
      <c r="A30234" s="441">
        <v>45941.91773195602</v>
      </c>
      <c r="B30234" s="294" t="s">
        <v>13261</v>
      </c>
    </row>
    <row r="30235">
      <c r="A30235" s="441">
        <v>45941.9177359375</v>
      </c>
      <c r="B30235" s="294" t="s">
        <v>2260</v>
      </c>
    </row>
    <row r="30236">
      <c r="A30236" s="441">
        <v>45941.917741296296</v>
      </c>
      <c r="B30236" s="294" t="s">
        <v>2414</v>
      </c>
    </row>
    <row r="30237">
      <c r="A30237" s="441">
        <v>45941.9177559838</v>
      </c>
      <c r="B30237" s="294" t="s">
        <v>2264</v>
      </c>
    </row>
    <row r="30238">
      <c r="A30238" s="441">
        <v>45941.91789719908</v>
      </c>
      <c r="B30238" s="294" t="s">
        <v>13262</v>
      </c>
    </row>
    <row r="30239">
      <c r="A30239" s="441">
        <v>45941.91790054398</v>
      </c>
      <c r="B30239" s="294" t="s">
        <v>2260</v>
      </c>
    </row>
    <row r="30240">
      <c r="A30240" s="441">
        <v>45941.91790435185</v>
      </c>
      <c r="B30240" s="294" t="s">
        <v>2414</v>
      </c>
    </row>
    <row r="30241">
      <c r="A30241" s="441">
        <v>45941.91790752315</v>
      </c>
      <c r="B30241" s="294" t="s">
        <v>2264</v>
      </c>
    </row>
    <row r="30242">
      <c r="A30242" s="441">
        <v>45941.91817730324</v>
      </c>
      <c r="B30242" s="294" t="s">
        <v>13263</v>
      </c>
    </row>
    <row r="30243">
      <c r="A30243" s="441">
        <v>45941.918180347224</v>
      </c>
      <c r="B30243" s="294" t="s">
        <v>2260</v>
      </c>
    </row>
    <row r="30244">
      <c r="A30244" s="441">
        <v>45941.9181833912</v>
      </c>
      <c r="B30244" s="294" t="s">
        <v>2414</v>
      </c>
    </row>
    <row r="30245">
      <c r="A30245" s="441">
        <v>45941.91818690972</v>
      </c>
      <c r="B30245" s="294" t="s">
        <v>2264</v>
      </c>
    </row>
    <row r="30246">
      <c r="A30246" s="441">
        <v>45941.92591628472</v>
      </c>
      <c r="B30246" s="294" t="s">
        <v>13264</v>
      </c>
    </row>
    <row r="30247">
      <c r="A30247" s="441">
        <v>45941.92592385417</v>
      </c>
      <c r="B30247" s="294" t="s">
        <v>2372</v>
      </c>
    </row>
    <row r="30248">
      <c r="A30248" s="441">
        <v>45941.92594144676</v>
      </c>
      <c r="B30248" s="294" t="s">
        <v>2398</v>
      </c>
    </row>
    <row r="30249">
      <c r="A30249" s="441">
        <v>45941.92595560185</v>
      </c>
      <c r="B30249" s="294" t="s">
        <v>2399</v>
      </c>
    </row>
    <row r="30250">
      <c r="A30250" s="441">
        <v>45941.92596288194</v>
      </c>
      <c r="B30250" s="294" t="s">
        <v>2372</v>
      </c>
    </row>
    <row r="30251">
      <c r="A30251" s="441">
        <v>45941.92597295139</v>
      </c>
      <c r="B30251" s="294" t="s">
        <v>10102</v>
      </c>
    </row>
    <row r="30252">
      <c r="A30252" s="441">
        <v>45941.92598817129</v>
      </c>
      <c r="B30252" s="294" t="s">
        <v>13265</v>
      </c>
    </row>
    <row r="30253">
      <c r="A30253" s="441">
        <v>45941.926626319444</v>
      </c>
      <c r="B30253" s="294" t="s">
        <v>13266</v>
      </c>
    </row>
    <row r="30254">
      <c r="A30254" s="441">
        <v>45941.92662982639</v>
      </c>
      <c r="B30254" s="294" t="s">
        <v>2274</v>
      </c>
    </row>
    <row r="30255">
      <c r="A30255" s="441">
        <v>45941.92663681713</v>
      </c>
      <c r="B30255" s="294" t="s">
        <v>2372</v>
      </c>
    </row>
    <row r="30256">
      <c r="A30256" s="441">
        <v>45941.92663991898</v>
      </c>
      <c r="B30256" s="294" t="s">
        <v>2373</v>
      </c>
    </row>
    <row r="30257">
      <c r="A30257" s="441">
        <v>45941.92664561342</v>
      </c>
      <c r="B30257" s="294" t="s">
        <v>13248</v>
      </c>
    </row>
    <row r="30258">
      <c r="A30258" s="441">
        <v>45941.92664883102</v>
      </c>
      <c r="B30258" s="294" t="s">
        <v>13249</v>
      </c>
    </row>
    <row r="30259">
      <c r="A30259" s="441">
        <v>45941.92680436342</v>
      </c>
      <c r="B30259" s="294" t="s">
        <v>2342</v>
      </c>
    </row>
    <row r="30260">
      <c r="A30260" s="441">
        <v>45941.92681498843</v>
      </c>
      <c r="B30260" s="294" t="s">
        <v>13267</v>
      </c>
    </row>
    <row r="30261">
      <c r="A30261" s="441">
        <v>45941.926856446764</v>
      </c>
      <c r="B30261" s="294" t="s">
        <v>2280</v>
      </c>
    </row>
    <row r="30262">
      <c r="A30262" s="441">
        <v>45941.92686501157</v>
      </c>
      <c r="B30262" s="294" t="s">
        <v>2281</v>
      </c>
    </row>
    <row r="30263">
      <c r="A30263" s="441">
        <v>45941.92700600694</v>
      </c>
      <c r="B30263" s="294" t="s">
        <v>10102</v>
      </c>
    </row>
    <row r="30264">
      <c r="A30264" s="441">
        <v>45941.92701506944</v>
      </c>
      <c r="B30264" s="294" t="s">
        <v>2285</v>
      </c>
    </row>
    <row r="30265">
      <c r="A30265" s="441">
        <v>45941.92701921296</v>
      </c>
      <c r="B30265" s="294" t="s">
        <v>13268</v>
      </c>
    </row>
    <row r="30266">
      <c r="A30266" s="441">
        <v>45941.927026053236</v>
      </c>
      <c r="B30266" s="294" t="s">
        <v>13269</v>
      </c>
    </row>
    <row r="30267">
      <c r="A30267" s="441">
        <v>45942.050252824076</v>
      </c>
      <c r="B30267" s="294" t="s">
        <v>13270</v>
      </c>
    </row>
    <row r="30268">
      <c r="A30268" s="441">
        <v>45942.05025681713</v>
      </c>
      <c r="B30268" s="294" t="s">
        <v>2260</v>
      </c>
    </row>
    <row r="30269">
      <c r="A30269" s="441">
        <v>45942.050260648146</v>
      </c>
      <c r="B30269" s="294" t="s">
        <v>2593</v>
      </c>
    </row>
    <row r="30270">
      <c r="A30270" s="441">
        <v>45942.050280625</v>
      </c>
      <c r="B30270" s="294" t="s">
        <v>2264</v>
      </c>
    </row>
    <row r="30271">
      <c r="A30271" s="441">
        <v>45942.11388532407</v>
      </c>
      <c r="B30271" s="294" t="s">
        <v>13271</v>
      </c>
    </row>
    <row r="30272">
      <c r="A30272" s="441">
        <v>45942.11389690972</v>
      </c>
      <c r="B30272" s="294" t="s">
        <v>2275</v>
      </c>
    </row>
    <row r="30273">
      <c r="A30273" s="441">
        <v>45942.11391280092</v>
      </c>
      <c r="B30273" s="294" t="s">
        <v>2565</v>
      </c>
    </row>
    <row r="30274">
      <c r="A30274" s="441">
        <v>45942.113922731485</v>
      </c>
      <c r="B30274" s="294" t="s">
        <v>13272</v>
      </c>
    </row>
    <row r="30275">
      <c r="A30275" s="441">
        <v>45942.113936678244</v>
      </c>
      <c r="B30275" s="294" t="s">
        <v>2275</v>
      </c>
    </row>
    <row r="30276">
      <c r="A30276" s="441">
        <v>45942.11395072917</v>
      </c>
      <c r="B30276" s="294" t="s">
        <v>10102</v>
      </c>
    </row>
    <row r="30277">
      <c r="A30277" s="441">
        <v>45942.11397310185</v>
      </c>
      <c r="B30277" s="294" t="s">
        <v>13273</v>
      </c>
    </row>
    <row r="30278">
      <c r="A30278" s="441">
        <v>45942.11469412037</v>
      </c>
      <c r="B30278" s="294" t="s">
        <v>13274</v>
      </c>
    </row>
    <row r="30279">
      <c r="A30279" s="441">
        <v>45942.11469707176</v>
      </c>
      <c r="B30279" s="294" t="s">
        <v>2274</v>
      </c>
    </row>
    <row r="30280">
      <c r="A30280" s="441">
        <v>45942.11470398148</v>
      </c>
      <c r="B30280" s="294" t="s">
        <v>2275</v>
      </c>
    </row>
    <row r="30281">
      <c r="A30281" s="441">
        <v>45942.114707037035</v>
      </c>
      <c r="B30281" s="294" t="s">
        <v>2276</v>
      </c>
    </row>
    <row r="30282">
      <c r="A30282" s="441">
        <v>45942.11471006944</v>
      </c>
      <c r="B30282" s="294" t="s">
        <v>13248</v>
      </c>
    </row>
    <row r="30283">
      <c r="A30283" s="441">
        <v>45942.11471304398</v>
      </c>
      <c r="B30283" s="294" t="s">
        <v>13249</v>
      </c>
    </row>
    <row r="30284">
      <c r="A30284" s="441">
        <v>45942.1148095949</v>
      </c>
      <c r="B30284" s="294" t="s">
        <v>2342</v>
      </c>
    </row>
    <row r="30285">
      <c r="A30285" s="441">
        <v>45942.11482491899</v>
      </c>
      <c r="B30285" s="294" t="s">
        <v>13275</v>
      </c>
    </row>
    <row r="30286">
      <c r="A30286" s="441">
        <v>45942.11484292824</v>
      </c>
      <c r="B30286" s="294" t="s">
        <v>2280</v>
      </c>
    </row>
    <row r="30287">
      <c r="A30287" s="441">
        <v>45942.11485251157</v>
      </c>
      <c r="B30287" s="294" t="s">
        <v>2281</v>
      </c>
    </row>
    <row r="30288">
      <c r="A30288" s="441">
        <v>45942.11493152777</v>
      </c>
      <c r="B30288" s="294" t="s">
        <v>10102</v>
      </c>
    </row>
    <row r="30289">
      <c r="A30289" s="441">
        <v>45942.1149343287</v>
      </c>
      <c r="B30289" s="294" t="s">
        <v>2285</v>
      </c>
    </row>
    <row r="30290">
      <c r="A30290" s="441">
        <v>45942.11493831019</v>
      </c>
      <c r="B30290" s="294" t="s">
        <v>13276</v>
      </c>
    </row>
    <row r="30291">
      <c r="A30291" s="441">
        <v>45942.11494609954</v>
      </c>
      <c r="B30291" s="294" t="s">
        <v>13277</v>
      </c>
    </row>
    <row r="30292">
      <c r="A30292" s="441">
        <v>45942.257212129625</v>
      </c>
      <c r="B30292" s="294" t="s">
        <v>13278</v>
      </c>
    </row>
    <row r="30293">
      <c r="A30293" s="441">
        <v>45942.25724946759</v>
      </c>
      <c r="B30293" s="294" t="s">
        <v>13279</v>
      </c>
    </row>
    <row r="30294">
      <c r="A30294" s="441">
        <v>45942.25726114583</v>
      </c>
      <c r="B30294" s="294" t="s">
        <v>10102</v>
      </c>
    </row>
    <row r="30295">
      <c r="A30295" s="441">
        <v>45942.34807263889</v>
      </c>
      <c r="B30295" s="294" t="s">
        <v>13280</v>
      </c>
    </row>
    <row r="30296">
      <c r="A30296" s="441">
        <v>45942.34807765046</v>
      </c>
      <c r="B30296" s="294" t="s">
        <v>2260</v>
      </c>
    </row>
    <row r="30297">
      <c r="A30297" s="441">
        <v>45942.34808131945</v>
      </c>
      <c r="B30297" s="294" t="s">
        <v>2414</v>
      </c>
    </row>
    <row r="30298">
      <c r="A30298" s="441">
        <v>45942.34808423611</v>
      </c>
      <c r="B30298" s="294" t="s">
        <v>2264</v>
      </c>
    </row>
    <row r="30299">
      <c r="A30299" s="441">
        <v>45942.37503991898</v>
      </c>
      <c r="B30299" s="294" t="s">
        <v>2290</v>
      </c>
    </row>
    <row r="30300">
      <c r="A30300" s="441">
        <v>45942.37524894676</v>
      </c>
      <c r="B30300" s="294" t="s">
        <v>4122</v>
      </c>
    </row>
    <row r="30301">
      <c r="A30301" s="441">
        <v>45942.37548059028</v>
      </c>
      <c r="B30301" s="294" t="s">
        <v>13281</v>
      </c>
    </row>
    <row r="30302">
      <c r="A30302" s="441">
        <v>45942.37550716435</v>
      </c>
      <c r="B30302" s="294" t="s">
        <v>13282</v>
      </c>
    </row>
    <row r="30303">
      <c r="A30303" s="441">
        <v>45942.37551778935</v>
      </c>
      <c r="B30303" s="294" t="s">
        <v>10102</v>
      </c>
    </row>
    <row r="30304">
      <c r="A30304" s="441">
        <v>45942.37552347222</v>
      </c>
      <c r="B30304" s="294" t="s">
        <v>10102</v>
      </c>
    </row>
    <row r="30305">
      <c r="A30305" s="441">
        <v>45942.423282523145</v>
      </c>
      <c r="B30305" s="294" t="s">
        <v>13283</v>
      </c>
    </row>
    <row r="30306">
      <c r="A30306" s="441">
        <v>45942.42329082176</v>
      </c>
      <c r="B30306" s="294" t="s">
        <v>2340</v>
      </c>
    </row>
    <row r="30307">
      <c r="A30307" s="441">
        <v>45942.42329678241</v>
      </c>
      <c r="B30307" s="294" t="s">
        <v>2398</v>
      </c>
    </row>
    <row r="30308">
      <c r="A30308" s="441">
        <v>45942.42331931713</v>
      </c>
      <c r="B30308" s="294" t="s">
        <v>2399</v>
      </c>
    </row>
    <row r="30309">
      <c r="A30309" s="441">
        <v>45942.42333178241</v>
      </c>
      <c r="B30309" s="294" t="s">
        <v>2340</v>
      </c>
    </row>
    <row r="30310">
      <c r="A30310" s="441">
        <v>45942.423339560184</v>
      </c>
      <c r="B30310" s="294" t="s">
        <v>10102</v>
      </c>
    </row>
    <row r="30311">
      <c r="A30311" s="441">
        <v>45942.42334863426</v>
      </c>
      <c r="B30311" s="294" t="s">
        <v>13284</v>
      </c>
    </row>
    <row r="30312">
      <c r="A30312" s="441">
        <v>45942.42390174769</v>
      </c>
      <c r="B30312" s="294" t="s">
        <v>13285</v>
      </c>
    </row>
    <row r="30313">
      <c r="A30313" s="441">
        <v>45942.42390782408</v>
      </c>
      <c r="B30313" s="294" t="s">
        <v>2603</v>
      </c>
    </row>
    <row r="30314">
      <c r="A30314" s="441">
        <v>45942.42391046297</v>
      </c>
      <c r="B30314" s="294" t="s">
        <v>2398</v>
      </c>
    </row>
    <row r="30315">
      <c r="A30315" s="441">
        <v>45942.42391627315</v>
      </c>
      <c r="B30315" s="294" t="s">
        <v>2399</v>
      </c>
    </row>
    <row r="30316">
      <c r="A30316" s="441">
        <v>45942.423924629635</v>
      </c>
      <c r="B30316" s="294" t="s">
        <v>2603</v>
      </c>
    </row>
    <row r="30317">
      <c r="A30317" s="441">
        <v>45942.42392894676</v>
      </c>
      <c r="B30317" s="294" t="s">
        <v>10102</v>
      </c>
    </row>
    <row r="30318">
      <c r="A30318" s="441">
        <v>45942.423943229165</v>
      </c>
      <c r="B30318" s="294" t="s">
        <v>13286</v>
      </c>
    </row>
    <row r="30319">
      <c r="A30319" s="441">
        <v>45942.42417283564</v>
      </c>
      <c r="B30319" s="294" t="s">
        <v>13287</v>
      </c>
    </row>
    <row r="30320">
      <c r="A30320" s="441">
        <v>45942.4241758912</v>
      </c>
      <c r="B30320" s="294" t="s">
        <v>2274</v>
      </c>
    </row>
    <row r="30321">
      <c r="A30321" s="441">
        <v>45942.42418261574</v>
      </c>
      <c r="B30321" s="294" t="s">
        <v>2603</v>
      </c>
    </row>
    <row r="30322">
      <c r="A30322" s="441">
        <v>45942.42418591435</v>
      </c>
      <c r="B30322" s="294" t="s">
        <v>2615</v>
      </c>
    </row>
    <row r="30323">
      <c r="A30323" s="441">
        <v>45942.424188784724</v>
      </c>
      <c r="B30323" s="294" t="s">
        <v>13248</v>
      </c>
    </row>
    <row r="30324">
      <c r="A30324" s="441">
        <v>45942.42419171296</v>
      </c>
      <c r="B30324" s="294" t="s">
        <v>13249</v>
      </c>
    </row>
    <row r="30325">
      <c r="A30325" s="441">
        <v>45942.42427212963</v>
      </c>
      <c r="B30325" s="294" t="s">
        <v>2374</v>
      </c>
    </row>
    <row r="30326">
      <c r="A30326" s="441">
        <v>45942.424288194445</v>
      </c>
      <c r="B30326" s="294" t="s">
        <v>13288</v>
      </c>
    </row>
    <row r="30327">
      <c r="A30327" s="441">
        <v>45942.424309548616</v>
      </c>
      <c r="B30327" s="294" t="s">
        <v>2280</v>
      </c>
    </row>
    <row r="30328">
      <c r="A30328" s="441">
        <v>45942.42431744213</v>
      </c>
      <c r="B30328" s="294" t="s">
        <v>2281</v>
      </c>
    </row>
    <row r="30329">
      <c r="A30329" s="441">
        <v>45942.42440978009</v>
      </c>
      <c r="B30329" s="294" t="s">
        <v>2767</v>
      </c>
    </row>
    <row r="30330">
      <c r="A30330" s="441">
        <v>45942.424416423615</v>
      </c>
      <c r="B30330" s="294" t="s">
        <v>13289</v>
      </c>
    </row>
    <row r="30331">
      <c r="A30331" s="441">
        <v>45942.424469502315</v>
      </c>
      <c r="B30331" s="294" t="s">
        <v>13290</v>
      </c>
    </row>
    <row r="30332">
      <c r="A30332" s="441">
        <v>45942.42447460648</v>
      </c>
      <c r="B30332" s="294" t="s">
        <v>2426</v>
      </c>
    </row>
    <row r="30333">
      <c r="A30333" s="441">
        <v>45942.42447706018</v>
      </c>
      <c r="B30333" s="294" t="s">
        <v>2398</v>
      </c>
    </row>
    <row r="30334">
      <c r="A30334" s="441">
        <v>45942.424485462965</v>
      </c>
      <c r="B30334" s="294" t="s">
        <v>2399</v>
      </c>
    </row>
    <row r="30335">
      <c r="A30335" s="441">
        <v>45942.424490509264</v>
      </c>
      <c r="B30335" s="294" t="s">
        <v>2426</v>
      </c>
    </row>
    <row r="30336">
      <c r="A30336" s="441">
        <v>45942.4245025</v>
      </c>
      <c r="B30336" s="294" t="s">
        <v>10102</v>
      </c>
    </row>
    <row r="30337">
      <c r="A30337" s="441">
        <v>45942.424511944446</v>
      </c>
      <c r="B30337" s="294" t="s">
        <v>13291</v>
      </c>
    </row>
    <row r="30338">
      <c r="A30338" s="441">
        <v>45942.42452130787</v>
      </c>
      <c r="B30338" s="294" t="s">
        <v>13292</v>
      </c>
    </row>
    <row r="30339">
      <c r="A30339" s="441">
        <v>45942.42462017361</v>
      </c>
      <c r="B30339" s="294" t="s">
        <v>13293</v>
      </c>
    </row>
    <row r="30340">
      <c r="A30340" s="441">
        <v>45942.42462446759</v>
      </c>
      <c r="B30340" s="294" t="s">
        <v>10208</v>
      </c>
    </row>
    <row r="30341">
      <c r="A30341" s="441">
        <v>45942.424630231486</v>
      </c>
      <c r="B30341" s="294" t="s">
        <v>10102</v>
      </c>
    </row>
    <row r="30342">
      <c r="A30342" s="441">
        <v>45942.42463289352</v>
      </c>
      <c r="B30342" s="294" t="s">
        <v>2285</v>
      </c>
    </row>
    <row r="30343">
      <c r="A30343" s="441">
        <v>45942.42463756945</v>
      </c>
      <c r="B30343" s="294" t="s">
        <v>13294</v>
      </c>
    </row>
    <row r="30344">
      <c r="A30344" s="441">
        <v>45942.42464773148</v>
      </c>
      <c r="B30344" s="294" t="s">
        <v>13295</v>
      </c>
    </row>
    <row r="30345">
      <c r="A30345" s="441">
        <v>45942.42477981481</v>
      </c>
      <c r="B30345" s="294" t="s">
        <v>13296</v>
      </c>
    </row>
    <row r="30346">
      <c r="A30346" s="441">
        <v>45942.424782800925</v>
      </c>
      <c r="B30346" s="294" t="s">
        <v>2274</v>
      </c>
    </row>
    <row r="30347">
      <c r="A30347" s="441">
        <v>45942.42478934028</v>
      </c>
      <c r="B30347" s="294" t="s">
        <v>2340</v>
      </c>
    </row>
    <row r="30348">
      <c r="A30348" s="441">
        <v>45942.4247921875</v>
      </c>
      <c r="B30348" s="294" t="s">
        <v>2341</v>
      </c>
    </row>
    <row r="30349">
      <c r="A30349" s="441">
        <v>45942.424795046296</v>
      </c>
      <c r="B30349" s="294" t="s">
        <v>13248</v>
      </c>
    </row>
    <row r="30350">
      <c r="A30350" s="441">
        <v>45942.42479787037</v>
      </c>
      <c r="B30350" s="294" t="s">
        <v>13249</v>
      </c>
    </row>
    <row r="30351">
      <c r="A30351" s="441">
        <v>45942.424942129626</v>
      </c>
      <c r="B30351" s="294" t="s">
        <v>13297</v>
      </c>
    </row>
    <row r="30352">
      <c r="A30352" s="441">
        <v>45942.424950381945</v>
      </c>
      <c r="B30352" s="294" t="s">
        <v>13298</v>
      </c>
    </row>
    <row r="30353">
      <c r="A30353" s="441">
        <v>45942.4249562037</v>
      </c>
      <c r="B30353" s="294" t="s">
        <v>13299</v>
      </c>
    </row>
    <row r="30354">
      <c r="A30354" s="441">
        <v>45942.424962881945</v>
      </c>
      <c r="B30354" s="294" t="s">
        <v>2342</v>
      </c>
    </row>
    <row r="30355">
      <c r="A30355" s="441">
        <v>45942.424973726855</v>
      </c>
      <c r="B30355" s="294" t="s">
        <v>13258</v>
      </c>
    </row>
    <row r="30356">
      <c r="A30356" s="441">
        <v>45942.42500614583</v>
      </c>
      <c r="B30356" s="294" t="s">
        <v>13300</v>
      </c>
    </row>
    <row r="30357">
      <c r="A30357" s="441">
        <v>45942.42500895834</v>
      </c>
      <c r="B30357" s="294" t="s">
        <v>2355</v>
      </c>
    </row>
    <row r="30358">
      <c r="A30358" s="441">
        <v>45942.42501208333</v>
      </c>
      <c r="B30358" s="294" t="s">
        <v>13301</v>
      </c>
    </row>
    <row r="30359">
      <c r="A30359" s="441">
        <v>45942.425091412035</v>
      </c>
      <c r="B30359" s="294" t="s">
        <v>13302</v>
      </c>
    </row>
    <row r="30360">
      <c r="A30360" s="441">
        <v>45942.425113958336</v>
      </c>
      <c r="B30360" s="294" t="s">
        <v>2612</v>
      </c>
    </row>
    <row r="30361">
      <c r="A30361" s="441">
        <v>45942.42511822916</v>
      </c>
      <c r="B30361" s="294" t="s">
        <v>2398</v>
      </c>
    </row>
    <row r="30362">
      <c r="A30362" s="441">
        <v>45942.42512917824</v>
      </c>
      <c r="B30362" s="294" t="s">
        <v>2399</v>
      </c>
    </row>
    <row r="30363">
      <c r="A30363" s="441">
        <v>45942.42513743056</v>
      </c>
      <c r="B30363" s="294" t="s">
        <v>2612</v>
      </c>
    </row>
    <row r="30364">
      <c r="A30364" s="441">
        <v>45942.4251425463</v>
      </c>
      <c r="B30364" s="294" t="s">
        <v>10102</v>
      </c>
    </row>
    <row r="30365">
      <c r="A30365" s="441">
        <v>45942.42515243056</v>
      </c>
      <c r="B30365" s="294" t="s">
        <v>13303</v>
      </c>
    </row>
    <row r="30366">
      <c r="A30366" s="441">
        <v>45942.42519905092</v>
      </c>
      <c r="B30366" s="294" t="s">
        <v>12059</v>
      </c>
    </row>
    <row r="30367">
      <c r="A30367" s="441">
        <v>45942.425203425926</v>
      </c>
      <c r="B30367" s="294" t="s">
        <v>13304</v>
      </c>
    </row>
    <row r="30368">
      <c r="A30368" s="441">
        <v>45942.42531034722</v>
      </c>
      <c r="B30368" s="294" t="s">
        <v>13305</v>
      </c>
    </row>
    <row r="30369">
      <c r="A30369" s="441">
        <v>45942.425375</v>
      </c>
      <c r="B30369" s="294" t="s">
        <v>10208</v>
      </c>
    </row>
    <row r="30370">
      <c r="A30370" s="441">
        <v>45942.42538082176</v>
      </c>
      <c r="B30370" s="294" t="s">
        <v>10102</v>
      </c>
    </row>
    <row r="30371">
      <c r="A30371" s="441">
        <v>45942.4253837037</v>
      </c>
      <c r="B30371" s="294" t="s">
        <v>2285</v>
      </c>
    </row>
    <row r="30372">
      <c r="A30372" s="441">
        <v>45942.42538864583</v>
      </c>
      <c r="B30372" s="294" t="s">
        <v>13306</v>
      </c>
    </row>
    <row r="30373">
      <c r="A30373" s="441">
        <v>45942.42539870371</v>
      </c>
      <c r="B30373" s="294" t="s">
        <v>13307</v>
      </c>
    </row>
    <row r="30374">
      <c r="A30374" s="441">
        <v>45942.425460405095</v>
      </c>
      <c r="B30374" s="294" t="s">
        <v>13308</v>
      </c>
    </row>
    <row r="30375">
      <c r="A30375" s="441">
        <v>45942.42546627315</v>
      </c>
      <c r="B30375" s="294" t="s">
        <v>2622</v>
      </c>
    </row>
    <row r="30376">
      <c r="A30376" s="441">
        <v>45942.42546908565</v>
      </c>
      <c r="B30376" s="294" t="s">
        <v>2398</v>
      </c>
    </row>
    <row r="30377">
      <c r="A30377" s="441">
        <v>45942.42547543981</v>
      </c>
      <c r="B30377" s="294" t="s">
        <v>2399</v>
      </c>
    </row>
    <row r="30378">
      <c r="A30378" s="441">
        <v>45942.425481875005</v>
      </c>
      <c r="B30378" s="294" t="s">
        <v>2622</v>
      </c>
    </row>
    <row r="30379">
      <c r="A30379" s="441">
        <v>45942.42548868056</v>
      </c>
      <c r="B30379" s="294" t="s">
        <v>10102</v>
      </c>
    </row>
    <row r="30380">
      <c r="A30380" s="441">
        <v>45942.42550143518</v>
      </c>
      <c r="B30380" s="294" t="s">
        <v>13309</v>
      </c>
    </row>
    <row r="30381">
      <c r="A30381" s="441">
        <v>45942.42580859954</v>
      </c>
      <c r="B30381" s="294" t="s">
        <v>13310</v>
      </c>
    </row>
    <row r="30382">
      <c r="A30382" s="441">
        <v>45942.425811469904</v>
      </c>
      <c r="B30382" s="294" t="s">
        <v>2274</v>
      </c>
    </row>
    <row r="30383">
      <c r="A30383" s="441">
        <v>45942.42581739584</v>
      </c>
      <c r="B30383" s="294" t="s">
        <v>2612</v>
      </c>
    </row>
    <row r="30384">
      <c r="A30384" s="441">
        <v>45942.425820115735</v>
      </c>
      <c r="B30384" s="294" t="s">
        <v>3957</v>
      </c>
    </row>
    <row r="30385">
      <c r="A30385" s="441">
        <v>45942.425822916666</v>
      </c>
      <c r="B30385" s="294" t="s">
        <v>13248</v>
      </c>
    </row>
    <row r="30386">
      <c r="A30386" s="441">
        <v>45942.42583828703</v>
      </c>
      <c r="B30386" s="294" t="s">
        <v>13249</v>
      </c>
    </row>
    <row r="30387">
      <c r="A30387" s="441">
        <v>45942.425888067126</v>
      </c>
      <c r="B30387" s="294" t="s">
        <v>13311</v>
      </c>
    </row>
    <row r="30388">
      <c r="A30388" s="441">
        <v>45942.42589048611</v>
      </c>
      <c r="B30388" s="294" t="s">
        <v>2274</v>
      </c>
    </row>
    <row r="30389">
      <c r="A30389" s="441">
        <v>45942.42589626157</v>
      </c>
      <c r="B30389" s="294" t="s">
        <v>2426</v>
      </c>
    </row>
    <row r="30390">
      <c r="A30390" s="441">
        <v>45942.425898622685</v>
      </c>
      <c r="B30390" s="294" t="s">
        <v>2429</v>
      </c>
    </row>
    <row r="30391">
      <c r="A30391" s="441">
        <v>45942.42590184028</v>
      </c>
      <c r="B30391" s="294" t="s">
        <v>13248</v>
      </c>
    </row>
    <row r="30392">
      <c r="A30392" s="441">
        <v>45942.42590445602</v>
      </c>
      <c r="B30392" s="294" t="s">
        <v>13249</v>
      </c>
    </row>
    <row r="30393">
      <c r="A30393" s="441">
        <v>45942.425910659724</v>
      </c>
      <c r="B30393" s="294" t="s">
        <v>2278</v>
      </c>
    </row>
    <row r="30394">
      <c r="A30394" s="441">
        <v>45942.42592925926</v>
      </c>
      <c r="B30394" s="294" t="s">
        <v>13312</v>
      </c>
    </row>
    <row r="30395">
      <c r="A30395" s="441">
        <v>45942.42594715278</v>
      </c>
      <c r="B30395" s="294" t="s">
        <v>2280</v>
      </c>
    </row>
    <row r="30396">
      <c r="A30396" s="441">
        <v>45942.425955694445</v>
      </c>
      <c r="B30396" s="294" t="s">
        <v>2281</v>
      </c>
    </row>
    <row r="30397">
      <c r="A30397" s="441">
        <v>45942.42601454861</v>
      </c>
      <c r="B30397" s="294" t="s">
        <v>4316</v>
      </c>
    </row>
    <row r="30398">
      <c r="A30398" s="441">
        <v>45942.42601909723</v>
      </c>
      <c r="B30398" s="294" t="s">
        <v>13313</v>
      </c>
    </row>
    <row r="30399">
      <c r="A30399" s="441">
        <v>45942.426083680555</v>
      </c>
      <c r="B30399" s="294" t="s">
        <v>13314</v>
      </c>
    </row>
    <row r="30400">
      <c r="A30400" s="441">
        <v>45942.42613306713</v>
      </c>
      <c r="B30400" s="294" t="s">
        <v>2342</v>
      </c>
    </row>
    <row r="30401">
      <c r="A30401" s="441">
        <v>45942.42614481482</v>
      </c>
      <c r="B30401" s="294" t="s">
        <v>13315</v>
      </c>
    </row>
    <row r="30402">
      <c r="A30402" s="441">
        <v>45942.42616074074</v>
      </c>
      <c r="B30402" s="294" t="s">
        <v>13316</v>
      </c>
    </row>
    <row r="30403">
      <c r="A30403" s="441">
        <v>45942.426164675926</v>
      </c>
      <c r="B30403" s="294" t="s">
        <v>10208</v>
      </c>
    </row>
    <row r="30404">
      <c r="A30404" s="441">
        <v>45942.42617186342</v>
      </c>
      <c r="B30404" s="294" t="s">
        <v>10102</v>
      </c>
    </row>
    <row r="30405">
      <c r="A30405" s="441">
        <v>45942.426178634254</v>
      </c>
      <c r="B30405" s="294" t="s">
        <v>2285</v>
      </c>
    </row>
    <row r="30406">
      <c r="A30406" s="441">
        <v>45942.42618155092</v>
      </c>
      <c r="B30406" s="294" t="s">
        <v>2280</v>
      </c>
    </row>
    <row r="30407">
      <c r="A30407" s="441">
        <v>45942.42618368055</v>
      </c>
      <c r="B30407" s="294" t="s">
        <v>13317</v>
      </c>
    </row>
    <row r="30408">
      <c r="A30408" s="441">
        <v>45942.42618902778</v>
      </c>
      <c r="B30408" s="294" t="s">
        <v>2281</v>
      </c>
    </row>
    <row r="30409">
      <c r="A30409" s="441">
        <v>45942.42619287037</v>
      </c>
      <c r="B30409" s="294" t="s">
        <v>13318</v>
      </c>
    </row>
    <row r="30410">
      <c r="A30410" s="441">
        <v>45942.42633567129</v>
      </c>
      <c r="B30410" s="294" t="s">
        <v>2431</v>
      </c>
    </row>
    <row r="30411">
      <c r="A30411" s="441">
        <v>45942.42634046296</v>
      </c>
      <c r="B30411" s="294" t="s">
        <v>13319</v>
      </c>
    </row>
    <row r="30412">
      <c r="A30412" s="441">
        <v>45942.42657902778</v>
      </c>
      <c r="B30412" s="294" t="s">
        <v>13320</v>
      </c>
    </row>
    <row r="30413">
      <c r="A30413" s="441">
        <v>45942.426684907405</v>
      </c>
      <c r="B30413" s="294" t="s">
        <v>13321</v>
      </c>
    </row>
    <row r="30414">
      <c r="A30414" s="441">
        <v>45942.42668921297</v>
      </c>
      <c r="B30414" s="294" t="s">
        <v>10208</v>
      </c>
    </row>
    <row r="30415">
      <c r="A30415" s="441">
        <v>45942.426694803245</v>
      </c>
      <c r="B30415" s="294" t="s">
        <v>10102</v>
      </c>
    </row>
    <row r="30416">
      <c r="A30416" s="441">
        <v>45942.42669719907</v>
      </c>
      <c r="B30416" s="294" t="s">
        <v>2285</v>
      </c>
    </row>
    <row r="30417">
      <c r="A30417" s="441">
        <v>45942.42670149305</v>
      </c>
      <c r="B30417" s="294" t="s">
        <v>13322</v>
      </c>
    </row>
    <row r="30418">
      <c r="A30418" s="441">
        <v>45942.42670925926</v>
      </c>
      <c r="B30418" s="294" t="s">
        <v>13323</v>
      </c>
    </row>
    <row r="30419">
      <c r="A30419" s="441">
        <v>45942.4269629051</v>
      </c>
      <c r="B30419" s="294" t="s">
        <v>13324</v>
      </c>
    </row>
    <row r="30420">
      <c r="A30420" s="441">
        <v>45942.426970995366</v>
      </c>
      <c r="B30420" s="294" t="s">
        <v>2274</v>
      </c>
    </row>
    <row r="30421">
      <c r="A30421" s="441">
        <v>45942.42697984954</v>
      </c>
      <c r="B30421" s="294" t="s">
        <v>2622</v>
      </c>
    </row>
    <row r="30422">
      <c r="A30422" s="441">
        <v>45942.426983576384</v>
      </c>
      <c r="B30422" s="294" t="s">
        <v>2641</v>
      </c>
    </row>
    <row r="30423">
      <c r="A30423" s="441">
        <v>45942.42698844908</v>
      </c>
      <c r="B30423" s="294" t="s">
        <v>13248</v>
      </c>
    </row>
    <row r="30424">
      <c r="A30424" s="441">
        <v>45942.42699314815</v>
      </c>
      <c r="B30424" s="294" t="s">
        <v>13249</v>
      </c>
    </row>
    <row r="30425">
      <c r="A30425" s="441">
        <v>45942.42763767361</v>
      </c>
      <c r="B30425" s="294" t="s">
        <v>2278</v>
      </c>
    </row>
    <row r="30426">
      <c r="A30426" s="441">
        <v>45942.427650694444</v>
      </c>
      <c r="B30426" s="294" t="s">
        <v>13325</v>
      </c>
    </row>
    <row r="30427">
      <c r="A30427" s="441">
        <v>45942.42789010417</v>
      </c>
      <c r="B30427" s="294" t="s">
        <v>2280</v>
      </c>
    </row>
    <row r="30428">
      <c r="A30428" s="441">
        <v>45942.42789908565</v>
      </c>
      <c r="B30428" s="294" t="s">
        <v>2281</v>
      </c>
    </row>
    <row r="30429">
      <c r="A30429" s="441">
        <v>45942.42867336806</v>
      </c>
      <c r="B30429" s="294" t="s">
        <v>3177</v>
      </c>
    </row>
    <row r="30430">
      <c r="A30430" s="441">
        <v>45942.428679606484</v>
      </c>
      <c r="B30430" s="294" t="s">
        <v>13326</v>
      </c>
    </row>
    <row r="30431">
      <c r="A30431" s="441">
        <v>45942.42954532408</v>
      </c>
      <c r="B30431" s="294" t="s">
        <v>13327</v>
      </c>
    </row>
    <row r="30432">
      <c r="A30432" s="441">
        <v>45942.43004091435</v>
      </c>
      <c r="B30432" s="294" t="s">
        <v>13328</v>
      </c>
    </row>
    <row r="30433">
      <c r="A30433" s="441">
        <v>45942.43004741898</v>
      </c>
      <c r="B30433" s="294" t="s">
        <v>10208</v>
      </c>
    </row>
    <row r="30434">
      <c r="A30434" s="441">
        <v>45942.43007427083</v>
      </c>
      <c r="B30434" s="294" t="s">
        <v>10102</v>
      </c>
    </row>
    <row r="30435">
      <c r="A30435" s="441">
        <v>45942.43007787037</v>
      </c>
      <c r="B30435" s="294" t="s">
        <v>2285</v>
      </c>
    </row>
    <row r="30436">
      <c r="A30436" s="441">
        <v>45942.43008560185</v>
      </c>
      <c r="B30436" s="294" t="s">
        <v>13329</v>
      </c>
    </row>
    <row r="30437">
      <c r="A30437" s="441">
        <v>45942.4301068287</v>
      </c>
      <c r="B30437" s="294" t="s">
        <v>13330</v>
      </c>
    </row>
    <row r="30438">
      <c r="A30438" s="441">
        <v>45942.44211834491</v>
      </c>
      <c r="B30438" s="294" t="s">
        <v>13331</v>
      </c>
    </row>
    <row r="30439">
      <c r="A30439" s="441">
        <v>45942.442124814814</v>
      </c>
      <c r="B30439" s="294" t="s">
        <v>2625</v>
      </c>
    </row>
    <row r="30440">
      <c r="A30440" s="441">
        <v>45942.442127546296</v>
      </c>
      <c r="B30440" s="294" t="s">
        <v>2398</v>
      </c>
    </row>
    <row r="30441">
      <c r="A30441" s="441">
        <v>45942.442141273146</v>
      </c>
      <c r="B30441" s="294" t="s">
        <v>2399</v>
      </c>
    </row>
    <row r="30442">
      <c r="A30442" s="441">
        <v>45942.44215309028</v>
      </c>
      <c r="B30442" s="294" t="s">
        <v>2625</v>
      </c>
    </row>
    <row r="30443">
      <c r="A30443" s="441">
        <v>45942.44216839121</v>
      </c>
      <c r="B30443" s="294" t="s">
        <v>10102</v>
      </c>
    </row>
    <row r="30444">
      <c r="A30444" s="441">
        <v>45942.44218179398</v>
      </c>
      <c r="B30444" s="294" t="s">
        <v>13332</v>
      </c>
    </row>
    <row r="30445">
      <c r="A30445" s="441">
        <v>45942.4433622338</v>
      </c>
      <c r="B30445" s="294" t="s">
        <v>13333</v>
      </c>
    </row>
    <row r="30446">
      <c r="A30446" s="441">
        <v>45942.44336564815</v>
      </c>
      <c r="B30446" s="294" t="s">
        <v>2274</v>
      </c>
    </row>
    <row r="30447">
      <c r="A30447" s="441">
        <v>45942.44337620371</v>
      </c>
      <c r="B30447" s="294" t="s">
        <v>2625</v>
      </c>
    </row>
    <row r="30448">
      <c r="A30448" s="441">
        <v>45942.44337975694</v>
      </c>
      <c r="B30448" s="294" t="s">
        <v>2628</v>
      </c>
    </row>
    <row r="30449">
      <c r="A30449" s="441">
        <v>45942.443383101854</v>
      </c>
      <c r="B30449" s="294" t="s">
        <v>13248</v>
      </c>
    </row>
    <row r="30450">
      <c r="A30450" s="441">
        <v>45942.44338627315</v>
      </c>
      <c r="B30450" s="294" t="s">
        <v>13249</v>
      </c>
    </row>
    <row r="30451">
      <c r="A30451" s="441">
        <v>45942.44350346064</v>
      </c>
      <c r="B30451" s="294" t="s">
        <v>2342</v>
      </c>
    </row>
    <row r="30452">
      <c r="A30452" s="441">
        <v>45942.44351568287</v>
      </c>
      <c r="B30452" s="294" t="s">
        <v>13334</v>
      </c>
    </row>
    <row r="30453">
      <c r="A30453" s="441">
        <v>45942.44353626158</v>
      </c>
      <c r="B30453" s="294" t="s">
        <v>2280</v>
      </c>
    </row>
    <row r="30454">
      <c r="A30454" s="441">
        <v>45942.443543726855</v>
      </c>
      <c r="B30454" s="294" t="s">
        <v>2281</v>
      </c>
    </row>
    <row r="30455">
      <c r="A30455" s="441">
        <v>45942.44364265046</v>
      </c>
      <c r="B30455" s="294" t="s">
        <v>4176</v>
      </c>
    </row>
    <row r="30456">
      <c r="A30456" s="441">
        <v>45942.44364724537</v>
      </c>
      <c r="B30456" s="294" t="s">
        <v>13335</v>
      </c>
    </row>
    <row r="30457">
      <c r="A30457" s="441">
        <v>45942.44376840278</v>
      </c>
      <c r="B30457" s="294" t="s">
        <v>10208</v>
      </c>
    </row>
    <row r="30458">
      <c r="A30458" s="441">
        <v>45942.443773680556</v>
      </c>
      <c r="B30458" s="294" t="s">
        <v>10102</v>
      </c>
    </row>
    <row r="30459">
      <c r="A30459" s="441">
        <v>45942.443776319444</v>
      </c>
      <c r="B30459" s="294" t="s">
        <v>2285</v>
      </c>
    </row>
    <row r="30460">
      <c r="A30460" s="441">
        <v>45942.44378622685</v>
      </c>
      <c r="B30460" s="294" t="s">
        <v>13336</v>
      </c>
    </row>
    <row r="30461">
      <c r="A30461" s="441">
        <v>45942.44379449074</v>
      </c>
      <c r="B30461" s="294" t="s">
        <v>13337</v>
      </c>
    </row>
    <row r="30462">
      <c r="A30462" s="441">
        <v>45942.51674144676</v>
      </c>
      <c r="B30462" s="294" t="s">
        <v>13338</v>
      </c>
    </row>
    <row r="30463">
      <c r="A30463" s="441">
        <v>45942.51674893519</v>
      </c>
      <c r="B30463" s="294" t="s">
        <v>2260</v>
      </c>
    </row>
    <row r="30464">
      <c r="A30464" s="441">
        <v>45942.51675229167</v>
      </c>
      <c r="B30464" s="294" t="s">
        <v>2266</v>
      </c>
    </row>
    <row r="30465">
      <c r="A30465" s="441">
        <v>45942.51676726852</v>
      </c>
      <c r="B30465" s="294" t="s">
        <v>2267</v>
      </c>
    </row>
    <row r="30466">
      <c r="A30466" s="441">
        <v>45942.516770347225</v>
      </c>
      <c r="B30466" s="294" t="s">
        <v>2264</v>
      </c>
    </row>
    <row r="30467">
      <c r="A30467" s="441">
        <v>45942.5168121412</v>
      </c>
      <c r="B30467" s="294" t="s">
        <v>13339</v>
      </c>
    </row>
    <row r="30468">
      <c r="A30468" s="441">
        <v>45942.51681486111</v>
      </c>
      <c r="B30468" s="294" t="s">
        <v>2260</v>
      </c>
    </row>
    <row r="30469">
      <c r="A30469" s="441">
        <v>45942.51681732639</v>
      </c>
      <c r="B30469" s="294" t="s">
        <v>2266</v>
      </c>
    </row>
    <row r="30470">
      <c r="A30470" s="441">
        <v>45942.51682105324</v>
      </c>
      <c r="B30470" s="294" t="s">
        <v>2267</v>
      </c>
    </row>
    <row r="30471">
      <c r="A30471" s="441">
        <v>45942.51682362269</v>
      </c>
      <c r="B30471" s="294" t="s">
        <v>2264</v>
      </c>
    </row>
    <row r="30472">
      <c r="A30472" s="441">
        <v>45942.51687193287</v>
      </c>
      <c r="B30472" s="294" t="s">
        <v>13340</v>
      </c>
    </row>
    <row r="30473">
      <c r="A30473" s="441">
        <v>45942.516875416666</v>
      </c>
      <c r="B30473" s="294" t="s">
        <v>2260</v>
      </c>
    </row>
    <row r="30474">
      <c r="A30474" s="441">
        <v>45942.51687902778</v>
      </c>
      <c r="B30474" s="294" t="s">
        <v>2266</v>
      </c>
    </row>
    <row r="30475">
      <c r="A30475" s="441">
        <v>45942.516883171294</v>
      </c>
      <c r="B30475" s="294" t="s">
        <v>2267</v>
      </c>
    </row>
    <row r="30476">
      <c r="A30476" s="441">
        <v>45942.51688642361</v>
      </c>
      <c r="B30476" s="294" t="s">
        <v>2264</v>
      </c>
    </row>
    <row r="30477">
      <c r="A30477" s="441">
        <v>45942.51719761574</v>
      </c>
      <c r="B30477" s="294" t="s">
        <v>13341</v>
      </c>
    </row>
    <row r="30478">
      <c r="A30478" s="441">
        <v>45942.517200428236</v>
      </c>
      <c r="B30478" s="294" t="s">
        <v>2260</v>
      </c>
    </row>
    <row r="30479">
      <c r="A30479" s="441">
        <v>45942.517203090276</v>
      </c>
      <c r="B30479" s="294" t="s">
        <v>2266</v>
      </c>
    </row>
    <row r="30480">
      <c r="A30480" s="441">
        <v>45942.51720702546</v>
      </c>
      <c r="B30480" s="294" t="s">
        <v>2267</v>
      </c>
    </row>
    <row r="30481">
      <c r="A30481" s="441">
        <v>45942.51721009259</v>
      </c>
      <c r="B30481" s="294" t="s">
        <v>2264</v>
      </c>
    </row>
    <row r="30482">
      <c r="A30482" s="441">
        <v>45942.52431179398</v>
      </c>
      <c r="B30482" s="294" t="s">
        <v>13342</v>
      </c>
    </row>
    <row r="30483">
      <c r="A30483" s="441">
        <v>45942.52432798611</v>
      </c>
      <c r="B30483" s="294" t="s">
        <v>2260</v>
      </c>
    </row>
    <row r="30484">
      <c r="A30484" s="441">
        <v>45942.52433188657</v>
      </c>
      <c r="B30484" s="294" t="s">
        <v>2266</v>
      </c>
    </row>
    <row r="30485">
      <c r="A30485" s="441">
        <v>45942.52433605324</v>
      </c>
      <c r="B30485" s="294" t="s">
        <v>2267</v>
      </c>
    </row>
    <row r="30486">
      <c r="A30486" s="441">
        <v>45942.52435126157</v>
      </c>
      <c r="B30486" s="294" t="s">
        <v>2264</v>
      </c>
    </row>
    <row r="30487">
      <c r="A30487" s="441">
        <v>45942.52852760417</v>
      </c>
      <c r="B30487" s="294" t="s">
        <v>13343</v>
      </c>
    </row>
    <row r="30488">
      <c r="A30488" s="441">
        <v>45942.52853252315</v>
      </c>
      <c r="B30488" s="294" t="s">
        <v>2260</v>
      </c>
    </row>
    <row r="30489">
      <c r="A30489" s="441">
        <v>45942.52854616898</v>
      </c>
      <c r="B30489" s="294" t="s">
        <v>2323</v>
      </c>
    </row>
    <row r="30490">
      <c r="A30490" s="441">
        <v>45942.528550752315</v>
      </c>
      <c r="B30490" s="294" t="s">
        <v>2264</v>
      </c>
    </row>
    <row r="30491">
      <c r="A30491" s="441">
        <v>45942.53694987269</v>
      </c>
      <c r="B30491" s="294" t="s">
        <v>13344</v>
      </c>
    </row>
    <row r="30492">
      <c r="A30492" s="441">
        <v>45942.53695486111</v>
      </c>
      <c r="B30492" s="294" t="s">
        <v>2260</v>
      </c>
    </row>
    <row r="30493">
      <c r="A30493" s="441">
        <v>45942.536959317134</v>
      </c>
      <c r="B30493" s="294" t="s">
        <v>3127</v>
      </c>
    </row>
    <row r="30494">
      <c r="A30494" s="441">
        <v>45942.53696356481</v>
      </c>
      <c r="B30494" s="294" t="s">
        <v>2264</v>
      </c>
    </row>
    <row r="30495">
      <c r="A30495" s="441">
        <v>45942.59917934028</v>
      </c>
      <c r="B30495" s="294" t="s">
        <v>13345</v>
      </c>
    </row>
    <row r="30496">
      <c r="A30496" s="441">
        <v>45942.59918377315</v>
      </c>
      <c r="B30496" s="294" t="s">
        <v>2260</v>
      </c>
    </row>
    <row r="30497">
      <c r="A30497" s="441">
        <v>45942.5991865625</v>
      </c>
      <c r="B30497" s="294" t="s">
        <v>2447</v>
      </c>
    </row>
    <row r="30498">
      <c r="A30498" s="441">
        <v>45942.59919070602</v>
      </c>
      <c r="B30498" s="294" t="s">
        <v>2262</v>
      </c>
    </row>
    <row r="30499">
      <c r="A30499" s="441">
        <v>45942.59919702546</v>
      </c>
      <c r="B30499" s="294" t="s">
        <v>2448</v>
      </c>
    </row>
    <row r="30500">
      <c r="A30500" s="441">
        <v>45942.59921399306</v>
      </c>
      <c r="B30500" s="294" t="s">
        <v>2264</v>
      </c>
    </row>
    <row r="30501">
      <c r="A30501" s="441">
        <v>45942.59969888889</v>
      </c>
      <c r="B30501" s="294" t="s">
        <v>13346</v>
      </c>
    </row>
    <row r="30502">
      <c r="A30502" s="441">
        <v>45942.599711574076</v>
      </c>
      <c r="B30502" s="294" t="s">
        <v>2450</v>
      </c>
    </row>
    <row r="30503">
      <c r="A30503" s="441">
        <v>45942.59971578704</v>
      </c>
      <c r="B30503" s="294" t="s">
        <v>2451</v>
      </c>
    </row>
    <row r="30504">
      <c r="A30504" s="441">
        <v>45942.59972550926</v>
      </c>
      <c r="B30504" s="294" t="s">
        <v>13347</v>
      </c>
    </row>
    <row r="30505">
      <c r="A30505" s="441">
        <v>45942.599743900464</v>
      </c>
      <c r="B30505" s="294" t="s">
        <v>2450</v>
      </c>
    </row>
    <row r="30506">
      <c r="A30506" s="441">
        <v>45942.599752187496</v>
      </c>
      <c r="B30506" s="294" t="s">
        <v>10102</v>
      </c>
    </row>
    <row r="30507">
      <c r="A30507" s="441">
        <v>45942.5997630787</v>
      </c>
      <c r="B30507" s="294" t="s">
        <v>13348</v>
      </c>
    </row>
    <row r="30508">
      <c r="A30508" s="441">
        <v>45942.60108565972</v>
      </c>
      <c r="B30508" s="294" t="s">
        <v>13349</v>
      </c>
    </row>
    <row r="30509">
      <c r="A30509" s="441">
        <v>45942.60109795139</v>
      </c>
      <c r="B30509" s="294" t="s">
        <v>2274</v>
      </c>
    </row>
    <row r="30510">
      <c r="A30510" s="441">
        <v>45942.60110986111</v>
      </c>
      <c r="B30510" s="294" t="s">
        <v>2450</v>
      </c>
    </row>
    <row r="30511">
      <c r="A30511" s="441">
        <v>45942.601113807876</v>
      </c>
      <c r="B30511" s="294" t="s">
        <v>2455</v>
      </c>
    </row>
    <row r="30512">
      <c r="A30512" s="441">
        <v>45942.60111834491</v>
      </c>
      <c r="B30512" s="294" t="s">
        <v>13350</v>
      </c>
    </row>
    <row r="30513">
      <c r="A30513" s="441">
        <v>45942.60112306713</v>
      </c>
      <c r="B30513" s="294" t="s">
        <v>13351</v>
      </c>
    </row>
    <row r="30514">
      <c r="A30514" s="441">
        <v>45942.60205108796</v>
      </c>
      <c r="B30514" s="294" t="s">
        <v>2342</v>
      </c>
    </row>
    <row r="30515">
      <c r="A30515" s="441">
        <v>45942.60208008102</v>
      </c>
      <c r="B30515" s="294" t="s">
        <v>13352</v>
      </c>
    </row>
    <row r="30516">
      <c r="A30516" s="441">
        <v>45942.60236457176</v>
      </c>
      <c r="B30516" s="294" t="s">
        <v>2280</v>
      </c>
    </row>
    <row r="30517">
      <c r="A30517" s="441">
        <v>45942.60237518519</v>
      </c>
      <c r="B30517" s="294" t="s">
        <v>2281</v>
      </c>
    </row>
    <row r="30518">
      <c r="A30518" s="441">
        <v>45942.60321559028</v>
      </c>
      <c r="B30518" s="294" t="s">
        <v>10102</v>
      </c>
    </row>
    <row r="30519">
      <c r="A30519" s="441">
        <v>45942.603221620375</v>
      </c>
      <c r="B30519" s="294" t="s">
        <v>2285</v>
      </c>
    </row>
    <row r="30520">
      <c r="A30520" s="441">
        <v>45942.60322712963</v>
      </c>
      <c r="B30520" s="294" t="s">
        <v>13353</v>
      </c>
    </row>
    <row r="30521">
      <c r="A30521" s="441">
        <v>45942.603239375</v>
      </c>
      <c r="B30521" s="294" t="s">
        <v>13354</v>
      </c>
    </row>
    <row r="30522">
      <c r="A30522" s="441">
        <v>45942.69790818287</v>
      </c>
      <c r="B30522" s="294" t="s">
        <v>13355</v>
      </c>
    </row>
    <row r="30523">
      <c r="A30523" s="441">
        <v>45942.69792133102</v>
      </c>
      <c r="B30523" s="294" t="s">
        <v>3101</v>
      </c>
    </row>
    <row r="30524">
      <c r="A30524" s="441">
        <v>45942.697934826385</v>
      </c>
      <c r="B30524" s="294" t="s">
        <v>13356</v>
      </c>
    </row>
    <row r="30525">
      <c r="A30525" s="441">
        <v>45942.69794465278</v>
      </c>
      <c r="B30525" s="294" t="s">
        <v>13357</v>
      </c>
    </row>
    <row r="30526">
      <c r="A30526" s="441">
        <v>45942.69795916667</v>
      </c>
      <c r="B30526" s="294" t="s">
        <v>3101</v>
      </c>
    </row>
    <row r="30527">
      <c r="A30527" s="441">
        <v>45942.69797226852</v>
      </c>
      <c r="B30527" s="294" t="s">
        <v>10102</v>
      </c>
    </row>
    <row r="30528">
      <c r="A30528" s="441">
        <v>45942.69798133102</v>
      </c>
      <c r="B30528" s="294" t="s">
        <v>13358</v>
      </c>
    </row>
    <row r="30529">
      <c r="A30529" s="441">
        <v>45942.698990000004</v>
      </c>
      <c r="B30529" s="294" t="s">
        <v>13359</v>
      </c>
    </row>
    <row r="30530">
      <c r="A30530" s="441">
        <v>45942.69899371528</v>
      </c>
      <c r="B30530" s="294" t="s">
        <v>2274</v>
      </c>
    </row>
    <row r="30531">
      <c r="A30531" s="441">
        <v>45942.6990012037</v>
      </c>
      <c r="B30531" s="294" t="s">
        <v>3101</v>
      </c>
    </row>
    <row r="30532">
      <c r="A30532" s="441">
        <v>45942.69901318287</v>
      </c>
      <c r="B30532" s="294" t="s">
        <v>3106</v>
      </c>
    </row>
    <row r="30533">
      <c r="A30533" s="441">
        <v>45942.69901668982</v>
      </c>
      <c r="B30533" s="294" t="s">
        <v>13350</v>
      </c>
    </row>
    <row r="30534">
      <c r="A30534" s="441">
        <v>45942.6990200463</v>
      </c>
      <c r="B30534" s="294" t="s">
        <v>13351</v>
      </c>
    </row>
    <row r="30535">
      <c r="A30535" s="441">
        <v>45942.699250254635</v>
      </c>
      <c r="B30535" s="294" t="s">
        <v>2278</v>
      </c>
    </row>
    <row r="30536">
      <c r="A30536" s="441">
        <v>45942.69926771991</v>
      </c>
      <c r="B30536" s="294" t="s">
        <v>13360</v>
      </c>
    </row>
    <row r="30537">
      <c r="A30537" s="441">
        <v>45942.699350509254</v>
      </c>
      <c r="B30537" s="294" t="s">
        <v>2280</v>
      </c>
    </row>
    <row r="30538">
      <c r="A30538" s="441">
        <v>45942.6993705787</v>
      </c>
      <c r="B30538" s="294" t="s">
        <v>2281</v>
      </c>
    </row>
    <row r="30539">
      <c r="A30539" s="441">
        <v>45942.69950638889</v>
      </c>
      <c r="B30539" s="294" t="s">
        <v>10102</v>
      </c>
    </row>
    <row r="30540">
      <c r="A30540" s="441">
        <v>45942.69951023148</v>
      </c>
      <c r="B30540" s="294" t="s">
        <v>2285</v>
      </c>
    </row>
    <row r="30541">
      <c r="A30541" s="441">
        <v>45942.69951484953</v>
      </c>
      <c r="B30541" s="294" t="s">
        <v>13361</v>
      </c>
    </row>
    <row r="30542">
      <c r="A30542" s="441">
        <v>45942.69952554398</v>
      </c>
      <c r="B30542" s="294" t="s">
        <v>13362</v>
      </c>
    </row>
    <row r="30543">
      <c r="A30543" s="441">
        <v>45942.75379511574</v>
      </c>
      <c r="B30543" s="294" t="s">
        <v>13363</v>
      </c>
    </row>
    <row r="30544">
      <c r="A30544" s="441">
        <v>45942.75381126157</v>
      </c>
      <c r="B30544" s="294" t="s">
        <v>2532</v>
      </c>
    </row>
    <row r="30545">
      <c r="A30545" s="441">
        <v>45942.75382952546</v>
      </c>
      <c r="B30545" s="294" t="s">
        <v>2533</v>
      </c>
    </row>
    <row r="30546">
      <c r="A30546" s="441">
        <v>45942.75384679398</v>
      </c>
      <c r="B30546" s="294" t="s">
        <v>13364</v>
      </c>
    </row>
    <row r="30547">
      <c r="A30547" s="441">
        <v>45942.75385719907</v>
      </c>
      <c r="B30547" s="294" t="s">
        <v>2532</v>
      </c>
    </row>
    <row r="30548">
      <c r="A30548" s="441">
        <v>45942.75386542824</v>
      </c>
      <c r="B30548" s="294" t="s">
        <v>10102</v>
      </c>
    </row>
    <row r="30549">
      <c r="A30549" s="441">
        <v>45942.753885972226</v>
      </c>
      <c r="B30549" s="294" t="s">
        <v>13365</v>
      </c>
    </row>
    <row r="30550">
      <c r="A30550" s="441">
        <v>45942.7552221875</v>
      </c>
      <c r="B30550" s="294" t="s">
        <v>13366</v>
      </c>
    </row>
    <row r="30551">
      <c r="A30551" s="441">
        <v>45942.75522832176</v>
      </c>
      <c r="B30551" s="294" t="s">
        <v>2274</v>
      </c>
    </row>
    <row r="30552">
      <c r="A30552" s="441">
        <v>45942.75523628472</v>
      </c>
      <c r="B30552" s="294" t="s">
        <v>2532</v>
      </c>
    </row>
    <row r="30553">
      <c r="A30553" s="441">
        <v>45942.755239375</v>
      </c>
      <c r="B30553" s="294" t="s">
        <v>2537</v>
      </c>
    </row>
    <row r="30554">
      <c r="A30554" s="441">
        <v>45942.75524246528</v>
      </c>
      <c r="B30554" s="294" t="s">
        <v>13350</v>
      </c>
    </row>
    <row r="30555">
      <c r="A30555" s="441">
        <v>45942.75524569444</v>
      </c>
      <c r="B30555" s="294" t="s">
        <v>13351</v>
      </c>
    </row>
    <row r="30556">
      <c r="A30556" s="441">
        <v>45942.755410682876</v>
      </c>
      <c r="B30556" s="294" t="s">
        <v>2278</v>
      </c>
    </row>
    <row r="30557">
      <c r="A30557" s="441">
        <v>45942.7554256713</v>
      </c>
      <c r="B30557" s="294" t="s">
        <v>13367</v>
      </c>
    </row>
    <row r="30558">
      <c r="A30558" s="441">
        <v>45942.75546609954</v>
      </c>
      <c r="B30558" s="294" t="s">
        <v>2280</v>
      </c>
    </row>
    <row r="30559">
      <c r="A30559" s="441">
        <v>45942.75548143519</v>
      </c>
      <c r="B30559" s="294" t="s">
        <v>2281</v>
      </c>
    </row>
    <row r="30560">
      <c r="A30560" s="441">
        <v>45942.75560560185</v>
      </c>
      <c r="B30560" s="294" t="s">
        <v>10102</v>
      </c>
    </row>
    <row r="30561">
      <c r="A30561" s="441">
        <v>45942.75560917824</v>
      </c>
      <c r="B30561" s="294" t="s">
        <v>2285</v>
      </c>
    </row>
    <row r="30562">
      <c r="A30562" s="441">
        <v>45942.75561439815</v>
      </c>
      <c r="B30562" s="294" t="s">
        <v>13368</v>
      </c>
    </row>
    <row r="30563">
      <c r="A30563" s="441">
        <v>45942.75563310186</v>
      </c>
      <c r="B30563" s="294" t="s">
        <v>13369</v>
      </c>
    </row>
    <row r="30564">
      <c r="A30564" s="441">
        <v>45942.75838452546</v>
      </c>
      <c r="B30564" s="294" t="s">
        <v>10116</v>
      </c>
    </row>
    <row r="30565">
      <c r="A30565" s="441">
        <v>45942.75839152778</v>
      </c>
      <c r="B30565" s="294" t="s">
        <v>10102</v>
      </c>
    </row>
    <row r="30566">
      <c r="A30566" s="441">
        <v>45942.7583950463</v>
      </c>
      <c r="B30566" s="294" t="s">
        <v>10117</v>
      </c>
    </row>
    <row r="30567">
      <c r="A30567" s="441">
        <v>45943.010555393514</v>
      </c>
      <c r="B30567" s="294" t="s">
        <v>13370</v>
      </c>
    </row>
    <row r="30568">
      <c r="A30568" s="441">
        <v>45943.01055986111</v>
      </c>
      <c r="B30568" s="294" t="s">
        <v>2260</v>
      </c>
    </row>
    <row r="30569">
      <c r="A30569" s="441">
        <v>45943.010567708334</v>
      </c>
      <c r="B30569" s="294" t="s">
        <v>2550</v>
      </c>
    </row>
    <row r="30570">
      <c r="A30570" s="441">
        <v>45943.01058314815</v>
      </c>
      <c r="B30570" s="294" t="s">
        <v>2262</v>
      </c>
    </row>
    <row r="30571">
      <c r="A30571" s="441">
        <v>45943.010595844906</v>
      </c>
      <c r="B30571" s="294" t="s">
        <v>12989</v>
      </c>
    </row>
    <row r="30572">
      <c r="A30572" s="441">
        <v>45943.01061003472</v>
      </c>
      <c r="B30572" s="294" t="s">
        <v>2264</v>
      </c>
    </row>
    <row r="30573">
      <c r="A30573" s="441">
        <v>45943.010792546294</v>
      </c>
      <c r="B30573" s="294" t="s">
        <v>13371</v>
      </c>
    </row>
    <row r="30574">
      <c r="A30574" s="441">
        <v>45943.01081236111</v>
      </c>
      <c r="B30574" s="294" t="s">
        <v>2553</v>
      </c>
    </row>
    <row r="30575">
      <c r="A30575" s="441">
        <v>45943.01081586805</v>
      </c>
      <c r="B30575" s="294" t="s">
        <v>2554</v>
      </c>
    </row>
    <row r="30576">
      <c r="A30576" s="441">
        <v>45943.01082689815</v>
      </c>
      <c r="B30576" s="294" t="s">
        <v>13372</v>
      </c>
    </row>
    <row r="30577">
      <c r="A30577" s="441">
        <v>45943.0108380787</v>
      </c>
      <c r="B30577" s="294" t="s">
        <v>2553</v>
      </c>
    </row>
    <row r="30578">
      <c r="A30578" s="441">
        <v>45943.010846481484</v>
      </c>
      <c r="B30578" s="294" t="s">
        <v>10102</v>
      </c>
    </row>
    <row r="30579">
      <c r="A30579" s="441">
        <v>45943.01086248843</v>
      </c>
      <c r="B30579" s="294" t="s">
        <v>13373</v>
      </c>
    </row>
    <row r="30580">
      <c r="A30580" s="441">
        <v>45943.01187076389</v>
      </c>
      <c r="B30580" s="294" t="s">
        <v>13374</v>
      </c>
    </row>
    <row r="30581">
      <c r="A30581" s="441">
        <v>45943.01187459491</v>
      </c>
      <c r="B30581" s="294" t="s">
        <v>2274</v>
      </c>
    </row>
    <row r="30582">
      <c r="A30582" s="441">
        <v>45943.0118835301</v>
      </c>
      <c r="B30582" s="294" t="s">
        <v>2553</v>
      </c>
    </row>
    <row r="30583">
      <c r="A30583" s="441">
        <v>45943.011887835644</v>
      </c>
      <c r="B30583" s="294" t="s">
        <v>2558</v>
      </c>
    </row>
    <row r="30584">
      <c r="A30584" s="441">
        <v>45943.011892395836</v>
      </c>
      <c r="B30584" s="294" t="s">
        <v>13350</v>
      </c>
    </row>
    <row r="30585">
      <c r="A30585" s="441">
        <v>45943.011897476856</v>
      </c>
      <c r="B30585" s="294" t="s">
        <v>13351</v>
      </c>
    </row>
    <row r="30586">
      <c r="A30586" s="441">
        <v>45943.0119725463</v>
      </c>
      <c r="B30586" s="294" t="s">
        <v>2278</v>
      </c>
    </row>
    <row r="30587">
      <c r="A30587" s="441">
        <v>45943.01199109954</v>
      </c>
      <c r="B30587" s="294" t="s">
        <v>13375</v>
      </c>
    </row>
    <row r="30588">
      <c r="A30588" s="441">
        <v>45943.012007916666</v>
      </c>
      <c r="B30588" s="294" t="s">
        <v>2280</v>
      </c>
    </row>
    <row r="30589">
      <c r="A30589" s="441">
        <v>45943.012018368056</v>
      </c>
      <c r="B30589" s="294" t="s">
        <v>2281</v>
      </c>
    </row>
    <row r="30590">
      <c r="A30590" s="441">
        <v>45943.01209747685</v>
      </c>
      <c r="B30590" s="294" t="s">
        <v>10102</v>
      </c>
    </row>
    <row r="30591">
      <c r="A30591" s="441">
        <v>45943.01210165509</v>
      </c>
      <c r="B30591" s="294" t="s">
        <v>2285</v>
      </c>
    </row>
    <row r="30592">
      <c r="A30592" s="441">
        <v>45943.012107118055</v>
      </c>
      <c r="B30592" s="294" t="s">
        <v>13376</v>
      </c>
    </row>
    <row r="30593">
      <c r="A30593" s="441">
        <v>45943.01211619213</v>
      </c>
      <c r="B30593" s="294" t="s">
        <v>13377</v>
      </c>
    </row>
    <row r="30594">
      <c r="A30594" s="441">
        <v>45943.25719365741</v>
      </c>
      <c r="B30594" s="294" t="s">
        <v>13378</v>
      </c>
    </row>
    <row r="30595">
      <c r="A30595" s="441">
        <v>45943.25741818287</v>
      </c>
      <c r="B30595" s="294" t="s">
        <v>10334</v>
      </c>
    </row>
    <row r="30596">
      <c r="A30596" s="441">
        <v>45943.30507621528</v>
      </c>
      <c r="B30596" s="294" t="s">
        <v>13379</v>
      </c>
    </row>
    <row r="30597">
      <c r="A30597" s="441">
        <v>45943.305081597224</v>
      </c>
      <c r="B30597" s="294" t="s">
        <v>2260</v>
      </c>
    </row>
    <row r="30598">
      <c r="A30598" s="441">
        <v>45943.3050849537</v>
      </c>
      <c r="B30598" s="294" t="s">
        <v>2963</v>
      </c>
    </row>
    <row r="30599">
      <c r="A30599" s="441">
        <v>45943.30510388889</v>
      </c>
      <c r="B30599" s="294" t="s">
        <v>2264</v>
      </c>
    </row>
    <row r="30600">
      <c r="A30600" s="441">
        <v>45943.33350033565</v>
      </c>
      <c r="B30600" s="294" t="s">
        <v>13380</v>
      </c>
    </row>
    <row r="30601">
      <c r="A30601" s="441">
        <v>45943.333509212964</v>
      </c>
      <c r="B30601" s="294" t="s">
        <v>2719</v>
      </c>
    </row>
    <row r="30602">
      <c r="A30602" s="441">
        <v>45943.333513564816</v>
      </c>
      <c r="B30602" s="294" t="s">
        <v>6192</v>
      </c>
    </row>
    <row r="30603">
      <c r="A30603" s="441">
        <v>45943.33353412037</v>
      </c>
      <c r="B30603" s="294" t="s">
        <v>13381</v>
      </c>
    </row>
    <row r="30604">
      <c r="A30604" s="441">
        <v>45943.333543472225</v>
      </c>
      <c r="B30604" s="294" t="s">
        <v>2719</v>
      </c>
    </row>
    <row r="30605">
      <c r="A30605" s="441">
        <v>45943.333564305554</v>
      </c>
      <c r="B30605" s="294" t="s">
        <v>10102</v>
      </c>
    </row>
    <row r="30606">
      <c r="A30606" s="441">
        <v>45943.333584988424</v>
      </c>
      <c r="B30606" s="294" t="s">
        <v>13382</v>
      </c>
    </row>
    <row r="30607">
      <c r="A30607" s="441">
        <v>45943.33446208334</v>
      </c>
      <c r="B30607" s="294" t="s">
        <v>13383</v>
      </c>
    </row>
    <row r="30608">
      <c r="A30608" s="441">
        <v>45943.33446604166</v>
      </c>
      <c r="B30608" s="294" t="s">
        <v>2274</v>
      </c>
    </row>
    <row r="30609">
      <c r="A30609" s="441">
        <v>45943.33447670139</v>
      </c>
      <c r="B30609" s="294" t="s">
        <v>2719</v>
      </c>
    </row>
    <row r="30610">
      <c r="A30610" s="441">
        <v>45943.33448123843</v>
      </c>
      <c r="B30610" s="294" t="s">
        <v>2725</v>
      </c>
    </row>
    <row r="30611">
      <c r="A30611" s="441">
        <v>45943.334495682866</v>
      </c>
      <c r="B30611" s="294" t="s">
        <v>13350</v>
      </c>
    </row>
    <row r="30612">
      <c r="A30612" s="441">
        <v>45943.33449945602</v>
      </c>
      <c r="B30612" s="294" t="s">
        <v>13351</v>
      </c>
    </row>
    <row r="30613">
      <c r="A30613" s="441">
        <v>45943.33462217593</v>
      </c>
      <c r="B30613" s="294" t="s">
        <v>2278</v>
      </c>
    </row>
    <row r="30614">
      <c r="A30614" s="441">
        <v>45943.33463909722</v>
      </c>
      <c r="B30614" s="294" t="s">
        <v>13384</v>
      </c>
    </row>
    <row r="30615">
      <c r="A30615" s="441">
        <v>45943.33467753472</v>
      </c>
      <c r="B30615" s="294" t="s">
        <v>2280</v>
      </c>
    </row>
    <row r="30616">
      <c r="A30616" s="441">
        <v>45943.33469525463</v>
      </c>
      <c r="B30616" s="294" t="s">
        <v>2281</v>
      </c>
    </row>
    <row r="30617">
      <c r="A30617" s="441">
        <v>45943.33482556713</v>
      </c>
      <c r="B30617" s="294" t="s">
        <v>10102</v>
      </c>
    </row>
    <row r="30618">
      <c r="A30618" s="441">
        <v>45943.33482881944</v>
      </c>
      <c r="B30618" s="294" t="s">
        <v>2285</v>
      </c>
    </row>
    <row r="30619">
      <c r="A30619" s="441">
        <v>45943.33483422454</v>
      </c>
      <c r="B30619" s="294" t="s">
        <v>13385</v>
      </c>
    </row>
    <row r="30620">
      <c r="A30620" s="441">
        <v>45943.3348427662</v>
      </c>
      <c r="B30620" s="294" t="s">
        <v>13386</v>
      </c>
    </row>
    <row r="30621">
      <c r="A30621" s="441">
        <v>45943.37508902777</v>
      </c>
      <c r="B30621" s="294" t="s">
        <v>2290</v>
      </c>
    </row>
    <row r="30622">
      <c r="A30622" s="441">
        <v>45943.37513523149</v>
      </c>
      <c r="B30622" s="294" t="s">
        <v>2291</v>
      </c>
    </row>
    <row r="30623">
      <c r="A30623" s="441">
        <v>45943.4983263426</v>
      </c>
      <c r="B30623" s="294" t="s">
        <v>13387</v>
      </c>
    </row>
    <row r="30624">
      <c r="A30624" s="441">
        <v>45943.49833850694</v>
      </c>
      <c r="B30624" s="294" t="s">
        <v>2306</v>
      </c>
    </row>
    <row r="30625">
      <c r="A30625" s="441">
        <v>45943.498343680556</v>
      </c>
      <c r="B30625" s="294" t="s">
        <v>2859</v>
      </c>
    </row>
    <row r="30626">
      <c r="A30626" s="441">
        <v>45943.498357951394</v>
      </c>
      <c r="B30626" s="294" t="s">
        <v>13388</v>
      </c>
    </row>
    <row r="30627">
      <c r="A30627" s="441">
        <v>45943.49836783565</v>
      </c>
      <c r="B30627" s="294" t="s">
        <v>2306</v>
      </c>
    </row>
    <row r="30628">
      <c r="A30628" s="441">
        <v>45943.49837592593</v>
      </c>
      <c r="B30628" s="294" t="s">
        <v>10102</v>
      </c>
    </row>
    <row r="30629">
      <c r="A30629" s="441">
        <v>45943.4983927662</v>
      </c>
      <c r="B30629" s="294" t="s">
        <v>13389</v>
      </c>
    </row>
    <row r="30630">
      <c r="A30630" s="441">
        <v>45943.49984583333</v>
      </c>
      <c r="B30630" s="294" t="s">
        <v>13390</v>
      </c>
    </row>
    <row r="30631">
      <c r="A30631" s="441">
        <v>45943.49985144676</v>
      </c>
      <c r="B30631" s="294" t="s">
        <v>2274</v>
      </c>
    </row>
    <row r="30632">
      <c r="A30632" s="441">
        <v>45943.49986326389</v>
      </c>
      <c r="B30632" s="294" t="s">
        <v>2306</v>
      </c>
    </row>
    <row r="30633">
      <c r="A30633" s="441">
        <v>45943.499868217594</v>
      </c>
      <c r="B30633" s="294" t="s">
        <v>2307</v>
      </c>
    </row>
    <row r="30634">
      <c r="A30634" s="441">
        <v>45943.499872824075</v>
      </c>
      <c r="B30634" s="294" t="s">
        <v>13350</v>
      </c>
    </row>
    <row r="30635">
      <c r="A30635" s="441">
        <v>45943.4998877662</v>
      </c>
      <c r="B30635" s="294" t="s">
        <v>13351</v>
      </c>
    </row>
    <row r="30636">
      <c r="A30636" s="441">
        <v>45943.500015729165</v>
      </c>
      <c r="B30636" s="294" t="s">
        <v>2374</v>
      </c>
    </row>
    <row r="30637">
      <c r="A30637" s="441">
        <v>45943.50003944444</v>
      </c>
      <c r="B30637" s="294" t="s">
        <v>13391</v>
      </c>
    </row>
    <row r="30638">
      <c r="A30638" s="441">
        <v>45943.50008327546</v>
      </c>
      <c r="B30638" s="294" t="s">
        <v>2280</v>
      </c>
    </row>
    <row r="30639">
      <c r="A30639" s="441">
        <v>45943.50009822917</v>
      </c>
      <c r="B30639" s="294" t="s">
        <v>2281</v>
      </c>
    </row>
    <row r="30640">
      <c r="A30640" s="441">
        <v>45943.500223634255</v>
      </c>
      <c r="B30640" s="294" t="s">
        <v>10102</v>
      </c>
    </row>
    <row r="30641">
      <c r="A30641" s="441">
        <v>45943.50022844908</v>
      </c>
      <c r="B30641" s="294" t="s">
        <v>2285</v>
      </c>
    </row>
    <row r="30642">
      <c r="A30642" s="441">
        <v>45943.500234583335</v>
      </c>
      <c r="B30642" s="294" t="s">
        <v>13392</v>
      </c>
    </row>
    <row r="30643">
      <c r="A30643" s="441">
        <v>45943.50024446759</v>
      </c>
      <c r="B30643" s="294" t="s">
        <v>13393</v>
      </c>
    </row>
    <row r="30644">
      <c r="A30644" s="441">
        <v>45943.75839592592</v>
      </c>
      <c r="B30644" s="294" t="s">
        <v>10116</v>
      </c>
    </row>
    <row r="30645">
      <c r="A30645" s="441">
        <v>45943.75841408565</v>
      </c>
      <c r="B30645" s="294" t="s">
        <v>10102</v>
      </c>
    </row>
    <row r="30646">
      <c r="A30646" s="441">
        <v>45943.75842342593</v>
      </c>
      <c r="B30646" s="294" t="s">
        <v>10117</v>
      </c>
    </row>
    <row r="30647">
      <c r="A30647" s="441">
        <v>45943.827240011575</v>
      </c>
      <c r="B30647" s="294" t="s">
        <v>13394</v>
      </c>
    </row>
    <row r="30648">
      <c r="A30648" s="441">
        <v>45943.82724640046</v>
      </c>
      <c r="B30648" s="294" t="s">
        <v>2260</v>
      </c>
    </row>
    <row r="30649">
      <c r="A30649" s="441">
        <v>45943.82725119213</v>
      </c>
      <c r="B30649" s="294" t="s">
        <v>2963</v>
      </c>
    </row>
    <row r="30650">
      <c r="A30650" s="441">
        <v>45943.82725711806</v>
      </c>
      <c r="B30650" s="294" t="s">
        <v>2262</v>
      </c>
    </row>
    <row r="30651">
      <c r="A30651" s="441">
        <v>45943.82727292824</v>
      </c>
      <c r="B30651" s="294" t="s">
        <v>10545</v>
      </c>
    </row>
    <row r="30652">
      <c r="A30652" s="441">
        <v>45943.82728666667</v>
      </c>
      <c r="B30652" s="294" t="s">
        <v>2264</v>
      </c>
    </row>
    <row r="30653">
      <c r="A30653" s="441">
        <v>45943.827735162035</v>
      </c>
      <c r="B30653" s="294" t="s">
        <v>13395</v>
      </c>
    </row>
    <row r="30654">
      <c r="A30654" s="441">
        <v>45943.827739872686</v>
      </c>
      <c r="B30654" s="294" t="s">
        <v>2260</v>
      </c>
    </row>
    <row r="30655">
      <c r="A30655" s="441">
        <v>45943.82774434028</v>
      </c>
      <c r="B30655" s="294" t="s">
        <v>2963</v>
      </c>
    </row>
    <row r="30656">
      <c r="A30656" s="441">
        <v>45943.82774896991</v>
      </c>
      <c r="B30656" s="294" t="s">
        <v>2264</v>
      </c>
    </row>
    <row r="30657">
      <c r="A30657" s="441">
        <v>45943.88558862268</v>
      </c>
      <c r="B30657" s="294" t="s">
        <v>13396</v>
      </c>
    </row>
    <row r="30658">
      <c r="A30658" s="441">
        <v>45943.88560688657</v>
      </c>
      <c r="B30658" s="294" t="s">
        <v>2372</v>
      </c>
    </row>
    <row r="30659">
      <c r="A30659" s="441">
        <v>45943.88562678241</v>
      </c>
      <c r="B30659" s="294" t="s">
        <v>2398</v>
      </c>
    </row>
    <row r="30660">
      <c r="A30660" s="441">
        <v>45943.88564916667</v>
      </c>
      <c r="B30660" s="294" t="s">
        <v>2399</v>
      </c>
    </row>
    <row r="30661">
      <c r="A30661" s="441">
        <v>45943.885662939814</v>
      </c>
      <c r="B30661" s="294" t="s">
        <v>2372</v>
      </c>
    </row>
    <row r="30662">
      <c r="A30662" s="441">
        <v>45943.885674097226</v>
      </c>
      <c r="B30662" s="294" t="s">
        <v>10102</v>
      </c>
    </row>
    <row r="30663">
      <c r="A30663" s="441">
        <v>45943.88569416667</v>
      </c>
      <c r="B30663" s="294" t="s">
        <v>13397</v>
      </c>
    </row>
    <row r="30664">
      <c r="A30664" s="441">
        <v>45943.88601828704</v>
      </c>
      <c r="B30664" s="294" t="s">
        <v>13398</v>
      </c>
    </row>
    <row r="30665">
      <c r="A30665" s="441">
        <v>45943.88602243055</v>
      </c>
      <c r="B30665" s="294" t="s">
        <v>2274</v>
      </c>
    </row>
    <row r="30666">
      <c r="A30666" s="441">
        <v>45943.88603086806</v>
      </c>
      <c r="B30666" s="294" t="s">
        <v>2372</v>
      </c>
    </row>
    <row r="30667">
      <c r="A30667" s="441">
        <v>45943.886036446755</v>
      </c>
      <c r="B30667" s="294" t="s">
        <v>2373</v>
      </c>
    </row>
    <row r="30668">
      <c r="A30668" s="441">
        <v>45943.88603978009</v>
      </c>
      <c r="B30668" s="294" t="s">
        <v>13350</v>
      </c>
    </row>
    <row r="30669">
      <c r="A30669" s="441">
        <v>45943.886046423606</v>
      </c>
      <c r="B30669" s="294" t="s">
        <v>13351</v>
      </c>
    </row>
    <row r="30670">
      <c r="A30670" s="441">
        <v>45943.88621136574</v>
      </c>
      <c r="B30670" s="294" t="s">
        <v>2374</v>
      </c>
    </row>
    <row r="30671">
      <c r="A30671" s="441">
        <v>45943.88623984954</v>
      </c>
      <c r="B30671" s="294" t="s">
        <v>13399</v>
      </c>
    </row>
    <row r="30672">
      <c r="A30672" s="441">
        <v>45943.88628585648</v>
      </c>
      <c r="B30672" s="294" t="s">
        <v>2280</v>
      </c>
    </row>
    <row r="30673">
      <c r="A30673" s="441">
        <v>45943.88630370371</v>
      </c>
      <c r="B30673" s="294" t="s">
        <v>2281</v>
      </c>
    </row>
    <row r="30674">
      <c r="A30674" s="441">
        <v>45943.88650460648</v>
      </c>
      <c r="B30674" s="294" t="s">
        <v>10102</v>
      </c>
    </row>
    <row r="30675">
      <c r="A30675" s="441">
        <v>45943.8865080324</v>
      </c>
      <c r="B30675" s="294" t="s">
        <v>2285</v>
      </c>
    </row>
    <row r="30676">
      <c r="A30676" s="441">
        <v>45943.88651484954</v>
      </c>
      <c r="B30676" s="294" t="s">
        <v>13400</v>
      </c>
    </row>
    <row r="30677">
      <c r="A30677" s="441">
        <v>45943.88652703704</v>
      </c>
      <c r="B30677" s="294" t="s">
        <v>13401</v>
      </c>
    </row>
    <row r="30678">
      <c r="A30678" s="441">
        <v>45943.92909443287</v>
      </c>
      <c r="B30678" s="294" t="s">
        <v>13402</v>
      </c>
    </row>
    <row r="30679">
      <c r="A30679" s="441">
        <v>45943.92910318287</v>
      </c>
      <c r="B30679" s="294" t="s">
        <v>2260</v>
      </c>
    </row>
    <row r="30680">
      <c r="A30680" s="441">
        <v>45943.92910630787</v>
      </c>
      <c r="B30680" s="294" t="s">
        <v>2593</v>
      </c>
    </row>
    <row r="30681">
      <c r="A30681" s="441">
        <v>45943.92912284722</v>
      </c>
      <c r="B30681" s="294" t="s">
        <v>2264</v>
      </c>
    </row>
    <row r="30682">
      <c r="A30682" s="441">
        <v>45943.96724190972</v>
      </c>
      <c r="B30682" s="294" t="s">
        <v>13403</v>
      </c>
    </row>
    <row r="30683">
      <c r="A30683" s="441">
        <v>45943.96725290509</v>
      </c>
      <c r="B30683" s="294" t="s">
        <v>2828</v>
      </c>
    </row>
    <row r="30684">
      <c r="A30684" s="441">
        <v>45943.96726604167</v>
      </c>
      <c r="B30684" s="294" t="s">
        <v>2565</v>
      </c>
    </row>
    <row r="30685">
      <c r="A30685" s="441">
        <v>45943.967275902774</v>
      </c>
      <c r="B30685" s="294" t="s">
        <v>13404</v>
      </c>
    </row>
    <row r="30686">
      <c r="A30686" s="441">
        <v>45943.96728590278</v>
      </c>
      <c r="B30686" s="294" t="s">
        <v>2828</v>
      </c>
    </row>
    <row r="30687">
      <c r="A30687" s="441">
        <v>45943.967296215276</v>
      </c>
      <c r="B30687" s="294" t="s">
        <v>10102</v>
      </c>
    </row>
    <row r="30688">
      <c r="A30688" s="441">
        <v>45943.967318344905</v>
      </c>
      <c r="B30688" s="294" t="s">
        <v>13405</v>
      </c>
    </row>
    <row r="30689">
      <c r="A30689" s="441">
        <v>45943.968550543985</v>
      </c>
      <c r="B30689" s="294" t="s">
        <v>13406</v>
      </c>
    </row>
    <row r="30690">
      <c r="A30690" s="441">
        <v>45943.968555115745</v>
      </c>
      <c r="B30690" s="294" t="s">
        <v>2274</v>
      </c>
    </row>
    <row r="30691">
      <c r="A30691" s="441">
        <v>45943.968571192134</v>
      </c>
      <c r="B30691" s="294" t="s">
        <v>2828</v>
      </c>
    </row>
    <row r="30692">
      <c r="A30692" s="441">
        <v>45943.96857603009</v>
      </c>
      <c r="B30692" s="294" t="s">
        <v>2832</v>
      </c>
    </row>
    <row r="30693">
      <c r="A30693" s="441">
        <v>45943.968580243054</v>
      </c>
      <c r="B30693" s="294" t="s">
        <v>13350</v>
      </c>
    </row>
    <row r="30694">
      <c r="A30694" s="441">
        <v>45943.968584131944</v>
      </c>
      <c r="B30694" s="294" t="s">
        <v>13351</v>
      </c>
    </row>
    <row r="30695">
      <c r="A30695" s="441">
        <v>45943.969194097226</v>
      </c>
      <c r="B30695" s="294" t="s">
        <v>2342</v>
      </c>
    </row>
    <row r="30696">
      <c r="A30696" s="441">
        <v>45943.96921364583</v>
      </c>
      <c r="B30696" s="294" t="s">
        <v>13407</v>
      </c>
    </row>
    <row r="30697">
      <c r="A30697" s="441">
        <v>45943.96933523148</v>
      </c>
      <c r="B30697" s="294" t="s">
        <v>2280</v>
      </c>
    </row>
    <row r="30698">
      <c r="A30698" s="441">
        <v>45943.969350775464</v>
      </c>
      <c r="B30698" s="294" t="s">
        <v>2281</v>
      </c>
    </row>
    <row r="30699">
      <c r="A30699" s="441">
        <v>45943.969784456014</v>
      </c>
      <c r="B30699" s="294" t="s">
        <v>10102</v>
      </c>
    </row>
    <row r="30700">
      <c r="A30700" s="441">
        <v>45943.96978858796</v>
      </c>
      <c r="B30700" s="294" t="s">
        <v>2285</v>
      </c>
    </row>
    <row r="30701">
      <c r="A30701" s="441">
        <v>45943.96979533565</v>
      </c>
      <c r="B30701" s="294" t="s">
        <v>13408</v>
      </c>
    </row>
    <row r="30702">
      <c r="A30702" s="441">
        <v>45943.96980561342</v>
      </c>
      <c r="B30702" s="294" t="s">
        <v>13409</v>
      </c>
    </row>
    <row r="30703">
      <c r="A30703" s="441">
        <v>45943.99623754629</v>
      </c>
      <c r="B30703" s="294" t="s">
        <v>13410</v>
      </c>
    </row>
    <row r="30704">
      <c r="A30704" s="441">
        <v>45943.99624436343</v>
      </c>
      <c r="B30704" s="294" t="s">
        <v>2260</v>
      </c>
    </row>
    <row r="30705">
      <c r="A30705" s="441">
        <v>45943.996248842595</v>
      </c>
      <c r="B30705" s="294" t="s">
        <v>13411</v>
      </c>
    </row>
    <row r="30706">
      <c r="A30706" s="441">
        <v>45943.996253460646</v>
      </c>
      <c r="B30706" s="294" t="s">
        <v>2264</v>
      </c>
    </row>
    <row r="30707">
      <c r="A30707" s="441">
        <v>45943.996332627314</v>
      </c>
      <c r="B30707" s="294" t="s">
        <v>13412</v>
      </c>
    </row>
    <row r="30708">
      <c r="A30708" s="441">
        <v>45943.99633703704</v>
      </c>
      <c r="B30708" s="294" t="s">
        <v>2260</v>
      </c>
    </row>
    <row r="30709">
      <c r="A30709" s="441">
        <v>45943.99634938657</v>
      </c>
      <c r="B30709" s="294" t="s">
        <v>13411</v>
      </c>
    </row>
    <row r="30710">
      <c r="A30710" s="441">
        <v>45943.99635340278</v>
      </c>
      <c r="B30710" s="294" t="s">
        <v>2262</v>
      </c>
    </row>
    <row r="30711">
      <c r="A30711" s="441">
        <v>45943.9963606713</v>
      </c>
      <c r="B30711" s="294" t="s">
        <v>13413</v>
      </c>
    </row>
    <row r="30712">
      <c r="A30712" s="441">
        <v>45943.9963899537</v>
      </c>
      <c r="B30712" s="294" t="s">
        <v>2264</v>
      </c>
    </row>
    <row r="30713">
      <c r="A30713" s="441">
        <v>45944.25719109953</v>
      </c>
      <c r="B30713" s="294" t="s">
        <v>13414</v>
      </c>
    </row>
    <row r="30714">
      <c r="A30714" s="441">
        <v>45944.25731402778</v>
      </c>
      <c r="B30714" s="294" t="s">
        <v>13415</v>
      </c>
    </row>
    <row r="30715">
      <c r="A30715" s="441">
        <v>45944.25732719907</v>
      </c>
      <c r="B30715" s="294" t="s">
        <v>10102</v>
      </c>
    </row>
    <row r="30716">
      <c r="A30716" s="441">
        <v>45944.34859253472</v>
      </c>
      <c r="B30716" s="294" t="s">
        <v>13416</v>
      </c>
    </row>
    <row r="30717">
      <c r="A30717" s="441">
        <v>45944.348597118056</v>
      </c>
      <c r="B30717" s="294" t="s">
        <v>2260</v>
      </c>
    </row>
    <row r="30718">
      <c r="A30718" s="441">
        <v>45944.34860087963</v>
      </c>
      <c r="B30718" s="294" t="s">
        <v>2414</v>
      </c>
    </row>
    <row r="30719">
      <c r="A30719" s="441">
        <v>45944.34862548611</v>
      </c>
      <c r="B30719" s="294" t="s">
        <v>2264</v>
      </c>
    </row>
    <row r="30720">
      <c r="A30720" s="441">
        <v>45944.34894931713</v>
      </c>
      <c r="B30720" s="294" t="s">
        <v>13417</v>
      </c>
    </row>
    <row r="30721">
      <c r="A30721" s="441">
        <v>45944.3489537037</v>
      </c>
      <c r="B30721" s="294" t="s">
        <v>2260</v>
      </c>
    </row>
    <row r="30722">
      <c r="A30722" s="441">
        <v>45944.348957650465</v>
      </c>
      <c r="B30722" s="294" t="s">
        <v>2414</v>
      </c>
    </row>
    <row r="30723">
      <c r="A30723" s="441">
        <v>45944.34896224537</v>
      </c>
      <c r="B30723" s="294" t="s">
        <v>2264</v>
      </c>
    </row>
    <row r="30724">
      <c r="A30724" s="441">
        <v>45944.34981565972</v>
      </c>
      <c r="B30724" s="294" t="s">
        <v>13418</v>
      </c>
    </row>
    <row r="30725">
      <c r="A30725" s="441">
        <v>45944.34981972222</v>
      </c>
      <c r="B30725" s="294" t="s">
        <v>2260</v>
      </c>
    </row>
    <row r="30726">
      <c r="A30726" s="441">
        <v>45944.349822812495</v>
      </c>
      <c r="B30726" s="294" t="s">
        <v>2414</v>
      </c>
    </row>
    <row r="30727">
      <c r="A30727" s="441">
        <v>45944.34982599537</v>
      </c>
      <c r="B30727" s="294" t="s">
        <v>2264</v>
      </c>
    </row>
    <row r="30728">
      <c r="A30728" s="441">
        <v>45944.350294386575</v>
      </c>
      <c r="B30728" s="294" t="s">
        <v>13419</v>
      </c>
    </row>
    <row r="30729">
      <c r="A30729" s="441">
        <v>45944.35029855324</v>
      </c>
      <c r="B30729" s="294" t="s">
        <v>2260</v>
      </c>
    </row>
    <row r="30730">
      <c r="A30730" s="441">
        <v>45944.35030237268</v>
      </c>
      <c r="B30730" s="294" t="s">
        <v>2963</v>
      </c>
    </row>
    <row r="30731">
      <c r="A30731" s="441">
        <v>45944.35030597222</v>
      </c>
      <c r="B30731" s="294" t="s">
        <v>2264</v>
      </c>
    </row>
    <row r="30732">
      <c r="A30732" s="441">
        <v>45944.35076686343</v>
      </c>
      <c r="B30732" s="294" t="s">
        <v>13420</v>
      </c>
    </row>
    <row r="30733">
      <c r="A30733" s="441">
        <v>45944.35077076389</v>
      </c>
      <c r="B30733" s="294" t="s">
        <v>2260</v>
      </c>
    </row>
    <row r="30734">
      <c r="A30734" s="441">
        <v>45944.35077428241</v>
      </c>
      <c r="B30734" s="294" t="s">
        <v>2963</v>
      </c>
    </row>
    <row r="30735">
      <c r="A30735" s="441">
        <v>45944.35077767361</v>
      </c>
      <c r="B30735" s="294" t="s">
        <v>2264</v>
      </c>
    </row>
    <row r="30736">
      <c r="A30736" s="441">
        <v>45944.35102827546</v>
      </c>
      <c r="B30736" s="294" t="s">
        <v>13421</v>
      </c>
    </row>
    <row r="30737">
      <c r="A30737" s="441">
        <v>45944.351031770835</v>
      </c>
      <c r="B30737" s="294" t="s">
        <v>2260</v>
      </c>
    </row>
    <row r="30738">
      <c r="A30738" s="441">
        <v>45944.35103527778</v>
      </c>
      <c r="B30738" s="294" t="s">
        <v>2963</v>
      </c>
    </row>
    <row r="30739">
      <c r="A30739" s="441">
        <v>45944.35104039352</v>
      </c>
      <c r="B30739" s="294" t="s">
        <v>2264</v>
      </c>
    </row>
    <row r="30740">
      <c r="A30740" s="441">
        <v>45944.35165247685</v>
      </c>
      <c r="B30740" s="294" t="s">
        <v>13422</v>
      </c>
    </row>
    <row r="30741">
      <c r="A30741" s="441">
        <v>45944.3516572338</v>
      </c>
      <c r="B30741" s="294" t="s">
        <v>2260</v>
      </c>
    </row>
    <row r="30742">
      <c r="A30742" s="441">
        <v>45944.351661493056</v>
      </c>
      <c r="B30742" s="294" t="s">
        <v>2963</v>
      </c>
    </row>
    <row r="30743">
      <c r="A30743" s="441">
        <v>45944.35166511574</v>
      </c>
      <c r="B30743" s="294" t="s">
        <v>2264</v>
      </c>
    </row>
    <row r="30744">
      <c r="A30744" s="441">
        <v>45944.37510908565</v>
      </c>
      <c r="B30744" s="294" t="s">
        <v>2290</v>
      </c>
    </row>
    <row r="30745">
      <c r="A30745" s="441">
        <v>45944.37533657407</v>
      </c>
      <c r="B30745" s="294" t="s">
        <v>3141</v>
      </c>
    </row>
    <row r="30746">
      <c r="A30746" s="441">
        <v>45944.375339652775</v>
      </c>
      <c r="B30746" s="294" t="s">
        <v>2658</v>
      </c>
    </row>
    <row r="30747">
      <c r="A30747" s="441">
        <v>45944.37544701389</v>
      </c>
      <c r="B30747" s="294" t="s">
        <v>2659</v>
      </c>
    </row>
    <row r="30748">
      <c r="A30748" s="441">
        <v>45944.375770439816</v>
      </c>
      <c r="B30748" s="294" t="s">
        <v>13423</v>
      </c>
    </row>
    <row r="30749">
      <c r="A30749" s="441">
        <v>45944.375816053245</v>
      </c>
      <c r="B30749" s="294" t="s">
        <v>13424</v>
      </c>
    </row>
    <row r="30750">
      <c r="A30750" s="441">
        <v>45944.375829004624</v>
      </c>
      <c r="B30750" s="294" t="s">
        <v>10102</v>
      </c>
    </row>
    <row r="30751">
      <c r="A30751" s="441">
        <v>45944.37583387732</v>
      </c>
      <c r="B30751" s="294" t="s">
        <v>10102</v>
      </c>
    </row>
    <row r="30752">
      <c r="A30752" s="441">
        <v>45944.46802457176</v>
      </c>
      <c r="B30752" s="294" t="s">
        <v>13425</v>
      </c>
    </row>
    <row r="30753">
      <c r="A30753" s="441">
        <v>45944.46804546296</v>
      </c>
      <c r="B30753" s="294" t="s">
        <v>2625</v>
      </c>
    </row>
    <row r="30754">
      <c r="A30754" s="441">
        <v>45944.468049953706</v>
      </c>
      <c r="B30754" s="294" t="s">
        <v>2398</v>
      </c>
    </row>
    <row r="30755">
      <c r="A30755" s="441">
        <v>45944.468071828705</v>
      </c>
      <c r="B30755" s="294" t="s">
        <v>2399</v>
      </c>
    </row>
    <row r="30756">
      <c r="A30756" s="441">
        <v>45944.46808045139</v>
      </c>
      <c r="B30756" s="294" t="s">
        <v>2625</v>
      </c>
    </row>
    <row r="30757">
      <c r="A30757" s="441">
        <v>45944.46808831018</v>
      </c>
      <c r="B30757" s="294" t="s">
        <v>10102</v>
      </c>
    </row>
    <row r="30758">
      <c r="A30758" s="441">
        <v>45944.46810375</v>
      </c>
      <c r="B30758" s="294" t="s">
        <v>13426</v>
      </c>
    </row>
    <row r="30759">
      <c r="A30759" s="441">
        <v>45944.468472002314</v>
      </c>
      <c r="B30759" s="294" t="s">
        <v>13427</v>
      </c>
    </row>
    <row r="30760">
      <c r="A30760" s="441">
        <v>45944.46847877315</v>
      </c>
      <c r="B30760" s="294" t="s">
        <v>2603</v>
      </c>
    </row>
    <row r="30761">
      <c r="A30761" s="441">
        <v>45944.46848247685</v>
      </c>
      <c r="B30761" s="294" t="s">
        <v>2398</v>
      </c>
    </row>
    <row r="30762">
      <c r="A30762" s="441">
        <v>45944.46849381944</v>
      </c>
      <c r="B30762" s="294" t="s">
        <v>2399</v>
      </c>
    </row>
    <row r="30763">
      <c r="A30763" s="441">
        <v>45944.46851975695</v>
      </c>
      <c r="B30763" s="294" t="s">
        <v>2603</v>
      </c>
    </row>
    <row r="30764">
      <c r="A30764" s="441">
        <v>45944.46852429398</v>
      </c>
      <c r="B30764" s="294" t="s">
        <v>10102</v>
      </c>
    </row>
    <row r="30765">
      <c r="A30765" s="441">
        <v>45944.468536319444</v>
      </c>
      <c r="B30765" s="294" t="s">
        <v>13428</v>
      </c>
    </row>
    <row r="30766">
      <c r="A30766" s="441">
        <v>45944.46893113426</v>
      </c>
      <c r="B30766" s="294" t="s">
        <v>13429</v>
      </c>
    </row>
    <row r="30767">
      <c r="A30767" s="441">
        <v>45944.46893427083</v>
      </c>
      <c r="B30767" s="294" t="s">
        <v>13430</v>
      </c>
    </row>
    <row r="30768">
      <c r="A30768" s="441">
        <v>45944.46893888889</v>
      </c>
      <c r="B30768" s="294" t="s">
        <v>2274</v>
      </c>
    </row>
    <row r="30769">
      <c r="A30769" s="441">
        <v>45944.4689406713</v>
      </c>
      <c r="B30769" s="294" t="s">
        <v>2426</v>
      </c>
    </row>
    <row r="30770">
      <c r="A30770" s="441">
        <v>45944.46894533565</v>
      </c>
      <c r="B30770" s="294" t="s">
        <v>2398</v>
      </c>
    </row>
    <row r="30771">
      <c r="A30771" s="441">
        <v>45944.46895027778</v>
      </c>
      <c r="B30771" s="294" t="s">
        <v>2625</v>
      </c>
    </row>
    <row r="30772">
      <c r="A30772" s="441">
        <v>45944.46895484954</v>
      </c>
      <c r="B30772" s="294" t="s">
        <v>2399</v>
      </c>
    </row>
    <row r="30773">
      <c r="A30773" s="441">
        <v>45944.46895513889</v>
      </c>
      <c r="B30773" s="294" t="s">
        <v>2628</v>
      </c>
    </row>
    <row r="30774">
      <c r="A30774" s="441">
        <v>45944.46896027778</v>
      </c>
      <c r="B30774" s="294" t="s">
        <v>13350</v>
      </c>
    </row>
    <row r="30775">
      <c r="A30775" s="441">
        <v>45944.46896353009</v>
      </c>
      <c r="B30775" s="294" t="s">
        <v>2426</v>
      </c>
    </row>
    <row r="30776">
      <c r="A30776" s="441">
        <v>45944.468971215276</v>
      </c>
      <c r="B30776" s="294" t="s">
        <v>13351</v>
      </c>
    </row>
    <row r="30777">
      <c r="A30777" s="441">
        <v>45944.46897216435</v>
      </c>
      <c r="B30777" s="294" t="s">
        <v>10102</v>
      </c>
    </row>
    <row r="30778">
      <c r="A30778" s="441">
        <v>45944.468983136576</v>
      </c>
      <c r="B30778" s="294" t="s">
        <v>13431</v>
      </c>
    </row>
    <row r="30779">
      <c r="A30779" s="441">
        <v>45944.469179629625</v>
      </c>
      <c r="B30779" s="294" t="s">
        <v>2342</v>
      </c>
    </row>
    <row r="30780">
      <c r="A30780" s="441">
        <v>45944.46919815972</v>
      </c>
      <c r="B30780" s="294" t="s">
        <v>13432</v>
      </c>
    </row>
    <row r="30781">
      <c r="A30781" s="441">
        <v>45944.46924045139</v>
      </c>
      <c r="B30781" s="294" t="s">
        <v>2280</v>
      </c>
    </row>
    <row r="30782">
      <c r="A30782" s="441">
        <v>45944.469251284725</v>
      </c>
      <c r="B30782" s="294" t="s">
        <v>2281</v>
      </c>
    </row>
    <row r="30783">
      <c r="A30783" s="441">
        <v>45944.4693616088</v>
      </c>
      <c r="B30783" s="294" t="s">
        <v>13433</v>
      </c>
    </row>
    <row r="30784">
      <c r="A30784" s="441">
        <v>45944.46936934028</v>
      </c>
      <c r="B30784" s="294" t="s">
        <v>2622</v>
      </c>
    </row>
    <row r="30785">
      <c r="A30785" s="441">
        <v>45944.46937306713</v>
      </c>
      <c r="B30785" s="294" t="s">
        <v>2398</v>
      </c>
    </row>
    <row r="30786">
      <c r="A30786" s="441">
        <v>45944.46938359954</v>
      </c>
      <c r="B30786" s="294" t="s">
        <v>2399</v>
      </c>
    </row>
    <row r="30787">
      <c r="A30787" s="441">
        <v>45944.4693909375</v>
      </c>
      <c r="B30787" s="294" t="s">
        <v>2622</v>
      </c>
    </row>
    <row r="30788">
      <c r="A30788" s="441">
        <v>45944.469397002315</v>
      </c>
      <c r="B30788" s="294" t="s">
        <v>10102</v>
      </c>
    </row>
    <row r="30789">
      <c r="A30789" s="441">
        <v>45944.46940862268</v>
      </c>
      <c r="B30789" s="294" t="s">
        <v>13434</v>
      </c>
    </row>
    <row r="30790">
      <c r="A30790" s="441">
        <v>45944.469461817134</v>
      </c>
      <c r="B30790" s="294" t="s">
        <v>4176</v>
      </c>
    </row>
    <row r="30791">
      <c r="A30791" s="441">
        <v>45944.46946934028</v>
      </c>
      <c r="B30791" s="294" t="s">
        <v>13435</v>
      </c>
    </row>
    <row r="30792">
      <c r="A30792" s="441">
        <v>45944.46954381945</v>
      </c>
      <c r="B30792" s="294" t="s">
        <v>13436</v>
      </c>
    </row>
    <row r="30793">
      <c r="A30793" s="441">
        <v>45944.469550625</v>
      </c>
      <c r="B30793" s="294" t="s">
        <v>2274</v>
      </c>
    </row>
    <row r="30794">
      <c r="A30794" s="441">
        <v>45944.46957652778</v>
      </c>
      <c r="B30794" s="294" t="s">
        <v>2426</v>
      </c>
    </row>
    <row r="30795">
      <c r="A30795" s="441">
        <v>45944.46958082176</v>
      </c>
      <c r="B30795" s="294" t="s">
        <v>2429</v>
      </c>
    </row>
    <row r="30796">
      <c r="A30796" s="441">
        <v>45944.46959458334</v>
      </c>
      <c r="B30796" s="294" t="s">
        <v>13350</v>
      </c>
    </row>
    <row r="30797">
      <c r="A30797" s="441">
        <v>45944.46959846065</v>
      </c>
      <c r="B30797" s="294" t="s">
        <v>13351</v>
      </c>
    </row>
    <row r="30798">
      <c r="A30798" s="441">
        <v>45944.469734259255</v>
      </c>
      <c r="B30798" s="294" t="s">
        <v>10208</v>
      </c>
    </row>
    <row r="30799">
      <c r="A30799" s="441">
        <v>45944.46974388889</v>
      </c>
      <c r="B30799" s="294" t="s">
        <v>10102</v>
      </c>
    </row>
    <row r="30800">
      <c r="A30800" s="441">
        <v>45944.469748310185</v>
      </c>
      <c r="B30800" s="294" t="s">
        <v>2285</v>
      </c>
    </row>
    <row r="30801">
      <c r="A30801" s="441">
        <v>45944.46975559028</v>
      </c>
      <c r="B30801" s="294" t="s">
        <v>13437</v>
      </c>
    </row>
    <row r="30802">
      <c r="A30802" s="441">
        <v>45944.469768668976</v>
      </c>
      <c r="B30802" s="294" t="s">
        <v>13438</v>
      </c>
    </row>
    <row r="30803">
      <c r="A30803" s="441">
        <v>45944.47005386574</v>
      </c>
      <c r="B30803" s="294" t="s">
        <v>2374</v>
      </c>
    </row>
    <row r="30804">
      <c r="A30804" s="441">
        <v>45944.470059618056</v>
      </c>
      <c r="B30804" s="294" t="s">
        <v>13439</v>
      </c>
    </row>
    <row r="30805">
      <c r="A30805" s="441">
        <v>45944.47006247685</v>
      </c>
      <c r="B30805" s="294" t="s">
        <v>2274</v>
      </c>
    </row>
    <row r="30806">
      <c r="A30806" s="441">
        <v>45944.4700733912</v>
      </c>
      <c r="B30806" s="294" t="s">
        <v>2603</v>
      </c>
    </row>
    <row r="30807">
      <c r="A30807" s="441">
        <v>45944.470075150464</v>
      </c>
      <c r="B30807" s="294" t="s">
        <v>13440</v>
      </c>
    </row>
    <row r="30808">
      <c r="A30808" s="441">
        <v>45944.47007633102</v>
      </c>
      <c r="B30808" s="294" t="s">
        <v>2615</v>
      </c>
    </row>
    <row r="30809">
      <c r="A30809" s="441">
        <v>45944.4700824537</v>
      </c>
      <c r="B30809" s="294" t="s">
        <v>13350</v>
      </c>
    </row>
    <row r="30810">
      <c r="A30810" s="441">
        <v>45944.470086608795</v>
      </c>
      <c r="B30810" s="294" t="s">
        <v>13351</v>
      </c>
    </row>
    <row r="30811">
      <c r="A30811" s="441">
        <v>45944.47009121528</v>
      </c>
      <c r="B30811" s="294" t="s">
        <v>13441</v>
      </c>
    </row>
    <row r="30812">
      <c r="A30812" s="441">
        <v>45944.47009555556</v>
      </c>
      <c r="B30812" s="294" t="s">
        <v>2274</v>
      </c>
    </row>
    <row r="30813">
      <c r="A30813" s="441">
        <v>45944.470103125</v>
      </c>
      <c r="B30813" s="294" t="s">
        <v>2622</v>
      </c>
    </row>
    <row r="30814">
      <c r="A30814" s="441">
        <v>45944.47010673611</v>
      </c>
      <c r="B30814" s="294" t="s">
        <v>2641</v>
      </c>
    </row>
    <row r="30815">
      <c r="A30815" s="441">
        <v>45944.47011040509</v>
      </c>
      <c r="B30815" s="294" t="s">
        <v>13350</v>
      </c>
    </row>
    <row r="30816">
      <c r="A30816" s="441">
        <v>45944.470113773146</v>
      </c>
      <c r="B30816" s="294" t="s">
        <v>13351</v>
      </c>
    </row>
    <row r="30817">
      <c r="A30817" s="441">
        <v>45944.47020429398</v>
      </c>
      <c r="B30817" s="294" t="s">
        <v>2280</v>
      </c>
    </row>
    <row r="30818">
      <c r="A30818" s="441">
        <v>45944.47021540509</v>
      </c>
      <c r="B30818" s="294" t="s">
        <v>2281</v>
      </c>
    </row>
    <row r="30819">
      <c r="A30819" s="441">
        <v>45944.470258773144</v>
      </c>
      <c r="B30819" s="294" t="s">
        <v>2342</v>
      </c>
    </row>
    <row r="30820">
      <c r="A30820" s="441">
        <v>45944.47027259259</v>
      </c>
      <c r="B30820" s="294" t="s">
        <v>13442</v>
      </c>
    </row>
    <row r="30821">
      <c r="A30821" s="441">
        <v>45944.47032334491</v>
      </c>
      <c r="B30821" s="294" t="s">
        <v>2280</v>
      </c>
    </row>
    <row r="30822">
      <c r="A30822" s="441">
        <v>45944.47033013889</v>
      </c>
      <c r="B30822" s="294" t="s">
        <v>2281</v>
      </c>
    </row>
    <row r="30823">
      <c r="A30823" s="441">
        <v>45944.47041618056</v>
      </c>
      <c r="B30823" s="294" t="s">
        <v>2342</v>
      </c>
    </row>
    <row r="30824">
      <c r="A30824" s="441">
        <v>45944.47043266204</v>
      </c>
      <c r="B30824" s="294" t="s">
        <v>13443</v>
      </c>
    </row>
    <row r="30825">
      <c r="A30825" s="441">
        <v>45944.470466099534</v>
      </c>
      <c r="B30825" s="294" t="s">
        <v>2767</v>
      </c>
    </row>
    <row r="30826">
      <c r="A30826" s="441">
        <v>45944.47047702546</v>
      </c>
      <c r="B30826" s="294" t="s">
        <v>13444</v>
      </c>
    </row>
    <row r="30827">
      <c r="A30827" s="441">
        <v>45944.47048949074</v>
      </c>
      <c r="B30827" s="294" t="s">
        <v>2280</v>
      </c>
    </row>
    <row r="30828">
      <c r="A30828" s="441">
        <v>45944.47049707176</v>
      </c>
      <c r="B30828" s="294" t="s">
        <v>2281</v>
      </c>
    </row>
    <row r="30829">
      <c r="A30829" s="441">
        <v>45944.47066006945</v>
      </c>
      <c r="B30829" s="294" t="s">
        <v>2431</v>
      </c>
    </row>
    <row r="30830">
      <c r="A30830" s="441">
        <v>45944.470666712965</v>
      </c>
      <c r="B30830" s="294" t="s">
        <v>13445</v>
      </c>
    </row>
    <row r="30831">
      <c r="A30831" s="441">
        <v>45944.47067925926</v>
      </c>
      <c r="B30831" s="294" t="s">
        <v>3177</v>
      </c>
    </row>
    <row r="30832">
      <c r="A30832" s="441">
        <v>45944.47068438657</v>
      </c>
      <c r="B30832" s="294" t="s">
        <v>13446</v>
      </c>
    </row>
    <row r="30833">
      <c r="A30833" s="441">
        <v>45944.470685625</v>
      </c>
      <c r="B30833" s="294" t="s">
        <v>13447</v>
      </c>
    </row>
    <row r="30834">
      <c r="A30834" s="441">
        <v>45944.470789363426</v>
      </c>
      <c r="B30834" s="294" t="s">
        <v>13448</v>
      </c>
    </row>
    <row r="30835">
      <c r="A30835" s="441">
        <v>45944.47079403936</v>
      </c>
      <c r="B30835" s="294" t="s">
        <v>10208</v>
      </c>
    </row>
    <row r="30836">
      <c r="A30836" s="441">
        <v>45944.47079923611</v>
      </c>
      <c r="B30836" s="294" t="s">
        <v>10102</v>
      </c>
    </row>
    <row r="30837">
      <c r="A30837" s="441">
        <v>45944.47080222222</v>
      </c>
      <c r="B30837" s="294" t="s">
        <v>2285</v>
      </c>
    </row>
    <row r="30838">
      <c r="A30838" s="441">
        <v>45944.470816747686</v>
      </c>
      <c r="B30838" s="294" t="s">
        <v>13449</v>
      </c>
    </row>
    <row r="30839">
      <c r="A30839" s="441">
        <v>45944.47082849537</v>
      </c>
      <c r="B30839" s="294" t="s">
        <v>13450</v>
      </c>
    </row>
    <row r="30840">
      <c r="A30840" s="441">
        <v>45944.47083135416</v>
      </c>
      <c r="B30840" s="294" t="s">
        <v>13451</v>
      </c>
    </row>
    <row r="30841">
      <c r="A30841" s="441">
        <v>45944.47095829861</v>
      </c>
      <c r="B30841" s="294" t="s">
        <v>13452</v>
      </c>
    </row>
    <row r="30842">
      <c r="A30842" s="441">
        <v>45944.470964050925</v>
      </c>
      <c r="B30842" s="294" t="s">
        <v>10208</v>
      </c>
    </row>
    <row r="30843">
      <c r="A30843" s="441">
        <v>45944.47097086806</v>
      </c>
      <c r="B30843" s="294" t="s">
        <v>10102</v>
      </c>
    </row>
    <row r="30844">
      <c r="A30844" s="441">
        <v>45944.4709741088</v>
      </c>
      <c r="B30844" s="294" t="s">
        <v>2285</v>
      </c>
    </row>
    <row r="30845">
      <c r="A30845" s="441">
        <v>45944.47097865741</v>
      </c>
      <c r="B30845" s="294" t="s">
        <v>13453</v>
      </c>
    </row>
    <row r="30846">
      <c r="A30846" s="441">
        <v>45944.47098913194</v>
      </c>
      <c r="B30846" s="294" t="s">
        <v>13454</v>
      </c>
    </row>
    <row r="30847">
      <c r="A30847" s="441">
        <v>45944.47099270833</v>
      </c>
      <c r="B30847" s="294" t="s">
        <v>13455</v>
      </c>
    </row>
    <row r="30848">
      <c r="A30848" s="441">
        <v>45944.47099773148</v>
      </c>
      <c r="B30848" s="294" t="s">
        <v>13456</v>
      </c>
    </row>
    <row r="30849">
      <c r="A30849" s="441">
        <v>45944.47101167824</v>
      </c>
      <c r="B30849" s="294" t="s">
        <v>13457</v>
      </c>
    </row>
    <row r="30850">
      <c r="A30850" s="441">
        <v>45944.471013055554</v>
      </c>
      <c r="B30850" s="294" t="s">
        <v>13458</v>
      </c>
    </row>
    <row r="30851">
      <c r="A30851" s="441">
        <v>45944.471018055556</v>
      </c>
      <c r="B30851" s="294" t="s">
        <v>13459</v>
      </c>
    </row>
    <row r="30852">
      <c r="A30852" s="441">
        <v>45944.47102193287</v>
      </c>
      <c r="B30852" s="294" t="s">
        <v>7088</v>
      </c>
    </row>
    <row r="30853">
      <c r="A30853" s="441">
        <v>45944.47103263889</v>
      </c>
      <c r="B30853" s="294" t="s">
        <v>13460</v>
      </c>
    </row>
    <row r="30854">
      <c r="A30854" s="441">
        <v>45944.471045185186</v>
      </c>
      <c r="B30854" s="294" t="s">
        <v>13461</v>
      </c>
    </row>
    <row r="30855">
      <c r="A30855" s="441">
        <v>45944.47105287037</v>
      </c>
      <c r="B30855" s="294" t="s">
        <v>5149</v>
      </c>
    </row>
    <row r="30856">
      <c r="A30856" s="441">
        <v>45944.47105636574</v>
      </c>
      <c r="B30856" s="294" t="s">
        <v>7034</v>
      </c>
    </row>
    <row r="30857">
      <c r="A30857" s="441">
        <v>45944.47106144676</v>
      </c>
      <c r="B30857" s="294" t="s">
        <v>13462</v>
      </c>
    </row>
    <row r="30858">
      <c r="A30858" s="441">
        <v>45944.47107422454</v>
      </c>
      <c r="B30858" s="294" t="s">
        <v>13463</v>
      </c>
    </row>
    <row r="30859">
      <c r="A30859" s="441">
        <v>45944.471079560186</v>
      </c>
      <c r="B30859" s="294" t="s">
        <v>13464</v>
      </c>
    </row>
    <row r="30860">
      <c r="A30860" s="441">
        <v>45944.47108274305</v>
      </c>
      <c r="B30860" s="294" t="s">
        <v>7036</v>
      </c>
    </row>
    <row r="30861">
      <c r="A30861" s="441">
        <v>45944.47108883102</v>
      </c>
      <c r="B30861" s="294" t="s">
        <v>13465</v>
      </c>
    </row>
    <row r="30862">
      <c r="A30862" s="441">
        <v>45944.471106412035</v>
      </c>
      <c r="B30862" s="294" t="s">
        <v>13466</v>
      </c>
    </row>
    <row r="30863">
      <c r="A30863" s="441">
        <v>45944.4711150463</v>
      </c>
      <c r="B30863" s="294" t="s">
        <v>13467</v>
      </c>
    </row>
    <row r="30864">
      <c r="A30864" s="441">
        <v>45944.471119988426</v>
      </c>
      <c r="B30864" s="294" t="s">
        <v>7035</v>
      </c>
    </row>
    <row r="30865">
      <c r="A30865" s="441">
        <v>45944.471123842595</v>
      </c>
      <c r="B30865" s="294" t="s">
        <v>7037</v>
      </c>
    </row>
    <row r="30866">
      <c r="A30866" s="441">
        <v>45944.47121546297</v>
      </c>
      <c r="B30866" s="294" t="s">
        <v>13468</v>
      </c>
    </row>
    <row r="30867">
      <c r="A30867" s="441">
        <v>45944.47122291666</v>
      </c>
      <c r="B30867" s="294" t="s">
        <v>10208</v>
      </c>
    </row>
    <row r="30868">
      <c r="A30868" s="441">
        <v>45944.47123193287</v>
      </c>
      <c r="B30868" s="294" t="s">
        <v>10102</v>
      </c>
    </row>
    <row r="30869">
      <c r="A30869" s="441">
        <v>45944.47123840278</v>
      </c>
      <c r="B30869" s="294" t="s">
        <v>2285</v>
      </c>
    </row>
    <row r="30870">
      <c r="A30870" s="441">
        <v>45944.47123616898</v>
      </c>
      <c r="B30870" s="294" t="s">
        <v>13435</v>
      </c>
    </row>
    <row r="30871">
      <c r="A30871" s="441">
        <v>45944.47124346065</v>
      </c>
      <c r="B30871" s="294" t="s">
        <v>13469</v>
      </c>
    </row>
    <row r="30872">
      <c r="A30872" s="441">
        <v>45944.47125594907</v>
      </c>
      <c r="B30872" s="294" t="s">
        <v>13470</v>
      </c>
    </row>
    <row r="30873">
      <c r="A30873" s="441">
        <v>45944.4712983912</v>
      </c>
      <c r="B30873" s="294" t="s">
        <v>13471</v>
      </c>
    </row>
    <row r="30874">
      <c r="A30874" s="441">
        <v>45944.47137828704</v>
      </c>
      <c r="B30874" s="294" t="s">
        <v>13445</v>
      </c>
    </row>
    <row r="30875">
      <c r="A30875" s="441">
        <v>45944.47144657407</v>
      </c>
      <c r="B30875" s="294" t="s">
        <v>13472</v>
      </c>
    </row>
    <row r="30876">
      <c r="A30876" s="441">
        <v>45944.47149251157</v>
      </c>
      <c r="B30876" s="294" t="s">
        <v>13473</v>
      </c>
    </row>
    <row r="30877">
      <c r="A30877" s="441">
        <v>45944.471590381945</v>
      </c>
      <c r="B30877" s="294" t="s">
        <v>13468</v>
      </c>
    </row>
    <row r="30878">
      <c r="A30878" s="441">
        <v>45944.471616435185</v>
      </c>
      <c r="B30878" s="294" t="s">
        <v>13444</v>
      </c>
    </row>
    <row r="30879">
      <c r="A30879" s="441">
        <v>45944.47170538195</v>
      </c>
      <c r="B30879" s="294" t="s">
        <v>13474</v>
      </c>
    </row>
    <row r="30880">
      <c r="A30880" s="441">
        <v>45944.471753819445</v>
      </c>
      <c r="B30880" s="294" t="s">
        <v>13475</v>
      </c>
    </row>
    <row r="30881">
      <c r="A30881" s="441">
        <v>45944.4718693287</v>
      </c>
      <c r="B30881" s="294" t="s">
        <v>13448</v>
      </c>
    </row>
    <row r="30882">
      <c r="A30882" s="441">
        <v>45944.47192303241</v>
      </c>
      <c r="B30882" s="294" t="s">
        <v>13446</v>
      </c>
    </row>
    <row r="30883">
      <c r="A30883" s="441">
        <v>45944.47199996527</v>
      </c>
      <c r="B30883" s="294" t="s">
        <v>13476</v>
      </c>
    </row>
    <row r="30884">
      <c r="A30884" s="441">
        <v>45944.47204547454</v>
      </c>
      <c r="B30884" s="294" t="s">
        <v>13477</v>
      </c>
    </row>
    <row r="30885">
      <c r="A30885" s="441">
        <v>45944.47213012732</v>
      </c>
      <c r="B30885" s="294" t="s">
        <v>13452</v>
      </c>
    </row>
    <row r="30886">
      <c r="A30886" s="441">
        <v>45944.47823898148</v>
      </c>
      <c r="B30886" s="294" t="s">
        <v>13478</v>
      </c>
    </row>
    <row r="30887">
      <c r="A30887" s="441">
        <v>45944.4782508912</v>
      </c>
      <c r="B30887" s="294" t="s">
        <v>6311</v>
      </c>
    </row>
    <row r="30888">
      <c r="A30888" s="441">
        <v>45944.47826653935</v>
      </c>
      <c r="B30888" s="294" t="s">
        <v>2398</v>
      </c>
    </row>
    <row r="30889">
      <c r="A30889" s="441">
        <v>45944.47827811343</v>
      </c>
      <c r="B30889" s="294" t="s">
        <v>2399</v>
      </c>
    </row>
    <row r="30890">
      <c r="A30890" s="441">
        <v>45944.478288819446</v>
      </c>
      <c r="B30890" s="294" t="s">
        <v>6311</v>
      </c>
    </row>
    <row r="30891">
      <c r="A30891" s="441">
        <v>45944.4782980787</v>
      </c>
      <c r="B30891" s="294" t="s">
        <v>10102</v>
      </c>
    </row>
    <row r="30892">
      <c r="A30892" s="441">
        <v>45944.47831709491</v>
      </c>
      <c r="B30892" s="294" t="s">
        <v>13479</v>
      </c>
    </row>
    <row r="30893">
      <c r="A30893" s="441">
        <v>45944.47979541667</v>
      </c>
      <c r="B30893" s="294" t="s">
        <v>13480</v>
      </c>
    </row>
    <row r="30894">
      <c r="A30894" s="441">
        <v>45944.47979848379</v>
      </c>
      <c r="B30894" s="294" t="s">
        <v>2274</v>
      </c>
    </row>
    <row r="30895">
      <c r="A30895" s="441">
        <v>45944.47980630787</v>
      </c>
      <c r="B30895" s="294" t="s">
        <v>6311</v>
      </c>
    </row>
    <row r="30896">
      <c r="A30896" s="441">
        <v>45944.47980931713</v>
      </c>
      <c r="B30896" s="294" t="s">
        <v>6314</v>
      </c>
    </row>
    <row r="30897">
      <c r="A30897" s="441">
        <v>45944.47981226852</v>
      </c>
      <c r="B30897" s="294" t="s">
        <v>13350</v>
      </c>
    </row>
    <row r="30898">
      <c r="A30898" s="441">
        <v>45944.47981611111</v>
      </c>
      <c r="B30898" s="294" t="s">
        <v>13351</v>
      </c>
    </row>
    <row r="30899">
      <c r="A30899" s="441">
        <v>45944.47992027778</v>
      </c>
      <c r="B30899" s="294" t="s">
        <v>2342</v>
      </c>
    </row>
    <row r="30900">
      <c r="A30900" s="441">
        <v>45944.47994959491</v>
      </c>
      <c r="B30900" s="294" t="s">
        <v>13481</v>
      </c>
    </row>
    <row r="30901">
      <c r="A30901" s="441">
        <v>45944.47998668981</v>
      </c>
      <c r="B30901" s="294" t="s">
        <v>2280</v>
      </c>
    </row>
    <row r="30902">
      <c r="A30902" s="441">
        <v>45944.47999394676</v>
      </c>
      <c r="B30902" s="294" t="s">
        <v>2281</v>
      </c>
    </row>
    <row r="30903">
      <c r="A30903" s="441">
        <v>45944.480095625</v>
      </c>
      <c r="B30903" s="294" t="s">
        <v>13482</v>
      </c>
    </row>
    <row r="30904">
      <c r="A30904" s="441">
        <v>45944.48010018519</v>
      </c>
      <c r="B30904" s="294" t="s">
        <v>13483</v>
      </c>
    </row>
    <row r="30905">
      <c r="A30905" s="441">
        <v>45944.48025604167</v>
      </c>
      <c r="B30905" s="294" t="s">
        <v>10208</v>
      </c>
    </row>
    <row r="30906">
      <c r="A30906" s="441">
        <v>45944.48026221065</v>
      </c>
      <c r="B30906" s="294" t="s">
        <v>10102</v>
      </c>
    </row>
    <row r="30907">
      <c r="A30907" s="441">
        <v>45944.48026527777</v>
      </c>
      <c r="B30907" s="294" t="s">
        <v>2285</v>
      </c>
    </row>
    <row r="30908">
      <c r="A30908" s="441">
        <v>45944.48027005787</v>
      </c>
      <c r="B30908" s="294" t="s">
        <v>13484</v>
      </c>
    </row>
    <row r="30909">
      <c r="A30909" s="441">
        <v>45944.48028488426</v>
      </c>
      <c r="B30909" s="294" t="s">
        <v>13485</v>
      </c>
    </row>
    <row r="30910">
      <c r="A30910" s="441">
        <v>45944.48998751157</v>
      </c>
      <c r="B30910" s="294" t="s">
        <v>13486</v>
      </c>
    </row>
    <row r="30911">
      <c r="A30911" s="441">
        <v>45944.48999195602</v>
      </c>
      <c r="B30911" s="294" t="s">
        <v>2260</v>
      </c>
    </row>
    <row r="30912">
      <c r="A30912" s="441">
        <v>45944.48999637731</v>
      </c>
      <c r="B30912" s="294" t="s">
        <v>2963</v>
      </c>
    </row>
    <row r="30913">
      <c r="A30913" s="441">
        <v>45944.49001552083</v>
      </c>
      <c r="B30913" s="294" t="s">
        <v>2264</v>
      </c>
    </row>
    <row r="30914">
      <c r="A30914" s="441">
        <v>45944.492498125</v>
      </c>
      <c r="B30914" s="294" t="s">
        <v>13487</v>
      </c>
    </row>
    <row r="30915">
      <c r="A30915" s="441">
        <v>45944.49250836806</v>
      </c>
      <c r="B30915" s="294" t="s">
        <v>3461</v>
      </c>
    </row>
    <row r="30916">
      <c r="A30916" s="441">
        <v>45944.492513125</v>
      </c>
      <c r="B30916" s="294" t="s">
        <v>2398</v>
      </c>
    </row>
    <row r="30917">
      <c r="A30917" s="441">
        <v>45944.492520659725</v>
      </c>
      <c r="B30917" s="294" t="s">
        <v>2399</v>
      </c>
    </row>
    <row r="30918">
      <c r="A30918" s="441">
        <v>45944.49253094908</v>
      </c>
      <c r="B30918" s="294" t="s">
        <v>3461</v>
      </c>
    </row>
    <row r="30919">
      <c r="A30919" s="441">
        <v>45944.492548078706</v>
      </c>
      <c r="B30919" s="294" t="s">
        <v>10102</v>
      </c>
    </row>
    <row r="30920">
      <c r="A30920" s="441">
        <v>45944.49256292824</v>
      </c>
      <c r="B30920" s="294" t="s">
        <v>13488</v>
      </c>
    </row>
    <row r="30921">
      <c r="A30921" s="441">
        <v>45944.49283851852</v>
      </c>
      <c r="B30921" s="294" t="s">
        <v>13489</v>
      </c>
    </row>
    <row r="30922">
      <c r="A30922" s="441">
        <v>45944.49284344907</v>
      </c>
      <c r="B30922" s="294" t="s">
        <v>2274</v>
      </c>
    </row>
    <row r="30923">
      <c r="A30923" s="441">
        <v>45944.492850532406</v>
      </c>
      <c r="B30923" s="294" t="s">
        <v>3461</v>
      </c>
    </row>
    <row r="30924">
      <c r="A30924" s="441">
        <v>45944.49285390046</v>
      </c>
      <c r="B30924" s="294" t="s">
        <v>3466</v>
      </c>
    </row>
    <row r="30925">
      <c r="A30925" s="441">
        <v>45944.49285782407</v>
      </c>
      <c r="B30925" s="294" t="s">
        <v>13350</v>
      </c>
    </row>
    <row r="30926">
      <c r="A30926" s="441">
        <v>45944.492860983795</v>
      </c>
      <c r="B30926" s="294" t="s">
        <v>13351</v>
      </c>
    </row>
    <row r="30927">
      <c r="A30927" s="441">
        <v>45944.492981469906</v>
      </c>
      <c r="B30927" s="294" t="s">
        <v>13490</v>
      </c>
    </row>
    <row r="30928">
      <c r="A30928" s="441">
        <v>45944.49298930555</v>
      </c>
      <c r="B30928" s="294" t="s">
        <v>2515</v>
      </c>
    </row>
    <row r="30929">
      <c r="A30929" s="441">
        <v>45944.49299554398</v>
      </c>
      <c r="B30929" s="294" t="s">
        <v>2398</v>
      </c>
    </row>
    <row r="30930">
      <c r="A30930" s="441">
        <v>45944.493007384255</v>
      </c>
      <c r="B30930" s="294" t="s">
        <v>2399</v>
      </c>
    </row>
    <row r="30931">
      <c r="A30931" s="441">
        <v>45944.49301614583</v>
      </c>
      <c r="B30931" s="294" t="s">
        <v>2515</v>
      </c>
    </row>
    <row r="30932">
      <c r="A30932" s="441">
        <v>45944.4930221875</v>
      </c>
      <c r="B30932" s="294" t="s">
        <v>10102</v>
      </c>
    </row>
    <row r="30933">
      <c r="A30933" s="441">
        <v>45944.49304114583</v>
      </c>
      <c r="B30933" s="294" t="s">
        <v>13491</v>
      </c>
    </row>
    <row r="30934">
      <c r="A30934" s="441">
        <v>45944.4933952662</v>
      </c>
      <c r="B30934" s="294" t="s">
        <v>2342</v>
      </c>
    </row>
    <row r="30935">
      <c r="A30935" s="441">
        <v>45944.49340944445</v>
      </c>
      <c r="B30935" s="294" t="s">
        <v>13492</v>
      </c>
    </row>
    <row r="30936">
      <c r="A30936" s="441">
        <v>45944.493456076394</v>
      </c>
      <c r="B30936" s="294" t="s">
        <v>2280</v>
      </c>
    </row>
    <row r="30937">
      <c r="A30937" s="441">
        <v>45944.49346445602</v>
      </c>
      <c r="B30937" s="294" t="s">
        <v>2281</v>
      </c>
    </row>
    <row r="30938">
      <c r="A30938" s="441">
        <v>45944.493681203705</v>
      </c>
      <c r="B30938" s="294" t="s">
        <v>8843</v>
      </c>
    </row>
    <row r="30939">
      <c r="A30939" s="441">
        <v>45944.49368940972</v>
      </c>
      <c r="B30939" s="294" t="s">
        <v>13493</v>
      </c>
    </row>
    <row r="30940">
      <c r="A30940" s="441">
        <v>45944.493823067125</v>
      </c>
      <c r="B30940" s="294" t="s">
        <v>8846</v>
      </c>
    </row>
    <row r="30941">
      <c r="A30941" s="441">
        <v>45944.493831608794</v>
      </c>
      <c r="B30941" s="294" t="s">
        <v>13494</v>
      </c>
    </row>
    <row r="30942">
      <c r="A30942" s="441">
        <v>45944.493828391205</v>
      </c>
      <c r="B30942" s="294" t="s">
        <v>10102</v>
      </c>
    </row>
    <row r="30943">
      <c r="A30943" s="441">
        <v>45944.49383980324</v>
      </c>
      <c r="B30943" s="294" t="s">
        <v>2285</v>
      </c>
    </row>
    <row r="30944">
      <c r="A30944" s="441">
        <v>45944.49384444444</v>
      </c>
      <c r="B30944" s="294" t="s">
        <v>2274</v>
      </c>
    </row>
    <row r="30945">
      <c r="A30945" s="441">
        <v>45944.49384483796</v>
      </c>
      <c r="B30945" s="294" t="s">
        <v>13495</v>
      </c>
    </row>
    <row r="30946">
      <c r="A30946" s="441">
        <v>45944.4938534838</v>
      </c>
      <c r="B30946" s="294" t="s">
        <v>13496</v>
      </c>
    </row>
    <row r="30947">
      <c r="A30947" s="441">
        <v>45944.49387502315</v>
      </c>
      <c r="B30947" s="294" t="s">
        <v>2515</v>
      </c>
    </row>
    <row r="30948">
      <c r="A30948" s="441">
        <v>45944.493895312495</v>
      </c>
      <c r="B30948" s="294" t="s">
        <v>2518</v>
      </c>
    </row>
    <row r="30949">
      <c r="A30949" s="441">
        <v>45944.493900416666</v>
      </c>
      <c r="B30949" s="294" t="s">
        <v>13350</v>
      </c>
    </row>
    <row r="30950">
      <c r="A30950" s="441">
        <v>45944.493904710645</v>
      </c>
      <c r="B30950" s="294" t="s">
        <v>13351</v>
      </c>
    </row>
    <row r="30951">
      <c r="A30951" s="441">
        <v>45944.49577164352</v>
      </c>
      <c r="B30951" s="294" t="s">
        <v>2342</v>
      </c>
    </row>
    <row r="30952">
      <c r="A30952" s="441">
        <v>45944.49579342593</v>
      </c>
      <c r="B30952" s="294" t="s">
        <v>13497</v>
      </c>
    </row>
    <row r="30953">
      <c r="A30953" s="441">
        <v>45944.49608344908</v>
      </c>
      <c r="B30953" s="294" t="s">
        <v>2280</v>
      </c>
    </row>
    <row r="30954">
      <c r="A30954" s="441">
        <v>45944.49609318287</v>
      </c>
      <c r="B30954" s="294" t="s">
        <v>2281</v>
      </c>
    </row>
    <row r="30955">
      <c r="A30955" s="441">
        <v>45944.49700405092</v>
      </c>
      <c r="B30955" s="294" t="s">
        <v>2771</v>
      </c>
    </row>
    <row r="30956">
      <c r="A30956" s="441">
        <v>45944.49701027777</v>
      </c>
      <c r="B30956" s="294" t="s">
        <v>13498</v>
      </c>
    </row>
    <row r="30957">
      <c r="A30957" s="441">
        <v>45944.497503506944</v>
      </c>
      <c r="B30957" s="294" t="s">
        <v>2775</v>
      </c>
    </row>
    <row r="30958">
      <c r="A30958" s="441">
        <v>45944.49751332176</v>
      </c>
      <c r="B30958" s="294" t="s">
        <v>10102</v>
      </c>
    </row>
    <row r="30959">
      <c r="A30959" s="441">
        <v>45944.49751714121</v>
      </c>
      <c r="B30959" s="294" t="s">
        <v>2285</v>
      </c>
    </row>
    <row r="30960">
      <c r="A30960" s="441">
        <v>45944.49752243055</v>
      </c>
      <c r="B30960" s="294" t="s">
        <v>13499</v>
      </c>
    </row>
    <row r="30961">
      <c r="A30961" s="441">
        <v>45944.49753172454</v>
      </c>
      <c r="B30961" s="294" t="s">
        <v>13500</v>
      </c>
    </row>
    <row r="30962">
      <c r="A30962" s="441">
        <v>45944.524162939815</v>
      </c>
      <c r="B30962" s="294" t="s">
        <v>13501</v>
      </c>
    </row>
    <row r="30963">
      <c r="A30963" s="441">
        <v>45944.524170034725</v>
      </c>
      <c r="B30963" s="294" t="s">
        <v>2260</v>
      </c>
    </row>
    <row r="30964">
      <c r="A30964" s="441">
        <v>45944.52417445602</v>
      </c>
      <c r="B30964" s="294" t="s">
        <v>2266</v>
      </c>
    </row>
    <row r="30965">
      <c r="A30965" s="441">
        <v>45944.52419743055</v>
      </c>
      <c r="B30965" s="294" t="s">
        <v>2267</v>
      </c>
    </row>
    <row r="30966">
      <c r="A30966" s="441">
        <v>45944.52421481481</v>
      </c>
      <c r="B30966" s="294" t="s">
        <v>2264</v>
      </c>
    </row>
    <row r="30967">
      <c r="A30967" s="441">
        <v>45944.52437950231</v>
      </c>
      <c r="B30967" s="294" t="s">
        <v>13502</v>
      </c>
    </row>
    <row r="30968">
      <c r="A30968" s="441">
        <v>45944.5243828588</v>
      </c>
      <c r="B30968" s="294" t="s">
        <v>2260</v>
      </c>
    </row>
    <row r="30969">
      <c r="A30969" s="441">
        <v>45944.52438681713</v>
      </c>
      <c r="B30969" s="294" t="s">
        <v>2266</v>
      </c>
    </row>
    <row r="30970">
      <c r="A30970" s="441">
        <v>45944.52439162037</v>
      </c>
      <c r="B30970" s="294" t="s">
        <v>2267</v>
      </c>
    </row>
    <row r="30971">
      <c r="A30971" s="441">
        <v>45944.52439505787</v>
      </c>
      <c r="B30971" s="294" t="s">
        <v>2264</v>
      </c>
    </row>
    <row r="30972">
      <c r="A30972" s="441">
        <v>45944.53823351851</v>
      </c>
      <c r="B30972" s="294" t="s">
        <v>13503</v>
      </c>
    </row>
    <row r="30973">
      <c r="A30973" s="441">
        <v>45944.53823884259</v>
      </c>
      <c r="B30973" s="294" t="s">
        <v>2260</v>
      </c>
    </row>
    <row r="30974">
      <c r="A30974" s="441">
        <v>45944.5382432176</v>
      </c>
      <c r="B30974" s="294" t="s">
        <v>2980</v>
      </c>
    </row>
    <row r="30975">
      <c r="A30975" s="441">
        <v>45944.53825912037</v>
      </c>
      <c r="B30975" s="294" t="s">
        <v>2264</v>
      </c>
    </row>
    <row r="30976">
      <c r="A30976" s="441">
        <v>45944.559166817126</v>
      </c>
      <c r="B30976" s="294" t="s">
        <v>13504</v>
      </c>
    </row>
    <row r="30977">
      <c r="A30977" s="441">
        <v>45944.55917085648</v>
      </c>
      <c r="B30977" s="294" t="s">
        <v>2260</v>
      </c>
    </row>
    <row r="30978">
      <c r="A30978" s="441">
        <v>45944.55917420139</v>
      </c>
      <c r="B30978" s="294" t="s">
        <v>2266</v>
      </c>
    </row>
    <row r="30979">
      <c r="A30979" s="441">
        <v>45944.55917879629</v>
      </c>
      <c r="B30979" s="294" t="s">
        <v>2267</v>
      </c>
    </row>
    <row r="30980">
      <c r="A30980" s="441">
        <v>45944.559189594904</v>
      </c>
      <c r="B30980" s="294" t="s">
        <v>2264</v>
      </c>
    </row>
    <row r="30981">
      <c r="A30981" s="441">
        <v>45944.75853251157</v>
      </c>
      <c r="B30981" s="294" t="s">
        <v>10116</v>
      </c>
    </row>
    <row r="30982">
      <c r="A30982" s="441">
        <v>45944.75855421297</v>
      </c>
      <c r="B30982" s="294" t="s">
        <v>10102</v>
      </c>
    </row>
    <row r="30983">
      <c r="A30983" s="441">
        <v>45944.758671331016</v>
      </c>
      <c r="B30983" s="294" t="s">
        <v>10117</v>
      </c>
    </row>
    <row r="30984">
      <c r="A30984" s="441">
        <v>45944.78356091435</v>
      </c>
      <c r="B30984" s="294" t="s">
        <v>10102</v>
      </c>
    </row>
    <row r="30985">
      <c r="A30985" s="441">
        <v>45944.8647459375</v>
      </c>
      <c r="B30985" s="294" t="s">
        <v>13505</v>
      </c>
    </row>
    <row r="30986">
      <c r="A30986" s="441">
        <v>45944.864751030094</v>
      </c>
      <c r="B30986" s="294" t="s">
        <v>2260</v>
      </c>
    </row>
    <row r="30987">
      <c r="A30987" s="441">
        <v>45944.86475766204</v>
      </c>
      <c r="B30987" s="294" t="s">
        <v>6121</v>
      </c>
    </row>
    <row r="30988">
      <c r="A30988" s="441">
        <v>45944.864761585646</v>
      </c>
      <c r="B30988" s="294" t="s">
        <v>2262</v>
      </c>
    </row>
    <row r="30989">
      <c r="A30989" s="441">
        <v>45944.86478991898</v>
      </c>
      <c r="B30989" s="294" t="s">
        <v>6122</v>
      </c>
    </row>
    <row r="30990">
      <c r="A30990" s="441">
        <v>45944.86480401621</v>
      </c>
      <c r="B30990" s="294" t="s">
        <v>2264</v>
      </c>
    </row>
    <row r="30991">
      <c r="A30991" s="441">
        <v>45944.86511939815</v>
      </c>
      <c r="B30991" s="294" t="s">
        <v>13506</v>
      </c>
    </row>
    <row r="30992">
      <c r="A30992" s="441">
        <v>45944.86512965278</v>
      </c>
      <c r="B30992" s="294" t="s">
        <v>3507</v>
      </c>
    </row>
    <row r="30993">
      <c r="A30993" s="441">
        <v>45944.86513427083</v>
      </c>
      <c r="B30993" s="294" t="s">
        <v>3508</v>
      </c>
    </row>
    <row r="30994">
      <c r="A30994" s="441">
        <v>45944.86514592593</v>
      </c>
      <c r="B30994" s="294" t="s">
        <v>13507</v>
      </c>
    </row>
    <row r="30995">
      <c r="A30995" s="441">
        <v>45944.86515633102</v>
      </c>
      <c r="B30995" s="294" t="s">
        <v>3507</v>
      </c>
    </row>
    <row r="30996">
      <c r="A30996" s="441">
        <v>45944.86516756944</v>
      </c>
      <c r="B30996" s="294" t="s">
        <v>10102</v>
      </c>
    </row>
    <row r="30997">
      <c r="A30997" s="441">
        <v>45944.86518527778</v>
      </c>
      <c r="B30997" s="294" t="s">
        <v>13508</v>
      </c>
    </row>
    <row r="30998">
      <c r="A30998" s="441">
        <v>45944.86592840278</v>
      </c>
      <c r="B30998" s="294" t="s">
        <v>13509</v>
      </c>
    </row>
    <row r="30999">
      <c r="A30999" s="441">
        <v>45944.865936574075</v>
      </c>
      <c r="B30999" s="294" t="s">
        <v>2274</v>
      </c>
    </row>
    <row r="31000">
      <c r="A31000" s="441">
        <v>45944.86594967592</v>
      </c>
      <c r="B31000" s="294" t="s">
        <v>3507</v>
      </c>
    </row>
    <row r="31001">
      <c r="A31001" s="441">
        <v>45944.86595614583</v>
      </c>
      <c r="B31001" s="294" t="s">
        <v>3512</v>
      </c>
    </row>
    <row r="31002">
      <c r="A31002" s="441">
        <v>45944.86596170139</v>
      </c>
      <c r="B31002" s="294" t="s">
        <v>13510</v>
      </c>
    </row>
    <row r="31003">
      <c r="A31003" s="441">
        <v>45944.86596715278</v>
      </c>
      <c r="B31003" s="294" t="s">
        <v>13511</v>
      </c>
    </row>
    <row r="31004">
      <c r="A31004" s="441">
        <v>45944.86601736111</v>
      </c>
      <c r="B31004" s="294" t="s">
        <v>13512</v>
      </c>
    </row>
    <row r="31005">
      <c r="A31005" s="441">
        <v>45944.86602259259</v>
      </c>
      <c r="B31005" s="294" t="s">
        <v>2260</v>
      </c>
    </row>
    <row r="31006">
      <c r="A31006" s="441">
        <v>45944.86602857639</v>
      </c>
      <c r="B31006" s="294" t="s">
        <v>6121</v>
      </c>
    </row>
    <row r="31007">
      <c r="A31007" s="441">
        <v>45944.866034652776</v>
      </c>
      <c r="B31007" s="294" t="s">
        <v>2262</v>
      </c>
    </row>
    <row r="31008">
      <c r="A31008" s="441">
        <v>45944.86604386574</v>
      </c>
      <c r="B31008" s="294" t="s">
        <v>6122</v>
      </c>
    </row>
    <row r="31009">
      <c r="A31009" s="441">
        <v>45944.86606015047</v>
      </c>
      <c r="B31009" s="294" t="s">
        <v>2264</v>
      </c>
    </row>
    <row r="31010">
      <c r="A31010" s="441">
        <v>45944.86613674769</v>
      </c>
      <c r="B31010" s="294" t="s">
        <v>2342</v>
      </c>
    </row>
    <row r="31011">
      <c r="A31011" s="441">
        <v>45944.86615869213</v>
      </c>
      <c r="B31011" s="294" t="s">
        <v>13513</v>
      </c>
    </row>
    <row r="31012">
      <c r="A31012" s="441">
        <v>45944.8662025</v>
      </c>
      <c r="B31012" s="294" t="s">
        <v>2280</v>
      </c>
    </row>
    <row r="31013">
      <c r="A31013" s="441">
        <v>45944.866215173606</v>
      </c>
      <c r="B31013" s="294" t="s">
        <v>2281</v>
      </c>
    </row>
    <row r="31014">
      <c r="A31014" s="441">
        <v>45944.86634670139</v>
      </c>
      <c r="B31014" s="294" t="s">
        <v>10102</v>
      </c>
    </row>
    <row r="31015">
      <c r="A31015" s="441">
        <v>45944.86635236111</v>
      </c>
      <c r="B31015" s="294" t="s">
        <v>2285</v>
      </c>
    </row>
    <row r="31016">
      <c r="A31016" s="441">
        <v>45944.86636003472</v>
      </c>
      <c r="B31016" s="294" t="s">
        <v>13514</v>
      </c>
    </row>
    <row r="31017">
      <c r="A31017" s="441">
        <v>45944.86637267361</v>
      </c>
      <c r="B31017" s="294" t="s">
        <v>13515</v>
      </c>
    </row>
    <row r="31018">
      <c r="A31018" s="441">
        <v>45944.86730440972</v>
      </c>
      <c r="B31018" s="294" t="s">
        <v>13516</v>
      </c>
    </row>
    <row r="31019">
      <c r="A31019" s="441">
        <v>45944.86731216435</v>
      </c>
      <c r="B31019" s="294" t="s">
        <v>3507</v>
      </c>
    </row>
    <row r="31020">
      <c r="A31020" s="441">
        <v>45944.86731618056</v>
      </c>
      <c r="B31020" s="294" t="s">
        <v>3508</v>
      </c>
    </row>
    <row r="31021">
      <c r="A31021" s="441">
        <v>45944.86732347222</v>
      </c>
      <c r="B31021" s="294" t="s">
        <v>13517</v>
      </c>
    </row>
    <row r="31022">
      <c r="A31022" s="441">
        <v>45944.86733125</v>
      </c>
      <c r="B31022" s="294" t="s">
        <v>3507</v>
      </c>
    </row>
    <row r="31023">
      <c r="A31023" s="441">
        <v>45944.867337442134</v>
      </c>
      <c r="B31023" s="294" t="s">
        <v>10102</v>
      </c>
    </row>
    <row r="31024">
      <c r="A31024" s="441">
        <v>45944.86735263889</v>
      </c>
      <c r="B31024" s="294" t="s">
        <v>13518</v>
      </c>
    </row>
    <row r="31025">
      <c r="A31025" s="441">
        <v>45944.86839134259</v>
      </c>
      <c r="B31025" s="294" t="s">
        <v>13519</v>
      </c>
    </row>
    <row r="31026">
      <c r="A31026" s="441">
        <v>45944.86839739583</v>
      </c>
      <c r="B31026" s="294" t="s">
        <v>2274</v>
      </c>
    </row>
    <row r="31027">
      <c r="A31027" s="441">
        <v>45944.868408379625</v>
      </c>
      <c r="B31027" s="294" t="s">
        <v>3507</v>
      </c>
    </row>
    <row r="31028">
      <c r="A31028" s="441">
        <v>45944.86841384259</v>
      </c>
      <c r="B31028" s="294" t="s">
        <v>3512</v>
      </c>
    </row>
    <row r="31029">
      <c r="A31029" s="441">
        <v>45944.868420150466</v>
      </c>
      <c r="B31029" s="294" t="s">
        <v>13510</v>
      </c>
    </row>
    <row r="31030">
      <c r="A31030" s="441">
        <v>45944.86842605324</v>
      </c>
      <c r="B31030" s="294" t="s">
        <v>13511</v>
      </c>
    </row>
    <row r="31031">
      <c r="A31031" s="441">
        <v>45944.86901732639</v>
      </c>
      <c r="B31031" s="294" t="s">
        <v>13520</v>
      </c>
    </row>
    <row r="31032">
      <c r="A31032" s="441">
        <v>45944.86902333333</v>
      </c>
      <c r="B31032" s="294" t="s">
        <v>2260</v>
      </c>
    </row>
    <row r="31033">
      <c r="A31033" s="441">
        <v>45944.86902888889</v>
      </c>
      <c r="B31033" s="294" t="s">
        <v>2323</v>
      </c>
    </row>
    <row r="31034">
      <c r="A31034" s="441">
        <v>45944.8690369213</v>
      </c>
      <c r="B31034" s="294" t="s">
        <v>2262</v>
      </c>
    </row>
    <row r="31035">
      <c r="A31035" s="441">
        <v>45944.86904578704</v>
      </c>
      <c r="B31035" s="294" t="s">
        <v>2324</v>
      </c>
    </row>
    <row r="31036">
      <c r="A31036" s="441">
        <v>45944.86906189815</v>
      </c>
      <c r="B31036" s="294" t="s">
        <v>2264</v>
      </c>
    </row>
    <row r="31037">
      <c r="A31037" s="441">
        <v>45944.86909856481</v>
      </c>
      <c r="B31037" s="294" t="s">
        <v>13521</v>
      </c>
    </row>
    <row r="31038">
      <c r="A31038" s="441">
        <v>45944.86911023148</v>
      </c>
      <c r="B31038" s="294" t="s">
        <v>13522</v>
      </c>
    </row>
    <row r="31039">
      <c r="A31039" s="441">
        <v>45944.8691277662</v>
      </c>
      <c r="B31039" s="294" t="s">
        <v>13523</v>
      </c>
    </row>
    <row r="31040">
      <c r="A31040" s="441">
        <v>45944.86914659722</v>
      </c>
      <c r="B31040" s="294" t="s">
        <v>2278</v>
      </c>
    </row>
    <row r="31041">
      <c r="A31041" s="441">
        <v>45944.86916644676</v>
      </c>
      <c r="B31041" s="294" t="s">
        <v>13513</v>
      </c>
    </row>
    <row r="31042">
      <c r="A31042" s="441">
        <v>45944.86932012731</v>
      </c>
      <c r="B31042" s="294" t="s">
        <v>13524</v>
      </c>
    </row>
    <row r="31043">
      <c r="A31043" s="441">
        <v>45944.86933530093</v>
      </c>
      <c r="B31043" s="294" t="s">
        <v>2340</v>
      </c>
    </row>
    <row r="31044">
      <c r="A31044" s="441">
        <v>45944.86934107639</v>
      </c>
      <c r="B31044" s="294" t="s">
        <v>2677</v>
      </c>
    </row>
    <row r="31045">
      <c r="A31045" s="441">
        <v>45944.86935332176</v>
      </c>
      <c r="B31045" s="294" t="s">
        <v>13525</v>
      </c>
    </row>
    <row r="31046">
      <c r="A31046" s="441">
        <v>45944.869365763894</v>
      </c>
      <c r="B31046" s="294" t="s">
        <v>2340</v>
      </c>
    </row>
    <row r="31047">
      <c r="A31047" s="441">
        <v>45944.86937318287</v>
      </c>
      <c r="B31047" s="294" t="s">
        <v>10102</v>
      </c>
    </row>
    <row r="31048">
      <c r="A31048" s="441">
        <v>45944.86938898148</v>
      </c>
      <c r="B31048" s="294" t="s">
        <v>13526</v>
      </c>
    </row>
    <row r="31049">
      <c r="A31049" s="441">
        <v>45944.86940064815</v>
      </c>
      <c r="B31049" s="294" t="s">
        <v>13527</v>
      </c>
    </row>
    <row r="31050">
      <c r="A31050" s="441">
        <v>45944.86940582176</v>
      </c>
      <c r="B31050" s="294" t="s">
        <v>2355</v>
      </c>
    </row>
    <row r="31051">
      <c r="A31051" s="441">
        <v>45944.86941144676</v>
      </c>
      <c r="B31051" s="294" t="s">
        <v>13528</v>
      </c>
    </row>
    <row r="31052">
      <c r="A31052" s="441">
        <v>45944.86998982639</v>
      </c>
      <c r="B31052" s="294" t="s">
        <v>10102</v>
      </c>
    </row>
    <row r="31053">
      <c r="A31053" s="441">
        <v>45944.870001400464</v>
      </c>
      <c r="B31053" s="294" t="s">
        <v>2285</v>
      </c>
    </row>
    <row r="31054">
      <c r="A31054" s="441">
        <v>45944.870008680555</v>
      </c>
      <c r="B31054" s="294" t="s">
        <v>13529</v>
      </c>
    </row>
    <row r="31055">
      <c r="A31055" s="441">
        <v>45944.87002025463</v>
      </c>
      <c r="B31055" s="294" t="s">
        <v>13530</v>
      </c>
    </row>
    <row r="31056">
      <c r="A31056" s="441">
        <v>45944.870190173606</v>
      </c>
      <c r="B31056" s="294" t="s">
        <v>13531</v>
      </c>
    </row>
    <row r="31057">
      <c r="A31057" s="441">
        <v>45944.87019403935</v>
      </c>
      <c r="B31057" s="294" t="s">
        <v>2274</v>
      </c>
    </row>
    <row r="31058">
      <c r="A31058" s="441">
        <v>45944.87020453704</v>
      </c>
      <c r="B31058" s="294" t="s">
        <v>2340</v>
      </c>
    </row>
    <row r="31059">
      <c r="A31059" s="441">
        <v>45944.87020790509</v>
      </c>
      <c r="B31059" s="294" t="s">
        <v>2341</v>
      </c>
    </row>
    <row r="31060">
      <c r="A31060" s="441">
        <v>45944.87021180555</v>
      </c>
      <c r="B31060" s="294" t="s">
        <v>13510</v>
      </c>
    </row>
    <row r="31061">
      <c r="A31061" s="441">
        <v>45944.87021804399</v>
      </c>
      <c r="B31061" s="294" t="s">
        <v>13511</v>
      </c>
    </row>
    <row r="31062">
      <c r="A31062" s="441">
        <v>45944.870899155096</v>
      </c>
      <c r="B31062" s="294" t="s">
        <v>2278</v>
      </c>
    </row>
    <row r="31063">
      <c r="A31063" s="441">
        <v>45944.87092497685</v>
      </c>
      <c r="B31063" s="294" t="s">
        <v>13532</v>
      </c>
    </row>
    <row r="31064">
      <c r="A31064" s="441">
        <v>45944.87112658565</v>
      </c>
      <c r="B31064" s="294" t="s">
        <v>2280</v>
      </c>
    </row>
    <row r="31065">
      <c r="A31065" s="441">
        <v>45944.871142187505</v>
      </c>
      <c r="B31065" s="294" t="s">
        <v>2281</v>
      </c>
    </row>
    <row r="31066">
      <c r="A31066" s="441">
        <v>45944.87174431713</v>
      </c>
      <c r="B31066" s="294" t="s">
        <v>10102</v>
      </c>
    </row>
    <row r="31067">
      <c r="A31067" s="441">
        <v>45944.871749722224</v>
      </c>
      <c r="B31067" s="294" t="s">
        <v>2285</v>
      </c>
    </row>
    <row r="31068">
      <c r="A31068" s="441">
        <v>45944.87175633102</v>
      </c>
      <c r="B31068" s="294" t="s">
        <v>13533</v>
      </c>
    </row>
    <row r="31069">
      <c r="A31069" s="441">
        <v>45944.87176971065</v>
      </c>
      <c r="B31069" s="294" t="s">
        <v>13534</v>
      </c>
    </row>
    <row r="31070">
      <c r="A31070" s="441">
        <v>45944.94341025463</v>
      </c>
      <c r="B31070" s="294" t="s">
        <v>13535</v>
      </c>
    </row>
    <row r="31071">
      <c r="A31071" s="441">
        <v>45944.94341836806</v>
      </c>
      <c r="B31071" s="294" t="s">
        <v>2260</v>
      </c>
    </row>
    <row r="31072">
      <c r="A31072" s="441">
        <v>45944.94343616898</v>
      </c>
      <c r="B31072" s="294" t="s">
        <v>2593</v>
      </c>
    </row>
    <row r="31073">
      <c r="A31073" s="441">
        <v>45944.94344112268</v>
      </c>
      <c r="B31073" s="294" t="s">
        <v>2264</v>
      </c>
    </row>
    <row r="31074">
      <c r="A31074" s="441">
        <v>45944.94395803241</v>
      </c>
      <c r="B31074" s="294" t="s">
        <v>13536</v>
      </c>
    </row>
    <row r="31075">
      <c r="A31075" s="441">
        <v>45944.94397329861</v>
      </c>
      <c r="B31075" s="294" t="s">
        <v>2260</v>
      </c>
    </row>
    <row r="31076">
      <c r="A31076" s="441">
        <v>45944.94398751158</v>
      </c>
      <c r="B31076" s="294" t="s">
        <v>2593</v>
      </c>
    </row>
    <row r="31077">
      <c r="A31077" s="441">
        <v>45944.94400153935</v>
      </c>
      <c r="B31077" s="294" t="s">
        <v>2264</v>
      </c>
    </row>
    <row r="31078">
      <c r="A31078" s="441">
        <v>45945.04127403935</v>
      </c>
      <c r="B31078" s="294" t="s">
        <v>13537</v>
      </c>
    </row>
    <row r="31079">
      <c r="A31079" s="441">
        <v>45945.041295821764</v>
      </c>
      <c r="B31079" s="294" t="s">
        <v>3461</v>
      </c>
    </row>
    <row r="31080">
      <c r="A31080" s="441">
        <v>45945.04129940972</v>
      </c>
      <c r="B31080" s="294" t="s">
        <v>2398</v>
      </c>
    </row>
    <row r="31081">
      <c r="A31081" s="441">
        <v>45945.0413104051</v>
      </c>
      <c r="B31081" s="294" t="s">
        <v>2399</v>
      </c>
    </row>
    <row r="31082">
      <c r="A31082" s="441">
        <v>45945.04131712963</v>
      </c>
      <c r="B31082" s="294" t="s">
        <v>3461</v>
      </c>
    </row>
    <row r="31083">
      <c r="A31083" s="441">
        <v>45945.04132466435</v>
      </c>
      <c r="B31083" s="294" t="s">
        <v>10102</v>
      </c>
    </row>
    <row r="31084">
      <c r="A31084" s="441">
        <v>45945.04133969908</v>
      </c>
      <c r="B31084" s="294" t="s">
        <v>13538</v>
      </c>
    </row>
    <row r="31085">
      <c r="A31085" s="441">
        <v>45945.04269184028</v>
      </c>
      <c r="B31085" s="294" t="s">
        <v>13539</v>
      </c>
    </row>
    <row r="31086">
      <c r="A31086" s="441">
        <v>45945.04269778935</v>
      </c>
      <c r="B31086" s="294" t="s">
        <v>2274</v>
      </c>
    </row>
    <row r="31087">
      <c r="A31087" s="441">
        <v>45945.04270917824</v>
      </c>
      <c r="B31087" s="294" t="s">
        <v>3461</v>
      </c>
    </row>
    <row r="31088">
      <c r="A31088" s="441">
        <v>45945.04271369213</v>
      </c>
      <c r="B31088" s="294" t="s">
        <v>3466</v>
      </c>
    </row>
    <row r="31089">
      <c r="A31089" s="441">
        <v>45945.04271810185</v>
      </c>
      <c r="B31089" s="294" t="s">
        <v>13510</v>
      </c>
    </row>
    <row r="31090">
      <c r="A31090" s="441">
        <v>45945.042722812505</v>
      </c>
      <c r="B31090" s="294" t="s">
        <v>13511</v>
      </c>
    </row>
    <row r="31091">
      <c r="A31091" s="441">
        <v>45945.04289207176</v>
      </c>
      <c r="B31091" s="294" t="s">
        <v>2342</v>
      </c>
    </row>
    <row r="31092">
      <c r="A31092" s="441">
        <v>45945.0429099537</v>
      </c>
      <c r="B31092" s="294" t="s">
        <v>13540</v>
      </c>
    </row>
    <row r="31093">
      <c r="A31093" s="441">
        <v>45945.04294825232</v>
      </c>
      <c r="B31093" s="294" t="s">
        <v>2280</v>
      </c>
    </row>
    <row r="31094">
      <c r="A31094" s="441">
        <v>45945.042966134264</v>
      </c>
      <c r="B31094" s="294" t="s">
        <v>2281</v>
      </c>
    </row>
    <row r="31095">
      <c r="A31095" s="441">
        <v>45945.04311982639</v>
      </c>
      <c r="B31095" s="294" t="s">
        <v>10102</v>
      </c>
    </row>
    <row r="31096">
      <c r="A31096" s="441">
        <v>45945.04312459491</v>
      </c>
      <c r="B31096" s="294" t="s">
        <v>2285</v>
      </c>
    </row>
    <row r="31097">
      <c r="A31097" s="441">
        <v>45945.04313258102</v>
      </c>
      <c r="B31097" s="294" t="s">
        <v>13541</v>
      </c>
    </row>
    <row r="31098">
      <c r="A31098" s="441">
        <v>45945.043146446755</v>
      </c>
      <c r="B31098" s="294" t="s">
        <v>13542</v>
      </c>
    </row>
    <row r="31099">
      <c r="A31099" s="441">
        <v>45945.25716868056</v>
      </c>
      <c r="B31099" s="294" t="s">
        <v>13543</v>
      </c>
    </row>
    <row r="31100">
      <c r="A31100" s="441">
        <v>45945.257277488425</v>
      </c>
      <c r="B31100" s="294" t="s">
        <v>13544</v>
      </c>
    </row>
    <row r="31101">
      <c r="A31101" s="441">
        <v>45945.25728755787</v>
      </c>
      <c r="B31101" s="294" t="s">
        <v>10102</v>
      </c>
    </row>
    <row r="31102">
      <c r="A31102" s="441">
        <v>45945.298822638884</v>
      </c>
      <c r="B31102" s="294" t="s">
        <v>13545</v>
      </c>
    </row>
    <row r="31103">
      <c r="A31103" s="441">
        <v>45945.29882773148</v>
      </c>
      <c r="B31103" s="294" t="s">
        <v>2260</v>
      </c>
    </row>
    <row r="31104">
      <c r="A31104" s="441">
        <v>45945.298830671294</v>
      </c>
      <c r="B31104" s="294" t="s">
        <v>2414</v>
      </c>
    </row>
    <row r="31105">
      <c r="A31105" s="441">
        <v>45945.29883554398</v>
      </c>
      <c r="B31105" s="294" t="s">
        <v>2264</v>
      </c>
    </row>
    <row r="31106">
      <c r="A31106" s="441">
        <v>45945.305066030094</v>
      </c>
      <c r="B31106" s="294" t="s">
        <v>13546</v>
      </c>
    </row>
    <row r="31107">
      <c r="A31107" s="441">
        <v>45945.30507430556</v>
      </c>
      <c r="B31107" s="294" t="s">
        <v>2603</v>
      </c>
    </row>
    <row r="31108">
      <c r="A31108" s="441">
        <v>45945.305077997684</v>
      </c>
      <c r="B31108" s="294" t="s">
        <v>2398</v>
      </c>
    </row>
    <row r="31109">
      <c r="A31109" s="441">
        <v>45945.3050932176</v>
      </c>
      <c r="B31109" s="294" t="s">
        <v>2399</v>
      </c>
    </row>
    <row r="31110">
      <c r="A31110" s="441">
        <v>45945.30509998843</v>
      </c>
      <c r="B31110" s="294" t="s">
        <v>2603</v>
      </c>
    </row>
    <row r="31111">
      <c r="A31111" s="441">
        <v>45945.3051165162</v>
      </c>
      <c r="B31111" s="294" t="s">
        <v>10102</v>
      </c>
    </row>
    <row r="31112">
      <c r="A31112" s="441">
        <v>45945.30513628472</v>
      </c>
      <c r="B31112" s="294" t="s">
        <v>13547</v>
      </c>
    </row>
    <row r="31113">
      <c r="A31113" s="441">
        <v>45945.306158391206</v>
      </c>
      <c r="B31113" s="294" t="s">
        <v>13548</v>
      </c>
    </row>
    <row r="31114">
      <c r="A31114" s="441">
        <v>45945.306165173606</v>
      </c>
      <c r="B31114" s="294" t="s">
        <v>2625</v>
      </c>
    </row>
    <row r="31115">
      <c r="A31115" s="441">
        <v>45945.306168587966</v>
      </c>
      <c r="B31115" s="294" t="s">
        <v>2398</v>
      </c>
    </row>
    <row r="31116">
      <c r="A31116" s="441">
        <v>45945.306178796294</v>
      </c>
      <c r="B31116" s="294" t="s">
        <v>2399</v>
      </c>
    </row>
    <row r="31117">
      <c r="A31117" s="441">
        <v>45945.3061850463</v>
      </c>
      <c r="B31117" s="294" t="s">
        <v>2625</v>
      </c>
    </row>
    <row r="31118">
      <c r="A31118" s="441">
        <v>45945.30619452546</v>
      </c>
      <c r="B31118" s="294" t="s">
        <v>10102</v>
      </c>
    </row>
    <row r="31119">
      <c r="A31119" s="441">
        <v>45945.306208622686</v>
      </c>
      <c r="B31119" s="294" t="s">
        <v>13549</v>
      </c>
    </row>
    <row r="31120">
      <c r="A31120" s="441">
        <v>45945.306273368056</v>
      </c>
      <c r="B31120" s="294" t="s">
        <v>13550</v>
      </c>
    </row>
    <row r="31121">
      <c r="A31121" s="441">
        <v>45945.30627988426</v>
      </c>
      <c r="B31121" s="294" t="s">
        <v>2274</v>
      </c>
    </row>
    <row r="31122">
      <c r="A31122" s="441">
        <v>45945.306297442134</v>
      </c>
      <c r="B31122" s="294" t="s">
        <v>2603</v>
      </c>
    </row>
    <row r="31123">
      <c r="A31123" s="441">
        <v>45945.3063008912</v>
      </c>
      <c r="B31123" s="294" t="s">
        <v>2615</v>
      </c>
    </row>
    <row r="31124">
      <c r="A31124" s="441">
        <v>45945.306303715275</v>
      </c>
      <c r="B31124" s="294" t="s">
        <v>13510</v>
      </c>
    </row>
    <row r="31125">
      <c r="A31125" s="441">
        <v>45945.30630685185</v>
      </c>
      <c r="B31125" s="294" t="s">
        <v>13511</v>
      </c>
    </row>
    <row r="31126">
      <c r="A31126" s="441">
        <v>45945.30662876157</v>
      </c>
      <c r="B31126" s="294" t="s">
        <v>2278</v>
      </c>
    </row>
    <row r="31127">
      <c r="A31127" s="441">
        <v>45945.30665274306</v>
      </c>
      <c r="B31127" s="294" t="s">
        <v>13551</v>
      </c>
    </row>
    <row r="31128">
      <c r="A31128" s="441">
        <v>45945.30672444444</v>
      </c>
      <c r="B31128" s="294" t="s">
        <v>2280</v>
      </c>
    </row>
    <row r="31129">
      <c r="A31129" s="441">
        <v>45945.30673332176</v>
      </c>
      <c r="B31129" s="294" t="s">
        <v>2281</v>
      </c>
    </row>
    <row r="31130">
      <c r="A31130" s="441">
        <v>45945.30681108796</v>
      </c>
      <c r="B31130" s="294" t="s">
        <v>13552</v>
      </c>
    </row>
    <row r="31131">
      <c r="A31131" s="441">
        <v>45945.306817777775</v>
      </c>
      <c r="B31131" s="294" t="s">
        <v>2274</v>
      </c>
    </row>
    <row r="31132">
      <c r="A31132" s="441">
        <v>45945.30682479167</v>
      </c>
      <c r="B31132" s="294" t="s">
        <v>2625</v>
      </c>
    </row>
    <row r="31133">
      <c r="A31133" s="441">
        <v>45945.306828229164</v>
      </c>
      <c r="B31133" s="294" t="s">
        <v>2628</v>
      </c>
    </row>
    <row r="31134">
      <c r="A31134" s="441">
        <v>45945.306831863425</v>
      </c>
      <c r="B31134" s="294" t="s">
        <v>13510</v>
      </c>
    </row>
    <row r="31135">
      <c r="A31135" s="441">
        <v>45945.30683429398</v>
      </c>
      <c r="B31135" s="294" t="s">
        <v>13511</v>
      </c>
    </row>
    <row r="31136">
      <c r="A31136" s="441">
        <v>45945.30699809028</v>
      </c>
      <c r="B31136" s="294" t="s">
        <v>10102</v>
      </c>
    </row>
    <row r="31137">
      <c r="A31137" s="441">
        <v>45945.30700153935</v>
      </c>
      <c r="B31137" s="294" t="s">
        <v>2285</v>
      </c>
    </row>
    <row r="31138">
      <c r="A31138" s="441">
        <v>45945.30700664352</v>
      </c>
      <c r="B31138" s="294" t="s">
        <v>13553</v>
      </c>
    </row>
    <row r="31139">
      <c r="A31139" s="441">
        <v>45945.30701430555</v>
      </c>
      <c r="B31139" s="294" t="s">
        <v>13554</v>
      </c>
    </row>
    <row r="31140">
      <c r="A31140" s="441">
        <v>45945.307331759264</v>
      </c>
      <c r="B31140" s="294" t="s">
        <v>2374</v>
      </c>
    </row>
    <row r="31141">
      <c r="A31141" s="441">
        <v>45945.307345381945</v>
      </c>
      <c r="B31141" s="294" t="s">
        <v>13555</v>
      </c>
    </row>
    <row r="31142">
      <c r="A31142" s="441">
        <v>45945.30753913194</v>
      </c>
      <c r="B31142" s="294" t="s">
        <v>2280</v>
      </c>
    </row>
    <row r="31143">
      <c r="A31143" s="441">
        <v>45945.30755078704</v>
      </c>
      <c r="B31143" s="294" t="s">
        <v>2281</v>
      </c>
    </row>
    <row r="31144">
      <c r="A31144" s="441">
        <v>45945.30845163194</v>
      </c>
      <c r="B31144" s="294" t="s">
        <v>10102</v>
      </c>
    </row>
    <row r="31145">
      <c r="A31145" s="441">
        <v>45945.30845574074</v>
      </c>
      <c r="B31145" s="294" t="s">
        <v>2285</v>
      </c>
    </row>
    <row r="31146">
      <c r="A31146" s="441">
        <v>45945.30847070602</v>
      </c>
      <c r="B31146" s="294" t="s">
        <v>13556</v>
      </c>
    </row>
    <row r="31147">
      <c r="A31147" s="441">
        <v>45945.30847996528</v>
      </c>
      <c r="B31147" s="294" t="s">
        <v>13557</v>
      </c>
    </row>
    <row r="31148">
      <c r="A31148" s="441">
        <v>45945.31275715277</v>
      </c>
      <c r="B31148" s="294" t="s">
        <v>13558</v>
      </c>
    </row>
    <row r="31149">
      <c r="A31149" s="441">
        <v>45945.31276773148</v>
      </c>
      <c r="B31149" s="294" t="s">
        <v>2468</v>
      </c>
    </row>
    <row r="31150">
      <c r="A31150" s="441">
        <v>45945.31278684028</v>
      </c>
      <c r="B31150" s="294" t="s">
        <v>2398</v>
      </c>
    </row>
    <row r="31151">
      <c r="A31151" s="441">
        <v>45945.312794513884</v>
      </c>
      <c r="B31151" s="294" t="s">
        <v>2399</v>
      </c>
    </row>
    <row r="31152">
      <c r="A31152" s="441">
        <v>45945.31281200232</v>
      </c>
      <c r="B31152" s="294" t="s">
        <v>2468</v>
      </c>
    </row>
    <row r="31153">
      <c r="A31153" s="441">
        <v>45945.31282075231</v>
      </c>
      <c r="B31153" s="294" t="s">
        <v>10102</v>
      </c>
    </row>
    <row r="31154">
      <c r="A31154" s="441">
        <v>45945.3128340625</v>
      </c>
      <c r="B31154" s="294" t="s">
        <v>13559</v>
      </c>
    </row>
    <row r="31155">
      <c r="A31155" s="441">
        <v>45945.314227766205</v>
      </c>
      <c r="B31155" s="294" t="s">
        <v>13560</v>
      </c>
    </row>
    <row r="31156">
      <c r="A31156" s="441">
        <v>45945.31423208333</v>
      </c>
      <c r="B31156" s="294" t="s">
        <v>2274</v>
      </c>
    </row>
    <row r="31157">
      <c r="A31157" s="441">
        <v>45945.31424128472</v>
      </c>
      <c r="B31157" s="294" t="s">
        <v>2468</v>
      </c>
    </row>
    <row r="31158">
      <c r="A31158" s="441">
        <v>45945.314246458336</v>
      </c>
      <c r="B31158" s="294" t="s">
        <v>2482</v>
      </c>
    </row>
    <row r="31159">
      <c r="A31159" s="441">
        <v>45945.31425236111</v>
      </c>
      <c r="B31159" s="294" t="s">
        <v>13350</v>
      </c>
    </row>
    <row r="31160">
      <c r="A31160" s="441">
        <v>45945.31425621528</v>
      </c>
      <c r="B31160" s="294" t="s">
        <v>13351</v>
      </c>
    </row>
    <row r="31161">
      <c r="A31161" s="441">
        <v>45945.31449009259</v>
      </c>
      <c r="B31161" s="294" t="s">
        <v>2333</v>
      </c>
    </row>
    <row r="31162">
      <c r="A31162" s="441">
        <v>45945.314506979164</v>
      </c>
      <c r="B31162" s="294" t="s">
        <v>13561</v>
      </c>
    </row>
    <row r="31163">
      <c r="A31163" s="441">
        <v>45945.31455412037</v>
      </c>
      <c r="B31163" s="294" t="s">
        <v>2280</v>
      </c>
    </row>
    <row r="31164">
      <c r="A31164" s="441">
        <v>45945.31456759259</v>
      </c>
      <c r="B31164" s="294" t="s">
        <v>2281</v>
      </c>
    </row>
    <row r="31165">
      <c r="A31165" s="441">
        <v>45945.31476879629</v>
      </c>
      <c r="B31165" s="294" t="s">
        <v>10102</v>
      </c>
    </row>
    <row r="31166">
      <c r="A31166" s="441">
        <v>45945.31477445602</v>
      </c>
      <c r="B31166" s="294" t="s">
        <v>2285</v>
      </c>
    </row>
    <row r="31167">
      <c r="A31167" s="441">
        <v>45945.31477899305</v>
      </c>
      <c r="B31167" s="294" t="s">
        <v>13562</v>
      </c>
    </row>
    <row r="31168">
      <c r="A31168" s="441">
        <v>45945.31478854167</v>
      </c>
      <c r="B31168" s="294" t="s">
        <v>13563</v>
      </c>
    </row>
    <row r="31169">
      <c r="A31169" s="441">
        <v>45945.34265086806</v>
      </c>
      <c r="B31169" s="294" t="s">
        <v>13564</v>
      </c>
    </row>
    <row r="31170">
      <c r="A31170" s="441">
        <v>45945.34265659722</v>
      </c>
      <c r="B31170" s="294" t="s">
        <v>13565</v>
      </c>
    </row>
    <row r="31171">
      <c r="A31171" s="441">
        <v>45945.342671342594</v>
      </c>
      <c r="B31171" s="294" t="s">
        <v>13566</v>
      </c>
    </row>
    <row r="31172">
      <c r="A31172" s="441">
        <v>45945.342678981484</v>
      </c>
      <c r="B31172" s="294" t="s">
        <v>5149</v>
      </c>
    </row>
    <row r="31173">
      <c r="A31173" s="441">
        <v>45945.342682511575</v>
      </c>
      <c r="B31173" s="294" t="s">
        <v>11523</v>
      </c>
    </row>
    <row r="31174">
      <c r="A31174" s="441">
        <v>45945.342685509255</v>
      </c>
      <c r="B31174" s="294" t="s">
        <v>7037</v>
      </c>
    </row>
    <row r="31175">
      <c r="A31175" s="441">
        <v>45945.34271165509</v>
      </c>
      <c r="B31175" s="294" t="s">
        <v>13567</v>
      </c>
    </row>
    <row r="31176">
      <c r="A31176" s="441">
        <v>45945.34283569445</v>
      </c>
      <c r="B31176" s="294" t="s">
        <v>13568</v>
      </c>
    </row>
    <row r="31177">
      <c r="A31177" s="441">
        <v>45945.34283685185</v>
      </c>
      <c r="B31177" s="294" t="s">
        <v>13569</v>
      </c>
    </row>
    <row r="31178">
      <c r="A31178" s="441">
        <v>45945.342853368056</v>
      </c>
      <c r="B31178" s="294" t="s">
        <v>2260</v>
      </c>
    </row>
    <row r="31179">
      <c r="A31179" s="441">
        <v>45945.34285811342</v>
      </c>
      <c r="B31179" s="294" t="s">
        <v>2593</v>
      </c>
    </row>
    <row r="31180">
      <c r="A31180" s="441">
        <v>45945.34286350694</v>
      </c>
      <c r="B31180" s="294" t="s">
        <v>2264</v>
      </c>
    </row>
    <row r="31181">
      <c r="A31181" s="441">
        <v>45945.34297481482</v>
      </c>
      <c r="B31181" s="294" t="s">
        <v>13570</v>
      </c>
    </row>
    <row r="31182">
      <c r="A31182" s="441">
        <v>45945.344376504625</v>
      </c>
      <c r="B31182" s="294" t="s">
        <v>13571</v>
      </c>
    </row>
    <row r="31183">
      <c r="A31183" s="441">
        <v>45945.344390706014</v>
      </c>
      <c r="B31183" s="294" t="s">
        <v>13572</v>
      </c>
    </row>
    <row r="31184">
      <c r="A31184" s="441">
        <v>45945.344410578706</v>
      </c>
      <c r="B31184" s="294" t="s">
        <v>13573</v>
      </c>
    </row>
    <row r="31185">
      <c r="A31185" s="441">
        <v>45945.34441521991</v>
      </c>
      <c r="B31185" s="294" t="s">
        <v>5149</v>
      </c>
    </row>
    <row r="31186">
      <c r="A31186" s="441">
        <v>45945.34442164352</v>
      </c>
      <c r="B31186" s="294" t="s">
        <v>7036</v>
      </c>
    </row>
    <row r="31187">
      <c r="A31187" s="441">
        <v>45945.34442459491</v>
      </c>
      <c r="B31187" s="294" t="s">
        <v>7037</v>
      </c>
    </row>
    <row r="31188">
      <c r="A31188" s="441">
        <v>45945.34444822917</v>
      </c>
      <c r="B31188" s="294" t="s">
        <v>13574</v>
      </c>
    </row>
    <row r="31189">
      <c r="A31189" s="441">
        <v>45945.344533877316</v>
      </c>
      <c r="B31189" s="294" t="s">
        <v>13575</v>
      </c>
    </row>
    <row r="31190">
      <c r="A31190" s="441">
        <v>45945.344628506944</v>
      </c>
      <c r="B31190" s="294" t="s">
        <v>13576</v>
      </c>
    </row>
    <row r="31191">
      <c r="A31191" s="441">
        <v>45945.34679008102</v>
      </c>
      <c r="B31191" s="294" t="s">
        <v>13571</v>
      </c>
    </row>
    <row r="31192">
      <c r="A31192" s="441">
        <v>45945.34679645833</v>
      </c>
      <c r="B31192" s="294" t="s">
        <v>13577</v>
      </c>
    </row>
    <row r="31193">
      <c r="A31193" s="441">
        <v>45945.3468116088</v>
      </c>
      <c r="B31193" s="294" t="s">
        <v>13578</v>
      </c>
    </row>
    <row r="31194">
      <c r="A31194" s="441">
        <v>45945.34681711806</v>
      </c>
      <c r="B31194" s="294" t="s">
        <v>5149</v>
      </c>
    </row>
    <row r="31195">
      <c r="A31195" s="441">
        <v>45945.34682112269</v>
      </c>
      <c r="B31195" s="294" t="s">
        <v>7088</v>
      </c>
    </row>
    <row r="31196">
      <c r="A31196" s="441">
        <v>45945.3468249537</v>
      </c>
      <c r="B31196" s="294" t="s">
        <v>7037</v>
      </c>
    </row>
    <row r="31197">
      <c r="A31197" s="441">
        <v>45945.34685665509</v>
      </c>
      <c r="B31197" s="294" t="s">
        <v>13579</v>
      </c>
    </row>
    <row r="31198">
      <c r="A31198" s="441">
        <v>45945.348265810186</v>
      </c>
      <c r="B31198" s="294" t="s">
        <v>13571</v>
      </c>
    </row>
    <row r="31199">
      <c r="A31199" s="441">
        <v>45945.348272766205</v>
      </c>
      <c r="B31199" s="294" t="s">
        <v>13580</v>
      </c>
    </row>
    <row r="31200">
      <c r="A31200" s="441">
        <v>45945.34828759259</v>
      </c>
      <c r="B31200" s="294" t="s">
        <v>13581</v>
      </c>
    </row>
    <row r="31201">
      <c r="A31201" s="441">
        <v>45945.34829421296</v>
      </c>
      <c r="B31201" s="294" t="s">
        <v>5149</v>
      </c>
    </row>
    <row r="31202">
      <c r="A31202" s="441">
        <v>45945.348297986115</v>
      </c>
      <c r="B31202" s="294" t="s">
        <v>7084</v>
      </c>
    </row>
    <row r="31203">
      <c r="A31203" s="441">
        <v>45945.34830155093</v>
      </c>
      <c r="B31203" s="294" t="s">
        <v>7037</v>
      </c>
    </row>
    <row r="31204">
      <c r="A31204" s="441">
        <v>45945.34832506944</v>
      </c>
      <c r="B31204" s="294" t="s">
        <v>13582</v>
      </c>
    </row>
    <row r="31205">
      <c r="A31205" s="441">
        <v>45945.34931125</v>
      </c>
      <c r="B31205" s="294" t="s">
        <v>13583</v>
      </c>
    </row>
    <row r="31206">
      <c r="A31206" s="441">
        <v>45945.34932445602</v>
      </c>
      <c r="B31206" s="294" t="s">
        <v>2816</v>
      </c>
    </row>
    <row r="31207">
      <c r="A31207" s="441">
        <v>45945.34933003472</v>
      </c>
      <c r="B31207" s="294" t="s">
        <v>2398</v>
      </c>
    </row>
    <row r="31208">
      <c r="A31208" s="441">
        <v>45945.34933993056</v>
      </c>
      <c r="B31208" s="294" t="s">
        <v>2399</v>
      </c>
    </row>
    <row r="31209">
      <c r="A31209" s="441">
        <v>45945.349355185186</v>
      </c>
      <c r="B31209" s="294" t="s">
        <v>2816</v>
      </c>
    </row>
    <row r="31210">
      <c r="A31210" s="441">
        <v>45945.34936423611</v>
      </c>
      <c r="B31210" s="294" t="s">
        <v>10102</v>
      </c>
    </row>
    <row r="31211">
      <c r="A31211" s="441">
        <v>45945.349382835644</v>
      </c>
      <c r="B31211" s="294" t="s">
        <v>13584</v>
      </c>
    </row>
    <row r="31212">
      <c r="A31212" s="441">
        <v>45945.35031275463</v>
      </c>
      <c r="B31212" s="294" t="s">
        <v>13585</v>
      </c>
    </row>
    <row r="31213">
      <c r="A31213" s="441">
        <v>45945.35031609954</v>
      </c>
      <c r="B31213" s="294" t="s">
        <v>2274</v>
      </c>
    </row>
    <row r="31214">
      <c r="A31214" s="441">
        <v>45945.350325520834</v>
      </c>
      <c r="B31214" s="294" t="s">
        <v>2816</v>
      </c>
    </row>
    <row r="31215">
      <c r="A31215" s="441">
        <v>45945.35032834491</v>
      </c>
      <c r="B31215" s="294" t="s">
        <v>2821</v>
      </c>
    </row>
    <row r="31216">
      <c r="A31216" s="441">
        <v>45945.3503312963</v>
      </c>
      <c r="B31216" s="294" t="s">
        <v>13510</v>
      </c>
    </row>
    <row r="31217">
      <c r="A31217" s="441">
        <v>45945.35033497685</v>
      </c>
      <c r="B31217" s="294" t="s">
        <v>13511</v>
      </c>
    </row>
    <row r="31218">
      <c r="A31218" s="441">
        <v>45945.35049600694</v>
      </c>
      <c r="B31218" s="294" t="s">
        <v>2374</v>
      </c>
    </row>
    <row r="31219">
      <c r="A31219" s="441">
        <v>45945.35050782407</v>
      </c>
      <c r="B31219" s="294" t="s">
        <v>13586</v>
      </c>
    </row>
    <row r="31220">
      <c r="A31220" s="441">
        <v>45945.35055162037</v>
      </c>
      <c r="B31220" s="294" t="s">
        <v>2280</v>
      </c>
    </row>
    <row r="31221">
      <c r="A31221" s="441">
        <v>45945.350567037036</v>
      </c>
      <c r="B31221" s="294" t="s">
        <v>2281</v>
      </c>
    </row>
    <row r="31222">
      <c r="A31222" s="441">
        <v>45945.35071590278</v>
      </c>
      <c r="B31222" s="294" t="s">
        <v>10102</v>
      </c>
    </row>
    <row r="31223">
      <c r="A31223" s="441">
        <v>45945.35071883102</v>
      </c>
      <c r="B31223" s="294" t="s">
        <v>2285</v>
      </c>
    </row>
    <row r="31224">
      <c r="A31224" s="441">
        <v>45945.35072412037</v>
      </c>
      <c r="B31224" s="294" t="s">
        <v>13587</v>
      </c>
    </row>
    <row r="31225">
      <c r="A31225" s="441">
        <v>45945.35073677084</v>
      </c>
      <c r="B31225" s="294" t="s">
        <v>13588</v>
      </c>
    </row>
    <row r="31226">
      <c r="A31226" s="441">
        <v>45945.37506663194</v>
      </c>
      <c r="B31226" s="294" t="s">
        <v>2290</v>
      </c>
    </row>
    <row r="31227">
      <c r="A31227" s="441">
        <v>45945.3753635301</v>
      </c>
      <c r="B31227" s="294" t="s">
        <v>3563</v>
      </c>
    </row>
    <row r="31228">
      <c r="A31228" s="441">
        <v>45945.376028750004</v>
      </c>
      <c r="B31228" s="294" t="s">
        <v>13589</v>
      </c>
    </row>
    <row r="31229">
      <c r="A31229" s="441">
        <v>45945.37773021991</v>
      </c>
      <c r="B31229" s="294" t="s">
        <v>13590</v>
      </c>
    </row>
    <row r="31230">
      <c r="A31230" s="441">
        <v>45945.37775675926</v>
      </c>
      <c r="B31230" s="294" t="s">
        <v>10102</v>
      </c>
    </row>
    <row r="31231">
      <c r="A31231" s="441">
        <v>45945.37776599537</v>
      </c>
      <c r="B31231" s="294" t="s">
        <v>10102</v>
      </c>
    </row>
    <row r="31232">
      <c r="A31232" s="441">
        <v>45945.422946516206</v>
      </c>
      <c r="B31232" s="294" t="s">
        <v>13591</v>
      </c>
    </row>
    <row r="31233">
      <c r="A31233" s="441">
        <v>45945.4229500463</v>
      </c>
      <c r="B31233" s="294" t="s">
        <v>2260</v>
      </c>
    </row>
    <row r="31234">
      <c r="A31234" s="441">
        <v>45945.4229525463</v>
      </c>
      <c r="B31234" s="294" t="s">
        <v>2266</v>
      </c>
    </row>
    <row r="31235">
      <c r="A31235" s="441">
        <v>45945.42295556713</v>
      </c>
      <c r="B31235" s="294" t="s">
        <v>2267</v>
      </c>
    </row>
    <row r="31236">
      <c r="A31236" s="441">
        <v>45945.42296925926</v>
      </c>
      <c r="B31236" s="294" t="s">
        <v>2264</v>
      </c>
    </row>
    <row r="31237">
      <c r="A31237" s="441">
        <v>45945.42320517361</v>
      </c>
      <c r="B31237" s="294" t="s">
        <v>13592</v>
      </c>
    </row>
    <row r="31238">
      <c r="A31238" s="441">
        <v>45945.423209155095</v>
      </c>
      <c r="B31238" s="294" t="s">
        <v>2260</v>
      </c>
    </row>
    <row r="31239">
      <c r="A31239" s="441">
        <v>45945.42321340278</v>
      </c>
      <c r="B31239" s="294" t="s">
        <v>4206</v>
      </c>
    </row>
    <row r="31240">
      <c r="A31240" s="441">
        <v>45945.42322013889</v>
      </c>
      <c r="B31240" s="294" t="s">
        <v>2267</v>
      </c>
    </row>
    <row r="31241">
      <c r="A31241" s="441">
        <v>45945.4232244213</v>
      </c>
      <c r="B31241" s="294" t="s">
        <v>2264</v>
      </c>
    </row>
    <row r="31242">
      <c r="A31242" s="441">
        <v>45945.423361423615</v>
      </c>
      <c r="B31242" s="294" t="s">
        <v>13593</v>
      </c>
    </row>
    <row r="31243">
      <c r="A31243" s="441">
        <v>45945.42336533565</v>
      </c>
      <c r="B31243" s="294" t="s">
        <v>2260</v>
      </c>
    </row>
    <row r="31244">
      <c r="A31244" s="441">
        <v>45945.42336903935</v>
      </c>
      <c r="B31244" s="294" t="s">
        <v>2266</v>
      </c>
    </row>
    <row r="31245">
      <c r="A31245" s="441">
        <v>45945.42337575232</v>
      </c>
      <c r="B31245" s="294" t="s">
        <v>2267</v>
      </c>
    </row>
    <row r="31246">
      <c r="A31246" s="441">
        <v>45945.42338325232</v>
      </c>
      <c r="B31246" s="294" t="s">
        <v>2264</v>
      </c>
    </row>
    <row r="31247">
      <c r="A31247" s="441">
        <v>45945.42455138889</v>
      </c>
      <c r="B31247" s="294" t="s">
        <v>13594</v>
      </c>
    </row>
    <row r="31248">
      <c r="A31248" s="441">
        <v>45945.424555300924</v>
      </c>
      <c r="B31248" s="294" t="s">
        <v>2260</v>
      </c>
    </row>
    <row r="31249">
      <c r="A31249" s="441">
        <v>45945.42456221065</v>
      </c>
      <c r="B31249" s="294" t="s">
        <v>6121</v>
      </c>
    </row>
    <row r="31250">
      <c r="A31250" s="441">
        <v>45945.42456571759</v>
      </c>
      <c r="B31250" s="294" t="s">
        <v>2264</v>
      </c>
    </row>
    <row r="31251">
      <c r="A31251" s="441">
        <v>45945.424624837964</v>
      </c>
      <c r="B31251" s="294" t="s">
        <v>13595</v>
      </c>
    </row>
    <row r="31252">
      <c r="A31252" s="441">
        <v>45945.42462780092</v>
      </c>
      <c r="B31252" s="294" t="s">
        <v>2260</v>
      </c>
    </row>
    <row r="31253">
      <c r="A31253" s="441">
        <v>45945.42463068287</v>
      </c>
      <c r="B31253" s="294" t="s">
        <v>6121</v>
      </c>
    </row>
    <row r="31254">
      <c r="A31254" s="441">
        <v>45945.424634317125</v>
      </c>
      <c r="B31254" s="294" t="s">
        <v>2264</v>
      </c>
    </row>
    <row r="31255">
      <c r="A31255" s="441">
        <v>45945.424965694445</v>
      </c>
      <c r="B31255" s="294" t="s">
        <v>13596</v>
      </c>
    </row>
    <row r="31256">
      <c r="A31256" s="441">
        <v>45945.424967893516</v>
      </c>
      <c r="B31256" s="294" t="s">
        <v>2260</v>
      </c>
    </row>
    <row r="31257">
      <c r="A31257" s="441">
        <v>45945.42497305556</v>
      </c>
      <c r="B31257" s="294" t="s">
        <v>6121</v>
      </c>
    </row>
    <row r="31258">
      <c r="A31258" s="441">
        <v>45945.4249752662</v>
      </c>
      <c r="B31258" s="294" t="s">
        <v>2264</v>
      </c>
    </row>
    <row r="31259">
      <c r="A31259" s="441">
        <v>45945.426018275466</v>
      </c>
      <c r="B31259" s="294" t="s">
        <v>13597</v>
      </c>
    </row>
    <row r="31260">
      <c r="A31260" s="441">
        <v>45945.42602240741</v>
      </c>
      <c r="B31260" s="294" t="s">
        <v>2260</v>
      </c>
    </row>
    <row r="31261">
      <c r="A31261" s="441">
        <v>45945.426026284724</v>
      </c>
      <c r="B31261" s="294" t="s">
        <v>2266</v>
      </c>
    </row>
    <row r="31262">
      <c r="A31262" s="441">
        <v>45945.426033090276</v>
      </c>
      <c r="B31262" s="294" t="s">
        <v>2267</v>
      </c>
    </row>
    <row r="31263">
      <c r="A31263" s="441">
        <v>45945.42603685185</v>
      </c>
      <c r="B31263" s="294" t="s">
        <v>2264</v>
      </c>
    </row>
    <row r="31264">
      <c r="A31264" s="441">
        <v>45945.4261977662</v>
      </c>
      <c r="B31264" s="294" t="s">
        <v>13598</v>
      </c>
    </row>
    <row r="31265">
      <c r="A31265" s="441">
        <v>45945.42620065973</v>
      </c>
      <c r="B31265" s="294" t="s">
        <v>2260</v>
      </c>
    </row>
    <row r="31266">
      <c r="A31266" s="441">
        <v>45945.42620314815</v>
      </c>
      <c r="B31266" s="294" t="s">
        <v>2266</v>
      </c>
    </row>
    <row r="31267">
      <c r="A31267" s="441">
        <v>45945.4262062037</v>
      </c>
      <c r="B31267" s="294" t="s">
        <v>2267</v>
      </c>
    </row>
    <row r="31268">
      <c r="A31268" s="441">
        <v>45945.42620861111</v>
      </c>
      <c r="B31268" s="294" t="s">
        <v>2264</v>
      </c>
    </row>
    <row r="31269">
      <c r="A31269" s="441">
        <v>45945.43469381944</v>
      </c>
      <c r="B31269" s="294" t="s">
        <v>13599</v>
      </c>
    </row>
    <row r="31270">
      <c r="A31270" s="441">
        <v>45945.434697696764</v>
      </c>
      <c r="B31270" s="294" t="s">
        <v>2260</v>
      </c>
    </row>
    <row r="31271">
      <c r="A31271" s="441">
        <v>45945.434714166666</v>
      </c>
      <c r="B31271" s="294" t="s">
        <v>2266</v>
      </c>
    </row>
    <row r="31272">
      <c r="A31272" s="441">
        <v>45945.434719108795</v>
      </c>
      <c r="B31272" s="294" t="s">
        <v>2267</v>
      </c>
    </row>
    <row r="31273">
      <c r="A31273" s="441">
        <v>45945.43472263889</v>
      </c>
      <c r="B31273" s="294" t="s">
        <v>2264</v>
      </c>
    </row>
    <row r="31274">
      <c r="A31274" s="441">
        <v>45945.507900868055</v>
      </c>
      <c r="B31274" s="294" t="s">
        <v>13600</v>
      </c>
    </row>
    <row r="31275">
      <c r="A31275" s="441">
        <v>45945.50790532408</v>
      </c>
      <c r="B31275" s="294" t="s">
        <v>2260</v>
      </c>
    </row>
    <row r="31276">
      <c r="A31276" s="441">
        <v>45945.50790939815</v>
      </c>
      <c r="B31276" s="294" t="s">
        <v>2323</v>
      </c>
    </row>
    <row r="31277">
      <c r="A31277" s="441">
        <v>45945.50790953704</v>
      </c>
      <c r="B31277" s="294" t="s">
        <v>13601</v>
      </c>
    </row>
    <row r="31278">
      <c r="A31278" s="441">
        <v>45945.507912581015</v>
      </c>
      <c r="B31278" s="294" t="s">
        <v>2264</v>
      </c>
    </row>
    <row r="31279">
      <c r="A31279" s="441">
        <v>45945.50791482639</v>
      </c>
      <c r="B31279" s="294" t="s">
        <v>2260</v>
      </c>
    </row>
    <row r="31280">
      <c r="A31280" s="441">
        <v>45945.507929803236</v>
      </c>
      <c r="B31280" s="294" t="s">
        <v>2323</v>
      </c>
    </row>
    <row r="31281">
      <c r="A31281" s="441">
        <v>45945.50793287037</v>
      </c>
      <c r="B31281" s="294" t="s">
        <v>2264</v>
      </c>
    </row>
    <row r="31282">
      <c r="A31282" s="441">
        <v>45945.514167719906</v>
      </c>
      <c r="B31282" s="294" t="s">
        <v>13602</v>
      </c>
    </row>
    <row r="31283">
      <c r="A31283" s="441">
        <v>45945.51417569444</v>
      </c>
      <c r="B31283" s="294" t="s">
        <v>2397</v>
      </c>
    </row>
    <row r="31284">
      <c r="A31284" s="441">
        <v>45945.51417962963</v>
      </c>
      <c r="B31284" s="294" t="s">
        <v>2398</v>
      </c>
    </row>
    <row r="31285">
      <c r="A31285" s="441">
        <v>45945.51419996528</v>
      </c>
      <c r="B31285" s="294" t="s">
        <v>2399</v>
      </c>
    </row>
    <row r="31286">
      <c r="A31286" s="441">
        <v>45945.51420796296</v>
      </c>
      <c r="B31286" s="294" t="s">
        <v>2397</v>
      </c>
    </row>
    <row r="31287">
      <c r="A31287" s="441">
        <v>45945.51421704861</v>
      </c>
      <c r="B31287" s="294" t="s">
        <v>10102</v>
      </c>
    </row>
    <row r="31288">
      <c r="A31288" s="441">
        <v>45945.51423271991</v>
      </c>
      <c r="B31288" s="294" t="s">
        <v>13603</v>
      </c>
    </row>
    <row r="31289">
      <c r="A31289" s="441">
        <v>45945.51572840278</v>
      </c>
      <c r="B31289" s="294" t="s">
        <v>13604</v>
      </c>
    </row>
    <row r="31290">
      <c r="A31290" s="441">
        <v>45945.51573380787</v>
      </c>
      <c r="B31290" s="294" t="s">
        <v>2274</v>
      </c>
    </row>
    <row r="31291">
      <c r="A31291" s="441">
        <v>45945.51574501157</v>
      </c>
      <c r="B31291" s="294" t="s">
        <v>2397</v>
      </c>
    </row>
    <row r="31292">
      <c r="A31292" s="441">
        <v>45945.515749004626</v>
      </c>
      <c r="B31292" s="294" t="s">
        <v>2402</v>
      </c>
    </row>
    <row r="31293">
      <c r="A31293" s="441">
        <v>45945.515754189815</v>
      </c>
      <c r="B31293" s="294" t="s">
        <v>13605</v>
      </c>
    </row>
    <row r="31294">
      <c r="A31294" s="441">
        <v>45945.515768287034</v>
      </c>
      <c r="B31294" s="294" t="s">
        <v>13606</v>
      </c>
    </row>
    <row r="31295">
      <c r="A31295" s="441">
        <v>45945.516272430556</v>
      </c>
      <c r="B31295" s="294" t="s">
        <v>2342</v>
      </c>
    </row>
    <row r="31296">
      <c r="A31296" s="441">
        <v>45945.516293981476</v>
      </c>
      <c r="B31296" s="294" t="s">
        <v>13607</v>
      </c>
    </row>
    <row r="31297">
      <c r="A31297" s="441">
        <v>45945.51634016204</v>
      </c>
      <c r="B31297" s="294" t="s">
        <v>2280</v>
      </c>
    </row>
    <row r="31298">
      <c r="A31298" s="441">
        <v>45945.516358761575</v>
      </c>
      <c r="B31298" s="294" t="s">
        <v>2281</v>
      </c>
    </row>
    <row r="31299">
      <c r="A31299" s="441">
        <v>45945.516561701384</v>
      </c>
      <c r="B31299" s="294" t="s">
        <v>10102</v>
      </c>
    </row>
    <row r="31300">
      <c r="A31300" s="441">
        <v>45945.51656525463</v>
      </c>
      <c r="B31300" s="294" t="s">
        <v>2285</v>
      </c>
    </row>
    <row r="31301">
      <c r="A31301" s="441">
        <v>45945.51657072917</v>
      </c>
      <c r="B31301" s="294" t="s">
        <v>13608</v>
      </c>
    </row>
    <row r="31302">
      <c r="A31302" s="441">
        <v>45945.51659611111</v>
      </c>
      <c r="B31302" s="294" t="s">
        <v>13609</v>
      </c>
    </row>
    <row r="31303">
      <c r="A31303" s="441">
        <v>45945.59834111111</v>
      </c>
      <c r="B31303" s="294" t="s">
        <v>13610</v>
      </c>
    </row>
    <row r="31304">
      <c r="A31304" s="441">
        <v>45945.59834415509</v>
      </c>
      <c r="B31304" s="294" t="s">
        <v>2260</v>
      </c>
    </row>
    <row r="31305">
      <c r="A31305" s="441">
        <v>45945.59834658565</v>
      </c>
      <c r="B31305" s="294" t="s">
        <v>2266</v>
      </c>
    </row>
    <row r="31306">
      <c r="A31306" s="441">
        <v>45945.598349803244</v>
      </c>
      <c r="B31306" s="294" t="s">
        <v>2267</v>
      </c>
    </row>
    <row r="31307">
      <c r="A31307" s="441">
        <v>45945.598361620374</v>
      </c>
      <c r="B31307" s="294" t="s">
        <v>2264</v>
      </c>
    </row>
    <row r="31308">
      <c r="A31308" s="441">
        <v>45945.59839893518</v>
      </c>
      <c r="B31308" s="294" t="s">
        <v>13611</v>
      </c>
    </row>
    <row r="31309">
      <c r="A31309" s="441">
        <v>45945.59840717593</v>
      </c>
      <c r="B31309" s="294" t="s">
        <v>2260</v>
      </c>
    </row>
    <row r="31310">
      <c r="A31310" s="441">
        <v>45945.59841061343</v>
      </c>
      <c r="B31310" s="294" t="s">
        <v>2266</v>
      </c>
    </row>
    <row r="31311">
      <c r="A31311" s="441">
        <v>45945.59841481481</v>
      </c>
      <c r="B31311" s="294" t="s">
        <v>2267</v>
      </c>
    </row>
    <row r="31312">
      <c r="A31312" s="441">
        <v>45945.59841824074</v>
      </c>
      <c r="B31312" s="294" t="s">
        <v>2264</v>
      </c>
    </row>
    <row r="31313">
      <c r="A31313" s="441">
        <v>45945.59846516204</v>
      </c>
      <c r="B31313" s="294" t="s">
        <v>13612</v>
      </c>
    </row>
    <row r="31314">
      <c r="A31314" s="441">
        <v>45945.59847104167</v>
      </c>
      <c r="B31314" s="294" t="s">
        <v>2260</v>
      </c>
    </row>
    <row r="31315">
      <c r="A31315" s="441">
        <v>45945.598474618055</v>
      </c>
      <c r="B31315" s="294" t="s">
        <v>2266</v>
      </c>
    </row>
    <row r="31316">
      <c r="A31316" s="441">
        <v>45945.59847795139</v>
      </c>
      <c r="B31316" s="294" t="s">
        <v>2267</v>
      </c>
    </row>
    <row r="31317">
      <c r="A31317" s="441">
        <v>45945.598492731486</v>
      </c>
      <c r="B31317" s="294" t="s">
        <v>2264</v>
      </c>
    </row>
    <row r="31318">
      <c r="A31318" s="441">
        <v>45945.63944150463</v>
      </c>
      <c r="B31318" s="294" t="s">
        <v>13613</v>
      </c>
    </row>
    <row r="31319">
      <c r="A31319" s="441">
        <v>45945.63944520833</v>
      </c>
      <c r="B31319" s="294" t="s">
        <v>2260</v>
      </c>
    </row>
    <row r="31320">
      <c r="A31320" s="441">
        <v>45945.639449016206</v>
      </c>
      <c r="B31320" s="294" t="s">
        <v>2266</v>
      </c>
    </row>
    <row r="31321">
      <c r="A31321" s="441">
        <v>45945.639453587966</v>
      </c>
      <c r="B31321" s="294" t="s">
        <v>2267</v>
      </c>
    </row>
    <row r="31322">
      <c r="A31322" s="441">
        <v>45945.63946484953</v>
      </c>
      <c r="B31322" s="294" t="s">
        <v>2264</v>
      </c>
    </row>
    <row r="31323">
      <c r="A31323" s="441">
        <v>45945.63995747685</v>
      </c>
      <c r="B31323" s="294" t="s">
        <v>13614</v>
      </c>
    </row>
    <row r="31324">
      <c r="A31324" s="441">
        <v>45945.63996076389</v>
      </c>
      <c r="B31324" s="294" t="s">
        <v>2260</v>
      </c>
    </row>
    <row r="31325">
      <c r="A31325" s="441">
        <v>45945.63996425926</v>
      </c>
      <c r="B31325" s="294" t="s">
        <v>2266</v>
      </c>
    </row>
    <row r="31326">
      <c r="A31326" s="441">
        <v>45945.63996850695</v>
      </c>
      <c r="B31326" s="294" t="s">
        <v>2267</v>
      </c>
    </row>
    <row r="31327">
      <c r="A31327" s="441">
        <v>45945.63997233796</v>
      </c>
      <c r="B31327" s="294" t="s">
        <v>2264</v>
      </c>
    </row>
    <row r="31328">
      <c r="A31328" s="441">
        <v>45945.640983749996</v>
      </c>
      <c r="B31328" s="294" t="s">
        <v>13615</v>
      </c>
    </row>
    <row r="31329">
      <c r="A31329" s="441">
        <v>45945.640987754625</v>
      </c>
      <c r="B31329" s="294" t="s">
        <v>2260</v>
      </c>
    </row>
    <row r="31330">
      <c r="A31330" s="441">
        <v>45945.64099649306</v>
      </c>
      <c r="B31330" s="294" t="s">
        <v>2301</v>
      </c>
    </row>
    <row r="31331">
      <c r="A31331" s="441">
        <v>45945.64100079861</v>
      </c>
      <c r="B31331" s="294" t="s">
        <v>2267</v>
      </c>
    </row>
    <row r="31332">
      <c r="A31332" s="441">
        <v>45945.641004502315</v>
      </c>
      <c r="B31332" s="294" t="s">
        <v>2264</v>
      </c>
    </row>
    <row r="31333">
      <c r="A31333" s="441">
        <v>45945.641009837964</v>
      </c>
      <c r="B31333" s="294" t="s">
        <v>13616</v>
      </c>
    </row>
    <row r="31334">
      <c r="A31334" s="441">
        <v>45945.64101501157</v>
      </c>
      <c r="B31334" s="294" t="s">
        <v>2260</v>
      </c>
    </row>
    <row r="31335">
      <c r="A31335" s="441">
        <v>45945.64101965278</v>
      </c>
      <c r="B31335" s="294" t="s">
        <v>2266</v>
      </c>
    </row>
    <row r="31336">
      <c r="A31336" s="441">
        <v>45945.64103679398</v>
      </c>
      <c r="B31336" s="294" t="s">
        <v>2267</v>
      </c>
    </row>
    <row r="31337">
      <c r="A31337" s="441">
        <v>45945.64104130787</v>
      </c>
      <c r="B31337" s="294" t="s">
        <v>2264</v>
      </c>
    </row>
    <row r="31338">
      <c r="A31338" s="441">
        <v>45945.6412237037</v>
      </c>
      <c r="B31338" s="294" t="s">
        <v>13617</v>
      </c>
    </row>
    <row r="31339">
      <c r="A31339" s="441">
        <v>45945.64122738426</v>
      </c>
      <c r="B31339" s="294" t="s">
        <v>2260</v>
      </c>
    </row>
    <row r="31340">
      <c r="A31340" s="441">
        <v>45945.64123065972</v>
      </c>
      <c r="B31340" s="294" t="s">
        <v>2301</v>
      </c>
    </row>
    <row r="31341">
      <c r="A31341" s="441">
        <v>45945.64123498843</v>
      </c>
      <c r="B31341" s="294" t="s">
        <v>2267</v>
      </c>
    </row>
    <row r="31342">
      <c r="A31342" s="441">
        <v>45945.64123851852</v>
      </c>
      <c r="B31342" s="294" t="s">
        <v>2264</v>
      </c>
    </row>
    <row r="31343">
      <c r="A31343" s="441">
        <v>45945.70243921297</v>
      </c>
      <c r="B31343" s="294" t="s">
        <v>13618</v>
      </c>
    </row>
    <row r="31344">
      <c r="A31344" s="441">
        <v>45945.702442118054</v>
      </c>
      <c r="B31344" s="294" t="s">
        <v>2260</v>
      </c>
    </row>
    <row r="31345">
      <c r="A31345" s="441">
        <v>45945.70244497685</v>
      </c>
      <c r="B31345" s="294" t="s">
        <v>13619</v>
      </c>
    </row>
    <row r="31346">
      <c r="A31346" s="441">
        <v>45945.70244813657</v>
      </c>
      <c r="B31346" s="294" t="s">
        <v>2264</v>
      </c>
    </row>
    <row r="31347">
      <c r="A31347" s="441">
        <v>45945.70271224537</v>
      </c>
      <c r="B31347" s="294" t="s">
        <v>13620</v>
      </c>
    </row>
    <row r="31348">
      <c r="A31348" s="441">
        <v>45945.70271601852</v>
      </c>
      <c r="B31348" s="294" t="s">
        <v>2260</v>
      </c>
    </row>
    <row r="31349">
      <c r="A31349" s="441">
        <v>45945.70271925926</v>
      </c>
      <c r="B31349" s="294" t="s">
        <v>13619</v>
      </c>
    </row>
    <row r="31350">
      <c r="A31350" s="441">
        <v>45945.70272340278</v>
      </c>
      <c r="B31350" s="294" t="s">
        <v>2262</v>
      </c>
    </row>
    <row r="31351">
      <c r="A31351" s="441">
        <v>45945.70273071759</v>
      </c>
      <c r="B31351" s="294" t="s">
        <v>13621</v>
      </c>
    </row>
    <row r="31352">
      <c r="A31352" s="441">
        <v>45945.70274165509</v>
      </c>
      <c r="B31352" s="294" t="s">
        <v>2264</v>
      </c>
    </row>
    <row r="31353">
      <c r="A31353" s="441">
        <v>45945.705440844904</v>
      </c>
      <c r="B31353" s="294" t="s">
        <v>13622</v>
      </c>
    </row>
    <row r="31354">
      <c r="A31354" s="441">
        <v>45945.70544585648</v>
      </c>
      <c r="B31354" s="294" t="s">
        <v>13623</v>
      </c>
    </row>
    <row r="31355">
      <c r="A31355" s="441">
        <v>45945.705448333334</v>
      </c>
      <c r="B31355" s="294" t="s">
        <v>13624</v>
      </c>
    </row>
    <row r="31356">
      <c r="A31356" s="441">
        <v>45945.70545728009</v>
      </c>
      <c r="B31356" s="294" t="s">
        <v>13625</v>
      </c>
    </row>
    <row r="31357">
      <c r="A31357" s="441">
        <v>45945.70546488426</v>
      </c>
      <c r="B31357" s="294" t="s">
        <v>13623</v>
      </c>
    </row>
    <row r="31358">
      <c r="A31358" s="441">
        <v>45945.70547107639</v>
      </c>
      <c r="B31358" s="294" t="s">
        <v>10102</v>
      </c>
    </row>
    <row r="31359">
      <c r="A31359" s="441">
        <v>45945.705483495374</v>
      </c>
      <c r="B31359" s="294" t="s">
        <v>13626</v>
      </c>
    </row>
    <row r="31360">
      <c r="A31360" s="441">
        <v>45945.70617488426</v>
      </c>
      <c r="B31360" s="294" t="s">
        <v>13627</v>
      </c>
    </row>
    <row r="31361">
      <c r="A31361" s="441">
        <v>45945.70617715278</v>
      </c>
      <c r="B31361" s="294" t="s">
        <v>2274</v>
      </c>
    </row>
    <row r="31362">
      <c r="A31362" s="441">
        <v>45945.70618540509</v>
      </c>
      <c r="B31362" s="294" t="s">
        <v>13623</v>
      </c>
    </row>
    <row r="31363">
      <c r="A31363" s="441">
        <v>45945.70618758102</v>
      </c>
      <c r="B31363" s="294" t="s">
        <v>13628</v>
      </c>
    </row>
    <row r="31364">
      <c r="A31364" s="441">
        <v>45945.706189861114</v>
      </c>
      <c r="B31364" s="294" t="s">
        <v>13605</v>
      </c>
    </row>
    <row r="31365">
      <c r="A31365" s="441">
        <v>45945.706192060185</v>
      </c>
      <c r="B31365" s="294" t="s">
        <v>13606</v>
      </c>
    </row>
    <row r="31366">
      <c r="A31366" s="441">
        <v>45945.70625674768</v>
      </c>
      <c r="B31366" s="294" t="s">
        <v>2374</v>
      </c>
    </row>
    <row r="31367">
      <c r="A31367" s="441">
        <v>45945.7062678125</v>
      </c>
      <c r="B31367" s="294" t="s">
        <v>13629</v>
      </c>
    </row>
    <row r="31368">
      <c r="A31368" s="441">
        <v>45945.70628265046</v>
      </c>
      <c r="B31368" s="294" t="s">
        <v>2280</v>
      </c>
    </row>
    <row r="31369">
      <c r="A31369" s="441">
        <v>45945.70628925926</v>
      </c>
      <c r="B31369" s="294" t="s">
        <v>2281</v>
      </c>
    </row>
    <row r="31370">
      <c r="A31370" s="441">
        <v>45945.70634554398</v>
      </c>
      <c r="B31370" s="294" t="s">
        <v>10102</v>
      </c>
    </row>
    <row r="31371">
      <c r="A31371" s="441">
        <v>45945.70634780092</v>
      </c>
      <c r="B31371" s="294" t="s">
        <v>2285</v>
      </c>
    </row>
    <row r="31372">
      <c r="A31372" s="441">
        <v>45945.706352002315</v>
      </c>
      <c r="B31372" s="294" t="s">
        <v>13630</v>
      </c>
    </row>
    <row r="31373">
      <c r="A31373" s="441">
        <v>45945.706358634256</v>
      </c>
      <c r="B31373" s="294" t="s">
        <v>13631</v>
      </c>
    </row>
    <row r="31374">
      <c r="A31374" s="441">
        <v>45945.75838008102</v>
      </c>
      <c r="B31374" s="294" t="s">
        <v>10116</v>
      </c>
    </row>
    <row r="31375">
      <c r="A31375" s="441">
        <v>45945.758388449074</v>
      </c>
      <c r="B31375" s="294" t="s">
        <v>10102</v>
      </c>
    </row>
    <row r="31376">
      <c r="A31376" s="441">
        <v>45945.75839231482</v>
      </c>
      <c r="B31376" s="294" t="s">
        <v>10117</v>
      </c>
    </row>
    <row r="31377">
      <c r="A31377" s="441">
        <v>45945.82806918981</v>
      </c>
      <c r="B31377" s="294" t="s">
        <v>13632</v>
      </c>
    </row>
    <row r="31378">
      <c r="A31378" s="441">
        <v>45945.82807444445</v>
      </c>
      <c r="B31378" s="294" t="s">
        <v>2260</v>
      </c>
    </row>
    <row r="31379">
      <c r="A31379" s="441">
        <v>45945.82807797454</v>
      </c>
      <c r="B31379" s="294" t="s">
        <v>2323</v>
      </c>
    </row>
    <row r="31380">
      <c r="A31380" s="441">
        <v>45945.828081678235</v>
      </c>
      <c r="B31380" s="294" t="s">
        <v>2262</v>
      </c>
    </row>
    <row r="31381">
      <c r="A31381" s="441">
        <v>45945.828091504634</v>
      </c>
      <c r="B31381" s="294" t="s">
        <v>2324</v>
      </c>
    </row>
    <row r="31382">
      <c r="A31382" s="441">
        <v>45945.82810511574</v>
      </c>
      <c r="B31382" s="294" t="s">
        <v>2264</v>
      </c>
    </row>
    <row r="31383">
      <c r="A31383" s="441">
        <v>45945.869313206014</v>
      </c>
      <c r="B31383" s="294" t="s">
        <v>13633</v>
      </c>
    </row>
    <row r="31384">
      <c r="A31384" s="441">
        <v>45945.86931938658</v>
      </c>
      <c r="B31384" s="294" t="s">
        <v>2260</v>
      </c>
    </row>
    <row r="31385">
      <c r="A31385" s="441">
        <v>45945.869323506944</v>
      </c>
      <c r="B31385" s="294" t="s">
        <v>6121</v>
      </c>
    </row>
    <row r="31386">
      <c r="A31386" s="441">
        <v>45945.86932762731</v>
      </c>
      <c r="B31386" s="294" t="s">
        <v>2264</v>
      </c>
    </row>
    <row r="31387">
      <c r="A31387" s="441">
        <v>45946.02328005787</v>
      </c>
      <c r="B31387" s="294" t="s">
        <v>13634</v>
      </c>
    </row>
    <row r="31388">
      <c r="A31388" s="441">
        <v>45946.02329052083</v>
      </c>
      <c r="B31388" s="294" t="s">
        <v>2839</v>
      </c>
    </row>
    <row r="31389">
      <c r="A31389" s="441">
        <v>45946.023316666666</v>
      </c>
      <c r="B31389" s="294" t="s">
        <v>2565</v>
      </c>
    </row>
    <row r="31390">
      <c r="A31390" s="441">
        <v>45946.023324837966</v>
      </c>
      <c r="B31390" s="294" t="s">
        <v>13635</v>
      </c>
    </row>
    <row r="31391">
      <c r="A31391" s="441">
        <v>45946.0233340625</v>
      </c>
      <c r="B31391" s="294" t="s">
        <v>2839</v>
      </c>
    </row>
    <row r="31392">
      <c r="A31392" s="441">
        <v>45946.023346851856</v>
      </c>
      <c r="B31392" s="294" t="s">
        <v>10102</v>
      </c>
    </row>
    <row r="31393">
      <c r="A31393" s="441">
        <v>45946.02337274306</v>
      </c>
      <c r="B31393" s="294" t="s">
        <v>13636</v>
      </c>
    </row>
    <row r="31394">
      <c r="A31394" s="441">
        <v>45946.02440322917</v>
      </c>
      <c r="B31394" s="294" t="s">
        <v>13637</v>
      </c>
    </row>
    <row r="31395">
      <c r="A31395" s="441">
        <v>45946.02440800926</v>
      </c>
      <c r="B31395" s="294" t="s">
        <v>2274</v>
      </c>
    </row>
    <row r="31396">
      <c r="A31396" s="441">
        <v>45946.02441737268</v>
      </c>
      <c r="B31396" s="294" t="s">
        <v>2839</v>
      </c>
    </row>
    <row r="31397">
      <c r="A31397" s="441">
        <v>45946.024422372684</v>
      </c>
      <c r="B31397" s="294" t="s">
        <v>2843</v>
      </c>
    </row>
    <row r="31398">
      <c r="A31398" s="441">
        <v>45946.02442806713</v>
      </c>
      <c r="B31398" s="294" t="s">
        <v>13605</v>
      </c>
    </row>
    <row r="31399">
      <c r="A31399" s="441">
        <v>45946.02443425926</v>
      </c>
      <c r="B31399" s="294" t="s">
        <v>13606</v>
      </c>
    </row>
    <row r="31400">
      <c r="A31400" s="441">
        <v>45946.02464888889</v>
      </c>
      <c r="B31400" s="294" t="s">
        <v>2342</v>
      </c>
    </row>
    <row r="31401">
      <c r="A31401" s="441">
        <v>45946.02467048611</v>
      </c>
      <c r="B31401" s="294" t="s">
        <v>13638</v>
      </c>
    </row>
    <row r="31402">
      <c r="A31402" s="441">
        <v>45946.02475707176</v>
      </c>
      <c r="B31402" s="294" t="s">
        <v>2280</v>
      </c>
    </row>
    <row r="31403">
      <c r="A31403" s="441">
        <v>45946.02478184028</v>
      </c>
      <c r="B31403" s="294" t="s">
        <v>2281</v>
      </c>
    </row>
    <row r="31404">
      <c r="A31404" s="441">
        <v>45946.02499237268</v>
      </c>
      <c r="B31404" s="294" t="s">
        <v>10102</v>
      </c>
    </row>
    <row r="31405">
      <c r="A31405" s="441">
        <v>45946.02499670139</v>
      </c>
      <c r="B31405" s="294" t="s">
        <v>2285</v>
      </c>
    </row>
    <row r="31406">
      <c r="A31406" s="441">
        <v>45946.02500530092</v>
      </c>
      <c r="B31406" s="294" t="s">
        <v>13639</v>
      </c>
    </row>
    <row r="31407">
      <c r="A31407" s="441">
        <v>45946.02501982639</v>
      </c>
      <c r="B31407" s="294" t="s">
        <v>13640</v>
      </c>
    </row>
    <row r="31408">
      <c r="A31408" s="441">
        <v>45946.25718395833</v>
      </c>
      <c r="B31408" s="294" t="s">
        <v>13641</v>
      </c>
    </row>
    <row r="31409">
      <c r="A31409" s="441">
        <v>45946.25750436343</v>
      </c>
      <c r="B31409" s="294" t="s">
        <v>10334</v>
      </c>
    </row>
    <row r="31410">
      <c r="A31410" s="441">
        <v>45946.3751021412</v>
      </c>
      <c r="B31410" s="294" t="s">
        <v>2290</v>
      </c>
    </row>
    <row r="31411">
      <c r="A31411" s="441">
        <v>45946.37516927083</v>
      </c>
      <c r="B31411" s="294" t="s">
        <v>2291</v>
      </c>
    </row>
    <row r="31412">
      <c r="A31412" s="441">
        <v>45946.672398449075</v>
      </c>
      <c r="B31412" s="294" t="s">
        <v>13642</v>
      </c>
    </row>
    <row r="31413">
      <c r="A31413" s="441">
        <v>45946.67240844907</v>
      </c>
      <c r="B31413" s="294" t="s">
        <v>4045</v>
      </c>
    </row>
    <row r="31414">
      <c r="A31414" s="441">
        <v>45946.67241395834</v>
      </c>
      <c r="B31414" s="294" t="s">
        <v>4046</v>
      </c>
    </row>
    <row r="31415">
      <c r="A31415" s="441">
        <v>45946.67243186342</v>
      </c>
      <c r="B31415" s="294" t="s">
        <v>13643</v>
      </c>
    </row>
    <row r="31416">
      <c r="A31416" s="441">
        <v>45946.672442337964</v>
      </c>
      <c r="B31416" s="294" t="s">
        <v>4045</v>
      </c>
    </row>
    <row r="31417">
      <c r="A31417" s="441">
        <v>45946.672452638886</v>
      </c>
      <c r="B31417" s="294" t="s">
        <v>10102</v>
      </c>
    </row>
    <row r="31418">
      <c r="A31418" s="441">
        <v>45946.672469074074</v>
      </c>
      <c r="B31418" s="294" t="s">
        <v>13644</v>
      </c>
    </row>
    <row r="31419">
      <c r="A31419" s="441">
        <v>45946.67303090278</v>
      </c>
      <c r="B31419" s="294" t="s">
        <v>13645</v>
      </c>
    </row>
    <row r="31420">
      <c r="A31420" s="441">
        <v>45946.6730355787</v>
      </c>
      <c r="B31420" s="294" t="s">
        <v>2260</v>
      </c>
    </row>
    <row r="31421">
      <c r="A31421" s="441">
        <v>45946.67303988426</v>
      </c>
      <c r="B31421" s="294" t="s">
        <v>4026</v>
      </c>
    </row>
    <row r="31422">
      <c r="A31422" s="441">
        <v>45946.67304587963</v>
      </c>
      <c r="B31422" s="294" t="s">
        <v>2264</v>
      </c>
    </row>
    <row r="31423">
      <c r="A31423" s="441">
        <v>45946.67346954861</v>
      </c>
      <c r="B31423" s="294" t="s">
        <v>13646</v>
      </c>
    </row>
    <row r="31424">
      <c r="A31424" s="441">
        <v>45946.67347346064</v>
      </c>
      <c r="B31424" s="294" t="s">
        <v>2274</v>
      </c>
    </row>
    <row r="31425">
      <c r="A31425" s="441">
        <v>45946.673484513885</v>
      </c>
      <c r="B31425" s="294" t="s">
        <v>4045</v>
      </c>
    </row>
    <row r="31426">
      <c r="A31426" s="441">
        <v>45946.673488182874</v>
      </c>
      <c r="B31426" s="294" t="s">
        <v>4050</v>
      </c>
    </row>
    <row r="31427">
      <c r="A31427" s="441">
        <v>45946.67349159722</v>
      </c>
      <c r="B31427" s="294" t="s">
        <v>13605</v>
      </c>
    </row>
    <row r="31428">
      <c r="A31428" s="441">
        <v>45946.67349509259</v>
      </c>
      <c r="B31428" s="294" t="s">
        <v>13606</v>
      </c>
    </row>
    <row r="31429">
      <c r="A31429" s="441">
        <v>45946.673809687505</v>
      </c>
      <c r="B31429" s="294" t="s">
        <v>2342</v>
      </c>
    </row>
    <row r="31430">
      <c r="A31430" s="441">
        <v>45946.67382804398</v>
      </c>
      <c r="B31430" s="294" t="s">
        <v>13647</v>
      </c>
    </row>
    <row r="31431">
      <c r="A31431" s="441">
        <v>45946.673893645835</v>
      </c>
      <c r="B31431" s="294" t="s">
        <v>2280</v>
      </c>
    </row>
    <row r="31432">
      <c r="A31432" s="441">
        <v>45946.673908275465</v>
      </c>
      <c r="B31432" s="294" t="s">
        <v>2281</v>
      </c>
    </row>
    <row r="31433">
      <c r="A31433" s="441">
        <v>45946.67418811342</v>
      </c>
      <c r="B31433" s="294" t="s">
        <v>10102</v>
      </c>
    </row>
    <row r="31434">
      <c r="A31434" s="441">
        <v>45946.674191631944</v>
      </c>
      <c r="B31434" s="294" t="s">
        <v>2285</v>
      </c>
    </row>
    <row r="31435">
      <c r="A31435" s="441">
        <v>45946.674196736116</v>
      </c>
      <c r="B31435" s="294" t="s">
        <v>13648</v>
      </c>
    </row>
    <row r="31436">
      <c r="A31436" s="441">
        <v>45946.67421252315</v>
      </c>
      <c r="B31436" s="294" t="s">
        <v>13649</v>
      </c>
    </row>
    <row r="31437">
      <c r="A31437" s="441">
        <v>45946.75841643519</v>
      </c>
      <c r="B31437" s="294" t="s">
        <v>10116</v>
      </c>
    </row>
    <row r="31438">
      <c r="A31438" s="441">
        <v>45946.75842923611</v>
      </c>
      <c r="B31438" s="294" t="s">
        <v>10102</v>
      </c>
    </row>
    <row r="31439">
      <c r="A31439" s="441">
        <v>45946.75843361111</v>
      </c>
      <c r="B31439" s="294" t="s">
        <v>10117</v>
      </c>
    </row>
    <row r="31440">
      <c r="A31440" s="441">
        <v>45946.86280747685</v>
      </c>
      <c r="B31440" s="294" t="s">
        <v>10102</v>
      </c>
    </row>
    <row r="31441">
      <c r="A31441" s="441">
        <v>45946.869486701384</v>
      </c>
      <c r="B31441" s="294" t="s">
        <v>13650</v>
      </c>
    </row>
    <row r="31442">
      <c r="A31442" s="441">
        <v>45946.869501423615</v>
      </c>
      <c r="B31442" s="294" t="s">
        <v>2260</v>
      </c>
    </row>
    <row r="31443">
      <c r="A31443" s="441">
        <v>45946.869524050926</v>
      </c>
      <c r="B31443" s="294" t="s">
        <v>3127</v>
      </c>
    </row>
    <row r="31444">
      <c r="A31444" s="441">
        <v>45946.86952931713</v>
      </c>
      <c r="B31444" s="294" t="s">
        <v>2262</v>
      </c>
    </row>
    <row r="31445">
      <c r="A31445" s="441">
        <v>45946.869546828704</v>
      </c>
      <c r="B31445" s="294" t="s">
        <v>3128</v>
      </c>
    </row>
    <row r="31446">
      <c r="A31446" s="441">
        <v>45946.86956293981</v>
      </c>
      <c r="B31446" s="294" t="s">
        <v>2264</v>
      </c>
    </row>
    <row r="31447">
      <c r="A31447" s="441">
        <v>45946.871090347224</v>
      </c>
      <c r="B31447" s="294" t="s">
        <v>13651</v>
      </c>
    </row>
    <row r="31448">
      <c r="A31448" s="441">
        <v>45946.871100613425</v>
      </c>
      <c r="B31448" s="294" t="s">
        <v>3152</v>
      </c>
    </row>
    <row r="31449">
      <c r="A31449" s="441">
        <v>45946.871107847226</v>
      </c>
      <c r="B31449" s="294" t="s">
        <v>5230</v>
      </c>
    </row>
    <row r="31450">
      <c r="A31450" s="441">
        <v>45946.871121006945</v>
      </c>
      <c r="B31450" s="294" t="s">
        <v>13652</v>
      </c>
    </row>
    <row r="31451">
      <c r="A31451" s="441">
        <v>45946.8711284375</v>
      </c>
      <c r="B31451" s="294" t="s">
        <v>3152</v>
      </c>
    </row>
    <row r="31452">
      <c r="A31452" s="441">
        <v>45946.87113619213</v>
      </c>
      <c r="B31452" s="294" t="s">
        <v>10102</v>
      </c>
    </row>
    <row r="31453">
      <c r="A31453" s="441">
        <v>45946.87115237268</v>
      </c>
      <c r="B31453" s="294" t="s">
        <v>13653</v>
      </c>
    </row>
    <row r="31454">
      <c r="A31454" s="441">
        <v>45946.872021041665</v>
      </c>
      <c r="B31454" s="294" t="s">
        <v>13654</v>
      </c>
    </row>
    <row r="31455">
      <c r="A31455" s="441">
        <v>45946.87202523148</v>
      </c>
      <c r="B31455" s="294" t="s">
        <v>2274</v>
      </c>
    </row>
    <row r="31456">
      <c r="A31456" s="441">
        <v>45946.87203362268</v>
      </c>
      <c r="B31456" s="294" t="s">
        <v>3152</v>
      </c>
    </row>
    <row r="31457">
      <c r="A31457" s="441">
        <v>45946.8720378588</v>
      </c>
      <c r="B31457" s="294" t="s">
        <v>3164</v>
      </c>
    </row>
    <row r="31458">
      <c r="A31458" s="441">
        <v>45946.87204150463</v>
      </c>
      <c r="B31458" s="294" t="s">
        <v>13605</v>
      </c>
    </row>
    <row r="31459">
      <c r="A31459" s="441">
        <v>45946.87204519676</v>
      </c>
      <c r="B31459" s="294" t="s">
        <v>13606</v>
      </c>
    </row>
    <row r="31460">
      <c r="A31460" s="441">
        <v>45946.87217298611</v>
      </c>
      <c r="B31460" s="294" t="s">
        <v>2374</v>
      </c>
    </row>
    <row r="31461">
      <c r="A31461" s="441">
        <v>45946.87219148148</v>
      </c>
      <c r="B31461" s="294" t="s">
        <v>13655</v>
      </c>
    </row>
    <row r="31462">
      <c r="A31462" s="441">
        <v>45946.87221548611</v>
      </c>
      <c r="B31462" s="294" t="s">
        <v>2280</v>
      </c>
    </row>
    <row r="31463">
      <c r="A31463" s="441">
        <v>45946.87225770833</v>
      </c>
      <c r="B31463" s="294" t="s">
        <v>2281</v>
      </c>
    </row>
    <row r="31464">
      <c r="A31464" s="441">
        <v>45946.87237320602</v>
      </c>
      <c r="B31464" s="294" t="s">
        <v>10102</v>
      </c>
    </row>
    <row r="31465">
      <c r="A31465" s="441">
        <v>45946.87237726852</v>
      </c>
      <c r="B31465" s="294" t="s">
        <v>2285</v>
      </c>
    </row>
    <row r="31466">
      <c r="A31466" s="441">
        <v>45946.87238216435</v>
      </c>
      <c r="B31466" s="294" t="s">
        <v>13656</v>
      </c>
    </row>
    <row r="31467">
      <c r="A31467" s="441">
        <v>45946.87239609954</v>
      </c>
      <c r="B31467" s="294" t="s">
        <v>13657</v>
      </c>
    </row>
    <row r="31468">
      <c r="A31468" s="441">
        <v>45946.877732685185</v>
      </c>
      <c r="B31468" s="294" t="s">
        <v>13658</v>
      </c>
    </row>
    <row r="31469">
      <c r="A31469" s="441">
        <v>45946.8777399074</v>
      </c>
      <c r="B31469" s="294" t="s">
        <v>2260</v>
      </c>
    </row>
    <row r="31470">
      <c r="A31470" s="441">
        <v>45946.87774571759</v>
      </c>
      <c r="B31470" s="294" t="s">
        <v>13619</v>
      </c>
    </row>
    <row r="31471">
      <c r="A31471" s="441">
        <v>45946.87775914352</v>
      </c>
      <c r="B31471" s="294" t="s">
        <v>2264</v>
      </c>
    </row>
    <row r="31472">
      <c r="A31472" s="441">
        <v>45946.878068923616</v>
      </c>
      <c r="B31472" s="294" t="s">
        <v>13659</v>
      </c>
    </row>
    <row r="31473">
      <c r="A31473" s="441">
        <v>45946.878078587964</v>
      </c>
      <c r="B31473" s="294" t="s">
        <v>2260</v>
      </c>
    </row>
    <row r="31474">
      <c r="A31474" s="441">
        <v>45946.87808214121</v>
      </c>
      <c r="B31474" s="294" t="s">
        <v>13619</v>
      </c>
    </row>
    <row r="31475">
      <c r="A31475" s="441">
        <v>45946.87808572917</v>
      </c>
      <c r="B31475" s="294" t="s">
        <v>2264</v>
      </c>
    </row>
    <row r="31476">
      <c r="A31476" s="441">
        <v>45946.878346840276</v>
      </c>
      <c r="B31476" s="294" t="s">
        <v>13660</v>
      </c>
    </row>
    <row r="31477">
      <c r="A31477" s="441">
        <v>45946.87835050926</v>
      </c>
      <c r="B31477" s="294" t="s">
        <v>2260</v>
      </c>
    </row>
    <row r="31478">
      <c r="A31478" s="441">
        <v>45946.878354155095</v>
      </c>
      <c r="B31478" s="294" t="s">
        <v>13619</v>
      </c>
    </row>
    <row r="31479">
      <c r="A31479" s="441">
        <v>45946.87835771991</v>
      </c>
      <c r="B31479" s="294" t="s">
        <v>2264</v>
      </c>
    </row>
    <row r="31480">
      <c r="A31480" s="441">
        <v>45946.87879621528</v>
      </c>
      <c r="B31480" s="294" t="s">
        <v>13661</v>
      </c>
    </row>
    <row r="31481">
      <c r="A31481" s="441">
        <v>45946.8788</v>
      </c>
      <c r="B31481" s="294" t="s">
        <v>2260</v>
      </c>
    </row>
    <row r="31482">
      <c r="A31482" s="441">
        <v>45946.8788033912</v>
      </c>
      <c r="B31482" s="294" t="s">
        <v>13619</v>
      </c>
    </row>
    <row r="31483">
      <c r="A31483" s="441">
        <v>45946.87880668981</v>
      </c>
      <c r="B31483" s="294" t="s">
        <v>2264</v>
      </c>
    </row>
    <row r="31484">
      <c r="A31484" s="441">
        <v>45946.87882628472</v>
      </c>
      <c r="B31484" s="294" t="s">
        <v>13662</v>
      </c>
    </row>
    <row r="31485">
      <c r="A31485" s="441">
        <v>45946.87883079861</v>
      </c>
      <c r="B31485" s="294" t="s">
        <v>2260</v>
      </c>
    </row>
    <row r="31486">
      <c r="A31486" s="441">
        <v>45946.8788346875</v>
      </c>
      <c r="B31486" s="294" t="s">
        <v>13619</v>
      </c>
    </row>
    <row r="31487">
      <c r="A31487" s="441">
        <v>45946.878840798614</v>
      </c>
      <c r="B31487" s="294" t="s">
        <v>2264</v>
      </c>
    </row>
    <row r="31488">
      <c r="A31488" s="441">
        <v>45946.89259866899</v>
      </c>
      <c r="B31488" s="294" t="s">
        <v>13663</v>
      </c>
    </row>
    <row r="31489">
      <c r="A31489" s="441">
        <v>45946.8926106713</v>
      </c>
      <c r="B31489" s="294" t="s">
        <v>2372</v>
      </c>
    </row>
    <row r="31490">
      <c r="A31490" s="441">
        <v>45946.89261603009</v>
      </c>
      <c r="B31490" s="294" t="s">
        <v>2398</v>
      </c>
    </row>
    <row r="31491">
      <c r="A31491" s="441">
        <v>45946.892638680554</v>
      </c>
      <c r="B31491" s="294" t="s">
        <v>2399</v>
      </c>
    </row>
    <row r="31492">
      <c r="A31492" s="441">
        <v>45946.892651608796</v>
      </c>
      <c r="B31492" s="294" t="s">
        <v>2372</v>
      </c>
    </row>
    <row r="31493">
      <c r="A31493" s="441">
        <v>45946.89265949074</v>
      </c>
      <c r="B31493" s="294" t="s">
        <v>10102</v>
      </c>
    </row>
    <row r="31494">
      <c r="A31494" s="441">
        <v>45946.89267246528</v>
      </c>
      <c r="B31494" s="294" t="s">
        <v>13664</v>
      </c>
    </row>
    <row r="31495">
      <c r="A31495" s="441">
        <v>45946.894018541665</v>
      </c>
      <c r="B31495" s="294" t="s">
        <v>13665</v>
      </c>
    </row>
    <row r="31496">
      <c r="A31496" s="441">
        <v>45946.89402388889</v>
      </c>
      <c r="B31496" s="294" t="s">
        <v>2274</v>
      </c>
    </row>
    <row r="31497">
      <c r="A31497" s="441">
        <v>45946.89403589121</v>
      </c>
      <c r="B31497" s="294" t="s">
        <v>2372</v>
      </c>
    </row>
    <row r="31498">
      <c r="A31498" s="441">
        <v>45946.894040740735</v>
      </c>
      <c r="B31498" s="294" t="s">
        <v>2373</v>
      </c>
    </row>
    <row r="31499">
      <c r="A31499" s="441">
        <v>45946.89404636574</v>
      </c>
      <c r="B31499" s="294" t="s">
        <v>13605</v>
      </c>
    </row>
    <row r="31500">
      <c r="A31500" s="441">
        <v>45946.89405105324</v>
      </c>
      <c r="B31500" s="294" t="s">
        <v>13606</v>
      </c>
    </row>
    <row r="31501">
      <c r="A31501" s="441">
        <v>45946.894209328704</v>
      </c>
      <c r="B31501" s="294" t="s">
        <v>2374</v>
      </c>
    </row>
    <row r="31502">
      <c r="A31502" s="441">
        <v>45946.89423074074</v>
      </c>
      <c r="B31502" s="294" t="s">
        <v>13666</v>
      </c>
    </row>
    <row r="31503">
      <c r="A31503" s="441">
        <v>45946.89427076389</v>
      </c>
      <c r="B31503" s="294" t="s">
        <v>2280</v>
      </c>
    </row>
    <row r="31504">
      <c r="A31504" s="441">
        <v>45946.89428596065</v>
      </c>
      <c r="B31504" s="294" t="s">
        <v>2281</v>
      </c>
    </row>
    <row r="31505">
      <c r="A31505" s="441">
        <v>45946.8944125</v>
      </c>
      <c r="B31505" s="294" t="s">
        <v>10102</v>
      </c>
    </row>
    <row r="31506">
      <c r="A31506" s="441">
        <v>45946.894419212964</v>
      </c>
      <c r="B31506" s="294" t="s">
        <v>2285</v>
      </c>
    </row>
    <row r="31507">
      <c r="A31507" s="441">
        <v>45946.894428506945</v>
      </c>
      <c r="B31507" s="294" t="s">
        <v>13667</v>
      </c>
    </row>
    <row r="31508">
      <c r="A31508" s="441">
        <v>45946.8944390625</v>
      </c>
      <c r="B31508" s="294" t="s">
        <v>13668</v>
      </c>
    </row>
    <row r="31509">
      <c r="A31509" s="441">
        <v>45946.96899730324</v>
      </c>
      <c r="B31509" s="294" t="s">
        <v>13669</v>
      </c>
    </row>
    <row r="31510">
      <c r="A31510" s="441">
        <v>45946.96900508102</v>
      </c>
      <c r="B31510" s="294" t="s">
        <v>2275</v>
      </c>
    </row>
    <row r="31511">
      <c r="A31511" s="441">
        <v>45946.96902138889</v>
      </c>
      <c r="B31511" s="294" t="s">
        <v>2565</v>
      </c>
    </row>
    <row r="31512">
      <c r="A31512" s="441">
        <v>45946.96902967592</v>
      </c>
      <c r="B31512" s="294" t="s">
        <v>13670</v>
      </c>
    </row>
    <row r="31513">
      <c r="A31513" s="441">
        <v>45946.96903622685</v>
      </c>
      <c r="B31513" s="294" t="s">
        <v>2275</v>
      </c>
    </row>
    <row r="31514">
      <c r="A31514" s="441">
        <v>45946.9690528125</v>
      </c>
      <c r="B31514" s="294" t="s">
        <v>10102</v>
      </c>
    </row>
    <row r="31515">
      <c r="A31515" s="441">
        <v>45946.96906884259</v>
      </c>
      <c r="B31515" s="294" t="s">
        <v>13671</v>
      </c>
    </row>
    <row r="31516">
      <c r="A31516" s="441">
        <v>45946.970154166665</v>
      </c>
      <c r="B31516" s="294" t="s">
        <v>13672</v>
      </c>
    </row>
    <row r="31517">
      <c r="A31517" s="441">
        <v>45946.97015662037</v>
      </c>
      <c r="B31517" s="294" t="s">
        <v>2274</v>
      </c>
    </row>
    <row r="31518">
      <c r="A31518" s="441">
        <v>45946.97016115741</v>
      </c>
      <c r="B31518" s="294" t="s">
        <v>2275</v>
      </c>
    </row>
    <row r="31519">
      <c r="A31519" s="441">
        <v>45946.97016328704</v>
      </c>
      <c r="B31519" s="294" t="s">
        <v>2276</v>
      </c>
    </row>
    <row r="31520">
      <c r="A31520" s="441">
        <v>45946.9701655324</v>
      </c>
      <c r="B31520" s="294" t="s">
        <v>13605</v>
      </c>
    </row>
    <row r="31521">
      <c r="A31521" s="441">
        <v>45946.970175208335</v>
      </c>
      <c r="B31521" s="294" t="s">
        <v>13606</v>
      </c>
    </row>
    <row r="31522">
      <c r="A31522" s="441">
        <v>45946.97054003472</v>
      </c>
      <c r="B31522" s="294" t="s">
        <v>2342</v>
      </c>
    </row>
    <row r="31523">
      <c r="A31523" s="441">
        <v>45946.970569930556</v>
      </c>
      <c r="B31523" s="294" t="s">
        <v>13673</v>
      </c>
    </row>
    <row r="31524">
      <c r="A31524" s="441">
        <v>45946.97067962963</v>
      </c>
      <c r="B31524" s="294" t="s">
        <v>2280</v>
      </c>
    </row>
    <row r="31525">
      <c r="A31525" s="441">
        <v>45946.97068730324</v>
      </c>
      <c r="B31525" s="294" t="s">
        <v>2281</v>
      </c>
    </row>
    <row r="31526">
      <c r="A31526" s="441">
        <v>45946.97108217592</v>
      </c>
      <c r="B31526" s="294" t="s">
        <v>10102</v>
      </c>
    </row>
    <row r="31527">
      <c r="A31527" s="441">
        <v>45946.971084606485</v>
      </c>
      <c r="B31527" s="294" t="s">
        <v>2285</v>
      </c>
    </row>
    <row r="31528">
      <c r="A31528" s="441">
        <v>45946.97108775463</v>
      </c>
      <c r="B31528" s="294" t="s">
        <v>13674</v>
      </c>
    </row>
    <row r="31529">
      <c r="A31529" s="441">
        <v>45946.97109525463</v>
      </c>
      <c r="B31529" s="294" t="s">
        <v>13675</v>
      </c>
    </row>
    <row r="31530">
      <c r="A31530" s="441">
        <v>45947.257273877316</v>
      </c>
      <c r="B31530" s="294" t="s">
        <v>13676</v>
      </c>
    </row>
    <row r="31531">
      <c r="A31531" s="441">
        <v>45947.257808379625</v>
      </c>
      <c r="B31531" s="294" t="s">
        <v>13677</v>
      </c>
    </row>
    <row r="31532">
      <c r="A31532" s="441">
        <v>45947.25781956018</v>
      </c>
      <c r="B31532" s="294" t="s">
        <v>10102</v>
      </c>
    </row>
    <row r="31533">
      <c r="A31533" s="441">
        <v>45947.27551662037</v>
      </c>
      <c r="B31533" s="294" t="s">
        <v>13678</v>
      </c>
    </row>
    <row r="31534">
      <c r="A31534" s="441">
        <v>45947.275523240736</v>
      </c>
      <c r="B31534" s="294" t="s">
        <v>2260</v>
      </c>
    </row>
    <row r="31535">
      <c r="A31535" s="441">
        <v>45947.27552804398</v>
      </c>
      <c r="B31535" s="294" t="s">
        <v>2963</v>
      </c>
    </row>
    <row r="31536">
      <c r="A31536" s="441">
        <v>45947.27553375</v>
      </c>
      <c r="B31536" s="294" t="s">
        <v>2264</v>
      </c>
    </row>
    <row r="31537">
      <c r="A31537" s="441">
        <v>45947.278324733794</v>
      </c>
      <c r="B31537" s="294" t="s">
        <v>13679</v>
      </c>
    </row>
    <row r="31538">
      <c r="A31538" s="441">
        <v>45947.278329016204</v>
      </c>
      <c r="B31538" s="294" t="s">
        <v>2260</v>
      </c>
    </row>
    <row r="31539">
      <c r="A31539" s="441">
        <v>45947.27833619213</v>
      </c>
      <c r="B31539" s="294" t="s">
        <v>2963</v>
      </c>
    </row>
    <row r="31540">
      <c r="A31540" s="441">
        <v>45947.27835579861</v>
      </c>
      <c r="B31540" s="294" t="s">
        <v>2264</v>
      </c>
    </row>
    <row r="31541">
      <c r="A31541" s="441">
        <v>45947.278398194445</v>
      </c>
      <c r="B31541" s="294" t="s">
        <v>13680</v>
      </c>
    </row>
    <row r="31542">
      <c r="A31542" s="441">
        <v>45947.27840306713</v>
      </c>
      <c r="B31542" s="294" t="s">
        <v>2260</v>
      </c>
    </row>
    <row r="31543">
      <c r="A31543" s="441">
        <v>45947.27841331018</v>
      </c>
      <c r="B31543" s="294" t="s">
        <v>2963</v>
      </c>
    </row>
    <row r="31544">
      <c r="A31544" s="441">
        <v>45947.27841841435</v>
      </c>
      <c r="B31544" s="294" t="s">
        <v>2262</v>
      </c>
    </row>
    <row r="31545">
      <c r="A31545" s="441">
        <v>45947.27843081018</v>
      </c>
      <c r="B31545" s="294" t="s">
        <v>10545</v>
      </c>
    </row>
    <row r="31546">
      <c r="A31546" s="441">
        <v>45947.27844606481</v>
      </c>
      <c r="B31546" s="294" t="s">
        <v>2264</v>
      </c>
    </row>
    <row r="31547">
      <c r="A31547" s="441">
        <v>45947.278827800925</v>
      </c>
      <c r="B31547" s="294" t="s">
        <v>13681</v>
      </c>
    </row>
    <row r="31548">
      <c r="A31548" s="441">
        <v>45947.2788362963</v>
      </c>
      <c r="B31548" s="294" t="s">
        <v>3461</v>
      </c>
    </row>
    <row r="31549">
      <c r="A31549" s="441">
        <v>45947.278841377316</v>
      </c>
      <c r="B31549" s="294" t="s">
        <v>3462</v>
      </c>
    </row>
    <row r="31550">
      <c r="A31550" s="441">
        <v>45947.27885212963</v>
      </c>
      <c r="B31550" s="294" t="s">
        <v>13682</v>
      </c>
    </row>
    <row r="31551">
      <c r="A31551" s="441">
        <v>45947.27886017361</v>
      </c>
      <c r="B31551" s="294" t="s">
        <v>3461</v>
      </c>
    </row>
    <row r="31552">
      <c r="A31552" s="441">
        <v>45947.278866469904</v>
      </c>
      <c r="B31552" s="294" t="s">
        <v>10102</v>
      </c>
    </row>
    <row r="31553">
      <c r="A31553" s="441">
        <v>45947.278880115744</v>
      </c>
      <c r="B31553" s="294" t="s">
        <v>13683</v>
      </c>
    </row>
    <row r="31554">
      <c r="A31554" s="441">
        <v>45947.28029819444</v>
      </c>
      <c r="B31554" s="294" t="s">
        <v>13684</v>
      </c>
    </row>
    <row r="31555">
      <c r="A31555" s="441">
        <v>45947.28030208334</v>
      </c>
      <c r="B31555" s="294" t="s">
        <v>2274</v>
      </c>
    </row>
    <row r="31556">
      <c r="A31556" s="441">
        <v>45947.28031185185</v>
      </c>
      <c r="B31556" s="294" t="s">
        <v>3461</v>
      </c>
    </row>
    <row r="31557">
      <c r="A31557" s="441">
        <v>45947.28031700231</v>
      </c>
      <c r="B31557" s="294" t="s">
        <v>3466</v>
      </c>
    </row>
    <row r="31558">
      <c r="A31558" s="441">
        <v>45947.28032106481</v>
      </c>
      <c r="B31558" s="294" t="s">
        <v>13605</v>
      </c>
    </row>
    <row r="31559">
      <c r="A31559" s="441">
        <v>45947.28032445602</v>
      </c>
      <c r="B31559" s="294" t="s">
        <v>13606</v>
      </c>
    </row>
    <row r="31560">
      <c r="A31560" s="441">
        <v>45947.28050903935</v>
      </c>
      <c r="B31560" s="294" t="s">
        <v>2374</v>
      </c>
    </row>
    <row r="31561">
      <c r="A31561" s="441">
        <v>45947.28052767361</v>
      </c>
      <c r="B31561" s="294" t="s">
        <v>13685</v>
      </c>
    </row>
    <row r="31562">
      <c r="A31562" s="441">
        <v>45947.28057537037</v>
      </c>
      <c r="B31562" s="294" t="s">
        <v>2280</v>
      </c>
    </row>
    <row r="31563">
      <c r="A31563" s="441">
        <v>45947.28058855324</v>
      </c>
      <c r="B31563" s="294" t="s">
        <v>2281</v>
      </c>
    </row>
    <row r="31564">
      <c r="A31564" s="441">
        <v>45947.28079480324</v>
      </c>
      <c r="B31564" s="294" t="s">
        <v>10102</v>
      </c>
    </row>
    <row r="31565">
      <c r="A31565" s="441">
        <v>45947.28080033565</v>
      </c>
      <c r="B31565" s="294" t="s">
        <v>2285</v>
      </c>
    </row>
    <row r="31566">
      <c r="A31566" s="441">
        <v>45947.28080644676</v>
      </c>
      <c r="B31566" s="294" t="s">
        <v>13686</v>
      </c>
    </row>
    <row r="31567">
      <c r="A31567" s="441">
        <v>45947.28082101852</v>
      </c>
      <c r="B31567" s="294" t="s">
        <v>13687</v>
      </c>
    </row>
    <row r="31568">
      <c r="A31568" s="441">
        <v>45947.33383684028</v>
      </c>
      <c r="B31568" s="294" t="s">
        <v>13688</v>
      </c>
    </row>
    <row r="31569">
      <c r="A31569" s="441">
        <v>45947.3338446875</v>
      </c>
      <c r="B31569" s="294" t="s">
        <v>2260</v>
      </c>
    </row>
    <row r="31570">
      <c r="A31570" s="441">
        <v>45947.33386277778</v>
      </c>
      <c r="B31570" s="294" t="s">
        <v>2963</v>
      </c>
    </row>
    <row r="31571">
      <c r="A31571" s="441">
        <v>45947.333866099536</v>
      </c>
      <c r="B31571" s="294" t="s">
        <v>2264</v>
      </c>
    </row>
    <row r="31572">
      <c r="A31572" s="441">
        <v>45947.35468613426</v>
      </c>
      <c r="B31572" s="294" t="s">
        <v>13689</v>
      </c>
    </row>
    <row r="31573">
      <c r="A31573" s="441">
        <v>45947.35469894676</v>
      </c>
      <c r="B31573" s="294" t="s">
        <v>2260</v>
      </c>
    </row>
    <row r="31574">
      <c r="A31574" s="441">
        <v>45947.35470241898</v>
      </c>
      <c r="B31574" s="294" t="s">
        <v>2261</v>
      </c>
    </row>
    <row r="31575">
      <c r="A31575" s="441">
        <v>45947.3547205787</v>
      </c>
      <c r="B31575" s="294" t="s">
        <v>2262</v>
      </c>
    </row>
    <row r="31576">
      <c r="A31576" s="441">
        <v>45947.35473358796</v>
      </c>
      <c r="B31576" s="294" t="s">
        <v>2263</v>
      </c>
    </row>
    <row r="31577">
      <c r="A31577" s="441">
        <v>45947.35474591435</v>
      </c>
      <c r="B31577" s="294" t="s">
        <v>2264</v>
      </c>
    </row>
    <row r="31578">
      <c r="A31578" s="441">
        <v>45947.35504505787</v>
      </c>
      <c r="B31578" s="294" t="s">
        <v>13690</v>
      </c>
    </row>
    <row r="31579">
      <c r="A31579" s="441">
        <v>45947.35505300926</v>
      </c>
      <c r="B31579" s="294" t="s">
        <v>2739</v>
      </c>
    </row>
    <row r="31580">
      <c r="A31580" s="441">
        <v>45947.355056863424</v>
      </c>
      <c r="B31580" s="294" t="s">
        <v>2740</v>
      </c>
    </row>
    <row r="31581">
      <c r="A31581" s="441">
        <v>45947.355065462965</v>
      </c>
      <c r="B31581" s="294" t="s">
        <v>13691</v>
      </c>
    </row>
    <row r="31582">
      <c r="A31582" s="441">
        <v>45947.355073506944</v>
      </c>
      <c r="B31582" s="294" t="s">
        <v>2739</v>
      </c>
    </row>
    <row r="31583">
      <c r="A31583" s="441">
        <v>45947.35508013889</v>
      </c>
      <c r="B31583" s="294" t="s">
        <v>10102</v>
      </c>
    </row>
    <row r="31584">
      <c r="A31584" s="441">
        <v>45947.355104409726</v>
      </c>
      <c r="B31584" s="294" t="s">
        <v>13692</v>
      </c>
    </row>
    <row r="31585">
      <c r="A31585" s="441">
        <v>45947.35637945602</v>
      </c>
      <c r="B31585" s="294" t="s">
        <v>13693</v>
      </c>
    </row>
    <row r="31586">
      <c r="A31586" s="441">
        <v>45947.35638388889</v>
      </c>
      <c r="B31586" s="294" t="s">
        <v>2274</v>
      </c>
    </row>
    <row r="31587">
      <c r="A31587" s="441">
        <v>45947.35639424769</v>
      </c>
      <c r="B31587" s="294" t="s">
        <v>2739</v>
      </c>
    </row>
    <row r="31588">
      <c r="A31588" s="441">
        <v>45947.356398715274</v>
      </c>
      <c r="B31588" s="294" t="s">
        <v>2744</v>
      </c>
    </row>
    <row r="31589">
      <c r="A31589" s="441">
        <v>45947.356402708334</v>
      </c>
      <c r="B31589" s="294" t="s">
        <v>13694</v>
      </c>
    </row>
    <row r="31590">
      <c r="A31590" s="441">
        <v>45947.356406886574</v>
      </c>
      <c r="B31590" s="294" t="s">
        <v>13695</v>
      </c>
    </row>
    <row r="31591">
      <c r="A31591" s="441">
        <v>45947.35657241898</v>
      </c>
      <c r="B31591" s="294" t="s">
        <v>2342</v>
      </c>
    </row>
    <row r="31592">
      <c r="A31592" s="441">
        <v>45947.3565933912</v>
      </c>
      <c r="B31592" s="294" t="s">
        <v>13696</v>
      </c>
    </row>
    <row r="31593">
      <c r="A31593" s="441">
        <v>45947.35665311343</v>
      </c>
      <c r="B31593" s="294" t="s">
        <v>2280</v>
      </c>
    </row>
    <row r="31594">
      <c r="A31594" s="441">
        <v>45947.35666613426</v>
      </c>
      <c r="B31594" s="294" t="s">
        <v>2281</v>
      </c>
    </row>
    <row r="31595">
      <c r="A31595" s="441">
        <v>45947.3568959838</v>
      </c>
      <c r="B31595" s="294" t="s">
        <v>10102</v>
      </c>
    </row>
    <row r="31596">
      <c r="A31596" s="441">
        <v>45947.35690017361</v>
      </c>
      <c r="B31596" s="294" t="s">
        <v>2285</v>
      </c>
    </row>
    <row r="31597">
      <c r="A31597" s="441">
        <v>45947.356905381945</v>
      </c>
      <c r="B31597" s="294" t="s">
        <v>13697</v>
      </c>
    </row>
    <row r="31598">
      <c r="A31598" s="441">
        <v>45947.35691430555</v>
      </c>
      <c r="B31598" s="294" t="s">
        <v>13698</v>
      </c>
    </row>
    <row r="31599">
      <c r="A31599" s="441">
        <v>45947.36742400463</v>
      </c>
      <c r="B31599" s="294" t="s">
        <v>13699</v>
      </c>
    </row>
    <row r="31600">
      <c r="A31600" s="441">
        <v>45947.367428530095</v>
      </c>
      <c r="B31600" s="294" t="s">
        <v>2260</v>
      </c>
    </row>
    <row r="31601">
      <c r="A31601" s="441">
        <v>45947.36743280092</v>
      </c>
      <c r="B31601" s="294" t="s">
        <v>2414</v>
      </c>
    </row>
    <row r="31602">
      <c r="A31602" s="441">
        <v>45947.36743642361</v>
      </c>
      <c r="B31602" s="294" t="s">
        <v>2264</v>
      </c>
    </row>
    <row r="31603">
      <c r="A31603" s="441">
        <v>45947.368015162036</v>
      </c>
      <c r="B31603" s="294" t="s">
        <v>13700</v>
      </c>
    </row>
    <row r="31604">
      <c r="A31604" s="441">
        <v>45947.36801841435</v>
      </c>
      <c r="B31604" s="294" t="s">
        <v>2260</v>
      </c>
    </row>
    <row r="31605">
      <c r="A31605" s="441">
        <v>45947.3680224537</v>
      </c>
      <c r="B31605" s="294" t="s">
        <v>2414</v>
      </c>
    </row>
    <row r="31606">
      <c r="A31606" s="441">
        <v>45947.368026192125</v>
      </c>
      <c r="B31606" s="294" t="s">
        <v>2264</v>
      </c>
    </row>
    <row r="31607">
      <c r="A31607" s="441">
        <v>45947.36828608796</v>
      </c>
      <c r="B31607" s="294" t="s">
        <v>13701</v>
      </c>
    </row>
    <row r="31608">
      <c r="A31608" s="441">
        <v>45947.368289618054</v>
      </c>
      <c r="B31608" s="294" t="s">
        <v>2260</v>
      </c>
    </row>
    <row r="31609">
      <c r="A31609" s="441">
        <v>45947.36829326389</v>
      </c>
      <c r="B31609" s="294" t="s">
        <v>2414</v>
      </c>
    </row>
    <row r="31610">
      <c r="A31610" s="441">
        <v>45947.36831042824</v>
      </c>
      <c r="B31610" s="294" t="s">
        <v>2264</v>
      </c>
    </row>
    <row r="31611">
      <c r="A31611" s="441">
        <v>45947.37507552083</v>
      </c>
      <c r="B31611" s="294" t="s">
        <v>2290</v>
      </c>
    </row>
    <row r="31612">
      <c r="A31612" s="441">
        <v>45947.3755700926</v>
      </c>
      <c r="B31612" s="294" t="s">
        <v>13702</v>
      </c>
    </row>
    <row r="31613">
      <c r="A31613" s="441">
        <v>45947.37557428241</v>
      </c>
      <c r="B31613" s="294" t="s">
        <v>4122</v>
      </c>
    </row>
    <row r="31614">
      <c r="A31614" s="441">
        <v>45947.37584122685</v>
      </c>
      <c r="B31614" s="294" t="s">
        <v>3563</v>
      </c>
    </row>
    <row r="31615">
      <c r="A31615" s="441">
        <v>45947.37586377315</v>
      </c>
      <c r="B31615" s="294" t="s">
        <v>13703</v>
      </c>
    </row>
    <row r="31616">
      <c r="A31616" s="441">
        <v>45947.37589519676</v>
      </c>
      <c r="B31616" s="294" t="s">
        <v>13704</v>
      </c>
    </row>
    <row r="31617">
      <c r="A31617" s="441">
        <v>45947.3759249537</v>
      </c>
      <c r="B31617" s="294" t="s">
        <v>10102</v>
      </c>
    </row>
    <row r="31618">
      <c r="A31618" s="441">
        <v>45947.37593363426</v>
      </c>
      <c r="B31618" s="294" t="s">
        <v>10102</v>
      </c>
    </row>
    <row r="31619">
      <c r="A31619" s="441">
        <v>45947.44085662037</v>
      </c>
      <c r="B31619" s="294" t="s">
        <v>13705</v>
      </c>
    </row>
    <row r="31620">
      <c r="A31620" s="441">
        <v>45947.440860358794</v>
      </c>
      <c r="B31620" s="294" t="s">
        <v>2260</v>
      </c>
    </row>
    <row r="31621">
      <c r="A31621" s="441">
        <v>45947.44086369213</v>
      </c>
      <c r="B31621" s="294" t="s">
        <v>2266</v>
      </c>
    </row>
    <row r="31622">
      <c r="A31622" s="441">
        <v>45947.44088123842</v>
      </c>
      <c r="B31622" s="294" t="s">
        <v>2267</v>
      </c>
    </row>
    <row r="31623">
      <c r="A31623" s="441">
        <v>45947.44088450231</v>
      </c>
      <c r="B31623" s="294" t="s">
        <v>2264</v>
      </c>
    </row>
    <row r="31624">
      <c r="A31624" s="441">
        <v>45947.44125537037</v>
      </c>
      <c r="B31624" s="294" t="s">
        <v>13706</v>
      </c>
    </row>
    <row r="31625">
      <c r="A31625" s="441">
        <v>45947.441258402774</v>
      </c>
      <c r="B31625" s="294" t="s">
        <v>2260</v>
      </c>
    </row>
    <row r="31626">
      <c r="A31626" s="441">
        <v>45947.44126216436</v>
      </c>
      <c r="B31626" s="294" t="s">
        <v>2266</v>
      </c>
    </row>
    <row r="31627">
      <c r="A31627" s="441">
        <v>45947.441265960646</v>
      </c>
      <c r="B31627" s="294" t="s">
        <v>2267</v>
      </c>
    </row>
    <row r="31628">
      <c r="A31628" s="441">
        <v>45947.44127711805</v>
      </c>
      <c r="B31628" s="294" t="s">
        <v>2264</v>
      </c>
    </row>
    <row r="31629">
      <c r="A31629" s="441">
        <v>45947.44138365741</v>
      </c>
      <c r="B31629" s="294" t="s">
        <v>13707</v>
      </c>
    </row>
    <row r="31630">
      <c r="A31630" s="441">
        <v>45947.441387743056</v>
      </c>
      <c r="B31630" s="294" t="s">
        <v>2260</v>
      </c>
    </row>
    <row r="31631">
      <c r="A31631" s="441">
        <v>45947.441391238426</v>
      </c>
      <c r="B31631" s="294" t="s">
        <v>2266</v>
      </c>
    </row>
    <row r="31632">
      <c r="A31632" s="441">
        <v>45947.44139554398</v>
      </c>
      <c r="B31632" s="294" t="s">
        <v>2267</v>
      </c>
    </row>
    <row r="31633">
      <c r="A31633" s="441">
        <v>45947.441398703704</v>
      </c>
      <c r="B31633" s="294" t="s">
        <v>2264</v>
      </c>
    </row>
    <row r="31634">
      <c r="A31634" s="441">
        <v>45947.44207045139</v>
      </c>
      <c r="B31634" s="294" t="s">
        <v>13708</v>
      </c>
    </row>
    <row r="31635">
      <c r="A31635" s="441">
        <v>45947.442077685184</v>
      </c>
      <c r="B31635" s="294" t="s">
        <v>2426</v>
      </c>
    </row>
    <row r="31636">
      <c r="A31636" s="441">
        <v>45947.4420846875</v>
      </c>
      <c r="B31636" s="294" t="s">
        <v>2398</v>
      </c>
    </row>
    <row r="31637">
      <c r="A31637" s="441">
        <v>45947.44209506945</v>
      </c>
      <c r="B31637" s="294" t="s">
        <v>2399</v>
      </c>
    </row>
    <row r="31638">
      <c r="A31638" s="441">
        <v>45947.44210153935</v>
      </c>
      <c r="B31638" s="294" t="s">
        <v>2426</v>
      </c>
    </row>
    <row r="31639">
      <c r="A31639" s="441">
        <v>45947.44212461806</v>
      </c>
      <c r="B31639" s="294" t="s">
        <v>10102</v>
      </c>
    </row>
    <row r="31640">
      <c r="A31640" s="441">
        <v>45947.44213564815</v>
      </c>
      <c r="B31640" s="294" t="s">
        <v>13709</v>
      </c>
    </row>
    <row r="31641">
      <c r="A31641" s="441">
        <v>45947.44249703704</v>
      </c>
      <c r="B31641" s="294" t="s">
        <v>13710</v>
      </c>
    </row>
    <row r="31642">
      <c r="A31642" s="441">
        <v>45947.442518125</v>
      </c>
      <c r="B31642" s="294" t="s">
        <v>2622</v>
      </c>
    </row>
    <row r="31643">
      <c r="A31643" s="441">
        <v>45947.44252237269</v>
      </c>
      <c r="B31643" s="294" t="s">
        <v>2398</v>
      </c>
    </row>
    <row r="31644">
      <c r="A31644" s="441">
        <v>45947.442533368056</v>
      </c>
      <c r="B31644" s="294" t="s">
        <v>2399</v>
      </c>
    </row>
    <row r="31645">
      <c r="A31645" s="441">
        <v>45947.44254791667</v>
      </c>
      <c r="B31645" s="294" t="s">
        <v>2622</v>
      </c>
    </row>
    <row r="31646">
      <c r="A31646" s="441">
        <v>45947.442555127316</v>
      </c>
      <c r="B31646" s="294" t="s">
        <v>10102</v>
      </c>
    </row>
    <row r="31647">
      <c r="A31647" s="441">
        <v>45947.44257481481</v>
      </c>
      <c r="B31647" s="294" t="s">
        <v>13711</v>
      </c>
    </row>
    <row r="31648">
      <c r="A31648" s="441">
        <v>45947.442977175924</v>
      </c>
      <c r="B31648" s="294" t="s">
        <v>13712</v>
      </c>
    </row>
    <row r="31649">
      <c r="A31649" s="441">
        <v>45947.44298601852</v>
      </c>
      <c r="B31649" s="294" t="s">
        <v>9711</v>
      </c>
    </row>
    <row r="31650">
      <c r="A31650" s="441">
        <v>45947.44298922454</v>
      </c>
      <c r="B31650" s="294" t="s">
        <v>2398</v>
      </c>
    </row>
    <row r="31651">
      <c r="A31651" s="441">
        <v>45947.4430008912</v>
      </c>
      <c r="B31651" s="294" t="s">
        <v>2399</v>
      </c>
    </row>
    <row r="31652">
      <c r="A31652" s="441">
        <v>45947.44300755787</v>
      </c>
      <c r="B31652" s="294" t="s">
        <v>9711</v>
      </c>
    </row>
    <row r="31653">
      <c r="A31653" s="441">
        <v>45947.443012187505</v>
      </c>
      <c r="B31653" s="294" t="s">
        <v>10102</v>
      </c>
    </row>
    <row r="31654">
      <c r="A31654" s="441">
        <v>45947.443021307874</v>
      </c>
      <c r="B31654" s="294" t="s">
        <v>13713</v>
      </c>
    </row>
    <row r="31655">
      <c r="A31655" s="441">
        <v>45947.44336655093</v>
      </c>
      <c r="B31655" s="294" t="s">
        <v>13714</v>
      </c>
    </row>
    <row r="31656">
      <c r="A31656" s="441">
        <v>45947.443369664354</v>
      </c>
      <c r="B31656" s="294" t="s">
        <v>2274</v>
      </c>
    </row>
    <row r="31657">
      <c r="A31657" s="441">
        <v>45947.44337577546</v>
      </c>
      <c r="B31657" s="294" t="s">
        <v>2426</v>
      </c>
    </row>
    <row r="31658">
      <c r="A31658" s="441">
        <v>45947.44337836806</v>
      </c>
      <c r="B31658" s="294" t="s">
        <v>2429</v>
      </c>
    </row>
    <row r="31659">
      <c r="A31659" s="441">
        <v>45947.44338173611</v>
      </c>
      <c r="B31659" s="294" t="s">
        <v>13605</v>
      </c>
    </row>
    <row r="31660">
      <c r="A31660" s="441">
        <v>45947.443384502316</v>
      </c>
      <c r="B31660" s="294" t="s">
        <v>13606</v>
      </c>
    </row>
    <row r="31661">
      <c r="A31661" s="441">
        <v>45947.44344239583</v>
      </c>
      <c r="B31661" s="294" t="s">
        <v>13715</v>
      </c>
    </row>
    <row r="31662">
      <c r="A31662" s="441">
        <v>45947.44344679399</v>
      </c>
      <c r="B31662" s="294" t="s">
        <v>2274</v>
      </c>
    </row>
    <row r="31663">
      <c r="A31663" s="441">
        <v>45947.443454340275</v>
      </c>
      <c r="B31663" s="294" t="s">
        <v>9711</v>
      </c>
    </row>
    <row r="31664">
      <c r="A31664" s="441">
        <v>45947.443467523146</v>
      </c>
      <c r="B31664" s="294" t="s">
        <v>9714</v>
      </c>
    </row>
    <row r="31665">
      <c r="A31665" s="441">
        <v>45947.44347252315</v>
      </c>
      <c r="B31665" s="294" t="s">
        <v>13605</v>
      </c>
    </row>
    <row r="31666">
      <c r="A31666" s="441">
        <v>45947.44347672454</v>
      </c>
      <c r="B31666" s="294" t="s">
        <v>13606</v>
      </c>
    </row>
    <row r="31667">
      <c r="A31667" s="441">
        <v>45947.443541319444</v>
      </c>
      <c r="B31667" s="294" t="s">
        <v>2333</v>
      </c>
    </row>
    <row r="31668">
      <c r="A31668" s="441">
        <v>45947.443575972226</v>
      </c>
      <c r="B31668" s="294" t="s">
        <v>13716</v>
      </c>
    </row>
    <row r="31669">
      <c r="A31669" s="441">
        <v>45947.44366609954</v>
      </c>
      <c r="B31669" s="294" t="s">
        <v>13717</v>
      </c>
    </row>
    <row r="31670">
      <c r="A31670" s="441">
        <v>45947.44367078703</v>
      </c>
      <c r="B31670" s="294" t="s">
        <v>2260</v>
      </c>
    </row>
    <row r="31671">
      <c r="A31671" s="441">
        <v>45947.44367493056</v>
      </c>
      <c r="B31671" s="294" t="s">
        <v>13619</v>
      </c>
    </row>
    <row r="31672">
      <c r="A31672" s="441">
        <v>45947.44367883102</v>
      </c>
      <c r="B31672" s="294" t="s">
        <v>2264</v>
      </c>
    </row>
    <row r="31673">
      <c r="A31673" s="441">
        <v>45947.443703287034</v>
      </c>
      <c r="B31673" s="294" t="s">
        <v>2280</v>
      </c>
    </row>
    <row r="31674">
      <c r="A31674" s="441">
        <v>45947.44371315972</v>
      </c>
      <c r="B31674" s="294" t="s">
        <v>2281</v>
      </c>
    </row>
    <row r="31675">
      <c r="A31675" s="441">
        <v>45947.44392701389</v>
      </c>
      <c r="B31675" s="294" t="s">
        <v>13718</v>
      </c>
    </row>
    <row r="31676">
      <c r="A31676" s="441">
        <v>45947.443930208334</v>
      </c>
      <c r="B31676" s="294" t="s">
        <v>2274</v>
      </c>
    </row>
    <row r="31677">
      <c r="A31677" s="441">
        <v>45947.443937222226</v>
      </c>
      <c r="B31677" s="294" t="s">
        <v>2622</v>
      </c>
    </row>
    <row r="31678">
      <c r="A31678" s="441">
        <v>45947.4439400463</v>
      </c>
      <c r="B31678" s="294" t="s">
        <v>2641</v>
      </c>
    </row>
    <row r="31679">
      <c r="A31679" s="441">
        <v>45947.44394346065</v>
      </c>
      <c r="B31679" s="294" t="s">
        <v>13605</v>
      </c>
    </row>
    <row r="31680">
      <c r="A31680" s="441">
        <v>45947.443946458334</v>
      </c>
      <c r="B31680" s="294" t="s">
        <v>13606</v>
      </c>
    </row>
    <row r="31681">
      <c r="A31681" s="441">
        <v>45947.44400215278</v>
      </c>
      <c r="B31681" s="294" t="s">
        <v>2342</v>
      </c>
    </row>
    <row r="31682">
      <c r="A31682" s="441">
        <v>45947.44401744213</v>
      </c>
      <c r="B31682" s="294" t="s">
        <v>13719</v>
      </c>
    </row>
    <row r="31683">
      <c r="A31683" s="441">
        <v>45947.44406459491</v>
      </c>
      <c r="B31683" s="294" t="s">
        <v>2431</v>
      </c>
    </row>
    <row r="31684">
      <c r="A31684" s="441">
        <v>45947.44406967593</v>
      </c>
      <c r="B31684" s="294" t="s">
        <v>13720</v>
      </c>
    </row>
    <row r="31685">
      <c r="A31685" s="441">
        <v>45947.44415711805</v>
      </c>
      <c r="B31685" s="294" t="s">
        <v>2280</v>
      </c>
    </row>
    <row r="31686">
      <c r="A31686" s="441">
        <v>45947.44416429398</v>
      </c>
      <c r="B31686" s="294" t="s">
        <v>2342</v>
      </c>
    </row>
    <row r="31687">
      <c r="A31687" s="441">
        <v>45947.44417690972</v>
      </c>
      <c r="B31687" s="294" t="s">
        <v>2281</v>
      </c>
    </row>
    <row r="31688">
      <c r="A31688" s="441">
        <v>45947.444178854166</v>
      </c>
      <c r="B31688" s="294" t="s">
        <v>13721</v>
      </c>
    </row>
    <row r="31689">
      <c r="A31689" s="441">
        <v>45947.44422309028</v>
      </c>
      <c r="B31689" s="294" t="s">
        <v>2280</v>
      </c>
    </row>
    <row r="31690">
      <c r="A31690" s="441">
        <v>45947.44423233796</v>
      </c>
      <c r="B31690" s="294" t="s">
        <v>2281</v>
      </c>
    </row>
    <row r="31691">
      <c r="A31691" s="441">
        <v>45947.44430827546</v>
      </c>
      <c r="B31691" s="294" t="s">
        <v>13722</v>
      </c>
    </row>
    <row r="31692">
      <c r="A31692" s="441">
        <v>45947.44440440972</v>
      </c>
      <c r="B31692" s="294" t="s">
        <v>3177</v>
      </c>
    </row>
    <row r="31693">
      <c r="A31693" s="441">
        <v>45947.44441521991</v>
      </c>
      <c r="B31693" s="294" t="s">
        <v>13723</v>
      </c>
    </row>
    <row r="31694">
      <c r="A31694" s="441">
        <v>45947.44448032408</v>
      </c>
      <c r="B31694" s="294" t="s">
        <v>13724</v>
      </c>
    </row>
    <row r="31695">
      <c r="A31695" s="441">
        <v>45947.44449711806</v>
      </c>
      <c r="B31695" s="294" t="s">
        <v>10208</v>
      </c>
    </row>
    <row r="31696">
      <c r="A31696" s="441">
        <v>45947.44450210648</v>
      </c>
      <c r="B31696" s="294" t="s">
        <v>10102</v>
      </c>
    </row>
    <row r="31697">
      <c r="A31697" s="441">
        <v>45947.444504907406</v>
      </c>
      <c r="B31697" s="294" t="s">
        <v>2285</v>
      </c>
    </row>
    <row r="31698">
      <c r="A31698" s="441">
        <v>45947.44450986111</v>
      </c>
      <c r="B31698" s="294" t="s">
        <v>13725</v>
      </c>
    </row>
    <row r="31699">
      <c r="A31699" s="441">
        <v>45947.44451594907</v>
      </c>
      <c r="B31699" s="294" t="s">
        <v>13726</v>
      </c>
    </row>
    <row r="31700">
      <c r="A31700" s="441">
        <v>45947.44455678241</v>
      </c>
      <c r="B31700" s="294" t="s">
        <v>10590</v>
      </c>
    </row>
    <row r="31701">
      <c r="A31701" s="441">
        <v>45947.44456631945</v>
      </c>
      <c r="B31701" s="294" t="s">
        <v>13727</v>
      </c>
    </row>
    <row r="31702">
      <c r="A31702" s="441">
        <v>45947.444573125</v>
      </c>
      <c r="B31702" s="294" t="s">
        <v>13728</v>
      </c>
    </row>
    <row r="31703">
      <c r="A31703" s="441">
        <v>45947.44466479166</v>
      </c>
      <c r="B31703" s="294" t="s">
        <v>13729</v>
      </c>
    </row>
    <row r="31704">
      <c r="A31704" s="441">
        <v>45947.444684849535</v>
      </c>
      <c r="B31704" s="294" t="s">
        <v>10208</v>
      </c>
    </row>
    <row r="31705">
      <c r="A31705" s="441">
        <v>45947.44469099537</v>
      </c>
      <c r="B31705" s="294" t="s">
        <v>10102</v>
      </c>
    </row>
    <row r="31706">
      <c r="A31706" s="441">
        <v>45947.44469685185</v>
      </c>
      <c r="B31706" s="294" t="s">
        <v>2285</v>
      </c>
    </row>
    <row r="31707">
      <c r="A31707" s="441">
        <v>45947.444715289355</v>
      </c>
      <c r="B31707" s="294" t="s">
        <v>13730</v>
      </c>
    </row>
    <row r="31708">
      <c r="A31708" s="441">
        <v>45947.444726608795</v>
      </c>
      <c r="B31708" s="294" t="s">
        <v>13731</v>
      </c>
    </row>
    <row r="31709">
      <c r="A31709" s="441">
        <v>45947.44498865741</v>
      </c>
      <c r="B31709" s="294" t="s">
        <v>13732</v>
      </c>
    </row>
    <row r="31710">
      <c r="A31710" s="441">
        <v>45947.445262361114</v>
      </c>
      <c r="B31710" s="294" t="s">
        <v>13733</v>
      </c>
    </row>
    <row r="31711">
      <c r="A31711" s="441">
        <v>45947.445307222224</v>
      </c>
      <c r="B31711" s="294" t="s">
        <v>10208</v>
      </c>
    </row>
    <row r="31712">
      <c r="A31712" s="441">
        <v>45947.445315081015</v>
      </c>
      <c r="B31712" s="294" t="s">
        <v>10102</v>
      </c>
    </row>
    <row r="31713">
      <c r="A31713" s="441">
        <v>45947.445318136575</v>
      </c>
      <c r="B31713" s="294" t="s">
        <v>2285</v>
      </c>
    </row>
    <row r="31714">
      <c r="A31714" s="441">
        <v>45947.44532306713</v>
      </c>
      <c r="B31714" s="294" t="s">
        <v>13734</v>
      </c>
    </row>
    <row r="31715">
      <c r="A31715" s="441">
        <v>45947.445335358796</v>
      </c>
      <c r="B31715" s="294" t="s">
        <v>13735</v>
      </c>
    </row>
    <row r="31716">
      <c r="A31716" s="441">
        <v>45947.47678722222</v>
      </c>
      <c r="B31716" s="294" t="s">
        <v>13736</v>
      </c>
    </row>
    <row r="31717">
      <c r="A31717" s="441">
        <v>45947.47679204861</v>
      </c>
      <c r="B31717" s="294" t="s">
        <v>13737</v>
      </c>
    </row>
    <row r="31718">
      <c r="A31718" s="441">
        <v>45947.47680420139</v>
      </c>
      <c r="B31718" s="294" t="s">
        <v>13738</v>
      </c>
    </row>
    <row r="31719">
      <c r="A31719" s="441">
        <v>45947.47680984954</v>
      </c>
      <c r="B31719" s="294" t="s">
        <v>5149</v>
      </c>
    </row>
    <row r="31720">
      <c r="A31720" s="441">
        <v>45947.47681199074</v>
      </c>
      <c r="B31720" s="294" t="s">
        <v>13739</v>
      </c>
    </row>
    <row r="31721">
      <c r="A31721" s="441">
        <v>45947.47681478009</v>
      </c>
      <c r="B31721" s="294" t="s">
        <v>7037</v>
      </c>
    </row>
    <row r="31722">
      <c r="A31722" s="441">
        <v>45947.47684795139</v>
      </c>
      <c r="B31722" s="294" t="s">
        <v>12632</v>
      </c>
    </row>
    <row r="31723">
      <c r="A31723" s="441">
        <v>45947.50713991898</v>
      </c>
      <c r="B31723" s="294" t="s">
        <v>13740</v>
      </c>
    </row>
    <row r="31724">
      <c r="A31724" s="441">
        <v>45947.50714349537</v>
      </c>
      <c r="B31724" s="294" t="s">
        <v>2260</v>
      </c>
    </row>
    <row r="31725">
      <c r="A31725" s="441">
        <v>45947.50714746528</v>
      </c>
      <c r="B31725" s="294" t="s">
        <v>13619</v>
      </c>
    </row>
    <row r="31726">
      <c r="A31726" s="441">
        <v>45947.50716016204</v>
      </c>
      <c r="B31726" s="294" t="s">
        <v>2264</v>
      </c>
    </row>
    <row r="31727">
      <c r="A31727" s="441">
        <v>45947.508071759265</v>
      </c>
      <c r="B31727" s="294" t="s">
        <v>13741</v>
      </c>
    </row>
    <row r="31728">
      <c r="A31728" s="441">
        <v>45947.50807403935</v>
      </c>
      <c r="B31728" s="294" t="s">
        <v>2260</v>
      </c>
    </row>
    <row r="31729">
      <c r="A31729" s="441">
        <v>45947.50807619213</v>
      </c>
      <c r="B31729" s="294" t="s">
        <v>2266</v>
      </c>
    </row>
    <row r="31730">
      <c r="A31730" s="441">
        <v>45947.508078969906</v>
      </c>
      <c r="B31730" s="294" t="s">
        <v>2267</v>
      </c>
    </row>
    <row r="31731">
      <c r="A31731" s="441">
        <v>45947.50808143518</v>
      </c>
      <c r="B31731" s="294" t="s">
        <v>2264</v>
      </c>
    </row>
    <row r="31732">
      <c r="A31732" s="441">
        <v>45947.51060872685</v>
      </c>
      <c r="B31732" s="294" t="s">
        <v>13742</v>
      </c>
    </row>
    <row r="31733">
      <c r="A31733" s="441">
        <v>45947.510612708335</v>
      </c>
      <c r="B31733" s="294" t="s">
        <v>2260</v>
      </c>
    </row>
    <row r="31734">
      <c r="A31734" s="441">
        <v>45947.51061641204</v>
      </c>
      <c r="B31734" s="294" t="s">
        <v>2463</v>
      </c>
    </row>
    <row r="31735">
      <c r="A31735" s="441">
        <v>45947.51062232639</v>
      </c>
      <c r="B31735" s="294" t="s">
        <v>2267</v>
      </c>
    </row>
    <row r="31736">
      <c r="A31736" s="441">
        <v>45947.51062584491</v>
      </c>
      <c r="B31736" s="294" t="s">
        <v>2264</v>
      </c>
    </row>
    <row r="31737">
      <c r="A31737" s="441">
        <v>45947.51117712963</v>
      </c>
      <c r="B31737" s="294" t="s">
        <v>13743</v>
      </c>
    </row>
    <row r="31738">
      <c r="A31738" s="441">
        <v>45947.5111804051</v>
      </c>
      <c r="B31738" s="294" t="s">
        <v>2260</v>
      </c>
    </row>
    <row r="31739">
      <c r="A31739" s="441">
        <v>45947.51118369213</v>
      </c>
      <c r="B31739" s="294" t="s">
        <v>2463</v>
      </c>
    </row>
    <row r="31740">
      <c r="A31740" s="441">
        <v>45947.5111874537</v>
      </c>
      <c r="B31740" s="294" t="s">
        <v>2267</v>
      </c>
    </row>
    <row r="31741">
      <c r="A31741" s="441">
        <v>45947.51119052083</v>
      </c>
      <c r="B31741" s="294" t="s">
        <v>2264</v>
      </c>
    </row>
    <row r="31742">
      <c r="A31742" s="441">
        <v>45947.52394565972</v>
      </c>
      <c r="B31742" s="294" t="s">
        <v>13744</v>
      </c>
    </row>
    <row r="31743">
      <c r="A31743" s="441">
        <v>45947.523949560185</v>
      </c>
      <c r="B31743" s="294" t="s">
        <v>2260</v>
      </c>
    </row>
    <row r="31744">
      <c r="A31744" s="441">
        <v>45947.52395217592</v>
      </c>
      <c r="B31744" s="294" t="s">
        <v>2261</v>
      </c>
    </row>
    <row r="31745">
      <c r="A31745" s="441">
        <v>45947.52395452546</v>
      </c>
      <c r="B31745" s="294" t="s">
        <v>2264</v>
      </c>
    </row>
    <row r="31746">
      <c r="A31746" s="441">
        <v>45947.52420180556</v>
      </c>
      <c r="B31746" s="294" t="s">
        <v>13745</v>
      </c>
    </row>
    <row r="31747">
      <c r="A31747" s="441">
        <v>45947.52420560185</v>
      </c>
      <c r="B31747" s="294" t="s">
        <v>2260</v>
      </c>
    </row>
    <row r="31748">
      <c r="A31748" s="441">
        <v>45947.52420929398</v>
      </c>
      <c r="B31748" s="294" t="s">
        <v>2261</v>
      </c>
    </row>
    <row r="31749">
      <c r="A31749" s="441">
        <v>45947.52421347222</v>
      </c>
      <c r="B31749" s="294" t="s">
        <v>2264</v>
      </c>
    </row>
    <row r="31750">
      <c r="A31750" s="441">
        <v>45947.54342111111</v>
      </c>
      <c r="B31750" s="294" t="s">
        <v>13746</v>
      </c>
    </row>
    <row r="31751">
      <c r="A31751" s="441">
        <v>45947.543425625</v>
      </c>
      <c r="B31751" s="294" t="s">
        <v>2260</v>
      </c>
    </row>
    <row r="31752">
      <c r="A31752" s="441">
        <v>45947.5434296412</v>
      </c>
      <c r="B31752" s="294" t="s">
        <v>2266</v>
      </c>
    </row>
    <row r="31753">
      <c r="A31753" s="441">
        <v>45947.54343494213</v>
      </c>
      <c r="B31753" s="294" t="s">
        <v>2267</v>
      </c>
    </row>
    <row r="31754">
      <c r="A31754" s="441">
        <v>45947.54344804398</v>
      </c>
      <c r="B31754" s="294" t="s">
        <v>2264</v>
      </c>
    </row>
    <row r="31755">
      <c r="A31755" s="441">
        <v>45947.54648847222</v>
      </c>
      <c r="B31755" s="294" t="s">
        <v>13747</v>
      </c>
    </row>
    <row r="31756">
      <c r="A31756" s="441">
        <v>45947.54649167824</v>
      </c>
      <c r="B31756" s="294" t="s">
        <v>2260</v>
      </c>
    </row>
    <row r="31757">
      <c r="A31757" s="441">
        <v>45947.54649489583</v>
      </c>
      <c r="B31757" s="294" t="s">
        <v>2266</v>
      </c>
    </row>
    <row r="31758">
      <c r="A31758" s="441">
        <v>45947.546499062504</v>
      </c>
      <c r="B31758" s="294" t="s">
        <v>2267</v>
      </c>
    </row>
    <row r="31759">
      <c r="A31759" s="441">
        <v>45947.54650200231</v>
      </c>
      <c r="B31759" s="294" t="s">
        <v>2264</v>
      </c>
    </row>
    <row r="31760">
      <c r="A31760" s="441">
        <v>45947.574368657406</v>
      </c>
      <c r="B31760" s="294" t="s">
        <v>13748</v>
      </c>
    </row>
    <row r="31761">
      <c r="A31761" s="441">
        <v>45947.57437379629</v>
      </c>
      <c r="B31761" s="294" t="s">
        <v>2260</v>
      </c>
    </row>
    <row r="31762">
      <c r="A31762" s="441">
        <v>45947.57437729166</v>
      </c>
      <c r="B31762" s="294" t="s">
        <v>2414</v>
      </c>
    </row>
    <row r="31763">
      <c r="A31763" s="441">
        <v>45947.57439555555</v>
      </c>
      <c r="B31763" s="294" t="s">
        <v>2264</v>
      </c>
    </row>
    <row r="31764">
      <c r="A31764" s="441">
        <v>45947.57749859954</v>
      </c>
      <c r="B31764" s="294" t="s">
        <v>13749</v>
      </c>
    </row>
    <row r="31765">
      <c r="A31765" s="441">
        <v>45947.5775015625</v>
      </c>
      <c r="B31765" s="294" t="s">
        <v>2260</v>
      </c>
    </row>
    <row r="31766">
      <c r="A31766" s="441">
        <v>45947.57750407407</v>
      </c>
      <c r="B31766" s="294" t="s">
        <v>2414</v>
      </c>
    </row>
    <row r="31767">
      <c r="A31767" s="441">
        <v>45947.5775065625</v>
      </c>
      <c r="B31767" s="294" t="s">
        <v>2264</v>
      </c>
    </row>
    <row r="31768">
      <c r="A31768" s="441">
        <v>45947.75842225694</v>
      </c>
      <c r="B31768" s="294" t="s">
        <v>10116</v>
      </c>
    </row>
    <row r="31769">
      <c r="A31769" s="441">
        <v>45947.758428587964</v>
      </c>
      <c r="B31769" s="294" t="s">
        <v>10102</v>
      </c>
    </row>
    <row r="31770">
      <c r="A31770" s="441">
        <v>45947.75843149306</v>
      </c>
      <c r="B31770" s="294" t="s">
        <v>10117</v>
      </c>
    </row>
    <row r="31771">
      <c r="A31771" s="441">
        <v>45947.90732381944</v>
      </c>
      <c r="B31771" s="294" t="s">
        <v>13750</v>
      </c>
    </row>
    <row r="31772">
      <c r="A31772" s="441">
        <v>45947.90733427083</v>
      </c>
      <c r="B31772" s="294" t="s">
        <v>2260</v>
      </c>
    </row>
    <row r="31773">
      <c r="A31773" s="441">
        <v>45947.90733984954</v>
      </c>
      <c r="B31773" s="294" t="s">
        <v>2414</v>
      </c>
    </row>
    <row r="31774">
      <c r="A31774" s="441">
        <v>45947.90734684028</v>
      </c>
      <c r="B31774" s="294" t="s">
        <v>2264</v>
      </c>
    </row>
    <row r="31775">
      <c r="A31775" s="441">
        <v>45947.91210446759</v>
      </c>
      <c r="B31775" s="294" t="s">
        <v>13751</v>
      </c>
    </row>
    <row r="31776">
      <c r="A31776" s="441">
        <v>45947.91210927084</v>
      </c>
      <c r="B31776" s="294" t="s">
        <v>2260</v>
      </c>
    </row>
    <row r="31777">
      <c r="A31777" s="441">
        <v>45947.912115150466</v>
      </c>
      <c r="B31777" s="294" t="s">
        <v>2550</v>
      </c>
    </row>
    <row r="31778">
      <c r="A31778" s="441">
        <v>45947.912118541666</v>
      </c>
      <c r="B31778" s="294" t="s">
        <v>2262</v>
      </c>
    </row>
    <row r="31779">
      <c r="A31779" s="441">
        <v>45947.91213644676</v>
      </c>
      <c r="B31779" s="294" t="s">
        <v>13752</v>
      </c>
    </row>
    <row r="31780">
      <c r="A31780" s="441">
        <v>45947.912153391204</v>
      </c>
      <c r="B31780" s="294" t="s">
        <v>2264</v>
      </c>
    </row>
    <row r="31781">
      <c r="A31781" s="441">
        <v>45947.91234521991</v>
      </c>
      <c r="B31781" s="294" t="s">
        <v>13753</v>
      </c>
    </row>
    <row r="31782">
      <c r="A31782" s="441">
        <v>45947.91235993056</v>
      </c>
      <c r="B31782" s="294" t="s">
        <v>2553</v>
      </c>
    </row>
    <row r="31783">
      <c r="A31783" s="441">
        <v>45947.91236560185</v>
      </c>
      <c r="B31783" s="294" t="s">
        <v>2554</v>
      </c>
    </row>
    <row r="31784">
      <c r="A31784" s="441">
        <v>45947.912374594904</v>
      </c>
      <c r="B31784" s="294" t="s">
        <v>13754</v>
      </c>
    </row>
    <row r="31785">
      <c r="A31785" s="441">
        <v>45947.912388819444</v>
      </c>
      <c r="B31785" s="294" t="s">
        <v>2553</v>
      </c>
    </row>
    <row r="31786">
      <c r="A31786" s="441">
        <v>45947.91241208333</v>
      </c>
      <c r="B31786" s="294" t="s">
        <v>10102</v>
      </c>
    </row>
    <row r="31787">
      <c r="A31787" s="441">
        <v>45947.91242523148</v>
      </c>
      <c r="B31787" s="294" t="s">
        <v>13755</v>
      </c>
    </row>
    <row r="31788">
      <c r="A31788" s="441">
        <v>45947.91311282407</v>
      </c>
      <c r="B31788" s="294" t="s">
        <v>13756</v>
      </c>
    </row>
    <row r="31789">
      <c r="A31789" s="441">
        <v>45947.91311623843</v>
      </c>
      <c r="B31789" s="294" t="s">
        <v>2274</v>
      </c>
    </row>
    <row r="31790">
      <c r="A31790" s="441">
        <v>45947.91313149306</v>
      </c>
      <c r="B31790" s="294" t="s">
        <v>2553</v>
      </c>
    </row>
    <row r="31791">
      <c r="A31791" s="441">
        <v>45947.91313494213</v>
      </c>
      <c r="B31791" s="294" t="s">
        <v>2558</v>
      </c>
    </row>
    <row r="31792">
      <c r="A31792" s="441">
        <v>45947.91317310186</v>
      </c>
      <c r="B31792" s="294" t="s">
        <v>13694</v>
      </c>
    </row>
    <row r="31793">
      <c r="A31793" s="441">
        <v>45947.91318004629</v>
      </c>
      <c r="B31793" s="294" t="s">
        <v>13695</v>
      </c>
    </row>
    <row r="31794">
      <c r="A31794" s="441">
        <v>45947.913638750004</v>
      </c>
      <c r="B31794" s="294" t="s">
        <v>2278</v>
      </c>
    </row>
    <row r="31795">
      <c r="A31795" s="441">
        <v>45947.9136569213</v>
      </c>
      <c r="B31795" s="294" t="s">
        <v>13757</v>
      </c>
    </row>
    <row r="31796">
      <c r="A31796" s="441">
        <v>45947.91375361111</v>
      </c>
      <c r="B31796" s="294" t="s">
        <v>2280</v>
      </c>
    </row>
    <row r="31797">
      <c r="A31797" s="441">
        <v>45947.91376457176</v>
      </c>
      <c r="B31797" s="294" t="s">
        <v>2281</v>
      </c>
    </row>
    <row r="31798">
      <c r="A31798" s="441">
        <v>45947.91412873843</v>
      </c>
      <c r="B31798" s="294" t="s">
        <v>10102</v>
      </c>
    </row>
    <row r="31799">
      <c r="A31799" s="441">
        <v>45947.91413315972</v>
      </c>
      <c r="B31799" s="294" t="s">
        <v>2285</v>
      </c>
    </row>
    <row r="31800">
      <c r="A31800" s="441">
        <v>45947.91413875</v>
      </c>
      <c r="B31800" s="294" t="s">
        <v>13758</v>
      </c>
    </row>
    <row r="31801">
      <c r="A31801" s="441">
        <v>45947.91414854166</v>
      </c>
      <c r="B31801" s="294" t="s">
        <v>13759</v>
      </c>
    </row>
    <row r="31802">
      <c r="A31802" s="441">
        <v>45947.96443494213</v>
      </c>
      <c r="B31802" s="294" t="s">
        <v>13760</v>
      </c>
    </row>
    <row r="31803">
      <c r="A31803" s="441">
        <v>45947.964462476855</v>
      </c>
      <c r="B31803" s="294" t="s">
        <v>2275</v>
      </c>
    </row>
    <row r="31804">
      <c r="A31804" s="441">
        <v>45947.96446824074</v>
      </c>
      <c r="B31804" s="294" t="s">
        <v>2565</v>
      </c>
    </row>
    <row r="31805">
      <c r="A31805" s="441">
        <v>45947.96447760417</v>
      </c>
      <c r="B31805" s="294" t="s">
        <v>13761</v>
      </c>
    </row>
    <row r="31806">
      <c r="A31806" s="441">
        <v>45947.96449521991</v>
      </c>
      <c r="B31806" s="294" t="s">
        <v>2275</v>
      </c>
    </row>
    <row r="31807">
      <c r="A31807" s="441">
        <v>45947.96450657408</v>
      </c>
      <c r="B31807" s="294" t="s">
        <v>10102</v>
      </c>
    </row>
    <row r="31808">
      <c r="A31808" s="441">
        <v>45947.96452016204</v>
      </c>
      <c r="B31808" s="294" t="s">
        <v>13762</v>
      </c>
    </row>
    <row r="31809">
      <c r="A31809" s="441">
        <v>45947.96515881944</v>
      </c>
      <c r="B31809" s="294" t="s">
        <v>13763</v>
      </c>
    </row>
    <row r="31810">
      <c r="A31810" s="441">
        <v>45947.96516331019</v>
      </c>
      <c r="B31810" s="294" t="s">
        <v>2274</v>
      </c>
    </row>
    <row r="31811">
      <c r="A31811" s="441">
        <v>45947.965175115736</v>
      </c>
      <c r="B31811" s="294" t="s">
        <v>2275</v>
      </c>
    </row>
    <row r="31812">
      <c r="A31812" s="441">
        <v>45947.96517996528</v>
      </c>
      <c r="B31812" s="294" t="s">
        <v>2276</v>
      </c>
    </row>
    <row r="31813">
      <c r="A31813" s="441">
        <v>45947.965184699075</v>
      </c>
      <c r="B31813" s="294" t="s">
        <v>13694</v>
      </c>
    </row>
    <row r="31814">
      <c r="A31814" s="441">
        <v>45947.96518972222</v>
      </c>
      <c r="B31814" s="294" t="s">
        <v>13695</v>
      </c>
    </row>
    <row r="31815">
      <c r="A31815" s="441">
        <v>45947.96680238426</v>
      </c>
      <c r="B31815" s="294" t="s">
        <v>2278</v>
      </c>
    </row>
    <row r="31816">
      <c r="A31816" s="441">
        <v>45947.966826550924</v>
      </c>
      <c r="B31816" s="294" t="s">
        <v>13764</v>
      </c>
    </row>
    <row r="31817">
      <c r="A31817" s="441">
        <v>45947.96713255787</v>
      </c>
      <c r="B31817" s="294" t="s">
        <v>2280</v>
      </c>
    </row>
    <row r="31818">
      <c r="A31818" s="441">
        <v>45947.967149351854</v>
      </c>
      <c r="B31818" s="294" t="s">
        <v>2281</v>
      </c>
    </row>
    <row r="31819">
      <c r="A31819" s="441">
        <v>45947.96814039352</v>
      </c>
      <c r="B31819" s="294" t="s">
        <v>10102</v>
      </c>
    </row>
    <row r="31820">
      <c r="A31820" s="441">
        <v>45947.968145833336</v>
      </c>
      <c r="B31820" s="294" t="s">
        <v>2285</v>
      </c>
    </row>
    <row r="31821">
      <c r="A31821" s="441">
        <v>45947.96817011574</v>
      </c>
      <c r="B31821" s="294" t="s">
        <v>13765</v>
      </c>
    </row>
    <row r="31822">
      <c r="A31822" s="441">
        <v>45947.96818077547</v>
      </c>
      <c r="B31822" s="294" t="s">
        <v>13766</v>
      </c>
    </row>
    <row r="31823">
      <c r="A31823" s="441">
        <v>45947.97157511574</v>
      </c>
      <c r="B31823" s="294" t="s">
        <v>13767</v>
      </c>
    </row>
    <row r="31824">
      <c r="A31824" s="441">
        <v>45947.97158542824</v>
      </c>
      <c r="B31824" s="294" t="s">
        <v>2828</v>
      </c>
    </row>
    <row r="31825">
      <c r="A31825" s="441">
        <v>45947.97160128472</v>
      </c>
      <c r="B31825" s="294" t="s">
        <v>2565</v>
      </c>
    </row>
    <row r="31826">
      <c r="A31826" s="441">
        <v>45947.97162416667</v>
      </c>
      <c r="B31826" s="294" t="s">
        <v>13768</v>
      </c>
    </row>
    <row r="31827">
      <c r="A31827" s="441">
        <v>45947.97163425926</v>
      </c>
      <c r="B31827" s="294" t="s">
        <v>2828</v>
      </c>
    </row>
    <row r="31828">
      <c r="A31828" s="441">
        <v>45947.97164200232</v>
      </c>
      <c r="B31828" s="294" t="s">
        <v>10102</v>
      </c>
    </row>
    <row r="31829">
      <c r="A31829" s="441">
        <v>45947.971657222224</v>
      </c>
      <c r="B31829" s="294" t="s">
        <v>13769</v>
      </c>
    </row>
    <row r="31830">
      <c r="A31830" s="441">
        <v>45947.97276979167</v>
      </c>
      <c r="B31830" s="294" t="s">
        <v>13770</v>
      </c>
    </row>
    <row r="31831">
      <c r="A31831" s="441">
        <v>45947.972774305556</v>
      </c>
      <c r="B31831" s="294" t="s">
        <v>2274</v>
      </c>
    </row>
    <row r="31832">
      <c r="A31832" s="441">
        <v>45947.97278386574</v>
      </c>
      <c r="B31832" s="294" t="s">
        <v>2828</v>
      </c>
    </row>
    <row r="31833">
      <c r="A31833" s="441">
        <v>45947.972796064816</v>
      </c>
      <c r="B31833" s="294" t="s">
        <v>2832</v>
      </c>
    </row>
    <row r="31834">
      <c r="A31834" s="441">
        <v>45947.972800787036</v>
      </c>
      <c r="B31834" s="294" t="s">
        <v>13694</v>
      </c>
    </row>
    <row r="31835">
      <c r="A31835" s="441">
        <v>45947.97280532407</v>
      </c>
      <c r="B31835" s="294" t="s">
        <v>13695</v>
      </c>
    </row>
    <row r="31836">
      <c r="A31836" s="441">
        <v>45947.97320010417</v>
      </c>
      <c r="B31836" s="294" t="s">
        <v>2278</v>
      </c>
    </row>
    <row r="31837">
      <c r="A31837" s="441">
        <v>45947.973222256944</v>
      </c>
      <c r="B31837" s="294" t="s">
        <v>13771</v>
      </c>
    </row>
    <row r="31838">
      <c r="A31838" s="441">
        <v>45947.97331623842</v>
      </c>
      <c r="B31838" s="294" t="s">
        <v>2280</v>
      </c>
    </row>
    <row r="31839">
      <c r="A31839" s="441">
        <v>45947.973337731484</v>
      </c>
      <c r="B31839" s="294" t="s">
        <v>2281</v>
      </c>
    </row>
    <row r="31840">
      <c r="A31840" s="441">
        <v>45947.973589710644</v>
      </c>
      <c r="B31840" s="294" t="s">
        <v>10102</v>
      </c>
    </row>
    <row r="31841">
      <c r="A31841" s="441">
        <v>45947.97359393518</v>
      </c>
      <c r="B31841" s="294" t="s">
        <v>2285</v>
      </c>
    </row>
    <row r="31842">
      <c r="A31842" s="441">
        <v>45947.97359927083</v>
      </c>
      <c r="B31842" s="294" t="s">
        <v>13772</v>
      </c>
    </row>
    <row r="31843">
      <c r="A31843" s="441">
        <v>45947.97361184028</v>
      </c>
      <c r="B31843" s="294" t="s">
        <v>13773</v>
      </c>
    </row>
    <row r="31844">
      <c r="A31844" s="441">
        <v>45948.08573798611</v>
      </c>
      <c r="B31844" s="294" t="s">
        <v>13774</v>
      </c>
    </row>
    <row r="31845">
      <c r="A31845" s="441">
        <v>45948.08574401621</v>
      </c>
      <c r="B31845" s="294" t="s">
        <v>2260</v>
      </c>
    </row>
    <row r="31846">
      <c r="A31846" s="441">
        <v>45948.08574712963</v>
      </c>
      <c r="B31846" s="294" t="s">
        <v>9153</v>
      </c>
    </row>
    <row r="31847">
      <c r="A31847" s="441">
        <v>45948.08574991898</v>
      </c>
      <c r="B31847" s="294" t="s">
        <v>2264</v>
      </c>
    </row>
    <row r="31848">
      <c r="A31848" s="441">
        <v>45948.248825891205</v>
      </c>
      <c r="B31848" s="294" t="s">
        <v>13775</v>
      </c>
    </row>
    <row r="31849">
      <c r="A31849" s="441">
        <v>45948.248839618056</v>
      </c>
      <c r="B31849" s="294" t="s">
        <v>2577</v>
      </c>
    </row>
    <row r="31850">
      <c r="A31850" s="441">
        <v>45948.24886009259</v>
      </c>
      <c r="B31850" s="294" t="s">
        <v>2398</v>
      </c>
    </row>
    <row r="31851">
      <c r="A31851" s="441">
        <v>45948.24887090278</v>
      </c>
      <c r="B31851" s="294" t="s">
        <v>2399</v>
      </c>
    </row>
    <row r="31852">
      <c r="A31852" s="441">
        <v>45948.24888195602</v>
      </c>
      <c r="B31852" s="294" t="s">
        <v>2577</v>
      </c>
    </row>
    <row r="31853">
      <c r="A31853" s="441">
        <v>45948.24888831019</v>
      </c>
      <c r="B31853" s="294" t="s">
        <v>10102</v>
      </c>
    </row>
    <row r="31854">
      <c r="A31854" s="441">
        <v>45948.24890371528</v>
      </c>
      <c r="B31854" s="294" t="s">
        <v>13776</v>
      </c>
    </row>
    <row r="31855">
      <c r="A31855" s="441">
        <v>45948.24985059028</v>
      </c>
      <c r="B31855" s="294" t="s">
        <v>13777</v>
      </c>
    </row>
    <row r="31856">
      <c r="A31856" s="441">
        <v>45948.24985476852</v>
      </c>
      <c r="B31856" s="294" t="s">
        <v>2274</v>
      </c>
    </row>
    <row r="31857">
      <c r="A31857" s="441">
        <v>45948.249863310186</v>
      </c>
      <c r="B31857" s="294" t="s">
        <v>2577</v>
      </c>
    </row>
    <row r="31858">
      <c r="A31858" s="441">
        <v>45948.24986694445</v>
      </c>
      <c r="B31858" s="294" t="s">
        <v>2586</v>
      </c>
    </row>
    <row r="31859">
      <c r="A31859" s="441">
        <v>45948.24987046296</v>
      </c>
      <c r="B31859" s="294" t="s">
        <v>13694</v>
      </c>
    </row>
    <row r="31860">
      <c r="A31860" s="441">
        <v>45948.249874699075</v>
      </c>
      <c r="B31860" s="294" t="s">
        <v>13695</v>
      </c>
    </row>
    <row r="31861">
      <c r="A31861" s="441">
        <v>45948.24994894676</v>
      </c>
      <c r="B31861" s="294" t="s">
        <v>2374</v>
      </c>
    </row>
    <row r="31862">
      <c r="A31862" s="441">
        <v>45948.24996273148</v>
      </c>
      <c r="B31862" s="294" t="s">
        <v>13778</v>
      </c>
    </row>
    <row r="31863">
      <c r="A31863" s="441">
        <v>45948.249977685184</v>
      </c>
      <c r="B31863" s="294" t="s">
        <v>2280</v>
      </c>
    </row>
    <row r="31864">
      <c r="A31864" s="441">
        <v>45948.2499871412</v>
      </c>
      <c r="B31864" s="294" t="s">
        <v>2281</v>
      </c>
    </row>
    <row r="31865">
      <c r="A31865" s="441">
        <v>45948.250045347224</v>
      </c>
      <c r="B31865" s="294" t="s">
        <v>10102</v>
      </c>
    </row>
    <row r="31866">
      <c r="A31866" s="441">
        <v>45948.25004900463</v>
      </c>
      <c r="B31866" s="294" t="s">
        <v>2285</v>
      </c>
    </row>
    <row r="31867">
      <c r="A31867" s="441">
        <v>45948.25005412037</v>
      </c>
      <c r="B31867" s="294" t="s">
        <v>13779</v>
      </c>
    </row>
    <row r="31868">
      <c r="A31868" s="441">
        <v>45948.25006539351</v>
      </c>
      <c r="B31868" s="294" t="s">
        <v>13780</v>
      </c>
    </row>
    <row r="31869">
      <c r="A31869" s="441">
        <v>45948.25717633102</v>
      </c>
      <c r="B31869" s="294" t="s">
        <v>13781</v>
      </c>
    </row>
    <row r="31870">
      <c r="A31870" s="441">
        <v>45948.25727824074</v>
      </c>
      <c r="B31870" s="294" t="s">
        <v>13782</v>
      </c>
    </row>
    <row r="31871">
      <c r="A31871" s="441">
        <v>45948.25729065972</v>
      </c>
      <c r="B31871" s="294" t="s">
        <v>10102</v>
      </c>
    </row>
    <row r="31872">
      <c r="A31872" s="441">
        <v>45948.28510832176</v>
      </c>
      <c r="B31872" s="294" t="s">
        <v>13783</v>
      </c>
    </row>
    <row r="31873">
      <c r="A31873" s="441">
        <v>45948.285119374996</v>
      </c>
      <c r="B31873" s="294" t="s">
        <v>2739</v>
      </c>
    </row>
    <row r="31874">
      <c r="A31874" s="441">
        <v>45948.285134398146</v>
      </c>
      <c r="B31874" s="294" t="s">
        <v>2398</v>
      </c>
    </row>
    <row r="31875">
      <c r="A31875" s="441">
        <v>45948.28514408565</v>
      </c>
      <c r="B31875" s="294" t="s">
        <v>2399</v>
      </c>
    </row>
    <row r="31876">
      <c r="A31876" s="441">
        <v>45948.28515226852</v>
      </c>
      <c r="B31876" s="294" t="s">
        <v>2739</v>
      </c>
    </row>
    <row r="31877">
      <c r="A31877" s="441">
        <v>45948.28516306713</v>
      </c>
      <c r="B31877" s="294" t="s">
        <v>10102</v>
      </c>
    </row>
    <row r="31878">
      <c r="A31878" s="441">
        <v>45948.28518038194</v>
      </c>
      <c r="B31878" s="294" t="s">
        <v>13784</v>
      </c>
    </row>
    <row r="31879">
      <c r="A31879" s="441">
        <v>45948.28643528935</v>
      </c>
      <c r="B31879" s="294" t="s">
        <v>13785</v>
      </c>
    </row>
    <row r="31880">
      <c r="A31880" s="441">
        <v>45948.2864400463</v>
      </c>
      <c r="B31880" s="294" t="s">
        <v>2274</v>
      </c>
    </row>
    <row r="31881">
      <c r="A31881" s="441">
        <v>45948.28646002315</v>
      </c>
      <c r="B31881" s="294" t="s">
        <v>2739</v>
      </c>
    </row>
    <row r="31882">
      <c r="A31882" s="441">
        <v>45948.286468668986</v>
      </c>
      <c r="B31882" s="294" t="s">
        <v>2744</v>
      </c>
    </row>
    <row r="31883">
      <c r="A31883" s="441">
        <v>45948.28647288194</v>
      </c>
      <c r="B31883" s="294" t="s">
        <v>13694</v>
      </c>
    </row>
    <row r="31884">
      <c r="A31884" s="441">
        <v>45948.2864771412</v>
      </c>
      <c r="B31884" s="294" t="s">
        <v>13695</v>
      </c>
    </row>
    <row r="31885">
      <c r="A31885" s="441">
        <v>45948.28677575232</v>
      </c>
      <c r="B31885" s="294" t="s">
        <v>13786</v>
      </c>
    </row>
    <row r="31886">
      <c r="A31886" s="441">
        <v>45948.2867940162</v>
      </c>
      <c r="B31886" s="294" t="s">
        <v>13787</v>
      </c>
    </row>
    <row r="31887">
      <c r="A31887" s="441">
        <v>45948.286801932874</v>
      </c>
      <c r="B31887" s="294" t="s">
        <v>13788</v>
      </c>
    </row>
    <row r="31888">
      <c r="A31888" s="441">
        <v>45948.28681243055</v>
      </c>
      <c r="B31888" s="294" t="s">
        <v>2342</v>
      </c>
    </row>
    <row r="31889">
      <c r="A31889" s="441">
        <v>45948.28682849537</v>
      </c>
      <c r="B31889" s="294" t="s">
        <v>13696</v>
      </c>
    </row>
    <row r="31890">
      <c r="A31890" s="441">
        <v>45948.2869009375</v>
      </c>
      <c r="B31890" s="294" t="s">
        <v>13789</v>
      </c>
    </row>
    <row r="31891">
      <c r="A31891" s="441">
        <v>45948.28690535879</v>
      </c>
      <c r="B31891" s="294" t="s">
        <v>2355</v>
      </c>
    </row>
    <row r="31892">
      <c r="A31892" s="441">
        <v>45948.286910358795</v>
      </c>
      <c r="B31892" s="294" t="s">
        <v>13790</v>
      </c>
    </row>
    <row r="31893">
      <c r="A31893" s="441">
        <v>45948.28726236111</v>
      </c>
      <c r="B31893" s="294" t="s">
        <v>10102</v>
      </c>
    </row>
    <row r="31894">
      <c r="A31894" s="441">
        <v>45948.287270879635</v>
      </c>
      <c r="B31894" s="294" t="s">
        <v>2285</v>
      </c>
    </row>
    <row r="31895">
      <c r="A31895" s="441">
        <v>45948.28727891204</v>
      </c>
      <c r="B31895" s="294" t="s">
        <v>13791</v>
      </c>
    </row>
    <row r="31896">
      <c r="A31896" s="441">
        <v>45948.28729194445</v>
      </c>
      <c r="B31896" s="294" t="s">
        <v>13792</v>
      </c>
    </row>
    <row r="31897">
      <c r="A31897" s="441">
        <v>45948.36941032407</v>
      </c>
      <c r="B31897" s="294" t="s">
        <v>13793</v>
      </c>
    </row>
    <row r="31898">
      <c r="A31898" s="441">
        <v>45948.369413622684</v>
      </c>
      <c r="B31898" s="294" t="s">
        <v>2260</v>
      </c>
    </row>
    <row r="31899">
      <c r="A31899" s="441">
        <v>45948.36941694445</v>
      </c>
      <c r="B31899" s="294" t="s">
        <v>2414</v>
      </c>
    </row>
    <row r="31900">
      <c r="A31900" s="441">
        <v>45948.36941969907</v>
      </c>
      <c r="B31900" s="294" t="s">
        <v>2264</v>
      </c>
    </row>
    <row r="31901">
      <c r="A31901" s="441">
        <v>45948.36979133102</v>
      </c>
      <c r="B31901" s="294" t="s">
        <v>13794</v>
      </c>
    </row>
    <row r="31902">
      <c r="A31902" s="441">
        <v>45948.36979344908</v>
      </c>
      <c r="B31902" s="294" t="s">
        <v>2260</v>
      </c>
    </row>
    <row r="31903">
      <c r="A31903" s="441">
        <v>45948.36979561343</v>
      </c>
      <c r="B31903" s="294" t="s">
        <v>2414</v>
      </c>
    </row>
    <row r="31904">
      <c r="A31904" s="441">
        <v>45948.36979776621</v>
      </c>
      <c r="B31904" s="294" t="s">
        <v>2264</v>
      </c>
    </row>
    <row r="31905">
      <c r="A31905" s="441">
        <v>45948.370360960645</v>
      </c>
      <c r="B31905" s="294" t="s">
        <v>13795</v>
      </c>
    </row>
    <row r="31906">
      <c r="A31906" s="441">
        <v>45948.370364560185</v>
      </c>
      <c r="B31906" s="294" t="s">
        <v>2260</v>
      </c>
    </row>
    <row r="31907">
      <c r="A31907" s="441">
        <v>45948.37036818287</v>
      </c>
      <c r="B31907" s="294" t="s">
        <v>2414</v>
      </c>
    </row>
    <row r="31908">
      <c r="A31908" s="441">
        <v>45948.37037210648</v>
      </c>
      <c r="B31908" s="294" t="s">
        <v>2264</v>
      </c>
    </row>
    <row r="31909">
      <c r="A31909" s="441">
        <v>45948.37053833333</v>
      </c>
      <c r="B31909" s="294" t="s">
        <v>13796</v>
      </c>
    </row>
    <row r="31910">
      <c r="A31910" s="441">
        <v>45948.37054164352</v>
      </c>
      <c r="B31910" s="294" t="s">
        <v>2260</v>
      </c>
    </row>
    <row r="31911">
      <c r="A31911" s="441">
        <v>45948.370544571764</v>
      </c>
      <c r="B31911" s="294" t="s">
        <v>2414</v>
      </c>
    </row>
    <row r="31912">
      <c r="A31912" s="441">
        <v>45948.37055091435</v>
      </c>
      <c r="B31912" s="294" t="s">
        <v>2264</v>
      </c>
    </row>
    <row r="31913">
      <c r="A31913" s="441">
        <v>45948.3710194213</v>
      </c>
      <c r="B31913" s="294" t="s">
        <v>13797</v>
      </c>
    </row>
    <row r="31914">
      <c r="A31914" s="441">
        <v>45948.37102222222</v>
      </c>
      <c r="B31914" s="294" t="s">
        <v>2260</v>
      </c>
    </row>
    <row r="31915">
      <c r="A31915" s="441">
        <v>45948.37102519676</v>
      </c>
      <c r="B31915" s="294" t="s">
        <v>2414</v>
      </c>
    </row>
    <row r="31916">
      <c r="A31916" s="441">
        <v>45948.3710281713</v>
      </c>
      <c r="B31916" s="294" t="s">
        <v>2264</v>
      </c>
    </row>
    <row r="31917">
      <c r="A31917" s="441">
        <v>45948.37487608797</v>
      </c>
      <c r="B31917" s="294" t="s">
        <v>13798</v>
      </c>
    </row>
    <row r="31918">
      <c r="A31918" s="441">
        <v>45948.37488275463</v>
      </c>
      <c r="B31918" s="294" t="s">
        <v>2603</v>
      </c>
    </row>
    <row r="31919">
      <c r="A31919" s="441">
        <v>45948.37489449074</v>
      </c>
      <c r="B31919" s="294" t="s">
        <v>2398</v>
      </c>
    </row>
    <row r="31920">
      <c r="A31920" s="441">
        <v>45948.37490069444</v>
      </c>
      <c r="B31920" s="294" t="s">
        <v>2399</v>
      </c>
    </row>
    <row r="31921">
      <c r="A31921" s="441">
        <v>45948.37490684028</v>
      </c>
      <c r="B31921" s="294" t="s">
        <v>2603</v>
      </c>
    </row>
    <row r="31922">
      <c r="A31922" s="441">
        <v>45948.3749121875</v>
      </c>
      <c r="B31922" s="294" t="s">
        <v>10102</v>
      </c>
    </row>
    <row r="31923">
      <c r="A31923" s="441">
        <v>45948.37492050926</v>
      </c>
      <c r="B31923" s="294" t="s">
        <v>13799</v>
      </c>
    </row>
    <row r="31924">
      <c r="A31924" s="441">
        <v>45948.37508493055</v>
      </c>
      <c r="B31924" s="294" t="s">
        <v>2290</v>
      </c>
    </row>
    <row r="31925">
      <c r="A31925" s="441">
        <v>45948.37530975694</v>
      </c>
      <c r="B31925" s="294" t="s">
        <v>13800</v>
      </c>
    </row>
    <row r="31926">
      <c r="A31926" s="441">
        <v>45948.37532178241</v>
      </c>
      <c r="B31926" s="294" t="s">
        <v>9711</v>
      </c>
    </row>
    <row r="31927">
      <c r="A31927" s="441">
        <v>45948.375326284724</v>
      </c>
      <c r="B31927" s="294" t="s">
        <v>2398</v>
      </c>
    </row>
    <row r="31928">
      <c r="A31928" s="441">
        <v>45948.37534449074</v>
      </c>
      <c r="B31928" s="294" t="s">
        <v>2399</v>
      </c>
    </row>
    <row r="31929">
      <c r="A31929" s="441">
        <v>45948.37535346065</v>
      </c>
      <c r="B31929" s="294" t="s">
        <v>9711</v>
      </c>
    </row>
    <row r="31930">
      <c r="A31930" s="441">
        <v>45948.37536255787</v>
      </c>
      <c r="B31930" s="294" t="s">
        <v>10102</v>
      </c>
    </row>
    <row r="31931">
      <c r="A31931" s="441">
        <v>45948.37537835648</v>
      </c>
      <c r="B31931" s="294" t="s">
        <v>13801</v>
      </c>
    </row>
    <row r="31932">
      <c r="A31932" s="441">
        <v>45948.37545453703</v>
      </c>
      <c r="B31932" s="294" t="s">
        <v>2658</v>
      </c>
    </row>
    <row r="31933">
      <c r="A31933" s="441">
        <v>45948.375549675926</v>
      </c>
      <c r="B31933" s="294" t="s">
        <v>3022</v>
      </c>
    </row>
    <row r="31934">
      <c r="A31934" s="441">
        <v>45948.37556743056</v>
      </c>
      <c r="B31934" s="294" t="s">
        <v>13802</v>
      </c>
    </row>
    <row r="31935">
      <c r="A31935" s="441">
        <v>45948.37557611111</v>
      </c>
      <c r="B31935" s="294" t="s">
        <v>13803</v>
      </c>
    </row>
    <row r="31936">
      <c r="A31936" s="441">
        <v>45948.375582106484</v>
      </c>
      <c r="B31936" s="294" t="s">
        <v>2274</v>
      </c>
    </row>
    <row r="31937">
      <c r="A31937" s="441">
        <v>45948.37560802083</v>
      </c>
      <c r="B31937" s="294" t="s">
        <v>2603</v>
      </c>
    </row>
    <row r="31938">
      <c r="A31938" s="441">
        <v>45948.37561037037</v>
      </c>
      <c r="B31938" s="294" t="s">
        <v>2615</v>
      </c>
    </row>
    <row r="31939">
      <c r="A31939" s="441">
        <v>45948.37561371528</v>
      </c>
      <c r="B31939" s="294" t="s">
        <v>13694</v>
      </c>
    </row>
    <row r="31940">
      <c r="A31940" s="441">
        <v>45948.37561466436</v>
      </c>
      <c r="B31940" s="294" t="s">
        <v>13804</v>
      </c>
    </row>
    <row r="31941">
      <c r="A31941" s="441">
        <v>45948.375617048616</v>
      </c>
      <c r="B31941" s="294" t="s">
        <v>13695</v>
      </c>
    </row>
    <row r="31942">
      <c r="A31942" s="441">
        <v>45948.375624224536</v>
      </c>
      <c r="B31942" s="294" t="s">
        <v>10102</v>
      </c>
    </row>
    <row r="31943">
      <c r="A31943" s="441">
        <v>45948.3756422338</v>
      </c>
      <c r="B31943" s="294" t="s">
        <v>10102</v>
      </c>
    </row>
    <row r="31944">
      <c r="A31944" s="441">
        <v>45948.37575986111</v>
      </c>
      <c r="B31944" s="294" t="s">
        <v>2278</v>
      </c>
    </row>
    <row r="31945">
      <c r="A31945" s="441">
        <v>45948.37577239583</v>
      </c>
      <c r="B31945" s="294" t="s">
        <v>13805</v>
      </c>
    </row>
    <row r="31946">
      <c r="A31946" s="441">
        <v>45948.37580513889</v>
      </c>
      <c r="B31946" s="294" t="s">
        <v>2280</v>
      </c>
    </row>
    <row r="31947">
      <c r="A31947" s="441">
        <v>45948.37581412037</v>
      </c>
      <c r="B31947" s="294" t="s">
        <v>2281</v>
      </c>
    </row>
    <row r="31948">
      <c r="A31948" s="441">
        <v>45948.37582574074</v>
      </c>
      <c r="B31948" s="294" t="s">
        <v>13806</v>
      </c>
    </row>
    <row r="31949">
      <c r="A31949" s="441">
        <v>45948.37583446759</v>
      </c>
      <c r="B31949" s="294" t="s">
        <v>2612</v>
      </c>
    </row>
    <row r="31950">
      <c r="A31950" s="441">
        <v>45948.375846423616</v>
      </c>
      <c r="B31950" s="294" t="s">
        <v>2398</v>
      </c>
    </row>
    <row r="31951">
      <c r="A31951" s="441">
        <v>45948.37585564815</v>
      </c>
      <c r="B31951" s="294" t="s">
        <v>2399</v>
      </c>
    </row>
    <row r="31952">
      <c r="A31952" s="441">
        <v>45948.375866689814</v>
      </c>
      <c r="B31952" s="294" t="s">
        <v>2612</v>
      </c>
    </row>
    <row r="31953">
      <c r="A31953" s="441">
        <v>45948.37587454861</v>
      </c>
      <c r="B31953" s="294" t="s">
        <v>10102</v>
      </c>
    </row>
    <row r="31954">
      <c r="A31954" s="441">
        <v>45948.37589283565</v>
      </c>
      <c r="B31954" s="294" t="s">
        <v>13807</v>
      </c>
    </row>
    <row r="31955">
      <c r="A31955" s="441">
        <v>45948.375938125</v>
      </c>
      <c r="B31955" s="294" t="s">
        <v>2767</v>
      </c>
    </row>
    <row r="31956">
      <c r="A31956" s="441">
        <v>45948.375942997685</v>
      </c>
      <c r="B31956" s="294" t="s">
        <v>13808</v>
      </c>
    </row>
    <row r="31957">
      <c r="A31957" s="441">
        <v>45948.37606032407</v>
      </c>
      <c r="B31957" s="294" t="s">
        <v>13809</v>
      </c>
    </row>
    <row r="31958">
      <c r="A31958" s="441">
        <v>45948.37615626157</v>
      </c>
      <c r="B31958" s="294" t="s">
        <v>13810</v>
      </c>
    </row>
    <row r="31959">
      <c r="A31959" s="441">
        <v>45948.37616048611</v>
      </c>
      <c r="B31959" s="294" t="s">
        <v>10208</v>
      </c>
    </row>
    <row r="31960">
      <c r="A31960" s="441">
        <v>45948.376165567126</v>
      </c>
      <c r="B31960" s="294" t="s">
        <v>10102</v>
      </c>
    </row>
    <row r="31961">
      <c r="A31961" s="441">
        <v>45948.37616784722</v>
      </c>
      <c r="B31961" s="294" t="s">
        <v>2285</v>
      </c>
    </row>
    <row r="31962">
      <c r="A31962" s="441">
        <v>45948.376171805554</v>
      </c>
      <c r="B31962" s="294" t="s">
        <v>13811</v>
      </c>
    </row>
    <row r="31963">
      <c r="A31963" s="441">
        <v>45948.37617993055</v>
      </c>
      <c r="B31963" s="294" t="s">
        <v>13812</v>
      </c>
    </row>
    <row r="31964">
      <c r="A31964" s="441">
        <v>45948.376251249996</v>
      </c>
      <c r="B31964" s="294" t="s">
        <v>13813</v>
      </c>
    </row>
    <row r="31965">
      <c r="A31965" s="441">
        <v>45948.37625613426</v>
      </c>
      <c r="B31965" s="294" t="s">
        <v>2274</v>
      </c>
    </row>
    <row r="31966">
      <c r="A31966" s="441">
        <v>45948.376261365745</v>
      </c>
      <c r="B31966" s="294" t="s">
        <v>13814</v>
      </c>
    </row>
    <row r="31967">
      <c r="A31967" s="441">
        <v>45948.37626348379</v>
      </c>
      <c r="B31967" s="294" t="s">
        <v>9711</v>
      </c>
    </row>
    <row r="31968">
      <c r="A31968" s="441">
        <v>45948.37626605324</v>
      </c>
      <c r="B31968" s="294" t="s">
        <v>9714</v>
      </c>
    </row>
    <row r="31969">
      <c r="A31969" s="441">
        <v>45948.37626870371</v>
      </c>
      <c r="B31969" s="294" t="s">
        <v>13694</v>
      </c>
    </row>
    <row r="31970">
      <c r="A31970" s="441">
        <v>45948.37627136574</v>
      </c>
      <c r="B31970" s="294" t="s">
        <v>13695</v>
      </c>
    </row>
    <row r="31971">
      <c r="A31971" s="441">
        <v>45948.376274814815</v>
      </c>
      <c r="B31971" s="294" t="s">
        <v>2426</v>
      </c>
    </row>
    <row r="31972">
      <c r="A31972" s="441">
        <v>45948.376279097225</v>
      </c>
      <c r="B31972" s="294" t="s">
        <v>2398</v>
      </c>
    </row>
    <row r="31973">
      <c r="A31973" s="441">
        <v>45948.376287743056</v>
      </c>
      <c r="B31973" s="294" t="s">
        <v>2399</v>
      </c>
    </row>
    <row r="31974">
      <c r="A31974" s="441">
        <v>45948.37629353009</v>
      </c>
      <c r="B31974" s="294" t="s">
        <v>2426</v>
      </c>
    </row>
    <row r="31975">
      <c r="A31975" s="441">
        <v>45948.37629767361</v>
      </c>
      <c r="B31975" s="294" t="s">
        <v>10102</v>
      </c>
    </row>
    <row r="31976">
      <c r="A31976" s="441">
        <v>45948.37630570601</v>
      </c>
      <c r="B31976" s="294" t="s">
        <v>13815</v>
      </c>
    </row>
    <row r="31977">
      <c r="A31977" s="441">
        <v>45948.37665052083</v>
      </c>
      <c r="B31977" s="294" t="s">
        <v>13816</v>
      </c>
    </row>
    <row r="31978">
      <c r="A31978" s="441">
        <v>45948.37665346065</v>
      </c>
      <c r="B31978" s="294" t="s">
        <v>2274</v>
      </c>
    </row>
    <row r="31979">
      <c r="A31979" s="441">
        <v>45948.37666015046</v>
      </c>
      <c r="B31979" s="294" t="s">
        <v>2426</v>
      </c>
    </row>
    <row r="31980">
      <c r="A31980" s="441">
        <v>45948.376664375</v>
      </c>
      <c r="B31980" s="294" t="s">
        <v>2429</v>
      </c>
    </row>
    <row r="31981">
      <c r="A31981" s="441">
        <v>45948.376667233795</v>
      </c>
      <c r="B31981" s="294" t="s">
        <v>13694</v>
      </c>
    </row>
    <row r="31982">
      <c r="A31982" s="441">
        <v>45948.37667541667</v>
      </c>
      <c r="B31982" s="294" t="s">
        <v>13695</v>
      </c>
    </row>
    <row r="31983">
      <c r="A31983" s="441">
        <v>45948.376680891204</v>
      </c>
      <c r="B31983" s="294" t="s">
        <v>2278</v>
      </c>
    </row>
    <row r="31984">
      <c r="A31984" s="441">
        <v>45948.37669725694</v>
      </c>
      <c r="B31984" s="294" t="s">
        <v>13817</v>
      </c>
    </row>
    <row r="31985">
      <c r="A31985" s="441">
        <v>45948.376763541666</v>
      </c>
      <c r="B31985" s="294" t="s">
        <v>2280</v>
      </c>
    </row>
    <row r="31986">
      <c r="A31986" s="441">
        <v>45948.376769386574</v>
      </c>
      <c r="B31986" s="294" t="s">
        <v>13818</v>
      </c>
    </row>
    <row r="31987">
      <c r="A31987" s="441">
        <v>45948.37677744213</v>
      </c>
      <c r="B31987" s="294" t="s">
        <v>2274</v>
      </c>
    </row>
    <row r="31988">
      <c r="A31988" s="441">
        <v>45948.37678100694</v>
      </c>
      <c r="B31988" s="294" t="s">
        <v>2281</v>
      </c>
    </row>
    <row r="31989">
      <c r="A31989" s="441">
        <v>45948.37678575232</v>
      </c>
      <c r="B31989" s="294" t="s">
        <v>2612</v>
      </c>
    </row>
    <row r="31990">
      <c r="A31990" s="441">
        <v>45948.376788865746</v>
      </c>
      <c r="B31990" s="294" t="s">
        <v>3957</v>
      </c>
    </row>
    <row r="31991">
      <c r="A31991" s="441">
        <v>45948.37679201389</v>
      </c>
      <c r="B31991" s="294" t="s">
        <v>13694</v>
      </c>
    </row>
    <row r="31992">
      <c r="A31992" s="441">
        <v>45948.37679523148</v>
      </c>
      <c r="B31992" s="294" t="s">
        <v>13695</v>
      </c>
    </row>
    <row r="31993">
      <c r="A31993" s="441">
        <v>45948.37681777778</v>
      </c>
      <c r="B31993" s="294" t="s">
        <v>2374</v>
      </c>
    </row>
    <row r="31994">
      <c r="A31994" s="441">
        <v>45948.37683178241</v>
      </c>
      <c r="B31994" s="294" t="s">
        <v>13819</v>
      </c>
    </row>
    <row r="31995">
      <c r="A31995" s="441">
        <v>45948.376862743055</v>
      </c>
      <c r="B31995" s="294" t="s">
        <v>2280</v>
      </c>
    </row>
    <row r="31996">
      <c r="A31996" s="441">
        <v>45948.37687298611</v>
      </c>
      <c r="B31996" s="294" t="s">
        <v>2281</v>
      </c>
    </row>
    <row r="31997">
      <c r="A31997" s="441">
        <v>45948.376985254625</v>
      </c>
      <c r="B31997" s="294" t="s">
        <v>10590</v>
      </c>
    </row>
    <row r="31998">
      <c r="A31998" s="441">
        <v>45948.37699070602</v>
      </c>
      <c r="B31998" s="294" t="s">
        <v>2431</v>
      </c>
    </row>
    <row r="31999">
      <c r="A31999" s="441">
        <v>45948.3770009838</v>
      </c>
      <c r="B31999" s="294" t="s">
        <v>13820</v>
      </c>
    </row>
    <row r="32000">
      <c r="A32000" s="441">
        <v>45948.37700136574</v>
      </c>
      <c r="B32000" s="294" t="s">
        <v>13821</v>
      </c>
    </row>
    <row r="32001">
      <c r="A32001" s="441">
        <v>45948.37711396991</v>
      </c>
      <c r="B32001" s="294" t="s">
        <v>13822</v>
      </c>
    </row>
    <row r="32002">
      <c r="A32002" s="441">
        <v>45948.37720386574</v>
      </c>
      <c r="B32002" s="294" t="s">
        <v>13823</v>
      </c>
    </row>
    <row r="32003">
      <c r="A32003" s="441">
        <v>45948.37720819445</v>
      </c>
      <c r="B32003" s="294" t="s">
        <v>10208</v>
      </c>
    </row>
    <row r="32004">
      <c r="A32004" s="441">
        <v>45948.37721497685</v>
      </c>
      <c r="B32004" s="294" t="s">
        <v>10102</v>
      </c>
    </row>
    <row r="32005">
      <c r="A32005" s="441">
        <v>45948.37721784722</v>
      </c>
      <c r="B32005" s="294" t="s">
        <v>2285</v>
      </c>
    </row>
    <row r="32006">
      <c r="A32006" s="441">
        <v>45948.37722303241</v>
      </c>
      <c r="B32006" s="294" t="s">
        <v>13824</v>
      </c>
    </row>
    <row r="32007">
      <c r="A32007" s="441">
        <v>45948.37723563657</v>
      </c>
      <c r="B32007" s="294" t="s">
        <v>13825</v>
      </c>
    </row>
    <row r="32008">
      <c r="A32008" s="441">
        <v>45948.377279328706</v>
      </c>
      <c r="B32008" s="294" t="s">
        <v>13826</v>
      </c>
    </row>
    <row r="32009">
      <c r="A32009" s="441">
        <v>45948.37746915509</v>
      </c>
      <c r="B32009" s="294" t="s">
        <v>13827</v>
      </c>
    </row>
    <row r="32010">
      <c r="A32010" s="441">
        <v>45948.37747384259</v>
      </c>
      <c r="B32010" s="294" t="s">
        <v>10208</v>
      </c>
    </row>
    <row r="32011">
      <c r="A32011" s="441">
        <v>45948.37747944445</v>
      </c>
      <c r="B32011" s="294" t="s">
        <v>10102</v>
      </c>
    </row>
    <row r="32012">
      <c r="A32012" s="441">
        <v>45948.37748185185</v>
      </c>
      <c r="B32012" s="294" t="s">
        <v>2285</v>
      </c>
    </row>
    <row r="32013">
      <c r="A32013" s="441">
        <v>45948.37748635416</v>
      </c>
      <c r="B32013" s="294" t="s">
        <v>13828</v>
      </c>
    </row>
    <row r="32014">
      <c r="A32014" s="441">
        <v>45948.377493576394</v>
      </c>
      <c r="B32014" s="294" t="s">
        <v>13829</v>
      </c>
    </row>
    <row r="32015">
      <c r="A32015" s="441">
        <v>45948.37783326389</v>
      </c>
      <c r="B32015" s="294" t="s">
        <v>2342</v>
      </c>
    </row>
    <row r="32016">
      <c r="A32016" s="441">
        <v>45948.377850254634</v>
      </c>
      <c r="B32016" s="294" t="s">
        <v>13830</v>
      </c>
    </row>
    <row r="32017">
      <c r="A32017" s="441">
        <v>45948.378224479166</v>
      </c>
      <c r="B32017" s="294" t="s">
        <v>2280</v>
      </c>
    </row>
    <row r="32018">
      <c r="A32018" s="441">
        <v>45948.378234930555</v>
      </c>
      <c r="B32018" s="294" t="s">
        <v>2281</v>
      </c>
    </row>
    <row r="32019">
      <c r="A32019" s="441">
        <v>45948.37872716435</v>
      </c>
      <c r="B32019" s="294" t="s">
        <v>4316</v>
      </c>
    </row>
    <row r="32020">
      <c r="A32020" s="441">
        <v>45948.37873239584</v>
      </c>
      <c r="B32020" s="294" t="s">
        <v>13831</v>
      </c>
    </row>
    <row r="32021">
      <c r="A32021" s="441">
        <v>45948.379141770834</v>
      </c>
      <c r="B32021" s="294" t="s">
        <v>13832</v>
      </c>
    </row>
    <row r="32022">
      <c r="A32022" s="441">
        <v>45948.37937086806</v>
      </c>
      <c r="B32022" s="294" t="s">
        <v>13833</v>
      </c>
    </row>
    <row r="32023">
      <c r="A32023" s="441">
        <v>45948.379383692125</v>
      </c>
      <c r="B32023" s="294" t="s">
        <v>10208</v>
      </c>
    </row>
    <row r="32024">
      <c r="A32024" s="441">
        <v>45948.379397083336</v>
      </c>
      <c r="B32024" s="294" t="s">
        <v>10102</v>
      </c>
    </row>
    <row r="32025">
      <c r="A32025" s="441">
        <v>45948.379400624995</v>
      </c>
      <c r="B32025" s="294" t="s">
        <v>2285</v>
      </c>
    </row>
    <row r="32026">
      <c r="A32026" s="441">
        <v>45948.37940721065</v>
      </c>
      <c r="B32026" s="294" t="s">
        <v>13834</v>
      </c>
    </row>
    <row r="32027">
      <c r="A32027" s="441">
        <v>45948.379417766206</v>
      </c>
      <c r="B32027" s="294" t="s">
        <v>13835</v>
      </c>
    </row>
    <row r="32028">
      <c r="A32028" s="441">
        <v>45948.44372962963</v>
      </c>
      <c r="B32028" s="294" t="s">
        <v>13836</v>
      </c>
    </row>
    <row r="32029">
      <c r="A32029" s="441">
        <v>45948.44373375</v>
      </c>
      <c r="B32029" s="294" t="s">
        <v>2260</v>
      </c>
    </row>
    <row r="32030">
      <c r="A32030" s="441">
        <v>45948.44373675926</v>
      </c>
      <c r="B32030" s="294" t="s">
        <v>3651</v>
      </c>
    </row>
    <row r="32031">
      <c r="A32031" s="441">
        <v>45948.44373974537</v>
      </c>
      <c r="B32031" s="294" t="s">
        <v>2262</v>
      </c>
    </row>
    <row r="32032">
      <c r="A32032" s="441">
        <v>45948.44374659722</v>
      </c>
      <c r="B32032" s="294" t="s">
        <v>3652</v>
      </c>
    </row>
    <row r="32033">
      <c r="A32033" s="441">
        <v>45948.44376677083</v>
      </c>
      <c r="B32033" s="294" t="s">
        <v>2264</v>
      </c>
    </row>
    <row r="32034">
      <c r="A32034" s="441">
        <v>45948.445675208335</v>
      </c>
      <c r="B32034" s="294" t="s">
        <v>13837</v>
      </c>
    </row>
    <row r="32035">
      <c r="A32035" s="441">
        <v>45948.44568491898</v>
      </c>
      <c r="B32035" s="294" t="s">
        <v>3654</v>
      </c>
    </row>
    <row r="32036">
      <c r="A32036" s="441">
        <v>45948.44568958333</v>
      </c>
      <c r="B32036" s="294" t="s">
        <v>3655</v>
      </c>
    </row>
    <row r="32037">
      <c r="A32037" s="441">
        <v>45948.445697337964</v>
      </c>
      <c r="B32037" s="294" t="s">
        <v>13838</v>
      </c>
    </row>
    <row r="32038">
      <c r="A32038" s="441">
        <v>45948.44570702546</v>
      </c>
      <c r="B32038" s="294" t="s">
        <v>3654</v>
      </c>
    </row>
    <row r="32039">
      <c r="A32039" s="441">
        <v>45948.445715277776</v>
      </c>
      <c r="B32039" s="294" t="s">
        <v>10102</v>
      </c>
    </row>
    <row r="32040">
      <c r="A32040" s="441">
        <v>45948.44573369213</v>
      </c>
      <c r="B32040" s="294" t="s">
        <v>13839</v>
      </c>
    </row>
    <row r="32041">
      <c r="A32041" s="441">
        <v>45948.446686192125</v>
      </c>
      <c r="B32041" s="294" t="s">
        <v>13840</v>
      </c>
    </row>
    <row r="32042">
      <c r="A32042" s="441">
        <v>45948.44669027778</v>
      </c>
      <c r="B32042" s="294" t="s">
        <v>2274</v>
      </c>
    </row>
    <row r="32043">
      <c r="A32043" s="441">
        <v>45948.44670583333</v>
      </c>
      <c r="B32043" s="294" t="s">
        <v>3654</v>
      </c>
    </row>
    <row r="32044">
      <c r="A32044" s="441">
        <v>45948.44670969907</v>
      </c>
      <c r="B32044" s="294" t="s">
        <v>3659</v>
      </c>
    </row>
    <row r="32045">
      <c r="A32045" s="441">
        <v>45948.446713831014</v>
      </c>
      <c r="B32045" s="294" t="s">
        <v>13841</v>
      </c>
    </row>
    <row r="32046">
      <c r="A32046" s="441">
        <v>45948.44671768519</v>
      </c>
      <c r="B32046" s="294" t="s">
        <v>13842</v>
      </c>
    </row>
    <row r="32047">
      <c r="A32047" s="441">
        <v>45948.44695349537</v>
      </c>
      <c r="B32047" s="294" t="s">
        <v>2374</v>
      </c>
    </row>
    <row r="32048">
      <c r="A32048" s="441">
        <v>45948.4469738426</v>
      </c>
      <c r="B32048" s="294" t="s">
        <v>13843</v>
      </c>
    </row>
    <row r="32049">
      <c r="A32049" s="441">
        <v>45948.44702287037</v>
      </c>
      <c r="B32049" s="294" t="s">
        <v>2280</v>
      </c>
    </row>
    <row r="32050">
      <c r="A32050" s="441">
        <v>45948.44703326389</v>
      </c>
      <c r="B32050" s="294" t="s">
        <v>2281</v>
      </c>
    </row>
    <row r="32051">
      <c r="A32051" s="441">
        <v>45948.447271655095</v>
      </c>
      <c r="B32051" s="294" t="s">
        <v>10102</v>
      </c>
    </row>
    <row r="32052">
      <c r="A32052" s="441">
        <v>45948.44727658565</v>
      </c>
      <c r="B32052" s="294" t="s">
        <v>2285</v>
      </c>
    </row>
    <row r="32053">
      <c r="A32053" s="441">
        <v>45948.44728258102</v>
      </c>
      <c r="B32053" s="294" t="s">
        <v>13844</v>
      </c>
    </row>
    <row r="32054">
      <c r="A32054" s="441">
        <v>45948.44729159722</v>
      </c>
      <c r="B32054" s="294" t="s">
        <v>13845</v>
      </c>
    </row>
    <row r="32055">
      <c r="A32055" s="441">
        <v>45948.49230716436</v>
      </c>
      <c r="B32055" s="294" t="s">
        <v>13846</v>
      </c>
    </row>
    <row r="32056">
      <c r="A32056" s="441">
        <v>45948.49231006944</v>
      </c>
      <c r="B32056" s="294" t="s">
        <v>2260</v>
      </c>
    </row>
    <row r="32057">
      <c r="A32057" s="441">
        <v>45948.49231219907</v>
      </c>
      <c r="B32057" s="294" t="s">
        <v>2266</v>
      </c>
    </row>
    <row r="32058">
      <c r="A32058" s="441">
        <v>45948.49231518518</v>
      </c>
      <c r="B32058" s="294" t="s">
        <v>2267</v>
      </c>
    </row>
    <row r="32059">
      <c r="A32059" s="441">
        <v>45948.4923284838</v>
      </c>
      <c r="B32059" s="294" t="s">
        <v>2264</v>
      </c>
    </row>
    <row r="32060">
      <c r="A32060" s="441">
        <v>45948.56579986111</v>
      </c>
      <c r="B32060" s="294" t="s">
        <v>13847</v>
      </c>
    </row>
    <row r="32061">
      <c r="A32061" s="441">
        <v>45948.56580818287</v>
      </c>
      <c r="B32061" s="294" t="s">
        <v>2306</v>
      </c>
    </row>
    <row r="32062">
      <c r="A32062" s="441">
        <v>45948.565824398145</v>
      </c>
      <c r="B32062" s="294" t="s">
        <v>2859</v>
      </c>
    </row>
    <row r="32063">
      <c r="A32063" s="441">
        <v>45948.56583394676</v>
      </c>
      <c r="B32063" s="294" t="s">
        <v>13848</v>
      </c>
    </row>
    <row r="32064">
      <c r="A32064" s="441">
        <v>45948.565838877315</v>
      </c>
      <c r="B32064" s="294" t="s">
        <v>2306</v>
      </c>
    </row>
    <row r="32065">
      <c r="A32065" s="441">
        <v>45948.56584688657</v>
      </c>
      <c r="B32065" s="294" t="s">
        <v>10102</v>
      </c>
    </row>
    <row r="32066">
      <c r="A32066" s="441">
        <v>45948.56585585648</v>
      </c>
      <c r="B32066" s="294" t="s">
        <v>13849</v>
      </c>
    </row>
    <row r="32067">
      <c r="A32067" s="441">
        <v>45948.566886319444</v>
      </c>
      <c r="B32067" s="294" t="s">
        <v>13850</v>
      </c>
    </row>
    <row r="32068">
      <c r="A32068" s="441">
        <v>45948.56689137731</v>
      </c>
      <c r="B32068" s="294" t="s">
        <v>2274</v>
      </c>
    </row>
    <row r="32069">
      <c r="A32069" s="441">
        <v>45948.566900509264</v>
      </c>
      <c r="B32069" s="294" t="s">
        <v>2306</v>
      </c>
    </row>
    <row r="32070">
      <c r="A32070" s="441">
        <v>45948.566904629624</v>
      </c>
      <c r="B32070" s="294" t="s">
        <v>2307</v>
      </c>
    </row>
    <row r="32071">
      <c r="A32071" s="441">
        <v>45948.56690871528</v>
      </c>
      <c r="B32071" s="294" t="s">
        <v>13841</v>
      </c>
    </row>
    <row r="32072">
      <c r="A32072" s="441">
        <v>45948.5669128588</v>
      </c>
      <c r="B32072" s="294" t="s">
        <v>13842</v>
      </c>
    </row>
    <row r="32073">
      <c r="A32073" s="441">
        <v>45948.56739172454</v>
      </c>
      <c r="B32073" s="294" t="s">
        <v>2374</v>
      </c>
    </row>
    <row r="32074">
      <c r="A32074" s="441">
        <v>45948.56740958334</v>
      </c>
      <c r="B32074" s="294" t="s">
        <v>13851</v>
      </c>
    </row>
    <row r="32075">
      <c r="A32075" s="441">
        <v>45948.56753251157</v>
      </c>
      <c r="B32075" s="294" t="s">
        <v>2280</v>
      </c>
    </row>
    <row r="32076">
      <c r="A32076" s="441">
        <v>45948.56754175926</v>
      </c>
      <c r="B32076" s="294" t="s">
        <v>2281</v>
      </c>
    </row>
    <row r="32077">
      <c r="A32077" s="441">
        <v>45948.56811144676</v>
      </c>
      <c r="B32077" s="294" t="s">
        <v>10102</v>
      </c>
    </row>
    <row r="32078">
      <c r="A32078" s="441">
        <v>45948.568116145834</v>
      </c>
      <c r="B32078" s="294" t="s">
        <v>2285</v>
      </c>
    </row>
    <row r="32079">
      <c r="A32079" s="441">
        <v>45948.56812361111</v>
      </c>
      <c r="B32079" s="294" t="s">
        <v>13852</v>
      </c>
    </row>
    <row r="32080">
      <c r="A32080" s="441">
        <v>45948.568136041664</v>
      </c>
      <c r="B32080" s="294" t="s">
        <v>13853</v>
      </c>
    </row>
    <row r="32081">
      <c r="A32081" s="441">
        <v>45948.57475185185</v>
      </c>
      <c r="B32081" s="294" t="s">
        <v>13854</v>
      </c>
    </row>
    <row r="32082">
      <c r="A32082" s="441">
        <v>45948.57475490741</v>
      </c>
      <c r="B32082" s="294" t="s">
        <v>2260</v>
      </c>
    </row>
    <row r="32083">
      <c r="A32083" s="441">
        <v>45948.574757395836</v>
      </c>
      <c r="B32083" s="294" t="s">
        <v>3127</v>
      </c>
    </row>
    <row r="32084">
      <c r="A32084" s="441">
        <v>45948.57475958334</v>
      </c>
      <c r="B32084" s="294" t="s">
        <v>2264</v>
      </c>
    </row>
    <row r="32085">
      <c r="A32085" s="441">
        <v>45948.57479305555</v>
      </c>
      <c r="B32085" s="294" t="s">
        <v>13855</v>
      </c>
    </row>
    <row r="32086">
      <c r="A32086" s="441">
        <v>45948.57479599537</v>
      </c>
      <c r="B32086" s="294" t="s">
        <v>2260</v>
      </c>
    </row>
    <row r="32087">
      <c r="A32087" s="441">
        <v>45948.574799166665</v>
      </c>
      <c r="B32087" s="294" t="s">
        <v>3127</v>
      </c>
    </row>
    <row r="32088">
      <c r="A32088" s="441">
        <v>45948.57480236111</v>
      </c>
      <c r="B32088" s="294" t="s">
        <v>2264</v>
      </c>
    </row>
    <row r="32089">
      <c r="A32089" s="441">
        <v>45948.66976682871</v>
      </c>
      <c r="B32089" s="294" t="s">
        <v>13856</v>
      </c>
    </row>
    <row r="32090">
      <c r="A32090" s="441">
        <v>45948.66977274306</v>
      </c>
      <c r="B32090" s="294" t="s">
        <v>2260</v>
      </c>
    </row>
    <row r="32091">
      <c r="A32091" s="441">
        <v>45948.6697778125</v>
      </c>
      <c r="B32091" s="294" t="s">
        <v>2963</v>
      </c>
    </row>
    <row r="32092">
      <c r="A32092" s="441">
        <v>45948.6697927662</v>
      </c>
      <c r="B32092" s="294" t="s">
        <v>2264</v>
      </c>
    </row>
    <row r="32093">
      <c r="A32093" s="441">
        <v>45948.669887048614</v>
      </c>
      <c r="B32093" s="294" t="s">
        <v>13857</v>
      </c>
    </row>
    <row r="32094">
      <c r="A32094" s="441">
        <v>45948.66989006945</v>
      </c>
      <c r="B32094" s="294" t="s">
        <v>2260</v>
      </c>
    </row>
    <row r="32095">
      <c r="A32095" s="441">
        <v>45948.66989243055</v>
      </c>
      <c r="B32095" s="294" t="s">
        <v>2963</v>
      </c>
    </row>
    <row r="32096">
      <c r="A32096" s="441">
        <v>45948.66989877315</v>
      </c>
      <c r="B32096" s="294" t="s">
        <v>2264</v>
      </c>
    </row>
    <row r="32097">
      <c r="A32097" s="441">
        <v>45948.66993701389</v>
      </c>
      <c r="B32097" s="294" t="s">
        <v>13858</v>
      </c>
    </row>
    <row r="32098">
      <c r="A32098" s="441">
        <v>45948.669948877316</v>
      </c>
      <c r="B32098" s="294" t="s">
        <v>2260</v>
      </c>
    </row>
    <row r="32099">
      <c r="A32099" s="441">
        <v>45948.66995318287</v>
      </c>
      <c r="B32099" s="294" t="s">
        <v>2963</v>
      </c>
    </row>
    <row r="32100">
      <c r="A32100" s="441">
        <v>45948.66995700232</v>
      </c>
      <c r="B32100" s="294" t="s">
        <v>2264</v>
      </c>
    </row>
    <row r="32101">
      <c r="A32101" s="441">
        <v>45948.7583795949</v>
      </c>
      <c r="B32101" s="294" t="s">
        <v>10116</v>
      </c>
    </row>
    <row r="32102">
      <c r="A32102" s="441">
        <v>45948.75838773148</v>
      </c>
      <c r="B32102" s="294" t="s">
        <v>10102</v>
      </c>
    </row>
    <row r="32103">
      <c r="A32103" s="441">
        <v>45948.758391689815</v>
      </c>
      <c r="B32103" s="294" t="s">
        <v>10117</v>
      </c>
    </row>
    <row r="32104">
      <c r="A32104" s="441">
        <v>45948.848733506944</v>
      </c>
      <c r="B32104" s="294" t="s">
        <v>13859</v>
      </c>
    </row>
    <row r="32105">
      <c r="A32105" s="441">
        <v>45948.84873931713</v>
      </c>
      <c r="B32105" s="294" t="s">
        <v>2260</v>
      </c>
    </row>
    <row r="32106">
      <c r="A32106" s="441">
        <v>45948.848743587965</v>
      </c>
      <c r="B32106" s="294" t="s">
        <v>2323</v>
      </c>
    </row>
    <row r="32107">
      <c r="A32107" s="441">
        <v>45948.84874743056</v>
      </c>
      <c r="B32107" s="294" t="s">
        <v>2262</v>
      </c>
    </row>
    <row r="32108">
      <c r="A32108" s="441">
        <v>45948.84879538194</v>
      </c>
      <c r="B32108" s="294" t="s">
        <v>2324</v>
      </c>
    </row>
    <row r="32109">
      <c r="A32109" s="441">
        <v>45948.84880777777</v>
      </c>
      <c r="B32109" s="294" t="s">
        <v>2264</v>
      </c>
    </row>
    <row r="32110">
      <c r="A32110" s="441">
        <v>45948.849469189816</v>
      </c>
      <c r="B32110" s="294" t="s">
        <v>13860</v>
      </c>
    </row>
    <row r="32111">
      <c r="A32111" s="441">
        <v>45948.84947773148</v>
      </c>
      <c r="B32111" s="294" t="s">
        <v>2340</v>
      </c>
    </row>
    <row r="32112">
      <c r="A32112" s="441">
        <v>45948.849481921294</v>
      </c>
      <c r="B32112" s="294" t="s">
        <v>2677</v>
      </c>
    </row>
    <row r="32113">
      <c r="A32113" s="441">
        <v>45948.849494525464</v>
      </c>
      <c r="B32113" s="294" t="s">
        <v>13861</v>
      </c>
    </row>
    <row r="32114">
      <c r="A32114" s="441">
        <v>45948.84950409722</v>
      </c>
      <c r="B32114" s="294" t="s">
        <v>2340</v>
      </c>
    </row>
    <row r="32115">
      <c r="A32115" s="441">
        <v>45948.84951076389</v>
      </c>
      <c r="B32115" s="294" t="s">
        <v>10102</v>
      </c>
    </row>
    <row r="32116">
      <c r="A32116" s="441">
        <v>45948.84952113426</v>
      </c>
      <c r="B32116" s="294" t="s">
        <v>13862</v>
      </c>
    </row>
    <row r="32117">
      <c r="A32117" s="441">
        <v>45948.85101915509</v>
      </c>
      <c r="B32117" s="294" t="s">
        <v>13863</v>
      </c>
    </row>
    <row r="32118">
      <c r="A32118" s="441">
        <v>45948.85102342593</v>
      </c>
      <c r="B32118" s="294" t="s">
        <v>2274</v>
      </c>
    </row>
    <row r="32119">
      <c r="A32119" s="441">
        <v>45948.85103247685</v>
      </c>
      <c r="B32119" s="294" t="s">
        <v>2340</v>
      </c>
    </row>
    <row r="32120">
      <c r="A32120" s="441">
        <v>45948.851036249995</v>
      </c>
      <c r="B32120" s="294" t="s">
        <v>2341</v>
      </c>
    </row>
    <row r="32121">
      <c r="A32121" s="441">
        <v>45948.85104003472</v>
      </c>
      <c r="B32121" s="294" t="s">
        <v>13841</v>
      </c>
    </row>
    <row r="32122">
      <c r="A32122" s="441">
        <v>45948.85104386574</v>
      </c>
      <c r="B32122" s="294" t="s">
        <v>13842</v>
      </c>
    </row>
    <row r="32123">
      <c r="A32123" s="441">
        <v>45948.85114944444</v>
      </c>
      <c r="B32123" s="294" t="s">
        <v>2342</v>
      </c>
    </row>
    <row r="32124">
      <c r="A32124" s="441">
        <v>45948.85119936343</v>
      </c>
      <c r="B32124" s="294" t="s">
        <v>13864</v>
      </c>
    </row>
    <row r="32125">
      <c r="A32125" s="441">
        <v>45948.85122498842</v>
      </c>
      <c r="B32125" s="294" t="s">
        <v>2280</v>
      </c>
    </row>
    <row r="32126">
      <c r="A32126" s="441">
        <v>45948.85124510417</v>
      </c>
      <c r="B32126" s="294" t="s">
        <v>2281</v>
      </c>
    </row>
    <row r="32127">
      <c r="A32127" s="441">
        <v>45948.85134690972</v>
      </c>
      <c r="B32127" s="294" t="s">
        <v>10102</v>
      </c>
    </row>
    <row r="32128">
      <c r="A32128" s="441">
        <v>45948.85135524305</v>
      </c>
      <c r="B32128" s="294" t="s">
        <v>2285</v>
      </c>
    </row>
    <row r="32129">
      <c r="A32129" s="441">
        <v>45948.85136234954</v>
      </c>
      <c r="B32129" s="294" t="s">
        <v>13865</v>
      </c>
    </row>
    <row r="32130">
      <c r="A32130" s="441">
        <v>45948.8513753125</v>
      </c>
      <c r="B32130" s="294" t="s">
        <v>13866</v>
      </c>
    </row>
    <row r="32131">
      <c r="A32131" s="441">
        <v>45948.87787335648</v>
      </c>
      <c r="B32131" s="294" t="s">
        <v>13867</v>
      </c>
    </row>
    <row r="32132">
      <c r="A32132" s="441">
        <v>45948.87788756944</v>
      </c>
      <c r="B32132" s="294" t="s">
        <v>2372</v>
      </c>
    </row>
    <row r="32133">
      <c r="A32133" s="441">
        <v>45948.87790637731</v>
      </c>
      <c r="B32133" s="294" t="s">
        <v>2398</v>
      </c>
    </row>
    <row r="32134">
      <c r="A32134" s="441">
        <v>45948.8779159838</v>
      </c>
      <c r="B32134" s="294" t="s">
        <v>2399</v>
      </c>
    </row>
    <row r="32135">
      <c r="A32135" s="441">
        <v>45948.87792755787</v>
      </c>
      <c r="B32135" s="294" t="s">
        <v>2372</v>
      </c>
    </row>
    <row r="32136">
      <c r="A32136" s="441">
        <v>45948.87794037037</v>
      </c>
      <c r="B32136" s="294" t="s">
        <v>10102</v>
      </c>
    </row>
    <row r="32137">
      <c r="A32137" s="441">
        <v>45948.87795539352</v>
      </c>
      <c r="B32137" s="294" t="s">
        <v>13868</v>
      </c>
    </row>
    <row r="32138">
      <c r="A32138" s="441">
        <v>45948.878984131945</v>
      </c>
      <c r="B32138" s="294" t="s">
        <v>13869</v>
      </c>
    </row>
    <row r="32139">
      <c r="A32139" s="441">
        <v>45948.878988993056</v>
      </c>
      <c r="B32139" s="294" t="s">
        <v>2274</v>
      </c>
    </row>
    <row r="32140">
      <c r="A32140" s="441">
        <v>45948.87899945602</v>
      </c>
      <c r="B32140" s="294" t="s">
        <v>2372</v>
      </c>
    </row>
    <row r="32141">
      <c r="A32141" s="441">
        <v>45948.87900390047</v>
      </c>
      <c r="B32141" s="294" t="s">
        <v>2373</v>
      </c>
    </row>
    <row r="32142">
      <c r="A32142" s="441">
        <v>45948.87900851852</v>
      </c>
      <c r="B32142" s="294" t="s">
        <v>13841</v>
      </c>
    </row>
    <row r="32143">
      <c r="A32143" s="441">
        <v>45948.87901337963</v>
      </c>
      <c r="B32143" s="294" t="s">
        <v>13842</v>
      </c>
    </row>
    <row r="32144">
      <c r="A32144" s="441">
        <v>45948.87910306713</v>
      </c>
      <c r="B32144" s="294" t="s">
        <v>2374</v>
      </c>
    </row>
    <row r="32145">
      <c r="A32145" s="441">
        <v>45948.87912092592</v>
      </c>
      <c r="B32145" s="294" t="s">
        <v>13870</v>
      </c>
    </row>
    <row r="32146">
      <c r="A32146" s="441">
        <v>45948.879157557865</v>
      </c>
      <c r="B32146" s="294" t="s">
        <v>2280</v>
      </c>
    </row>
    <row r="32147">
      <c r="A32147" s="441">
        <v>45948.87917189815</v>
      </c>
      <c r="B32147" s="294" t="s">
        <v>2281</v>
      </c>
    </row>
    <row r="32148">
      <c r="A32148" s="441">
        <v>45948.879260925925</v>
      </c>
      <c r="B32148" s="294" t="s">
        <v>10102</v>
      </c>
    </row>
    <row r="32149">
      <c r="A32149" s="441">
        <v>45948.87926612268</v>
      </c>
      <c r="B32149" s="294" t="s">
        <v>2285</v>
      </c>
    </row>
    <row r="32150">
      <c r="A32150" s="441">
        <v>45948.87927424768</v>
      </c>
      <c r="B32150" s="294" t="s">
        <v>13871</v>
      </c>
    </row>
    <row r="32151">
      <c r="A32151" s="441">
        <v>45948.87929938658</v>
      </c>
      <c r="B32151" s="294" t="s">
        <v>13872</v>
      </c>
    </row>
    <row r="32152">
      <c r="A32152" s="441">
        <v>45948.95788644676</v>
      </c>
      <c r="B32152" s="294" t="s">
        <v>13873</v>
      </c>
    </row>
    <row r="32153">
      <c r="A32153" s="441">
        <v>45948.957893969906</v>
      </c>
      <c r="B32153" s="294" t="s">
        <v>2260</v>
      </c>
    </row>
    <row r="32154">
      <c r="A32154" s="441">
        <v>45948.95789701389</v>
      </c>
      <c r="B32154" s="294" t="s">
        <v>2593</v>
      </c>
    </row>
    <row r="32155">
      <c r="A32155" s="441">
        <v>45948.95790247685</v>
      </c>
      <c r="B32155" s="294" t="s">
        <v>2264</v>
      </c>
    </row>
    <row r="32156">
      <c r="A32156" s="441">
        <v>45948.96619943287</v>
      </c>
      <c r="B32156" s="294" t="s">
        <v>13874</v>
      </c>
    </row>
    <row r="32157">
      <c r="A32157" s="441">
        <v>45948.96621979166</v>
      </c>
      <c r="B32157" s="294" t="s">
        <v>2839</v>
      </c>
    </row>
    <row r="32158">
      <c r="A32158" s="441">
        <v>45948.96622440973</v>
      </c>
      <c r="B32158" s="294" t="s">
        <v>2565</v>
      </c>
    </row>
    <row r="32159">
      <c r="A32159" s="441">
        <v>45948.96623091435</v>
      </c>
      <c r="B32159" s="294" t="s">
        <v>13875</v>
      </c>
    </row>
    <row r="32160">
      <c r="A32160" s="441">
        <v>45948.96624401621</v>
      </c>
      <c r="B32160" s="294" t="s">
        <v>2839</v>
      </c>
    </row>
    <row r="32161">
      <c r="A32161" s="441">
        <v>45948.96625027778</v>
      </c>
      <c r="B32161" s="294" t="s">
        <v>10102</v>
      </c>
    </row>
    <row r="32162">
      <c r="A32162" s="441">
        <v>45948.96626364584</v>
      </c>
      <c r="B32162" s="294" t="s">
        <v>13876</v>
      </c>
    </row>
    <row r="32163">
      <c r="A32163" s="441">
        <v>45948.96769415509</v>
      </c>
      <c r="B32163" s="294" t="s">
        <v>13877</v>
      </c>
    </row>
    <row r="32164">
      <c r="A32164" s="441">
        <v>45948.96769839121</v>
      </c>
      <c r="B32164" s="294" t="s">
        <v>2274</v>
      </c>
    </row>
    <row r="32165">
      <c r="A32165" s="441">
        <v>45948.9677080324</v>
      </c>
      <c r="B32165" s="294" t="s">
        <v>2839</v>
      </c>
    </row>
    <row r="32166">
      <c r="A32166" s="441">
        <v>45948.96771197917</v>
      </c>
      <c r="B32166" s="294" t="s">
        <v>2843</v>
      </c>
    </row>
    <row r="32167">
      <c r="A32167" s="441">
        <v>45948.967715798615</v>
      </c>
      <c r="B32167" s="294" t="s">
        <v>13841</v>
      </c>
    </row>
    <row r="32168">
      <c r="A32168" s="441">
        <v>45948.967719444445</v>
      </c>
      <c r="B32168" s="294" t="s">
        <v>13842</v>
      </c>
    </row>
    <row r="32169">
      <c r="A32169" s="441">
        <v>45948.96796571759</v>
      </c>
      <c r="B32169" s="294" t="s">
        <v>2342</v>
      </c>
    </row>
    <row r="32170">
      <c r="A32170" s="441">
        <v>45948.967981747686</v>
      </c>
      <c r="B32170" s="294" t="s">
        <v>13878</v>
      </c>
    </row>
    <row r="32171">
      <c r="A32171" s="441">
        <v>45948.96803885417</v>
      </c>
      <c r="B32171" s="294" t="s">
        <v>2280</v>
      </c>
    </row>
    <row r="32172">
      <c r="A32172" s="441">
        <v>45948.96806450232</v>
      </c>
      <c r="B32172" s="294" t="s">
        <v>2281</v>
      </c>
    </row>
    <row r="32173">
      <c r="A32173" s="441">
        <v>45948.9682564699</v>
      </c>
      <c r="B32173" s="294" t="s">
        <v>10102</v>
      </c>
    </row>
    <row r="32174">
      <c r="A32174" s="441">
        <v>45948.96826327546</v>
      </c>
      <c r="B32174" s="294" t="s">
        <v>2285</v>
      </c>
    </row>
    <row r="32175">
      <c r="A32175" s="441">
        <v>45948.96826825231</v>
      </c>
      <c r="B32175" s="294" t="s">
        <v>13879</v>
      </c>
    </row>
    <row r="32176">
      <c r="A32176" s="441">
        <v>45948.96827765046</v>
      </c>
      <c r="B32176" s="294" t="s">
        <v>13880</v>
      </c>
    </row>
    <row r="32177">
      <c r="A32177" s="441">
        <v>45948.97005564815</v>
      </c>
      <c r="B32177" s="294" t="s">
        <v>13881</v>
      </c>
    </row>
    <row r="32178">
      <c r="A32178" s="441">
        <v>45948.97006337963</v>
      </c>
      <c r="B32178" s="294" t="s">
        <v>2275</v>
      </c>
    </row>
    <row r="32179">
      <c r="A32179" s="441">
        <v>45948.97007216435</v>
      </c>
      <c r="B32179" s="294" t="s">
        <v>2565</v>
      </c>
    </row>
    <row r="32180">
      <c r="A32180" s="441">
        <v>45948.97008443287</v>
      </c>
      <c r="B32180" s="294" t="s">
        <v>13882</v>
      </c>
    </row>
    <row r="32181">
      <c r="A32181" s="441">
        <v>45948.97009274305</v>
      </c>
      <c r="B32181" s="294" t="s">
        <v>2275</v>
      </c>
    </row>
    <row r="32182">
      <c r="A32182" s="441">
        <v>45948.970098958336</v>
      </c>
      <c r="B32182" s="294" t="s">
        <v>10102</v>
      </c>
    </row>
    <row r="32183">
      <c r="A32183" s="441">
        <v>45948.97011400463</v>
      </c>
      <c r="B32183" s="294" t="s">
        <v>13883</v>
      </c>
    </row>
    <row r="32184">
      <c r="A32184" s="441">
        <v>45948.970188657404</v>
      </c>
      <c r="B32184" s="294" t="s">
        <v>13884</v>
      </c>
    </row>
    <row r="32185">
      <c r="A32185" s="441">
        <v>45948.97019157407</v>
      </c>
      <c r="B32185" s="294" t="s">
        <v>2260</v>
      </c>
    </row>
    <row r="32186">
      <c r="A32186" s="441">
        <v>45948.97019453703</v>
      </c>
      <c r="B32186" s="294" t="s">
        <v>2927</v>
      </c>
    </row>
    <row r="32187">
      <c r="A32187" s="441">
        <v>45948.97019734954</v>
      </c>
      <c r="B32187" s="294" t="s">
        <v>2264</v>
      </c>
    </row>
    <row r="32188">
      <c r="A32188" s="441">
        <v>45948.97045791667</v>
      </c>
      <c r="B32188" s="294" t="s">
        <v>13885</v>
      </c>
    </row>
    <row r="32189">
      <c r="A32189" s="441">
        <v>45948.970462083336</v>
      </c>
      <c r="B32189" s="294" t="s">
        <v>2274</v>
      </c>
    </row>
    <row r="32190">
      <c r="A32190" s="441">
        <v>45948.97047100695</v>
      </c>
      <c r="B32190" s="294" t="s">
        <v>2275</v>
      </c>
    </row>
    <row r="32191">
      <c r="A32191" s="441">
        <v>45948.97047488426</v>
      </c>
      <c r="B32191" s="294" t="s">
        <v>2276</v>
      </c>
    </row>
    <row r="32192">
      <c r="A32192" s="441">
        <v>45948.97047966435</v>
      </c>
      <c r="B32192" s="294" t="s">
        <v>13841</v>
      </c>
    </row>
    <row r="32193">
      <c r="A32193" s="441">
        <v>45948.97048362269</v>
      </c>
      <c r="B32193" s="294" t="s">
        <v>13842</v>
      </c>
    </row>
    <row r="32194">
      <c r="A32194" s="441">
        <v>45948.97079569445</v>
      </c>
      <c r="B32194" s="294" t="s">
        <v>2374</v>
      </c>
    </row>
    <row r="32195">
      <c r="A32195" s="441">
        <v>45948.97081074074</v>
      </c>
      <c r="B32195" s="294" t="s">
        <v>13886</v>
      </c>
    </row>
    <row r="32196">
      <c r="A32196" s="441">
        <v>45948.97088006945</v>
      </c>
      <c r="B32196" s="294" t="s">
        <v>2280</v>
      </c>
    </row>
    <row r="32197">
      <c r="A32197" s="441">
        <v>45948.97089005787</v>
      </c>
      <c r="B32197" s="294" t="s">
        <v>2281</v>
      </c>
    </row>
    <row r="32198">
      <c r="A32198" s="441">
        <v>45948.971121875</v>
      </c>
      <c r="B32198" s="294" t="s">
        <v>10102</v>
      </c>
    </row>
    <row r="32199">
      <c r="A32199" s="441">
        <v>45948.97112594907</v>
      </c>
      <c r="B32199" s="294" t="s">
        <v>2285</v>
      </c>
    </row>
    <row r="32200">
      <c r="A32200" s="441">
        <v>45948.971133287036</v>
      </c>
      <c r="B32200" s="294" t="s">
        <v>13887</v>
      </c>
    </row>
    <row r="32201">
      <c r="A32201" s="441">
        <v>45948.97114746528</v>
      </c>
      <c r="B32201" s="294" t="s">
        <v>13888</v>
      </c>
    </row>
    <row r="32202">
      <c r="A32202" s="441">
        <v>45948.97345590278</v>
      </c>
      <c r="B32202" s="294" t="s">
        <v>13889</v>
      </c>
    </row>
    <row r="32203">
      <c r="A32203" s="441">
        <v>45948.973465717594</v>
      </c>
      <c r="B32203" s="294" t="s">
        <v>2828</v>
      </c>
    </row>
    <row r="32204">
      <c r="A32204" s="441">
        <v>45948.97346988426</v>
      </c>
      <c r="B32204" s="294" t="s">
        <v>2565</v>
      </c>
    </row>
    <row r="32205">
      <c r="A32205" s="441">
        <v>45948.97347866898</v>
      </c>
      <c r="B32205" s="294" t="s">
        <v>13890</v>
      </c>
    </row>
    <row r="32206">
      <c r="A32206" s="441">
        <v>45948.97349574074</v>
      </c>
      <c r="B32206" s="294" t="s">
        <v>2828</v>
      </c>
    </row>
    <row r="32207">
      <c r="A32207" s="441">
        <v>45948.97350144676</v>
      </c>
      <c r="B32207" s="294" t="s">
        <v>10102</v>
      </c>
    </row>
    <row r="32208">
      <c r="A32208" s="441">
        <v>45948.973512372686</v>
      </c>
      <c r="B32208" s="294" t="s">
        <v>13891</v>
      </c>
    </row>
    <row r="32209">
      <c r="A32209" s="441">
        <v>45948.97384253472</v>
      </c>
      <c r="B32209" s="294" t="s">
        <v>13892</v>
      </c>
    </row>
    <row r="32210">
      <c r="A32210" s="441">
        <v>45948.97384847222</v>
      </c>
      <c r="B32210" s="294" t="s">
        <v>2274</v>
      </c>
    </row>
    <row r="32211">
      <c r="A32211" s="441">
        <v>45948.97385630787</v>
      </c>
      <c r="B32211" s="294" t="s">
        <v>2828</v>
      </c>
    </row>
    <row r="32212">
      <c r="A32212" s="441">
        <v>45948.97386002315</v>
      </c>
      <c r="B32212" s="294" t="s">
        <v>2832</v>
      </c>
    </row>
    <row r="32213">
      <c r="A32213" s="441">
        <v>45948.97388055555</v>
      </c>
      <c r="B32213" s="294" t="s">
        <v>13841</v>
      </c>
    </row>
    <row r="32214">
      <c r="A32214" s="441">
        <v>45948.97388482639</v>
      </c>
      <c r="B32214" s="294" t="s">
        <v>13842</v>
      </c>
    </row>
    <row r="32215">
      <c r="A32215" s="441">
        <v>45948.97423107639</v>
      </c>
      <c r="B32215" s="294" t="s">
        <v>2278</v>
      </c>
    </row>
    <row r="32216">
      <c r="A32216" s="441">
        <v>45948.97424589121</v>
      </c>
      <c r="B32216" s="294" t="s">
        <v>13893</v>
      </c>
    </row>
    <row r="32217">
      <c r="A32217" s="441">
        <v>45948.974290972226</v>
      </c>
      <c r="B32217" s="294" t="s">
        <v>2280</v>
      </c>
    </row>
    <row r="32218">
      <c r="A32218" s="441">
        <v>45948.974307048615</v>
      </c>
      <c r="B32218" s="294" t="s">
        <v>2281</v>
      </c>
    </row>
    <row r="32219">
      <c r="A32219" s="441">
        <v>45948.974478564814</v>
      </c>
      <c r="B32219" s="294" t="s">
        <v>10102</v>
      </c>
    </row>
    <row r="32220">
      <c r="A32220" s="441">
        <v>45948.974482997684</v>
      </c>
      <c r="B32220" s="294" t="s">
        <v>2285</v>
      </c>
    </row>
    <row r="32221">
      <c r="A32221" s="441">
        <v>45948.97448784723</v>
      </c>
      <c r="B32221" s="294" t="s">
        <v>13894</v>
      </c>
    </row>
    <row r="32222">
      <c r="A32222" s="441">
        <v>45948.97449770833</v>
      </c>
      <c r="B32222" s="294" t="s">
        <v>13895</v>
      </c>
    </row>
    <row r="32223">
      <c r="A32223" s="441">
        <v>45949.25719211806</v>
      </c>
      <c r="B32223" s="294" t="s">
        <v>13896</v>
      </c>
    </row>
    <row r="32224">
      <c r="A32224" s="441">
        <v>45949.257271863426</v>
      </c>
      <c r="B32224" s="294" t="s">
        <v>13897</v>
      </c>
    </row>
    <row r="32225">
      <c r="A32225" s="441">
        <v>45949.257281365746</v>
      </c>
      <c r="B32225" s="294" t="s">
        <v>10102</v>
      </c>
    </row>
    <row r="32226">
      <c r="A32226" s="441">
        <v>45949.36203667824</v>
      </c>
      <c r="B32226" s="294" t="s">
        <v>13898</v>
      </c>
    </row>
    <row r="32227">
      <c r="A32227" s="441">
        <v>45949.36204195602</v>
      </c>
      <c r="B32227" s="294" t="s">
        <v>2260</v>
      </c>
    </row>
    <row r="32228">
      <c r="A32228" s="441">
        <v>45949.36204582176</v>
      </c>
      <c r="B32228" s="294" t="s">
        <v>2414</v>
      </c>
    </row>
    <row r="32229">
      <c r="A32229" s="441">
        <v>45949.362048993054</v>
      </c>
      <c r="B32229" s="294" t="s">
        <v>2264</v>
      </c>
    </row>
    <row r="32230">
      <c r="A32230" s="441">
        <v>45949.36216425926</v>
      </c>
      <c r="B32230" s="294" t="s">
        <v>13899</v>
      </c>
    </row>
    <row r="32231">
      <c r="A32231" s="441">
        <v>45949.3621671875</v>
      </c>
      <c r="B32231" s="294" t="s">
        <v>2260</v>
      </c>
    </row>
    <row r="32232">
      <c r="A32232" s="441">
        <v>45949.362170740744</v>
      </c>
      <c r="B32232" s="294" t="s">
        <v>2414</v>
      </c>
    </row>
    <row r="32233">
      <c r="A32233" s="441">
        <v>45949.36217547454</v>
      </c>
      <c r="B32233" s="294" t="s">
        <v>2264</v>
      </c>
    </row>
    <row r="32234">
      <c r="A32234" s="441">
        <v>45949.36683564815</v>
      </c>
      <c r="B32234" s="294" t="s">
        <v>13900</v>
      </c>
    </row>
    <row r="32235">
      <c r="A32235" s="441">
        <v>45949.366850439816</v>
      </c>
      <c r="B32235" s="294" t="s">
        <v>2603</v>
      </c>
    </row>
    <row r="32236">
      <c r="A32236" s="441">
        <v>45949.366869756945</v>
      </c>
      <c r="B32236" s="294" t="s">
        <v>2398</v>
      </c>
    </row>
    <row r="32237">
      <c r="A32237" s="441">
        <v>45949.366882939816</v>
      </c>
      <c r="B32237" s="294" t="s">
        <v>2399</v>
      </c>
    </row>
    <row r="32238">
      <c r="A32238" s="441">
        <v>45949.36689341435</v>
      </c>
      <c r="B32238" s="294" t="s">
        <v>2603</v>
      </c>
    </row>
    <row r="32239">
      <c r="A32239" s="441">
        <v>45949.36690064815</v>
      </c>
      <c r="B32239" s="294" t="s">
        <v>10102</v>
      </c>
    </row>
    <row r="32240">
      <c r="A32240" s="441">
        <v>45949.36691444444</v>
      </c>
      <c r="B32240" s="294" t="s">
        <v>13901</v>
      </c>
    </row>
    <row r="32241">
      <c r="A32241" s="441">
        <v>45949.36731453704</v>
      </c>
      <c r="B32241" s="294" t="s">
        <v>13902</v>
      </c>
    </row>
    <row r="32242">
      <c r="A32242" s="441">
        <v>45949.367324872685</v>
      </c>
      <c r="B32242" s="294" t="s">
        <v>13903</v>
      </c>
    </row>
    <row r="32243">
      <c r="A32243" s="441">
        <v>45949.36732550926</v>
      </c>
      <c r="B32243" s="294" t="s">
        <v>2612</v>
      </c>
    </row>
    <row r="32244">
      <c r="A32244" s="441">
        <v>45949.367329201385</v>
      </c>
      <c r="B32244" s="294" t="s">
        <v>2274</v>
      </c>
    </row>
    <row r="32245">
      <c r="A32245" s="441">
        <v>45949.3673330787</v>
      </c>
      <c r="B32245" s="294" t="s">
        <v>2398</v>
      </c>
    </row>
    <row r="32246">
      <c r="A32246" s="441">
        <v>45949.36734003472</v>
      </c>
      <c r="B32246" s="294" t="s">
        <v>2603</v>
      </c>
    </row>
    <row r="32247">
      <c r="A32247" s="441">
        <v>45949.36734171296</v>
      </c>
      <c r="B32247" s="294" t="s">
        <v>2399</v>
      </c>
    </row>
    <row r="32248">
      <c r="A32248" s="441">
        <v>45949.36734503473</v>
      </c>
      <c r="B32248" s="294" t="s">
        <v>2615</v>
      </c>
    </row>
    <row r="32249">
      <c r="A32249" s="441">
        <v>45949.36734938658</v>
      </c>
      <c r="B32249" s="294" t="s">
        <v>13841</v>
      </c>
    </row>
    <row r="32250">
      <c r="A32250" s="441">
        <v>45949.36735346065</v>
      </c>
      <c r="B32250" s="294" t="s">
        <v>13842</v>
      </c>
    </row>
    <row r="32251">
      <c r="A32251" s="441">
        <v>45949.36735864583</v>
      </c>
      <c r="B32251" s="294" t="s">
        <v>2612</v>
      </c>
    </row>
    <row r="32252">
      <c r="A32252" s="441">
        <v>45949.36736686343</v>
      </c>
      <c r="B32252" s="294" t="s">
        <v>10102</v>
      </c>
    </row>
    <row r="32253">
      <c r="A32253" s="441">
        <v>45949.36737940973</v>
      </c>
      <c r="B32253" s="294" t="s">
        <v>13904</v>
      </c>
    </row>
    <row r="32254">
      <c r="A32254" s="441">
        <v>45949.367503125</v>
      </c>
      <c r="B32254" s="294" t="s">
        <v>2342</v>
      </c>
    </row>
    <row r="32255">
      <c r="A32255" s="441">
        <v>45949.36751997685</v>
      </c>
      <c r="B32255" s="294" t="s">
        <v>13905</v>
      </c>
    </row>
    <row r="32256">
      <c r="A32256" s="441">
        <v>45949.36754943287</v>
      </c>
      <c r="B32256" s="294" t="s">
        <v>2280</v>
      </c>
    </row>
    <row r="32257">
      <c r="A32257" s="441">
        <v>45949.36756162037</v>
      </c>
      <c r="B32257" s="294" t="s">
        <v>2281</v>
      </c>
    </row>
    <row r="32258">
      <c r="A32258" s="441">
        <v>45949.36769306713</v>
      </c>
      <c r="B32258" s="294" t="s">
        <v>10102</v>
      </c>
    </row>
    <row r="32259">
      <c r="A32259" s="441">
        <v>45949.367697951384</v>
      </c>
      <c r="B32259" s="294" t="s">
        <v>2285</v>
      </c>
    </row>
    <row r="32260">
      <c r="A32260" s="441">
        <v>45949.36770376157</v>
      </c>
      <c r="B32260" s="294" t="s">
        <v>13906</v>
      </c>
    </row>
    <row r="32261">
      <c r="A32261" s="441">
        <v>45949.367712314815</v>
      </c>
      <c r="B32261" s="294" t="s">
        <v>13907</v>
      </c>
    </row>
    <row r="32262">
      <c r="A32262" s="441">
        <v>45949.36798144676</v>
      </c>
      <c r="B32262" s="294" t="s">
        <v>13908</v>
      </c>
    </row>
    <row r="32263">
      <c r="A32263" s="441">
        <v>45949.36798550926</v>
      </c>
      <c r="B32263" s="294" t="s">
        <v>2274</v>
      </c>
    </row>
    <row r="32264">
      <c r="A32264" s="441">
        <v>45949.36799236111</v>
      </c>
      <c r="B32264" s="294" t="s">
        <v>2612</v>
      </c>
    </row>
    <row r="32265">
      <c r="A32265" s="441">
        <v>45949.36799596065</v>
      </c>
      <c r="B32265" s="294" t="s">
        <v>3957</v>
      </c>
    </row>
    <row r="32266">
      <c r="A32266" s="441">
        <v>45949.36799893518</v>
      </c>
      <c r="B32266" s="294" t="s">
        <v>13841</v>
      </c>
    </row>
    <row r="32267">
      <c r="A32267" s="441">
        <v>45949.36800178241</v>
      </c>
      <c r="B32267" s="294" t="s">
        <v>13842</v>
      </c>
    </row>
    <row r="32268">
      <c r="A32268" s="441">
        <v>45949.368674074074</v>
      </c>
      <c r="B32268" s="294" t="s">
        <v>2278</v>
      </c>
    </row>
    <row r="32269">
      <c r="A32269" s="441">
        <v>45949.36869335648</v>
      </c>
      <c r="B32269" s="294" t="s">
        <v>13909</v>
      </c>
    </row>
    <row r="32270">
      <c r="A32270" s="441">
        <v>45949.36887690972</v>
      </c>
      <c r="B32270" s="294" t="s">
        <v>2280</v>
      </c>
    </row>
    <row r="32271">
      <c r="A32271" s="441">
        <v>45949.368893425926</v>
      </c>
      <c r="B32271" s="294" t="s">
        <v>2281</v>
      </c>
    </row>
    <row r="32272">
      <c r="A32272" s="441">
        <v>45949.3695746875</v>
      </c>
      <c r="B32272" s="294" t="s">
        <v>10102</v>
      </c>
    </row>
    <row r="32273">
      <c r="A32273" s="441">
        <v>45949.36957914352</v>
      </c>
      <c r="B32273" s="294" t="s">
        <v>2285</v>
      </c>
    </row>
    <row r="32274">
      <c r="A32274" s="441">
        <v>45949.36958722222</v>
      </c>
      <c r="B32274" s="294" t="s">
        <v>13910</v>
      </c>
    </row>
    <row r="32275">
      <c r="A32275" s="441">
        <v>45949.369597233796</v>
      </c>
      <c r="B32275" s="294" t="s">
        <v>13911</v>
      </c>
    </row>
    <row r="32276">
      <c r="A32276" s="441">
        <v>45949.37507115741</v>
      </c>
      <c r="B32276" s="294" t="s">
        <v>2290</v>
      </c>
    </row>
    <row r="32277">
      <c r="A32277" s="441">
        <v>45949.376427361116</v>
      </c>
      <c r="B32277" s="294" t="s">
        <v>13912</v>
      </c>
    </row>
    <row r="32278">
      <c r="A32278" s="441">
        <v>45949.37644604167</v>
      </c>
      <c r="B32278" s="294" t="s">
        <v>13913</v>
      </c>
    </row>
    <row r="32279">
      <c r="A32279" s="441">
        <v>45949.37646018519</v>
      </c>
      <c r="B32279" s="294" t="s">
        <v>10102</v>
      </c>
    </row>
    <row r="32280">
      <c r="A32280" s="441">
        <v>45949.37647027778</v>
      </c>
      <c r="B32280" s="294" t="s">
        <v>10102</v>
      </c>
    </row>
    <row r="32281">
      <c r="A32281" s="441">
        <v>45949.397866238425</v>
      </c>
      <c r="B32281" s="294" t="s">
        <v>13914</v>
      </c>
    </row>
    <row r="32282">
      <c r="A32282" s="441">
        <v>45949.39787046296</v>
      </c>
      <c r="B32282" s="294" t="s">
        <v>2260</v>
      </c>
    </row>
    <row r="32283">
      <c r="A32283" s="441">
        <v>45949.397873634254</v>
      </c>
      <c r="B32283" s="294" t="s">
        <v>2927</v>
      </c>
    </row>
    <row r="32284">
      <c r="A32284" s="441">
        <v>45949.39787759259</v>
      </c>
      <c r="B32284" s="294" t="s">
        <v>2264</v>
      </c>
    </row>
    <row r="32285">
      <c r="A32285" s="441">
        <v>45949.40956777778</v>
      </c>
      <c r="B32285" s="294" t="s">
        <v>13915</v>
      </c>
    </row>
    <row r="32286">
      <c r="A32286" s="441">
        <v>45949.4095758912</v>
      </c>
      <c r="B32286" s="294" t="s">
        <v>2625</v>
      </c>
    </row>
    <row r="32287">
      <c r="A32287" s="441">
        <v>45949.40958040509</v>
      </c>
      <c r="B32287" s="294" t="s">
        <v>2398</v>
      </c>
    </row>
    <row r="32288">
      <c r="A32288" s="441">
        <v>45949.40959972222</v>
      </c>
      <c r="B32288" s="294" t="s">
        <v>2399</v>
      </c>
    </row>
    <row r="32289">
      <c r="A32289" s="441">
        <v>45949.409607071764</v>
      </c>
      <c r="B32289" s="294" t="s">
        <v>2625</v>
      </c>
    </row>
    <row r="32290">
      <c r="A32290" s="441">
        <v>45949.40961653936</v>
      </c>
      <c r="B32290" s="294" t="s">
        <v>10102</v>
      </c>
    </row>
    <row r="32291">
      <c r="A32291" s="441">
        <v>45949.40962871528</v>
      </c>
      <c r="B32291" s="294" t="s">
        <v>13916</v>
      </c>
    </row>
    <row r="32292">
      <c r="A32292" s="441">
        <v>45949.41037703704</v>
      </c>
      <c r="B32292" s="294" t="s">
        <v>13917</v>
      </c>
    </row>
    <row r="32293">
      <c r="A32293" s="441">
        <v>45949.41038164352</v>
      </c>
      <c r="B32293" s="294" t="s">
        <v>2274</v>
      </c>
    </row>
    <row r="32294">
      <c r="A32294" s="441">
        <v>45949.41039106481</v>
      </c>
      <c r="B32294" s="294" t="s">
        <v>2625</v>
      </c>
    </row>
    <row r="32295">
      <c r="A32295" s="441">
        <v>45949.41039925926</v>
      </c>
      <c r="B32295" s="294" t="s">
        <v>2628</v>
      </c>
    </row>
    <row r="32296">
      <c r="A32296" s="441">
        <v>45949.410404594906</v>
      </c>
      <c r="B32296" s="294" t="s">
        <v>13841</v>
      </c>
    </row>
    <row r="32297">
      <c r="A32297" s="441">
        <v>45949.41040900463</v>
      </c>
      <c r="B32297" s="294" t="s">
        <v>13842</v>
      </c>
    </row>
    <row r="32298">
      <c r="A32298" s="441">
        <v>45949.41074375</v>
      </c>
      <c r="B32298" s="294" t="s">
        <v>2333</v>
      </c>
    </row>
    <row r="32299">
      <c r="A32299" s="441">
        <v>45949.410759942126</v>
      </c>
      <c r="B32299" s="294" t="s">
        <v>13918</v>
      </c>
    </row>
    <row r="32300">
      <c r="A32300" s="441">
        <v>45949.41084133102</v>
      </c>
      <c r="B32300" s="294" t="s">
        <v>2280</v>
      </c>
    </row>
    <row r="32301">
      <c r="A32301" s="441">
        <v>45949.41085158565</v>
      </c>
      <c r="B32301" s="294" t="s">
        <v>2281</v>
      </c>
    </row>
    <row r="32302">
      <c r="A32302" s="441">
        <v>45949.41110883102</v>
      </c>
      <c r="B32302" s="294" t="s">
        <v>4176</v>
      </c>
    </row>
    <row r="32303">
      <c r="A32303" s="441">
        <v>45949.41111494213</v>
      </c>
      <c r="B32303" s="294" t="s">
        <v>13919</v>
      </c>
    </row>
    <row r="32304">
      <c r="A32304" s="441">
        <v>45949.411332800926</v>
      </c>
      <c r="B32304" s="294" t="s">
        <v>10208</v>
      </c>
    </row>
    <row r="32305">
      <c r="A32305" s="441">
        <v>45949.41133915509</v>
      </c>
      <c r="B32305" s="294" t="s">
        <v>10102</v>
      </c>
    </row>
    <row r="32306">
      <c r="A32306" s="441">
        <v>45949.41134288194</v>
      </c>
      <c r="B32306" s="294" t="s">
        <v>2285</v>
      </c>
    </row>
    <row r="32307">
      <c r="A32307" s="441">
        <v>45949.41134994213</v>
      </c>
      <c r="B32307" s="294" t="s">
        <v>13920</v>
      </c>
    </row>
    <row r="32308">
      <c r="A32308" s="441">
        <v>45949.41135836806</v>
      </c>
      <c r="B32308" s="294" t="s">
        <v>13921</v>
      </c>
    </row>
    <row r="32309">
      <c r="A32309" s="441">
        <v>45949.44530207176</v>
      </c>
      <c r="B32309" s="294" t="s">
        <v>13922</v>
      </c>
    </row>
    <row r="32310">
      <c r="A32310" s="441">
        <v>45949.44530965278</v>
      </c>
      <c r="B32310" s="294" t="s">
        <v>13923</v>
      </c>
    </row>
    <row r="32311">
      <c r="A32311" s="441">
        <v>45949.445345740736</v>
      </c>
      <c r="B32311" s="294" t="s">
        <v>13924</v>
      </c>
    </row>
    <row r="32312">
      <c r="A32312" s="441">
        <v>45949.44535230324</v>
      </c>
      <c r="B32312" s="294" t="s">
        <v>13925</v>
      </c>
    </row>
    <row r="32313">
      <c r="A32313" s="441">
        <v>45949.44535565972</v>
      </c>
      <c r="B32313" s="294" t="s">
        <v>7033</v>
      </c>
    </row>
    <row r="32314">
      <c r="A32314" s="441">
        <v>45949.44536355324</v>
      </c>
      <c r="B32314" s="294" t="s">
        <v>7037</v>
      </c>
    </row>
    <row r="32315">
      <c r="A32315" s="441">
        <v>45949.44547114584</v>
      </c>
      <c r="B32315" s="294" t="s">
        <v>13926</v>
      </c>
    </row>
    <row r="32316">
      <c r="A32316" s="441">
        <v>45949.44553075232</v>
      </c>
      <c r="B32316" s="294" t="s">
        <v>13927</v>
      </c>
    </row>
    <row r="32317">
      <c r="A32317" s="441">
        <v>45949.445558437495</v>
      </c>
      <c r="B32317" s="294" t="s">
        <v>13928</v>
      </c>
    </row>
    <row r="32318">
      <c r="A32318" s="441">
        <v>45949.44565380787</v>
      </c>
      <c r="B32318" s="294" t="s">
        <v>13929</v>
      </c>
    </row>
    <row r="32319">
      <c r="A32319" s="441">
        <v>45949.473856550925</v>
      </c>
      <c r="B32319" s="294" t="s">
        <v>13930</v>
      </c>
    </row>
    <row r="32320">
      <c r="A32320" s="441">
        <v>45949.473860659724</v>
      </c>
      <c r="B32320" s="294" t="s">
        <v>2260</v>
      </c>
    </row>
    <row r="32321">
      <c r="A32321" s="441">
        <v>45949.47386324074</v>
      </c>
      <c r="B32321" s="294" t="s">
        <v>2447</v>
      </c>
    </row>
    <row r="32322">
      <c r="A32322" s="441">
        <v>45949.473867824076</v>
      </c>
      <c r="B32322" s="294" t="s">
        <v>2262</v>
      </c>
    </row>
    <row r="32323">
      <c r="A32323" s="441">
        <v>45949.47388306713</v>
      </c>
      <c r="B32323" s="294" t="s">
        <v>2448</v>
      </c>
    </row>
    <row r="32324">
      <c r="A32324" s="441">
        <v>45949.473892256945</v>
      </c>
      <c r="B32324" s="294" t="s">
        <v>2264</v>
      </c>
    </row>
    <row r="32325">
      <c r="A32325" s="441">
        <v>45949.477353333335</v>
      </c>
      <c r="B32325" s="294" t="s">
        <v>13931</v>
      </c>
    </row>
    <row r="32326">
      <c r="A32326" s="441">
        <v>45949.47736528935</v>
      </c>
      <c r="B32326" s="294" t="s">
        <v>2450</v>
      </c>
    </row>
    <row r="32327">
      <c r="A32327" s="441">
        <v>45949.47736923611</v>
      </c>
      <c r="B32327" s="294" t="s">
        <v>2451</v>
      </c>
    </row>
    <row r="32328">
      <c r="A32328" s="441">
        <v>45949.47737684028</v>
      </c>
      <c r="B32328" s="294" t="s">
        <v>13932</v>
      </c>
    </row>
    <row r="32329">
      <c r="A32329" s="441">
        <v>45949.47738471065</v>
      </c>
      <c r="B32329" s="294" t="s">
        <v>2450</v>
      </c>
    </row>
    <row r="32330">
      <c r="A32330" s="441">
        <v>45949.47739378472</v>
      </c>
      <c r="B32330" s="294" t="s">
        <v>10102</v>
      </c>
    </row>
    <row r="32331">
      <c r="A32331" s="441">
        <v>45949.47740575232</v>
      </c>
      <c r="B32331" s="294" t="s">
        <v>13933</v>
      </c>
    </row>
    <row r="32332">
      <c r="A32332" s="441">
        <v>45949.478695937505</v>
      </c>
      <c r="B32332" s="294" t="s">
        <v>13934</v>
      </c>
    </row>
    <row r="32333">
      <c r="A32333" s="441">
        <v>45949.47869877315</v>
      </c>
      <c r="B32333" s="294" t="s">
        <v>2274</v>
      </c>
    </row>
    <row r="32334">
      <c r="A32334" s="441">
        <v>45949.47870699074</v>
      </c>
      <c r="B32334" s="294" t="s">
        <v>2450</v>
      </c>
    </row>
    <row r="32335">
      <c r="A32335" s="441">
        <v>45949.47871039352</v>
      </c>
      <c r="B32335" s="294" t="s">
        <v>2455</v>
      </c>
    </row>
    <row r="32336">
      <c r="A32336" s="441">
        <v>45949.478714074074</v>
      </c>
      <c r="B32336" s="294" t="s">
        <v>13935</v>
      </c>
    </row>
    <row r="32337">
      <c r="A32337" s="441">
        <v>45949.47871956018</v>
      </c>
      <c r="B32337" s="294" t="s">
        <v>13936</v>
      </c>
    </row>
    <row r="32338">
      <c r="A32338" s="441">
        <v>45949.47884806713</v>
      </c>
      <c r="B32338" s="294" t="s">
        <v>2342</v>
      </c>
    </row>
    <row r="32339">
      <c r="A32339" s="441">
        <v>45949.47886416667</v>
      </c>
      <c r="B32339" s="294" t="s">
        <v>13937</v>
      </c>
    </row>
    <row r="32340">
      <c r="A32340" s="441">
        <v>45949.47890894676</v>
      </c>
      <c r="B32340" s="294" t="s">
        <v>2280</v>
      </c>
    </row>
    <row r="32341">
      <c r="A32341" s="441">
        <v>45949.478917569446</v>
      </c>
      <c r="B32341" s="294" t="s">
        <v>2281</v>
      </c>
    </row>
    <row r="32342">
      <c r="A32342" s="441">
        <v>45949.479079537035</v>
      </c>
      <c r="B32342" s="294" t="s">
        <v>10102</v>
      </c>
    </row>
    <row r="32343">
      <c r="A32343" s="441">
        <v>45949.479082129634</v>
      </c>
      <c r="B32343" s="294" t="s">
        <v>2285</v>
      </c>
    </row>
    <row r="32344">
      <c r="A32344" s="441">
        <v>45949.47908643518</v>
      </c>
      <c r="B32344" s="294" t="s">
        <v>13938</v>
      </c>
    </row>
    <row r="32345">
      <c r="A32345" s="441">
        <v>45949.47909233796</v>
      </c>
      <c r="B32345" s="294" t="s">
        <v>13939</v>
      </c>
    </row>
    <row r="32346">
      <c r="A32346" s="441">
        <v>45949.55504259259</v>
      </c>
      <c r="B32346" s="294" t="s">
        <v>13940</v>
      </c>
    </row>
    <row r="32347">
      <c r="A32347" s="441">
        <v>45949.55504710648</v>
      </c>
      <c r="B32347" s="294" t="s">
        <v>2260</v>
      </c>
    </row>
    <row r="32348">
      <c r="A32348" s="441">
        <v>45949.55505081019</v>
      </c>
      <c r="B32348" s="294" t="s">
        <v>3651</v>
      </c>
    </row>
    <row r="32349">
      <c r="A32349" s="441">
        <v>45949.55505446759</v>
      </c>
      <c r="B32349" s="294" t="s">
        <v>2264</v>
      </c>
    </row>
    <row r="32350">
      <c r="A32350" s="441">
        <v>45949.56110821759</v>
      </c>
      <c r="B32350" s="294" t="s">
        <v>13941</v>
      </c>
    </row>
    <row r="32351">
      <c r="A32351" s="441">
        <v>45949.56111138889</v>
      </c>
      <c r="B32351" s="294" t="s">
        <v>2260</v>
      </c>
    </row>
    <row r="32352">
      <c r="A32352" s="441">
        <v>45949.56111434028</v>
      </c>
      <c r="B32352" s="294" t="s">
        <v>4206</v>
      </c>
    </row>
    <row r="32353">
      <c r="A32353" s="441">
        <v>45949.561117881945</v>
      </c>
      <c r="B32353" s="294" t="s">
        <v>2267</v>
      </c>
    </row>
    <row r="32354">
      <c r="A32354" s="441">
        <v>45949.56112114583</v>
      </c>
      <c r="B32354" s="294" t="s">
        <v>2264</v>
      </c>
    </row>
    <row r="32355">
      <c r="A32355" s="441">
        <v>45949.56163174768</v>
      </c>
      <c r="B32355" s="294" t="s">
        <v>13942</v>
      </c>
    </row>
    <row r="32356">
      <c r="A32356" s="441">
        <v>45949.56163494213</v>
      </c>
      <c r="B32356" s="294" t="s">
        <v>2260</v>
      </c>
    </row>
    <row r="32357">
      <c r="A32357" s="441">
        <v>45949.56163810185</v>
      </c>
      <c r="B32357" s="294" t="s">
        <v>4206</v>
      </c>
    </row>
    <row r="32358">
      <c r="A32358" s="441">
        <v>45949.561642002314</v>
      </c>
      <c r="B32358" s="294" t="s">
        <v>2267</v>
      </c>
    </row>
    <row r="32359">
      <c r="A32359" s="441">
        <v>45949.56164540509</v>
      </c>
      <c r="B32359" s="294" t="s">
        <v>2264</v>
      </c>
    </row>
    <row r="32360">
      <c r="A32360" s="441">
        <v>45949.56269763889</v>
      </c>
      <c r="B32360" s="294" t="s">
        <v>13943</v>
      </c>
    </row>
    <row r="32361">
      <c r="A32361" s="441">
        <v>45949.562702986106</v>
      </c>
      <c r="B32361" s="294" t="s">
        <v>2260</v>
      </c>
    </row>
    <row r="32362">
      <c r="A32362" s="441">
        <v>45949.56270709491</v>
      </c>
      <c r="B32362" s="294" t="s">
        <v>2266</v>
      </c>
    </row>
    <row r="32363">
      <c r="A32363" s="441">
        <v>45949.562711192135</v>
      </c>
      <c r="B32363" s="294" t="s">
        <v>2267</v>
      </c>
    </row>
    <row r="32364">
      <c r="A32364" s="441">
        <v>45949.56272797454</v>
      </c>
      <c r="B32364" s="294" t="s">
        <v>2264</v>
      </c>
    </row>
    <row r="32365">
      <c r="A32365" s="441">
        <v>45949.56447319445</v>
      </c>
      <c r="B32365" s="294" t="s">
        <v>13944</v>
      </c>
    </row>
    <row r="32366">
      <c r="A32366" s="441">
        <v>45949.564476238425</v>
      </c>
      <c r="B32366" s="294" t="s">
        <v>2260</v>
      </c>
    </row>
    <row r="32367">
      <c r="A32367" s="441">
        <v>45949.56448202547</v>
      </c>
      <c r="B32367" s="294" t="s">
        <v>4206</v>
      </c>
    </row>
    <row r="32368">
      <c r="A32368" s="441">
        <v>45949.56448569444</v>
      </c>
      <c r="B32368" s="294" t="s">
        <v>2267</v>
      </c>
    </row>
    <row r="32369">
      <c r="A32369" s="441">
        <v>45949.56448821759</v>
      </c>
      <c r="B32369" s="294" t="s">
        <v>2264</v>
      </c>
    </row>
    <row r="32370">
      <c r="A32370" s="441">
        <v>45949.564873993055</v>
      </c>
      <c r="B32370" s="294" t="s">
        <v>13945</v>
      </c>
    </row>
    <row r="32371">
      <c r="A32371" s="441">
        <v>45949.56487850695</v>
      </c>
      <c r="B32371" s="294" t="s">
        <v>2260</v>
      </c>
    </row>
    <row r="32372">
      <c r="A32372" s="441">
        <v>45949.56488178241</v>
      </c>
      <c r="B32372" s="294" t="s">
        <v>2266</v>
      </c>
    </row>
    <row r="32373">
      <c r="A32373" s="441">
        <v>45949.564885810185</v>
      </c>
      <c r="B32373" s="294" t="s">
        <v>2267</v>
      </c>
    </row>
    <row r="32374">
      <c r="A32374" s="441">
        <v>45949.56489267361</v>
      </c>
      <c r="B32374" s="294" t="s">
        <v>2264</v>
      </c>
    </row>
    <row r="32375">
      <c r="A32375" s="441">
        <v>45949.75840628472</v>
      </c>
      <c r="B32375" s="294" t="s">
        <v>10116</v>
      </c>
    </row>
    <row r="32376">
      <c r="A32376" s="441">
        <v>45949.75841929398</v>
      </c>
      <c r="B32376" s="294" t="s">
        <v>10102</v>
      </c>
    </row>
    <row r="32377">
      <c r="A32377" s="441">
        <v>45949.758436724536</v>
      </c>
      <c r="B32377" s="294" t="s">
        <v>10117</v>
      </c>
    </row>
    <row r="32378">
      <c r="A32378" s="441">
        <v>45949.868288136575</v>
      </c>
      <c r="B32378" s="294" t="s">
        <v>13946</v>
      </c>
    </row>
    <row r="32379">
      <c r="A32379" s="441">
        <v>45949.86829240741</v>
      </c>
      <c r="B32379" s="294" t="s">
        <v>2260</v>
      </c>
    </row>
    <row r="32380">
      <c r="A32380" s="441">
        <v>45949.868297361114</v>
      </c>
      <c r="B32380" s="294" t="s">
        <v>6121</v>
      </c>
    </row>
    <row r="32381">
      <c r="A32381" s="441">
        <v>45949.86830008102</v>
      </c>
      <c r="B32381" s="294" t="s">
        <v>2262</v>
      </c>
    </row>
    <row r="32382">
      <c r="A32382" s="441">
        <v>45949.86831597222</v>
      </c>
      <c r="B32382" s="294" t="s">
        <v>6122</v>
      </c>
    </row>
    <row r="32383">
      <c r="A32383" s="441">
        <v>45949.86832635417</v>
      </c>
      <c r="B32383" s="294" t="s">
        <v>2264</v>
      </c>
    </row>
    <row r="32384">
      <c r="A32384" s="441">
        <v>45949.86858846065</v>
      </c>
      <c r="B32384" s="294" t="s">
        <v>13947</v>
      </c>
    </row>
    <row r="32385">
      <c r="A32385" s="441">
        <v>45949.868602939816</v>
      </c>
      <c r="B32385" s="294" t="s">
        <v>3507</v>
      </c>
    </row>
    <row r="32386">
      <c r="A32386" s="441">
        <v>45949.86861607639</v>
      </c>
      <c r="B32386" s="294" t="s">
        <v>3508</v>
      </c>
    </row>
    <row r="32387">
      <c r="A32387" s="441">
        <v>45949.868626180556</v>
      </c>
      <c r="B32387" s="294" t="s">
        <v>13948</v>
      </c>
    </row>
    <row r="32388">
      <c r="A32388" s="441">
        <v>45949.868633564816</v>
      </c>
      <c r="B32388" s="294" t="s">
        <v>3507</v>
      </c>
    </row>
    <row r="32389">
      <c r="A32389" s="441">
        <v>45949.86864324074</v>
      </c>
      <c r="B32389" s="294" t="s">
        <v>10102</v>
      </c>
    </row>
    <row r="32390">
      <c r="A32390" s="441">
        <v>45949.86865592592</v>
      </c>
      <c r="B32390" s="294" t="s">
        <v>13949</v>
      </c>
    </row>
    <row r="32391">
      <c r="A32391" s="441">
        <v>45949.869105590275</v>
      </c>
      <c r="B32391" s="294" t="s">
        <v>13950</v>
      </c>
    </row>
    <row r="32392">
      <c r="A32392" s="441">
        <v>45949.86911003472</v>
      </c>
      <c r="B32392" s="294" t="s">
        <v>2274</v>
      </c>
    </row>
    <row r="32393">
      <c r="A32393" s="441">
        <v>45949.86911811343</v>
      </c>
      <c r="B32393" s="294" t="s">
        <v>3507</v>
      </c>
    </row>
    <row r="32394">
      <c r="A32394" s="441">
        <v>45949.869122118056</v>
      </c>
      <c r="B32394" s="294" t="s">
        <v>3512</v>
      </c>
    </row>
    <row r="32395">
      <c r="A32395" s="441">
        <v>45949.86912665509</v>
      </c>
      <c r="B32395" s="294" t="s">
        <v>13935</v>
      </c>
    </row>
    <row r="32396">
      <c r="A32396" s="441">
        <v>45949.869131377316</v>
      </c>
      <c r="B32396" s="294" t="s">
        <v>13936</v>
      </c>
    </row>
    <row r="32397">
      <c r="A32397" s="441">
        <v>45949.870045821765</v>
      </c>
      <c r="B32397" s="294" t="s">
        <v>2342</v>
      </c>
    </row>
    <row r="32398">
      <c r="A32398" s="441">
        <v>45949.87006207176</v>
      </c>
      <c r="B32398" s="294" t="s">
        <v>13951</v>
      </c>
    </row>
    <row r="32399">
      <c r="A32399" s="441">
        <v>45949.870361388894</v>
      </c>
      <c r="B32399" s="294" t="s">
        <v>2280</v>
      </c>
    </row>
    <row r="32400">
      <c r="A32400" s="441">
        <v>45949.87037289352</v>
      </c>
      <c r="B32400" s="294" t="s">
        <v>2281</v>
      </c>
    </row>
    <row r="32401">
      <c r="A32401" s="441">
        <v>45949.87161164352</v>
      </c>
      <c r="B32401" s="294" t="s">
        <v>10102</v>
      </c>
    </row>
    <row r="32402">
      <c r="A32402" s="441">
        <v>45949.87161857639</v>
      </c>
      <c r="B32402" s="294" t="s">
        <v>2285</v>
      </c>
    </row>
    <row r="32403">
      <c r="A32403" s="441">
        <v>45949.87162640046</v>
      </c>
      <c r="B32403" s="294" t="s">
        <v>13952</v>
      </c>
    </row>
    <row r="32404">
      <c r="A32404" s="441">
        <v>45949.871646307874</v>
      </c>
      <c r="B32404" s="294" t="s">
        <v>13953</v>
      </c>
    </row>
    <row r="32405">
      <c r="A32405" s="441">
        <v>45950.25717568287</v>
      </c>
      <c r="B32405" s="294" t="s">
        <v>13954</v>
      </c>
    </row>
    <row r="32406">
      <c r="A32406" s="441">
        <v>45950.25724849537</v>
      </c>
      <c r="B32406" s="294" t="s">
        <v>10334</v>
      </c>
    </row>
    <row r="32407">
      <c r="A32407" s="441">
        <v>45950.37508532408</v>
      </c>
      <c r="B32407" s="294" t="s">
        <v>2290</v>
      </c>
    </row>
    <row r="32408">
      <c r="A32408" s="441">
        <v>45950.37513784722</v>
      </c>
      <c r="B32408" s="294" t="s">
        <v>2291</v>
      </c>
    </row>
    <row r="32409">
      <c r="A32409" s="441">
        <v>45950.75838679398</v>
      </c>
      <c r="B32409" s="294" t="s">
        <v>10116</v>
      </c>
    </row>
    <row r="32410">
      <c r="A32410" s="441">
        <v>45950.75839689815</v>
      </c>
      <c r="B32410" s="294" t="s">
        <v>10102</v>
      </c>
    </row>
    <row r="32411">
      <c r="A32411" s="441">
        <v>45950.75840207176</v>
      </c>
      <c r="B32411" s="294" t="s">
        <v>10117</v>
      </c>
    </row>
    <row r="32412">
      <c r="A32412" s="441">
        <v>45950.784308622686</v>
      </c>
      <c r="B32412" s="294" t="s">
        <v>13955</v>
      </c>
    </row>
    <row r="32413">
      <c r="A32413" s="441">
        <v>45950.784325416666</v>
      </c>
      <c r="B32413" s="294" t="s">
        <v>2306</v>
      </c>
    </row>
    <row r="32414">
      <c r="A32414" s="441">
        <v>45950.78433556713</v>
      </c>
      <c r="B32414" s="294" t="s">
        <v>2859</v>
      </c>
    </row>
    <row r="32415">
      <c r="A32415" s="441">
        <v>45950.78434439815</v>
      </c>
      <c r="B32415" s="294" t="s">
        <v>13956</v>
      </c>
    </row>
    <row r="32416">
      <c r="A32416" s="441">
        <v>45950.784353807874</v>
      </c>
      <c r="B32416" s="294" t="s">
        <v>2306</v>
      </c>
    </row>
    <row r="32417">
      <c r="A32417" s="441">
        <v>45950.78436471065</v>
      </c>
      <c r="B32417" s="294" t="s">
        <v>10102</v>
      </c>
    </row>
    <row r="32418">
      <c r="A32418" s="441">
        <v>45950.784375648145</v>
      </c>
      <c r="B32418" s="294" t="s">
        <v>13957</v>
      </c>
    </row>
    <row r="32419">
      <c r="A32419" s="441">
        <v>45950.78599777778</v>
      </c>
      <c r="B32419" s="294" t="s">
        <v>13958</v>
      </c>
    </row>
    <row r="32420">
      <c r="A32420" s="441">
        <v>45950.78604697916</v>
      </c>
      <c r="B32420" s="294" t="s">
        <v>2274</v>
      </c>
    </row>
    <row r="32421">
      <c r="A32421" s="441">
        <v>45950.78684696759</v>
      </c>
      <c r="B32421" s="294" t="s">
        <v>2306</v>
      </c>
    </row>
    <row r="32422">
      <c r="A32422" s="441">
        <v>45950.78778409722</v>
      </c>
      <c r="B32422" s="294" t="s">
        <v>2307</v>
      </c>
    </row>
    <row r="32423">
      <c r="A32423" s="441">
        <v>45950.788260925925</v>
      </c>
      <c r="B32423" s="294" t="s">
        <v>13935</v>
      </c>
    </row>
    <row r="32424">
      <c r="A32424" s="441">
        <v>45950.78864196759</v>
      </c>
      <c r="B32424" s="294" t="s">
        <v>13936</v>
      </c>
    </row>
    <row r="32425">
      <c r="A32425" s="441">
        <v>45950.92157878472</v>
      </c>
      <c r="B32425" s="294" t="s">
        <v>13959</v>
      </c>
    </row>
    <row r="32426">
      <c r="A32426" s="441">
        <v>45950.92158284722</v>
      </c>
      <c r="B32426" s="294" t="s">
        <v>2260</v>
      </c>
    </row>
    <row r="32427">
      <c r="A32427" s="441">
        <v>45950.921585289354</v>
      </c>
      <c r="B32427" s="294" t="s">
        <v>2550</v>
      </c>
    </row>
    <row r="32428">
      <c r="A32428" s="441">
        <v>45950.921587881945</v>
      </c>
      <c r="B32428" s="294" t="s">
        <v>2262</v>
      </c>
    </row>
    <row r="32429">
      <c r="A32429" s="441">
        <v>45950.92159353009</v>
      </c>
      <c r="B32429" s="294" t="s">
        <v>13752</v>
      </c>
    </row>
    <row r="32430">
      <c r="A32430" s="441">
        <v>45950.921613240746</v>
      </c>
      <c r="B32430" s="294" t="s">
        <v>2264</v>
      </c>
    </row>
    <row r="32431">
      <c r="A32431" s="441">
        <v>45950.92183493056</v>
      </c>
      <c r="B32431" s="294" t="s">
        <v>13960</v>
      </c>
    </row>
    <row r="32432">
      <c r="A32432" s="441">
        <v>45950.921843171294</v>
      </c>
      <c r="B32432" s="294" t="s">
        <v>2553</v>
      </c>
    </row>
    <row r="32433">
      <c r="A32433" s="441">
        <v>45950.92184712963</v>
      </c>
      <c r="B32433" s="294" t="s">
        <v>2554</v>
      </c>
    </row>
    <row r="32434">
      <c r="A32434" s="441">
        <v>45950.921855312496</v>
      </c>
      <c r="B32434" s="294" t="s">
        <v>13961</v>
      </c>
    </row>
    <row r="32435">
      <c r="A32435" s="441">
        <v>45950.92186405092</v>
      </c>
      <c r="B32435" s="294" t="s">
        <v>2553</v>
      </c>
    </row>
    <row r="32436">
      <c r="A32436" s="441">
        <v>45950.92187068287</v>
      </c>
      <c r="B32436" s="294" t="s">
        <v>10102</v>
      </c>
    </row>
    <row r="32437">
      <c r="A32437" s="441">
        <v>45950.92188583333</v>
      </c>
      <c r="B32437" s="294" t="s">
        <v>13962</v>
      </c>
    </row>
    <row r="32438">
      <c r="A32438" s="441">
        <v>45950.92288457176</v>
      </c>
      <c r="B32438" s="294" t="s">
        <v>13963</v>
      </c>
    </row>
    <row r="32439">
      <c r="A32439" s="441">
        <v>45950.92288835648</v>
      </c>
      <c r="B32439" s="294" t="s">
        <v>2274</v>
      </c>
    </row>
    <row r="32440">
      <c r="A32440" s="441">
        <v>45950.922896689815</v>
      </c>
      <c r="B32440" s="294" t="s">
        <v>2553</v>
      </c>
    </row>
    <row r="32441">
      <c r="A32441" s="441">
        <v>45950.92290399305</v>
      </c>
      <c r="B32441" s="294" t="s">
        <v>2558</v>
      </c>
    </row>
    <row r="32442">
      <c r="A32442" s="441">
        <v>45950.92290839121</v>
      </c>
      <c r="B32442" s="294" t="s">
        <v>13935</v>
      </c>
    </row>
    <row r="32443">
      <c r="A32443" s="441">
        <v>45950.92291193287</v>
      </c>
      <c r="B32443" s="294" t="s">
        <v>13936</v>
      </c>
    </row>
    <row r="32444">
      <c r="A32444" s="441">
        <v>45950.92317547454</v>
      </c>
      <c r="B32444" s="294" t="s">
        <v>2278</v>
      </c>
    </row>
    <row r="32445">
      <c r="A32445" s="441">
        <v>45950.92319003472</v>
      </c>
      <c r="B32445" s="294" t="s">
        <v>13964</v>
      </c>
    </row>
    <row r="32446">
      <c r="A32446" s="441">
        <v>45950.92325890047</v>
      </c>
      <c r="B32446" s="294" t="s">
        <v>2280</v>
      </c>
    </row>
    <row r="32447">
      <c r="A32447" s="441">
        <v>45950.923270370375</v>
      </c>
      <c r="B32447" s="294" t="s">
        <v>2281</v>
      </c>
    </row>
    <row r="32448">
      <c r="A32448" s="441">
        <v>45950.92349017361</v>
      </c>
      <c r="B32448" s="294" t="s">
        <v>10102</v>
      </c>
    </row>
    <row r="32449">
      <c r="A32449" s="441">
        <v>45950.923493842594</v>
      </c>
      <c r="B32449" s="294" t="s">
        <v>2285</v>
      </c>
    </row>
    <row r="32450">
      <c r="A32450" s="441">
        <v>45950.92349847222</v>
      </c>
      <c r="B32450" s="294" t="s">
        <v>13965</v>
      </c>
    </row>
    <row r="32451">
      <c r="A32451" s="441">
        <v>45950.92350613426</v>
      </c>
      <c r="B32451" s="294" t="s">
        <v>13966</v>
      </c>
    </row>
    <row r="32452">
      <c r="A32452" s="441">
        <v>45950.93122918981</v>
      </c>
      <c r="B32452" s="294" t="s">
        <v>13967</v>
      </c>
    </row>
    <row r="32453">
      <c r="A32453" s="441">
        <v>45950.93123556713</v>
      </c>
      <c r="B32453" s="294" t="s">
        <v>2372</v>
      </c>
    </row>
    <row r="32454">
      <c r="A32454" s="441">
        <v>45950.93123851852</v>
      </c>
      <c r="B32454" s="294" t="s">
        <v>2398</v>
      </c>
    </row>
    <row r="32455">
      <c r="A32455" s="441">
        <v>45950.931244340274</v>
      </c>
      <c r="B32455" s="294" t="s">
        <v>2399</v>
      </c>
    </row>
    <row r="32456">
      <c r="A32456" s="441">
        <v>45950.931255613425</v>
      </c>
      <c r="B32456" s="294" t="s">
        <v>2372</v>
      </c>
    </row>
    <row r="32457">
      <c r="A32457" s="441">
        <v>45950.93126273148</v>
      </c>
      <c r="B32457" s="294" t="s">
        <v>10102</v>
      </c>
    </row>
    <row r="32458">
      <c r="A32458" s="441">
        <v>45950.93127530093</v>
      </c>
      <c r="B32458" s="294" t="s">
        <v>13968</v>
      </c>
    </row>
    <row r="32459">
      <c r="A32459" s="441">
        <v>45950.931870879635</v>
      </c>
      <c r="B32459" s="294" t="s">
        <v>13969</v>
      </c>
    </row>
    <row r="32460">
      <c r="A32460" s="441">
        <v>45950.93187434028</v>
      </c>
      <c r="B32460" s="294" t="s">
        <v>2274</v>
      </c>
    </row>
    <row r="32461">
      <c r="A32461" s="441">
        <v>45950.93188097222</v>
      </c>
      <c r="B32461" s="294" t="s">
        <v>2372</v>
      </c>
    </row>
    <row r="32462">
      <c r="A32462" s="441">
        <v>45950.93188394676</v>
      </c>
      <c r="B32462" s="294" t="s">
        <v>2373</v>
      </c>
    </row>
    <row r="32463">
      <c r="A32463" s="441">
        <v>45950.93189144676</v>
      </c>
      <c r="B32463" s="294" t="s">
        <v>13935</v>
      </c>
    </row>
    <row r="32464">
      <c r="A32464" s="441">
        <v>45950.931900138894</v>
      </c>
      <c r="B32464" s="294" t="s">
        <v>13936</v>
      </c>
    </row>
    <row r="32465">
      <c r="A32465" s="441">
        <v>45950.93235998842</v>
      </c>
      <c r="B32465" s="294" t="s">
        <v>2342</v>
      </c>
    </row>
    <row r="32466">
      <c r="A32466" s="441">
        <v>45950.93237501157</v>
      </c>
      <c r="B32466" s="294" t="s">
        <v>13970</v>
      </c>
    </row>
    <row r="32467">
      <c r="A32467" s="441">
        <v>45950.932513078704</v>
      </c>
      <c r="B32467" s="294" t="s">
        <v>2280</v>
      </c>
    </row>
    <row r="32468">
      <c r="A32468" s="441">
        <v>45950.93252394676</v>
      </c>
      <c r="B32468" s="294" t="s">
        <v>2281</v>
      </c>
    </row>
    <row r="32469">
      <c r="A32469" s="441">
        <v>45950.93324626157</v>
      </c>
      <c r="B32469" s="294" t="s">
        <v>10102</v>
      </c>
    </row>
    <row r="32470">
      <c r="A32470" s="441">
        <v>45950.93324935185</v>
      </c>
      <c r="B32470" s="294" t="s">
        <v>2285</v>
      </c>
    </row>
    <row r="32471">
      <c r="A32471" s="441">
        <v>45950.93325417824</v>
      </c>
      <c r="B32471" s="294" t="s">
        <v>13971</v>
      </c>
    </row>
    <row r="32472">
      <c r="A32472" s="441">
        <v>45950.93326347222</v>
      </c>
      <c r="B32472" s="294" t="s">
        <v>13972</v>
      </c>
    </row>
    <row r="32473">
      <c r="A32473" s="441">
        <v>45950.986604571764</v>
      </c>
      <c r="B32473" s="294" t="s">
        <v>13973</v>
      </c>
    </row>
    <row r="32474">
      <c r="A32474" s="441">
        <v>45950.98661684028</v>
      </c>
      <c r="B32474" s="294" t="s">
        <v>2828</v>
      </c>
    </row>
    <row r="32475">
      <c r="A32475" s="441">
        <v>45950.98662142361</v>
      </c>
      <c r="B32475" s="294" t="s">
        <v>2565</v>
      </c>
    </row>
    <row r="32476">
      <c r="A32476" s="441">
        <v>45950.986639849536</v>
      </c>
      <c r="B32476" s="294" t="s">
        <v>13974</v>
      </c>
    </row>
    <row r="32477">
      <c r="A32477" s="441">
        <v>45950.98665380787</v>
      </c>
      <c r="B32477" s="294" t="s">
        <v>2828</v>
      </c>
    </row>
    <row r="32478">
      <c r="A32478" s="441">
        <v>45950.9866677199</v>
      </c>
      <c r="B32478" s="294" t="s">
        <v>10102</v>
      </c>
    </row>
    <row r="32479">
      <c r="A32479" s="441">
        <v>45950.986685578704</v>
      </c>
      <c r="B32479" s="294" t="s">
        <v>13975</v>
      </c>
    </row>
    <row r="32480">
      <c r="A32480" s="441">
        <v>45950.98790315972</v>
      </c>
      <c r="B32480" s="294" t="s">
        <v>13976</v>
      </c>
    </row>
    <row r="32481">
      <c r="A32481" s="441">
        <v>45950.98790841435</v>
      </c>
      <c r="B32481" s="294" t="s">
        <v>2274</v>
      </c>
    </row>
    <row r="32482">
      <c r="A32482" s="441">
        <v>45950.987921782405</v>
      </c>
      <c r="B32482" s="294" t="s">
        <v>2828</v>
      </c>
    </row>
    <row r="32483">
      <c r="A32483" s="441">
        <v>45950.98792636574</v>
      </c>
      <c r="B32483" s="294" t="s">
        <v>2832</v>
      </c>
    </row>
    <row r="32484">
      <c r="A32484" s="441">
        <v>45950.98793190972</v>
      </c>
      <c r="B32484" s="294" t="s">
        <v>13935</v>
      </c>
    </row>
    <row r="32485">
      <c r="A32485" s="441">
        <v>45950.98793743056</v>
      </c>
      <c r="B32485" s="294" t="s">
        <v>13936</v>
      </c>
    </row>
    <row r="32486">
      <c r="A32486" s="441">
        <v>45950.98821704861</v>
      </c>
      <c r="B32486" s="294" t="s">
        <v>2374</v>
      </c>
    </row>
    <row r="32487">
      <c r="A32487" s="441">
        <v>45950.988236481484</v>
      </c>
      <c r="B32487" s="294" t="s">
        <v>13977</v>
      </c>
    </row>
    <row r="32488">
      <c r="A32488" s="441">
        <v>45950.988289050925</v>
      </c>
      <c r="B32488" s="294" t="s">
        <v>2280</v>
      </c>
    </row>
    <row r="32489">
      <c r="A32489" s="441">
        <v>45950.9883131713</v>
      </c>
      <c r="B32489" s="294" t="s">
        <v>2281</v>
      </c>
    </row>
    <row r="32490">
      <c r="A32490" s="441">
        <v>45950.98851199074</v>
      </c>
      <c r="B32490" s="294" t="s">
        <v>10102</v>
      </c>
    </row>
    <row r="32491">
      <c r="A32491" s="441">
        <v>45950.988533449075</v>
      </c>
      <c r="B32491" s="294" t="s">
        <v>2285</v>
      </c>
    </row>
    <row r="32492">
      <c r="A32492" s="441">
        <v>45950.98856375</v>
      </c>
      <c r="B32492" s="294" t="s">
        <v>13978</v>
      </c>
    </row>
    <row r="32493">
      <c r="A32493" s="441">
        <v>45950.988577488424</v>
      </c>
      <c r="B32493" s="294" t="s">
        <v>13979</v>
      </c>
    </row>
    <row r="32494">
      <c r="A32494" s="441">
        <v>45951.004167824074</v>
      </c>
      <c r="B32494" s="294" t="s">
        <v>13980</v>
      </c>
    </row>
    <row r="32495">
      <c r="A32495" s="441">
        <v>45951.00417554398</v>
      </c>
      <c r="B32495" s="294" t="s">
        <v>2468</v>
      </c>
    </row>
    <row r="32496">
      <c r="A32496" s="441">
        <v>45951.00419224537</v>
      </c>
      <c r="B32496" s="294" t="s">
        <v>2398</v>
      </c>
    </row>
    <row r="32497">
      <c r="A32497" s="441">
        <v>45951.00420163195</v>
      </c>
      <c r="B32497" s="294" t="s">
        <v>2399</v>
      </c>
    </row>
    <row r="32498">
      <c r="A32498" s="441">
        <v>45951.00420877315</v>
      </c>
      <c r="B32498" s="294" t="s">
        <v>2468</v>
      </c>
    </row>
    <row r="32499">
      <c r="A32499" s="441">
        <v>45951.00421989583</v>
      </c>
      <c r="B32499" s="294" t="s">
        <v>10102</v>
      </c>
    </row>
    <row r="32500">
      <c r="A32500" s="441">
        <v>45951.004231307874</v>
      </c>
      <c r="B32500" s="294" t="s">
        <v>13981</v>
      </c>
    </row>
    <row r="32501">
      <c r="A32501" s="441">
        <v>45951.00543106481</v>
      </c>
      <c r="B32501" s="294" t="s">
        <v>13982</v>
      </c>
    </row>
    <row r="32502">
      <c r="A32502" s="441">
        <v>45951.00543579861</v>
      </c>
      <c r="B32502" s="294" t="s">
        <v>2274</v>
      </c>
    </row>
    <row r="32503">
      <c r="A32503" s="441">
        <v>45951.005445347226</v>
      </c>
      <c r="B32503" s="294" t="s">
        <v>2468</v>
      </c>
    </row>
    <row r="32504">
      <c r="A32504" s="441">
        <v>45951.005449062504</v>
      </c>
      <c r="B32504" s="294" t="s">
        <v>2482</v>
      </c>
    </row>
    <row r="32505">
      <c r="A32505" s="441">
        <v>45951.00545398148</v>
      </c>
      <c r="B32505" s="294" t="s">
        <v>13935</v>
      </c>
    </row>
    <row r="32506">
      <c r="A32506" s="441">
        <v>45951.00545784722</v>
      </c>
      <c r="B32506" s="294" t="s">
        <v>13936</v>
      </c>
    </row>
    <row r="32507">
      <c r="A32507" s="441">
        <v>45951.005564085644</v>
      </c>
      <c r="B32507" s="294" t="s">
        <v>2333</v>
      </c>
    </row>
    <row r="32508">
      <c r="A32508" s="441">
        <v>45951.00558975694</v>
      </c>
      <c r="B32508" s="294" t="s">
        <v>13983</v>
      </c>
    </row>
    <row r="32509">
      <c r="A32509" s="441">
        <v>45951.00561065972</v>
      </c>
      <c r="B32509" s="294" t="s">
        <v>2280</v>
      </c>
    </row>
    <row r="32510">
      <c r="A32510" s="441">
        <v>45951.00562109954</v>
      </c>
      <c r="B32510" s="294" t="s">
        <v>2281</v>
      </c>
    </row>
    <row r="32511">
      <c r="A32511" s="441">
        <v>45951.00571601852</v>
      </c>
      <c r="B32511" s="294" t="s">
        <v>10102</v>
      </c>
    </row>
    <row r="32512">
      <c r="A32512" s="441">
        <v>45951.005720381945</v>
      </c>
      <c r="B32512" s="294" t="s">
        <v>2285</v>
      </c>
    </row>
    <row r="32513">
      <c r="A32513" s="441">
        <v>45951.005726284726</v>
      </c>
      <c r="B32513" s="294" t="s">
        <v>13984</v>
      </c>
    </row>
    <row r="32514">
      <c r="A32514" s="441">
        <v>45951.00573802083</v>
      </c>
      <c r="B32514" s="294" t="s">
        <v>13985</v>
      </c>
    </row>
    <row r="32515">
      <c r="A32515" s="441">
        <v>45951.25718001157</v>
      </c>
      <c r="B32515" s="294" t="s">
        <v>13986</v>
      </c>
    </row>
    <row r="32516">
      <c r="A32516" s="441">
        <v>45951.25724064815</v>
      </c>
      <c r="B32516" s="294" t="s">
        <v>13987</v>
      </c>
    </row>
    <row r="32517">
      <c r="A32517" s="441">
        <v>45951.25725175926</v>
      </c>
      <c r="B32517" s="294" t="s">
        <v>10102</v>
      </c>
    </row>
    <row r="32518">
      <c r="A32518" s="441">
        <v>45951.350735162036</v>
      </c>
      <c r="B32518" s="294" t="s">
        <v>13988</v>
      </c>
    </row>
    <row r="32519">
      <c r="A32519" s="441">
        <v>45951.350739456015</v>
      </c>
      <c r="B32519" s="294" t="s">
        <v>2260</v>
      </c>
    </row>
    <row r="32520">
      <c r="A32520" s="441">
        <v>45951.35074212963</v>
      </c>
      <c r="B32520" s="294" t="s">
        <v>2414</v>
      </c>
    </row>
    <row r="32521">
      <c r="A32521" s="441">
        <v>45951.35074476852</v>
      </c>
      <c r="B32521" s="294" t="s">
        <v>2264</v>
      </c>
    </row>
    <row r="32522">
      <c r="A32522" s="441">
        <v>45951.35091415509</v>
      </c>
      <c r="B32522" s="294" t="s">
        <v>13989</v>
      </c>
    </row>
    <row r="32523">
      <c r="A32523" s="441">
        <v>45951.35091835648</v>
      </c>
      <c r="B32523" s="294" t="s">
        <v>2260</v>
      </c>
    </row>
    <row r="32524">
      <c r="A32524" s="441">
        <v>45951.35093672454</v>
      </c>
      <c r="B32524" s="294" t="s">
        <v>2414</v>
      </c>
    </row>
    <row r="32525">
      <c r="A32525" s="441">
        <v>45951.35094063658</v>
      </c>
      <c r="B32525" s="294" t="s">
        <v>2264</v>
      </c>
    </row>
    <row r="32526">
      <c r="A32526" s="441">
        <v>45951.35112738426</v>
      </c>
      <c r="B32526" s="294" t="s">
        <v>13990</v>
      </c>
    </row>
    <row r="32527">
      <c r="A32527" s="441">
        <v>45951.35113462963</v>
      </c>
      <c r="B32527" s="294" t="s">
        <v>2260</v>
      </c>
    </row>
    <row r="32528">
      <c r="A32528" s="441">
        <v>45951.35113862269</v>
      </c>
      <c r="B32528" s="294" t="s">
        <v>2414</v>
      </c>
    </row>
    <row r="32529">
      <c r="A32529" s="441">
        <v>45951.35114208334</v>
      </c>
      <c r="B32529" s="294" t="s">
        <v>2264</v>
      </c>
    </row>
    <row r="32530">
      <c r="A32530" s="441">
        <v>45951.35141038195</v>
      </c>
      <c r="B32530" s="294" t="s">
        <v>13991</v>
      </c>
    </row>
    <row r="32531">
      <c r="A32531" s="441">
        <v>45951.35141319444</v>
      </c>
      <c r="B32531" s="294" t="s">
        <v>2260</v>
      </c>
    </row>
    <row r="32532">
      <c r="A32532" s="441">
        <v>45951.35141570602</v>
      </c>
      <c r="B32532" s="294" t="s">
        <v>2414</v>
      </c>
    </row>
    <row r="32533">
      <c r="A32533" s="441">
        <v>45951.35141844908</v>
      </c>
      <c r="B32533" s="294" t="s">
        <v>2264</v>
      </c>
    </row>
    <row r="32534">
      <c r="A32534" s="441">
        <v>45951.35578079861</v>
      </c>
      <c r="B32534" s="294" t="s">
        <v>13992</v>
      </c>
    </row>
    <row r="32535">
      <c r="A32535" s="441">
        <v>45951.35579072917</v>
      </c>
      <c r="B32535" s="294" t="s">
        <v>2603</v>
      </c>
    </row>
    <row r="32536">
      <c r="A32536" s="441">
        <v>45951.35580975695</v>
      </c>
      <c r="B32536" s="294" t="s">
        <v>2398</v>
      </c>
    </row>
    <row r="32537">
      <c r="A32537" s="441">
        <v>45951.355817118056</v>
      </c>
      <c r="B32537" s="294" t="s">
        <v>2399</v>
      </c>
    </row>
    <row r="32538">
      <c r="A32538" s="441">
        <v>45951.3558268287</v>
      </c>
      <c r="B32538" s="294" t="s">
        <v>2603</v>
      </c>
    </row>
    <row r="32539">
      <c r="A32539" s="441">
        <v>45951.355835381946</v>
      </c>
      <c r="B32539" s="294" t="s">
        <v>10102</v>
      </c>
    </row>
    <row r="32540">
      <c r="A32540" s="441">
        <v>45951.35584787037</v>
      </c>
      <c r="B32540" s="294" t="s">
        <v>13993</v>
      </c>
    </row>
    <row r="32541">
      <c r="A32541" s="441">
        <v>45951.35624480324</v>
      </c>
      <c r="B32541" s="294" t="s">
        <v>13994</v>
      </c>
    </row>
    <row r="32542">
      <c r="A32542" s="441">
        <v>45951.35625152777</v>
      </c>
      <c r="B32542" s="294" t="s">
        <v>2426</v>
      </c>
    </row>
    <row r="32543">
      <c r="A32543" s="441">
        <v>45951.356254976854</v>
      </c>
      <c r="B32543" s="294" t="s">
        <v>2398</v>
      </c>
    </row>
    <row r="32544">
      <c r="A32544" s="441">
        <v>45951.35626655092</v>
      </c>
      <c r="B32544" s="294" t="s">
        <v>2399</v>
      </c>
    </row>
    <row r="32545">
      <c r="A32545" s="441">
        <v>45951.356273067126</v>
      </c>
      <c r="B32545" s="294" t="s">
        <v>2426</v>
      </c>
    </row>
    <row r="32546">
      <c r="A32546" s="441">
        <v>45951.35628231481</v>
      </c>
      <c r="B32546" s="294" t="s">
        <v>10102</v>
      </c>
    </row>
    <row r="32547">
      <c r="A32547" s="441">
        <v>45951.35629216435</v>
      </c>
      <c r="B32547" s="294" t="s">
        <v>13995</v>
      </c>
    </row>
    <row r="32548">
      <c r="A32548" s="441">
        <v>45951.3567146875</v>
      </c>
      <c r="B32548" s="294" t="s">
        <v>13996</v>
      </c>
    </row>
    <row r="32549">
      <c r="A32549" s="441">
        <v>45951.35672148148</v>
      </c>
      <c r="B32549" s="294" t="s">
        <v>2612</v>
      </c>
    </row>
    <row r="32550">
      <c r="A32550" s="441">
        <v>45951.35672510417</v>
      </c>
      <c r="B32550" s="294" t="s">
        <v>2398</v>
      </c>
    </row>
    <row r="32551">
      <c r="A32551" s="441">
        <v>45951.35673190972</v>
      </c>
      <c r="B32551" s="294" t="s">
        <v>2399</v>
      </c>
    </row>
    <row r="32552">
      <c r="A32552" s="441">
        <v>45951.35673806713</v>
      </c>
      <c r="B32552" s="294" t="s">
        <v>2612</v>
      </c>
    </row>
    <row r="32553">
      <c r="A32553" s="441">
        <v>45951.356743055556</v>
      </c>
      <c r="B32553" s="294" t="s">
        <v>10102</v>
      </c>
    </row>
    <row r="32554">
      <c r="A32554" s="441">
        <v>45951.35675450231</v>
      </c>
      <c r="B32554" s="294" t="s">
        <v>13997</v>
      </c>
    </row>
    <row r="32555">
      <c r="A32555" s="441">
        <v>45951.35715386574</v>
      </c>
      <c r="B32555" s="294" t="s">
        <v>13998</v>
      </c>
    </row>
    <row r="32556">
      <c r="A32556" s="441">
        <v>45951.35715795139</v>
      </c>
      <c r="B32556" s="294" t="s">
        <v>2274</v>
      </c>
    </row>
    <row r="32557">
      <c r="A32557" s="441">
        <v>45951.357169375</v>
      </c>
      <c r="B32557" s="294" t="s">
        <v>2603</v>
      </c>
    </row>
    <row r="32558">
      <c r="A32558" s="441">
        <v>45951.35717673611</v>
      </c>
      <c r="B32558" s="294" t="s">
        <v>2615</v>
      </c>
    </row>
    <row r="32559">
      <c r="A32559" s="441">
        <v>45951.3571809375</v>
      </c>
      <c r="B32559" s="294" t="s">
        <v>13935</v>
      </c>
    </row>
    <row r="32560">
      <c r="A32560" s="441">
        <v>45951.35718482639</v>
      </c>
      <c r="B32560" s="294" t="s">
        <v>13936</v>
      </c>
    </row>
    <row r="32561">
      <c r="A32561" s="441">
        <v>45951.35766064815</v>
      </c>
      <c r="B32561" s="294" t="s">
        <v>13999</v>
      </c>
    </row>
    <row r="32562">
      <c r="A32562" s="441">
        <v>45951.35766365741</v>
      </c>
      <c r="B32562" s="294" t="s">
        <v>2274</v>
      </c>
    </row>
    <row r="32563">
      <c r="A32563" s="441">
        <v>45951.357672025464</v>
      </c>
      <c r="B32563" s="294" t="s">
        <v>2426</v>
      </c>
    </row>
    <row r="32564">
      <c r="A32564" s="441">
        <v>45951.35767572917</v>
      </c>
      <c r="B32564" s="294" t="s">
        <v>2429</v>
      </c>
    </row>
    <row r="32565">
      <c r="A32565" s="441">
        <v>45951.35767869213</v>
      </c>
      <c r="B32565" s="294" t="s">
        <v>13935</v>
      </c>
    </row>
    <row r="32566">
      <c r="A32566" s="441">
        <v>45951.35768179398</v>
      </c>
      <c r="B32566" s="294" t="s">
        <v>13936</v>
      </c>
    </row>
    <row r="32567">
      <c r="A32567" s="441">
        <v>45951.35769740741</v>
      </c>
      <c r="B32567" s="294" t="s">
        <v>2278</v>
      </c>
    </row>
    <row r="32568">
      <c r="A32568" s="441">
        <v>45951.35772987269</v>
      </c>
      <c r="B32568" s="294" t="s">
        <v>14000</v>
      </c>
    </row>
    <row r="32569">
      <c r="A32569" s="441">
        <v>45951.3578446875</v>
      </c>
      <c r="B32569" s="294" t="s">
        <v>2342</v>
      </c>
    </row>
    <row r="32570">
      <c r="A32570" s="441">
        <v>45951.35785901621</v>
      </c>
      <c r="B32570" s="294" t="s">
        <v>14001</v>
      </c>
    </row>
    <row r="32571">
      <c r="A32571" s="441">
        <v>45951.35791210648</v>
      </c>
      <c r="B32571" s="294" t="s">
        <v>2280</v>
      </c>
    </row>
    <row r="32572">
      <c r="A32572" s="441">
        <v>45951.357917754634</v>
      </c>
      <c r="B32572" s="294" t="s">
        <v>2280</v>
      </c>
    </row>
    <row r="32573">
      <c r="A32573" s="441">
        <v>45951.3579239699</v>
      </c>
      <c r="B32573" s="294" t="s">
        <v>2281</v>
      </c>
    </row>
    <row r="32574">
      <c r="A32574" s="441">
        <v>45951.357943333336</v>
      </c>
      <c r="B32574" s="294" t="s">
        <v>2281</v>
      </c>
    </row>
    <row r="32575">
      <c r="A32575" s="441">
        <v>45951.35807994213</v>
      </c>
      <c r="B32575" s="294" t="s">
        <v>10102</v>
      </c>
    </row>
    <row r="32576">
      <c r="A32576" s="441">
        <v>45951.35809171296</v>
      </c>
      <c r="B32576" s="294" t="s">
        <v>2285</v>
      </c>
    </row>
    <row r="32577">
      <c r="A32577" s="441">
        <v>45951.358097592594</v>
      </c>
      <c r="B32577" s="294" t="s">
        <v>14002</v>
      </c>
    </row>
    <row r="32578">
      <c r="A32578" s="441">
        <v>45951.35811372685</v>
      </c>
      <c r="B32578" s="294" t="s">
        <v>14003</v>
      </c>
    </row>
    <row r="32579">
      <c r="A32579" s="441">
        <v>45951.35824915509</v>
      </c>
      <c r="B32579" s="294" t="s">
        <v>14004</v>
      </c>
    </row>
    <row r="32580">
      <c r="A32580" s="441">
        <v>45951.35825388889</v>
      </c>
      <c r="B32580" s="294" t="s">
        <v>2274</v>
      </c>
    </row>
    <row r="32581">
      <c r="A32581" s="441">
        <v>45951.35826317129</v>
      </c>
      <c r="B32581" s="294" t="s">
        <v>2612</v>
      </c>
    </row>
    <row r="32582">
      <c r="A32582" s="441">
        <v>45951.358267233794</v>
      </c>
      <c r="B32582" s="294" t="s">
        <v>3957</v>
      </c>
    </row>
    <row r="32583">
      <c r="A32583" s="441">
        <v>45951.35827189815</v>
      </c>
      <c r="B32583" s="294" t="s">
        <v>13935</v>
      </c>
    </row>
    <row r="32584">
      <c r="A32584" s="441">
        <v>45951.35827635416</v>
      </c>
      <c r="B32584" s="294" t="s">
        <v>13936</v>
      </c>
    </row>
    <row r="32585">
      <c r="A32585" s="441">
        <v>45951.35843344907</v>
      </c>
      <c r="B32585" s="294" t="s">
        <v>10102</v>
      </c>
    </row>
    <row r="32586">
      <c r="A32586" s="441">
        <v>45951.358438483796</v>
      </c>
      <c r="B32586" s="294" t="s">
        <v>2285</v>
      </c>
    </row>
    <row r="32587">
      <c r="A32587" s="441">
        <v>45951.35846268518</v>
      </c>
      <c r="B32587" s="294" t="s">
        <v>14005</v>
      </c>
    </row>
    <row r="32588">
      <c r="A32588" s="441">
        <v>45951.35847100694</v>
      </c>
      <c r="B32588" s="294" t="s">
        <v>14006</v>
      </c>
    </row>
    <row r="32589">
      <c r="A32589" s="441">
        <v>45951.35854255787</v>
      </c>
      <c r="B32589" s="294" t="s">
        <v>2278</v>
      </c>
    </row>
    <row r="32590">
      <c r="A32590" s="441">
        <v>45951.35856114583</v>
      </c>
      <c r="B32590" s="294" t="s">
        <v>14007</v>
      </c>
    </row>
    <row r="32591">
      <c r="A32591" s="441">
        <v>45951.3586212963</v>
      </c>
      <c r="B32591" s="294" t="s">
        <v>2280</v>
      </c>
    </row>
    <row r="32592">
      <c r="A32592" s="441">
        <v>45951.358632013886</v>
      </c>
      <c r="B32592" s="294" t="s">
        <v>2281</v>
      </c>
    </row>
    <row r="32593">
      <c r="A32593" s="441">
        <v>45951.35890648148</v>
      </c>
      <c r="B32593" s="294" t="s">
        <v>10102</v>
      </c>
    </row>
    <row r="32594">
      <c r="A32594" s="441">
        <v>45951.3589097338</v>
      </c>
      <c r="B32594" s="294" t="s">
        <v>2285</v>
      </c>
    </row>
    <row r="32595">
      <c r="A32595" s="441">
        <v>45951.35891497685</v>
      </c>
      <c r="B32595" s="294" t="s">
        <v>14008</v>
      </c>
    </row>
    <row r="32596">
      <c r="A32596" s="441">
        <v>45951.35892454861</v>
      </c>
      <c r="B32596" s="294" t="s">
        <v>14009</v>
      </c>
    </row>
    <row r="32597">
      <c r="A32597" s="441">
        <v>45951.359988564815</v>
      </c>
      <c r="B32597" s="294" t="s">
        <v>14010</v>
      </c>
    </row>
    <row r="32598">
      <c r="A32598" s="441">
        <v>45951.3600047338</v>
      </c>
      <c r="B32598" s="294" t="s">
        <v>2622</v>
      </c>
    </row>
    <row r="32599">
      <c r="A32599" s="441">
        <v>45951.36000939815</v>
      </c>
      <c r="B32599" s="294" t="s">
        <v>2398</v>
      </c>
    </row>
    <row r="32600">
      <c r="A32600" s="441">
        <v>45951.36001628472</v>
      </c>
      <c r="B32600" s="294" t="s">
        <v>2399</v>
      </c>
    </row>
    <row r="32601">
      <c r="A32601" s="441">
        <v>45951.36002420139</v>
      </c>
      <c r="B32601" s="294" t="s">
        <v>2622</v>
      </c>
    </row>
    <row r="32602">
      <c r="A32602" s="441">
        <v>45951.360029421296</v>
      </c>
      <c r="B32602" s="294" t="s">
        <v>10102</v>
      </c>
    </row>
    <row r="32603">
      <c r="A32603" s="441">
        <v>45951.36004262732</v>
      </c>
      <c r="B32603" s="294" t="s">
        <v>14011</v>
      </c>
    </row>
    <row r="32604">
      <c r="A32604" s="441">
        <v>45951.36074993055</v>
      </c>
      <c r="B32604" s="294" t="s">
        <v>14012</v>
      </c>
    </row>
    <row r="32605">
      <c r="A32605" s="441">
        <v>45951.36075375</v>
      </c>
      <c r="B32605" s="294" t="s">
        <v>2274</v>
      </c>
    </row>
    <row r="32606">
      <c r="A32606" s="441">
        <v>45951.360762337965</v>
      </c>
      <c r="B32606" s="294" t="s">
        <v>2622</v>
      </c>
    </row>
    <row r="32607">
      <c r="A32607" s="441">
        <v>45951.36076659722</v>
      </c>
      <c r="B32607" s="294" t="s">
        <v>2641</v>
      </c>
    </row>
    <row r="32608">
      <c r="A32608" s="441">
        <v>45951.36077013889</v>
      </c>
      <c r="B32608" s="294" t="s">
        <v>13935</v>
      </c>
    </row>
    <row r="32609">
      <c r="A32609" s="441">
        <v>45951.36077423611</v>
      </c>
      <c r="B32609" s="294" t="s">
        <v>13936</v>
      </c>
    </row>
    <row r="32610">
      <c r="A32610" s="441">
        <v>45951.361231435185</v>
      </c>
      <c r="B32610" s="294" t="s">
        <v>2278</v>
      </c>
    </row>
    <row r="32611">
      <c r="A32611" s="441">
        <v>45951.36126295139</v>
      </c>
      <c r="B32611" s="294" t="s">
        <v>14013</v>
      </c>
    </row>
    <row r="32612">
      <c r="A32612" s="441">
        <v>45951.36134121528</v>
      </c>
      <c r="B32612" s="294" t="s">
        <v>2280</v>
      </c>
    </row>
    <row r="32613">
      <c r="A32613" s="441">
        <v>45951.3613505324</v>
      </c>
      <c r="B32613" s="294" t="s">
        <v>2281</v>
      </c>
    </row>
    <row r="32614">
      <c r="A32614" s="441">
        <v>45951.36166732639</v>
      </c>
      <c r="B32614" s="294" t="s">
        <v>10102</v>
      </c>
    </row>
    <row r="32615">
      <c r="A32615" s="441">
        <v>45951.361671493054</v>
      </c>
      <c r="B32615" s="294" t="s">
        <v>2285</v>
      </c>
    </row>
    <row r="32616">
      <c r="A32616" s="441">
        <v>45951.361677002315</v>
      </c>
      <c r="B32616" s="294" t="s">
        <v>14014</v>
      </c>
    </row>
    <row r="32617">
      <c r="A32617" s="441">
        <v>45951.36168998842</v>
      </c>
      <c r="B32617" s="294" t="s">
        <v>14015</v>
      </c>
    </row>
    <row r="32618">
      <c r="A32618" s="441">
        <v>45951.37507355324</v>
      </c>
      <c r="B32618" s="294" t="s">
        <v>2290</v>
      </c>
    </row>
    <row r="32619">
      <c r="A32619" s="441">
        <v>45951.37591484954</v>
      </c>
      <c r="B32619" s="294" t="s">
        <v>2658</v>
      </c>
    </row>
    <row r="32620">
      <c r="A32620" s="441">
        <v>45951.37601273148</v>
      </c>
      <c r="B32620" s="294" t="s">
        <v>2659</v>
      </c>
    </row>
    <row r="32621">
      <c r="A32621" s="441">
        <v>45951.3761309375</v>
      </c>
      <c r="B32621" s="294" t="s">
        <v>14016</v>
      </c>
    </row>
    <row r="32622">
      <c r="A32622" s="441">
        <v>45951.376156377315</v>
      </c>
      <c r="B32622" s="294" t="s">
        <v>14017</v>
      </c>
    </row>
    <row r="32623">
      <c r="A32623" s="441">
        <v>45951.37616996528</v>
      </c>
      <c r="B32623" s="294" t="s">
        <v>10102</v>
      </c>
    </row>
    <row r="32624">
      <c r="A32624" s="441">
        <v>45951.3761758912</v>
      </c>
      <c r="B32624" s="294" t="s">
        <v>10102</v>
      </c>
    </row>
    <row r="32625">
      <c r="A32625" s="441">
        <v>45951.38082578704</v>
      </c>
      <c r="B32625" s="294" t="s">
        <v>14018</v>
      </c>
    </row>
    <row r="32626">
      <c r="A32626" s="441">
        <v>45951.38084136574</v>
      </c>
      <c r="B32626" s="294" t="s">
        <v>2260</v>
      </c>
    </row>
    <row r="32627">
      <c r="A32627" s="441">
        <v>45951.38084813657</v>
      </c>
      <c r="B32627" s="294" t="s">
        <v>3127</v>
      </c>
    </row>
    <row r="32628">
      <c r="A32628" s="441">
        <v>45951.38085087963</v>
      </c>
      <c r="B32628" s="294" t="s">
        <v>2264</v>
      </c>
    </row>
    <row r="32629">
      <c r="A32629" s="441">
        <v>45951.47662028935</v>
      </c>
      <c r="B32629" s="294" t="s">
        <v>14019</v>
      </c>
    </row>
    <row r="32630">
      <c r="A32630" s="441">
        <v>45951.4766237963</v>
      </c>
      <c r="B32630" s="294" t="s">
        <v>2260</v>
      </c>
    </row>
    <row r="32631">
      <c r="A32631" s="441">
        <v>45951.47662689815</v>
      </c>
      <c r="B32631" s="294" t="s">
        <v>2550</v>
      </c>
    </row>
    <row r="32632">
      <c r="A32632" s="441">
        <v>45951.47663109953</v>
      </c>
      <c r="B32632" s="294" t="s">
        <v>2264</v>
      </c>
    </row>
    <row r="32633">
      <c r="A32633" s="441">
        <v>45951.47683572916</v>
      </c>
      <c r="B32633" s="294" t="s">
        <v>14020</v>
      </c>
    </row>
    <row r="32634">
      <c r="A32634" s="441">
        <v>45951.47683947917</v>
      </c>
      <c r="B32634" s="294" t="s">
        <v>2260</v>
      </c>
    </row>
    <row r="32635">
      <c r="A32635" s="441">
        <v>45951.476843125</v>
      </c>
      <c r="B32635" s="294" t="s">
        <v>2550</v>
      </c>
    </row>
    <row r="32636">
      <c r="A32636" s="441">
        <v>45951.4768469213</v>
      </c>
      <c r="B32636" s="294" t="s">
        <v>2264</v>
      </c>
    </row>
    <row r="32637">
      <c r="A32637" s="441">
        <v>45951.48418571759</v>
      </c>
      <c r="B32637" s="294" t="s">
        <v>14021</v>
      </c>
    </row>
    <row r="32638">
      <c r="A32638" s="441">
        <v>45951.48424178241</v>
      </c>
      <c r="B32638" s="294" t="s">
        <v>2260</v>
      </c>
    </row>
    <row r="32639">
      <c r="A32639" s="441">
        <v>45951.484250208334</v>
      </c>
      <c r="B32639" s="294" t="s">
        <v>2266</v>
      </c>
    </row>
    <row r="32640">
      <c r="A32640" s="441">
        <v>45951.484275891205</v>
      </c>
      <c r="B32640" s="294" t="s">
        <v>2267</v>
      </c>
    </row>
    <row r="32641">
      <c r="A32641" s="441">
        <v>45951.484278449076</v>
      </c>
      <c r="B32641" s="294" t="s">
        <v>2264</v>
      </c>
    </row>
    <row r="32642">
      <c r="A32642" s="441">
        <v>45951.48506045139</v>
      </c>
      <c r="B32642" s="294" t="s">
        <v>14022</v>
      </c>
    </row>
    <row r="32643">
      <c r="A32643" s="441">
        <v>45951.48506452546</v>
      </c>
      <c r="B32643" s="294" t="s">
        <v>2260</v>
      </c>
    </row>
    <row r="32644">
      <c r="A32644" s="441">
        <v>45951.485067002315</v>
      </c>
      <c r="B32644" s="294" t="s">
        <v>2266</v>
      </c>
    </row>
    <row r="32645">
      <c r="A32645" s="441">
        <v>45951.485070208335</v>
      </c>
      <c r="B32645" s="294" t="s">
        <v>2267</v>
      </c>
    </row>
    <row r="32646">
      <c r="A32646" s="441">
        <v>45951.48507282407</v>
      </c>
      <c r="B32646" s="294" t="s">
        <v>2264</v>
      </c>
    </row>
    <row r="32647">
      <c r="A32647" s="441">
        <v>45951.486802060186</v>
      </c>
      <c r="B32647" s="294" t="s">
        <v>14023</v>
      </c>
    </row>
    <row r="32648">
      <c r="A32648" s="441">
        <v>45951.486805740744</v>
      </c>
      <c r="B32648" s="294" t="s">
        <v>2260</v>
      </c>
    </row>
    <row r="32649">
      <c r="A32649" s="441">
        <v>45951.48680975694</v>
      </c>
      <c r="B32649" s="294" t="s">
        <v>4206</v>
      </c>
    </row>
    <row r="32650">
      <c r="A32650" s="441">
        <v>45951.486815625</v>
      </c>
      <c r="B32650" s="294" t="s">
        <v>2267</v>
      </c>
    </row>
    <row r="32651">
      <c r="A32651" s="441">
        <v>45951.48681934028</v>
      </c>
      <c r="B32651" s="294" t="s">
        <v>2264</v>
      </c>
    </row>
    <row r="32652">
      <c r="A32652" s="441">
        <v>45951.48797479167</v>
      </c>
      <c r="B32652" s="294" t="s">
        <v>14024</v>
      </c>
    </row>
    <row r="32653">
      <c r="A32653" s="441">
        <v>45951.4879778125</v>
      </c>
      <c r="B32653" s="294" t="s">
        <v>2260</v>
      </c>
    </row>
    <row r="32654">
      <c r="A32654" s="441">
        <v>45951.48798070602</v>
      </c>
      <c r="B32654" s="294" t="s">
        <v>4206</v>
      </c>
    </row>
    <row r="32655">
      <c r="A32655" s="441">
        <v>45951.48798450231</v>
      </c>
      <c r="B32655" s="294" t="s">
        <v>2267</v>
      </c>
    </row>
    <row r="32656">
      <c r="A32656" s="441">
        <v>45951.48798740741</v>
      </c>
      <c r="B32656" s="294" t="s">
        <v>2264</v>
      </c>
    </row>
    <row r="32657">
      <c r="A32657" s="441">
        <v>45951.48835315972</v>
      </c>
      <c r="B32657" s="294" t="s">
        <v>14025</v>
      </c>
    </row>
    <row r="32658">
      <c r="A32658" s="441">
        <v>45951.48840162037</v>
      </c>
      <c r="B32658" s="294" t="s">
        <v>2260</v>
      </c>
    </row>
    <row r="32659">
      <c r="A32659" s="441">
        <v>45951.48840466436</v>
      </c>
      <c r="B32659" s="294" t="s">
        <v>2266</v>
      </c>
    </row>
    <row r="32660">
      <c r="A32660" s="441">
        <v>45951.48840822917</v>
      </c>
      <c r="B32660" s="294" t="s">
        <v>2267</v>
      </c>
    </row>
    <row r="32661">
      <c r="A32661" s="441">
        <v>45951.488410844904</v>
      </c>
      <c r="B32661" s="294" t="s">
        <v>2264</v>
      </c>
    </row>
    <row r="32662">
      <c r="A32662" s="441">
        <v>45951.60397837963</v>
      </c>
      <c r="B32662" s="294" t="s">
        <v>14026</v>
      </c>
    </row>
    <row r="32663">
      <c r="A32663" s="441">
        <v>45951.603983506946</v>
      </c>
      <c r="B32663" s="294" t="s">
        <v>2260</v>
      </c>
    </row>
    <row r="32664">
      <c r="A32664" s="441">
        <v>45951.60398645833</v>
      </c>
      <c r="B32664" s="294" t="s">
        <v>6121</v>
      </c>
    </row>
    <row r="32665">
      <c r="A32665" s="441">
        <v>45951.60399025463</v>
      </c>
      <c r="B32665" s="294" t="s">
        <v>2264</v>
      </c>
    </row>
    <row r="32666">
      <c r="A32666" s="441">
        <v>45951.60882461806</v>
      </c>
      <c r="B32666" s="294" t="s">
        <v>14027</v>
      </c>
    </row>
    <row r="32667">
      <c r="A32667" s="441">
        <v>45951.608828842596</v>
      </c>
      <c r="B32667" s="294" t="s">
        <v>2260</v>
      </c>
    </row>
    <row r="32668">
      <c r="A32668" s="441">
        <v>45951.608832777776</v>
      </c>
      <c r="B32668" s="294" t="s">
        <v>2550</v>
      </c>
    </row>
    <row r="32669">
      <c r="A32669" s="441">
        <v>45951.60883702546</v>
      </c>
      <c r="B32669" s="294" t="s">
        <v>2264</v>
      </c>
    </row>
    <row r="32670">
      <c r="A32670" s="441">
        <v>45951.60887732639</v>
      </c>
      <c r="B32670" s="294" t="s">
        <v>14028</v>
      </c>
    </row>
    <row r="32671">
      <c r="A32671" s="441">
        <v>45951.60888056713</v>
      </c>
      <c r="B32671" s="294" t="s">
        <v>2260</v>
      </c>
    </row>
    <row r="32672">
      <c r="A32672" s="441">
        <v>45951.60888355324</v>
      </c>
      <c r="B32672" s="294" t="s">
        <v>2550</v>
      </c>
    </row>
    <row r="32673">
      <c r="A32673" s="441">
        <v>45951.60888759259</v>
      </c>
      <c r="B32673" s="294" t="s">
        <v>2264</v>
      </c>
    </row>
    <row r="32674">
      <c r="A32674" s="441">
        <v>45951.758392812495</v>
      </c>
      <c r="B32674" s="294" t="s">
        <v>10116</v>
      </c>
    </row>
    <row r="32675">
      <c r="A32675" s="441">
        <v>45951.75840506944</v>
      </c>
      <c r="B32675" s="294" t="s">
        <v>10102</v>
      </c>
    </row>
    <row r="32676">
      <c r="A32676" s="441">
        <v>45951.758409131944</v>
      </c>
      <c r="B32676" s="294" t="s">
        <v>10117</v>
      </c>
    </row>
    <row r="32677">
      <c r="A32677" s="441">
        <v>45951.959326261574</v>
      </c>
      <c r="B32677" s="294" t="s">
        <v>14029</v>
      </c>
    </row>
    <row r="32678">
      <c r="A32678" s="441">
        <v>45951.959331782404</v>
      </c>
      <c r="B32678" s="294" t="s">
        <v>2260</v>
      </c>
    </row>
    <row r="32679">
      <c r="A32679" s="441">
        <v>45951.95933590278</v>
      </c>
      <c r="B32679" s="294" t="s">
        <v>2593</v>
      </c>
    </row>
    <row r="32680">
      <c r="A32680" s="441">
        <v>45951.95934003472</v>
      </c>
      <c r="B32680" s="294" t="s">
        <v>2264</v>
      </c>
    </row>
    <row r="32681">
      <c r="A32681" s="441">
        <v>45952.10251023148</v>
      </c>
      <c r="B32681" s="294" t="s">
        <v>14030</v>
      </c>
    </row>
    <row r="32682">
      <c r="A32682" s="441">
        <v>45952.102514375</v>
      </c>
      <c r="B32682" s="294" t="s">
        <v>2260</v>
      </c>
    </row>
    <row r="32683">
      <c r="A32683" s="441">
        <v>45952.10251849537</v>
      </c>
      <c r="B32683" s="294" t="s">
        <v>2927</v>
      </c>
    </row>
    <row r="32684">
      <c r="A32684" s="441">
        <v>45952.102521759254</v>
      </c>
      <c r="B32684" s="294" t="s">
        <v>2262</v>
      </c>
    </row>
    <row r="32685">
      <c r="A32685" s="441">
        <v>45952.1025512037</v>
      </c>
      <c r="B32685" s="294" t="s">
        <v>2928</v>
      </c>
    </row>
    <row r="32686">
      <c r="A32686" s="441">
        <v>45952.10256424769</v>
      </c>
      <c r="B32686" s="294" t="s">
        <v>2264</v>
      </c>
    </row>
    <row r="32687">
      <c r="A32687" s="441">
        <v>45952.1026027662</v>
      </c>
      <c r="B32687" s="294" t="s">
        <v>14031</v>
      </c>
    </row>
    <row r="32688">
      <c r="A32688" s="441">
        <v>45952.10260594907</v>
      </c>
      <c r="B32688" s="294" t="s">
        <v>2260</v>
      </c>
    </row>
    <row r="32689">
      <c r="A32689" s="441">
        <v>45952.10260915509</v>
      </c>
      <c r="B32689" s="294" t="s">
        <v>2927</v>
      </c>
    </row>
    <row r="32690">
      <c r="A32690" s="441">
        <v>45952.10261238426</v>
      </c>
      <c r="B32690" s="294" t="s">
        <v>2262</v>
      </c>
    </row>
    <row r="32691">
      <c r="A32691" s="441">
        <v>45952.10261914352</v>
      </c>
      <c r="B32691" s="294" t="s">
        <v>2928</v>
      </c>
    </row>
    <row r="32692">
      <c r="A32692" s="441">
        <v>45952.102629710644</v>
      </c>
      <c r="B32692" s="294" t="s">
        <v>2264</v>
      </c>
    </row>
    <row r="32693">
      <c r="A32693" s="441">
        <v>45952.10279265046</v>
      </c>
      <c r="B32693" s="294" t="s">
        <v>14032</v>
      </c>
    </row>
    <row r="32694">
      <c r="A32694" s="441">
        <v>45952.10280872685</v>
      </c>
      <c r="B32694" s="294" t="s">
        <v>2275</v>
      </c>
    </row>
    <row r="32695">
      <c r="A32695" s="441">
        <v>45952.10281325231</v>
      </c>
      <c r="B32695" s="294" t="s">
        <v>2565</v>
      </c>
    </row>
    <row r="32696">
      <c r="A32696" s="441">
        <v>45952.10282185185</v>
      </c>
      <c r="B32696" s="294" t="s">
        <v>14033</v>
      </c>
    </row>
    <row r="32697">
      <c r="A32697" s="441">
        <v>45952.10282980324</v>
      </c>
      <c r="B32697" s="294" t="s">
        <v>2275</v>
      </c>
    </row>
    <row r="32698">
      <c r="A32698" s="441">
        <v>45952.10283653935</v>
      </c>
      <c r="B32698" s="294" t="s">
        <v>10102</v>
      </c>
    </row>
    <row r="32699">
      <c r="A32699" s="441">
        <v>45952.10285195602</v>
      </c>
      <c r="B32699" s="294" t="s">
        <v>14034</v>
      </c>
    </row>
    <row r="32700">
      <c r="A32700" s="441">
        <v>45952.104075763884</v>
      </c>
      <c r="B32700" s="294" t="s">
        <v>14035</v>
      </c>
    </row>
    <row r="32701">
      <c r="A32701" s="441">
        <v>45952.10408096065</v>
      </c>
      <c r="B32701" s="294" t="s">
        <v>2274</v>
      </c>
    </row>
    <row r="32702">
      <c r="A32702" s="441">
        <v>45952.1040925</v>
      </c>
      <c r="B32702" s="294" t="s">
        <v>2275</v>
      </c>
    </row>
    <row r="32703">
      <c r="A32703" s="441">
        <v>45952.10410087963</v>
      </c>
      <c r="B32703" s="294" t="s">
        <v>2276</v>
      </c>
    </row>
    <row r="32704">
      <c r="A32704" s="441">
        <v>45952.10410644676</v>
      </c>
      <c r="B32704" s="294" t="s">
        <v>14036</v>
      </c>
    </row>
    <row r="32705">
      <c r="A32705" s="441">
        <v>45952.1041187963</v>
      </c>
      <c r="B32705" s="294" t="s">
        <v>14037</v>
      </c>
    </row>
    <row r="32706">
      <c r="A32706" s="441">
        <v>45952.24044383102</v>
      </c>
      <c r="B32706" s="294" t="s">
        <v>14038</v>
      </c>
    </row>
    <row r="32707">
      <c r="A32707" s="441">
        <v>45952.240455983796</v>
      </c>
      <c r="B32707" s="294" t="s">
        <v>2625</v>
      </c>
    </row>
    <row r="32708">
      <c r="A32708" s="441">
        <v>45952.24047351852</v>
      </c>
      <c r="B32708" s="294" t="s">
        <v>2398</v>
      </c>
    </row>
    <row r="32709">
      <c r="A32709" s="441">
        <v>45952.24049378472</v>
      </c>
      <c r="B32709" s="294" t="s">
        <v>2399</v>
      </c>
    </row>
    <row r="32710">
      <c r="A32710" s="441">
        <v>45952.24050403935</v>
      </c>
      <c r="B32710" s="294" t="s">
        <v>2625</v>
      </c>
    </row>
    <row r="32711">
      <c r="A32711" s="441">
        <v>45952.24051520834</v>
      </c>
      <c r="B32711" s="294" t="s">
        <v>10102</v>
      </c>
    </row>
    <row r="32712">
      <c r="A32712" s="441">
        <v>45952.240532916665</v>
      </c>
      <c r="B32712" s="294" t="s">
        <v>14039</v>
      </c>
    </row>
    <row r="32713">
      <c r="A32713" s="441">
        <v>45952.24119267361</v>
      </c>
      <c r="B32713" s="294" t="s">
        <v>14040</v>
      </c>
    </row>
    <row r="32714">
      <c r="A32714" s="441">
        <v>45952.24120203704</v>
      </c>
      <c r="B32714" s="294" t="s">
        <v>2274</v>
      </c>
    </row>
    <row r="32715">
      <c r="A32715" s="441">
        <v>45952.24121903935</v>
      </c>
      <c r="B32715" s="294" t="s">
        <v>2625</v>
      </c>
    </row>
    <row r="32716">
      <c r="A32716" s="441">
        <v>45952.24122190972</v>
      </c>
      <c r="B32716" s="294" t="s">
        <v>2628</v>
      </c>
    </row>
    <row r="32717">
      <c r="A32717" s="441">
        <v>45952.241225590275</v>
      </c>
      <c r="B32717" s="294" t="s">
        <v>14036</v>
      </c>
    </row>
    <row r="32718">
      <c r="A32718" s="441">
        <v>45952.2412294213</v>
      </c>
      <c r="B32718" s="294" t="s">
        <v>14037</v>
      </c>
    </row>
    <row r="32719">
      <c r="A32719" s="441">
        <v>45952.24136255787</v>
      </c>
      <c r="B32719" s="294" t="s">
        <v>2333</v>
      </c>
    </row>
    <row r="32720">
      <c r="A32720" s="441">
        <v>45952.24139872685</v>
      </c>
      <c r="B32720" s="294" t="s">
        <v>14041</v>
      </c>
    </row>
    <row r="32721">
      <c r="A32721" s="441">
        <v>45952.24142539352</v>
      </c>
      <c r="B32721" s="294" t="s">
        <v>2280</v>
      </c>
    </row>
    <row r="32722">
      <c r="A32722" s="441">
        <v>45952.241434826385</v>
      </c>
      <c r="B32722" s="294" t="s">
        <v>2281</v>
      </c>
    </row>
    <row r="32723">
      <c r="A32723" s="441">
        <v>45952.24157194444</v>
      </c>
      <c r="B32723" s="294" t="s">
        <v>10102</v>
      </c>
    </row>
    <row r="32724">
      <c r="A32724" s="441">
        <v>45952.24157533565</v>
      </c>
      <c r="B32724" s="294" t="s">
        <v>2285</v>
      </c>
    </row>
    <row r="32725">
      <c r="A32725" s="441">
        <v>45952.24158081019</v>
      </c>
      <c r="B32725" s="294" t="s">
        <v>14042</v>
      </c>
    </row>
    <row r="32726">
      <c r="A32726" s="441">
        <v>45952.24159189815</v>
      </c>
      <c r="B32726" s="294" t="s">
        <v>14043</v>
      </c>
    </row>
    <row r="32727">
      <c r="A32727" s="441">
        <v>45952.257178831016</v>
      </c>
      <c r="B32727" s="294" t="s">
        <v>14044</v>
      </c>
    </row>
    <row r="32728">
      <c r="A32728" s="441">
        <v>45952.25723491899</v>
      </c>
      <c r="B32728" s="294" t="s">
        <v>14045</v>
      </c>
    </row>
    <row r="32729">
      <c r="A32729" s="441">
        <v>45952.25726399306</v>
      </c>
      <c r="B32729" s="294" t="s">
        <v>10102</v>
      </c>
    </row>
    <row r="32730">
      <c r="A32730" s="441">
        <v>45952.33566516204</v>
      </c>
      <c r="B32730" s="294" t="s">
        <v>14046</v>
      </c>
    </row>
    <row r="32731">
      <c r="A32731" s="441">
        <v>45952.33566931713</v>
      </c>
      <c r="B32731" s="294" t="s">
        <v>2260</v>
      </c>
    </row>
    <row r="32732">
      <c r="A32732" s="441">
        <v>45952.33567934028</v>
      </c>
      <c r="B32732" s="294" t="s">
        <v>2414</v>
      </c>
    </row>
    <row r="32733">
      <c r="A32733" s="441">
        <v>45952.33568743056</v>
      </c>
      <c r="B32733" s="294" t="s">
        <v>2264</v>
      </c>
    </row>
    <row r="32734">
      <c r="A32734" s="441">
        <v>45952.33599662037</v>
      </c>
      <c r="B32734" s="294" t="s">
        <v>14047</v>
      </c>
    </row>
    <row r="32735">
      <c r="A32735" s="441">
        <v>45952.33599953704</v>
      </c>
      <c r="B32735" s="294" t="s">
        <v>2260</v>
      </c>
    </row>
    <row r="32736">
      <c r="A32736" s="441">
        <v>45952.33600244213</v>
      </c>
      <c r="B32736" s="294" t="s">
        <v>2414</v>
      </c>
    </row>
    <row r="32737">
      <c r="A32737" s="441">
        <v>45952.33600497685</v>
      </c>
      <c r="B32737" s="294" t="s">
        <v>2264</v>
      </c>
    </row>
    <row r="32738">
      <c r="A32738" s="441">
        <v>45952.34030023148</v>
      </c>
      <c r="B32738" s="294" t="s">
        <v>14048</v>
      </c>
    </row>
    <row r="32739">
      <c r="A32739" s="441">
        <v>45952.340319849536</v>
      </c>
      <c r="B32739" s="294" t="s">
        <v>2603</v>
      </c>
    </row>
    <row r="32740">
      <c r="A32740" s="441">
        <v>45952.340323125</v>
      </c>
      <c r="B32740" s="294" t="s">
        <v>2398</v>
      </c>
    </row>
    <row r="32741">
      <c r="A32741" s="441">
        <v>45952.34033446759</v>
      </c>
      <c r="B32741" s="294" t="s">
        <v>2399</v>
      </c>
    </row>
    <row r="32742">
      <c r="A32742" s="441">
        <v>45952.340348032405</v>
      </c>
      <c r="B32742" s="294" t="s">
        <v>2603</v>
      </c>
    </row>
    <row r="32743">
      <c r="A32743" s="441">
        <v>45952.34035296296</v>
      </c>
      <c r="B32743" s="294" t="s">
        <v>10102</v>
      </c>
    </row>
    <row r="32744">
      <c r="A32744" s="441">
        <v>45952.34036233796</v>
      </c>
      <c r="B32744" s="294" t="s">
        <v>14049</v>
      </c>
    </row>
    <row r="32745">
      <c r="A32745" s="441">
        <v>45952.340805555556</v>
      </c>
      <c r="B32745" s="294" t="s">
        <v>14050</v>
      </c>
    </row>
    <row r="32746">
      <c r="A32746" s="441">
        <v>45952.340813414354</v>
      </c>
      <c r="B32746" s="294" t="s">
        <v>9711</v>
      </c>
    </row>
    <row r="32747">
      <c r="A32747" s="441">
        <v>45952.34081731482</v>
      </c>
      <c r="B32747" s="294" t="s">
        <v>2398</v>
      </c>
    </row>
    <row r="32748">
      <c r="A32748" s="441">
        <v>45952.34082790509</v>
      </c>
      <c r="B32748" s="294" t="s">
        <v>2399</v>
      </c>
    </row>
    <row r="32749">
      <c r="A32749" s="441">
        <v>45952.340840613426</v>
      </c>
      <c r="B32749" s="294" t="s">
        <v>9711</v>
      </c>
    </row>
    <row r="32750">
      <c r="A32750" s="441">
        <v>45952.340848391206</v>
      </c>
      <c r="B32750" s="294" t="s">
        <v>10102</v>
      </c>
    </row>
    <row r="32751">
      <c r="A32751" s="441">
        <v>45952.340872581015</v>
      </c>
      <c r="B32751" s="294" t="s">
        <v>14051</v>
      </c>
    </row>
    <row r="32752">
      <c r="A32752" s="441">
        <v>45952.341014108795</v>
      </c>
      <c r="B32752" s="294" t="s">
        <v>14052</v>
      </c>
    </row>
    <row r="32753">
      <c r="A32753" s="441">
        <v>45952.341018136576</v>
      </c>
      <c r="B32753" s="294" t="s">
        <v>2274</v>
      </c>
    </row>
    <row r="32754">
      <c r="A32754" s="441">
        <v>45952.341026469905</v>
      </c>
      <c r="B32754" s="294" t="s">
        <v>2603</v>
      </c>
    </row>
    <row r="32755">
      <c r="A32755" s="441">
        <v>45952.34102947917</v>
      </c>
      <c r="B32755" s="294" t="s">
        <v>2615</v>
      </c>
    </row>
    <row r="32756">
      <c r="A32756" s="441">
        <v>45952.34103303241</v>
      </c>
      <c r="B32756" s="294" t="s">
        <v>14036</v>
      </c>
    </row>
    <row r="32757">
      <c r="A32757" s="441">
        <v>45952.3410359375</v>
      </c>
      <c r="B32757" s="294" t="s">
        <v>14037</v>
      </c>
    </row>
    <row r="32758">
      <c r="A32758" s="441">
        <v>45952.34131145834</v>
      </c>
      <c r="B32758" s="294" t="s">
        <v>2374</v>
      </c>
    </row>
    <row r="32759">
      <c r="A32759" s="441">
        <v>45952.34132651621</v>
      </c>
      <c r="B32759" s="294" t="s">
        <v>14053</v>
      </c>
    </row>
    <row r="32760">
      <c r="A32760" s="441">
        <v>45952.34141715278</v>
      </c>
      <c r="B32760" s="294" t="s">
        <v>2280</v>
      </c>
    </row>
    <row r="32761">
      <c r="A32761" s="441">
        <v>45952.341432546295</v>
      </c>
      <c r="B32761" s="294" t="s">
        <v>2281</v>
      </c>
    </row>
    <row r="32762">
      <c r="A32762" s="441">
        <v>45952.34170634259</v>
      </c>
      <c r="B32762" s="294" t="s">
        <v>10102</v>
      </c>
    </row>
    <row r="32763">
      <c r="A32763" s="441">
        <v>45952.34174078704</v>
      </c>
      <c r="B32763" s="294" t="s">
        <v>2285</v>
      </c>
    </row>
    <row r="32764">
      <c r="A32764" s="441">
        <v>45952.34174606482</v>
      </c>
      <c r="B32764" s="294" t="s">
        <v>14054</v>
      </c>
    </row>
    <row r="32765">
      <c r="A32765" s="441">
        <v>45952.341755601854</v>
      </c>
      <c r="B32765" s="294" t="s">
        <v>14055</v>
      </c>
    </row>
    <row r="32766">
      <c r="A32766" s="441">
        <v>45952.342677106484</v>
      </c>
      <c r="B32766" s="294" t="s">
        <v>14056</v>
      </c>
    </row>
    <row r="32767">
      <c r="A32767" s="441">
        <v>45952.34268462963</v>
      </c>
      <c r="B32767" s="294" t="s">
        <v>2274</v>
      </c>
    </row>
    <row r="32768">
      <c r="A32768" s="441">
        <v>45952.34270365741</v>
      </c>
      <c r="B32768" s="294" t="s">
        <v>9711</v>
      </c>
    </row>
    <row r="32769">
      <c r="A32769" s="441">
        <v>45952.34272605324</v>
      </c>
      <c r="B32769" s="294" t="s">
        <v>9714</v>
      </c>
    </row>
    <row r="32770">
      <c r="A32770" s="441">
        <v>45952.342743483794</v>
      </c>
      <c r="B32770" s="294" t="s">
        <v>14036</v>
      </c>
    </row>
    <row r="32771">
      <c r="A32771" s="441">
        <v>45952.34274875</v>
      </c>
      <c r="B32771" s="294" t="s">
        <v>14037</v>
      </c>
    </row>
    <row r="32772">
      <c r="A32772" s="441">
        <v>45952.34535068287</v>
      </c>
      <c r="B32772" s="294" t="s">
        <v>2374</v>
      </c>
    </row>
    <row r="32773">
      <c r="A32773" s="441">
        <v>45952.34538950231</v>
      </c>
      <c r="B32773" s="294" t="s">
        <v>14057</v>
      </c>
    </row>
    <row r="32774">
      <c r="A32774" s="441">
        <v>45952.345757337964</v>
      </c>
      <c r="B32774" s="294" t="s">
        <v>2280</v>
      </c>
    </row>
    <row r="32775">
      <c r="A32775" s="441">
        <v>45952.34577760416</v>
      </c>
      <c r="B32775" s="294" t="s">
        <v>2281</v>
      </c>
    </row>
    <row r="32776">
      <c r="A32776" s="441">
        <v>45952.36866148148</v>
      </c>
      <c r="B32776" s="294" t="s">
        <v>14058</v>
      </c>
    </row>
    <row r="32777">
      <c r="A32777" s="441">
        <v>45952.368672349534</v>
      </c>
      <c r="B32777" s="294" t="s">
        <v>2625</v>
      </c>
    </row>
    <row r="32778">
      <c r="A32778" s="441">
        <v>45952.36869120371</v>
      </c>
      <c r="B32778" s="294" t="s">
        <v>2398</v>
      </c>
    </row>
    <row r="32779">
      <c r="A32779" s="441">
        <v>45952.36869877315</v>
      </c>
      <c r="B32779" s="294" t="s">
        <v>2399</v>
      </c>
    </row>
    <row r="32780">
      <c r="A32780" s="441">
        <v>45952.368710625</v>
      </c>
      <c r="B32780" s="294" t="s">
        <v>2625</v>
      </c>
    </row>
    <row r="32781">
      <c r="A32781" s="441">
        <v>45952.3687194213</v>
      </c>
      <c r="B32781" s="294" t="s">
        <v>10102</v>
      </c>
    </row>
    <row r="32782">
      <c r="A32782" s="441">
        <v>45952.36875317129</v>
      </c>
      <c r="B32782" s="294" t="s">
        <v>14059</v>
      </c>
    </row>
    <row r="32783">
      <c r="A32783" s="441">
        <v>45952.36894005787</v>
      </c>
      <c r="B32783" s="294" t="s">
        <v>14060</v>
      </c>
    </row>
    <row r="32784">
      <c r="A32784" s="441">
        <v>45952.36894403935</v>
      </c>
      <c r="B32784" s="294" t="s">
        <v>2274</v>
      </c>
    </row>
    <row r="32785">
      <c r="A32785" s="441">
        <v>45952.368952766206</v>
      </c>
      <c r="B32785" s="294" t="s">
        <v>2625</v>
      </c>
    </row>
    <row r="32786">
      <c r="A32786" s="441">
        <v>45952.36895684028</v>
      </c>
      <c r="B32786" s="294" t="s">
        <v>2628</v>
      </c>
    </row>
    <row r="32787">
      <c r="A32787" s="441">
        <v>45952.36896068287</v>
      </c>
      <c r="B32787" s="294" t="s">
        <v>14036</v>
      </c>
    </row>
    <row r="32788">
      <c r="A32788" s="441">
        <v>45952.36896457176</v>
      </c>
      <c r="B32788" s="294" t="s">
        <v>14037</v>
      </c>
    </row>
    <row r="32789">
      <c r="A32789" s="441">
        <v>45952.369147164354</v>
      </c>
      <c r="B32789" s="294" t="s">
        <v>14061</v>
      </c>
    </row>
    <row r="32790">
      <c r="A32790" s="441">
        <v>45952.369159027774</v>
      </c>
      <c r="B32790" s="294" t="s">
        <v>14062</v>
      </c>
    </row>
    <row r="32791">
      <c r="A32791" s="441">
        <v>45952.36916722222</v>
      </c>
      <c r="B32791" s="294" t="s">
        <v>14063</v>
      </c>
    </row>
    <row r="32792">
      <c r="A32792" s="441">
        <v>45952.369174363426</v>
      </c>
      <c r="B32792" s="294" t="s">
        <v>14064</v>
      </c>
    </row>
    <row r="32793">
      <c r="A32793" s="441">
        <v>45952.369181180555</v>
      </c>
      <c r="B32793" s="294" t="s">
        <v>14065</v>
      </c>
    </row>
    <row r="32794">
      <c r="A32794" s="441">
        <v>45952.36919025463</v>
      </c>
      <c r="B32794" s="294" t="s">
        <v>2374</v>
      </c>
    </row>
    <row r="32795">
      <c r="A32795" s="441">
        <v>45952.36921121528</v>
      </c>
      <c r="B32795" s="294" t="s">
        <v>14041</v>
      </c>
    </row>
    <row r="32796">
      <c r="A32796" s="441">
        <v>45952.36925318287</v>
      </c>
      <c r="B32796" s="294" t="s">
        <v>14066</v>
      </c>
    </row>
    <row r="32797">
      <c r="A32797" s="441">
        <v>45952.369258101855</v>
      </c>
      <c r="B32797" s="294" t="s">
        <v>2355</v>
      </c>
    </row>
    <row r="32798">
      <c r="A32798" s="441">
        <v>45952.36926328704</v>
      </c>
      <c r="B32798" s="294" t="s">
        <v>14067</v>
      </c>
    </row>
    <row r="32799">
      <c r="A32799" s="441">
        <v>45952.36943416667</v>
      </c>
      <c r="B32799" s="294" t="s">
        <v>10102</v>
      </c>
    </row>
    <row r="32800">
      <c r="A32800" s="441">
        <v>45952.369438379625</v>
      </c>
      <c r="B32800" s="294" t="s">
        <v>2285</v>
      </c>
    </row>
    <row r="32801">
      <c r="A32801" s="441">
        <v>45952.36944778935</v>
      </c>
      <c r="B32801" s="294" t="s">
        <v>14068</v>
      </c>
    </row>
    <row r="32802">
      <c r="A32802" s="441">
        <v>45952.36946032407</v>
      </c>
      <c r="B32802" s="294" t="s">
        <v>14069</v>
      </c>
    </row>
    <row r="32803">
      <c r="A32803" s="441">
        <v>45952.37506636574</v>
      </c>
      <c r="B32803" s="294" t="s">
        <v>2290</v>
      </c>
    </row>
    <row r="32804">
      <c r="A32804" s="441">
        <v>45952.37556541667</v>
      </c>
      <c r="B32804" s="294" t="s">
        <v>14070</v>
      </c>
    </row>
    <row r="32805">
      <c r="A32805" s="441">
        <v>45952.37558877315</v>
      </c>
      <c r="B32805" s="294" t="s">
        <v>14071</v>
      </c>
    </row>
    <row r="32806">
      <c r="A32806" s="441">
        <v>45952.37560494213</v>
      </c>
      <c r="B32806" s="294" t="s">
        <v>10102</v>
      </c>
    </row>
    <row r="32807">
      <c r="A32807" s="441">
        <v>45952.37562576389</v>
      </c>
      <c r="B32807" s="294" t="s">
        <v>10102</v>
      </c>
    </row>
    <row r="32808">
      <c r="A32808" s="441">
        <v>45952.38029365741</v>
      </c>
      <c r="B32808" s="294" t="s">
        <v>14072</v>
      </c>
    </row>
    <row r="32809">
      <c r="A32809" s="441">
        <v>45952.38030232639</v>
      </c>
      <c r="B32809" s="294" t="s">
        <v>2275</v>
      </c>
    </row>
    <row r="32810">
      <c r="A32810" s="441">
        <v>45952.38030628472</v>
      </c>
      <c r="B32810" s="294" t="s">
        <v>2398</v>
      </c>
    </row>
    <row r="32811">
      <c r="A32811" s="441">
        <v>45952.380349687504</v>
      </c>
      <c r="B32811" s="294" t="s">
        <v>2399</v>
      </c>
    </row>
    <row r="32812">
      <c r="A32812" s="441">
        <v>45952.38037680555</v>
      </c>
      <c r="B32812" s="294" t="s">
        <v>2275</v>
      </c>
    </row>
    <row r="32813">
      <c r="A32813" s="441">
        <v>45952.380382627314</v>
      </c>
      <c r="B32813" s="294" t="s">
        <v>10102</v>
      </c>
    </row>
    <row r="32814">
      <c r="A32814" s="441">
        <v>45952.380399375004</v>
      </c>
      <c r="B32814" s="294" t="s">
        <v>14073</v>
      </c>
    </row>
    <row r="32815">
      <c r="A32815" s="441">
        <v>45952.38154844908</v>
      </c>
      <c r="B32815" s="294" t="s">
        <v>14074</v>
      </c>
    </row>
    <row r="32816">
      <c r="A32816" s="441">
        <v>45952.38155204861</v>
      </c>
      <c r="B32816" s="294" t="s">
        <v>2274</v>
      </c>
    </row>
    <row r="32817">
      <c r="A32817" s="441">
        <v>45952.38156108797</v>
      </c>
      <c r="B32817" s="294" t="s">
        <v>2275</v>
      </c>
    </row>
    <row r="32818">
      <c r="A32818" s="441">
        <v>45952.381564930554</v>
      </c>
      <c r="B32818" s="294" t="s">
        <v>2276</v>
      </c>
    </row>
    <row r="32819">
      <c r="A32819" s="441">
        <v>45952.38157138889</v>
      </c>
      <c r="B32819" s="294" t="s">
        <v>14036</v>
      </c>
    </row>
    <row r="32820">
      <c r="A32820" s="441">
        <v>45952.38157498842</v>
      </c>
      <c r="B32820" s="294" t="s">
        <v>14037</v>
      </c>
    </row>
    <row r="32821">
      <c r="A32821" s="441">
        <v>45952.381717881944</v>
      </c>
      <c r="B32821" s="294" t="s">
        <v>2278</v>
      </c>
    </row>
    <row r="32822">
      <c r="A32822" s="441">
        <v>45952.38173418981</v>
      </c>
      <c r="B32822" s="294" t="s">
        <v>14075</v>
      </c>
    </row>
    <row r="32823">
      <c r="A32823" s="441">
        <v>45952.38176657408</v>
      </c>
      <c r="B32823" s="294" t="s">
        <v>2280</v>
      </c>
    </row>
    <row r="32824">
      <c r="A32824" s="441">
        <v>45952.38177721065</v>
      </c>
      <c r="B32824" s="294" t="s">
        <v>2281</v>
      </c>
    </row>
    <row r="32825">
      <c r="A32825" s="441">
        <v>45952.38192424769</v>
      </c>
      <c r="B32825" s="294" t="s">
        <v>7142</v>
      </c>
    </row>
    <row r="32826">
      <c r="A32826" s="441">
        <v>45952.38193033564</v>
      </c>
      <c r="B32826" s="294" t="s">
        <v>14076</v>
      </c>
    </row>
    <row r="32827">
      <c r="A32827" s="441">
        <v>45952.38209804398</v>
      </c>
      <c r="B32827" s="294" t="s">
        <v>14077</v>
      </c>
    </row>
    <row r="32828">
      <c r="A32828" s="441">
        <v>45952.382217280094</v>
      </c>
      <c r="B32828" s="294" t="s">
        <v>14078</v>
      </c>
    </row>
    <row r="32829">
      <c r="A32829" s="441">
        <v>45952.38222373843</v>
      </c>
      <c r="B32829" s="294" t="s">
        <v>10208</v>
      </c>
    </row>
    <row r="32830">
      <c r="A32830" s="441">
        <v>45952.3822302662</v>
      </c>
      <c r="B32830" s="294" t="s">
        <v>10102</v>
      </c>
    </row>
    <row r="32831">
      <c r="A32831" s="441">
        <v>45952.38223394676</v>
      </c>
      <c r="B32831" s="294" t="s">
        <v>2285</v>
      </c>
    </row>
    <row r="32832">
      <c r="A32832" s="441">
        <v>45952.38223913194</v>
      </c>
      <c r="B32832" s="294" t="s">
        <v>14079</v>
      </c>
    </row>
    <row r="32833">
      <c r="A32833" s="441">
        <v>45952.38224878472</v>
      </c>
      <c r="B32833" s="294" t="s">
        <v>14080</v>
      </c>
    </row>
    <row r="32834">
      <c r="A32834" s="441">
        <v>45952.455138703706</v>
      </c>
      <c r="B32834" s="294" t="s">
        <v>14081</v>
      </c>
    </row>
    <row r="32835">
      <c r="A32835" s="441">
        <v>45952.45514431713</v>
      </c>
      <c r="B32835" s="294" t="s">
        <v>2260</v>
      </c>
    </row>
    <row r="32836">
      <c r="A32836" s="441">
        <v>45952.45515826389</v>
      </c>
      <c r="B32836" s="294" t="s">
        <v>2266</v>
      </c>
    </row>
    <row r="32837">
      <c r="A32837" s="441">
        <v>45952.455168043976</v>
      </c>
      <c r="B32837" s="294" t="s">
        <v>2267</v>
      </c>
    </row>
    <row r="32838">
      <c r="A32838" s="441">
        <v>45952.45517122685</v>
      </c>
      <c r="B32838" s="294" t="s">
        <v>2264</v>
      </c>
    </row>
    <row r="32839">
      <c r="A32839" s="441">
        <v>45952.45724021991</v>
      </c>
      <c r="B32839" s="294" t="s">
        <v>14082</v>
      </c>
    </row>
    <row r="32840">
      <c r="A32840" s="441">
        <v>45952.45724393519</v>
      </c>
      <c r="B32840" s="294" t="s">
        <v>2260</v>
      </c>
    </row>
    <row r="32841">
      <c r="A32841" s="441">
        <v>45952.45724815972</v>
      </c>
      <c r="B32841" s="294" t="s">
        <v>2266</v>
      </c>
    </row>
    <row r="32842">
      <c r="A32842" s="441">
        <v>45952.457266956015</v>
      </c>
      <c r="B32842" s="294" t="s">
        <v>2267</v>
      </c>
    </row>
    <row r="32843">
      <c r="A32843" s="441">
        <v>45952.45727013889</v>
      </c>
      <c r="B32843" s="294" t="s">
        <v>2264</v>
      </c>
    </row>
    <row r="32844">
      <c r="A32844" s="441">
        <v>45952.458627685184</v>
      </c>
      <c r="B32844" s="294" t="s">
        <v>14083</v>
      </c>
    </row>
    <row r="32845">
      <c r="A32845" s="441">
        <v>45952.45863111111</v>
      </c>
      <c r="B32845" s="294" t="s">
        <v>2260</v>
      </c>
    </row>
    <row r="32846">
      <c r="A32846" s="441">
        <v>45952.45863486111</v>
      </c>
      <c r="B32846" s="294" t="s">
        <v>2301</v>
      </c>
    </row>
    <row r="32847">
      <c r="A32847" s="441">
        <v>45952.45864033565</v>
      </c>
      <c r="B32847" s="294" t="s">
        <v>2267</v>
      </c>
    </row>
    <row r="32848">
      <c r="A32848" s="441">
        <v>45952.458643391205</v>
      </c>
      <c r="B32848" s="294" t="s">
        <v>2264</v>
      </c>
    </row>
    <row r="32849">
      <c r="A32849" s="441">
        <v>45952.462240277775</v>
      </c>
      <c r="B32849" s="294" t="s">
        <v>14084</v>
      </c>
    </row>
    <row r="32850">
      <c r="A32850" s="441">
        <v>45952.46224741898</v>
      </c>
      <c r="B32850" s="294" t="s">
        <v>2260</v>
      </c>
    </row>
    <row r="32851">
      <c r="A32851" s="441">
        <v>45952.4622517824</v>
      </c>
      <c r="B32851" s="294" t="s">
        <v>2301</v>
      </c>
    </row>
    <row r="32852">
      <c r="A32852" s="441">
        <v>45952.462258506945</v>
      </c>
      <c r="B32852" s="294" t="s">
        <v>2267</v>
      </c>
    </row>
    <row r="32853">
      <c r="A32853" s="441">
        <v>45952.46227101852</v>
      </c>
      <c r="B32853" s="294" t="s">
        <v>2264</v>
      </c>
    </row>
    <row r="32854">
      <c r="A32854" s="441">
        <v>45952.57698759259</v>
      </c>
      <c r="B32854" s="294" t="s">
        <v>14085</v>
      </c>
    </row>
    <row r="32855">
      <c r="A32855" s="441">
        <v>45952.576994918985</v>
      </c>
      <c r="B32855" s="294" t="s">
        <v>2260</v>
      </c>
    </row>
    <row r="32856">
      <c r="A32856" s="441">
        <v>45952.576997118056</v>
      </c>
      <c r="B32856" s="294" t="s">
        <v>4206</v>
      </c>
    </row>
    <row r="32857">
      <c r="A32857" s="441">
        <v>45952.57700909722</v>
      </c>
      <c r="B32857" s="294" t="s">
        <v>2267</v>
      </c>
    </row>
    <row r="32858">
      <c r="A32858" s="441">
        <v>45952.577011064815</v>
      </c>
      <c r="B32858" s="294" t="s">
        <v>2264</v>
      </c>
    </row>
    <row r="32859">
      <c r="A32859" s="441">
        <v>45952.59497255787</v>
      </c>
      <c r="B32859" s="294" t="s">
        <v>14086</v>
      </c>
    </row>
    <row r="32860">
      <c r="A32860" s="441">
        <v>45952.594976319444</v>
      </c>
      <c r="B32860" s="294" t="s">
        <v>2260</v>
      </c>
    </row>
    <row r="32861">
      <c r="A32861" s="441">
        <v>45952.59497976852</v>
      </c>
      <c r="B32861" s="294" t="s">
        <v>2512</v>
      </c>
    </row>
    <row r="32862">
      <c r="A32862" s="441">
        <v>45952.59498412037</v>
      </c>
      <c r="B32862" s="294" t="s">
        <v>2264</v>
      </c>
    </row>
    <row r="32863">
      <c r="A32863" s="441">
        <v>45952.65295320602</v>
      </c>
      <c r="B32863" s="294" t="s">
        <v>14087</v>
      </c>
    </row>
    <row r="32864">
      <c r="A32864" s="441">
        <v>45952.65295752315</v>
      </c>
      <c r="B32864" s="294" t="s">
        <v>2260</v>
      </c>
    </row>
    <row r="32865">
      <c r="A32865" s="441">
        <v>45952.65296162037</v>
      </c>
      <c r="B32865" s="294" t="s">
        <v>2512</v>
      </c>
    </row>
    <row r="32866">
      <c r="A32866" s="441">
        <v>45952.65296493056</v>
      </c>
      <c r="B32866" s="294" t="s">
        <v>2264</v>
      </c>
    </row>
    <row r="32867">
      <c r="A32867" s="441">
        <v>45952.75839179398</v>
      </c>
      <c r="B32867" s="294" t="s">
        <v>10113</v>
      </c>
    </row>
    <row r="32868">
      <c r="A32868" s="441">
        <v>45952.75840200231</v>
      </c>
      <c r="B32868" s="294" t="s">
        <v>10102</v>
      </c>
    </row>
    <row r="32869">
      <c r="A32869" s="441">
        <v>45952.75842105324</v>
      </c>
      <c r="B32869" s="294" t="s">
        <v>10115</v>
      </c>
    </row>
    <row r="32870">
      <c r="A32870" s="441">
        <v>45952.75842405093</v>
      </c>
      <c r="B32870" s="294" t="s">
        <v>10116</v>
      </c>
    </row>
    <row r="32871">
      <c r="A32871" s="441">
        <v>45952.7584292824</v>
      </c>
      <c r="B32871" s="294" t="s">
        <v>10102</v>
      </c>
    </row>
    <row r="32872">
      <c r="A32872" s="441">
        <v>45952.758432048606</v>
      </c>
      <c r="B32872" s="294" t="s">
        <v>10117</v>
      </c>
    </row>
    <row r="32873">
      <c r="A32873" s="441">
        <v>45952.811962858796</v>
      </c>
      <c r="B32873" s="294" t="s">
        <v>14088</v>
      </c>
    </row>
    <row r="32874">
      <c r="A32874" s="441">
        <v>45952.8119678125</v>
      </c>
      <c r="B32874" s="294" t="s">
        <v>2260</v>
      </c>
    </row>
    <row r="32875">
      <c r="A32875" s="441">
        <v>45952.811968009264</v>
      </c>
      <c r="B32875" s="294" t="s">
        <v>14089</v>
      </c>
    </row>
    <row r="32876">
      <c r="A32876" s="441">
        <v>45952.81197332176</v>
      </c>
      <c r="B32876" s="294" t="s">
        <v>2260</v>
      </c>
    </row>
    <row r="32877">
      <c r="A32877" s="441">
        <v>45952.81197313657</v>
      </c>
      <c r="B32877" s="294" t="s">
        <v>2323</v>
      </c>
    </row>
    <row r="32878">
      <c r="A32878" s="441">
        <v>45952.81199011574</v>
      </c>
      <c r="B32878" s="294" t="s">
        <v>2323</v>
      </c>
    </row>
    <row r="32879">
      <c r="A32879" s="441">
        <v>45952.811989884256</v>
      </c>
      <c r="B32879" s="294" t="s">
        <v>2262</v>
      </c>
    </row>
    <row r="32880">
      <c r="A32880" s="441">
        <v>45952.81200489584</v>
      </c>
      <c r="B32880" s="294" t="s">
        <v>2324</v>
      </c>
    </row>
    <row r="32881">
      <c r="A32881" s="441">
        <v>45952.81200484953</v>
      </c>
      <c r="B32881" s="294" t="s">
        <v>2262</v>
      </c>
    </row>
    <row r="32882">
      <c r="A32882" s="441">
        <v>45952.81201430556</v>
      </c>
      <c r="B32882" s="294" t="s">
        <v>2324</v>
      </c>
    </row>
    <row r="32883">
      <c r="A32883" s="441">
        <v>45952.81201898148</v>
      </c>
      <c r="B32883" s="294" t="s">
        <v>2264</v>
      </c>
    </row>
    <row r="32884">
      <c r="A32884" s="441">
        <v>45952.81202896991</v>
      </c>
      <c r="B32884" s="294" t="s">
        <v>2264</v>
      </c>
    </row>
    <row r="32885">
      <c r="A32885" s="441">
        <v>45952.93489498843</v>
      </c>
      <c r="B32885" s="294" t="s">
        <v>14090</v>
      </c>
    </row>
    <row r="32886">
      <c r="A32886" s="441">
        <v>45952.934901863424</v>
      </c>
      <c r="B32886" s="294" t="s">
        <v>2260</v>
      </c>
    </row>
    <row r="32887">
      <c r="A32887" s="441">
        <v>45952.93490677083</v>
      </c>
      <c r="B32887" s="294" t="s">
        <v>2301</v>
      </c>
    </row>
    <row r="32888">
      <c r="A32888" s="441">
        <v>45952.934926076385</v>
      </c>
      <c r="B32888" s="294" t="s">
        <v>2267</v>
      </c>
    </row>
    <row r="32889">
      <c r="A32889" s="441">
        <v>45952.93493028935</v>
      </c>
      <c r="B32889" s="294" t="s">
        <v>2264</v>
      </c>
    </row>
    <row r="32890">
      <c r="A32890" s="441">
        <v>45952.93622722222</v>
      </c>
      <c r="B32890" s="294" t="s">
        <v>14091</v>
      </c>
    </row>
    <row r="32891">
      <c r="A32891" s="441">
        <v>45952.93623180556</v>
      </c>
      <c r="B32891" s="294" t="s">
        <v>2260</v>
      </c>
    </row>
    <row r="32892">
      <c r="A32892" s="441">
        <v>45952.93623619213</v>
      </c>
      <c r="B32892" s="294" t="s">
        <v>2301</v>
      </c>
    </row>
    <row r="32893">
      <c r="A32893" s="441">
        <v>45952.93624273148</v>
      </c>
      <c r="B32893" s="294" t="s">
        <v>2267</v>
      </c>
    </row>
    <row r="32894">
      <c r="A32894" s="441">
        <v>45952.93624729167</v>
      </c>
      <c r="B32894" s="294" t="s">
        <v>2264</v>
      </c>
    </row>
    <row r="32895">
      <c r="A32895" s="441">
        <v>45952.93719709491</v>
      </c>
      <c r="B32895" s="294" t="s">
        <v>14092</v>
      </c>
    </row>
    <row r="32896">
      <c r="A32896" s="441">
        <v>45952.93720101852</v>
      </c>
      <c r="B32896" s="294" t="s">
        <v>2260</v>
      </c>
    </row>
    <row r="32897">
      <c r="A32897" s="441">
        <v>45952.937204050926</v>
      </c>
      <c r="B32897" s="294" t="s">
        <v>2301</v>
      </c>
    </row>
    <row r="32898">
      <c r="A32898" s="441">
        <v>45952.937208020834</v>
      </c>
      <c r="B32898" s="294" t="s">
        <v>2267</v>
      </c>
    </row>
    <row r="32899">
      <c r="A32899" s="441">
        <v>45952.93721082176</v>
      </c>
      <c r="B32899" s="294" t="s">
        <v>2264</v>
      </c>
    </row>
    <row r="32900">
      <c r="A32900" s="441">
        <v>45952.9379371875</v>
      </c>
      <c r="B32900" s="294" t="s">
        <v>14093</v>
      </c>
    </row>
    <row r="32901">
      <c r="A32901" s="441">
        <v>45952.93794790509</v>
      </c>
      <c r="B32901" s="294" t="s">
        <v>2260</v>
      </c>
    </row>
    <row r="32902">
      <c r="A32902" s="441">
        <v>45952.937950949075</v>
      </c>
      <c r="B32902" s="294" t="s">
        <v>2301</v>
      </c>
    </row>
    <row r="32903">
      <c r="A32903" s="441">
        <v>45952.93795533565</v>
      </c>
      <c r="B32903" s="294" t="s">
        <v>2267</v>
      </c>
    </row>
    <row r="32904">
      <c r="A32904" s="441">
        <v>45952.93796048611</v>
      </c>
      <c r="B32904" s="294" t="s">
        <v>2264</v>
      </c>
    </row>
    <row r="32905">
      <c r="A32905" s="441">
        <v>45952.93819693287</v>
      </c>
      <c r="B32905" s="294" t="s">
        <v>14094</v>
      </c>
    </row>
    <row r="32906">
      <c r="A32906" s="441">
        <v>45952.938201296296</v>
      </c>
      <c r="B32906" s="294" t="s">
        <v>2260</v>
      </c>
    </row>
    <row r="32907">
      <c r="A32907" s="441">
        <v>45952.9382057176</v>
      </c>
      <c r="B32907" s="294" t="s">
        <v>2301</v>
      </c>
    </row>
    <row r="32908">
      <c r="A32908" s="441">
        <v>45952.93821050926</v>
      </c>
      <c r="B32908" s="294" t="s">
        <v>2267</v>
      </c>
    </row>
    <row r="32909">
      <c r="A32909" s="441">
        <v>45952.93822739583</v>
      </c>
      <c r="B32909" s="294" t="s">
        <v>2264</v>
      </c>
    </row>
    <row r="32910">
      <c r="A32910" s="441">
        <v>45952.9387565162</v>
      </c>
      <c r="B32910" s="294" t="s">
        <v>14095</v>
      </c>
    </row>
    <row r="32911">
      <c r="A32911" s="441">
        <v>45952.938761840276</v>
      </c>
      <c r="B32911" s="294" t="s">
        <v>2260</v>
      </c>
    </row>
    <row r="32912">
      <c r="A32912" s="441">
        <v>45952.93876592592</v>
      </c>
      <c r="B32912" s="294" t="s">
        <v>2301</v>
      </c>
    </row>
    <row r="32913">
      <c r="A32913" s="441">
        <v>45952.9387756713</v>
      </c>
      <c r="B32913" s="294" t="s">
        <v>2267</v>
      </c>
    </row>
    <row r="32914">
      <c r="A32914" s="441">
        <v>45952.9387797338</v>
      </c>
      <c r="B32914" s="294" t="s">
        <v>2264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4">
        <v>1214.0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5" max="5" width="10.5"/>
    <col customWidth="1" min="6" max="6" width="14.63"/>
    <col customWidth="1" min="7" max="7" width="16.25"/>
    <col customWidth="1" min="8" max="8" width="13.25"/>
    <col customWidth="1" min="9" max="9" width="18.0"/>
  </cols>
  <sheetData>
    <row r="1">
      <c r="A1" s="442"/>
      <c r="B1" s="442"/>
      <c r="C1" s="443" t="s">
        <v>14096</v>
      </c>
      <c r="D1" s="442"/>
      <c r="E1" s="442"/>
      <c r="F1" s="442"/>
      <c r="G1" s="442"/>
      <c r="H1" s="276"/>
      <c r="I1" s="276"/>
      <c r="J1" s="276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</row>
    <row r="2">
      <c r="A2" s="442"/>
      <c r="B2" s="442"/>
      <c r="C2" s="444" t="s">
        <v>14097</v>
      </c>
      <c r="D2" s="444"/>
      <c r="E2" s="442"/>
      <c r="F2" s="442"/>
      <c r="G2" s="442"/>
      <c r="H2" s="445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</row>
    <row r="3">
      <c r="A3" s="442"/>
      <c r="B3" s="442"/>
      <c r="C3" s="444" t="s">
        <v>14098</v>
      </c>
      <c r="D3" s="444"/>
      <c r="E3" s="442"/>
      <c r="F3" s="442"/>
      <c r="G3" s="442"/>
      <c r="H3" s="445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</row>
    <row r="4">
      <c r="A4" s="442"/>
      <c r="B4" s="442"/>
      <c r="C4" s="444" t="s">
        <v>14099</v>
      </c>
      <c r="D4" s="444"/>
      <c r="E4" s="442"/>
      <c r="F4" s="442"/>
      <c r="G4" s="442"/>
      <c r="H4" s="44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</row>
    <row r="5">
      <c r="A5" s="442"/>
      <c r="B5" s="442"/>
      <c r="C5" s="444" t="s">
        <v>14100</v>
      </c>
      <c r="D5" s="444"/>
      <c r="E5" s="442"/>
      <c r="F5" s="442"/>
      <c r="G5" s="442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</row>
    <row r="6">
      <c r="A6" s="442"/>
      <c r="B6" s="442"/>
      <c r="C6" s="442"/>
      <c r="D6" s="442"/>
      <c r="E6" s="442"/>
      <c r="F6" s="442"/>
      <c r="G6" s="442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</row>
    <row r="7">
      <c r="A7" s="447" t="s">
        <v>14101</v>
      </c>
      <c r="B7" s="448"/>
      <c r="C7" s="448"/>
      <c r="D7" s="449"/>
      <c r="E7" s="450"/>
      <c r="F7" s="451"/>
      <c r="G7" s="447" t="s">
        <v>1275</v>
      </c>
      <c r="H7" s="448"/>
      <c r="I7" s="452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</row>
    <row r="8">
      <c r="A8" s="453" t="s">
        <v>14102</v>
      </c>
      <c r="B8" s="442"/>
      <c r="C8" s="442"/>
      <c r="D8" s="442"/>
      <c r="E8" s="442"/>
      <c r="F8" s="454"/>
      <c r="G8" s="453"/>
      <c r="H8" s="442"/>
      <c r="I8" s="455"/>
      <c r="J8" s="276"/>
      <c r="K8" s="276"/>
      <c r="L8" s="276"/>
      <c r="M8" s="276"/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6"/>
      <c r="Z8" s="276"/>
    </row>
    <row r="9">
      <c r="A9" s="456" t="s">
        <v>14103</v>
      </c>
      <c r="B9" s="442"/>
      <c r="C9" s="442"/>
      <c r="D9" s="442"/>
      <c r="E9" s="442"/>
      <c r="F9" s="454"/>
      <c r="G9" s="456" t="s">
        <v>14104</v>
      </c>
      <c r="H9" s="457"/>
      <c r="I9" s="455"/>
      <c r="J9" s="276"/>
      <c r="K9" s="276"/>
      <c r="L9" s="276"/>
      <c r="M9" s="276"/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6"/>
      <c r="Z9" s="276"/>
    </row>
    <row r="10">
      <c r="A10" s="453" t="s">
        <v>14105</v>
      </c>
      <c r="B10" s="442"/>
      <c r="C10" s="442"/>
      <c r="D10" s="442"/>
      <c r="E10" s="442"/>
      <c r="F10" s="454"/>
      <c r="G10" s="456" t="s">
        <v>14106</v>
      </c>
      <c r="H10" s="457"/>
      <c r="I10" s="455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6"/>
      <c r="Z10" s="276"/>
    </row>
    <row r="11" ht="33.0" customHeight="1">
      <c r="A11" s="456" t="s">
        <v>14107</v>
      </c>
      <c r="B11" s="458"/>
      <c r="F11" s="459"/>
      <c r="G11" s="460"/>
      <c r="H11" s="276"/>
      <c r="I11" s="455"/>
      <c r="J11" s="276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W11" s="276"/>
      <c r="X11" s="276"/>
      <c r="Y11" s="276"/>
      <c r="Z11" s="276"/>
    </row>
    <row r="12">
      <c r="A12" s="453" t="s">
        <v>14108</v>
      </c>
      <c r="B12" s="442"/>
      <c r="C12" s="442"/>
      <c r="D12" s="442"/>
      <c r="E12" s="442"/>
      <c r="F12" s="454"/>
      <c r="G12" s="460"/>
      <c r="H12" s="276"/>
      <c r="I12" s="455"/>
      <c r="J12" s="276"/>
      <c r="K12" s="276"/>
      <c r="L12" s="276"/>
      <c r="M12" s="276"/>
      <c r="N12" s="276"/>
      <c r="O12" s="276"/>
      <c r="P12" s="276"/>
      <c r="Q12" s="276"/>
      <c r="R12" s="276"/>
      <c r="S12" s="276"/>
      <c r="T12" s="276"/>
      <c r="U12" s="276"/>
      <c r="V12" s="276"/>
      <c r="W12" s="276"/>
      <c r="X12" s="276"/>
      <c r="Y12" s="276"/>
      <c r="Z12" s="276"/>
    </row>
    <row r="13">
      <c r="A13" s="461" t="s">
        <v>14109</v>
      </c>
      <c r="B13" s="442"/>
      <c r="C13" s="442"/>
      <c r="D13" s="442"/>
      <c r="E13" s="442"/>
      <c r="F13" s="454"/>
      <c r="G13" s="460"/>
      <c r="H13" s="276"/>
      <c r="I13" s="455"/>
      <c r="J13" s="276"/>
      <c r="K13" s="276"/>
      <c r="L13" s="276"/>
      <c r="M13" s="276"/>
      <c r="N13" s="276"/>
      <c r="O13" s="276"/>
      <c r="P13" s="276"/>
      <c r="Q13" s="276"/>
      <c r="R13" s="276"/>
      <c r="S13" s="276"/>
      <c r="T13" s="276"/>
      <c r="U13" s="276"/>
      <c r="V13" s="276"/>
      <c r="W13" s="276"/>
      <c r="X13" s="276"/>
      <c r="Y13" s="276"/>
      <c r="Z13" s="276"/>
    </row>
    <row r="14">
      <c r="A14" s="462" t="s">
        <v>14110</v>
      </c>
      <c r="B14" s="463"/>
      <c r="C14" s="463"/>
      <c r="D14" s="463"/>
      <c r="E14" s="463"/>
      <c r="F14" s="464"/>
      <c r="G14" s="465"/>
      <c r="H14" s="466"/>
      <c r="I14" s="467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</row>
    <row r="15">
      <c r="A15" s="276"/>
      <c r="B15" s="276"/>
      <c r="C15" s="276"/>
      <c r="D15" s="276"/>
      <c r="E15" s="276"/>
      <c r="F15" s="276"/>
      <c r="G15" s="276"/>
      <c r="H15" s="276"/>
      <c r="I15" s="276"/>
      <c r="J15" s="276"/>
      <c r="K15" s="276"/>
      <c r="L15" s="276"/>
      <c r="M15" s="276"/>
      <c r="N15" s="276"/>
      <c r="O15" s="276"/>
      <c r="P15" s="276"/>
      <c r="Q15" s="276"/>
      <c r="R15" s="276"/>
      <c r="S15" s="276"/>
      <c r="T15" s="276"/>
      <c r="U15" s="276"/>
      <c r="V15" s="276"/>
      <c r="W15" s="276"/>
      <c r="X15" s="276"/>
      <c r="Y15" s="276"/>
      <c r="Z15" s="276"/>
    </row>
    <row r="16">
      <c r="A16" s="468" t="s">
        <v>14111</v>
      </c>
      <c r="B16" s="469" t="s">
        <v>14112</v>
      </c>
      <c r="C16" s="450"/>
      <c r="D16" s="450"/>
      <c r="E16" s="450"/>
      <c r="F16" s="451"/>
      <c r="G16" s="468" t="s">
        <v>2218</v>
      </c>
      <c r="H16" s="468" t="s">
        <v>14113</v>
      </c>
      <c r="I16" s="468" t="s">
        <v>14114</v>
      </c>
      <c r="J16" s="276"/>
      <c r="K16" s="276"/>
      <c r="L16" s="276"/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6"/>
      <c r="Z16" s="276"/>
    </row>
    <row r="17">
      <c r="A17" s="470" t="s">
        <v>14115</v>
      </c>
      <c r="B17" s="471" t="s">
        <v>14116</v>
      </c>
      <c r="F17" s="459"/>
      <c r="G17" s="470" t="s">
        <v>14117</v>
      </c>
      <c r="H17" s="470" t="s">
        <v>14118</v>
      </c>
      <c r="I17" s="470" t="s">
        <v>14119</v>
      </c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</row>
    <row r="18">
      <c r="A18" s="472"/>
      <c r="B18" s="473"/>
      <c r="F18" s="459"/>
      <c r="G18" s="474"/>
      <c r="H18" s="475"/>
      <c r="I18" s="475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</row>
    <row r="19">
      <c r="A19" s="476"/>
      <c r="B19" s="473"/>
      <c r="F19" s="459"/>
      <c r="G19" s="474"/>
      <c r="H19" s="475"/>
      <c r="I19" s="477"/>
      <c r="J19" s="276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</row>
    <row r="20">
      <c r="A20" s="476"/>
      <c r="B20" s="473"/>
      <c r="F20" s="459"/>
      <c r="G20" s="474"/>
      <c r="H20" s="475"/>
      <c r="I20" s="477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</row>
    <row r="21">
      <c r="A21" s="476"/>
      <c r="B21" s="473"/>
      <c r="F21" s="459"/>
      <c r="G21" s="474"/>
      <c r="H21" s="475"/>
      <c r="I21" s="475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</row>
    <row r="22">
      <c r="A22" s="476"/>
      <c r="B22" s="473"/>
      <c r="F22" s="459"/>
      <c r="G22" s="474"/>
      <c r="H22" s="475"/>
      <c r="I22" s="475"/>
      <c r="J22" s="276"/>
      <c r="K22" s="478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</row>
    <row r="23">
      <c r="A23" s="476"/>
      <c r="B23" s="473"/>
      <c r="F23" s="459"/>
      <c r="G23" s="474"/>
      <c r="H23" s="475"/>
      <c r="I23" s="475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</row>
    <row r="24">
      <c r="A24" s="476"/>
      <c r="B24" s="473"/>
      <c r="F24" s="459"/>
      <c r="G24" s="474"/>
      <c r="H24" s="475"/>
      <c r="I24" s="475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</row>
    <row r="25">
      <c r="A25" s="476"/>
      <c r="B25" s="473"/>
      <c r="F25" s="459"/>
      <c r="G25" s="474"/>
      <c r="H25" s="475"/>
      <c r="I25" s="475"/>
      <c r="J25" s="276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6"/>
      <c r="Y25" s="276"/>
      <c r="Z25" s="276"/>
    </row>
    <row r="26">
      <c r="A26" s="476"/>
      <c r="B26" s="473"/>
      <c r="F26" s="459"/>
      <c r="G26" s="474"/>
      <c r="H26" s="475"/>
      <c r="I26" s="475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</row>
    <row r="27">
      <c r="A27" s="476"/>
      <c r="B27" s="473"/>
      <c r="F27" s="459"/>
      <c r="G27" s="474"/>
      <c r="H27" s="475"/>
      <c r="I27" s="475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</row>
    <row r="28">
      <c r="A28" s="476"/>
      <c r="B28" s="473"/>
      <c r="F28" s="459"/>
      <c r="G28" s="474"/>
      <c r="H28" s="475"/>
      <c r="I28" s="475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</row>
    <row r="29">
      <c r="A29" s="476"/>
      <c r="B29" s="473"/>
      <c r="F29" s="459"/>
      <c r="G29" s="474"/>
      <c r="H29" s="475"/>
      <c r="I29" s="475"/>
      <c r="J29" s="276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</row>
    <row r="30">
      <c r="A30" s="476"/>
      <c r="B30" s="473"/>
      <c r="F30" s="459"/>
      <c r="G30" s="474"/>
      <c r="H30" s="475"/>
      <c r="I30" s="475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</row>
    <row r="31">
      <c r="A31" s="476"/>
      <c r="B31" s="473"/>
      <c r="F31" s="459"/>
      <c r="G31" s="474"/>
      <c r="H31" s="475"/>
      <c r="I31" s="475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</row>
    <row r="32">
      <c r="A32" s="476"/>
      <c r="B32" s="473"/>
      <c r="F32" s="459"/>
      <c r="G32" s="474"/>
      <c r="H32" s="475"/>
      <c r="I32" s="475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</row>
    <row r="33">
      <c r="A33" s="476"/>
      <c r="B33" s="473"/>
      <c r="F33" s="459"/>
      <c r="G33" s="474"/>
      <c r="H33" s="475"/>
      <c r="I33" s="475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</row>
    <row r="34">
      <c r="A34" s="476"/>
      <c r="B34" s="473"/>
      <c r="F34" s="459"/>
      <c r="G34" s="474"/>
      <c r="H34" s="475"/>
      <c r="I34" s="475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</row>
    <row r="35">
      <c r="A35" s="476"/>
      <c r="B35" s="473"/>
      <c r="F35" s="459"/>
      <c r="G35" s="474"/>
      <c r="H35" s="475"/>
      <c r="I35" s="475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</row>
    <row r="36">
      <c r="A36" s="476"/>
      <c r="B36" s="473"/>
      <c r="F36" s="459"/>
      <c r="G36" s="474"/>
      <c r="H36" s="475"/>
      <c r="I36" s="475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</row>
    <row r="37">
      <c r="A37" s="476"/>
      <c r="B37" s="473"/>
      <c r="F37" s="459"/>
      <c r="G37" s="474"/>
      <c r="H37" s="475"/>
      <c r="I37" s="475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</row>
    <row r="38">
      <c r="A38" s="476"/>
      <c r="B38" s="473"/>
      <c r="F38" s="459"/>
      <c r="G38" s="474"/>
      <c r="H38" s="475"/>
      <c r="I38" s="475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</row>
    <row r="39">
      <c r="A39" s="479"/>
      <c r="B39" s="480"/>
      <c r="C39" s="481"/>
      <c r="D39" s="481"/>
      <c r="E39" s="481"/>
      <c r="F39" s="482"/>
      <c r="G39" s="483"/>
      <c r="H39" s="484"/>
      <c r="I39" s="484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</row>
    <row r="40">
      <c r="A40" s="461" t="s">
        <v>14120</v>
      </c>
      <c r="B40" s="444"/>
      <c r="C40" s="442"/>
      <c r="D40" s="442"/>
      <c r="E40" s="442"/>
      <c r="F40" s="485"/>
      <c r="G40" s="486" t="s">
        <v>14121</v>
      </c>
      <c r="H40" s="444"/>
      <c r="I40" s="487">
        <f>sum(I18:I39)</f>
        <v>0</v>
      </c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</row>
    <row r="41">
      <c r="A41" s="465"/>
      <c r="B41" s="463"/>
      <c r="C41" s="463"/>
      <c r="D41" s="463"/>
      <c r="E41" s="463"/>
      <c r="F41" s="488"/>
      <c r="G41" s="489" t="s">
        <v>14122</v>
      </c>
      <c r="H41" s="490"/>
      <c r="I41" s="491">
        <v>0.0</v>
      </c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</row>
    <row r="42">
      <c r="A42" s="492" t="str">
        <f>BAHTTEXT(I42)</f>
        <v>ศูนย์บาทถ้วน</v>
      </c>
      <c r="B42" s="450"/>
      <c r="C42" s="450"/>
      <c r="D42" s="450"/>
      <c r="E42" s="450"/>
      <c r="F42" s="451"/>
      <c r="G42" s="493" t="s">
        <v>14123</v>
      </c>
      <c r="H42" s="450"/>
      <c r="I42" s="494">
        <f>I40</f>
        <v>0</v>
      </c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</row>
    <row r="43" ht="12.75" customHeight="1">
      <c r="A43" s="495"/>
      <c r="B43" s="481"/>
      <c r="C43" s="481"/>
      <c r="D43" s="481"/>
      <c r="E43" s="481"/>
      <c r="F43" s="482"/>
      <c r="G43" s="495"/>
      <c r="H43" s="481"/>
      <c r="I43" s="482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</row>
    <row r="44" ht="26.25" customHeight="1">
      <c r="A44" s="496" t="s">
        <v>8</v>
      </c>
      <c r="B44" s="497"/>
      <c r="C44" s="497"/>
      <c r="D44" s="497"/>
      <c r="E44" s="497"/>
      <c r="F44" s="497"/>
      <c r="G44" s="498"/>
      <c r="H44" s="499" t="s">
        <v>14124</v>
      </c>
      <c r="I44" s="451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</row>
    <row r="45" ht="28.5" customHeight="1">
      <c r="A45" s="453"/>
      <c r="B45" s="500" t="s">
        <v>11</v>
      </c>
      <c r="C45" s="500" t="s">
        <v>14125</v>
      </c>
      <c r="D45" s="444"/>
      <c r="E45" s="444"/>
      <c r="F45" s="444"/>
      <c r="G45" s="501"/>
      <c r="H45" s="502" t="s">
        <v>14126</v>
      </c>
      <c r="I45" s="503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</row>
    <row r="46" ht="27.75" customHeight="1">
      <c r="A46" s="453"/>
      <c r="B46" s="444"/>
      <c r="C46" s="444"/>
      <c r="D46" s="444"/>
      <c r="E46" s="444"/>
      <c r="F46" s="444"/>
      <c r="G46" s="501"/>
      <c r="H46" s="502" t="s">
        <v>14127</v>
      </c>
      <c r="I46" s="503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</row>
    <row r="47">
      <c r="A47" s="504"/>
      <c r="B47" s="444"/>
      <c r="C47" s="444"/>
      <c r="D47" s="444"/>
      <c r="E47" s="505"/>
      <c r="F47" s="444"/>
      <c r="G47" s="501"/>
      <c r="H47" s="453"/>
      <c r="I47" s="501"/>
      <c r="J47" s="276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6"/>
      <c r="Z47" s="276"/>
    </row>
    <row r="48">
      <c r="A48" s="506" t="s">
        <v>14128</v>
      </c>
      <c r="B48" s="444"/>
      <c r="C48" s="444"/>
      <c r="D48" s="444"/>
      <c r="E48" s="444"/>
      <c r="F48" s="444"/>
      <c r="G48" s="501"/>
      <c r="H48" s="507" t="s">
        <v>14129</v>
      </c>
      <c r="I48" s="501"/>
      <c r="J48" s="276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6"/>
      <c r="Z48" s="276"/>
    </row>
    <row r="49">
      <c r="A49" s="508"/>
      <c r="B49" s="490"/>
      <c r="C49" s="490"/>
      <c r="D49" s="489"/>
      <c r="E49" s="490"/>
      <c r="F49" s="490"/>
      <c r="G49" s="509"/>
      <c r="H49" s="508"/>
      <c r="I49" s="509"/>
      <c r="J49" s="276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</row>
    <row r="50">
      <c r="A50" s="276"/>
      <c r="B50" s="276"/>
      <c r="C50" s="276"/>
      <c r="D50" s="276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</row>
    <row r="51">
      <c r="A51" s="276"/>
      <c r="B51" s="276"/>
      <c r="C51" s="276"/>
      <c r="D51" s="276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</row>
    <row r="52">
      <c r="A52" s="276"/>
      <c r="B52" s="276"/>
      <c r="C52" s="276"/>
      <c r="D52" s="276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</row>
    <row r="53">
      <c r="A53" s="276"/>
      <c r="B53" s="276"/>
      <c r="C53" s="276"/>
      <c r="D53" s="276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</row>
    <row r="54">
      <c r="A54" s="276"/>
      <c r="B54" s="276"/>
      <c r="C54" s="276"/>
      <c r="D54" s="276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</row>
    <row r="55">
      <c r="A55" s="276"/>
      <c r="B55" s="276"/>
      <c r="C55" s="276"/>
      <c r="D55" s="276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</row>
    <row r="56">
      <c r="A56" s="276"/>
      <c r="B56" s="276"/>
      <c r="C56" s="276"/>
      <c r="D56" s="276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6"/>
      <c r="Z56" s="276"/>
    </row>
    <row r="57">
      <c r="A57" s="276"/>
      <c r="B57" s="276"/>
      <c r="C57" s="276"/>
      <c r="D57" s="276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</row>
    <row r="58">
      <c r="A58" s="276"/>
      <c r="B58" s="276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6"/>
      <c r="Z58" s="276"/>
    </row>
    <row r="59">
      <c r="A59" s="276"/>
      <c r="B59" s="276"/>
      <c r="C59" s="276"/>
      <c r="D59" s="276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6"/>
      <c r="Z59" s="276"/>
    </row>
    <row r="60">
      <c r="A60" s="276"/>
      <c r="B60" s="276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6"/>
      <c r="Z60" s="276"/>
    </row>
    <row r="61">
      <c r="A61" s="276"/>
      <c r="B61" s="276"/>
      <c r="C61" s="276"/>
      <c r="D61" s="276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6"/>
      <c r="Z61" s="276"/>
    </row>
    <row r="62">
      <c r="A62" s="276"/>
      <c r="B62" s="276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</row>
    <row r="63">
      <c r="A63" s="276"/>
      <c r="B63" s="276"/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</row>
    <row r="64">
      <c r="A64" s="276"/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</row>
    <row r="65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6"/>
      <c r="Z65" s="276"/>
    </row>
    <row r="66">
      <c r="A66" s="276"/>
      <c r="B66" s="276"/>
      <c r="C66" s="276"/>
      <c r="D66" s="276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</row>
    <row r="67">
      <c r="A67" s="276"/>
      <c r="B67" s="276"/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</row>
    <row r="68">
      <c r="A68" s="276"/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6"/>
      <c r="Z68" s="276"/>
    </row>
    <row r="69">
      <c r="A69" s="276"/>
      <c r="B69" s="276"/>
      <c r="C69" s="276"/>
      <c r="D69" s="276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</row>
    <row r="70">
      <c r="A70" s="276"/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6"/>
      <c r="Z70" s="276"/>
    </row>
    <row r="71">
      <c r="A71" s="276"/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6"/>
      <c r="Z71" s="276"/>
    </row>
    <row r="72">
      <c r="A72" s="276"/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6"/>
      <c r="Z72" s="276"/>
    </row>
    <row r="73">
      <c r="A73" s="276"/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6"/>
      <c r="Z73" s="276"/>
    </row>
    <row r="74">
      <c r="A74" s="276"/>
      <c r="B74" s="276"/>
      <c r="C74" s="276"/>
      <c r="D74" s="276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</row>
    <row r="75">
      <c r="A75" s="276"/>
      <c r="B75" s="276"/>
      <c r="C75" s="276"/>
      <c r="D75" s="276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6"/>
      <c r="Z75" s="276"/>
    </row>
    <row r="76">
      <c r="A76" s="276"/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6"/>
    </row>
    <row r="77">
      <c r="A77" s="276"/>
      <c r="B77" s="276"/>
      <c r="C77" s="276"/>
      <c r="D77" s="276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</row>
    <row r="78">
      <c r="A78" s="276"/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</row>
    <row r="79">
      <c r="A79" s="276"/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</row>
    <row r="80">
      <c r="A80" s="276"/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</row>
    <row r="81">
      <c r="A81" s="276"/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</row>
    <row r="82">
      <c r="A82" s="276"/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</row>
    <row r="83">
      <c r="A83" s="276"/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</row>
    <row r="84">
      <c r="A84" s="276"/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</row>
    <row r="85">
      <c r="A85" s="276"/>
      <c r="B85" s="276"/>
      <c r="C85" s="276"/>
      <c r="D85" s="276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</row>
    <row r="86">
      <c r="A86" s="276"/>
      <c r="B86" s="276"/>
      <c r="C86" s="276"/>
      <c r="D86" s="276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</row>
    <row r="87">
      <c r="A87" s="276"/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</row>
    <row r="88">
      <c r="A88" s="276"/>
      <c r="B88" s="276"/>
      <c r="C88" s="276"/>
      <c r="D88" s="276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</row>
    <row r="89">
      <c r="A89" s="276"/>
      <c r="B89" s="276"/>
      <c r="C89" s="276"/>
      <c r="D89" s="276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</row>
    <row r="90">
      <c r="A90" s="276"/>
      <c r="B90" s="276"/>
      <c r="C90" s="276"/>
      <c r="D90" s="276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</row>
    <row r="91">
      <c r="A91" s="276"/>
      <c r="B91" s="276"/>
      <c r="C91" s="276"/>
      <c r="D91" s="276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</row>
    <row r="92">
      <c r="A92" s="276"/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</row>
    <row r="93">
      <c r="A93" s="276"/>
      <c r="B93" s="276"/>
      <c r="C93" s="276"/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</row>
    <row r="94">
      <c r="A94" s="276"/>
      <c r="B94" s="276"/>
      <c r="C94" s="276"/>
      <c r="D94" s="276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</row>
    <row r="95">
      <c r="A95" s="276"/>
      <c r="B95" s="276"/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</row>
    <row r="96">
      <c r="A96" s="276"/>
      <c r="B96" s="276"/>
      <c r="C96" s="276"/>
      <c r="D96" s="276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</row>
    <row r="97">
      <c r="A97" s="276"/>
      <c r="B97" s="276"/>
      <c r="C97" s="276"/>
      <c r="D97" s="276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</row>
    <row r="98">
      <c r="A98" s="276"/>
      <c r="B98" s="276"/>
      <c r="C98" s="276"/>
      <c r="D98" s="276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</row>
    <row r="99">
      <c r="A99" s="276"/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</row>
    <row r="100">
      <c r="A100" s="276"/>
      <c r="B100" s="276"/>
      <c r="C100" s="276"/>
      <c r="D100" s="276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</row>
    <row r="101">
      <c r="A101" s="276"/>
      <c r="B101" s="276"/>
      <c r="C101" s="276"/>
      <c r="D101" s="276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</row>
    <row r="102">
      <c r="A102" s="276"/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</row>
    <row r="103">
      <c r="A103" s="276"/>
      <c r="B103" s="276"/>
      <c r="C103" s="276"/>
      <c r="D103" s="276"/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</row>
    <row r="104">
      <c r="A104" s="276"/>
      <c r="B104" s="276"/>
      <c r="C104" s="276"/>
      <c r="D104" s="276"/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</row>
    <row r="105">
      <c r="A105" s="276"/>
      <c r="B105" s="276"/>
      <c r="C105" s="276"/>
      <c r="D105" s="276"/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</row>
    <row r="106">
      <c r="A106" s="276"/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</row>
    <row r="107">
      <c r="A107" s="276"/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</row>
    <row r="108">
      <c r="A108" s="276"/>
      <c r="B108" s="276"/>
      <c r="C108" s="276"/>
      <c r="D108" s="276"/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</row>
    <row r="109">
      <c r="A109" s="276"/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</row>
    <row r="110">
      <c r="A110" s="276"/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</row>
    <row r="111">
      <c r="A111" s="276"/>
      <c r="B111" s="276"/>
      <c r="C111" s="276"/>
      <c r="D111" s="276"/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</row>
    <row r="112">
      <c r="A112" s="276"/>
      <c r="B112" s="276"/>
      <c r="C112" s="276"/>
      <c r="D112" s="276"/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</row>
    <row r="113">
      <c r="A113" s="276"/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</row>
    <row r="114">
      <c r="A114" s="276"/>
      <c r="B114" s="276"/>
      <c r="C114" s="276"/>
      <c r="D114" s="276"/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</row>
    <row r="115">
      <c r="A115" s="276"/>
      <c r="B115" s="276"/>
      <c r="C115" s="276"/>
      <c r="D115" s="276"/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</row>
    <row r="116">
      <c r="A116" s="276"/>
      <c r="B116" s="276"/>
      <c r="C116" s="276"/>
      <c r="D116" s="276"/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</row>
    <row r="117">
      <c r="A117" s="276"/>
      <c r="B117" s="276"/>
      <c r="C117" s="276"/>
      <c r="D117" s="276"/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</row>
    <row r="118">
      <c r="A118" s="276"/>
      <c r="B118" s="276"/>
      <c r="C118" s="276"/>
      <c r="D118" s="276"/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</row>
    <row r="119">
      <c r="A119" s="276"/>
      <c r="B119" s="276"/>
      <c r="C119" s="276"/>
      <c r="D119" s="276"/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</row>
    <row r="120">
      <c r="A120" s="276"/>
      <c r="B120" s="276"/>
      <c r="C120" s="276"/>
      <c r="D120" s="276"/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</row>
    <row r="121">
      <c r="A121" s="276"/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</row>
    <row r="122">
      <c r="A122" s="276"/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</row>
    <row r="123">
      <c r="A123" s="276"/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</row>
    <row r="124">
      <c r="A124" s="276"/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</row>
    <row r="125">
      <c r="A125" s="276"/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</row>
    <row r="126">
      <c r="A126" s="276"/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</row>
    <row r="127">
      <c r="A127" s="276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</row>
    <row r="128">
      <c r="A128" s="276"/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</row>
    <row r="129">
      <c r="A129" s="276"/>
      <c r="B129" s="276"/>
      <c r="C129" s="276"/>
      <c r="D129" s="276"/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</row>
    <row r="130">
      <c r="A130" s="276"/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</row>
    <row r="131">
      <c r="A131" s="276"/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</row>
    <row r="132">
      <c r="A132" s="276"/>
      <c r="B132" s="276"/>
      <c r="C132" s="276"/>
      <c r="D132" s="276"/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</row>
    <row r="133">
      <c r="A133" s="276"/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</row>
    <row r="134">
      <c r="A134" s="276"/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</row>
    <row r="135">
      <c r="A135" s="276"/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</row>
    <row r="136">
      <c r="A136" s="276"/>
      <c r="B136" s="276"/>
      <c r="C136" s="276"/>
      <c r="D136" s="276"/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</row>
    <row r="137">
      <c r="A137" s="276"/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</row>
    <row r="138">
      <c r="A138" s="276"/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</row>
    <row r="139">
      <c r="A139" s="276"/>
      <c r="B139" s="276"/>
      <c r="C139" s="276"/>
      <c r="D139" s="276"/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</row>
    <row r="140">
      <c r="A140" s="276"/>
      <c r="B140" s="276"/>
      <c r="C140" s="276"/>
      <c r="D140" s="276"/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</row>
    <row r="141">
      <c r="A141" s="276"/>
      <c r="B141" s="276"/>
      <c r="C141" s="276"/>
      <c r="D141" s="276"/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</row>
    <row r="142">
      <c r="A142" s="276"/>
      <c r="B142" s="276"/>
      <c r="C142" s="276"/>
      <c r="D142" s="276"/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</row>
    <row r="143">
      <c r="A143" s="276"/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</row>
    <row r="144">
      <c r="A144" s="276"/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</row>
    <row r="145">
      <c r="A145" s="276"/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</row>
    <row r="146">
      <c r="A146" s="276"/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</row>
    <row r="147">
      <c r="A147" s="276"/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</row>
    <row r="148">
      <c r="A148" s="276"/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</row>
    <row r="149">
      <c r="A149" s="276"/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</row>
    <row r="150">
      <c r="A150" s="276"/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</row>
    <row r="151">
      <c r="A151" s="276"/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</row>
    <row r="152">
      <c r="A152" s="276"/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</row>
    <row r="153">
      <c r="A153" s="276"/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</row>
    <row r="154">
      <c r="A154" s="276"/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</row>
    <row r="155">
      <c r="A155" s="276"/>
      <c r="B155" s="276"/>
      <c r="C155" s="276"/>
      <c r="D155" s="276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</row>
    <row r="156">
      <c r="A156" s="276"/>
      <c r="B156" s="276"/>
      <c r="C156" s="276"/>
      <c r="D156" s="276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</row>
    <row r="157">
      <c r="A157" s="276"/>
      <c r="B157" s="276"/>
      <c r="C157" s="276"/>
      <c r="D157" s="276"/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</row>
    <row r="158">
      <c r="A158" s="276"/>
      <c r="B158" s="276"/>
      <c r="C158" s="276"/>
      <c r="D158" s="276"/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</row>
    <row r="159">
      <c r="A159" s="276"/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</row>
    <row r="160">
      <c r="A160" s="276"/>
      <c r="B160" s="276"/>
      <c r="C160" s="276"/>
      <c r="D160" s="276"/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</row>
    <row r="161">
      <c r="A161" s="276"/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</row>
    <row r="162">
      <c r="A162" s="276"/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</row>
    <row r="163">
      <c r="A163" s="276"/>
      <c r="B163" s="276"/>
      <c r="C163" s="276"/>
      <c r="D163" s="276"/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</row>
    <row r="164">
      <c r="A164" s="276"/>
      <c r="B164" s="276"/>
      <c r="C164" s="276"/>
      <c r="D164" s="276"/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</row>
    <row r="165">
      <c r="A165" s="276"/>
      <c r="B165" s="276"/>
      <c r="C165" s="276"/>
      <c r="D165" s="276"/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</row>
    <row r="166">
      <c r="A166" s="276"/>
      <c r="B166" s="276"/>
      <c r="C166" s="276"/>
      <c r="D166" s="276"/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</row>
    <row r="167">
      <c r="A167" s="276"/>
      <c r="B167" s="276"/>
      <c r="C167" s="276"/>
      <c r="D167" s="276"/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</row>
    <row r="168">
      <c r="A168" s="276"/>
      <c r="B168" s="276"/>
      <c r="C168" s="276"/>
      <c r="D168" s="276"/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</row>
    <row r="169">
      <c r="A169" s="276"/>
      <c r="B169" s="276"/>
      <c r="C169" s="276"/>
      <c r="D169" s="276"/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</row>
    <row r="170">
      <c r="A170" s="276"/>
      <c r="B170" s="276"/>
      <c r="C170" s="276"/>
      <c r="D170" s="276"/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</row>
    <row r="171">
      <c r="A171" s="276"/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</row>
    <row r="172">
      <c r="A172" s="276"/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  <c r="S172" s="276"/>
      <c r="T172" s="276"/>
      <c r="U172" s="276"/>
      <c r="V172" s="276"/>
      <c r="W172" s="276"/>
      <c r="X172" s="276"/>
      <c r="Y172" s="276"/>
      <c r="Z172" s="276"/>
    </row>
    <row r="173">
      <c r="A173" s="276"/>
      <c r="B173" s="276"/>
      <c r="C173" s="276"/>
      <c r="D173" s="276"/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  <c r="S173" s="276"/>
      <c r="T173" s="276"/>
      <c r="U173" s="276"/>
      <c r="V173" s="276"/>
      <c r="W173" s="276"/>
      <c r="X173" s="276"/>
      <c r="Y173" s="276"/>
      <c r="Z173" s="276"/>
    </row>
    <row r="174">
      <c r="A174" s="276"/>
      <c r="B174" s="276"/>
      <c r="C174" s="276"/>
      <c r="D174" s="276"/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  <c r="S174" s="276"/>
      <c r="T174" s="276"/>
      <c r="U174" s="276"/>
      <c r="V174" s="276"/>
      <c r="W174" s="276"/>
      <c r="X174" s="276"/>
      <c r="Y174" s="276"/>
      <c r="Z174" s="276"/>
    </row>
    <row r="175">
      <c r="A175" s="276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</row>
    <row r="176">
      <c r="A176" s="276"/>
      <c r="B176" s="276"/>
      <c r="C176" s="276"/>
      <c r="D176" s="276"/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</row>
    <row r="177">
      <c r="A177" s="276"/>
      <c r="B177" s="276"/>
      <c r="C177" s="276"/>
      <c r="D177" s="276"/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  <c r="S177" s="276"/>
      <c r="T177" s="276"/>
      <c r="U177" s="276"/>
      <c r="V177" s="276"/>
      <c r="W177" s="276"/>
      <c r="X177" s="276"/>
      <c r="Y177" s="276"/>
      <c r="Z177" s="276"/>
    </row>
    <row r="178">
      <c r="A178" s="276"/>
      <c r="B178" s="276"/>
      <c r="C178" s="276"/>
      <c r="D178" s="276"/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</row>
    <row r="179">
      <c r="A179" s="276"/>
      <c r="B179" s="276"/>
      <c r="C179" s="276"/>
      <c r="D179" s="276"/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  <c r="S179" s="276"/>
      <c r="T179" s="276"/>
      <c r="U179" s="276"/>
      <c r="V179" s="276"/>
      <c r="W179" s="276"/>
      <c r="X179" s="276"/>
      <c r="Y179" s="276"/>
      <c r="Z179" s="276"/>
    </row>
    <row r="180">
      <c r="A180" s="276"/>
      <c r="B180" s="276"/>
      <c r="C180" s="276"/>
      <c r="D180" s="276"/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</row>
    <row r="181">
      <c r="A181" s="276"/>
      <c r="B181" s="276"/>
      <c r="C181" s="276"/>
      <c r="D181" s="276"/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</row>
    <row r="182">
      <c r="A182" s="276"/>
      <c r="B182" s="276"/>
      <c r="C182" s="276"/>
      <c r="D182" s="276"/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  <c r="S182" s="276"/>
      <c r="T182" s="276"/>
      <c r="U182" s="276"/>
      <c r="V182" s="276"/>
      <c r="W182" s="276"/>
      <c r="X182" s="276"/>
      <c r="Y182" s="276"/>
      <c r="Z182" s="276"/>
    </row>
    <row r="183">
      <c r="A183" s="276"/>
      <c r="B183" s="276"/>
      <c r="C183" s="276"/>
      <c r="D183" s="276"/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</row>
    <row r="184">
      <c r="A184" s="276"/>
      <c r="B184" s="276"/>
      <c r="C184" s="276"/>
      <c r="D184" s="276"/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  <c r="S184" s="276"/>
      <c r="T184" s="276"/>
      <c r="U184" s="276"/>
      <c r="V184" s="276"/>
      <c r="W184" s="276"/>
      <c r="X184" s="276"/>
      <c r="Y184" s="276"/>
      <c r="Z184" s="276"/>
    </row>
    <row r="185">
      <c r="A185" s="276"/>
      <c r="B185" s="276"/>
      <c r="C185" s="276"/>
      <c r="D185" s="276"/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</row>
    <row r="186">
      <c r="A186" s="276"/>
      <c r="B186" s="276"/>
      <c r="C186" s="276"/>
      <c r="D186" s="276"/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  <c r="S186" s="276"/>
      <c r="T186" s="276"/>
      <c r="U186" s="276"/>
      <c r="V186" s="276"/>
      <c r="W186" s="276"/>
      <c r="X186" s="276"/>
      <c r="Y186" s="276"/>
      <c r="Z186" s="276"/>
    </row>
    <row r="187">
      <c r="A187" s="276"/>
      <c r="B187" s="276"/>
      <c r="C187" s="276"/>
      <c r="D187" s="276"/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  <c r="S187" s="276"/>
      <c r="T187" s="276"/>
      <c r="U187" s="276"/>
      <c r="V187" s="276"/>
      <c r="W187" s="276"/>
      <c r="X187" s="276"/>
      <c r="Y187" s="276"/>
      <c r="Z187" s="276"/>
    </row>
    <row r="188">
      <c r="A188" s="276"/>
      <c r="B188" s="276"/>
      <c r="C188" s="276"/>
      <c r="D188" s="276"/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  <c r="S188" s="276"/>
      <c r="T188" s="276"/>
      <c r="U188" s="276"/>
      <c r="V188" s="276"/>
      <c r="W188" s="276"/>
      <c r="X188" s="276"/>
      <c r="Y188" s="276"/>
      <c r="Z188" s="276"/>
    </row>
    <row r="189">
      <c r="A189" s="276"/>
      <c r="B189" s="276"/>
      <c r="C189" s="276"/>
      <c r="D189" s="276"/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</row>
    <row r="190">
      <c r="A190" s="276"/>
      <c r="B190" s="276"/>
      <c r="C190" s="276"/>
      <c r="D190" s="276"/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</row>
    <row r="191">
      <c r="A191" s="276"/>
      <c r="B191" s="276"/>
      <c r="C191" s="276"/>
      <c r="D191" s="276"/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</row>
    <row r="192">
      <c r="A192" s="276"/>
      <c r="B192" s="276"/>
      <c r="C192" s="276"/>
      <c r="D192" s="276"/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  <c r="S192" s="276"/>
      <c r="T192" s="276"/>
      <c r="U192" s="276"/>
      <c r="V192" s="276"/>
      <c r="W192" s="276"/>
      <c r="X192" s="276"/>
      <c r="Y192" s="276"/>
      <c r="Z192" s="276"/>
    </row>
    <row r="193">
      <c r="A193" s="276"/>
      <c r="B193" s="276"/>
      <c r="C193" s="276"/>
      <c r="D193" s="276"/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</row>
    <row r="194">
      <c r="A194" s="276"/>
      <c r="B194" s="276"/>
      <c r="C194" s="276"/>
      <c r="D194" s="276"/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</row>
    <row r="195">
      <c r="A195" s="276"/>
      <c r="B195" s="276"/>
      <c r="C195" s="276"/>
      <c r="D195" s="276"/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</row>
    <row r="196">
      <c r="A196" s="276"/>
      <c r="B196" s="276"/>
      <c r="C196" s="276"/>
      <c r="D196" s="276"/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  <c r="S196" s="276"/>
      <c r="T196" s="276"/>
      <c r="U196" s="276"/>
      <c r="V196" s="276"/>
      <c r="W196" s="276"/>
      <c r="X196" s="276"/>
      <c r="Y196" s="276"/>
      <c r="Z196" s="276"/>
    </row>
    <row r="197">
      <c r="A197" s="276"/>
      <c r="B197" s="276"/>
      <c r="C197" s="276"/>
      <c r="D197" s="276"/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  <c r="S197" s="276"/>
      <c r="T197" s="276"/>
      <c r="U197" s="276"/>
      <c r="V197" s="276"/>
      <c r="W197" s="276"/>
      <c r="X197" s="276"/>
      <c r="Y197" s="276"/>
      <c r="Z197" s="276"/>
    </row>
    <row r="198">
      <c r="A198" s="276"/>
      <c r="B198" s="276"/>
      <c r="C198" s="276"/>
      <c r="D198" s="276"/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  <c r="S198" s="276"/>
      <c r="T198" s="276"/>
      <c r="U198" s="276"/>
      <c r="V198" s="276"/>
      <c r="W198" s="276"/>
      <c r="X198" s="276"/>
      <c r="Y198" s="276"/>
      <c r="Z198" s="276"/>
    </row>
    <row r="199">
      <c r="A199" s="276"/>
      <c r="B199" s="276"/>
      <c r="C199" s="276"/>
      <c r="D199" s="276"/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</row>
    <row r="200">
      <c r="A200" s="276"/>
      <c r="B200" s="276"/>
      <c r="C200" s="276"/>
      <c r="D200" s="276"/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</row>
    <row r="201">
      <c r="A201" s="276"/>
      <c r="B201" s="276"/>
      <c r="C201" s="276"/>
      <c r="D201" s="276"/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</row>
    <row r="202">
      <c r="A202" s="276"/>
      <c r="B202" s="276"/>
      <c r="C202" s="276"/>
      <c r="D202" s="276"/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  <c r="S202" s="276"/>
      <c r="T202" s="276"/>
      <c r="U202" s="276"/>
      <c r="V202" s="276"/>
      <c r="W202" s="276"/>
      <c r="X202" s="276"/>
      <c r="Y202" s="276"/>
      <c r="Z202" s="276"/>
    </row>
    <row r="203">
      <c r="A203" s="276"/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</row>
    <row r="204">
      <c r="A204" s="276"/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</row>
    <row r="205">
      <c r="A205" s="276"/>
      <c r="B205" s="276"/>
      <c r="C205" s="276"/>
      <c r="D205" s="276"/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</row>
    <row r="206">
      <c r="A206" s="276"/>
      <c r="B206" s="276"/>
      <c r="C206" s="276"/>
      <c r="D206" s="276"/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  <c r="S206" s="276"/>
      <c r="T206" s="276"/>
      <c r="U206" s="276"/>
      <c r="V206" s="276"/>
      <c r="W206" s="276"/>
      <c r="X206" s="276"/>
      <c r="Y206" s="276"/>
      <c r="Z206" s="276"/>
    </row>
    <row r="207">
      <c r="A207" s="276"/>
      <c r="B207" s="276"/>
      <c r="C207" s="276"/>
      <c r="D207" s="276"/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  <c r="S207" s="276"/>
      <c r="T207" s="276"/>
      <c r="U207" s="276"/>
      <c r="V207" s="276"/>
      <c r="W207" s="276"/>
      <c r="X207" s="276"/>
      <c r="Y207" s="276"/>
      <c r="Z207" s="276"/>
    </row>
    <row r="208">
      <c r="A208" s="276"/>
      <c r="B208" s="276"/>
      <c r="C208" s="276"/>
      <c r="D208" s="276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  <c r="S208" s="276"/>
      <c r="T208" s="276"/>
      <c r="U208" s="276"/>
      <c r="V208" s="276"/>
      <c r="W208" s="276"/>
      <c r="X208" s="276"/>
      <c r="Y208" s="276"/>
      <c r="Z208" s="276"/>
    </row>
    <row r="209">
      <c r="A209" s="276"/>
      <c r="B209" s="276"/>
      <c r="C209" s="276"/>
      <c r="D209" s="276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</row>
    <row r="210">
      <c r="A210" s="276"/>
      <c r="B210" s="276"/>
      <c r="C210" s="276"/>
      <c r="D210" s="276"/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</row>
    <row r="211">
      <c r="A211" s="276"/>
      <c r="B211" s="276"/>
      <c r="C211" s="276"/>
      <c r="D211" s="276"/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  <c r="S211" s="276"/>
      <c r="T211" s="276"/>
      <c r="U211" s="276"/>
      <c r="V211" s="276"/>
      <c r="W211" s="276"/>
      <c r="X211" s="276"/>
      <c r="Y211" s="276"/>
      <c r="Z211" s="276"/>
    </row>
    <row r="212">
      <c r="A212" s="276"/>
      <c r="B212" s="276"/>
      <c r="C212" s="276"/>
      <c r="D212" s="276"/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  <c r="S212" s="276"/>
      <c r="T212" s="276"/>
      <c r="U212" s="276"/>
      <c r="V212" s="276"/>
      <c r="W212" s="276"/>
      <c r="X212" s="276"/>
      <c r="Y212" s="276"/>
      <c r="Z212" s="276"/>
    </row>
    <row r="213">
      <c r="A213" s="276"/>
      <c r="B213" s="276"/>
      <c r="C213" s="276"/>
      <c r="D213" s="276"/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  <c r="S213" s="276"/>
      <c r="T213" s="276"/>
      <c r="U213" s="276"/>
      <c r="V213" s="276"/>
      <c r="W213" s="276"/>
      <c r="X213" s="276"/>
      <c r="Y213" s="276"/>
      <c r="Z213" s="276"/>
    </row>
    <row r="214">
      <c r="A214" s="276"/>
      <c r="B214" s="276"/>
      <c r="C214" s="276"/>
      <c r="D214" s="276"/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  <c r="S214" s="276"/>
      <c r="T214" s="276"/>
      <c r="U214" s="276"/>
      <c r="V214" s="276"/>
      <c r="W214" s="276"/>
      <c r="X214" s="276"/>
      <c r="Y214" s="276"/>
      <c r="Z214" s="276"/>
    </row>
    <row r="215">
      <c r="A215" s="276"/>
      <c r="B215" s="276"/>
      <c r="C215" s="276"/>
      <c r="D215" s="276"/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  <c r="S215" s="276"/>
      <c r="T215" s="276"/>
      <c r="U215" s="276"/>
      <c r="V215" s="276"/>
      <c r="W215" s="276"/>
      <c r="X215" s="276"/>
      <c r="Y215" s="276"/>
      <c r="Z215" s="276"/>
    </row>
    <row r="216">
      <c r="A216" s="276"/>
      <c r="B216" s="276"/>
      <c r="C216" s="276"/>
      <c r="D216" s="276"/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  <c r="S216" s="276"/>
      <c r="T216" s="276"/>
      <c r="U216" s="276"/>
      <c r="V216" s="276"/>
      <c r="W216" s="276"/>
      <c r="X216" s="276"/>
      <c r="Y216" s="276"/>
      <c r="Z216" s="276"/>
    </row>
    <row r="217">
      <c r="A217" s="276"/>
      <c r="B217" s="276"/>
      <c r="C217" s="276"/>
      <c r="D217" s="276"/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  <c r="S217" s="276"/>
      <c r="T217" s="276"/>
      <c r="U217" s="276"/>
      <c r="V217" s="276"/>
      <c r="W217" s="276"/>
      <c r="X217" s="276"/>
      <c r="Y217" s="276"/>
      <c r="Z217" s="276"/>
    </row>
    <row r="218">
      <c r="A218" s="276"/>
      <c r="B218" s="276"/>
      <c r="C218" s="276"/>
      <c r="D218" s="276"/>
      <c r="E218" s="276"/>
      <c r="F218" s="276"/>
      <c r="G218" s="276"/>
      <c r="H218" s="276"/>
      <c r="I218" s="276"/>
      <c r="J218" s="276"/>
      <c r="K218" s="276"/>
      <c r="L218" s="276"/>
      <c r="M218" s="276"/>
      <c r="N218" s="276"/>
      <c r="O218" s="276"/>
      <c r="P218" s="276"/>
      <c r="Q218" s="276"/>
      <c r="R218" s="276"/>
      <c r="S218" s="276"/>
      <c r="T218" s="276"/>
      <c r="U218" s="276"/>
      <c r="V218" s="276"/>
      <c r="W218" s="276"/>
      <c r="X218" s="276"/>
      <c r="Y218" s="276"/>
      <c r="Z218" s="276"/>
    </row>
    <row r="219">
      <c r="A219" s="276"/>
      <c r="B219" s="276"/>
      <c r="C219" s="276"/>
      <c r="D219" s="276"/>
      <c r="E219" s="276"/>
      <c r="F219" s="276"/>
      <c r="G219" s="276"/>
      <c r="H219" s="276"/>
      <c r="I219" s="276"/>
      <c r="J219" s="276"/>
      <c r="K219" s="276"/>
      <c r="L219" s="276"/>
      <c r="M219" s="276"/>
      <c r="N219" s="276"/>
      <c r="O219" s="276"/>
      <c r="P219" s="276"/>
      <c r="Q219" s="276"/>
      <c r="R219" s="276"/>
      <c r="S219" s="276"/>
      <c r="T219" s="276"/>
      <c r="U219" s="276"/>
      <c r="V219" s="276"/>
      <c r="W219" s="276"/>
      <c r="X219" s="276"/>
      <c r="Y219" s="276"/>
      <c r="Z219" s="276"/>
    </row>
    <row r="220">
      <c r="A220" s="276"/>
      <c r="B220" s="276"/>
      <c r="C220" s="276"/>
      <c r="D220" s="276"/>
      <c r="E220" s="276"/>
      <c r="F220" s="276"/>
      <c r="G220" s="276"/>
      <c r="H220" s="276"/>
      <c r="I220" s="276"/>
      <c r="J220" s="276"/>
      <c r="K220" s="276"/>
      <c r="L220" s="276"/>
      <c r="M220" s="276"/>
      <c r="N220" s="276"/>
      <c r="O220" s="276"/>
      <c r="P220" s="276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</row>
    <row r="221">
      <c r="A221" s="276"/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</row>
    <row r="222">
      <c r="A222" s="276"/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</row>
    <row r="223">
      <c r="A223" s="276"/>
      <c r="B223" s="276"/>
      <c r="C223" s="276"/>
      <c r="D223" s="276"/>
      <c r="E223" s="276"/>
      <c r="F223" s="276"/>
      <c r="G223" s="276"/>
      <c r="H223" s="276"/>
      <c r="I223" s="276"/>
      <c r="J223" s="276"/>
      <c r="K223" s="276"/>
      <c r="L223" s="276"/>
      <c r="M223" s="276"/>
      <c r="N223" s="276"/>
      <c r="O223" s="276"/>
      <c r="P223" s="276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</row>
    <row r="224">
      <c r="A224" s="276"/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</row>
    <row r="225">
      <c r="A225" s="276"/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</row>
    <row r="226">
      <c r="A226" s="276"/>
      <c r="B226" s="276"/>
      <c r="C226" s="276"/>
      <c r="D226" s="276"/>
      <c r="E226" s="276"/>
      <c r="F226" s="276"/>
      <c r="G226" s="276"/>
      <c r="H226" s="276"/>
      <c r="I226" s="276"/>
      <c r="J226" s="276"/>
      <c r="K226" s="276"/>
      <c r="L226" s="276"/>
      <c r="M226" s="276"/>
      <c r="N226" s="276"/>
      <c r="O226" s="276"/>
      <c r="P226" s="276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</row>
    <row r="227">
      <c r="A227" s="276"/>
      <c r="B227" s="276"/>
      <c r="C227" s="276"/>
      <c r="D227" s="276"/>
      <c r="E227" s="276"/>
      <c r="F227" s="276"/>
      <c r="G227" s="276"/>
      <c r="H227" s="276"/>
      <c r="I227" s="276"/>
      <c r="J227" s="276"/>
      <c r="K227" s="276"/>
      <c r="L227" s="276"/>
      <c r="M227" s="276"/>
      <c r="N227" s="276"/>
      <c r="O227" s="276"/>
      <c r="P227" s="276"/>
      <c r="Q227" s="276"/>
      <c r="R227" s="276"/>
      <c r="S227" s="276"/>
      <c r="T227" s="276"/>
      <c r="U227" s="276"/>
      <c r="V227" s="276"/>
      <c r="W227" s="276"/>
      <c r="X227" s="276"/>
      <c r="Y227" s="276"/>
      <c r="Z227" s="276"/>
    </row>
    <row r="228">
      <c r="A228" s="276"/>
      <c r="B228" s="276"/>
      <c r="C228" s="276"/>
      <c r="D228" s="276"/>
      <c r="E228" s="276"/>
      <c r="F228" s="276"/>
      <c r="G228" s="276"/>
      <c r="H228" s="276"/>
      <c r="I228" s="276"/>
      <c r="J228" s="276"/>
      <c r="K228" s="276"/>
      <c r="L228" s="276"/>
      <c r="M228" s="276"/>
      <c r="N228" s="276"/>
      <c r="O228" s="276"/>
      <c r="P228" s="276"/>
      <c r="Q228" s="276"/>
      <c r="R228" s="276"/>
      <c r="S228" s="276"/>
      <c r="T228" s="276"/>
      <c r="U228" s="276"/>
      <c r="V228" s="276"/>
      <c r="W228" s="276"/>
      <c r="X228" s="276"/>
      <c r="Y228" s="276"/>
      <c r="Z228" s="276"/>
    </row>
    <row r="229">
      <c r="A229" s="276"/>
      <c r="B229" s="276"/>
      <c r="C229" s="276"/>
      <c r="D229" s="276"/>
      <c r="E229" s="276"/>
      <c r="F229" s="276"/>
      <c r="G229" s="276"/>
      <c r="H229" s="276"/>
      <c r="I229" s="276"/>
      <c r="J229" s="276"/>
      <c r="K229" s="276"/>
      <c r="L229" s="276"/>
      <c r="M229" s="276"/>
      <c r="N229" s="276"/>
      <c r="O229" s="276"/>
      <c r="P229" s="276"/>
      <c r="Q229" s="276"/>
      <c r="R229" s="276"/>
      <c r="S229" s="276"/>
      <c r="T229" s="276"/>
      <c r="U229" s="276"/>
      <c r="V229" s="276"/>
      <c r="W229" s="276"/>
      <c r="X229" s="276"/>
      <c r="Y229" s="276"/>
      <c r="Z229" s="276"/>
    </row>
    <row r="230">
      <c r="A230" s="276"/>
      <c r="B230" s="276"/>
      <c r="C230" s="276"/>
      <c r="D230" s="276"/>
      <c r="E230" s="276"/>
      <c r="F230" s="276"/>
      <c r="G230" s="276"/>
      <c r="H230" s="276"/>
      <c r="I230" s="276"/>
      <c r="J230" s="276"/>
      <c r="K230" s="276"/>
      <c r="L230" s="276"/>
      <c r="M230" s="276"/>
      <c r="N230" s="276"/>
      <c r="O230" s="276"/>
      <c r="P230" s="276"/>
      <c r="Q230" s="276"/>
      <c r="R230" s="276"/>
      <c r="S230" s="276"/>
      <c r="T230" s="276"/>
      <c r="U230" s="276"/>
      <c r="V230" s="276"/>
      <c r="W230" s="276"/>
      <c r="X230" s="276"/>
      <c r="Y230" s="276"/>
      <c r="Z230" s="276"/>
    </row>
    <row r="231">
      <c r="A231" s="276"/>
      <c r="B231" s="276"/>
      <c r="C231" s="276"/>
      <c r="D231" s="276"/>
      <c r="E231" s="276"/>
      <c r="F231" s="276"/>
      <c r="G231" s="276"/>
      <c r="H231" s="276"/>
      <c r="I231" s="276"/>
      <c r="J231" s="276"/>
      <c r="K231" s="276"/>
      <c r="L231" s="276"/>
      <c r="M231" s="276"/>
      <c r="N231" s="276"/>
      <c r="O231" s="276"/>
      <c r="P231" s="276"/>
      <c r="Q231" s="276"/>
      <c r="R231" s="276"/>
      <c r="S231" s="276"/>
      <c r="T231" s="276"/>
      <c r="U231" s="276"/>
      <c r="V231" s="276"/>
      <c r="W231" s="276"/>
      <c r="X231" s="276"/>
      <c r="Y231" s="276"/>
      <c r="Z231" s="276"/>
    </row>
    <row r="232">
      <c r="A232" s="276"/>
      <c r="B232" s="276"/>
      <c r="C232" s="276"/>
      <c r="D232" s="276"/>
      <c r="E232" s="276"/>
      <c r="F232" s="276"/>
      <c r="G232" s="276"/>
      <c r="H232" s="276"/>
      <c r="I232" s="276"/>
      <c r="J232" s="276"/>
      <c r="K232" s="276"/>
      <c r="L232" s="276"/>
      <c r="M232" s="276"/>
      <c r="N232" s="276"/>
      <c r="O232" s="276"/>
      <c r="P232" s="276"/>
      <c r="Q232" s="276"/>
      <c r="R232" s="276"/>
      <c r="S232" s="276"/>
      <c r="T232" s="276"/>
      <c r="U232" s="276"/>
      <c r="V232" s="276"/>
      <c r="W232" s="276"/>
      <c r="X232" s="276"/>
      <c r="Y232" s="276"/>
      <c r="Z232" s="276"/>
    </row>
    <row r="233">
      <c r="A233" s="276"/>
      <c r="B233" s="276"/>
      <c r="C233" s="276"/>
      <c r="D233" s="276"/>
      <c r="E233" s="276"/>
      <c r="F233" s="276"/>
      <c r="G233" s="276"/>
      <c r="H233" s="276"/>
      <c r="I233" s="276"/>
      <c r="J233" s="276"/>
      <c r="K233" s="276"/>
      <c r="L233" s="276"/>
      <c r="M233" s="276"/>
      <c r="N233" s="276"/>
      <c r="O233" s="276"/>
      <c r="P233" s="276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</row>
    <row r="234">
      <c r="A234" s="276"/>
      <c r="B234" s="276"/>
      <c r="C234" s="276"/>
      <c r="D234" s="276"/>
      <c r="E234" s="276"/>
      <c r="F234" s="276"/>
      <c r="G234" s="276"/>
      <c r="H234" s="276"/>
      <c r="I234" s="276"/>
      <c r="J234" s="276"/>
      <c r="K234" s="276"/>
      <c r="L234" s="276"/>
      <c r="M234" s="276"/>
      <c r="N234" s="276"/>
      <c r="O234" s="276"/>
      <c r="P234" s="276"/>
      <c r="Q234" s="276"/>
      <c r="R234" s="276"/>
      <c r="S234" s="276"/>
      <c r="T234" s="276"/>
      <c r="U234" s="276"/>
      <c r="V234" s="276"/>
      <c r="W234" s="276"/>
      <c r="X234" s="276"/>
      <c r="Y234" s="276"/>
      <c r="Z234" s="276"/>
    </row>
    <row r="235">
      <c r="A235" s="276"/>
      <c r="B235" s="276"/>
      <c r="C235" s="276"/>
      <c r="D235" s="276"/>
      <c r="E235" s="276"/>
      <c r="F235" s="276"/>
      <c r="G235" s="276"/>
      <c r="H235" s="276"/>
      <c r="I235" s="276"/>
      <c r="J235" s="276"/>
      <c r="K235" s="276"/>
      <c r="L235" s="276"/>
      <c r="M235" s="276"/>
      <c r="N235" s="276"/>
      <c r="O235" s="276"/>
      <c r="P235" s="276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</row>
    <row r="236">
      <c r="A236" s="276"/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  <c r="P236" s="276"/>
      <c r="Q236" s="276"/>
      <c r="R236" s="276"/>
      <c r="S236" s="276"/>
      <c r="T236" s="276"/>
      <c r="U236" s="276"/>
      <c r="V236" s="276"/>
      <c r="W236" s="276"/>
      <c r="X236" s="276"/>
      <c r="Y236" s="276"/>
      <c r="Z236" s="276"/>
    </row>
    <row r="237">
      <c r="A237" s="276"/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  <c r="P237" s="276"/>
      <c r="Q237" s="276"/>
      <c r="R237" s="276"/>
      <c r="S237" s="276"/>
      <c r="T237" s="276"/>
      <c r="U237" s="276"/>
      <c r="V237" s="276"/>
      <c r="W237" s="276"/>
      <c r="X237" s="276"/>
      <c r="Y237" s="276"/>
      <c r="Z237" s="276"/>
    </row>
    <row r="238">
      <c r="A238" s="276"/>
      <c r="B238" s="276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</row>
    <row r="239">
      <c r="A239" s="276"/>
      <c r="B239" s="276"/>
      <c r="C239" s="276"/>
      <c r="D239" s="276"/>
      <c r="E239" s="276"/>
      <c r="F239" s="276"/>
      <c r="G239" s="276"/>
      <c r="H239" s="276"/>
      <c r="I239" s="276"/>
      <c r="J239" s="276"/>
      <c r="K239" s="276"/>
      <c r="L239" s="276"/>
      <c r="M239" s="276"/>
      <c r="N239" s="276"/>
      <c r="O239" s="276"/>
      <c r="P239" s="276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</row>
    <row r="240">
      <c r="A240" s="276"/>
      <c r="B240" s="276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</row>
    <row r="241">
      <c r="A241" s="276"/>
      <c r="B241" s="276"/>
      <c r="C241" s="276"/>
      <c r="D241" s="276"/>
      <c r="E241" s="276"/>
      <c r="F241" s="276"/>
      <c r="G241" s="276"/>
      <c r="H241" s="276"/>
      <c r="I241" s="276"/>
      <c r="J241" s="276"/>
      <c r="K241" s="276"/>
      <c r="L241" s="276"/>
      <c r="M241" s="276"/>
      <c r="N241" s="276"/>
      <c r="O241" s="276"/>
      <c r="P241" s="276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</row>
    <row r="242">
      <c r="A242" s="276"/>
      <c r="B242" s="276"/>
      <c r="C242" s="276"/>
      <c r="D242" s="276"/>
      <c r="E242" s="276"/>
      <c r="F242" s="276"/>
      <c r="G242" s="276"/>
      <c r="H242" s="276"/>
      <c r="I242" s="276"/>
      <c r="J242" s="276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76"/>
      <c r="Z242" s="276"/>
    </row>
    <row r="243">
      <c r="A243" s="276"/>
      <c r="B243" s="27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</row>
    <row r="244">
      <c r="A244" s="276"/>
      <c r="B244" s="276"/>
      <c r="C244" s="276"/>
      <c r="D244" s="276"/>
      <c r="E244" s="276"/>
      <c r="F244" s="276"/>
      <c r="G244" s="276"/>
      <c r="H244" s="276"/>
      <c r="I244" s="276"/>
      <c r="J244" s="276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</row>
    <row r="245">
      <c r="A245" s="276"/>
      <c r="B245" s="276"/>
      <c r="C245" s="276"/>
      <c r="D245" s="276"/>
      <c r="E245" s="276"/>
      <c r="F245" s="276"/>
      <c r="G245" s="276"/>
      <c r="H245" s="276"/>
      <c r="I245" s="276"/>
      <c r="J245" s="276"/>
      <c r="K245" s="276"/>
      <c r="L245" s="276"/>
      <c r="M245" s="276"/>
      <c r="N245" s="276"/>
      <c r="O245" s="276"/>
      <c r="P245" s="276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</row>
    <row r="246">
      <c r="A246" s="276"/>
      <c r="B246" s="276"/>
      <c r="C246" s="276"/>
      <c r="D246" s="276"/>
      <c r="E246" s="276"/>
      <c r="F246" s="276"/>
      <c r="G246" s="276"/>
      <c r="H246" s="276"/>
      <c r="I246" s="276"/>
      <c r="J246" s="276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76"/>
      <c r="Z246" s="276"/>
    </row>
    <row r="247">
      <c r="A247" s="276"/>
      <c r="B247" s="27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</row>
    <row r="248">
      <c r="A248" s="276"/>
      <c r="B248" s="276"/>
      <c r="C248" s="276"/>
      <c r="D248" s="276"/>
      <c r="E248" s="276"/>
      <c r="F248" s="276"/>
      <c r="G248" s="276"/>
      <c r="H248" s="276"/>
      <c r="I248" s="276"/>
      <c r="J248" s="276"/>
      <c r="K248" s="276"/>
      <c r="L248" s="276"/>
      <c r="M248" s="276"/>
      <c r="N248" s="276"/>
      <c r="O248" s="276"/>
      <c r="P248" s="276"/>
      <c r="Q248" s="276"/>
      <c r="R248" s="276"/>
      <c r="S248" s="276"/>
      <c r="T248" s="276"/>
      <c r="U248" s="276"/>
      <c r="V248" s="276"/>
      <c r="W248" s="276"/>
      <c r="X248" s="276"/>
      <c r="Y248" s="276"/>
      <c r="Z248" s="276"/>
    </row>
    <row r="249">
      <c r="A249" s="276"/>
      <c r="B249" s="276"/>
      <c r="C249" s="276"/>
      <c r="D249" s="276"/>
      <c r="E249" s="276"/>
      <c r="F249" s="276"/>
      <c r="G249" s="276"/>
      <c r="H249" s="276"/>
      <c r="I249" s="276"/>
      <c r="J249" s="276"/>
      <c r="K249" s="276"/>
      <c r="L249" s="276"/>
      <c r="M249" s="276"/>
      <c r="N249" s="276"/>
      <c r="O249" s="276"/>
      <c r="P249" s="276"/>
      <c r="Q249" s="276"/>
      <c r="R249" s="276"/>
      <c r="S249" s="276"/>
      <c r="T249" s="276"/>
      <c r="U249" s="276"/>
      <c r="V249" s="276"/>
      <c r="W249" s="276"/>
      <c r="X249" s="276"/>
      <c r="Y249" s="276"/>
      <c r="Z249" s="276"/>
    </row>
    <row r="250">
      <c r="A250" s="276"/>
      <c r="B250" s="276"/>
      <c r="C250" s="276"/>
      <c r="D250" s="276"/>
      <c r="E250" s="276"/>
      <c r="F250" s="276"/>
      <c r="G250" s="276"/>
      <c r="H250" s="276"/>
      <c r="I250" s="276"/>
      <c r="J250" s="276"/>
      <c r="K250" s="276"/>
      <c r="L250" s="276"/>
      <c r="M250" s="276"/>
      <c r="N250" s="276"/>
      <c r="O250" s="276"/>
      <c r="P250" s="276"/>
      <c r="Q250" s="276"/>
      <c r="R250" s="276"/>
      <c r="S250" s="276"/>
      <c r="T250" s="276"/>
      <c r="U250" s="276"/>
      <c r="V250" s="276"/>
      <c r="W250" s="276"/>
      <c r="X250" s="276"/>
      <c r="Y250" s="276"/>
      <c r="Z250" s="276"/>
    </row>
    <row r="251">
      <c r="A251" s="276"/>
      <c r="B251" s="276"/>
      <c r="C251" s="276"/>
      <c r="D251" s="276"/>
      <c r="E251" s="276"/>
      <c r="F251" s="276"/>
      <c r="G251" s="276"/>
      <c r="H251" s="276"/>
      <c r="I251" s="276"/>
      <c r="J251" s="276"/>
      <c r="K251" s="276"/>
      <c r="L251" s="276"/>
      <c r="M251" s="276"/>
      <c r="N251" s="276"/>
      <c r="O251" s="276"/>
      <c r="P251" s="276"/>
      <c r="Q251" s="276"/>
      <c r="R251" s="276"/>
      <c r="S251" s="276"/>
      <c r="T251" s="276"/>
      <c r="U251" s="276"/>
      <c r="V251" s="276"/>
      <c r="W251" s="276"/>
      <c r="X251" s="276"/>
      <c r="Y251" s="276"/>
      <c r="Z251" s="276"/>
    </row>
    <row r="252">
      <c r="A252" s="276"/>
      <c r="B252" s="276"/>
      <c r="C252" s="276"/>
      <c r="D252" s="276"/>
      <c r="E252" s="276"/>
      <c r="F252" s="276"/>
      <c r="G252" s="276"/>
      <c r="H252" s="276"/>
      <c r="I252" s="276"/>
      <c r="J252" s="276"/>
      <c r="K252" s="276"/>
      <c r="L252" s="276"/>
      <c r="M252" s="276"/>
      <c r="N252" s="276"/>
      <c r="O252" s="276"/>
      <c r="P252" s="276"/>
      <c r="Q252" s="276"/>
      <c r="R252" s="276"/>
      <c r="S252" s="276"/>
      <c r="T252" s="276"/>
      <c r="U252" s="276"/>
      <c r="V252" s="276"/>
      <c r="W252" s="276"/>
      <c r="X252" s="276"/>
      <c r="Y252" s="276"/>
      <c r="Z252" s="276"/>
    </row>
    <row r="253">
      <c r="A253" s="276"/>
      <c r="B253" s="276"/>
      <c r="C253" s="276"/>
      <c r="D253" s="276"/>
      <c r="E253" s="276"/>
      <c r="F253" s="276"/>
      <c r="G253" s="276"/>
      <c r="H253" s="276"/>
      <c r="I253" s="276"/>
      <c r="J253" s="276"/>
      <c r="K253" s="276"/>
      <c r="L253" s="276"/>
      <c r="M253" s="276"/>
      <c r="N253" s="276"/>
      <c r="O253" s="276"/>
      <c r="P253" s="276"/>
      <c r="Q253" s="276"/>
      <c r="R253" s="276"/>
      <c r="S253" s="276"/>
      <c r="T253" s="276"/>
      <c r="U253" s="276"/>
      <c r="V253" s="276"/>
      <c r="W253" s="276"/>
      <c r="X253" s="276"/>
      <c r="Y253" s="276"/>
      <c r="Z253" s="276"/>
    </row>
    <row r="254">
      <c r="A254" s="276"/>
      <c r="B254" s="276"/>
      <c r="C254" s="276"/>
      <c r="D254" s="276"/>
      <c r="E254" s="276"/>
      <c r="F254" s="276"/>
      <c r="G254" s="276"/>
      <c r="H254" s="276"/>
      <c r="I254" s="276"/>
      <c r="J254" s="276"/>
      <c r="K254" s="276"/>
      <c r="L254" s="276"/>
      <c r="M254" s="276"/>
      <c r="N254" s="276"/>
      <c r="O254" s="276"/>
      <c r="P254" s="276"/>
      <c r="Q254" s="276"/>
      <c r="R254" s="276"/>
      <c r="S254" s="276"/>
      <c r="T254" s="276"/>
      <c r="U254" s="276"/>
      <c r="V254" s="276"/>
      <c r="W254" s="276"/>
      <c r="X254" s="276"/>
      <c r="Y254" s="276"/>
      <c r="Z254" s="276"/>
    </row>
    <row r="255">
      <c r="A255" s="276"/>
      <c r="B255" s="276"/>
      <c r="C255" s="276"/>
      <c r="D255" s="276"/>
      <c r="E255" s="276"/>
      <c r="F255" s="276"/>
      <c r="G255" s="276"/>
      <c r="H255" s="276"/>
      <c r="I255" s="276"/>
      <c r="J255" s="276"/>
      <c r="K255" s="276"/>
      <c r="L255" s="276"/>
      <c r="M255" s="276"/>
      <c r="N255" s="276"/>
      <c r="O255" s="276"/>
      <c r="P255" s="276"/>
      <c r="Q255" s="276"/>
      <c r="R255" s="276"/>
      <c r="S255" s="276"/>
      <c r="T255" s="276"/>
      <c r="U255" s="276"/>
      <c r="V255" s="276"/>
      <c r="W255" s="276"/>
      <c r="X255" s="276"/>
      <c r="Y255" s="276"/>
      <c r="Z255" s="276"/>
    </row>
    <row r="256">
      <c r="A256" s="276"/>
      <c r="B256" s="276"/>
      <c r="C256" s="276"/>
      <c r="D256" s="276"/>
      <c r="E256" s="276"/>
      <c r="F256" s="276"/>
      <c r="G256" s="276"/>
      <c r="H256" s="276"/>
      <c r="I256" s="276"/>
      <c r="J256" s="276"/>
      <c r="K256" s="276"/>
      <c r="L256" s="276"/>
      <c r="M256" s="276"/>
      <c r="N256" s="276"/>
      <c r="O256" s="276"/>
      <c r="P256" s="276"/>
      <c r="Q256" s="276"/>
      <c r="R256" s="276"/>
      <c r="S256" s="276"/>
      <c r="T256" s="276"/>
      <c r="U256" s="276"/>
      <c r="V256" s="276"/>
      <c r="W256" s="276"/>
      <c r="X256" s="276"/>
      <c r="Y256" s="276"/>
      <c r="Z256" s="276"/>
    </row>
    <row r="257">
      <c r="A257" s="276"/>
      <c r="B257" s="276"/>
      <c r="C257" s="276"/>
      <c r="D257" s="276"/>
      <c r="E257" s="276"/>
      <c r="F257" s="276"/>
      <c r="G257" s="276"/>
      <c r="H257" s="276"/>
      <c r="I257" s="276"/>
      <c r="J257" s="276"/>
      <c r="K257" s="276"/>
      <c r="L257" s="276"/>
      <c r="M257" s="276"/>
      <c r="N257" s="276"/>
      <c r="O257" s="276"/>
      <c r="P257" s="276"/>
      <c r="Q257" s="276"/>
      <c r="R257" s="276"/>
      <c r="S257" s="276"/>
      <c r="T257" s="276"/>
      <c r="U257" s="276"/>
      <c r="V257" s="276"/>
      <c r="W257" s="276"/>
      <c r="X257" s="276"/>
      <c r="Y257" s="276"/>
      <c r="Z257" s="276"/>
    </row>
    <row r="258">
      <c r="A258" s="276"/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276"/>
      <c r="T258" s="276"/>
      <c r="U258" s="276"/>
      <c r="V258" s="276"/>
      <c r="W258" s="276"/>
      <c r="X258" s="276"/>
      <c r="Y258" s="276"/>
      <c r="Z258" s="276"/>
    </row>
    <row r="259">
      <c r="A259" s="276"/>
      <c r="B259" s="276"/>
      <c r="C259" s="276"/>
      <c r="D259" s="276"/>
      <c r="E259" s="276"/>
      <c r="F259" s="276"/>
      <c r="G259" s="276"/>
      <c r="H259" s="276"/>
      <c r="I259" s="276"/>
      <c r="J259" s="276"/>
      <c r="K259" s="276"/>
      <c r="L259" s="276"/>
      <c r="M259" s="276"/>
      <c r="N259" s="276"/>
      <c r="O259" s="276"/>
      <c r="P259" s="276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</row>
    <row r="260">
      <c r="A260" s="276"/>
      <c r="B260" s="276"/>
      <c r="C260" s="276"/>
      <c r="D260" s="276"/>
      <c r="E260" s="276"/>
      <c r="F260" s="276"/>
      <c r="G260" s="276"/>
      <c r="H260" s="276"/>
      <c r="I260" s="276"/>
      <c r="J260" s="276"/>
      <c r="K260" s="276"/>
      <c r="L260" s="276"/>
      <c r="M260" s="276"/>
      <c r="N260" s="276"/>
      <c r="O260" s="276"/>
      <c r="P260" s="276"/>
      <c r="Q260" s="276"/>
      <c r="R260" s="276"/>
      <c r="S260" s="276"/>
      <c r="T260" s="276"/>
      <c r="U260" s="276"/>
      <c r="V260" s="276"/>
      <c r="W260" s="276"/>
      <c r="X260" s="276"/>
      <c r="Y260" s="276"/>
      <c r="Z260" s="276"/>
    </row>
    <row r="261">
      <c r="A261" s="276"/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</row>
    <row r="262">
      <c r="A262" s="276"/>
      <c r="B262" s="276"/>
      <c r="C262" s="276"/>
      <c r="D262" s="276"/>
      <c r="E262" s="276"/>
      <c r="F262" s="276"/>
      <c r="G262" s="276"/>
      <c r="H262" s="276"/>
      <c r="I262" s="276"/>
      <c r="J262" s="276"/>
      <c r="K262" s="276"/>
      <c r="L262" s="276"/>
      <c r="M262" s="276"/>
      <c r="N262" s="276"/>
      <c r="O262" s="276"/>
      <c r="P262" s="276"/>
      <c r="Q262" s="276"/>
      <c r="R262" s="276"/>
      <c r="S262" s="276"/>
      <c r="T262" s="276"/>
      <c r="U262" s="276"/>
      <c r="V262" s="276"/>
      <c r="W262" s="276"/>
      <c r="X262" s="276"/>
      <c r="Y262" s="276"/>
      <c r="Z262" s="276"/>
    </row>
    <row r="263">
      <c r="A263" s="276"/>
      <c r="B263" s="276"/>
      <c r="C263" s="276"/>
      <c r="D263" s="276"/>
      <c r="E263" s="276"/>
      <c r="F263" s="276"/>
      <c r="G263" s="276"/>
      <c r="H263" s="276"/>
      <c r="I263" s="276"/>
      <c r="J263" s="276"/>
      <c r="K263" s="276"/>
      <c r="L263" s="276"/>
      <c r="M263" s="276"/>
      <c r="N263" s="276"/>
      <c r="O263" s="276"/>
      <c r="P263" s="276"/>
      <c r="Q263" s="276"/>
      <c r="R263" s="276"/>
      <c r="S263" s="276"/>
      <c r="T263" s="276"/>
      <c r="U263" s="276"/>
      <c r="V263" s="276"/>
      <c r="W263" s="276"/>
      <c r="X263" s="276"/>
      <c r="Y263" s="276"/>
      <c r="Z263" s="276"/>
    </row>
    <row r="264">
      <c r="A264" s="276"/>
      <c r="B264" s="276"/>
      <c r="C264" s="276"/>
      <c r="D264" s="276"/>
      <c r="E264" s="276"/>
      <c r="F264" s="276"/>
      <c r="G264" s="276"/>
      <c r="H264" s="276"/>
      <c r="I264" s="276"/>
      <c r="J264" s="276"/>
      <c r="K264" s="276"/>
      <c r="L264" s="276"/>
      <c r="M264" s="276"/>
      <c r="N264" s="276"/>
      <c r="O264" s="276"/>
      <c r="P264" s="276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</row>
    <row r="265">
      <c r="A265" s="276"/>
      <c r="B265" s="276"/>
      <c r="C265" s="276"/>
      <c r="D265" s="276"/>
      <c r="E265" s="276"/>
      <c r="F265" s="276"/>
      <c r="G265" s="276"/>
      <c r="H265" s="276"/>
      <c r="I265" s="276"/>
      <c r="J265" s="276"/>
      <c r="K265" s="276"/>
      <c r="L265" s="276"/>
      <c r="M265" s="276"/>
      <c r="N265" s="276"/>
      <c r="O265" s="276"/>
      <c r="P265" s="276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</row>
    <row r="266">
      <c r="A266" s="276"/>
      <c r="B266" s="276"/>
      <c r="C266" s="276"/>
      <c r="D266" s="276"/>
      <c r="E266" s="276"/>
      <c r="F266" s="276"/>
      <c r="G266" s="276"/>
      <c r="H266" s="276"/>
      <c r="I266" s="276"/>
      <c r="J266" s="276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</row>
    <row r="267">
      <c r="A267" s="276"/>
      <c r="B267" s="276"/>
      <c r="C267" s="276"/>
      <c r="D267" s="276"/>
      <c r="E267" s="276"/>
      <c r="F267" s="276"/>
      <c r="G267" s="276"/>
      <c r="H267" s="276"/>
      <c r="I267" s="276"/>
      <c r="J267" s="276"/>
      <c r="K267" s="276"/>
      <c r="L267" s="276"/>
      <c r="M267" s="276"/>
      <c r="N267" s="276"/>
      <c r="O267" s="276"/>
      <c r="P267" s="276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</row>
    <row r="268">
      <c r="A268" s="276"/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</row>
    <row r="269">
      <c r="A269" s="276"/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</row>
    <row r="270">
      <c r="A270" s="276"/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  <c r="P270" s="276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</row>
    <row r="271">
      <c r="A271" s="276"/>
      <c r="B271" s="276"/>
      <c r="C271" s="276"/>
      <c r="D271" s="276"/>
      <c r="E271" s="276"/>
      <c r="F271" s="276"/>
      <c r="G271" s="276"/>
      <c r="H271" s="276"/>
      <c r="I271" s="276"/>
      <c r="J271" s="276"/>
      <c r="K271" s="276"/>
      <c r="L271" s="276"/>
      <c r="M271" s="276"/>
      <c r="N271" s="276"/>
      <c r="O271" s="276"/>
      <c r="P271" s="276"/>
      <c r="Q271" s="276"/>
      <c r="R271" s="276"/>
      <c r="S271" s="276"/>
      <c r="T271" s="276"/>
      <c r="U271" s="276"/>
      <c r="V271" s="276"/>
      <c r="W271" s="276"/>
      <c r="X271" s="276"/>
      <c r="Y271" s="276"/>
      <c r="Z271" s="276"/>
    </row>
    <row r="272">
      <c r="A272" s="276"/>
      <c r="B272" s="276"/>
      <c r="C272" s="276"/>
      <c r="D272" s="276"/>
      <c r="E272" s="276"/>
      <c r="F272" s="276"/>
      <c r="G272" s="276"/>
      <c r="H272" s="276"/>
      <c r="I272" s="276"/>
      <c r="J272" s="276"/>
      <c r="K272" s="276"/>
      <c r="L272" s="276"/>
      <c r="M272" s="276"/>
      <c r="N272" s="276"/>
      <c r="O272" s="276"/>
      <c r="P272" s="276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</row>
    <row r="273">
      <c r="A273" s="276"/>
      <c r="B273" s="276"/>
      <c r="C273" s="276"/>
      <c r="D273" s="276"/>
      <c r="E273" s="276"/>
      <c r="F273" s="276"/>
      <c r="G273" s="276"/>
      <c r="H273" s="276"/>
      <c r="I273" s="276"/>
      <c r="J273" s="276"/>
      <c r="K273" s="276"/>
      <c r="L273" s="276"/>
      <c r="M273" s="276"/>
      <c r="N273" s="276"/>
      <c r="O273" s="276"/>
      <c r="P273" s="276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</row>
    <row r="274">
      <c r="A274" s="276"/>
      <c r="B274" s="276"/>
      <c r="C274" s="276"/>
      <c r="D274" s="276"/>
      <c r="E274" s="276"/>
      <c r="F274" s="276"/>
      <c r="G274" s="276"/>
      <c r="H274" s="276"/>
      <c r="I274" s="276"/>
      <c r="J274" s="276"/>
      <c r="K274" s="276"/>
      <c r="L274" s="276"/>
      <c r="M274" s="276"/>
      <c r="N274" s="276"/>
      <c r="O274" s="276"/>
      <c r="P274" s="276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</row>
    <row r="275">
      <c r="A275" s="276"/>
      <c r="B275" s="276"/>
      <c r="C275" s="276"/>
      <c r="D275" s="276"/>
      <c r="E275" s="276"/>
      <c r="F275" s="276"/>
      <c r="G275" s="276"/>
      <c r="H275" s="276"/>
      <c r="I275" s="276"/>
      <c r="J275" s="276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</row>
    <row r="276">
      <c r="A276" s="276"/>
      <c r="B276" s="276"/>
      <c r="C276" s="276"/>
      <c r="D276" s="276"/>
      <c r="E276" s="276"/>
      <c r="F276" s="276"/>
      <c r="G276" s="276"/>
      <c r="H276" s="276"/>
      <c r="I276" s="276"/>
      <c r="J276" s="276"/>
      <c r="K276" s="276"/>
      <c r="L276" s="276"/>
      <c r="M276" s="276"/>
      <c r="N276" s="276"/>
      <c r="O276" s="276"/>
      <c r="P276" s="276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</row>
    <row r="277">
      <c r="A277" s="276"/>
      <c r="B277" s="276"/>
      <c r="C277" s="276"/>
      <c r="D277" s="276"/>
      <c r="E277" s="276"/>
      <c r="F277" s="276"/>
      <c r="G277" s="276"/>
      <c r="H277" s="276"/>
      <c r="I277" s="276"/>
      <c r="J277" s="276"/>
      <c r="K277" s="276"/>
      <c r="L277" s="276"/>
      <c r="M277" s="276"/>
      <c r="N277" s="276"/>
      <c r="O277" s="276"/>
      <c r="P277" s="276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</row>
    <row r="278">
      <c r="A278" s="276"/>
      <c r="B278" s="276"/>
      <c r="C278" s="276"/>
      <c r="D278" s="276"/>
      <c r="E278" s="276"/>
      <c r="F278" s="276"/>
      <c r="G278" s="276"/>
      <c r="H278" s="276"/>
      <c r="I278" s="276"/>
      <c r="J278" s="276"/>
      <c r="K278" s="276"/>
      <c r="L278" s="276"/>
      <c r="M278" s="276"/>
      <c r="N278" s="276"/>
      <c r="O278" s="276"/>
      <c r="P278" s="276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</row>
    <row r="279">
      <c r="A279" s="276"/>
      <c r="B279" s="276"/>
      <c r="C279" s="276"/>
      <c r="D279" s="276"/>
      <c r="E279" s="276"/>
      <c r="F279" s="276"/>
      <c r="G279" s="276"/>
      <c r="H279" s="276"/>
      <c r="I279" s="276"/>
      <c r="J279" s="276"/>
      <c r="K279" s="276"/>
      <c r="L279" s="276"/>
      <c r="M279" s="276"/>
      <c r="N279" s="276"/>
      <c r="O279" s="276"/>
      <c r="P279" s="276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</row>
    <row r="280">
      <c r="A280" s="276"/>
      <c r="B280" s="276"/>
      <c r="C280" s="276"/>
      <c r="D280" s="276"/>
      <c r="E280" s="276"/>
      <c r="F280" s="276"/>
      <c r="G280" s="276"/>
      <c r="H280" s="276"/>
      <c r="I280" s="276"/>
      <c r="J280" s="276"/>
      <c r="K280" s="276"/>
      <c r="L280" s="276"/>
      <c r="M280" s="276"/>
      <c r="N280" s="276"/>
      <c r="O280" s="276"/>
      <c r="P280" s="276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</row>
    <row r="281">
      <c r="A281" s="276"/>
      <c r="B281" s="276"/>
      <c r="C281" s="276"/>
      <c r="D281" s="276"/>
      <c r="E281" s="276"/>
      <c r="F281" s="276"/>
      <c r="G281" s="276"/>
      <c r="H281" s="276"/>
      <c r="I281" s="276"/>
      <c r="J281" s="276"/>
      <c r="K281" s="276"/>
      <c r="L281" s="276"/>
      <c r="M281" s="276"/>
      <c r="N281" s="276"/>
      <c r="O281" s="276"/>
      <c r="P281" s="276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</row>
    <row r="282">
      <c r="A282" s="276"/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</row>
    <row r="283">
      <c r="A283" s="276"/>
      <c r="B283" s="276"/>
      <c r="C283" s="276"/>
      <c r="D283" s="276"/>
      <c r="E283" s="276"/>
      <c r="F283" s="276"/>
      <c r="G283" s="276"/>
      <c r="H283" s="276"/>
      <c r="I283" s="276"/>
      <c r="J283" s="276"/>
      <c r="K283" s="276"/>
      <c r="L283" s="276"/>
      <c r="M283" s="276"/>
      <c r="N283" s="276"/>
      <c r="O283" s="276"/>
      <c r="P283" s="276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</row>
    <row r="284">
      <c r="A284" s="276"/>
      <c r="B284" s="276"/>
      <c r="C284" s="276"/>
      <c r="D284" s="276"/>
      <c r="E284" s="276"/>
      <c r="F284" s="276"/>
      <c r="G284" s="276"/>
      <c r="H284" s="276"/>
      <c r="I284" s="276"/>
      <c r="J284" s="276"/>
      <c r="K284" s="276"/>
      <c r="L284" s="276"/>
      <c r="M284" s="276"/>
      <c r="N284" s="276"/>
      <c r="O284" s="276"/>
      <c r="P284" s="276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</row>
    <row r="285">
      <c r="A285" s="276"/>
      <c r="B285" s="276"/>
      <c r="C285" s="276"/>
      <c r="D285" s="276"/>
      <c r="E285" s="276"/>
      <c r="F285" s="276"/>
      <c r="G285" s="276"/>
      <c r="H285" s="276"/>
      <c r="I285" s="276"/>
      <c r="J285" s="276"/>
      <c r="K285" s="276"/>
      <c r="L285" s="276"/>
      <c r="M285" s="276"/>
      <c r="N285" s="276"/>
      <c r="O285" s="276"/>
      <c r="P285" s="276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</row>
    <row r="286">
      <c r="A286" s="276"/>
      <c r="B286" s="276"/>
      <c r="C286" s="276"/>
      <c r="D286" s="276"/>
      <c r="E286" s="276"/>
      <c r="F286" s="276"/>
      <c r="G286" s="276"/>
      <c r="H286" s="276"/>
      <c r="I286" s="276"/>
      <c r="J286" s="276"/>
      <c r="K286" s="276"/>
      <c r="L286" s="276"/>
      <c r="M286" s="276"/>
      <c r="N286" s="276"/>
      <c r="O286" s="276"/>
      <c r="P286" s="276"/>
      <c r="Q286" s="276"/>
      <c r="R286" s="276"/>
      <c r="S286" s="276"/>
      <c r="T286" s="276"/>
      <c r="U286" s="276"/>
      <c r="V286" s="276"/>
      <c r="W286" s="276"/>
      <c r="X286" s="276"/>
      <c r="Y286" s="276"/>
      <c r="Z286" s="276"/>
    </row>
    <row r="287">
      <c r="A287" s="276"/>
      <c r="B287" s="276"/>
      <c r="C287" s="276"/>
      <c r="D287" s="276"/>
      <c r="E287" s="276"/>
      <c r="F287" s="276"/>
      <c r="G287" s="276"/>
      <c r="H287" s="276"/>
      <c r="I287" s="276"/>
      <c r="J287" s="276"/>
      <c r="K287" s="276"/>
      <c r="L287" s="276"/>
      <c r="M287" s="276"/>
      <c r="N287" s="276"/>
      <c r="O287" s="276"/>
      <c r="P287" s="276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</row>
    <row r="288">
      <c r="A288" s="276"/>
      <c r="B288" s="276"/>
      <c r="C288" s="276"/>
      <c r="D288" s="276"/>
      <c r="E288" s="276"/>
      <c r="F288" s="276"/>
      <c r="G288" s="276"/>
      <c r="H288" s="276"/>
      <c r="I288" s="276"/>
      <c r="J288" s="276"/>
      <c r="K288" s="276"/>
      <c r="L288" s="276"/>
      <c r="M288" s="276"/>
      <c r="N288" s="276"/>
      <c r="O288" s="276"/>
      <c r="P288" s="276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</row>
    <row r="289">
      <c r="A289" s="276"/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276"/>
      <c r="T289" s="276"/>
      <c r="U289" s="276"/>
      <c r="V289" s="276"/>
      <c r="W289" s="276"/>
      <c r="X289" s="276"/>
      <c r="Y289" s="276"/>
      <c r="Z289" s="276"/>
    </row>
    <row r="290">
      <c r="A290" s="276"/>
      <c r="B290" s="276"/>
      <c r="C290" s="276"/>
      <c r="D290" s="276"/>
      <c r="E290" s="276"/>
      <c r="F290" s="276"/>
      <c r="G290" s="276"/>
      <c r="H290" s="276"/>
      <c r="I290" s="276"/>
      <c r="J290" s="276"/>
      <c r="K290" s="276"/>
      <c r="L290" s="276"/>
      <c r="M290" s="276"/>
      <c r="N290" s="276"/>
      <c r="O290" s="276"/>
      <c r="P290" s="276"/>
      <c r="Q290" s="276"/>
      <c r="R290" s="276"/>
      <c r="S290" s="276"/>
      <c r="T290" s="276"/>
      <c r="U290" s="276"/>
      <c r="V290" s="276"/>
      <c r="W290" s="276"/>
      <c r="X290" s="276"/>
      <c r="Y290" s="276"/>
      <c r="Z290" s="276"/>
    </row>
    <row r="291">
      <c r="A291" s="276"/>
      <c r="B291" s="276"/>
      <c r="C291" s="276"/>
      <c r="D291" s="276"/>
      <c r="E291" s="276"/>
      <c r="F291" s="276"/>
      <c r="G291" s="276"/>
      <c r="H291" s="276"/>
      <c r="I291" s="276"/>
      <c r="J291" s="276"/>
      <c r="K291" s="276"/>
      <c r="L291" s="276"/>
      <c r="M291" s="276"/>
      <c r="N291" s="276"/>
      <c r="O291" s="276"/>
      <c r="P291" s="276"/>
      <c r="Q291" s="276"/>
      <c r="R291" s="276"/>
      <c r="S291" s="276"/>
      <c r="T291" s="276"/>
      <c r="U291" s="276"/>
      <c r="V291" s="276"/>
      <c r="W291" s="276"/>
      <c r="X291" s="276"/>
      <c r="Y291" s="276"/>
      <c r="Z291" s="276"/>
    </row>
    <row r="292">
      <c r="A292" s="276"/>
      <c r="B292" s="276"/>
      <c r="C292" s="276"/>
      <c r="D292" s="276"/>
      <c r="E292" s="276"/>
      <c r="F292" s="276"/>
      <c r="G292" s="276"/>
      <c r="H292" s="276"/>
      <c r="I292" s="276"/>
      <c r="J292" s="276"/>
      <c r="K292" s="276"/>
      <c r="L292" s="276"/>
      <c r="M292" s="276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</row>
    <row r="293">
      <c r="A293" s="276"/>
      <c r="B293" s="276"/>
      <c r="C293" s="276"/>
      <c r="D293" s="276"/>
      <c r="E293" s="276"/>
      <c r="F293" s="276"/>
      <c r="G293" s="276"/>
      <c r="H293" s="276"/>
      <c r="I293" s="276"/>
      <c r="J293" s="276"/>
      <c r="K293" s="276"/>
      <c r="L293" s="276"/>
      <c r="M293" s="276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</row>
    <row r="294">
      <c r="A294" s="276"/>
      <c r="B294" s="276"/>
      <c r="C294" s="276"/>
      <c r="D294" s="276"/>
      <c r="E294" s="276"/>
      <c r="F294" s="276"/>
      <c r="G294" s="276"/>
      <c r="H294" s="276"/>
      <c r="I294" s="276"/>
      <c r="J294" s="276"/>
      <c r="K294" s="276"/>
      <c r="L294" s="276"/>
      <c r="M294" s="276"/>
      <c r="N294" s="276"/>
      <c r="O294" s="276"/>
      <c r="P294" s="276"/>
      <c r="Q294" s="276"/>
      <c r="R294" s="276"/>
      <c r="S294" s="276"/>
      <c r="T294" s="276"/>
      <c r="U294" s="276"/>
      <c r="V294" s="276"/>
      <c r="W294" s="276"/>
      <c r="X294" s="276"/>
      <c r="Y294" s="276"/>
      <c r="Z294" s="276"/>
    </row>
    <row r="295">
      <c r="A295" s="276"/>
      <c r="B295" s="276"/>
      <c r="C295" s="276"/>
      <c r="D295" s="276"/>
      <c r="E295" s="276"/>
      <c r="F295" s="276"/>
      <c r="G295" s="276"/>
      <c r="H295" s="276"/>
      <c r="I295" s="276"/>
      <c r="J295" s="276"/>
      <c r="K295" s="276"/>
      <c r="L295" s="276"/>
      <c r="M295" s="276"/>
      <c r="N295" s="276"/>
      <c r="O295" s="276"/>
      <c r="P295" s="276"/>
      <c r="Q295" s="276"/>
      <c r="R295" s="276"/>
      <c r="S295" s="276"/>
      <c r="T295" s="276"/>
      <c r="U295" s="276"/>
      <c r="V295" s="276"/>
      <c r="W295" s="276"/>
      <c r="X295" s="276"/>
      <c r="Y295" s="276"/>
      <c r="Z295" s="276"/>
    </row>
    <row r="296">
      <c r="A296" s="276"/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276"/>
      <c r="T296" s="276"/>
      <c r="U296" s="276"/>
      <c r="V296" s="276"/>
      <c r="W296" s="276"/>
      <c r="X296" s="276"/>
      <c r="Y296" s="276"/>
      <c r="Z296" s="276"/>
    </row>
    <row r="297">
      <c r="A297" s="276"/>
      <c r="B297" s="276"/>
      <c r="C297" s="276"/>
      <c r="D297" s="276"/>
      <c r="E297" s="276"/>
      <c r="F297" s="276"/>
      <c r="G297" s="276"/>
      <c r="H297" s="276"/>
      <c r="I297" s="276"/>
      <c r="J297" s="276"/>
      <c r="K297" s="276"/>
      <c r="L297" s="276"/>
      <c r="M297" s="276"/>
      <c r="N297" s="276"/>
      <c r="O297" s="276"/>
      <c r="P297" s="276"/>
      <c r="Q297" s="276"/>
      <c r="R297" s="276"/>
      <c r="S297" s="276"/>
      <c r="T297" s="276"/>
      <c r="U297" s="276"/>
      <c r="V297" s="276"/>
      <c r="W297" s="276"/>
      <c r="X297" s="276"/>
      <c r="Y297" s="276"/>
      <c r="Z297" s="276"/>
    </row>
    <row r="298">
      <c r="A298" s="276"/>
      <c r="B298" s="276"/>
      <c r="C298" s="276"/>
      <c r="D298" s="276"/>
      <c r="E298" s="276"/>
      <c r="F298" s="276"/>
      <c r="G298" s="276"/>
      <c r="H298" s="276"/>
      <c r="I298" s="276"/>
      <c r="J298" s="276"/>
      <c r="K298" s="276"/>
      <c r="L298" s="276"/>
      <c r="M298" s="276"/>
      <c r="N298" s="276"/>
      <c r="O298" s="276"/>
      <c r="P298" s="276"/>
      <c r="Q298" s="276"/>
      <c r="R298" s="276"/>
      <c r="S298" s="276"/>
      <c r="T298" s="276"/>
      <c r="U298" s="276"/>
      <c r="V298" s="276"/>
      <c r="W298" s="276"/>
      <c r="X298" s="276"/>
      <c r="Y298" s="276"/>
      <c r="Z298" s="276"/>
    </row>
    <row r="299">
      <c r="A299" s="276"/>
      <c r="B299" s="276"/>
      <c r="C299" s="276"/>
      <c r="D299" s="276"/>
      <c r="E299" s="276"/>
      <c r="F299" s="276"/>
      <c r="G299" s="276"/>
      <c r="H299" s="276"/>
      <c r="I299" s="276"/>
      <c r="J299" s="276"/>
      <c r="K299" s="276"/>
      <c r="L299" s="276"/>
      <c r="M299" s="276"/>
      <c r="N299" s="276"/>
      <c r="O299" s="276"/>
      <c r="P299" s="276"/>
      <c r="Q299" s="276"/>
      <c r="R299" s="276"/>
      <c r="S299" s="276"/>
      <c r="T299" s="276"/>
      <c r="U299" s="276"/>
      <c r="V299" s="276"/>
      <c r="W299" s="276"/>
      <c r="X299" s="276"/>
      <c r="Y299" s="276"/>
      <c r="Z299" s="276"/>
    </row>
    <row r="300">
      <c r="A300" s="276"/>
      <c r="B300" s="276"/>
      <c r="C300" s="276"/>
      <c r="D300" s="276"/>
      <c r="E300" s="276"/>
      <c r="F300" s="276"/>
      <c r="G300" s="276"/>
      <c r="H300" s="276"/>
      <c r="I300" s="276"/>
      <c r="J300" s="276"/>
      <c r="K300" s="276"/>
      <c r="L300" s="276"/>
      <c r="M300" s="276"/>
      <c r="N300" s="276"/>
      <c r="O300" s="276"/>
      <c r="P300" s="276"/>
      <c r="Q300" s="276"/>
      <c r="R300" s="276"/>
      <c r="S300" s="276"/>
      <c r="T300" s="276"/>
      <c r="U300" s="276"/>
      <c r="V300" s="276"/>
      <c r="W300" s="276"/>
      <c r="X300" s="276"/>
      <c r="Y300" s="276"/>
      <c r="Z300" s="276"/>
    </row>
    <row r="301">
      <c r="A301" s="276"/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  <c r="P301" s="276"/>
      <c r="Q301" s="276"/>
      <c r="R301" s="276"/>
      <c r="S301" s="276"/>
      <c r="T301" s="276"/>
      <c r="U301" s="276"/>
      <c r="V301" s="276"/>
      <c r="W301" s="276"/>
      <c r="X301" s="276"/>
      <c r="Y301" s="276"/>
      <c r="Z301" s="276"/>
    </row>
    <row r="302">
      <c r="A302" s="276"/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  <c r="P302" s="276"/>
      <c r="Q302" s="276"/>
      <c r="R302" s="276"/>
      <c r="S302" s="276"/>
      <c r="T302" s="276"/>
      <c r="U302" s="276"/>
      <c r="V302" s="276"/>
      <c r="W302" s="276"/>
      <c r="X302" s="276"/>
      <c r="Y302" s="276"/>
      <c r="Z302" s="276"/>
    </row>
    <row r="303">
      <c r="A303" s="276"/>
      <c r="B303" s="276"/>
      <c r="C303" s="276"/>
      <c r="D303" s="276"/>
      <c r="E303" s="276"/>
      <c r="F303" s="276"/>
      <c r="G303" s="276"/>
      <c r="H303" s="276"/>
      <c r="I303" s="276"/>
      <c r="J303" s="276"/>
      <c r="K303" s="276"/>
      <c r="L303" s="276"/>
      <c r="M303" s="276"/>
      <c r="N303" s="276"/>
      <c r="O303" s="276"/>
      <c r="P303" s="276"/>
      <c r="Q303" s="276"/>
      <c r="R303" s="276"/>
      <c r="S303" s="276"/>
      <c r="T303" s="276"/>
      <c r="U303" s="276"/>
      <c r="V303" s="276"/>
      <c r="W303" s="276"/>
      <c r="X303" s="276"/>
      <c r="Y303" s="276"/>
      <c r="Z303" s="276"/>
    </row>
    <row r="304">
      <c r="A304" s="276"/>
      <c r="B304" s="276"/>
      <c r="C304" s="276"/>
      <c r="D304" s="276"/>
      <c r="E304" s="276"/>
      <c r="F304" s="276"/>
      <c r="G304" s="276"/>
      <c r="H304" s="276"/>
      <c r="I304" s="276"/>
      <c r="J304" s="276"/>
      <c r="K304" s="276"/>
      <c r="L304" s="276"/>
      <c r="M304" s="276"/>
      <c r="N304" s="276"/>
      <c r="O304" s="276"/>
      <c r="P304" s="276"/>
      <c r="Q304" s="276"/>
      <c r="R304" s="276"/>
      <c r="S304" s="276"/>
      <c r="T304" s="276"/>
      <c r="U304" s="276"/>
      <c r="V304" s="276"/>
      <c r="W304" s="276"/>
      <c r="X304" s="276"/>
      <c r="Y304" s="276"/>
      <c r="Z304" s="276"/>
    </row>
    <row r="305">
      <c r="A305" s="276"/>
      <c r="B305" s="276"/>
      <c r="C305" s="276"/>
      <c r="D305" s="276"/>
      <c r="E305" s="276"/>
      <c r="F305" s="276"/>
      <c r="G305" s="276"/>
      <c r="H305" s="276"/>
      <c r="I305" s="276"/>
      <c r="J305" s="276"/>
      <c r="K305" s="276"/>
      <c r="L305" s="276"/>
      <c r="M305" s="276"/>
      <c r="N305" s="276"/>
      <c r="O305" s="276"/>
      <c r="P305" s="276"/>
      <c r="Q305" s="276"/>
      <c r="R305" s="276"/>
      <c r="S305" s="276"/>
      <c r="T305" s="276"/>
      <c r="U305" s="276"/>
      <c r="V305" s="276"/>
      <c r="W305" s="276"/>
      <c r="X305" s="276"/>
      <c r="Y305" s="276"/>
      <c r="Z305" s="276"/>
    </row>
    <row r="306">
      <c r="A306" s="276"/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276"/>
      <c r="T306" s="276"/>
      <c r="U306" s="276"/>
      <c r="V306" s="276"/>
      <c r="W306" s="276"/>
      <c r="X306" s="276"/>
      <c r="Y306" s="276"/>
      <c r="Z306" s="276"/>
    </row>
    <row r="307">
      <c r="A307" s="276"/>
      <c r="B307" s="276"/>
      <c r="C307" s="276"/>
      <c r="D307" s="276"/>
      <c r="E307" s="276"/>
      <c r="F307" s="276"/>
      <c r="G307" s="276"/>
      <c r="H307" s="276"/>
      <c r="I307" s="276"/>
      <c r="J307" s="276"/>
      <c r="K307" s="276"/>
      <c r="L307" s="276"/>
      <c r="M307" s="276"/>
      <c r="N307" s="276"/>
      <c r="O307" s="276"/>
      <c r="P307" s="276"/>
      <c r="Q307" s="276"/>
      <c r="R307" s="276"/>
      <c r="S307" s="276"/>
      <c r="T307" s="276"/>
      <c r="U307" s="276"/>
      <c r="V307" s="276"/>
      <c r="W307" s="276"/>
      <c r="X307" s="276"/>
      <c r="Y307" s="276"/>
      <c r="Z307" s="276"/>
    </row>
    <row r="308">
      <c r="A308" s="276"/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276"/>
      <c r="T308" s="276"/>
      <c r="U308" s="276"/>
      <c r="V308" s="276"/>
      <c r="W308" s="276"/>
      <c r="X308" s="276"/>
      <c r="Y308" s="276"/>
      <c r="Z308" s="276"/>
    </row>
    <row r="309">
      <c r="A309" s="276"/>
      <c r="B309" s="276"/>
      <c r="C309" s="276"/>
      <c r="D309" s="276"/>
      <c r="E309" s="276"/>
      <c r="F309" s="276"/>
      <c r="G309" s="276"/>
      <c r="H309" s="276"/>
      <c r="I309" s="276"/>
      <c r="J309" s="276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76"/>
      <c r="Z309" s="276"/>
    </row>
    <row r="310">
      <c r="A310" s="276"/>
      <c r="B310" s="276"/>
      <c r="C310" s="276"/>
      <c r="D310" s="276"/>
      <c r="E310" s="276"/>
      <c r="F310" s="276"/>
      <c r="G310" s="276"/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276"/>
      <c r="T310" s="276"/>
      <c r="U310" s="276"/>
      <c r="V310" s="276"/>
      <c r="W310" s="276"/>
      <c r="X310" s="276"/>
      <c r="Y310" s="276"/>
      <c r="Z310" s="276"/>
    </row>
    <row r="311">
      <c r="A311" s="276"/>
      <c r="B311" s="276"/>
      <c r="C311" s="276"/>
      <c r="D311" s="276"/>
      <c r="E311" s="276"/>
      <c r="F311" s="276"/>
      <c r="G311" s="276"/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76"/>
      <c r="Z311" s="276"/>
    </row>
    <row r="312">
      <c r="A312" s="276"/>
      <c r="B312" s="276"/>
      <c r="C312" s="276"/>
      <c r="D312" s="276"/>
      <c r="E312" s="276"/>
      <c r="F312" s="276"/>
      <c r="G312" s="276"/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276"/>
      <c r="T312" s="276"/>
      <c r="U312" s="276"/>
      <c r="V312" s="276"/>
      <c r="W312" s="276"/>
      <c r="X312" s="276"/>
      <c r="Y312" s="276"/>
      <c r="Z312" s="276"/>
    </row>
    <row r="313">
      <c r="A313" s="276"/>
      <c r="B313" s="276"/>
      <c r="C313" s="276"/>
      <c r="D313" s="276"/>
      <c r="E313" s="276"/>
      <c r="F313" s="276"/>
      <c r="G313" s="276"/>
      <c r="H313" s="276"/>
      <c r="I313" s="276"/>
      <c r="J313" s="276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76"/>
      <c r="Z313" s="276"/>
    </row>
    <row r="314">
      <c r="A314" s="276"/>
      <c r="B314" s="276"/>
      <c r="C314" s="276"/>
      <c r="D314" s="276"/>
      <c r="E314" s="276"/>
      <c r="F314" s="276"/>
      <c r="G314" s="276"/>
      <c r="H314" s="276"/>
      <c r="I314" s="276"/>
      <c r="J314" s="276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76"/>
      <c r="Z314" s="276"/>
    </row>
    <row r="315">
      <c r="A315" s="276"/>
      <c r="B315" s="276"/>
      <c r="C315" s="276"/>
      <c r="D315" s="276"/>
      <c r="E315" s="276"/>
      <c r="F315" s="276"/>
      <c r="G315" s="276"/>
      <c r="H315" s="276"/>
      <c r="I315" s="276"/>
      <c r="J315" s="276"/>
      <c r="K315" s="276"/>
      <c r="L315" s="276"/>
      <c r="M315" s="276"/>
      <c r="N315" s="276"/>
      <c r="O315" s="276"/>
      <c r="P315" s="276"/>
      <c r="Q315" s="276"/>
      <c r="R315" s="276"/>
      <c r="S315" s="276"/>
      <c r="T315" s="276"/>
      <c r="U315" s="276"/>
      <c r="V315" s="276"/>
      <c r="W315" s="276"/>
      <c r="X315" s="276"/>
      <c r="Y315" s="276"/>
      <c r="Z315" s="276"/>
    </row>
    <row r="316">
      <c r="A316" s="276"/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276"/>
      <c r="T316" s="276"/>
      <c r="U316" s="276"/>
      <c r="V316" s="276"/>
      <c r="W316" s="276"/>
      <c r="X316" s="276"/>
      <c r="Y316" s="276"/>
      <c r="Z316" s="276"/>
    </row>
    <row r="317">
      <c r="A317" s="276"/>
      <c r="B317" s="276"/>
      <c r="C317" s="276"/>
      <c r="D317" s="276"/>
      <c r="E317" s="276"/>
      <c r="F317" s="276"/>
      <c r="G317" s="276"/>
      <c r="H317" s="276"/>
      <c r="I317" s="276"/>
      <c r="J317" s="276"/>
      <c r="K317" s="276"/>
      <c r="L317" s="276"/>
      <c r="M317" s="276"/>
      <c r="N317" s="276"/>
      <c r="O317" s="276"/>
      <c r="P317" s="276"/>
      <c r="Q317" s="276"/>
      <c r="R317" s="276"/>
      <c r="S317" s="276"/>
      <c r="T317" s="276"/>
      <c r="U317" s="276"/>
      <c r="V317" s="276"/>
      <c r="W317" s="276"/>
      <c r="X317" s="276"/>
      <c r="Y317" s="276"/>
      <c r="Z317" s="276"/>
    </row>
    <row r="318">
      <c r="A318" s="276"/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276"/>
      <c r="T318" s="276"/>
      <c r="U318" s="276"/>
      <c r="V318" s="276"/>
      <c r="W318" s="276"/>
      <c r="X318" s="276"/>
      <c r="Y318" s="276"/>
      <c r="Z318" s="276"/>
    </row>
    <row r="319">
      <c r="A319" s="276"/>
      <c r="B319" s="276"/>
      <c r="C319" s="276"/>
      <c r="D319" s="276"/>
      <c r="E319" s="276"/>
      <c r="F319" s="276"/>
      <c r="G319" s="276"/>
      <c r="H319" s="276"/>
      <c r="I319" s="276"/>
      <c r="J319" s="276"/>
      <c r="K319" s="276"/>
      <c r="L319" s="276"/>
      <c r="M319" s="276"/>
      <c r="N319" s="276"/>
      <c r="O319" s="276"/>
      <c r="P319" s="276"/>
      <c r="Q319" s="276"/>
      <c r="R319" s="276"/>
      <c r="S319" s="276"/>
      <c r="T319" s="276"/>
      <c r="U319" s="276"/>
      <c r="V319" s="276"/>
      <c r="W319" s="276"/>
      <c r="X319" s="276"/>
      <c r="Y319" s="276"/>
      <c r="Z319" s="276"/>
    </row>
    <row r="320">
      <c r="A320" s="276"/>
      <c r="B320" s="276"/>
      <c r="C320" s="276"/>
      <c r="D320" s="276"/>
      <c r="E320" s="276"/>
      <c r="F320" s="276"/>
      <c r="G320" s="276"/>
      <c r="H320" s="276"/>
      <c r="I320" s="276"/>
      <c r="J320" s="276"/>
      <c r="K320" s="276"/>
      <c r="L320" s="276"/>
      <c r="M320" s="276"/>
      <c r="N320" s="276"/>
      <c r="O320" s="276"/>
      <c r="P320" s="276"/>
      <c r="Q320" s="276"/>
      <c r="R320" s="276"/>
      <c r="S320" s="276"/>
      <c r="T320" s="276"/>
      <c r="U320" s="276"/>
      <c r="V320" s="276"/>
      <c r="W320" s="276"/>
      <c r="X320" s="276"/>
      <c r="Y320" s="276"/>
      <c r="Z320" s="276"/>
    </row>
    <row r="321">
      <c r="A321" s="276"/>
      <c r="B321" s="276"/>
      <c r="C321" s="276"/>
      <c r="D321" s="276"/>
      <c r="E321" s="276"/>
      <c r="F321" s="276"/>
      <c r="G321" s="276"/>
      <c r="H321" s="276"/>
      <c r="I321" s="276"/>
      <c r="J321" s="276"/>
      <c r="K321" s="276"/>
      <c r="L321" s="276"/>
      <c r="M321" s="276"/>
      <c r="N321" s="276"/>
      <c r="O321" s="276"/>
      <c r="P321" s="276"/>
      <c r="Q321" s="276"/>
      <c r="R321" s="276"/>
      <c r="S321" s="276"/>
      <c r="T321" s="276"/>
      <c r="U321" s="276"/>
      <c r="V321" s="276"/>
      <c r="W321" s="276"/>
      <c r="X321" s="276"/>
      <c r="Y321" s="276"/>
      <c r="Z321" s="276"/>
    </row>
    <row r="322">
      <c r="A322" s="276"/>
      <c r="B322" s="276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</row>
    <row r="323">
      <c r="A323" s="276"/>
      <c r="B323" s="276"/>
      <c r="C323" s="276"/>
      <c r="D323" s="276"/>
      <c r="E323" s="276"/>
      <c r="F323" s="276"/>
      <c r="G323" s="276"/>
      <c r="H323" s="276"/>
      <c r="I323" s="276"/>
      <c r="J323" s="276"/>
      <c r="K323" s="276"/>
      <c r="L323" s="276"/>
      <c r="M323" s="276"/>
      <c r="N323" s="276"/>
      <c r="O323" s="276"/>
      <c r="P323" s="276"/>
      <c r="Q323" s="276"/>
      <c r="R323" s="276"/>
      <c r="S323" s="276"/>
      <c r="T323" s="276"/>
      <c r="U323" s="276"/>
      <c r="V323" s="276"/>
      <c r="W323" s="276"/>
      <c r="X323" s="276"/>
      <c r="Y323" s="276"/>
      <c r="Z323" s="276"/>
    </row>
    <row r="324">
      <c r="A324" s="276"/>
      <c r="B324" s="276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</row>
    <row r="325">
      <c r="A325" s="276"/>
      <c r="B325" s="276"/>
      <c r="C325" s="276"/>
      <c r="D325" s="276"/>
      <c r="E325" s="276"/>
      <c r="F325" s="276"/>
      <c r="G325" s="276"/>
      <c r="H325" s="276"/>
      <c r="I325" s="276"/>
      <c r="J325" s="276"/>
      <c r="K325" s="276"/>
      <c r="L325" s="276"/>
      <c r="M325" s="276"/>
      <c r="N325" s="276"/>
      <c r="O325" s="276"/>
      <c r="P325" s="276"/>
      <c r="Q325" s="276"/>
      <c r="R325" s="276"/>
      <c r="S325" s="276"/>
      <c r="T325" s="276"/>
      <c r="U325" s="276"/>
      <c r="V325" s="276"/>
      <c r="W325" s="276"/>
      <c r="X325" s="276"/>
      <c r="Y325" s="276"/>
      <c r="Z325" s="276"/>
    </row>
    <row r="326">
      <c r="A326" s="276"/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276"/>
      <c r="T326" s="276"/>
      <c r="U326" s="276"/>
      <c r="V326" s="276"/>
      <c r="W326" s="276"/>
      <c r="X326" s="276"/>
      <c r="Y326" s="276"/>
      <c r="Z326" s="276"/>
    </row>
    <row r="327">
      <c r="A327" s="276"/>
      <c r="B327" s="27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</row>
    <row r="328">
      <c r="A328" s="276"/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276"/>
      <c r="T328" s="276"/>
      <c r="U328" s="276"/>
      <c r="V328" s="276"/>
      <c r="W328" s="276"/>
      <c r="X328" s="276"/>
      <c r="Y328" s="276"/>
      <c r="Z328" s="276"/>
    </row>
    <row r="329">
      <c r="A329" s="276"/>
      <c r="B329" s="276"/>
      <c r="C329" s="276"/>
      <c r="D329" s="276"/>
      <c r="E329" s="276"/>
      <c r="F329" s="276"/>
      <c r="G329" s="276"/>
      <c r="H329" s="276"/>
      <c r="I329" s="276"/>
      <c r="J329" s="276"/>
      <c r="K329" s="276"/>
      <c r="L329" s="276"/>
      <c r="M329" s="276"/>
      <c r="N329" s="276"/>
      <c r="O329" s="276"/>
      <c r="P329" s="276"/>
      <c r="Q329" s="276"/>
      <c r="R329" s="276"/>
      <c r="S329" s="276"/>
      <c r="T329" s="276"/>
      <c r="U329" s="276"/>
      <c r="V329" s="276"/>
      <c r="W329" s="276"/>
      <c r="X329" s="276"/>
      <c r="Y329" s="276"/>
      <c r="Z329" s="276"/>
    </row>
    <row r="330">
      <c r="A330" s="276"/>
      <c r="B330" s="276"/>
      <c r="C330" s="276"/>
      <c r="D330" s="276"/>
      <c r="E330" s="276"/>
      <c r="F330" s="276"/>
      <c r="G330" s="276"/>
      <c r="H330" s="276"/>
      <c r="I330" s="276"/>
      <c r="J330" s="276"/>
      <c r="K330" s="276"/>
      <c r="L330" s="276"/>
      <c r="M330" s="276"/>
      <c r="N330" s="276"/>
      <c r="O330" s="276"/>
      <c r="P330" s="276"/>
      <c r="Q330" s="276"/>
      <c r="R330" s="276"/>
      <c r="S330" s="276"/>
      <c r="T330" s="276"/>
      <c r="U330" s="276"/>
      <c r="V330" s="276"/>
      <c r="W330" s="276"/>
      <c r="X330" s="276"/>
      <c r="Y330" s="276"/>
      <c r="Z330" s="276"/>
    </row>
    <row r="331">
      <c r="A331" s="276"/>
      <c r="B331" s="27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</row>
    <row r="332">
      <c r="A332" s="276"/>
      <c r="B332" s="276"/>
      <c r="C332" s="276"/>
      <c r="D332" s="276"/>
      <c r="E332" s="276"/>
      <c r="F332" s="276"/>
      <c r="G332" s="276"/>
      <c r="H332" s="276"/>
      <c r="I332" s="276"/>
      <c r="J332" s="276"/>
      <c r="K332" s="276"/>
      <c r="L332" s="276"/>
      <c r="M332" s="276"/>
      <c r="N332" s="276"/>
      <c r="O332" s="276"/>
      <c r="P332" s="276"/>
      <c r="Q332" s="276"/>
      <c r="R332" s="276"/>
      <c r="S332" s="276"/>
      <c r="T332" s="276"/>
      <c r="U332" s="276"/>
      <c r="V332" s="276"/>
      <c r="W332" s="276"/>
      <c r="X332" s="276"/>
      <c r="Y332" s="276"/>
      <c r="Z332" s="276"/>
    </row>
    <row r="333">
      <c r="A333" s="276"/>
      <c r="B333" s="276"/>
      <c r="C333" s="276"/>
      <c r="D333" s="276"/>
      <c r="E333" s="276"/>
      <c r="F333" s="276"/>
      <c r="G333" s="276"/>
      <c r="H333" s="276"/>
      <c r="I333" s="276"/>
      <c r="J333" s="276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</row>
    <row r="334">
      <c r="A334" s="276"/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276"/>
      <c r="T334" s="276"/>
      <c r="U334" s="276"/>
      <c r="V334" s="276"/>
      <c r="W334" s="276"/>
      <c r="X334" s="276"/>
      <c r="Y334" s="276"/>
      <c r="Z334" s="276"/>
    </row>
    <row r="335">
      <c r="A335" s="276"/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  <c r="P335" s="276"/>
      <c r="Q335" s="276"/>
      <c r="R335" s="276"/>
      <c r="S335" s="276"/>
      <c r="T335" s="276"/>
      <c r="U335" s="276"/>
      <c r="V335" s="276"/>
      <c r="W335" s="276"/>
      <c r="X335" s="276"/>
      <c r="Y335" s="276"/>
      <c r="Z335" s="276"/>
    </row>
    <row r="336">
      <c r="A336" s="276"/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</row>
    <row r="337">
      <c r="A337" s="276"/>
      <c r="B337" s="276"/>
      <c r="C337" s="276"/>
      <c r="D337" s="276"/>
      <c r="E337" s="276"/>
      <c r="F337" s="276"/>
      <c r="G337" s="276"/>
      <c r="H337" s="276"/>
      <c r="I337" s="276"/>
      <c r="J337" s="276"/>
      <c r="K337" s="276"/>
      <c r="L337" s="276"/>
      <c r="M337" s="276"/>
      <c r="N337" s="276"/>
      <c r="O337" s="276"/>
      <c r="P337" s="276"/>
      <c r="Q337" s="276"/>
      <c r="R337" s="276"/>
      <c r="S337" s="276"/>
      <c r="T337" s="276"/>
      <c r="U337" s="276"/>
      <c r="V337" s="276"/>
      <c r="W337" s="276"/>
      <c r="X337" s="276"/>
      <c r="Y337" s="276"/>
      <c r="Z337" s="276"/>
    </row>
    <row r="338">
      <c r="A338" s="276"/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276"/>
      <c r="T338" s="276"/>
      <c r="U338" s="276"/>
      <c r="V338" s="276"/>
      <c r="W338" s="276"/>
      <c r="X338" s="276"/>
      <c r="Y338" s="276"/>
      <c r="Z338" s="276"/>
    </row>
    <row r="339">
      <c r="A339" s="276"/>
      <c r="B339" s="276"/>
      <c r="C339" s="276"/>
      <c r="D339" s="276"/>
      <c r="E339" s="276"/>
      <c r="F339" s="276"/>
      <c r="G339" s="276"/>
      <c r="H339" s="276"/>
      <c r="I339" s="276"/>
      <c r="J339" s="276"/>
      <c r="K339" s="276"/>
      <c r="L339" s="276"/>
      <c r="M339" s="276"/>
      <c r="N339" s="276"/>
      <c r="O339" s="276"/>
      <c r="P339" s="276"/>
      <c r="Q339" s="276"/>
      <c r="R339" s="276"/>
      <c r="S339" s="276"/>
      <c r="T339" s="276"/>
      <c r="U339" s="276"/>
      <c r="V339" s="276"/>
      <c r="W339" s="276"/>
      <c r="X339" s="276"/>
      <c r="Y339" s="276"/>
      <c r="Z339" s="276"/>
    </row>
    <row r="340">
      <c r="A340" s="276"/>
      <c r="B340" s="276"/>
      <c r="C340" s="276"/>
      <c r="D340" s="276"/>
      <c r="E340" s="276"/>
      <c r="F340" s="276"/>
      <c r="G340" s="276"/>
      <c r="H340" s="276"/>
      <c r="I340" s="276"/>
      <c r="J340" s="276"/>
      <c r="K340" s="276"/>
      <c r="L340" s="276"/>
      <c r="M340" s="276"/>
      <c r="N340" s="276"/>
      <c r="O340" s="276"/>
      <c r="P340" s="276"/>
      <c r="Q340" s="276"/>
      <c r="R340" s="276"/>
      <c r="S340" s="276"/>
      <c r="T340" s="276"/>
      <c r="U340" s="276"/>
      <c r="V340" s="276"/>
      <c r="W340" s="276"/>
      <c r="X340" s="276"/>
      <c r="Y340" s="276"/>
      <c r="Z340" s="276"/>
    </row>
    <row r="341">
      <c r="A341" s="276"/>
      <c r="B341" s="276"/>
      <c r="C341" s="276"/>
      <c r="D341" s="276"/>
      <c r="E341" s="276"/>
      <c r="F341" s="276"/>
      <c r="G341" s="276"/>
      <c r="H341" s="276"/>
      <c r="I341" s="276"/>
      <c r="J341" s="276"/>
      <c r="K341" s="276"/>
      <c r="L341" s="276"/>
      <c r="M341" s="276"/>
      <c r="N341" s="276"/>
      <c r="O341" s="276"/>
      <c r="P341" s="276"/>
      <c r="Q341" s="276"/>
      <c r="R341" s="276"/>
      <c r="S341" s="276"/>
      <c r="T341" s="276"/>
      <c r="U341" s="276"/>
      <c r="V341" s="276"/>
      <c r="W341" s="276"/>
      <c r="X341" s="276"/>
      <c r="Y341" s="276"/>
      <c r="Z341" s="276"/>
    </row>
    <row r="342">
      <c r="A342" s="276"/>
      <c r="B342" s="276"/>
      <c r="C342" s="276"/>
      <c r="D342" s="276"/>
      <c r="E342" s="276"/>
      <c r="F342" s="276"/>
      <c r="G342" s="276"/>
      <c r="H342" s="276"/>
      <c r="I342" s="276"/>
      <c r="J342" s="276"/>
      <c r="K342" s="276"/>
      <c r="L342" s="276"/>
      <c r="M342" s="276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</row>
    <row r="343">
      <c r="A343" s="276"/>
      <c r="B343" s="276"/>
      <c r="C343" s="276"/>
      <c r="D343" s="276"/>
      <c r="E343" s="276"/>
      <c r="F343" s="276"/>
      <c r="G343" s="276"/>
      <c r="H343" s="276"/>
      <c r="I343" s="276"/>
      <c r="J343" s="276"/>
      <c r="K343" s="276"/>
      <c r="L343" s="276"/>
      <c r="M343" s="276"/>
      <c r="N343" s="276"/>
      <c r="O343" s="276"/>
      <c r="P343" s="276"/>
      <c r="Q343" s="276"/>
      <c r="R343" s="276"/>
      <c r="S343" s="276"/>
      <c r="T343" s="276"/>
      <c r="U343" s="276"/>
      <c r="V343" s="276"/>
      <c r="W343" s="276"/>
      <c r="X343" s="276"/>
      <c r="Y343" s="276"/>
      <c r="Z343" s="276"/>
    </row>
    <row r="344">
      <c r="A344" s="276"/>
      <c r="B344" s="276"/>
      <c r="C344" s="276"/>
      <c r="D344" s="276"/>
      <c r="E344" s="276"/>
      <c r="F344" s="276"/>
      <c r="G344" s="276"/>
      <c r="H344" s="276"/>
      <c r="I344" s="276"/>
      <c r="J344" s="276"/>
      <c r="K344" s="276"/>
      <c r="L344" s="276"/>
      <c r="M344" s="276"/>
      <c r="N344" s="276"/>
      <c r="O344" s="276"/>
      <c r="P344" s="276"/>
      <c r="Q344" s="276"/>
      <c r="R344" s="276"/>
      <c r="S344" s="276"/>
      <c r="T344" s="276"/>
      <c r="U344" s="276"/>
      <c r="V344" s="276"/>
      <c r="W344" s="276"/>
      <c r="X344" s="276"/>
      <c r="Y344" s="276"/>
      <c r="Z344" s="276"/>
    </row>
    <row r="345">
      <c r="A345" s="276"/>
      <c r="B345" s="276"/>
      <c r="C345" s="276"/>
      <c r="D345" s="276"/>
      <c r="E345" s="276"/>
      <c r="F345" s="276"/>
      <c r="G345" s="276"/>
      <c r="H345" s="276"/>
      <c r="I345" s="276"/>
      <c r="J345" s="276"/>
      <c r="K345" s="276"/>
      <c r="L345" s="276"/>
      <c r="M345" s="276"/>
      <c r="N345" s="276"/>
      <c r="O345" s="276"/>
      <c r="P345" s="276"/>
      <c r="Q345" s="276"/>
      <c r="R345" s="276"/>
      <c r="S345" s="276"/>
      <c r="T345" s="276"/>
      <c r="U345" s="276"/>
      <c r="V345" s="276"/>
      <c r="W345" s="276"/>
      <c r="X345" s="276"/>
      <c r="Y345" s="276"/>
      <c r="Z345" s="276"/>
    </row>
    <row r="346">
      <c r="A346" s="276"/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276"/>
      <c r="T346" s="276"/>
      <c r="U346" s="276"/>
      <c r="V346" s="276"/>
      <c r="W346" s="276"/>
      <c r="X346" s="276"/>
      <c r="Y346" s="276"/>
      <c r="Z346" s="276"/>
    </row>
    <row r="347">
      <c r="A347" s="276"/>
      <c r="B347" s="276"/>
      <c r="C347" s="276"/>
      <c r="D347" s="276"/>
      <c r="E347" s="276"/>
      <c r="F347" s="276"/>
      <c r="G347" s="276"/>
      <c r="H347" s="276"/>
      <c r="I347" s="276"/>
      <c r="J347" s="276"/>
      <c r="K347" s="276"/>
      <c r="L347" s="276"/>
      <c r="M347" s="276"/>
      <c r="N347" s="276"/>
      <c r="O347" s="276"/>
      <c r="P347" s="276"/>
      <c r="Q347" s="276"/>
      <c r="R347" s="276"/>
      <c r="S347" s="276"/>
      <c r="T347" s="276"/>
      <c r="U347" s="276"/>
      <c r="V347" s="276"/>
      <c r="W347" s="276"/>
      <c r="X347" s="276"/>
      <c r="Y347" s="276"/>
      <c r="Z347" s="276"/>
    </row>
    <row r="348">
      <c r="A348" s="276"/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276"/>
      <c r="T348" s="276"/>
      <c r="U348" s="276"/>
      <c r="V348" s="276"/>
      <c r="W348" s="276"/>
      <c r="X348" s="276"/>
      <c r="Y348" s="276"/>
      <c r="Z348" s="276"/>
    </row>
    <row r="349">
      <c r="A349" s="276"/>
      <c r="B349" s="276"/>
      <c r="C349" s="276"/>
      <c r="D349" s="276"/>
      <c r="E349" s="276"/>
      <c r="F349" s="276"/>
      <c r="G349" s="276"/>
      <c r="H349" s="276"/>
      <c r="I349" s="276"/>
      <c r="J349" s="276"/>
      <c r="K349" s="276"/>
      <c r="L349" s="276"/>
      <c r="M349" s="276"/>
      <c r="N349" s="276"/>
      <c r="O349" s="276"/>
      <c r="P349" s="276"/>
      <c r="Q349" s="276"/>
      <c r="R349" s="276"/>
      <c r="S349" s="276"/>
      <c r="T349" s="276"/>
      <c r="U349" s="276"/>
      <c r="V349" s="276"/>
      <c r="W349" s="276"/>
      <c r="X349" s="276"/>
      <c r="Y349" s="276"/>
      <c r="Z349" s="276"/>
    </row>
    <row r="350">
      <c r="A350" s="276"/>
      <c r="B350" s="276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</row>
    <row r="351">
      <c r="A351" s="276"/>
      <c r="B351" s="276"/>
      <c r="C351" s="276"/>
      <c r="D351" s="276"/>
      <c r="E351" s="276"/>
      <c r="F351" s="276"/>
      <c r="G351" s="276"/>
      <c r="H351" s="276"/>
      <c r="I351" s="276"/>
      <c r="J351" s="276"/>
      <c r="K351" s="276"/>
      <c r="L351" s="276"/>
      <c r="M351" s="276"/>
      <c r="N351" s="276"/>
      <c r="O351" s="276"/>
      <c r="P351" s="276"/>
      <c r="Q351" s="276"/>
      <c r="R351" s="276"/>
      <c r="S351" s="276"/>
      <c r="T351" s="276"/>
      <c r="U351" s="276"/>
      <c r="V351" s="276"/>
      <c r="W351" s="276"/>
      <c r="X351" s="276"/>
      <c r="Y351" s="276"/>
      <c r="Z351" s="276"/>
    </row>
    <row r="352">
      <c r="A352" s="276"/>
      <c r="B352" s="276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</row>
    <row r="353">
      <c r="A353" s="276"/>
      <c r="B353" s="276"/>
      <c r="C353" s="276"/>
      <c r="D353" s="276"/>
      <c r="E353" s="276"/>
      <c r="F353" s="276"/>
      <c r="G353" s="276"/>
      <c r="H353" s="276"/>
      <c r="I353" s="276"/>
      <c r="J353" s="276"/>
      <c r="K353" s="276"/>
      <c r="L353" s="276"/>
      <c r="M353" s="276"/>
      <c r="N353" s="276"/>
      <c r="O353" s="276"/>
      <c r="P353" s="276"/>
      <c r="Q353" s="276"/>
      <c r="R353" s="276"/>
      <c r="S353" s="276"/>
      <c r="T353" s="276"/>
      <c r="U353" s="276"/>
      <c r="V353" s="276"/>
      <c r="W353" s="276"/>
      <c r="X353" s="276"/>
      <c r="Y353" s="276"/>
      <c r="Z353" s="276"/>
    </row>
    <row r="354">
      <c r="A354" s="276"/>
      <c r="B354" s="276"/>
      <c r="C354" s="276"/>
      <c r="D354" s="276"/>
      <c r="E354" s="276"/>
      <c r="F354" s="276"/>
      <c r="G354" s="276"/>
      <c r="H354" s="276"/>
      <c r="I354" s="276"/>
      <c r="J354" s="276"/>
      <c r="K354" s="276"/>
      <c r="L354" s="276"/>
      <c r="M354" s="276"/>
      <c r="N354" s="276"/>
      <c r="O354" s="276"/>
      <c r="P354" s="276"/>
      <c r="Q354" s="276"/>
      <c r="R354" s="276"/>
      <c r="S354" s="276"/>
      <c r="T354" s="276"/>
      <c r="U354" s="276"/>
      <c r="V354" s="276"/>
      <c r="W354" s="276"/>
      <c r="X354" s="276"/>
      <c r="Y354" s="276"/>
      <c r="Z354" s="276"/>
    </row>
    <row r="355">
      <c r="A355" s="276"/>
      <c r="B355" s="27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</row>
    <row r="356">
      <c r="A356" s="276"/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276"/>
      <c r="T356" s="276"/>
      <c r="U356" s="276"/>
      <c r="V356" s="276"/>
      <c r="W356" s="276"/>
      <c r="X356" s="276"/>
      <c r="Y356" s="276"/>
      <c r="Z356" s="276"/>
    </row>
    <row r="357">
      <c r="A357" s="276"/>
      <c r="B357" s="276"/>
      <c r="C357" s="276"/>
      <c r="D357" s="276"/>
      <c r="E357" s="276"/>
      <c r="F357" s="276"/>
      <c r="G357" s="276"/>
      <c r="H357" s="276"/>
      <c r="I357" s="276"/>
      <c r="J357" s="276"/>
      <c r="K357" s="276"/>
      <c r="L357" s="276"/>
      <c r="M357" s="276"/>
      <c r="N357" s="276"/>
      <c r="O357" s="276"/>
      <c r="P357" s="276"/>
      <c r="Q357" s="276"/>
      <c r="R357" s="276"/>
      <c r="S357" s="276"/>
      <c r="T357" s="276"/>
      <c r="U357" s="276"/>
      <c r="V357" s="276"/>
      <c r="W357" s="276"/>
      <c r="X357" s="276"/>
      <c r="Y357" s="276"/>
      <c r="Z357" s="276"/>
    </row>
    <row r="358">
      <c r="A358" s="276"/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276"/>
      <c r="T358" s="276"/>
      <c r="U358" s="276"/>
      <c r="V358" s="276"/>
      <c r="W358" s="276"/>
      <c r="X358" s="276"/>
      <c r="Y358" s="276"/>
      <c r="Z358" s="276"/>
    </row>
    <row r="359">
      <c r="A359" s="276"/>
      <c r="B359" s="27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</row>
    <row r="360">
      <c r="A360" s="276"/>
      <c r="B360" s="276"/>
      <c r="C360" s="276"/>
      <c r="D360" s="276"/>
      <c r="E360" s="276"/>
      <c r="F360" s="276"/>
      <c r="G360" s="276"/>
      <c r="H360" s="276"/>
      <c r="I360" s="276"/>
      <c r="J360" s="276"/>
      <c r="K360" s="276"/>
      <c r="L360" s="276"/>
      <c r="M360" s="276"/>
      <c r="N360" s="276"/>
      <c r="O360" s="276"/>
      <c r="P360" s="276"/>
      <c r="Q360" s="276"/>
      <c r="R360" s="276"/>
      <c r="S360" s="276"/>
      <c r="T360" s="276"/>
      <c r="U360" s="276"/>
      <c r="V360" s="276"/>
      <c r="W360" s="276"/>
      <c r="X360" s="276"/>
      <c r="Y360" s="276"/>
      <c r="Z360" s="276"/>
    </row>
    <row r="361">
      <c r="A361" s="276"/>
      <c r="B361" s="276"/>
      <c r="C361" s="276"/>
      <c r="D361" s="276"/>
      <c r="E361" s="276"/>
      <c r="F361" s="276"/>
      <c r="G361" s="276"/>
      <c r="H361" s="276"/>
      <c r="I361" s="276"/>
      <c r="J361" s="276"/>
      <c r="K361" s="276"/>
      <c r="L361" s="276"/>
      <c r="M361" s="276"/>
      <c r="N361" s="276"/>
      <c r="O361" s="276"/>
      <c r="P361" s="276"/>
      <c r="Q361" s="276"/>
      <c r="R361" s="276"/>
      <c r="S361" s="276"/>
      <c r="T361" s="276"/>
      <c r="U361" s="276"/>
      <c r="V361" s="276"/>
      <c r="W361" s="276"/>
      <c r="X361" s="276"/>
      <c r="Y361" s="276"/>
      <c r="Z361" s="276"/>
    </row>
    <row r="362">
      <c r="A362" s="276"/>
      <c r="B362" s="276"/>
      <c r="C362" s="276"/>
      <c r="D362" s="276"/>
      <c r="E362" s="276"/>
      <c r="F362" s="276"/>
      <c r="G362" s="276"/>
      <c r="H362" s="276"/>
      <c r="I362" s="276"/>
      <c r="J362" s="276"/>
      <c r="K362" s="276"/>
      <c r="L362" s="276"/>
      <c r="M362" s="276"/>
      <c r="N362" s="276"/>
      <c r="O362" s="276"/>
      <c r="P362" s="276"/>
      <c r="Q362" s="276"/>
      <c r="R362" s="276"/>
      <c r="S362" s="276"/>
      <c r="T362" s="276"/>
      <c r="U362" s="276"/>
      <c r="V362" s="276"/>
      <c r="W362" s="276"/>
      <c r="X362" s="276"/>
      <c r="Y362" s="276"/>
      <c r="Z362" s="276"/>
    </row>
    <row r="363">
      <c r="A363" s="276"/>
      <c r="B363" s="276"/>
      <c r="C363" s="276"/>
      <c r="D363" s="276"/>
      <c r="E363" s="276"/>
      <c r="F363" s="276"/>
      <c r="G363" s="276"/>
      <c r="H363" s="276"/>
      <c r="I363" s="276"/>
      <c r="J363" s="276"/>
      <c r="K363" s="276"/>
      <c r="L363" s="276"/>
      <c r="M363" s="276"/>
      <c r="N363" s="276"/>
      <c r="O363" s="276"/>
      <c r="P363" s="276"/>
      <c r="Q363" s="276"/>
      <c r="R363" s="276"/>
      <c r="S363" s="276"/>
      <c r="T363" s="276"/>
      <c r="U363" s="276"/>
      <c r="V363" s="276"/>
      <c r="W363" s="276"/>
      <c r="X363" s="276"/>
      <c r="Y363" s="276"/>
      <c r="Z363" s="276"/>
    </row>
    <row r="364">
      <c r="A364" s="276"/>
      <c r="B364" s="276"/>
      <c r="C364" s="276"/>
      <c r="D364" s="276"/>
      <c r="E364" s="276"/>
      <c r="F364" s="276"/>
      <c r="G364" s="276"/>
      <c r="H364" s="276"/>
      <c r="I364" s="276"/>
      <c r="J364" s="276"/>
      <c r="K364" s="276"/>
      <c r="L364" s="276"/>
      <c r="M364" s="276"/>
      <c r="N364" s="276"/>
      <c r="O364" s="276"/>
      <c r="P364" s="276"/>
      <c r="Q364" s="276"/>
      <c r="R364" s="276"/>
      <c r="S364" s="276"/>
      <c r="T364" s="276"/>
      <c r="U364" s="276"/>
      <c r="V364" s="276"/>
      <c r="W364" s="276"/>
      <c r="X364" s="276"/>
      <c r="Y364" s="276"/>
      <c r="Z364" s="276"/>
    </row>
    <row r="365">
      <c r="A365" s="276"/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276"/>
      <c r="T365" s="276"/>
      <c r="U365" s="276"/>
      <c r="V365" s="276"/>
      <c r="W365" s="276"/>
      <c r="X365" s="276"/>
      <c r="Y365" s="276"/>
      <c r="Z365" s="276"/>
    </row>
    <row r="366">
      <c r="A366" s="276"/>
      <c r="B366" s="276"/>
      <c r="C366" s="276"/>
      <c r="D366" s="276"/>
      <c r="E366" s="276"/>
      <c r="F366" s="276"/>
      <c r="G366" s="276"/>
      <c r="H366" s="276"/>
      <c r="I366" s="276"/>
      <c r="J366" s="276"/>
      <c r="K366" s="276"/>
      <c r="L366" s="276"/>
      <c r="M366" s="276"/>
      <c r="N366" s="276"/>
      <c r="O366" s="276"/>
      <c r="P366" s="276"/>
      <c r="Q366" s="276"/>
      <c r="R366" s="276"/>
      <c r="S366" s="276"/>
      <c r="T366" s="276"/>
      <c r="U366" s="276"/>
      <c r="V366" s="276"/>
      <c r="W366" s="276"/>
      <c r="X366" s="276"/>
      <c r="Y366" s="276"/>
      <c r="Z366" s="276"/>
    </row>
    <row r="367">
      <c r="A367" s="276"/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276"/>
      <c r="T367" s="276"/>
      <c r="U367" s="276"/>
      <c r="V367" s="276"/>
      <c r="W367" s="276"/>
      <c r="X367" s="276"/>
      <c r="Y367" s="276"/>
      <c r="Z367" s="276"/>
    </row>
    <row r="368">
      <c r="A368" s="276"/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  <c r="P368" s="276"/>
      <c r="Q368" s="276"/>
      <c r="R368" s="276"/>
      <c r="S368" s="276"/>
      <c r="T368" s="276"/>
      <c r="U368" s="276"/>
      <c r="V368" s="276"/>
      <c r="W368" s="276"/>
      <c r="X368" s="276"/>
      <c r="Y368" s="276"/>
      <c r="Z368" s="276"/>
    </row>
    <row r="369">
      <c r="A369" s="276"/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276"/>
      <c r="T369" s="276"/>
      <c r="U369" s="276"/>
      <c r="V369" s="276"/>
      <c r="W369" s="276"/>
      <c r="X369" s="276"/>
      <c r="Y369" s="276"/>
      <c r="Z369" s="276"/>
    </row>
    <row r="370">
      <c r="A370" s="276"/>
      <c r="B370" s="276"/>
      <c r="C370" s="276"/>
      <c r="D370" s="276"/>
      <c r="E370" s="276"/>
      <c r="F370" s="276"/>
      <c r="G370" s="276"/>
      <c r="H370" s="276"/>
      <c r="I370" s="276"/>
      <c r="J370" s="276"/>
      <c r="K370" s="276"/>
      <c r="L370" s="276"/>
      <c r="M370" s="276"/>
      <c r="N370" s="276"/>
      <c r="O370" s="276"/>
      <c r="P370" s="276"/>
      <c r="Q370" s="276"/>
      <c r="R370" s="276"/>
      <c r="S370" s="276"/>
      <c r="T370" s="276"/>
      <c r="U370" s="276"/>
      <c r="V370" s="276"/>
      <c r="W370" s="276"/>
      <c r="X370" s="276"/>
      <c r="Y370" s="276"/>
      <c r="Z370" s="276"/>
    </row>
    <row r="371">
      <c r="A371" s="276"/>
      <c r="B371" s="276"/>
      <c r="C371" s="276"/>
      <c r="D371" s="276"/>
      <c r="E371" s="276"/>
      <c r="F371" s="276"/>
      <c r="G371" s="276"/>
      <c r="H371" s="276"/>
      <c r="I371" s="276"/>
      <c r="J371" s="276"/>
      <c r="K371" s="276"/>
      <c r="L371" s="276"/>
      <c r="M371" s="276"/>
      <c r="N371" s="276"/>
      <c r="O371" s="276"/>
      <c r="P371" s="276"/>
      <c r="Q371" s="276"/>
      <c r="R371" s="276"/>
      <c r="S371" s="276"/>
      <c r="T371" s="276"/>
      <c r="U371" s="276"/>
      <c r="V371" s="276"/>
      <c r="W371" s="276"/>
      <c r="X371" s="276"/>
      <c r="Y371" s="276"/>
      <c r="Z371" s="276"/>
    </row>
    <row r="372">
      <c r="A372" s="276"/>
      <c r="B372" s="276"/>
      <c r="C372" s="276"/>
      <c r="D372" s="276"/>
      <c r="E372" s="276"/>
      <c r="F372" s="276"/>
      <c r="G372" s="276"/>
      <c r="H372" s="276"/>
      <c r="I372" s="276"/>
      <c r="J372" s="276"/>
      <c r="K372" s="276"/>
      <c r="L372" s="276"/>
      <c r="M372" s="276"/>
      <c r="N372" s="276"/>
      <c r="O372" s="276"/>
      <c r="P372" s="276"/>
      <c r="Q372" s="276"/>
      <c r="R372" s="276"/>
      <c r="S372" s="276"/>
      <c r="T372" s="276"/>
      <c r="U372" s="276"/>
      <c r="V372" s="276"/>
      <c r="W372" s="276"/>
      <c r="X372" s="276"/>
      <c r="Y372" s="276"/>
      <c r="Z372" s="276"/>
    </row>
    <row r="373">
      <c r="A373" s="276"/>
      <c r="B373" s="276"/>
      <c r="C373" s="276"/>
      <c r="D373" s="276"/>
      <c r="E373" s="276"/>
      <c r="F373" s="276"/>
      <c r="G373" s="276"/>
      <c r="H373" s="276"/>
      <c r="I373" s="276"/>
      <c r="J373" s="276"/>
      <c r="K373" s="276"/>
      <c r="L373" s="276"/>
      <c r="M373" s="276"/>
      <c r="N373" s="276"/>
      <c r="O373" s="276"/>
      <c r="P373" s="276"/>
      <c r="Q373" s="276"/>
      <c r="R373" s="276"/>
      <c r="S373" s="276"/>
      <c r="T373" s="276"/>
      <c r="U373" s="276"/>
      <c r="V373" s="276"/>
      <c r="W373" s="276"/>
      <c r="X373" s="276"/>
      <c r="Y373" s="276"/>
      <c r="Z373" s="276"/>
    </row>
    <row r="374">
      <c r="A374" s="276"/>
      <c r="B374" s="276"/>
      <c r="C374" s="276"/>
      <c r="D374" s="276"/>
      <c r="E374" s="276"/>
      <c r="F374" s="276"/>
      <c r="G374" s="276"/>
      <c r="H374" s="276"/>
      <c r="I374" s="276"/>
      <c r="J374" s="276"/>
      <c r="K374" s="276"/>
      <c r="L374" s="276"/>
      <c r="M374" s="276"/>
      <c r="N374" s="276"/>
      <c r="O374" s="276"/>
      <c r="P374" s="276"/>
      <c r="Q374" s="276"/>
      <c r="R374" s="276"/>
      <c r="S374" s="276"/>
      <c r="T374" s="276"/>
      <c r="U374" s="276"/>
      <c r="V374" s="276"/>
      <c r="W374" s="276"/>
      <c r="X374" s="276"/>
      <c r="Y374" s="276"/>
      <c r="Z374" s="276"/>
    </row>
    <row r="375">
      <c r="A375" s="276"/>
      <c r="B375" s="276"/>
      <c r="C375" s="276"/>
      <c r="D375" s="276"/>
      <c r="E375" s="276"/>
      <c r="F375" s="276"/>
      <c r="G375" s="276"/>
      <c r="H375" s="276"/>
      <c r="I375" s="276"/>
      <c r="J375" s="276"/>
      <c r="K375" s="276"/>
      <c r="L375" s="276"/>
      <c r="M375" s="276"/>
      <c r="N375" s="276"/>
      <c r="O375" s="276"/>
      <c r="P375" s="276"/>
      <c r="Q375" s="276"/>
      <c r="R375" s="276"/>
      <c r="S375" s="276"/>
      <c r="T375" s="276"/>
      <c r="U375" s="276"/>
      <c r="V375" s="276"/>
      <c r="W375" s="276"/>
      <c r="X375" s="276"/>
      <c r="Y375" s="276"/>
      <c r="Z375" s="276"/>
    </row>
    <row r="376">
      <c r="A376" s="276"/>
      <c r="B376" s="276"/>
      <c r="C376" s="276"/>
      <c r="D376" s="276"/>
      <c r="E376" s="276"/>
      <c r="F376" s="276"/>
      <c r="G376" s="276"/>
      <c r="H376" s="276"/>
      <c r="I376" s="276"/>
      <c r="J376" s="276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76"/>
      <c r="Z376" s="276"/>
    </row>
    <row r="377">
      <c r="A377" s="276"/>
      <c r="B377" s="276"/>
      <c r="C377" s="276"/>
      <c r="D377" s="276"/>
      <c r="E377" s="276"/>
      <c r="F377" s="276"/>
      <c r="G377" s="276"/>
      <c r="H377" s="276"/>
      <c r="I377" s="276"/>
      <c r="J377" s="276"/>
      <c r="K377" s="276"/>
      <c r="L377" s="276"/>
      <c r="M377" s="276"/>
      <c r="N377" s="276"/>
      <c r="O377" s="276"/>
      <c r="P377" s="276"/>
      <c r="Q377" s="276"/>
      <c r="R377" s="276"/>
      <c r="S377" s="276"/>
      <c r="T377" s="276"/>
      <c r="U377" s="276"/>
      <c r="V377" s="276"/>
      <c r="W377" s="276"/>
      <c r="X377" s="276"/>
      <c r="Y377" s="276"/>
      <c r="Z377" s="276"/>
    </row>
    <row r="378">
      <c r="A378" s="276"/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</row>
    <row r="379">
      <c r="A379" s="276"/>
      <c r="B379" s="276"/>
      <c r="C379" s="276"/>
      <c r="D379" s="276"/>
      <c r="E379" s="276"/>
      <c r="F379" s="276"/>
      <c r="G379" s="276"/>
      <c r="H379" s="276"/>
      <c r="I379" s="276"/>
      <c r="J379" s="276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</row>
    <row r="380">
      <c r="A380" s="276"/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</row>
    <row r="381">
      <c r="A381" s="276"/>
      <c r="B381" s="276"/>
      <c r="C381" s="276"/>
      <c r="D381" s="276"/>
      <c r="E381" s="276"/>
      <c r="F381" s="276"/>
      <c r="G381" s="276"/>
      <c r="H381" s="276"/>
      <c r="I381" s="276"/>
      <c r="J381" s="276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76"/>
      <c r="Z381" s="276"/>
    </row>
    <row r="382">
      <c r="A382" s="276"/>
      <c r="B382" s="276"/>
      <c r="C382" s="276"/>
      <c r="D382" s="276"/>
      <c r="E382" s="276"/>
      <c r="F382" s="276"/>
      <c r="G382" s="276"/>
      <c r="H382" s="276"/>
      <c r="I382" s="276"/>
      <c r="J382" s="276"/>
      <c r="K382" s="276"/>
      <c r="L382" s="276"/>
      <c r="M382" s="276"/>
      <c r="N382" s="276"/>
      <c r="O382" s="276"/>
      <c r="P382" s="276"/>
      <c r="Q382" s="276"/>
      <c r="R382" s="276"/>
      <c r="S382" s="276"/>
      <c r="T382" s="276"/>
      <c r="U382" s="276"/>
      <c r="V382" s="276"/>
      <c r="W382" s="276"/>
      <c r="X382" s="276"/>
      <c r="Y382" s="276"/>
      <c r="Z382" s="276"/>
    </row>
    <row r="383">
      <c r="A383" s="276"/>
      <c r="B383" s="276"/>
      <c r="C383" s="276"/>
      <c r="D383" s="276"/>
      <c r="E383" s="276"/>
      <c r="F383" s="276"/>
      <c r="G383" s="276"/>
      <c r="H383" s="276"/>
      <c r="I383" s="276"/>
      <c r="J383" s="276"/>
      <c r="K383" s="276"/>
      <c r="L383" s="276"/>
      <c r="M383" s="276"/>
      <c r="N383" s="276"/>
      <c r="O383" s="276"/>
      <c r="P383" s="276"/>
      <c r="Q383" s="276"/>
      <c r="R383" s="276"/>
      <c r="S383" s="276"/>
      <c r="T383" s="276"/>
      <c r="U383" s="276"/>
      <c r="V383" s="276"/>
      <c r="W383" s="276"/>
      <c r="X383" s="276"/>
      <c r="Y383" s="276"/>
      <c r="Z383" s="276"/>
    </row>
    <row r="384">
      <c r="A384" s="276"/>
      <c r="B384" s="276"/>
      <c r="C384" s="276"/>
      <c r="D384" s="276"/>
      <c r="E384" s="276"/>
      <c r="F384" s="276"/>
      <c r="G384" s="276"/>
      <c r="H384" s="276"/>
      <c r="I384" s="276"/>
      <c r="J384" s="276"/>
      <c r="K384" s="276"/>
      <c r="L384" s="276"/>
      <c r="M384" s="276"/>
      <c r="N384" s="276"/>
      <c r="O384" s="276"/>
      <c r="P384" s="276"/>
      <c r="Q384" s="276"/>
      <c r="R384" s="276"/>
      <c r="S384" s="276"/>
      <c r="T384" s="276"/>
      <c r="U384" s="276"/>
      <c r="V384" s="276"/>
      <c r="W384" s="276"/>
      <c r="X384" s="276"/>
      <c r="Y384" s="276"/>
      <c r="Z384" s="276"/>
    </row>
    <row r="385">
      <c r="A385" s="276"/>
      <c r="B385" s="276"/>
      <c r="C385" s="276"/>
      <c r="D385" s="276"/>
      <c r="E385" s="276"/>
      <c r="F385" s="276"/>
      <c r="G385" s="276"/>
      <c r="H385" s="276"/>
      <c r="I385" s="276"/>
      <c r="J385" s="276"/>
      <c r="K385" s="276"/>
      <c r="L385" s="276"/>
      <c r="M385" s="276"/>
      <c r="N385" s="276"/>
      <c r="O385" s="276"/>
      <c r="P385" s="276"/>
      <c r="Q385" s="276"/>
      <c r="R385" s="276"/>
      <c r="S385" s="276"/>
      <c r="T385" s="276"/>
      <c r="U385" s="276"/>
      <c r="V385" s="276"/>
      <c r="W385" s="276"/>
      <c r="X385" s="276"/>
      <c r="Y385" s="276"/>
      <c r="Z385" s="276"/>
    </row>
    <row r="386">
      <c r="A386" s="276"/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276"/>
      <c r="T386" s="276"/>
      <c r="U386" s="276"/>
      <c r="V386" s="276"/>
      <c r="W386" s="276"/>
      <c r="X386" s="276"/>
      <c r="Y386" s="276"/>
      <c r="Z386" s="276"/>
    </row>
    <row r="387">
      <c r="A387" s="276"/>
      <c r="B387" s="276"/>
      <c r="C387" s="276"/>
      <c r="D387" s="276"/>
      <c r="E387" s="276"/>
      <c r="F387" s="276"/>
      <c r="G387" s="276"/>
      <c r="H387" s="276"/>
      <c r="I387" s="276"/>
      <c r="J387" s="276"/>
      <c r="K387" s="276"/>
      <c r="L387" s="276"/>
      <c r="M387" s="276"/>
      <c r="N387" s="276"/>
      <c r="O387" s="276"/>
      <c r="P387" s="276"/>
      <c r="Q387" s="276"/>
      <c r="R387" s="276"/>
      <c r="S387" s="276"/>
      <c r="T387" s="276"/>
      <c r="U387" s="276"/>
      <c r="V387" s="276"/>
      <c r="W387" s="276"/>
      <c r="X387" s="276"/>
      <c r="Y387" s="276"/>
      <c r="Z387" s="276"/>
    </row>
    <row r="388">
      <c r="A388" s="276"/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</row>
    <row r="389">
      <c r="A389" s="276"/>
      <c r="B389" s="276"/>
      <c r="C389" s="276"/>
      <c r="D389" s="276"/>
      <c r="E389" s="276"/>
      <c r="F389" s="276"/>
      <c r="G389" s="276"/>
      <c r="H389" s="276"/>
      <c r="I389" s="276"/>
      <c r="J389" s="276"/>
      <c r="K389" s="276"/>
      <c r="L389" s="276"/>
      <c r="M389" s="276"/>
      <c r="N389" s="276"/>
      <c r="O389" s="276"/>
      <c r="P389" s="276"/>
      <c r="Q389" s="276"/>
      <c r="R389" s="276"/>
      <c r="S389" s="276"/>
      <c r="T389" s="276"/>
      <c r="U389" s="276"/>
      <c r="V389" s="276"/>
      <c r="W389" s="276"/>
      <c r="X389" s="276"/>
      <c r="Y389" s="276"/>
      <c r="Z389" s="276"/>
    </row>
    <row r="390">
      <c r="A390" s="276"/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276"/>
      <c r="T390" s="276"/>
      <c r="U390" s="276"/>
      <c r="V390" s="276"/>
      <c r="W390" s="276"/>
      <c r="X390" s="276"/>
      <c r="Y390" s="276"/>
      <c r="Z390" s="276"/>
    </row>
    <row r="391">
      <c r="A391" s="276"/>
      <c r="B391" s="276"/>
      <c r="C391" s="276"/>
      <c r="D391" s="276"/>
      <c r="E391" s="276"/>
      <c r="F391" s="276"/>
      <c r="G391" s="276"/>
      <c r="H391" s="276"/>
      <c r="I391" s="276"/>
      <c r="J391" s="276"/>
      <c r="K391" s="276"/>
      <c r="L391" s="276"/>
      <c r="M391" s="276"/>
      <c r="N391" s="276"/>
      <c r="O391" s="276"/>
      <c r="P391" s="276"/>
      <c r="Q391" s="276"/>
      <c r="R391" s="276"/>
      <c r="S391" s="276"/>
      <c r="T391" s="276"/>
      <c r="U391" s="276"/>
      <c r="V391" s="276"/>
      <c r="W391" s="276"/>
      <c r="X391" s="276"/>
      <c r="Y391" s="276"/>
      <c r="Z391" s="276"/>
    </row>
    <row r="392">
      <c r="A392" s="276"/>
      <c r="B392" s="276"/>
      <c r="C392" s="276"/>
      <c r="D392" s="276"/>
      <c r="E392" s="276"/>
      <c r="F392" s="276"/>
      <c r="G392" s="276"/>
      <c r="H392" s="276"/>
      <c r="I392" s="276"/>
      <c r="J392" s="276"/>
      <c r="K392" s="276"/>
      <c r="L392" s="276"/>
      <c r="M392" s="276"/>
      <c r="N392" s="276"/>
      <c r="O392" s="276"/>
      <c r="P392" s="276"/>
      <c r="Q392" s="276"/>
      <c r="R392" s="276"/>
      <c r="S392" s="276"/>
      <c r="T392" s="276"/>
      <c r="U392" s="276"/>
      <c r="V392" s="276"/>
      <c r="W392" s="276"/>
      <c r="X392" s="276"/>
      <c r="Y392" s="276"/>
      <c r="Z392" s="276"/>
    </row>
    <row r="393">
      <c r="A393" s="276"/>
      <c r="B393" s="276"/>
      <c r="C393" s="276"/>
      <c r="D393" s="276"/>
      <c r="E393" s="276"/>
      <c r="F393" s="276"/>
      <c r="G393" s="276"/>
      <c r="H393" s="276"/>
      <c r="I393" s="276"/>
      <c r="J393" s="276"/>
      <c r="K393" s="276"/>
      <c r="L393" s="276"/>
      <c r="M393" s="276"/>
      <c r="N393" s="276"/>
      <c r="O393" s="276"/>
      <c r="P393" s="276"/>
      <c r="Q393" s="276"/>
      <c r="R393" s="276"/>
      <c r="S393" s="276"/>
      <c r="T393" s="276"/>
      <c r="U393" s="276"/>
      <c r="V393" s="276"/>
      <c r="W393" s="276"/>
      <c r="X393" s="276"/>
      <c r="Y393" s="276"/>
      <c r="Z393" s="276"/>
    </row>
    <row r="394">
      <c r="A394" s="276"/>
      <c r="B394" s="276"/>
      <c r="C394" s="276"/>
      <c r="D394" s="276"/>
      <c r="E394" s="276"/>
      <c r="F394" s="276"/>
      <c r="G394" s="276"/>
      <c r="H394" s="276"/>
      <c r="I394" s="276"/>
      <c r="J394" s="276"/>
      <c r="K394" s="276"/>
      <c r="L394" s="276"/>
      <c r="M394" s="276"/>
      <c r="N394" s="276"/>
      <c r="O394" s="276"/>
      <c r="P394" s="276"/>
      <c r="Q394" s="276"/>
      <c r="R394" s="276"/>
      <c r="S394" s="276"/>
      <c r="T394" s="276"/>
      <c r="U394" s="276"/>
      <c r="V394" s="276"/>
      <c r="W394" s="276"/>
      <c r="X394" s="276"/>
      <c r="Y394" s="276"/>
      <c r="Z394" s="276"/>
    </row>
    <row r="395">
      <c r="A395" s="276"/>
      <c r="B395" s="276"/>
      <c r="C395" s="276"/>
      <c r="D395" s="276"/>
      <c r="E395" s="276"/>
      <c r="F395" s="276"/>
      <c r="G395" s="276"/>
      <c r="H395" s="276"/>
      <c r="I395" s="276"/>
      <c r="J395" s="276"/>
      <c r="K395" s="276"/>
      <c r="L395" s="276"/>
      <c r="M395" s="276"/>
      <c r="N395" s="276"/>
      <c r="O395" s="276"/>
      <c r="P395" s="276"/>
      <c r="Q395" s="276"/>
      <c r="R395" s="276"/>
      <c r="S395" s="276"/>
      <c r="T395" s="276"/>
      <c r="U395" s="276"/>
      <c r="V395" s="276"/>
      <c r="W395" s="276"/>
      <c r="X395" s="276"/>
      <c r="Y395" s="276"/>
      <c r="Z395" s="276"/>
    </row>
    <row r="396">
      <c r="A396" s="276"/>
      <c r="B396" s="276"/>
      <c r="C396" s="276"/>
      <c r="D396" s="276"/>
      <c r="E396" s="276"/>
      <c r="F396" s="276"/>
      <c r="G396" s="276"/>
      <c r="H396" s="276"/>
      <c r="I396" s="276"/>
      <c r="J396" s="276"/>
      <c r="K396" s="276"/>
      <c r="L396" s="276"/>
      <c r="M396" s="276"/>
      <c r="N396" s="276"/>
      <c r="O396" s="276"/>
      <c r="P396" s="276"/>
      <c r="Q396" s="276"/>
      <c r="R396" s="276"/>
      <c r="S396" s="276"/>
      <c r="T396" s="276"/>
      <c r="U396" s="276"/>
      <c r="V396" s="276"/>
      <c r="W396" s="276"/>
      <c r="X396" s="276"/>
      <c r="Y396" s="276"/>
      <c r="Z396" s="276"/>
    </row>
    <row r="397">
      <c r="A397" s="276"/>
      <c r="B397" s="276"/>
      <c r="C397" s="276"/>
      <c r="D397" s="276"/>
      <c r="E397" s="276"/>
      <c r="F397" s="276"/>
      <c r="G397" s="276"/>
      <c r="H397" s="276"/>
      <c r="I397" s="276"/>
      <c r="J397" s="276"/>
      <c r="K397" s="276"/>
      <c r="L397" s="276"/>
      <c r="M397" s="276"/>
      <c r="N397" s="276"/>
      <c r="O397" s="276"/>
      <c r="P397" s="276"/>
      <c r="Q397" s="276"/>
      <c r="R397" s="276"/>
      <c r="S397" s="276"/>
      <c r="T397" s="276"/>
      <c r="U397" s="276"/>
      <c r="V397" s="276"/>
      <c r="W397" s="276"/>
      <c r="X397" s="276"/>
      <c r="Y397" s="276"/>
      <c r="Z397" s="276"/>
    </row>
    <row r="398">
      <c r="A398" s="276"/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  <c r="P398" s="276"/>
      <c r="Q398" s="276"/>
      <c r="R398" s="276"/>
      <c r="S398" s="276"/>
      <c r="T398" s="276"/>
      <c r="U398" s="276"/>
      <c r="V398" s="276"/>
      <c r="W398" s="276"/>
      <c r="X398" s="276"/>
      <c r="Y398" s="276"/>
      <c r="Z398" s="276"/>
    </row>
    <row r="399">
      <c r="A399" s="276"/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  <c r="P399" s="276"/>
      <c r="Q399" s="276"/>
      <c r="R399" s="276"/>
      <c r="S399" s="276"/>
      <c r="T399" s="276"/>
      <c r="U399" s="276"/>
      <c r="V399" s="276"/>
      <c r="W399" s="276"/>
      <c r="X399" s="276"/>
      <c r="Y399" s="276"/>
      <c r="Z399" s="276"/>
    </row>
    <row r="400">
      <c r="A400" s="276"/>
      <c r="B400" s="276"/>
      <c r="C400" s="276"/>
      <c r="D400" s="276"/>
      <c r="E400" s="276"/>
      <c r="F400" s="276"/>
      <c r="G400" s="276"/>
      <c r="H400" s="276"/>
      <c r="I400" s="276"/>
      <c r="J400" s="276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</row>
    <row r="401">
      <c r="A401" s="276"/>
      <c r="B401" s="276"/>
      <c r="C401" s="276"/>
      <c r="D401" s="276"/>
      <c r="E401" s="276"/>
      <c r="F401" s="276"/>
      <c r="G401" s="276"/>
      <c r="H401" s="276"/>
      <c r="I401" s="276"/>
      <c r="J401" s="276"/>
      <c r="K401" s="276"/>
      <c r="L401" s="276"/>
      <c r="M401" s="276"/>
      <c r="N401" s="276"/>
      <c r="O401" s="276"/>
      <c r="P401" s="276"/>
      <c r="Q401" s="276"/>
      <c r="R401" s="276"/>
      <c r="S401" s="276"/>
      <c r="T401" s="276"/>
      <c r="U401" s="276"/>
      <c r="V401" s="276"/>
      <c r="W401" s="276"/>
      <c r="X401" s="276"/>
      <c r="Y401" s="276"/>
      <c r="Z401" s="276"/>
    </row>
    <row r="402">
      <c r="A402" s="276"/>
      <c r="B402" s="276"/>
      <c r="C402" s="276"/>
      <c r="D402" s="276"/>
      <c r="E402" s="276"/>
      <c r="F402" s="276"/>
      <c r="G402" s="276"/>
      <c r="H402" s="276"/>
      <c r="I402" s="276"/>
      <c r="J402" s="276"/>
      <c r="K402" s="276"/>
      <c r="L402" s="276"/>
      <c r="M402" s="276"/>
      <c r="N402" s="276"/>
      <c r="O402" s="276"/>
      <c r="P402" s="276"/>
      <c r="Q402" s="276"/>
      <c r="R402" s="276"/>
      <c r="S402" s="276"/>
      <c r="T402" s="276"/>
      <c r="U402" s="276"/>
      <c r="V402" s="276"/>
      <c r="W402" s="276"/>
      <c r="X402" s="276"/>
      <c r="Y402" s="276"/>
      <c r="Z402" s="276"/>
    </row>
    <row r="403">
      <c r="A403" s="276"/>
      <c r="B403" s="276"/>
      <c r="C403" s="276"/>
      <c r="D403" s="276"/>
      <c r="E403" s="276"/>
      <c r="F403" s="276"/>
      <c r="G403" s="276"/>
      <c r="H403" s="276"/>
      <c r="I403" s="276"/>
      <c r="J403" s="276"/>
      <c r="K403" s="276"/>
      <c r="L403" s="276"/>
      <c r="M403" s="276"/>
      <c r="N403" s="276"/>
      <c r="O403" s="276"/>
      <c r="P403" s="276"/>
      <c r="Q403" s="276"/>
      <c r="R403" s="276"/>
      <c r="S403" s="276"/>
      <c r="T403" s="276"/>
      <c r="U403" s="276"/>
      <c r="V403" s="276"/>
      <c r="W403" s="276"/>
      <c r="X403" s="276"/>
      <c r="Y403" s="276"/>
      <c r="Z403" s="276"/>
    </row>
    <row r="404">
      <c r="A404" s="276"/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276"/>
      <c r="T404" s="276"/>
      <c r="U404" s="276"/>
      <c r="V404" s="276"/>
      <c r="W404" s="276"/>
      <c r="X404" s="276"/>
      <c r="Y404" s="276"/>
      <c r="Z404" s="276"/>
    </row>
    <row r="405">
      <c r="A405" s="276"/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276"/>
      <c r="T405" s="276"/>
      <c r="U405" s="276"/>
      <c r="V405" s="276"/>
      <c r="W405" s="276"/>
      <c r="X405" s="276"/>
      <c r="Y405" s="276"/>
      <c r="Z405" s="276"/>
    </row>
    <row r="406">
      <c r="A406" s="276"/>
      <c r="B406" s="276"/>
      <c r="C406" s="276"/>
      <c r="D406" s="276"/>
      <c r="E406" s="276"/>
      <c r="F406" s="276"/>
      <c r="G406" s="276"/>
      <c r="H406" s="276"/>
      <c r="I406" s="276"/>
      <c r="J406" s="276"/>
      <c r="K406" s="276"/>
      <c r="L406" s="276"/>
      <c r="M406" s="276"/>
      <c r="N406" s="276"/>
      <c r="O406" s="276"/>
      <c r="P406" s="276"/>
      <c r="Q406" s="276"/>
      <c r="R406" s="276"/>
      <c r="S406" s="276"/>
      <c r="T406" s="276"/>
      <c r="U406" s="276"/>
      <c r="V406" s="276"/>
      <c r="W406" s="276"/>
      <c r="X406" s="276"/>
      <c r="Y406" s="276"/>
      <c r="Z406" s="276"/>
    </row>
    <row r="407">
      <c r="A407" s="276"/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276"/>
      <c r="T407" s="276"/>
      <c r="U407" s="276"/>
      <c r="V407" s="276"/>
      <c r="W407" s="276"/>
      <c r="X407" s="276"/>
      <c r="Y407" s="276"/>
      <c r="Z407" s="276"/>
    </row>
    <row r="408">
      <c r="A408" s="276"/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276"/>
      <c r="T408" s="276"/>
      <c r="U408" s="276"/>
      <c r="V408" s="276"/>
      <c r="W408" s="276"/>
      <c r="X408" s="276"/>
      <c r="Y408" s="276"/>
      <c r="Z408" s="276"/>
    </row>
    <row r="409">
      <c r="A409" s="276"/>
      <c r="B409" s="276"/>
      <c r="C409" s="276"/>
      <c r="D409" s="276"/>
      <c r="E409" s="276"/>
      <c r="F409" s="276"/>
      <c r="G409" s="276"/>
      <c r="H409" s="276"/>
      <c r="I409" s="276"/>
      <c r="J409" s="276"/>
      <c r="K409" s="276"/>
      <c r="L409" s="276"/>
      <c r="M409" s="276"/>
      <c r="N409" s="276"/>
      <c r="O409" s="276"/>
      <c r="P409" s="276"/>
      <c r="Q409" s="276"/>
      <c r="R409" s="276"/>
      <c r="S409" s="276"/>
      <c r="T409" s="276"/>
      <c r="U409" s="276"/>
      <c r="V409" s="276"/>
      <c r="W409" s="276"/>
      <c r="X409" s="276"/>
      <c r="Y409" s="276"/>
      <c r="Z409" s="276"/>
    </row>
    <row r="410">
      <c r="A410" s="276"/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276"/>
      <c r="T410" s="276"/>
      <c r="U410" s="276"/>
      <c r="V410" s="276"/>
      <c r="W410" s="276"/>
      <c r="X410" s="276"/>
      <c r="Y410" s="276"/>
      <c r="Z410" s="276"/>
    </row>
    <row r="411">
      <c r="A411" s="276"/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276"/>
      <c r="T411" s="276"/>
      <c r="U411" s="276"/>
      <c r="V411" s="276"/>
      <c r="W411" s="276"/>
      <c r="X411" s="276"/>
      <c r="Y411" s="276"/>
      <c r="Z411" s="276"/>
    </row>
    <row r="412">
      <c r="A412" s="276"/>
      <c r="B412" s="276"/>
      <c r="C412" s="276"/>
      <c r="D412" s="276"/>
      <c r="E412" s="276"/>
      <c r="F412" s="276"/>
      <c r="G412" s="276"/>
      <c r="H412" s="276"/>
      <c r="I412" s="276"/>
      <c r="J412" s="276"/>
      <c r="K412" s="276"/>
      <c r="L412" s="276"/>
      <c r="M412" s="276"/>
      <c r="N412" s="276"/>
      <c r="O412" s="276"/>
      <c r="P412" s="276"/>
      <c r="Q412" s="276"/>
      <c r="R412" s="276"/>
      <c r="S412" s="276"/>
      <c r="T412" s="276"/>
      <c r="U412" s="276"/>
      <c r="V412" s="276"/>
      <c r="W412" s="276"/>
      <c r="X412" s="276"/>
      <c r="Y412" s="276"/>
      <c r="Z412" s="276"/>
    </row>
    <row r="413">
      <c r="A413" s="276"/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276"/>
      <c r="T413" s="276"/>
      <c r="U413" s="276"/>
      <c r="V413" s="276"/>
      <c r="W413" s="276"/>
      <c r="X413" s="276"/>
      <c r="Y413" s="276"/>
      <c r="Z413" s="276"/>
    </row>
    <row r="414">
      <c r="A414" s="276"/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276"/>
      <c r="T414" s="276"/>
      <c r="U414" s="276"/>
      <c r="V414" s="276"/>
      <c r="W414" s="276"/>
      <c r="X414" s="276"/>
      <c r="Y414" s="276"/>
      <c r="Z414" s="276"/>
    </row>
    <row r="415">
      <c r="A415" s="276"/>
      <c r="B415" s="276"/>
      <c r="C415" s="276"/>
      <c r="D415" s="276"/>
      <c r="E415" s="276"/>
      <c r="F415" s="276"/>
      <c r="G415" s="276"/>
      <c r="H415" s="276"/>
      <c r="I415" s="276"/>
      <c r="J415" s="276"/>
      <c r="K415" s="276"/>
      <c r="L415" s="276"/>
      <c r="M415" s="276"/>
      <c r="N415" s="276"/>
      <c r="O415" s="276"/>
      <c r="P415" s="276"/>
      <c r="Q415" s="276"/>
      <c r="R415" s="276"/>
      <c r="S415" s="276"/>
      <c r="T415" s="276"/>
      <c r="U415" s="276"/>
      <c r="V415" s="276"/>
      <c r="W415" s="276"/>
      <c r="X415" s="276"/>
      <c r="Y415" s="276"/>
      <c r="Z415" s="276"/>
    </row>
    <row r="416">
      <c r="A416" s="276"/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276"/>
      <c r="T416" s="276"/>
      <c r="U416" s="276"/>
      <c r="V416" s="276"/>
      <c r="W416" s="276"/>
      <c r="X416" s="276"/>
      <c r="Y416" s="276"/>
      <c r="Z416" s="276"/>
    </row>
    <row r="417">
      <c r="A417" s="276"/>
      <c r="B417" s="276"/>
      <c r="C417" s="276"/>
      <c r="D417" s="276"/>
      <c r="E417" s="276"/>
      <c r="F417" s="276"/>
      <c r="G417" s="276"/>
      <c r="H417" s="276"/>
      <c r="I417" s="276"/>
      <c r="J417" s="276"/>
      <c r="K417" s="276"/>
      <c r="L417" s="276"/>
      <c r="M417" s="276"/>
      <c r="N417" s="276"/>
      <c r="O417" s="276"/>
      <c r="P417" s="276"/>
      <c r="Q417" s="276"/>
      <c r="R417" s="276"/>
      <c r="S417" s="276"/>
      <c r="T417" s="276"/>
      <c r="U417" s="276"/>
      <c r="V417" s="276"/>
      <c r="W417" s="276"/>
      <c r="X417" s="276"/>
      <c r="Y417" s="276"/>
      <c r="Z417" s="276"/>
    </row>
    <row r="418">
      <c r="A418" s="276"/>
      <c r="B418" s="276"/>
      <c r="C418" s="276"/>
      <c r="D418" s="276"/>
      <c r="E418" s="276"/>
      <c r="F418" s="276"/>
      <c r="G418" s="276"/>
      <c r="H418" s="276"/>
      <c r="I418" s="276"/>
      <c r="J418" s="276"/>
      <c r="K418" s="276"/>
      <c r="L418" s="276"/>
      <c r="M418" s="276"/>
      <c r="N418" s="276"/>
      <c r="O418" s="276"/>
      <c r="P418" s="276"/>
      <c r="Q418" s="276"/>
      <c r="R418" s="276"/>
      <c r="S418" s="276"/>
      <c r="T418" s="276"/>
      <c r="U418" s="276"/>
      <c r="V418" s="276"/>
      <c r="W418" s="276"/>
      <c r="X418" s="276"/>
      <c r="Y418" s="276"/>
      <c r="Z418" s="276"/>
    </row>
    <row r="419">
      <c r="A419" s="276"/>
      <c r="B419" s="276"/>
      <c r="C419" s="276"/>
      <c r="D419" s="276"/>
      <c r="E419" s="276"/>
      <c r="F419" s="276"/>
      <c r="G419" s="276"/>
      <c r="H419" s="276"/>
      <c r="I419" s="276"/>
      <c r="J419" s="276"/>
      <c r="K419" s="276"/>
      <c r="L419" s="276"/>
      <c r="M419" s="276"/>
      <c r="N419" s="276"/>
      <c r="O419" s="276"/>
      <c r="P419" s="276"/>
      <c r="Q419" s="276"/>
      <c r="R419" s="276"/>
      <c r="S419" s="276"/>
      <c r="T419" s="276"/>
      <c r="U419" s="276"/>
      <c r="V419" s="276"/>
      <c r="W419" s="276"/>
      <c r="X419" s="276"/>
      <c r="Y419" s="276"/>
      <c r="Z419" s="276"/>
    </row>
    <row r="420">
      <c r="A420" s="276"/>
      <c r="B420" s="276"/>
      <c r="C420" s="276"/>
      <c r="D420" s="276"/>
      <c r="E420" s="276"/>
      <c r="F420" s="276"/>
      <c r="G420" s="276"/>
      <c r="H420" s="276"/>
      <c r="I420" s="276"/>
      <c r="J420" s="276"/>
      <c r="K420" s="276"/>
      <c r="L420" s="276"/>
      <c r="M420" s="276"/>
      <c r="N420" s="276"/>
      <c r="O420" s="276"/>
      <c r="P420" s="276"/>
      <c r="Q420" s="276"/>
      <c r="R420" s="276"/>
      <c r="S420" s="276"/>
      <c r="T420" s="276"/>
      <c r="U420" s="276"/>
      <c r="V420" s="276"/>
      <c r="W420" s="276"/>
      <c r="X420" s="276"/>
      <c r="Y420" s="276"/>
      <c r="Z420" s="276"/>
    </row>
    <row r="421">
      <c r="A421" s="276"/>
      <c r="B421" s="276"/>
      <c r="C421" s="276"/>
      <c r="D421" s="276"/>
      <c r="E421" s="276"/>
      <c r="F421" s="276"/>
      <c r="G421" s="276"/>
      <c r="H421" s="276"/>
      <c r="I421" s="276"/>
      <c r="J421" s="276"/>
      <c r="K421" s="276"/>
      <c r="L421" s="276"/>
      <c r="M421" s="276"/>
      <c r="N421" s="276"/>
      <c r="O421" s="276"/>
      <c r="P421" s="276"/>
      <c r="Q421" s="276"/>
      <c r="R421" s="276"/>
      <c r="S421" s="276"/>
      <c r="T421" s="276"/>
      <c r="U421" s="276"/>
      <c r="V421" s="276"/>
      <c r="W421" s="276"/>
      <c r="X421" s="276"/>
      <c r="Y421" s="276"/>
      <c r="Z421" s="276"/>
    </row>
    <row r="422">
      <c r="A422" s="276"/>
      <c r="B422" s="276"/>
      <c r="C422" s="276"/>
      <c r="D422" s="276"/>
      <c r="E422" s="276"/>
      <c r="F422" s="276"/>
      <c r="G422" s="276"/>
      <c r="H422" s="276"/>
      <c r="I422" s="276"/>
      <c r="J422" s="276"/>
      <c r="K422" s="276"/>
      <c r="L422" s="276"/>
      <c r="M422" s="276"/>
      <c r="N422" s="276"/>
      <c r="O422" s="276"/>
      <c r="P422" s="276"/>
      <c r="Q422" s="276"/>
      <c r="R422" s="276"/>
      <c r="S422" s="276"/>
      <c r="T422" s="276"/>
      <c r="U422" s="276"/>
      <c r="V422" s="276"/>
      <c r="W422" s="276"/>
      <c r="X422" s="276"/>
      <c r="Y422" s="276"/>
      <c r="Z422" s="276"/>
    </row>
    <row r="423">
      <c r="A423" s="276"/>
      <c r="B423" s="276"/>
      <c r="C423" s="276"/>
      <c r="D423" s="276"/>
      <c r="E423" s="276"/>
      <c r="F423" s="276"/>
      <c r="G423" s="276"/>
      <c r="H423" s="276"/>
      <c r="I423" s="276"/>
      <c r="J423" s="276"/>
      <c r="K423" s="276"/>
      <c r="L423" s="276"/>
      <c r="M423" s="276"/>
      <c r="N423" s="276"/>
      <c r="O423" s="276"/>
      <c r="P423" s="276"/>
      <c r="Q423" s="276"/>
      <c r="R423" s="276"/>
      <c r="S423" s="276"/>
      <c r="T423" s="276"/>
      <c r="U423" s="276"/>
      <c r="V423" s="276"/>
      <c r="W423" s="276"/>
      <c r="X423" s="276"/>
      <c r="Y423" s="276"/>
      <c r="Z423" s="276"/>
    </row>
    <row r="424">
      <c r="A424" s="276"/>
      <c r="B424" s="276"/>
      <c r="C424" s="276"/>
      <c r="D424" s="276"/>
      <c r="E424" s="276"/>
      <c r="F424" s="276"/>
      <c r="G424" s="276"/>
      <c r="H424" s="276"/>
      <c r="I424" s="276"/>
      <c r="J424" s="276"/>
      <c r="K424" s="276"/>
      <c r="L424" s="276"/>
      <c r="M424" s="276"/>
      <c r="N424" s="276"/>
      <c r="O424" s="276"/>
      <c r="P424" s="276"/>
      <c r="Q424" s="276"/>
      <c r="R424" s="276"/>
      <c r="S424" s="276"/>
      <c r="T424" s="276"/>
      <c r="U424" s="276"/>
      <c r="V424" s="276"/>
      <c r="W424" s="276"/>
      <c r="X424" s="276"/>
      <c r="Y424" s="276"/>
      <c r="Z424" s="276"/>
    </row>
    <row r="425">
      <c r="A425" s="276"/>
      <c r="B425" s="276"/>
      <c r="C425" s="276"/>
      <c r="D425" s="276"/>
      <c r="E425" s="276"/>
      <c r="F425" s="276"/>
      <c r="G425" s="276"/>
      <c r="H425" s="276"/>
      <c r="I425" s="276"/>
      <c r="J425" s="276"/>
      <c r="K425" s="276"/>
      <c r="L425" s="276"/>
      <c r="M425" s="276"/>
      <c r="N425" s="276"/>
      <c r="O425" s="276"/>
      <c r="P425" s="276"/>
      <c r="Q425" s="276"/>
      <c r="R425" s="276"/>
      <c r="S425" s="276"/>
      <c r="T425" s="276"/>
      <c r="U425" s="276"/>
      <c r="V425" s="276"/>
      <c r="W425" s="276"/>
      <c r="X425" s="276"/>
      <c r="Y425" s="276"/>
      <c r="Z425" s="276"/>
    </row>
    <row r="426">
      <c r="A426" s="276"/>
      <c r="B426" s="276"/>
      <c r="C426" s="276"/>
      <c r="D426" s="276"/>
      <c r="E426" s="276"/>
      <c r="F426" s="276"/>
      <c r="G426" s="276"/>
      <c r="H426" s="276"/>
      <c r="I426" s="276"/>
      <c r="J426" s="276"/>
      <c r="K426" s="276"/>
      <c r="L426" s="276"/>
      <c r="M426" s="276"/>
      <c r="N426" s="276"/>
      <c r="O426" s="276"/>
      <c r="P426" s="276"/>
      <c r="Q426" s="276"/>
      <c r="R426" s="276"/>
      <c r="S426" s="276"/>
      <c r="T426" s="276"/>
      <c r="U426" s="276"/>
      <c r="V426" s="276"/>
      <c r="W426" s="276"/>
      <c r="X426" s="276"/>
      <c r="Y426" s="276"/>
      <c r="Z426" s="276"/>
    </row>
    <row r="427">
      <c r="A427" s="276"/>
      <c r="B427" s="276"/>
      <c r="C427" s="276"/>
      <c r="D427" s="276"/>
      <c r="E427" s="276"/>
      <c r="F427" s="276"/>
      <c r="G427" s="276"/>
      <c r="H427" s="276"/>
      <c r="I427" s="276"/>
      <c r="J427" s="276"/>
      <c r="K427" s="276"/>
      <c r="L427" s="276"/>
      <c r="M427" s="276"/>
      <c r="N427" s="276"/>
      <c r="O427" s="276"/>
      <c r="P427" s="276"/>
      <c r="Q427" s="276"/>
      <c r="R427" s="276"/>
      <c r="S427" s="276"/>
      <c r="T427" s="276"/>
      <c r="U427" s="276"/>
      <c r="V427" s="276"/>
      <c r="W427" s="276"/>
      <c r="X427" s="276"/>
      <c r="Y427" s="276"/>
      <c r="Z427" s="276"/>
    </row>
    <row r="428">
      <c r="A428" s="276"/>
      <c r="B428" s="276"/>
      <c r="C428" s="276"/>
      <c r="D428" s="276"/>
      <c r="E428" s="276"/>
      <c r="F428" s="276"/>
      <c r="G428" s="276"/>
      <c r="H428" s="276"/>
      <c r="I428" s="276"/>
      <c r="J428" s="276"/>
      <c r="K428" s="276"/>
      <c r="L428" s="276"/>
      <c r="M428" s="276"/>
      <c r="N428" s="276"/>
      <c r="O428" s="276"/>
      <c r="P428" s="276"/>
      <c r="Q428" s="276"/>
      <c r="R428" s="276"/>
      <c r="S428" s="276"/>
      <c r="T428" s="276"/>
      <c r="U428" s="276"/>
      <c r="V428" s="276"/>
      <c r="W428" s="276"/>
      <c r="X428" s="276"/>
      <c r="Y428" s="276"/>
      <c r="Z428" s="276"/>
    </row>
    <row r="429">
      <c r="A429" s="276"/>
      <c r="B429" s="276"/>
      <c r="C429" s="276"/>
      <c r="D429" s="276"/>
      <c r="E429" s="276"/>
      <c r="F429" s="276"/>
      <c r="G429" s="276"/>
      <c r="H429" s="276"/>
      <c r="I429" s="276"/>
      <c r="J429" s="276"/>
      <c r="K429" s="276"/>
      <c r="L429" s="276"/>
      <c r="M429" s="276"/>
      <c r="N429" s="276"/>
      <c r="O429" s="276"/>
      <c r="P429" s="276"/>
      <c r="Q429" s="276"/>
      <c r="R429" s="276"/>
      <c r="S429" s="276"/>
      <c r="T429" s="276"/>
      <c r="U429" s="276"/>
      <c r="V429" s="276"/>
      <c r="W429" s="276"/>
      <c r="X429" s="276"/>
      <c r="Y429" s="276"/>
      <c r="Z429" s="276"/>
    </row>
    <row r="430">
      <c r="A430" s="276"/>
      <c r="B430" s="276"/>
      <c r="C430" s="276"/>
      <c r="D430" s="276"/>
      <c r="E430" s="276"/>
      <c r="F430" s="276"/>
      <c r="G430" s="276"/>
      <c r="H430" s="276"/>
      <c r="I430" s="276"/>
      <c r="J430" s="276"/>
      <c r="K430" s="276"/>
      <c r="L430" s="276"/>
      <c r="M430" s="276"/>
      <c r="N430" s="276"/>
      <c r="O430" s="276"/>
      <c r="P430" s="276"/>
      <c r="Q430" s="276"/>
      <c r="R430" s="276"/>
      <c r="S430" s="276"/>
      <c r="T430" s="276"/>
      <c r="U430" s="276"/>
      <c r="V430" s="276"/>
      <c r="W430" s="276"/>
      <c r="X430" s="276"/>
      <c r="Y430" s="276"/>
      <c r="Z430" s="276"/>
    </row>
    <row r="431">
      <c r="A431" s="276"/>
      <c r="B431" s="276"/>
      <c r="C431" s="276"/>
      <c r="D431" s="276"/>
      <c r="E431" s="276"/>
      <c r="F431" s="276"/>
      <c r="G431" s="276"/>
      <c r="H431" s="276"/>
      <c r="I431" s="276"/>
      <c r="J431" s="276"/>
      <c r="K431" s="276"/>
      <c r="L431" s="276"/>
      <c r="M431" s="276"/>
      <c r="N431" s="276"/>
      <c r="O431" s="276"/>
      <c r="P431" s="276"/>
      <c r="Q431" s="276"/>
      <c r="R431" s="276"/>
      <c r="S431" s="276"/>
      <c r="T431" s="276"/>
      <c r="U431" s="276"/>
      <c r="V431" s="276"/>
      <c r="W431" s="276"/>
      <c r="X431" s="276"/>
      <c r="Y431" s="276"/>
      <c r="Z431" s="276"/>
    </row>
    <row r="432">
      <c r="A432" s="276"/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276"/>
      <c r="T432" s="276"/>
      <c r="U432" s="276"/>
      <c r="V432" s="276"/>
      <c r="W432" s="276"/>
      <c r="X432" s="276"/>
      <c r="Y432" s="276"/>
      <c r="Z432" s="276"/>
    </row>
    <row r="433">
      <c r="A433" s="276"/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  <c r="P433" s="276"/>
      <c r="Q433" s="276"/>
      <c r="R433" s="276"/>
      <c r="S433" s="276"/>
      <c r="T433" s="276"/>
      <c r="U433" s="276"/>
      <c r="V433" s="276"/>
      <c r="W433" s="276"/>
      <c r="X433" s="276"/>
      <c r="Y433" s="276"/>
      <c r="Z433" s="276"/>
    </row>
    <row r="434">
      <c r="A434" s="276"/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276"/>
      <c r="T434" s="276"/>
      <c r="U434" s="276"/>
      <c r="V434" s="276"/>
      <c r="W434" s="276"/>
      <c r="X434" s="276"/>
      <c r="Y434" s="276"/>
      <c r="Z434" s="276"/>
    </row>
    <row r="435">
      <c r="A435" s="276"/>
      <c r="B435" s="276"/>
      <c r="C435" s="276"/>
      <c r="D435" s="276"/>
      <c r="E435" s="276"/>
      <c r="F435" s="276"/>
      <c r="G435" s="276"/>
      <c r="H435" s="276"/>
      <c r="I435" s="276"/>
      <c r="J435" s="276"/>
      <c r="K435" s="276"/>
      <c r="L435" s="276"/>
      <c r="M435" s="276"/>
      <c r="N435" s="276"/>
      <c r="O435" s="276"/>
      <c r="P435" s="276"/>
      <c r="Q435" s="276"/>
      <c r="R435" s="276"/>
      <c r="S435" s="276"/>
      <c r="T435" s="276"/>
      <c r="U435" s="276"/>
      <c r="V435" s="276"/>
      <c r="W435" s="276"/>
      <c r="X435" s="276"/>
      <c r="Y435" s="276"/>
      <c r="Z435" s="276"/>
    </row>
    <row r="436">
      <c r="A436" s="276"/>
      <c r="B436" s="276"/>
      <c r="C436" s="276"/>
      <c r="D436" s="276"/>
      <c r="E436" s="276"/>
      <c r="F436" s="276"/>
      <c r="G436" s="276"/>
      <c r="H436" s="276"/>
      <c r="I436" s="276"/>
      <c r="J436" s="276"/>
      <c r="K436" s="276"/>
      <c r="L436" s="276"/>
      <c r="M436" s="276"/>
      <c r="N436" s="276"/>
      <c r="O436" s="276"/>
      <c r="P436" s="276"/>
      <c r="Q436" s="276"/>
      <c r="R436" s="276"/>
      <c r="S436" s="276"/>
      <c r="T436" s="276"/>
      <c r="U436" s="276"/>
      <c r="V436" s="276"/>
      <c r="W436" s="276"/>
      <c r="X436" s="276"/>
      <c r="Y436" s="276"/>
      <c r="Z436" s="276"/>
    </row>
    <row r="437">
      <c r="A437" s="276"/>
      <c r="B437" s="276"/>
      <c r="C437" s="276"/>
      <c r="D437" s="276"/>
      <c r="E437" s="276"/>
      <c r="F437" s="276"/>
      <c r="G437" s="276"/>
      <c r="H437" s="276"/>
      <c r="I437" s="276"/>
      <c r="J437" s="276"/>
      <c r="K437" s="276"/>
      <c r="L437" s="276"/>
      <c r="M437" s="276"/>
      <c r="N437" s="276"/>
      <c r="O437" s="276"/>
      <c r="P437" s="276"/>
      <c r="Q437" s="276"/>
      <c r="R437" s="276"/>
      <c r="S437" s="276"/>
      <c r="T437" s="276"/>
      <c r="U437" s="276"/>
      <c r="V437" s="276"/>
      <c r="W437" s="276"/>
      <c r="X437" s="276"/>
      <c r="Y437" s="276"/>
      <c r="Z437" s="276"/>
    </row>
    <row r="438">
      <c r="A438" s="276"/>
      <c r="B438" s="276"/>
      <c r="C438" s="276"/>
      <c r="D438" s="276"/>
      <c r="E438" s="276"/>
      <c r="F438" s="276"/>
      <c r="G438" s="276"/>
      <c r="H438" s="276"/>
      <c r="I438" s="276"/>
      <c r="J438" s="276"/>
      <c r="K438" s="276"/>
      <c r="L438" s="276"/>
      <c r="M438" s="276"/>
      <c r="N438" s="276"/>
      <c r="O438" s="276"/>
      <c r="P438" s="276"/>
      <c r="Q438" s="276"/>
      <c r="R438" s="276"/>
      <c r="S438" s="276"/>
      <c r="T438" s="276"/>
      <c r="U438" s="276"/>
      <c r="V438" s="276"/>
      <c r="W438" s="276"/>
      <c r="X438" s="276"/>
      <c r="Y438" s="276"/>
      <c r="Z438" s="276"/>
    </row>
    <row r="439">
      <c r="A439" s="276"/>
      <c r="B439" s="276"/>
      <c r="C439" s="276"/>
      <c r="D439" s="276"/>
      <c r="E439" s="276"/>
      <c r="F439" s="276"/>
      <c r="G439" s="276"/>
      <c r="H439" s="276"/>
      <c r="I439" s="276"/>
      <c r="J439" s="276"/>
      <c r="K439" s="276"/>
      <c r="L439" s="276"/>
      <c r="M439" s="276"/>
      <c r="N439" s="276"/>
      <c r="O439" s="276"/>
      <c r="P439" s="276"/>
      <c r="Q439" s="276"/>
      <c r="R439" s="276"/>
      <c r="S439" s="276"/>
      <c r="T439" s="276"/>
      <c r="U439" s="276"/>
      <c r="V439" s="276"/>
      <c r="W439" s="276"/>
      <c r="X439" s="276"/>
      <c r="Y439" s="276"/>
      <c r="Z439" s="276"/>
    </row>
    <row r="440">
      <c r="A440" s="276"/>
      <c r="B440" s="276"/>
      <c r="C440" s="276"/>
      <c r="D440" s="276"/>
      <c r="E440" s="276"/>
      <c r="F440" s="276"/>
      <c r="G440" s="276"/>
      <c r="H440" s="276"/>
      <c r="I440" s="276"/>
      <c r="J440" s="276"/>
      <c r="K440" s="276"/>
      <c r="L440" s="276"/>
      <c r="M440" s="276"/>
      <c r="N440" s="276"/>
      <c r="O440" s="276"/>
      <c r="P440" s="276"/>
      <c r="Q440" s="276"/>
      <c r="R440" s="276"/>
      <c r="S440" s="276"/>
      <c r="T440" s="276"/>
      <c r="U440" s="276"/>
      <c r="V440" s="276"/>
      <c r="W440" s="276"/>
      <c r="X440" s="276"/>
      <c r="Y440" s="276"/>
      <c r="Z440" s="276"/>
    </row>
    <row r="441">
      <c r="A441" s="276"/>
      <c r="B441" s="276"/>
      <c r="C441" s="276"/>
      <c r="D441" s="276"/>
      <c r="E441" s="276"/>
      <c r="F441" s="276"/>
      <c r="G441" s="276"/>
      <c r="H441" s="276"/>
      <c r="I441" s="276"/>
      <c r="J441" s="276"/>
      <c r="K441" s="276"/>
      <c r="L441" s="276"/>
      <c r="M441" s="276"/>
      <c r="N441" s="276"/>
      <c r="O441" s="276"/>
      <c r="P441" s="276"/>
      <c r="Q441" s="276"/>
      <c r="R441" s="276"/>
      <c r="S441" s="276"/>
      <c r="T441" s="276"/>
      <c r="U441" s="276"/>
      <c r="V441" s="276"/>
      <c r="W441" s="276"/>
      <c r="X441" s="276"/>
      <c r="Y441" s="276"/>
      <c r="Z441" s="276"/>
    </row>
    <row r="442">
      <c r="A442" s="276"/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276"/>
      <c r="T442" s="276"/>
      <c r="U442" s="276"/>
      <c r="V442" s="276"/>
      <c r="W442" s="276"/>
      <c r="X442" s="276"/>
      <c r="Y442" s="276"/>
      <c r="Z442" s="276"/>
    </row>
    <row r="443">
      <c r="A443" s="276"/>
      <c r="B443" s="276"/>
      <c r="C443" s="276"/>
      <c r="D443" s="276"/>
      <c r="E443" s="276"/>
      <c r="F443" s="276"/>
      <c r="G443" s="276"/>
      <c r="H443" s="276"/>
      <c r="I443" s="276"/>
      <c r="J443" s="276"/>
      <c r="K443" s="276"/>
      <c r="L443" s="276"/>
      <c r="M443" s="276"/>
      <c r="N443" s="276"/>
      <c r="O443" s="276"/>
      <c r="P443" s="276"/>
      <c r="Q443" s="276"/>
      <c r="R443" s="276"/>
      <c r="S443" s="276"/>
      <c r="T443" s="276"/>
      <c r="U443" s="276"/>
      <c r="V443" s="276"/>
      <c r="W443" s="276"/>
      <c r="X443" s="276"/>
      <c r="Y443" s="276"/>
      <c r="Z443" s="276"/>
    </row>
    <row r="444">
      <c r="A444" s="276"/>
      <c r="B444" s="276"/>
      <c r="C444" s="276"/>
      <c r="D444" s="276"/>
      <c r="E444" s="276"/>
      <c r="F444" s="276"/>
      <c r="G444" s="276"/>
      <c r="H444" s="276"/>
      <c r="I444" s="276"/>
      <c r="J444" s="276"/>
      <c r="K444" s="276"/>
      <c r="L444" s="276"/>
      <c r="M444" s="276"/>
      <c r="N444" s="276"/>
      <c r="O444" s="276"/>
      <c r="P444" s="276"/>
      <c r="Q444" s="276"/>
      <c r="R444" s="276"/>
      <c r="S444" s="276"/>
      <c r="T444" s="276"/>
      <c r="U444" s="276"/>
      <c r="V444" s="276"/>
      <c r="W444" s="276"/>
      <c r="X444" s="276"/>
      <c r="Y444" s="276"/>
      <c r="Z444" s="276"/>
    </row>
    <row r="445">
      <c r="A445" s="276"/>
      <c r="B445" s="276"/>
      <c r="C445" s="276"/>
      <c r="D445" s="276"/>
      <c r="E445" s="276"/>
      <c r="F445" s="276"/>
      <c r="G445" s="276"/>
      <c r="H445" s="276"/>
      <c r="I445" s="276"/>
      <c r="J445" s="276"/>
      <c r="K445" s="276"/>
      <c r="L445" s="276"/>
      <c r="M445" s="276"/>
      <c r="N445" s="276"/>
      <c r="O445" s="276"/>
      <c r="P445" s="276"/>
      <c r="Q445" s="276"/>
      <c r="R445" s="276"/>
      <c r="S445" s="276"/>
      <c r="T445" s="276"/>
      <c r="U445" s="276"/>
      <c r="V445" s="276"/>
      <c r="W445" s="276"/>
      <c r="X445" s="276"/>
      <c r="Y445" s="276"/>
      <c r="Z445" s="276"/>
    </row>
    <row r="446">
      <c r="A446" s="276"/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276"/>
      <c r="T446" s="276"/>
      <c r="U446" s="276"/>
      <c r="V446" s="276"/>
      <c r="W446" s="276"/>
      <c r="X446" s="276"/>
      <c r="Y446" s="276"/>
      <c r="Z446" s="276"/>
    </row>
    <row r="447">
      <c r="A447" s="276"/>
      <c r="B447" s="276"/>
      <c r="C447" s="276"/>
      <c r="D447" s="276"/>
      <c r="E447" s="276"/>
      <c r="F447" s="276"/>
      <c r="G447" s="276"/>
      <c r="H447" s="276"/>
      <c r="I447" s="276"/>
      <c r="J447" s="276"/>
      <c r="K447" s="276"/>
      <c r="L447" s="276"/>
      <c r="M447" s="276"/>
      <c r="N447" s="276"/>
      <c r="O447" s="276"/>
      <c r="P447" s="276"/>
      <c r="Q447" s="276"/>
      <c r="R447" s="276"/>
      <c r="S447" s="276"/>
      <c r="T447" s="276"/>
      <c r="U447" s="276"/>
      <c r="V447" s="276"/>
      <c r="W447" s="276"/>
      <c r="X447" s="276"/>
      <c r="Y447" s="276"/>
      <c r="Z447" s="276"/>
    </row>
    <row r="448">
      <c r="A448" s="276"/>
      <c r="B448" s="276"/>
      <c r="C448" s="276"/>
      <c r="D448" s="276"/>
      <c r="E448" s="276"/>
      <c r="F448" s="276"/>
      <c r="G448" s="276"/>
      <c r="H448" s="276"/>
      <c r="I448" s="276"/>
      <c r="J448" s="276"/>
      <c r="K448" s="276"/>
      <c r="L448" s="276"/>
      <c r="M448" s="276"/>
      <c r="N448" s="276"/>
      <c r="O448" s="276"/>
      <c r="P448" s="276"/>
      <c r="Q448" s="276"/>
      <c r="R448" s="276"/>
      <c r="S448" s="276"/>
      <c r="T448" s="276"/>
      <c r="U448" s="276"/>
      <c r="V448" s="276"/>
      <c r="W448" s="276"/>
      <c r="X448" s="276"/>
      <c r="Y448" s="276"/>
      <c r="Z448" s="276"/>
    </row>
    <row r="449">
      <c r="A449" s="276"/>
      <c r="B449" s="276"/>
      <c r="C449" s="276"/>
      <c r="D449" s="276"/>
      <c r="E449" s="276"/>
      <c r="F449" s="276"/>
      <c r="G449" s="276"/>
      <c r="H449" s="276"/>
      <c r="I449" s="276"/>
      <c r="J449" s="276"/>
      <c r="K449" s="276"/>
      <c r="L449" s="276"/>
      <c r="M449" s="276"/>
      <c r="N449" s="276"/>
      <c r="O449" s="276"/>
      <c r="P449" s="276"/>
      <c r="Q449" s="276"/>
      <c r="R449" s="276"/>
      <c r="S449" s="276"/>
      <c r="T449" s="276"/>
      <c r="U449" s="276"/>
      <c r="V449" s="276"/>
      <c r="W449" s="276"/>
      <c r="X449" s="276"/>
      <c r="Y449" s="276"/>
      <c r="Z449" s="276"/>
    </row>
    <row r="450">
      <c r="A450" s="276"/>
      <c r="B450" s="276"/>
      <c r="C450" s="276"/>
      <c r="D450" s="276"/>
      <c r="E450" s="276"/>
      <c r="F450" s="276"/>
      <c r="G450" s="276"/>
      <c r="H450" s="276"/>
      <c r="I450" s="276"/>
      <c r="J450" s="276"/>
      <c r="K450" s="276"/>
      <c r="L450" s="276"/>
      <c r="M450" s="276"/>
      <c r="N450" s="276"/>
      <c r="O450" s="276"/>
      <c r="P450" s="276"/>
      <c r="Q450" s="276"/>
      <c r="R450" s="276"/>
      <c r="S450" s="276"/>
      <c r="T450" s="276"/>
      <c r="U450" s="276"/>
      <c r="V450" s="276"/>
      <c r="W450" s="276"/>
      <c r="X450" s="276"/>
      <c r="Y450" s="276"/>
      <c r="Z450" s="276"/>
    </row>
    <row r="451">
      <c r="A451" s="276"/>
      <c r="B451" s="276"/>
      <c r="C451" s="276"/>
      <c r="D451" s="276"/>
      <c r="E451" s="276"/>
      <c r="F451" s="276"/>
      <c r="G451" s="276"/>
      <c r="H451" s="276"/>
      <c r="I451" s="276"/>
      <c r="J451" s="276"/>
      <c r="K451" s="276"/>
      <c r="L451" s="276"/>
      <c r="M451" s="276"/>
      <c r="N451" s="276"/>
      <c r="O451" s="276"/>
      <c r="P451" s="276"/>
      <c r="Q451" s="276"/>
      <c r="R451" s="276"/>
      <c r="S451" s="276"/>
      <c r="T451" s="276"/>
      <c r="U451" s="276"/>
      <c r="V451" s="276"/>
      <c r="W451" s="276"/>
      <c r="X451" s="276"/>
      <c r="Y451" s="276"/>
      <c r="Z451" s="276"/>
    </row>
    <row r="452">
      <c r="A452" s="276"/>
      <c r="B452" s="276"/>
      <c r="C452" s="276"/>
      <c r="D452" s="276"/>
      <c r="E452" s="276"/>
      <c r="F452" s="276"/>
      <c r="G452" s="276"/>
      <c r="H452" s="276"/>
      <c r="I452" s="276"/>
      <c r="J452" s="276"/>
      <c r="K452" s="276"/>
      <c r="L452" s="276"/>
      <c r="M452" s="276"/>
      <c r="N452" s="276"/>
      <c r="O452" s="276"/>
      <c r="P452" s="276"/>
      <c r="Q452" s="276"/>
      <c r="R452" s="276"/>
      <c r="S452" s="276"/>
      <c r="T452" s="276"/>
      <c r="U452" s="276"/>
      <c r="V452" s="276"/>
      <c r="W452" s="276"/>
      <c r="X452" s="276"/>
      <c r="Y452" s="276"/>
      <c r="Z452" s="276"/>
    </row>
    <row r="453">
      <c r="A453" s="276"/>
      <c r="B453" s="276"/>
      <c r="C453" s="276"/>
      <c r="D453" s="276"/>
      <c r="E453" s="276"/>
      <c r="F453" s="276"/>
      <c r="G453" s="276"/>
      <c r="H453" s="276"/>
      <c r="I453" s="276"/>
      <c r="J453" s="276"/>
      <c r="K453" s="276"/>
      <c r="L453" s="276"/>
      <c r="M453" s="276"/>
      <c r="N453" s="276"/>
      <c r="O453" s="276"/>
      <c r="P453" s="276"/>
      <c r="Q453" s="276"/>
      <c r="R453" s="276"/>
      <c r="S453" s="276"/>
      <c r="T453" s="276"/>
      <c r="U453" s="276"/>
      <c r="V453" s="276"/>
      <c r="W453" s="276"/>
      <c r="X453" s="276"/>
      <c r="Y453" s="276"/>
      <c r="Z453" s="276"/>
    </row>
    <row r="454">
      <c r="A454" s="276"/>
      <c r="B454" s="276"/>
      <c r="C454" s="276"/>
      <c r="D454" s="276"/>
      <c r="E454" s="276"/>
      <c r="F454" s="276"/>
      <c r="G454" s="276"/>
      <c r="H454" s="276"/>
      <c r="I454" s="276"/>
      <c r="J454" s="276"/>
      <c r="K454" s="276"/>
      <c r="L454" s="276"/>
      <c r="M454" s="276"/>
      <c r="N454" s="276"/>
      <c r="O454" s="276"/>
      <c r="P454" s="276"/>
      <c r="Q454" s="276"/>
      <c r="R454" s="276"/>
      <c r="S454" s="276"/>
      <c r="T454" s="276"/>
      <c r="U454" s="276"/>
      <c r="V454" s="276"/>
      <c r="W454" s="276"/>
      <c r="X454" s="276"/>
      <c r="Y454" s="276"/>
      <c r="Z454" s="276"/>
    </row>
    <row r="455">
      <c r="A455" s="276"/>
      <c r="B455" s="276"/>
      <c r="C455" s="276"/>
      <c r="D455" s="276"/>
      <c r="E455" s="276"/>
      <c r="F455" s="276"/>
      <c r="G455" s="276"/>
      <c r="H455" s="276"/>
      <c r="I455" s="276"/>
      <c r="J455" s="276"/>
      <c r="K455" s="276"/>
      <c r="L455" s="276"/>
      <c r="M455" s="276"/>
      <c r="N455" s="276"/>
      <c r="O455" s="276"/>
      <c r="P455" s="276"/>
      <c r="Q455" s="276"/>
      <c r="R455" s="276"/>
      <c r="S455" s="276"/>
      <c r="T455" s="276"/>
      <c r="U455" s="276"/>
      <c r="V455" s="276"/>
      <c r="W455" s="276"/>
      <c r="X455" s="276"/>
      <c r="Y455" s="276"/>
      <c r="Z455" s="276"/>
    </row>
    <row r="456">
      <c r="A456" s="276"/>
      <c r="B456" s="276"/>
      <c r="C456" s="276"/>
      <c r="D456" s="276"/>
      <c r="E456" s="276"/>
      <c r="F456" s="276"/>
      <c r="G456" s="276"/>
      <c r="H456" s="276"/>
      <c r="I456" s="276"/>
      <c r="J456" s="276"/>
      <c r="K456" s="276"/>
      <c r="L456" s="276"/>
      <c r="M456" s="276"/>
      <c r="N456" s="276"/>
      <c r="O456" s="276"/>
      <c r="P456" s="276"/>
      <c r="Q456" s="276"/>
      <c r="R456" s="276"/>
      <c r="S456" s="276"/>
      <c r="T456" s="276"/>
      <c r="U456" s="276"/>
      <c r="V456" s="276"/>
      <c r="W456" s="276"/>
      <c r="X456" s="276"/>
      <c r="Y456" s="276"/>
      <c r="Z456" s="276"/>
    </row>
    <row r="457">
      <c r="A457" s="276"/>
      <c r="B457" s="276"/>
      <c r="C457" s="276"/>
      <c r="D457" s="276"/>
      <c r="E457" s="276"/>
      <c r="F457" s="276"/>
      <c r="G457" s="276"/>
      <c r="H457" s="276"/>
      <c r="I457" s="276"/>
      <c r="J457" s="276"/>
      <c r="K457" s="276"/>
      <c r="L457" s="276"/>
      <c r="M457" s="276"/>
      <c r="N457" s="276"/>
      <c r="O457" s="276"/>
      <c r="P457" s="276"/>
      <c r="Q457" s="276"/>
      <c r="R457" s="276"/>
      <c r="S457" s="276"/>
      <c r="T457" s="276"/>
      <c r="U457" s="276"/>
      <c r="V457" s="276"/>
      <c r="W457" s="276"/>
      <c r="X457" s="276"/>
      <c r="Y457" s="276"/>
      <c r="Z457" s="276"/>
    </row>
    <row r="458">
      <c r="A458" s="276"/>
      <c r="B458" s="276"/>
      <c r="C458" s="276"/>
      <c r="D458" s="276"/>
      <c r="E458" s="276"/>
      <c r="F458" s="276"/>
      <c r="G458" s="276"/>
      <c r="H458" s="276"/>
      <c r="I458" s="276"/>
      <c r="J458" s="276"/>
      <c r="K458" s="276"/>
      <c r="L458" s="276"/>
      <c r="M458" s="276"/>
      <c r="N458" s="276"/>
      <c r="O458" s="276"/>
      <c r="P458" s="276"/>
      <c r="Q458" s="276"/>
      <c r="R458" s="276"/>
      <c r="S458" s="276"/>
      <c r="T458" s="276"/>
      <c r="U458" s="276"/>
      <c r="V458" s="276"/>
      <c r="W458" s="276"/>
      <c r="X458" s="276"/>
      <c r="Y458" s="276"/>
      <c r="Z458" s="276"/>
    </row>
    <row r="459">
      <c r="A459" s="276"/>
      <c r="B459" s="276"/>
      <c r="C459" s="276"/>
      <c r="D459" s="276"/>
      <c r="E459" s="276"/>
      <c r="F459" s="276"/>
      <c r="G459" s="276"/>
      <c r="H459" s="276"/>
      <c r="I459" s="276"/>
      <c r="J459" s="276"/>
      <c r="K459" s="276"/>
      <c r="L459" s="276"/>
      <c r="M459" s="276"/>
      <c r="N459" s="276"/>
      <c r="O459" s="276"/>
      <c r="P459" s="276"/>
      <c r="Q459" s="276"/>
      <c r="R459" s="276"/>
      <c r="S459" s="276"/>
      <c r="T459" s="276"/>
      <c r="U459" s="276"/>
      <c r="V459" s="276"/>
      <c r="W459" s="276"/>
      <c r="X459" s="276"/>
      <c r="Y459" s="276"/>
      <c r="Z459" s="276"/>
    </row>
    <row r="460">
      <c r="A460" s="276"/>
      <c r="B460" s="276"/>
      <c r="C460" s="276"/>
      <c r="D460" s="276"/>
      <c r="E460" s="276"/>
      <c r="F460" s="276"/>
      <c r="G460" s="276"/>
      <c r="H460" s="276"/>
      <c r="I460" s="276"/>
      <c r="J460" s="276"/>
      <c r="K460" s="276"/>
      <c r="L460" s="276"/>
      <c r="M460" s="276"/>
      <c r="N460" s="276"/>
      <c r="O460" s="276"/>
      <c r="P460" s="276"/>
      <c r="Q460" s="276"/>
      <c r="R460" s="276"/>
      <c r="S460" s="276"/>
      <c r="T460" s="276"/>
      <c r="U460" s="276"/>
      <c r="V460" s="276"/>
      <c r="W460" s="276"/>
      <c r="X460" s="276"/>
      <c r="Y460" s="276"/>
      <c r="Z460" s="276"/>
    </row>
    <row r="461">
      <c r="A461" s="276"/>
      <c r="B461" s="276"/>
      <c r="C461" s="276"/>
      <c r="D461" s="276"/>
      <c r="E461" s="276"/>
      <c r="F461" s="276"/>
      <c r="G461" s="276"/>
      <c r="H461" s="276"/>
      <c r="I461" s="276"/>
      <c r="J461" s="276"/>
      <c r="K461" s="276"/>
      <c r="L461" s="276"/>
      <c r="M461" s="276"/>
      <c r="N461" s="276"/>
      <c r="O461" s="276"/>
      <c r="P461" s="276"/>
      <c r="Q461" s="276"/>
      <c r="R461" s="276"/>
      <c r="S461" s="276"/>
      <c r="T461" s="276"/>
      <c r="U461" s="276"/>
      <c r="V461" s="276"/>
      <c r="W461" s="276"/>
      <c r="X461" s="276"/>
      <c r="Y461" s="276"/>
      <c r="Z461" s="276"/>
    </row>
    <row r="462">
      <c r="A462" s="276"/>
      <c r="B462" s="276"/>
      <c r="C462" s="276"/>
      <c r="D462" s="276"/>
      <c r="E462" s="276"/>
      <c r="F462" s="276"/>
      <c r="G462" s="276"/>
      <c r="H462" s="276"/>
      <c r="I462" s="276"/>
      <c r="J462" s="276"/>
      <c r="K462" s="276"/>
      <c r="L462" s="276"/>
      <c r="M462" s="276"/>
      <c r="N462" s="276"/>
      <c r="O462" s="276"/>
      <c r="P462" s="276"/>
      <c r="Q462" s="276"/>
      <c r="R462" s="276"/>
      <c r="S462" s="276"/>
      <c r="T462" s="276"/>
      <c r="U462" s="276"/>
      <c r="V462" s="276"/>
      <c r="W462" s="276"/>
      <c r="X462" s="276"/>
      <c r="Y462" s="276"/>
      <c r="Z462" s="276"/>
    </row>
    <row r="463">
      <c r="A463" s="276"/>
      <c r="B463" s="276"/>
      <c r="C463" s="276"/>
      <c r="D463" s="276"/>
      <c r="E463" s="276"/>
      <c r="F463" s="276"/>
      <c r="G463" s="276"/>
      <c r="H463" s="276"/>
      <c r="I463" s="276"/>
      <c r="J463" s="276"/>
      <c r="K463" s="276"/>
      <c r="L463" s="276"/>
      <c r="M463" s="276"/>
      <c r="N463" s="276"/>
      <c r="O463" s="276"/>
      <c r="P463" s="276"/>
      <c r="Q463" s="276"/>
      <c r="R463" s="276"/>
      <c r="S463" s="276"/>
      <c r="T463" s="276"/>
      <c r="U463" s="276"/>
      <c r="V463" s="276"/>
      <c r="W463" s="276"/>
      <c r="X463" s="276"/>
      <c r="Y463" s="276"/>
      <c r="Z463" s="276"/>
    </row>
    <row r="464">
      <c r="A464" s="276"/>
      <c r="B464" s="276"/>
      <c r="C464" s="276"/>
      <c r="D464" s="276"/>
      <c r="E464" s="276"/>
      <c r="F464" s="276"/>
      <c r="G464" s="276"/>
      <c r="H464" s="276"/>
      <c r="I464" s="276"/>
      <c r="J464" s="276"/>
      <c r="K464" s="276"/>
      <c r="L464" s="276"/>
      <c r="M464" s="276"/>
      <c r="N464" s="276"/>
      <c r="O464" s="276"/>
      <c r="P464" s="276"/>
      <c r="Q464" s="276"/>
      <c r="R464" s="276"/>
      <c r="S464" s="276"/>
      <c r="T464" s="276"/>
      <c r="U464" s="276"/>
      <c r="V464" s="276"/>
      <c r="W464" s="276"/>
      <c r="X464" s="276"/>
      <c r="Y464" s="276"/>
      <c r="Z464" s="276"/>
    </row>
    <row r="465">
      <c r="A465" s="276"/>
      <c r="B465" s="276"/>
      <c r="C465" s="276"/>
      <c r="D465" s="276"/>
      <c r="E465" s="276"/>
      <c r="F465" s="276"/>
      <c r="G465" s="276"/>
      <c r="H465" s="276"/>
      <c r="I465" s="276"/>
      <c r="J465" s="276"/>
      <c r="K465" s="276"/>
      <c r="L465" s="276"/>
      <c r="M465" s="276"/>
      <c r="N465" s="276"/>
      <c r="O465" s="276"/>
      <c r="P465" s="276"/>
      <c r="Q465" s="276"/>
      <c r="R465" s="276"/>
      <c r="S465" s="276"/>
      <c r="T465" s="276"/>
      <c r="U465" s="276"/>
      <c r="V465" s="276"/>
      <c r="W465" s="276"/>
      <c r="X465" s="276"/>
      <c r="Y465" s="276"/>
      <c r="Z465" s="276"/>
    </row>
    <row r="466">
      <c r="A466" s="276"/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  <c r="P466" s="276"/>
      <c r="Q466" s="276"/>
      <c r="R466" s="276"/>
      <c r="S466" s="276"/>
      <c r="T466" s="276"/>
      <c r="U466" s="276"/>
      <c r="V466" s="276"/>
      <c r="W466" s="276"/>
      <c r="X466" s="276"/>
      <c r="Y466" s="276"/>
      <c r="Z466" s="276"/>
    </row>
    <row r="467">
      <c r="A467" s="276"/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  <c r="P467" s="276"/>
      <c r="Q467" s="276"/>
      <c r="R467" s="276"/>
      <c r="S467" s="276"/>
      <c r="T467" s="276"/>
      <c r="U467" s="276"/>
      <c r="V467" s="276"/>
      <c r="W467" s="276"/>
      <c r="X467" s="276"/>
      <c r="Y467" s="276"/>
      <c r="Z467" s="276"/>
    </row>
    <row r="468">
      <c r="A468" s="276"/>
      <c r="B468" s="276"/>
      <c r="C468" s="276"/>
      <c r="D468" s="276"/>
      <c r="E468" s="276"/>
      <c r="F468" s="276"/>
      <c r="G468" s="276"/>
      <c r="H468" s="276"/>
      <c r="I468" s="276"/>
      <c r="J468" s="276"/>
      <c r="K468" s="276"/>
      <c r="L468" s="276"/>
      <c r="M468" s="276"/>
      <c r="N468" s="276"/>
      <c r="O468" s="276"/>
      <c r="P468" s="276"/>
      <c r="Q468" s="276"/>
      <c r="R468" s="276"/>
      <c r="S468" s="276"/>
      <c r="T468" s="276"/>
      <c r="U468" s="276"/>
      <c r="V468" s="276"/>
      <c r="W468" s="276"/>
      <c r="X468" s="276"/>
      <c r="Y468" s="276"/>
      <c r="Z468" s="276"/>
    </row>
    <row r="469">
      <c r="A469" s="276"/>
      <c r="B469" s="276"/>
      <c r="C469" s="276"/>
      <c r="D469" s="276"/>
      <c r="E469" s="276"/>
      <c r="F469" s="276"/>
      <c r="G469" s="276"/>
      <c r="H469" s="276"/>
      <c r="I469" s="276"/>
      <c r="J469" s="276"/>
      <c r="K469" s="276"/>
      <c r="L469" s="276"/>
      <c r="M469" s="276"/>
      <c r="N469" s="276"/>
      <c r="O469" s="276"/>
      <c r="P469" s="276"/>
      <c r="Q469" s="276"/>
      <c r="R469" s="276"/>
      <c r="S469" s="276"/>
      <c r="T469" s="276"/>
      <c r="U469" s="276"/>
      <c r="V469" s="276"/>
      <c r="W469" s="276"/>
      <c r="X469" s="276"/>
      <c r="Y469" s="276"/>
      <c r="Z469" s="276"/>
    </row>
    <row r="470">
      <c r="A470" s="276"/>
      <c r="B470" s="276"/>
      <c r="C470" s="276"/>
      <c r="D470" s="276"/>
      <c r="E470" s="276"/>
      <c r="F470" s="276"/>
      <c r="G470" s="276"/>
      <c r="H470" s="276"/>
      <c r="I470" s="276"/>
      <c r="J470" s="276"/>
      <c r="K470" s="276"/>
      <c r="L470" s="276"/>
      <c r="M470" s="276"/>
      <c r="N470" s="276"/>
      <c r="O470" s="276"/>
      <c r="P470" s="276"/>
      <c r="Q470" s="276"/>
      <c r="R470" s="276"/>
      <c r="S470" s="276"/>
      <c r="T470" s="276"/>
      <c r="U470" s="276"/>
      <c r="V470" s="276"/>
      <c r="W470" s="276"/>
      <c r="X470" s="276"/>
      <c r="Y470" s="276"/>
      <c r="Z470" s="276"/>
    </row>
    <row r="471">
      <c r="A471" s="276"/>
      <c r="B471" s="276"/>
      <c r="C471" s="276"/>
      <c r="D471" s="276"/>
      <c r="E471" s="276"/>
      <c r="F471" s="276"/>
      <c r="G471" s="276"/>
      <c r="H471" s="276"/>
      <c r="I471" s="276"/>
      <c r="J471" s="276"/>
      <c r="K471" s="276"/>
      <c r="L471" s="276"/>
      <c r="M471" s="276"/>
      <c r="N471" s="276"/>
      <c r="O471" s="276"/>
      <c r="P471" s="276"/>
      <c r="Q471" s="276"/>
      <c r="R471" s="276"/>
      <c r="S471" s="276"/>
      <c r="T471" s="276"/>
      <c r="U471" s="276"/>
      <c r="V471" s="276"/>
      <c r="W471" s="276"/>
      <c r="X471" s="276"/>
      <c r="Y471" s="276"/>
      <c r="Z471" s="276"/>
    </row>
    <row r="472">
      <c r="A472" s="276"/>
      <c r="B472" s="276"/>
      <c r="C472" s="276"/>
      <c r="D472" s="276"/>
      <c r="E472" s="276"/>
      <c r="F472" s="276"/>
      <c r="G472" s="276"/>
      <c r="H472" s="276"/>
      <c r="I472" s="276"/>
      <c r="J472" s="276"/>
      <c r="K472" s="276"/>
      <c r="L472" s="276"/>
      <c r="M472" s="276"/>
      <c r="N472" s="276"/>
      <c r="O472" s="276"/>
      <c r="P472" s="276"/>
      <c r="Q472" s="276"/>
      <c r="R472" s="276"/>
      <c r="S472" s="276"/>
      <c r="T472" s="276"/>
      <c r="U472" s="276"/>
      <c r="V472" s="276"/>
      <c r="W472" s="276"/>
      <c r="X472" s="276"/>
      <c r="Y472" s="276"/>
      <c r="Z472" s="276"/>
    </row>
    <row r="473">
      <c r="A473" s="276"/>
      <c r="B473" s="276"/>
      <c r="C473" s="276"/>
      <c r="D473" s="276"/>
      <c r="E473" s="276"/>
      <c r="F473" s="276"/>
      <c r="G473" s="276"/>
      <c r="H473" s="276"/>
      <c r="I473" s="276"/>
      <c r="J473" s="276"/>
      <c r="K473" s="276"/>
      <c r="L473" s="276"/>
      <c r="M473" s="276"/>
      <c r="N473" s="276"/>
      <c r="O473" s="276"/>
      <c r="P473" s="276"/>
      <c r="Q473" s="276"/>
      <c r="R473" s="276"/>
      <c r="S473" s="276"/>
      <c r="T473" s="276"/>
      <c r="U473" s="276"/>
      <c r="V473" s="276"/>
      <c r="W473" s="276"/>
      <c r="X473" s="276"/>
      <c r="Y473" s="276"/>
      <c r="Z473" s="276"/>
    </row>
    <row r="474">
      <c r="A474" s="276"/>
      <c r="B474" s="276"/>
      <c r="C474" s="276"/>
      <c r="D474" s="276"/>
      <c r="E474" s="276"/>
      <c r="F474" s="276"/>
      <c r="G474" s="276"/>
      <c r="H474" s="276"/>
      <c r="I474" s="276"/>
      <c r="J474" s="276"/>
      <c r="K474" s="276"/>
      <c r="L474" s="276"/>
      <c r="M474" s="276"/>
      <c r="N474" s="276"/>
      <c r="O474" s="276"/>
      <c r="P474" s="276"/>
      <c r="Q474" s="276"/>
      <c r="R474" s="276"/>
      <c r="S474" s="276"/>
      <c r="T474" s="276"/>
      <c r="U474" s="276"/>
      <c r="V474" s="276"/>
      <c r="W474" s="276"/>
      <c r="X474" s="276"/>
      <c r="Y474" s="276"/>
      <c r="Z474" s="276"/>
    </row>
    <row r="475">
      <c r="A475" s="276"/>
      <c r="B475" s="276"/>
      <c r="C475" s="276"/>
      <c r="D475" s="276"/>
      <c r="E475" s="276"/>
      <c r="F475" s="276"/>
      <c r="G475" s="276"/>
      <c r="H475" s="276"/>
      <c r="I475" s="276"/>
      <c r="J475" s="276"/>
      <c r="K475" s="276"/>
      <c r="L475" s="276"/>
      <c r="M475" s="276"/>
      <c r="N475" s="276"/>
      <c r="O475" s="276"/>
      <c r="P475" s="276"/>
      <c r="Q475" s="276"/>
      <c r="R475" s="276"/>
      <c r="S475" s="276"/>
      <c r="T475" s="276"/>
      <c r="U475" s="276"/>
      <c r="V475" s="276"/>
      <c r="W475" s="276"/>
      <c r="X475" s="276"/>
      <c r="Y475" s="276"/>
      <c r="Z475" s="276"/>
    </row>
    <row r="476">
      <c r="A476" s="276"/>
      <c r="B476" s="276"/>
      <c r="C476" s="276"/>
      <c r="D476" s="276"/>
      <c r="E476" s="276"/>
      <c r="F476" s="276"/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276"/>
      <c r="T476" s="276"/>
      <c r="U476" s="276"/>
      <c r="V476" s="276"/>
      <c r="W476" s="276"/>
      <c r="X476" s="276"/>
      <c r="Y476" s="276"/>
      <c r="Z476" s="276"/>
    </row>
    <row r="477">
      <c r="A477" s="276"/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276"/>
      <c r="T477" s="276"/>
      <c r="U477" s="276"/>
      <c r="V477" s="276"/>
      <c r="W477" s="276"/>
      <c r="X477" s="276"/>
      <c r="Y477" s="276"/>
      <c r="Z477" s="276"/>
    </row>
    <row r="478">
      <c r="A478" s="276"/>
      <c r="B478" s="276"/>
      <c r="C478" s="276"/>
      <c r="D478" s="276"/>
      <c r="E478" s="276"/>
      <c r="F478" s="276"/>
      <c r="G478" s="276"/>
      <c r="H478" s="276"/>
      <c r="I478" s="276"/>
      <c r="J478" s="276"/>
      <c r="K478" s="276"/>
      <c r="L478" s="276"/>
      <c r="M478" s="276"/>
      <c r="N478" s="276"/>
      <c r="O478" s="276"/>
      <c r="P478" s="276"/>
      <c r="Q478" s="276"/>
      <c r="R478" s="276"/>
      <c r="S478" s="276"/>
      <c r="T478" s="276"/>
      <c r="U478" s="276"/>
      <c r="V478" s="276"/>
      <c r="W478" s="276"/>
      <c r="X478" s="276"/>
      <c r="Y478" s="276"/>
      <c r="Z478" s="276"/>
    </row>
    <row r="479">
      <c r="A479" s="276"/>
      <c r="B479" s="276"/>
      <c r="C479" s="276"/>
      <c r="D479" s="276"/>
      <c r="E479" s="276"/>
      <c r="F479" s="276"/>
      <c r="G479" s="276"/>
      <c r="H479" s="276"/>
      <c r="I479" s="276"/>
      <c r="J479" s="276"/>
      <c r="K479" s="276"/>
      <c r="L479" s="276"/>
      <c r="M479" s="276"/>
      <c r="N479" s="276"/>
      <c r="O479" s="276"/>
      <c r="P479" s="276"/>
      <c r="Q479" s="276"/>
      <c r="R479" s="276"/>
      <c r="S479" s="276"/>
      <c r="T479" s="276"/>
      <c r="U479" s="276"/>
      <c r="V479" s="276"/>
      <c r="W479" s="276"/>
      <c r="X479" s="276"/>
      <c r="Y479" s="276"/>
      <c r="Z479" s="276"/>
    </row>
    <row r="480">
      <c r="A480" s="276"/>
      <c r="B480" s="276"/>
      <c r="C480" s="276"/>
      <c r="D480" s="276"/>
      <c r="E480" s="276"/>
      <c r="F480" s="276"/>
      <c r="G480" s="276"/>
      <c r="H480" s="276"/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/>
      <c r="T480" s="276"/>
      <c r="U480" s="276"/>
      <c r="V480" s="276"/>
      <c r="W480" s="276"/>
      <c r="X480" s="276"/>
      <c r="Y480" s="276"/>
      <c r="Z480" s="276"/>
    </row>
    <row r="481">
      <c r="A481" s="276"/>
      <c r="B481" s="276"/>
      <c r="C481" s="276"/>
      <c r="D481" s="276"/>
      <c r="E481" s="276"/>
      <c r="F481" s="276"/>
      <c r="G481" s="276"/>
      <c r="H481" s="276"/>
      <c r="I481" s="276"/>
      <c r="J481" s="276"/>
      <c r="K481" s="276"/>
      <c r="L481" s="276"/>
      <c r="M481" s="276"/>
      <c r="N481" s="276"/>
      <c r="O481" s="276"/>
      <c r="P481" s="276"/>
      <c r="Q481" s="276"/>
      <c r="R481" s="276"/>
      <c r="S481" s="276"/>
      <c r="T481" s="276"/>
      <c r="U481" s="276"/>
      <c r="V481" s="276"/>
      <c r="W481" s="276"/>
      <c r="X481" s="276"/>
      <c r="Y481" s="276"/>
      <c r="Z481" s="276"/>
    </row>
    <row r="482">
      <c r="A482" s="276"/>
      <c r="B482" s="276"/>
      <c r="C482" s="276"/>
      <c r="D482" s="276"/>
      <c r="E482" s="276"/>
      <c r="F482" s="276"/>
      <c r="G482" s="276"/>
      <c r="H482" s="276"/>
      <c r="I482" s="276"/>
      <c r="J482" s="276"/>
      <c r="K482" s="276"/>
      <c r="L482" s="276"/>
      <c r="M482" s="276"/>
      <c r="N482" s="276"/>
      <c r="O482" s="276"/>
      <c r="P482" s="276"/>
      <c r="Q482" s="276"/>
      <c r="R482" s="276"/>
      <c r="S482" s="276"/>
      <c r="T482" s="276"/>
      <c r="U482" s="276"/>
      <c r="V482" s="276"/>
      <c r="W482" s="276"/>
      <c r="X482" s="276"/>
      <c r="Y482" s="276"/>
      <c r="Z482" s="276"/>
    </row>
    <row r="483">
      <c r="A483" s="276"/>
      <c r="B483" s="276"/>
      <c r="C483" s="276"/>
      <c r="D483" s="276"/>
      <c r="E483" s="276"/>
      <c r="F483" s="276"/>
      <c r="G483" s="276"/>
      <c r="H483" s="276"/>
      <c r="I483" s="276"/>
      <c r="J483" s="276"/>
      <c r="K483" s="276"/>
      <c r="L483" s="276"/>
      <c r="M483" s="276"/>
      <c r="N483" s="276"/>
      <c r="O483" s="276"/>
      <c r="P483" s="276"/>
      <c r="Q483" s="276"/>
      <c r="R483" s="276"/>
      <c r="S483" s="276"/>
      <c r="T483" s="276"/>
      <c r="U483" s="276"/>
      <c r="V483" s="276"/>
      <c r="W483" s="276"/>
      <c r="X483" s="276"/>
      <c r="Y483" s="276"/>
      <c r="Z483" s="276"/>
    </row>
    <row r="484">
      <c r="A484" s="276"/>
      <c r="B484" s="276"/>
      <c r="C484" s="276"/>
      <c r="D484" s="276"/>
      <c r="E484" s="276"/>
      <c r="F484" s="276"/>
      <c r="G484" s="276"/>
      <c r="H484" s="276"/>
      <c r="I484" s="276"/>
      <c r="J484" s="276"/>
      <c r="K484" s="276"/>
      <c r="L484" s="276"/>
      <c r="M484" s="276"/>
      <c r="N484" s="276"/>
      <c r="O484" s="276"/>
      <c r="P484" s="276"/>
      <c r="Q484" s="276"/>
      <c r="R484" s="276"/>
      <c r="S484" s="276"/>
      <c r="T484" s="276"/>
      <c r="U484" s="276"/>
      <c r="V484" s="276"/>
      <c r="W484" s="276"/>
      <c r="X484" s="276"/>
      <c r="Y484" s="276"/>
      <c r="Z484" s="276"/>
    </row>
    <row r="485">
      <c r="A485" s="276"/>
      <c r="B485" s="276"/>
      <c r="C485" s="276"/>
      <c r="D485" s="276"/>
      <c r="E485" s="276"/>
      <c r="F485" s="276"/>
      <c r="G485" s="276"/>
      <c r="H485" s="276"/>
      <c r="I485" s="276"/>
      <c r="J485" s="276"/>
      <c r="K485" s="276"/>
      <c r="L485" s="276"/>
      <c r="M485" s="276"/>
      <c r="N485" s="276"/>
      <c r="O485" s="276"/>
      <c r="P485" s="276"/>
      <c r="Q485" s="276"/>
      <c r="R485" s="276"/>
      <c r="S485" s="276"/>
      <c r="T485" s="276"/>
      <c r="U485" s="276"/>
      <c r="V485" s="276"/>
      <c r="W485" s="276"/>
      <c r="X485" s="276"/>
      <c r="Y485" s="276"/>
      <c r="Z485" s="276"/>
    </row>
    <row r="486">
      <c r="A486" s="276"/>
      <c r="B486" s="276"/>
      <c r="C486" s="276"/>
      <c r="D486" s="276"/>
      <c r="E486" s="276"/>
      <c r="F486" s="276"/>
      <c r="G486" s="276"/>
      <c r="H486" s="276"/>
      <c r="I486" s="276"/>
      <c r="J486" s="276"/>
      <c r="K486" s="276"/>
      <c r="L486" s="276"/>
      <c r="M486" s="276"/>
      <c r="N486" s="276"/>
      <c r="O486" s="276"/>
      <c r="P486" s="276"/>
      <c r="Q486" s="276"/>
      <c r="R486" s="276"/>
      <c r="S486" s="276"/>
      <c r="T486" s="276"/>
      <c r="U486" s="276"/>
      <c r="V486" s="276"/>
      <c r="W486" s="276"/>
      <c r="X486" s="276"/>
      <c r="Y486" s="276"/>
      <c r="Z486" s="276"/>
    </row>
    <row r="487">
      <c r="A487" s="276"/>
      <c r="B487" s="276"/>
      <c r="C487" s="276"/>
      <c r="D487" s="276"/>
      <c r="E487" s="276"/>
      <c r="F487" s="276"/>
      <c r="G487" s="276"/>
      <c r="H487" s="276"/>
      <c r="I487" s="276"/>
      <c r="J487" s="276"/>
      <c r="K487" s="276"/>
      <c r="L487" s="276"/>
      <c r="M487" s="276"/>
      <c r="N487" s="276"/>
      <c r="O487" s="276"/>
      <c r="P487" s="276"/>
      <c r="Q487" s="276"/>
      <c r="R487" s="276"/>
      <c r="S487" s="276"/>
      <c r="T487" s="276"/>
      <c r="U487" s="276"/>
      <c r="V487" s="276"/>
      <c r="W487" s="276"/>
      <c r="X487" s="276"/>
      <c r="Y487" s="276"/>
      <c r="Z487" s="276"/>
    </row>
    <row r="488">
      <c r="A488" s="276"/>
      <c r="B488" s="276"/>
      <c r="C488" s="276"/>
      <c r="D488" s="276"/>
      <c r="E488" s="276"/>
      <c r="F488" s="276"/>
      <c r="G488" s="276"/>
      <c r="H488" s="276"/>
      <c r="I488" s="276"/>
      <c r="J488" s="276"/>
      <c r="K488" s="276"/>
      <c r="L488" s="276"/>
      <c r="M488" s="276"/>
      <c r="N488" s="276"/>
      <c r="O488" s="276"/>
      <c r="P488" s="276"/>
      <c r="Q488" s="276"/>
      <c r="R488" s="276"/>
      <c r="S488" s="276"/>
      <c r="T488" s="276"/>
      <c r="U488" s="276"/>
      <c r="V488" s="276"/>
      <c r="W488" s="276"/>
      <c r="X488" s="276"/>
      <c r="Y488" s="276"/>
      <c r="Z488" s="276"/>
    </row>
    <row r="489">
      <c r="A489" s="276"/>
      <c r="B489" s="276"/>
      <c r="C489" s="276"/>
      <c r="D489" s="276"/>
      <c r="E489" s="276"/>
      <c r="F489" s="276"/>
      <c r="G489" s="276"/>
      <c r="H489" s="276"/>
      <c r="I489" s="276"/>
      <c r="J489" s="276"/>
      <c r="K489" s="276"/>
      <c r="L489" s="276"/>
      <c r="M489" s="276"/>
      <c r="N489" s="276"/>
      <c r="O489" s="276"/>
      <c r="P489" s="276"/>
      <c r="Q489" s="276"/>
      <c r="R489" s="276"/>
      <c r="S489" s="276"/>
      <c r="T489" s="276"/>
      <c r="U489" s="276"/>
      <c r="V489" s="276"/>
      <c r="W489" s="276"/>
      <c r="X489" s="276"/>
      <c r="Y489" s="276"/>
      <c r="Z489" s="276"/>
    </row>
    <row r="490">
      <c r="A490" s="276"/>
      <c r="B490" s="276"/>
      <c r="C490" s="276"/>
      <c r="D490" s="276"/>
      <c r="E490" s="276"/>
      <c r="F490" s="276"/>
      <c r="G490" s="276"/>
      <c r="H490" s="276"/>
      <c r="I490" s="276"/>
      <c r="J490" s="276"/>
      <c r="K490" s="276"/>
      <c r="L490" s="276"/>
      <c r="M490" s="276"/>
      <c r="N490" s="276"/>
      <c r="O490" s="276"/>
      <c r="P490" s="276"/>
      <c r="Q490" s="276"/>
      <c r="R490" s="276"/>
      <c r="S490" s="276"/>
      <c r="T490" s="276"/>
      <c r="U490" s="276"/>
      <c r="V490" s="276"/>
      <c r="W490" s="276"/>
      <c r="X490" s="276"/>
      <c r="Y490" s="276"/>
      <c r="Z490" s="276"/>
    </row>
    <row r="491">
      <c r="A491" s="276"/>
      <c r="B491" s="276"/>
      <c r="C491" s="276"/>
      <c r="D491" s="276"/>
      <c r="E491" s="276"/>
      <c r="F491" s="276"/>
      <c r="G491" s="276"/>
      <c r="H491" s="276"/>
      <c r="I491" s="276"/>
      <c r="J491" s="276"/>
      <c r="K491" s="276"/>
      <c r="L491" s="276"/>
      <c r="M491" s="276"/>
      <c r="N491" s="276"/>
      <c r="O491" s="276"/>
      <c r="P491" s="276"/>
      <c r="Q491" s="276"/>
      <c r="R491" s="276"/>
      <c r="S491" s="276"/>
      <c r="T491" s="276"/>
      <c r="U491" s="276"/>
      <c r="V491" s="276"/>
      <c r="W491" s="276"/>
      <c r="X491" s="276"/>
      <c r="Y491" s="276"/>
      <c r="Z491" s="276"/>
    </row>
    <row r="492">
      <c r="A492" s="276"/>
      <c r="B492" s="276"/>
      <c r="C492" s="276"/>
      <c r="D492" s="276"/>
      <c r="E492" s="276"/>
      <c r="F492" s="276"/>
      <c r="G492" s="276"/>
      <c r="H492" s="276"/>
      <c r="I492" s="276"/>
      <c r="J492" s="276"/>
      <c r="K492" s="276"/>
      <c r="L492" s="276"/>
      <c r="M492" s="276"/>
      <c r="N492" s="276"/>
      <c r="O492" s="276"/>
      <c r="P492" s="276"/>
      <c r="Q492" s="276"/>
      <c r="R492" s="276"/>
      <c r="S492" s="276"/>
      <c r="T492" s="276"/>
      <c r="U492" s="276"/>
      <c r="V492" s="276"/>
      <c r="W492" s="276"/>
      <c r="X492" s="276"/>
      <c r="Y492" s="276"/>
      <c r="Z492" s="276"/>
    </row>
    <row r="493">
      <c r="A493" s="276"/>
      <c r="B493" s="276"/>
      <c r="C493" s="276"/>
      <c r="D493" s="276"/>
      <c r="E493" s="276"/>
      <c r="F493" s="276"/>
      <c r="G493" s="276"/>
      <c r="H493" s="276"/>
      <c r="I493" s="276"/>
      <c r="J493" s="276"/>
      <c r="K493" s="276"/>
      <c r="L493" s="276"/>
      <c r="M493" s="276"/>
      <c r="N493" s="276"/>
      <c r="O493" s="276"/>
      <c r="P493" s="276"/>
      <c r="Q493" s="276"/>
      <c r="R493" s="276"/>
      <c r="S493" s="276"/>
      <c r="T493" s="276"/>
      <c r="U493" s="276"/>
      <c r="V493" s="276"/>
      <c r="W493" s="276"/>
      <c r="X493" s="276"/>
      <c r="Y493" s="276"/>
      <c r="Z493" s="276"/>
    </row>
    <row r="494">
      <c r="A494" s="276"/>
      <c r="B494" s="276"/>
      <c r="C494" s="276"/>
      <c r="D494" s="276"/>
      <c r="E494" s="276"/>
      <c r="F494" s="276"/>
      <c r="G494" s="276"/>
      <c r="H494" s="276"/>
      <c r="I494" s="276"/>
      <c r="J494" s="276"/>
      <c r="K494" s="276"/>
      <c r="L494" s="276"/>
      <c r="M494" s="276"/>
      <c r="N494" s="276"/>
      <c r="O494" s="276"/>
      <c r="P494" s="276"/>
      <c r="Q494" s="276"/>
      <c r="R494" s="276"/>
      <c r="S494" s="276"/>
      <c r="T494" s="276"/>
      <c r="U494" s="276"/>
      <c r="V494" s="276"/>
      <c r="W494" s="276"/>
      <c r="X494" s="276"/>
      <c r="Y494" s="276"/>
      <c r="Z494" s="276"/>
    </row>
    <row r="495">
      <c r="A495" s="276"/>
      <c r="B495" s="276"/>
      <c r="C495" s="276"/>
      <c r="D495" s="276"/>
      <c r="E495" s="276"/>
      <c r="F495" s="276"/>
      <c r="G495" s="276"/>
      <c r="H495" s="276"/>
      <c r="I495" s="276"/>
      <c r="J495" s="276"/>
      <c r="K495" s="276"/>
      <c r="L495" s="276"/>
      <c r="M495" s="276"/>
      <c r="N495" s="276"/>
      <c r="O495" s="276"/>
      <c r="P495" s="276"/>
      <c r="Q495" s="276"/>
      <c r="R495" s="276"/>
      <c r="S495" s="276"/>
      <c r="T495" s="276"/>
      <c r="U495" s="276"/>
      <c r="V495" s="276"/>
      <c r="W495" s="276"/>
      <c r="X495" s="276"/>
      <c r="Y495" s="276"/>
      <c r="Z495" s="276"/>
    </row>
    <row r="496">
      <c r="A496" s="276"/>
      <c r="B496" s="276"/>
      <c r="C496" s="276"/>
      <c r="D496" s="276"/>
      <c r="E496" s="276"/>
      <c r="F496" s="276"/>
      <c r="G496" s="276"/>
      <c r="H496" s="276"/>
      <c r="I496" s="276"/>
      <c r="J496" s="276"/>
      <c r="K496" s="276"/>
      <c r="L496" s="276"/>
      <c r="M496" s="276"/>
      <c r="N496" s="276"/>
      <c r="O496" s="276"/>
      <c r="P496" s="276"/>
      <c r="Q496" s="276"/>
      <c r="R496" s="276"/>
      <c r="S496" s="276"/>
      <c r="T496" s="276"/>
      <c r="U496" s="276"/>
      <c r="V496" s="276"/>
      <c r="W496" s="276"/>
      <c r="X496" s="276"/>
      <c r="Y496" s="276"/>
      <c r="Z496" s="276"/>
    </row>
    <row r="497">
      <c r="A497" s="276"/>
      <c r="B497" s="276"/>
      <c r="C497" s="276"/>
      <c r="D497" s="276"/>
      <c r="E497" s="276"/>
      <c r="F497" s="276"/>
      <c r="G497" s="276"/>
      <c r="H497" s="276"/>
      <c r="I497" s="276"/>
      <c r="J497" s="276"/>
      <c r="K497" s="276"/>
      <c r="L497" s="276"/>
      <c r="M497" s="276"/>
      <c r="N497" s="276"/>
      <c r="O497" s="276"/>
      <c r="P497" s="276"/>
      <c r="Q497" s="276"/>
      <c r="R497" s="276"/>
      <c r="S497" s="276"/>
      <c r="T497" s="276"/>
      <c r="U497" s="276"/>
      <c r="V497" s="276"/>
      <c r="W497" s="276"/>
      <c r="X497" s="276"/>
      <c r="Y497" s="276"/>
      <c r="Z497" s="276"/>
    </row>
    <row r="498">
      <c r="A498" s="276"/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  <c r="P498" s="276"/>
      <c r="Q498" s="276"/>
      <c r="R498" s="276"/>
      <c r="S498" s="276"/>
      <c r="T498" s="276"/>
      <c r="U498" s="276"/>
      <c r="V498" s="276"/>
      <c r="W498" s="276"/>
      <c r="X498" s="276"/>
      <c r="Y498" s="276"/>
      <c r="Z498" s="276"/>
    </row>
    <row r="499">
      <c r="A499" s="276"/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</row>
    <row r="500">
      <c r="A500" s="276"/>
      <c r="B500" s="276"/>
      <c r="C500" s="276"/>
      <c r="D500" s="276"/>
      <c r="E500" s="276"/>
      <c r="F500" s="276"/>
      <c r="G500" s="276"/>
      <c r="H500" s="276"/>
      <c r="I500" s="276"/>
      <c r="J500" s="276"/>
      <c r="K500" s="276"/>
      <c r="L500" s="276"/>
      <c r="M500" s="276"/>
      <c r="N500" s="276"/>
      <c r="O500" s="276"/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</row>
    <row r="501">
      <c r="A501" s="276"/>
      <c r="B501" s="276"/>
      <c r="C501" s="276"/>
      <c r="D501" s="276"/>
      <c r="E501" s="276"/>
      <c r="F501" s="276"/>
      <c r="G501" s="276"/>
      <c r="H501" s="276"/>
      <c r="I501" s="276"/>
      <c r="J501" s="276"/>
      <c r="K501" s="276"/>
      <c r="L501" s="276"/>
      <c r="M501" s="276"/>
      <c r="N501" s="276"/>
      <c r="O501" s="276"/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</row>
    <row r="502">
      <c r="A502" s="276"/>
      <c r="B502" s="276"/>
      <c r="C502" s="276"/>
      <c r="D502" s="276"/>
      <c r="E502" s="276"/>
      <c r="F502" s="276"/>
      <c r="G502" s="276"/>
      <c r="H502" s="276"/>
      <c r="I502" s="276"/>
      <c r="J502" s="276"/>
      <c r="K502" s="276"/>
      <c r="L502" s="276"/>
      <c r="M502" s="276"/>
      <c r="N502" s="276"/>
      <c r="O502" s="276"/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</row>
    <row r="503">
      <c r="A503" s="276"/>
      <c r="B503" s="276"/>
      <c r="C503" s="276"/>
      <c r="D503" s="276"/>
      <c r="E503" s="276"/>
      <c r="F503" s="276"/>
      <c r="G503" s="276"/>
      <c r="H503" s="276"/>
      <c r="I503" s="276"/>
      <c r="J503" s="276"/>
      <c r="K503" s="276"/>
      <c r="L503" s="276"/>
      <c r="M503" s="276"/>
      <c r="N503" s="276"/>
      <c r="O503" s="276"/>
      <c r="P503" s="276"/>
      <c r="Q503" s="276"/>
      <c r="R503" s="276"/>
      <c r="S503" s="276"/>
      <c r="T503" s="276"/>
      <c r="U503" s="276"/>
      <c r="V503" s="276"/>
      <c r="W503" s="276"/>
      <c r="X503" s="276"/>
      <c r="Y503" s="276"/>
      <c r="Z503" s="276"/>
    </row>
    <row r="504">
      <c r="A504" s="276"/>
      <c r="B504" s="276"/>
      <c r="C504" s="276"/>
      <c r="D504" s="276"/>
      <c r="E504" s="276"/>
      <c r="F504" s="276"/>
      <c r="G504" s="276"/>
      <c r="H504" s="276"/>
      <c r="I504" s="276"/>
      <c r="J504" s="276"/>
      <c r="K504" s="276"/>
      <c r="L504" s="276"/>
      <c r="M504" s="276"/>
      <c r="N504" s="276"/>
      <c r="O504" s="276"/>
      <c r="P504" s="276"/>
      <c r="Q504" s="276"/>
      <c r="R504" s="276"/>
      <c r="S504" s="276"/>
      <c r="T504" s="276"/>
      <c r="U504" s="276"/>
      <c r="V504" s="276"/>
      <c r="W504" s="276"/>
      <c r="X504" s="276"/>
      <c r="Y504" s="276"/>
      <c r="Z504" s="276"/>
    </row>
    <row r="505">
      <c r="A505" s="276"/>
      <c r="B505" s="276"/>
      <c r="C505" s="276"/>
      <c r="D505" s="276"/>
      <c r="E505" s="276"/>
      <c r="F505" s="276"/>
      <c r="G505" s="276"/>
      <c r="H505" s="276"/>
      <c r="I505" s="276"/>
      <c r="J505" s="276"/>
      <c r="K505" s="276"/>
      <c r="L505" s="276"/>
      <c r="M505" s="276"/>
      <c r="N505" s="276"/>
      <c r="O505" s="276"/>
      <c r="P505" s="276"/>
      <c r="Q505" s="276"/>
      <c r="R505" s="276"/>
      <c r="S505" s="276"/>
      <c r="T505" s="276"/>
      <c r="U505" s="276"/>
      <c r="V505" s="276"/>
      <c r="W505" s="276"/>
      <c r="X505" s="276"/>
      <c r="Y505" s="276"/>
      <c r="Z505" s="276"/>
    </row>
    <row r="506">
      <c r="A506" s="276"/>
      <c r="B506" s="276"/>
      <c r="C506" s="276"/>
      <c r="D506" s="276"/>
      <c r="E506" s="276"/>
      <c r="F506" s="276"/>
      <c r="G506" s="276"/>
      <c r="H506" s="276"/>
      <c r="I506" s="276"/>
      <c r="J506" s="276"/>
      <c r="K506" s="276"/>
      <c r="L506" s="276"/>
      <c r="M506" s="276"/>
      <c r="N506" s="276"/>
      <c r="O506" s="276"/>
      <c r="P506" s="276"/>
      <c r="Q506" s="276"/>
      <c r="R506" s="276"/>
      <c r="S506" s="276"/>
      <c r="T506" s="276"/>
      <c r="U506" s="276"/>
      <c r="V506" s="276"/>
      <c r="W506" s="276"/>
      <c r="X506" s="276"/>
      <c r="Y506" s="276"/>
      <c r="Z506" s="276"/>
    </row>
    <row r="507">
      <c r="A507" s="276"/>
      <c r="B507" s="276"/>
      <c r="C507" s="276"/>
      <c r="D507" s="276"/>
      <c r="E507" s="276"/>
      <c r="F507" s="276"/>
      <c r="G507" s="276"/>
      <c r="H507" s="276"/>
      <c r="I507" s="276"/>
      <c r="J507" s="276"/>
      <c r="K507" s="276"/>
      <c r="L507" s="276"/>
      <c r="M507" s="276"/>
      <c r="N507" s="276"/>
      <c r="O507" s="276"/>
      <c r="P507" s="276"/>
      <c r="Q507" s="276"/>
      <c r="R507" s="276"/>
      <c r="S507" s="276"/>
      <c r="T507" s="276"/>
      <c r="U507" s="276"/>
      <c r="V507" s="276"/>
      <c r="W507" s="276"/>
      <c r="X507" s="276"/>
      <c r="Y507" s="276"/>
      <c r="Z507" s="276"/>
    </row>
    <row r="508">
      <c r="A508" s="276"/>
      <c r="B508" s="276"/>
      <c r="C508" s="276"/>
      <c r="D508" s="276"/>
      <c r="E508" s="276"/>
      <c r="F508" s="276"/>
      <c r="G508" s="276"/>
      <c r="H508" s="276"/>
      <c r="I508" s="276"/>
      <c r="J508" s="276"/>
      <c r="K508" s="276"/>
      <c r="L508" s="276"/>
      <c r="M508" s="276"/>
      <c r="N508" s="276"/>
      <c r="O508" s="276"/>
      <c r="P508" s="276"/>
      <c r="Q508" s="276"/>
      <c r="R508" s="276"/>
      <c r="S508" s="276"/>
      <c r="T508" s="276"/>
      <c r="U508" s="276"/>
      <c r="V508" s="276"/>
      <c r="W508" s="276"/>
      <c r="X508" s="276"/>
      <c r="Y508" s="276"/>
      <c r="Z508" s="276"/>
    </row>
    <row r="509">
      <c r="A509" s="276"/>
      <c r="B509" s="276"/>
      <c r="C509" s="276"/>
      <c r="D509" s="276"/>
      <c r="E509" s="276"/>
      <c r="F509" s="276"/>
      <c r="G509" s="276"/>
      <c r="H509" s="276"/>
      <c r="I509" s="276"/>
      <c r="J509" s="276"/>
      <c r="K509" s="276"/>
      <c r="L509" s="276"/>
      <c r="M509" s="276"/>
      <c r="N509" s="276"/>
      <c r="O509" s="276"/>
      <c r="P509" s="276"/>
      <c r="Q509" s="276"/>
      <c r="R509" s="276"/>
      <c r="S509" s="276"/>
      <c r="T509" s="276"/>
      <c r="U509" s="276"/>
      <c r="V509" s="276"/>
      <c r="W509" s="276"/>
      <c r="X509" s="276"/>
      <c r="Y509" s="276"/>
      <c r="Z509" s="276"/>
    </row>
    <row r="510">
      <c r="A510" s="276"/>
      <c r="B510" s="276"/>
      <c r="C510" s="276"/>
      <c r="D510" s="276"/>
      <c r="E510" s="276"/>
      <c r="F510" s="276"/>
      <c r="G510" s="276"/>
      <c r="H510" s="276"/>
      <c r="I510" s="276"/>
      <c r="J510" s="276"/>
      <c r="K510" s="276"/>
      <c r="L510" s="276"/>
      <c r="M510" s="276"/>
      <c r="N510" s="276"/>
      <c r="O510" s="276"/>
      <c r="P510" s="276"/>
      <c r="Q510" s="276"/>
      <c r="R510" s="276"/>
      <c r="S510" s="276"/>
      <c r="T510" s="276"/>
      <c r="U510" s="276"/>
      <c r="V510" s="276"/>
      <c r="W510" s="276"/>
      <c r="X510" s="276"/>
      <c r="Y510" s="276"/>
      <c r="Z510" s="276"/>
    </row>
    <row r="511">
      <c r="A511" s="276"/>
      <c r="B511" s="276"/>
      <c r="C511" s="276"/>
      <c r="D511" s="276"/>
      <c r="E511" s="276"/>
      <c r="F511" s="276"/>
      <c r="G511" s="276"/>
      <c r="H511" s="276"/>
      <c r="I511" s="276"/>
      <c r="J511" s="276"/>
      <c r="K511" s="276"/>
      <c r="L511" s="276"/>
      <c r="M511" s="276"/>
      <c r="N511" s="276"/>
      <c r="O511" s="276"/>
      <c r="P511" s="276"/>
      <c r="Q511" s="276"/>
      <c r="R511" s="276"/>
      <c r="S511" s="276"/>
      <c r="T511" s="276"/>
      <c r="U511" s="276"/>
      <c r="V511" s="276"/>
      <c r="W511" s="276"/>
      <c r="X511" s="276"/>
      <c r="Y511" s="276"/>
      <c r="Z511" s="276"/>
    </row>
    <row r="512">
      <c r="A512" s="276"/>
      <c r="B512" s="276"/>
      <c r="C512" s="276"/>
      <c r="D512" s="276"/>
      <c r="E512" s="276"/>
      <c r="F512" s="276"/>
      <c r="G512" s="276"/>
      <c r="H512" s="276"/>
      <c r="I512" s="276"/>
      <c r="J512" s="276"/>
      <c r="K512" s="276"/>
      <c r="L512" s="276"/>
      <c r="M512" s="276"/>
      <c r="N512" s="276"/>
      <c r="O512" s="276"/>
      <c r="P512" s="276"/>
      <c r="Q512" s="276"/>
      <c r="R512" s="276"/>
      <c r="S512" s="276"/>
      <c r="T512" s="276"/>
      <c r="U512" s="276"/>
      <c r="V512" s="276"/>
      <c r="W512" s="276"/>
      <c r="X512" s="276"/>
      <c r="Y512" s="276"/>
      <c r="Z512" s="276"/>
    </row>
    <row r="513">
      <c r="A513" s="276"/>
      <c r="B513" s="276"/>
      <c r="C513" s="276"/>
      <c r="D513" s="276"/>
      <c r="E513" s="276"/>
      <c r="F513" s="276"/>
      <c r="G513" s="276"/>
      <c r="H513" s="276"/>
      <c r="I513" s="276"/>
      <c r="J513" s="276"/>
      <c r="K513" s="276"/>
      <c r="L513" s="276"/>
      <c r="M513" s="276"/>
      <c r="N513" s="276"/>
      <c r="O513" s="276"/>
      <c r="P513" s="276"/>
      <c r="Q513" s="276"/>
      <c r="R513" s="276"/>
      <c r="S513" s="276"/>
      <c r="T513" s="276"/>
      <c r="U513" s="276"/>
      <c r="V513" s="276"/>
      <c r="W513" s="276"/>
      <c r="X513" s="276"/>
      <c r="Y513" s="276"/>
      <c r="Z513" s="276"/>
    </row>
    <row r="514">
      <c r="A514" s="276"/>
      <c r="B514" s="276"/>
      <c r="C514" s="276"/>
      <c r="D514" s="276"/>
      <c r="E514" s="276"/>
      <c r="F514" s="276"/>
      <c r="G514" s="276"/>
      <c r="H514" s="276"/>
      <c r="I514" s="276"/>
      <c r="J514" s="276"/>
      <c r="K514" s="276"/>
      <c r="L514" s="276"/>
      <c r="M514" s="276"/>
      <c r="N514" s="276"/>
      <c r="O514" s="276"/>
      <c r="P514" s="276"/>
      <c r="Q514" s="276"/>
      <c r="R514" s="276"/>
      <c r="S514" s="276"/>
      <c r="T514" s="276"/>
      <c r="U514" s="276"/>
      <c r="V514" s="276"/>
      <c r="W514" s="276"/>
      <c r="X514" s="276"/>
      <c r="Y514" s="276"/>
      <c r="Z514" s="276"/>
    </row>
    <row r="515">
      <c r="A515" s="276"/>
      <c r="B515" s="276"/>
      <c r="C515" s="276"/>
      <c r="D515" s="276"/>
      <c r="E515" s="276"/>
      <c r="F515" s="276"/>
      <c r="G515" s="276"/>
      <c r="H515" s="276"/>
      <c r="I515" s="276"/>
      <c r="J515" s="276"/>
      <c r="K515" s="276"/>
      <c r="L515" s="276"/>
      <c r="M515" s="276"/>
      <c r="N515" s="276"/>
      <c r="O515" s="276"/>
      <c r="P515" s="276"/>
      <c r="Q515" s="276"/>
      <c r="R515" s="276"/>
      <c r="S515" s="276"/>
      <c r="T515" s="276"/>
      <c r="U515" s="276"/>
      <c r="V515" s="276"/>
      <c r="W515" s="276"/>
      <c r="X515" s="276"/>
      <c r="Y515" s="276"/>
      <c r="Z515" s="276"/>
    </row>
    <row r="516">
      <c r="A516" s="276"/>
      <c r="B516" s="276"/>
      <c r="C516" s="276"/>
      <c r="D516" s="276"/>
      <c r="E516" s="276"/>
      <c r="F516" s="276"/>
      <c r="G516" s="276"/>
      <c r="H516" s="276"/>
      <c r="I516" s="276"/>
      <c r="J516" s="276"/>
      <c r="K516" s="276"/>
      <c r="L516" s="276"/>
      <c r="M516" s="276"/>
      <c r="N516" s="276"/>
      <c r="O516" s="276"/>
      <c r="P516" s="276"/>
      <c r="Q516" s="276"/>
      <c r="R516" s="276"/>
      <c r="S516" s="276"/>
      <c r="T516" s="276"/>
      <c r="U516" s="276"/>
      <c r="V516" s="276"/>
      <c r="W516" s="276"/>
      <c r="X516" s="276"/>
      <c r="Y516" s="276"/>
      <c r="Z516" s="276"/>
    </row>
    <row r="517">
      <c r="A517" s="276"/>
      <c r="B517" s="276"/>
      <c r="C517" s="276"/>
      <c r="D517" s="276"/>
      <c r="E517" s="276"/>
      <c r="F517" s="276"/>
      <c r="G517" s="276"/>
      <c r="H517" s="276"/>
      <c r="I517" s="276"/>
      <c r="J517" s="276"/>
      <c r="K517" s="276"/>
      <c r="L517" s="276"/>
      <c r="M517" s="276"/>
      <c r="N517" s="276"/>
      <c r="O517" s="276"/>
      <c r="P517" s="276"/>
      <c r="Q517" s="276"/>
      <c r="R517" s="276"/>
      <c r="S517" s="276"/>
      <c r="T517" s="276"/>
      <c r="U517" s="276"/>
      <c r="V517" s="276"/>
      <c r="W517" s="276"/>
      <c r="X517" s="276"/>
      <c r="Y517" s="276"/>
      <c r="Z517" s="276"/>
    </row>
    <row r="518">
      <c r="A518" s="276"/>
      <c r="B518" s="276"/>
      <c r="C518" s="276"/>
      <c r="D518" s="276"/>
      <c r="E518" s="276"/>
      <c r="F518" s="276"/>
      <c r="G518" s="276"/>
      <c r="H518" s="276"/>
      <c r="I518" s="276"/>
      <c r="J518" s="276"/>
      <c r="K518" s="276"/>
      <c r="L518" s="276"/>
      <c r="M518" s="276"/>
      <c r="N518" s="276"/>
      <c r="O518" s="276"/>
      <c r="P518" s="276"/>
      <c r="Q518" s="276"/>
      <c r="R518" s="276"/>
      <c r="S518" s="276"/>
      <c r="T518" s="276"/>
      <c r="U518" s="276"/>
      <c r="V518" s="276"/>
      <c r="W518" s="276"/>
      <c r="X518" s="276"/>
      <c r="Y518" s="276"/>
      <c r="Z518" s="276"/>
    </row>
    <row r="519">
      <c r="A519" s="276"/>
      <c r="B519" s="276"/>
      <c r="C519" s="276"/>
      <c r="D519" s="276"/>
      <c r="E519" s="276"/>
      <c r="F519" s="276"/>
      <c r="G519" s="276"/>
      <c r="H519" s="276"/>
      <c r="I519" s="276"/>
      <c r="J519" s="276"/>
      <c r="K519" s="276"/>
      <c r="L519" s="276"/>
      <c r="M519" s="276"/>
      <c r="N519" s="276"/>
      <c r="O519" s="276"/>
      <c r="P519" s="276"/>
      <c r="Q519" s="276"/>
      <c r="R519" s="276"/>
      <c r="S519" s="276"/>
      <c r="T519" s="276"/>
      <c r="U519" s="276"/>
      <c r="V519" s="276"/>
      <c r="W519" s="276"/>
      <c r="X519" s="276"/>
      <c r="Y519" s="276"/>
      <c r="Z519" s="276"/>
    </row>
    <row r="520">
      <c r="A520" s="276"/>
      <c r="B520" s="276"/>
      <c r="C520" s="276"/>
      <c r="D520" s="276"/>
      <c r="E520" s="276"/>
      <c r="F520" s="276"/>
      <c r="G520" s="276"/>
      <c r="H520" s="276"/>
      <c r="I520" s="276"/>
      <c r="J520" s="276"/>
      <c r="K520" s="276"/>
      <c r="L520" s="276"/>
      <c r="M520" s="276"/>
      <c r="N520" s="276"/>
      <c r="O520" s="276"/>
      <c r="P520" s="276"/>
      <c r="Q520" s="276"/>
      <c r="R520" s="276"/>
      <c r="S520" s="276"/>
      <c r="T520" s="276"/>
      <c r="U520" s="276"/>
      <c r="V520" s="276"/>
      <c r="W520" s="276"/>
      <c r="X520" s="276"/>
      <c r="Y520" s="276"/>
      <c r="Z520" s="276"/>
    </row>
    <row r="521">
      <c r="A521" s="276"/>
      <c r="B521" s="276"/>
      <c r="C521" s="276"/>
      <c r="D521" s="276"/>
      <c r="E521" s="276"/>
      <c r="F521" s="276"/>
      <c r="G521" s="276"/>
      <c r="H521" s="276"/>
      <c r="I521" s="276"/>
      <c r="J521" s="276"/>
      <c r="K521" s="276"/>
      <c r="L521" s="276"/>
      <c r="M521" s="276"/>
      <c r="N521" s="276"/>
      <c r="O521" s="276"/>
      <c r="P521" s="276"/>
      <c r="Q521" s="276"/>
      <c r="R521" s="276"/>
      <c r="S521" s="276"/>
      <c r="T521" s="276"/>
      <c r="U521" s="276"/>
      <c r="V521" s="276"/>
      <c r="W521" s="276"/>
      <c r="X521" s="276"/>
      <c r="Y521" s="276"/>
      <c r="Z521" s="276"/>
    </row>
    <row r="522">
      <c r="A522" s="276"/>
      <c r="B522" s="276"/>
      <c r="C522" s="276"/>
      <c r="D522" s="276"/>
      <c r="E522" s="276"/>
      <c r="F522" s="276"/>
      <c r="G522" s="276"/>
      <c r="H522" s="276"/>
      <c r="I522" s="276"/>
      <c r="J522" s="276"/>
      <c r="K522" s="276"/>
      <c r="L522" s="276"/>
      <c r="M522" s="276"/>
      <c r="N522" s="276"/>
      <c r="O522" s="276"/>
      <c r="P522" s="276"/>
      <c r="Q522" s="276"/>
      <c r="R522" s="276"/>
      <c r="S522" s="276"/>
      <c r="T522" s="276"/>
      <c r="U522" s="276"/>
      <c r="V522" s="276"/>
      <c r="W522" s="276"/>
      <c r="X522" s="276"/>
      <c r="Y522" s="276"/>
      <c r="Z522" s="276"/>
    </row>
    <row r="523">
      <c r="A523" s="276"/>
      <c r="B523" s="276"/>
      <c r="C523" s="276"/>
      <c r="D523" s="276"/>
      <c r="E523" s="276"/>
      <c r="F523" s="276"/>
      <c r="G523" s="276"/>
      <c r="H523" s="276"/>
      <c r="I523" s="276"/>
      <c r="J523" s="276"/>
      <c r="K523" s="276"/>
      <c r="L523" s="276"/>
      <c r="M523" s="276"/>
      <c r="N523" s="276"/>
      <c r="O523" s="276"/>
      <c r="P523" s="276"/>
      <c r="Q523" s="276"/>
      <c r="R523" s="276"/>
      <c r="S523" s="276"/>
      <c r="T523" s="276"/>
      <c r="U523" s="276"/>
      <c r="V523" s="276"/>
      <c r="W523" s="276"/>
      <c r="X523" s="276"/>
      <c r="Y523" s="276"/>
      <c r="Z523" s="276"/>
    </row>
    <row r="524">
      <c r="A524" s="276"/>
      <c r="B524" s="276"/>
      <c r="C524" s="276"/>
      <c r="D524" s="276"/>
      <c r="E524" s="276"/>
      <c r="F524" s="276"/>
      <c r="G524" s="276"/>
      <c r="H524" s="276"/>
      <c r="I524" s="276"/>
      <c r="J524" s="276"/>
      <c r="K524" s="276"/>
      <c r="L524" s="276"/>
      <c r="M524" s="276"/>
      <c r="N524" s="276"/>
      <c r="O524" s="276"/>
      <c r="P524" s="276"/>
      <c r="Q524" s="276"/>
      <c r="R524" s="276"/>
      <c r="S524" s="276"/>
      <c r="T524" s="276"/>
      <c r="U524" s="276"/>
      <c r="V524" s="276"/>
      <c r="W524" s="276"/>
      <c r="X524" s="276"/>
      <c r="Y524" s="276"/>
      <c r="Z524" s="276"/>
    </row>
    <row r="525">
      <c r="A525" s="276"/>
      <c r="B525" s="276"/>
      <c r="C525" s="276"/>
      <c r="D525" s="276"/>
      <c r="E525" s="276"/>
      <c r="F525" s="276"/>
      <c r="G525" s="276"/>
      <c r="H525" s="276"/>
      <c r="I525" s="276"/>
      <c r="J525" s="276"/>
      <c r="K525" s="276"/>
      <c r="L525" s="276"/>
      <c r="M525" s="276"/>
      <c r="N525" s="276"/>
      <c r="O525" s="276"/>
      <c r="P525" s="276"/>
      <c r="Q525" s="276"/>
      <c r="R525" s="276"/>
      <c r="S525" s="276"/>
      <c r="T525" s="276"/>
      <c r="U525" s="276"/>
      <c r="V525" s="276"/>
      <c r="W525" s="276"/>
      <c r="X525" s="276"/>
      <c r="Y525" s="276"/>
      <c r="Z525" s="276"/>
    </row>
    <row r="526">
      <c r="A526" s="276"/>
      <c r="B526" s="276"/>
      <c r="C526" s="276"/>
      <c r="D526" s="276"/>
      <c r="E526" s="276"/>
      <c r="F526" s="276"/>
      <c r="G526" s="276"/>
      <c r="H526" s="276"/>
      <c r="I526" s="276"/>
      <c r="J526" s="276"/>
      <c r="K526" s="276"/>
      <c r="L526" s="276"/>
      <c r="M526" s="276"/>
      <c r="N526" s="276"/>
      <c r="O526" s="276"/>
      <c r="P526" s="276"/>
      <c r="Q526" s="276"/>
      <c r="R526" s="276"/>
      <c r="S526" s="276"/>
      <c r="T526" s="276"/>
      <c r="U526" s="276"/>
      <c r="V526" s="276"/>
      <c r="W526" s="276"/>
      <c r="X526" s="276"/>
      <c r="Y526" s="276"/>
      <c r="Z526" s="276"/>
    </row>
    <row r="527">
      <c r="A527" s="276"/>
      <c r="B527" s="276"/>
      <c r="C527" s="276"/>
      <c r="D527" s="276"/>
      <c r="E527" s="276"/>
      <c r="F527" s="276"/>
      <c r="G527" s="276"/>
      <c r="H527" s="276"/>
      <c r="I527" s="276"/>
      <c r="J527" s="276"/>
      <c r="K527" s="276"/>
      <c r="L527" s="276"/>
      <c r="M527" s="276"/>
      <c r="N527" s="276"/>
      <c r="O527" s="276"/>
      <c r="P527" s="276"/>
      <c r="Q527" s="276"/>
      <c r="R527" s="276"/>
      <c r="S527" s="276"/>
      <c r="T527" s="276"/>
      <c r="U527" s="276"/>
      <c r="V527" s="276"/>
      <c r="W527" s="276"/>
      <c r="X527" s="276"/>
      <c r="Y527" s="276"/>
      <c r="Z527" s="276"/>
    </row>
    <row r="528">
      <c r="A528" s="276"/>
      <c r="B528" s="276"/>
      <c r="C528" s="276"/>
      <c r="D528" s="276"/>
      <c r="E528" s="276"/>
      <c r="F528" s="276"/>
      <c r="G528" s="276"/>
      <c r="H528" s="276"/>
      <c r="I528" s="276"/>
      <c r="J528" s="276"/>
      <c r="K528" s="276"/>
      <c r="L528" s="276"/>
      <c r="M528" s="276"/>
      <c r="N528" s="276"/>
      <c r="O528" s="276"/>
      <c r="P528" s="276"/>
      <c r="Q528" s="276"/>
      <c r="R528" s="276"/>
      <c r="S528" s="276"/>
      <c r="T528" s="276"/>
      <c r="U528" s="276"/>
      <c r="V528" s="276"/>
      <c r="W528" s="276"/>
      <c r="X528" s="276"/>
      <c r="Y528" s="276"/>
      <c r="Z528" s="276"/>
    </row>
    <row r="529">
      <c r="A529" s="276"/>
      <c r="B529" s="276"/>
      <c r="C529" s="276"/>
      <c r="D529" s="276"/>
      <c r="E529" s="276"/>
      <c r="F529" s="276"/>
      <c r="G529" s="276"/>
      <c r="H529" s="276"/>
      <c r="I529" s="276"/>
      <c r="J529" s="276"/>
      <c r="K529" s="276"/>
      <c r="L529" s="276"/>
      <c r="M529" s="276"/>
      <c r="N529" s="276"/>
      <c r="O529" s="276"/>
      <c r="P529" s="276"/>
      <c r="Q529" s="276"/>
      <c r="R529" s="276"/>
      <c r="S529" s="276"/>
      <c r="T529" s="276"/>
      <c r="U529" s="276"/>
      <c r="V529" s="276"/>
      <c r="W529" s="276"/>
      <c r="X529" s="276"/>
      <c r="Y529" s="276"/>
      <c r="Z529" s="276"/>
    </row>
    <row r="530">
      <c r="A530" s="276"/>
      <c r="B530" s="276"/>
      <c r="C530" s="276"/>
      <c r="D530" s="276"/>
      <c r="E530" s="276"/>
      <c r="F530" s="276"/>
      <c r="G530" s="276"/>
      <c r="H530" s="276"/>
      <c r="I530" s="276"/>
      <c r="J530" s="276"/>
      <c r="K530" s="276"/>
      <c r="L530" s="276"/>
      <c r="M530" s="276"/>
      <c r="N530" s="276"/>
      <c r="O530" s="276"/>
      <c r="P530" s="276"/>
      <c r="Q530" s="276"/>
      <c r="R530" s="276"/>
      <c r="S530" s="276"/>
      <c r="T530" s="276"/>
      <c r="U530" s="276"/>
      <c r="V530" s="276"/>
      <c r="W530" s="276"/>
      <c r="X530" s="276"/>
      <c r="Y530" s="276"/>
      <c r="Z530" s="276"/>
    </row>
    <row r="531">
      <c r="A531" s="276"/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  <c r="P531" s="276"/>
      <c r="Q531" s="276"/>
      <c r="R531" s="276"/>
      <c r="S531" s="276"/>
      <c r="T531" s="276"/>
      <c r="U531" s="276"/>
      <c r="V531" s="276"/>
      <c r="W531" s="276"/>
      <c r="X531" s="276"/>
      <c r="Y531" s="276"/>
      <c r="Z531" s="276"/>
    </row>
    <row r="532">
      <c r="A532" s="276"/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  <c r="P532" s="276"/>
      <c r="Q532" s="276"/>
      <c r="R532" s="276"/>
      <c r="S532" s="276"/>
      <c r="T532" s="276"/>
      <c r="U532" s="276"/>
      <c r="V532" s="276"/>
      <c r="W532" s="276"/>
      <c r="X532" s="276"/>
      <c r="Y532" s="276"/>
      <c r="Z532" s="276"/>
    </row>
    <row r="533">
      <c r="A533" s="276"/>
      <c r="B533" s="276"/>
      <c r="C533" s="276"/>
      <c r="D533" s="276"/>
      <c r="E533" s="276"/>
      <c r="F533" s="276"/>
      <c r="G533" s="276"/>
      <c r="H533" s="276"/>
      <c r="I533" s="276"/>
      <c r="J533" s="276"/>
      <c r="K533" s="276"/>
      <c r="L533" s="276"/>
      <c r="M533" s="276"/>
      <c r="N533" s="276"/>
      <c r="O533" s="276"/>
      <c r="P533" s="276"/>
      <c r="Q533" s="276"/>
      <c r="R533" s="276"/>
      <c r="S533" s="276"/>
      <c r="T533" s="276"/>
      <c r="U533" s="276"/>
      <c r="V533" s="276"/>
      <c r="W533" s="276"/>
      <c r="X533" s="276"/>
      <c r="Y533" s="276"/>
      <c r="Z533" s="276"/>
    </row>
    <row r="534">
      <c r="A534" s="276"/>
      <c r="B534" s="276"/>
      <c r="C534" s="276"/>
      <c r="D534" s="276"/>
      <c r="E534" s="276"/>
      <c r="F534" s="276"/>
      <c r="G534" s="276"/>
      <c r="H534" s="276"/>
      <c r="I534" s="276"/>
      <c r="J534" s="276"/>
      <c r="K534" s="276"/>
      <c r="L534" s="276"/>
      <c r="M534" s="276"/>
      <c r="N534" s="276"/>
      <c r="O534" s="276"/>
      <c r="P534" s="276"/>
      <c r="Q534" s="276"/>
      <c r="R534" s="276"/>
      <c r="S534" s="276"/>
      <c r="T534" s="276"/>
      <c r="U534" s="276"/>
      <c r="V534" s="276"/>
      <c r="W534" s="276"/>
      <c r="X534" s="276"/>
      <c r="Y534" s="276"/>
      <c r="Z534" s="276"/>
    </row>
    <row r="535">
      <c r="A535" s="276"/>
      <c r="B535" s="276"/>
      <c r="C535" s="276"/>
      <c r="D535" s="276"/>
      <c r="E535" s="276"/>
      <c r="F535" s="276"/>
      <c r="G535" s="276"/>
      <c r="H535" s="276"/>
      <c r="I535" s="276"/>
      <c r="J535" s="276"/>
      <c r="K535" s="276"/>
      <c r="L535" s="276"/>
      <c r="M535" s="276"/>
      <c r="N535" s="276"/>
      <c r="O535" s="276"/>
      <c r="P535" s="276"/>
      <c r="Q535" s="276"/>
      <c r="R535" s="276"/>
      <c r="S535" s="276"/>
      <c r="T535" s="276"/>
      <c r="U535" s="276"/>
      <c r="V535" s="276"/>
      <c r="W535" s="276"/>
      <c r="X535" s="276"/>
      <c r="Y535" s="276"/>
      <c r="Z535" s="276"/>
    </row>
    <row r="536">
      <c r="A536" s="276"/>
      <c r="B536" s="276"/>
      <c r="C536" s="276"/>
      <c r="D536" s="276"/>
      <c r="E536" s="276"/>
      <c r="F536" s="276"/>
      <c r="G536" s="276"/>
      <c r="H536" s="276"/>
      <c r="I536" s="276"/>
      <c r="J536" s="276"/>
      <c r="K536" s="276"/>
      <c r="L536" s="276"/>
      <c r="M536" s="276"/>
      <c r="N536" s="276"/>
      <c r="O536" s="276"/>
      <c r="P536" s="276"/>
      <c r="Q536" s="276"/>
      <c r="R536" s="276"/>
      <c r="S536" s="276"/>
      <c r="T536" s="276"/>
      <c r="U536" s="276"/>
      <c r="V536" s="276"/>
      <c r="W536" s="276"/>
      <c r="X536" s="276"/>
      <c r="Y536" s="276"/>
      <c r="Z536" s="276"/>
    </row>
    <row r="537">
      <c r="A537" s="276"/>
      <c r="B537" s="276"/>
      <c r="C537" s="276"/>
      <c r="D537" s="276"/>
      <c r="E537" s="276"/>
      <c r="F537" s="276"/>
      <c r="G537" s="276"/>
      <c r="H537" s="276"/>
      <c r="I537" s="276"/>
      <c r="J537" s="276"/>
      <c r="K537" s="276"/>
      <c r="L537" s="276"/>
      <c r="M537" s="276"/>
      <c r="N537" s="276"/>
      <c r="O537" s="276"/>
      <c r="P537" s="276"/>
      <c r="Q537" s="276"/>
      <c r="R537" s="276"/>
      <c r="S537" s="276"/>
      <c r="T537" s="276"/>
      <c r="U537" s="276"/>
      <c r="V537" s="276"/>
      <c r="W537" s="276"/>
      <c r="X537" s="276"/>
      <c r="Y537" s="276"/>
      <c r="Z537" s="276"/>
    </row>
    <row r="538">
      <c r="A538" s="276"/>
      <c r="B538" s="276"/>
      <c r="C538" s="276"/>
      <c r="D538" s="276"/>
      <c r="E538" s="276"/>
      <c r="F538" s="276"/>
      <c r="G538" s="276"/>
      <c r="H538" s="276"/>
      <c r="I538" s="276"/>
      <c r="J538" s="276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</row>
    <row r="539">
      <c r="A539" s="276"/>
      <c r="B539" s="276"/>
      <c r="C539" s="276"/>
      <c r="D539" s="276"/>
      <c r="E539" s="276"/>
      <c r="F539" s="276"/>
      <c r="G539" s="276"/>
      <c r="H539" s="276"/>
      <c r="I539" s="276"/>
      <c r="J539" s="276"/>
      <c r="K539" s="276"/>
      <c r="L539" s="276"/>
      <c r="M539" s="276"/>
      <c r="N539" s="276"/>
      <c r="O539" s="276"/>
      <c r="P539" s="276"/>
      <c r="Q539" s="276"/>
      <c r="R539" s="276"/>
      <c r="S539" s="276"/>
      <c r="T539" s="276"/>
      <c r="U539" s="276"/>
      <c r="V539" s="276"/>
      <c r="W539" s="276"/>
      <c r="X539" s="276"/>
      <c r="Y539" s="276"/>
      <c r="Z539" s="276"/>
    </row>
    <row r="540">
      <c r="A540" s="276"/>
      <c r="B540" s="276"/>
      <c r="C540" s="276"/>
      <c r="D540" s="276"/>
      <c r="E540" s="276"/>
      <c r="F540" s="276"/>
      <c r="G540" s="276"/>
      <c r="H540" s="276"/>
      <c r="I540" s="276"/>
      <c r="J540" s="276"/>
      <c r="K540" s="276"/>
      <c r="L540" s="276"/>
      <c r="M540" s="276"/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</row>
    <row r="541">
      <c r="A541" s="276"/>
      <c r="B541" s="276"/>
      <c r="C541" s="276"/>
      <c r="D541" s="276"/>
      <c r="E541" s="276"/>
      <c r="F541" s="276"/>
      <c r="G541" s="276"/>
      <c r="H541" s="276"/>
      <c r="I541" s="276"/>
      <c r="J541" s="276"/>
      <c r="K541" s="276"/>
      <c r="L541" s="276"/>
      <c r="M541" s="276"/>
      <c r="N541" s="276"/>
      <c r="O541" s="276"/>
      <c r="P541" s="276"/>
      <c r="Q541" s="276"/>
      <c r="R541" s="276"/>
      <c r="S541" s="276"/>
      <c r="T541" s="276"/>
      <c r="U541" s="276"/>
      <c r="V541" s="276"/>
      <c r="W541" s="276"/>
      <c r="X541" s="276"/>
      <c r="Y541" s="276"/>
      <c r="Z541" s="276"/>
    </row>
    <row r="542">
      <c r="A542" s="276"/>
      <c r="B542" s="276"/>
      <c r="C542" s="276"/>
      <c r="D542" s="276"/>
      <c r="E542" s="276"/>
      <c r="F542" s="276"/>
      <c r="G542" s="276"/>
      <c r="H542" s="276"/>
      <c r="I542" s="276"/>
      <c r="J542" s="276"/>
      <c r="K542" s="276"/>
      <c r="L542" s="276"/>
      <c r="M542" s="276"/>
      <c r="N542" s="276"/>
      <c r="O542" s="276"/>
      <c r="P542" s="276"/>
      <c r="Q542" s="276"/>
      <c r="R542" s="276"/>
      <c r="S542" s="276"/>
      <c r="T542" s="276"/>
      <c r="U542" s="276"/>
      <c r="V542" s="276"/>
      <c r="W542" s="276"/>
      <c r="X542" s="276"/>
      <c r="Y542" s="276"/>
      <c r="Z542" s="276"/>
    </row>
    <row r="543">
      <c r="A543" s="276"/>
      <c r="B543" s="276"/>
      <c r="C543" s="276"/>
      <c r="D543" s="276"/>
      <c r="E543" s="276"/>
      <c r="F543" s="276"/>
      <c r="G543" s="276"/>
      <c r="H543" s="276"/>
      <c r="I543" s="276"/>
      <c r="J543" s="276"/>
      <c r="K543" s="276"/>
      <c r="L543" s="276"/>
      <c r="M543" s="276"/>
      <c r="N543" s="276"/>
      <c r="O543" s="276"/>
      <c r="P543" s="276"/>
      <c r="Q543" s="276"/>
      <c r="R543" s="276"/>
      <c r="S543" s="276"/>
      <c r="T543" s="276"/>
      <c r="U543" s="276"/>
      <c r="V543" s="276"/>
      <c r="W543" s="276"/>
      <c r="X543" s="276"/>
      <c r="Y543" s="276"/>
      <c r="Z543" s="276"/>
    </row>
    <row r="544">
      <c r="A544" s="276"/>
      <c r="B544" s="276"/>
      <c r="C544" s="276"/>
      <c r="D544" s="276"/>
      <c r="E544" s="276"/>
      <c r="F544" s="276"/>
      <c r="G544" s="276"/>
      <c r="H544" s="276"/>
      <c r="I544" s="276"/>
      <c r="J544" s="276"/>
      <c r="K544" s="276"/>
      <c r="L544" s="276"/>
      <c r="M544" s="276"/>
      <c r="N544" s="276"/>
      <c r="O544" s="276"/>
      <c r="P544" s="276"/>
      <c r="Q544" s="276"/>
      <c r="R544" s="276"/>
      <c r="S544" s="276"/>
      <c r="T544" s="276"/>
      <c r="U544" s="276"/>
      <c r="V544" s="276"/>
      <c r="W544" s="276"/>
      <c r="X544" s="276"/>
      <c r="Y544" s="276"/>
      <c r="Z544" s="276"/>
    </row>
    <row r="545">
      <c r="A545" s="276"/>
      <c r="B545" s="276"/>
      <c r="C545" s="276"/>
      <c r="D545" s="276"/>
      <c r="E545" s="276"/>
      <c r="F545" s="276"/>
      <c r="G545" s="276"/>
      <c r="H545" s="276"/>
      <c r="I545" s="276"/>
      <c r="J545" s="276"/>
      <c r="K545" s="276"/>
      <c r="L545" s="276"/>
      <c r="M545" s="276"/>
      <c r="N545" s="276"/>
      <c r="O545" s="276"/>
      <c r="P545" s="276"/>
      <c r="Q545" s="276"/>
      <c r="R545" s="276"/>
      <c r="S545" s="276"/>
      <c r="T545" s="276"/>
      <c r="U545" s="276"/>
      <c r="V545" s="276"/>
      <c r="W545" s="276"/>
      <c r="X545" s="276"/>
      <c r="Y545" s="276"/>
      <c r="Z545" s="276"/>
    </row>
    <row r="546">
      <c r="A546" s="276"/>
      <c r="B546" s="276"/>
      <c r="C546" s="276"/>
      <c r="D546" s="276"/>
      <c r="E546" s="276"/>
      <c r="F546" s="276"/>
      <c r="G546" s="276"/>
      <c r="H546" s="276"/>
      <c r="I546" s="276"/>
      <c r="J546" s="276"/>
      <c r="K546" s="276"/>
      <c r="L546" s="276"/>
      <c r="M546" s="276"/>
      <c r="N546" s="276"/>
      <c r="O546" s="276"/>
      <c r="P546" s="276"/>
      <c r="Q546" s="276"/>
      <c r="R546" s="276"/>
      <c r="S546" s="276"/>
      <c r="T546" s="276"/>
      <c r="U546" s="276"/>
      <c r="V546" s="276"/>
      <c r="W546" s="276"/>
      <c r="X546" s="276"/>
      <c r="Y546" s="276"/>
      <c r="Z546" s="276"/>
    </row>
    <row r="547">
      <c r="A547" s="276"/>
      <c r="B547" s="276"/>
      <c r="C547" s="276"/>
      <c r="D547" s="276"/>
      <c r="E547" s="276"/>
      <c r="F547" s="276"/>
      <c r="G547" s="276"/>
      <c r="H547" s="276"/>
      <c r="I547" s="276"/>
      <c r="J547" s="276"/>
      <c r="K547" s="276"/>
      <c r="L547" s="276"/>
      <c r="M547" s="276"/>
      <c r="N547" s="276"/>
      <c r="O547" s="276"/>
      <c r="P547" s="276"/>
      <c r="Q547" s="276"/>
      <c r="R547" s="276"/>
      <c r="S547" s="276"/>
      <c r="T547" s="276"/>
      <c r="U547" s="276"/>
      <c r="V547" s="276"/>
      <c r="W547" s="276"/>
      <c r="X547" s="276"/>
      <c r="Y547" s="276"/>
      <c r="Z547" s="276"/>
    </row>
    <row r="548">
      <c r="A548" s="276"/>
      <c r="B548" s="276"/>
      <c r="C548" s="276"/>
      <c r="D548" s="276"/>
      <c r="E548" s="276"/>
      <c r="F548" s="276"/>
      <c r="G548" s="276"/>
      <c r="H548" s="276"/>
      <c r="I548" s="276"/>
      <c r="J548" s="276"/>
      <c r="K548" s="276"/>
      <c r="L548" s="276"/>
      <c r="M548" s="276"/>
      <c r="N548" s="276"/>
      <c r="O548" s="276"/>
      <c r="P548" s="276"/>
      <c r="Q548" s="276"/>
      <c r="R548" s="276"/>
      <c r="S548" s="276"/>
      <c r="T548" s="276"/>
      <c r="U548" s="276"/>
      <c r="V548" s="276"/>
      <c r="W548" s="276"/>
      <c r="X548" s="276"/>
      <c r="Y548" s="276"/>
      <c r="Z548" s="276"/>
    </row>
    <row r="549">
      <c r="A549" s="276"/>
      <c r="B549" s="276"/>
      <c r="C549" s="276"/>
      <c r="D549" s="276"/>
      <c r="E549" s="276"/>
      <c r="F549" s="276"/>
      <c r="G549" s="276"/>
      <c r="H549" s="276"/>
      <c r="I549" s="276"/>
      <c r="J549" s="276"/>
      <c r="K549" s="276"/>
      <c r="L549" s="276"/>
      <c r="M549" s="276"/>
      <c r="N549" s="276"/>
      <c r="O549" s="276"/>
      <c r="P549" s="276"/>
      <c r="Q549" s="276"/>
      <c r="R549" s="276"/>
      <c r="S549" s="276"/>
      <c r="T549" s="276"/>
      <c r="U549" s="276"/>
      <c r="V549" s="276"/>
      <c r="W549" s="276"/>
      <c r="X549" s="276"/>
      <c r="Y549" s="276"/>
      <c r="Z549" s="276"/>
    </row>
    <row r="550">
      <c r="A550" s="276"/>
      <c r="B550" s="276"/>
      <c r="C550" s="276"/>
      <c r="D550" s="276"/>
      <c r="E550" s="276"/>
      <c r="F550" s="276"/>
      <c r="G550" s="276"/>
      <c r="H550" s="276"/>
      <c r="I550" s="276"/>
      <c r="J550" s="276"/>
      <c r="K550" s="276"/>
      <c r="L550" s="276"/>
      <c r="M550" s="276"/>
      <c r="N550" s="276"/>
      <c r="O550" s="276"/>
      <c r="P550" s="276"/>
      <c r="Q550" s="276"/>
      <c r="R550" s="276"/>
      <c r="S550" s="276"/>
      <c r="T550" s="276"/>
      <c r="U550" s="276"/>
      <c r="V550" s="276"/>
      <c r="W550" s="276"/>
      <c r="X550" s="276"/>
      <c r="Y550" s="276"/>
      <c r="Z550" s="276"/>
    </row>
    <row r="551">
      <c r="A551" s="276"/>
      <c r="B551" s="276"/>
      <c r="C551" s="276"/>
      <c r="D551" s="276"/>
      <c r="E551" s="276"/>
      <c r="F551" s="276"/>
      <c r="G551" s="276"/>
      <c r="H551" s="276"/>
      <c r="I551" s="276"/>
      <c r="J551" s="276"/>
      <c r="K551" s="276"/>
      <c r="L551" s="276"/>
      <c r="M551" s="276"/>
      <c r="N551" s="276"/>
      <c r="O551" s="276"/>
      <c r="P551" s="276"/>
      <c r="Q551" s="276"/>
      <c r="R551" s="276"/>
      <c r="S551" s="276"/>
      <c r="T551" s="276"/>
      <c r="U551" s="276"/>
      <c r="V551" s="276"/>
      <c r="W551" s="276"/>
      <c r="X551" s="276"/>
      <c r="Y551" s="276"/>
      <c r="Z551" s="276"/>
    </row>
    <row r="552">
      <c r="A552" s="276"/>
      <c r="B552" s="276"/>
      <c r="C552" s="276"/>
      <c r="D552" s="276"/>
      <c r="E552" s="276"/>
      <c r="F552" s="276"/>
      <c r="G552" s="276"/>
      <c r="H552" s="276"/>
      <c r="I552" s="276"/>
      <c r="J552" s="276"/>
      <c r="K552" s="276"/>
      <c r="L552" s="276"/>
      <c r="M552" s="276"/>
      <c r="N552" s="276"/>
      <c r="O552" s="276"/>
      <c r="P552" s="276"/>
      <c r="Q552" s="276"/>
      <c r="R552" s="276"/>
      <c r="S552" s="276"/>
      <c r="T552" s="276"/>
      <c r="U552" s="276"/>
      <c r="V552" s="276"/>
      <c r="W552" s="276"/>
      <c r="X552" s="276"/>
      <c r="Y552" s="276"/>
      <c r="Z552" s="276"/>
    </row>
    <row r="553">
      <c r="A553" s="276"/>
      <c r="B553" s="276"/>
      <c r="C553" s="276"/>
      <c r="D553" s="276"/>
      <c r="E553" s="276"/>
      <c r="F553" s="276"/>
      <c r="G553" s="276"/>
      <c r="H553" s="276"/>
      <c r="I553" s="276"/>
      <c r="J553" s="276"/>
      <c r="K553" s="276"/>
      <c r="L553" s="276"/>
      <c r="M553" s="276"/>
      <c r="N553" s="276"/>
      <c r="O553" s="276"/>
      <c r="P553" s="276"/>
      <c r="Q553" s="276"/>
      <c r="R553" s="276"/>
      <c r="S553" s="276"/>
      <c r="T553" s="276"/>
      <c r="U553" s="276"/>
      <c r="V553" s="276"/>
      <c r="W553" s="276"/>
      <c r="X553" s="276"/>
      <c r="Y553" s="276"/>
      <c r="Z553" s="276"/>
    </row>
    <row r="554">
      <c r="A554" s="276"/>
      <c r="B554" s="276"/>
      <c r="C554" s="276"/>
      <c r="D554" s="276"/>
      <c r="E554" s="276"/>
      <c r="F554" s="276"/>
      <c r="G554" s="276"/>
      <c r="H554" s="276"/>
      <c r="I554" s="276"/>
      <c r="J554" s="276"/>
      <c r="K554" s="276"/>
      <c r="L554" s="276"/>
      <c r="M554" s="276"/>
      <c r="N554" s="276"/>
      <c r="O554" s="276"/>
      <c r="P554" s="276"/>
      <c r="Q554" s="276"/>
      <c r="R554" s="276"/>
      <c r="S554" s="276"/>
      <c r="T554" s="276"/>
      <c r="U554" s="276"/>
      <c r="V554" s="276"/>
      <c r="W554" s="276"/>
      <c r="X554" s="276"/>
      <c r="Y554" s="276"/>
      <c r="Z554" s="276"/>
    </row>
    <row r="555">
      <c r="A555" s="276"/>
      <c r="B555" s="276"/>
      <c r="C555" s="276"/>
      <c r="D555" s="276"/>
      <c r="E555" s="276"/>
      <c r="F555" s="276"/>
      <c r="G555" s="276"/>
      <c r="H555" s="276"/>
      <c r="I555" s="276"/>
      <c r="J555" s="276"/>
      <c r="K555" s="276"/>
      <c r="L555" s="276"/>
      <c r="M555" s="276"/>
      <c r="N555" s="276"/>
      <c r="O555" s="276"/>
      <c r="P555" s="276"/>
      <c r="Q555" s="276"/>
      <c r="R555" s="276"/>
      <c r="S555" s="276"/>
      <c r="T555" s="276"/>
      <c r="U555" s="276"/>
      <c r="V555" s="276"/>
      <c r="W555" s="276"/>
      <c r="X555" s="276"/>
      <c r="Y555" s="276"/>
      <c r="Z555" s="276"/>
    </row>
    <row r="556">
      <c r="A556" s="276"/>
      <c r="B556" s="276"/>
      <c r="C556" s="276"/>
      <c r="D556" s="276"/>
      <c r="E556" s="276"/>
      <c r="F556" s="276"/>
      <c r="G556" s="276"/>
      <c r="H556" s="276"/>
      <c r="I556" s="276"/>
      <c r="J556" s="276"/>
      <c r="K556" s="276"/>
      <c r="L556" s="276"/>
      <c r="M556" s="276"/>
      <c r="N556" s="276"/>
      <c r="O556" s="276"/>
      <c r="P556" s="276"/>
      <c r="Q556" s="276"/>
      <c r="R556" s="276"/>
      <c r="S556" s="276"/>
      <c r="T556" s="276"/>
      <c r="U556" s="276"/>
      <c r="V556" s="276"/>
      <c r="W556" s="276"/>
      <c r="X556" s="276"/>
      <c r="Y556" s="276"/>
      <c r="Z556" s="276"/>
    </row>
    <row r="557">
      <c r="A557" s="276"/>
      <c r="B557" s="276"/>
      <c r="C557" s="276"/>
      <c r="D557" s="276"/>
      <c r="E557" s="276"/>
      <c r="F557" s="276"/>
      <c r="G557" s="276"/>
      <c r="H557" s="276"/>
      <c r="I557" s="276"/>
      <c r="J557" s="276"/>
      <c r="K557" s="276"/>
      <c r="L557" s="276"/>
      <c r="M557" s="276"/>
      <c r="N557" s="276"/>
      <c r="O557" s="276"/>
      <c r="P557" s="276"/>
      <c r="Q557" s="276"/>
      <c r="R557" s="276"/>
      <c r="S557" s="276"/>
      <c r="T557" s="276"/>
      <c r="U557" s="276"/>
      <c r="V557" s="276"/>
      <c r="W557" s="276"/>
      <c r="X557" s="276"/>
      <c r="Y557" s="276"/>
      <c r="Z557" s="276"/>
    </row>
    <row r="558">
      <c r="A558" s="276"/>
      <c r="B558" s="276"/>
      <c r="C558" s="276"/>
      <c r="D558" s="276"/>
      <c r="E558" s="276"/>
      <c r="F558" s="276"/>
      <c r="G558" s="276"/>
      <c r="H558" s="276"/>
      <c r="I558" s="276"/>
      <c r="J558" s="276"/>
      <c r="K558" s="276"/>
      <c r="L558" s="276"/>
      <c r="M558" s="276"/>
      <c r="N558" s="276"/>
      <c r="O558" s="276"/>
      <c r="P558" s="276"/>
      <c r="Q558" s="276"/>
      <c r="R558" s="276"/>
      <c r="S558" s="276"/>
      <c r="T558" s="276"/>
      <c r="U558" s="276"/>
      <c r="V558" s="276"/>
      <c r="W558" s="276"/>
      <c r="X558" s="276"/>
      <c r="Y558" s="276"/>
      <c r="Z558" s="276"/>
    </row>
    <row r="559">
      <c r="A559" s="276"/>
      <c r="B559" s="276"/>
      <c r="C559" s="276"/>
      <c r="D559" s="276"/>
      <c r="E559" s="276"/>
      <c r="F559" s="276"/>
      <c r="G559" s="276"/>
      <c r="H559" s="276"/>
      <c r="I559" s="276"/>
      <c r="J559" s="276"/>
      <c r="K559" s="276"/>
      <c r="L559" s="276"/>
      <c r="M559" s="276"/>
      <c r="N559" s="276"/>
      <c r="O559" s="276"/>
      <c r="P559" s="276"/>
      <c r="Q559" s="276"/>
      <c r="R559" s="276"/>
      <c r="S559" s="276"/>
      <c r="T559" s="276"/>
      <c r="U559" s="276"/>
      <c r="V559" s="276"/>
      <c r="W559" s="276"/>
      <c r="X559" s="276"/>
      <c r="Y559" s="276"/>
      <c r="Z559" s="276"/>
    </row>
    <row r="560">
      <c r="A560" s="276"/>
      <c r="B560" s="276"/>
      <c r="C560" s="276"/>
      <c r="D560" s="276"/>
      <c r="E560" s="276"/>
      <c r="F560" s="276"/>
      <c r="G560" s="276"/>
      <c r="H560" s="276"/>
      <c r="I560" s="276"/>
      <c r="J560" s="276"/>
      <c r="K560" s="276"/>
      <c r="L560" s="276"/>
      <c r="M560" s="276"/>
      <c r="N560" s="276"/>
      <c r="O560" s="276"/>
      <c r="P560" s="276"/>
      <c r="Q560" s="276"/>
      <c r="R560" s="276"/>
      <c r="S560" s="276"/>
      <c r="T560" s="276"/>
      <c r="U560" s="276"/>
      <c r="V560" s="276"/>
      <c r="W560" s="276"/>
      <c r="X560" s="276"/>
      <c r="Y560" s="276"/>
      <c r="Z560" s="276"/>
    </row>
    <row r="561">
      <c r="A561" s="276"/>
      <c r="B561" s="276"/>
      <c r="C561" s="276"/>
      <c r="D561" s="276"/>
      <c r="E561" s="276"/>
      <c r="F561" s="276"/>
      <c r="G561" s="276"/>
      <c r="H561" s="276"/>
      <c r="I561" s="276"/>
      <c r="J561" s="276"/>
      <c r="K561" s="276"/>
      <c r="L561" s="276"/>
      <c r="M561" s="276"/>
      <c r="N561" s="276"/>
      <c r="O561" s="276"/>
      <c r="P561" s="276"/>
      <c r="Q561" s="276"/>
      <c r="R561" s="276"/>
      <c r="S561" s="276"/>
      <c r="T561" s="276"/>
      <c r="U561" s="276"/>
      <c r="V561" s="276"/>
      <c r="W561" s="276"/>
      <c r="X561" s="276"/>
      <c r="Y561" s="276"/>
      <c r="Z561" s="276"/>
    </row>
    <row r="562">
      <c r="A562" s="276"/>
      <c r="B562" s="276"/>
      <c r="C562" s="276"/>
      <c r="D562" s="276"/>
      <c r="E562" s="276"/>
      <c r="F562" s="276"/>
      <c r="G562" s="276"/>
      <c r="H562" s="276"/>
      <c r="I562" s="276"/>
      <c r="J562" s="276"/>
      <c r="K562" s="276"/>
      <c r="L562" s="276"/>
      <c r="M562" s="276"/>
      <c r="N562" s="276"/>
      <c r="O562" s="276"/>
      <c r="P562" s="276"/>
      <c r="Q562" s="276"/>
      <c r="R562" s="276"/>
      <c r="S562" s="276"/>
      <c r="T562" s="276"/>
      <c r="U562" s="276"/>
      <c r="V562" s="276"/>
      <c r="W562" s="276"/>
      <c r="X562" s="276"/>
      <c r="Y562" s="276"/>
      <c r="Z562" s="276"/>
    </row>
    <row r="563">
      <c r="A563" s="276"/>
      <c r="B563" s="276"/>
      <c r="C563" s="276"/>
      <c r="D563" s="276"/>
      <c r="E563" s="276"/>
      <c r="F563" s="276"/>
      <c r="G563" s="276"/>
      <c r="H563" s="276"/>
      <c r="I563" s="276"/>
      <c r="J563" s="276"/>
      <c r="K563" s="276"/>
      <c r="L563" s="276"/>
      <c r="M563" s="276"/>
      <c r="N563" s="276"/>
      <c r="O563" s="276"/>
      <c r="P563" s="276"/>
      <c r="Q563" s="276"/>
      <c r="R563" s="276"/>
      <c r="S563" s="276"/>
      <c r="T563" s="276"/>
      <c r="U563" s="276"/>
      <c r="V563" s="276"/>
      <c r="W563" s="276"/>
      <c r="X563" s="276"/>
      <c r="Y563" s="276"/>
      <c r="Z563" s="276"/>
    </row>
    <row r="564">
      <c r="A564" s="276"/>
      <c r="B564" s="276"/>
      <c r="C564" s="276"/>
      <c r="D564" s="276"/>
      <c r="E564" s="276"/>
      <c r="F564" s="276"/>
      <c r="G564" s="276"/>
      <c r="H564" s="276"/>
      <c r="I564" s="276"/>
      <c r="J564" s="276"/>
      <c r="K564" s="276"/>
      <c r="L564" s="276"/>
      <c r="M564" s="276"/>
      <c r="N564" s="276"/>
      <c r="O564" s="276"/>
      <c r="P564" s="276"/>
      <c r="Q564" s="276"/>
      <c r="R564" s="276"/>
      <c r="S564" s="276"/>
      <c r="T564" s="276"/>
      <c r="U564" s="276"/>
      <c r="V564" s="276"/>
      <c r="W564" s="276"/>
      <c r="X564" s="276"/>
      <c r="Y564" s="276"/>
      <c r="Z564" s="276"/>
    </row>
    <row r="565">
      <c r="A565" s="276"/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  <c r="P565" s="276"/>
      <c r="Q565" s="276"/>
      <c r="R565" s="276"/>
      <c r="S565" s="276"/>
      <c r="T565" s="276"/>
      <c r="U565" s="276"/>
      <c r="V565" s="276"/>
      <c r="W565" s="276"/>
      <c r="X565" s="276"/>
      <c r="Y565" s="276"/>
      <c r="Z565" s="276"/>
    </row>
    <row r="566">
      <c r="A566" s="276"/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  <c r="P566" s="276"/>
      <c r="Q566" s="276"/>
      <c r="R566" s="276"/>
      <c r="S566" s="276"/>
      <c r="T566" s="276"/>
      <c r="U566" s="276"/>
      <c r="V566" s="276"/>
      <c r="W566" s="276"/>
      <c r="X566" s="276"/>
      <c r="Y566" s="276"/>
      <c r="Z566" s="276"/>
    </row>
    <row r="567">
      <c r="A567" s="276"/>
      <c r="B567" s="276"/>
      <c r="C567" s="276"/>
      <c r="D567" s="276"/>
      <c r="E567" s="276"/>
      <c r="F567" s="276"/>
      <c r="G567" s="276"/>
      <c r="H567" s="276"/>
      <c r="I567" s="276"/>
      <c r="J567" s="276"/>
      <c r="K567" s="276"/>
      <c r="L567" s="276"/>
      <c r="M567" s="276"/>
      <c r="N567" s="276"/>
      <c r="O567" s="276"/>
      <c r="P567" s="276"/>
      <c r="Q567" s="276"/>
      <c r="R567" s="276"/>
      <c r="S567" s="276"/>
      <c r="T567" s="276"/>
      <c r="U567" s="276"/>
      <c r="V567" s="276"/>
      <c r="W567" s="276"/>
      <c r="X567" s="276"/>
      <c r="Y567" s="276"/>
      <c r="Z567" s="276"/>
    </row>
    <row r="568">
      <c r="A568" s="276"/>
      <c r="B568" s="276"/>
      <c r="C568" s="276"/>
      <c r="D568" s="276"/>
      <c r="E568" s="276"/>
      <c r="F568" s="276"/>
      <c r="G568" s="276"/>
      <c r="H568" s="276"/>
      <c r="I568" s="276"/>
      <c r="J568" s="276"/>
      <c r="K568" s="276"/>
      <c r="L568" s="276"/>
      <c r="M568" s="276"/>
      <c r="N568" s="276"/>
      <c r="O568" s="276"/>
      <c r="P568" s="276"/>
      <c r="Q568" s="276"/>
      <c r="R568" s="276"/>
      <c r="S568" s="276"/>
      <c r="T568" s="276"/>
      <c r="U568" s="276"/>
      <c r="V568" s="276"/>
      <c r="W568" s="276"/>
      <c r="X568" s="276"/>
      <c r="Y568" s="276"/>
      <c r="Z568" s="276"/>
    </row>
    <row r="569">
      <c r="A569" s="276"/>
      <c r="B569" s="276"/>
      <c r="C569" s="276"/>
      <c r="D569" s="276"/>
      <c r="E569" s="276"/>
      <c r="F569" s="276"/>
      <c r="G569" s="276"/>
      <c r="H569" s="276"/>
      <c r="I569" s="276"/>
      <c r="J569" s="276"/>
      <c r="K569" s="276"/>
      <c r="L569" s="276"/>
      <c r="M569" s="276"/>
      <c r="N569" s="276"/>
      <c r="O569" s="276"/>
      <c r="P569" s="276"/>
      <c r="Q569" s="276"/>
      <c r="R569" s="276"/>
      <c r="S569" s="276"/>
      <c r="T569" s="276"/>
      <c r="U569" s="276"/>
      <c r="V569" s="276"/>
      <c r="W569" s="276"/>
      <c r="X569" s="276"/>
      <c r="Y569" s="276"/>
      <c r="Z569" s="276"/>
    </row>
    <row r="570">
      <c r="A570" s="276"/>
      <c r="B570" s="276"/>
      <c r="C570" s="276"/>
      <c r="D570" s="276"/>
      <c r="E570" s="276"/>
      <c r="F570" s="276"/>
      <c r="G570" s="276"/>
      <c r="H570" s="276"/>
      <c r="I570" s="276"/>
      <c r="J570" s="276"/>
      <c r="K570" s="276"/>
      <c r="L570" s="276"/>
      <c r="M570" s="276"/>
      <c r="N570" s="276"/>
      <c r="O570" s="276"/>
      <c r="P570" s="276"/>
      <c r="Q570" s="276"/>
      <c r="R570" s="276"/>
      <c r="S570" s="276"/>
      <c r="T570" s="276"/>
      <c r="U570" s="276"/>
      <c r="V570" s="276"/>
      <c r="W570" s="276"/>
      <c r="X570" s="276"/>
      <c r="Y570" s="276"/>
      <c r="Z570" s="276"/>
    </row>
    <row r="571">
      <c r="A571" s="276"/>
      <c r="B571" s="276"/>
      <c r="C571" s="276"/>
      <c r="D571" s="276"/>
      <c r="E571" s="276"/>
      <c r="F571" s="276"/>
      <c r="G571" s="276"/>
      <c r="H571" s="276"/>
      <c r="I571" s="276"/>
      <c r="J571" s="276"/>
      <c r="K571" s="276"/>
      <c r="L571" s="276"/>
      <c r="M571" s="276"/>
      <c r="N571" s="276"/>
      <c r="O571" s="276"/>
      <c r="P571" s="276"/>
      <c r="Q571" s="276"/>
      <c r="R571" s="276"/>
      <c r="S571" s="276"/>
      <c r="T571" s="276"/>
      <c r="U571" s="276"/>
      <c r="V571" s="276"/>
      <c r="W571" s="276"/>
      <c r="X571" s="276"/>
      <c r="Y571" s="276"/>
      <c r="Z571" s="276"/>
    </row>
    <row r="572">
      <c r="A572" s="276"/>
      <c r="B572" s="276"/>
      <c r="C572" s="276"/>
      <c r="D572" s="276"/>
      <c r="E572" s="276"/>
      <c r="F572" s="276"/>
      <c r="G572" s="276"/>
      <c r="H572" s="276"/>
      <c r="I572" s="276"/>
      <c r="J572" s="276"/>
      <c r="K572" s="276"/>
      <c r="L572" s="276"/>
      <c r="M572" s="276"/>
      <c r="N572" s="276"/>
      <c r="O572" s="276"/>
      <c r="P572" s="276"/>
      <c r="Q572" s="276"/>
      <c r="R572" s="276"/>
      <c r="S572" s="276"/>
      <c r="T572" s="276"/>
      <c r="U572" s="276"/>
      <c r="V572" s="276"/>
      <c r="W572" s="276"/>
      <c r="X572" s="276"/>
      <c r="Y572" s="276"/>
      <c r="Z572" s="276"/>
    </row>
    <row r="573">
      <c r="A573" s="276"/>
      <c r="B573" s="276"/>
      <c r="C573" s="276"/>
      <c r="D573" s="276"/>
      <c r="E573" s="276"/>
      <c r="F573" s="276"/>
      <c r="G573" s="276"/>
      <c r="H573" s="276"/>
      <c r="I573" s="276"/>
      <c r="J573" s="276"/>
      <c r="K573" s="276"/>
      <c r="L573" s="276"/>
      <c r="M573" s="276"/>
      <c r="N573" s="276"/>
      <c r="O573" s="276"/>
      <c r="P573" s="276"/>
      <c r="Q573" s="276"/>
      <c r="R573" s="276"/>
      <c r="S573" s="276"/>
      <c r="T573" s="276"/>
      <c r="U573" s="276"/>
      <c r="V573" s="276"/>
      <c r="W573" s="276"/>
      <c r="X573" s="276"/>
      <c r="Y573" s="276"/>
      <c r="Z573" s="276"/>
    </row>
    <row r="574">
      <c r="A574" s="276"/>
      <c r="B574" s="276"/>
      <c r="C574" s="276"/>
      <c r="D574" s="276"/>
      <c r="E574" s="276"/>
      <c r="F574" s="276"/>
      <c r="G574" s="276"/>
      <c r="H574" s="276"/>
      <c r="I574" s="276"/>
      <c r="J574" s="276"/>
      <c r="K574" s="276"/>
      <c r="L574" s="276"/>
      <c r="M574" s="276"/>
      <c r="N574" s="276"/>
      <c r="O574" s="276"/>
      <c r="P574" s="276"/>
      <c r="Q574" s="276"/>
      <c r="R574" s="276"/>
      <c r="S574" s="276"/>
      <c r="T574" s="276"/>
      <c r="U574" s="276"/>
      <c r="V574" s="276"/>
      <c r="W574" s="276"/>
      <c r="X574" s="276"/>
      <c r="Y574" s="276"/>
      <c r="Z574" s="276"/>
    </row>
    <row r="575">
      <c r="A575" s="276"/>
      <c r="B575" s="276"/>
      <c r="C575" s="276"/>
      <c r="D575" s="276"/>
      <c r="E575" s="276"/>
      <c r="F575" s="276"/>
      <c r="G575" s="276"/>
      <c r="H575" s="276"/>
      <c r="I575" s="276"/>
      <c r="J575" s="276"/>
      <c r="K575" s="276"/>
      <c r="L575" s="276"/>
      <c r="M575" s="276"/>
      <c r="N575" s="276"/>
      <c r="O575" s="276"/>
      <c r="P575" s="276"/>
      <c r="Q575" s="276"/>
      <c r="R575" s="276"/>
      <c r="S575" s="276"/>
      <c r="T575" s="276"/>
      <c r="U575" s="276"/>
      <c r="V575" s="276"/>
      <c r="W575" s="276"/>
      <c r="X575" s="276"/>
      <c r="Y575" s="276"/>
      <c r="Z575" s="276"/>
    </row>
    <row r="576">
      <c r="A576" s="276"/>
      <c r="B576" s="276"/>
      <c r="C576" s="276"/>
      <c r="D576" s="276"/>
      <c r="E576" s="276"/>
      <c r="F576" s="276"/>
      <c r="G576" s="276"/>
      <c r="H576" s="276"/>
      <c r="I576" s="276"/>
      <c r="J576" s="276"/>
      <c r="K576" s="276"/>
      <c r="L576" s="276"/>
      <c r="M576" s="276"/>
      <c r="N576" s="276"/>
      <c r="O576" s="276"/>
      <c r="P576" s="276"/>
      <c r="Q576" s="276"/>
      <c r="R576" s="276"/>
      <c r="S576" s="276"/>
      <c r="T576" s="276"/>
      <c r="U576" s="276"/>
      <c r="V576" s="276"/>
      <c r="W576" s="276"/>
      <c r="X576" s="276"/>
      <c r="Y576" s="276"/>
      <c r="Z576" s="276"/>
    </row>
    <row r="577">
      <c r="A577" s="276"/>
      <c r="B577" s="276"/>
      <c r="C577" s="276"/>
      <c r="D577" s="276"/>
      <c r="E577" s="276"/>
      <c r="F577" s="276"/>
      <c r="G577" s="276"/>
      <c r="H577" s="276"/>
      <c r="I577" s="276"/>
      <c r="J577" s="276"/>
      <c r="K577" s="276"/>
      <c r="L577" s="276"/>
      <c r="M577" s="276"/>
      <c r="N577" s="276"/>
      <c r="O577" s="276"/>
      <c r="P577" s="276"/>
      <c r="Q577" s="276"/>
      <c r="R577" s="276"/>
      <c r="S577" s="276"/>
      <c r="T577" s="276"/>
      <c r="U577" s="276"/>
      <c r="V577" s="276"/>
      <c r="W577" s="276"/>
      <c r="X577" s="276"/>
      <c r="Y577" s="276"/>
      <c r="Z577" s="276"/>
    </row>
    <row r="578">
      <c r="A578" s="276"/>
      <c r="B578" s="276"/>
      <c r="C578" s="276"/>
      <c r="D578" s="276"/>
      <c r="E578" s="276"/>
      <c r="F578" s="276"/>
      <c r="G578" s="276"/>
      <c r="H578" s="276"/>
      <c r="I578" s="276"/>
      <c r="J578" s="276"/>
      <c r="K578" s="276"/>
      <c r="L578" s="276"/>
      <c r="M578" s="276"/>
      <c r="N578" s="276"/>
      <c r="O578" s="276"/>
      <c r="P578" s="276"/>
      <c r="Q578" s="276"/>
      <c r="R578" s="276"/>
      <c r="S578" s="276"/>
      <c r="T578" s="276"/>
      <c r="U578" s="276"/>
      <c r="V578" s="276"/>
      <c r="W578" s="276"/>
      <c r="X578" s="276"/>
      <c r="Y578" s="276"/>
      <c r="Z578" s="276"/>
    </row>
    <row r="579">
      <c r="A579" s="276"/>
      <c r="B579" s="276"/>
      <c r="C579" s="276"/>
      <c r="D579" s="276"/>
      <c r="E579" s="276"/>
      <c r="F579" s="276"/>
      <c r="G579" s="276"/>
      <c r="H579" s="276"/>
      <c r="I579" s="276"/>
      <c r="J579" s="276"/>
      <c r="K579" s="276"/>
      <c r="L579" s="276"/>
      <c r="M579" s="276"/>
      <c r="N579" s="276"/>
      <c r="O579" s="276"/>
      <c r="P579" s="276"/>
      <c r="Q579" s="276"/>
      <c r="R579" s="276"/>
      <c r="S579" s="276"/>
      <c r="T579" s="276"/>
      <c r="U579" s="276"/>
      <c r="V579" s="276"/>
      <c r="W579" s="276"/>
      <c r="X579" s="276"/>
      <c r="Y579" s="276"/>
      <c r="Z579" s="276"/>
    </row>
    <row r="580">
      <c r="A580" s="276"/>
      <c r="B580" s="276"/>
      <c r="C580" s="276"/>
      <c r="D580" s="276"/>
      <c r="E580" s="276"/>
      <c r="F580" s="276"/>
      <c r="G580" s="276"/>
      <c r="H580" s="276"/>
      <c r="I580" s="276"/>
      <c r="J580" s="276"/>
      <c r="K580" s="276"/>
      <c r="L580" s="276"/>
      <c r="M580" s="276"/>
      <c r="N580" s="276"/>
      <c r="O580" s="276"/>
      <c r="P580" s="276"/>
      <c r="Q580" s="276"/>
      <c r="R580" s="276"/>
      <c r="S580" s="276"/>
      <c r="T580" s="276"/>
      <c r="U580" s="276"/>
      <c r="V580" s="276"/>
      <c r="W580" s="276"/>
      <c r="X580" s="276"/>
      <c r="Y580" s="276"/>
      <c r="Z580" s="276"/>
    </row>
    <row r="581">
      <c r="A581" s="276"/>
      <c r="B581" s="276"/>
      <c r="C581" s="276"/>
      <c r="D581" s="276"/>
      <c r="E581" s="276"/>
      <c r="F581" s="276"/>
      <c r="G581" s="276"/>
      <c r="H581" s="276"/>
      <c r="I581" s="276"/>
      <c r="J581" s="276"/>
      <c r="K581" s="276"/>
      <c r="L581" s="276"/>
      <c r="M581" s="276"/>
      <c r="N581" s="276"/>
      <c r="O581" s="276"/>
      <c r="P581" s="276"/>
      <c r="Q581" s="276"/>
      <c r="R581" s="276"/>
      <c r="S581" s="276"/>
      <c r="T581" s="276"/>
      <c r="U581" s="276"/>
      <c r="V581" s="276"/>
      <c r="W581" s="276"/>
      <c r="X581" s="276"/>
      <c r="Y581" s="276"/>
      <c r="Z581" s="276"/>
    </row>
    <row r="582">
      <c r="A582" s="276"/>
      <c r="B582" s="276"/>
      <c r="C582" s="276"/>
      <c r="D582" s="276"/>
      <c r="E582" s="276"/>
      <c r="F582" s="276"/>
      <c r="G582" s="276"/>
      <c r="H582" s="276"/>
      <c r="I582" s="276"/>
      <c r="J582" s="276"/>
      <c r="K582" s="276"/>
      <c r="L582" s="276"/>
      <c r="M582" s="276"/>
      <c r="N582" s="276"/>
      <c r="O582" s="276"/>
      <c r="P582" s="276"/>
      <c r="Q582" s="276"/>
      <c r="R582" s="276"/>
      <c r="S582" s="276"/>
      <c r="T582" s="276"/>
      <c r="U582" s="276"/>
      <c r="V582" s="276"/>
      <c r="W582" s="276"/>
      <c r="X582" s="276"/>
      <c r="Y582" s="276"/>
      <c r="Z582" s="276"/>
    </row>
    <row r="583">
      <c r="A583" s="276"/>
      <c r="B583" s="276"/>
      <c r="C583" s="276"/>
      <c r="D583" s="276"/>
      <c r="E583" s="276"/>
      <c r="F583" s="276"/>
      <c r="G583" s="276"/>
      <c r="H583" s="276"/>
      <c r="I583" s="276"/>
      <c r="J583" s="276"/>
      <c r="K583" s="276"/>
      <c r="L583" s="276"/>
      <c r="M583" s="276"/>
      <c r="N583" s="276"/>
      <c r="O583" s="276"/>
      <c r="P583" s="276"/>
      <c r="Q583" s="276"/>
      <c r="R583" s="276"/>
      <c r="S583" s="276"/>
      <c r="T583" s="276"/>
      <c r="U583" s="276"/>
      <c r="V583" s="276"/>
      <c r="W583" s="276"/>
      <c r="X583" s="276"/>
      <c r="Y583" s="276"/>
      <c r="Z583" s="276"/>
    </row>
    <row r="584">
      <c r="A584" s="276"/>
      <c r="B584" s="276"/>
      <c r="C584" s="276"/>
      <c r="D584" s="276"/>
      <c r="E584" s="276"/>
      <c r="F584" s="276"/>
      <c r="G584" s="276"/>
      <c r="H584" s="276"/>
      <c r="I584" s="276"/>
      <c r="J584" s="276"/>
      <c r="K584" s="276"/>
      <c r="L584" s="276"/>
      <c r="M584" s="276"/>
      <c r="N584" s="276"/>
      <c r="O584" s="276"/>
      <c r="P584" s="276"/>
      <c r="Q584" s="276"/>
      <c r="R584" s="276"/>
      <c r="S584" s="276"/>
      <c r="T584" s="276"/>
      <c r="U584" s="276"/>
      <c r="V584" s="276"/>
      <c r="W584" s="276"/>
      <c r="X584" s="276"/>
      <c r="Y584" s="276"/>
      <c r="Z584" s="276"/>
    </row>
    <row r="585">
      <c r="A585" s="276"/>
      <c r="B585" s="276"/>
      <c r="C585" s="276"/>
      <c r="D585" s="276"/>
      <c r="E585" s="276"/>
      <c r="F585" s="276"/>
      <c r="G585" s="276"/>
      <c r="H585" s="276"/>
      <c r="I585" s="276"/>
      <c r="J585" s="276"/>
      <c r="K585" s="276"/>
      <c r="L585" s="276"/>
      <c r="M585" s="276"/>
      <c r="N585" s="276"/>
      <c r="O585" s="276"/>
      <c r="P585" s="276"/>
      <c r="Q585" s="276"/>
      <c r="R585" s="276"/>
      <c r="S585" s="276"/>
      <c r="T585" s="276"/>
      <c r="U585" s="276"/>
      <c r="V585" s="276"/>
      <c r="W585" s="276"/>
      <c r="X585" s="276"/>
      <c r="Y585" s="276"/>
      <c r="Z585" s="276"/>
    </row>
    <row r="586">
      <c r="A586" s="276"/>
      <c r="B586" s="276"/>
      <c r="C586" s="276"/>
      <c r="D586" s="276"/>
      <c r="E586" s="276"/>
      <c r="F586" s="276"/>
      <c r="G586" s="276"/>
      <c r="H586" s="276"/>
      <c r="I586" s="276"/>
      <c r="J586" s="276"/>
      <c r="K586" s="276"/>
      <c r="L586" s="276"/>
      <c r="M586" s="276"/>
      <c r="N586" s="276"/>
      <c r="O586" s="276"/>
      <c r="P586" s="276"/>
      <c r="Q586" s="276"/>
      <c r="R586" s="276"/>
      <c r="S586" s="276"/>
      <c r="T586" s="276"/>
      <c r="U586" s="276"/>
      <c r="V586" s="276"/>
      <c r="W586" s="276"/>
      <c r="X586" s="276"/>
      <c r="Y586" s="276"/>
      <c r="Z586" s="276"/>
    </row>
    <row r="587">
      <c r="A587" s="276"/>
      <c r="B587" s="276"/>
      <c r="C587" s="276"/>
      <c r="D587" s="276"/>
      <c r="E587" s="276"/>
      <c r="F587" s="276"/>
      <c r="G587" s="276"/>
      <c r="H587" s="276"/>
      <c r="I587" s="276"/>
      <c r="J587" s="276"/>
      <c r="K587" s="276"/>
      <c r="L587" s="276"/>
      <c r="M587" s="276"/>
      <c r="N587" s="276"/>
      <c r="O587" s="276"/>
      <c r="P587" s="276"/>
      <c r="Q587" s="276"/>
      <c r="R587" s="276"/>
      <c r="S587" s="276"/>
      <c r="T587" s="276"/>
      <c r="U587" s="276"/>
      <c r="V587" s="276"/>
      <c r="W587" s="276"/>
      <c r="X587" s="276"/>
      <c r="Y587" s="276"/>
      <c r="Z587" s="276"/>
    </row>
    <row r="588">
      <c r="A588" s="276"/>
      <c r="B588" s="276"/>
      <c r="C588" s="276"/>
      <c r="D588" s="276"/>
      <c r="E588" s="276"/>
      <c r="F588" s="276"/>
      <c r="G588" s="276"/>
      <c r="H588" s="276"/>
      <c r="I588" s="276"/>
      <c r="J588" s="276"/>
      <c r="K588" s="276"/>
      <c r="L588" s="276"/>
      <c r="M588" s="276"/>
      <c r="N588" s="276"/>
      <c r="O588" s="276"/>
      <c r="P588" s="276"/>
      <c r="Q588" s="276"/>
      <c r="R588" s="276"/>
      <c r="S588" s="276"/>
      <c r="T588" s="276"/>
      <c r="U588" s="276"/>
      <c r="V588" s="276"/>
      <c r="W588" s="276"/>
      <c r="X588" s="276"/>
      <c r="Y588" s="276"/>
      <c r="Z588" s="276"/>
    </row>
    <row r="589">
      <c r="A589" s="276"/>
      <c r="B589" s="276"/>
      <c r="C589" s="276"/>
      <c r="D589" s="276"/>
      <c r="E589" s="276"/>
      <c r="F589" s="276"/>
      <c r="G589" s="276"/>
      <c r="H589" s="276"/>
      <c r="I589" s="276"/>
      <c r="J589" s="276"/>
      <c r="K589" s="276"/>
      <c r="L589" s="276"/>
      <c r="M589" s="276"/>
      <c r="N589" s="276"/>
      <c r="O589" s="276"/>
      <c r="P589" s="276"/>
      <c r="Q589" s="276"/>
      <c r="R589" s="276"/>
      <c r="S589" s="276"/>
      <c r="T589" s="276"/>
      <c r="U589" s="276"/>
      <c r="V589" s="276"/>
      <c r="W589" s="276"/>
      <c r="X589" s="276"/>
      <c r="Y589" s="276"/>
      <c r="Z589" s="276"/>
    </row>
    <row r="590">
      <c r="A590" s="276"/>
      <c r="B590" s="276"/>
      <c r="C590" s="276"/>
      <c r="D590" s="276"/>
      <c r="E590" s="276"/>
      <c r="F590" s="276"/>
      <c r="G590" s="276"/>
      <c r="H590" s="276"/>
      <c r="I590" s="276"/>
      <c r="J590" s="276"/>
      <c r="K590" s="276"/>
      <c r="L590" s="276"/>
      <c r="M590" s="276"/>
      <c r="N590" s="276"/>
      <c r="O590" s="276"/>
      <c r="P590" s="276"/>
      <c r="Q590" s="276"/>
      <c r="R590" s="276"/>
      <c r="S590" s="276"/>
      <c r="T590" s="276"/>
      <c r="U590" s="276"/>
      <c r="V590" s="276"/>
      <c r="W590" s="276"/>
      <c r="X590" s="276"/>
      <c r="Y590" s="276"/>
      <c r="Z590" s="276"/>
    </row>
    <row r="591">
      <c r="A591" s="276"/>
      <c r="B591" s="276"/>
      <c r="C591" s="276"/>
      <c r="D591" s="276"/>
      <c r="E591" s="276"/>
      <c r="F591" s="276"/>
      <c r="G591" s="276"/>
      <c r="H591" s="276"/>
      <c r="I591" s="276"/>
      <c r="J591" s="276"/>
      <c r="K591" s="276"/>
      <c r="L591" s="276"/>
      <c r="M591" s="276"/>
      <c r="N591" s="276"/>
      <c r="O591" s="276"/>
      <c r="P591" s="276"/>
      <c r="Q591" s="276"/>
      <c r="R591" s="276"/>
      <c r="S591" s="276"/>
      <c r="T591" s="276"/>
      <c r="U591" s="276"/>
      <c r="V591" s="276"/>
      <c r="W591" s="276"/>
      <c r="X591" s="276"/>
      <c r="Y591" s="276"/>
      <c r="Z591" s="276"/>
    </row>
    <row r="592">
      <c r="A592" s="276"/>
      <c r="B592" s="276"/>
      <c r="C592" s="276"/>
      <c r="D592" s="276"/>
      <c r="E592" s="276"/>
      <c r="F592" s="276"/>
      <c r="G592" s="276"/>
      <c r="H592" s="276"/>
      <c r="I592" s="276"/>
      <c r="J592" s="276"/>
      <c r="K592" s="276"/>
      <c r="L592" s="276"/>
      <c r="M592" s="276"/>
      <c r="N592" s="276"/>
      <c r="O592" s="276"/>
      <c r="P592" s="276"/>
      <c r="Q592" s="276"/>
      <c r="R592" s="276"/>
      <c r="S592" s="276"/>
      <c r="T592" s="276"/>
      <c r="U592" s="276"/>
      <c r="V592" s="276"/>
      <c r="W592" s="276"/>
      <c r="X592" s="276"/>
      <c r="Y592" s="276"/>
      <c r="Z592" s="276"/>
    </row>
    <row r="593">
      <c r="A593" s="276"/>
      <c r="B593" s="276"/>
      <c r="C593" s="276"/>
      <c r="D593" s="276"/>
      <c r="E593" s="276"/>
      <c r="F593" s="276"/>
      <c r="G593" s="276"/>
      <c r="H593" s="276"/>
      <c r="I593" s="276"/>
      <c r="J593" s="276"/>
      <c r="K593" s="276"/>
      <c r="L593" s="276"/>
      <c r="M593" s="276"/>
      <c r="N593" s="276"/>
      <c r="O593" s="276"/>
      <c r="P593" s="276"/>
      <c r="Q593" s="276"/>
      <c r="R593" s="276"/>
      <c r="S593" s="276"/>
      <c r="T593" s="276"/>
      <c r="U593" s="276"/>
      <c r="V593" s="276"/>
      <c r="W593" s="276"/>
      <c r="X593" s="276"/>
      <c r="Y593" s="276"/>
      <c r="Z593" s="276"/>
    </row>
    <row r="594">
      <c r="A594" s="276"/>
      <c r="B594" s="276"/>
      <c r="C594" s="276"/>
      <c r="D594" s="276"/>
      <c r="E594" s="276"/>
      <c r="F594" s="276"/>
      <c r="G594" s="276"/>
      <c r="H594" s="276"/>
      <c r="I594" s="276"/>
      <c r="J594" s="276"/>
      <c r="K594" s="276"/>
      <c r="L594" s="276"/>
      <c r="M594" s="276"/>
      <c r="N594" s="276"/>
      <c r="O594" s="276"/>
      <c r="P594" s="276"/>
      <c r="Q594" s="276"/>
      <c r="R594" s="276"/>
      <c r="S594" s="276"/>
      <c r="T594" s="276"/>
      <c r="U594" s="276"/>
      <c r="V594" s="276"/>
      <c r="W594" s="276"/>
      <c r="X594" s="276"/>
      <c r="Y594" s="276"/>
      <c r="Z594" s="276"/>
    </row>
    <row r="595">
      <c r="A595" s="276"/>
      <c r="B595" s="276"/>
      <c r="C595" s="276"/>
      <c r="D595" s="276"/>
      <c r="E595" s="276"/>
      <c r="F595" s="276"/>
      <c r="G595" s="276"/>
      <c r="H595" s="276"/>
      <c r="I595" s="276"/>
      <c r="J595" s="276"/>
      <c r="K595" s="276"/>
      <c r="L595" s="276"/>
      <c r="M595" s="276"/>
      <c r="N595" s="276"/>
      <c r="O595" s="276"/>
      <c r="P595" s="276"/>
      <c r="Q595" s="276"/>
      <c r="R595" s="276"/>
      <c r="S595" s="276"/>
      <c r="T595" s="276"/>
      <c r="U595" s="276"/>
      <c r="V595" s="276"/>
      <c r="W595" s="276"/>
      <c r="X595" s="276"/>
      <c r="Y595" s="276"/>
      <c r="Z595" s="276"/>
    </row>
    <row r="596">
      <c r="A596" s="276"/>
      <c r="B596" s="276"/>
      <c r="C596" s="276"/>
      <c r="D596" s="276"/>
      <c r="E596" s="276"/>
      <c r="F596" s="276"/>
      <c r="G596" s="276"/>
      <c r="H596" s="276"/>
      <c r="I596" s="276"/>
      <c r="J596" s="276"/>
      <c r="K596" s="276"/>
      <c r="L596" s="276"/>
      <c r="M596" s="276"/>
      <c r="N596" s="276"/>
      <c r="O596" s="276"/>
      <c r="P596" s="276"/>
      <c r="Q596" s="276"/>
      <c r="R596" s="276"/>
      <c r="S596" s="276"/>
      <c r="T596" s="276"/>
      <c r="U596" s="276"/>
      <c r="V596" s="276"/>
      <c r="W596" s="276"/>
      <c r="X596" s="276"/>
      <c r="Y596" s="276"/>
      <c r="Z596" s="276"/>
    </row>
    <row r="597">
      <c r="A597" s="276"/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  <c r="P597" s="276"/>
      <c r="Q597" s="276"/>
      <c r="R597" s="276"/>
      <c r="S597" s="276"/>
      <c r="T597" s="276"/>
      <c r="U597" s="276"/>
      <c r="V597" s="276"/>
      <c r="W597" s="276"/>
      <c r="X597" s="276"/>
      <c r="Y597" s="276"/>
      <c r="Z597" s="276"/>
    </row>
    <row r="598">
      <c r="A598" s="276"/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  <c r="P598" s="276"/>
      <c r="Q598" s="276"/>
      <c r="R598" s="276"/>
      <c r="S598" s="276"/>
      <c r="T598" s="276"/>
      <c r="U598" s="276"/>
      <c r="V598" s="276"/>
      <c r="W598" s="276"/>
      <c r="X598" s="276"/>
      <c r="Y598" s="276"/>
      <c r="Z598" s="276"/>
    </row>
    <row r="599">
      <c r="A599" s="276"/>
      <c r="B599" s="276"/>
      <c r="C599" s="276"/>
      <c r="D599" s="276"/>
      <c r="E599" s="276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276"/>
      <c r="R599" s="276"/>
      <c r="S599" s="276"/>
      <c r="T599" s="276"/>
      <c r="U599" s="276"/>
      <c r="V599" s="276"/>
      <c r="W599" s="276"/>
      <c r="X599" s="276"/>
      <c r="Y599" s="276"/>
      <c r="Z599" s="276"/>
    </row>
    <row r="600">
      <c r="A600" s="276"/>
      <c r="B600" s="276"/>
      <c r="C600" s="276"/>
      <c r="D600" s="276"/>
      <c r="E600" s="276"/>
      <c r="F600" s="276"/>
      <c r="G600" s="276"/>
      <c r="H600" s="276"/>
      <c r="I600" s="276"/>
      <c r="J600" s="276"/>
      <c r="K600" s="276"/>
      <c r="L600" s="276"/>
      <c r="M600" s="276"/>
      <c r="N600" s="276"/>
      <c r="O600" s="276"/>
      <c r="P600" s="276"/>
      <c r="Q600" s="276"/>
      <c r="R600" s="276"/>
      <c r="S600" s="276"/>
      <c r="T600" s="276"/>
      <c r="U600" s="276"/>
      <c r="V600" s="276"/>
      <c r="W600" s="276"/>
      <c r="X600" s="276"/>
      <c r="Y600" s="276"/>
      <c r="Z600" s="276"/>
    </row>
    <row r="601">
      <c r="A601" s="276"/>
      <c r="B601" s="276"/>
      <c r="C601" s="276"/>
      <c r="D601" s="276"/>
      <c r="E601" s="276"/>
      <c r="F601" s="276"/>
      <c r="G601" s="276"/>
      <c r="H601" s="276"/>
      <c r="I601" s="276"/>
      <c r="J601" s="276"/>
      <c r="K601" s="276"/>
      <c r="L601" s="276"/>
      <c r="M601" s="276"/>
      <c r="N601" s="276"/>
      <c r="O601" s="276"/>
      <c r="P601" s="276"/>
      <c r="Q601" s="276"/>
      <c r="R601" s="276"/>
      <c r="S601" s="276"/>
      <c r="T601" s="276"/>
      <c r="U601" s="276"/>
      <c r="V601" s="276"/>
      <c r="W601" s="276"/>
      <c r="X601" s="276"/>
      <c r="Y601" s="276"/>
      <c r="Z601" s="276"/>
    </row>
    <row r="602">
      <c r="A602" s="276"/>
      <c r="B602" s="276"/>
      <c r="C602" s="276"/>
      <c r="D602" s="276"/>
      <c r="E602" s="276"/>
      <c r="F602" s="276"/>
      <c r="G602" s="276"/>
      <c r="H602" s="276"/>
      <c r="I602" s="276"/>
      <c r="J602" s="276"/>
      <c r="K602" s="276"/>
      <c r="L602" s="276"/>
      <c r="M602" s="276"/>
      <c r="N602" s="276"/>
      <c r="O602" s="276"/>
      <c r="P602" s="276"/>
      <c r="Q602" s="276"/>
      <c r="R602" s="276"/>
      <c r="S602" s="276"/>
      <c r="T602" s="276"/>
      <c r="U602" s="276"/>
      <c r="V602" s="276"/>
      <c r="W602" s="276"/>
      <c r="X602" s="276"/>
      <c r="Y602" s="276"/>
      <c r="Z602" s="276"/>
    </row>
    <row r="603">
      <c r="A603" s="276"/>
      <c r="B603" s="276"/>
      <c r="C603" s="276"/>
      <c r="D603" s="276"/>
      <c r="E603" s="276"/>
      <c r="F603" s="276"/>
      <c r="G603" s="276"/>
      <c r="H603" s="276"/>
      <c r="I603" s="276"/>
      <c r="J603" s="276"/>
      <c r="K603" s="276"/>
      <c r="L603" s="276"/>
      <c r="M603" s="276"/>
      <c r="N603" s="276"/>
      <c r="O603" s="276"/>
      <c r="P603" s="276"/>
      <c r="Q603" s="276"/>
      <c r="R603" s="276"/>
      <c r="S603" s="276"/>
      <c r="T603" s="276"/>
      <c r="U603" s="276"/>
      <c r="V603" s="276"/>
      <c r="W603" s="276"/>
      <c r="X603" s="276"/>
      <c r="Y603" s="276"/>
      <c r="Z603" s="276"/>
    </row>
    <row r="604">
      <c r="A604" s="276"/>
      <c r="B604" s="276"/>
      <c r="C604" s="276"/>
      <c r="D604" s="276"/>
      <c r="E604" s="276"/>
      <c r="F604" s="276"/>
      <c r="G604" s="276"/>
      <c r="H604" s="276"/>
      <c r="I604" s="276"/>
      <c r="J604" s="276"/>
      <c r="K604" s="276"/>
      <c r="L604" s="276"/>
      <c r="M604" s="276"/>
      <c r="N604" s="276"/>
      <c r="O604" s="276"/>
      <c r="P604" s="276"/>
      <c r="Q604" s="276"/>
      <c r="R604" s="276"/>
      <c r="S604" s="276"/>
      <c r="T604" s="276"/>
      <c r="U604" s="276"/>
      <c r="V604" s="276"/>
      <c r="W604" s="276"/>
      <c r="X604" s="276"/>
      <c r="Y604" s="276"/>
      <c r="Z604" s="276"/>
    </row>
    <row r="605">
      <c r="A605" s="276"/>
      <c r="B605" s="276"/>
      <c r="C605" s="276"/>
      <c r="D605" s="276"/>
      <c r="E605" s="276"/>
      <c r="F605" s="276"/>
      <c r="G605" s="276"/>
      <c r="H605" s="276"/>
      <c r="I605" s="276"/>
      <c r="J605" s="276"/>
      <c r="K605" s="276"/>
      <c r="L605" s="276"/>
      <c r="M605" s="276"/>
      <c r="N605" s="276"/>
      <c r="O605" s="276"/>
      <c r="P605" s="276"/>
      <c r="Q605" s="276"/>
      <c r="R605" s="276"/>
      <c r="S605" s="276"/>
      <c r="T605" s="276"/>
      <c r="U605" s="276"/>
      <c r="V605" s="276"/>
      <c r="W605" s="276"/>
      <c r="X605" s="276"/>
      <c r="Y605" s="276"/>
      <c r="Z605" s="276"/>
    </row>
    <row r="606">
      <c r="A606" s="276"/>
      <c r="B606" s="276"/>
      <c r="C606" s="276"/>
      <c r="D606" s="276"/>
      <c r="E606" s="276"/>
      <c r="F606" s="276"/>
      <c r="G606" s="276"/>
      <c r="H606" s="276"/>
      <c r="I606" s="276"/>
      <c r="J606" s="276"/>
      <c r="K606" s="276"/>
      <c r="L606" s="276"/>
      <c r="M606" s="276"/>
      <c r="N606" s="276"/>
      <c r="O606" s="276"/>
      <c r="P606" s="276"/>
      <c r="Q606" s="276"/>
      <c r="R606" s="276"/>
      <c r="S606" s="276"/>
      <c r="T606" s="276"/>
      <c r="U606" s="276"/>
      <c r="V606" s="276"/>
      <c r="W606" s="276"/>
      <c r="X606" s="276"/>
      <c r="Y606" s="276"/>
      <c r="Z606" s="276"/>
    </row>
    <row r="607">
      <c r="A607" s="276"/>
      <c r="B607" s="276"/>
      <c r="C607" s="276"/>
      <c r="D607" s="276"/>
      <c r="E607" s="276"/>
      <c r="F607" s="276"/>
      <c r="G607" s="276"/>
      <c r="H607" s="276"/>
      <c r="I607" s="276"/>
      <c r="J607" s="276"/>
      <c r="K607" s="276"/>
      <c r="L607" s="276"/>
      <c r="M607" s="276"/>
      <c r="N607" s="276"/>
      <c r="O607" s="276"/>
      <c r="P607" s="276"/>
      <c r="Q607" s="276"/>
      <c r="R607" s="276"/>
      <c r="S607" s="276"/>
      <c r="T607" s="276"/>
      <c r="U607" s="276"/>
      <c r="V607" s="276"/>
      <c r="W607" s="276"/>
      <c r="X607" s="276"/>
      <c r="Y607" s="276"/>
      <c r="Z607" s="276"/>
    </row>
    <row r="608">
      <c r="A608" s="276"/>
      <c r="B608" s="276"/>
      <c r="C608" s="276"/>
      <c r="D608" s="276"/>
      <c r="E608" s="276"/>
      <c r="F608" s="276"/>
      <c r="G608" s="276"/>
      <c r="H608" s="276"/>
      <c r="I608" s="276"/>
      <c r="J608" s="276"/>
      <c r="K608" s="276"/>
      <c r="L608" s="276"/>
      <c r="M608" s="276"/>
      <c r="N608" s="276"/>
      <c r="O608" s="276"/>
      <c r="P608" s="276"/>
      <c r="Q608" s="276"/>
      <c r="R608" s="276"/>
      <c r="S608" s="276"/>
      <c r="T608" s="276"/>
      <c r="U608" s="276"/>
      <c r="V608" s="276"/>
      <c r="W608" s="276"/>
      <c r="X608" s="276"/>
      <c r="Y608" s="276"/>
      <c r="Z608" s="276"/>
    </row>
    <row r="609">
      <c r="A609" s="276"/>
      <c r="B609" s="276"/>
      <c r="C609" s="276"/>
      <c r="D609" s="276"/>
      <c r="E609" s="276"/>
      <c r="F609" s="276"/>
      <c r="G609" s="276"/>
      <c r="H609" s="276"/>
      <c r="I609" s="276"/>
      <c r="J609" s="276"/>
      <c r="K609" s="276"/>
      <c r="L609" s="276"/>
      <c r="M609" s="276"/>
      <c r="N609" s="276"/>
      <c r="O609" s="276"/>
      <c r="P609" s="276"/>
      <c r="Q609" s="276"/>
      <c r="R609" s="276"/>
      <c r="S609" s="276"/>
      <c r="T609" s="276"/>
      <c r="U609" s="276"/>
      <c r="V609" s="276"/>
      <c r="W609" s="276"/>
      <c r="X609" s="276"/>
      <c r="Y609" s="276"/>
      <c r="Z609" s="276"/>
    </row>
    <row r="610">
      <c r="A610" s="276"/>
      <c r="B610" s="276"/>
      <c r="C610" s="276"/>
      <c r="D610" s="276"/>
      <c r="E610" s="276"/>
      <c r="F610" s="276"/>
      <c r="G610" s="276"/>
      <c r="H610" s="276"/>
      <c r="I610" s="276"/>
      <c r="J610" s="276"/>
      <c r="K610" s="276"/>
      <c r="L610" s="276"/>
      <c r="M610" s="276"/>
      <c r="N610" s="276"/>
      <c r="O610" s="276"/>
      <c r="P610" s="276"/>
      <c r="Q610" s="276"/>
      <c r="R610" s="276"/>
      <c r="S610" s="276"/>
      <c r="T610" s="276"/>
      <c r="U610" s="276"/>
      <c r="V610" s="276"/>
      <c r="W610" s="276"/>
      <c r="X610" s="276"/>
      <c r="Y610" s="276"/>
      <c r="Z610" s="276"/>
    </row>
    <row r="611">
      <c r="A611" s="276"/>
      <c r="B611" s="276"/>
      <c r="C611" s="276"/>
      <c r="D611" s="276"/>
      <c r="E611" s="276"/>
      <c r="F611" s="276"/>
      <c r="G611" s="276"/>
      <c r="H611" s="276"/>
      <c r="I611" s="276"/>
      <c r="J611" s="276"/>
      <c r="K611" s="276"/>
      <c r="L611" s="276"/>
      <c r="M611" s="276"/>
      <c r="N611" s="276"/>
      <c r="O611" s="276"/>
      <c r="P611" s="276"/>
      <c r="Q611" s="276"/>
      <c r="R611" s="276"/>
      <c r="S611" s="276"/>
      <c r="T611" s="276"/>
      <c r="U611" s="276"/>
      <c r="V611" s="276"/>
      <c r="W611" s="276"/>
      <c r="X611" s="276"/>
      <c r="Y611" s="276"/>
      <c r="Z611" s="276"/>
    </row>
    <row r="612">
      <c r="A612" s="276"/>
      <c r="B612" s="276"/>
      <c r="C612" s="276"/>
      <c r="D612" s="276"/>
      <c r="E612" s="276"/>
      <c r="F612" s="276"/>
      <c r="G612" s="276"/>
      <c r="H612" s="276"/>
      <c r="I612" s="276"/>
      <c r="J612" s="276"/>
      <c r="K612" s="276"/>
      <c r="L612" s="276"/>
      <c r="M612" s="276"/>
      <c r="N612" s="276"/>
      <c r="O612" s="276"/>
      <c r="P612" s="276"/>
      <c r="Q612" s="276"/>
      <c r="R612" s="276"/>
      <c r="S612" s="276"/>
      <c r="T612" s="276"/>
      <c r="U612" s="276"/>
      <c r="V612" s="276"/>
      <c r="W612" s="276"/>
      <c r="X612" s="276"/>
      <c r="Y612" s="276"/>
      <c r="Z612" s="276"/>
    </row>
    <row r="613">
      <c r="A613" s="276"/>
      <c r="B613" s="276"/>
      <c r="C613" s="276"/>
      <c r="D613" s="276"/>
      <c r="E613" s="276"/>
      <c r="F613" s="276"/>
      <c r="G613" s="276"/>
      <c r="H613" s="276"/>
      <c r="I613" s="276"/>
      <c r="J613" s="276"/>
      <c r="K613" s="276"/>
      <c r="L613" s="276"/>
      <c r="M613" s="276"/>
      <c r="N613" s="276"/>
      <c r="O613" s="276"/>
      <c r="P613" s="276"/>
      <c r="Q613" s="276"/>
      <c r="R613" s="276"/>
      <c r="S613" s="276"/>
      <c r="T613" s="276"/>
      <c r="U613" s="276"/>
      <c r="V613" s="276"/>
      <c r="W613" s="276"/>
      <c r="X613" s="276"/>
      <c r="Y613" s="276"/>
      <c r="Z613" s="276"/>
    </row>
    <row r="614">
      <c r="A614" s="276"/>
      <c r="B614" s="276"/>
      <c r="C614" s="276"/>
      <c r="D614" s="276"/>
      <c r="E614" s="276"/>
      <c r="F614" s="276"/>
      <c r="G614" s="276"/>
      <c r="H614" s="276"/>
      <c r="I614" s="276"/>
      <c r="J614" s="276"/>
      <c r="K614" s="276"/>
      <c r="L614" s="276"/>
      <c r="M614" s="276"/>
      <c r="N614" s="276"/>
      <c r="O614" s="276"/>
      <c r="P614" s="276"/>
      <c r="Q614" s="276"/>
      <c r="R614" s="276"/>
      <c r="S614" s="276"/>
      <c r="T614" s="276"/>
      <c r="U614" s="276"/>
      <c r="V614" s="276"/>
      <c r="W614" s="276"/>
      <c r="X614" s="276"/>
      <c r="Y614" s="276"/>
      <c r="Z614" s="276"/>
    </row>
    <row r="615">
      <c r="A615" s="276"/>
      <c r="B615" s="276"/>
      <c r="C615" s="276"/>
      <c r="D615" s="276"/>
      <c r="E615" s="276"/>
      <c r="F615" s="276"/>
      <c r="G615" s="276"/>
      <c r="H615" s="276"/>
      <c r="I615" s="276"/>
      <c r="J615" s="276"/>
      <c r="K615" s="276"/>
      <c r="L615" s="276"/>
      <c r="M615" s="276"/>
      <c r="N615" s="276"/>
      <c r="O615" s="276"/>
      <c r="P615" s="276"/>
      <c r="Q615" s="276"/>
      <c r="R615" s="276"/>
      <c r="S615" s="276"/>
      <c r="T615" s="276"/>
      <c r="U615" s="276"/>
      <c r="V615" s="276"/>
      <c r="W615" s="276"/>
      <c r="X615" s="276"/>
      <c r="Y615" s="276"/>
      <c r="Z615" s="276"/>
    </row>
    <row r="616">
      <c r="A616" s="276"/>
      <c r="B616" s="276"/>
      <c r="C616" s="276"/>
      <c r="D616" s="276"/>
      <c r="E616" s="276"/>
      <c r="F616" s="276"/>
      <c r="G616" s="276"/>
      <c r="H616" s="276"/>
      <c r="I616" s="276"/>
      <c r="J616" s="276"/>
      <c r="K616" s="276"/>
      <c r="L616" s="276"/>
      <c r="M616" s="276"/>
      <c r="N616" s="276"/>
      <c r="O616" s="276"/>
      <c r="P616" s="276"/>
      <c r="Q616" s="276"/>
      <c r="R616" s="276"/>
      <c r="S616" s="276"/>
      <c r="T616" s="276"/>
      <c r="U616" s="276"/>
      <c r="V616" s="276"/>
      <c r="W616" s="276"/>
      <c r="X616" s="276"/>
      <c r="Y616" s="276"/>
      <c r="Z616" s="276"/>
    </row>
    <row r="617">
      <c r="A617" s="276"/>
      <c r="B617" s="276"/>
      <c r="C617" s="276"/>
      <c r="D617" s="276"/>
      <c r="E617" s="276"/>
      <c r="F617" s="276"/>
      <c r="G617" s="276"/>
      <c r="H617" s="276"/>
      <c r="I617" s="276"/>
      <c r="J617" s="276"/>
      <c r="K617" s="276"/>
      <c r="L617" s="276"/>
      <c r="M617" s="276"/>
      <c r="N617" s="276"/>
      <c r="O617" s="276"/>
      <c r="P617" s="276"/>
      <c r="Q617" s="276"/>
      <c r="R617" s="276"/>
      <c r="S617" s="276"/>
      <c r="T617" s="276"/>
      <c r="U617" s="276"/>
      <c r="V617" s="276"/>
      <c r="W617" s="276"/>
      <c r="X617" s="276"/>
      <c r="Y617" s="276"/>
      <c r="Z617" s="276"/>
    </row>
    <row r="618">
      <c r="A618" s="276"/>
      <c r="B618" s="276"/>
      <c r="C618" s="276"/>
      <c r="D618" s="276"/>
      <c r="E618" s="276"/>
      <c r="F618" s="276"/>
      <c r="G618" s="276"/>
      <c r="H618" s="276"/>
      <c r="I618" s="276"/>
      <c r="J618" s="276"/>
      <c r="K618" s="276"/>
      <c r="L618" s="276"/>
      <c r="M618" s="276"/>
      <c r="N618" s="276"/>
      <c r="O618" s="276"/>
      <c r="P618" s="276"/>
      <c r="Q618" s="276"/>
      <c r="R618" s="276"/>
      <c r="S618" s="276"/>
      <c r="T618" s="276"/>
      <c r="U618" s="276"/>
      <c r="V618" s="276"/>
      <c r="W618" s="276"/>
      <c r="X618" s="276"/>
      <c r="Y618" s="276"/>
      <c r="Z618" s="276"/>
    </row>
    <row r="619">
      <c r="A619" s="276"/>
      <c r="B619" s="276"/>
      <c r="C619" s="276"/>
      <c r="D619" s="276"/>
      <c r="E619" s="276"/>
      <c r="F619" s="276"/>
      <c r="G619" s="276"/>
      <c r="H619" s="276"/>
      <c r="I619" s="276"/>
      <c r="J619" s="276"/>
      <c r="K619" s="276"/>
      <c r="L619" s="276"/>
      <c r="M619" s="276"/>
      <c r="N619" s="276"/>
      <c r="O619" s="276"/>
      <c r="P619" s="276"/>
      <c r="Q619" s="276"/>
      <c r="R619" s="276"/>
      <c r="S619" s="276"/>
      <c r="T619" s="276"/>
      <c r="U619" s="276"/>
      <c r="V619" s="276"/>
      <c r="W619" s="276"/>
      <c r="X619" s="276"/>
      <c r="Y619" s="276"/>
      <c r="Z619" s="276"/>
    </row>
    <row r="620">
      <c r="A620" s="276"/>
      <c r="B620" s="276"/>
      <c r="C620" s="276"/>
      <c r="D620" s="276"/>
      <c r="E620" s="276"/>
      <c r="F620" s="276"/>
      <c r="G620" s="276"/>
      <c r="H620" s="276"/>
      <c r="I620" s="276"/>
      <c r="J620" s="276"/>
      <c r="K620" s="276"/>
      <c r="L620" s="276"/>
      <c r="M620" s="276"/>
      <c r="N620" s="276"/>
      <c r="O620" s="276"/>
      <c r="P620" s="276"/>
      <c r="Q620" s="276"/>
      <c r="R620" s="276"/>
      <c r="S620" s="276"/>
      <c r="T620" s="276"/>
      <c r="U620" s="276"/>
      <c r="V620" s="276"/>
      <c r="W620" s="276"/>
      <c r="X620" s="276"/>
      <c r="Y620" s="276"/>
      <c r="Z620" s="276"/>
    </row>
    <row r="621">
      <c r="A621" s="276"/>
      <c r="B621" s="276"/>
      <c r="C621" s="276"/>
      <c r="D621" s="276"/>
      <c r="E621" s="276"/>
      <c r="F621" s="276"/>
      <c r="G621" s="276"/>
      <c r="H621" s="276"/>
      <c r="I621" s="276"/>
      <c r="J621" s="276"/>
      <c r="K621" s="276"/>
      <c r="L621" s="276"/>
      <c r="M621" s="276"/>
      <c r="N621" s="276"/>
      <c r="O621" s="276"/>
      <c r="P621" s="276"/>
      <c r="Q621" s="276"/>
      <c r="R621" s="276"/>
      <c r="S621" s="276"/>
      <c r="T621" s="276"/>
      <c r="U621" s="276"/>
      <c r="V621" s="276"/>
      <c r="W621" s="276"/>
      <c r="X621" s="276"/>
      <c r="Y621" s="276"/>
      <c r="Z621" s="276"/>
    </row>
    <row r="622">
      <c r="A622" s="276"/>
      <c r="B622" s="276"/>
      <c r="C622" s="276"/>
      <c r="D622" s="276"/>
      <c r="E622" s="276"/>
      <c r="F622" s="276"/>
      <c r="G622" s="276"/>
      <c r="H622" s="276"/>
      <c r="I622" s="276"/>
      <c r="J622" s="276"/>
      <c r="K622" s="276"/>
      <c r="L622" s="276"/>
      <c r="M622" s="276"/>
      <c r="N622" s="276"/>
      <c r="O622" s="276"/>
      <c r="P622" s="276"/>
      <c r="Q622" s="276"/>
      <c r="R622" s="276"/>
      <c r="S622" s="276"/>
      <c r="T622" s="276"/>
      <c r="U622" s="276"/>
      <c r="V622" s="276"/>
      <c r="W622" s="276"/>
      <c r="X622" s="276"/>
      <c r="Y622" s="276"/>
      <c r="Z622" s="276"/>
    </row>
    <row r="623">
      <c r="A623" s="276"/>
      <c r="B623" s="276"/>
      <c r="C623" s="276"/>
      <c r="D623" s="276"/>
      <c r="E623" s="276"/>
      <c r="F623" s="276"/>
      <c r="G623" s="276"/>
      <c r="H623" s="276"/>
      <c r="I623" s="276"/>
      <c r="J623" s="276"/>
      <c r="K623" s="276"/>
      <c r="L623" s="276"/>
      <c r="M623" s="276"/>
      <c r="N623" s="276"/>
      <c r="O623" s="276"/>
      <c r="P623" s="276"/>
      <c r="Q623" s="276"/>
      <c r="R623" s="276"/>
      <c r="S623" s="276"/>
      <c r="T623" s="276"/>
      <c r="U623" s="276"/>
      <c r="V623" s="276"/>
      <c r="W623" s="276"/>
      <c r="X623" s="276"/>
      <c r="Y623" s="276"/>
      <c r="Z623" s="276"/>
    </row>
    <row r="624">
      <c r="A624" s="276"/>
      <c r="B624" s="276"/>
      <c r="C624" s="276"/>
      <c r="D624" s="276"/>
      <c r="E624" s="276"/>
      <c r="F624" s="276"/>
      <c r="G624" s="276"/>
      <c r="H624" s="276"/>
      <c r="I624" s="276"/>
      <c r="J624" s="276"/>
      <c r="K624" s="276"/>
      <c r="L624" s="276"/>
      <c r="M624" s="276"/>
      <c r="N624" s="276"/>
      <c r="O624" s="276"/>
      <c r="P624" s="276"/>
      <c r="Q624" s="276"/>
      <c r="R624" s="276"/>
      <c r="S624" s="276"/>
      <c r="T624" s="276"/>
      <c r="U624" s="276"/>
      <c r="V624" s="276"/>
      <c r="W624" s="276"/>
      <c r="X624" s="276"/>
      <c r="Y624" s="276"/>
      <c r="Z624" s="276"/>
    </row>
    <row r="625">
      <c r="A625" s="276"/>
      <c r="B625" s="276"/>
      <c r="C625" s="276"/>
      <c r="D625" s="276"/>
      <c r="E625" s="276"/>
      <c r="F625" s="276"/>
      <c r="G625" s="276"/>
      <c r="H625" s="276"/>
      <c r="I625" s="276"/>
      <c r="J625" s="276"/>
      <c r="K625" s="276"/>
      <c r="L625" s="276"/>
      <c r="M625" s="276"/>
      <c r="N625" s="276"/>
      <c r="O625" s="276"/>
      <c r="P625" s="276"/>
      <c r="Q625" s="276"/>
      <c r="R625" s="276"/>
      <c r="S625" s="276"/>
      <c r="T625" s="276"/>
      <c r="U625" s="276"/>
      <c r="V625" s="276"/>
      <c r="W625" s="276"/>
      <c r="X625" s="276"/>
      <c r="Y625" s="276"/>
      <c r="Z625" s="276"/>
    </row>
    <row r="626">
      <c r="A626" s="276"/>
      <c r="B626" s="276"/>
      <c r="C626" s="276"/>
      <c r="D626" s="276"/>
      <c r="E626" s="276"/>
      <c r="F626" s="276"/>
      <c r="G626" s="276"/>
      <c r="H626" s="276"/>
      <c r="I626" s="276"/>
      <c r="J626" s="276"/>
      <c r="K626" s="276"/>
      <c r="L626" s="276"/>
      <c r="M626" s="276"/>
      <c r="N626" s="276"/>
      <c r="O626" s="276"/>
      <c r="P626" s="276"/>
      <c r="Q626" s="276"/>
      <c r="R626" s="276"/>
      <c r="S626" s="276"/>
      <c r="T626" s="276"/>
      <c r="U626" s="276"/>
      <c r="V626" s="276"/>
      <c r="W626" s="276"/>
      <c r="X626" s="276"/>
      <c r="Y626" s="276"/>
      <c r="Z626" s="276"/>
    </row>
    <row r="627">
      <c r="A627" s="276"/>
      <c r="B627" s="276"/>
      <c r="C627" s="276"/>
      <c r="D627" s="276"/>
      <c r="E627" s="276"/>
      <c r="F627" s="276"/>
      <c r="G627" s="276"/>
      <c r="H627" s="276"/>
      <c r="I627" s="276"/>
      <c r="J627" s="276"/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</row>
    <row r="628">
      <c r="A628" s="276"/>
      <c r="B628" s="276"/>
      <c r="C628" s="276"/>
      <c r="D628" s="276"/>
      <c r="E628" s="276"/>
      <c r="F628" s="276"/>
      <c r="G628" s="276"/>
      <c r="H628" s="276"/>
      <c r="I628" s="276"/>
      <c r="J628" s="276"/>
      <c r="K628" s="276"/>
      <c r="L628" s="276"/>
      <c r="M628" s="276"/>
      <c r="N628" s="276"/>
      <c r="O628" s="276"/>
      <c r="P628" s="276"/>
      <c r="Q628" s="276"/>
      <c r="R628" s="276"/>
      <c r="S628" s="276"/>
      <c r="T628" s="276"/>
      <c r="U628" s="276"/>
      <c r="V628" s="276"/>
      <c r="W628" s="276"/>
      <c r="X628" s="276"/>
      <c r="Y628" s="276"/>
      <c r="Z628" s="276"/>
    </row>
    <row r="629">
      <c r="A629" s="276"/>
      <c r="B629" s="276"/>
      <c r="C629" s="276"/>
      <c r="D629" s="276"/>
      <c r="E629" s="276"/>
      <c r="F629" s="276"/>
      <c r="G629" s="276"/>
      <c r="H629" s="276"/>
      <c r="I629" s="276"/>
      <c r="J629" s="276"/>
      <c r="K629" s="276"/>
      <c r="L629" s="276"/>
      <c r="M629" s="276"/>
      <c r="N629" s="276"/>
      <c r="O629" s="276"/>
      <c r="P629" s="276"/>
      <c r="Q629" s="276"/>
      <c r="R629" s="276"/>
      <c r="S629" s="276"/>
      <c r="T629" s="276"/>
      <c r="U629" s="276"/>
      <c r="V629" s="276"/>
      <c r="W629" s="276"/>
      <c r="X629" s="276"/>
      <c r="Y629" s="276"/>
      <c r="Z629" s="276"/>
    </row>
    <row r="630">
      <c r="A630" s="276"/>
      <c r="B630" s="276"/>
      <c r="C630" s="276"/>
      <c r="D630" s="276"/>
      <c r="E630" s="276"/>
      <c r="F630" s="276"/>
      <c r="G630" s="276"/>
      <c r="H630" s="276"/>
      <c r="I630" s="276"/>
      <c r="J630" s="276"/>
      <c r="K630" s="276"/>
      <c r="L630" s="276"/>
      <c r="M630" s="276"/>
      <c r="N630" s="276"/>
      <c r="O630" s="276"/>
      <c r="P630" s="276"/>
      <c r="Q630" s="276"/>
      <c r="R630" s="276"/>
      <c r="S630" s="276"/>
      <c r="T630" s="276"/>
      <c r="U630" s="276"/>
      <c r="V630" s="276"/>
      <c r="W630" s="276"/>
      <c r="X630" s="276"/>
      <c r="Y630" s="276"/>
      <c r="Z630" s="276"/>
    </row>
    <row r="631">
      <c r="A631" s="276"/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  <c r="P631" s="276"/>
      <c r="Q631" s="276"/>
      <c r="R631" s="276"/>
      <c r="S631" s="276"/>
      <c r="T631" s="276"/>
      <c r="U631" s="276"/>
      <c r="V631" s="276"/>
      <c r="W631" s="276"/>
      <c r="X631" s="276"/>
      <c r="Y631" s="276"/>
      <c r="Z631" s="276"/>
    </row>
    <row r="632">
      <c r="A632" s="276"/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  <c r="P632" s="276"/>
      <c r="Q632" s="276"/>
      <c r="R632" s="276"/>
      <c r="S632" s="276"/>
      <c r="T632" s="276"/>
      <c r="U632" s="276"/>
      <c r="V632" s="276"/>
      <c r="W632" s="276"/>
      <c r="X632" s="276"/>
      <c r="Y632" s="276"/>
      <c r="Z632" s="276"/>
    </row>
    <row r="633">
      <c r="A633" s="276"/>
      <c r="B633" s="276"/>
      <c r="C633" s="276"/>
      <c r="D633" s="276"/>
      <c r="E633" s="276"/>
      <c r="F633" s="276"/>
      <c r="G633" s="276"/>
      <c r="H633" s="276"/>
      <c r="I633" s="276"/>
      <c r="J633" s="276"/>
      <c r="K633" s="276"/>
      <c r="L633" s="276"/>
      <c r="M633" s="276"/>
      <c r="N633" s="276"/>
      <c r="O633" s="276"/>
      <c r="P633" s="276"/>
      <c r="Q633" s="276"/>
      <c r="R633" s="276"/>
      <c r="S633" s="276"/>
      <c r="T633" s="276"/>
      <c r="U633" s="276"/>
      <c r="V633" s="276"/>
      <c r="W633" s="276"/>
      <c r="X633" s="276"/>
      <c r="Y633" s="276"/>
      <c r="Z633" s="276"/>
    </row>
    <row r="634">
      <c r="A634" s="276"/>
      <c r="B634" s="276"/>
      <c r="C634" s="276"/>
      <c r="D634" s="276"/>
      <c r="E634" s="276"/>
      <c r="F634" s="276"/>
      <c r="G634" s="276"/>
      <c r="H634" s="276"/>
      <c r="I634" s="276"/>
      <c r="J634" s="276"/>
      <c r="K634" s="276"/>
      <c r="L634" s="276"/>
      <c r="M634" s="276"/>
      <c r="N634" s="276"/>
      <c r="O634" s="276"/>
      <c r="P634" s="276"/>
      <c r="Q634" s="276"/>
      <c r="R634" s="276"/>
      <c r="S634" s="276"/>
      <c r="T634" s="276"/>
      <c r="U634" s="276"/>
      <c r="V634" s="276"/>
      <c r="W634" s="276"/>
      <c r="X634" s="276"/>
      <c r="Y634" s="276"/>
      <c r="Z634" s="276"/>
    </row>
    <row r="635">
      <c r="A635" s="276"/>
      <c r="B635" s="276"/>
      <c r="C635" s="276"/>
      <c r="D635" s="276"/>
      <c r="E635" s="276"/>
      <c r="F635" s="276"/>
      <c r="G635" s="276"/>
      <c r="H635" s="276"/>
      <c r="I635" s="276"/>
      <c r="J635" s="276"/>
      <c r="K635" s="276"/>
      <c r="L635" s="276"/>
      <c r="M635" s="276"/>
      <c r="N635" s="276"/>
      <c r="O635" s="276"/>
      <c r="P635" s="276"/>
      <c r="Q635" s="276"/>
      <c r="R635" s="276"/>
      <c r="S635" s="276"/>
      <c r="T635" s="276"/>
      <c r="U635" s="276"/>
      <c r="V635" s="276"/>
      <c r="W635" s="276"/>
      <c r="X635" s="276"/>
      <c r="Y635" s="276"/>
      <c r="Z635" s="276"/>
    </row>
    <row r="636">
      <c r="A636" s="276"/>
      <c r="B636" s="276"/>
      <c r="C636" s="276"/>
      <c r="D636" s="276"/>
      <c r="E636" s="276"/>
      <c r="F636" s="276"/>
      <c r="G636" s="276"/>
      <c r="H636" s="276"/>
      <c r="I636" s="276"/>
      <c r="J636" s="276"/>
      <c r="K636" s="276"/>
      <c r="L636" s="276"/>
      <c r="M636" s="276"/>
      <c r="N636" s="276"/>
      <c r="O636" s="276"/>
      <c r="P636" s="276"/>
      <c r="Q636" s="276"/>
      <c r="R636" s="276"/>
      <c r="S636" s="276"/>
      <c r="T636" s="276"/>
      <c r="U636" s="276"/>
      <c r="V636" s="276"/>
      <c r="W636" s="276"/>
      <c r="X636" s="276"/>
      <c r="Y636" s="276"/>
      <c r="Z636" s="276"/>
    </row>
    <row r="637">
      <c r="A637" s="276"/>
      <c r="B637" s="276"/>
      <c r="C637" s="276"/>
      <c r="D637" s="276"/>
      <c r="E637" s="276"/>
      <c r="F637" s="276"/>
      <c r="G637" s="276"/>
      <c r="H637" s="276"/>
      <c r="I637" s="276"/>
      <c r="J637" s="276"/>
      <c r="K637" s="276"/>
      <c r="L637" s="276"/>
      <c r="M637" s="276"/>
      <c r="N637" s="276"/>
      <c r="O637" s="276"/>
      <c r="P637" s="276"/>
      <c r="Q637" s="276"/>
      <c r="R637" s="276"/>
      <c r="S637" s="276"/>
      <c r="T637" s="276"/>
      <c r="U637" s="276"/>
      <c r="V637" s="276"/>
      <c r="W637" s="276"/>
      <c r="X637" s="276"/>
      <c r="Y637" s="276"/>
      <c r="Z637" s="276"/>
    </row>
    <row r="638">
      <c r="A638" s="276"/>
      <c r="B638" s="276"/>
      <c r="C638" s="276"/>
      <c r="D638" s="276"/>
      <c r="E638" s="276"/>
      <c r="F638" s="276"/>
      <c r="G638" s="276"/>
      <c r="H638" s="276"/>
      <c r="I638" s="276"/>
      <c r="J638" s="276"/>
      <c r="K638" s="276"/>
      <c r="L638" s="276"/>
      <c r="M638" s="276"/>
      <c r="N638" s="276"/>
      <c r="O638" s="276"/>
      <c r="P638" s="276"/>
      <c r="Q638" s="276"/>
      <c r="R638" s="276"/>
      <c r="S638" s="276"/>
      <c r="T638" s="276"/>
      <c r="U638" s="276"/>
      <c r="V638" s="276"/>
      <c r="W638" s="276"/>
      <c r="X638" s="276"/>
      <c r="Y638" s="276"/>
      <c r="Z638" s="276"/>
    </row>
    <row r="639">
      <c r="A639" s="276"/>
      <c r="B639" s="276"/>
      <c r="C639" s="276"/>
      <c r="D639" s="276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276"/>
      <c r="R639" s="276"/>
      <c r="S639" s="276"/>
      <c r="T639" s="276"/>
      <c r="U639" s="276"/>
      <c r="V639" s="276"/>
      <c r="W639" s="276"/>
      <c r="X639" s="276"/>
      <c r="Y639" s="276"/>
      <c r="Z639" s="276"/>
    </row>
    <row r="640">
      <c r="A640" s="276"/>
      <c r="B640" s="276"/>
      <c r="C640" s="276"/>
      <c r="D640" s="276"/>
      <c r="E640" s="276"/>
      <c r="F640" s="276"/>
      <c r="G640" s="276"/>
      <c r="H640" s="276"/>
      <c r="I640" s="276"/>
      <c r="J640" s="276"/>
      <c r="K640" s="276"/>
      <c r="L640" s="276"/>
      <c r="M640" s="276"/>
      <c r="N640" s="276"/>
      <c r="O640" s="276"/>
      <c r="P640" s="276"/>
      <c r="Q640" s="276"/>
      <c r="R640" s="276"/>
      <c r="S640" s="276"/>
      <c r="T640" s="276"/>
      <c r="U640" s="276"/>
      <c r="V640" s="276"/>
      <c r="W640" s="276"/>
      <c r="X640" s="276"/>
      <c r="Y640" s="276"/>
      <c r="Z640" s="276"/>
    </row>
    <row r="641">
      <c r="A641" s="276"/>
      <c r="B641" s="276"/>
      <c r="C641" s="276"/>
      <c r="D641" s="276"/>
      <c r="E641" s="276"/>
      <c r="F641" s="276"/>
      <c r="G641" s="276"/>
      <c r="H641" s="276"/>
      <c r="I641" s="276"/>
      <c r="J641" s="276"/>
      <c r="K641" s="276"/>
      <c r="L641" s="276"/>
      <c r="M641" s="276"/>
      <c r="N641" s="276"/>
      <c r="O641" s="276"/>
      <c r="P641" s="276"/>
      <c r="Q641" s="276"/>
      <c r="R641" s="276"/>
      <c r="S641" s="276"/>
      <c r="T641" s="276"/>
      <c r="U641" s="276"/>
      <c r="V641" s="276"/>
      <c r="W641" s="276"/>
      <c r="X641" s="276"/>
      <c r="Y641" s="276"/>
      <c r="Z641" s="276"/>
    </row>
    <row r="642">
      <c r="A642" s="276"/>
      <c r="B642" s="276"/>
      <c r="C642" s="276"/>
      <c r="D642" s="276"/>
      <c r="E642" s="276"/>
      <c r="F642" s="276"/>
      <c r="G642" s="276"/>
      <c r="H642" s="276"/>
      <c r="I642" s="276"/>
      <c r="J642" s="276"/>
      <c r="K642" s="276"/>
      <c r="L642" s="276"/>
      <c r="M642" s="276"/>
      <c r="N642" s="276"/>
      <c r="O642" s="276"/>
      <c r="P642" s="276"/>
      <c r="Q642" s="276"/>
      <c r="R642" s="276"/>
      <c r="S642" s="276"/>
      <c r="T642" s="276"/>
      <c r="U642" s="276"/>
      <c r="V642" s="276"/>
      <c r="W642" s="276"/>
      <c r="X642" s="276"/>
      <c r="Y642" s="276"/>
      <c r="Z642" s="276"/>
    </row>
    <row r="643">
      <c r="A643" s="276"/>
      <c r="B643" s="276"/>
      <c r="C643" s="276"/>
      <c r="D643" s="276"/>
      <c r="E643" s="276"/>
      <c r="F643" s="276"/>
      <c r="G643" s="276"/>
      <c r="H643" s="276"/>
      <c r="I643" s="276"/>
      <c r="J643" s="276"/>
      <c r="K643" s="276"/>
      <c r="L643" s="276"/>
      <c r="M643" s="276"/>
      <c r="N643" s="276"/>
      <c r="O643" s="276"/>
      <c r="P643" s="276"/>
      <c r="Q643" s="276"/>
      <c r="R643" s="276"/>
      <c r="S643" s="276"/>
      <c r="T643" s="276"/>
      <c r="U643" s="276"/>
      <c r="V643" s="276"/>
      <c r="W643" s="276"/>
      <c r="X643" s="276"/>
      <c r="Y643" s="276"/>
      <c r="Z643" s="276"/>
    </row>
    <row r="644">
      <c r="A644" s="276"/>
      <c r="B644" s="276"/>
      <c r="C644" s="276"/>
      <c r="D644" s="276"/>
      <c r="E644" s="276"/>
      <c r="F644" s="276"/>
      <c r="G644" s="276"/>
      <c r="H644" s="276"/>
      <c r="I644" s="276"/>
      <c r="J644" s="276"/>
      <c r="K644" s="276"/>
      <c r="L644" s="276"/>
      <c r="M644" s="276"/>
      <c r="N644" s="276"/>
      <c r="O644" s="276"/>
      <c r="P644" s="276"/>
      <c r="Q644" s="276"/>
      <c r="R644" s="276"/>
      <c r="S644" s="276"/>
      <c r="T644" s="276"/>
      <c r="U644" s="276"/>
      <c r="V644" s="276"/>
      <c r="W644" s="276"/>
      <c r="X644" s="276"/>
      <c r="Y644" s="276"/>
      <c r="Z644" s="276"/>
    </row>
    <row r="645">
      <c r="A645" s="276"/>
      <c r="B645" s="276"/>
      <c r="C645" s="276"/>
      <c r="D645" s="276"/>
      <c r="E645" s="276"/>
      <c r="F645" s="276"/>
      <c r="G645" s="276"/>
      <c r="H645" s="276"/>
      <c r="I645" s="276"/>
      <c r="J645" s="276"/>
      <c r="K645" s="276"/>
      <c r="L645" s="276"/>
      <c r="M645" s="276"/>
      <c r="N645" s="276"/>
      <c r="O645" s="276"/>
      <c r="P645" s="276"/>
      <c r="Q645" s="276"/>
      <c r="R645" s="276"/>
      <c r="S645" s="276"/>
      <c r="T645" s="276"/>
      <c r="U645" s="276"/>
      <c r="V645" s="276"/>
      <c r="W645" s="276"/>
      <c r="X645" s="276"/>
      <c r="Y645" s="276"/>
      <c r="Z645" s="276"/>
    </row>
    <row r="646">
      <c r="A646" s="276"/>
      <c r="B646" s="276"/>
      <c r="C646" s="276"/>
      <c r="D646" s="276"/>
      <c r="E646" s="276"/>
      <c r="F646" s="276"/>
      <c r="G646" s="276"/>
      <c r="H646" s="276"/>
      <c r="I646" s="276"/>
      <c r="J646" s="276"/>
      <c r="K646" s="276"/>
      <c r="L646" s="276"/>
      <c r="M646" s="276"/>
      <c r="N646" s="276"/>
      <c r="O646" s="276"/>
      <c r="P646" s="276"/>
      <c r="Q646" s="276"/>
      <c r="R646" s="276"/>
      <c r="S646" s="276"/>
      <c r="T646" s="276"/>
      <c r="U646" s="276"/>
      <c r="V646" s="276"/>
      <c r="W646" s="276"/>
      <c r="X646" s="276"/>
      <c r="Y646" s="276"/>
      <c r="Z646" s="276"/>
    </row>
    <row r="647">
      <c r="A647" s="276"/>
      <c r="B647" s="276"/>
      <c r="C647" s="276"/>
      <c r="D647" s="276"/>
      <c r="E647" s="276"/>
      <c r="F647" s="276"/>
      <c r="G647" s="276"/>
      <c r="H647" s="276"/>
      <c r="I647" s="276"/>
      <c r="J647" s="276"/>
      <c r="K647" s="276"/>
      <c r="L647" s="276"/>
      <c r="M647" s="276"/>
      <c r="N647" s="276"/>
      <c r="O647" s="276"/>
      <c r="P647" s="276"/>
      <c r="Q647" s="276"/>
      <c r="R647" s="276"/>
      <c r="S647" s="276"/>
      <c r="T647" s="276"/>
      <c r="U647" s="276"/>
      <c r="V647" s="276"/>
      <c r="W647" s="276"/>
      <c r="X647" s="276"/>
      <c r="Y647" s="276"/>
      <c r="Z647" s="276"/>
    </row>
    <row r="648">
      <c r="A648" s="276"/>
      <c r="B648" s="276"/>
      <c r="C648" s="276"/>
      <c r="D648" s="276"/>
      <c r="E648" s="276"/>
      <c r="F648" s="276"/>
      <c r="G648" s="276"/>
      <c r="H648" s="276"/>
      <c r="I648" s="276"/>
      <c r="J648" s="276"/>
      <c r="K648" s="276"/>
      <c r="L648" s="276"/>
      <c r="M648" s="276"/>
      <c r="N648" s="276"/>
      <c r="O648" s="276"/>
      <c r="P648" s="276"/>
      <c r="Q648" s="276"/>
      <c r="R648" s="276"/>
      <c r="S648" s="276"/>
      <c r="T648" s="276"/>
      <c r="U648" s="276"/>
      <c r="V648" s="276"/>
      <c r="W648" s="276"/>
      <c r="X648" s="276"/>
      <c r="Y648" s="276"/>
      <c r="Z648" s="276"/>
    </row>
    <row r="649">
      <c r="A649" s="276"/>
      <c r="B649" s="276"/>
      <c r="C649" s="276"/>
      <c r="D649" s="276"/>
      <c r="E649" s="276"/>
      <c r="F649" s="276"/>
      <c r="G649" s="276"/>
      <c r="H649" s="276"/>
      <c r="I649" s="276"/>
      <c r="J649" s="276"/>
      <c r="K649" s="276"/>
      <c r="L649" s="276"/>
      <c r="M649" s="276"/>
      <c r="N649" s="276"/>
      <c r="O649" s="276"/>
      <c r="P649" s="276"/>
      <c r="Q649" s="276"/>
      <c r="R649" s="276"/>
      <c r="S649" s="276"/>
      <c r="T649" s="276"/>
      <c r="U649" s="276"/>
      <c r="V649" s="276"/>
      <c r="W649" s="276"/>
      <c r="X649" s="276"/>
      <c r="Y649" s="276"/>
      <c r="Z649" s="276"/>
    </row>
    <row r="650">
      <c r="A650" s="276"/>
      <c r="B650" s="276"/>
      <c r="C650" s="276"/>
      <c r="D650" s="276"/>
      <c r="E650" s="276"/>
      <c r="F650" s="276"/>
      <c r="G650" s="276"/>
      <c r="H650" s="276"/>
      <c r="I650" s="276"/>
      <c r="J650" s="276"/>
      <c r="K650" s="276"/>
      <c r="L650" s="276"/>
      <c r="M650" s="276"/>
      <c r="N650" s="276"/>
      <c r="O650" s="276"/>
      <c r="P650" s="276"/>
      <c r="Q650" s="276"/>
      <c r="R650" s="276"/>
      <c r="S650" s="276"/>
      <c r="T650" s="276"/>
      <c r="U650" s="276"/>
      <c r="V650" s="276"/>
      <c r="W650" s="276"/>
      <c r="X650" s="276"/>
      <c r="Y650" s="276"/>
      <c r="Z650" s="276"/>
    </row>
    <row r="651">
      <c r="A651" s="276"/>
      <c r="B651" s="276"/>
      <c r="C651" s="276"/>
      <c r="D651" s="276"/>
      <c r="E651" s="276"/>
      <c r="F651" s="276"/>
      <c r="G651" s="276"/>
      <c r="H651" s="276"/>
      <c r="I651" s="276"/>
      <c r="J651" s="276"/>
      <c r="K651" s="276"/>
      <c r="L651" s="276"/>
      <c r="M651" s="276"/>
      <c r="N651" s="276"/>
      <c r="O651" s="276"/>
      <c r="P651" s="276"/>
      <c r="Q651" s="276"/>
      <c r="R651" s="276"/>
      <c r="S651" s="276"/>
      <c r="T651" s="276"/>
      <c r="U651" s="276"/>
      <c r="V651" s="276"/>
      <c r="W651" s="276"/>
      <c r="X651" s="276"/>
      <c r="Y651" s="276"/>
      <c r="Z651" s="276"/>
    </row>
    <row r="652">
      <c r="A652" s="276"/>
      <c r="B652" s="276"/>
      <c r="C652" s="276"/>
      <c r="D652" s="276"/>
      <c r="E652" s="276"/>
      <c r="F652" s="276"/>
      <c r="G652" s="276"/>
      <c r="H652" s="276"/>
      <c r="I652" s="276"/>
      <c r="J652" s="276"/>
      <c r="K652" s="276"/>
      <c r="L652" s="276"/>
      <c r="M652" s="276"/>
      <c r="N652" s="276"/>
      <c r="O652" s="276"/>
      <c r="P652" s="276"/>
      <c r="Q652" s="276"/>
      <c r="R652" s="276"/>
      <c r="S652" s="276"/>
      <c r="T652" s="276"/>
      <c r="U652" s="276"/>
      <c r="V652" s="276"/>
      <c r="W652" s="276"/>
      <c r="X652" s="276"/>
      <c r="Y652" s="276"/>
      <c r="Z652" s="276"/>
    </row>
    <row r="653">
      <c r="A653" s="276"/>
      <c r="B653" s="276"/>
      <c r="C653" s="276"/>
      <c r="D653" s="276"/>
      <c r="E653" s="276"/>
      <c r="F653" s="276"/>
      <c r="G653" s="276"/>
      <c r="H653" s="276"/>
      <c r="I653" s="276"/>
      <c r="J653" s="276"/>
      <c r="K653" s="276"/>
      <c r="L653" s="276"/>
      <c r="M653" s="276"/>
      <c r="N653" s="276"/>
      <c r="O653" s="276"/>
      <c r="P653" s="276"/>
      <c r="Q653" s="276"/>
      <c r="R653" s="276"/>
      <c r="S653" s="276"/>
      <c r="T653" s="276"/>
      <c r="U653" s="276"/>
      <c r="V653" s="276"/>
      <c r="W653" s="276"/>
      <c r="X653" s="276"/>
      <c r="Y653" s="276"/>
      <c r="Z653" s="276"/>
    </row>
    <row r="654">
      <c r="A654" s="276"/>
      <c r="B654" s="276"/>
      <c r="C654" s="276"/>
      <c r="D654" s="276"/>
      <c r="E654" s="276"/>
      <c r="F654" s="276"/>
      <c r="G654" s="276"/>
      <c r="H654" s="276"/>
      <c r="I654" s="276"/>
      <c r="J654" s="276"/>
      <c r="K654" s="276"/>
      <c r="L654" s="276"/>
      <c r="M654" s="276"/>
      <c r="N654" s="276"/>
      <c r="O654" s="276"/>
      <c r="P654" s="276"/>
      <c r="Q654" s="276"/>
      <c r="R654" s="276"/>
      <c r="S654" s="276"/>
      <c r="T654" s="276"/>
      <c r="U654" s="276"/>
      <c r="V654" s="276"/>
      <c r="W654" s="276"/>
      <c r="X654" s="276"/>
      <c r="Y654" s="276"/>
      <c r="Z654" s="276"/>
    </row>
    <row r="655">
      <c r="A655" s="276"/>
      <c r="B655" s="276"/>
      <c r="C655" s="276"/>
      <c r="D655" s="276"/>
      <c r="E655" s="276"/>
      <c r="F655" s="276"/>
      <c r="G655" s="276"/>
      <c r="H655" s="276"/>
      <c r="I655" s="276"/>
      <c r="J655" s="276"/>
      <c r="K655" s="276"/>
      <c r="L655" s="276"/>
      <c r="M655" s="276"/>
      <c r="N655" s="276"/>
      <c r="O655" s="276"/>
      <c r="P655" s="276"/>
      <c r="Q655" s="276"/>
      <c r="R655" s="276"/>
      <c r="S655" s="276"/>
      <c r="T655" s="276"/>
      <c r="U655" s="276"/>
      <c r="V655" s="276"/>
      <c r="W655" s="276"/>
      <c r="X655" s="276"/>
      <c r="Y655" s="276"/>
      <c r="Z655" s="276"/>
    </row>
    <row r="656">
      <c r="A656" s="276"/>
      <c r="B656" s="276"/>
      <c r="C656" s="276"/>
      <c r="D656" s="276"/>
      <c r="E656" s="276"/>
      <c r="F656" s="276"/>
      <c r="G656" s="276"/>
      <c r="H656" s="276"/>
      <c r="I656" s="276"/>
      <c r="J656" s="276"/>
      <c r="K656" s="276"/>
      <c r="L656" s="276"/>
      <c r="M656" s="276"/>
      <c r="N656" s="276"/>
      <c r="O656" s="276"/>
      <c r="P656" s="276"/>
      <c r="Q656" s="276"/>
      <c r="R656" s="276"/>
      <c r="S656" s="276"/>
      <c r="T656" s="276"/>
      <c r="U656" s="276"/>
      <c r="V656" s="276"/>
      <c r="W656" s="276"/>
      <c r="X656" s="276"/>
      <c r="Y656" s="276"/>
      <c r="Z656" s="276"/>
    </row>
    <row r="657">
      <c r="A657" s="276"/>
      <c r="B657" s="276"/>
      <c r="C657" s="276"/>
      <c r="D657" s="276"/>
      <c r="E657" s="276"/>
      <c r="F657" s="276"/>
      <c r="G657" s="276"/>
      <c r="H657" s="276"/>
      <c r="I657" s="276"/>
      <c r="J657" s="276"/>
      <c r="K657" s="276"/>
      <c r="L657" s="276"/>
      <c r="M657" s="276"/>
      <c r="N657" s="276"/>
      <c r="O657" s="276"/>
      <c r="P657" s="276"/>
      <c r="Q657" s="276"/>
      <c r="R657" s="276"/>
      <c r="S657" s="276"/>
      <c r="T657" s="276"/>
      <c r="U657" s="276"/>
      <c r="V657" s="276"/>
      <c r="W657" s="276"/>
      <c r="X657" s="276"/>
      <c r="Y657" s="276"/>
      <c r="Z657" s="276"/>
    </row>
    <row r="658">
      <c r="A658" s="276"/>
      <c r="B658" s="276"/>
      <c r="C658" s="276"/>
      <c r="D658" s="276"/>
      <c r="E658" s="276"/>
      <c r="F658" s="276"/>
      <c r="G658" s="276"/>
      <c r="H658" s="276"/>
      <c r="I658" s="276"/>
      <c r="J658" s="276"/>
      <c r="K658" s="276"/>
      <c r="L658" s="276"/>
      <c r="M658" s="276"/>
      <c r="N658" s="276"/>
      <c r="O658" s="276"/>
      <c r="P658" s="276"/>
      <c r="Q658" s="276"/>
      <c r="R658" s="276"/>
      <c r="S658" s="276"/>
      <c r="T658" s="276"/>
      <c r="U658" s="276"/>
      <c r="V658" s="276"/>
      <c r="W658" s="276"/>
      <c r="X658" s="276"/>
      <c r="Y658" s="276"/>
      <c r="Z658" s="276"/>
    </row>
    <row r="659">
      <c r="A659" s="276"/>
      <c r="B659" s="276"/>
      <c r="C659" s="276"/>
      <c r="D659" s="276"/>
      <c r="E659" s="276"/>
      <c r="F659" s="276"/>
      <c r="G659" s="276"/>
      <c r="H659" s="276"/>
      <c r="I659" s="276"/>
      <c r="J659" s="276"/>
      <c r="K659" s="276"/>
      <c r="L659" s="276"/>
      <c r="M659" s="276"/>
      <c r="N659" s="276"/>
      <c r="O659" s="276"/>
      <c r="P659" s="276"/>
      <c r="Q659" s="276"/>
      <c r="R659" s="276"/>
      <c r="S659" s="276"/>
      <c r="T659" s="276"/>
      <c r="U659" s="276"/>
      <c r="V659" s="276"/>
      <c r="W659" s="276"/>
      <c r="X659" s="276"/>
      <c r="Y659" s="276"/>
      <c r="Z659" s="276"/>
    </row>
    <row r="660">
      <c r="A660" s="276"/>
      <c r="B660" s="276"/>
      <c r="C660" s="276"/>
      <c r="D660" s="276"/>
      <c r="E660" s="276"/>
      <c r="F660" s="276"/>
      <c r="G660" s="276"/>
      <c r="H660" s="276"/>
      <c r="I660" s="276"/>
      <c r="J660" s="276"/>
      <c r="K660" s="276"/>
      <c r="L660" s="276"/>
      <c r="M660" s="276"/>
      <c r="N660" s="276"/>
      <c r="O660" s="276"/>
      <c r="P660" s="276"/>
      <c r="Q660" s="276"/>
      <c r="R660" s="276"/>
      <c r="S660" s="276"/>
      <c r="T660" s="276"/>
      <c r="U660" s="276"/>
      <c r="V660" s="276"/>
      <c r="W660" s="276"/>
      <c r="X660" s="276"/>
      <c r="Y660" s="276"/>
      <c r="Z660" s="276"/>
    </row>
    <row r="661">
      <c r="A661" s="276"/>
      <c r="B661" s="276"/>
      <c r="C661" s="276"/>
      <c r="D661" s="276"/>
      <c r="E661" s="276"/>
      <c r="F661" s="276"/>
      <c r="G661" s="276"/>
      <c r="H661" s="276"/>
      <c r="I661" s="276"/>
      <c r="J661" s="276"/>
      <c r="K661" s="276"/>
      <c r="L661" s="276"/>
      <c r="M661" s="276"/>
      <c r="N661" s="276"/>
      <c r="O661" s="276"/>
      <c r="P661" s="276"/>
      <c r="Q661" s="276"/>
      <c r="R661" s="276"/>
      <c r="S661" s="276"/>
      <c r="T661" s="276"/>
      <c r="U661" s="276"/>
      <c r="V661" s="276"/>
      <c r="W661" s="276"/>
      <c r="X661" s="276"/>
      <c r="Y661" s="276"/>
      <c r="Z661" s="276"/>
    </row>
    <row r="662">
      <c r="A662" s="276"/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276"/>
      <c r="T662" s="276"/>
      <c r="U662" s="276"/>
      <c r="V662" s="276"/>
      <c r="W662" s="276"/>
      <c r="X662" s="276"/>
      <c r="Y662" s="276"/>
      <c r="Z662" s="276"/>
    </row>
    <row r="663">
      <c r="A663" s="276"/>
      <c r="B663" s="276"/>
      <c r="C663" s="276"/>
      <c r="D663" s="276"/>
      <c r="E663" s="276"/>
      <c r="F663" s="276"/>
      <c r="G663" s="276"/>
      <c r="H663" s="276"/>
      <c r="I663" s="276"/>
      <c r="J663" s="276"/>
      <c r="K663" s="276"/>
      <c r="L663" s="276"/>
      <c r="M663" s="276"/>
      <c r="N663" s="276"/>
      <c r="O663" s="276"/>
      <c r="P663" s="276"/>
      <c r="Q663" s="276"/>
      <c r="R663" s="276"/>
      <c r="S663" s="276"/>
      <c r="T663" s="276"/>
      <c r="U663" s="276"/>
      <c r="V663" s="276"/>
      <c r="W663" s="276"/>
      <c r="X663" s="276"/>
      <c r="Y663" s="276"/>
      <c r="Z663" s="276"/>
    </row>
    <row r="664">
      <c r="A664" s="276"/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  <c r="P664" s="276"/>
      <c r="Q664" s="276"/>
      <c r="R664" s="276"/>
      <c r="S664" s="276"/>
      <c r="T664" s="276"/>
      <c r="U664" s="276"/>
      <c r="V664" s="276"/>
      <c r="W664" s="276"/>
      <c r="X664" s="276"/>
      <c r="Y664" s="276"/>
      <c r="Z664" s="276"/>
    </row>
    <row r="665">
      <c r="A665" s="276"/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  <c r="P665" s="276"/>
      <c r="Q665" s="276"/>
      <c r="R665" s="276"/>
      <c r="S665" s="276"/>
      <c r="T665" s="276"/>
      <c r="U665" s="276"/>
      <c r="V665" s="276"/>
      <c r="W665" s="276"/>
      <c r="X665" s="276"/>
      <c r="Y665" s="276"/>
      <c r="Z665" s="276"/>
    </row>
    <row r="666">
      <c r="A666" s="276"/>
      <c r="B666" s="276"/>
      <c r="C666" s="276"/>
      <c r="D666" s="276"/>
      <c r="E666" s="276"/>
      <c r="F666" s="276"/>
      <c r="G666" s="276"/>
      <c r="H666" s="276"/>
      <c r="I666" s="276"/>
      <c r="J666" s="276"/>
      <c r="K666" s="276"/>
      <c r="L666" s="276"/>
      <c r="M666" s="276"/>
      <c r="N666" s="276"/>
      <c r="O666" s="276"/>
      <c r="P666" s="276"/>
      <c r="Q666" s="276"/>
      <c r="R666" s="276"/>
      <c r="S666" s="276"/>
      <c r="T666" s="276"/>
      <c r="U666" s="276"/>
      <c r="V666" s="276"/>
      <c r="W666" s="276"/>
      <c r="X666" s="276"/>
      <c r="Y666" s="276"/>
      <c r="Z666" s="276"/>
    </row>
    <row r="667">
      <c r="A667" s="276"/>
      <c r="B667" s="276"/>
      <c r="C667" s="276"/>
      <c r="D667" s="276"/>
      <c r="E667" s="276"/>
      <c r="F667" s="276"/>
      <c r="G667" s="276"/>
      <c r="H667" s="276"/>
      <c r="I667" s="276"/>
      <c r="J667" s="276"/>
      <c r="K667" s="276"/>
      <c r="L667" s="276"/>
      <c r="M667" s="276"/>
      <c r="N667" s="276"/>
      <c r="O667" s="276"/>
      <c r="P667" s="276"/>
      <c r="Q667" s="276"/>
      <c r="R667" s="276"/>
      <c r="S667" s="276"/>
      <c r="T667" s="276"/>
      <c r="U667" s="276"/>
      <c r="V667" s="276"/>
      <c r="W667" s="276"/>
      <c r="X667" s="276"/>
      <c r="Y667" s="276"/>
      <c r="Z667" s="276"/>
    </row>
    <row r="668">
      <c r="A668" s="276"/>
      <c r="B668" s="276"/>
      <c r="C668" s="276"/>
      <c r="D668" s="276"/>
      <c r="E668" s="276"/>
      <c r="F668" s="276"/>
      <c r="G668" s="276"/>
      <c r="H668" s="276"/>
      <c r="I668" s="276"/>
      <c r="J668" s="276"/>
      <c r="K668" s="276"/>
      <c r="L668" s="276"/>
      <c r="M668" s="276"/>
      <c r="N668" s="276"/>
      <c r="O668" s="276"/>
      <c r="P668" s="276"/>
      <c r="Q668" s="276"/>
      <c r="R668" s="276"/>
      <c r="S668" s="276"/>
      <c r="T668" s="276"/>
      <c r="U668" s="276"/>
      <c r="V668" s="276"/>
      <c r="W668" s="276"/>
      <c r="X668" s="276"/>
      <c r="Y668" s="276"/>
      <c r="Z668" s="276"/>
    </row>
    <row r="669">
      <c r="A669" s="276"/>
      <c r="B669" s="276"/>
      <c r="C669" s="276"/>
      <c r="D669" s="276"/>
      <c r="E669" s="276"/>
      <c r="F669" s="276"/>
      <c r="G669" s="276"/>
      <c r="H669" s="276"/>
      <c r="I669" s="276"/>
      <c r="J669" s="276"/>
      <c r="K669" s="276"/>
      <c r="L669" s="276"/>
      <c r="M669" s="276"/>
      <c r="N669" s="276"/>
      <c r="O669" s="276"/>
      <c r="P669" s="276"/>
      <c r="Q669" s="276"/>
      <c r="R669" s="276"/>
      <c r="S669" s="276"/>
      <c r="T669" s="276"/>
      <c r="U669" s="276"/>
      <c r="V669" s="276"/>
      <c r="W669" s="276"/>
      <c r="X669" s="276"/>
      <c r="Y669" s="276"/>
      <c r="Z669" s="276"/>
    </row>
    <row r="670">
      <c r="A670" s="276"/>
      <c r="B670" s="276"/>
      <c r="C670" s="276"/>
      <c r="D670" s="276"/>
      <c r="E670" s="276"/>
      <c r="F670" s="276"/>
      <c r="G670" s="276"/>
      <c r="H670" s="276"/>
      <c r="I670" s="276"/>
      <c r="J670" s="276"/>
      <c r="K670" s="276"/>
      <c r="L670" s="276"/>
      <c r="M670" s="276"/>
      <c r="N670" s="276"/>
      <c r="O670" s="276"/>
      <c r="P670" s="276"/>
      <c r="Q670" s="276"/>
      <c r="R670" s="276"/>
      <c r="S670" s="276"/>
      <c r="T670" s="276"/>
      <c r="U670" s="276"/>
      <c r="V670" s="276"/>
      <c r="W670" s="276"/>
      <c r="X670" s="276"/>
      <c r="Y670" s="276"/>
      <c r="Z670" s="276"/>
    </row>
    <row r="671">
      <c r="A671" s="276"/>
      <c r="B671" s="276"/>
      <c r="C671" s="276"/>
      <c r="D671" s="276"/>
      <c r="E671" s="276"/>
      <c r="F671" s="276"/>
      <c r="G671" s="276"/>
      <c r="H671" s="276"/>
      <c r="I671" s="276"/>
      <c r="J671" s="276"/>
      <c r="K671" s="276"/>
      <c r="L671" s="276"/>
      <c r="M671" s="276"/>
      <c r="N671" s="276"/>
      <c r="O671" s="276"/>
      <c r="P671" s="276"/>
      <c r="Q671" s="276"/>
      <c r="R671" s="276"/>
      <c r="S671" s="276"/>
      <c r="T671" s="276"/>
      <c r="U671" s="276"/>
      <c r="V671" s="276"/>
      <c r="W671" s="276"/>
      <c r="X671" s="276"/>
      <c r="Y671" s="276"/>
      <c r="Z671" s="276"/>
    </row>
    <row r="672">
      <c r="A672" s="276"/>
      <c r="B672" s="276"/>
      <c r="C672" s="276"/>
      <c r="D672" s="276"/>
      <c r="E672" s="276"/>
      <c r="F672" s="276"/>
      <c r="G672" s="276"/>
      <c r="H672" s="276"/>
      <c r="I672" s="276"/>
      <c r="J672" s="276"/>
      <c r="K672" s="276"/>
      <c r="L672" s="276"/>
      <c r="M672" s="276"/>
      <c r="N672" s="276"/>
      <c r="O672" s="276"/>
      <c r="P672" s="276"/>
      <c r="Q672" s="276"/>
      <c r="R672" s="276"/>
      <c r="S672" s="276"/>
      <c r="T672" s="276"/>
      <c r="U672" s="276"/>
      <c r="V672" s="276"/>
      <c r="W672" s="276"/>
      <c r="X672" s="276"/>
      <c r="Y672" s="276"/>
      <c r="Z672" s="276"/>
    </row>
    <row r="673">
      <c r="A673" s="276"/>
      <c r="B673" s="276"/>
      <c r="C673" s="276"/>
      <c r="D673" s="276"/>
      <c r="E673" s="276"/>
      <c r="F673" s="276"/>
      <c r="G673" s="276"/>
      <c r="H673" s="276"/>
      <c r="I673" s="276"/>
      <c r="J673" s="276"/>
      <c r="K673" s="276"/>
      <c r="L673" s="276"/>
      <c r="M673" s="276"/>
      <c r="N673" s="276"/>
      <c r="O673" s="276"/>
      <c r="P673" s="276"/>
      <c r="Q673" s="276"/>
      <c r="R673" s="276"/>
      <c r="S673" s="276"/>
      <c r="T673" s="276"/>
      <c r="U673" s="276"/>
      <c r="V673" s="276"/>
      <c r="W673" s="276"/>
      <c r="X673" s="276"/>
      <c r="Y673" s="276"/>
      <c r="Z673" s="276"/>
    </row>
    <row r="674">
      <c r="A674" s="276"/>
      <c r="B674" s="276"/>
      <c r="C674" s="276"/>
      <c r="D674" s="276"/>
      <c r="E674" s="276"/>
      <c r="F674" s="276"/>
      <c r="G674" s="276"/>
      <c r="H674" s="276"/>
      <c r="I674" s="276"/>
      <c r="J674" s="276"/>
      <c r="K674" s="276"/>
      <c r="L674" s="276"/>
      <c r="M674" s="276"/>
      <c r="N674" s="276"/>
      <c r="O674" s="276"/>
      <c r="P674" s="276"/>
      <c r="Q674" s="276"/>
      <c r="R674" s="276"/>
      <c r="S674" s="276"/>
      <c r="T674" s="276"/>
      <c r="U674" s="276"/>
      <c r="V674" s="276"/>
      <c r="W674" s="276"/>
      <c r="X674" s="276"/>
      <c r="Y674" s="276"/>
      <c r="Z674" s="276"/>
    </row>
    <row r="675">
      <c r="A675" s="276"/>
      <c r="B675" s="276"/>
      <c r="C675" s="276"/>
      <c r="D675" s="276"/>
      <c r="E675" s="276"/>
      <c r="F675" s="276"/>
      <c r="G675" s="276"/>
      <c r="H675" s="276"/>
      <c r="I675" s="276"/>
      <c r="J675" s="276"/>
      <c r="K675" s="276"/>
      <c r="L675" s="276"/>
      <c r="M675" s="276"/>
      <c r="N675" s="276"/>
      <c r="O675" s="276"/>
      <c r="P675" s="276"/>
      <c r="Q675" s="276"/>
      <c r="R675" s="276"/>
      <c r="S675" s="276"/>
      <c r="T675" s="276"/>
      <c r="U675" s="276"/>
      <c r="V675" s="276"/>
      <c r="W675" s="276"/>
      <c r="X675" s="276"/>
      <c r="Y675" s="276"/>
      <c r="Z675" s="276"/>
    </row>
    <row r="676">
      <c r="A676" s="276"/>
      <c r="B676" s="276"/>
      <c r="C676" s="276"/>
      <c r="D676" s="276"/>
      <c r="E676" s="276"/>
      <c r="F676" s="276"/>
      <c r="G676" s="276"/>
      <c r="H676" s="276"/>
      <c r="I676" s="276"/>
      <c r="J676" s="276"/>
      <c r="K676" s="276"/>
      <c r="L676" s="276"/>
      <c r="M676" s="276"/>
      <c r="N676" s="276"/>
      <c r="O676" s="276"/>
      <c r="P676" s="276"/>
      <c r="Q676" s="276"/>
      <c r="R676" s="276"/>
      <c r="S676" s="276"/>
      <c r="T676" s="276"/>
      <c r="U676" s="276"/>
      <c r="V676" s="276"/>
      <c r="W676" s="276"/>
      <c r="X676" s="276"/>
      <c r="Y676" s="276"/>
      <c r="Z676" s="276"/>
    </row>
    <row r="677">
      <c r="A677" s="276"/>
      <c r="B677" s="276"/>
      <c r="C677" s="276"/>
      <c r="D677" s="276"/>
      <c r="E677" s="276"/>
      <c r="F677" s="276"/>
      <c r="G677" s="276"/>
      <c r="H677" s="276"/>
      <c r="I677" s="276"/>
      <c r="J677" s="276"/>
      <c r="K677" s="276"/>
      <c r="L677" s="276"/>
      <c r="M677" s="276"/>
      <c r="N677" s="276"/>
      <c r="O677" s="276"/>
      <c r="P677" s="276"/>
      <c r="Q677" s="276"/>
      <c r="R677" s="276"/>
      <c r="S677" s="276"/>
      <c r="T677" s="276"/>
      <c r="U677" s="276"/>
      <c r="V677" s="276"/>
      <c r="W677" s="276"/>
      <c r="X677" s="276"/>
      <c r="Y677" s="276"/>
      <c r="Z677" s="276"/>
    </row>
    <row r="678">
      <c r="A678" s="276"/>
      <c r="B678" s="276"/>
      <c r="C678" s="276"/>
      <c r="D678" s="276"/>
      <c r="E678" s="276"/>
      <c r="F678" s="276"/>
      <c r="G678" s="276"/>
      <c r="H678" s="276"/>
      <c r="I678" s="276"/>
      <c r="J678" s="276"/>
      <c r="K678" s="276"/>
      <c r="L678" s="276"/>
      <c r="M678" s="276"/>
      <c r="N678" s="276"/>
      <c r="O678" s="276"/>
      <c r="P678" s="276"/>
      <c r="Q678" s="276"/>
      <c r="R678" s="276"/>
      <c r="S678" s="276"/>
      <c r="T678" s="276"/>
      <c r="U678" s="276"/>
      <c r="V678" s="276"/>
      <c r="W678" s="276"/>
      <c r="X678" s="276"/>
      <c r="Y678" s="276"/>
      <c r="Z678" s="276"/>
    </row>
    <row r="679">
      <c r="A679" s="276"/>
      <c r="B679" s="276"/>
      <c r="C679" s="276"/>
      <c r="D679" s="276"/>
      <c r="E679" s="276"/>
      <c r="F679" s="276"/>
      <c r="G679" s="276"/>
      <c r="H679" s="276"/>
      <c r="I679" s="276"/>
      <c r="J679" s="276"/>
      <c r="K679" s="276"/>
      <c r="L679" s="276"/>
      <c r="M679" s="276"/>
      <c r="N679" s="276"/>
      <c r="O679" s="276"/>
      <c r="P679" s="276"/>
      <c r="Q679" s="276"/>
      <c r="R679" s="276"/>
      <c r="S679" s="276"/>
      <c r="T679" s="276"/>
      <c r="U679" s="276"/>
      <c r="V679" s="276"/>
      <c r="W679" s="276"/>
      <c r="X679" s="276"/>
      <c r="Y679" s="276"/>
      <c r="Z679" s="276"/>
    </row>
    <row r="680">
      <c r="A680" s="276"/>
      <c r="B680" s="276"/>
      <c r="C680" s="276"/>
      <c r="D680" s="276"/>
      <c r="E680" s="276"/>
      <c r="F680" s="276"/>
      <c r="G680" s="276"/>
      <c r="H680" s="276"/>
      <c r="I680" s="276"/>
      <c r="J680" s="276"/>
      <c r="K680" s="276"/>
      <c r="L680" s="276"/>
      <c r="M680" s="276"/>
      <c r="N680" s="276"/>
      <c r="O680" s="276"/>
      <c r="P680" s="276"/>
      <c r="Q680" s="276"/>
      <c r="R680" s="276"/>
      <c r="S680" s="276"/>
      <c r="T680" s="276"/>
      <c r="U680" s="276"/>
      <c r="V680" s="276"/>
      <c r="W680" s="276"/>
      <c r="X680" s="276"/>
      <c r="Y680" s="276"/>
      <c r="Z680" s="276"/>
    </row>
    <row r="681">
      <c r="A681" s="276"/>
      <c r="B681" s="276"/>
      <c r="C681" s="276"/>
      <c r="D681" s="276"/>
      <c r="E681" s="276"/>
      <c r="F681" s="276"/>
      <c r="G681" s="276"/>
      <c r="H681" s="276"/>
      <c r="I681" s="276"/>
      <c r="J681" s="276"/>
      <c r="K681" s="276"/>
      <c r="L681" s="276"/>
      <c r="M681" s="276"/>
      <c r="N681" s="276"/>
      <c r="O681" s="276"/>
      <c r="P681" s="276"/>
      <c r="Q681" s="276"/>
      <c r="R681" s="276"/>
      <c r="S681" s="276"/>
      <c r="T681" s="276"/>
      <c r="U681" s="276"/>
      <c r="V681" s="276"/>
      <c r="W681" s="276"/>
      <c r="X681" s="276"/>
      <c r="Y681" s="276"/>
      <c r="Z681" s="276"/>
    </row>
    <row r="682">
      <c r="A682" s="276"/>
      <c r="B682" s="276"/>
      <c r="C682" s="276"/>
      <c r="D682" s="276"/>
      <c r="E682" s="276"/>
      <c r="F682" s="276"/>
      <c r="G682" s="276"/>
      <c r="H682" s="276"/>
      <c r="I682" s="276"/>
      <c r="J682" s="276"/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</row>
    <row r="683">
      <c r="A683" s="276"/>
      <c r="B683" s="276"/>
      <c r="C683" s="276"/>
      <c r="D683" s="276"/>
      <c r="E683" s="276"/>
      <c r="F683" s="276"/>
      <c r="G683" s="276"/>
      <c r="H683" s="276"/>
      <c r="I683" s="276"/>
      <c r="J683" s="276"/>
      <c r="K683" s="276"/>
      <c r="L683" s="276"/>
      <c r="M683" s="276"/>
      <c r="N683" s="276"/>
      <c r="O683" s="276"/>
      <c r="P683" s="276"/>
      <c r="Q683" s="276"/>
      <c r="R683" s="276"/>
      <c r="S683" s="276"/>
      <c r="T683" s="276"/>
      <c r="U683" s="276"/>
      <c r="V683" s="276"/>
      <c r="W683" s="276"/>
      <c r="X683" s="276"/>
      <c r="Y683" s="276"/>
      <c r="Z683" s="276"/>
    </row>
    <row r="684">
      <c r="A684" s="276"/>
      <c r="B684" s="276"/>
      <c r="C684" s="276"/>
      <c r="D684" s="276"/>
      <c r="E684" s="276"/>
      <c r="F684" s="276"/>
      <c r="G684" s="276"/>
      <c r="H684" s="276"/>
      <c r="I684" s="276"/>
      <c r="J684" s="276"/>
      <c r="K684" s="276"/>
      <c r="L684" s="276"/>
      <c r="M684" s="276"/>
      <c r="N684" s="276"/>
      <c r="O684" s="276"/>
      <c r="P684" s="276"/>
      <c r="Q684" s="276"/>
      <c r="R684" s="276"/>
      <c r="S684" s="276"/>
      <c r="T684" s="276"/>
      <c r="U684" s="276"/>
      <c r="V684" s="276"/>
      <c r="W684" s="276"/>
      <c r="X684" s="276"/>
      <c r="Y684" s="276"/>
      <c r="Z684" s="276"/>
    </row>
    <row r="685">
      <c r="A685" s="276"/>
      <c r="B685" s="276"/>
      <c r="C685" s="276"/>
      <c r="D685" s="276"/>
      <c r="E685" s="276"/>
      <c r="F685" s="276"/>
      <c r="G685" s="276"/>
      <c r="H685" s="276"/>
      <c r="I685" s="276"/>
      <c r="J685" s="276"/>
      <c r="K685" s="276"/>
      <c r="L685" s="276"/>
      <c r="M685" s="276"/>
      <c r="N685" s="276"/>
      <c r="O685" s="276"/>
      <c r="P685" s="276"/>
      <c r="Q685" s="276"/>
      <c r="R685" s="276"/>
      <c r="S685" s="276"/>
      <c r="T685" s="276"/>
      <c r="U685" s="276"/>
      <c r="V685" s="276"/>
      <c r="W685" s="276"/>
      <c r="X685" s="276"/>
      <c r="Y685" s="276"/>
      <c r="Z685" s="276"/>
    </row>
    <row r="686">
      <c r="A686" s="276"/>
      <c r="B686" s="276"/>
      <c r="C686" s="276"/>
      <c r="D686" s="276"/>
      <c r="E686" s="276"/>
      <c r="F686" s="276"/>
      <c r="G686" s="276"/>
      <c r="H686" s="276"/>
      <c r="I686" s="276"/>
      <c r="J686" s="276"/>
      <c r="K686" s="276"/>
      <c r="L686" s="276"/>
      <c r="M686" s="276"/>
      <c r="N686" s="276"/>
      <c r="O686" s="276"/>
      <c r="P686" s="276"/>
      <c r="Q686" s="276"/>
      <c r="R686" s="276"/>
      <c r="S686" s="276"/>
      <c r="T686" s="276"/>
      <c r="U686" s="276"/>
      <c r="V686" s="276"/>
      <c r="W686" s="276"/>
      <c r="X686" s="276"/>
      <c r="Y686" s="276"/>
      <c r="Z686" s="276"/>
    </row>
    <row r="687">
      <c r="A687" s="276"/>
      <c r="B687" s="276"/>
      <c r="C687" s="276"/>
      <c r="D687" s="276"/>
      <c r="E687" s="276"/>
      <c r="F687" s="276"/>
      <c r="G687" s="276"/>
      <c r="H687" s="276"/>
      <c r="I687" s="276"/>
      <c r="J687" s="276"/>
      <c r="K687" s="276"/>
      <c r="L687" s="276"/>
      <c r="M687" s="276"/>
      <c r="N687" s="276"/>
      <c r="O687" s="276"/>
      <c r="P687" s="276"/>
      <c r="Q687" s="276"/>
      <c r="R687" s="276"/>
      <c r="S687" s="276"/>
      <c r="T687" s="276"/>
      <c r="U687" s="276"/>
      <c r="V687" s="276"/>
      <c r="W687" s="276"/>
      <c r="X687" s="276"/>
      <c r="Y687" s="276"/>
      <c r="Z687" s="276"/>
    </row>
    <row r="688">
      <c r="A688" s="276"/>
      <c r="B688" s="276"/>
      <c r="C688" s="276"/>
      <c r="D688" s="276"/>
      <c r="E688" s="276"/>
      <c r="F688" s="276"/>
      <c r="G688" s="276"/>
      <c r="H688" s="276"/>
      <c r="I688" s="276"/>
      <c r="J688" s="276"/>
      <c r="K688" s="276"/>
      <c r="L688" s="276"/>
      <c r="M688" s="276"/>
      <c r="N688" s="276"/>
      <c r="O688" s="276"/>
      <c r="P688" s="276"/>
      <c r="Q688" s="276"/>
      <c r="R688" s="276"/>
      <c r="S688" s="276"/>
      <c r="T688" s="276"/>
      <c r="U688" s="276"/>
      <c r="V688" s="276"/>
      <c r="W688" s="276"/>
      <c r="X688" s="276"/>
      <c r="Y688" s="276"/>
      <c r="Z688" s="276"/>
    </row>
    <row r="689">
      <c r="A689" s="276"/>
      <c r="B689" s="276"/>
      <c r="C689" s="276"/>
      <c r="D689" s="276"/>
      <c r="E689" s="276"/>
      <c r="F689" s="276"/>
      <c r="G689" s="276"/>
      <c r="H689" s="276"/>
      <c r="I689" s="276"/>
      <c r="J689" s="276"/>
      <c r="K689" s="276"/>
      <c r="L689" s="276"/>
      <c r="M689" s="276"/>
      <c r="N689" s="276"/>
      <c r="O689" s="276"/>
      <c r="P689" s="276"/>
      <c r="Q689" s="276"/>
      <c r="R689" s="276"/>
      <c r="S689" s="276"/>
      <c r="T689" s="276"/>
      <c r="U689" s="276"/>
      <c r="V689" s="276"/>
      <c r="W689" s="276"/>
      <c r="X689" s="276"/>
      <c r="Y689" s="276"/>
      <c r="Z689" s="276"/>
    </row>
    <row r="690">
      <c r="A690" s="276"/>
      <c r="B690" s="276"/>
      <c r="C690" s="276"/>
      <c r="D690" s="276"/>
      <c r="E690" s="276"/>
      <c r="F690" s="276"/>
      <c r="G690" s="276"/>
      <c r="H690" s="276"/>
      <c r="I690" s="276"/>
      <c r="J690" s="276"/>
      <c r="K690" s="276"/>
      <c r="L690" s="276"/>
      <c r="M690" s="276"/>
      <c r="N690" s="276"/>
      <c r="O690" s="276"/>
      <c r="P690" s="276"/>
      <c r="Q690" s="276"/>
      <c r="R690" s="276"/>
      <c r="S690" s="276"/>
      <c r="T690" s="276"/>
      <c r="U690" s="276"/>
      <c r="V690" s="276"/>
      <c r="W690" s="276"/>
      <c r="X690" s="276"/>
      <c r="Y690" s="276"/>
      <c r="Z690" s="276"/>
    </row>
    <row r="691">
      <c r="A691" s="276"/>
      <c r="B691" s="276"/>
      <c r="C691" s="276"/>
      <c r="D691" s="276"/>
      <c r="E691" s="276"/>
      <c r="F691" s="276"/>
      <c r="G691" s="276"/>
      <c r="H691" s="276"/>
      <c r="I691" s="276"/>
      <c r="J691" s="276"/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</row>
    <row r="692">
      <c r="A692" s="276"/>
      <c r="B692" s="276"/>
      <c r="C692" s="276"/>
      <c r="D692" s="276"/>
      <c r="E692" s="276"/>
      <c r="F692" s="276"/>
      <c r="G692" s="276"/>
      <c r="H692" s="276"/>
      <c r="I692" s="276"/>
      <c r="J692" s="276"/>
      <c r="K692" s="276"/>
      <c r="L692" s="276"/>
      <c r="M692" s="276"/>
      <c r="N692" s="276"/>
      <c r="O692" s="276"/>
      <c r="P692" s="276"/>
      <c r="Q692" s="276"/>
      <c r="R692" s="276"/>
      <c r="S692" s="276"/>
      <c r="T692" s="276"/>
      <c r="U692" s="276"/>
      <c r="V692" s="276"/>
      <c r="W692" s="276"/>
      <c r="X692" s="276"/>
      <c r="Y692" s="276"/>
      <c r="Z692" s="276"/>
    </row>
    <row r="693">
      <c r="A693" s="276"/>
      <c r="B693" s="276"/>
      <c r="C693" s="276"/>
      <c r="D693" s="276"/>
      <c r="E693" s="276"/>
      <c r="F693" s="276"/>
      <c r="G693" s="276"/>
      <c r="H693" s="276"/>
      <c r="I693" s="276"/>
      <c r="J693" s="276"/>
      <c r="K693" s="276"/>
      <c r="L693" s="276"/>
      <c r="M693" s="276"/>
      <c r="N693" s="276"/>
      <c r="O693" s="276"/>
      <c r="P693" s="276"/>
      <c r="Q693" s="276"/>
      <c r="R693" s="276"/>
      <c r="S693" s="276"/>
      <c r="T693" s="276"/>
      <c r="U693" s="276"/>
      <c r="V693" s="276"/>
      <c r="W693" s="276"/>
      <c r="X693" s="276"/>
      <c r="Y693" s="276"/>
      <c r="Z693" s="276"/>
    </row>
    <row r="694">
      <c r="A694" s="276"/>
      <c r="B694" s="276"/>
      <c r="C694" s="276"/>
      <c r="D694" s="276"/>
      <c r="E694" s="276"/>
      <c r="F694" s="276"/>
      <c r="G694" s="276"/>
      <c r="H694" s="276"/>
      <c r="I694" s="276"/>
      <c r="J694" s="276"/>
      <c r="K694" s="276"/>
      <c r="L694" s="276"/>
      <c r="M694" s="276"/>
      <c r="N694" s="276"/>
      <c r="O694" s="276"/>
      <c r="P694" s="276"/>
      <c r="Q694" s="276"/>
      <c r="R694" s="276"/>
      <c r="S694" s="276"/>
      <c r="T694" s="276"/>
      <c r="U694" s="276"/>
      <c r="V694" s="276"/>
      <c r="W694" s="276"/>
      <c r="X694" s="276"/>
      <c r="Y694" s="276"/>
      <c r="Z694" s="276"/>
    </row>
    <row r="695">
      <c r="A695" s="276"/>
      <c r="B695" s="276"/>
      <c r="C695" s="276"/>
      <c r="D695" s="276"/>
      <c r="E695" s="276"/>
      <c r="F695" s="276"/>
      <c r="G695" s="276"/>
      <c r="H695" s="276"/>
      <c r="I695" s="276"/>
      <c r="J695" s="276"/>
      <c r="K695" s="276"/>
      <c r="L695" s="276"/>
      <c r="M695" s="276"/>
      <c r="N695" s="276"/>
      <c r="O695" s="276"/>
      <c r="P695" s="276"/>
      <c r="Q695" s="276"/>
      <c r="R695" s="276"/>
      <c r="S695" s="276"/>
      <c r="T695" s="276"/>
      <c r="U695" s="276"/>
      <c r="V695" s="276"/>
      <c r="W695" s="276"/>
      <c r="X695" s="276"/>
      <c r="Y695" s="276"/>
      <c r="Z695" s="276"/>
    </row>
    <row r="696">
      <c r="A696" s="276"/>
      <c r="B696" s="276"/>
      <c r="C696" s="276"/>
      <c r="D696" s="276"/>
      <c r="E696" s="276"/>
      <c r="F696" s="276"/>
      <c r="G696" s="276"/>
      <c r="H696" s="276"/>
      <c r="I696" s="276"/>
      <c r="J696" s="276"/>
      <c r="K696" s="276"/>
      <c r="L696" s="276"/>
      <c r="M696" s="276"/>
      <c r="N696" s="276"/>
      <c r="O696" s="276"/>
      <c r="P696" s="276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</row>
    <row r="697">
      <c r="A697" s="276"/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  <c r="P697" s="276"/>
      <c r="Q697" s="276"/>
      <c r="R697" s="276"/>
      <c r="S697" s="276"/>
      <c r="T697" s="276"/>
      <c r="U697" s="276"/>
      <c r="V697" s="276"/>
      <c r="W697" s="276"/>
      <c r="X697" s="276"/>
      <c r="Y697" s="276"/>
      <c r="Z697" s="276"/>
    </row>
    <row r="698">
      <c r="A698" s="276"/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  <c r="P698" s="276"/>
      <c r="Q698" s="276"/>
      <c r="R698" s="276"/>
      <c r="S698" s="276"/>
      <c r="T698" s="276"/>
      <c r="U698" s="276"/>
      <c r="V698" s="276"/>
      <c r="W698" s="276"/>
      <c r="X698" s="276"/>
      <c r="Y698" s="276"/>
      <c r="Z698" s="276"/>
    </row>
    <row r="699">
      <c r="A699" s="276"/>
      <c r="B699" s="276"/>
      <c r="C699" s="276"/>
      <c r="D699" s="276"/>
      <c r="E699" s="276"/>
      <c r="F699" s="276"/>
      <c r="G699" s="276"/>
      <c r="H699" s="276"/>
      <c r="I699" s="276"/>
      <c r="J699" s="276"/>
      <c r="K699" s="276"/>
      <c r="L699" s="276"/>
      <c r="M699" s="276"/>
      <c r="N699" s="276"/>
      <c r="O699" s="276"/>
      <c r="P699" s="276"/>
      <c r="Q699" s="276"/>
      <c r="R699" s="276"/>
      <c r="S699" s="276"/>
      <c r="T699" s="276"/>
      <c r="U699" s="276"/>
      <c r="V699" s="276"/>
      <c r="W699" s="276"/>
      <c r="X699" s="276"/>
      <c r="Y699" s="276"/>
      <c r="Z699" s="276"/>
    </row>
    <row r="700">
      <c r="A700" s="276"/>
      <c r="B700" s="276"/>
      <c r="C700" s="276"/>
      <c r="D700" s="276"/>
      <c r="E700" s="276"/>
      <c r="F700" s="276"/>
      <c r="G700" s="276"/>
      <c r="H700" s="276"/>
      <c r="I700" s="276"/>
      <c r="J700" s="276"/>
      <c r="K700" s="276"/>
      <c r="L700" s="276"/>
      <c r="M700" s="276"/>
      <c r="N700" s="276"/>
      <c r="O700" s="276"/>
      <c r="P700" s="276"/>
      <c r="Q700" s="276"/>
      <c r="R700" s="276"/>
      <c r="S700" s="276"/>
      <c r="T700" s="276"/>
      <c r="U700" s="276"/>
      <c r="V700" s="276"/>
      <c r="W700" s="276"/>
      <c r="X700" s="276"/>
      <c r="Y700" s="276"/>
      <c r="Z700" s="276"/>
    </row>
    <row r="701">
      <c r="A701" s="276"/>
      <c r="B701" s="276"/>
      <c r="C701" s="276"/>
      <c r="D701" s="276"/>
      <c r="E701" s="276"/>
      <c r="F701" s="276"/>
      <c r="G701" s="276"/>
      <c r="H701" s="276"/>
      <c r="I701" s="276"/>
      <c r="J701" s="276"/>
      <c r="K701" s="276"/>
      <c r="L701" s="276"/>
      <c r="M701" s="276"/>
      <c r="N701" s="276"/>
      <c r="O701" s="276"/>
      <c r="P701" s="276"/>
      <c r="Q701" s="276"/>
      <c r="R701" s="276"/>
      <c r="S701" s="276"/>
      <c r="T701" s="276"/>
      <c r="U701" s="276"/>
      <c r="V701" s="276"/>
      <c r="W701" s="276"/>
      <c r="X701" s="276"/>
      <c r="Y701" s="276"/>
      <c r="Z701" s="276"/>
    </row>
    <row r="702">
      <c r="A702" s="276"/>
      <c r="B702" s="276"/>
      <c r="C702" s="276"/>
      <c r="D702" s="276"/>
      <c r="E702" s="276"/>
      <c r="F702" s="276"/>
      <c r="G702" s="276"/>
      <c r="H702" s="276"/>
      <c r="I702" s="276"/>
      <c r="J702" s="276"/>
      <c r="K702" s="276"/>
      <c r="L702" s="276"/>
      <c r="M702" s="276"/>
      <c r="N702" s="276"/>
      <c r="O702" s="276"/>
      <c r="P702" s="276"/>
      <c r="Q702" s="276"/>
      <c r="R702" s="276"/>
      <c r="S702" s="276"/>
      <c r="T702" s="276"/>
      <c r="U702" s="276"/>
      <c r="V702" s="276"/>
      <c r="W702" s="276"/>
      <c r="X702" s="276"/>
      <c r="Y702" s="276"/>
      <c r="Z702" s="276"/>
    </row>
    <row r="703">
      <c r="A703" s="276"/>
      <c r="B703" s="276"/>
      <c r="C703" s="276"/>
      <c r="D703" s="276"/>
      <c r="E703" s="276"/>
      <c r="F703" s="276"/>
      <c r="G703" s="276"/>
      <c r="H703" s="276"/>
      <c r="I703" s="276"/>
      <c r="J703" s="276"/>
      <c r="K703" s="276"/>
      <c r="L703" s="276"/>
      <c r="M703" s="276"/>
      <c r="N703" s="276"/>
      <c r="O703" s="276"/>
      <c r="P703" s="276"/>
      <c r="Q703" s="276"/>
      <c r="R703" s="276"/>
      <c r="S703" s="276"/>
      <c r="T703" s="276"/>
      <c r="U703" s="276"/>
      <c r="V703" s="276"/>
      <c r="W703" s="276"/>
      <c r="X703" s="276"/>
      <c r="Y703" s="276"/>
      <c r="Z703" s="276"/>
    </row>
    <row r="704">
      <c r="A704" s="276"/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276"/>
      <c r="T704" s="276"/>
      <c r="U704" s="276"/>
      <c r="V704" s="276"/>
      <c r="W704" s="276"/>
      <c r="X704" s="276"/>
      <c r="Y704" s="276"/>
      <c r="Z704" s="276"/>
    </row>
    <row r="705">
      <c r="A705" s="276"/>
      <c r="B705" s="276"/>
      <c r="C705" s="276"/>
      <c r="D705" s="276"/>
      <c r="E705" s="276"/>
      <c r="F705" s="276"/>
      <c r="G705" s="276"/>
      <c r="H705" s="276"/>
      <c r="I705" s="276"/>
      <c r="J705" s="276"/>
      <c r="K705" s="276"/>
      <c r="L705" s="276"/>
      <c r="M705" s="276"/>
      <c r="N705" s="276"/>
      <c r="O705" s="276"/>
      <c r="P705" s="276"/>
      <c r="Q705" s="276"/>
      <c r="R705" s="276"/>
      <c r="S705" s="276"/>
      <c r="T705" s="276"/>
      <c r="U705" s="276"/>
      <c r="V705" s="276"/>
      <c r="W705" s="276"/>
      <c r="X705" s="276"/>
      <c r="Y705" s="276"/>
      <c r="Z705" s="276"/>
    </row>
    <row r="706">
      <c r="A706" s="276"/>
      <c r="B706" s="276"/>
      <c r="C706" s="276"/>
      <c r="D706" s="276"/>
      <c r="E706" s="276"/>
      <c r="F706" s="276"/>
      <c r="G706" s="276"/>
      <c r="H706" s="276"/>
      <c r="I706" s="276"/>
      <c r="J706" s="276"/>
      <c r="K706" s="276"/>
      <c r="L706" s="276"/>
      <c r="M706" s="276"/>
      <c r="N706" s="276"/>
      <c r="O706" s="276"/>
      <c r="P706" s="276"/>
      <c r="Q706" s="276"/>
      <c r="R706" s="276"/>
      <c r="S706" s="276"/>
      <c r="T706" s="276"/>
      <c r="U706" s="276"/>
      <c r="V706" s="276"/>
      <c r="W706" s="276"/>
      <c r="X706" s="276"/>
      <c r="Y706" s="276"/>
      <c r="Z706" s="276"/>
    </row>
    <row r="707">
      <c r="A707" s="276"/>
      <c r="B707" s="276"/>
      <c r="C707" s="276"/>
      <c r="D707" s="276"/>
      <c r="E707" s="276"/>
      <c r="F707" s="276"/>
      <c r="G707" s="276"/>
      <c r="H707" s="276"/>
      <c r="I707" s="276"/>
      <c r="J707" s="276"/>
      <c r="K707" s="276"/>
      <c r="L707" s="276"/>
      <c r="M707" s="276"/>
      <c r="N707" s="276"/>
      <c r="O707" s="276"/>
      <c r="P707" s="276"/>
      <c r="Q707" s="276"/>
      <c r="R707" s="276"/>
      <c r="S707" s="276"/>
      <c r="T707" s="276"/>
      <c r="U707" s="276"/>
      <c r="V707" s="276"/>
      <c r="W707" s="276"/>
      <c r="X707" s="276"/>
      <c r="Y707" s="276"/>
      <c r="Z707" s="276"/>
    </row>
    <row r="708">
      <c r="A708" s="276"/>
      <c r="B708" s="276"/>
      <c r="C708" s="276"/>
      <c r="D708" s="276"/>
      <c r="E708" s="276"/>
      <c r="F708" s="276"/>
      <c r="G708" s="276"/>
      <c r="H708" s="276"/>
      <c r="I708" s="276"/>
      <c r="J708" s="276"/>
      <c r="K708" s="276"/>
      <c r="L708" s="276"/>
      <c r="M708" s="276"/>
      <c r="N708" s="276"/>
      <c r="O708" s="276"/>
      <c r="P708" s="276"/>
      <c r="Q708" s="276"/>
      <c r="R708" s="276"/>
      <c r="S708" s="276"/>
      <c r="T708" s="276"/>
      <c r="U708" s="276"/>
      <c r="V708" s="276"/>
      <c r="W708" s="276"/>
      <c r="X708" s="276"/>
      <c r="Y708" s="276"/>
      <c r="Z708" s="276"/>
    </row>
    <row r="709">
      <c r="A709" s="276"/>
      <c r="B709" s="276"/>
      <c r="C709" s="276"/>
      <c r="D709" s="276"/>
      <c r="E709" s="276"/>
      <c r="F709" s="276"/>
      <c r="G709" s="276"/>
      <c r="H709" s="276"/>
      <c r="I709" s="276"/>
      <c r="J709" s="276"/>
      <c r="K709" s="276"/>
      <c r="L709" s="276"/>
      <c r="M709" s="276"/>
      <c r="N709" s="276"/>
      <c r="O709" s="276"/>
      <c r="P709" s="276"/>
      <c r="Q709" s="276"/>
      <c r="R709" s="276"/>
      <c r="S709" s="276"/>
      <c r="T709" s="276"/>
      <c r="U709" s="276"/>
      <c r="V709" s="276"/>
      <c r="W709" s="276"/>
      <c r="X709" s="276"/>
      <c r="Y709" s="276"/>
      <c r="Z709" s="276"/>
    </row>
    <row r="710">
      <c r="A710" s="276"/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276"/>
      <c r="T710" s="276"/>
      <c r="U710" s="276"/>
      <c r="V710" s="276"/>
      <c r="W710" s="276"/>
      <c r="X710" s="276"/>
      <c r="Y710" s="276"/>
      <c r="Z710" s="276"/>
    </row>
    <row r="711">
      <c r="A711" s="276"/>
      <c r="B711" s="276"/>
      <c r="C711" s="276"/>
      <c r="D711" s="276"/>
      <c r="E711" s="276"/>
      <c r="F711" s="276"/>
      <c r="G711" s="276"/>
      <c r="H711" s="276"/>
      <c r="I711" s="276"/>
      <c r="J711" s="276"/>
      <c r="K711" s="276"/>
      <c r="L711" s="276"/>
      <c r="M711" s="276"/>
      <c r="N711" s="276"/>
      <c r="O711" s="276"/>
      <c r="P711" s="276"/>
      <c r="Q711" s="276"/>
      <c r="R711" s="276"/>
      <c r="S711" s="276"/>
      <c r="T711" s="276"/>
      <c r="U711" s="276"/>
      <c r="V711" s="276"/>
      <c r="W711" s="276"/>
      <c r="X711" s="276"/>
      <c r="Y711" s="276"/>
      <c r="Z711" s="276"/>
    </row>
    <row r="712">
      <c r="A712" s="276"/>
      <c r="B712" s="276"/>
      <c r="C712" s="276"/>
      <c r="D712" s="276"/>
      <c r="E712" s="276"/>
      <c r="F712" s="276"/>
      <c r="G712" s="276"/>
      <c r="H712" s="276"/>
      <c r="I712" s="276"/>
      <c r="J712" s="276"/>
      <c r="K712" s="276"/>
      <c r="L712" s="276"/>
      <c r="M712" s="276"/>
      <c r="N712" s="276"/>
      <c r="O712" s="276"/>
      <c r="P712" s="276"/>
      <c r="Q712" s="276"/>
      <c r="R712" s="276"/>
      <c r="S712" s="276"/>
      <c r="T712" s="276"/>
      <c r="U712" s="276"/>
      <c r="V712" s="276"/>
      <c r="W712" s="276"/>
      <c r="X712" s="276"/>
      <c r="Y712" s="276"/>
      <c r="Z712" s="276"/>
    </row>
    <row r="713">
      <c r="A713" s="276"/>
      <c r="B713" s="276"/>
      <c r="C713" s="276"/>
      <c r="D713" s="276"/>
      <c r="E713" s="276"/>
      <c r="F713" s="276"/>
      <c r="G713" s="276"/>
      <c r="H713" s="276"/>
      <c r="I713" s="276"/>
      <c r="J713" s="276"/>
      <c r="K713" s="276"/>
      <c r="L713" s="276"/>
      <c r="M713" s="276"/>
      <c r="N713" s="276"/>
      <c r="O713" s="276"/>
      <c r="P713" s="276"/>
      <c r="Q713" s="276"/>
      <c r="R713" s="276"/>
      <c r="S713" s="276"/>
      <c r="T713" s="276"/>
      <c r="U713" s="276"/>
      <c r="V713" s="276"/>
      <c r="W713" s="276"/>
      <c r="X713" s="276"/>
      <c r="Y713" s="276"/>
      <c r="Z713" s="276"/>
    </row>
    <row r="714">
      <c r="A714" s="276"/>
      <c r="B714" s="276"/>
      <c r="C714" s="276"/>
      <c r="D714" s="276"/>
      <c r="E714" s="276"/>
      <c r="F714" s="276"/>
      <c r="G714" s="276"/>
      <c r="H714" s="276"/>
      <c r="I714" s="276"/>
      <c r="J714" s="276"/>
      <c r="K714" s="276"/>
      <c r="L714" s="276"/>
      <c r="M714" s="276"/>
      <c r="N714" s="276"/>
      <c r="O714" s="276"/>
      <c r="P714" s="276"/>
      <c r="Q714" s="276"/>
      <c r="R714" s="276"/>
      <c r="S714" s="276"/>
      <c r="T714" s="276"/>
      <c r="U714" s="276"/>
      <c r="V714" s="276"/>
      <c r="W714" s="276"/>
      <c r="X714" s="276"/>
      <c r="Y714" s="276"/>
      <c r="Z714" s="276"/>
    </row>
    <row r="715">
      <c r="A715" s="276"/>
      <c r="B715" s="276"/>
      <c r="C715" s="276"/>
      <c r="D715" s="276"/>
      <c r="E715" s="276"/>
      <c r="F715" s="276"/>
      <c r="G715" s="276"/>
      <c r="H715" s="276"/>
      <c r="I715" s="276"/>
      <c r="J715" s="276"/>
      <c r="K715" s="276"/>
      <c r="L715" s="276"/>
      <c r="M715" s="276"/>
      <c r="N715" s="276"/>
      <c r="O715" s="276"/>
      <c r="P715" s="276"/>
      <c r="Q715" s="276"/>
      <c r="R715" s="276"/>
      <c r="S715" s="276"/>
      <c r="T715" s="276"/>
      <c r="U715" s="276"/>
      <c r="V715" s="276"/>
      <c r="W715" s="276"/>
      <c r="X715" s="276"/>
      <c r="Y715" s="276"/>
      <c r="Z715" s="276"/>
    </row>
    <row r="716">
      <c r="A716" s="276"/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276"/>
      <c r="T716" s="276"/>
      <c r="U716" s="276"/>
      <c r="V716" s="276"/>
      <c r="W716" s="276"/>
      <c r="X716" s="276"/>
      <c r="Y716" s="276"/>
      <c r="Z716" s="276"/>
    </row>
    <row r="717">
      <c r="A717" s="276"/>
      <c r="B717" s="276"/>
      <c r="C717" s="276"/>
      <c r="D717" s="276"/>
      <c r="E717" s="276"/>
      <c r="F717" s="276"/>
      <c r="G717" s="276"/>
      <c r="H717" s="276"/>
      <c r="I717" s="276"/>
      <c r="J717" s="276"/>
      <c r="K717" s="276"/>
      <c r="L717" s="276"/>
      <c r="M717" s="276"/>
      <c r="N717" s="276"/>
      <c r="O717" s="276"/>
      <c r="P717" s="276"/>
      <c r="Q717" s="276"/>
      <c r="R717" s="276"/>
      <c r="S717" s="276"/>
      <c r="T717" s="276"/>
      <c r="U717" s="276"/>
      <c r="V717" s="276"/>
      <c r="W717" s="276"/>
      <c r="X717" s="276"/>
      <c r="Y717" s="276"/>
      <c r="Z717" s="276"/>
    </row>
    <row r="718">
      <c r="A718" s="276"/>
      <c r="B718" s="276"/>
      <c r="C718" s="276"/>
      <c r="D718" s="276"/>
      <c r="E718" s="276"/>
      <c r="F718" s="276"/>
      <c r="G718" s="276"/>
      <c r="H718" s="276"/>
      <c r="I718" s="276"/>
      <c r="J718" s="276"/>
      <c r="K718" s="276"/>
      <c r="L718" s="276"/>
      <c r="M718" s="276"/>
      <c r="N718" s="276"/>
      <c r="O718" s="276"/>
      <c r="P718" s="276"/>
      <c r="Q718" s="276"/>
      <c r="R718" s="276"/>
      <c r="S718" s="276"/>
      <c r="T718" s="276"/>
      <c r="U718" s="276"/>
      <c r="V718" s="276"/>
      <c r="W718" s="276"/>
      <c r="X718" s="276"/>
      <c r="Y718" s="276"/>
      <c r="Z718" s="276"/>
    </row>
    <row r="719">
      <c r="A719" s="276"/>
      <c r="B719" s="276"/>
      <c r="C719" s="276"/>
      <c r="D719" s="276"/>
      <c r="E719" s="276"/>
      <c r="F719" s="276"/>
      <c r="G719" s="276"/>
      <c r="H719" s="276"/>
      <c r="I719" s="276"/>
      <c r="J719" s="276"/>
      <c r="K719" s="276"/>
      <c r="L719" s="276"/>
      <c r="M719" s="276"/>
      <c r="N719" s="276"/>
      <c r="O719" s="276"/>
      <c r="P719" s="276"/>
      <c r="Q719" s="276"/>
      <c r="R719" s="276"/>
      <c r="S719" s="276"/>
      <c r="T719" s="276"/>
      <c r="U719" s="276"/>
      <c r="V719" s="276"/>
      <c r="W719" s="276"/>
      <c r="X719" s="276"/>
      <c r="Y719" s="276"/>
      <c r="Z719" s="276"/>
    </row>
    <row r="720">
      <c r="A720" s="276"/>
      <c r="B720" s="276"/>
      <c r="C720" s="276"/>
      <c r="D720" s="276"/>
      <c r="E720" s="276"/>
      <c r="F720" s="276"/>
      <c r="G720" s="276"/>
      <c r="H720" s="276"/>
      <c r="I720" s="276"/>
      <c r="J720" s="276"/>
      <c r="K720" s="276"/>
      <c r="L720" s="276"/>
      <c r="M720" s="276"/>
      <c r="N720" s="276"/>
      <c r="O720" s="276"/>
      <c r="P720" s="276"/>
      <c r="Q720" s="276"/>
      <c r="R720" s="276"/>
      <c r="S720" s="276"/>
      <c r="T720" s="276"/>
      <c r="U720" s="276"/>
      <c r="V720" s="276"/>
      <c r="W720" s="276"/>
      <c r="X720" s="276"/>
      <c r="Y720" s="276"/>
      <c r="Z720" s="276"/>
    </row>
    <row r="721">
      <c r="A721" s="276"/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276"/>
      <c r="T721" s="276"/>
      <c r="U721" s="276"/>
      <c r="V721" s="276"/>
      <c r="W721" s="276"/>
      <c r="X721" s="276"/>
      <c r="Y721" s="276"/>
      <c r="Z721" s="276"/>
    </row>
    <row r="722">
      <c r="A722" s="276"/>
      <c r="B722" s="276"/>
      <c r="C722" s="276"/>
      <c r="D722" s="276"/>
      <c r="E722" s="276"/>
      <c r="F722" s="276"/>
      <c r="G722" s="276"/>
      <c r="H722" s="276"/>
      <c r="I722" s="276"/>
      <c r="J722" s="276"/>
      <c r="K722" s="276"/>
      <c r="L722" s="276"/>
      <c r="M722" s="276"/>
      <c r="N722" s="276"/>
      <c r="O722" s="276"/>
      <c r="P722" s="276"/>
      <c r="Q722" s="276"/>
      <c r="R722" s="276"/>
      <c r="S722" s="276"/>
      <c r="T722" s="276"/>
      <c r="U722" s="276"/>
      <c r="V722" s="276"/>
      <c r="W722" s="276"/>
      <c r="X722" s="276"/>
      <c r="Y722" s="276"/>
      <c r="Z722" s="276"/>
    </row>
    <row r="723">
      <c r="A723" s="276"/>
      <c r="B723" s="276"/>
      <c r="C723" s="276"/>
      <c r="D723" s="276"/>
      <c r="E723" s="276"/>
      <c r="F723" s="276"/>
      <c r="G723" s="276"/>
      <c r="H723" s="276"/>
      <c r="I723" s="276"/>
      <c r="J723" s="276"/>
      <c r="K723" s="276"/>
      <c r="L723" s="276"/>
      <c r="M723" s="276"/>
      <c r="N723" s="276"/>
      <c r="O723" s="276"/>
      <c r="P723" s="276"/>
      <c r="Q723" s="276"/>
      <c r="R723" s="276"/>
      <c r="S723" s="276"/>
      <c r="T723" s="276"/>
      <c r="U723" s="276"/>
      <c r="V723" s="276"/>
      <c r="W723" s="276"/>
      <c r="X723" s="276"/>
      <c r="Y723" s="276"/>
      <c r="Z723" s="276"/>
    </row>
    <row r="724">
      <c r="A724" s="276"/>
      <c r="B724" s="276"/>
      <c r="C724" s="276"/>
      <c r="D724" s="276"/>
      <c r="E724" s="276"/>
      <c r="F724" s="276"/>
      <c r="G724" s="276"/>
      <c r="H724" s="276"/>
      <c r="I724" s="276"/>
      <c r="J724" s="276"/>
      <c r="K724" s="276"/>
      <c r="L724" s="276"/>
      <c r="M724" s="276"/>
      <c r="N724" s="276"/>
      <c r="O724" s="276"/>
      <c r="P724" s="276"/>
      <c r="Q724" s="276"/>
      <c r="R724" s="276"/>
      <c r="S724" s="276"/>
      <c r="T724" s="276"/>
      <c r="U724" s="276"/>
      <c r="V724" s="276"/>
      <c r="W724" s="276"/>
      <c r="X724" s="276"/>
      <c r="Y724" s="276"/>
      <c r="Z724" s="276"/>
    </row>
    <row r="725">
      <c r="A725" s="276"/>
      <c r="B725" s="276"/>
      <c r="C725" s="276"/>
      <c r="D725" s="276"/>
      <c r="E725" s="276"/>
      <c r="F725" s="276"/>
      <c r="G725" s="276"/>
      <c r="H725" s="276"/>
      <c r="I725" s="276"/>
      <c r="J725" s="276"/>
      <c r="K725" s="276"/>
      <c r="L725" s="276"/>
      <c r="M725" s="276"/>
      <c r="N725" s="276"/>
      <c r="O725" s="276"/>
      <c r="P725" s="276"/>
      <c r="Q725" s="276"/>
      <c r="R725" s="276"/>
      <c r="S725" s="276"/>
      <c r="T725" s="276"/>
      <c r="U725" s="276"/>
      <c r="V725" s="276"/>
      <c r="W725" s="276"/>
      <c r="X725" s="276"/>
      <c r="Y725" s="276"/>
      <c r="Z725" s="276"/>
    </row>
    <row r="726">
      <c r="A726" s="276"/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276"/>
      <c r="T726" s="276"/>
      <c r="U726" s="276"/>
      <c r="V726" s="276"/>
      <c r="W726" s="276"/>
      <c r="X726" s="276"/>
      <c r="Y726" s="276"/>
      <c r="Z726" s="276"/>
    </row>
    <row r="727">
      <c r="A727" s="276"/>
      <c r="B727" s="276"/>
      <c r="C727" s="276"/>
      <c r="D727" s="276"/>
      <c r="E727" s="276"/>
      <c r="F727" s="276"/>
      <c r="G727" s="276"/>
      <c r="H727" s="276"/>
      <c r="I727" s="276"/>
      <c r="J727" s="276"/>
      <c r="K727" s="276"/>
      <c r="L727" s="276"/>
      <c r="M727" s="276"/>
      <c r="N727" s="276"/>
      <c r="O727" s="276"/>
      <c r="P727" s="276"/>
      <c r="Q727" s="276"/>
      <c r="R727" s="276"/>
      <c r="S727" s="276"/>
      <c r="T727" s="276"/>
      <c r="U727" s="276"/>
      <c r="V727" s="276"/>
      <c r="W727" s="276"/>
      <c r="X727" s="276"/>
      <c r="Y727" s="276"/>
      <c r="Z727" s="276"/>
    </row>
    <row r="728">
      <c r="A728" s="276"/>
      <c r="B728" s="276"/>
      <c r="C728" s="276"/>
      <c r="D728" s="276"/>
      <c r="E728" s="276"/>
      <c r="F728" s="276"/>
      <c r="G728" s="276"/>
      <c r="H728" s="276"/>
      <c r="I728" s="276"/>
      <c r="J728" s="276"/>
      <c r="K728" s="276"/>
      <c r="L728" s="276"/>
      <c r="M728" s="276"/>
      <c r="N728" s="276"/>
      <c r="O728" s="276"/>
      <c r="P728" s="276"/>
      <c r="Q728" s="276"/>
      <c r="R728" s="276"/>
      <c r="S728" s="276"/>
      <c r="T728" s="276"/>
      <c r="U728" s="276"/>
      <c r="V728" s="276"/>
      <c r="W728" s="276"/>
      <c r="X728" s="276"/>
      <c r="Y728" s="276"/>
      <c r="Z728" s="276"/>
    </row>
    <row r="729">
      <c r="A729" s="276"/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  <c r="P729" s="276"/>
      <c r="Q729" s="276"/>
      <c r="R729" s="276"/>
      <c r="S729" s="276"/>
      <c r="T729" s="276"/>
      <c r="U729" s="276"/>
      <c r="V729" s="276"/>
      <c r="W729" s="276"/>
      <c r="X729" s="276"/>
      <c r="Y729" s="276"/>
      <c r="Z729" s="276"/>
    </row>
    <row r="730">
      <c r="A730" s="276"/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  <c r="P730" s="276"/>
      <c r="Q730" s="276"/>
      <c r="R730" s="276"/>
      <c r="S730" s="276"/>
      <c r="T730" s="276"/>
      <c r="U730" s="276"/>
      <c r="V730" s="276"/>
      <c r="W730" s="276"/>
      <c r="X730" s="276"/>
      <c r="Y730" s="276"/>
      <c r="Z730" s="276"/>
    </row>
    <row r="731">
      <c r="A731" s="276"/>
      <c r="B731" s="276"/>
      <c r="C731" s="276"/>
      <c r="D731" s="276"/>
      <c r="E731" s="276"/>
      <c r="F731" s="276"/>
      <c r="G731" s="276"/>
      <c r="H731" s="276"/>
      <c r="I731" s="276"/>
      <c r="J731" s="276"/>
      <c r="K731" s="276"/>
      <c r="L731" s="276"/>
      <c r="M731" s="276"/>
      <c r="N731" s="276"/>
      <c r="O731" s="276"/>
      <c r="P731" s="276"/>
      <c r="Q731" s="276"/>
      <c r="R731" s="276"/>
      <c r="S731" s="276"/>
      <c r="T731" s="276"/>
      <c r="U731" s="276"/>
      <c r="V731" s="276"/>
      <c r="W731" s="276"/>
      <c r="X731" s="276"/>
      <c r="Y731" s="276"/>
      <c r="Z731" s="276"/>
    </row>
    <row r="732">
      <c r="A732" s="276"/>
      <c r="B732" s="276"/>
      <c r="C732" s="276"/>
      <c r="D732" s="276"/>
      <c r="E732" s="276"/>
      <c r="F732" s="276"/>
      <c r="G732" s="276"/>
      <c r="H732" s="276"/>
      <c r="I732" s="276"/>
      <c r="J732" s="276"/>
      <c r="K732" s="276"/>
      <c r="L732" s="276"/>
      <c r="M732" s="276"/>
      <c r="N732" s="276"/>
      <c r="O732" s="276"/>
      <c r="P732" s="276"/>
      <c r="Q732" s="276"/>
      <c r="R732" s="276"/>
      <c r="S732" s="276"/>
      <c r="T732" s="276"/>
      <c r="U732" s="276"/>
      <c r="V732" s="276"/>
      <c r="W732" s="276"/>
      <c r="X732" s="276"/>
      <c r="Y732" s="276"/>
      <c r="Z732" s="276"/>
    </row>
    <row r="733">
      <c r="A733" s="276"/>
      <c r="B733" s="276"/>
      <c r="C733" s="276"/>
      <c r="D733" s="276"/>
      <c r="E733" s="276"/>
      <c r="F733" s="276"/>
      <c r="G733" s="276"/>
      <c r="H733" s="276"/>
      <c r="I733" s="276"/>
      <c r="J733" s="276"/>
      <c r="K733" s="276"/>
      <c r="L733" s="276"/>
      <c r="M733" s="276"/>
      <c r="N733" s="276"/>
      <c r="O733" s="276"/>
      <c r="P733" s="276"/>
      <c r="Q733" s="276"/>
      <c r="R733" s="276"/>
      <c r="S733" s="276"/>
      <c r="T733" s="276"/>
      <c r="U733" s="276"/>
      <c r="V733" s="276"/>
      <c r="W733" s="276"/>
      <c r="X733" s="276"/>
      <c r="Y733" s="276"/>
      <c r="Z733" s="276"/>
    </row>
    <row r="734">
      <c r="A734" s="276"/>
      <c r="B734" s="276"/>
      <c r="C734" s="276"/>
      <c r="D734" s="276"/>
      <c r="E734" s="276"/>
      <c r="F734" s="276"/>
      <c r="G734" s="276"/>
      <c r="H734" s="276"/>
      <c r="I734" s="276"/>
      <c r="J734" s="276"/>
      <c r="K734" s="276"/>
      <c r="L734" s="276"/>
      <c r="M734" s="276"/>
      <c r="N734" s="276"/>
      <c r="O734" s="276"/>
      <c r="P734" s="276"/>
      <c r="Q734" s="276"/>
      <c r="R734" s="276"/>
      <c r="S734" s="276"/>
      <c r="T734" s="276"/>
      <c r="U734" s="276"/>
      <c r="V734" s="276"/>
      <c r="W734" s="276"/>
      <c r="X734" s="276"/>
      <c r="Y734" s="276"/>
      <c r="Z734" s="276"/>
    </row>
    <row r="735">
      <c r="A735" s="276"/>
      <c r="B735" s="276"/>
      <c r="C735" s="276"/>
      <c r="D735" s="276"/>
      <c r="E735" s="276"/>
      <c r="F735" s="276"/>
      <c r="G735" s="276"/>
      <c r="H735" s="276"/>
      <c r="I735" s="276"/>
      <c r="J735" s="276"/>
      <c r="K735" s="276"/>
      <c r="L735" s="276"/>
      <c r="M735" s="276"/>
      <c r="N735" s="276"/>
      <c r="O735" s="276"/>
      <c r="P735" s="276"/>
      <c r="Q735" s="276"/>
      <c r="R735" s="276"/>
      <c r="S735" s="276"/>
      <c r="T735" s="276"/>
      <c r="U735" s="276"/>
      <c r="V735" s="276"/>
      <c r="W735" s="276"/>
      <c r="X735" s="276"/>
      <c r="Y735" s="276"/>
      <c r="Z735" s="276"/>
    </row>
    <row r="736">
      <c r="A736" s="276"/>
      <c r="B736" s="276"/>
      <c r="C736" s="276"/>
      <c r="D736" s="276"/>
      <c r="E736" s="276"/>
      <c r="F736" s="276"/>
      <c r="G736" s="276"/>
      <c r="H736" s="276"/>
      <c r="I736" s="276"/>
      <c r="J736" s="276"/>
      <c r="K736" s="276"/>
      <c r="L736" s="276"/>
      <c r="M736" s="276"/>
      <c r="N736" s="276"/>
      <c r="O736" s="276"/>
      <c r="P736" s="276"/>
      <c r="Q736" s="276"/>
      <c r="R736" s="276"/>
      <c r="S736" s="276"/>
      <c r="T736" s="276"/>
      <c r="U736" s="276"/>
      <c r="V736" s="276"/>
      <c r="W736" s="276"/>
      <c r="X736" s="276"/>
      <c r="Y736" s="276"/>
      <c r="Z736" s="276"/>
    </row>
    <row r="737">
      <c r="A737" s="276"/>
      <c r="B737" s="276"/>
      <c r="C737" s="276"/>
      <c r="D737" s="276"/>
      <c r="E737" s="276"/>
      <c r="F737" s="276"/>
      <c r="G737" s="276"/>
      <c r="H737" s="276"/>
      <c r="I737" s="276"/>
      <c r="J737" s="276"/>
      <c r="K737" s="276"/>
      <c r="L737" s="276"/>
      <c r="M737" s="276"/>
      <c r="N737" s="276"/>
      <c r="O737" s="276"/>
      <c r="P737" s="276"/>
      <c r="Q737" s="276"/>
      <c r="R737" s="276"/>
      <c r="S737" s="276"/>
      <c r="T737" s="276"/>
      <c r="U737" s="276"/>
      <c r="V737" s="276"/>
      <c r="W737" s="276"/>
      <c r="X737" s="276"/>
      <c r="Y737" s="276"/>
      <c r="Z737" s="276"/>
    </row>
    <row r="738">
      <c r="A738" s="276"/>
      <c r="B738" s="276"/>
      <c r="C738" s="276"/>
      <c r="D738" s="276"/>
      <c r="E738" s="276"/>
      <c r="F738" s="276"/>
      <c r="G738" s="276"/>
      <c r="H738" s="276"/>
      <c r="I738" s="276"/>
      <c r="J738" s="276"/>
      <c r="K738" s="276"/>
      <c r="L738" s="276"/>
      <c r="M738" s="276"/>
      <c r="N738" s="276"/>
      <c r="O738" s="276"/>
      <c r="P738" s="276"/>
      <c r="Q738" s="276"/>
      <c r="R738" s="276"/>
      <c r="S738" s="276"/>
      <c r="T738" s="276"/>
      <c r="U738" s="276"/>
      <c r="V738" s="276"/>
      <c r="W738" s="276"/>
      <c r="X738" s="276"/>
      <c r="Y738" s="276"/>
      <c r="Z738" s="276"/>
    </row>
    <row r="739">
      <c r="A739" s="276"/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276"/>
      <c r="T739" s="276"/>
      <c r="U739" s="276"/>
      <c r="V739" s="276"/>
      <c r="W739" s="276"/>
      <c r="X739" s="276"/>
      <c r="Y739" s="276"/>
      <c r="Z739" s="276"/>
    </row>
    <row r="740">
      <c r="A740" s="276"/>
      <c r="B740" s="276"/>
      <c r="C740" s="276"/>
      <c r="D740" s="276"/>
      <c r="E740" s="276"/>
      <c r="F740" s="276"/>
      <c r="G740" s="276"/>
      <c r="H740" s="276"/>
      <c r="I740" s="276"/>
      <c r="J740" s="276"/>
      <c r="K740" s="276"/>
      <c r="L740" s="276"/>
      <c r="M740" s="276"/>
      <c r="N740" s="276"/>
      <c r="O740" s="276"/>
      <c r="P740" s="276"/>
      <c r="Q740" s="276"/>
      <c r="R740" s="276"/>
      <c r="S740" s="276"/>
      <c r="T740" s="276"/>
      <c r="U740" s="276"/>
      <c r="V740" s="276"/>
      <c r="W740" s="276"/>
      <c r="X740" s="276"/>
      <c r="Y740" s="276"/>
      <c r="Z740" s="276"/>
    </row>
    <row r="741">
      <c r="A741" s="276"/>
      <c r="B741" s="276"/>
      <c r="C741" s="276"/>
      <c r="D741" s="276"/>
      <c r="E741" s="276"/>
      <c r="F741" s="276"/>
      <c r="G741" s="276"/>
      <c r="H741" s="276"/>
      <c r="I741" s="276"/>
      <c r="J741" s="276"/>
      <c r="K741" s="276"/>
      <c r="L741" s="276"/>
      <c r="M741" s="276"/>
      <c r="N741" s="276"/>
      <c r="O741" s="276"/>
      <c r="P741" s="276"/>
      <c r="Q741" s="276"/>
      <c r="R741" s="276"/>
      <c r="S741" s="276"/>
      <c r="T741" s="276"/>
      <c r="U741" s="276"/>
      <c r="V741" s="276"/>
      <c r="W741" s="276"/>
      <c r="X741" s="276"/>
      <c r="Y741" s="276"/>
      <c r="Z741" s="276"/>
    </row>
    <row r="742">
      <c r="A742" s="276"/>
      <c r="B742" s="276"/>
      <c r="C742" s="276"/>
      <c r="D742" s="276"/>
      <c r="E742" s="276"/>
      <c r="F742" s="276"/>
      <c r="G742" s="276"/>
      <c r="H742" s="276"/>
      <c r="I742" s="276"/>
      <c r="J742" s="276"/>
      <c r="K742" s="276"/>
      <c r="L742" s="276"/>
      <c r="M742" s="276"/>
      <c r="N742" s="276"/>
      <c r="O742" s="276"/>
      <c r="P742" s="276"/>
      <c r="Q742" s="276"/>
      <c r="R742" s="276"/>
      <c r="S742" s="276"/>
      <c r="T742" s="276"/>
      <c r="U742" s="276"/>
      <c r="V742" s="276"/>
      <c r="W742" s="276"/>
      <c r="X742" s="276"/>
      <c r="Y742" s="276"/>
      <c r="Z742" s="276"/>
    </row>
    <row r="743">
      <c r="A743" s="276"/>
      <c r="B743" s="276"/>
      <c r="C743" s="276"/>
      <c r="D743" s="276"/>
      <c r="E743" s="276"/>
      <c r="F743" s="276"/>
      <c r="G743" s="276"/>
      <c r="H743" s="276"/>
      <c r="I743" s="276"/>
      <c r="J743" s="276"/>
      <c r="K743" s="276"/>
      <c r="L743" s="276"/>
      <c r="M743" s="276"/>
      <c r="N743" s="276"/>
      <c r="O743" s="276"/>
      <c r="P743" s="276"/>
      <c r="Q743" s="276"/>
      <c r="R743" s="276"/>
      <c r="S743" s="276"/>
      <c r="T743" s="276"/>
      <c r="U743" s="276"/>
      <c r="V743" s="276"/>
      <c r="W743" s="276"/>
      <c r="X743" s="276"/>
      <c r="Y743" s="276"/>
      <c r="Z743" s="276"/>
    </row>
    <row r="744">
      <c r="A744" s="276"/>
      <c r="B744" s="276"/>
      <c r="C744" s="276"/>
      <c r="D744" s="276"/>
      <c r="E744" s="276"/>
      <c r="F744" s="276"/>
      <c r="G744" s="276"/>
      <c r="H744" s="276"/>
      <c r="I744" s="276"/>
      <c r="J744" s="276"/>
      <c r="K744" s="276"/>
      <c r="L744" s="276"/>
      <c r="M744" s="276"/>
      <c r="N744" s="276"/>
      <c r="O744" s="276"/>
      <c r="P744" s="276"/>
      <c r="Q744" s="276"/>
      <c r="R744" s="276"/>
      <c r="S744" s="276"/>
      <c r="T744" s="276"/>
      <c r="U744" s="276"/>
      <c r="V744" s="276"/>
      <c r="W744" s="276"/>
      <c r="X744" s="276"/>
      <c r="Y744" s="276"/>
      <c r="Z744" s="276"/>
    </row>
    <row r="745">
      <c r="A745" s="276"/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276"/>
      <c r="T745" s="276"/>
      <c r="U745" s="276"/>
      <c r="V745" s="276"/>
      <c r="W745" s="276"/>
      <c r="X745" s="276"/>
      <c r="Y745" s="276"/>
      <c r="Z745" s="276"/>
    </row>
    <row r="746">
      <c r="A746" s="276"/>
      <c r="B746" s="276"/>
      <c r="C746" s="276"/>
      <c r="D746" s="276"/>
      <c r="E746" s="276"/>
      <c r="F746" s="276"/>
      <c r="G746" s="276"/>
      <c r="H746" s="276"/>
      <c r="I746" s="276"/>
      <c r="J746" s="276"/>
      <c r="K746" s="276"/>
      <c r="L746" s="276"/>
      <c r="M746" s="276"/>
      <c r="N746" s="276"/>
      <c r="O746" s="276"/>
      <c r="P746" s="276"/>
      <c r="Q746" s="276"/>
      <c r="R746" s="276"/>
      <c r="S746" s="276"/>
      <c r="T746" s="276"/>
      <c r="U746" s="276"/>
      <c r="V746" s="276"/>
      <c r="W746" s="276"/>
      <c r="X746" s="276"/>
      <c r="Y746" s="276"/>
      <c r="Z746" s="276"/>
    </row>
    <row r="747">
      <c r="A747" s="276"/>
      <c r="B747" s="276"/>
      <c r="C747" s="276"/>
      <c r="D747" s="276"/>
      <c r="E747" s="276"/>
      <c r="F747" s="276"/>
      <c r="G747" s="276"/>
      <c r="H747" s="276"/>
      <c r="I747" s="276"/>
      <c r="J747" s="276"/>
      <c r="K747" s="276"/>
      <c r="L747" s="276"/>
      <c r="M747" s="276"/>
      <c r="N747" s="276"/>
      <c r="O747" s="276"/>
      <c r="P747" s="276"/>
      <c r="Q747" s="276"/>
      <c r="R747" s="276"/>
      <c r="S747" s="276"/>
      <c r="T747" s="276"/>
      <c r="U747" s="276"/>
      <c r="V747" s="276"/>
      <c r="W747" s="276"/>
      <c r="X747" s="276"/>
      <c r="Y747" s="276"/>
      <c r="Z747" s="276"/>
    </row>
    <row r="748">
      <c r="A748" s="276"/>
      <c r="B748" s="276"/>
      <c r="C748" s="276"/>
      <c r="D748" s="276"/>
      <c r="E748" s="276"/>
      <c r="F748" s="276"/>
      <c r="G748" s="276"/>
      <c r="H748" s="276"/>
      <c r="I748" s="276"/>
      <c r="J748" s="276"/>
      <c r="K748" s="276"/>
      <c r="L748" s="276"/>
      <c r="M748" s="276"/>
      <c r="N748" s="276"/>
      <c r="O748" s="276"/>
      <c r="P748" s="276"/>
      <c r="Q748" s="276"/>
      <c r="R748" s="276"/>
      <c r="S748" s="276"/>
      <c r="T748" s="276"/>
      <c r="U748" s="276"/>
      <c r="V748" s="276"/>
      <c r="W748" s="276"/>
      <c r="X748" s="276"/>
      <c r="Y748" s="276"/>
      <c r="Z748" s="276"/>
    </row>
    <row r="749">
      <c r="A749" s="276"/>
      <c r="B749" s="276"/>
      <c r="C749" s="276"/>
      <c r="D749" s="276"/>
      <c r="E749" s="276"/>
      <c r="F749" s="276"/>
      <c r="G749" s="276"/>
      <c r="H749" s="276"/>
      <c r="I749" s="276"/>
      <c r="J749" s="276"/>
      <c r="K749" s="276"/>
      <c r="L749" s="276"/>
      <c r="M749" s="276"/>
      <c r="N749" s="276"/>
      <c r="O749" s="276"/>
      <c r="P749" s="276"/>
      <c r="Q749" s="276"/>
      <c r="R749" s="276"/>
      <c r="S749" s="276"/>
      <c r="T749" s="276"/>
      <c r="U749" s="276"/>
      <c r="V749" s="276"/>
      <c r="W749" s="276"/>
      <c r="X749" s="276"/>
      <c r="Y749" s="276"/>
      <c r="Z749" s="276"/>
    </row>
    <row r="750">
      <c r="A750" s="276"/>
      <c r="B750" s="276"/>
      <c r="C750" s="276"/>
      <c r="D750" s="276"/>
      <c r="E750" s="276"/>
      <c r="F750" s="276"/>
      <c r="G750" s="276"/>
      <c r="H750" s="276"/>
      <c r="I750" s="276"/>
      <c r="J750" s="276"/>
      <c r="K750" s="276"/>
      <c r="L750" s="276"/>
      <c r="M750" s="276"/>
      <c r="N750" s="276"/>
      <c r="O750" s="276"/>
      <c r="P750" s="276"/>
      <c r="Q750" s="276"/>
      <c r="R750" s="276"/>
      <c r="S750" s="276"/>
      <c r="T750" s="276"/>
      <c r="U750" s="276"/>
      <c r="V750" s="276"/>
      <c r="W750" s="276"/>
      <c r="X750" s="276"/>
      <c r="Y750" s="276"/>
      <c r="Z750" s="276"/>
    </row>
    <row r="751">
      <c r="A751" s="276"/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276"/>
      <c r="T751" s="276"/>
      <c r="U751" s="276"/>
      <c r="V751" s="276"/>
      <c r="W751" s="276"/>
      <c r="X751" s="276"/>
      <c r="Y751" s="276"/>
      <c r="Z751" s="276"/>
    </row>
    <row r="752">
      <c r="A752" s="276"/>
      <c r="B752" s="276"/>
      <c r="C752" s="276"/>
      <c r="D752" s="276"/>
      <c r="E752" s="276"/>
      <c r="F752" s="276"/>
      <c r="G752" s="276"/>
      <c r="H752" s="276"/>
      <c r="I752" s="276"/>
      <c r="J752" s="276"/>
      <c r="K752" s="276"/>
      <c r="L752" s="276"/>
      <c r="M752" s="276"/>
      <c r="N752" s="276"/>
      <c r="O752" s="276"/>
      <c r="P752" s="276"/>
      <c r="Q752" s="276"/>
      <c r="R752" s="276"/>
      <c r="S752" s="276"/>
      <c r="T752" s="276"/>
      <c r="U752" s="276"/>
      <c r="V752" s="276"/>
      <c r="W752" s="276"/>
      <c r="X752" s="276"/>
      <c r="Y752" s="276"/>
      <c r="Z752" s="276"/>
    </row>
    <row r="753">
      <c r="A753" s="276"/>
      <c r="B753" s="276"/>
      <c r="C753" s="276"/>
      <c r="D753" s="276"/>
      <c r="E753" s="276"/>
      <c r="F753" s="276"/>
      <c r="G753" s="276"/>
      <c r="H753" s="276"/>
      <c r="I753" s="276"/>
      <c r="J753" s="276"/>
      <c r="K753" s="276"/>
      <c r="L753" s="276"/>
      <c r="M753" s="276"/>
      <c r="N753" s="276"/>
      <c r="O753" s="276"/>
      <c r="P753" s="276"/>
      <c r="Q753" s="276"/>
      <c r="R753" s="276"/>
      <c r="S753" s="276"/>
      <c r="T753" s="276"/>
      <c r="U753" s="276"/>
      <c r="V753" s="276"/>
      <c r="W753" s="276"/>
      <c r="X753" s="276"/>
      <c r="Y753" s="276"/>
      <c r="Z753" s="276"/>
    </row>
    <row r="754">
      <c r="A754" s="276"/>
      <c r="B754" s="276"/>
      <c r="C754" s="276"/>
      <c r="D754" s="276"/>
      <c r="E754" s="276"/>
      <c r="F754" s="276"/>
      <c r="G754" s="276"/>
      <c r="H754" s="276"/>
      <c r="I754" s="276"/>
      <c r="J754" s="276"/>
      <c r="K754" s="276"/>
      <c r="L754" s="276"/>
      <c r="M754" s="276"/>
      <c r="N754" s="276"/>
      <c r="O754" s="276"/>
      <c r="P754" s="276"/>
      <c r="Q754" s="276"/>
      <c r="R754" s="276"/>
      <c r="S754" s="276"/>
      <c r="T754" s="276"/>
      <c r="U754" s="276"/>
      <c r="V754" s="276"/>
      <c r="W754" s="276"/>
      <c r="X754" s="276"/>
      <c r="Y754" s="276"/>
      <c r="Z754" s="276"/>
    </row>
    <row r="755">
      <c r="A755" s="276"/>
      <c r="B755" s="276"/>
      <c r="C755" s="276"/>
      <c r="D755" s="276"/>
      <c r="E755" s="276"/>
      <c r="F755" s="276"/>
      <c r="G755" s="276"/>
      <c r="H755" s="276"/>
      <c r="I755" s="276"/>
      <c r="J755" s="276"/>
      <c r="K755" s="276"/>
      <c r="L755" s="276"/>
      <c r="M755" s="276"/>
      <c r="N755" s="276"/>
      <c r="O755" s="276"/>
      <c r="P755" s="276"/>
      <c r="Q755" s="276"/>
      <c r="R755" s="276"/>
      <c r="S755" s="276"/>
      <c r="T755" s="276"/>
      <c r="U755" s="276"/>
      <c r="V755" s="276"/>
      <c r="W755" s="276"/>
      <c r="X755" s="276"/>
      <c r="Y755" s="276"/>
      <c r="Z755" s="276"/>
    </row>
    <row r="756">
      <c r="A756" s="276"/>
      <c r="B756" s="276"/>
      <c r="C756" s="276"/>
      <c r="D756" s="276"/>
      <c r="E756" s="276"/>
      <c r="F756" s="276"/>
      <c r="G756" s="276"/>
      <c r="H756" s="276"/>
      <c r="I756" s="276"/>
      <c r="J756" s="276"/>
      <c r="K756" s="276"/>
      <c r="L756" s="276"/>
      <c r="M756" s="276"/>
      <c r="N756" s="276"/>
      <c r="O756" s="276"/>
      <c r="P756" s="276"/>
      <c r="Q756" s="276"/>
      <c r="R756" s="276"/>
      <c r="S756" s="276"/>
      <c r="T756" s="276"/>
      <c r="U756" s="276"/>
      <c r="V756" s="276"/>
      <c r="W756" s="276"/>
      <c r="X756" s="276"/>
      <c r="Y756" s="276"/>
      <c r="Z756" s="276"/>
    </row>
    <row r="757">
      <c r="A757" s="276"/>
      <c r="B757" s="276"/>
      <c r="C757" s="276"/>
      <c r="D757" s="276"/>
      <c r="E757" s="276"/>
      <c r="F757" s="276"/>
      <c r="G757" s="276"/>
      <c r="H757" s="276"/>
      <c r="I757" s="276"/>
      <c r="J757" s="276"/>
      <c r="K757" s="276"/>
      <c r="L757" s="276"/>
      <c r="M757" s="276"/>
      <c r="N757" s="276"/>
      <c r="O757" s="276"/>
      <c r="P757" s="276"/>
      <c r="Q757" s="276"/>
      <c r="R757" s="276"/>
      <c r="S757" s="276"/>
      <c r="T757" s="276"/>
      <c r="U757" s="276"/>
      <c r="V757" s="276"/>
      <c r="W757" s="276"/>
      <c r="X757" s="276"/>
      <c r="Y757" s="276"/>
      <c r="Z757" s="276"/>
    </row>
    <row r="758">
      <c r="A758" s="276"/>
      <c r="B758" s="276"/>
      <c r="C758" s="276"/>
      <c r="D758" s="276"/>
      <c r="E758" s="276"/>
      <c r="F758" s="276"/>
      <c r="G758" s="276"/>
      <c r="H758" s="276"/>
      <c r="I758" s="276"/>
      <c r="J758" s="276"/>
      <c r="K758" s="276"/>
      <c r="L758" s="276"/>
      <c r="M758" s="276"/>
      <c r="N758" s="276"/>
      <c r="O758" s="276"/>
      <c r="P758" s="276"/>
      <c r="Q758" s="276"/>
      <c r="R758" s="276"/>
      <c r="S758" s="276"/>
      <c r="T758" s="276"/>
      <c r="U758" s="276"/>
      <c r="V758" s="276"/>
      <c r="W758" s="276"/>
      <c r="X758" s="276"/>
      <c r="Y758" s="276"/>
      <c r="Z758" s="276"/>
    </row>
    <row r="759">
      <c r="A759" s="276"/>
      <c r="B759" s="276"/>
      <c r="C759" s="276"/>
      <c r="D759" s="276"/>
      <c r="E759" s="276"/>
      <c r="F759" s="276"/>
      <c r="G759" s="276"/>
      <c r="H759" s="276"/>
      <c r="I759" s="276"/>
      <c r="J759" s="276"/>
      <c r="K759" s="276"/>
      <c r="L759" s="276"/>
      <c r="M759" s="276"/>
      <c r="N759" s="276"/>
      <c r="O759" s="276"/>
      <c r="P759" s="276"/>
      <c r="Q759" s="276"/>
      <c r="R759" s="276"/>
      <c r="S759" s="276"/>
      <c r="T759" s="276"/>
      <c r="U759" s="276"/>
      <c r="V759" s="276"/>
      <c r="W759" s="276"/>
      <c r="X759" s="276"/>
      <c r="Y759" s="276"/>
      <c r="Z759" s="276"/>
    </row>
    <row r="760">
      <c r="A760" s="276"/>
      <c r="B760" s="276"/>
      <c r="C760" s="276"/>
      <c r="D760" s="276"/>
      <c r="E760" s="276"/>
      <c r="F760" s="276"/>
      <c r="G760" s="276"/>
      <c r="H760" s="276"/>
      <c r="I760" s="276"/>
      <c r="J760" s="276"/>
      <c r="K760" s="276"/>
      <c r="L760" s="276"/>
      <c r="M760" s="276"/>
      <c r="N760" s="276"/>
      <c r="O760" s="276"/>
      <c r="P760" s="276"/>
      <c r="Q760" s="276"/>
      <c r="R760" s="276"/>
      <c r="S760" s="276"/>
      <c r="T760" s="276"/>
      <c r="U760" s="276"/>
      <c r="V760" s="276"/>
      <c r="W760" s="276"/>
      <c r="X760" s="276"/>
      <c r="Y760" s="276"/>
      <c r="Z760" s="276"/>
    </row>
    <row r="761">
      <c r="A761" s="276"/>
      <c r="B761" s="276"/>
      <c r="C761" s="276"/>
      <c r="D761" s="276"/>
      <c r="E761" s="276"/>
      <c r="F761" s="276"/>
      <c r="G761" s="276"/>
      <c r="H761" s="276"/>
      <c r="I761" s="276"/>
      <c r="J761" s="276"/>
      <c r="K761" s="276"/>
      <c r="L761" s="276"/>
      <c r="M761" s="276"/>
      <c r="N761" s="276"/>
      <c r="O761" s="276"/>
      <c r="P761" s="276"/>
      <c r="Q761" s="276"/>
      <c r="R761" s="276"/>
      <c r="S761" s="276"/>
      <c r="T761" s="276"/>
      <c r="U761" s="276"/>
      <c r="V761" s="276"/>
      <c r="W761" s="276"/>
      <c r="X761" s="276"/>
      <c r="Y761" s="276"/>
      <c r="Z761" s="276"/>
    </row>
    <row r="762">
      <c r="A762" s="276"/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276"/>
      <c r="T762" s="276"/>
      <c r="U762" s="276"/>
      <c r="V762" s="276"/>
      <c r="W762" s="276"/>
      <c r="X762" s="276"/>
      <c r="Y762" s="276"/>
      <c r="Z762" s="276"/>
    </row>
    <row r="763">
      <c r="A763" s="276"/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276"/>
      <c r="T763" s="276"/>
      <c r="U763" s="276"/>
      <c r="V763" s="276"/>
      <c r="W763" s="276"/>
      <c r="X763" s="276"/>
      <c r="Y763" s="276"/>
      <c r="Z763" s="276"/>
    </row>
    <row r="764">
      <c r="A764" s="276"/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276"/>
      <c r="T764" s="276"/>
      <c r="U764" s="276"/>
      <c r="V764" s="276"/>
      <c r="W764" s="276"/>
      <c r="X764" s="276"/>
      <c r="Y764" s="276"/>
      <c r="Z764" s="276"/>
    </row>
    <row r="765">
      <c r="A765" s="276"/>
      <c r="B765" s="276"/>
      <c r="C765" s="276"/>
      <c r="D765" s="276"/>
      <c r="E765" s="276"/>
      <c r="F765" s="276"/>
      <c r="G765" s="276"/>
      <c r="H765" s="276"/>
      <c r="I765" s="276"/>
      <c r="J765" s="276"/>
      <c r="K765" s="276"/>
      <c r="L765" s="276"/>
      <c r="M765" s="276"/>
      <c r="N765" s="276"/>
      <c r="O765" s="276"/>
      <c r="P765" s="276"/>
      <c r="Q765" s="276"/>
      <c r="R765" s="276"/>
      <c r="S765" s="276"/>
      <c r="T765" s="276"/>
      <c r="U765" s="276"/>
      <c r="V765" s="276"/>
      <c r="W765" s="276"/>
      <c r="X765" s="276"/>
      <c r="Y765" s="276"/>
      <c r="Z765" s="276"/>
    </row>
    <row r="766">
      <c r="A766" s="276"/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276"/>
      <c r="T766" s="276"/>
      <c r="U766" s="276"/>
      <c r="V766" s="276"/>
      <c r="W766" s="276"/>
      <c r="X766" s="276"/>
      <c r="Y766" s="276"/>
      <c r="Z766" s="276"/>
    </row>
    <row r="767">
      <c r="A767" s="276"/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276"/>
      <c r="T767" s="276"/>
      <c r="U767" s="276"/>
      <c r="V767" s="276"/>
      <c r="W767" s="276"/>
      <c r="X767" s="276"/>
      <c r="Y767" s="276"/>
      <c r="Z767" s="276"/>
    </row>
    <row r="768">
      <c r="A768" s="276"/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276"/>
      <c r="T768" s="276"/>
      <c r="U768" s="276"/>
      <c r="V768" s="276"/>
      <c r="W768" s="276"/>
      <c r="X768" s="276"/>
      <c r="Y768" s="276"/>
      <c r="Z768" s="276"/>
    </row>
    <row r="769">
      <c r="A769" s="276"/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276"/>
      <c r="T769" s="276"/>
      <c r="U769" s="276"/>
      <c r="V769" s="276"/>
      <c r="W769" s="276"/>
      <c r="X769" s="276"/>
      <c r="Y769" s="276"/>
      <c r="Z769" s="276"/>
    </row>
    <row r="770">
      <c r="A770" s="276"/>
      <c r="B770" s="276"/>
      <c r="C770" s="276"/>
      <c r="D770" s="276"/>
      <c r="E770" s="276"/>
      <c r="F770" s="276"/>
      <c r="G770" s="276"/>
      <c r="H770" s="276"/>
      <c r="I770" s="276"/>
      <c r="J770" s="276"/>
      <c r="K770" s="276"/>
      <c r="L770" s="276"/>
      <c r="M770" s="276"/>
      <c r="N770" s="276"/>
      <c r="O770" s="276"/>
      <c r="P770" s="276"/>
      <c r="Q770" s="276"/>
      <c r="R770" s="276"/>
      <c r="S770" s="276"/>
      <c r="T770" s="276"/>
      <c r="U770" s="276"/>
      <c r="V770" s="276"/>
      <c r="W770" s="276"/>
      <c r="X770" s="276"/>
      <c r="Y770" s="276"/>
      <c r="Z770" s="276"/>
    </row>
    <row r="771">
      <c r="A771" s="276"/>
      <c r="B771" s="276"/>
      <c r="C771" s="276"/>
      <c r="D771" s="276"/>
      <c r="E771" s="276"/>
      <c r="F771" s="276"/>
      <c r="G771" s="276"/>
      <c r="H771" s="276"/>
      <c r="I771" s="276"/>
      <c r="J771" s="276"/>
      <c r="K771" s="276"/>
      <c r="L771" s="276"/>
      <c r="M771" s="276"/>
      <c r="N771" s="276"/>
      <c r="O771" s="276"/>
      <c r="P771" s="276"/>
      <c r="Q771" s="276"/>
      <c r="R771" s="276"/>
      <c r="S771" s="276"/>
      <c r="T771" s="276"/>
      <c r="U771" s="276"/>
      <c r="V771" s="276"/>
      <c r="W771" s="276"/>
      <c r="X771" s="276"/>
      <c r="Y771" s="276"/>
      <c r="Z771" s="276"/>
    </row>
    <row r="772">
      <c r="A772" s="276"/>
      <c r="B772" s="276"/>
      <c r="C772" s="276"/>
      <c r="D772" s="276"/>
      <c r="E772" s="276"/>
      <c r="F772" s="276"/>
      <c r="G772" s="276"/>
      <c r="H772" s="276"/>
      <c r="I772" s="276"/>
      <c r="J772" s="276"/>
      <c r="K772" s="276"/>
      <c r="L772" s="276"/>
      <c r="M772" s="276"/>
      <c r="N772" s="276"/>
      <c r="O772" s="276"/>
      <c r="P772" s="276"/>
      <c r="Q772" s="276"/>
      <c r="R772" s="276"/>
      <c r="S772" s="276"/>
      <c r="T772" s="276"/>
      <c r="U772" s="276"/>
      <c r="V772" s="276"/>
      <c r="W772" s="276"/>
      <c r="X772" s="276"/>
      <c r="Y772" s="276"/>
      <c r="Z772" s="276"/>
    </row>
    <row r="773">
      <c r="A773" s="276"/>
      <c r="B773" s="276"/>
      <c r="C773" s="276"/>
      <c r="D773" s="276"/>
      <c r="E773" s="276"/>
      <c r="F773" s="276"/>
      <c r="G773" s="276"/>
      <c r="H773" s="276"/>
      <c r="I773" s="276"/>
      <c r="J773" s="276"/>
      <c r="K773" s="276"/>
      <c r="L773" s="276"/>
      <c r="M773" s="276"/>
      <c r="N773" s="276"/>
      <c r="O773" s="276"/>
      <c r="P773" s="276"/>
      <c r="Q773" s="276"/>
      <c r="R773" s="276"/>
      <c r="S773" s="276"/>
      <c r="T773" s="276"/>
      <c r="U773" s="276"/>
      <c r="V773" s="276"/>
      <c r="W773" s="276"/>
      <c r="X773" s="276"/>
      <c r="Y773" s="276"/>
      <c r="Z773" s="276"/>
    </row>
    <row r="774">
      <c r="A774" s="276"/>
      <c r="B774" s="276"/>
      <c r="C774" s="276"/>
      <c r="D774" s="276"/>
      <c r="E774" s="276"/>
      <c r="F774" s="276"/>
      <c r="G774" s="276"/>
      <c r="H774" s="276"/>
      <c r="I774" s="276"/>
      <c r="J774" s="276"/>
      <c r="K774" s="276"/>
      <c r="L774" s="276"/>
      <c r="M774" s="276"/>
      <c r="N774" s="276"/>
      <c r="O774" s="276"/>
      <c r="P774" s="276"/>
      <c r="Q774" s="276"/>
      <c r="R774" s="276"/>
      <c r="S774" s="276"/>
      <c r="T774" s="276"/>
      <c r="U774" s="276"/>
      <c r="V774" s="276"/>
      <c r="W774" s="276"/>
      <c r="X774" s="276"/>
      <c r="Y774" s="276"/>
      <c r="Z774" s="276"/>
    </row>
    <row r="775">
      <c r="A775" s="276"/>
      <c r="B775" s="276"/>
      <c r="C775" s="276"/>
      <c r="D775" s="276"/>
      <c r="E775" s="276"/>
      <c r="F775" s="276"/>
      <c r="G775" s="276"/>
      <c r="H775" s="276"/>
      <c r="I775" s="276"/>
      <c r="J775" s="276"/>
      <c r="K775" s="276"/>
      <c r="L775" s="276"/>
      <c r="M775" s="276"/>
      <c r="N775" s="276"/>
      <c r="O775" s="276"/>
      <c r="P775" s="276"/>
      <c r="Q775" s="276"/>
      <c r="R775" s="276"/>
      <c r="S775" s="276"/>
      <c r="T775" s="276"/>
      <c r="U775" s="276"/>
      <c r="V775" s="276"/>
      <c r="W775" s="276"/>
      <c r="X775" s="276"/>
      <c r="Y775" s="276"/>
      <c r="Z775" s="276"/>
    </row>
    <row r="776">
      <c r="A776" s="276"/>
      <c r="B776" s="276"/>
      <c r="C776" s="276"/>
      <c r="D776" s="276"/>
      <c r="E776" s="276"/>
      <c r="F776" s="276"/>
      <c r="G776" s="276"/>
      <c r="H776" s="276"/>
      <c r="I776" s="276"/>
      <c r="J776" s="276"/>
      <c r="K776" s="276"/>
      <c r="L776" s="276"/>
      <c r="M776" s="276"/>
      <c r="N776" s="276"/>
      <c r="O776" s="276"/>
      <c r="P776" s="276"/>
      <c r="Q776" s="276"/>
      <c r="R776" s="276"/>
      <c r="S776" s="276"/>
      <c r="T776" s="276"/>
      <c r="U776" s="276"/>
      <c r="V776" s="276"/>
      <c r="W776" s="276"/>
      <c r="X776" s="276"/>
      <c r="Y776" s="276"/>
      <c r="Z776" s="276"/>
    </row>
    <row r="777">
      <c r="A777" s="276"/>
      <c r="B777" s="276"/>
      <c r="C777" s="276"/>
      <c r="D777" s="276"/>
      <c r="E777" s="276"/>
      <c r="F777" s="276"/>
      <c r="G777" s="276"/>
      <c r="H777" s="276"/>
      <c r="I777" s="276"/>
      <c r="J777" s="276"/>
      <c r="K777" s="276"/>
      <c r="L777" s="276"/>
      <c r="M777" s="276"/>
      <c r="N777" s="276"/>
      <c r="O777" s="276"/>
      <c r="P777" s="276"/>
      <c r="Q777" s="276"/>
      <c r="R777" s="276"/>
      <c r="S777" s="276"/>
      <c r="T777" s="276"/>
      <c r="U777" s="276"/>
      <c r="V777" s="276"/>
      <c r="W777" s="276"/>
      <c r="X777" s="276"/>
      <c r="Y777" s="276"/>
      <c r="Z777" s="276"/>
    </row>
    <row r="778">
      <c r="A778" s="276"/>
      <c r="B778" s="276"/>
      <c r="C778" s="276"/>
      <c r="D778" s="276"/>
      <c r="E778" s="276"/>
      <c r="F778" s="276"/>
      <c r="G778" s="276"/>
      <c r="H778" s="276"/>
      <c r="I778" s="276"/>
      <c r="J778" s="276"/>
      <c r="K778" s="276"/>
      <c r="L778" s="276"/>
      <c r="M778" s="276"/>
      <c r="N778" s="276"/>
      <c r="O778" s="276"/>
      <c r="P778" s="276"/>
      <c r="Q778" s="276"/>
      <c r="R778" s="276"/>
      <c r="S778" s="276"/>
      <c r="T778" s="276"/>
      <c r="U778" s="276"/>
      <c r="V778" s="276"/>
      <c r="W778" s="276"/>
      <c r="X778" s="276"/>
      <c r="Y778" s="276"/>
      <c r="Z778" s="276"/>
    </row>
    <row r="779">
      <c r="A779" s="276"/>
      <c r="B779" s="276"/>
      <c r="C779" s="276"/>
      <c r="D779" s="276"/>
      <c r="E779" s="276"/>
      <c r="F779" s="276"/>
      <c r="G779" s="276"/>
      <c r="H779" s="276"/>
      <c r="I779" s="276"/>
      <c r="J779" s="276"/>
      <c r="K779" s="276"/>
      <c r="L779" s="276"/>
      <c r="M779" s="276"/>
      <c r="N779" s="276"/>
      <c r="O779" s="276"/>
      <c r="P779" s="276"/>
      <c r="Q779" s="276"/>
      <c r="R779" s="276"/>
      <c r="S779" s="276"/>
      <c r="T779" s="276"/>
      <c r="U779" s="276"/>
      <c r="V779" s="276"/>
      <c r="W779" s="276"/>
      <c r="X779" s="276"/>
      <c r="Y779" s="276"/>
      <c r="Z779" s="276"/>
    </row>
    <row r="780">
      <c r="A780" s="276"/>
      <c r="B780" s="276"/>
      <c r="C780" s="276"/>
      <c r="D780" s="276"/>
      <c r="E780" s="276"/>
      <c r="F780" s="276"/>
      <c r="G780" s="276"/>
      <c r="H780" s="276"/>
      <c r="I780" s="276"/>
      <c r="J780" s="276"/>
      <c r="K780" s="276"/>
      <c r="L780" s="276"/>
      <c r="M780" s="276"/>
      <c r="N780" s="276"/>
      <c r="O780" s="276"/>
      <c r="P780" s="276"/>
      <c r="Q780" s="276"/>
      <c r="R780" s="276"/>
      <c r="S780" s="276"/>
      <c r="T780" s="276"/>
      <c r="U780" s="276"/>
      <c r="V780" s="276"/>
      <c r="W780" s="276"/>
      <c r="X780" s="276"/>
      <c r="Y780" s="276"/>
      <c r="Z780" s="276"/>
    </row>
    <row r="781">
      <c r="A781" s="276"/>
      <c r="B781" s="276"/>
      <c r="C781" s="276"/>
      <c r="D781" s="276"/>
      <c r="E781" s="276"/>
      <c r="F781" s="276"/>
      <c r="G781" s="276"/>
      <c r="H781" s="276"/>
      <c r="I781" s="276"/>
      <c r="J781" s="276"/>
      <c r="K781" s="276"/>
      <c r="L781" s="276"/>
      <c r="M781" s="276"/>
      <c r="N781" s="276"/>
      <c r="O781" s="276"/>
      <c r="P781" s="276"/>
      <c r="Q781" s="276"/>
      <c r="R781" s="276"/>
      <c r="S781" s="276"/>
      <c r="T781" s="276"/>
      <c r="U781" s="276"/>
      <c r="V781" s="276"/>
      <c r="W781" s="276"/>
      <c r="X781" s="276"/>
      <c r="Y781" s="276"/>
      <c r="Z781" s="276"/>
    </row>
    <row r="782">
      <c r="A782" s="276"/>
      <c r="B782" s="276"/>
      <c r="C782" s="276"/>
      <c r="D782" s="276"/>
      <c r="E782" s="276"/>
      <c r="F782" s="276"/>
      <c r="G782" s="276"/>
      <c r="H782" s="276"/>
      <c r="I782" s="276"/>
      <c r="J782" s="276"/>
      <c r="K782" s="276"/>
      <c r="L782" s="276"/>
      <c r="M782" s="276"/>
      <c r="N782" s="276"/>
      <c r="O782" s="276"/>
      <c r="P782" s="276"/>
      <c r="Q782" s="276"/>
      <c r="R782" s="276"/>
      <c r="S782" s="276"/>
      <c r="T782" s="276"/>
      <c r="U782" s="276"/>
      <c r="V782" s="276"/>
      <c r="W782" s="276"/>
      <c r="X782" s="276"/>
      <c r="Y782" s="276"/>
      <c r="Z782" s="276"/>
    </row>
    <row r="783">
      <c r="A783" s="276"/>
      <c r="B783" s="276"/>
      <c r="C783" s="276"/>
      <c r="D783" s="276"/>
      <c r="E783" s="276"/>
      <c r="F783" s="276"/>
      <c r="G783" s="276"/>
      <c r="H783" s="276"/>
      <c r="I783" s="276"/>
      <c r="J783" s="276"/>
      <c r="K783" s="276"/>
      <c r="L783" s="276"/>
      <c r="M783" s="276"/>
      <c r="N783" s="276"/>
      <c r="O783" s="276"/>
      <c r="P783" s="276"/>
      <c r="Q783" s="276"/>
      <c r="R783" s="276"/>
      <c r="S783" s="276"/>
      <c r="T783" s="276"/>
      <c r="U783" s="276"/>
      <c r="V783" s="276"/>
      <c r="W783" s="276"/>
      <c r="X783" s="276"/>
      <c r="Y783" s="276"/>
      <c r="Z783" s="276"/>
    </row>
    <row r="784">
      <c r="A784" s="276"/>
      <c r="B784" s="276"/>
      <c r="C784" s="276"/>
      <c r="D784" s="276"/>
      <c r="E784" s="276"/>
      <c r="F784" s="276"/>
      <c r="G784" s="276"/>
      <c r="H784" s="276"/>
      <c r="I784" s="276"/>
      <c r="J784" s="276"/>
      <c r="K784" s="276"/>
      <c r="L784" s="276"/>
      <c r="M784" s="276"/>
      <c r="N784" s="276"/>
      <c r="O784" s="276"/>
      <c r="P784" s="276"/>
      <c r="Q784" s="276"/>
      <c r="R784" s="276"/>
      <c r="S784" s="276"/>
      <c r="T784" s="276"/>
      <c r="U784" s="276"/>
      <c r="V784" s="276"/>
      <c r="W784" s="276"/>
      <c r="X784" s="276"/>
      <c r="Y784" s="276"/>
      <c r="Z784" s="276"/>
    </row>
    <row r="785">
      <c r="A785" s="276"/>
      <c r="B785" s="276"/>
      <c r="C785" s="276"/>
      <c r="D785" s="276"/>
      <c r="E785" s="276"/>
      <c r="F785" s="276"/>
      <c r="G785" s="276"/>
      <c r="H785" s="276"/>
      <c r="I785" s="276"/>
      <c r="J785" s="276"/>
      <c r="K785" s="276"/>
      <c r="L785" s="276"/>
      <c r="M785" s="276"/>
      <c r="N785" s="276"/>
      <c r="O785" s="276"/>
      <c r="P785" s="276"/>
      <c r="Q785" s="276"/>
      <c r="R785" s="276"/>
      <c r="S785" s="276"/>
      <c r="T785" s="276"/>
      <c r="U785" s="276"/>
      <c r="V785" s="276"/>
      <c r="W785" s="276"/>
      <c r="X785" s="276"/>
      <c r="Y785" s="276"/>
      <c r="Z785" s="276"/>
    </row>
    <row r="786">
      <c r="A786" s="276"/>
      <c r="B786" s="276"/>
      <c r="C786" s="276"/>
      <c r="D786" s="276"/>
      <c r="E786" s="276"/>
      <c r="F786" s="276"/>
      <c r="G786" s="276"/>
      <c r="H786" s="276"/>
      <c r="I786" s="276"/>
      <c r="J786" s="276"/>
      <c r="K786" s="276"/>
      <c r="L786" s="276"/>
      <c r="M786" s="276"/>
      <c r="N786" s="276"/>
      <c r="O786" s="276"/>
      <c r="P786" s="276"/>
      <c r="Q786" s="276"/>
      <c r="R786" s="276"/>
      <c r="S786" s="276"/>
      <c r="T786" s="276"/>
      <c r="U786" s="276"/>
      <c r="V786" s="276"/>
      <c r="W786" s="276"/>
      <c r="X786" s="276"/>
      <c r="Y786" s="276"/>
      <c r="Z786" s="276"/>
    </row>
    <row r="787">
      <c r="A787" s="276"/>
      <c r="B787" s="276"/>
      <c r="C787" s="276"/>
      <c r="D787" s="276"/>
      <c r="E787" s="276"/>
      <c r="F787" s="276"/>
      <c r="G787" s="276"/>
      <c r="H787" s="276"/>
      <c r="I787" s="276"/>
      <c r="J787" s="276"/>
      <c r="K787" s="276"/>
      <c r="L787" s="276"/>
      <c r="M787" s="276"/>
      <c r="N787" s="276"/>
      <c r="O787" s="276"/>
      <c r="P787" s="276"/>
      <c r="Q787" s="276"/>
      <c r="R787" s="276"/>
      <c r="S787" s="276"/>
      <c r="T787" s="276"/>
      <c r="U787" s="276"/>
      <c r="V787" s="276"/>
      <c r="W787" s="276"/>
      <c r="X787" s="276"/>
      <c r="Y787" s="276"/>
      <c r="Z787" s="276"/>
    </row>
    <row r="788">
      <c r="A788" s="276"/>
      <c r="B788" s="276"/>
      <c r="C788" s="276"/>
      <c r="D788" s="276"/>
      <c r="E788" s="276"/>
      <c r="F788" s="276"/>
      <c r="G788" s="276"/>
      <c r="H788" s="276"/>
      <c r="I788" s="276"/>
      <c r="J788" s="276"/>
      <c r="K788" s="276"/>
      <c r="L788" s="276"/>
      <c r="M788" s="276"/>
      <c r="N788" s="276"/>
      <c r="O788" s="276"/>
      <c r="P788" s="276"/>
      <c r="Q788" s="276"/>
      <c r="R788" s="276"/>
      <c r="S788" s="276"/>
      <c r="T788" s="276"/>
      <c r="U788" s="276"/>
      <c r="V788" s="276"/>
      <c r="W788" s="276"/>
      <c r="X788" s="276"/>
      <c r="Y788" s="276"/>
      <c r="Z788" s="276"/>
    </row>
    <row r="789">
      <c r="A789" s="276"/>
      <c r="B789" s="276"/>
      <c r="C789" s="276"/>
      <c r="D789" s="276"/>
      <c r="E789" s="276"/>
      <c r="F789" s="276"/>
      <c r="G789" s="276"/>
      <c r="H789" s="276"/>
      <c r="I789" s="276"/>
      <c r="J789" s="276"/>
      <c r="K789" s="276"/>
      <c r="L789" s="276"/>
      <c r="M789" s="276"/>
      <c r="N789" s="276"/>
      <c r="O789" s="276"/>
      <c r="P789" s="276"/>
      <c r="Q789" s="276"/>
      <c r="R789" s="276"/>
      <c r="S789" s="276"/>
      <c r="T789" s="276"/>
      <c r="U789" s="276"/>
      <c r="V789" s="276"/>
      <c r="W789" s="276"/>
      <c r="X789" s="276"/>
      <c r="Y789" s="276"/>
      <c r="Z789" s="276"/>
    </row>
    <row r="790">
      <c r="A790" s="276"/>
      <c r="B790" s="276"/>
      <c r="C790" s="276"/>
      <c r="D790" s="276"/>
      <c r="E790" s="276"/>
      <c r="F790" s="276"/>
      <c r="G790" s="276"/>
      <c r="H790" s="276"/>
      <c r="I790" s="276"/>
      <c r="J790" s="276"/>
      <c r="K790" s="276"/>
      <c r="L790" s="276"/>
      <c r="M790" s="276"/>
      <c r="N790" s="276"/>
      <c r="O790" s="276"/>
      <c r="P790" s="276"/>
      <c r="Q790" s="276"/>
      <c r="R790" s="276"/>
      <c r="S790" s="276"/>
      <c r="T790" s="276"/>
      <c r="U790" s="276"/>
      <c r="V790" s="276"/>
      <c r="W790" s="276"/>
      <c r="X790" s="276"/>
      <c r="Y790" s="276"/>
      <c r="Z790" s="276"/>
    </row>
    <row r="791">
      <c r="A791" s="276"/>
      <c r="B791" s="276"/>
      <c r="C791" s="276"/>
      <c r="D791" s="276"/>
      <c r="E791" s="276"/>
      <c r="F791" s="276"/>
      <c r="G791" s="276"/>
      <c r="H791" s="276"/>
      <c r="I791" s="276"/>
      <c r="J791" s="276"/>
      <c r="K791" s="276"/>
      <c r="L791" s="276"/>
      <c r="M791" s="276"/>
      <c r="N791" s="276"/>
      <c r="O791" s="276"/>
      <c r="P791" s="276"/>
      <c r="Q791" s="276"/>
      <c r="R791" s="276"/>
      <c r="S791" s="276"/>
      <c r="T791" s="276"/>
      <c r="U791" s="276"/>
      <c r="V791" s="276"/>
      <c r="W791" s="276"/>
      <c r="X791" s="276"/>
      <c r="Y791" s="276"/>
      <c r="Z791" s="276"/>
    </row>
    <row r="792">
      <c r="A792" s="276"/>
      <c r="B792" s="276"/>
      <c r="C792" s="276"/>
      <c r="D792" s="276"/>
      <c r="E792" s="276"/>
      <c r="F792" s="276"/>
      <c r="G792" s="276"/>
      <c r="H792" s="276"/>
      <c r="I792" s="276"/>
      <c r="J792" s="276"/>
      <c r="K792" s="276"/>
      <c r="L792" s="276"/>
      <c r="M792" s="276"/>
      <c r="N792" s="276"/>
      <c r="O792" s="276"/>
      <c r="P792" s="276"/>
      <c r="Q792" s="276"/>
      <c r="R792" s="276"/>
      <c r="S792" s="276"/>
      <c r="T792" s="276"/>
      <c r="U792" s="276"/>
      <c r="V792" s="276"/>
      <c r="W792" s="276"/>
      <c r="X792" s="276"/>
      <c r="Y792" s="276"/>
      <c r="Z792" s="276"/>
    </row>
    <row r="793">
      <c r="A793" s="276"/>
      <c r="B793" s="276"/>
      <c r="C793" s="276"/>
      <c r="D793" s="276"/>
      <c r="E793" s="276"/>
      <c r="F793" s="276"/>
      <c r="G793" s="276"/>
      <c r="H793" s="276"/>
      <c r="I793" s="276"/>
      <c r="J793" s="276"/>
      <c r="K793" s="276"/>
      <c r="L793" s="276"/>
      <c r="M793" s="276"/>
      <c r="N793" s="276"/>
      <c r="O793" s="276"/>
      <c r="P793" s="276"/>
      <c r="Q793" s="276"/>
      <c r="R793" s="276"/>
      <c r="S793" s="276"/>
      <c r="T793" s="276"/>
      <c r="U793" s="276"/>
      <c r="V793" s="276"/>
      <c r="W793" s="276"/>
      <c r="X793" s="276"/>
      <c r="Y793" s="276"/>
      <c r="Z793" s="276"/>
    </row>
    <row r="794">
      <c r="A794" s="276"/>
      <c r="B794" s="276"/>
      <c r="C794" s="276"/>
      <c r="D794" s="276"/>
      <c r="E794" s="276"/>
      <c r="F794" s="276"/>
      <c r="G794" s="276"/>
      <c r="H794" s="276"/>
      <c r="I794" s="276"/>
      <c r="J794" s="276"/>
      <c r="K794" s="276"/>
      <c r="L794" s="276"/>
      <c r="M794" s="276"/>
      <c r="N794" s="276"/>
      <c r="O794" s="276"/>
      <c r="P794" s="276"/>
      <c r="Q794" s="276"/>
      <c r="R794" s="276"/>
      <c r="S794" s="276"/>
      <c r="T794" s="276"/>
      <c r="U794" s="276"/>
      <c r="V794" s="276"/>
      <c r="W794" s="276"/>
      <c r="X794" s="276"/>
      <c r="Y794" s="276"/>
      <c r="Z794" s="276"/>
    </row>
    <row r="795">
      <c r="A795" s="276"/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  <c r="P795" s="276"/>
      <c r="Q795" s="276"/>
      <c r="R795" s="276"/>
      <c r="S795" s="276"/>
      <c r="T795" s="276"/>
      <c r="U795" s="276"/>
      <c r="V795" s="276"/>
      <c r="W795" s="276"/>
      <c r="X795" s="276"/>
      <c r="Y795" s="276"/>
      <c r="Z795" s="276"/>
    </row>
    <row r="796">
      <c r="A796" s="276"/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  <c r="P796" s="276"/>
      <c r="Q796" s="276"/>
      <c r="R796" s="276"/>
      <c r="S796" s="276"/>
      <c r="T796" s="276"/>
      <c r="U796" s="276"/>
      <c r="V796" s="276"/>
      <c r="W796" s="276"/>
      <c r="X796" s="276"/>
      <c r="Y796" s="276"/>
      <c r="Z796" s="276"/>
    </row>
    <row r="797">
      <c r="A797" s="276"/>
      <c r="B797" s="276"/>
      <c r="C797" s="276"/>
      <c r="D797" s="276"/>
      <c r="E797" s="276"/>
      <c r="F797" s="276"/>
      <c r="G797" s="276"/>
      <c r="H797" s="276"/>
      <c r="I797" s="276"/>
      <c r="J797" s="276"/>
      <c r="K797" s="276"/>
      <c r="L797" s="276"/>
      <c r="M797" s="276"/>
      <c r="N797" s="276"/>
      <c r="O797" s="276"/>
      <c r="P797" s="276"/>
      <c r="Q797" s="276"/>
      <c r="R797" s="276"/>
      <c r="S797" s="276"/>
      <c r="T797" s="276"/>
      <c r="U797" s="276"/>
      <c r="V797" s="276"/>
      <c r="W797" s="276"/>
      <c r="X797" s="276"/>
      <c r="Y797" s="276"/>
      <c r="Z797" s="276"/>
    </row>
    <row r="798">
      <c r="A798" s="276"/>
      <c r="B798" s="276"/>
      <c r="C798" s="276"/>
      <c r="D798" s="276"/>
      <c r="E798" s="276"/>
      <c r="F798" s="276"/>
      <c r="G798" s="276"/>
      <c r="H798" s="276"/>
      <c r="I798" s="276"/>
      <c r="J798" s="276"/>
      <c r="K798" s="276"/>
      <c r="L798" s="276"/>
      <c r="M798" s="276"/>
      <c r="N798" s="276"/>
      <c r="O798" s="276"/>
      <c r="P798" s="276"/>
      <c r="Q798" s="276"/>
      <c r="R798" s="276"/>
      <c r="S798" s="276"/>
      <c r="T798" s="276"/>
      <c r="U798" s="276"/>
      <c r="V798" s="276"/>
      <c r="W798" s="276"/>
      <c r="X798" s="276"/>
      <c r="Y798" s="276"/>
      <c r="Z798" s="276"/>
    </row>
    <row r="799">
      <c r="A799" s="276"/>
      <c r="B799" s="276"/>
      <c r="C799" s="276"/>
      <c r="D799" s="276"/>
      <c r="E799" s="276"/>
      <c r="F799" s="276"/>
      <c r="G799" s="276"/>
      <c r="H799" s="276"/>
      <c r="I799" s="276"/>
      <c r="J799" s="276"/>
      <c r="K799" s="276"/>
      <c r="L799" s="276"/>
      <c r="M799" s="276"/>
      <c r="N799" s="276"/>
      <c r="O799" s="276"/>
      <c r="P799" s="276"/>
      <c r="Q799" s="276"/>
      <c r="R799" s="276"/>
      <c r="S799" s="276"/>
      <c r="T799" s="276"/>
      <c r="U799" s="276"/>
      <c r="V799" s="276"/>
      <c r="W799" s="276"/>
      <c r="X799" s="276"/>
      <c r="Y799" s="276"/>
      <c r="Z799" s="276"/>
    </row>
    <row r="800">
      <c r="A800" s="276"/>
      <c r="B800" s="276"/>
      <c r="C800" s="276"/>
      <c r="D800" s="276"/>
      <c r="E800" s="276"/>
      <c r="F800" s="276"/>
      <c r="G800" s="276"/>
      <c r="H800" s="276"/>
      <c r="I800" s="276"/>
      <c r="J800" s="276"/>
      <c r="K800" s="276"/>
      <c r="L800" s="276"/>
      <c r="M800" s="276"/>
      <c r="N800" s="276"/>
      <c r="O800" s="276"/>
      <c r="P800" s="276"/>
      <c r="Q800" s="276"/>
      <c r="R800" s="276"/>
      <c r="S800" s="276"/>
      <c r="T800" s="276"/>
      <c r="U800" s="276"/>
      <c r="V800" s="276"/>
      <c r="W800" s="276"/>
      <c r="X800" s="276"/>
      <c r="Y800" s="276"/>
      <c r="Z800" s="276"/>
    </row>
    <row r="801">
      <c r="A801" s="276"/>
      <c r="B801" s="276"/>
      <c r="C801" s="276"/>
      <c r="D801" s="276"/>
      <c r="E801" s="276"/>
      <c r="F801" s="276"/>
      <c r="G801" s="276"/>
      <c r="H801" s="276"/>
      <c r="I801" s="276"/>
      <c r="J801" s="276"/>
      <c r="K801" s="276"/>
      <c r="L801" s="276"/>
      <c r="M801" s="276"/>
      <c r="N801" s="276"/>
      <c r="O801" s="276"/>
      <c r="P801" s="276"/>
      <c r="Q801" s="276"/>
      <c r="R801" s="276"/>
      <c r="S801" s="276"/>
      <c r="T801" s="276"/>
      <c r="U801" s="276"/>
      <c r="V801" s="276"/>
      <c r="W801" s="276"/>
      <c r="X801" s="276"/>
      <c r="Y801" s="276"/>
      <c r="Z801" s="276"/>
    </row>
    <row r="802">
      <c r="A802" s="276"/>
      <c r="B802" s="276"/>
      <c r="C802" s="276"/>
      <c r="D802" s="276"/>
      <c r="E802" s="276"/>
      <c r="F802" s="276"/>
      <c r="G802" s="276"/>
      <c r="H802" s="276"/>
      <c r="I802" s="276"/>
      <c r="J802" s="276"/>
      <c r="K802" s="276"/>
      <c r="L802" s="276"/>
      <c r="M802" s="276"/>
      <c r="N802" s="276"/>
      <c r="O802" s="276"/>
      <c r="P802" s="276"/>
      <c r="Q802" s="276"/>
      <c r="R802" s="276"/>
      <c r="S802" s="276"/>
      <c r="T802" s="276"/>
      <c r="U802" s="276"/>
      <c r="V802" s="276"/>
      <c r="W802" s="276"/>
      <c r="X802" s="276"/>
      <c r="Y802" s="276"/>
      <c r="Z802" s="276"/>
    </row>
    <row r="803">
      <c r="A803" s="276"/>
      <c r="B803" s="276"/>
      <c r="C803" s="276"/>
      <c r="D803" s="276"/>
      <c r="E803" s="276"/>
      <c r="F803" s="276"/>
      <c r="G803" s="276"/>
      <c r="H803" s="276"/>
      <c r="I803" s="276"/>
      <c r="J803" s="276"/>
      <c r="K803" s="276"/>
      <c r="L803" s="276"/>
      <c r="M803" s="276"/>
      <c r="N803" s="276"/>
      <c r="O803" s="276"/>
      <c r="P803" s="276"/>
      <c r="Q803" s="276"/>
      <c r="R803" s="276"/>
      <c r="S803" s="276"/>
      <c r="T803" s="276"/>
      <c r="U803" s="276"/>
      <c r="V803" s="276"/>
      <c r="W803" s="276"/>
      <c r="X803" s="276"/>
      <c r="Y803" s="276"/>
      <c r="Z803" s="276"/>
    </row>
    <row r="804">
      <c r="A804" s="276"/>
      <c r="B804" s="276"/>
      <c r="C804" s="276"/>
      <c r="D804" s="276"/>
      <c r="E804" s="276"/>
      <c r="F804" s="276"/>
      <c r="G804" s="276"/>
      <c r="H804" s="276"/>
      <c r="I804" s="276"/>
      <c r="J804" s="276"/>
      <c r="K804" s="276"/>
      <c r="L804" s="276"/>
      <c r="M804" s="276"/>
      <c r="N804" s="276"/>
      <c r="O804" s="276"/>
      <c r="P804" s="276"/>
      <c r="Q804" s="276"/>
      <c r="R804" s="276"/>
      <c r="S804" s="276"/>
      <c r="T804" s="276"/>
      <c r="U804" s="276"/>
      <c r="V804" s="276"/>
      <c r="W804" s="276"/>
      <c r="X804" s="276"/>
      <c r="Y804" s="276"/>
      <c r="Z804" s="276"/>
    </row>
    <row r="805">
      <c r="A805" s="276"/>
      <c r="B805" s="276"/>
      <c r="C805" s="276"/>
      <c r="D805" s="276"/>
      <c r="E805" s="276"/>
      <c r="F805" s="276"/>
      <c r="G805" s="276"/>
      <c r="H805" s="276"/>
      <c r="I805" s="276"/>
      <c r="J805" s="276"/>
      <c r="K805" s="276"/>
      <c r="L805" s="276"/>
      <c r="M805" s="276"/>
      <c r="N805" s="276"/>
      <c r="O805" s="276"/>
      <c r="P805" s="276"/>
      <c r="Q805" s="276"/>
      <c r="R805" s="276"/>
      <c r="S805" s="276"/>
      <c r="T805" s="276"/>
      <c r="U805" s="276"/>
      <c r="V805" s="276"/>
      <c r="W805" s="276"/>
      <c r="X805" s="276"/>
      <c r="Y805" s="276"/>
      <c r="Z805" s="276"/>
    </row>
    <row r="806">
      <c r="A806" s="276"/>
      <c r="B806" s="276"/>
      <c r="C806" s="276"/>
      <c r="D806" s="276"/>
      <c r="E806" s="276"/>
      <c r="F806" s="276"/>
      <c r="G806" s="276"/>
      <c r="H806" s="276"/>
      <c r="I806" s="276"/>
      <c r="J806" s="276"/>
      <c r="K806" s="276"/>
      <c r="L806" s="276"/>
      <c r="M806" s="276"/>
      <c r="N806" s="276"/>
      <c r="O806" s="276"/>
      <c r="P806" s="276"/>
      <c r="Q806" s="276"/>
      <c r="R806" s="276"/>
      <c r="S806" s="276"/>
      <c r="T806" s="276"/>
      <c r="U806" s="276"/>
      <c r="V806" s="276"/>
      <c r="W806" s="276"/>
      <c r="X806" s="276"/>
      <c r="Y806" s="276"/>
      <c r="Z806" s="276"/>
    </row>
    <row r="807">
      <c r="A807" s="276"/>
      <c r="B807" s="276"/>
      <c r="C807" s="276"/>
      <c r="D807" s="276"/>
      <c r="E807" s="276"/>
      <c r="F807" s="276"/>
      <c r="G807" s="276"/>
      <c r="H807" s="276"/>
      <c r="I807" s="276"/>
      <c r="J807" s="276"/>
      <c r="K807" s="276"/>
      <c r="L807" s="276"/>
      <c r="M807" s="276"/>
      <c r="N807" s="276"/>
      <c r="O807" s="276"/>
      <c r="P807" s="276"/>
      <c r="Q807" s="276"/>
      <c r="R807" s="276"/>
      <c r="S807" s="276"/>
      <c r="T807" s="276"/>
      <c r="U807" s="276"/>
      <c r="V807" s="276"/>
      <c r="W807" s="276"/>
      <c r="X807" s="276"/>
      <c r="Y807" s="276"/>
      <c r="Z807" s="276"/>
    </row>
    <row r="808">
      <c r="A808" s="276"/>
      <c r="B808" s="276"/>
      <c r="C808" s="276"/>
      <c r="D808" s="276"/>
      <c r="E808" s="276"/>
      <c r="F808" s="276"/>
      <c r="G808" s="276"/>
      <c r="H808" s="276"/>
      <c r="I808" s="276"/>
      <c r="J808" s="276"/>
      <c r="K808" s="276"/>
      <c r="L808" s="276"/>
      <c r="M808" s="276"/>
      <c r="N808" s="276"/>
      <c r="O808" s="276"/>
      <c r="P808" s="276"/>
      <c r="Q808" s="276"/>
      <c r="R808" s="276"/>
      <c r="S808" s="276"/>
      <c r="T808" s="276"/>
      <c r="U808" s="276"/>
      <c r="V808" s="276"/>
      <c r="W808" s="276"/>
      <c r="X808" s="276"/>
      <c r="Y808" s="276"/>
      <c r="Z808" s="276"/>
    </row>
    <row r="809">
      <c r="A809" s="276"/>
      <c r="B809" s="276"/>
      <c r="C809" s="276"/>
      <c r="D809" s="276"/>
      <c r="E809" s="276"/>
      <c r="F809" s="276"/>
      <c r="G809" s="276"/>
      <c r="H809" s="276"/>
      <c r="I809" s="276"/>
      <c r="J809" s="276"/>
      <c r="K809" s="276"/>
      <c r="L809" s="276"/>
      <c r="M809" s="276"/>
      <c r="N809" s="276"/>
      <c r="O809" s="276"/>
      <c r="P809" s="276"/>
      <c r="Q809" s="276"/>
      <c r="R809" s="276"/>
      <c r="S809" s="276"/>
      <c r="T809" s="276"/>
      <c r="U809" s="276"/>
      <c r="V809" s="276"/>
      <c r="W809" s="276"/>
      <c r="X809" s="276"/>
      <c r="Y809" s="276"/>
      <c r="Z809" s="276"/>
    </row>
    <row r="810">
      <c r="A810" s="276"/>
      <c r="B810" s="276"/>
      <c r="C810" s="276"/>
      <c r="D810" s="276"/>
      <c r="E810" s="276"/>
      <c r="F810" s="276"/>
      <c r="G810" s="276"/>
      <c r="H810" s="276"/>
      <c r="I810" s="276"/>
      <c r="J810" s="276"/>
      <c r="K810" s="276"/>
      <c r="L810" s="276"/>
      <c r="M810" s="276"/>
      <c r="N810" s="276"/>
      <c r="O810" s="276"/>
      <c r="P810" s="276"/>
      <c r="Q810" s="276"/>
      <c r="R810" s="276"/>
      <c r="S810" s="276"/>
      <c r="T810" s="276"/>
      <c r="U810" s="276"/>
      <c r="V810" s="276"/>
      <c r="W810" s="276"/>
      <c r="X810" s="276"/>
      <c r="Y810" s="276"/>
      <c r="Z810" s="276"/>
    </row>
    <row r="811">
      <c r="A811" s="276"/>
      <c r="B811" s="276"/>
      <c r="C811" s="276"/>
      <c r="D811" s="276"/>
      <c r="E811" s="276"/>
      <c r="F811" s="276"/>
      <c r="G811" s="276"/>
      <c r="H811" s="276"/>
      <c r="I811" s="276"/>
      <c r="J811" s="276"/>
      <c r="K811" s="276"/>
      <c r="L811" s="276"/>
      <c r="M811" s="276"/>
      <c r="N811" s="276"/>
      <c r="O811" s="276"/>
      <c r="P811" s="276"/>
      <c r="Q811" s="276"/>
      <c r="R811" s="276"/>
      <c r="S811" s="276"/>
      <c r="T811" s="276"/>
      <c r="U811" s="276"/>
      <c r="V811" s="276"/>
      <c r="W811" s="276"/>
      <c r="X811" s="276"/>
      <c r="Y811" s="276"/>
      <c r="Z811" s="276"/>
    </row>
    <row r="812">
      <c r="A812" s="276"/>
      <c r="B812" s="276"/>
      <c r="C812" s="276"/>
      <c r="D812" s="276"/>
      <c r="E812" s="276"/>
      <c r="F812" s="276"/>
      <c r="G812" s="276"/>
      <c r="H812" s="276"/>
      <c r="I812" s="276"/>
      <c r="J812" s="276"/>
      <c r="K812" s="276"/>
      <c r="L812" s="276"/>
      <c r="M812" s="276"/>
      <c r="N812" s="276"/>
      <c r="O812" s="276"/>
      <c r="P812" s="276"/>
      <c r="Q812" s="276"/>
      <c r="R812" s="276"/>
      <c r="S812" s="276"/>
      <c r="T812" s="276"/>
      <c r="U812" s="276"/>
      <c r="V812" s="276"/>
      <c r="W812" s="276"/>
      <c r="X812" s="276"/>
      <c r="Y812" s="276"/>
      <c r="Z812" s="276"/>
    </row>
    <row r="813">
      <c r="A813" s="276"/>
      <c r="B813" s="276"/>
      <c r="C813" s="276"/>
      <c r="D813" s="276"/>
      <c r="E813" s="276"/>
      <c r="F813" s="276"/>
      <c r="G813" s="276"/>
      <c r="H813" s="276"/>
      <c r="I813" s="276"/>
      <c r="J813" s="276"/>
      <c r="K813" s="276"/>
      <c r="L813" s="276"/>
      <c r="M813" s="276"/>
      <c r="N813" s="276"/>
      <c r="O813" s="276"/>
      <c r="P813" s="276"/>
      <c r="Q813" s="276"/>
      <c r="R813" s="276"/>
      <c r="S813" s="276"/>
      <c r="T813" s="276"/>
      <c r="U813" s="276"/>
      <c r="V813" s="276"/>
      <c r="W813" s="276"/>
      <c r="X813" s="276"/>
      <c r="Y813" s="276"/>
      <c r="Z813" s="276"/>
    </row>
    <row r="814">
      <c r="A814" s="276"/>
      <c r="B814" s="276"/>
      <c r="C814" s="276"/>
      <c r="D814" s="276"/>
      <c r="E814" s="276"/>
      <c r="F814" s="276"/>
      <c r="G814" s="276"/>
      <c r="H814" s="276"/>
      <c r="I814" s="276"/>
      <c r="J814" s="276"/>
      <c r="K814" s="276"/>
      <c r="L814" s="276"/>
      <c r="M814" s="276"/>
      <c r="N814" s="276"/>
      <c r="O814" s="276"/>
      <c r="P814" s="276"/>
      <c r="Q814" s="276"/>
      <c r="R814" s="276"/>
      <c r="S814" s="276"/>
      <c r="T814" s="276"/>
      <c r="U814" s="276"/>
      <c r="V814" s="276"/>
      <c r="W814" s="276"/>
      <c r="X814" s="276"/>
      <c r="Y814" s="276"/>
      <c r="Z814" s="276"/>
    </row>
    <row r="815">
      <c r="A815" s="276"/>
      <c r="B815" s="276"/>
      <c r="C815" s="276"/>
      <c r="D815" s="276"/>
      <c r="E815" s="276"/>
      <c r="F815" s="276"/>
      <c r="G815" s="276"/>
      <c r="H815" s="276"/>
      <c r="I815" s="276"/>
      <c r="J815" s="276"/>
      <c r="K815" s="276"/>
      <c r="L815" s="276"/>
      <c r="M815" s="276"/>
      <c r="N815" s="276"/>
      <c r="O815" s="276"/>
      <c r="P815" s="276"/>
      <c r="Q815" s="276"/>
      <c r="R815" s="276"/>
      <c r="S815" s="276"/>
      <c r="T815" s="276"/>
      <c r="U815" s="276"/>
      <c r="V815" s="276"/>
      <c r="W815" s="276"/>
      <c r="X815" s="276"/>
      <c r="Y815" s="276"/>
      <c r="Z815" s="276"/>
    </row>
    <row r="816">
      <c r="A816" s="276"/>
      <c r="B816" s="276"/>
      <c r="C816" s="276"/>
      <c r="D816" s="276"/>
      <c r="E816" s="276"/>
      <c r="F816" s="276"/>
      <c r="G816" s="276"/>
      <c r="H816" s="276"/>
      <c r="I816" s="276"/>
      <c r="J816" s="276"/>
      <c r="K816" s="276"/>
      <c r="L816" s="276"/>
      <c r="M816" s="276"/>
      <c r="N816" s="276"/>
      <c r="O816" s="276"/>
      <c r="P816" s="276"/>
      <c r="Q816" s="276"/>
      <c r="R816" s="276"/>
      <c r="S816" s="276"/>
      <c r="T816" s="276"/>
      <c r="U816" s="276"/>
      <c r="V816" s="276"/>
      <c r="W816" s="276"/>
      <c r="X816" s="276"/>
      <c r="Y816" s="276"/>
      <c r="Z816" s="276"/>
    </row>
    <row r="817">
      <c r="A817" s="276"/>
      <c r="B817" s="276"/>
      <c r="C817" s="276"/>
      <c r="D817" s="276"/>
      <c r="E817" s="276"/>
      <c r="F817" s="276"/>
      <c r="G817" s="276"/>
      <c r="H817" s="276"/>
      <c r="I817" s="276"/>
      <c r="J817" s="276"/>
      <c r="K817" s="276"/>
      <c r="L817" s="276"/>
      <c r="M817" s="276"/>
      <c r="N817" s="276"/>
      <c r="O817" s="276"/>
      <c r="P817" s="276"/>
      <c r="Q817" s="276"/>
      <c r="R817" s="276"/>
      <c r="S817" s="276"/>
      <c r="T817" s="276"/>
      <c r="U817" s="276"/>
      <c r="V817" s="276"/>
      <c r="W817" s="276"/>
      <c r="X817" s="276"/>
      <c r="Y817" s="276"/>
      <c r="Z817" s="276"/>
    </row>
    <row r="818">
      <c r="A818" s="276"/>
      <c r="B818" s="276"/>
      <c r="C818" s="276"/>
      <c r="D818" s="276"/>
      <c r="E818" s="276"/>
      <c r="F818" s="276"/>
      <c r="G818" s="276"/>
      <c r="H818" s="276"/>
      <c r="I818" s="276"/>
      <c r="J818" s="276"/>
      <c r="K818" s="276"/>
      <c r="L818" s="276"/>
      <c r="M818" s="276"/>
      <c r="N818" s="276"/>
      <c r="O818" s="276"/>
      <c r="P818" s="276"/>
      <c r="Q818" s="276"/>
      <c r="R818" s="276"/>
      <c r="S818" s="276"/>
      <c r="T818" s="276"/>
      <c r="U818" s="276"/>
      <c r="V818" s="276"/>
      <c r="W818" s="276"/>
      <c r="X818" s="276"/>
      <c r="Y818" s="276"/>
      <c r="Z818" s="276"/>
    </row>
    <row r="819">
      <c r="A819" s="276"/>
      <c r="B819" s="276"/>
      <c r="C819" s="276"/>
      <c r="D819" s="276"/>
      <c r="E819" s="276"/>
      <c r="F819" s="276"/>
      <c r="G819" s="276"/>
      <c r="H819" s="276"/>
      <c r="I819" s="276"/>
      <c r="J819" s="276"/>
      <c r="K819" s="276"/>
      <c r="L819" s="276"/>
      <c r="M819" s="276"/>
      <c r="N819" s="276"/>
      <c r="O819" s="276"/>
      <c r="P819" s="276"/>
      <c r="Q819" s="276"/>
      <c r="R819" s="276"/>
      <c r="S819" s="276"/>
      <c r="T819" s="276"/>
      <c r="U819" s="276"/>
      <c r="V819" s="276"/>
      <c r="W819" s="276"/>
      <c r="X819" s="276"/>
      <c r="Y819" s="276"/>
      <c r="Z819" s="276"/>
    </row>
    <row r="820">
      <c r="A820" s="276"/>
      <c r="B820" s="276"/>
      <c r="C820" s="276"/>
      <c r="D820" s="276"/>
      <c r="E820" s="276"/>
      <c r="F820" s="276"/>
      <c r="G820" s="276"/>
      <c r="H820" s="276"/>
      <c r="I820" s="276"/>
      <c r="J820" s="276"/>
      <c r="K820" s="276"/>
      <c r="L820" s="276"/>
      <c r="M820" s="276"/>
      <c r="N820" s="276"/>
      <c r="O820" s="276"/>
      <c r="P820" s="276"/>
      <c r="Q820" s="276"/>
      <c r="R820" s="276"/>
      <c r="S820" s="276"/>
      <c r="T820" s="276"/>
      <c r="U820" s="276"/>
      <c r="V820" s="276"/>
      <c r="W820" s="276"/>
      <c r="X820" s="276"/>
      <c r="Y820" s="276"/>
      <c r="Z820" s="276"/>
    </row>
    <row r="821">
      <c r="A821" s="276"/>
      <c r="B821" s="276"/>
      <c r="C821" s="276"/>
      <c r="D821" s="276"/>
      <c r="E821" s="276"/>
      <c r="F821" s="276"/>
      <c r="G821" s="276"/>
      <c r="H821" s="276"/>
      <c r="I821" s="276"/>
      <c r="J821" s="276"/>
      <c r="K821" s="276"/>
      <c r="L821" s="276"/>
      <c r="M821" s="276"/>
      <c r="N821" s="276"/>
      <c r="O821" s="276"/>
      <c r="P821" s="276"/>
      <c r="Q821" s="276"/>
      <c r="R821" s="276"/>
      <c r="S821" s="276"/>
      <c r="T821" s="276"/>
      <c r="U821" s="276"/>
      <c r="V821" s="276"/>
      <c r="W821" s="276"/>
      <c r="X821" s="276"/>
      <c r="Y821" s="276"/>
      <c r="Z821" s="276"/>
    </row>
    <row r="822">
      <c r="A822" s="276"/>
      <c r="B822" s="276"/>
      <c r="C822" s="276"/>
      <c r="D822" s="276"/>
      <c r="E822" s="276"/>
      <c r="F822" s="276"/>
      <c r="G822" s="276"/>
      <c r="H822" s="276"/>
      <c r="I822" s="276"/>
      <c r="J822" s="276"/>
      <c r="K822" s="276"/>
      <c r="L822" s="276"/>
      <c r="M822" s="276"/>
      <c r="N822" s="276"/>
      <c r="O822" s="276"/>
      <c r="P822" s="276"/>
      <c r="Q822" s="276"/>
      <c r="R822" s="276"/>
      <c r="S822" s="276"/>
      <c r="T822" s="276"/>
      <c r="U822" s="276"/>
      <c r="V822" s="276"/>
      <c r="W822" s="276"/>
      <c r="X822" s="276"/>
      <c r="Y822" s="276"/>
      <c r="Z822" s="276"/>
    </row>
    <row r="823">
      <c r="A823" s="276"/>
      <c r="B823" s="276"/>
      <c r="C823" s="276"/>
      <c r="D823" s="276"/>
      <c r="E823" s="276"/>
      <c r="F823" s="276"/>
      <c r="G823" s="276"/>
      <c r="H823" s="276"/>
      <c r="I823" s="276"/>
      <c r="J823" s="276"/>
      <c r="K823" s="276"/>
      <c r="L823" s="276"/>
      <c r="M823" s="276"/>
      <c r="N823" s="276"/>
      <c r="O823" s="276"/>
      <c r="P823" s="276"/>
      <c r="Q823" s="276"/>
      <c r="R823" s="276"/>
      <c r="S823" s="276"/>
      <c r="T823" s="276"/>
      <c r="U823" s="276"/>
      <c r="V823" s="276"/>
      <c r="W823" s="276"/>
      <c r="X823" s="276"/>
      <c r="Y823" s="276"/>
      <c r="Z823" s="276"/>
    </row>
    <row r="824">
      <c r="A824" s="276"/>
      <c r="B824" s="276"/>
      <c r="C824" s="276"/>
      <c r="D824" s="276"/>
      <c r="E824" s="276"/>
      <c r="F824" s="276"/>
      <c r="G824" s="276"/>
      <c r="H824" s="276"/>
      <c r="I824" s="276"/>
      <c r="J824" s="276"/>
      <c r="K824" s="276"/>
      <c r="L824" s="276"/>
      <c r="M824" s="276"/>
      <c r="N824" s="276"/>
      <c r="O824" s="276"/>
      <c r="P824" s="276"/>
      <c r="Q824" s="276"/>
      <c r="R824" s="276"/>
      <c r="S824" s="276"/>
      <c r="T824" s="276"/>
      <c r="U824" s="276"/>
      <c r="V824" s="276"/>
      <c r="W824" s="276"/>
      <c r="X824" s="276"/>
      <c r="Y824" s="276"/>
      <c r="Z824" s="276"/>
    </row>
    <row r="825">
      <c r="A825" s="276"/>
      <c r="B825" s="276"/>
      <c r="C825" s="276"/>
      <c r="D825" s="276"/>
      <c r="E825" s="276"/>
      <c r="F825" s="276"/>
      <c r="G825" s="276"/>
      <c r="H825" s="276"/>
      <c r="I825" s="276"/>
      <c r="J825" s="276"/>
      <c r="K825" s="276"/>
      <c r="L825" s="276"/>
      <c r="M825" s="276"/>
      <c r="N825" s="276"/>
      <c r="O825" s="276"/>
      <c r="P825" s="276"/>
      <c r="Q825" s="276"/>
      <c r="R825" s="276"/>
      <c r="S825" s="276"/>
      <c r="T825" s="276"/>
      <c r="U825" s="276"/>
      <c r="V825" s="276"/>
      <c r="W825" s="276"/>
      <c r="X825" s="276"/>
      <c r="Y825" s="276"/>
      <c r="Z825" s="276"/>
    </row>
    <row r="826">
      <c r="A826" s="276"/>
      <c r="B826" s="276"/>
      <c r="C826" s="276"/>
      <c r="D826" s="276"/>
      <c r="E826" s="276"/>
      <c r="F826" s="276"/>
      <c r="G826" s="276"/>
      <c r="H826" s="276"/>
      <c r="I826" s="276"/>
      <c r="J826" s="276"/>
      <c r="K826" s="276"/>
      <c r="L826" s="276"/>
      <c r="M826" s="276"/>
      <c r="N826" s="276"/>
      <c r="O826" s="276"/>
      <c r="P826" s="276"/>
      <c r="Q826" s="276"/>
      <c r="R826" s="276"/>
      <c r="S826" s="276"/>
      <c r="T826" s="276"/>
      <c r="U826" s="276"/>
      <c r="V826" s="276"/>
      <c r="W826" s="276"/>
      <c r="X826" s="276"/>
      <c r="Y826" s="276"/>
      <c r="Z826" s="276"/>
    </row>
    <row r="827">
      <c r="A827" s="276"/>
      <c r="B827" s="276"/>
      <c r="C827" s="276"/>
      <c r="D827" s="276"/>
      <c r="E827" s="276"/>
      <c r="F827" s="276"/>
      <c r="G827" s="276"/>
      <c r="H827" s="276"/>
      <c r="I827" s="276"/>
      <c r="J827" s="276"/>
      <c r="K827" s="276"/>
      <c r="L827" s="276"/>
      <c r="M827" s="276"/>
      <c r="N827" s="276"/>
      <c r="O827" s="276"/>
      <c r="P827" s="276"/>
      <c r="Q827" s="276"/>
      <c r="R827" s="276"/>
      <c r="S827" s="276"/>
      <c r="T827" s="276"/>
      <c r="U827" s="276"/>
      <c r="V827" s="276"/>
      <c r="W827" s="276"/>
      <c r="X827" s="276"/>
      <c r="Y827" s="276"/>
      <c r="Z827" s="276"/>
    </row>
    <row r="828">
      <c r="A828" s="276"/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  <c r="P828" s="276"/>
      <c r="Q828" s="276"/>
      <c r="R828" s="276"/>
      <c r="S828" s="276"/>
      <c r="T828" s="276"/>
      <c r="U828" s="276"/>
      <c r="V828" s="276"/>
      <c r="W828" s="276"/>
      <c r="X828" s="276"/>
      <c r="Y828" s="276"/>
      <c r="Z828" s="276"/>
    </row>
    <row r="829">
      <c r="A829" s="276"/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  <c r="P829" s="276"/>
      <c r="Q829" s="276"/>
      <c r="R829" s="276"/>
      <c r="S829" s="276"/>
      <c r="T829" s="276"/>
      <c r="U829" s="276"/>
      <c r="V829" s="276"/>
      <c r="W829" s="276"/>
      <c r="X829" s="276"/>
      <c r="Y829" s="276"/>
      <c r="Z829" s="276"/>
    </row>
    <row r="830">
      <c r="A830" s="276"/>
      <c r="B830" s="276"/>
      <c r="C830" s="276"/>
      <c r="D830" s="276"/>
      <c r="E830" s="276"/>
      <c r="F830" s="276"/>
      <c r="G830" s="276"/>
      <c r="H830" s="276"/>
      <c r="I830" s="276"/>
      <c r="J830" s="276"/>
      <c r="K830" s="276"/>
      <c r="L830" s="276"/>
      <c r="M830" s="276"/>
      <c r="N830" s="276"/>
      <c r="O830" s="276"/>
      <c r="P830" s="276"/>
      <c r="Q830" s="276"/>
      <c r="R830" s="276"/>
      <c r="S830" s="276"/>
      <c r="T830" s="276"/>
      <c r="U830" s="276"/>
      <c r="V830" s="276"/>
      <c r="W830" s="276"/>
      <c r="X830" s="276"/>
      <c r="Y830" s="276"/>
      <c r="Z830" s="276"/>
    </row>
    <row r="831">
      <c r="A831" s="276"/>
      <c r="B831" s="276"/>
      <c r="C831" s="276"/>
      <c r="D831" s="276"/>
      <c r="E831" s="276"/>
      <c r="F831" s="276"/>
      <c r="G831" s="276"/>
      <c r="H831" s="276"/>
      <c r="I831" s="276"/>
      <c r="J831" s="276"/>
      <c r="K831" s="276"/>
      <c r="L831" s="276"/>
      <c r="M831" s="276"/>
      <c r="N831" s="276"/>
      <c r="O831" s="276"/>
      <c r="P831" s="276"/>
      <c r="Q831" s="276"/>
      <c r="R831" s="276"/>
      <c r="S831" s="276"/>
      <c r="T831" s="276"/>
      <c r="U831" s="276"/>
      <c r="V831" s="276"/>
      <c r="W831" s="276"/>
      <c r="X831" s="276"/>
      <c r="Y831" s="276"/>
      <c r="Z831" s="276"/>
    </row>
    <row r="832">
      <c r="A832" s="276"/>
      <c r="B832" s="276"/>
      <c r="C832" s="276"/>
      <c r="D832" s="276"/>
      <c r="E832" s="276"/>
      <c r="F832" s="276"/>
      <c r="G832" s="276"/>
      <c r="H832" s="276"/>
      <c r="I832" s="276"/>
      <c r="J832" s="276"/>
      <c r="K832" s="276"/>
      <c r="L832" s="276"/>
      <c r="M832" s="276"/>
      <c r="N832" s="276"/>
      <c r="O832" s="276"/>
      <c r="P832" s="276"/>
      <c r="Q832" s="276"/>
      <c r="R832" s="276"/>
      <c r="S832" s="276"/>
      <c r="T832" s="276"/>
      <c r="U832" s="276"/>
      <c r="V832" s="276"/>
      <c r="W832" s="276"/>
      <c r="X832" s="276"/>
      <c r="Y832" s="276"/>
      <c r="Z832" s="276"/>
    </row>
    <row r="833">
      <c r="A833" s="276"/>
      <c r="B833" s="276"/>
      <c r="C833" s="276"/>
      <c r="D833" s="276"/>
      <c r="E833" s="276"/>
      <c r="F833" s="276"/>
      <c r="G833" s="276"/>
      <c r="H833" s="276"/>
      <c r="I833" s="276"/>
      <c r="J833" s="276"/>
      <c r="K833" s="276"/>
      <c r="L833" s="276"/>
      <c r="M833" s="276"/>
      <c r="N833" s="276"/>
      <c r="O833" s="276"/>
      <c r="P833" s="276"/>
      <c r="Q833" s="276"/>
      <c r="R833" s="276"/>
      <c r="S833" s="276"/>
      <c r="T833" s="276"/>
      <c r="U833" s="276"/>
      <c r="V833" s="276"/>
      <c r="W833" s="276"/>
      <c r="X833" s="276"/>
      <c r="Y833" s="276"/>
      <c r="Z833" s="276"/>
    </row>
    <row r="834">
      <c r="A834" s="276"/>
      <c r="B834" s="276"/>
      <c r="C834" s="276"/>
      <c r="D834" s="276"/>
      <c r="E834" s="276"/>
      <c r="F834" s="276"/>
      <c r="G834" s="276"/>
      <c r="H834" s="276"/>
      <c r="I834" s="276"/>
      <c r="J834" s="276"/>
      <c r="K834" s="276"/>
      <c r="L834" s="276"/>
      <c r="M834" s="276"/>
      <c r="N834" s="276"/>
      <c r="O834" s="276"/>
      <c r="P834" s="276"/>
      <c r="Q834" s="276"/>
      <c r="R834" s="276"/>
      <c r="S834" s="276"/>
      <c r="T834" s="276"/>
      <c r="U834" s="276"/>
      <c r="V834" s="276"/>
      <c r="W834" s="276"/>
      <c r="X834" s="276"/>
      <c r="Y834" s="276"/>
      <c r="Z834" s="276"/>
    </row>
    <row r="835">
      <c r="A835" s="276"/>
      <c r="B835" s="276"/>
      <c r="C835" s="276"/>
      <c r="D835" s="276"/>
      <c r="E835" s="276"/>
      <c r="F835" s="276"/>
      <c r="G835" s="276"/>
      <c r="H835" s="276"/>
      <c r="I835" s="276"/>
      <c r="J835" s="276"/>
      <c r="K835" s="276"/>
      <c r="L835" s="276"/>
      <c r="M835" s="276"/>
      <c r="N835" s="276"/>
      <c r="O835" s="276"/>
      <c r="P835" s="276"/>
      <c r="Q835" s="276"/>
      <c r="R835" s="276"/>
      <c r="S835" s="276"/>
      <c r="T835" s="276"/>
      <c r="U835" s="276"/>
      <c r="V835" s="276"/>
      <c r="W835" s="276"/>
      <c r="X835" s="276"/>
      <c r="Y835" s="276"/>
      <c r="Z835" s="276"/>
    </row>
    <row r="836">
      <c r="A836" s="276"/>
      <c r="B836" s="276"/>
      <c r="C836" s="276"/>
      <c r="D836" s="276"/>
      <c r="E836" s="276"/>
      <c r="F836" s="276"/>
      <c r="G836" s="276"/>
      <c r="H836" s="276"/>
      <c r="I836" s="276"/>
      <c r="J836" s="276"/>
      <c r="K836" s="276"/>
      <c r="L836" s="276"/>
      <c r="M836" s="276"/>
      <c r="N836" s="276"/>
      <c r="O836" s="276"/>
      <c r="P836" s="276"/>
      <c r="Q836" s="276"/>
      <c r="R836" s="276"/>
      <c r="S836" s="276"/>
      <c r="T836" s="276"/>
      <c r="U836" s="276"/>
      <c r="V836" s="276"/>
      <c r="W836" s="276"/>
      <c r="X836" s="276"/>
      <c r="Y836" s="276"/>
      <c r="Z836" s="276"/>
    </row>
    <row r="837">
      <c r="A837" s="276"/>
      <c r="B837" s="276"/>
      <c r="C837" s="276"/>
      <c r="D837" s="276"/>
      <c r="E837" s="276"/>
      <c r="F837" s="276"/>
      <c r="G837" s="276"/>
      <c r="H837" s="276"/>
      <c r="I837" s="276"/>
      <c r="J837" s="276"/>
      <c r="K837" s="276"/>
      <c r="L837" s="276"/>
      <c r="M837" s="276"/>
      <c r="N837" s="276"/>
      <c r="O837" s="276"/>
      <c r="P837" s="276"/>
      <c r="Q837" s="276"/>
      <c r="R837" s="276"/>
      <c r="S837" s="276"/>
      <c r="T837" s="276"/>
      <c r="U837" s="276"/>
      <c r="V837" s="276"/>
      <c r="W837" s="276"/>
      <c r="X837" s="276"/>
      <c r="Y837" s="276"/>
      <c r="Z837" s="276"/>
    </row>
    <row r="838">
      <c r="A838" s="276"/>
      <c r="B838" s="276"/>
      <c r="C838" s="276"/>
      <c r="D838" s="276"/>
      <c r="E838" s="276"/>
      <c r="F838" s="276"/>
      <c r="G838" s="276"/>
      <c r="H838" s="276"/>
      <c r="I838" s="276"/>
      <c r="J838" s="276"/>
      <c r="K838" s="276"/>
      <c r="L838" s="276"/>
      <c r="M838" s="276"/>
      <c r="N838" s="276"/>
      <c r="O838" s="276"/>
      <c r="P838" s="276"/>
      <c r="Q838" s="276"/>
      <c r="R838" s="276"/>
      <c r="S838" s="276"/>
      <c r="T838" s="276"/>
      <c r="U838" s="276"/>
      <c r="V838" s="276"/>
      <c r="W838" s="276"/>
      <c r="X838" s="276"/>
      <c r="Y838" s="276"/>
      <c r="Z838" s="276"/>
    </row>
    <row r="839">
      <c r="A839" s="276"/>
      <c r="B839" s="276"/>
      <c r="C839" s="276"/>
      <c r="D839" s="276"/>
      <c r="E839" s="276"/>
      <c r="F839" s="276"/>
      <c r="G839" s="276"/>
      <c r="H839" s="276"/>
      <c r="I839" s="276"/>
      <c r="J839" s="276"/>
      <c r="K839" s="276"/>
      <c r="L839" s="276"/>
      <c r="M839" s="276"/>
      <c r="N839" s="276"/>
      <c r="O839" s="276"/>
      <c r="P839" s="276"/>
      <c r="Q839" s="276"/>
      <c r="R839" s="276"/>
      <c r="S839" s="276"/>
      <c r="T839" s="276"/>
      <c r="U839" s="276"/>
      <c r="V839" s="276"/>
      <c r="W839" s="276"/>
      <c r="X839" s="276"/>
      <c r="Y839" s="276"/>
      <c r="Z839" s="276"/>
    </row>
    <row r="840">
      <c r="A840" s="276"/>
      <c r="B840" s="276"/>
      <c r="C840" s="276"/>
      <c r="D840" s="276"/>
      <c r="E840" s="276"/>
      <c r="F840" s="276"/>
      <c r="G840" s="276"/>
      <c r="H840" s="276"/>
      <c r="I840" s="276"/>
      <c r="J840" s="276"/>
      <c r="K840" s="276"/>
      <c r="L840" s="276"/>
      <c r="M840" s="276"/>
      <c r="N840" s="276"/>
      <c r="O840" s="276"/>
      <c r="P840" s="276"/>
      <c r="Q840" s="276"/>
      <c r="R840" s="276"/>
      <c r="S840" s="276"/>
      <c r="T840" s="276"/>
      <c r="U840" s="276"/>
      <c r="V840" s="276"/>
      <c r="W840" s="276"/>
      <c r="X840" s="276"/>
      <c r="Y840" s="276"/>
      <c r="Z840" s="276"/>
    </row>
    <row r="841">
      <c r="A841" s="276"/>
      <c r="B841" s="276"/>
      <c r="C841" s="276"/>
      <c r="D841" s="276"/>
      <c r="E841" s="276"/>
      <c r="F841" s="276"/>
      <c r="G841" s="276"/>
      <c r="H841" s="276"/>
      <c r="I841" s="276"/>
      <c r="J841" s="276"/>
      <c r="K841" s="276"/>
      <c r="L841" s="276"/>
      <c r="M841" s="276"/>
      <c r="N841" s="276"/>
      <c r="O841" s="276"/>
      <c r="P841" s="276"/>
      <c r="Q841" s="276"/>
      <c r="R841" s="276"/>
      <c r="S841" s="276"/>
      <c r="T841" s="276"/>
      <c r="U841" s="276"/>
      <c r="V841" s="276"/>
      <c r="W841" s="276"/>
      <c r="X841" s="276"/>
      <c r="Y841" s="276"/>
      <c r="Z841" s="276"/>
    </row>
    <row r="842">
      <c r="A842" s="276"/>
      <c r="B842" s="276"/>
      <c r="C842" s="276"/>
      <c r="D842" s="276"/>
      <c r="E842" s="276"/>
      <c r="F842" s="276"/>
      <c r="G842" s="276"/>
      <c r="H842" s="276"/>
      <c r="I842" s="276"/>
      <c r="J842" s="276"/>
      <c r="K842" s="276"/>
      <c r="L842" s="276"/>
      <c r="M842" s="276"/>
      <c r="N842" s="276"/>
      <c r="O842" s="276"/>
      <c r="P842" s="276"/>
      <c r="Q842" s="276"/>
      <c r="R842" s="276"/>
      <c r="S842" s="276"/>
      <c r="T842" s="276"/>
      <c r="U842" s="276"/>
      <c r="V842" s="276"/>
      <c r="W842" s="276"/>
      <c r="X842" s="276"/>
      <c r="Y842" s="276"/>
      <c r="Z842" s="276"/>
    </row>
    <row r="843">
      <c r="A843" s="276"/>
      <c r="B843" s="276"/>
      <c r="C843" s="276"/>
      <c r="D843" s="276"/>
      <c r="E843" s="276"/>
      <c r="F843" s="276"/>
      <c r="G843" s="276"/>
      <c r="H843" s="276"/>
      <c r="I843" s="276"/>
      <c r="J843" s="276"/>
      <c r="K843" s="276"/>
      <c r="L843" s="276"/>
      <c r="M843" s="276"/>
      <c r="N843" s="276"/>
      <c r="O843" s="276"/>
      <c r="P843" s="276"/>
      <c r="Q843" s="276"/>
      <c r="R843" s="276"/>
      <c r="S843" s="276"/>
      <c r="T843" s="276"/>
      <c r="U843" s="276"/>
      <c r="V843" s="276"/>
      <c r="W843" s="276"/>
      <c r="X843" s="276"/>
      <c r="Y843" s="276"/>
      <c r="Z843" s="276"/>
    </row>
    <row r="844">
      <c r="A844" s="276"/>
      <c r="B844" s="276"/>
      <c r="C844" s="276"/>
      <c r="D844" s="276"/>
      <c r="E844" s="276"/>
      <c r="F844" s="276"/>
      <c r="G844" s="276"/>
      <c r="H844" s="276"/>
      <c r="I844" s="276"/>
      <c r="J844" s="276"/>
      <c r="K844" s="276"/>
      <c r="L844" s="276"/>
      <c r="M844" s="276"/>
      <c r="N844" s="276"/>
      <c r="O844" s="276"/>
      <c r="P844" s="276"/>
      <c r="Q844" s="276"/>
      <c r="R844" s="276"/>
      <c r="S844" s="276"/>
      <c r="T844" s="276"/>
      <c r="U844" s="276"/>
      <c r="V844" s="276"/>
      <c r="W844" s="276"/>
      <c r="X844" s="276"/>
      <c r="Y844" s="276"/>
      <c r="Z844" s="276"/>
    </row>
    <row r="845">
      <c r="A845" s="276"/>
      <c r="B845" s="276"/>
      <c r="C845" s="276"/>
      <c r="D845" s="276"/>
      <c r="E845" s="276"/>
      <c r="F845" s="276"/>
      <c r="G845" s="276"/>
      <c r="H845" s="276"/>
      <c r="I845" s="276"/>
      <c r="J845" s="276"/>
      <c r="K845" s="276"/>
      <c r="L845" s="276"/>
      <c r="M845" s="276"/>
      <c r="N845" s="276"/>
      <c r="O845" s="276"/>
      <c r="P845" s="276"/>
      <c r="Q845" s="276"/>
      <c r="R845" s="276"/>
      <c r="S845" s="276"/>
      <c r="T845" s="276"/>
      <c r="U845" s="276"/>
      <c r="V845" s="276"/>
      <c r="W845" s="276"/>
      <c r="X845" s="276"/>
      <c r="Y845" s="276"/>
      <c r="Z845" s="276"/>
    </row>
    <row r="846">
      <c r="A846" s="276"/>
      <c r="B846" s="276"/>
      <c r="C846" s="276"/>
      <c r="D846" s="276"/>
      <c r="E846" s="276"/>
      <c r="F846" s="276"/>
      <c r="G846" s="276"/>
      <c r="H846" s="276"/>
      <c r="I846" s="276"/>
      <c r="J846" s="276"/>
      <c r="K846" s="276"/>
      <c r="L846" s="276"/>
      <c r="M846" s="276"/>
      <c r="N846" s="276"/>
      <c r="O846" s="276"/>
      <c r="P846" s="276"/>
      <c r="Q846" s="276"/>
      <c r="R846" s="276"/>
      <c r="S846" s="276"/>
      <c r="T846" s="276"/>
      <c r="U846" s="276"/>
      <c r="V846" s="276"/>
      <c r="W846" s="276"/>
      <c r="X846" s="276"/>
      <c r="Y846" s="276"/>
      <c r="Z846" s="276"/>
    </row>
    <row r="847">
      <c r="A847" s="276"/>
      <c r="B847" s="276"/>
      <c r="C847" s="276"/>
      <c r="D847" s="276"/>
      <c r="E847" s="276"/>
      <c r="F847" s="276"/>
      <c r="G847" s="276"/>
      <c r="H847" s="276"/>
      <c r="I847" s="276"/>
      <c r="J847" s="276"/>
      <c r="K847" s="276"/>
      <c r="L847" s="276"/>
      <c r="M847" s="276"/>
      <c r="N847" s="276"/>
      <c r="O847" s="276"/>
      <c r="P847" s="276"/>
      <c r="Q847" s="276"/>
      <c r="R847" s="276"/>
      <c r="S847" s="276"/>
      <c r="T847" s="276"/>
      <c r="U847" s="276"/>
      <c r="V847" s="276"/>
      <c r="W847" s="276"/>
      <c r="X847" s="276"/>
      <c r="Y847" s="276"/>
      <c r="Z847" s="276"/>
    </row>
    <row r="848">
      <c r="A848" s="276"/>
      <c r="B848" s="276"/>
      <c r="C848" s="276"/>
      <c r="D848" s="276"/>
      <c r="E848" s="276"/>
      <c r="F848" s="276"/>
      <c r="G848" s="276"/>
      <c r="H848" s="276"/>
      <c r="I848" s="276"/>
      <c r="J848" s="276"/>
      <c r="K848" s="276"/>
      <c r="L848" s="276"/>
      <c r="M848" s="276"/>
      <c r="N848" s="276"/>
      <c r="O848" s="276"/>
      <c r="P848" s="276"/>
      <c r="Q848" s="276"/>
      <c r="R848" s="276"/>
      <c r="S848" s="276"/>
      <c r="T848" s="276"/>
      <c r="U848" s="276"/>
      <c r="V848" s="276"/>
      <c r="W848" s="276"/>
      <c r="X848" s="276"/>
      <c r="Y848" s="276"/>
      <c r="Z848" s="276"/>
    </row>
    <row r="849">
      <c r="A849" s="276"/>
      <c r="B849" s="276"/>
      <c r="C849" s="276"/>
      <c r="D849" s="276"/>
      <c r="E849" s="276"/>
      <c r="F849" s="276"/>
      <c r="G849" s="276"/>
      <c r="H849" s="276"/>
      <c r="I849" s="276"/>
      <c r="J849" s="276"/>
      <c r="K849" s="276"/>
      <c r="L849" s="276"/>
      <c r="M849" s="276"/>
      <c r="N849" s="276"/>
      <c r="O849" s="276"/>
      <c r="P849" s="276"/>
      <c r="Q849" s="276"/>
      <c r="R849" s="276"/>
      <c r="S849" s="276"/>
      <c r="T849" s="276"/>
      <c r="U849" s="276"/>
      <c r="V849" s="276"/>
      <c r="W849" s="276"/>
      <c r="X849" s="276"/>
      <c r="Y849" s="276"/>
      <c r="Z849" s="276"/>
    </row>
    <row r="850">
      <c r="A850" s="276"/>
      <c r="B850" s="276"/>
      <c r="C850" s="276"/>
      <c r="D850" s="276"/>
      <c r="E850" s="276"/>
      <c r="F850" s="276"/>
      <c r="G850" s="276"/>
      <c r="H850" s="276"/>
      <c r="I850" s="276"/>
      <c r="J850" s="276"/>
      <c r="K850" s="276"/>
      <c r="L850" s="276"/>
      <c r="M850" s="276"/>
      <c r="N850" s="276"/>
      <c r="O850" s="276"/>
      <c r="P850" s="276"/>
      <c r="Q850" s="276"/>
      <c r="R850" s="276"/>
      <c r="S850" s="276"/>
      <c r="T850" s="276"/>
      <c r="U850" s="276"/>
      <c r="V850" s="276"/>
      <c r="W850" s="276"/>
      <c r="X850" s="276"/>
      <c r="Y850" s="276"/>
      <c r="Z850" s="276"/>
    </row>
    <row r="851">
      <c r="A851" s="276"/>
      <c r="B851" s="276"/>
      <c r="C851" s="276"/>
      <c r="D851" s="276"/>
      <c r="E851" s="276"/>
      <c r="F851" s="276"/>
      <c r="G851" s="276"/>
      <c r="H851" s="276"/>
      <c r="I851" s="276"/>
      <c r="J851" s="276"/>
      <c r="K851" s="276"/>
      <c r="L851" s="276"/>
      <c r="M851" s="276"/>
      <c r="N851" s="276"/>
      <c r="O851" s="276"/>
      <c r="P851" s="276"/>
      <c r="Q851" s="276"/>
      <c r="R851" s="276"/>
      <c r="S851" s="276"/>
      <c r="T851" s="276"/>
      <c r="U851" s="276"/>
      <c r="V851" s="276"/>
      <c r="W851" s="276"/>
      <c r="X851" s="276"/>
      <c r="Y851" s="276"/>
      <c r="Z851" s="276"/>
    </row>
    <row r="852">
      <c r="A852" s="276"/>
      <c r="B852" s="276"/>
      <c r="C852" s="276"/>
      <c r="D852" s="276"/>
      <c r="E852" s="276"/>
      <c r="F852" s="276"/>
      <c r="G852" s="276"/>
      <c r="H852" s="276"/>
      <c r="I852" s="276"/>
      <c r="J852" s="276"/>
      <c r="K852" s="276"/>
      <c r="L852" s="276"/>
      <c r="M852" s="276"/>
      <c r="N852" s="276"/>
      <c r="O852" s="276"/>
      <c r="P852" s="276"/>
      <c r="Q852" s="276"/>
      <c r="R852" s="276"/>
      <c r="S852" s="276"/>
      <c r="T852" s="276"/>
      <c r="U852" s="276"/>
      <c r="V852" s="276"/>
      <c r="W852" s="276"/>
      <c r="X852" s="276"/>
      <c r="Y852" s="276"/>
      <c r="Z852" s="276"/>
    </row>
    <row r="853">
      <c r="A853" s="276"/>
      <c r="B853" s="276"/>
      <c r="C853" s="276"/>
      <c r="D853" s="276"/>
      <c r="E853" s="276"/>
      <c r="F853" s="276"/>
      <c r="G853" s="276"/>
      <c r="H853" s="276"/>
      <c r="I853" s="276"/>
      <c r="J853" s="276"/>
      <c r="K853" s="276"/>
      <c r="L853" s="276"/>
      <c r="M853" s="276"/>
      <c r="N853" s="276"/>
      <c r="O853" s="276"/>
      <c r="P853" s="276"/>
      <c r="Q853" s="276"/>
      <c r="R853" s="276"/>
      <c r="S853" s="276"/>
      <c r="T853" s="276"/>
      <c r="U853" s="276"/>
      <c r="V853" s="276"/>
      <c r="W853" s="276"/>
      <c r="X853" s="276"/>
      <c r="Y853" s="276"/>
      <c r="Z853" s="276"/>
    </row>
    <row r="854">
      <c r="A854" s="276"/>
      <c r="B854" s="276"/>
      <c r="C854" s="276"/>
      <c r="D854" s="276"/>
      <c r="E854" s="276"/>
      <c r="F854" s="276"/>
      <c r="G854" s="276"/>
      <c r="H854" s="276"/>
      <c r="I854" s="276"/>
      <c r="J854" s="276"/>
      <c r="K854" s="276"/>
      <c r="L854" s="276"/>
      <c r="M854" s="276"/>
      <c r="N854" s="276"/>
      <c r="O854" s="276"/>
      <c r="P854" s="276"/>
      <c r="Q854" s="276"/>
      <c r="R854" s="276"/>
      <c r="S854" s="276"/>
      <c r="T854" s="276"/>
      <c r="U854" s="276"/>
      <c r="V854" s="276"/>
      <c r="W854" s="276"/>
      <c r="X854" s="276"/>
      <c r="Y854" s="276"/>
      <c r="Z854" s="276"/>
    </row>
    <row r="855">
      <c r="A855" s="276"/>
      <c r="B855" s="276"/>
      <c r="C855" s="276"/>
      <c r="D855" s="276"/>
      <c r="E855" s="276"/>
      <c r="F855" s="276"/>
      <c r="G855" s="276"/>
      <c r="H855" s="276"/>
      <c r="I855" s="276"/>
      <c r="J855" s="276"/>
      <c r="K855" s="276"/>
      <c r="L855" s="276"/>
      <c r="M855" s="276"/>
      <c r="N855" s="276"/>
      <c r="O855" s="276"/>
      <c r="P855" s="276"/>
      <c r="Q855" s="276"/>
      <c r="R855" s="276"/>
      <c r="S855" s="276"/>
      <c r="T855" s="276"/>
      <c r="U855" s="276"/>
      <c r="V855" s="276"/>
      <c r="W855" s="276"/>
      <c r="X855" s="276"/>
      <c r="Y855" s="276"/>
      <c r="Z855" s="276"/>
    </row>
    <row r="856">
      <c r="A856" s="276"/>
      <c r="B856" s="276"/>
      <c r="C856" s="276"/>
      <c r="D856" s="276"/>
      <c r="E856" s="276"/>
      <c r="F856" s="276"/>
      <c r="G856" s="276"/>
      <c r="H856" s="276"/>
      <c r="I856" s="276"/>
      <c r="J856" s="276"/>
      <c r="K856" s="276"/>
      <c r="L856" s="276"/>
      <c r="M856" s="276"/>
      <c r="N856" s="276"/>
      <c r="O856" s="276"/>
      <c r="P856" s="276"/>
      <c r="Q856" s="276"/>
      <c r="R856" s="276"/>
      <c r="S856" s="276"/>
      <c r="T856" s="276"/>
      <c r="U856" s="276"/>
      <c r="V856" s="276"/>
      <c r="W856" s="276"/>
      <c r="X856" s="276"/>
      <c r="Y856" s="276"/>
      <c r="Z856" s="276"/>
    </row>
    <row r="857">
      <c r="A857" s="276"/>
      <c r="B857" s="276"/>
      <c r="C857" s="276"/>
      <c r="D857" s="276"/>
      <c r="E857" s="276"/>
      <c r="F857" s="276"/>
      <c r="G857" s="276"/>
      <c r="H857" s="276"/>
      <c r="I857" s="276"/>
      <c r="J857" s="276"/>
      <c r="K857" s="276"/>
      <c r="L857" s="276"/>
      <c r="M857" s="276"/>
      <c r="N857" s="276"/>
      <c r="O857" s="276"/>
      <c r="P857" s="276"/>
      <c r="Q857" s="276"/>
      <c r="R857" s="276"/>
      <c r="S857" s="276"/>
      <c r="T857" s="276"/>
      <c r="U857" s="276"/>
      <c r="V857" s="276"/>
      <c r="W857" s="276"/>
      <c r="X857" s="276"/>
      <c r="Y857" s="276"/>
      <c r="Z857" s="276"/>
    </row>
    <row r="858">
      <c r="A858" s="276"/>
      <c r="B858" s="276"/>
      <c r="C858" s="276"/>
      <c r="D858" s="276"/>
      <c r="E858" s="276"/>
      <c r="F858" s="276"/>
      <c r="G858" s="276"/>
      <c r="H858" s="276"/>
      <c r="I858" s="276"/>
      <c r="J858" s="276"/>
      <c r="K858" s="276"/>
      <c r="L858" s="276"/>
      <c r="M858" s="276"/>
      <c r="N858" s="276"/>
      <c r="O858" s="276"/>
      <c r="P858" s="276"/>
      <c r="Q858" s="276"/>
      <c r="R858" s="276"/>
      <c r="S858" s="276"/>
      <c r="T858" s="276"/>
      <c r="U858" s="276"/>
      <c r="V858" s="276"/>
      <c r="W858" s="276"/>
      <c r="X858" s="276"/>
      <c r="Y858" s="276"/>
      <c r="Z858" s="276"/>
    </row>
    <row r="859">
      <c r="A859" s="276"/>
      <c r="B859" s="276"/>
      <c r="C859" s="276"/>
      <c r="D859" s="276"/>
      <c r="E859" s="276"/>
      <c r="F859" s="276"/>
      <c r="G859" s="276"/>
      <c r="H859" s="276"/>
      <c r="I859" s="276"/>
      <c r="J859" s="276"/>
      <c r="K859" s="276"/>
      <c r="L859" s="276"/>
      <c r="M859" s="276"/>
      <c r="N859" s="276"/>
      <c r="O859" s="276"/>
      <c r="P859" s="276"/>
      <c r="Q859" s="276"/>
      <c r="R859" s="276"/>
      <c r="S859" s="276"/>
      <c r="T859" s="276"/>
      <c r="U859" s="276"/>
      <c r="V859" s="276"/>
      <c r="W859" s="276"/>
      <c r="X859" s="276"/>
      <c r="Y859" s="276"/>
      <c r="Z859" s="276"/>
    </row>
    <row r="860">
      <c r="A860" s="276"/>
      <c r="B860" s="276"/>
      <c r="C860" s="276"/>
      <c r="D860" s="276"/>
      <c r="E860" s="276"/>
      <c r="F860" s="276"/>
      <c r="G860" s="276"/>
      <c r="H860" s="276"/>
      <c r="I860" s="276"/>
      <c r="J860" s="276"/>
      <c r="K860" s="276"/>
      <c r="L860" s="276"/>
      <c r="M860" s="276"/>
      <c r="N860" s="276"/>
      <c r="O860" s="276"/>
      <c r="P860" s="276"/>
      <c r="Q860" s="276"/>
      <c r="R860" s="276"/>
      <c r="S860" s="276"/>
      <c r="T860" s="276"/>
      <c r="U860" s="276"/>
      <c r="V860" s="276"/>
      <c r="W860" s="276"/>
      <c r="X860" s="276"/>
      <c r="Y860" s="276"/>
      <c r="Z860" s="276"/>
    </row>
    <row r="861">
      <c r="A861" s="276"/>
      <c r="B861" s="276"/>
      <c r="C861" s="276"/>
      <c r="D861" s="276"/>
      <c r="E861" s="276"/>
      <c r="F861" s="276"/>
      <c r="G861" s="276"/>
      <c r="H861" s="276"/>
      <c r="I861" s="276"/>
      <c r="J861" s="276"/>
      <c r="K861" s="276"/>
      <c r="L861" s="276"/>
      <c r="M861" s="276"/>
      <c r="N861" s="276"/>
      <c r="O861" s="276"/>
      <c r="P861" s="276"/>
      <c r="Q861" s="276"/>
      <c r="R861" s="276"/>
      <c r="S861" s="276"/>
      <c r="T861" s="276"/>
      <c r="U861" s="276"/>
      <c r="V861" s="276"/>
      <c r="W861" s="276"/>
      <c r="X861" s="276"/>
      <c r="Y861" s="276"/>
      <c r="Z861" s="276"/>
    </row>
    <row r="862">
      <c r="A862" s="276"/>
      <c r="B862" s="276"/>
      <c r="C862" s="276"/>
      <c r="D862" s="276"/>
      <c r="E862" s="276"/>
      <c r="F862" s="276"/>
      <c r="G862" s="276"/>
      <c r="H862" s="276"/>
      <c r="I862" s="276"/>
      <c r="J862" s="276"/>
      <c r="K862" s="276"/>
      <c r="L862" s="276"/>
      <c r="M862" s="276"/>
      <c r="N862" s="276"/>
      <c r="O862" s="276"/>
      <c r="P862" s="276"/>
      <c r="Q862" s="276"/>
      <c r="R862" s="276"/>
      <c r="S862" s="276"/>
      <c r="T862" s="276"/>
      <c r="U862" s="276"/>
      <c r="V862" s="276"/>
      <c r="W862" s="276"/>
      <c r="X862" s="276"/>
      <c r="Y862" s="276"/>
      <c r="Z862" s="276"/>
    </row>
    <row r="863">
      <c r="A863" s="276"/>
      <c r="B863" s="276"/>
      <c r="C863" s="276"/>
      <c r="D863" s="276"/>
      <c r="E863" s="276"/>
      <c r="F863" s="276"/>
      <c r="G863" s="276"/>
      <c r="H863" s="276"/>
      <c r="I863" s="276"/>
      <c r="J863" s="276"/>
      <c r="K863" s="276"/>
      <c r="L863" s="276"/>
      <c r="M863" s="276"/>
      <c r="N863" s="276"/>
      <c r="O863" s="276"/>
      <c r="P863" s="276"/>
      <c r="Q863" s="276"/>
      <c r="R863" s="276"/>
      <c r="S863" s="276"/>
      <c r="T863" s="276"/>
      <c r="U863" s="276"/>
      <c r="V863" s="276"/>
      <c r="W863" s="276"/>
      <c r="X863" s="276"/>
      <c r="Y863" s="276"/>
      <c r="Z863" s="276"/>
    </row>
    <row r="864">
      <c r="A864" s="276"/>
      <c r="B864" s="276"/>
      <c r="C864" s="276"/>
      <c r="D864" s="276"/>
      <c r="E864" s="276"/>
      <c r="F864" s="276"/>
      <c r="G864" s="276"/>
      <c r="H864" s="276"/>
      <c r="I864" s="276"/>
      <c r="J864" s="276"/>
      <c r="K864" s="276"/>
      <c r="L864" s="276"/>
      <c r="M864" s="276"/>
      <c r="N864" s="276"/>
      <c r="O864" s="276"/>
      <c r="P864" s="276"/>
      <c r="Q864" s="276"/>
      <c r="R864" s="276"/>
      <c r="S864" s="276"/>
      <c r="T864" s="276"/>
      <c r="U864" s="276"/>
      <c r="V864" s="276"/>
      <c r="W864" s="276"/>
      <c r="X864" s="276"/>
      <c r="Y864" s="276"/>
      <c r="Z864" s="276"/>
    </row>
    <row r="865">
      <c r="A865" s="276"/>
      <c r="B865" s="276"/>
      <c r="C865" s="276"/>
      <c r="D865" s="276"/>
      <c r="E865" s="276"/>
      <c r="F865" s="276"/>
      <c r="G865" s="276"/>
      <c r="H865" s="276"/>
      <c r="I865" s="276"/>
      <c r="J865" s="276"/>
      <c r="K865" s="276"/>
      <c r="L865" s="276"/>
      <c r="M865" s="276"/>
      <c r="N865" s="276"/>
      <c r="O865" s="276"/>
      <c r="P865" s="276"/>
      <c r="Q865" s="276"/>
      <c r="R865" s="276"/>
      <c r="S865" s="276"/>
      <c r="T865" s="276"/>
      <c r="U865" s="276"/>
      <c r="V865" s="276"/>
      <c r="W865" s="276"/>
      <c r="X865" s="276"/>
      <c r="Y865" s="276"/>
      <c r="Z865" s="276"/>
    </row>
    <row r="866">
      <c r="A866" s="276"/>
      <c r="B866" s="276"/>
      <c r="C866" s="276"/>
      <c r="D866" s="276"/>
      <c r="E866" s="276"/>
      <c r="F866" s="276"/>
      <c r="G866" s="276"/>
      <c r="H866" s="276"/>
      <c r="I866" s="276"/>
      <c r="J866" s="276"/>
      <c r="K866" s="276"/>
      <c r="L866" s="276"/>
      <c r="M866" s="276"/>
      <c r="N866" s="276"/>
      <c r="O866" s="276"/>
      <c r="P866" s="276"/>
      <c r="Q866" s="276"/>
      <c r="R866" s="276"/>
      <c r="S866" s="276"/>
      <c r="T866" s="276"/>
      <c r="U866" s="276"/>
      <c r="V866" s="276"/>
      <c r="W866" s="276"/>
      <c r="X866" s="276"/>
      <c r="Y866" s="276"/>
      <c r="Z866" s="276"/>
    </row>
    <row r="867">
      <c r="A867" s="276"/>
      <c r="B867" s="276"/>
      <c r="C867" s="276"/>
      <c r="D867" s="276"/>
      <c r="E867" s="276"/>
      <c r="F867" s="276"/>
      <c r="G867" s="276"/>
      <c r="H867" s="276"/>
      <c r="I867" s="276"/>
      <c r="J867" s="276"/>
      <c r="K867" s="276"/>
      <c r="L867" s="276"/>
      <c r="M867" s="276"/>
      <c r="N867" s="276"/>
      <c r="O867" s="276"/>
      <c r="P867" s="276"/>
      <c r="Q867" s="276"/>
      <c r="R867" s="276"/>
      <c r="S867" s="276"/>
      <c r="T867" s="276"/>
      <c r="U867" s="276"/>
      <c r="V867" s="276"/>
      <c r="W867" s="276"/>
      <c r="X867" s="276"/>
      <c r="Y867" s="276"/>
      <c r="Z867" s="276"/>
    </row>
    <row r="868">
      <c r="A868" s="276"/>
      <c r="B868" s="276"/>
      <c r="C868" s="276"/>
      <c r="D868" s="276"/>
      <c r="E868" s="276"/>
      <c r="F868" s="276"/>
      <c r="G868" s="276"/>
      <c r="H868" s="276"/>
      <c r="I868" s="276"/>
      <c r="J868" s="276"/>
      <c r="K868" s="276"/>
      <c r="L868" s="276"/>
      <c r="M868" s="276"/>
      <c r="N868" s="276"/>
      <c r="O868" s="276"/>
      <c r="P868" s="276"/>
      <c r="Q868" s="276"/>
      <c r="R868" s="276"/>
      <c r="S868" s="276"/>
      <c r="T868" s="276"/>
      <c r="U868" s="276"/>
      <c r="V868" s="276"/>
      <c r="W868" s="276"/>
      <c r="X868" s="276"/>
      <c r="Y868" s="276"/>
      <c r="Z868" s="276"/>
    </row>
    <row r="869">
      <c r="A869" s="276"/>
      <c r="B869" s="276"/>
      <c r="C869" s="276"/>
      <c r="D869" s="276"/>
      <c r="E869" s="276"/>
      <c r="F869" s="276"/>
      <c r="G869" s="276"/>
      <c r="H869" s="276"/>
      <c r="I869" s="276"/>
      <c r="J869" s="276"/>
      <c r="K869" s="276"/>
      <c r="L869" s="276"/>
      <c r="M869" s="276"/>
      <c r="N869" s="276"/>
      <c r="O869" s="276"/>
      <c r="P869" s="276"/>
      <c r="Q869" s="276"/>
      <c r="R869" s="276"/>
      <c r="S869" s="276"/>
      <c r="T869" s="276"/>
      <c r="U869" s="276"/>
      <c r="V869" s="276"/>
      <c r="W869" s="276"/>
      <c r="X869" s="276"/>
      <c r="Y869" s="276"/>
      <c r="Z869" s="276"/>
    </row>
    <row r="870">
      <c r="A870" s="276"/>
      <c r="B870" s="276"/>
      <c r="C870" s="276"/>
      <c r="D870" s="276"/>
      <c r="E870" s="276"/>
      <c r="F870" s="276"/>
      <c r="G870" s="276"/>
      <c r="H870" s="276"/>
      <c r="I870" s="276"/>
      <c r="J870" s="276"/>
      <c r="K870" s="276"/>
      <c r="L870" s="276"/>
      <c r="M870" s="276"/>
      <c r="N870" s="276"/>
      <c r="O870" s="276"/>
      <c r="P870" s="276"/>
      <c r="Q870" s="276"/>
      <c r="R870" s="276"/>
      <c r="S870" s="276"/>
      <c r="T870" s="276"/>
      <c r="U870" s="276"/>
      <c r="V870" s="276"/>
      <c r="W870" s="276"/>
      <c r="X870" s="276"/>
      <c r="Y870" s="276"/>
      <c r="Z870" s="276"/>
    </row>
    <row r="871">
      <c r="A871" s="276"/>
      <c r="B871" s="276"/>
      <c r="C871" s="276"/>
      <c r="D871" s="276"/>
      <c r="E871" s="276"/>
      <c r="F871" s="276"/>
      <c r="G871" s="276"/>
      <c r="H871" s="276"/>
      <c r="I871" s="276"/>
      <c r="J871" s="276"/>
      <c r="K871" s="276"/>
      <c r="L871" s="276"/>
      <c r="M871" s="276"/>
      <c r="N871" s="276"/>
      <c r="O871" s="276"/>
      <c r="P871" s="276"/>
      <c r="Q871" s="276"/>
      <c r="R871" s="276"/>
      <c r="S871" s="276"/>
      <c r="T871" s="276"/>
      <c r="U871" s="276"/>
      <c r="V871" s="276"/>
      <c r="W871" s="276"/>
      <c r="X871" s="276"/>
      <c r="Y871" s="276"/>
      <c r="Z871" s="276"/>
    </row>
    <row r="872">
      <c r="A872" s="276"/>
      <c r="B872" s="276"/>
      <c r="C872" s="276"/>
      <c r="D872" s="276"/>
      <c r="E872" s="276"/>
      <c r="F872" s="276"/>
      <c r="G872" s="276"/>
      <c r="H872" s="276"/>
      <c r="I872" s="276"/>
      <c r="J872" s="276"/>
      <c r="K872" s="276"/>
      <c r="L872" s="276"/>
      <c r="M872" s="276"/>
      <c r="N872" s="276"/>
      <c r="O872" s="276"/>
      <c r="P872" s="276"/>
      <c r="Q872" s="276"/>
      <c r="R872" s="276"/>
      <c r="S872" s="276"/>
      <c r="T872" s="276"/>
      <c r="U872" s="276"/>
      <c r="V872" s="276"/>
      <c r="W872" s="276"/>
      <c r="X872" s="276"/>
      <c r="Y872" s="276"/>
      <c r="Z872" s="276"/>
    </row>
    <row r="873">
      <c r="A873" s="276"/>
      <c r="B873" s="276"/>
      <c r="C873" s="276"/>
      <c r="D873" s="276"/>
      <c r="E873" s="276"/>
      <c r="F873" s="276"/>
      <c r="G873" s="276"/>
      <c r="H873" s="276"/>
      <c r="I873" s="276"/>
      <c r="J873" s="276"/>
      <c r="K873" s="276"/>
      <c r="L873" s="276"/>
      <c r="M873" s="276"/>
      <c r="N873" s="276"/>
      <c r="O873" s="276"/>
      <c r="P873" s="276"/>
      <c r="Q873" s="276"/>
      <c r="R873" s="276"/>
      <c r="S873" s="276"/>
      <c r="T873" s="276"/>
      <c r="U873" s="276"/>
      <c r="V873" s="276"/>
      <c r="W873" s="276"/>
      <c r="X873" s="276"/>
      <c r="Y873" s="276"/>
      <c r="Z873" s="276"/>
    </row>
    <row r="874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  <c r="P874" s="276"/>
      <c r="Q874" s="276"/>
      <c r="R874" s="276"/>
      <c r="S874" s="276"/>
      <c r="T874" s="276"/>
      <c r="U874" s="276"/>
      <c r="V874" s="276"/>
      <c r="W874" s="276"/>
      <c r="X874" s="276"/>
      <c r="Y874" s="276"/>
      <c r="Z874" s="276"/>
    </row>
    <row r="875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  <c r="P875" s="276"/>
      <c r="Q875" s="276"/>
      <c r="R875" s="276"/>
      <c r="S875" s="276"/>
      <c r="T875" s="276"/>
      <c r="U875" s="276"/>
      <c r="V875" s="276"/>
      <c r="W875" s="276"/>
      <c r="X875" s="276"/>
      <c r="Y875" s="276"/>
      <c r="Z875" s="276"/>
    </row>
    <row r="876">
      <c r="A876" s="276"/>
      <c r="B876" s="276"/>
      <c r="C876" s="276"/>
      <c r="D876" s="276"/>
      <c r="E876" s="276"/>
      <c r="F876" s="276"/>
      <c r="G876" s="276"/>
      <c r="H876" s="276"/>
      <c r="I876" s="276"/>
      <c r="J876" s="276"/>
      <c r="K876" s="276"/>
      <c r="L876" s="276"/>
      <c r="M876" s="276"/>
      <c r="N876" s="276"/>
      <c r="O876" s="276"/>
      <c r="P876" s="276"/>
      <c r="Q876" s="276"/>
      <c r="R876" s="276"/>
      <c r="S876" s="276"/>
      <c r="T876" s="276"/>
      <c r="U876" s="276"/>
      <c r="V876" s="276"/>
      <c r="W876" s="276"/>
      <c r="X876" s="276"/>
      <c r="Y876" s="276"/>
      <c r="Z876" s="276"/>
    </row>
    <row r="877">
      <c r="A877" s="276"/>
      <c r="B877" s="276"/>
      <c r="C877" s="276"/>
      <c r="D877" s="276"/>
      <c r="E877" s="276"/>
      <c r="F877" s="276"/>
      <c r="G877" s="276"/>
      <c r="H877" s="276"/>
      <c r="I877" s="276"/>
      <c r="J877" s="276"/>
      <c r="K877" s="276"/>
      <c r="L877" s="276"/>
      <c r="M877" s="276"/>
      <c r="N877" s="276"/>
      <c r="O877" s="276"/>
      <c r="P877" s="276"/>
      <c r="Q877" s="276"/>
      <c r="R877" s="276"/>
      <c r="S877" s="276"/>
      <c r="T877" s="276"/>
      <c r="U877" s="276"/>
      <c r="V877" s="276"/>
      <c r="W877" s="276"/>
      <c r="X877" s="276"/>
      <c r="Y877" s="276"/>
      <c r="Z877" s="276"/>
    </row>
    <row r="878">
      <c r="A878" s="276"/>
      <c r="B878" s="276"/>
      <c r="C878" s="276"/>
      <c r="D878" s="276"/>
      <c r="E878" s="276"/>
      <c r="F878" s="276"/>
      <c r="G878" s="276"/>
      <c r="H878" s="276"/>
      <c r="I878" s="276"/>
      <c r="J878" s="276"/>
      <c r="K878" s="276"/>
      <c r="L878" s="276"/>
      <c r="M878" s="276"/>
      <c r="N878" s="276"/>
      <c r="O878" s="276"/>
      <c r="P878" s="276"/>
      <c r="Q878" s="276"/>
      <c r="R878" s="276"/>
      <c r="S878" s="276"/>
      <c r="T878" s="276"/>
      <c r="U878" s="276"/>
      <c r="V878" s="276"/>
      <c r="W878" s="276"/>
      <c r="X878" s="276"/>
      <c r="Y878" s="276"/>
      <c r="Z878" s="276"/>
    </row>
    <row r="879">
      <c r="A879" s="276"/>
      <c r="B879" s="276"/>
      <c r="C879" s="276"/>
      <c r="D879" s="276"/>
      <c r="E879" s="276"/>
      <c r="F879" s="276"/>
      <c r="G879" s="276"/>
      <c r="H879" s="276"/>
      <c r="I879" s="276"/>
      <c r="J879" s="276"/>
      <c r="K879" s="276"/>
      <c r="L879" s="276"/>
      <c r="M879" s="276"/>
      <c r="N879" s="276"/>
      <c r="O879" s="276"/>
      <c r="P879" s="276"/>
      <c r="Q879" s="276"/>
      <c r="R879" s="276"/>
      <c r="S879" s="276"/>
      <c r="T879" s="276"/>
      <c r="U879" s="276"/>
      <c r="V879" s="276"/>
      <c r="W879" s="276"/>
      <c r="X879" s="276"/>
      <c r="Y879" s="276"/>
      <c r="Z879" s="276"/>
    </row>
    <row r="880">
      <c r="A880" s="276"/>
      <c r="B880" s="276"/>
      <c r="C880" s="276"/>
      <c r="D880" s="276"/>
      <c r="E880" s="276"/>
      <c r="F880" s="276"/>
      <c r="G880" s="276"/>
      <c r="H880" s="276"/>
      <c r="I880" s="276"/>
      <c r="J880" s="276"/>
      <c r="K880" s="276"/>
      <c r="L880" s="276"/>
      <c r="M880" s="276"/>
      <c r="N880" s="276"/>
      <c r="O880" s="276"/>
      <c r="P880" s="276"/>
      <c r="Q880" s="276"/>
      <c r="R880" s="276"/>
      <c r="S880" s="276"/>
      <c r="T880" s="276"/>
      <c r="U880" s="276"/>
      <c r="V880" s="276"/>
      <c r="W880" s="276"/>
      <c r="X880" s="276"/>
      <c r="Y880" s="276"/>
      <c r="Z880" s="276"/>
    </row>
    <row r="881">
      <c r="A881" s="276"/>
      <c r="B881" s="276"/>
      <c r="C881" s="276"/>
      <c r="D881" s="276"/>
      <c r="E881" s="276"/>
      <c r="F881" s="276"/>
      <c r="G881" s="276"/>
      <c r="H881" s="276"/>
      <c r="I881" s="276"/>
      <c r="J881" s="276"/>
      <c r="K881" s="276"/>
      <c r="L881" s="276"/>
      <c r="M881" s="276"/>
      <c r="N881" s="276"/>
      <c r="O881" s="276"/>
      <c r="P881" s="276"/>
      <c r="Q881" s="276"/>
      <c r="R881" s="276"/>
      <c r="S881" s="276"/>
      <c r="T881" s="276"/>
      <c r="U881" s="276"/>
      <c r="V881" s="276"/>
      <c r="W881" s="276"/>
      <c r="X881" s="276"/>
      <c r="Y881" s="276"/>
      <c r="Z881" s="276"/>
    </row>
    <row r="882">
      <c r="A882" s="276"/>
      <c r="B882" s="276"/>
      <c r="C882" s="276"/>
      <c r="D882" s="276"/>
      <c r="E882" s="276"/>
      <c r="F882" s="276"/>
      <c r="G882" s="276"/>
      <c r="H882" s="276"/>
      <c r="I882" s="276"/>
      <c r="J882" s="276"/>
      <c r="K882" s="276"/>
      <c r="L882" s="276"/>
      <c r="M882" s="276"/>
      <c r="N882" s="276"/>
      <c r="O882" s="276"/>
      <c r="P882" s="276"/>
      <c r="Q882" s="276"/>
      <c r="R882" s="276"/>
      <c r="S882" s="276"/>
      <c r="T882" s="276"/>
      <c r="U882" s="276"/>
      <c r="V882" s="276"/>
      <c r="W882" s="276"/>
      <c r="X882" s="276"/>
      <c r="Y882" s="276"/>
      <c r="Z882" s="276"/>
    </row>
    <row r="883">
      <c r="A883" s="276"/>
      <c r="B883" s="276"/>
      <c r="C883" s="276"/>
      <c r="D883" s="276"/>
      <c r="E883" s="276"/>
      <c r="F883" s="276"/>
      <c r="G883" s="276"/>
      <c r="H883" s="276"/>
      <c r="I883" s="276"/>
      <c r="J883" s="276"/>
      <c r="K883" s="276"/>
      <c r="L883" s="276"/>
      <c r="M883" s="276"/>
      <c r="N883" s="276"/>
      <c r="O883" s="276"/>
      <c r="P883" s="276"/>
      <c r="Q883" s="276"/>
      <c r="R883" s="276"/>
      <c r="S883" s="276"/>
      <c r="T883" s="276"/>
      <c r="U883" s="276"/>
      <c r="V883" s="276"/>
      <c r="W883" s="276"/>
      <c r="X883" s="276"/>
      <c r="Y883" s="276"/>
      <c r="Z883" s="276"/>
    </row>
    <row r="884">
      <c r="A884" s="276"/>
      <c r="B884" s="276"/>
      <c r="C884" s="276"/>
      <c r="D884" s="276"/>
      <c r="E884" s="276"/>
      <c r="F884" s="276"/>
      <c r="G884" s="276"/>
      <c r="H884" s="276"/>
      <c r="I884" s="276"/>
      <c r="J884" s="276"/>
      <c r="K884" s="276"/>
      <c r="L884" s="276"/>
      <c r="M884" s="276"/>
      <c r="N884" s="276"/>
      <c r="O884" s="276"/>
      <c r="P884" s="276"/>
      <c r="Q884" s="276"/>
      <c r="R884" s="276"/>
      <c r="S884" s="276"/>
      <c r="T884" s="276"/>
      <c r="U884" s="276"/>
      <c r="V884" s="276"/>
      <c r="W884" s="276"/>
      <c r="X884" s="276"/>
      <c r="Y884" s="276"/>
      <c r="Z884" s="276"/>
    </row>
    <row r="885">
      <c r="A885" s="276"/>
      <c r="B885" s="276"/>
      <c r="C885" s="276"/>
      <c r="D885" s="276"/>
      <c r="E885" s="276"/>
      <c r="F885" s="276"/>
      <c r="G885" s="276"/>
      <c r="H885" s="276"/>
      <c r="I885" s="276"/>
      <c r="J885" s="276"/>
      <c r="K885" s="276"/>
      <c r="L885" s="276"/>
      <c r="M885" s="276"/>
      <c r="N885" s="276"/>
      <c r="O885" s="276"/>
      <c r="P885" s="276"/>
      <c r="Q885" s="276"/>
      <c r="R885" s="276"/>
      <c r="S885" s="276"/>
      <c r="T885" s="276"/>
      <c r="U885" s="276"/>
      <c r="V885" s="276"/>
      <c r="W885" s="276"/>
      <c r="X885" s="276"/>
      <c r="Y885" s="276"/>
      <c r="Z885" s="276"/>
    </row>
    <row r="886">
      <c r="A886" s="276"/>
      <c r="B886" s="276"/>
      <c r="C886" s="276"/>
      <c r="D886" s="276"/>
      <c r="E886" s="276"/>
      <c r="F886" s="276"/>
      <c r="G886" s="276"/>
      <c r="H886" s="276"/>
      <c r="I886" s="276"/>
      <c r="J886" s="276"/>
      <c r="K886" s="276"/>
      <c r="L886" s="276"/>
      <c r="M886" s="276"/>
      <c r="N886" s="276"/>
      <c r="O886" s="276"/>
      <c r="P886" s="276"/>
      <c r="Q886" s="276"/>
      <c r="R886" s="276"/>
      <c r="S886" s="276"/>
      <c r="T886" s="276"/>
      <c r="U886" s="276"/>
      <c r="V886" s="276"/>
      <c r="W886" s="276"/>
      <c r="X886" s="276"/>
      <c r="Y886" s="276"/>
      <c r="Z886" s="276"/>
    </row>
    <row r="887">
      <c r="A887" s="276"/>
      <c r="B887" s="276"/>
      <c r="C887" s="276"/>
      <c r="D887" s="276"/>
      <c r="E887" s="276"/>
      <c r="F887" s="276"/>
      <c r="G887" s="276"/>
      <c r="H887" s="276"/>
      <c r="I887" s="276"/>
      <c r="J887" s="276"/>
      <c r="K887" s="276"/>
      <c r="L887" s="276"/>
      <c r="M887" s="276"/>
      <c r="N887" s="276"/>
      <c r="O887" s="276"/>
      <c r="P887" s="276"/>
      <c r="Q887" s="276"/>
      <c r="R887" s="276"/>
      <c r="S887" s="276"/>
      <c r="T887" s="276"/>
      <c r="U887" s="276"/>
      <c r="V887" s="276"/>
      <c r="W887" s="276"/>
      <c r="X887" s="276"/>
      <c r="Y887" s="276"/>
      <c r="Z887" s="276"/>
    </row>
    <row r="888">
      <c r="A888" s="276"/>
      <c r="B888" s="276"/>
      <c r="C888" s="276"/>
      <c r="D888" s="276"/>
      <c r="E888" s="276"/>
      <c r="F888" s="276"/>
      <c r="G888" s="276"/>
      <c r="H888" s="276"/>
      <c r="I888" s="276"/>
      <c r="J888" s="276"/>
      <c r="K888" s="276"/>
      <c r="L888" s="276"/>
      <c r="M888" s="276"/>
      <c r="N888" s="276"/>
      <c r="O888" s="276"/>
      <c r="P888" s="276"/>
      <c r="Q888" s="276"/>
      <c r="R888" s="276"/>
      <c r="S888" s="276"/>
      <c r="T888" s="276"/>
      <c r="U888" s="276"/>
      <c r="V888" s="276"/>
      <c r="W888" s="276"/>
      <c r="X888" s="276"/>
      <c r="Y888" s="276"/>
      <c r="Z888" s="276"/>
    </row>
    <row r="889">
      <c r="A889" s="276"/>
      <c r="B889" s="276"/>
      <c r="C889" s="276"/>
      <c r="D889" s="276"/>
      <c r="E889" s="276"/>
      <c r="F889" s="276"/>
      <c r="G889" s="276"/>
      <c r="H889" s="276"/>
      <c r="I889" s="276"/>
      <c r="J889" s="276"/>
      <c r="K889" s="276"/>
      <c r="L889" s="276"/>
      <c r="M889" s="276"/>
      <c r="N889" s="276"/>
      <c r="O889" s="276"/>
      <c r="P889" s="276"/>
      <c r="Q889" s="276"/>
      <c r="R889" s="276"/>
      <c r="S889" s="276"/>
      <c r="T889" s="276"/>
      <c r="U889" s="276"/>
      <c r="V889" s="276"/>
      <c r="W889" s="276"/>
      <c r="X889" s="276"/>
      <c r="Y889" s="276"/>
      <c r="Z889" s="276"/>
    </row>
    <row r="890">
      <c r="A890" s="276"/>
      <c r="B890" s="276"/>
      <c r="C890" s="276"/>
      <c r="D890" s="276"/>
      <c r="E890" s="276"/>
      <c r="F890" s="276"/>
      <c r="G890" s="276"/>
      <c r="H890" s="276"/>
      <c r="I890" s="276"/>
      <c r="J890" s="276"/>
      <c r="K890" s="276"/>
      <c r="L890" s="276"/>
      <c r="M890" s="276"/>
      <c r="N890" s="276"/>
      <c r="O890" s="276"/>
      <c r="P890" s="276"/>
      <c r="Q890" s="276"/>
      <c r="R890" s="276"/>
      <c r="S890" s="276"/>
      <c r="T890" s="276"/>
      <c r="U890" s="276"/>
      <c r="V890" s="276"/>
      <c r="W890" s="276"/>
      <c r="X890" s="276"/>
      <c r="Y890" s="276"/>
      <c r="Z890" s="276"/>
    </row>
    <row r="891">
      <c r="A891" s="276"/>
      <c r="B891" s="276"/>
      <c r="C891" s="276"/>
      <c r="D891" s="276"/>
      <c r="E891" s="276"/>
      <c r="F891" s="276"/>
      <c r="G891" s="276"/>
      <c r="H891" s="276"/>
      <c r="I891" s="276"/>
      <c r="J891" s="276"/>
      <c r="K891" s="276"/>
      <c r="L891" s="276"/>
      <c r="M891" s="276"/>
      <c r="N891" s="276"/>
      <c r="O891" s="276"/>
      <c r="P891" s="276"/>
      <c r="Q891" s="276"/>
      <c r="R891" s="276"/>
      <c r="S891" s="276"/>
      <c r="T891" s="276"/>
      <c r="U891" s="276"/>
      <c r="V891" s="276"/>
      <c r="W891" s="276"/>
      <c r="X891" s="276"/>
      <c r="Y891" s="276"/>
      <c r="Z891" s="276"/>
    </row>
    <row r="892">
      <c r="A892" s="276"/>
      <c r="B892" s="276"/>
      <c r="C892" s="276"/>
      <c r="D892" s="276"/>
      <c r="E892" s="276"/>
      <c r="F892" s="276"/>
      <c r="G892" s="276"/>
      <c r="H892" s="276"/>
      <c r="I892" s="276"/>
      <c r="J892" s="276"/>
      <c r="K892" s="276"/>
      <c r="L892" s="276"/>
      <c r="M892" s="276"/>
      <c r="N892" s="276"/>
      <c r="O892" s="276"/>
      <c r="P892" s="276"/>
      <c r="Q892" s="276"/>
      <c r="R892" s="276"/>
      <c r="S892" s="276"/>
      <c r="T892" s="276"/>
      <c r="U892" s="276"/>
      <c r="V892" s="276"/>
      <c r="W892" s="276"/>
      <c r="X892" s="276"/>
      <c r="Y892" s="276"/>
      <c r="Z892" s="276"/>
    </row>
    <row r="893">
      <c r="A893" s="276"/>
      <c r="B893" s="276"/>
      <c r="C893" s="276"/>
      <c r="D893" s="276"/>
      <c r="E893" s="276"/>
      <c r="F893" s="276"/>
      <c r="G893" s="276"/>
      <c r="H893" s="276"/>
      <c r="I893" s="276"/>
      <c r="J893" s="276"/>
      <c r="K893" s="276"/>
      <c r="L893" s="276"/>
      <c r="M893" s="276"/>
      <c r="N893" s="276"/>
      <c r="O893" s="276"/>
      <c r="P893" s="276"/>
      <c r="Q893" s="276"/>
      <c r="R893" s="276"/>
      <c r="S893" s="276"/>
      <c r="T893" s="276"/>
      <c r="U893" s="276"/>
      <c r="V893" s="276"/>
      <c r="W893" s="276"/>
      <c r="X893" s="276"/>
      <c r="Y893" s="276"/>
      <c r="Z893" s="276"/>
    </row>
    <row r="894">
      <c r="A894" s="276"/>
      <c r="B894" s="276"/>
      <c r="C894" s="276"/>
      <c r="D894" s="276"/>
      <c r="E894" s="276"/>
      <c r="F894" s="276"/>
      <c r="G894" s="276"/>
      <c r="H894" s="276"/>
      <c r="I894" s="276"/>
      <c r="J894" s="276"/>
      <c r="K894" s="276"/>
      <c r="L894" s="276"/>
      <c r="M894" s="276"/>
      <c r="N894" s="276"/>
      <c r="O894" s="276"/>
      <c r="P894" s="276"/>
      <c r="Q894" s="276"/>
      <c r="R894" s="276"/>
      <c r="S894" s="276"/>
      <c r="T894" s="276"/>
      <c r="U894" s="276"/>
      <c r="V894" s="276"/>
      <c r="W894" s="276"/>
      <c r="X894" s="276"/>
      <c r="Y894" s="276"/>
      <c r="Z894" s="276"/>
    </row>
    <row r="895">
      <c r="A895" s="276"/>
      <c r="B895" s="276"/>
      <c r="C895" s="276"/>
      <c r="D895" s="276"/>
      <c r="E895" s="276"/>
      <c r="F895" s="276"/>
      <c r="G895" s="276"/>
      <c r="H895" s="276"/>
      <c r="I895" s="276"/>
      <c r="J895" s="276"/>
      <c r="K895" s="276"/>
      <c r="L895" s="276"/>
      <c r="M895" s="276"/>
      <c r="N895" s="276"/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</row>
    <row r="896">
      <c r="A896" s="276"/>
      <c r="B896" s="276"/>
      <c r="C896" s="276"/>
      <c r="D896" s="276"/>
      <c r="E896" s="276"/>
      <c r="F896" s="276"/>
      <c r="G896" s="276"/>
      <c r="H896" s="276"/>
      <c r="I896" s="276"/>
      <c r="J896" s="276"/>
      <c r="K896" s="276"/>
      <c r="L896" s="276"/>
      <c r="M896" s="276"/>
      <c r="N896" s="276"/>
      <c r="O896" s="276"/>
      <c r="P896" s="276"/>
      <c r="Q896" s="276"/>
      <c r="R896" s="276"/>
      <c r="S896" s="276"/>
      <c r="T896" s="276"/>
      <c r="U896" s="276"/>
      <c r="V896" s="276"/>
      <c r="W896" s="276"/>
      <c r="X896" s="276"/>
      <c r="Y896" s="276"/>
      <c r="Z896" s="276"/>
    </row>
    <row r="897">
      <c r="A897" s="276"/>
      <c r="B897" s="276"/>
      <c r="C897" s="276"/>
      <c r="D897" s="276"/>
      <c r="E897" s="276"/>
      <c r="F897" s="276"/>
      <c r="G897" s="276"/>
      <c r="H897" s="276"/>
      <c r="I897" s="276"/>
      <c r="J897" s="276"/>
      <c r="K897" s="276"/>
      <c r="L897" s="276"/>
      <c r="M897" s="276"/>
      <c r="N897" s="276"/>
      <c r="O897" s="276"/>
      <c r="P897" s="276"/>
      <c r="Q897" s="276"/>
      <c r="R897" s="276"/>
      <c r="S897" s="276"/>
      <c r="T897" s="276"/>
      <c r="U897" s="276"/>
      <c r="V897" s="276"/>
      <c r="W897" s="276"/>
      <c r="X897" s="276"/>
      <c r="Y897" s="276"/>
      <c r="Z897" s="276"/>
    </row>
    <row r="898">
      <c r="A898" s="276"/>
      <c r="B898" s="276"/>
      <c r="C898" s="276"/>
      <c r="D898" s="276"/>
      <c r="E898" s="276"/>
      <c r="F898" s="276"/>
      <c r="G898" s="276"/>
      <c r="H898" s="276"/>
      <c r="I898" s="276"/>
      <c r="J898" s="276"/>
      <c r="K898" s="276"/>
      <c r="L898" s="276"/>
      <c r="M898" s="276"/>
      <c r="N898" s="276"/>
      <c r="O898" s="276"/>
      <c r="P898" s="276"/>
      <c r="Q898" s="276"/>
      <c r="R898" s="276"/>
      <c r="S898" s="276"/>
      <c r="T898" s="276"/>
      <c r="U898" s="276"/>
      <c r="V898" s="276"/>
      <c r="W898" s="276"/>
      <c r="X898" s="276"/>
      <c r="Y898" s="276"/>
      <c r="Z898" s="276"/>
    </row>
    <row r="899">
      <c r="A899" s="276"/>
      <c r="B899" s="276"/>
      <c r="C899" s="276"/>
      <c r="D899" s="276"/>
      <c r="E899" s="276"/>
      <c r="F899" s="276"/>
      <c r="G899" s="276"/>
      <c r="H899" s="276"/>
      <c r="I899" s="276"/>
      <c r="J899" s="276"/>
      <c r="K899" s="276"/>
      <c r="L899" s="276"/>
      <c r="M899" s="276"/>
      <c r="N899" s="276"/>
      <c r="O899" s="276"/>
      <c r="P899" s="276"/>
      <c r="Q899" s="276"/>
      <c r="R899" s="276"/>
      <c r="S899" s="276"/>
      <c r="T899" s="276"/>
      <c r="U899" s="276"/>
      <c r="V899" s="276"/>
      <c r="W899" s="276"/>
      <c r="X899" s="276"/>
      <c r="Y899" s="276"/>
      <c r="Z899" s="276"/>
    </row>
    <row r="900">
      <c r="A900" s="276"/>
      <c r="B900" s="276"/>
      <c r="C900" s="276"/>
      <c r="D900" s="276"/>
      <c r="E900" s="276"/>
      <c r="F900" s="276"/>
      <c r="G900" s="276"/>
      <c r="H900" s="276"/>
      <c r="I900" s="276"/>
      <c r="J900" s="276"/>
      <c r="K900" s="276"/>
      <c r="L900" s="276"/>
      <c r="M900" s="276"/>
      <c r="N900" s="276"/>
      <c r="O900" s="276"/>
      <c r="P900" s="276"/>
      <c r="Q900" s="276"/>
      <c r="R900" s="276"/>
      <c r="S900" s="276"/>
      <c r="T900" s="276"/>
      <c r="U900" s="276"/>
      <c r="V900" s="276"/>
      <c r="W900" s="276"/>
      <c r="X900" s="276"/>
      <c r="Y900" s="276"/>
      <c r="Z900" s="276"/>
    </row>
    <row r="901">
      <c r="A901" s="276"/>
      <c r="B901" s="276"/>
      <c r="C901" s="276"/>
      <c r="D901" s="276"/>
      <c r="E901" s="276"/>
      <c r="F901" s="276"/>
      <c r="G901" s="276"/>
      <c r="H901" s="276"/>
      <c r="I901" s="276"/>
      <c r="J901" s="276"/>
      <c r="K901" s="276"/>
      <c r="L901" s="276"/>
      <c r="M901" s="276"/>
      <c r="N901" s="276"/>
      <c r="O901" s="276"/>
      <c r="P901" s="276"/>
      <c r="Q901" s="276"/>
      <c r="R901" s="276"/>
      <c r="S901" s="276"/>
      <c r="T901" s="276"/>
      <c r="U901" s="276"/>
      <c r="V901" s="276"/>
      <c r="W901" s="276"/>
      <c r="X901" s="276"/>
      <c r="Y901" s="276"/>
      <c r="Z901" s="276"/>
    </row>
    <row r="902">
      <c r="A902" s="276"/>
      <c r="B902" s="276"/>
      <c r="C902" s="276"/>
      <c r="D902" s="276"/>
      <c r="E902" s="276"/>
      <c r="F902" s="276"/>
      <c r="G902" s="276"/>
      <c r="H902" s="276"/>
      <c r="I902" s="276"/>
      <c r="J902" s="276"/>
      <c r="K902" s="276"/>
      <c r="L902" s="276"/>
      <c r="M902" s="276"/>
      <c r="N902" s="276"/>
      <c r="O902" s="276"/>
      <c r="P902" s="276"/>
      <c r="Q902" s="276"/>
      <c r="R902" s="276"/>
      <c r="S902" s="276"/>
      <c r="T902" s="276"/>
      <c r="U902" s="276"/>
      <c r="V902" s="276"/>
      <c r="W902" s="276"/>
      <c r="X902" s="276"/>
      <c r="Y902" s="276"/>
      <c r="Z902" s="276"/>
    </row>
    <row r="903">
      <c r="A903" s="276"/>
      <c r="B903" s="276"/>
      <c r="C903" s="276"/>
      <c r="D903" s="276"/>
      <c r="E903" s="276"/>
      <c r="F903" s="276"/>
      <c r="G903" s="276"/>
      <c r="H903" s="276"/>
      <c r="I903" s="276"/>
      <c r="J903" s="276"/>
      <c r="K903" s="276"/>
      <c r="L903" s="276"/>
      <c r="M903" s="276"/>
      <c r="N903" s="276"/>
      <c r="O903" s="276"/>
      <c r="P903" s="276"/>
      <c r="Q903" s="276"/>
      <c r="R903" s="276"/>
      <c r="S903" s="276"/>
      <c r="T903" s="276"/>
      <c r="U903" s="276"/>
      <c r="V903" s="276"/>
      <c r="W903" s="276"/>
      <c r="X903" s="276"/>
      <c r="Y903" s="276"/>
      <c r="Z903" s="276"/>
    </row>
    <row r="904">
      <c r="A904" s="276"/>
      <c r="B904" s="276"/>
      <c r="C904" s="276"/>
      <c r="D904" s="276"/>
      <c r="E904" s="276"/>
      <c r="F904" s="276"/>
      <c r="G904" s="276"/>
      <c r="H904" s="276"/>
      <c r="I904" s="276"/>
      <c r="J904" s="276"/>
      <c r="K904" s="276"/>
      <c r="L904" s="276"/>
      <c r="M904" s="276"/>
      <c r="N904" s="276"/>
      <c r="O904" s="276"/>
      <c r="P904" s="276"/>
      <c r="Q904" s="276"/>
      <c r="R904" s="276"/>
      <c r="S904" s="276"/>
      <c r="T904" s="276"/>
      <c r="U904" s="276"/>
      <c r="V904" s="276"/>
      <c r="W904" s="276"/>
      <c r="X904" s="276"/>
      <c r="Y904" s="276"/>
      <c r="Z904" s="276"/>
    </row>
    <row r="905">
      <c r="A905" s="276"/>
      <c r="B905" s="276"/>
      <c r="C905" s="276"/>
      <c r="D905" s="276"/>
      <c r="E905" s="276"/>
      <c r="F905" s="276"/>
      <c r="G905" s="276"/>
      <c r="H905" s="276"/>
      <c r="I905" s="276"/>
      <c r="J905" s="276"/>
      <c r="K905" s="276"/>
      <c r="L905" s="276"/>
      <c r="M905" s="276"/>
      <c r="N905" s="276"/>
      <c r="O905" s="276"/>
      <c r="P905" s="276"/>
      <c r="Q905" s="276"/>
      <c r="R905" s="276"/>
      <c r="S905" s="276"/>
      <c r="T905" s="276"/>
      <c r="U905" s="276"/>
      <c r="V905" s="276"/>
      <c r="W905" s="276"/>
      <c r="X905" s="276"/>
      <c r="Y905" s="276"/>
      <c r="Z905" s="276"/>
    </row>
    <row r="906">
      <c r="A906" s="276"/>
      <c r="B906" s="276"/>
      <c r="C906" s="276"/>
      <c r="D906" s="276"/>
      <c r="E906" s="276"/>
      <c r="F906" s="276"/>
      <c r="G906" s="276"/>
      <c r="H906" s="276"/>
      <c r="I906" s="276"/>
      <c r="J906" s="276"/>
      <c r="K906" s="276"/>
      <c r="L906" s="276"/>
      <c r="M906" s="276"/>
      <c r="N906" s="276"/>
      <c r="O906" s="276"/>
      <c r="P906" s="276"/>
      <c r="Q906" s="276"/>
      <c r="R906" s="276"/>
      <c r="S906" s="276"/>
      <c r="T906" s="276"/>
      <c r="U906" s="276"/>
      <c r="V906" s="276"/>
      <c r="W906" s="276"/>
      <c r="X906" s="276"/>
      <c r="Y906" s="276"/>
      <c r="Z906" s="276"/>
    </row>
    <row r="907">
      <c r="A907" s="276"/>
      <c r="B907" s="276"/>
      <c r="C907" s="276"/>
      <c r="D907" s="276"/>
      <c r="E907" s="276"/>
      <c r="F907" s="276"/>
      <c r="G907" s="276"/>
      <c r="H907" s="276"/>
      <c r="I907" s="276"/>
      <c r="J907" s="276"/>
      <c r="K907" s="276"/>
      <c r="L907" s="276"/>
      <c r="M907" s="276"/>
      <c r="N907" s="276"/>
      <c r="O907" s="276"/>
      <c r="P907" s="276"/>
      <c r="Q907" s="276"/>
      <c r="R907" s="276"/>
      <c r="S907" s="276"/>
      <c r="T907" s="276"/>
      <c r="U907" s="276"/>
      <c r="V907" s="276"/>
      <c r="W907" s="276"/>
      <c r="X907" s="276"/>
      <c r="Y907" s="276"/>
      <c r="Z907" s="276"/>
    </row>
    <row r="908">
      <c r="A908" s="276"/>
      <c r="B908" s="276"/>
      <c r="C908" s="276"/>
      <c r="D908" s="276"/>
      <c r="E908" s="276"/>
      <c r="F908" s="276"/>
      <c r="G908" s="276"/>
      <c r="H908" s="276"/>
      <c r="I908" s="276"/>
      <c r="J908" s="276"/>
      <c r="K908" s="276"/>
      <c r="L908" s="276"/>
      <c r="M908" s="276"/>
      <c r="N908" s="276"/>
      <c r="O908" s="276"/>
      <c r="P908" s="276"/>
      <c r="Q908" s="276"/>
      <c r="R908" s="276"/>
      <c r="S908" s="276"/>
      <c r="T908" s="276"/>
      <c r="U908" s="276"/>
      <c r="V908" s="276"/>
      <c r="W908" s="276"/>
      <c r="X908" s="276"/>
      <c r="Y908" s="276"/>
      <c r="Z908" s="276"/>
    </row>
    <row r="909">
      <c r="A909" s="276"/>
      <c r="B909" s="276"/>
      <c r="C909" s="276"/>
      <c r="D909" s="276"/>
      <c r="E909" s="276"/>
      <c r="F909" s="276"/>
      <c r="G909" s="276"/>
      <c r="H909" s="276"/>
      <c r="I909" s="276"/>
      <c r="J909" s="276"/>
      <c r="K909" s="276"/>
      <c r="L909" s="276"/>
      <c r="M909" s="276"/>
      <c r="N909" s="276"/>
      <c r="O909" s="276"/>
      <c r="P909" s="276"/>
      <c r="Q909" s="276"/>
      <c r="R909" s="276"/>
      <c r="S909" s="276"/>
      <c r="T909" s="276"/>
      <c r="U909" s="276"/>
      <c r="V909" s="276"/>
      <c r="W909" s="276"/>
      <c r="X909" s="276"/>
      <c r="Y909" s="276"/>
      <c r="Z909" s="276"/>
    </row>
    <row r="910">
      <c r="A910" s="276"/>
      <c r="B910" s="276"/>
      <c r="C910" s="276"/>
      <c r="D910" s="276"/>
      <c r="E910" s="276"/>
      <c r="F910" s="276"/>
      <c r="G910" s="276"/>
      <c r="H910" s="276"/>
      <c r="I910" s="276"/>
      <c r="J910" s="276"/>
      <c r="K910" s="276"/>
      <c r="L910" s="276"/>
      <c r="M910" s="276"/>
      <c r="N910" s="276"/>
      <c r="O910" s="276"/>
      <c r="P910" s="276"/>
      <c r="Q910" s="276"/>
      <c r="R910" s="276"/>
      <c r="S910" s="276"/>
      <c r="T910" s="276"/>
      <c r="U910" s="276"/>
      <c r="V910" s="276"/>
      <c r="W910" s="276"/>
      <c r="X910" s="276"/>
      <c r="Y910" s="276"/>
      <c r="Z910" s="276"/>
    </row>
    <row r="911">
      <c r="A911" s="276"/>
      <c r="B911" s="276"/>
      <c r="C911" s="276"/>
      <c r="D911" s="276"/>
      <c r="E911" s="276"/>
      <c r="F911" s="276"/>
      <c r="G911" s="276"/>
      <c r="H911" s="276"/>
      <c r="I911" s="276"/>
      <c r="J911" s="276"/>
      <c r="K911" s="276"/>
      <c r="L911" s="276"/>
      <c r="M911" s="276"/>
      <c r="N911" s="276"/>
      <c r="O911" s="276"/>
      <c r="P911" s="276"/>
      <c r="Q911" s="276"/>
      <c r="R911" s="276"/>
      <c r="S911" s="276"/>
      <c r="T911" s="276"/>
      <c r="U911" s="276"/>
      <c r="V911" s="276"/>
      <c r="W911" s="276"/>
      <c r="X911" s="276"/>
      <c r="Y911" s="276"/>
      <c r="Z911" s="276"/>
    </row>
    <row r="912">
      <c r="A912" s="276"/>
      <c r="B912" s="276"/>
      <c r="C912" s="276"/>
      <c r="D912" s="276"/>
      <c r="E912" s="276"/>
      <c r="F912" s="276"/>
      <c r="G912" s="276"/>
      <c r="H912" s="276"/>
      <c r="I912" s="276"/>
      <c r="J912" s="276"/>
      <c r="K912" s="276"/>
      <c r="L912" s="276"/>
      <c r="M912" s="276"/>
      <c r="N912" s="276"/>
      <c r="O912" s="276"/>
      <c r="P912" s="276"/>
      <c r="Q912" s="276"/>
      <c r="R912" s="276"/>
      <c r="S912" s="276"/>
      <c r="T912" s="276"/>
      <c r="U912" s="276"/>
      <c r="V912" s="276"/>
      <c r="W912" s="276"/>
      <c r="X912" s="276"/>
      <c r="Y912" s="276"/>
      <c r="Z912" s="276"/>
    </row>
    <row r="913">
      <c r="A913" s="276"/>
      <c r="B913" s="276"/>
      <c r="C913" s="276"/>
      <c r="D913" s="276"/>
      <c r="E913" s="276"/>
      <c r="F913" s="276"/>
      <c r="G913" s="276"/>
      <c r="H913" s="276"/>
      <c r="I913" s="276"/>
      <c r="J913" s="276"/>
      <c r="K913" s="276"/>
      <c r="L913" s="276"/>
      <c r="M913" s="276"/>
      <c r="N913" s="276"/>
      <c r="O913" s="276"/>
      <c r="P913" s="276"/>
      <c r="Q913" s="276"/>
      <c r="R913" s="276"/>
      <c r="S913" s="276"/>
      <c r="T913" s="276"/>
      <c r="U913" s="276"/>
      <c r="V913" s="276"/>
      <c r="W913" s="276"/>
      <c r="X913" s="276"/>
      <c r="Y913" s="276"/>
      <c r="Z913" s="276"/>
    </row>
    <row r="914">
      <c r="A914" s="276"/>
      <c r="B914" s="276"/>
      <c r="C914" s="276"/>
      <c r="D914" s="276"/>
      <c r="E914" s="276"/>
      <c r="F914" s="276"/>
      <c r="G914" s="276"/>
      <c r="H914" s="276"/>
      <c r="I914" s="276"/>
      <c r="J914" s="276"/>
      <c r="K914" s="276"/>
      <c r="L914" s="276"/>
      <c r="M914" s="276"/>
      <c r="N914" s="276"/>
      <c r="O914" s="276"/>
      <c r="P914" s="276"/>
      <c r="Q914" s="276"/>
      <c r="R914" s="276"/>
      <c r="S914" s="276"/>
      <c r="T914" s="276"/>
      <c r="U914" s="276"/>
      <c r="V914" s="276"/>
      <c r="W914" s="276"/>
      <c r="X914" s="276"/>
      <c r="Y914" s="276"/>
      <c r="Z914" s="276"/>
    </row>
    <row r="915">
      <c r="A915" s="276"/>
      <c r="B915" s="276"/>
      <c r="C915" s="276"/>
      <c r="D915" s="276"/>
      <c r="E915" s="276"/>
      <c r="F915" s="276"/>
      <c r="G915" s="276"/>
      <c r="H915" s="276"/>
      <c r="I915" s="276"/>
      <c r="J915" s="276"/>
      <c r="K915" s="276"/>
      <c r="L915" s="276"/>
      <c r="M915" s="276"/>
      <c r="N915" s="276"/>
      <c r="O915" s="276"/>
      <c r="P915" s="276"/>
      <c r="Q915" s="276"/>
      <c r="R915" s="276"/>
      <c r="S915" s="276"/>
      <c r="T915" s="276"/>
      <c r="U915" s="276"/>
      <c r="V915" s="276"/>
      <c r="W915" s="276"/>
      <c r="X915" s="276"/>
      <c r="Y915" s="276"/>
      <c r="Z915" s="276"/>
    </row>
    <row r="916">
      <c r="A916" s="276"/>
      <c r="B916" s="276"/>
      <c r="C916" s="276"/>
      <c r="D916" s="276"/>
      <c r="E916" s="276"/>
      <c r="F916" s="276"/>
      <c r="G916" s="276"/>
      <c r="H916" s="276"/>
      <c r="I916" s="276"/>
      <c r="J916" s="276"/>
      <c r="K916" s="276"/>
      <c r="L916" s="276"/>
      <c r="M916" s="276"/>
      <c r="N916" s="276"/>
      <c r="O916" s="276"/>
      <c r="P916" s="276"/>
      <c r="Q916" s="276"/>
      <c r="R916" s="276"/>
      <c r="S916" s="276"/>
      <c r="T916" s="276"/>
      <c r="U916" s="276"/>
      <c r="V916" s="276"/>
      <c r="W916" s="276"/>
      <c r="X916" s="276"/>
      <c r="Y916" s="276"/>
      <c r="Z916" s="276"/>
    </row>
    <row r="917">
      <c r="A917" s="276"/>
      <c r="B917" s="276"/>
      <c r="C917" s="276"/>
      <c r="D917" s="276"/>
      <c r="E917" s="276"/>
      <c r="F917" s="276"/>
      <c r="G917" s="276"/>
      <c r="H917" s="276"/>
      <c r="I917" s="276"/>
      <c r="J917" s="276"/>
      <c r="K917" s="276"/>
      <c r="L917" s="276"/>
      <c r="M917" s="276"/>
      <c r="N917" s="276"/>
      <c r="O917" s="276"/>
      <c r="P917" s="276"/>
      <c r="Q917" s="276"/>
      <c r="R917" s="276"/>
      <c r="S917" s="276"/>
      <c r="T917" s="276"/>
      <c r="U917" s="276"/>
      <c r="V917" s="276"/>
      <c r="W917" s="276"/>
      <c r="X917" s="276"/>
      <c r="Y917" s="276"/>
      <c r="Z917" s="276"/>
    </row>
    <row r="918">
      <c r="A918" s="276"/>
      <c r="B918" s="276"/>
      <c r="C918" s="276"/>
      <c r="D918" s="276"/>
      <c r="E918" s="276"/>
      <c r="F918" s="276"/>
      <c r="G918" s="276"/>
      <c r="H918" s="276"/>
      <c r="I918" s="276"/>
      <c r="J918" s="276"/>
      <c r="K918" s="276"/>
      <c r="L918" s="276"/>
      <c r="M918" s="276"/>
      <c r="N918" s="276"/>
      <c r="O918" s="276"/>
      <c r="P918" s="276"/>
      <c r="Q918" s="276"/>
      <c r="R918" s="276"/>
      <c r="S918" s="276"/>
      <c r="T918" s="276"/>
      <c r="U918" s="276"/>
      <c r="V918" s="276"/>
      <c r="W918" s="276"/>
      <c r="X918" s="276"/>
      <c r="Y918" s="276"/>
      <c r="Z918" s="276"/>
    </row>
    <row r="919">
      <c r="A919" s="276"/>
      <c r="B919" s="276"/>
      <c r="C919" s="276"/>
      <c r="D919" s="276"/>
      <c r="E919" s="276"/>
      <c r="F919" s="276"/>
      <c r="G919" s="276"/>
      <c r="H919" s="276"/>
      <c r="I919" s="276"/>
      <c r="J919" s="276"/>
      <c r="K919" s="276"/>
      <c r="L919" s="276"/>
      <c r="M919" s="276"/>
      <c r="N919" s="276"/>
      <c r="O919" s="276"/>
      <c r="P919" s="276"/>
      <c r="Q919" s="276"/>
      <c r="R919" s="276"/>
      <c r="S919" s="276"/>
      <c r="T919" s="276"/>
      <c r="U919" s="276"/>
      <c r="V919" s="276"/>
      <c r="W919" s="276"/>
      <c r="X919" s="276"/>
      <c r="Y919" s="276"/>
      <c r="Z919" s="276"/>
    </row>
    <row r="920">
      <c r="A920" s="276"/>
      <c r="B920" s="276"/>
      <c r="C920" s="276"/>
      <c r="D920" s="276"/>
      <c r="E920" s="276"/>
      <c r="F920" s="276"/>
      <c r="G920" s="276"/>
      <c r="H920" s="276"/>
      <c r="I920" s="276"/>
      <c r="J920" s="276"/>
      <c r="K920" s="276"/>
      <c r="L920" s="276"/>
      <c r="M920" s="276"/>
      <c r="N920" s="276"/>
      <c r="O920" s="276"/>
      <c r="P920" s="276"/>
      <c r="Q920" s="276"/>
      <c r="R920" s="276"/>
      <c r="S920" s="276"/>
      <c r="T920" s="276"/>
      <c r="U920" s="276"/>
      <c r="V920" s="276"/>
      <c r="W920" s="276"/>
      <c r="X920" s="276"/>
      <c r="Y920" s="276"/>
      <c r="Z920" s="276"/>
    </row>
    <row r="921">
      <c r="A921" s="276"/>
      <c r="B921" s="276"/>
      <c r="C921" s="276"/>
      <c r="D921" s="276"/>
      <c r="E921" s="276"/>
      <c r="F921" s="276"/>
      <c r="G921" s="276"/>
      <c r="H921" s="276"/>
      <c r="I921" s="276"/>
      <c r="J921" s="276"/>
      <c r="K921" s="276"/>
      <c r="L921" s="276"/>
      <c r="M921" s="276"/>
      <c r="N921" s="276"/>
      <c r="O921" s="276"/>
      <c r="P921" s="276"/>
      <c r="Q921" s="276"/>
      <c r="R921" s="276"/>
      <c r="S921" s="276"/>
      <c r="T921" s="276"/>
      <c r="U921" s="276"/>
      <c r="V921" s="276"/>
      <c r="W921" s="276"/>
      <c r="X921" s="276"/>
      <c r="Y921" s="276"/>
      <c r="Z921" s="276"/>
    </row>
    <row r="922">
      <c r="A922" s="276"/>
      <c r="B922" s="276"/>
      <c r="C922" s="276"/>
      <c r="D922" s="276"/>
      <c r="E922" s="276"/>
      <c r="F922" s="276"/>
      <c r="G922" s="276"/>
      <c r="H922" s="276"/>
      <c r="I922" s="276"/>
      <c r="J922" s="276"/>
      <c r="K922" s="276"/>
      <c r="L922" s="276"/>
      <c r="M922" s="276"/>
      <c r="N922" s="276"/>
      <c r="O922" s="276"/>
      <c r="P922" s="276"/>
      <c r="Q922" s="276"/>
      <c r="R922" s="276"/>
      <c r="S922" s="276"/>
      <c r="T922" s="276"/>
      <c r="U922" s="276"/>
      <c r="V922" s="276"/>
      <c r="W922" s="276"/>
      <c r="X922" s="276"/>
      <c r="Y922" s="276"/>
      <c r="Z922" s="276"/>
    </row>
    <row r="923">
      <c r="A923" s="276"/>
      <c r="B923" s="276"/>
      <c r="C923" s="276"/>
      <c r="D923" s="276"/>
      <c r="E923" s="276"/>
      <c r="F923" s="276"/>
      <c r="G923" s="276"/>
      <c r="H923" s="276"/>
      <c r="I923" s="276"/>
      <c r="J923" s="276"/>
      <c r="K923" s="276"/>
      <c r="L923" s="276"/>
      <c r="M923" s="276"/>
      <c r="N923" s="276"/>
      <c r="O923" s="276"/>
      <c r="P923" s="276"/>
      <c r="Q923" s="276"/>
      <c r="R923" s="276"/>
      <c r="S923" s="276"/>
      <c r="T923" s="276"/>
      <c r="U923" s="276"/>
      <c r="V923" s="276"/>
      <c r="W923" s="276"/>
      <c r="X923" s="276"/>
      <c r="Y923" s="276"/>
      <c r="Z923" s="276"/>
    </row>
    <row r="924">
      <c r="A924" s="276"/>
      <c r="B924" s="276"/>
      <c r="C924" s="276"/>
      <c r="D924" s="276"/>
      <c r="E924" s="276"/>
      <c r="F924" s="276"/>
      <c r="G924" s="276"/>
      <c r="H924" s="276"/>
      <c r="I924" s="276"/>
      <c r="J924" s="276"/>
      <c r="K924" s="276"/>
      <c r="L924" s="276"/>
      <c r="M924" s="276"/>
      <c r="N924" s="276"/>
      <c r="O924" s="276"/>
      <c r="P924" s="276"/>
      <c r="Q924" s="276"/>
      <c r="R924" s="276"/>
      <c r="S924" s="276"/>
      <c r="T924" s="276"/>
      <c r="U924" s="276"/>
      <c r="V924" s="276"/>
      <c r="W924" s="276"/>
      <c r="X924" s="276"/>
      <c r="Y924" s="276"/>
      <c r="Z924" s="276"/>
    </row>
    <row r="925">
      <c r="A925" s="276"/>
      <c r="B925" s="276"/>
      <c r="C925" s="276"/>
      <c r="D925" s="276"/>
      <c r="E925" s="276"/>
      <c r="F925" s="276"/>
      <c r="G925" s="276"/>
      <c r="H925" s="276"/>
      <c r="I925" s="276"/>
      <c r="J925" s="276"/>
      <c r="K925" s="276"/>
      <c r="L925" s="276"/>
      <c r="M925" s="276"/>
      <c r="N925" s="276"/>
      <c r="O925" s="276"/>
      <c r="P925" s="276"/>
      <c r="Q925" s="276"/>
      <c r="R925" s="276"/>
      <c r="S925" s="276"/>
      <c r="T925" s="276"/>
      <c r="U925" s="276"/>
      <c r="V925" s="276"/>
      <c r="W925" s="276"/>
      <c r="X925" s="276"/>
      <c r="Y925" s="276"/>
      <c r="Z925" s="276"/>
    </row>
    <row r="926">
      <c r="A926" s="276"/>
      <c r="B926" s="276"/>
      <c r="C926" s="276"/>
      <c r="D926" s="276"/>
      <c r="E926" s="276"/>
      <c r="F926" s="276"/>
      <c r="G926" s="276"/>
      <c r="H926" s="276"/>
      <c r="I926" s="276"/>
      <c r="J926" s="276"/>
      <c r="K926" s="276"/>
      <c r="L926" s="276"/>
      <c r="M926" s="276"/>
      <c r="N926" s="276"/>
      <c r="O926" s="276"/>
      <c r="P926" s="276"/>
      <c r="Q926" s="276"/>
      <c r="R926" s="276"/>
      <c r="S926" s="276"/>
      <c r="T926" s="276"/>
      <c r="U926" s="276"/>
      <c r="V926" s="276"/>
      <c r="W926" s="276"/>
      <c r="X926" s="276"/>
      <c r="Y926" s="276"/>
      <c r="Z926" s="276"/>
    </row>
    <row r="927">
      <c r="A927" s="276"/>
      <c r="B927" s="276"/>
      <c r="C927" s="276"/>
      <c r="D927" s="276"/>
      <c r="E927" s="276"/>
      <c r="F927" s="276"/>
      <c r="G927" s="276"/>
      <c r="H927" s="276"/>
      <c r="I927" s="276"/>
      <c r="J927" s="276"/>
      <c r="K927" s="276"/>
      <c r="L927" s="276"/>
      <c r="M927" s="276"/>
      <c r="N927" s="276"/>
      <c r="O927" s="276"/>
      <c r="P927" s="276"/>
      <c r="Q927" s="276"/>
      <c r="R927" s="276"/>
      <c r="S927" s="276"/>
      <c r="T927" s="276"/>
      <c r="U927" s="276"/>
      <c r="V927" s="276"/>
      <c r="W927" s="276"/>
      <c r="X927" s="276"/>
      <c r="Y927" s="276"/>
      <c r="Z927" s="276"/>
    </row>
    <row r="928">
      <c r="A928" s="276"/>
      <c r="B928" s="276"/>
      <c r="C928" s="276"/>
      <c r="D928" s="276"/>
      <c r="E928" s="276"/>
      <c r="F928" s="276"/>
      <c r="G928" s="276"/>
      <c r="H928" s="276"/>
      <c r="I928" s="276"/>
      <c r="J928" s="276"/>
      <c r="K928" s="276"/>
      <c r="L928" s="276"/>
      <c r="M928" s="276"/>
      <c r="N928" s="276"/>
      <c r="O928" s="276"/>
      <c r="P928" s="276"/>
      <c r="Q928" s="276"/>
      <c r="R928" s="276"/>
      <c r="S928" s="276"/>
      <c r="T928" s="276"/>
      <c r="U928" s="276"/>
      <c r="V928" s="276"/>
      <c r="W928" s="276"/>
      <c r="X928" s="276"/>
      <c r="Y928" s="276"/>
      <c r="Z928" s="276"/>
    </row>
    <row r="929">
      <c r="A929" s="276"/>
      <c r="B929" s="276"/>
      <c r="C929" s="276"/>
      <c r="D929" s="276"/>
      <c r="E929" s="276"/>
      <c r="F929" s="276"/>
      <c r="G929" s="276"/>
      <c r="H929" s="276"/>
      <c r="I929" s="276"/>
      <c r="J929" s="276"/>
      <c r="K929" s="276"/>
      <c r="L929" s="276"/>
      <c r="M929" s="276"/>
      <c r="N929" s="276"/>
      <c r="O929" s="276"/>
      <c r="P929" s="276"/>
      <c r="Q929" s="276"/>
      <c r="R929" s="276"/>
      <c r="S929" s="276"/>
      <c r="T929" s="276"/>
      <c r="U929" s="276"/>
      <c r="V929" s="276"/>
      <c r="W929" s="276"/>
      <c r="X929" s="276"/>
      <c r="Y929" s="276"/>
      <c r="Z929" s="276"/>
    </row>
    <row r="930">
      <c r="A930" s="276"/>
      <c r="B930" s="276"/>
      <c r="C930" s="276"/>
      <c r="D930" s="276"/>
      <c r="E930" s="276"/>
      <c r="F930" s="276"/>
      <c r="G930" s="276"/>
      <c r="H930" s="276"/>
      <c r="I930" s="276"/>
      <c r="J930" s="276"/>
      <c r="K930" s="276"/>
      <c r="L930" s="276"/>
      <c r="M930" s="276"/>
      <c r="N930" s="276"/>
      <c r="O930" s="276"/>
      <c r="P930" s="276"/>
      <c r="Q930" s="276"/>
      <c r="R930" s="276"/>
      <c r="S930" s="276"/>
      <c r="T930" s="276"/>
      <c r="U930" s="276"/>
      <c r="V930" s="276"/>
      <c r="W930" s="276"/>
      <c r="X930" s="276"/>
      <c r="Y930" s="276"/>
      <c r="Z930" s="276"/>
    </row>
    <row r="931">
      <c r="A931" s="276"/>
      <c r="B931" s="276"/>
      <c r="C931" s="276"/>
      <c r="D931" s="276"/>
      <c r="E931" s="276"/>
      <c r="F931" s="276"/>
      <c r="G931" s="276"/>
      <c r="H931" s="276"/>
      <c r="I931" s="276"/>
      <c r="J931" s="276"/>
      <c r="K931" s="276"/>
      <c r="L931" s="276"/>
      <c r="M931" s="276"/>
      <c r="N931" s="276"/>
      <c r="O931" s="276"/>
      <c r="P931" s="276"/>
      <c r="Q931" s="276"/>
      <c r="R931" s="276"/>
      <c r="S931" s="276"/>
      <c r="T931" s="276"/>
      <c r="U931" s="276"/>
      <c r="V931" s="276"/>
      <c r="W931" s="276"/>
      <c r="X931" s="276"/>
      <c r="Y931" s="276"/>
      <c r="Z931" s="276"/>
    </row>
    <row r="932">
      <c r="A932" s="276"/>
      <c r="B932" s="276"/>
      <c r="C932" s="276"/>
      <c r="D932" s="276"/>
      <c r="E932" s="276"/>
      <c r="F932" s="276"/>
      <c r="G932" s="276"/>
      <c r="H932" s="276"/>
      <c r="I932" s="276"/>
      <c r="J932" s="276"/>
      <c r="K932" s="276"/>
      <c r="L932" s="276"/>
      <c r="M932" s="276"/>
      <c r="N932" s="276"/>
      <c r="O932" s="276"/>
      <c r="P932" s="276"/>
      <c r="Q932" s="276"/>
      <c r="R932" s="276"/>
      <c r="S932" s="276"/>
      <c r="T932" s="276"/>
      <c r="U932" s="276"/>
      <c r="V932" s="276"/>
      <c r="W932" s="276"/>
      <c r="X932" s="276"/>
      <c r="Y932" s="276"/>
      <c r="Z932" s="276"/>
    </row>
    <row r="933">
      <c r="A933" s="276"/>
      <c r="B933" s="276"/>
      <c r="C933" s="276"/>
      <c r="D933" s="276"/>
      <c r="E933" s="276"/>
      <c r="F933" s="276"/>
      <c r="G933" s="276"/>
      <c r="H933" s="276"/>
      <c r="I933" s="276"/>
      <c r="J933" s="276"/>
      <c r="K933" s="276"/>
      <c r="L933" s="276"/>
      <c r="M933" s="276"/>
      <c r="N933" s="276"/>
      <c r="O933" s="276"/>
      <c r="P933" s="276"/>
      <c r="Q933" s="276"/>
      <c r="R933" s="276"/>
      <c r="S933" s="276"/>
      <c r="T933" s="276"/>
      <c r="U933" s="276"/>
      <c r="V933" s="276"/>
      <c r="W933" s="276"/>
      <c r="X933" s="276"/>
      <c r="Y933" s="276"/>
      <c r="Z933" s="276"/>
    </row>
    <row r="934">
      <c r="A934" s="276"/>
      <c r="B934" s="276"/>
      <c r="C934" s="276"/>
      <c r="D934" s="276"/>
      <c r="E934" s="276"/>
      <c r="F934" s="276"/>
      <c r="G934" s="276"/>
      <c r="H934" s="276"/>
      <c r="I934" s="276"/>
      <c r="J934" s="276"/>
      <c r="K934" s="276"/>
      <c r="L934" s="276"/>
      <c r="M934" s="276"/>
      <c r="N934" s="276"/>
      <c r="O934" s="276"/>
      <c r="P934" s="276"/>
      <c r="Q934" s="276"/>
      <c r="R934" s="276"/>
      <c r="S934" s="276"/>
      <c r="T934" s="276"/>
      <c r="U934" s="276"/>
      <c r="V934" s="276"/>
      <c r="W934" s="276"/>
      <c r="X934" s="276"/>
      <c r="Y934" s="276"/>
      <c r="Z934" s="276"/>
    </row>
    <row r="935">
      <c r="A935" s="276"/>
      <c r="B935" s="276"/>
      <c r="C935" s="276"/>
      <c r="D935" s="276"/>
      <c r="E935" s="276"/>
      <c r="F935" s="276"/>
      <c r="G935" s="276"/>
      <c r="H935" s="276"/>
      <c r="I935" s="276"/>
      <c r="J935" s="276"/>
      <c r="K935" s="276"/>
      <c r="L935" s="276"/>
      <c r="M935" s="276"/>
      <c r="N935" s="276"/>
      <c r="O935" s="276"/>
      <c r="P935" s="276"/>
      <c r="Q935" s="276"/>
      <c r="R935" s="276"/>
      <c r="S935" s="276"/>
      <c r="T935" s="276"/>
      <c r="U935" s="276"/>
      <c r="V935" s="276"/>
      <c r="W935" s="276"/>
      <c r="X935" s="276"/>
      <c r="Y935" s="276"/>
      <c r="Z935" s="276"/>
    </row>
    <row r="936">
      <c r="A936" s="276"/>
      <c r="B936" s="276"/>
      <c r="C936" s="276"/>
      <c r="D936" s="276"/>
      <c r="E936" s="276"/>
      <c r="F936" s="276"/>
      <c r="G936" s="276"/>
      <c r="H936" s="276"/>
      <c r="I936" s="276"/>
      <c r="J936" s="276"/>
      <c r="K936" s="276"/>
      <c r="L936" s="276"/>
      <c r="M936" s="276"/>
      <c r="N936" s="276"/>
      <c r="O936" s="276"/>
      <c r="P936" s="276"/>
      <c r="Q936" s="276"/>
      <c r="R936" s="276"/>
      <c r="S936" s="276"/>
      <c r="T936" s="276"/>
      <c r="U936" s="276"/>
      <c r="V936" s="276"/>
      <c r="W936" s="276"/>
      <c r="X936" s="276"/>
      <c r="Y936" s="276"/>
      <c r="Z936" s="276"/>
    </row>
    <row r="937">
      <c r="A937" s="276"/>
      <c r="B937" s="276"/>
      <c r="C937" s="276"/>
      <c r="D937" s="276"/>
      <c r="E937" s="276"/>
      <c r="F937" s="276"/>
      <c r="G937" s="276"/>
      <c r="H937" s="276"/>
      <c r="I937" s="276"/>
      <c r="J937" s="276"/>
      <c r="K937" s="276"/>
      <c r="L937" s="276"/>
      <c r="M937" s="276"/>
      <c r="N937" s="276"/>
      <c r="O937" s="276"/>
      <c r="P937" s="276"/>
      <c r="Q937" s="276"/>
      <c r="R937" s="276"/>
      <c r="S937" s="276"/>
      <c r="T937" s="276"/>
      <c r="U937" s="276"/>
      <c r="V937" s="276"/>
      <c r="W937" s="276"/>
      <c r="X937" s="276"/>
      <c r="Y937" s="276"/>
      <c r="Z937" s="276"/>
    </row>
    <row r="938">
      <c r="A938" s="276"/>
      <c r="B938" s="276"/>
      <c r="C938" s="276"/>
      <c r="D938" s="276"/>
      <c r="E938" s="276"/>
      <c r="F938" s="276"/>
      <c r="G938" s="276"/>
      <c r="H938" s="276"/>
      <c r="I938" s="276"/>
      <c r="J938" s="276"/>
      <c r="K938" s="276"/>
      <c r="L938" s="276"/>
      <c r="M938" s="276"/>
      <c r="N938" s="276"/>
      <c r="O938" s="276"/>
      <c r="P938" s="276"/>
      <c r="Q938" s="276"/>
      <c r="R938" s="276"/>
      <c r="S938" s="276"/>
      <c r="T938" s="276"/>
      <c r="U938" s="276"/>
      <c r="V938" s="276"/>
      <c r="W938" s="276"/>
      <c r="X938" s="276"/>
      <c r="Y938" s="276"/>
      <c r="Z938" s="276"/>
    </row>
    <row r="939">
      <c r="A939" s="276"/>
      <c r="B939" s="276"/>
      <c r="C939" s="276"/>
      <c r="D939" s="276"/>
      <c r="E939" s="276"/>
      <c r="F939" s="276"/>
      <c r="G939" s="276"/>
      <c r="H939" s="276"/>
      <c r="I939" s="276"/>
      <c r="J939" s="276"/>
      <c r="K939" s="276"/>
      <c r="L939" s="276"/>
      <c r="M939" s="276"/>
      <c r="N939" s="276"/>
      <c r="O939" s="276"/>
      <c r="P939" s="276"/>
      <c r="Q939" s="276"/>
      <c r="R939" s="276"/>
      <c r="S939" s="276"/>
      <c r="T939" s="276"/>
      <c r="U939" s="276"/>
      <c r="V939" s="276"/>
      <c r="W939" s="276"/>
      <c r="X939" s="276"/>
      <c r="Y939" s="276"/>
      <c r="Z939" s="276"/>
    </row>
    <row r="940">
      <c r="A940" s="276"/>
      <c r="B940" s="276"/>
      <c r="C940" s="276"/>
      <c r="D940" s="276"/>
      <c r="E940" s="276"/>
      <c r="F940" s="276"/>
      <c r="G940" s="276"/>
      <c r="H940" s="276"/>
      <c r="I940" s="276"/>
      <c r="J940" s="276"/>
      <c r="K940" s="276"/>
      <c r="L940" s="276"/>
      <c r="M940" s="276"/>
      <c r="N940" s="276"/>
      <c r="O940" s="276"/>
      <c r="P940" s="276"/>
      <c r="Q940" s="276"/>
      <c r="R940" s="276"/>
      <c r="S940" s="276"/>
      <c r="T940" s="276"/>
      <c r="U940" s="276"/>
      <c r="V940" s="276"/>
      <c r="W940" s="276"/>
      <c r="X940" s="276"/>
      <c r="Y940" s="276"/>
      <c r="Z940" s="276"/>
    </row>
    <row r="941">
      <c r="A941" s="276"/>
      <c r="B941" s="276"/>
      <c r="C941" s="276"/>
      <c r="D941" s="276"/>
      <c r="E941" s="276"/>
      <c r="F941" s="276"/>
      <c r="G941" s="276"/>
      <c r="H941" s="276"/>
      <c r="I941" s="276"/>
      <c r="J941" s="276"/>
      <c r="K941" s="276"/>
      <c r="L941" s="276"/>
      <c r="M941" s="276"/>
      <c r="N941" s="276"/>
      <c r="O941" s="276"/>
      <c r="P941" s="276"/>
      <c r="Q941" s="276"/>
      <c r="R941" s="276"/>
      <c r="S941" s="276"/>
      <c r="T941" s="276"/>
      <c r="U941" s="276"/>
      <c r="V941" s="276"/>
      <c r="W941" s="276"/>
      <c r="X941" s="276"/>
      <c r="Y941" s="276"/>
      <c r="Z941" s="276"/>
    </row>
    <row r="942">
      <c r="A942" s="276"/>
      <c r="B942" s="276"/>
      <c r="C942" s="276"/>
      <c r="D942" s="276"/>
      <c r="E942" s="276"/>
      <c r="F942" s="276"/>
      <c r="G942" s="276"/>
      <c r="H942" s="276"/>
      <c r="I942" s="276"/>
      <c r="J942" s="276"/>
      <c r="K942" s="276"/>
      <c r="L942" s="276"/>
      <c r="M942" s="276"/>
      <c r="N942" s="276"/>
      <c r="O942" s="276"/>
      <c r="P942" s="276"/>
      <c r="Q942" s="276"/>
      <c r="R942" s="276"/>
      <c r="S942" s="276"/>
      <c r="T942" s="276"/>
      <c r="U942" s="276"/>
      <c r="V942" s="276"/>
      <c r="W942" s="276"/>
      <c r="X942" s="276"/>
      <c r="Y942" s="276"/>
      <c r="Z942" s="276"/>
    </row>
    <row r="943">
      <c r="A943" s="276"/>
      <c r="B943" s="276"/>
      <c r="C943" s="276"/>
      <c r="D943" s="276"/>
      <c r="E943" s="276"/>
      <c r="F943" s="276"/>
      <c r="G943" s="276"/>
      <c r="H943" s="276"/>
      <c r="I943" s="276"/>
      <c r="J943" s="276"/>
      <c r="K943" s="276"/>
      <c r="L943" s="276"/>
      <c r="M943" s="276"/>
      <c r="N943" s="276"/>
      <c r="O943" s="276"/>
      <c r="P943" s="276"/>
      <c r="Q943" s="276"/>
      <c r="R943" s="276"/>
      <c r="S943" s="276"/>
      <c r="T943" s="276"/>
      <c r="U943" s="276"/>
      <c r="V943" s="276"/>
      <c r="W943" s="276"/>
      <c r="X943" s="276"/>
      <c r="Y943" s="276"/>
      <c r="Z943" s="276"/>
    </row>
    <row r="944">
      <c r="A944" s="276"/>
      <c r="B944" s="276"/>
      <c r="C944" s="276"/>
      <c r="D944" s="276"/>
      <c r="E944" s="276"/>
      <c r="F944" s="276"/>
      <c r="G944" s="276"/>
      <c r="H944" s="276"/>
      <c r="I944" s="276"/>
      <c r="J944" s="276"/>
      <c r="K944" s="276"/>
      <c r="L944" s="276"/>
      <c r="M944" s="276"/>
      <c r="N944" s="276"/>
      <c r="O944" s="276"/>
      <c r="P944" s="276"/>
      <c r="Q944" s="276"/>
      <c r="R944" s="276"/>
      <c r="S944" s="276"/>
      <c r="T944" s="276"/>
      <c r="U944" s="276"/>
      <c r="V944" s="276"/>
      <c r="W944" s="276"/>
      <c r="X944" s="276"/>
      <c r="Y944" s="276"/>
      <c r="Z944" s="276"/>
    </row>
    <row r="945">
      <c r="A945" s="276"/>
      <c r="B945" s="276"/>
      <c r="C945" s="276"/>
      <c r="D945" s="276"/>
      <c r="E945" s="276"/>
      <c r="F945" s="276"/>
      <c r="G945" s="276"/>
      <c r="H945" s="276"/>
      <c r="I945" s="276"/>
      <c r="J945" s="276"/>
      <c r="K945" s="276"/>
      <c r="L945" s="276"/>
      <c r="M945" s="276"/>
      <c r="N945" s="276"/>
      <c r="O945" s="276"/>
      <c r="P945" s="276"/>
      <c r="Q945" s="276"/>
      <c r="R945" s="276"/>
      <c r="S945" s="276"/>
      <c r="T945" s="276"/>
      <c r="U945" s="276"/>
      <c r="V945" s="276"/>
      <c r="W945" s="276"/>
      <c r="X945" s="276"/>
      <c r="Y945" s="276"/>
      <c r="Z945" s="276"/>
    </row>
    <row r="946">
      <c r="A946" s="276"/>
      <c r="B946" s="276"/>
      <c r="C946" s="276"/>
      <c r="D946" s="276"/>
      <c r="E946" s="276"/>
      <c r="F946" s="276"/>
      <c r="G946" s="276"/>
      <c r="H946" s="276"/>
      <c r="I946" s="276"/>
      <c r="J946" s="276"/>
      <c r="K946" s="276"/>
      <c r="L946" s="276"/>
      <c r="M946" s="276"/>
      <c r="N946" s="276"/>
      <c r="O946" s="276"/>
      <c r="P946" s="276"/>
      <c r="Q946" s="276"/>
      <c r="R946" s="276"/>
      <c r="S946" s="276"/>
      <c r="T946" s="276"/>
      <c r="U946" s="276"/>
      <c r="V946" s="276"/>
      <c r="W946" s="276"/>
      <c r="X946" s="276"/>
      <c r="Y946" s="276"/>
      <c r="Z946" s="276"/>
    </row>
    <row r="947">
      <c r="A947" s="276"/>
      <c r="B947" s="276"/>
      <c r="C947" s="276"/>
      <c r="D947" s="276"/>
      <c r="E947" s="276"/>
      <c r="F947" s="276"/>
      <c r="G947" s="276"/>
      <c r="H947" s="276"/>
      <c r="I947" s="276"/>
      <c r="J947" s="276"/>
      <c r="K947" s="276"/>
      <c r="L947" s="276"/>
      <c r="M947" s="276"/>
      <c r="N947" s="276"/>
      <c r="O947" s="276"/>
      <c r="P947" s="276"/>
      <c r="Q947" s="276"/>
      <c r="R947" s="276"/>
      <c r="S947" s="276"/>
      <c r="T947" s="276"/>
      <c r="U947" s="276"/>
      <c r="V947" s="276"/>
      <c r="W947" s="276"/>
      <c r="X947" s="276"/>
      <c r="Y947" s="276"/>
      <c r="Z947" s="276"/>
    </row>
    <row r="948">
      <c r="A948" s="276"/>
      <c r="B948" s="276"/>
      <c r="C948" s="276"/>
      <c r="D948" s="276"/>
      <c r="E948" s="276"/>
      <c r="F948" s="276"/>
      <c r="G948" s="276"/>
      <c r="H948" s="276"/>
      <c r="I948" s="276"/>
      <c r="J948" s="276"/>
      <c r="K948" s="276"/>
      <c r="L948" s="276"/>
      <c r="M948" s="276"/>
      <c r="N948" s="276"/>
      <c r="O948" s="276"/>
      <c r="P948" s="276"/>
      <c r="Q948" s="276"/>
      <c r="R948" s="276"/>
      <c r="S948" s="276"/>
      <c r="T948" s="276"/>
      <c r="U948" s="276"/>
      <c r="V948" s="276"/>
      <c r="W948" s="276"/>
      <c r="X948" s="276"/>
      <c r="Y948" s="276"/>
      <c r="Z948" s="276"/>
    </row>
    <row r="949">
      <c r="A949" s="276"/>
      <c r="B949" s="276"/>
      <c r="C949" s="276"/>
      <c r="D949" s="276"/>
      <c r="E949" s="276"/>
      <c r="F949" s="276"/>
      <c r="G949" s="276"/>
      <c r="H949" s="276"/>
      <c r="I949" s="276"/>
      <c r="J949" s="276"/>
      <c r="K949" s="276"/>
      <c r="L949" s="276"/>
      <c r="M949" s="276"/>
      <c r="N949" s="276"/>
      <c r="O949" s="276"/>
      <c r="P949" s="276"/>
      <c r="Q949" s="276"/>
      <c r="R949" s="276"/>
      <c r="S949" s="276"/>
      <c r="T949" s="276"/>
      <c r="U949" s="276"/>
      <c r="V949" s="276"/>
      <c r="W949" s="276"/>
      <c r="X949" s="276"/>
      <c r="Y949" s="276"/>
      <c r="Z949" s="276"/>
    </row>
    <row r="950">
      <c r="A950" s="276"/>
      <c r="B950" s="276"/>
      <c r="C950" s="276"/>
      <c r="D950" s="276"/>
      <c r="E950" s="276"/>
      <c r="F950" s="276"/>
      <c r="G950" s="276"/>
      <c r="H950" s="276"/>
      <c r="I950" s="276"/>
      <c r="J950" s="276"/>
      <c r="K950" s="276"/>
      <c r="L950" s="276"/>
      <c r="M950" s="276"/>
      <c r="N950" s="276"/>
      <c r="O950" s="276"/>
      <c r="P950" s="276"/>
      <c r="Q950" s="276"/>
      <c r="R950" s="276"/>
      <c r="S950" s="276"/>
      <c r="T950" s="276"/>
      <c r="U950" s="276"/>
      <c r="V950" s="276"/>
      <c r="W950" s="276"/>
      <c r="X950" s="276"/>
      <c r="Y950" s="276"/>
      <c r="Z950" s="276"/>
    </row>
    <row r="951">
      <c r="A951" s="276"/>
      <c r="B951" s="276"/>
      <c r="C951" s="276"/>
      <c r="D951" s="276"/>
      <c r="E951" s="276"/>
      <c r="F951" s="276"/>
      <c r="G951" s="276"/>
      <c r="H951" s="276"/>
      <c r="I951" s="276"/>
      <c r="J951" s="276"/>
      <c r="K951" s="276"/>
      <c r="L951" s="276"/>
      <c r="M951" s="276"/>
      <c r="N951" s="276"/>
      <c r="O951" s="276"/>
      <c r="P951" s="276"/>
      <c r="Q951" s="276"/>
      <c r="R951" s="276"/>
      <c r="S951" s="276"/>
      <c r="T951" s="276"/>
      <c r="U951" s="276"/>
      <c r="V951" s="276"/>
      <c r="W951" s="276"/>
      <c r="X951" s="276"/>
      <c r="Y951" s="276"/>
      <c r="Z951" s="276"/>
    </row>
    <row r="952">
      <c r="A952" s="276"/>
      <c r="B952" s="276"/>
      <c r="C952" s="276"/>
      <c r="D952" s="276"/>
      <c r="E952" s="276"/>
      <c r="F952" s="276"/>
      <c r="G952" s="276"/>
      <c r="H952" s="276"/>
      <c r="I952" s="276"/>
      <c r="J952" s="276"/>
      <c r="K952" s="276"/>
      <c r="L952" s="276"/>
      <c r="M952" s="276"/>
      <c r="N952" s="276"/>
      <c r="O952" s="276"/>
      <c r="P952" s="276"/>
      <c r="Q952" s="276"/>
      <c r="R952" s="276"/>
      <c r="S952" s="276"/>
      <c r="T952" s="276"/>
      <c r="U952" s="276"/>
      <c r="V952" s="276"/>
      <c r="W952" s="276"/>
      <c r="X952" s="276"/>
      <c r="Y952" s="276"/>
      <c r="Z952" s="276"/>
    </row>
    <row r="953">
      <c r="A953" s="276"/>
      <c r="B953" s="276"/>
      <c r="C953" s="276"/>
      <c r="D953" s="276"/>
      <c r="E953" s="276"/>
      <c r="F953" s="276"/>
      <c r="G953" s="276"/>
      <c r="H953" s="276"/>
      <c r="I953" s="276"/>
      <c r="J953" s="276"/>
      <c r="K953" s="276"/>
      <c r="L953" s="276"/>
      <c r="M953" s="276"/>
      <c r="N953" s="276"/>
      <c r="O953" s="276"/>
      <c r="P953" s="276"/>
      <c r="Q953" s="276"/>
      <c r="R953" s="276"/>
      <c r="S953" s="276"/>
      <c r="T953" s="276"/>
      <c r="U953" s="276"/>
      <c r="V953" s="276"/>
      <c r="W953" s="276"/>
      <c r="X953" s="276"/>
      <c r="Y953" s="276"/>
      <c r="Z953" s="276"/>
    </row>
    <row r="954">
      <c r="A954" s="276"/>
      <c r="B954" s="276"/>
      <c r="C954" s="276"/>
      <c r="D954" s="276"/>
      <c r="E954" s="276"/>
      <c r="F954" s="276"/>
      <c r="G954" s="276"/>
      <c r="H954" s="276"/>
      <c r="I954" s="276"/>
      <c r="J954" s="276"/>
      <c r="K954" s="276"/>
      <c r="L954" s="276"/>
      <c r="M954" s="276"/>
      <c r="N954" s="276"/>
      <c r="O954" s="276"/>
      <c r="P954" s="276"/>
      <c r="Q954" s="276"/>
      <c r="R954" s="276"/>
      <c r="S954" s="276"/>
      <c r="T954" s="276"/>
      <c r="U954" s="276"/>
      <c r="V954" s="276"/>
      <c r="W954" s="276"/>
      <c r="X954" s="276"/>
      <c r="Y954" s="276"/>
      <c r="Z954" s="276"/>
    </row>
    <row r="955">
      <c r="A955" s="276"/>
      <c r="B955" s="276"/>
      <c r="C955" s="276"/>
      <c r="D955" s="276"/>
      <c r="E955" s="276"/>
      <c r="F955" s="276"/>
      <c r="G955" s="276"/>
      <c r="H955" s="276"/>
      <c r="I955" s="276"/>
      <c r="J955" s="276"/>
      <c r="K955" s="276"/>
      <c r="L955" s="276"/>
      <c r="M955" s="276"/>
      <c r="N955" s="276"/>
      <c r="O955" s="276"/>
      <c r="P955" s="276"/>
      <c r="Q955" s="276"/>
      <c r="R955" s="276"/>
      <c r="S955" s="276"/>
      <c r="T955" s="276"/>
      <c r="U955" s="276"/>
      <c r="V955" s="276"/>
      <c r="W955" s="276"/>
      <c r="X955" s="276"/>
      <c r="Y955" s="276"/>
      <c r="Z955" s="276"/>
    </row>
    <row r="956">
      <c r="A956" s="276"/>
      <c r="B956" s="276"/>
      <c r="C956" s="276"/>
      <c r="D956" s="276"/>
      <c r="E956" s="276"/>
      <c r="F956" s="276"/>
      <c r="G956" s="276"/>
      <c r="H956" s="276"/>
      <c r="I956" s="276"/>
      <c r="J956" s="276"/>
      <c r="K956" s="276"/>
      <c r="L956" s="276"/>
      <c r="M956" s="276"/>
      <c r="N956" s="276"/>
      <c r="O956" s="276"/>
      <c r="P956" s="276"/>
      <c r="Q956" s="276"/>
      <c r="R956" s="276"/>
      <c r="S956" s="276"/>
      <c r="T956" s="276"/>
      <c r="U956" s="276"/>
      <c r="V956" s="276"/>
      <c r="W956" s="276"/>
      <c r="X956" s="276"/>
      <c r="Y956" s="276"/>
      <c r="Z956" s="276"/>
    </row>
    <row r="957">
      <c r="A957" s="276"/>
      <c r="B957" s="276"/>
      <c r="C957" s="276"/>
      <c r="D957" s="276"/>
      <c r="E957" s="276"/>
      <c r="F957" s="276"/>
      <c r="G957" s="276"/>
      <c r="H957" s="276"/>
      <c r="I957" s="276"/>
      <c r="J957" s="276"/>
      <c r="K957" s="276"/>
      <c r="L957" s="276"/>
      <c r="M957" s="276"/>
      <c r="N957" s="276"/>
      <c r="O957" s="276"/>
      <c r="P957" s="276"/>
      <c r="Q957" s="276"/>
      <c r="R957" s="276"/>
      <c r="S957" s="276"/>
      <c r="T957" s="276"/>
      <c r="U957" s="276"/>
      <c r="V957" s="276"/>
      <c r="W957" s="276"/>
      <c r="X957" s="276"/>
      <c r="Y957" s="276"/>
      <c r="Z957" s="276"/>
    </row>
    <row r="958">
      <c r="A958" s="276"/>
      <c r="B958" s="276"/>
      <c r="C958" s="276"/>
      <c r="D958" s="276"/>
      <c r="E958" s="276"/>
      <c r="F958" s="276"/>
      <c r="G958" s="276"/>
      <c r="H958" s="276"/>
      <c r="I958" s="276"/>
      <c r="J958" s="276"/>
      <c r="K958" s="276"/>
      <c r="L958" s="276"/>
      <c r="M958" s="276"/>
      <c r="N958" s="276"/>
      <c r="O958" s="276"/>
      <c r="P958" s="276"/>
      <c r="Q958" s="276"/>
      <c r="R958" s="276"/>
      <c r="S958" s="276"/>
      <c r="T958" s="276"/>
      <c r="U958" s="276"/>
      <c r="V958" s="276"/>
      <c r="W958" s="276"/>
      <c r="X958" s="276"/>
      <c r="Y958" s="276"/>
      <c r="Z958" s="276"/>
    </row>
    <row r="959">
      <c r="A959" s="276"/>
      <c r="B959" s="276"/>
      <c r="C959" s="276"/>
      <c r="D959" s="276"/>
      <c r="E959" s="276"/>
      <c r="F959" s="276"/>
      <c r="G959" s="276"/>
      <c r="H959" s="276"/>
      <c r="I959" s="276"/>
      <c r="J959" s="276"/>
      <c r="K959" s="276"/>
      <c r="L959" s="276"/>
      <c r="M959" s="276"/>
      <c r="N959" s="276"/>
      <c r="O959" s="276"/>
      <c r="P959" s="276"/>
      <c r="Q959" s="276"/>
      <c r="R959" s="276"/>
      <c r="S959" s="276"/>
      <c r="T959" s="276"/>
      <c r="U959" s="276"/>
      <c r="V959" s="276"/>
      <c r="W959" s="276"/>
      <c r="X959" s="276"/>
      <c r="Y959" s="276"/>
      <c r="Z959" s="276"/>
    </row>
    <row r="960">
      <c r="A960" s="276"/>
      <c r="B960" s="276"/>
      <c r="C960" s="276"/>
      <c r="D960" s="276"/>
      <c r="E960" s="276"/>
      <c r="F960" s="276"/>
      <c r="G960" s="276"/>
      <c r="H960" s="276"/>
      <c r="I960" s="276"/>
      <c r="J960" s="276"/>
      <c r="K960" s="276"/>
      <c r="L960" s="276"/>
      <c r="M960" s="276"/>
      <c r="N960" s="276"/>
      <c r="O960" s="276"/>
      <c r="P960" s="276"/>
      <c r="Q960" s="276"/>
      <c r="R960" s="276"/>
      <c r="S960" s="276"/>
      <c r="T960" s="276"/>
      <c r="U960" s="276"/>
      <c r="V960" s="276"/>
      <c r="W960" s="276"/>
      <c r="X960" s="276"/>
      <c r="Y960" s="276"/>
      <c r="Z960" s="276"/>
    </row>
    <row r="961">
      <c r="A961" s="276"/>
      <c r="B961" s="276"/>
      <c r="C961" s="276"/>
      <c r="D961" s="276"/>
      <c r="E961" s="276"/>
      <c r="F961" s="276"/>
      <c r="G961" s="276"/>
      <c r="H961" s="276"/>
      <c r="I961" s="276"/>
      <c r="J961" s="276"/>
      <c r="K961" s="276"/>
      <c r="L961" s="276"/>
      <c r="M961" s="276"/>
      <c r="N961" s="276"/>
      <c r="O961" s="276"/>
      <c r="P961" s="276"/>
      <c r="Q961" s="276"/>
      <c r="R961" s="276"/>
      <c r="S961" s="276"/>
      <c r="T961" s="276"/>
      <c r="U961" s="276"/>
      <c r="V961" s="276"/>
      <c r="W961" s="276"/>
      <c r="X961" s="276"/>
      <c r="Y961" s="276"/>
      <c r="Z961" s="276"/>
    </row>
    <row r="962">
      <c r="A962" s="276"/>
      <c r="B962" s="276"/>
      <c r="C962" s="276"/>
      <c r="D962" s="276"/>
      <c r="E962" s="276"/>
      <c r="F962" s="276"/>
      <c r="G962" s="276"/>
      <c r="H962" s="276"/>
      <c r="I962" s="276"/>
      <c r="J962" s="276"/>
      <c r="K962" s="276"/>
      <c r="L962" s="276"/>
      <c r="M962" s="276"/>
      <c r="N962" s="276"/>
      <c r="O962" s="276"/>
      <c r="P962" s="276"/>
      <c r="Q962" s="276"/>
      <c r="R962" s="276"/>
      <c r="S962" s="276"/>
      <c r="T962" s="276"/>
      <c r="U962" s="276"/>
      <c r="V962" s="276"/>
      <c r="W962" s="276"/>
      <c r="X962" s="276"/>
      <c r="Y962" s="276"/>
      <c r="Z962" s="276"/>
    </row>
    <row r="963">
      <c r="A963" s="276"/>
      <c r="B963" s="276"/>
      <c r="C963" s="276"/>
      <c r="D963" s="276"/>
      <c r="E963" s="276"/>
      <c r="F963" s="276"/>
      <c r="G963" s="276"/>
      <c r="H963" s="276"/>
      <c r="I963" s="276"/>
      <c r="J963" s="276"/>
      <c r="K963" s="276"/>
      <c r="L963" s="276"/>
      <c r="M963" s="276"/>
      <c r="N963" s="276"/>
      <c r="O963" s="276"/>
      <c r="P963" s="276"/>
      <c r="Q963" s="276"/>
      <c r="R963" s="276"/>
      <c r="S963" s="276"/>
      <c r="T963" s="276"/>
      <c r="U963" s="276"/>
      <c r="V963" s="276"/>
      <c r="W963" s="276"/>
      <c r="X963" s="276"/>
      <c r="Y963" s="276"/>
      <c r="Z963" s="276"/>
    </row>
    <row r="964">
      <c r="A964" s="276"/>
      <c r="B964" s="276"/>
      <c r="C964" s="276"/>
      <c r="D964" s="276"/>
      <c r="E964" s="276"/>
      <c r="F964" s="276"/>
      <c r="G964" s="276"/>
      <c r="H964" s="276"/>
      <c r="I964" s="276"/>
      <c r="J964" s="276"/>
      <c r="K964" s="276"/>
      <c r="L964" s="276"/>
      <c r="M964" s="276"/>
      <c r="N964" s="276"/>
      <c r="O964" s="276"/>
      <c r="P964" s="276"/>
      <c r="Q964" s="276"/>
      <c r="R964" s="276"/>
      <c r="S964" s="276"/>
      <c r="T964" s="276"/>
      <c r="U964" s="276"/>
      <c r="V964" s="276"/>
      <c r="W964" s="276"/>
      <c r="X964" s="276"/>
      <c r="Y964" s="276"/>
      <c r="Z964" s="276"/>
    </row>
    <row r="965">
      <c r="A965" s="276"/>
      <c r="B965" s="276"/>
      <c r="C965" s="276"/>
      <c r="D965" s="276"/>
      <c r="E965" s="276"/>
      <c r="F965" s="276"/>
      <c r="G965" s="276"/>
      <c r="H965" s="276"/>
      <c r="I965" s="276"/>
      <c r="J965" s="276"/>
      <c r="K965" s="276"/>
      <c r="L965" s="276"/>
      <c r="M965" s="276"/>
      <c r="N965" s="276"/>
      <c r="O965" s="276"/>
      <c r="P965" s="276"/>
      <c r="Q965" s="276"/>
      <c r="R965" s="276"/>
      <c r="S965" s="276"/>
      <c r="T965" s="276"/>
      <c r="U965" s="276"/>
      <c r="V965" s="276"/>
      <c r="W965" s="276"/>
      <c r="X965" s="276"/>
      <c r="Y965" s="276"/>
      <c r="Z965" s="276"/>
    </row>
    <row r="966">
      <c r="A966" s="276"/>
      <c r="B966" s="276"/>
      <c r="C966" s="276"/>
      <c r="D966" s="276"/>
      <c r="E966" s="276"/>
      <c r="F966" s="276"/>
      <c r="G966" s="276"/>
      <c r="H966" s="276"/>
      <c r="I966" s="276"/>
      <c r="J966" s="276"/>
      <c r="K966" s="276"/>
      <c r="L966" s="276"/>
      <c r="M966" s="276"/>
      <c r="N966" s="276"/>
      <c r="O966" s="276"/>
      <c r="P966" s="276"/>
      <c r="Q966" s="276"/>
      <c r="R966" s="276"/>
      <c r="S966" s="276"/>
      <c r="T966" s="276"/>
      <c r="U966" s="276"/>
      <c r="V966" s="276"/>
      <c r="W966" s="276"/>
      <c r="X966" s="276"/>
      <c r="Y966" s="276"/>
      <c r="Z966" s="276"/>
    </row>
    <row r="967">
      <c r="A967" s="276"/>
      <c r="B967" s="276"/>
      <c r="C967" s="276"/>
      <c r="D967" s="276"/>
      <c r="E967" s="276"/>
      <c r="F967" s="276"/>
      <c r="G967" s="276"/>
      <c r="H967" s="276"/>
      <c r="I967" s="276"/>
      <c r="J967" s="276"/>
      <c r="K967" s="276"/>
      <c r="L967" s="276"/>
      <c r="M967" s="276"/>
      <c r="N967" s="276"/>
      <c r="O967" s="276"/>
      <c r="P967" s="276"/>
      <c r="Q967" s="276"/>
      <c r="R967" s="276"/>
      <c r="S967" s="276"/>
      <c r="T967" s="276"/>
      <c r="U967" s="276"/>
      <c r="V967" s="276"/>
      <c r="W967" s="276"/>
      <c r="X967" s="276"/>
      <c r="Y967" s="276"/>
      <c r="Z967" s="276"/>
    </row>
    <row r="968">
      <c r="A968" s="276"/>
      <c r="B968" s="276"/>
      <c r="C968" s="276"/>
      <c r="D968" s="276"/>
      <c r="E968" s="276"/>
      <c r="F968" s="276"/>
      <c r="G968" s="276"/>
      <c r="H968" s="276"/>
      <c r="I968" s="276"/>
      <c r="J968" s="276"/>
      <c r="K968" s="276"/>
      <c r="L968" s="276"/>
      <c r="M968" s="276"/>
      <c r="N968" s="276"/>
      <c r="O968" s="276"/>
      <c r="P968" s="276"/>
      <c r="Q968" s="276"/>
      <c r="R968" s="276"/>
      <c r="S968" s="276"/>
      <c r="T968" s="276"/>
      <c r="U968" s="276"/>
      <c r="V968" s="276"/>
      <c r="W968" s="276"/>
      <c r="X968" s="276"/>
      <c r="Y968" s="276"/>
      <c r="Z968" s="276"/>
    </row>
    <row r="969">
      <c r="A969" s="276"/>
      <c r="B969" s="276"/>
      <c r="C969" s="276"/>
      <c r="D969" s="276"/>
      <c r="E969" s="276"/>
      <c r="F969" s="276"/>
      <c r="G969" s="276"/>
      <c r="H969" s="276"/>
      <c r="I969" s="276"/>
      <c r="J969" s="276"/>
      <c r="K969" s="276"/>
      <c r="L969" s="276"/>
      <c r="M969" s="276"/>
      <c r="N969" s="276"/>
      <c r="O969" s="276"/>
      <c r="P969" s="276"/>
      <c r="Q969" s="276"/>
      <c r="R969" s="276"/>
      <c r="S969" s="276"/>
      <c r="T969" s="276"/>
      <c r="U969" s="276"/>
      <c r="V969" s="276"/>
      <c r="W969" s="276"/>
      <c r="X969" s="276"/>
      <c r="Y969" s="276"/>
      <c r="Z969" s="276"/>
    </row>
    <row r="970">
      <c r="A970" s="276"/>
      <c r="B970" s="276"/>
      <c r="C970" s="276"/>
      <c r="D970" s="276"/>
      <c r="E970" s="276"/>
      <c r="F970" s="276"/>
      <c r="G970" s="276"/>
      <c r="H970" s="276"/>
      <c r="I970" s="276"/>
      <c r="J970" s="276"/>
      <c r="K970" s="276"/>
      <c r="L970" s="276"/>
      <c r="M970" s="276"/>
      <c r="N970" s="276"/>
      <c r="O970" s="276"/>
      <c r="P970" s="276"/>
      <c r="Q970" s="276"/>
      <c r="R970" s="276"/>
      <c r="S970" s="276"/>
      <c r="T970" s="276"/>
      <c r="U970" s="276"/>
      <c r="V970" s="276"/>
      <c r="W970" s="276"/>
      <c r="X970" s="276"/>
      <c r="Y970" s="276"/>
      <c r="Z970" s="276"/>
    </row>
    <row r="971">
      <c r="A971" s="276"/>
      <c r="B971" s="276"/>
      <c r="C971" s="276"/>
      <c r="D971" s="276"/>
      <c r="E971" s="276"/>
      <c r="F971" s="276"/>
      <c r="G971" s="276"/>
      <c r="H971" s="276"/>
      <c r="I971" s="276"/>
      <c r="J971" s="276"/>
      <c r="K971" s="276"/>
      <c r="L971" s="276"/>
      <c r="M971" s="276"/>
      <c r="N971" s="276"/>
      <c r="O971" s="276"/>
      <c r="P971" s="276"/>
      <c r="Q971" s="276"/>
      <c r="R971" s="276"/>
      <c r="S971" s="276"/>
      <c r="T971" s="276"/>
      <c r="U971" s="276"/>
      <c r="V971" s="276"/>
      <c r="W971" s="276"/>
      <c r="X971" s="276"/>
      <c r="Y971" s="276"/>
      <c r="Z971" s="276"/>
    </row>
    <row r="972">
      <c r="A972" s="276"/>
      <c r="B972" s="276"/>
      <c r="C972" s="276"/>
      <c r="D972" s="276"/>
      <c r="E972" s="276"/>
      <c r="F972" s="276"/>
      <c r="G972" s="276"/>
      <c r="H972" s="276"/>
      <c r="I972" s="276"/>
      <c r="J972" s="276"/>
      <c r="K972" s="276"/>
      <c r="L972" s="276"/>
      <c r="M972" s="276"/>
      <c r="N972" s="276"/>
      <c r="O972" s="276"/>
      <c r="P972" s="276"/>
      <c r="Q972" s="276"/>
      <c r="R972" s="276"/>
      <c r="S972" s="276"/>
      <c r="T972" s="276"/>
      <c r="U972" s="276"/>
      <c r="V972" s="276"/>
      <c r="W972" s="276"/>
      <c r="X972" s="276"/>
      <c r="Y972" s="276"/>
      <c r="Z972" s="276"/>
    </row>
    <row r="973">
      <c r="A973" s="276"/>
      <c r="B973" s="276"/>
      <c r="C973" s="276"/>
      <c r="D973" s="276"/>
      <c r="E973" s="276"/>
      <c r="F973" s="276"/>
      <c r="G973" s="276"/>
      <c r="H973" s="276"/>
      <c r="I973" s="276"/>
      <c r="J973" s="276"/>
      <c r="K973" s="276"/>
      <c r="L973" s="276"/>
      <c r="M973" s="276"/>
      <c r="N973" s="276"/>
      <c r="O973" s="276"/>
      <c r="P973" s="276"/>
      <c r="Q973" s="276"/>
      <c r="R973" s="276"/>
      <c r="S973" s="276"/>
      <c r="T973" s="276"/>
      <c r="U973" s="276"/>
      <c r="V973" s="276"/>
      <c r="W973" s="276"/>
      <c r="X973" s="276"/>
      <c r="Y973" s="276"/>
      <c r="Z973" s="276"/>
    </row>
    <row r="974">
      <c r="A974" s="276"/>
      <c r="B974" s="276"/>
      <c r="C974" s="276"/>
      <c r="D974" s="276"/>
      <c r="E974" s="276"/>
      <c r="F974" s="276"/>
      <c r="G974" s="276"/>
      <c r="H974" s="276"/>
      <c r="I974" s="276"/>
      <c r="J974" s="276"/>
      <c r="K974" s="276"/>
      <c r="L974" s="276"/>
      <c r="M974" s="276"/>
      <c r="N974" s="276"/>
      <c r="O974" s="276"/>
      <c r="P974" s="276"/>
      <c r="Q974" s="276"/>
      <c r="R974" s="276"/>
      <c r="S974" s="276"/>
      <c r="T974" s="276"/>
      <c r="U974" s="276"/>
      <c r="V974" s="276"/>
      <c r="W974" s="276"/>
      <c r="X974" s="276"/>
      <c r="Y974" s="276"/>
      <c r="Z974" s="276"/>
    </row>
    <row r="975">
      <c r="A975" s="276"/>
      <c r="B975" s="276"/>
      <c r="C975" s="276"/>
      <c r="D975" s="276"/>
      <c r="E975" s="276"/>
      <c r="F975" s="276"/>
      <c r="G975" s="276"/>
      <c r="H975" s="276"/>
      <c r="I975" s="276"/>
      <c r="J975" s="276"/>
      <c r="K975" s="276"/>
      <c r="L975" s="276"/>
      <c r="M975" s="276"/>
      <c r="N975" s="276"/>
      <c r="O975" s="276"/>
      <c r="P975" s="276"/>
      <c r="Q975" s="276"/>
      <c r="R975" s="276"/>
      <c r="S975" s="276"/>
      <c r="T975" s="276"/>
      <c r="U975" s="276"/>
      <c r="V975" s="276"/>
      <c r="W975" s="276"/>
      <c r="X975" s="276"/>
      <c r="Y975" s="276"/>
      <c r="Z975" s="276"/>
    </row>
    <row r="976">
      <c r="A976" s="276"/>
      <c r="B976" s="276"/>
      <c r="C976" s="276"/>
      <c r="D976" s="276"/>
      <c r="E976" s="276"/>
      <c r="F976" s="276"/>
      <c r="G976" s="276"/>
      <c r="H976" s="276"/>
      <c r="I976" s="276"/>
      <c r="J976" s="276"/>
      <c r="K976" s="276"/>
      <c r="L976" s="276"/>
      <c r="M976" s="276"/>
      <c r="N976" s="276"/>
      <c r="O976" s="276"/>
      <c r="P976" s="276"/>
      <c r="Q976" s="276"/>
      <c r="R976" s="276"/>
      <c r="S976" s="276"/>
      <c r="T976" s="276"/>
      <c r="U976" s="276"/>
      <c r="V976" s="276"/>
      <c r="W976" s="276"/>
      <c r="X976" s="276"/>
      <c r="Y976" s="276"/>
      <c r="Z976" s="276"/>
    </row>
    <row r="977">
      <c r="A977" s="276"/>
      <c r="B977" s="276"/>
      <c r="C977" s="276"/>
      <c r="D977" s="276"/>
      <c r="E977" s="276"/>
      <c r="F977" s="276"/>
      <c r="G977" s="276"/>
      <c r="H977" s="276"/>
      <c r="I977" s="276"/>
      <c r="J977" s="276"/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</row>
    <row r="978">
      <c r="A978" s="276"/>
      <c r="B978" s="276"/>
      <c r="C978" s="276"/>
      <c r="D978" s="276"/>
      <c r="E978" s="276"/>
      <c r="F978" s="276"/>
      <c r="G978" s="276"/>
      <c r="H978" s="276"/>
      <c r="I978" s="276"/>
      <c r="J978" s="276"/>
      <c r="K978" s="276"/>
      <c r="L978" s="276"/>
      <c r="M978" s="276"/>
      <c r="N978" s="276"/>
      <c r="O978" s="276"/>
      <c r="P978" s="276"/>
      <c r="Q978" s="276"/>
      <c r="R978" s="276"/>
      <c r="S978" s="276"/>
      <c r="T978" s="276"/>
      <c r="U978" s="276"/>
      <c r="V978" s="276"/>
      <c r="W978" s="276"/>
      <c r="X978" s="276"/>
      <c r="Y978" s="276"/>
      <c r="Z978" s="276"/>
    </row>
    <row r="979">
      <c r="A979" s="276"/>
      <c r="B979" s="276"/>
      <c r="C979" s="276"/>
      <c r="D979" s="276"/>
      <c r="E979" s="276"/>
      <c r="F979" s="276"/>
      <c r="G979" s="276"/>
      <c r="H979" s="276"/>
      <c r="I979" s="276"/>
      <c r="J979" s="276"/>
      <c r="K979" s="276"/>
      <c r="L979" s="276"/>
      <c r="M979" s="276"/>
      <c r="N979" s="276"/>
      <c r="O979" s="276"/>
      <c r="P979" s="276"/>
      <c r="Q979" s="276"/>
      <c r="R979" s="276"/>
      <c r="S979" s="276"/>
      <c r="T979" s="276"/>
      <c r="U979" s="276"/>
      <c r="V979" s="276"/>
      <c r="W979" s="276"/>
      <c r="X979" s="276"/>
      <c r="Y979" s="276"/>
      <c r="Z979" s="276"/>
    </row>
    <row r="980">
      <c r="A980" s="276"/>
      <c r="B980" s="276"/>
      <c r="C980" s="276"/>
      <c r="D980" s="276"/>
      <c r="E980" s="276"/>
      <c r="F980" s="276"/>
      <c r="G980" s="276"/>
      <c r="H980" s="276"/>
      <c r="I980" s="276"/>
      <c r="J980" s="276"/>
      <c r="K980" s="276"/>
      <c r="L980" s="276"/>
      <c r="M980" s="276"/>
      <c r="N980" s="276"/>
      <c r="O980" s="276"/>
      <c r="P980" s="276"/>
      <c r="Q980" s="276"/>
      <c r="R980" s="276"/>
      <c r="S980" s="276"/>
      <c r="T980" s="276"/>
      <c r="U980" s="276"/>
      <c r="V980" s="276"/>
      <c r="W980" s="276"/>
      <c r="X980" s="276"/>
      <c r="Y980" s="276"/>
      <c r="Z980" s="276"/>
    </row>
    <row r="981">
      <c r="A981" s="276"/>
      <c r="B981" s="276"/>
      <c r="C981" s="276"/>
      <c r="D981" s="276"/>
      <c r="E981" s="276"/>
      <c r="F981" s="276"/>
      <c r="G981" s="276"/>
      <c r="H981" s="276"/>
      <c r="I981" s="276"/>
      <c r="J981" s="276"/>
      <c r="K981" s="276"/>
      <c r="L981" s="276"/>
      <c r="M981" s="276"/>
      <c r="N981" s="276"/>
      <c r="O981" s="276"/>
      <c r="P981" s="276"/>
      <c r="Q981" s="276"/>
      <c r="R981" s="276"/>
      <c r="S981" s="276"/>
      <c r="T981" s="276"/>
      <c r="U981" s="276"/>
      <c r="V981" s="276"/>
      <c r="W981" s="276"/>
      <c r="X981" s="276"/>
      <c r="Y981" s="276"/>
      <c r="Z981" s="276"/>
    </row>
    <row r="982">
      <c r="A982" s="276"/>
      <c r="B982" s="276"/>
      <c r="C982" s="276"/>
      <c r="D982" s="276"/>
      <c r="E982" s="276"/>
      <c r="F982" s="276"/>
      <c r="G982" s="276"/>
      <c r="H982" s="276"/>
      <c r="I982" s="276"/>
      <c r="J982" s="276"/>
      <c r="K982" s="276"/>
      <c r="L982" s="276"/>
      <c r="M982" s="276"/>
      <c r="N982" s="276"/>
      <c r="O982" s="276"/>
      <c r="P982" s="276"/>
      <c r="Q982" s="276"/>
      <c r="R982" s="276"/>
      <c r="S982" s="276"/>
      <c r="T982" s="276"/>
      <c r="U982" s="276"/>
      <c r="V982" s="276"/>
      <c r="W982" s="276"/>
      <c r="X982" s="276"/>
      <c r="Y982" s="276"/>
      <c r="Z982" s="276"/>
    </row>
    <row r="983">
      <c r="A983" s="276"/>
      <c r="B983" s="276"/>
      <c r="C983" s="276"/>
      <c r="D983" s="276"/>
      <c r="E983" s="276"/>
      <c r="F983" s="276"/>
      <c r="G983" s="276"/>
      <c r="H983" s="276"/>
      <c r="I983" s="276"/>
      <c r="J983" s="276"/>
      <c r="K983" s="276"/>
      <c r="L983" s="276"/>
      <c r="M983" s="276"/>
      <c r="N983" s="276"/>
      <c r="O983" s="276"/>
      <c r="P983" s="276"/>
      <c r="Q983" s="276"/>
      <c r="R983" s="276"/>
      <c r="S983" s="276"/>
      <c r="T983" s="276"/>
      <c r="U983" s="276"/>
      <c r="V983" s="276"/>
      <c r="W983" s="276"/>
      <c r="X983" s="276"/>
      <c r="Y983" s="276"/>
      <c r="Z983" s="276"/>
    </row>
    <row r="984">
      <c r="A984" s="276"/>
      <c r="B984" s="276"/>
      <c r="C984" s="276"/>
      <c r="D984" s="276"/>
      <c r="E984" s="276"/>
      <c r="F984" s="276"/>
      <c r="G984" s="276"/>
      <c r="H984" s="276"/>
      <c r="I984" s="276"/>
      <c r="J984" s="276"/>
      <c r="K984" s="276"/>
      <c r="L984" s="276"/>
      <c r="M984" s="276"/>
      <c r="N984" s="276"/>
      <c r="O984" s="276"/>
      <c r="P984" s="276"/>
      <c r="Q984" s="276"/>
      <c r="R984" s="276"/>
      <c r="S984" s="276"/>
      <c r="T984" s="276"/>
      <c r="U984" s="276"/>
      <c r="V984" s="276"/>
      <c r="W984" s="276"/>
      <c r="X984" s="276"/>
      <c r="Y984" s="276"/>
      <c r="Z984" s="276"/>
    </row>
    <row r="985">
      <c r="A985" s="276"/>
      <c r="B985" s="276"/>
      <c r="C985" s="276"/>
      <c r="D985" s="276"/>
      <c r="E985" s="276"/>
      <c r="F985" s="276"/>
      <c r="G985" s="276"/>
      <c r="H985" s="276"/>
      <c r="I985" s="276"/>
      <c r="J985" s="276"/>
      <c r="K985" s="276"/>
      <c r="L985" s="276"/>
      <c r="M985" s="276"/>
      <c r="N985" s="276"/>
      <c r="O985" s="276"/>
      <c r="P985" s="276"/>
      <c r="Q985" s="276"/>
      <c r="R985" s="276"/>
      <c r="S985" s="276"/>
      <c r="T985" s="276"/>
      <c r="U985" s="276"/>
      <c r="V985" s="276"/>
      <c r="W985" s="276"/>
      <c r="X985" s="276"/>
      <c r="Y985" s="276"/>
      <c r="Z985" s="276"/>
    </row>
    <row r="986">
      <c r="A986" s="276"/>
      <c r="B986" s="276"/>
      <c r="C986" s="276"/>
      <c r="D986" s="276"/>
      <c r="E986" s="276"/>
      <c r="F986" s="276"/>
      <c r="G986" s="276"/>
      <c r="H986" s="276"/>
      <c r="I986" s="276"/>
      <c r="J986" s="276"/>
      <c r="K986" s="276"/>
      <c r="L986" s="276"/>
      <c r="M986" s="276"/>
      <c r="N986" s="276"/>
      <c r="O986" s="276"/>
      <c r="P986" s="276"/>
      <c r="Q986" s="276"/>
      <c r="R986" s="276"/>
      <c r="S986" s="276"/>
      <c r="T986" s="276"/>
      <c r="U986" s="276"/>
      <c r="V986" s="276"/>
      <c r="W986" s="276"/>
      <c r="X986" s="276"/>
      <c r="Y986" s="276"/>
      <c r="Z986" s="276"/>
    </row>
    <row r="987">
      <c r="A987" s="276"/>
      <c r="B987" s="276"/>
      <c r="C987" s="276"/>
      <c r="D987" s="276"/>
      <c r="E987" s="276"/>
      <c r="F987" s="276"/>
      <c r="G987" s="276"/>
      <c r="H987" s="276"/>
      <c r="I987" s="276"/>
      <c r="J987" s="276"/>
      <c r="K987" s="276"/>
      <c r="L987" s="276"/>
      <c r="M987" s="276"/>
      <c r="N987" s="276"/>
      <c r="O987" s="276"/>
      <c r="P987" s="276"/>
      <c r="Q987" s="276"/>
      <c r="R987" s="276"/>
      <c r="S987" s="276"/>
      <c r="T987" s="276"/>
      <c r="U987" s="276"/>
      <c r="V987" s="276"/>
      <c r="W987" s="276"/>
      <c r="X987" s="276"/>
      <c r="Y987" s="276"/>
      <c r="Z987" s="276"/>
    </row>
    <row r="988">
      <c r="A988" s="276"/>
      <c r="B988" s="276"/>
      <c r="C988" s="276"/>
      <c r="D988" s="276"/>
      <c r="E988" s="276"/>
      <c r="F988" s="276"/>
      <c r="G988" s="276"/>
      <c r="H988" s="276"/>
      <c r="I988" s="276"/>
      <c r="J988" s="276"/>
      <c r="K988" s="276"/>
      <c r="L988" s="276"/>
      <c r="M988" s="276"/>
      <c r="N988" s="276"/>
      <c r="O988" s="276"/>
      <c r="P988" s="276"/>
      <c r="Q988" s="276"/>
      <c r="R988" s="276"/>
      <c r="S988" s="276"/>
      <c r="T988" s="276"/>
      <c r="U988" s="276"/>
      <c r="V988" s="276"/>
      <c r="W988" s="276"/>
      <c r="X988" s="276"/>
      <c r="Y988" s="276"/>
      <c r="Z988" s="276"/>
    </row>
    <row r="989">
      <c r="A989" s="276"/>
      <c r="B989" s="276"/>
      <c r="C989" s="276"/>
      <c r="D989" s="276"/>
      <c r="E989" s="276"/>
      <c r="F989" s="276"/>
      <c r="G989" s="276"/>
      <c r="H989" s="276"/>
      <c r="I989" s="276"/>
      <c r="J989" s="276"/>
      <c r="K989" s="276"/>
      <c r="L989" s="276"/>
      <c r="M989" s="276"/>
      <c r="N989" s="276"/>
      <c r="O989" s="276"/>
      <c r="P989" s="276"/>
      <c r="Q989" s="276"/>
      <c r="R989" s="276"/>
      <c r="S989" s="276"/>
      <c r="T989" s="276"/>
      <c r="U989" s="276"/>
      <c r="V989" s="276"/>
      <c r="W989" s="276"/>
      <c r="X989" s="276"/>
      <c r="Y989" s="276"/>
      <c r="Z989" s="276"/>
    </row>
    <row r="990">
      <c r="A990" s="276"/>
      <c r="B990" s="276"/>
      <c r="C990" s="276"/>
      <c r="D990" s="276"/>
      <c r="E990" s="276"/>
      <c r="F990" s="276"/>
      <c r="G990" s="276"/>
      <c r="H990" s="276"/>
      <c r="I990" s="276"/>
      <c r="J990" s="276"/>
      <c r="K990" s="276"/>
      <c r="L990" s="276"/>
      <c r="M990" s="276"/>
      <c r="N990" s="276"/>
      <c r="O990" s="276"/>
      <c r="P990" s="276"/>
      <c r="Q990" s="276"/>
      <c r="R990" s="276"/>
      <c r="S990" s="276"/>
      <c r="T990" s="276"/>
      <c r="U990" s="276"/>
      <c r="V990" s="276"/>
      <c r="W990" s="276"/>
      <c r="X990" s="276"/>
      <c r="Y990" s="276"/>
      <c r="Z990" s="276"/>
    </row>
    <row r="991">
      <c r="A991" s="276"/>
      <c r="B991" s="276"/>
      <c r="C991" s="276"/>
      <c r="D991" s="276"/>
      <c r="E991" s="276"/>
      <c r="F991" s="276"/>
      <c r="G991" s="276"/>
      <c r="H991" s="276"/>
      <c r="I991" s="276"/>
      <c r="J991" s="276"/>
      <c r="K991" s="276"/>
      <c r="L991" s="276"/>
      <c r="M991" s="276"/>
      <c r="N991" s="276"/>
      <c r="O991" s="276"/>
      <c r="P991" s="276"/>
      <c r="Q991" s="276"/>
      <c r="R991" s="276"/>
      <c r="S991" s="276"/>
      <c r="T991" s="276"/>
      <c r="U991" s="276"/>
      <c r="V991" s="276"/>
      <c r="W991" s="276"/>
      <c r="X991" s="276"/>
      <c r="Y991" s="276"/>
      <c r="Z991" s="276"/>
    </row>
    <row r="992">
      <c r="A992" s="276"/>
      <c r="B992" s="276"/>
      <c r="C992" s="276"/>
      <c r="D992" s="276"/>
      <c r="E992" s="276"/>
      <c r="F992" s="276"/>
      <c r="G992" s="276"/>
      <c r="H992" s="276"/>
      <c r="I992" s="276"/>
      <c r="J992" s="276"/>
      <c r="K992" s="276"/>
      <c r="L992" s="276"/>
      <c r="M992" s="276"/>
      <c r="N992" s="276"/>
      <c r="O992" s="276"/>
      <c r="P992" s="276"/>
      <c r="Q992" s="276"/>
      <c r="R992" s="276"/>
      <c r="S992" s="276"/>
      <c r="T992" s="276"/>
      <c r="U992" s="276"/>
      <c r="V992" s="276"/>
      <c r="W992" s="276"/>
      <c r="X992" s="276"/>
      <c r="Y992" s="276"/>
      <c r="Z992" s="276"/>
    </row>
    <row r="993">
      <c r="A993" s="276"/>
      <c r="B993" s="276"/>
      <c r="C993" s="276"/>
      <c r="D993" s="276"/>
      <c r="E993" s="276"/>
      <c r="F993" s="276"/>
      <c r="G993" s="276"/>
      <c r="H993" s="276"/>
      <c r="I993" s="276"/>
      <c r="J993" s="276"/>
      <c r="K993" s="276"/>
      <c r="L993" s="276"/>
      <c r="M993" s="276"/>
      <c r="N993" s="276"/>
      <c r="O993" s="276"/>
      <c r="P993" s="276"/>
      <c r="Q993" s="276"/>
      <c r="R993" s="276"/>
      <c r="S993" s="276"/>
      <c r="T993" s="276"/>
      <c r="U993" s="276"/>
      <c r="V993" s="276"/>
      <c r="W993" s="276"/>
      <c r="X993" s="276"/>
      <c r="Y993" s="276"/>
      <c r="Z993" s="276"/>
    </row>
    <row r="994">
      <c r="A994" s="276"/>
      <c r="B994" s="276"/>
      <c r="C994" s="276"/>
      <c r="D994" s="276"/>
      <c r="E994" s="276"/>
      <c r="F994" s="276"/>
      <c r="G994" s="276"/>
      <c r="H994" s="276"/>
      <c r="I994" s="276"/>
      <c r="J994" s="276"/>
      <c r="K994" s="276"/>
      <c r="L994" s="276"/>
      <c r="M994" s="276"/>
      <c r="N994" s="276"/>
      <c r="O994" s="276"/>
      <c r="P994" s="276"/>
      <c r="Q994" s="276"/>
      <c r="R994" s="276"/>
      <c r="S994" s="276"/>
      <c r="T994" s="276"/>
      <c r="U994" s="276"/>
      <c r="V994" s="276"/>
      <c r="W994" s="276"/>
      <c r="X994" s="276"/>
      <c r="Y994" s="276"/>
      <c r="Z994" s="276"/>
    </row>
    <row r="995">
      <c r="A995" s="276"/>
      <c r="B995" s="276"/>
      <c r="C995" s="276"/>
      <c r="D995" s="276"/>
      <c r="E995" s="276"/>
      <c r="F995" s="276"/>
      <c r="G995" s="276"/>
      <c r="H995" s="276"/>
      <c r="I995" s="276"/>
      <c r="J995" s="276"/>
      <c r="K995" s="276"/>
      <c r="L995" s="276"/>
      <c r="M995" s="276"/>
      <c r="N995" s="276"/>
      <c r="O995" s="276"/>
      <c r="P995" s="276"/>
      <c r="Q995" s="276"/>
      <c r="R995" s="276"/>
      <c r="S995" s="276"/>
      <c r="T995" s="276"/>
      <c r="U995" s="276"/>
      <c r="V995" s="276"/>
      <c r="W995" s="276"/>
      <c r="X995" s="276"/>
      <c r="Y995" s="276"/>
      <c r="Z995" s="276"/>
    </row>
    <row r="996">
      <c r="A996" s="276"/>
      <c r="B996" s="276"/>
      <c r="C996" s="276"/>
      <c r="D996" s="276"/>
      <c r="E996" s="276"/>
      <c r="F996" s="276"/>
      <c r="G996" s="276"/>
      <c r="H996" s="276"/>
      <c r="I996" s="276"/>
      <c r="J996" s="276"/>
      <c r="K996" s="276"/>
      <c r="L996" s="276"/>
      <c r="M996" s="276"/>
      <c r="N996" s="276"/>
      <c r="O996" s="276"/>
      <c r="P996" s="276"/>
      <c r="Q996" s="276"/>
      <c r="R996" s="276"/>
      <c r="S996" s="276"/>
      <c r="T996" s="276"/>
      <c r="U996" s="276"/>
      <c r="V996" s="276"/>
      <c r="W996" s="276"/>
      <c r="X996" s="276"/>
      <c r="Y996" s="276"/>
      <c r="Z996" s="276"/>
    </row>
  </sheetData>
  <mergeCells count="32">
    <mergeCell ref="D7:F7"/>
    <mergeCell ref="B11:F11"/>
    <mergeCell ref="B16:F1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I42:I43"/>
    <mergeCell ref="H44:I44"/>
    <mergeCell ref="H45:I45"/>
    <mergeCell ref="H46:I46"/>
    <mergeCell ref="B35:F35"/>
    <mergeCell ref="B36:F36"/>
    <mergeCell ref="B37:F37"/>
    <mergeCell ref="B38:F38"/>
    <mergeCell ref="B39:F39"/>
    <mergeCell ref="A42:F43"/>
    <mergeCell ref="G42:H4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6.0"/>
    <col customWidth="1" min="5" max="5" width="10.5"/>
    <col customWidth="1" min="6" max="6" width="14.63"/>
    <col customWidth="1" min="7" max="7" width="16.88"/>
    <col customWidth="1" min="8" max="8" width="13.25"/>
    <col customWidth="1" min="9" max="9" width="18.0"/>
  </cols>
  <sheetData>
    <row r="1">
      <c r="A1" s="442"/>
      <c r="B1" s="442"/>
      <c r="C1" s="443" t="s">
        <v>14096</v>
      </c>
      <c r="D1" s="442"/>
      <c r="E1" s="442"/>
      <c r="F1" s="442"/>
      <c r="G1" s="442"/>
      <c r="H1" s="276"/>
      <c r="I1" s="276"/>
      <c r="J1" s="276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</row>
    <row r="2">
      <c r="A2" s="442"/>
      <c r="B2" s="442"/>
      <c r="C2" s="444" t="s">
        <v>14097</v>
      </c>
      <c r="D2" s="444"/>
      <c r="E2" s="442"/>
      <c r="F2" s="442"/>
      <c r="G2" s="442"/>
      <c r="H2" s="445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</row>
    <row r="3">
      <c r="A3" s="442"/>
      <c r="B3" s="442"/>
      <c r="C3" s="444" t="s">
        <v>14098</v>
      </c>
      <c r="D3" s="444"/>
      <c r="E3" s="442"/>
      <c r="F3" s="442"/>
      <c r="G3" s="442"/>
      <c r="H3" s="445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</row>
    <row r="4">
      <c r="A4" s="442"/>
      <c r="B4" s="442"/>
      <c r="C4" s="444" t="s">
        <v>14099</v>
      </c>
      <c r="D4" s="444"/>
      <c r="E4" s="442"/>
      <c r="F4" s="442"/>
      <c r="G4" s="442"/>
      <c r="H4" s="44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</row>
    <row r="5">
      <c r="A5" s="442"/>
      <c r="B5" s="442"/>
      <c r="C5" s="444" t="s">
        <v>14100</v>
      </c>
      <c r="D5" s="444"/>
      <c r="E5" s="442"/>
      <c r="F5" s="442"/>
      <c r="G5" s="442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</row>
    <row r="6">
      <c r="A6" s="442"/>
      <c r="B6" s="442"/>
      <c r="C6" s="442"/>
      <c r="D6" s="442"/>
      <c r="E6" s="442"/>
      <c r="F6" s="442"/>
      <c r="G6" s="442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</row>
    <row r="7">
      <c r="A7" s="447" t="s">
        <v>14101</v>
      </c>
      <c r="B7" s="448"/>
      <c r="C7" s="448"/>
      <c r="D7" s="510"/>
      <c r="E7" s="450"/>
      <c r="F7" s="451"/>
      <c r="G7" s="511" t="s">
        <v>14130</v>
      </c>
      <c r="H7" s="512"/>
      <c r="I7" s="452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</row>
    <row r="8">
      <c r="A8" s="453" t="s">
        <v>14102</v>
      </c>
      <c r="B8" s="442"/>
      <c r="C8" s="442"/>
      <c r="D8" s="442"/>
      <c r="E8" s="442"/>
      <c r="F8" s="454"/>
      <c r="G8" s="453"/>
      <c r="H8" s="442"/>
      <c r="I8" s="455"/>
      <c r="J8" s="276"/>
      <c r="K8" s="276"/>
      <c r="L8" s="276"/>
      <c r="M8" s="276"/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6"/>
      <c r="Z8" s="276"/>
    </row>
    <row r="9">
      <c r="A9" s="456" t="s">
        <v>14103</v>
      </c>
      <c r="B9" s="513"/>
      <c r="C9" s="442"/>
      <c r="D9" s="442"/>
      <c r="E9" s="442"/>
      <c r="F9" s="454"/>
      <c r="G9" s="461" t="s">
        <v>14131</v>
      </c>
      <c r="H9" s="457"/>
      <c r="I9" s="455"/>
      <c r="J9" s="276"/>
      <c r="K9" s="276"/>
      <c r="L9" s="276"/>
      <c r="M9" s="276"/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6"/>
      <c r="Z9" s="276"/>
    </row>
    <row r="10">
      <c r="A10" s="453" t="s">
        <v>14105</v>
      </c>
      <c r="B10" s="442"/>
      <c r="C10" s="442"/>
      <c r="D10" s="442"/>
      <c r="E10" s="442"/>
      <c r="F10" s="454"/>
      <c r="G10" s="456" t="s">
        <v>14106</v>
      </c>
      <c r="H10" s="457"/>
      <c r="I10" s="455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6"/>
      <c r="Z10" s="276"/>
    </row>
    <row r="11" ht="30.75" customHeight="1">
      <c r="A11" s="514" t="s">
        <v>14107</v>
      </c>
      <c r="B11" s="515"/>
      <c r="F11" s="459"/>
      <c r="G11" s="460"/>
      <c r="H11" s="276"/>
      <c r="I11" s="455"/>
      <c r="J11" s="276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W11" s="276"/>
      <c r="X11" s="276"/>
      <c r="Y11" s="276"/>
      <c r="Z11" s="276"/>
    </row>
    <row r="12">
      <c r="A12" s="453" t="s">
        <v>14108</v>
      </c>
      <c r="B12" s="442"/>
      <c r="C12" s="442"/>
      <c r="D12" s="442"/>
      <c r="E12" s="442"/>
      <c r="F12" s="454"/>
      <c r="G12" s="460"/>
      <c r="H12" s="276"/>
      <c r="I12" s="455"/>
      <c r="J12" s="276"/>
      <c r="K12" s="276"/>
      <c r="L12" s="276"/>
      <c r="M12" s="276"/>
      <c r="N12" s="276"/>
      <c r="O12" s="276"/>
      <c r="P12" s="276"/>
      <c r="Q12" s="276"/>
      <c r="R12" s="276"/>
      <c r="S12" s="276"/>
      <c r="T12" s="276"/>
      <c r="U12" s="276"/>
      <c r="V12" s="276"/>
      <c r="W12" s="276"/>
      <c r="X12" s="276"/>
      <c r="Y12" s="276"/>
      <c r="Z12" s="276"/>
    </row>
    <row r="13">
      <c r="A13" s="516" t="s">
        <v>14109</v>
      </c>
      <c r="B13" s="517"/>
      <c r="C13" s="463"/>
      <c r="D13" s="463"/>
      <c r="E13" s="463"/>
      <c r="F13" s="464"/>
      <c r="G13" s="465"/>
      <c r="H13" s="466"/>
      <c r="I13" s="467"/>
      <c r="J13" s="276"/>
      <c r="K13" s="276"/>
      <c r="L13" s="276"/>
      <c r="M13" s="276"/>
      <c r="N13" s="276"/>
      <c r="O13" s="276"/>
      <c r="P13" s="276"/>
      <c r="Q13" s="276"/>
      <c r="R13" s="276"/>
      <c r="S13" s="276"/>
      <c r="T13" s="276"/>
      <c r="U13" s="276"/>
      <c r="V13" s="276"/>
      <c r="W13" s="276"/>
      <c r="X13" s="276"/>
      <c r="Y13" s="276"/>
      <c r="Z13" s="276"/>
    </row>
    <row r="14" ht="7.5" customHeight="1">
      <c r="A14" s="276"/>
      <c r="B14" s="276"/>
      <c r="C14" s="276"/>
      <c r="D14" s="276"/>
      <c r="E14" s="276"/>
      <c r="F14" s="276"/>
      <c r="G14" s="276"/>
      <c r="H14" s="276"/>
      <c r="I14" s="276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</row>
    <row r="15" ht="21.75" customHeight="1">
      <c r="A15" s="468" t="s">
        <v>14111</v>
      </c>
      <c r="B15" s="518" t="s">
        <v>14132</v>
      </c>
      <c r="C15" s="450"/>
      <c r="D15" s="450"/>
      <c r="E15" s="450"/>
      <c r="F15" s="451"/>
      <c r="G15" s="519" t="s">
        <v>14133</v>
      </c>
      <c r="H15" s="520" t="s">
        <v>14134</v>
      </c>
      <c r="I15" s="451"/>
      <c r="J15" s="276"/>
      <c r="K15" s="276"/>
      <c r="L15" s="276"/>
      <c r="M15" s="276"/>
      <c r="N15" s="276"/>
      <c r="O15" s="276"/>
      <c r="P15" s="276"/>
      <c r="Q15" s="276"/>
      <c r="R15" s="276"/>
      <c r="S15" s="276"/>
      <c r="T15" s="276"/>
      <c r="U15" s="276"/>
      <c r="V15" s="276"/>
      <c r="W15" s="276"/>
      <c r="X15" s="276"/>
      <c r="Y15" s="276"/>
      <c r="Z15" s="276"/>
    </row>
    <row r="16" ht="20.25" customHeight="1">
      <c r="A16" s="521" t="s">
        <v>14115</v>
      </c>
      <c r="B16" s="522" t="s">
        <v>14135</v>
      </c>
      <c r="F16" s="459"/>
      <c r="G16" s="470" t="s">
        <v>14117</v>
      </c>
      <c r="H16" s="523" t="s">
        <v>14119</v>
      </c>
      <c r="I16" s="459"/>
      <c r="J16" s="276"/>
      <c r="K16" s="276"/>
      <c r="L16" s="276"/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6"/>
      <c r="Z16" s="276"/>
    </row>
    <row r="17">
      <c r="A17" s="524"/>
      <c r="B17" s="525"/>
      <c r="G17" s="526"/>
      <c r="H17" s="527"/>
      <c r="I17" s="528"/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</row>
    <row r="18">
      <c r="A18" s="529"/>
      <c r="B18" s="530"/>
      <c r="C18" s="531"/>
      <c r="D18" s="531"/>
      <c r="E18" s="531"/>
      <c r="F18" s="531"/>
      <c r="G18" s="532"/>
      <c r="H18" s="474"/>
      <c r="I18" s="533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</row>
    <row r="19">
      <c r="A19" s="529"/>
      <c r="B19" s="525"/>
      <c r="C19" s="531"/>
      <c r="D19" s="531"/>
      <c r="E19" s="531"/>
      <c r="F19" s="531"/>
      <c r="G19" s="532"/>
      <c r="H19" s="474"/>
      <c r="I19" s="533"/>
      <c r="J19" s="276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</row>
    <row r="20">
      <c r="A20" s="529"/>
      <c r="B20" s="530"/>
      <c r="C20" s="531"/>
      <c r="D20" s="531"/>
      <c r="E20" s="531"/>
      <c r="F20" s="531"/>
      <c r="G20" s="532"/>
      <c r="H20" s="474"/>
      <c r="I20" s="533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</row>
    <row r="21">
      <c r="A21" s="534"/>
      <c r="B21" s="535"/>
      <c r="C21" s="536"/>
      <c r="D21" s="536"/>
      <c r="E21" s="536"/>
      <c r="F21" s="537"/>
      <c r="G21" s="532"/>
      <c r="H21" s="474"/>
      <c r="I21" s="533"/>
      <c r="J21" s="276"/>
      <c r="K21" s="478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</row>
    <row r="22">
      <c r="A22" s="534"/>
      <c r="B22" s="538"/>
      <c r="C22" s="536"/>
      <c r="D22" s="536"/>
      <c r="E22" s="536"/>
      <c r="F22" s="537"/>
      <c r="G22" s="532"/>
      <c r="H22" s="474"/>
      <c r="I22" s="533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</row>
    <row r="23">
      <c r="A23" s="534"/>
      <c r="B23" s="535"/>
      <c r="G23" s="532"/>
      <c r="H23" s="474"/>
      <c r="I23" s="533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</row>
    <row r="24">
      <c r="A24" s="534"/>
      <c r="B24" s="473"/>
      <c r="F24" s="459"/>
      <c r="G24" s="475"/>
      <c r="H24" s="474"/>
      <c r="I24" s="477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</row>
    <row r="25">
      <c r="A25" s="534"/>
      <c r="B25" s="473"/>
      <c r="F25" s="459"/>
      <c r="G25" s="475"/>
      <c r="H25" s="474"/>
      <c r="I25" s="477"/>
      <c r="J25" s="276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6"/>
      <c r="Y25" s="276"/>
      <c r="Z25" s="276"/>
    </row>
    <row r="26">
      <c r="A26" s="534"/>
      <c r="B26" s="473"/>
      <c r="F26" s="459"/>
      <c r="G26" s="475"/>
      <c r="H26" s="474"/>
      <c r="I26" s="477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</row>
    <row r="27">
      <c r="A27" s="534"/>
      <c r="B27" s="473"/>
      <c r="F27" s="459"/>
      <c r="G27" s="475"/>
      <c r="H27" s="474"/>
      <c r="I27" s="477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</row>
    <row r="28">
      <c r="A28" s="534"/>
      <c r="B28" s="473"/>
      <c r="F28" s="459"/>
      <c r="G28" s="475"/>
      <c r="H28" s="474"/>
      <c r="I28" s="477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</row>
    <row r="29">
      <c r="A29" s="534"/>
      <c r="B29" s="473"/>
      <c r="F29" s="459"/>
      <c r="G29" s="475"/>
      <c r="H29" s="474"/>
      <c r="I29" s="477"/>
      <c r="J29" s="276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</row>
    <row r="30">
      <c r="A30" s="534"/>
      <c r="B30" s="473"/>
      <c r="F30" s="459"/>
      <c r="G30" s="475"/>
      <c r="H30" s="474"/>
      <c r="I30" s="477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</row>
    <row r="31">
      <c r="A31" s="534"/>
      <c r="B31" s="473"/>
      <c r="F31" s="459"/>
      <c r="G31" s="475"/>
      <c r="H31" s="474"/>
      <c r="I31" s="477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</row>
    <row r="32">
      <c r="A32" s="534"/>
      <c r="B32" s="473"/>
      <c r="F32" s="459"/>
      <c r="G32" s="475"/>
      <c r="H32" s="474"/>
      <c r="I32" s="477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</row>
    <row r="33">
      <c r="A33" s="534"/>
      <c r="B33" s="473"/>
      <c r="F33" s="459"/>
      <c r="G33" s="475"/>
      <c r="H33" s="474"/>
      <c r="I33" s="477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</row>
    <row r="34">
      <c r="A34" s="534"/>
      <c r="B34" s="473"/>
      <c r="F34" s="459"/>
      <c r="G34" s="475"/>
      <c r="H34" s="474"/>
      <c r="I34" s="477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</row>
    <row r="35">
      <c r="A35" s="534"/>
      <c r="B35" s="473"/>
      <c r="F35" s="459"/>
      <c r="G35" s="475"/>
      <c r="H35" s="474"/>
      <c r="I35" s="477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</row>
    <row r="36">
      <c r="A36" s="534"/>
      <c r="B36" s="473"/>
      <c r="F36" s="459"/>
      <c r="G36" s="475"/>
      <c r="H36" s="474"/>
      <c r="I36" s="477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</row>
    <row r="37">
      <c r="A37" s="534"/>
      <c r="B37" s="473"/>
      <c r="F37" s="459"/>
      <c r="G37" s="475"/>
      <c r="H37" s="474"/>
      <c r="I37" s="477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</row>
    <row r="38">
      <c r="A38" s="534"/>
      <c r="B38" s="473"/>
      <c r="F38" s="459"/>
      <c r="G38" s="475"/>
      <c r="H38" s="474"/>
      <c r="I38" s="477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</row>
    <row r="39">
      <c r="A39" s="534"/>
      <c r="B39" s="473"/>
      <c r="F39" s="459"/>
      <c r="G39" s="475"/>
      <c r="H39" s="474"/>
      <c r="I39" s="477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</row>
    <row r="40">
      <c r="A40" s="534"/>
      <c r="B40" s="473"/>
      <c r="F40" s="459"/>
      <c r="G40" s="475"/>
      <c r="H40" s="474"/>
      <c r="I40" s="477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</row>
    <row r="41">
      <c r="A41" s="534"/>
      <c r="B41" s="473"/>
      <c r="F41" s="459"/>
      <c r="G41" s="475"/>
      <c r="H41" s="474"/>
      <c r="I41" s="477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</row>
    <row r="42">
      <c r="A42" s="534"/>
      <c r="B42" s="473"/>
      <c r="F42" s="459"/>
      <c r="G42" s="475"/>
      <c r="H42" s="474"/>
      <c r="I42" s="477"/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</row>
    <row r="43">
      <c r="A43" s="534"/>
      <c r="B43" s="473"/>
      <c r="F43" s="459"/>
      <c r="G43" s="475"/>
      <c r="H43" s="474"/>
      <c r="I43" s="477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</row>
    <row r="44">
      <c r="A44" s="534"/>
      <c r="B44" s="473"/>
      <c r="F44" s="459"/>
      <c r="G44" s="475"/>
      <c r="H44" s="474"/>
      <c r="I44" s="477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</row>
    <row r="45">
      <c r="A45" s="534"/>
      <c r="B45" s="473"/>
      <c r="F45" s="459"/>
      <c r="G45" s="475"/>
      <c r="H45" s="474"/>
      <c r="I45" s="477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</row>
    <row r="46">
      <c r="A46" s="539"/>
      <c r="B46" s="480"/>
      <c r="C46" s="481"/>
      <c r="D46" s="481"/>
      <c r="E46" s="481"/>
      <c r="F46" s="482"/>
      <c r="G46" s="484"/>
      <c r="H46" s="483"/>
      <c r="I46" s="540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</row>
    <row r="47">
      <c r="A47" s="461" t="s">
        <v>14120</v>
      </c>
      <c r="B47" s="444"/>
      <c r="C47" s="442"/>
      <c r="D47" s="442"/>
      <c r="E47" s="442"/>
      <c r="F47" s="485"/>
      <c r="G47" s="486" t="s">
        <v>14121</v>
      </c>
      <c r="H47" s="444"/>
      <c r="I47" s="487">
        <f>sum(I17:I46)</f>
        <v>0</v>
      </c>
      <c r="J47" s="276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6"/>
      <c r="Z47" s="276"/>
    </row>
    <row r="48">
      <c r="A48" s="465"/>
      <c r="B48" s="463"/>
      <c r="C48" s="463"/>
      <c r="D48" s="463"/>
      <c r="E48" s="463"/>
      <c r="F48" s="488"/>
      <c r="G48" s="489" t="s">
        <v>14122</v>
      </c>
      <c r="H48" s="490"/>
      <c r="I48" s="491">
        <v>0.0</v>
      </c>
      <c r="J48" s="276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6"/>
      <c r="Z48" s="276"/>
    </row>
    <row r="49">
      <c r="A49" s="492" t="str">
        <f>BAHTTEXT(I49)</f>
        <v>ศูนย์บาทถ้วน</v>
      </c>
      <c r="B49" s="450"/>
      <c r="C49" s="450"/>
      <c r="D49" s="450"/>
      <c r="E49" s="450"/>
      <c r="F49" s="451"/>
      <c r="G49" s="493" t="s">
        <v>14123</v>
      </c>
      <c r="H49" s="450"/>
      <c r="I49" s="494">
        <f>I47</f>
        <v>0</v>
      </c>
      <c r="J49" s="276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</row>
    <row r="50" ht="12.75" customHeight="1">
      <c r="A50" s="495"/>
      <c r="B50" s="481"/>
      <c r="C50" s="481"/>
      <c r="D50" s="481"/>
      <c r="E50" s="481"/>
      <c r="F50" s="482"/>
      <c r="G50" s="495"/>
      <c r="H50" s="481"/>
      <c r="I50" s="482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</row>
    <row r="51" ht="26.25" customHeight="1">
      <c r="A51" s="496" t="s">
        <v>8</v>
      </c>
      <c r="B51" s="497"/>
      <c r="C51" s="497"/>
      <c r="D51" s="497"/>
      <c r="E51" s="497"/>
      <c r="F51" s="497"/>
      <c r="G51" s="498"/>
      <c r="H51" s="499" t="s">
        <v>14136</v>
      </c>
      <c r="I51" s="451"/>
      <c r="J51" s="276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</row>
    <row r="52" ht="28.5" customHeight="1">
      <c r="A52" s="453"/>
      <c r="B52" s="500" t="s">
        <v>11</v>
      </c>
      <c r="C52" s="500" t="s">
        <v>14125</v>
      </c>
      <c r="D52" s="444"/>
      <c r="E52" s="444"/>
      <c r="F52" s="444"/>
      <c r="G52" s="501"/>
      <c r="H52" s="502" t="s">
        <v>14137</v>
      </c>
      <c r="I52" s="503"/>
      <c r="J52" s="276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</row>
    <row r="53" ht="27.75" customHeight="1">
      <c r="A53" s="453"/>
      <c r="B53" s="444"/>
      <c r="C53" s="444"/>
      <c r="D53" s="444"/>
      <c r="E53" s="444"/>
      <c r="F53" s="444"/>
      <c r="G53" s="501"/>
      <c r="H53" s="502" t="s">
        <v>14138</v>
      </c>
      <c r="I53" s="503"/>
      <c r="J53" s="276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</row>
    <row r="54">
      <c r="A54" s="504"/>
      <c r="B54" s="444"/>
      <c r="C54" s="444"/>
      <c r="D54" s="444"/>
      <c r="E54" s="505"/>
      <c r="F54" s="444"/>
      <c r="G54" s="501"/>
      <c r="H54" s="453"/>
      <c r="I54" s="501"/>
      <c r="J54" s="276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</row>
    <row r="55">
      <c r="A55" s="506" t="s">
        <v>14128</v>
      </c>
      <c r="B55" s="444"/>
      <c r="C55" s="444"/>
      <c r="D55" s="444"/>
      <c r="E55" s="444"/>
      <c r="F55" s="444"/>
      <c r="G55" s="501"/>
      <c r="H55" s="507" t="s">
        <v>14139</v>
      </c>
      <c r="I55" s="501"/>
      <c r="J55" s="276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</row>
    <row r="56" ht="8.25" customHeight="1">
      <c r="A56" s="508"/>
      <c r="B56" s="490"/>
      <c r="C56" s="490"/>
      <c r="D56" s="489"/>
      <c r="E56" s="490"/>
      <c r="F56" s="490"/>
      <c r="G56" s="509"/>
      <c r="H56" s="508"/>
      <c r="I56" s="509"/>
      <c r="J56" s="276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6"/>
      <c r="Z56" s="276"/>
    </row>
    <row r="57">
      <c r="A57" s="276"/>
      <c r="B57" s="276"/>
      <c r="C57" s="276"/>
      <c r="D57" s="276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</row>
    <row r="58">
      <c r="A58" s="276"/>
      <c r="B58" s="276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6"/>
      <c r="Z58" s="276"/>
    </row>
    <row r="59">
      <c r="A59" s="276"/>
      <c r="B59" s="276"/>
      <c r="C59" s="276"/>
      <c r="D59" s="276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6"/>
      <c r="Z59" s="276"/>
    </row>
    <row r="60">
      <c r="A60" s="276"/>
      <c r="B60" s="276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6"/>
      <c r="Z60" s="276"/>
    </row>
    <row r="61">
      <c r="A61" s="276"/>
      <c r="B61" s="276"/>
      <c r="C61" s="276"/>
      <c r="D61" s="276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6"/>
      <c r="Z61" s="276"/>
    </row>
    <row r="62">
      <c r="A62" s="276"/>
      <c r="B62" s="276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</row>
    <row r="63">
      <c r="A63" s="276"/>
      <c r="B63" s="276"/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</row>
    <row r="64">
      <c r="A64" s="276"/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</row>
    <row r="65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6"/>
      <c r="Z65" s="276"/>
    </row>
    <row r="66">
      <c r="A66" s="276"/>
      <c r="B66" s="276"/>
      <c r="C66" s="276"/>
      <c r="D66" s="276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</row>
    <row r="67">
      <c r="A67" s="276"/>
      <c r="B67" s="276"/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</row>
    <row r="68">
      <c r="A68" s="276"/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6"/>
      <c r="Z68" s="276"/>
    </row>
    <row r="69">
      <c r="A69" s="276"/>
      <c r="B69" s="276"/>
      <c r="C69" s="276"/>
      <c r="D69" s="276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</row>
    <row r="70">
      <c r="A70" s="276"/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6"/>
      <c r="Z70" s="276"/>
    </row>
    <row r="71">
      <c r="A71" s="276"/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6"/>
      <c r="Z71" s="276"/>
    </row>
    <row r="72">
      <c r="A72" s="276"/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6"/>
      <c r="Z72" s="276"/>
    </row>
    <row r="73">
      <c r="A73" s="276"/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6"/>
      <c r="Z73" s="276"/>
    </row>
    <row r="74">
      <c r="A74" s="276"/>
      <c r="B74" s="276"/>
      <c r="C74" s="276"/>
      <c r="D74" s="276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</row>
    <row r="75">
      <c r="A75" s="276"/>
      <c r="B75" s="276"/>
      <c r="C75" s="276"/>
      <c r="D75" s="276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6"/>
      <c r="Z75" s="276"/>
    </row>
    <row r="76">
      <c r="A76" s="276"/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6"/>
    </row>
    <row r="77">
      <c r="A77" s="276"/>
      <c r="B77" s="276"/>
      <c r="C77" s="276"/>
      <c r="D77" s="276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</row>
    <row r="78">
      <c r="A78" s="276"/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</row>
    <row r="79">
      <c r="A79" s="276"/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</row>
    <row r="80">
      <c r="A80" s="276"/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</row>
    <row r="81">
      <c r="A81" s="276"/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</row>
    <row r="82">
      <c r="A82" s="276"/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</row>
    <row r="83">
      <c r="A83" s="276"/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</row>
    <row r="84">
      <c r="A84" s="276"/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</row>
    <row r="85">
      <c r="A85" s="276"/>
      <c r="B85" s="276"/>
      <c r="C85" s="276"/>
      <c r="D85" s="276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</row>
    <row r="86">
      <c r="A86" s="276"/>
      <c r="B86" s="276"/>
      <c r="C86" s="276"/>
      <c r="D86" s="276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</row>
    <row r="87">
      <c r="A87" s="276"/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</row>
    <row r="88">
      <c r="A88" s="276"/>
      <c r="B88" s="276"/>
      <c r="C88" s="276"/>
      <c r="D88" s="276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</row>
    <row r="89">
      <c r="A89" s="276"/>
      <c r="B89" s="276"/>
      <c r="C89" s="276"/>
      <c r="D89" s="276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</row>
    <row r="90">
      <c r="A90" s="276"/>
      <c r="B90" s="276"/>
      <c r="C90" s="276"/>
      <c r="D90" s="276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</row>
    <row r="91">
      <c r="A91" s="276"/>
      <c r="B91" s="276"/>
      <c r="C91" s="276"/>
      <c r="D91" s="276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</row>
    <row r="92">
      <c r="A92" s="276"/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</row>
    <row r="93">
      <c r="A93" s="276"/>
      <c r="B93" s="276"/>
      <c r="C93" s="276"/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</row>
    <row r="94">
      <c r="A94" s="276"/>
      <c r="B94" s="276"/>
      <c r="C94" s="276"/>
      <c r="D94" s="276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</row>
    <row r="95">
      <c r="A95" s="276"/>
      <c r="B95" s="276"/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</row>
    <row r="96">
      <c r="A96" s="276"/>
      <c r="B96" s="276"/>
      <c r="C96" s="276"/>
      <c r="D96" s="276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</row>
    <row r="97">
      <c r="A97" s="276"/>
      <c r="B97" s="276"/>
      <c r="C97" s="276"/>
      <c r="D97" s="276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</row>
    <row r="98">
      <c r="A98" s="276"/>
      <c r="B98" s="276"/>
      <c r="C98" s="276"/>
      <c r="D98" s="276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</row>
    <row r="99">
      <c r="A99" s="276"/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</row>
    <row r="100">
      <c r="A100" s="276"/>
      <c r="B100" s="276"/>
      <c r="C100" s="276"/>
      <c r="D100" s="276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</row>
    <row r="101">
      <c r="A101" s="276"/>
      <c r="B101" s="276"/>
      <c r="C101" s="276"/>
      <c r="D101" s="276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</row>
    <row r="102">
      <c r="A102" s="276"/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</row>
    <row r="103">
      <c r="A103" s="276"/>
      <c r="B103" s="276"/>
      <c r="C103" s="276"/>
      <c r="D103" s="276"/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</row>
    <row r="104">
      <c r="A104" s="276"/>
      <c r="B104" s="276"/>
      <c r="C104" s="276"/>
      <c r="D104" s="276"/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</row>
    <row r="105">
      <c r="A105" s="276"/>
      <c r="B105" s="276"/>
      <c r="C105" s="276"/>
      <c r="D105" s="276"/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</row>
    <row r="106">
      <c r="A106" s="276"/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</row>
    <row r="107">
      <c r="A107" s="276"/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</row>
    <row r="108">
      <c r="A108" s="276"/>
      <c r="B108" s="276"/>
      <c r="C108" s="276"/>
      <c r="D108" s="276"/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</row>
    <row r="109">
      <c r="A109" s="276"/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</row>
    <row r="110">
      <c r="A110" s="276"/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</row>
    <row r="111">
      <c r="A111" s="276"/>
      <c r="B111" s="276"/>
      <c r="C111" s="276"/>
      <c r="D111" s="276"/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</row>
    <row r="112">
      <c r="A112" s="276"/>
      <c r="B112" s="276"/>
      <c r="C112" s="276"/>
      <c r="D112" s="276"/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</row>
    <row r="113">
      <c r="A113" s="276"/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</row>
    <row r="114">
      <c r="A114" s="276"/>
      <c r="B114" s="276"/>
      <c r="C114" s="276"/>
      <c r="D114" s="276"/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</row>
    <row r="115">
      <c r="A115" s="276"/>
      <c r="B115" s="276"/>
      <c r="C115" s="276"/>
      <c r="D115" s="276"/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</row>
    <row r="116">
      <c r="A116" s="276"/>
      <c r="B116" s="276"/>
      <c r="C116" s="276"/>
      <c r="D116" s="276"/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</row>
    <row r="117">
      <c r="A117" s="276"/>
      <c r="B117" s="276"/>
      <c r="C117" s="276"/>
      <c r="D117" s="276"/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</row>
    <row r="118">
      <c r="A118" s="276"/>
      <c r="B118" s="276"/>
      <c r="C118" s="276"/>
      <c r="D118" s="276"/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</row>
    <row r="119">
      <c r="A119" s="276"/>
      <c r="B119" s="276"/>
      <c r="C119" s="276"/>
      <c r="D119" s="276"/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</row>
    <row r="120">
      <c r="A120" s="276"/>
      <c r="B120" s="276"/>
      <c r="C120" s="276"/>
      <c r="D120" s="276"/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</row>
    <row r="121">
      <c r="A121" s="276"/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</row>
    <row r="122">
      <c r="A122" s="276"/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</row>
    <row r="123">
      <c r="A123" s="276"/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</row>
    <row r="124">
      <c r="A124" s="276"/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</row>
    <row r="125">
      <c r="A125" s="276"/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</row>
    <row r="126">
      <c r="A126" s="276"/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</row>
    <row r="127">
      <c r="A127" s="276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</row>
    <row r="128">
      <c r="A128" s="276"/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</row>
    <row r="129">
      <c r="A129" s="276"/>
      <c r="B129" s="276"/>
      <c r="C129" s="276"/>
      <c r="D129" s="276"/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</row>
    <row r="130">
      <c r="A130" s="276"/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</row>
    <row r="131">
      <c r="A131" s="276"/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</row>
    <row r="132">
      <c r="A132" s="276"/>
      <c r="B132" s="276"/>
      <c r="C132" s="276"/>
      <c r="D132" s="276"/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</row>
    <row r="133">
      <c r="A133" s="276"/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</row>
    <row r="134">
      <c r="A134" s="276"/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</row>
    <row r="135">
      <c r="A135" s="276"/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</row>
    <row r="136">
      <c r="A136" s="276"/>
      <c r="B136" s="276"/>
      <c r="C136" s="276"/>
      <c r="D136" s="276"/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</row>
    <row r="137">
      <c r="A137" s="276"/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</row>
    <row r="138">
      <c r="A138" s="276"/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</row>
    <row r="139">
      <c r="A139" s="276"/>
      <c r="B139" s="276"/>
      <c r="C139" s="276"/>
      <c r="D139" s="276"/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</row>
    <row r="140">
      <c r="A140" s="276"/>
      <c r="B140" s="276"/>
      <c r="C140" s="276"/>
      <c r="D140" s="276"/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</row>
    <row r="141">
      <c r="A141" s="276"/>
      <c r="B141" s="276"/>
      <c r="C141" s="276"/>
      <c r="D141" s="276"/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</row>
    <row r="142">
      <c r="A142" s="276"/>
      <c r="B142" s="276"/>
      <c r="C142" s="276"/>
      <c r="D142" s="276"/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</row>
    <row r="143">
      <c r="A143" s="276"/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</row>
    <row r="144">
      <c r="A144" s="276"/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</row>
    <row r="145">
      <c r="A145" s="276"/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</row>
    <row r="146">
      <c r="A146" s="276"/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</row>
    <row r="147">
      <c r="A147" s="276"/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</row>
    <row r="148">
      <c r="A148" s="276"/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</row>
    <row r="149">
      <c r="A149" s="276"/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</row>
    <row r="150">
      <c r="A150" s="276"/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</row>
    <row r="151">
      <c r="A151" s="276"/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</row>
    <row r="152">
      <c r="A152" s="276"/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</row>
    <row r="153">
      <c r="A153" s="276"/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</row>
    <row r="154">
      <c r="A154" s="276"/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</row>
    <row r="155">
      <c r="A155" s="276"/>
      <c r="B155" s="276"/>
      <c r="C155" s="276"/>
      <c r="D155" s="276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</row>
    <row r="156">
      <c r="A156" s="276"/>
      <c r="B156" s="276"/>
      <c r="C156" s="276"/>
      <c r="D156" s="276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</row>
    <row r="157">
      <c r="A157" s="276"/>
      <c r="B157" s="276"/>
      <c r="C157" s="276"/>
      <c r="D157" s="276"/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</row>
    <row r="158">
      <c r="A158" s="276"/>
      <c r="B158" s="276"/>
      <c r="C158" s="276"/>
      <c r="D158" s="276"/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</row>
    <row r="159">
      <c r="A159" s="276"/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</row>
    <row r="160">
      <c r="A160" s="276"/>
      <c r="B160" s="276"/>
      <c r="C160" s="276"/>
      <c r="D160" s="276"/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</row>
    <row r="161">
      <c r="A161" s="276"/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</row>
    <row r="162">
      <c r="A162" s="276"/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</row>
    <row r="163">
      <c r="A163" s="276"/>
      <c r="B163" s="276"/>
      <c r="C163" s="276"/>
      <c r="D163" s="276"/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</row>
    <row r="164">
      <c r="A164" s="276"/>
      <c r="B164" s="276"/>
      <c r="C164" s="276"/>
      <c r="D164" s="276"/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</row>
    <row r="165">
      <c r="A165" s="276"/>
      <c r="B165" s="276"/>
      <c r="C165" s="276"/>
      <c r="D165" s="276"/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</row>
    <row r="166">
      <c r="A166" s="276"/>
      <c r="B166" s="276"/>
      <c r="C166" s="276"/>
      <c r="D166" s="276"/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</row>
    <row r="167">
      <c r="A167" s="276"/>
      <c r="B167" s="276"/>
      <c r="C167" s="276"/>
      <c r="D167" s="276"/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</row>
    <row r="168">
      <c r="A168" s="276"/>
      <c r="B168" s="276"/>
      <c r="C168" s="276"/>
      <c r="D168" s="276"/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</row>
    <row r="169">
      <c r="A169" s="276"/>
      <c r="B169" s="276"/>
      <c r="C169" s="276"/>
      <c r="D169" s="276"/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</row>
    <row r="170">
      <c r="A170" s="276"/>
      <c r="B170" s="276"/>
      <c r="C170" s="276"/>
      <c r="D170" s="276"/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</row>
    <row r="171">
      <c r="A171" s="276"/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</row>
    <row r="172">
      <c r="A172" s="276"/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  <c r="S172" s="276"/>
      <c r="T172" s="276"/>
      <c r="U172" s="276"/>
      <c r="V172" s="276"/>
      <c r="W172" s="276"/>
      <c r="X172" s="276"/>
      <c r="Y172" s="276"/>
      <c r="Z172" s="276"/>
    </row>
    <row r="173">
      <c r="A173" s="276"/>
      <c r="B173" s="276"/>
      <c r="C173" s="276"/>
      <c r="D173" s="276"/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  <c r="S173" s="276"/>
      <c r="T173" s="276"/>
      <c r="U173" s="276"/>
      <c r="V173" s="276"/>
      <c r="W173" s="276"/>
      <c r="X173" s="276"/>
      <c r="Y173" s="276"/>
      <c r="Z173" s="276"/>
    </row>
    <row r="174">
      <c r="A174" s="276"/>
      <c r="B174" s="276"/>
      <c r="C174" s="276"/>
      <c r="D174" s="276"/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  <c r="S174" s="276"/>
      <c r="T174" s="276"/>
      <c r="U174" s="276"/>
      <c r="V174" s="276"/>
      <c r="W174" s="276"/>
      <c r="X174" s="276"/>
      <c r="Y174" s="276"/>
      <c r="Z174" s="276"/>
    </row>
    <row r="175">
      <c r="A175" s="276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</row>
    <row r="176">
      <c r="A176" s="276"/>
      <c r="B176" s="276"/>
      <c r="C176" s="276"/>
      <c r="D176" s="276"/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</row>
    <row r="177">
      <c r="A177" s="276"/>
      <c r="B177" s="276"/>
      <c r="C177" s="276"/>
      <c r="D177" s="276"/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  <c r="S177" s="276"/>
      <c r="T177" s="276"/>
      <c r="U177" s="276"/>
      <c r="V177" s="276"/>
      <c r="W177" s="276"/>
      <c r="X177" s="276"/>
      <c r="Y177" s="276"/>
      <c r="Z177" s="276"/>
    </row>
    <row r="178">
      <c r="A178" s="276"/>
      <c r="B178" s="276"/>
      <c r="C178" s="276"/>
      <c r="D178" s="276"/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</row>
    <row r="179">
      <c r="A179" s="276"/>
      <c r="B179" s="276"/>
      <c r="C179" s="276"/>
      <c r="D179" s="276"/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  <c r="S179" s="276"/>
      <c r="T179" s="276"/>
      <c r="U179" s="276"/>
      <c r="V179" s="276"/>
      <c r="W179" s="276"/>
      <c r="X179" s="276"/>
      <c r="Y179" s="276"/>
      <c r="Z179" s="276"/>
    </row>
    <row r="180">
      <c r="A180" s="276"/>
      <c r="B180" s="276"/>
      <c r="C180" s="276"/>
      <c r="D180" s="276"/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</row>
    <row r="181">
      <c r="A181" s="276"/>
      <c r="B181" s="276"/>
      <c r="C181" s="276"/>
      <c r="D181" s="276"/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</row>
    <row r="182">
      <c r="A182" s="276"/>
      <c r="B182" s="276"/>
      <c r="C182" s="276"/>
      <c r="D182" s="276"/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  <c r="S182" s="276"/>
      <c r="T182" s="276"/>
      <c r="U182" s="276"/>
      <c r="V182" s="276"/>
      <c r="W182" s="276"/>
      <c r="X182" s="276"/>
      <c r="Y182" s="276"/>
      <c r="Z182" s="276"/>
    </row>
    <row r="183">
      <c r="A183" s="276"/>
      <c r="B183" s="276"/>
      <c r="C183" s="276"/>
      <c r="D183" s="276"/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</row>
    <row r="184">
      <c r="A184" s="276"/>
      <c r="B184" s="276"/>
      <c r="C184" s="276"/>
      <c r="D184" s="276"/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  <c r="S184" s="276"/>
      <c r="T184" s="276"/>
      <c r="U184" s="276"/>
      <c r="V184" s="276"/>
      <c r="W184" s="276"/>
      <c r="X184" s="276"/>
      <c r="Y184" s="276"/>
      <c r="Z184" s="276"/>
    </row>
    <row r="185">
      <c r="A185" s="276"/>
      <c r="B185" s="276"/>
      <c r="C185" s="276"/>
      <c r="D185" s="276"/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</row>
    <row r="186">
      <c r="A186" s="276"/>
      <c r="B186" s="276"/>
      <c r="C186" s="276"/>
      <c r="D186" s="276"/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  <c r="S186" s="276"/>
      <c r="T186" s="276"/>
      <c r="U186" s="276"/>
      <c r="V186" s="276"/>
      <c r="W186" s="276"/>
      <c r="X186" s="276"/>
      <c r="Y186" s="276"/>
      <c r="Z186" s="276"/>
    </row>
    <row r="187">
      <c r="A187" s="276"/>
      <c r="B187" s="276"/>
      <c r="C187" s="276"/>
      <c r="D187" s="276"/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  <c r="S187" s="276"/>
      <c r="T187" s="276"/>
      <c r="U187" s="276"/>
      <c r="V187" s="276"/>
      <c r="W187" s="276"/>
      <c r="X187" s="276"/>
      <c r="Y187" s="276"/>
      <c r="Z187" s="276"/>
    </row>
    <row r="188">
      <c r="A188" s="276"/>
      <c r="B188" s="276"/>
      <c r="C188" s="276"/>
      <c r="D188" s="276"/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  <c r="S188" s="276"/>
      <c r="T188" s="276"/>
      <c r="U188" s="276"/>
      <c r="V188" s="276"/>
      <c r="W188" s="276"/>
      <c r="X188" s="276"/>
      <c r="Y188" s="276"/>
      <c r="Z188" s="276"/>
    </row>
    <row r="189">
      <c r="A189" s="276"/>
      <c r="B189" s="276"/>
      <c r="C189" s="276"/>
      <c r="D189" s="276"/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</row>
    <row r="190">
      <c r="A190" s="276"/>
      <c r="B190" s="276"/>
      <c r="C190" s="276"/>
      <c r="D190" s="276"/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</row>
    <row r="191">
      <c r="A191" s="276"/>
      <c r="B191" s="276"/>
      <c r="C191" s="276"/>
      <c r="D191" s="276"/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</row>
    <row r="192">
      <c r="A192" s="276"/>
      <c r="B192" s="276"/>
      <c r="C192" s="276"/>
      <c r="D192" s="276"/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  <c r="S192" s="276"/>
      <c r="T192" s="276"/>
      <c r="U192" s="276"/>
      <c r="V192" s="276"/>
      <c r="W192" s="276"/>
      <c r="X192" s="276"/>
      <c r="Y192" s="276"/>
      <c r="Z192" s="276"/>
    </row>
    <row r="193">
      <c r="A193" s="276"/>
      <c r="B193" s="276"/>
      <c r="C193" s="276"/>
      <c r="D193" s="276"/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</row>
    <row r="194">
      <c r="A194" s="276"/>
      <c r="B194" s="276"/>
      <c r="C194" s="276"/>
      <c r="D194" s="276"/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</row>
    <row r="195">
      <c r="A195" s="276"/>
      <c r="B195" s="276"/>
      <c r="C195" s="276"/>
      <c r="D195" s="276"/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</row>
    <row r="196">
      <c r="A196" s="276"/>
      <c r="B196" s="276"/>
      <c r="C196" s="276"/>
      <c r="D196" s="276"/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  <c r="S196" s="276"/>
      <c r="T196" s="276"/>
      <c r="U196" s="276"/>
      <c r="V196" s="276"/>
      <c r="W196" s="276"/>
      <c r="X196" s="276"/>
      <c r="Y196" s="276"/>
      <c r="Z196" s="276"/>
    </row>
    <row r="197">
      <c r="A197" s="276"/>
      <c r="B197" s="276"/>
      <c r="C197" s="276"/>
      <c r="D197" s="276"/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  <c r="S197" s="276"/>
      <c r="T197" s="276"/>
      <c r="U197" s="276"/>
      <c r="V197" s="276"/>
      <c r="W197" s="276"/>
      <c r="X197" s="276"/>
      <c r="Y197" s="276"/>
      <c r="Z197" s="276"/>
    </row>
    <row r="198">
      <c r="A198" s="276"/>
      <c r="B198" s="276"/>
      <c r="C198" s="276"/>
      <c r="D198" s="276"/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  <c r="S198" s="276"/>
      <c r="T198" s="276"/>
      <c r="U198" s="276"/>
      <c r="V198" s="276"/>
      <c r="W198" s="276"/>
      <c r="X198" s="276"/>
      <c r="Y198" s="276"/>
      <c r="Z198" s="276"/>
    </row>
    <row r="199">
      <c r="A199" s="276"/>
      <c r="B199" s="276"/>
      <c r="C199" s="276"/>
      <c r="D199" s="276"/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</row>
    <row r="200">
      <c r="A200" s="276"/>
      <c r="B200" s="276"/>
      <c r="C200" s="276"/>
      <c r="D200" s="276"/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</row>
    <row r="201">
      <c r="A201" s="276"/>
      <c r="B201" s="276"/>
      <c r="C201" s="276"/>
      <c r="D201" s="276"/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</row>
    <row r="202">
      <c r="A202" s="276"/>
      <c r="B202" s="276"/>
      <c r="C202" s="276"/>
      <c r="D202" s="276"/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  <c r="S202" s="276"/>
      <c r="T202" s="276"/>
      <c r="U202" s="276"/>
      <c r="V202" s="276"/>
      <c r="W202" s="276"/>
      <c r="X202" s="276"/>
      <c r="Y202" s="276"/>
      <c r="Z202" s="276"/>
    </row>
    <row r="203">
      <c r="A203" s="276"/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</row>
    <row r="204">
      <c r="A204" s="276"/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</row>
    <row r="205">
      <c r="A205" s="276"/>
      <c r="B205" s="276"/>
      <c r="C205" s="276"/>
      <c r="D205" s="276"/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</row>
    <row r="206">
      <c r="A206" s="276"/>
      <c r="B206" s="276"/>
      <c r="C206" s="276"/>
      <c r="D206" s="276"/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  <c r="S206" s="276"/>
      <c r="T206" s="276"/>
      <c r="U206" s="276"/>
      <c r="V206" s="276"/>
      <c r="W206" s="276"/>
      <c r="X206" s="276"/>
      <c r="Y206" s="276"/>
      <c r="Z206" s="276"/>
    </row>
    <row r="207">
      <c r="A207" s="276"/>
      <c r="B207" s="276"/>
      <c r="C207" s="276"/>
      <c r="D207" s="276"/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  <c r="S207" s="276"/>
      <c r="T207" s="276"/>
      <c r="U207" s="276"/>
      <c r="V207" s="276"/>
      <c r="W207" s="276"/>
      <c r="X207" s="276"/>
      <c r="Y207" s="276"/>
      <c r="Z207" s="276"/>
    </row>
    <row r="208">
      <c r="A208" s="276"/>
      <c r="B208" s="276"/>
      <c r="C208" s="276"/>
      <c r="D208" s="276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  <c r="S208" s="276"/>
      <c r="T208" s="276"/>
      <c r="U208" s="276"/>
      <c r="V208" s="276"/>
      <c r="W208" s="276"/>
      <c r="X208" s="276"/>
      <c r="Y208" s="276"/>
      <c r="Z208" s="276"/>
    </row>
    <row r="209">
      <c r="A209" s="276"/>
      <c r="B209" s="276"/>
      <c r="C209" s="276"/>
      <c r="D209" s="276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</row>
    <row r="210">
      <c r="A210" s="276"/>
      <c r="B210" s="276"/>
      <c r="C210" s="276"/>
      <c r="D210" s="276"/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</row>
    <row r="211">
      <c r="A211" s="276"/>
      <c r="B211" s="276"/>
      <c r="C211" s="276"/>
      <c r="D211" s="276"/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  <c r="S211" s="276"/>
      <c r="T211" s="276"/>
      <c r="U211" s="276"/>
      <c r="V211" s="276"/>
      <c r="W211" s="276"/>
      <c r="X211" s="276"/>
      <c r="Y211" s="276"/>
      <c r="Z211" s="276"/>
    </row>
    <row r="212">
      <c r="A212" s="276"/>
      <c r="B212" s="276"/>
      <c r="C212" s="276"/>
      <c r="D212" s="276"/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  <c r="S212" s="276"/>
      <c r="T212" s="276"/>
      <c r="U212" s="276"/>
      <c r="V212" s="276"/>
      <c r="W212" s="276"/>
      <c r="X212" s="276"/>
      <c r="Y212" s="276"/>
      <c r="Z212" s="276"/>
    </row>
    <row r="213">
      <c r="A213" s="276"/>
      <c r="B213" s="276"/>
      <c r="C213" s="276"/>
      <c r="D213" s="276"/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  <c r="S213" s="276"/>
      <c r="T213" s="276"/>
      <c r="U213" s="276"/>
      <c r="V213" s="276"/>
      <c r="W213" s="276"/>
      <c r="X213" s="276"/>
      <c r="Y213" s="276"/>
      <c r="Z213" s="276"/>
    </row>
    <row r="214">
      <c r="A214" s="276"/>
      <c r="B214" s="276"/>
      <c r="C214" s="276"/>
      <c r="D214" s="276"/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  <c r="S214" s="276"/>
      <c r="T214" s="276"/>
      <c r="U214" s="276"/>
      <c r="V214" s="276"/>
      <c r="W214" s="276"/>
      <c r="X214" s="276"/>
      <c r="Y214" s="276"/>
      <c r="Z214" s="276"/>
    </row>
    <row r="215">
      <c r="A215" s="276"/>
      <c r="B215" s="276"/>
      <c r="C215" s="276"/>
      <c r="D215" s="276"/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  <c r="S215" s="276"/>
      <c r="T215" s="276"/>
      <c r="U215" s="276"/>
      <c r="V215" s="276"/>
      <c r="W215" s="276"/>
      <c r="X215" s="276"/>
      <c r="Y215" s="276"/>
      <c r="Z215" s="276"/>
    </row>
    <row r="216">
      <c r="A216" s="276"/>
      <c r="B216" s="276"/>
      <c r="C216" s="276"/>
      <c r="D216" s="276"/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  <c r="S216" s="276"/>
      <c r="T216" s="276"/>
      <c r="U216" s="276"/>
      <c r="V216" s="276"/>
      <c r="W216" s="276"/>
      <c r="X216" s="276"/>
      <c r="Y216" s="276"/>
      <c r="Z216" s="276"/>
    </row>
    <row r="217">
      <c r="A217" s="276"/>
      <c r="B217" s="276"/>
      <c r="C217" s="276"/>
      <c r="D217" s="276"/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  <c r="S217" s="276"/>
      <c r="T217" s="276"/>
      <c r="U217" s="276"/>
      <c r="V217" s="276"/>
      <c r="W217" s="276"/>
      <c r="X217" s="276"/>
      <c r="Y217" s="276"/>
      <c r="Z217" s="276"/>
    </row>
    <row r="218">
      <c r="A218" s="276"/>
      <c r="B218" s="276"/>
      <c r="C218" s="276"/>
      <c r="D218" s="276"/>
      <c r="E218" s="276"/>
      <c r="F218" s="276"/>
      <c r="G218" s="276"/>
      <c r="H218" s="276"/>
      <c r="I218" s="276"/>
      <c r="J218" s="276"/>
      <c r="K218" s="276"/>
      <c r="L218" s="276"/>
      <c r="M218" s="276"/>
      <c r="N218" s="276"/>
      <c r="O218" s="276"/>
      <c r="P218" s="276"/>
      <c r="Q218" s="276"/>
      <c r="R218" s="276"/>
      <c r="S218" s="276"/>
      <c r="T218" s="276"/>
      <c r="U218" s="276"/>
      <c r="V218" s="276"/>
      <c r="W218" s="276"/>
      <c r="X218" s="276"/>
      <c r="Y218" s="276"/>
      <c r="Z218" s="276"/>
    </row>
    <row r="219">
      <c r="A219" s="276"/>
      <c r="B219" s="276"/>
      <c r="C219" s="276"/>
      <c r="D219" s="276"/>
      <c r="E219" s="276"/>
      <c r="F219" s="276"/>
      <c r="G219" s="276"/>
      <c r="H219" s="276"/>
      <c r="I219" s="276"/>
      <c r="J219" s="276"/>
      <c r="K219" s="276"/>
      <c r="L219" s="276"/>
      <c r="M219" s="276"/>
      <c r="N219" s="276"/>
      <c r="O219" s="276"/>
      <c r="P219" s="276"/>
      <c r="Q219" s="276"/>
      <c r="R219" s="276"/>
      <c r="S219" s="276"/>
      <c r="T219" s="276"/>
      <c r="U219" s="276"/>
      <c r="V219" s="276"/>
      <c r="W219" s="276"/>
      <c r="X219" s="276"/>
      <c r="Y219" s="276"/>
      <c r="Z219" s="276"/>
    </row>
    <row r="220">
      <c r="A220" s="276"/>
      <c r="B220" s="276"/>
      <c r="C220" s="276"/>
      <c r="D220" s="276"/>
      <c r="E220" s="276"/>
      <c r="F220" s="276"/>
      <c r="G220" s="276"/>
      <c r="H220" s="276"/>
      <c r="I220" s="276"/>
      <c r="J220" s="276"/>
      <c r="K220" s="276"/>
      <c r="L220" s="276"/>
      <c r="M220" s="276"/>
      <c r="N220" s="276"/>
      <c r="O220" s="276"/>
      <c r="P220" s="276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</row>
    <row r="221">
      <c r="A221" s="276"/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</row>
    <row r="222">
      <c r="A222" s="276"/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</row>
    <row r="223">
      <c r="A223" s="276"/>
      <c r="B223" s="276"/>
      <c r="C223" s="276"/>
      <c r="D223" s="276"/>
      <c r="E223" s="276"/>
      <c r="F223" s="276"/>
      <c r="G223" s="276"/>
      <c r="H223" s="276"/>
      <c r="I223" s="276"/>
      <c r="J223" s="276"/>
      <c r="K223" s="276"/>
      <c r="L223" s="276"/>
      <c r="M223" s="276"/>
      <c r="N223" s="276"/>
      <c r="O223" s="276"/>
      <c r="P223" s="276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</row>
    <row r="224">
      <c r="A224" s="276"/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</row>
    <row r="225">
      <c r="A225" s="276"/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</row>
    <row r="226">
      <c r="A226" s="276"/>
      <c r="B226" s="276"/>
      <c r="C226" s="276"/>
      <c r="D226" s="276"/>
      <c r="E226" s="276"/>
      <c r="F226" s="276"/>
      <c r="G226" s="276"/>
      <c r="H226" s="276"/>
      <c r="I226" s="276"/>
      <c r="J226" s="276"/>
      <c r="K226" s="276"/>
      <c r="L226" s="276"/>
      <c r="M226" s="276"/>
      <c r="N226" s="276"/>
      <c r="O226" s="276"/>
      <c r="P226" s="276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</row>
    <row r="227">
      <c r="A227" s="276"/>
      <c r="B227" s="276"/>
      <c r="C227" s="276"/>
      <c r="D227" s="276"/>
      <c r="E227" s="276"/>
      <c r="F227" s="276"/>
      <c r="G227" s="276"/>
      <c r="H227" s="276"/>
      <c r="I227" s="276"/>
      <c r="J227" s="276"/>
      <c r="K227" s="276"/>
      <c r="L227" s="276"/>
      <c r="M227" s="276"/>
      <c r="N227" s="276"/>
      <c r="O227" s="276"/>
      <c r="P227" s="276"/>
      <c r="Q227" s="276"/>
      <c r="R227" s="276"/>
      <c r="S227" s="276"/>
      <c r="T227" s="276"/>
      <c r="U227" s="276"/>
      <c r="V227" s="276"/>
      <c r="W227" s="276"/>
      <c r="X227" s="276"/>
      <c r="Y227" s="276"/>
      <c r="Z227" s="276"/>
    </row>
    <row r="228">
      <c r="A228" s="276"/>
      <c r="B228" s="276"/>
      <c r="C228" s="276"/>
      <c r="D228" s="276"/>
      <c r="E228" s="276"/>
      <c r="F228" s="276"/>
      <c r="G228" s="276"/>
      <c r="H228" s="276"/>
      <c r="I228" s="276"/>
      <c r="J228" s="276"/>
      <c r="K228" s="276"/>
      <c r="L228" s="276"/>
      <c r="M228" s="276"/>
      <c r="N228" s="276"/>
      <c r="O228" s="276"/>
      <c r="P228" s="276"/>
      <c r="Q228" s="276"/>
      <c r="R228" s="276"/>
      <c r="S228" s="276"/>
      <c r="T228" s="276"/>
      <c r="U228" s="276"/>
      <c r="V228" s="276"/>
      <c r="W228" s="276"/>
      <c r="X228" s="276"/>
      <c r="Y228" s="276"/>
      <c r="Z228" s="276"/>
    </row>
    <row r="229">
      <c r="A229" s="276"/>
      <c r="B229" s="276"/>
      <c r="C229" s="276"/>
      <c r="D229" s="276"/>
      <c r="E229" s="276"/>
      <c r="F229" s="276"/>
      <c r="G229" s="276"/>
      <c r="H229" s="276"/>
      <c r="I229" s="276"/>
      <c r="J229" s="276"/>
      <c r="K229" s="276"/>
      <c r="L229" s="276"/>
      <c r="M229" s="276"/>
      <c r="N229" s="276"/>
      <c r="O229" s="276"/>
      <c r="P229" s="276"/>
      <c r="Q229" s="276"/>
      <c r="R229" s="276"/>
      <c r="S229" s="276"/>
      <c r="T229" s="276"/>
      <c r="U229" s="276"/>
      <c r="V229" s="276"/>
      <c r="W229" s="276"/>
      <c r="X229" s="276"/>
      <c r="Y229" s="276"/>
      <c r="Z229" s="276"/>
    </row>
    <row r="230">
      <c r="A230" s="276"/>
      <c r="B230" s="276"/>
      <c r="C230" s="276"/>
      <c r="D230" s="276"/>
      <c r="E230" s="276"/>
      <c r="F230" s="276"/>
      <c r="G230" s="276"/>
      <c r="H230" s="276"/>
      <c r="I230" s="276"/>
      <c r="J230" s="276"/>
      <c r="K230" s="276"/>
      <c r="L230" s="276"/>
      <c r="M230" s="276"/>
      <c r="N230" s="276"/>
      <c r="O230" s="276"/>
      <c r="P230" s="276"/>
      <c r="Q230" s="276"/>
      <c r="R230" s="276"/>
      <c r="S230" s="276"/>
      <c r="T230" s="276"/>
      <c r="U230" s="276"/>
      <c r="V230" s="276"/>
      <c r="W230" s="276"/>
      <c r="X230" s="276"/>
      <c r="Y230" s="276"/>
      <c r="Z230" s="276"/>
    </row>
    <row r="231">
      <c r="A231" s="276"/>
      <c r="B231" s="276"/>
      <c r="C231" s="276"/>
      <c r="D231" s="276"/>
      <c r="E231" s="276"/>
      <c r="F231" s="276"/>
      <c r="G231" s="276"/>
      <c r="H231" s="276"/>
      <c r="I231" s="276"/>
      <c r="J231" s="276"/>
      <c r="K231" s="276"/>
      <c r="L231" s="276"/>
      <c r="M231" s="276"/>
      <c r="N231" s="276"/>
      <c r="O231" s="276"/>
      <c r="P231" s="276"/>
      <c r="Q231" s="276"/>
      <c r="R231" s="276"/>
      <c r="S231" s="276"/>
      <c r="T231" s="276"/>
      <c r="U231" s="276"/>
      <c r="V231" s="276"/>
      <c r="W231" s="276"/>
      <c r="X231" s="276"/>
      <c r="Y231" s="276"/>
      <c r="Z231" s="276"/>
    </row>
    <row r="232">
      <c r="A232" s="276"/>
      <c r="B232" s="276"/>
      <c r="C232" s="276"/>
      <c r="D232" s="276"/>
      <c r="E232" s="276"/>
      <c r="F232" s="276"/>
      <c r="G232" s="276"/>
      <c r="H232" s="276"/>
      <c r="I232" s="276"/>
      <c r="J232" s="276"/>
      <c r="K232" s="276"/>
      <c r="L232" s="276"/>
      <c r="M232" s="276"/>
      <c r="N232" s="276"/>
      <c r="O232" s="276"/>
      <c r="P232" s="276"/>
      <c r="Q232" s="276"/>
      <c r="R232" s="276"/>
      <c r="S232" s="276"/>
      <c r="T232" s="276"/>
      <c r="U232" s="276"/>
      <c r="V232" s="276"/>
      <c r="W232" s="276"/>
      <c r="X232" s="276"/>
      <c r="Y232" s="276"/>
      <c r="Z232" s="276"/>
    </row>
    <row r="233">
      <c r="A233" s="276"/>
      <c r="B233" s="276"/>
      <c r="C233" s="276"/>
      <c r="D233" s="276"/>
      <c r="E233" s="276"/>
      <c r="F233" s="276"/>
      <c r="G233" s="276"/>
      <c r="H233" s="276"/>
      <c r="I233" s="276"/>
      <c r="J233" s="276"/>
      <c r="K233" s="276"/>
      <c r="L233" s="276"/>
      <c r="M233" s="276"/>
      <c r="N233" s="276"/>
      <c r="O233" s="276"/>
      <c r="P233" s="276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</row>
    <row r="234">
      <c r="A234" s="276"/>
      <c r="B234" s="276"/>
      <c r="C234" s="276"/>
      <c r="D234" s="276"/>
      <c r="E234" s="276"/>
      <c r="F234" s="276"/>
      <c r="G234" s="276"/>
      <c r="H234" s="276"/>
      <c r="I234" s="276"/>
      <c r="J234" s="276"/>
      <c r="K234" s="276"/>
      <c r="L234" s="276"/>
      <c r="M234" s="276"/>
      <c r="N234" s="276"/>
      <c r="O234" s="276"/>
      <c r="P234" s="276"/>
      <c r="Q234" s="276"/>
      <c r="R234" s="276"/>
      <c r="S234" s="276"/>
      <c r="T234" s="276"/>
      <c r="U234" s="276"/>
      <c r="V234" s="276"/>
      <c r="W234" s="276"/>
      <c r="X234" s="276"/>
      <c r="Y234" s="276"/>
      <c r="Z234" s="276"/>
    </row>
    <row r="235">
      <c r="A235" s="276"/>
      <c r="B235" s="276"/>
      <c r="C235" s="276"/>
      <c r="D235" s="276"/>
      <c r="E235" s="276"/>
      <c r="F235" s="276"/>
      <c r="G235" s="276"/>
      <c r="H235" s="276"/>
      <c r="I235" s="276"/>
      <c r="J235" s="276"/>
      <c r="K235" s="276"/>
      <c r="L235" s="276"/>
      <c r="M235" s="276"/>
      <c r="N235" s="276"/>
      <c r="O235" s="276"/>
      <c r="P235" s="276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</row>
    <row r="236">
      <c r="A236" s="276"/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  <c r="P236" s="276"/>
      <c r="Q236" s="276"/>
      <c r="R236" s="276"/>
      <c r="S236" s="276"/>
      <c r="T236" s="276"/>
      <c r="U236" s="276"/>
      <c r="V236" s="276"/>
      <c r="W236" s="276"/>
      <c r="X236" s="276"/>
      <c r="Y236" s="276"/>
      <c r="Z236" s="276"/>
    </row>
    <row r="237">
      <c r="A237" s="276"/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  <c r="P237" s="276"/>
      <c r="Q237" s="276"/>
      <c r="R237" s="276"/>
      <c r="S237" s="276"/>
      <c r="T237" s="276"/>
      <c r="U237" s="276"/>
      <c r="V237" s="276"/>
      <c r="W237" s="276"/>
      <c r="X237" s="276"/>
      <c r="Y237" s="276"/>
      <c r="Z237" s="276"/>
    </row>
    <row r="238">
      <c r="A238" s="276"/>
      <c r="B238" s="276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</row>
    <row r="239">
      <c r="A239" s="276"/>
      <c r="B239" s="276"/>
      <c r="C239" s="276"/>
      <c r="D239" s="276"/>
      <c r="E239" s="276"/>
      <c r="F239" s="276"/>
      <c r="G239" s="276"/>
      <c r="H239" s="276"/>
      <c r="I239" s="276"/>
      <c r="J239" s="276"/>
      <c r="K239" s="276"/>
      <c r="L239" s="276"/>
      <c r="M239" s="276"/>
      <c r="N239" s="276"/>
      <c r="O239" s="276"/>
      <c r="P239" s="276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</row>
    <row r="240">
      <c r="A240" s="276"/>
      <c r="B240" s="276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</row>
    <row r="241">
      <c r="A241" s="276"/>
      <c r="B241" s="276"/>
      <c r="C241" s="276"/>
      <c r="D241" s="276"/>
      <c r="E241" s="276"/>
      <c r="F241" s="276"/>
      <c r="G241" s="276"/>
      <c r="H241" s="276"/>
      <c r="I241" s="276"/>
      <c r="J241" s="276"/>
      <c r="K241" s="276"/>
      <c r="L241" s="276"/>
      <c r="M241" s="276"/>
      <c r="N241" s="276"/>
      <c r="O241" s="276"/>
      <c r="P241" s="276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</row>
    <row r="242">
      <c r="A242" s="276"/>
      <c r="B242" s="276"/>
      <c r="C242" s="276"/>
      <c r="D242" s="276"/>
      <c r="E242" s="276"/>
      <c r="F242" s="276"/>
      <c r="G242" s="276"/>
      <c r="H242" s="276"/>
      <c r="I242" s="276"/>
      <c r="J242" s="276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76"/>
      <c r="Z242" s="276"/>
    </row>
    <row r="243">
      <c r="A243" s="276"/>
      <c r="B243" s="27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</row>
    <row r="244">
      <c r="A244" s="276"/>
      <c r="B244" s="276"/>
      <c r="C244" s="276"/>
      <c r="D244" s="276"/>
      <c r="E244" s="276"/>
      <c r="F244" s="276"/>
      <c r="G244" s="276"/>
      <c r="H244" s="276"/>
      <c r="I244" s="276"/>
      <c r="J244" s="276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</row>
    <row r="245">
      <c r="A245" s="276"/>
      <c r="B245" s="276"/>
      <c r="C245" s="276"/>
      <c r="D245" s="276"/>
      <c r="E245" s="276"/>
      <c r="F245" s="276"/>
      <c r="G245" s="276"/>
      <c r="H245" s="276"/>
      <c r="I245" s="276"/>
      <c r="J245" s="276"/>
      <c r="K245" s="276"/>
      <c r="L245" s="276"/>
      <c r="M245" s="276"/>
      <c r="N245" s="276"/>
      <c r="O245" s="276"/>
      <c r="P245" s="276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</row>
    <row r="246">
      <c r="A246" s="276"/>
      <c r="B246" s="276"/>
      <c r="C246" s="276"/>
      <c r="D246" s="276"/>
      <c r="E246" s="276"/>
      <c r="F246" s="276"/>
      <c r="G246" s="276"/>
      <c r="H246" s="276"/>
      <c r="I246" s="276"/>
      <c r="J246" s="276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76"/>
      <c r="Z246" s="276"/>
    </row>
    <row r="247">
      <c r="A247" s="276"/>
      <c r="B247" s="27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</row>
    <row r="248">
      <c r="A248" s="276"/>
      <c r="B248" s="276"/>
      <c r="C248" s="276"/>
      <c r="D248" s="276"/>
      <c r="E248" s="276"/>
      <c r="F248" s="276"/>
      <c r="G248" s="276"/>
      <c r="H248" s="276"/>
      <c r="I248" s="276"/>
      <c r="J248" s="276"/>
      <c r="K248" s="276"/>
      <c r="L248" s="276"/>
      <c r="M248" s="276"/>
      <c r="N248" s="276"/>
      <c r="O248" s="276"/>
      <c r="P248" s="276"/>
      <c r="Q248" s="276"/>
      <c r="R248" s="276"/>
      <c r="S248" s="276"/>
      <c r="T248" s="276"/>
      <c r="U248" s="276"/>
      <c r="V248" s="276"/>
      <c r="W248" s="276"/>
      <c r="X248" s="276"/>
      <c r="Y248" s="276"/>
      <c r="Z248" s="276"/>
    </row>
    <row r="249">
      <c r="A249" s="276"/>
      <c r="B249" s="276"/>
      <c r="C249" s="276"/>
      <c r="D249" s="276"/>
      <c r="E249" s="276"/>
      <c r="F249" s="276"/>
      <c r="G249" s="276"/>
      <c r="H249" s="276"/>
      <c r="I249" s="276"/>
      <c r="J249" s="276"/>
      <c r="K249" s="276"/>
      <c r="L249" s="276"/>
      <c r="M249" s="276"/>
      <c r="N249" s="276"/>
      <c r="O249" s="276"/>
      <c r="P249" s="276"/>
      <c r="Q249" s="276"/>
      <c r="R249" s="276"/>
      <c r="S249" s="276"/>
      <c r="T249" s="276"/>
      <c r="U249" s="276"/>
      <c r="V249" s="276"/>
      <c r="W249" s="276"/>
      <c r="X249" s="276"/>
      <c r="Y249" s="276"/>
      <c r="Z249" s="276"/>
    </row>
    <row r="250">
      <c r="A250" s="276"/>
      <c r="B250" s="276"/>
      <c r="C250" s="276"/>
      <c r="D250" s="276"/>
      <c r="E250" s="276"/>
      <c r="F250" s="276"/>
      <c r="G250" s="276"/>
      <c r="H250" s="276"/>
      <c r="I250" s="276"/>
      <c r="J250" s="276"/>
      <c r="K250" s="276"/>
      <c r="L250" s="276"/>
      <c r="M250" s="276"/>
      <c r="N250" s="276"/>
      <c r="O250" s="276"/>
      <c r="P250" s="276"/>
      <c r="Q250" s="276"/>
      <c r="R250" s="276"/>
      <c r="S250" s="276"/>
      <c r="T250" s="276"/>
      <c r="U250" s="276"/>
      <c r="V250" s="276"/>
      <c r="W250" s="276"/>
      <c r="X250" s="276"/>
      <c r="Y250" s="276"/>
      <c r="Z250" s="276"/>
    </row>
    <row r="251">
      <c r="A251" s="276"/>
      <c r="B251" s="276"/>
      <c r="C251" s="276"/>
      <c r="D251" s="276"/>
      <c r="E251" s="276"/>
      <c r="F251" s="276"/>
      <c r="G251" s="276"/>
      <c r="H251" s="276"/>
      <c r="I251" s="276"/>
      <c r="J251" s="276"/>
      <c r="K251" s="276"/>
      <c r="L251" s="276"/>
      <c r="M251" s="276"/>
      <c r="N251" s="276"/>
      <c r="O251" s="276"/>
      <c r="P251" s="276"/>
      <c r="Q251" s="276"/>
      <c r="R251" s="276"/>
      <c r="S251" s="276"/>
      <c r="T251" s="276"/>
      <c r="U251" s="276"/>
      <c r="V251" s="276"/>
      <c r="W251" s="276"/>
      <c r="X251" s="276"/>
      <c r="Y251" s="276"/>
      <c r="Z251" s="276"/>
    </row>
    <row r="252">
      <c r="A252" s="276"/>
      <c r="B252" s="276"/>
      <c r="C252" s="276"/>
      <c r="D252" s="276"/>
      <c r="E252" s="276"/>
      <c r="F252" s="276"/>
      <c r="G252" s="276"/>
      <c r="H252" s="276"/>
      <c r="I252" s="276"/>
      <c r="J252" s="276"/>
      <c r="K252" s="276"/>
      <c r="L252" s="276"/>
      <c r="M252" s="276"/>
      <c r="N252" s="276"/>
      <c r="O252" s="276"/>
      <c r="P252" s="276"/>
      <c r="Q252" s="276"/>
      <c r="R252" s="276"/>
      <c r="S252" s="276"/>
      <c r="T252" s="276"/>
      <c r="U252" s="276"/>
      <c r="V252" s="276"/>
      <c r="W252" s="276"/>
      <c r="X252" s="276"/>
      <c r="Y252" s="276"/>
      <c r="Z252" s="276"/>
    </row>
    <row r="253">
      <c r="A253" s="276"/>
      <c r="B253" s="276"/>
      <c r="C253" s="276"/>
      <c r="D253" s="276"/>
      <c r="E253" s="276"/>
      <c r="F253" s="276"/>
      <c r="G253" s="276"/>
      <c r="H253" s="276"/>
      <c r="I253" s="276"/>
      <c r="J253" s="276"/>
      <c r="K253" s="276"/>
      <c r="L253" s="276"/>
      <c r="M253" s="276"/>
      <c r="N253" s="276"/>
      <c r="O253" s="276"/>
      <c r="P253" s="276"/>
      <c r="Q253" s="276"/>
      <c r="R253" s="276"/>
      <c r="S253" s="276"/>
      <c r="T253" s="276"/>
      <c r="U253" s="276"/>
      <c r="V253" s="276"/>
      <c r="W253" s="276"/>
      <c r="X253" s="276"/>
      <c r="Y253" s="276"/>
      <c r="Z253" s="276"/>
    </row>
    <row r="254">
      <c r="A254" s="276"/>
      <c r="B254" s="276"/>
      <c r="C254" s="276"/>
      <c r="D254" s="276"/>
      <c r="E254" s="276"/>
      <c r="F254" s="276"/>
      <c r="G254" s="276"/>
      <c r="H254" s="276"/>
      <c r="I254" s="276"/>
      <c r="J254" s="276"/>
      <c r="K254" s="276"/>
      <c r="L254" s="276"/>
      <c r="M254" s="276"/>
      <c r="N254" s="276"/>
      <c r="O254" s="276"/>
      <c r="P254" s="276"/>
      <c r="Q254" s="276"/>
      <c r="R254" s="276"/>
      <c r="S254" s="276"/>
      <c r="T254" s="276"/>
      <c r="U254" s="276"/>
      <c r="V254" s="276"/>
      <c r="W254" s="276"/>
      <c r="X254" s="276"/>
      <c r="Y254" s="276"/>
      <c r="Z254" s="276"/>
    </row>
    <row r="255">
      <c r="A255" s="276"/>
      <c r="B255" s="276"/>
      <c r="C255" s="276"/>
      <c r="D255" s="276"/>
      <c r="E255" s="276"/>
      <c r="F255" s="276"/>
      <c r="G255" s="276"/>
      <c r="H255" s="276"/>
      <c r="I255" s="276"/>
      <c r="J255" s="276"/>
      <c r="K255" s="276"/>
      <c r="L255" s="276"/>
      <c r="M255" s="276"/>
      <c r="N255" s="276"/>
      <c r="O255" s="276"/>
      <c r="P255" s="276"/>
      <c r="Q255" s="276"/>
      <c r="R255" s="276"/>
      <c r="S255" s="276"/>
      <c r="T255" s="276"/>
      <c r="U255" s="276"/>
      <c r="V255" s="276"/>
      <c r="W255" s="276"/>
      <c r="X255" s="276"/>
      <c r="Y255" s="276"/>
      <c r="Z255" s="276"/>
    </row>
    <row r="256">
      <c r="A256" s="276"/>
      <c r="B256" s="276"/>
      <c r="C256" s="276"/>
      <c r="D256" s="276"/>
      <c r="E256" s="276"/>
      <c r="F256" s="276"/>
      <c r="G256" s="276"/>
      <c r="H256" s="276"/>
      <c r="I256" s="276"/>
      <c r="J256" s="276"/>
      <c r="K256" s="276"/>
      <c r="L256" s="276"/>
      <c r="M256" s="276"/>
      <c r="N256" s="276"/>
      <c r="O256" s="276"/>
      <c r="P256" s="276"/>
      <c r="Q256" s="276"/>
      <c r="R256" s="276"/>
      <c r="S256" s="276"/>
      <c r="T256" s="276"/>
      <c r="U256" s="276"/>
      <c r="V256" s="276"/>
      <c r="W256" s="276"/>
      <c r="X256" s="276"/>
      <c r="Y256" s="276"/>
      <c r="Z256" s="276"/>
    </row>
    <row r="257">
      <c r="A257" s="276"/>
      <c r="B257" s="276"/>
      <c r="C257" s="276"/>
      <c r="D257" s="276"/>
      <c r="E257" s="276"/>
      <c r="F257" s="276"/>
      <c r="G257" s="276"/>
      <c r="H257" s="276"/>
      <c r="I257" s="276"/>
      <c r="J257" s="276"/>
      <c r="K257" s="276"/>
      <c r="L257" s="276"/>
      <c r="M257" s="276"/>
      <c r="N257" s="276"/>
      <c r="O257" s="276"/>
      <c r="P257" s="276"/>
      <c r="Q257" s="276"/>
      <c r="R257" s="276"/>
      <c r="S257" s="276"/>
      <c r="T257" s="276"/>
      <c r="U257" s="276"/>
      <c r="V257" s="276"/>
      <c r="W257" s="276"/>
      <c r="X257" s="276"/>
      <c r="Y257" s="276"/>
      <c r="Z257" s="276"/>
    </row>
    <row r="258">
      <c r="A258" s="276"/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276"/>
      <c r="T258" s="276"/>
      <c r="U258" s="276"/>
      <c r="V258" s="276"/>
      <c r="W258" s="276"/>
      <c r="X258" s="276"/>
      <c r="Y258" s="276"/>
      <c r="Z258" s="276"/>
    </row>
    <row r="259">
      <c r="A259" s="276"/>
      <c r="B259" s="276"/>
      <c r="C259" s="276"/>
      <c r="D259" s="276"/>
      <c r="E259" s="276"/>
      <c r="F259" s="276"/>
      <c r="G259" s="276"/>
      <c r="H259" s="276"/>
      <c r="I259" s="276"/>
      <c r="J259" s="276"/>
      <c r="K259" s="276"/>
      <c r="L259" s="276"/>
      <c r="M259" s="276"/>
      <c r="N259" s="276"/>
      <c r="O259" s="276"/>
      <c r="P259" s="276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</row>
    <row r="260">
      <c r="A260" s="276"/>
      <c r="B260" s="276"/>
      <c r="C260" s="276"/>
      <c r="D260" s="276"/>
      <c r="E260" s="276"/>
      <c r="F260" s="276"/>
      <c r="G260" s="276"/>
      <c r="H260" s="276"/>
      <c r="I260" s="276"/>
      <c r="J260" s="276"/>
      <c r="K260" s="276"/>
      <c r="L260" s="276"/>
      <c r="M260" s="276"/>
      <c r="N260" s="276"/>
      <c r="O260" s="276"/>
      <c r="P260" s="276"/>
      <c r="Q260" s="276"/>
      <c r="R260" s="276"/>
      <c r="S260" s="276"/>
      <c r="T260" s="276"/>
      <c r="U260" s="276"/>
      <c r="V260" s="276"/>
      <c r="W260" s="276"/>
      <c r="X260" s="276"/>
      <c r="Y260" s="276"/>
      <c r="Z260" s="276"/>
    </row>
    <row r="261">
      <c r="A261" s="276"/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</row>
    <row r="262">
      <c r="A262" s="276"/>
      <c r="B262" s="276"/>
      <c r="C262" s="276"/>
      <c r="D262" s="276"/>
      <c r="E262" s="276"/>
      <c r="F262" s="276"/>
      <c r="G262" s="276"/>
      <c r="H262" s="276"/>
      <c r="I262" s="276"/>
      <c r="J262" s="276"/>
      <c r="K262" s="276"/>
      <c r="L262" s="276"/>
      <c r="M262" s="276"/>
      <c r="N262" s="276"/>
      <c r="O262" s="276"/>
      <c r="P262" s="276"/>
      <c r="Q262" s="276"/>
      <c r="R262" s="276"/>
      <c r="S262" s="276"/>
      <c r="T262" s="276"/>
      <c r="U262" s="276"/>
      <c r="V262" s="276"/>
      <c r="W262" s="276"/>
      <c r="X262" s="276"/>
      <c r="Y262" s="276"/>
      <c r="Z262" s="276"/>
    </row>
    <row r="263">
      <c r="A263" s="276"/>
      <c r="B263" s="276"/>
      <c r="C263" s="276"/>
      <c r="D263" s="276"/>
      <c r="E263" s="276"/>
      <c r="F263" s="276"/>
      <c r="G263" s="276"/>
      <c r="H263" s="276"/>
      <c r="I263" s="276"/>
      <c r="J263" s="276"/>
      <c r="K263" s="276"/>
      <c r="L263" s="276"/>
      <c r="M263" s="276"/>
      <c r="N263" s="276"/>
      <c r="O263" s="276"/>
      <c r="P263" s="276"/>
      <c r="Q263" s="276"/>
      <c r="R263" s="276"/>
      <c r="S263" s="276"/>
      <c r="T263" s="276"/>
      <c r="U263" s="276"/>
      <c r="V263" s="276"/>
      <c r="W263" s="276"/>
      <c r="X263" s="276"/>
      <c r="Y263" s="276"/>
      <c r="Z263" s="276"/>
    </row>
    <row r="264">
      <c r="A264" s="276"/>
      <c r="B264" s="276"/>
      <c r="C264" s="276"/>
      <c r="D264" s="276"/>
      <c r="E264" s="276"/>
      <c r="F264" s="276"/>
      <c r="G264" s="276"/>
      <c r="H264" s="276"/>
      <c r="I264" s="276"/>
      <c r="J264" s="276"/>
      <c r="K264" s="276"/>
      <c r="L264" s="276"/>
      <c r="M264" s="276"/>
      <c r="N264" s="276"/>
      <c r="O264" s="276"/>
      <c r="P264" s="276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</row>
    <row r="265">
      <c r="A265" s="276"/>
      <c r="B265" s="276"/>
      <c r="C265" s="276"/>
      <c r="D265" s="276"/>
      <c r="E265" s="276"/>
      <c r="F265" s="276"/>
      <c r="G265" s="276"/>
      <c r="H265" s="276"/>
      <c r="I265" s="276"/>
      <c r="J265" s="276"/>
      <c r="K265" s="276"/>
      <c r="L265" s="276"/>
      <c r="M265" s="276"/>
      <c r="N265" s="276"/>
      <c r="O265" s="276"/>
      <c r="P265" s="276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</row>
    <row r="266">
      <c r="A266" s="276"/>
      <c r="B266" s="276"/>
      <c r="C266" s="276"/>
      <c r="D266" s="276"/>
      <c r="E266" s="276"/>
      <c r="F266" s="276"/>
      <c r="G266" s="276"/>
      <c r="H266" s="276"/>
      <c r="I266" s="276"/>
      <c r="J266" s="276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</row>
    <row r="267">
      <c r="A267" s="276"/>
      <c r="B267" s="276"/>
      <c r="C267" s="276"/>
      <c r="D267" s="276"/>
      <c r="E267" s="276"/>
      <c r="F267" s="276"/>
      <c r="G267" s="276"/>
      <c r="H267" s="276"/>
      <c r="I267" s="276"/>
      <c r="J267" s="276"/>
      <c r="K267" s="276"/>
      <c r="L267" s="276"/>
      <c r="M267" s="276"/>
      <c r="N267" s="276"/>
      <c r="O267" s="276"/>
      <c r="P267" s="276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</row>
    <row r="268">
      <c r="A268" s="276"/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</row>
    <row r="269">
      <c r="A269" s="276"/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</row>
    <row r="270">
      <c r="A270" s="276"/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  <c r="P270" s="276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</row>
    <row r="271">
      <c r="A271" s="276"/>
      <c r="B271" s="276"/>
      <c r="C271" s="276"/>
      <c r="D271" s="276"/>
      <c r="E271" s="276"/>
      <c r="F271" s="276"/>
      <c r="G271" s="276"/>
      <c r="H271" s="276"/>
      <c r="I271" s="276"/>
      <c r="J271" s="276"/>
      <c r="K271" s="276"/>
      <c r="L271" s="276"/>
      <c r="M271" s="276"/>
      <c r="N271" s="276"/>
      <c r="O271" s="276"/>
      <c r="P271" s="276"/>
      <c r="Q271" s="276"/>
      <c r="R271" s="276"/>
      <c r="S271" s="276"/>
      <c r="T271" s="276"/>
      <c r="U271" s="276"/>
      <c r="V271" s="276"/>
      <c r="W271" s="276"/>
      <c r="X271" s="276"/>
      <c r="Y271" s="276"/>
      <c r="Z271" s="276"/>
    </row>
    <row r="272">
      <c r="A272" s="276"/>
      <c r="B272" s="276"/>
      <c r="C272" s="276"/>
      <c r="D272" s="276"/>
      <c r="E272" s="276"/>
      <c r="F272" s="276"/>
      <c r="G272" s="276"/>
      <c r="H272" s="276"/>
      <c r="I272" s="276"/>
      <c r="J272" s="276"/>
      <c r="K272" s="276"/>
      <c r="L272" s="276"/>
      <c r="M272" s="276"/>
      <c r="N272" s="276"/>
      <c r="O272" s="276"/>
      <c r="P272" s="276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</row>
    <row r="273">
      <c r="A273" s="276"/>
      <c r="B273" s="276"/>
      <c r="C273" s="276"/>
      <c r="D273" s="276"/>
      <c r="E273" s="276"/>
      <c r="F273" s="276"/>
      <c r="G273" s="276"/>
      <c r="H273" s="276"/>
      <c r="I273" s="276"/>
      <c r="J273" s="276"/>
      <c r="K273" s="276"/>
      <c r="L273" s="276"/>
      <c r="M273" s="276"/>
      <c r="N273" s="276"/>
      <c r="O273" s="276"/>
      <c r="P273" s="276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</row>
    <row r="274">
      <c r="A274" s="276"/>
      <c r="B274" s="276"/>
      <c r="C274" s="276"/>
      <c r="D274" s="276"/>
      <c r="E274" s="276"/>
      <c r="F274" s="276"/>
      <c r="G274" s="276"/>
      <c r="H274" s="276"/>
      <c r="I274" s="276"/>
      <c r="J274" s="276"/>
      <c r="K274" s="276"/>
      <c r="L274" s="276"/>
      <c r="M274" s="276"/>
      <c r="N274" s="276"/>
      <c r="O274" s="276"/>
      <c r="P274" s="276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</row>
    <row r="275">
      <c r="A275" s="276"/>
      <c r="B275" s="276"/>
      <c r="C275" s="276"/>
      <c r="D275" s="276"/>
      <c r="E275" s="276"/>
      <c r="F275" s="276"/>
      <c r="G275" s="276"/>
      <c r="H275" s="276"/>
      <c r="I275" s="276"/>
      <c r="J275" s="276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</row>
    <row r="276">
      <c r="A276" s="276"/>
      <c r="B276" s="276"/>
      <c r="C276" s="276"/>
      <c r="D276" s="276"/>
      <c r="E276" s="276"/>
      <c r="F276" s="276"/>
      <c r="G276" s="276"/>
      <c r="H276" s="276"/>
      <c r="I276" s="276"/>
      <c r="J276" s="276"/>
      <c r="K276" s="276"/>
      <c r="L276" s="276"/>
      <c r="M276" s="276"/>
      <c r="N276" s="276"/>
      <c r="O276" s="276"/>
      <c r="P276" s="276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</row>
    <row r="277">
      <c r="A277" s="276"/>
      <c r="B277" s="276"/>
      <c r="C277" s="276"/>
      <c r="D277" s="276"/>
      <c r="E277" s="276"/>
      <c r="F277" s="276"/>
      <c r="G277" s="276"/>
      <c r="H277" s="276"/>
      <c r="I277" s="276"/>
      <c r="J277" s="276"/>
      <c r="K277" s="276"/>
      <c r="L277" s="276"/>
      <c r="M277" s="276"/>
      <c r="N277" s="276"/>
      <c r="O277" s="276"/>
      <c r="P277" s="276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</row>
    <row r="278">
      <c r="A278" s="276"/>
      <c r="B278" s="276"/>
      <c r="C278" s="276"/>
      <c r="D278" s="276"/>
      <c r="E278" s="276"/>
      <c r="F278" s="276"/>
      <c r="G278" s="276"/>
      <c r="H278" s="276"/>
      <c r="I278" s="276"/>
      <c r="J278" s="276"/>
      <c r="K278" s="276"/>
      <c r="L278" s="276"/>
      <c r="M278" s="276"/>
      <c r="N278" s="276"/>
      <c r="O278" s="276"/>
      <c r="P278" s="276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</row>
    <row r="279">
      <c r="A279" s="276"/>
      <c r="B279" s="276"/>
      <c r="C279" s="276"/>
      <c r="D279" s="276"/>
      <c r="E279" s="276"/>
      <c r="F279" s="276"/>
      <c r="G279" s="276"/>
      <c r="H279" s="276"/>
      <c r="I279" s="276"/>
      <c r="J279" s="276"/>
      <c r="K279" s="276"/>
      <c r="L279" s="276"/>
      <c r="M279" s="276"/>
      <c r="N279" s="276"/>
      <c r="O279" s="276"/>
      <c r="P279" s="276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</row>
    <row r="280">
      <c r="A280" s="276"/>
      <c r="B280" s="276"/>
      <c r="C280" s="276"/>
      <c r="D280" s="276"/>
      <c r="E280" s="276"/>
      <c r="F280" s="276"/>
      <c r="G280" s="276"/>
      <c r="H280" s="276"/>
      <c r="I280" s="276"/>
      <c r="J280" s="276"/>
      <c r="K280" s="276"/>
      <c r="L280" s="276"/>
      <c r="M280" s="276"/>
      <c r="N280" s="276"/>
      <c r="O280" s="276"/>
      <c r="P280" s="276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</row>
    <row r="281">
      <c r="A281" s="276"/>
      <c r="B281" s="276"/>
      <c r="C281" s="276"/>
      <c r="D281" s="276"/>
      <c r="E281" s="276"/>
      <c r="F281" s="276"/>
      <c r="G281" s="276"/>
      <c r="H281" s="276"/>
      <c r="I281" s="276"/>
      <c r="J281" s="276"/>
      <c r="K281" s="276"/>
      <c r="L281" s="276"/>
      <c r="M281" s="276"/>
      <c r="N281" s="276"/>
      <c r="O281" s="276"/>
      <c r="P281" s="276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</row>
    <row r="282">
      <c r="A282" s="276"/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</row>
    <row r="283">
      <c r="A283" s="276"/>
      <c r="B283" s="276"/>
      <c r="C283" s="276"/>
      <c r="D283" s="276"/>
      <c r="E283" s="276"/>
      <c r="F283" s="276"/>
      <c r="G283" s="276"/>
      <c r="H283" s="276"/>
      <c r="I283" s="276"/>
      <c r="J283" s="276"/>
      <c r="K283" s="276"/>
      <c r="L283" s="276"/>
      <c r="M283" s="276"/>
      <c r="N283" s="276"/>
      <c r="O283" s="276"/>
      <c r="P283" s="276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</row>
    <row r="284">
      <c r="A284" s="276"/>
      <c r="B284" s="276"/>
      <c r="C284" s="276"/>
      <c r="D284" s="276"/>
      <c r="E284" s="276"/>
      <c r="F284" s="276"/>
      <c r="G284" s="276"/>
      <c r="H284" s="276"/>
      <c r="I284" s="276"/>
      <c r="J284" s="276"/>
      <c r="K284" s="276"/>
      <c r="L284" s="276"/>
      <c r="M284" s="276"/>
      <c r="N284" s="276"/>
      <c r="O284" s="276"/>
      <c r="P284" s="276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</row>
    <row r="285">
      <c r="A285" s="276"/>
      <c r="B285" s="276"/>
      <c r="C285" s="276"/>
      <c r="D285" s="276"/>
      <c r="E285" s="276"/>
      <c r="F285" s="276"/>
      <c r="G285" s="276"/>
      <c r="H285" s="276"/>
      <c r="I285" s="276"/>
      <c r="J285" s="276"/>
      <c r="K285" s="276"/>
      <c r="L285" s="276"/>
      <c r="M285" s="276"/>
      <c r="N285" s="276"/>
      <c r="O285" s="276"/>
      <c r="P285" s="276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</row>
    <row r="286">
      <c r="A286" s="276"/>
      <c r="B286" s="276"/>
      <c r="C286" s="276"/>
      <c r="D286" s="276"/>
      <c r="E286" s="276"/>
      <c r="F286" s="276"/>
      <c r="G286" s="276"/>
      <c r="H286" s="276"/>
      <c r="I286" s="276"/>
      <c r="J286" s="276"/>
      <c r="K286" s="276"/>
      <c r="L286" s="276"/>
      <c r="M286" s="276"/>
      <c r="N286" s="276"/>
      <c r="O286" s="276"/>
      <c r="P286" s="276"/>
      <c r="Q286" s="276"/>
      <c r="R286" s="276"/>
      <c r="S286" s="276"/>
      <c r="T286" s="276"/>
      <c r="U286" s="276"/>
      <c r="V286" s="276"/>
      <c r="W286" s="276"/>
      <c r="X286" s="276"/>
      <c r="Y286" s="276"/>
      <c r="Z286" s="276"/>
    </row>
    <row r="287">
      <c r="A287" s="276"/>
      <c r="B287" s="276"/>
      <c r="C287" s="276"/>
      <c r="D287" s="276"/>
      <c r="E287" s="276"/>
      <c r="F287" s="276"/>
      <c r="G287" s="276"/>
      <c r="H287" s="276"/>
      <c r="I287" s="276"/>
      <c r="J287" s="276"/>
      <c r="K287" s="276"/>
      <c r="L287" s="276"/>
      <c r="M287" s="276"/>
      <c r="N287" s="276"/>
      <c r="O287" s="276"/>
      <c r="P287" s="276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</row>
    <row r="288">
      <c r="A288" s="276"/>
      <c r="B288" s="276"/>
      <c r="C288" s="276"/>
      <c r="D288" s="276"/>
      <c r="E288" s="276"/>
      <c r="F288" s="276"/>
      <c r="G288" s="276"/>
      <c r="H288" s="276"/>
      <c r="I288" s="276"/>
      <c r="J288" s="276"/>
      <c r="K288" s="276"/>
      <c r="L288" s="276"/>
      <c r="M288" s="276"/>
      <c r="N288" s="276"/>
      <c r="O288" s="276"/>
      <c r="P288" s="276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</row>
    <row r="289">
      <c r="A289" s="276"/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276"/>
      <c r="T289" s="276"/>
      <c r="U289" s="276"/>
      <c r="V289" s="276"/>
      <c r="W289" s="276"/>
      <c r="X289" s="276"/>
      <c r="Y289" s="276"/>
      <c r="Z289" s="276"/>
    </row>
    <row r="290">
      <c r="A290" s="276"/>
      <c r="B290" s="276"/>
      <c r="C290" s="276"/>
      <c r="D290" s="276"/>
      <c r="E290" s="276"/>
      <c r="F290" s="276"/>
      <c r="G290" s="276"/>
      <c r="H290" s="276"/>
      <c r="I290" s="276"/>
      <c r="J290" s="276"/>
      <c r="K290" s="276"/>
      <c r="L290" s="276"/>
      <c r="M290" s="276"/>
      <c r="N290" s="276"/>
      <c r="O290" s="276"/>
      <c r="P290" s="276"/>
      <c r="Q290" s="276"/>
      <c r="R290" s="276"/>
      <c r="S290" s="276"/>
      <c r="T290" s="276"/>
      <c r="U290" s="276"/>
      <c r="V290" s="276"/>
      <c r="W290" s="276"/>
      <c r="X290" s="276"/>
      <c r="Y290" s="276"/>
      <c r="Z290" s="276"/>
    </row>
    <row r="291">
      <c r="A291" s="276"/>
      <c r="B291" s="276"/>
      <c r="C291" s="276"/>
      <c r="D291" s="276"/>
      <c r="E291" s="276"/>
      <c r="F291" s="276"/>
      <c r="G291" s="276"/>
      <c r="H291" s="276"/>
      <c r="I291" s="276"/>
      <c r="J291" s="276"/>
      <c r="K291" s="276"/>
      <c r="L291" s="276"/>
      <c r="M291" s="276"/>
      <c r="N291" s="276"/>
      <c r="O291" s="276"/>
      <c r="P291" s="276"/>
      <c r="Q291" s="276"/>
      <c r="R291" s="276"/>
      <c r="S291" s="276"/>
      <c r="T291" s="276"/>
      <c r="U291" s="276"/>
      <c r="V291" s="276"/>
      <c r="W291" s="276"/>
      <c r="X291" s="276"/>
      <c r="Y291" s="276"/>
      <c r="Z291" s="276"/>
    </row>
    <row r="292">
      <c r="A292" s="276"/>
      <c r="B292" s="276"/>
      <c r="C292" s="276"/>
      <c r="D292" s="276"/>
      <c r="E292" s="276"/>
      <c r="F292" s="276"/>
      <c r="G292" s="276"/>
      <c r="H292" s="276"/>
      <c r="I292" s="276"/>
      <c r="J292" s="276"/>
      <c r="K292" s="276"/>
      <c r="L292" s="276"/>
      <c r="M292" s="276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</row>
    <row r="293">
      <c r="A293" s="276"/>
      <c r="B293" s="276"/>
      <c r="C293" s="276"/>
      <c r="D293" s="276"/>
      <c r="E293" s="276"/>
      <c r="F293" s="276"/>
      <c r="G293" s="276"/>
      <c r="H293" s="276"/>
      <c r="I293" s="276"/>
      <c r="J293" s="276"/>
      <c r="K293" s="276"/>
      <c r="L293" s="276"/>
      <c r="M293" s="276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</row>
    <row r="294">
      <c r="A294" s="276"/>
      <c r="B294" s="276"/>
      <c r="C294" s="276"/>
      <c r="D294" s="276"/>
      <c r="E294" s="276"/>
      <c r="F294" s="276"/>
      <c r="G294" s="276"/>
      <c r="H294" s="276"/>
      <c r="I294" s="276"/>
      <c r="J294" s="276"/>
      <c r="K294" s="276"/>
      <c r="L294" s="276"/>
      <c r="M294" s="276"/>
      <c r="N294" s="276"/>
      <c r="O294" s="276"/>
      <c r="P294" s="276"/>
      <c r="Q294" s="276"/>
      <c r="R294" s="276"/>
      <c r="S294" s="276"/>
      <c r="T294" s="276"/>
      <c r="U294" s="276"/>
      <c r="V294" s="276"/>
      <c r="W294" s="276"/>
      <c r="X294" s="276"/>
      <c r="Y294" s="276"/>
      <c r="Z294" s="276"/>
    </row>
    <row r="295">
      <c r="A295" s="276"/>
      <c r="B295" s="276"/>
      <c r="C295" s="276"/>
      <c r="D295" s="276"/>
      <c r="E295" s="276"/>
      <c r="F295" s="276"/>
      <c r="G295" s="276"/>
      <c r="H295" s="276"/>
      <c r="I295" s="276"/>
      <c r="J295" s="276"/>
      <c r="K295" s="276"/>
      <c r="L295" s="276"/>
      <c r="M295" s="276"/>
      <c r="N295" s="276"/>
      <c r="O295" s="276"/>
      <c r="P295" s="276"/>
      <c r="Q295" s="276"/>
      <c r="R295" s="276"/>
      <c r="S295" s="276"/>
      <c r="T295" s="276"/>
      <c r="U295" s="276"/>
      <c r="V295" s="276"/>
      <c r="W295" s="276"/>
      <c r="X295" s="276"/>
      <c r="Y295" s="276"/>
      <c r="Z295" s="276"/>
    </row>
    <row r="296">
      <c r="A296" s="276"/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276"/>
      <c r="T296" s="276"/>
      <c r="U296" s="276"/>
      <c r="V296" s="276"/>
      <c r="W296" s="276"/>
      <c r="X296" s="276"/>
      <c r="Y296" s="276"/>
      <c r="Z296" s="276"/>
    </row>
    <row r="297">
      <c r="A297" s="276"/>
      <c r="B297" s="276"/>
      <c r="C297" s="276"/>
      <c r="D297" s="276"/>
      <c r="E297" s="276"/>
      <c r="F297" s="276"/>
      <c r="G297" s="276"/>
      <c r="H297" s="276"/>
      <c r="I297" s="276"/>
      <c r="J297" s="276"/>
      <c r="K297" s="276"/>
      <c r="L297" s="276"/>
      <c r="M297" s="276"/>
      <c r="N297" s="276"/>
      <c r="O297" s="276"/>
      <c r="P297" s="276"/>
      <c r="Q297" s="276"/>
      <c r="R297" s="276"/>
      <c r="S297" s="276"/>
      <c r="T297" s="276"/>
      <c r="U297" s="276"/>
      <c r="V297" s="276"/>
      <c r="W297" s="276"/>
      <c r="X297" s="276"/>
      <c r="Y297" s="276"/>
      <c r="Z297" s="276"/>
    </row>
    <row r="298">
      <c r="A298" s="276"/>
      <c r="B298" s="276"/>
      <c r="C298" s="276"/>
      <c r="D298" s="276"/>
      <c r="E298" s="276"/>
      <c r="F298" s="276"/>
      <c r="G298" s="276"/>
      <c r="H298" s="276"/>
      <c r="I298" s="276"/>
      <c r="J298" s="276"/>
      <c r="K298" s="276"/>
      <c r="L298" s="276"/>
      <c r="M298" s="276"/>
      <c r="N298" s="276"/>
      <c r="O298" s="276"/>
      <c r="P298" s="276"/>
      <c r="Q298" s="276"/>
      <c r="R298" s="276"/>
      <c r="S298" s="276"/>
      <c r="T298" s="276"/>
      <c r="U298" s="276"/>
      <c r="V298" s="276"/>
      <c r="W298" s="276"/>
      <c r="X298" s="276"/>
      <c r="Y298" s="276"/>
      <c r="Z298" s="276"/>
    </row>
    <row r="299">
      <c r="A299" s="276"/>
      <c r="B299" s="276"/>
      <c r="C299" s="276"/>
      <c r="D299" s="276"/>
      <c r="E299" s="276"/>
      <c r="F299" s="276"/>
      <c r="G299" s="276"/>
      <c r="H299" s="276"/>
      <c r="I299" s="276"/>
      <c r="J299" s="276"/>
      <c r="K299" s="276"/>
      <c r="L299" s="276"/>
      <c r="M299" s="276"/>
      <c r="N299" s="276"/>
      <c r="O299" s="276"/>
      <c r="P299" s="276"/>
      <c r="Q299" s="276"/>
      <c r="R299" s="276"/>
      <c r="S299" s="276"/>
      <c r="T299" s="276"/>
      <c r="U299" s="276"/>
      <c r="V299" s="276"/>
      <c r="W299" s="276"/>
      <c r="X299" s="276"/>
      <c r="Y299" s="276"/>
      <c r="Z299" s="276"/>
    </row>
    <row r="300">
      <c r="A300" s="276"/>
      <c r="B300" s="276"/>
      <c r="C300" s="276"/>
      <c r="D300" s="276"/>
      <c r="E300" s="276"/>
      <c r="F300" s="276"/>
      <c r="G300" s="276"/>
      <c r="H300" s="276"/>
      <c r="I300" s="276"/>
      <c r="J300" s="276"/>
      <c r="K300" s="276"/>
      <c r="L300" s="276"/>
      <c r="M300" s="276"/>
      <c r="N300" s="276"/>
      <c r="O300" s="276"/>
      <c r="P300" s="276"/>
      <c r="Q300" s="276"/>
      <c r="R300" s="276"/>
      <c r="S300" s="276"/>
      <c r="T300" s="276"/>
      <c r="U300" s="276"/>
      <c r="V300" s="276"/>
      <c r="W300" s="276"/>
      <c r="X300" s="276"/>
      <c r="Y300" s="276"/>
      <c r="Z300" s="276"/>
    </row>
    <row r="301">
      <c r="A301" s="276"/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  <c r="P301" s="276"/>
      <c r="Q301" s="276"/>
      <c r="R301" s="276"/>
      <c r="S301" s="276"/>
      <c r="T301" s="276"/>
      <c r="U301" s="276"/>
      <c r="V301" s="276"/>
      <c r="W301" s="276"/>
      <c r="X301" s="276"/>
      <c r="Y301" s="276"/>
      <c r="Z301" s="276"/>
    </row>
    <row r="302">
      <c r="A302" s="276"/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  <c r="P302" s="276"/>
      <c r="Q302" s="276"/>
      <c r="R302" s="276"/>
      <c r="S302" s="276"/>
      <c r="T302" s="276"/>
      <c r="U302" s="276"/>
      <c r="V302" s="276"/>
      <c r="W302" s="276"/>
      <c r="X302" s="276"/>
      <c r="Y302" s="276"/>
      <c r="Z302" s="276"/>
    </row>
    <row r="303">
      <c r="A303" s="276"/>
      <c r="B303" s="276"/>
      <c r="C303" s="276"/>
      <c r="D303" s="276"/>
      <c r="E303" s="276"/>
      <c r="F303" s="276"/>
      <c r="G303" s="276"/>
      <c r="H303" s="276"/>
      <c r="I303" s="276"/>
      <c r="J303" s="276"/>
      <c r="K303" s="276"/>
      <c r="L303" s="276"/>
      <c r="M303" s="276"/>
      <c r="N303" s="276"/>
      <c r="O303" s="276"/>
      <c r="P303" s="276"/>
      <c r="Q303" s="276"/>
      <c r="R303" s="276"/>
      <c r="S303" s="276"/>
      <c r="T303" s="276"/>
      <c r="U303" s="276"/>
      <c r="V303" s="276"/>
      <c r="W303" s="276"/>
      <c r="X303" s="276"/>
      <c r="Y303" s="276"/>
      <c r="Z303" s="276"/>
    </row>
    <row r="304">
      <c r="A304" s="276"/>
      <c r="B304" s="276"/>
      <c r="C304" s="276"/>
      <c r="D304" s="276"/>
      <c r="E304" s="276"/>
      <c r="F304" s="276"/>
      <c r="G304" s="276"/>
      <c r="H304" s="276"/>
      <c r="I304" s="276"/>
      <c r="J304" s="276"/>
      <c r="K304" s="276"/>
      <c r="L304" s="276"/>
      <c r="M304" s="276"/>
      <c r="N304" s="276"/>
      <c r="O304" s="276"/>
      <c r="P304" s="276"/>
      <c r="Q304" s="276"/>
      <c r="R304" s="276"/>
      <c r="S304" s="276"/>
      <c r="T304" s="276"/>
      <c r="U304" s="276"/>
      <c r="V304" s="276"/>
      <c r="W304" s="276"/>
      <c r="X304" s="276"/>
      <c r="Y304" s="276"/>
      <c r="Z304" s="276"/>
    </row>
    <row r="305">
      <c r="A305" s="276"/>
      <c r="B305" s="276"/>
      <c r="C305" s="276"/>
      <c r="D305" s="276"/>
      <c r="E305" s="276"/>
      <c r="F305" s="276"/>
      <c r="G305" s="276"/>
      <c r="H305" s="276"/>
      <c r="I305" s="276"/>
      <c r="J305" s="276"/>
      <c r="K305" s="276"/>
      <c r="L305" s="276"/>
      <c r="M305" s="276"/>
      <c r="N305" s="276"/>
      <c r="O305" s="276"/>
      <c r="P305" s="276"/>
      <c r="Q305" s="276"/>
      <c r="R305" s="276"/>
      <c r="S305" s="276"/>
      <c r="T305" s="276"/>
      <c r="U305" s="276"/>
      <c r="V305" s="276"/>
      <c r="W305" s="276"/>
      <c r="X305" s="276"/>
      <c r="Y305" s="276"/>
      <c r="Z305" s="276"/>
    </row>
    <row r="306">
      <c r="A306" s="276"/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276"/>
      <c r="T306" s="276"/>
      <c r="U306" s="276"/>
      <c r="V306" s="276"/>
      <c r="W306" s="276"/>
      <c r="X306" s="276"/>
      <c r="Y306" s="276"/>
      <c r="Z306" s="276"/>
    </row>
    <row r="307">
      <c r="A307" s="276"/>
      <c r="B307" s="276"/>
      <c r="C307" s="276"/>
      <c r="D307" s="276"/>
      <c r="E307" s="276"/>
      <c r="F307" s="276"/>
      <c r="G307" s="276"/>
      <c r="H307" s="276"/>
      <c r="I307" s="276"/>
      <c r="J307" s="276"/>
      <c r="K307" s="276"/>
      <c r="L307" s="276"/>
      <c r="M307" s="276"/>
      <c r="N307" s="276"/>
      <c r="O307" s="276"/>
      <c r="P307" s="276"/>
      <c r="Q307" s="276"/>
      <c r="R307" s="276"/>
      <c r="S307" s="276"/>
      <c r="T307" s="276"/>
      <c r="U307" s="276"/>
      <c r="V307" s="276"/>
      <c r="W307" s="276"/>
      <c r="X307" s="276"/>
      <c r="Y307" s="276"/>
      <c r="Z307" s="276"/>
    </row>
    <row r="308">
      <c r="A308" s="276"/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276"/>
      <c r="T308" s="276"/>
      <c r="U308" s="276"/>
      <c r="V308" s="276"/>
      <c r="W308" s="276"/>
      <c r="X308" s="276"/>
      <c r="Y308" s="276"/>
      <c r="Z308" s="276"/>
    </row>
    <row r="309">
      <c r="A309" s="276"/>
      <c r="B309" s="276"/>
      <c r="C309" s="276"/>
      <c r="D309" s="276"/>
      <c r="E309" s="276"/>
      <c r="F309" s="276"/>
      <c r="G309" s="276"/>
      <c r="H309" s="276"/>
      <c r="I309" s="276"/>
      <c r="J309" s="276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76"/>
      <c r="Z309" s="276"/>
    </row>
    <row r="310">
      <c r="A310" s="276"/>
      <c r="B310" s="276"/>
      <c r="C310" s="276"/>
      <c r="D310" s="276"/>
      <c r="E310" s="276"/>
      <c r="F310" s="276"/>
      <c r="G310" s="276"/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276"/>
      <c r="T310" s="276"/>
      <c r="U310" s="276"/>
      <c r="V310" s="276"/>
      <c r="W310" s="276"/>
      <c r="X310" s="276"/>
      <c r="Y310" s="276"/>
      <c r="Z310" s="276"/>
    </row>
    <row r="311">
      <c r="A311" s="276"/>
      <c r="B311" s="276"/>
      <c r="C311" s="276"/>
      <c r="D311" s="276"/>
      <c r="E311" s="276"/>
      <c r="F311" s="276"/>
      <c r="G311" s="276"/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76"/>
      <c r="Z311" s="276"/>
    </row>
    <row r="312">
      <c r="A312" s="276"/>
      <c r="B312" s="276"/>
      <c r="C312" s="276"/>
      <c r="D312" s="276"/>
      <c r="E312" s="276"/>
      <c r="F312" s="276"/>
      <c r="G312" s="276"/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276"/>
      <c r="T312" s="276"/>
      <c r="U312" s="276"/>
      <c r="V312" s="276"/>
      <c r="W312" s="276"/>
      <c r="X312" s="276"/>
      <c r="Y312" s="276"/>
      <c r="Z312" s="276"/>
    </row>
    <row r="313">
      <c r="A313" s="276"/>
      <c r="B313" s="276"/>
      <c r="C313" s="276"/>
      <c r="D313" s="276"/>
      <c r="E313" s="276"/>
      <c r="F313" s="276"/>
      <c r="G313" s="276"/>
      <c r="H313" s="276"/>
      <c r="I313" s="276"/>
      <c r="J313" s="276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76"/>
      <c r="Z313" s="276"/>
    </row>
    <row r="314">
      <c r="A314" s="276"/>
      <c r="B314" s="276"/>
      <c r="C314" s="276"/>
      <c r="D314" s="276"/>
      <c r="E314" s="276"/>
      <c r="F314" s="276"/>
      <c r="G314" s="276"/>
      <c r="H314" s="276"/>
      <c r="I314" s="276"/>
      <c r="J314" s="276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76"/>
      <c r="Z314" s="276"/>
    </row>
    <row r="315">
      <c r="A315" s="276"/>
      <c r="B315" s="276"/>
      <c r="C315" s="276"/>
      <c r="D315" s="276"/>
      <c r="E315" s="276"/>
      <c r="F315" s="276"/>
      <c r="G315" s="276"/>
      <c r="H315" s="276"/>
      <c r="I315" s="276"/>
      <c r="J315" s="276"/>
      <c r="K315" s="276"/>
      <c r="L315" s="276"/>
      <c r="M315" s="276"/>
      <c r="N315" s="276"/>
      <c r="O315" s="276"/>
      <c r="P315" s="276"/>
      <c r="Q315" s="276"/>
      <c r="R315" s="276"/>
      <c r="S315" s="276"/>
      <c r="T315" s="276"/>
      <c r="U315" s="276"/>
      <c r="V315" s="276"/>
      <c r="W315" s="276"/>
      <c r="X315" s="276"/>
      <c r="Y315" s="276"/>
      <c r="Z315" s="276"/>
    </row>
    <row r="316">
      <c r="A316" s="276"/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276"/>
      <c r="T316" s="276"/>
      <c r="U316" s="276"/>
      <c r="V316" s="276"/>
      <c r="W316" s="276"/>
      <c r="X316" s="276"/>
      <c r="Y316" s="276"/>
      <c r="Z316" s="276"/>
    </row>
    <row r="317">
      <c r="A317" s="276"/>
      <c r="B317" s="276"/>
      <c r="C317" s="276"/>
      <c r="D317" s="276"/>
      <c r="E317" s="276"/>
      <c r="F317" s="276"/>
      <c r="G317" s="276"/>
      <c r="H317" s="276"/>
      <c r="I317" s="276"/>
      <c r="J317" s="276"/>
      <c r="K317" s="276"/>
      <c r="L317" s="276"/>
      <c r="M317" s="276"/>
      <c r="N317" s="276"/>
      <c r="O317" s="276"/>
      <c r="P317" s="276"/>
      <c r="Q317" s="276"/>
      <c r="R317" s="276"/>
      <c r="S317" s="276"/>
      <c r="T317" s="276"/>
      <c r="U317" s="276"/>
      <c r="V317" s="276"/>
      <c r="W317" s="276"/>
      <c r="X317" s="276"/>
      <c r="Y317" s="276"/>
      <c r="Z317" s="276"/>
    </row>
    <row r="318">
      <c r="A318" s="276"/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276"/>
      <c r="T318" s="276"/>
      <c r="U318" s="276"/>
      <c r="V318" s="276"/>
      <c r="W318" s="276"/>
      <c r="X318" s="276"/>
      <c r="Y318" s="276"/>
      <c r="Z318" s="276"/>
    </row>
    <row r="319">
      <c r="A319" s="276"/>
      <c r="B319" s="276"/>
      <c r="C319" s="276"/>
      <c r="D319" s="276"/>
      <c r="E319" s="276"/>
      <c r="F319" s="276"/>
      <c r="G319" s="276"/>
      <c r="H319" s="276"/>
      <c r="I319" s="276"/>
      <c r="J319" s="276"/>
      <c r="K319" s="276"/>
      <c r="L319" s="276"/>
      <c r="M319" s="276"/>
      <c r="N319" s="276"/>
      <c r="O319" s="276"/>
      <c r="P319" s="276"/>
      <c r="Q319" s="276"/>
      <c r="R319" s="276"/>
      <c r="S319" s="276"/>
      <c r="T319" s="276"/>
      <c r="U319" s="276"/>
      <c r="V319" s="276"/>
      <c r="W319" s="276"/>
      <c r="X319" s="276"/>
      <c r="Y319" s="276"/>
      <c r="Z319" s="276"/>
    </row>
    <row r="320">
      <c r="A320" s="276"/>
      <c r="B320" s="276"/>
      <c r="C320" s="276"/>
      <c r="D320" s="276"/>
      <c r="E320" s="276"/>
      <c r="F320" s="276"/>
      <c r="G320" s="276"/>
      <c r="H320" s="276"/>
      <c r="I320" s="276"/>
      <c r="J320" s="276"/>
      <c r="K320" s="276"/>
      <c r="L320" s="276"/>
      <c r="M320" s="276"/>
      <c r="N320" s="276"/>
      <c r="O320" s="276"/>
      <c r="P320" s="276"/>
      <c r="Q320" s="276"/>
      <c r="R320" s="276"/>
      <c r="S320" s="276"/>
      <c r="T320" s="276"/>
      <c r="U320" s="276"/>
      <c r="V320" s="276"/>
      <c r="W320" s="276"/>
      <c r="X320" s="276"/>
      <c r="Y320" s="276"/>
      <c r="Z320" s="276"/>
    </row>
    <row r="321">
      <c r="A321" s="276"/>
      <c r="B321" s="276"/>
      <c r="C321" s="276"/>
      <c r="D321" s="276"/>
      <c r="E321" s="276"/>
      <c r="F321" s="276"/>
      <c r="G321" s="276"/>
      <c r="H321" s="276"/>
      <c r="I321" s="276"/>
      <c r="J321" s="276"/>
      <c r="K321" s="276"/>
      <c r="L321" s="276"/>
      <c r="M321" s="276"/>
      <c r="N321" s="276"/>
      <c r="O321" s="276"/>
      <c r="P321" s="276"/>
      <c r="Q321" s="276"/>
      <c r="R321" s="276"/>
      <c r="S321" s="276"/>
      <c r="T321" s="276"/>
      <c r="U321" s="276"/>
      <c r="V321" s="276"/>
      <c r="W321" s="276"/>
      <c r="X321" s="276"/>
      <c r="Y321" s="276"/>
      <c r="Z321" s="276"/>
    </row>
    <row r="322">
      <c r="A322" s="276"/>
      <c r="B322" s="276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</row>
    <row r="323">
      <c r="A323" s="276"/>
      <c r="B323" s="276"/>
      <c r="C323" s="276"/>
      <c r="D323" s="276"/>
      <c r="E323" s="276"/>
      <c r="F323" s="276"/>
      <c r="G323" s="276"/>
      <c r="H323" s="276"/>
      <c r="I323" s="276"/>
      <c r="J323" s="276"/>
      <c r="K323" s="276"/>
      <c r="L323" s="276"/>
      <c r="M323" s="276"/>
      <c r="N323" s="276"/>
      <c r="O323" s="276"/>
      <c r="P323" s="276"/>
      <c r="Q323" s="276"/>
      <c r="R323" s="276"/>
      <c r="S323" s="276"/>
      <c r="T323" s="276"/>
      <c r="U323" s="276"/>
      <c r="V323" s="276"/>
      <c r="W323" s="276"/>
      <c r="X323" s="276"/>
      <c r="Y323" s="276"/>
      <c r="Z323" s="276"/>
    </row>
    <row r="324">
      <c r="A324" s="276"/>
      <c r="B324" s="276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</row>
    <row r="325">
      <c r="A325" s="276"/>
      <c r="B325" s="276"/>
      <c r="C325" s="276"/>
      <c r="D325" s="276"/>
      <c r="E325" s="276"/>
      <c r="F325" s="276"/>
      <c r="G325" s="276"/>
      <c r="H325" s="276"/>
      <c r="I325" s="276"/>
      <c r="J325" s="276"/>
      <c r="K325" s="276"/>
      <c r="L325" s="276"/>
      <c r="M325" s="276"/>
      <c r="N325" s="276"/>
      <c r="O325" s="276"/>
      <c r="P325" s="276"/>
      <c r="Q325" s="276"/>
      <c r="R325" s="276"/>
      <c r="S325" s="276"/>
      <c r="T325" s="276"/>
      <c r="U325" s="276"/>
      <c r="V325" s="276"/>
      <c r="W325" s="276"/>
      <c r="X325" s="276"/>
      <c r="Y325" s="276"/>
      <c r="Z325" s="276"/>
    </row>
    <row r="326">
      <c r="A326" s="276"/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276"/>
      <c r="T326" s="276"/>
      <c r="U326" s="276"/>
      <c r="V326" s="276"/>
      <c r="W326" s="276"/>
      <c r="X326" s="276"/>
      <c r="Y326" s="276"/>
      <c r="Z326" s="276"/>
    </row>
    <row r="327">
      <c r="A327" s="276"/>
      <c r="B327" s="27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</row>
    <row r="328">
      <c r="A328" s="276"/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276"/>
      <c r="T328" s="276"/>
      <c r="U328" s="276"/>
      <c r="V328" s="276"/>
      <c r="W328" s="276"/>
      <c r="X328" s="276"/>
      <c r="Y328" s="276"/>
      <c r="Z328" s="276"/>
    </row>
    <row r="329">
      <c r="A329" s="276"/>
      <c r="B329" s="276"/>
      <c r="C329" s="276"/>
      <c r="D329" s="276"/>
      <c r="E329" s="276"/>
      <c r="F329" s="276"/>
      <c r="G329" s="276"/>
      <c r="H329" s="276"/>
      <c r="I329" s="276"/>
      <c r="J329" s="276"/>
      <c r="K329" s="276"/>
      <c r="L329" s="276"/>
      <c r="M329" s="276"/>
      <c r="N329" s="276"/>
      <c r="O329" s="276"/>
      <c r="P329" s="276"/>
      <c r="Q329" s="276"/>
      <c r="R329" s="276"/>
      <c r="S329" s="276"/>
      <c r="T329" s="276"/>
      <c r="U329" s="276"/>
      <c r="V329" s="276"/>
      <c r="W329" s="276"/>
      <c r="X329" s="276"/>
      <c r="Y329" s="276"/>
      <c r="Z329" s="276"/>
    </row>
    <row r="330">
      <c r="A330" s="276"/>
      <c r="B330" s="276"/>
      <c r="C330" s="276"/>
      <c r="D330" s="276"/>
      <c r="E330" s="276"/>
      <c r="F330" s="276"/>
      <c r="G330" s="276"/>
      <c r="H330" s="276"/>
      <c r="I330" s="276"/>
      <c r="J330" s="276"/>
      <c r="K330" s="276"/>
      <c r="L330" s="276"/>
      <c r="M330" s="276"/>
      <c r="N330" s="276"/>
      <c r="O330" s="276"/>
      <c r="P330" s="276"/>
      <c r="Q330" s="276"/>
      <c r="R330" s="276"/>
      <c r="S330" s="276"/>
      <c r="T330" s="276"/>
      <c r="U330" s="276"/>
      <c r="V330" s="276"/>
      <c r="W330" s="276"/>
      <c r="X330" s="276"/>
      <c r="Y330" s="276"/>
      <c r="Z330" s="276"/>
    </row>
    <row r="331">
      <c r="A331" s="276"/>
      <c r="B331" s="27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</row>
    <row r="332">
      <c r="A332" s="276"/>
      <c r="B332" s="276"/>
      <c r="C332" s="276"/>
      <c r="D332" s="276"/>
      <c r="E332" s="276"/>
      <c r="F332" s="276"/>
      <c r="G332" s="276"/>
      <c r="H332" s="276"/>
      <c r="I332" s="276"/>
      <c r="J332" s="276"/>
      <c r="K332" s="276"/>
      <c r="L332" s="276"/>
      <c r="M332" s="276"/>
      <c r="N332" s="276"/>
      <c r="O332" s="276"/>
      <c r="P332" s="276"/>
      <c r="Q332" s="276"/>
      <c r="R332" s="276"/>
      <c r="S332" s="276"/>
      <c r="T332" s="276"/>
      <c r="U332" s="276"/>
      <c r="V332" s="276"/>
      <c r="W332" s="276"/>
      <c r="X332" s="276"/>
      <c r="Y332" s="276"/>
      <c r="Z332" s="276"/>
    </row>
    <row r="333">
      <c r="A333" s="276"/>
      <c r="B333" s="276"/>
      <c r="C333" s="276"/>
      <c r="D333" s="276"/>
      <c r="E333" s="276"/>
      <c r="F333" s="276"/>
      <c r="G333" s="276"/>
      <c r="H333" s="276"/>
      <c r="I333" s="276"/>
      <c r="J333" s="276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</row>
    <row r="334">
      <c r="A334" s="276"/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276"/>
      <c r="T334" s="276"/>
      <c r="U334" s="276"/>
      <c r="V334" s="276"/>
      <c r="W334" s="276"/>
      <c r="X334" s="276"/>
      <c r="Y334" s="276"/>
      <c r="Z334" s="276"/>
    </row>
    <row r="335">
      <c r="A335" s="276"/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  <c r="P335" s="276"/>
      <c r="Q335" s="276"/>
      <c r="R335" s="276"/>
      <c r="S335" s="276"/>
      <c r="T335" s="276"/>
      <c r="U335" s="276"/>
      <c r="V335" s="276"/>
      <c r="W335" s="276"/>
      <c r="X335" s="276"/>
      <c r="Y335" s="276"/>
      <c r="Z335" s="276"/>
    </row>
    <row r="336">
      <c r="A336" s="276"/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</row>
    <row r="337">
      <c r="A337" s="276"/>
      <c r="B337" s="276"/>
      <c r="C337" s="276"/>
      <c r="D337" s="276"/>
      <c r="E337" s="276"/>
      <c r="F337" s="276"/>
      <c r="G337" s="276"/>
      <c r="H337" s="276"/>
      <c r="I337" s="276"/>
      <c r="J337" s="276"/>
      <c r="K337" s="276"/>
      <c r="L337" s="276"/>
      <c r="M337" s="276"/>
      <c r="N337" s="276"/>
      <c r="O337" s="276"/>
      <c r="P337" s="276"/>
      <c r="Q337" s="276"/>
      <c r="R337" s="276"/>
      <c r="S337" s="276"/>
      <c r="T337" s="276"/>
      <c r="U337" s="276"/>
      <c r="V337" s="276"/>
      <c r="W337" s="276"/>
      <c r="X337" s="276"/>
      <c r="Y337" s="276"/>
      <c r="Z337" s="276"/>
    </row>
    <row r="338">
      <c r="A338" s="276"/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276"/>
      <c r="T338" s="276"/>
      <c r="U338" s="276"/>
      <c r="V338" s="276"/>
      <c r="W338" s="276"/>
      <c r="X338" s="276"/>
      <c r="Y338" s="276"/>
      <c r="Z338" s="276"/>
    </row>
    <row r="339">
      <c r="A339" s="276"/>
      <c r="B339" s="276"/>
      <c r="C339" s="276"/>
      <c r="D339" s="276"/>
      <c r="E339" s="276"/>
      <c r="F339" s="276"/>
      <c r="G339" s="276"/>
      <c r="H339" s="276"/>
      <c r="I339" s="276"/>
      <c r="J339" s="276"/>
      <c r="K339" s="276"/>
      <c r="L339" s="276"/>
      <c r="M339" s="276"/>
      <c r="N339" s="276"/>
      <c r="O339" s="276"/>
      <c r="P339" s="276"/>
      <c r="Q339" s="276"/>
      <c r="R339" s="276"/>
      <c r="S339" s="276"/>
      <c r="T339" s="276"/>
      <c r="U339" s="276"/>
      <c r="V339" s="276"/>
      <c r="W339" s="276"/>
      <c r="X339" s="276"/>
      <c r="Y339" s="276"/>
      <c r="Z339" s="276"/>
    </row>
    <row r="340">
      <c r="A340" s="276"/>
      <c r="B340" s="276"/>
      <c r="C340" s="276"/>
      <c r="D340" s="276"/>
      <c r="E340" s="276"/>
      <c r="F340" s="276"/>
      <c r="G340" s="276"/>
      <c r="H340" s="276"/>
      <c r="I340" s="276"/>
      <c r="J340" s="276"/>
      <c r="K340" s="276"/>
      <c r="L340" s="276"/>
      <c r="M340" s="276"/>
      <c r="N340" s="276"/>
      <c r="O340" s="276"/>
      <c r="P340" s="276"/>
      <c r="Q340" s="276"/>
      <c r="R340" s="276"/>
      <c r="S340" s="276"/>
      <c r="T340" s="276"/>
      <c r="U340" s="276"/>
      <c r="V340" s="276"/>
      <c r="W340" s="276"/>
      <c r="X340" s="276"/>
      <c r="Y340" s="276"/>
      <c r="Z340" s="276"/>
    </row>
    <row r="341">
      <c r="A341" s="276"/>
      <c r="B341" s="276"/>
      <c r="C341" s="276"/>
      <c r="D341" s="276"/>
      <c r="E341" s="276"/>
      <c r="F341" s="276"/>
      <c r="G341" s="276"/>
      <c r="H341" s="276"/>
      <c r="I341" s="276"/>
      <c r="J341" s="276"/>
      <c r="K341" s="276"/>
      <c r="L341" s="276"/>
      <c r="M341" s="276"/>
      <c r="N341" s="276"/>
      <c r="O341" s="276"/>
      <c r="P341" s="276"/>
      <c r="Q341" s="276"/>
      <c r="R341" s="276"/>
      <c r="S341" s="276"/>
      <c r="T341" s="276"/>
      <c r="U341" s="276"/>
      <c r="V341" s="276"/>
      <c r="W341" s="276"/>
      <c r="X341" s="276"/>
      <c r="Y341" s="276"/>
      <c r="Z341" s="276"/>
    </row>
    <row r="342">
      <c r="A342" s="276"/>
      <c r="B342" s="276"/>
      <c r="C342" s="276"/>
      <c r="D342" s="276"/>
      <c r="E342" s="276"/>
      <c r="F342" s="276"/>
      <c r="G342" s="276"/>
      <c r="H342" s="276"/>
      <c r="I342" s="276"/>
      <c r="J342" s="276"/>
      <c r="K342" s="276"/>
      <c r="L342" s="276"/>
      <c r="M342" s="276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</row>
    <row r="343">
      <c r="A343" s="276"/>
      <c r="B343" s="276"/>
      <c r="C343" s="276"/>
      <c r="D343" s="276"/>
      <c r="E343" s="276"/>
      <c r="F343" s="276"/>
      <c r="G343" s="276"/>
      <c r="H343" s="276"/>
      <c r="I343" s="276"/>
      <c r="J343" s="276"/>
      <c r="K343" s="276"/>
      <c r="L343" s="276"/>
      <c r="M343" s="276"/>
      <c r="N343" s="276"/>
      <c r="O343" s="276"/>
      <c r="P343" s="276"/>
      <c r="Q343" s="276"/>
      <c r="R343" s="276"/>
      <c r="S343" s="276"/>
      <c r="T343" s="276"/>
      <c r="U343" s="276"/>
      <c r="V343" s="276"/>
      <c r="W343" s="276"/>
      <c r="X343" s="276"/>
      <c r="Y343" s="276"/>
      <c r="Z343" s="276"/>
    </row>
    <row r="344">
      <c r="A344" s="276"/>
      <c r="B344" s="276"/>
      <c r="C344" s="276"/>
      <c r="D344" s="276"/>
      <c r="E344" s="276"/>
      <c r="F344" s="276"/>
      <c r="G344" s="276"/>
      <c r="H344" s="276"/>
      <c r="I344" s="276"/>
      <c r="J344" s="276"/>
      <c r="K344" s="276"/>
      <c r="L344" s="276"/>
      <c r="M344" s="276"/>
      <c r="N344" s="276"/>
      <c r="O344" s="276"/>
      <c r="P344" s="276"/>
      <c r="Q344" s="276"/>
      <c r="R344" s="276"/>
      <c r="S344" s="276"/>
      <c r="T344" s="276"/>
      <c r="U344" s="276"/>
      <c r="V344" s="276"/>
      <c r="W344" s="276"/>
      <c r="X344" s="276"/>
      <c r="Y344" s="276"/>
      <c r="Z344" s="276"/>
    </row>
    <row r="345">
      <c r="A345" s="276"/>
      <c r="B345" s="276"/>
      <c r="C345" s="276"/>
      <c r="D345" s="276"/>
      <c r="E345" s="276"/>
      <c r="F345" s="276"/>
      <c r="G345" s="276"/>
      <c r="H345" s="276"/>
      <c r="I345" s="276"/>
      <c r="J345" s="276"/>
      <c r="K345" s="276"/>
      <c r="L345" s="276"/>
      <c r="M345" s="276"/>
      <c r="N345" s="276"/>
      <c r="O345" s="276"/>
      <c r="P345" s="276"/>
      <c r="Q345" s="276"/>
      <c r="R345" s="276"/>
      <c r="S345" s="276"/>
      <c r="T345" s="276"/>
      <c r="U345" s="276"/>
      <c r="V345" s="276"/>
      <c r="W345" s="276"/>
      <c r="X345" s="276"/>
      <c r="Y345" s="276"/>
      <c r="Z345" s="276"/>
    </row>
    <row r="346">
      <c r="A346" s="276"/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276"/>
      <c r="T346" s="276"/>
      <c r="U346" s="276"/>
      <c r="V346" s="276"/>
      <c r="W346" s="276"/>
      <c r="X346" s="276"/>
      <c r="Y346" s="276"/>
      <c r="Z346" s="276"/>
    </row>
    <row r="347">
      <c r="A347" s="276"/>
      <c r="B347" s="276"/>
      <c r="C347" s="276"/>
      <c r="D347" s="276"/>
      <c r="E347" s="276"/>
      <c r="F347" s="276"/>
      <c r="G347" s="276"/>
      <c r="H347" s="276"/>
      <c r="I347" s="276"/>
      <c r="J347" s="276"/>
      <c r="K347" s="276"/>
      <c r="L347" s="276"/>
      <c r="M347" s="276"/>
      <c r="N347" s="276"/>
      <c r="O347" s="276"/>
      <c r="P347" s="276"/>
      <c r="Q347" s="276"/>
      <c r="R347" s="276"/>
      <c r="S347" s="276"/>
      <c r="T347" s="276"/>
      <c r="U347" s="276"/>
      <c r="V347" s="276"/>
      <c r="W347" s="276"/>
      <c r="X347" s="276"/>
      <c r="Y347" s="276"/>
      <c r="Z347" s="276"/>
    </row>
    <row r="348">
      <c r="A348" s="276"/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276"/>
      <c r="T348" s="276"/>
      <c r="U348" s="276"/>
      <c r="V348" s="276"/>
      <c r="W348" s="276"/>
      <c r="X348" s="276"/>
      <c r="Y348" s="276"/>
      <c r="Z348" s="276"/>
    </row>
    <row r="349">
      <c r="A349" s="276"/>
      <c r="B349" s="276"/>
      <c r="C349" s="276"/>
      <c r="D349" s="276"/>
      <c r="E349" s="276"/>
      <c r="F349" s="276"/>
      <c r="G349" s="276"/>
      <c r="H349" s="276"/>
      <c r="I349" s="276"/>
      <c r="J349" s="276"/>
      <c r="K349" s="276"/>
      <c r="L349" s="276"/>
      <c r="M349" s="276"/>
      <c r="N349" s="276"/>
      <c r="O349" s="276"/>
      <c r="P349" s="276"/>
      <c r="Q349" s="276"/>
      <c r="R349" s="276"/>
      <c r="S349" s="276"/>
      <c r="T349" s="276"/>
      <c r="U349" s="276"/>
      <c r="V349" s="276"/>
      <c r="W349" s="276"/>
      <c r="X349" s="276"/>
      <c r="Y349" s="276"/>
      <c r="Z349" s="276"/>
    </row>
    <row r="350">
      <c r="A350" s="276"/>
      <c r="B350" s="276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</row>
    <row r="351">
      <c r="A351" s="276"/>
      <c r="B351" s="276"/>
      <c r="C351" s="276"/>
      <c r="D351" s="276"/>
      <c r="E351" s="276"/>
      <c r="F351" s="276"/>
      <c r="G351" s="276"/>
      <c r="H351" s="276"/>
      <c r="I351" s="276"/>
      <c r="J351" s="276"/>
      <c r="K351" s="276"/>
      <c r="L351" s="276"/>
      <c r="M351" s="276"/>
      <c r="N351" s="276"/>
      <c r="O351" s="276"/>
      <c r="P351" s="276"/>
      <c r="Q351" s="276"/>
      <c r="R351" s="276"/>
      <c r="S351" s="276"/>
      <c r="T351" s="276"/>
      <c r="U351" s="276"/>
      <c r="V351" s="276"/>
      <c r="W351" s="276"/>
      <c r="X351" s="276"/>
      <c r="Y351" s="276"/>
      <c r="Z351" s="276"/>
    </row>
    <row r="352">
      <c r="A352" s="276"/>
      <c r="B352" s="276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</row>
    <row r="353">
      <c r="A353" s="276"/>
      <c r="B353" s="276"/>
      <c r="C353" s="276"/>
      <c r="D353" s="276"/>
      <c r="E353" s="276"/>
      <c r="F353" s="276"/>
      <c r="G353" s="276"/>
      <c r="H353" s="276"/>
      <c r="I353" s="276"/>
      <c r="J353" s="276"/>
      <c r="K353" s="276"/>
      <c r="L353" s="276"/>
      <c r="M353" s="276"/>
      <c r="N353" s="276"/>
      <c r="O353" s="276"/>
      <c r="P353" s="276"/>
      <c r="Q353" s="276"/>
      <c r="R353" s="276"/>
      <c r="S353" s="276"/>
      <c r="T353" s="276"/>
      <c r="U353" s="276"/>
      <c r="V353" s="276"/>
      <c r="W353" s="276"/>
      <c r="X353" s="276"/>
      <c r="Y353" s="276"/>
      <c r="Z353" s="276"/>
    </row>
    <row r="354">
      <c r="A354" s="276"/>
      <c r="B354" s="276"/>
      <c r="C354" s="276"/>
      <c r="D354" s="276"/>
      <c r="E354" s="276"/>
      <c r="F354" s="276"/>
      <c r="G354" s="276"/>
      <c r="H354" s="276"/>
      <c r="I354" s="276"/>
      <c r="J354" s="276"/>
      <c r="K354" s="276"/>
      <c r="L354" s="276"/>
      <c r="M354" s="276"/>
      <c r="N354" s="276"/>
      <c r="O354" s="276"/>
      <c r="P354" s="276"/>
      <c r="Q354" s="276"/>
      <c r="R354" s="276"/>
      <c r="S354" s="276"/>
      <c r="T354" s="276"/>
      <c r="U354" s="276"/>
      <c r="V354" s="276"/>
      <c r="W354" s="276"/>
      <c r="X354" s="276"/>
      <c r="Y354" s="276"/>
      <c r="Z354" s="276"/>
    </row>
    <row r="355">
      <c r="A355" s="276"/>
      <c r="B355" s="27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</row>
    <row r="356">
      <c r="A356" s="276"/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276"/>
      <c r="T356" s="276"/>
      <c r="U356" s="276"/>
      <c r="V356" s="276"/>
      <c r="W356" s="276"/>
      <c r="X356" s="276"/>
      <c r="Y356" s="276"/>
      <c r="Z356" s="276"/>
    </row>
    <row r="357">
      <c r="A357" s="276"/>
      <c r="B357" s="276"/>
      <c r="C357" s="276"/>
      <c r="D357" s="276"/>
      <c r="E357" s="276"/>
      <c r="F357" s="276"/>
      <c r="G357" s="276"/>
      <c r="H357" s="276"/>
      <c r="I357" s="276"/>
      <c r="J357" s="276"/>
      <c r="K357" s="276"/>
      <c r="L357" s="276"/>
      <c r="M357" s="276"/>
      <c r="N357" s="276"/>
      <c r="O357" s="276"/>
      <c r="P357" s="276"/>
      <c r="Q357" s="276"/>
      <c r="R357" s="276"/>
      <c r="S357" s="276"/>
      <c r="T357" s="276"/>
      <c r="U357" s="276"/>
      <c r="V357" s="276"/>
      <c r="W357" s="276"/>
      <c r="X357" s="276"/>
      <c r="Y357" s="276"/>
      <c r="Z357" s="276"/>
    </row>
    <row r="358">
      <c r="A358" s="276"/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276"/>
      <c r="T358" s="276"/>
      <c r="U358" s="276"/>
      <c r="V358" s="276"/>
      <c r="W358" s="276"/>
      <c r="X358" s="276"/>
      <c r="Y358" s="276"/>
      <c r="Z358" s="276"/>
    </row>
    <row r="359">
      <c r="A359" s="276"/>
      <c r="B359" s="27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</row>
    <row r="360">
      <c r="A360" s="276"/>
      <c r="B360" s="276"/>
      <c r="C360" s="276"/>
      <c r="D360" s="276"/>
      <c r="E360" s="276"/>
      <c r="F360" s="276"/>
      <c r="G360" s="276"/>
      <c r="H360" s="276"/>
      <c r="I360" s="276"/>
      <c r="J360" s="276"/>
      <c r="K360" s="276"/>
      <c r="L360" s="276"/>
      <c r="M360" s="276"/>
      <c r="N360" s="276"/>
      <c r="O360" s="276"/>
      <c r="P360" s="276"/>
      <c r="Q360" s="276"/>
      <c r="R360" s="276"/>
      <c r="S360" s="276"/>
      <c r="T360" s="276"/>
      <c r="U360" s="276"/>
      <c r="V360" s="276"/>
      <c r="W360" s="276"/>
      <c r="X360" s="276"/>
      <c r="Y360" s="276"/>
      <c r="Z360" s="276"/>
    </row>
    <row r="361">
      <c r="A361" s="276"/>
      <c r="B361" s="276"/>
      <c r="C361" s="276"/>
      <c r="D361" s="276"/>
      <c r="E361" s="276"/>
      <c r="F361" s="276"/>
      <c r="G361" s="276"/>
      <c r="H361" s="276"/>
      <c r="I361" s="276"/>
      <c r="J361" s="276"/>
      <c r="K361" s="276"/>
      <c r="L361" s="276"/>
      <c r="M361" s="276"/>
      <c r="N361" s="276"/>
      <c r="O361" s="276"/>
      <c r="P361" s="276"/>
      <c r="Q361" s="276"/>
      <c r="R361" s="276"/>
      <c r="S361" s="276"/>
      <c r="T361" s="276"/>
      <c r="U361" s="276"/>
      <c r="V361" s="276"/>
      <c r="W361" s="276"/>
      <c r="X361" s="276"/>
      <c r="Y361" s="276"/>
      <c r="Z361" s="276"/>
    </row>
    <row r="362">
      <c r="A362" s="276"/>
      <c r="B362" s="276"/>
      <c r="C362" s="276"/>
      <c r="D362" s="276"/>
      <c r="E362" s="276"/>
      <c r="F362" s="276"/>
      <c r="G362" s="276"/>
      <c r="H362" s="276"/>
      <c r="I362" s="276"/>
      <c r="J362" s="276"/>
      <c r="K362" s="276"/>
      <c r="L362" s="276"/>
      <c r="M362" s="276"/>
      <c r="N362" s="276"/>
      <c r="O362" s="276"/>
      <c r="P362" s="276"/>
      <c r="Q362" s="276"/>
      <c r="R362" s="276"/>
      <c r="S362" s="276"/>
      <c r="T362" s="276"/>
      <c r="U362" s="276"/>
      <c r="V362" s="276"/>
      <c r="W362" s="276"/>
      <c r="X362" s="276"/>
      <c r="Y362" s="276"/>
      <c r="Z362" s="276"/>
    </row>
    <row r="363">
      <c r="A363" s="276"/>
      <c r="B363" s="276"/>
      <c r="C363" s="276"/>
      <c r="D363" s="276"/>
      <c r="E363" s="276"/>
      <c r="F363" s="276"/>
      <c r="G363" s="276"/>
      <c r="H363" s="276"/>
      <c r="I363" s="276"/>
      <c r="J363" s="276"/>
      <c r="K363" s="276"/>
      <c r="L363" s="276"/>
      <c r="M363" s="276"/>
      <c r="N363" s="276"/>
      <c r="O363" s="276"/>
      <c r="P363" s="276"/>
      <c r="Q363" s="276"/>
      <c r="R363" s="276"/>
      <c r="S363" s="276"/>
      <c r="T363" s="276"/>
      <c r="U363" s="276"/>
      <c r="V363" s="276"/>
      <c r="W363" s="276"/>
      <c r="X363" s="276"/>
      <c r="Y363" s="276"/>
      <c r="Z363" s="276"/>
    </row>
    <row r="364">
      <c r="A364" s="276"/>
      <c r="B364" s="276"/>
      <c r="C364" s="276"/>
      <c r="D364" s="276"/>
      <c r="E364" s="276"/>
      <c r="F364" s="276"/>
      <c r="G364" s="276"/>
      <c r="H364" s="276"/>
      <c r="I364" s="276"/>
      <c r="J364" s="276"/>
      <c r="K364" s="276"/>
      <c r="L364" s="276"/>
      <c r="M364" s="276"/>
      <c r="N364" s="276"/>
      <c r="O364" s="276"/>
      <c r="P364" s="276"/>
      <c r="Q364" s="276"/>
      <c r="R364" s="276"/>
      <c r="S364" s="276"/>
      <c r="T364" s="276"/>
      <c r="U364" s="276"/>
      <c r="V364" s="276"/>
      <c r="W364" s="276"/>
      <c r="X364" s="276"/>
      <c r="Y364" s="276"/>
      <c r="Z364" s="276"/>
    </row>
    <row r="365">
      <c r="A365" s="276"/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276"/>
      <c r="T365" s="276"/>
      <c r="U365" s="276"/>
      <c r="V365" s="276"/>
      <c r="W365" s="276"/>
      <c r="X365" s="276"/>
      <c r="Y365" s="276"/>
      <c r="Z365" s="276"/>
    </row>
    <row r="366">
      <c r="A366" s="276"/>
      <c r="B366" s="276"/>
      <c r="C366" s="276"/>
      <c r="D366" s="276"/>
      <c r="E366" s="276"/>
      <c r="F366" s="276"/>
      <c r="G366" s="276"/>
      <c r="H366" s="276"/>
      <c r="I366" s="276"/>
      <c r="J366" s="276"/>
      <c r="K366" s="276"/>
      <c r="L366" s="276"/>
      <c r="M366" s="276"/>
      <c r="N366" s="276"/>
      <c r="O366" s="276"/>
      <c r="P366" s="276"/>
      <c r="Q366" s="276"/>
      <c r="R366" s="276"/>
      <c r="S366" s="276"/>
      <c r="T366" s="276"/>
      <c r="U366" s="276"/>
      <c r="V366" s="276"/>
      <c r="W366" s="276"/>
      <c r="X366" s="276"/>
      <c r="Y366" s="276"/>
      <c r="Z366" s="276"/>
    </row>
    <row r="367">
      <c r="A367" s="276"/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276"/>
      <c r="T367" s="276"/>
      <c r="U367" s="276"/>
      <c r="V367" s="276"/>
      <c r="W367" s="276"/>
      <c r="X367" s="276"/>
      <c r="Y367" s="276"/>
      <c r="Z367" s="276"/>
    </row>
    <row r="368">
      <c r="A368" s="276"/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  <c r="P368" s="276"/>
      <c r="Q368" s="276"/>
      <c r="R368" s="276"/>
      <c r="S368" s="276"/>
      <c r="T368" s="276"/>
      <c r="U368" s="276"/>
      <c r="V368" s="276"/>
      <c r="W368" s="276"/>
      <c r="X368" s="276"/>
      <c r="Y368" s="276"/>
      <c r="Z368" s="276"/>
    </row>
    <row r="369">
      <c r="A369" s="276"/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276"/>
      <c r="T369" s="276"/>
      <c r="U369" s="276"/>
      <c r="V369" s="276"/>
      <c r="W369" s="276"/>
      <c r="X369" s="276"/>
      <c r="Y369" s="276"/>
      <c r="Z369" s="276"/>
    </row>
    <row r="370">
      <c r="A370" s="276"/>
      <c r="B370" s="276"/>
      <c r="C370" s="276"/>
      <c r="D370" s="276"/>
      <c r="E370" s="276"/>
      <c r="F370" s="276"/>
      <c r="G370" s="276"/>
      <c r="H370" s="276"/>
      <c r="I370" s="276"/>
      <c r="J370" s="276"/>
      <c r="K370" s="276"/>
      <c r="L370" s="276"/>
      <c r="M370" s="276"/>
      <c r="N370" s="276"/>
      <c r="O370" s="276"/>
      <c r="P370" s="276"/>
      <c r="Q370" s="276"/>
      <c r="R370" s="276"/>
      <c r="S370" s="276"/>
      <c r="T370" s="276"/>
      <c r="U370" s="276"/>
      <c r="V370" s="276"/>
      <c r="W370" s="276"/>
      <c r="X370" s="276"/>
      <c r="Y370" s="276"/>
      <c r="Z370" s="276"/>
    </row>
    <row r="371">
      <c r="A371" s="276"/>
      <c r="B371" s="276"/>
      <c r="C371" s="276"/>
      <c r="D371" s="276"/>
      <c r="E371" s="276"/>
      <c r="F371" s="276"/>
      <c r="G371" s="276"/>
      <c r="H371" s="276"/>
      <c r="I371" s="276"/>
      <c r="J371" s="276"/>
      <c r="K371" s="276"/>
      <c r="L371" s="276"/>
      <c r="M371" s="276"/>
      <c r="N371" s="276"/>
      <c r="O371" s="276"/>
      <c r="P371" s="276"/>
      <c r="Q371" s="276"/>
      <c r="R371" s="276"/>
      <c r="S371" s="276"/>
      <c r="T371" s="276"/>
      <c r="U371" s="276"/>
      <c r="V371" s="276"/>
      <c r="W371" s="276"/>
      <c r="X371" s="276"/>
      <c r="Y371" s="276"/>
      <c r="Z371" s="276"/>
    </row>
    <row r="372">
      <c r="A372" s="276"/>
      <c r="B372" s="276"/>
      <c r="C372" s="276"/>
      <c r="D372" s="276"/>
      <c r="E372" s="276"/>
      <c r="F372" s="276"/>
      <c r="G372" s="276"/>
      <c r="H372" s="276"/>
      <c r="I372" s="276"/>
      <c r="J372" s="276"/>
      <c r="K372" s="276"/>
      <c r="L372" s="276"/>
      <c r="M372" s="276"/>
      <c r="N372" s="276"/>
      <c r="O372" s="276"/>
      <c r="P372" s="276"/>
      <c r="Q372" s="276"/>
      <c r="R372" s="276"/>
      <c r="S372" s="276"/>
      <c r="T372" s="276"/>
      <c r="U372" s="276"/>
      <c r="V372" s="276"/>
      <c r="W372" s="276"/>
      <c r="X372" s="276"/>
      <c r="Y372" s="276"/>
      <c r="Z372" s="276"/>
    </row>
    <row r="373">
      <c r="A373" s="276"/>
      <c r="B373" s="276"/>
      <c r="C373" s="276"/>
      <c r="D373" s="276"/>
      <c r="E373" s="276"/>
      <c r="F373" s="276"/>
      <c r="G373" s="276"/>
      <c r="H373" s="276"/>
      <c r="I373" s="276"/>
      <c r="J373" s="276"/>
      <c r="K373" s="276"/>
      <c r="L373" s="276"/>
      <c r="M373" s="276"/>
      <c r="N373" s="276"/>
      <c r="O373" s="276"/>
      <c r="P373" s="276"/>
      <c r="Q373" s="276"/>
      <c r="R373" s="276"/>
      <c r="S373" s="276"/>
      <c r="T373" s="276"/>
      <c r="U373" s="276"/>
      <c r="V373" s="276"/>
      <c r="W373" s="276"/>
      <c r="X373" s="276"/>
      <c r="Y373" s="276"/>
      <c r="Z373" s="276"/>
    </row>
    <row r="374">
      <c r="A374" s="276"/>
      <c r="B374" s="276"/>
      <c r="C374" s="276"/>
      <c r="D374" s="276"/>
      <c r="E374" s="276"/>
      <c r="F374" s="276"/>
      <c r="G374" s="276"/>
      <c r="H374" s="276"/>
      <c r="I374" s="276"/>
      <c r="J374" s="276"/>
      <c r="K374" s="276"/>
      <c r="L374" s="276"/>
      <c r="M374" s="276"/>
      <c r="N374" s="276"/>
      <c r="O374" s="276"/>
      <c r="P374" s="276"/>
      <c r="Q374" s="276"/>
      <c r="R374" s="276"/>
      <c r="S374" s="276"/>
      <c r="T374" s="276"/>
      <c r="U374" s="276"/>
      <c r="V374" s="276"/>
      <c r="W374" s="276"/>
      <c r="X374" s="276"/>
      <c r="Y374" s="276"/>
      <c r="Z374" s="276"/>
    </row>
    <row r="375">
      <c r="A375" s="276"/>
      <c r="B375" s="276"/>
      <c r="C375" s="276"/>
      <c r="D375" s="276"/>
      <c r="E375" s="276"/>
      <c r="F375" s="276"/>
      <c r="G375" s="276"/>
      <c r="H375" s="276"/>
      <c r="I375" s="276"/>
      <c r="J375" s="276"/>
      <c r="K375" s="276"/>
      <c r="L375" s="276"/>
      <c r="M375" s="276"/>
      <c r="N375" s="276"/>
      <c r="O375" s="276"/>
      <c r="P375" s="276"/>
      <c r="Q375" s="276"/>
      <c r="R375" s="276"/>
      <c r="S375" s="276"/>
      <c r="T375" s="276"/>
      <c r="U375" s="276"/>
      <c r="V375" s="276"/>
      <c r="W375" s="276"/>
      <c r="X375" s="276"/>
      <c r="Y375" s="276"/>
      <c r="Z375" s="276"/>
    </row>
    <row r="376">
      <c r="A376" s="276"/>
      <c r="B376" s="276"/>
      <c r="C376" s="276"/>
      <c r="D376" s="276"/>
      <c r="E376" s="276"/>
      <c r="F376" s="276"/>
      <c r="G376" s="276"/>
      <c r="H376" s="276"/>
      <c r="I376" s="276"/>
      <c r="J376" s="276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76"/>
      <c r="Z376" s="276"/>
    </row>
    <row r="377">
      <c r="A377" s="276"/>
      <c r="B377" s="276"/>
      <c r="C377" s="276"/>
      <c r="D377" s="276"/>
      <c r="E377" s="276"/>
      <c r="F377" s="276"/>
      <c r="G377" s="276"/>
      <c r="H377" s="276"/>
      <c r="I377" s="276"/>
      <c r="J377" s="276"/>
      <c r="K377" s="276"/>
      <c r="L377" s="276"/>
      <c r="M377" s="276"/>
      <c r="N377" s="276"/>
      <c r="O377" s="276"/>
      <c r="P377" s="276"/>
      <c r="Q377" s="276"/>
      <c r="R377" s="276"/>
      <c r="S377" s="276"/>
      <c r="T377" s="276"/>
      <c r="U377" s="276"/>
      <c r="V377" s="276"/>
      <c r="W377" s="276"/>
      <c r="X377" s="276"/>
      <c r="Y377" s="276"/>
      <c r="Z377" s="276"/>
    </row>
    <row r="378">
      <c r="A378" s="276"/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</row>
    <row r="379">
      <c r="A379" s="276"/>
      <c r="B379" s="276"/>
      <c r="C379" s="276"/>
      <c r="D379" s="276"/>
      <c r="E379" s="276"/>
      <c r="F379" s="276"/>
      <c r="G379" s="276"/>
      <c r="H379" s="276"/>
      <c r="I379" s="276"/>
      <c r="J379" s="276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</row>
    <row r="380">
      <c r="A380" s="276"/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</row>
    <row r="381">
      <c r="A381" s="276"/>
      <c r="B381" s="276"/>
      <c r="C381" s="276"/>
      <c r="D381" s="276"/>
      <c r="E381" s="276"/>
      <c r="F381" s="276"/>
      <c r="G381" s="276"/>
      <c r="H381" s="276"/>
      <c r="I381" s="276"/>
      <c r="J381" s="276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76"/>
      <c r="Z381" s="276"/>
    </row>
    <row r="382">
      <c r="A382" s="276"/>
      <c r="B382" s="276"/>
      <c r="C382" s="276"/>
      <c r="D382" s="276"/>
      <c r="E382" s="276"/>
      <c r="F382" s="276"/>
      <c r="G382" s="276"/>
      <c r="H382" s="276"/>
      <c r="I382" s="276"/>
      <c r="J382" s="276"/>
      <c r="K382" s="276"/>
      <c r="L382" s="276"/>
      <c r="M382" s="276"/>
      <c r="N382" s="276"/>
      <c r="O382" s="276"/>
      <c r="P382" s="276"/>
      <c r="Q382" s="276"/>
      <c r="R382" s="276"/>
      <c r="S382" s="276"/>
      <c r="T382" s="276"/>
      <c r="U382" s="276"/>
      <c r="V382" s="276"/>
      <c r="W382" s="276"/>
      <c r="X382" s="276"/>
      <c r="Y382" s="276"/>
      <c r="Z382" s="276"/>
    </row>
    <row r="383">
      <c r="A383" s="276"/>
      <c r="B383" s="276"/>
      <c r="C383" s="276"/>
      <c r="D383" s="276"/>
      <c r="E383" s="276"/>
      <c r="F383" s="276"/>
      <c r="G383" s="276"/>
      <c r="H383" s="276"/>
      <c r="I383" s="276"/>
      <c r="J383" s="276"/>
      <c r="K383" s="276"/>
      <c r="L383" s="276"/>
      <c r="M383" s="276"/>
      <c r="N383" s="276"/>
      <c r="O383" s="276"/>
      <c r="P383" s="276"/>
      <c r="Q383" s="276"/>
      <c r="R383" s="276"/>
      <c r="S383" s="276"/>
      <c r="T383" s="276"/>
      <c r="U383" s="276"/>
      <c r="V383" s="276"/>
      <c r="W383" s="276"/>
      <c r="X383" s="276"/>
      <c r="Y383" s="276"/>
      <c r="Z383" s="276"/>
    </row>
    <row r="384">
      <c r="A384" s="276"/>
      <c r="B384" s="276"/>
      <c r="C384" s="276"/>
      <c r="D384" s="276"/>
      <c r="E384" s="276"/>
      <c r="F384" s="276"/>
      <c r="G384" s="276"/>
      <c r="H384" s="276"/>
      <c r="I384" s="276"/>
      <c r="J384" s="276"/>
      <c r="K384" s="276"/>
      <c r="L384" s="276"/>
      <c r="M384" s="276"/>
      <c r="N384" s="276"/>
      <c r="O384" s="276"/>
      <c r="P384" s="276"/>
      <c r="Q384" s="276"/>
      <c r="R384" s="276"/>
      <c r="S384" s="276"/>
      <c r="T384" s="276"/>
      <c r="U384" s="276"/>
      <c r="V384" s="276"/>
      <c r="W384" s="276"/>
      <c r="X384" s="276"/>
      <c r="Y384" s="276"/>
      <c r="Z384" s="276"/>
    </row>
    <row r="385">
      <c r="A385" s="276"/>
      <c r="B385" s="276"/>
      <c r="C385" s="276"/>
      <c r="D385" s="276"/>
      <c r="E385" s="276"/>
      <c r="F385" s="276"/>
      <c r="G385" s="276"/>
      <c r="H385" s="276"/>
      <c r="I385" s="276"/>
      <c r="J385" s="276"/>
      <c r="K385" s="276"/>
      <c r="L385" s="276"/>
      <c r="M385" s="276"/>
      <c r="N385" s="276"/>
      <c r="O385" s="276"/>
      <c r="P385" s="276"/>
      <c r="Q385" s="276"/>
      <c r="R385" s="276"/>
      <c r="S385" s="276"/>
      <c r="T385" s="276"/>
      <c r="U385" s="276"/>
      <c r="V385" s="276"/>
      <c r="W385" s="276"/>
      <c r="X385" s="276"/>
      <c r="Y385" s="276"/>
      <c r="Z385" s="276"/>
    </row>
    <row r="386">
      <c r="A386" s="276"/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276"/>
      <c r="T386" s="276"/>
      <c r="U386" s="276"/>
      <c r="V386" s="276"/>
      <c r="W386" s="276"/>
      <c r="X386" s="276"/>
      <c r="Y386" s="276"/>
      <c r="Z386" s="276"/>
    </row>
    <row r="387">
      <c r="A387" s="276"/>
      <c r="B387" s="276"/>
      <c r="C387" s="276"/>
      <c r="D387" s="276"/>
      <c r="E387" s="276"/>
      <c r="F387" s="276"/>
      <c r="G387" s="276"/>
      <c r="H387" s="276"/>
      <c r="I387" s="276"/>
      <c r="J387" s="276"/>
      <c r="K387" s="276"/>
      <c r="L387" s="276"/>
      <c r="M387" s="276"/>
      <c r="N387" s="276"/>
      <c r="O387" s="276"/>
      <c r="P387" s="276"/>
      <c r="Q387" s="276"/>
      <c r="R387" s="276"/>
      <c r="S387" s="276"/>
      <c r="T387" s="276"/>
      <c r="U387" s="276"/>
      <c r="V387" s="276"/>
      <c r="W387" s="276"/>
      <c r="X387" s="276"/>
      <c r="Y387" s="276"/>
      <c r="Z387" s="276"/>
    </row>
    <row r="388">
      <c r="A388" s="276"/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</row>
    <row r="389">
      <c r="A389" s="276"/>
      <c r="B389" s="276"/>
      <c r="C389" s="276"/>
      <c r="D389" s="276"/>
      <c r="E389" s="276"/>
      <c r="F389" s="276"/>
      <c r="G389" s="276"/>
      <c r="H389" s="276"/>
      <c r="I389" s="276"/>
      <c r="J389" s="276"/>
      <c r="K389" s="276"/>
      <c r="L389" s="276"/>
      <c r="M389" s="276"/>
      <c r="N389" s="276"/>
      <c r="O389" s="276"/>
      <c r="P389" s="276"/>
      <c r="Q389" s="276"/>
      <c r="R389" s="276"/>
      <c r="S389" s="276"/>
      <c r="T389" s="276"/>
      <c r="U389" s="276"/>
      <c r="V389" s="276"/>
      <c r="W389" s="276"/>
      <c r="X389" s="276"/>
      <c r="Y389" s="276"/>
      <c r="Z389" s="276"/>
    </row>
    <row r="390">
      <c r="A390" s="276"/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276"/>
      <c r="T390" s="276"/>
      <c r="U390" s="276"/>
      <c r="V390" s="276"/>
      <c r="W390" s="276"/>
      <c r="X390" s="276"/>
      <c r="Y390" s="276"/>
      <c r="Z390" s="276"/>
    </row>
    <row r="391">
      <c r="A391" s="276"/>
      <c r="B391" s="276"/>
      <c r="C391" s="276"/>
      <c r="D391" s="276"/>
      <c r="E391" s="276"/>
      <c r="F391" s="276"/>
      <c r="G391" s="276"/>
      <c r="H391" s="276"/>
      <c r="I391" s="276"/>
      <c r="J391" s="276"/>
      <c r="K391" s="276"/>
      <c r="L391" s="276"/>
      <c r="M391" s="276"/>
      <c r="N391" s="276"/>
      <c r="O391" s="276"/>
      <c r="P391" s="276"/>
      <c r="Q391" s="276"/>
      <c r="R391" s="276"/>
      <c r="S391" s="276"/>
      <c r="T391" s="276"/>
      <c r="U391" s="276"/>
      <c r="V391" s="276"/>
      <c r="W391" s="276"/>
      <c r="X391" s="276"/>
      <c r="Y391" s="276"/>
      <c r="Z391" s="276"/>
    </row>
    <row r="392">
      <c r="A392" s="276"/>
      <c r="B392" s="276"/>
      <c r="C392" s="276"/>
      <c r="D392" s="276"/>
      <c r="E392" s="276"/>
      <c r="F392" s="276"/>
      <c r="G392" s="276"/>
      <c r="H392" s="276"/>
      <c r="I392" s="276"/>
      <c r="J392" s="276"/>
      <c r="K392" s="276"/>
      <c r="L392" s="276"/>
      <c r="M392" s="276"/>
      <c r="N392" s="276"/>
      <c r="O392" s="276"/>
      <c r="P392" s="276"/>
      <c r="Q392" s="276"/>
      <c r="R392" s="276"/>
      <c r="S392" s="276"/>
      <c r="T392" s="276"/>
      <c r="U392" s="276"/>
      <c r="V392" s="276"/>
      <c r="W392" s="276"/>
      <c r="X392" s="276"/>
      <c r="Y392" s="276"/>
      <c r="Z392" s="276"/>
    </row>
    <row r="393">
      <c r="A393" s="276"/>
      <c r="B393" s="276"/>
      <c r="C393" s="276"/>
      <c r="D393" s="276"/>
      <c r="E393" s="276"/>
      <c r="F393" s="276"/>
      <c r="G393" s="276"/>
      <c r="H393" s="276"/>
      <c r="I393" s="276"/>
      <c r="J393" s="276"/>
      <c r="K393" s="276"/>
      <c r="L393" s="276"/>
      <c r="M393" s="276"/>
      <c r="N393" s="276"/>
      <c r="O393" s="276"/>
      <c r="P393" s="276"/>
      <c r="Q393" s="276"/>
      <c r="R393" s="276"/>
      <c r="S393" s="276"/>
      <c r="T393" s="276"/>
      <c r="U393" s="276"/>
      <c r="V393" s="276"/>
      <c r="W393" s="276"/>
      <c r="X393" s="276"/>
      <c r="Y393" s="276"/>
      <c r="Z393" s="276"/>
    </row>
    <row r="394">
      <c r="A394" s="276"/>
      <c r="B394" s="276"/>
      <c r="C394" s="276"/>
      <c r="D394" s="276"/>
      <c r="E394" s="276"/>
      <c r="F394" s="276"/>
      <c r="G394" s="276"/>
      <c r="H394" s="276"/>
      <c r="I394" s="276"/>
      <c r="J394" s="276"/>
      <c r="K394" s="276"/>
      <c r="L394" s="276"/>
      <c r="M394" s="276"/>
      <c r="N394" s="276"/>
      <c r="O394" s="276"/>
      <c r="P394" s="276"/>
      <c r="Q394" s="276"/>
      <c r="R394" s="276"/>
      <c r="S394" s="276"/>
      <c r="T394" s="276"/>
      <c r="U394" s="276"/>
      <c r="V394" s="276"/>
      <c r="W394" s="276"/>
      <c r="X394" s="276"/>
      <c r="Y394" s="276"/>
      <c r="Z394" s="276"/>
    </row>
    <row r="395">
      <c r="A395" s="276"/>
      <c r="B395" s="276"/>
      <c r="C395" s="276"/>
      <c r="D395" s="276"/>
      <c r="E395" s="276"/>
      <c r="F395" s="276"/>
      <c r="G395" s="276"/>
      <c r="H395" s="276"/>
      <c r="I395" s="276"/>
      <c r="J395" s="276"/>
      <c r="K395" s="276"/>
      <c r="L395" s="276"/>
      <c r="M395" s="276"/>
      <c r="N395" s="276"/>
      <c r="O395" s="276"/>
      <c r="P395" s="276"/>
      <c r="Q395" s="276"/>
      <c r="R395" s="276"/>
      <c r="S395" s="276"/>
      <c r="T395" s="276"/>
      <c r="U395" s="276"/>
      <c r="V395" s="276"/>
      <c r="W395" s="276"/>
      <c r="X395" s="276"/>
      <c r="Y395" s="276"/>
      <c r="Z395" s="276"/>
    </row>
    <row r="396">
      <c r="A396" s="276"/>
      <c r="B396" s="276"/>
      <c r="C396" s="276"/>
      <c r="D396" s="276"/>
      <c r="E396" s="276"/>
      <c r="F396" s="276"/>
      <c r="G396" s="276"/>
      <c r="H396" s="276"/>
      <c r="I396" s="276"/>
      <c r="J396" s="276"/>
      <c r="K396" s="276"/>
      <c r="L396" s="276"/>
      <c r="M396" s="276"/>
      <c r="N396" s="276"/>
      <c r="O396" s="276"/>
      <c r="P396" s="276"/>
      <c r="Q396" s="276"/>
      <c r="R396" s="276"/>
      <c r="S396" s="276"/>
      <c r="T396" s="276"/>
      <c r="U396" s="276"/>
      <c r="V396" s="276"/>
      <c r="W396" s="276"/>
      <c r="X396" s="276"/>
      <c r="Y396" s="276"/>
      <c r="Z396" s="276"/>
    </row>
    <row r="397">
      <c r="A397" s="276"/>
      <c r="B397" s="276"/>
      <c r="C397" s="276"/>
      <c r="D397" s="276"/>
      <c r="E397" s="276"/>
      <c r="F397" s="276"/>
      <c r="G397" s="276"/>
      <c r="H397" s="276"/>
      <c r="I397" s="276"/>
      <c r="J397" s="276"/>
      <c r="K397" s="276"/>
      <c r="L397" s="276"/>
      <c r="M397" s="276"/>
      <c r="N397" s="276"/>
      <c r="O397" s="276"/>
      <c r="P397" s="276"/>
      <c r="Q397" s="276"/>
      <c r="R397" s="276"/>
      <c r="S397" s="276"/>
      <c r="T397" s="276"/>
      <c r="U397" s="276"/>
      <c r="V397" s="276"/>
      <c r="W397" s="276"/>
      <c r="X397" s="276"/>
      <c r="Y397" s="276"/>
      <c r="Z397" s="276"/>
    </row>
    <row r="398">
      <c r="A398" s="276"/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  <c r="P398" s="276"/>
      <c r="Q398" s="276"/>
      <c r="R398" s="276"/>
      <c r="S398" s="276"/>
      <c r="T398" s="276"/>
      <c r="U398" s="276"/>
      <c r="V398" s="276"/>
      <c r="W398" s="276"/>
      <c r="X398" s="276"/>
      <c r="Y398" s="276"/>
      <c r="Z398" s="276"/>
    </row>
    <row r="399">
      <c r="A399" s="276"/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  <c r="P399" s="276"/>
      <c r="Q399" s="276"/>
      <c r="R399" s="276"/>
      <c r="S399" s="276"/>
      <c r="T399" s="276"/>
      <c r="U399" s="276"/>
      <c r="V399" s="276"/>
      <c r="W399" s="276"/>
      <c r="X399" s="276"/>
      <c r="Y399" s="276"/>
      <c r="Z399" s="276"/>
    </row>
    <row r="400">
      <c r="A400" s="276"/>
      <c r="B400" s="276"/>
      <c r="C400" s="276"/>
      <c r="D400" s="276"/>
      <c r="E400" s="276"/>
      <c r="F400" s="276"/>
      <c r="G400" s="276"/>
      <c r="H400" s="276"/>
      <c r="I400" s="276"/>
      <c r="J400" s="276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</row>
    <row r="401">
      <c r="A401" s="276"/>
      <c r="B401" s="276"/>
      <c r="C401" s="276"/>
      <c r="D401" s="276"/>
      <c r="E401" s="276"/>
      <c r="F401" s="276"/>
      <c r="G401" s="276"/>
      <c r="H401" s="276"/>
      <c r="I401" s="276"/>
      <c r="J401" s="276"/>
      <c r="K401" s="276"/>
      <c r="L401" s="276"/>
      <c r="M401" s="276"/>
      <c r="N401" s="276"/>
      <c r="O401" s="276"/>
      <c r="P401" s="276"/>
      <c r="Q401" s="276"/>
      <c r="R401" s="276"/>
      <c r="S401" s="276"/>
      <c r="T401" s="276"/>
      <c r="U401" s="276"/>
      <c r="V401" s="276"/>
      <c r="W401" s="276"/>
      <c r="X401" s="276"/>
      <c r="Y401" s="276"/>
      <c r="Z401" s="276"/>
    </row>
    <row r="402">
      <c r="A402" s="276"/>
      <c r="B402" s="276"/>
      <c r="C402" s="276"/>
      <c r="D402" s="276"/>
      <c r="E402" s="276"/>
      <c r="F402" s="276"/>
      <c r="G402" s="276"/>
      <c r="H402" s="276"/>
      <c r="I402" s="276"/>
      <c r="J402" s="276"/>
      <c r="K402" s="276"/>
      <c r="L402" s="276"/>
      <c r="M402" s="276"/>
      <c r="N402" s="276"/>
      <c r="O402" s="276"/>
      <c r="P402" s="276"/>
      <c r="Q402" s="276"/>
      <c r="R402" s="276"/>
      <c r="S402" s="276"/>
      <c r="T402" s="276"/>
      <c r="U402" s="276"/>
      <c r="V402" s="276"/>
      <c r="W402" s="276"/>
      <c r="X402" s="276"/>
      <c r="Y402" s="276"/>
      <c r="Z402" s="276"/>
    </row>
    <row r="403">
      <c r="A403" s="276"/>
      <c r="B403" s="276"/>
      <c r="C403" s="276"/>
      <c r="D403" s="276"/>
      <c r="E403" s="276"/>
      <c r="F403" s="276"/>
      <c r="G403" s="276"/>
      <c r="H403" s="276"/>
      <c r="I403" s="276"/>
      <c r="J403" s="276"/>
      <c r="K403" s="276"/>
      <c r="L403" s="276"/>
      <c r="M403" s="276"/>
      <c r="N403" s="276"/>
      <c r="O403" s="276"/>
      <c r="P403" s="276"/>
      <c r="Q403" s="276"/>
      <c r="R403" s="276"/>
      <c r="S403" s="276"/>
      <c r="T403" s="276"/>
      <c r="U403" s="276"/>
      <c r="V403" s="276"/>
      <c r="W403" s="276"/>
      <c r="X403" s="276"/>
      <c r="Y403" s="276"/>
      <c r="Z403" s="276"/>
    </row>
    <row r="404">
      <c r="A404" s="276"/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276"/>
      <c r="T404" s="276"/>
      <c r="U404" s="276"/>
      <c r="V404" s="276"/>
      <c r="W404" s="276"/>
      <c r="X404" s="276"/>
      <c r="Y404" s="276"/>
      <c r="Z404" s="276"/>
    </row>
    <row r="405">
      <c r="A405" s="276"/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276"/>
      <c r="T405" s="276"/>
      <c r="U405" s="276"/>
      <c r="V405" s="276"/>
      <c r="W405" s="276"/>
      <c r="X405" s="276"/>
      <c r="Y405" s="276"/>
      <c r="Z405" s="276"/>
    </row>
    <row r="406">
      <c r="A406" s="276"/>
      <c r="B406" s="276"/>
      <c r="C406" s="276"/>
      <c r="D406" s="276"/>
      <c r="E406" s="276"/>
      <c r="F406" s="276"/>
      <c r="G406" s="276"/>
      <c r="H406" s="276"/>
      <c r="I406" s="276"/>
      <c r="J406" s="276"/>
      <c r="K406" s="276"/>
      <c r="L406" s="276"/>
      <c r="M406" s="276"/>
      <c r="N406" s="276"/>
      <c r="O406" s="276"/>
      <c r="P406" s="276"/>
      <c r="Q406" s="276"/>
      <c r="R406" s="276"/>
      <c r="S406" s="276"/>
      <c r="T406" s="276"/>
      <c r="U406" s="276"/>
      <c r="V406" s="276"/>
      <c r="W406" s="276"/>
      <c r="X406" s="276"/>
      <c r="Y406" s="276"/>
      <c r="Z406" s="276"/>
    </row>
    <row r="407">
      <c r="A407" s="276"/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276"/>
      <c r="T407" s="276"/>
      <c r="U407" s="276"/>
      <c r="V407" s="276"/>
      <c r="W407" s="276"/>
      <c r="X407" s="276"/>
      <c r="Y407" s="276"/>
      <c r="Z407" s="276"/>
    </row>
    <row r="408">
      <c r="A408" s="276"/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276"/>
      <c r="T408" s="276"/>
      <c r="U408" s="276"/>
      <c r="V408" s="276"/>
      <c r="W408" s="276"/>
      <c r="X408" s="276"/>
      <c r="Y408" s="276"/>
      <c r="Z408" s="276"/>
    </row>
    <row r="409">
      <c r="A409" s="276"/>
      <c r="B409" s="276"/>
      <c r="C409" s="276"/>
      <c r="D409" s="276"/>
      <c r="E409" s="276"/>
      <c r="F409" s="276"/>
      <c r="G409" s="276"/>
      <c r="H409" s="276"/>
      <c r="I409" s="276"/>
      <c r="J409" s="276"/>
      <c r="K409" s="276"/>
      <c r="L409" s="276"/>
      <c r="M409" s="276"/>
      <c r="N409" s="276"/>
      <c r="O409" s="276"/>
      <c r="P409" s="276"/>
      <c r="Q409" s="276"/>
      <c r="R409" s="276"/>
      <c r="S409" s="276"/>
      <c r="T409" s="276"/>
      <c r="U409" s="276"/>
      <c r="V409" s="276"/>
      <c r="W409" s="276"/>
      <c r="X409" s="276"/>
      <c r="Y409" s="276"/>
      <c r="Z409" s="276"/>
    </row>
    <row r="410">
      <c r="A410" s="276"/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276"/>
      <c r="T410" s="276"/>
      <c r="U410" s="276"/>
      <c r="V410" s="276"/>
      <c r="W410" s="276"/>
      <c r="X410" s="276"/>
      <c r="Y410" s="276"/>
      <c r="Z410" s="276"/>
    </row>
    <row r="411">
      <c r="A411" s="276"/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276"/>
      <c r="T411" s="276"/>
      <c r="U411" s="276"/>
      <c r="V411" s="276"/>
      <c r="W411" s="276"/>
      <c r="X411" s="276"/>
      <c r="Y411" s="276"/>
      <c r="Z411" s="276"/>
    </row>
    <row r="412">
      <c r="A412" s="276"/>
      <c r="B412" s="276"/>
      <c r="C412" s="276"/>
      <c r="D412" s="276"/>
      <c r="E412" s="276"/>
      <c r="F412" s="276"/>
      <c r="G412" s="276"/>
      <c r="H412" s="276"/>
      <c r="I412" s="276"/>
      <c r="J412" s="276"/>
      <c r="K412" s="276"/>
      <c r="L412" s="276"/>
      <c r="M412" s="276"/>
      <c r="N412" s="276"/>
      <c r="O412" s="276"/>
      <c r="P412" s="276"/>
      <c r="Q412" s="276"/>
      <c r="R412" s="276"/>
      <c r="S412" s="276"/>
      <c r="T412" s="276"/>
      <c r="U412" s="276"/>
      <c r="V412" s="276"/>
      <c r="W412" s="276"/>
      <c r="X412" s="276"/>
      <c r="Y412" s="276"/>
      <c r="Z412" s="276"/>
    </row>
    <row r="413">
      <c r="A413" s="276"/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276"/>
      <c r="T413" s="276"/>
      <c r="U413" s="276"/>
      <c r="V413" s="276"/>
      <c r="W413" s="276"/>
      <c r="X413" s="276"/>
      <c r="Y413" s="276"/>
      <c r="Z413" s="276"/>
    </row>
    <row r="414">
      <c r="A414" s="276"/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276"/>
      <c r="T414" s="276"/>
      <c r="U414" s="276"/>
      <c r="V414" s="276"/>
      <c r="W414" s="276"/>
      <c r="X414" s="276"/>
      <c r="Y414" s="276"/>
      <c r="Z414" s="276"/>
    </row>
    <row r="415">
      <c r="A415" s="276"/>
      <c r="B415" s="276"/>
      <c r="C415" s="276"/>
      <c r="D415" s="276"/>
      <c r="E415" s="276"/>
      <c r="F415" s="276"/>
      <c r="G415" s="276"/>
      <c r="H415" s="276"/>
      <c r="I415" s="276"/>
      <c r="J415" s="276"/>
      <c r="K415" s="276"/>
      <c r="L415" s="276"/>
      <c r="M415" s="276"/>
      <c r="N415" s="276"/>
      <c r="O415" s="276"/>
      <c r="P415" s="276"/>
      <c r="Q415" s="276"/>
      <c r="R415" s="276"/>
      <c r="S415" s="276"/>
      <c r="T415" s="276"/>
      <c r="U415" s="276"/>
      <c r="V415" s="276"/>
      <c r="W415" s="276"/>
      <c r="X415" s="276"/>
      <c r="Y415" s="276"/>
      <c r="Z415" s="276"/>
    </row>
    <row r="416">
      <c r="A416" s="276"/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276"/>
      <c r="T416" s="276"/>
      <c r="U416" s="276"/>
      <c r="V416" s="276"/>
      <c r="W416" s="276"/>
      <c r="X416" s="276"/>
      <c r="Y416" s="276"/>
      <c r="Z416" s="276"/>
    </row>
    <row r="417">
      <c r="A417" s="276"/>
      <c r="B417" s="276"/>
      <c r="C417" s="276"/>
      <c r="D417" s="276"/>
      <c r="E417" s="276"/>
      <c r="F417" s="276"/>
      <c r="G417" s="276"/>
      <c r="H417" s="276"/>
      <c r="I417" s="276"/>
      <c r="J417" s="276"/>
      <c r="K417" s="276"/>
      <c r="L417" s="276"/>
      <c r="M417" s="276"/>
      <c r="N417" s="276"/>
      <c r="O417" s="276"/>
      <c r="P417" s="276"/>
      <c r="Q417" s="276"/>
      <c r="R417" s="276"/>
      <c r="S417" s="276"/>
      <c r="T417" s="276"/>
      <c r="U417" s="276"/>
      <c r="V417" s="276"/>
      <c r="W417" s="276"/>
      <c r="X417" s="276"/>
      <c r="Y417" s="276"/>
      <c r="Z417" s="276"/>
    </row>
    <row r="418">
      <c r="A418" s="276"/>
      <c r="B418" s="276"/>
      <c r="C418" s="276"/>
      <c r="D418" s="276"/>
      <c r="E418" s="276"/>
      <c r="F418" s="276"/>
      <c r="G418" s="276"/>
      <c r="H418" s="276"/>
      <c r="I418" s="276"/>
      <c r="J418" s="276"/>
      <c r="K418" s="276"/>
      <c r="L418" s="276"/>
      <c r="M418" s="276"/>
      <c r="N418" s="276"/>
      <c r="O418" s="276"/>
      <c r="P418" s="276"/>
      <c r="Q418" s="276"/>
      <c r="R418" s="276"/>
      <c r="S418" s="276"/>
      <c r="T418" s="276"/>
      <c r="U418" s="276"/>
      <c r="V418" s="276"/>
      <c r="W418" s="276"/>
      <c r="X418" s="276"/>
      <c r="Y418" s="276"/>
      <c r="Z418" s="276"/>
    </row>
    <row r="419">
      <c r="A419" s="276"/>
      <c r="B419" s="276"/>
      <c r="C419" s="276"/>
      <c r="D419" s="276"/>
      <c r="E419" s="276"/>
      <c r="F419" s="276"/>
      <c r="G419" s="276"/>
      <c r="H419" s="276"/>
      <c r="I419" s="276"/>
      <c r="J419" s="276"/>
      <c r="K419" s="276"/>
      <c r="L419" s="276"/>
      <c r="M419" s="276"/>
      <c r="N419" s="276"/>
      <c r="O419" s="276"/>
      <c r="P419" s="276"/>
      <c r="Q419" s="276"/>
      <c r="R419" s="276"/>
      <c r="S419" s="276"/>
      <c r="T419" s="276"/>
      <c r="U419" s="276"/>
      <c r="V419" s="276"/>
      <c r="W419" s="276"/>
      <c r="X419" s="276"/>
      <c r="Y419" s="276"/>
      <c r="Z419" s="276"/>
    </row>
    <row r="420">
      <c r="A420" s="276"/>
      <c r="B420" s="276"/>
      <c r="C420" s="276"/>
      <c r="D420" s="276"/>
      <c r="E420" s="276"/>
      <c r="F420" s="276"/>
      <c r="G420" s="276"/>
      <c r="H420" s="276"/>
      <c r="I420" s="276"/>
      <c r="J420" s="276"/>
      <c r="K420" s="276"/>
      <c r="L420" s="276"/>
      <c r="M420" s="276"/>
      <c r="N420" s="276"/>
      <c r="O420" s="276"/>
      <c r="P420" s="276"/>
      <c r="Q420" s="276"/>
      <c r="R420" s="276"/>
      <c r="S420" s="276"/>
      <c r="T420" s="276"/>
      <c r="U420" s="276"/>
      <c r="V420" s="276"/>
      <c r="W420" s="276"/>
      <c r="X420" s="276"/>
      <c r="Y420" s="276"/>
      <c r="Z420" s="276"/>
    </row>
    <row r="421">
      <c r="A421" s="276"/>
      <c r="B421" s="276"/>
      <c r="C421" s="276"/>
      <c r="D421" s="276"/>
      <c r="E421" s="276"/>
      <c r="F421" s="276"/>
      <c r="G421" s="276"/>
      <c r="H421" s="276"/>
      <c r="I421" s="276"/>
      <c r="J421" s="276"/>
      <c r="K421" s="276"/>
      <c r="L421" s="276"/>
      <c r="M421" s="276"/>
      <c r="N421" s="276"/>
      <c r="O421" s="276"/>
      <c r="P421" s="276"/>
      <c r="Q421" s="276"/>
      <c r="R421" s="276"/>
      <c r="S421" s="276"/>
      <c r="T421" s="276"/>
      <c r="U421" s="276"/>
      <c r="V421" s="276"/>
      <c r="W421" s="276"/>
      <c r="X421" s="276"/>
      <c r="Y421" s="276"/>
      <c r="Z421" s="276"/>
    </row>
    <row r="422">
      <c r="A422" s="276"/>
      <c r="B422" s="276"/>
      <c r="C422" s="276"/>
      <c r="D422" s="276"/>
      <c r="E422" s="276"/>
      <c r="F422" s="276"/>
      <c r="G422" s="276"/>
      <c r="H422" s="276"/>
      <c r="I422" s="276"/>
      <c r="J422" s="276"/>
      <c r="K422" s="276"/>
      <c r="L422" s="276"/>
      <c r="M422" s="276"/>
      <c r="N422" s="276"/>
      <c r="O422" s="276"/>
      <c r="P422" s="276"/>
      <c r="Q422" s="276"/>
      <c r="R422" s="276"/>
      <c r="S422" s="276"/>
      <c r="T422" s="276"/>
      <c r="U422" s="276"/>
      <c r="V422" s="276"/>
      <c r="W422" s="276"/>
      <c r="X422" s="276"/>
      <c r="Y422" s="276"/>
      <c r="Z422" s="276"/>
    </row>
    <row r="423">
      <c r="A423" s="276"/>
      <c r="B423" s="276"/>
      <c r="C423" s="276"/>
      <c r="D423" s="276"/>
      <c r="E423" s="276"/>
      <c r="F423" s="276"/>
      <c r="G423" s="276"/>
      <c r="H423" s="276"/>
      <c r="I423" s="276"/>
      <c r="J423" s="276"/>
      <c r="K423" s="276"/>
      <c r="L423" s="276"/>
      <c r="M423" s="276"/>
      <c r="N423" s="276"/>
      <c r="O423" s="276"/>
      <c r="P423" s="276"/>
      <c r="Q423" s="276"/>
      <c r="R423" s="276"/>
      <c r="S423" s="276"/>
      <c r="T423" s="276"/>
      <c r="U423" s="276"/>
      <c r="V423" s="276"/>
      <c r="W423" s="276"/>
      <c r="X423" s="276"/>
      <c r="Y423" s="276"/>
      <c r="Z423" s="276"/>
    </row>
    <row r="424">
      <c r="A424" s="276"/>
      <c r="B424" s="276"/>
      <c r="C424" s="276"/>
      <c r="D424" s="276"/>
      <c r="E424" s="276"/>
      <c r="F424" s="276"/>
      <c r="G424" s="276"/>
      <c r="H424" s="276"/>
      <c r="I424" s="276"/>
      <c r="J424" s="276"/>
      <c r="K424" s="276"/>
      <c r="L424" s="276"/>
      <c r="M424" s="276"/>
      <c r="N424" s="276"/>
      <c r="O424" s="276"/>
      <c r="P424" s="276"/>
      <c r="Q424" s="276"/>
      <c r="R424" s="276"/>
      <c r="S424" s="276"/>
      <c r="T424" s="276"/>
      <c r="U424" s="276"/>
      <c r="V424" s="276"/>
      <c r="W424" s="276"/>
      <c r="X424" s="276"/>
      <c r="Y424" s="276"/>
      <c r="Z424" s="276"/>
    </row>
    <row r="425">
      <c r="A425" s="276"/>
      <c r="B425" s="276"/>
      <c r="C425" s="276"/>
      <c r="D425" s="276"/>
      <c r="E425" s="276"/>
      <c r="F425" s="276"/>
      <c r="G425" s="276"/>
      <c r="H425" s="276"/>
      <c r="I425" s="276"/>
      <c r="J425" s="276"/>
      <c r="K425" s="276"/>
      <c r="L425" s="276"/>
      <c r="M425" s="276"/>
      <c r="N425" s="276"/>
      <c r="O425" s="276"/>
      <c r="P425" s="276"/>
      <c r="Q425" s="276"/>
      <c r="R425" s="276"/>
      <c r="S425" s="276"/>
      <c r="T425" s="276"/>
      <c r="U425" s="276"/>
      <c r="V425" s="276"/>
      <c r="W425" s="276"/>
      <c r="X425" s="276"/>
      <c r="Y425" s="276"/>
      <c r="Z425" s="276"/>
    </row>
    <row r="426">
      <c r="A426" s="276"/>
      <c r="B426" s="276"/>
      <c r="C426" s="276"/>
      <c r="D426" s="276"/>
      <c r="E426" s="276"/>
      <c r="F426" s="276"/>
      <c r="G426" s="276"/>
      <c r="H426" s="276"/>
      <c r="I426" s="276"/>
      <c r="J426" s="276"/>
      <c r="K426" s="276"/>
      <c r="L426" s="276"/>
      <c r="M426" s="276"/>
      <c r="N426" s="276"/>
      <c r="O426" s="276"/>
      <c r="P426" s="276"/>
      <c r="Q426" s="276"/>
      <c r="R426" s="276"/>
      <c r="S426" s="276"/>
      <c r="T426" s="276"/>
      <c r="U426" s="276"/>
      <c r="V426" s="276"/>
      <c r="W426" s="276"/>
      <c r="X426" s="276"/>
      <c r="Y426" s="276"/>
      <c r="Z426" s="276"/>
    </row>
    <row r="427">
      <c r="A427" s="276"/>
      <c r="B427" s="276"/>
      <c r="C427" s="276"/>
      <c r="D427" s="276"/>
      <c r="E427" s="276"/>
      <c r="F427" s="276"/>
      <c r="G427" s="276"/>
      <c r="H427" s="276"/>
      <c r="I427" s="276"/>
      <c r="J427" s="276"/>
      <c r="K427" s="276"/>
      <c r="L427" s="276"/>
      <c r="M427" s="276"/>
      <c r="N427" s="276"/>
      <c r="O427" s="276"/>
      <c r="P427" s="276"/>
      <c r="Q427" s="276"/>
      <c r="R427" s="276"/>
      <c r="S427" s="276"/>
      <c r="T427" s="276"/>
      <c r="U427" s="276"/>
      <c r="V427" s="276"/>
      <c r="W427" s="276"/>
      <c r="X427" s="276"/>
      <c r="Y427" s="276"/>
      <c r="Z427" s="276"/>
    </row>
    <row r="428">
      <c r="A428" s="276"/>
      <c r="B428" s="276"/>
      <c r="C428" s="276"/>
      <c r="D428" s="276"/>
      <c r="E428" s="276"/>
      <c r="F428" s="276"/>
      <c r="G428" s="276"/>
      <c r="H428" s="276"/>
      <c r="I428" s="276"/>
      <c r="J428" s="276"/>
      <c r="K428" s="276"/>
      <c r="L428" s="276"/>
      <c r="M428" s="276"/>
      <c r="N428" s="276"/>
      <c r="O428" s="276"/>
      <c r="P428" s="276"/>
      <c r="Q428" s="276"/>
      <c r="R428" s="276"/>
      <c r="S428" s="276"/>
      <c r="T428" s="276"/>
      <c r="U428" s="276"/>
      <c r="V428" s="276"/>
      <c r="W428" s="276"/>
      <c r="X428" s="276"/>
      <c r="Y428" s="276"/>
      <c r="Z428" s="276"/>
    </row>
    <row r="429">
      <c r="A429" s="276"/>
      <c r="B429" s="276"/>
      <c r="C429" s="276"/>
      <c r="D429" s="276"/>
      <c r="E429" s="276"/>
      <c r="F429" s="276"/>
      <c r="G429" s="276"/>
      <c r="H429" s="276"/>
      <c r="I429" s="276"/>
      <c r="J429" s="276"/>
      <c r="K429" s="276"/>
      <c r="L429" s="276"/>
      <c r="M429" s="276"/>
      <c r="N429" s="276"/>
      <c r="O429" s="276"/>
      <c r="P429" s="276"/>
      <c r="Q429" s="276"/>
      <c r="R429" s="276"/>
      <c r="S429" s="276"/>
      <c r="T429" s="276"/>
      <c r="U429" s="276"/>
      <c r="V429" s="276"/>
      <c r="W429" s="276"/>
      <c r="X429" s="276"/>
      <c r="Y429" s="276"/>
      <c r="Z429" s="276"/>
    </row>
    <row r="430">
      <c r="A430" s="276"/>
      <c r="B430" s="276"/>
      <c r="C430" s="276"/>
      <c r="D430" s="276"/>
      <c r="E430" s="276"/>
      <c r="F430" s="276"/>
      <c r="G430" s="276"/>
      <c r="H430" s="276"/>
      <c r="I430" s="276"/>
      <c r="J430" s="276"/>
      <c r="K430" s="276"/>
      <c r="L430" s="276"/>
      <c r="M430" s="276"/>
      <c r="N430" s="276"/>
      <c r="O430" s="276"/>
      <c r="P430" s="276"/>
      <c r="Q430" s="276"/>
      <c r="R430" s="276"/>
      <c r="S430" s="276"/>
      <c r="T430" s="276"/>
      <c r="U430" s="276"/>
      <c r="V430" s="276"/>
      <c r="W430" s="276"/>
      <c r="X430" s="276"/>
      <c r="Y430" s="276"/>
      <c r="Z430" s="276"/>
    </row>
    <row r="431">
      <c r="A431" s="276"/>
      <c r="B431" s="276"/>
      <c r="C431" s="276"/>
      <c r="D431" s="276"/>
      <c r="E431" s="276"/>
      <c r="F431" s="276"/>
      <c r="G431" s="276"/>
      <c r="H431" s="276"/>
      <c r="I431" s="276"/>
      <c r="J431" s="276"/>
      <c r="K431" s="276"/>
      <c r="L431" s="276"/>
      <c r="M431" s="276"/>
      <c r="N431" s="276"/>
      <c r="O431" s="276"/>
      <c r="P431" s="276"/>
      <c r="Q431" s="276"/>
      <c r="R431" s="276"/>
      <c r="S431" s="276"/>
      <c r="T431" s="276"/>
      <c r="U431" s="276"/>
      <c r="V431" s="276"/>
      <c r="W431" s="276"/>
      <c r="X431" s="276"/>
      <c r="Y431" s="276"/>
      <c r="Z431" s="276"/>
    </row>
    <row r="432">
      <c r="A432" s="276"/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276"/>
      <c r="T432" s="276"/>
      <c r="U432" s="276"/>
      <c r="V432" s="276"/>
      <c r="W432" s="276"/>
      <c r="X432" s="276"/>
      <c r="Y432" s="276"/>
      <c r="Z432" s="276"/>
    </row>
    <row r="433">
      <c r="A433" s="276"/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  <c r="P433" s="276"/>
      <c r="Q433" s="276"/>
      <c r="R433" s="276"/>
      <c r="S433" s="276"/>
      <c r="T433" s="276"/>
      <c r="U433" s="276"/>
      <c r="V433" s="276"/>
      <c r="W433" s="276"/>
      <c r="X433" s="276"/>
      <c r="Y433" s="276"/>
      <c r="Z433" s="276"/>
    </row>
    <row r="434">
      <c r="A434" s="276"/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276"/>
      <c r="T434" s="276"/>
      <c r="U434" s="276"/>
      <c r="V434" s="276"/>
      <c r="W434" s="276"/>
      <c r="X434" s="276"/>
      <c r="Y434" s="276"/>
      <c r="Z434" s="276"/>
    </row>
    <row r="435">
      <c r="A435" s="276"/>
      <c r="B435" s="276"/>
      <c r="C435" s="276"/>
      <c r="D435" s="276"/>
      <c r="E435" s="276"/>
      <c r="F435" s="276"/>
      <c r="G435" s="276"/>
      <c r="H435" s="276"/>
      <c r="I435" s="276"/>
      <c r="J435" s="276"/>
      <c r="K435" s="276"/>
      <c r="L435" s="276"/>
      <c r="M435" s="276"/>
      <c r="N435" s="276"/>
      <c r="O435" s="276"/>
      <c r="P435" s="276"/>
      <c r="Q435" s="276"/>
      <c r="R435" s="276"/>
      <c r="S435" s="276"/>
      <c r="T435" s="276"/>
      <c r="U435" s="276"/>
      <c r="V435" s="276"/>
      <c r="W435" s="276"/>
      <c r="X435" s="276"/>
      <c r="Y435" s="276"/>
      <c r="Z435" s="276"/>
    </row>
    <row r="436">
      <c r="A436" s="276"/>
      <c r="B436" s="276"/>
      <c r="C436" s="276"/>
      <c r="D436" s="276"/>
      <c r="E436" s="276"/>
      <c r="F436" s="276"/>
      <c r="G436" s="276"/>
      <c r="H436" s="276"/>
      <c r="I436" s="276"/>
      <c r="J436" s="276"/>
      <c r="K436" s="276"/>
      <c r="L436" s="276"/>
      <c r="M436" s="276"/>
      <c r="N436" s="276"/>
      <c r="O436" s="276"/>
      <c r="P436" s="276"/>
      <c r="Q436" s="276"/>
      <c r="R436" s="276"/>
      <c r="S436" s="276"/>
      <c r="T436" s="276"/>
      <c r="U436" s="276"/>
      <c r="V436" s="276"/>
      <c r="W436" s="276"/>
      <c r="X436" s="276"/>
      <c r="Y436" s="276"/>
      <c r="Z436" s="276"/>
    </row>
    <row r="437">
      <c r="A437" s="276"/>
      <c r="B437" s="276"/>
      <c r="C437" s="276"/>
      <c r="D437" s="276"/>
      <c r="E437" s="276"/>
      <c r="F437" s="276"/>
      <c r="G437" s="276"/>
      <c r="H437" s="276"/>
      <c r="I437" s="276"/>
      <c r="J437" s="276"/>
      <c r="K437" s="276"/>
      <c r="L437" s="276"/>
      <c r="M437" s="276"/>
      <c r="N437" s="276"/>
      <c r="O437" s="276"/>
      <c r="P437" s="276"/>
      <c r="Q437" s="276"/>
      <c r="R437" s="276"/>
      <c r="S437" s="276"/>
      <c r="T437" s="276"/>
      <c r="U437" s="276"/>
      <c r="V437" s="276"/>
      <c r="W437" s="276"/>
      <c r="X437" s="276"/>
      <c r="Y437" s="276"/>
      <c r="Z437" s="276"/>
    </row>
    <row r="438">
      <c r="A438" s="276"/>
      <c r="B438" s="276"/>
      <c r="C438" s="276"/>
      <c r="D438" s="276"/>
      <c r="E438" s="276"/>
      <c r="F438" s="276"/>
      <c r="G438" s="276"/>
      <c r="H438" s="276"/>
      <c r="I438" s="276"/>
      <c r="J438" s="276"/>
      <c r="K438" s="276"/>
      <c r="L438" s="276"/>
      <c r="M438" s="276"/>
      <c r="N438" s="276"/>
      <c r="O438" s="276"/>
      <c r="P438" s="276"/>
      <c r="Q438" s="276"/>
      <c r="R438" s="276"/>
      <c r="S438" s="276"/>
      <c r="T438" s="276"/>
      <c r="U438" s="276"/>
      <c r="V438" s="276"/>
      <c r="W438" s="276"/>
      <c r="X438" s="276"/>
      <c r="Y438" s="276"/>
      <c r="Z438" s="276"/>
    </row>
    <row r="439">
      <c r="A439" s="276"/>
      <c r="B439" s="276"/>
      <c r="C439" s="276"/>
      <c r="D439" s="276"/>
      <c r="E439" s="276"/>
      <c r="F439" s="276"/>
      <c r="G439" s="276"/>
      <c r="H439" s="276"/>
      <c r="I439" s="276"/>
      <c r="J439" s="276"/>
      <c r="K439" s="276"/>
      <c r="L439" s="276"/>
      <c r="M439" s="276"/>
      <c r="N439" s="276"/>
      <c r="O439" s="276"/>
      <c r="P439" s="276"/>
      <c r="Q439" s="276"/>
      <c r="R439" s="276"/>
      <c r="S439" s="276"/>
      <c r="T439" s="276"/>
      <c r="U439" s="276"/>
      <c r="V439" s="276"/>
      <c r="W439" s="276"/>
      <c r="X439" s="276"/>
      <c r="Y439" s="276"/>
      <c r="Z439" s="276"/>
    </row>
    <row r="440">
      <c r="A440" s="276"/>
      <c r="B440" s="276"/>
      <c r="C440" s="276"/>
      <c r="D440" s="276"/>
      <c r="E440" s="276"/>
      <c r="F440" s="276"/>
      <c r="G440" s="276"/>
      <c r="H440" s="276"/>
      <c r="I440" s="276"/>
      <c r="J440" s="276"/>
      <c r="K440" s="276"/>
      <c r="L440" s="276"/>
      <c r="M440" s="276"/>
      <c r="N440" s="276"/>
      <c r="O440" s="276"/>
      <c r="P440" s="276"/>
      <c r="Q440" s="276"/>
      <c r="R440" s="276"/>
      <c r="S440" s="276"/>
      <c r="T440" s="276"/>
      <c r="U440" s="276"/>
      <c r="V440" s="276"/>
      <c r="W440" s="276"/>
      <c r="X440" s="276"/>
      <c r="Y440" s="276"/>
      <c r="Z440" s="276"/>
    </row>
    <row r="441">
      <c r="A441" s="276"/>
      <c r="B441" s="276"/>
      <c r="C441" s="276"/>
      <c r="D441" s="276"/>
      <c r="E441" s="276"/>
      <c r="F441" s="276"/>
      <c r="G441" s="276"/>
      <c r="H441" s="276"/>
      <c r="I441" s="276"/>
      <c r="J441" s="276"/>
      <c r="K441" s="276"/>
      <c r="L441" s="276"/>
      <c r="M441" s="276"/>
      <c r="N441" s="276"/>
      <c r="O441" s="276"/>
      <c r="P441" s="276"/>
      <c r="Q441" s="276"/>
      <c r="R441" s="276"/>
      <c r="S441" s="276"/>
      <c r="T441" s="276"/>
      <c r="U441" s="276"/>
      <c r="V441" s="276"/>
      <c r="W441" s="276"/>
      <c r="X441" s="276"/>
      <c r="Y441" s="276"/>
      <c r="Z441" s="276"/>
    </row>
    <row r="442">
      <c r="A442" s="276"/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276"/>
      <c r="T442" s="276"/>
      <c r="U442" s="276"/>
      <c r="V442" s="276"/>
      <c r="W442" s="276"/>
      <c r="X442" s="276"/>
      <c r="Y442" s="276"/>
      <c r="Z442" s="276"/>
    </row>
    <row r="443">
      <c r="A443" s="276"/>
      <c r="B443" s="276"/>
      <c r="C443" s="276"/>
      <c r="D443" s="276"/>
      <c r="E443" s="276"/>
      <c r="F443" s="276"/>
      <c r="G443" s="276"/>
      <c r="H443" s="276"/>
      <c r="I443" s="276"/>
      <c r="J443" s="276"/>
      <c r="K443" s="276"/>
      <c r="L443" s="276"/>
      <c r="M443" s="276"/>
      <c r="N443" s="276"/>
      <c r="O443" s="276"/>
      <c r="P443" s="276"/>
      <c r="Q443" s="276"/>
      <c r="R443" s="276"/>
      <c r="S443" s="276"/>
      <c r="T443" s="276"/>
      <c r="U443" s="276"/>
      <c r="V443" s="276"/>
      <c r="W443" s="276"/>
      <c r="X443" s="276"/>
      <c r="Y443" s="276"/>
      <c r="Z443" s="276"/>
    </row>
    <row r="444">
      <c r="A444" s="276"/>
      <c r="B444" s="276"/>
      <c r="C444" s="276"/>
      <c r="D444" s="276"/>
      <c r="E444" s="276"/>
      <c r="F444" s="276"/>
      <c r="G444" s="276"/>
      <c r="H444" s="276"/>
      <c r="I444" s="276"/>
      <c r="J444" s="276"/>
      <c r="K444" s="276"/>
      <c r="L444" s="276"/>
      <c r="M444" s="276"/>
      <c r="N444" s="276"/>
      <c r="O444" s="276"/>
      <c r="P444" s="276"/>
      <c r="Q444" s="276"/>
      <c r="R444" s="276"/>
      <c r="S444" s="276"/>
      <c r="T444" s="276"/>
      <c r="U444" s="276"/>
      <c r="V444" s="276"/>
      <c r="W444" s="276"/>
      <c r="X444" s="276"/>
      <c r="Y444" s="276"/>
      <c r="Z444" s="276"/>
    </row>
    <row r="445">
      <c r="A445" s="276"/>
      <c r="B445" s="276"/>
      <c r="C445" s="276"/>
      <c r="D445" s="276"/>
      <c r="E445" s="276"/>
      <c r="F445" s="276"/>
      <c r="G445" s="276"/>
      <c r="H445" s="276"/>
      <c r="I445" s="276"/>
      <c r="J445" s="276"/>
      <c r="K445" s="276"/>
      <c r="L445" s="276"/>
      <c r="M445" s="276"/>
      <c r="N445" s="276"/>
      <c r="O445" s="276"/>
      <c r="P445" s="276"/>
      <c r="Q445" s="276"/>
      <c r="R445" s="276"/>
      <c r="S445" s="276"/>
      <c r="T445" s="276"/>
      <c r="U445" s="276"/>
      <c r="V445" s="276"/>
      <c r="W445" s="276"/>
      <c r="X445" s="276"/>
      <c r="Y445" s="276"/>
      <c r="Z445" s="276"/>
    </row>
    <row r="446">
      <c r="A446" s="276"/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276"/>
      <c r="T446" s="276"/>
      <c r="U446" s="276"/>
      <c r="V446" s="276"/>
      <c r="W446" s="276"/>
      <c r="X446" s="276"/>
      <c r="Y446" s="276"/>
      <c r="Z446" s="276"/>
    </row>
    <row r="447">
      <c r="A447" s="276"/>
      <c r="B447" s="276"/>
      <c r="C447" s="276"/>
      <c r="D447" s="276"/>
      <c r="E447" s="276"/>
      <c r="F447" s="276"/>
      <c r="G447" s="276"/>
      <c r="H447" s="276"/>
      <c r="I447" s="276"/>
      <c r="J447" s="276"/>
      <c r="K447" s="276"/>
      <c r="L447" s="276"/>
      <c r="M447" s="276"/>
      <c r="N447" s="276"/>
      <c r="O447" s="276"/>
      <c r="P447" s="276"/>
      <c r="Q447" s="276"/>
      <c r="R447" s="276"/>
      <c r="S447" s="276"/>
      <c r="T447" s="276"/>
      <c r="U447" s="276"/>
      <c r="V447" s="276"/>
      <c r="W447" s="276"/>
      <c r="X447" s="276"/>
      <c r="Y447" s="276"/>
      <c r="Z447" s="276"/>
    </row>
    <row r="448">
      <c r="A448" s="276"/>
      <c r="B448" s="276"/>
      <c r="C448" s="276"/>
      <c r="D448" s="276"/>
      <c r="E448" s="276"/>
      <c r="F448" s="276"/>
      <c r="G448" s="276"/>
      <c r="H448" s="276"/>
      <c r="I448" s="276"/>
      <c r="J448" s="276"/>
      <c r="K448" s="276"/>
      <c r="L448" s="276"/>
      <c r="M448" s="276"/>
      <c r="N448" s="276"/>
      <c r="O448" s="276"/>
      <c r="P448" s="276"/>
      <c r="Q448" s="276"/>
      <c r="R448" s="276"/>
      <c r="S448" s="276"/>
      <c r="T448" s="276"/>
      <c r="U448" s="276"/>
      <c r="V448" s="276"/>
      <c r="W448" s="276"/>
      <c r="X448" s="276"/>
      <c r="Y448" s="276"/>
      <c r="Z448" s="276"/>
    </row>
    <row r="449">
      <c r="A449" s="276"/>
      <c r="B449" s="276"/>
      <c r="C449" s="276"/>
      <c r="D449" s="276"/>
      <c r="E449" s="276"/>
      <c r="F449" s="276"/>
      <c r="G449" s="276"/>
      <c r="H449" s="276"/>
      <c r="I449" s="276"/>
      <c r="J449" s="276"/>
      <c r="K449" s="276"/>
      <c r="L449" s="276"/>
      <c r="M449" s="276"/>
      <c r="N449" s="276"/>
      <c r="O449" s="276"/>
      <c r="P449" s="276"/>
      <c r="Q449" s="276"/>
      <c r="R449" s="276"/>
      <c r="S449" s="276"/>
      <c r="T449" s="276"/>
      <c r="U449" s="276"/>
      <c r="V449" s="276"/>
      <c r="W449" s="276"/>
      <c r="X449" s="276"/>
      <c r="Y449" s="276"/>
      <c r="Z449" s="276"/>
    </row>
    <row r="450">
      <c r="A450" s="276"/>
      <c r="B450" s="276"/>
      <c r="C450" s="276"/>
      <c r="D450" s="276"/>
      <c r="E450" s="276"/>
      <c r="F450" s="276"/>
      <c r="G450" s="276"/>
      <c r="H450" s="276"/>
      <c r="I450" s="276"/>
      <c r="J450" s="276"/>
      <c r="K450" s="276"/>
      <c r="L450" s="276"/>
      <c r="M450" s="276"/>
      <c r="N450" s="276"/>
      <c r="O450" s="276"/>
      <c r="P450" s="276"/>
      <c r="Q450" s="276"/>
      <c r="R450" s="276"/>
      <c r="S450" s="276"/>
      <c r="T450" s="276"/>
      <c r="U450" s="276"/>
      <c r="V450" s="276"/>
      <c r="W450" s="276"/>
      <c r="X450" s="276"/>
      <c r="Y450" s="276"/>
      <c r="Z450" s="276"/>
    </row>
    <row r="451">
      <c r="A451" s="276"/>
      <c r="B451" s="276"/>
      <c r="C451" s="276"/>
      <c r="D451" s="276"/>
      <c r="E451" s="276"/>
      <c r="F451" s="276"/>
      <c r="G451" s="276"/>
      <c r="H451" s="276"/>
      <c r="I451" s="276"/>
      <c r="J451" s="276"/>
      <c r="K451" s="276"/>
      <c r="L451" s="276"/>
      <c r="M451" s="276"/>
      <c r="N451" s="276"/>
      <c r="O451" s="276"/>
      <c r="P451" s="276"/>
      <c r="Q451" s="276"/>
      <c r="R451" s="276"/>
      <c r="S451" s="276"/>
      <c r="T451" s="276"/>
      <c r="U451" s="276"/>
      <c r="V451" s="276"/>
      <c r="W451" s="276"/>
      <c r="X451" s="276"/>
      <c r="Y451" s="276"/>
      <c r="Z451" s="276"/>
    </row>
    <row r="452">
      <c r="A452" s="276"/>
      <c r="B452" s="276"/>
      <c r="C452" s="276"/>
      <c r="D452" s="276"/>
      <c r="E452" s="276"/>
      <c r="F452" s="276"/>
      <c r="G452" s="276"/>
      <c r="H452" s="276"/>
      <c r="I452" s="276"/>
      <c r="J452" s="276"/>
      <c r="K452" s="276"/>
      <c r="L452" s="276"/>
      <c r="M452" s="276"/>
      <c r="N452" s="276"/>
      <c r="O452" s="276"/>
      <c r="P452" s="276"/>
      <c r="Q452" s="276"/>
      <c r="R452" s="276"/>
      <c r="S452" s="276"/>
      <c r="T452" s="276"/>
      <c r="U452" s="276"/>
      <c r="V452" s="276"/>
      <c r="W452" s="276"/>
      <c r="X452" s="276"/>
      <c r="Y452" s="276"/>
      <c r="Z452" s="276"/>
    </row>
    <row r="453">
      <c r="A453" s="276"/>
      <c r="B453" s="276"/>
      <c r="C453" s="276"/>
      <c r="D453" s="276"/>
      <c r="E453" s="276"/>
      <c r="F453" s="276"/>
      <c r="G453" s="276"/>
      <c r="H453" s="276"/>
      <c r="I453" s="276"/>
      <c r="J453" s="276"/>
      <c r="K453" s="276"/>
      <c r="L453" s="276"/>
      <c r="M453" s="276"/>
      <c r="N453" s="276"/>
      <c r="O453" s="276"/>
      <c r="P453" s="276"/>
      <c r="Q453" s="276"/>
      <c r="R453" s="276"/>
      <c r="S453" s="276"/>
      <c r="T453" s="276"/>
      <c r="U453" s="276"/>
      <c r="V453" s="276"/>
      <c r="W453" s="276"/>
      <c r="X453" s="276"/>
      <c r="Y453" s="276"/>
      <c r="Z453" s="276"/>
    </row>
    <row r="454">
      <c r="A454" s="276"/>
      <c r="B454" s="276"/>
      <c r="C454" s="276"/>
      <c r="D454" s="276"/>
      <c r="E454" s="276"/>
      <c r="F454" s="276"/>
      <c r="G454" s="276"/>
      <c r="H454" s="276"/>
      <c r="I454" s="276"/>
      <c r="J454" s="276"/>
      <c r="K454" s="276"/>
      <c r="L454" s="276"/>
      <c r="M454" s="276"/>
      <c r="N454" s="276"/>
      <c r="O454" s="276"/>
      <c r="P454" s="276"/>
      <c r="Q454" s="276"/>
      <c r="R454" s="276"/>
      <c r="S454" s="276"/>
      <c r="T454" s="276"/>
      <c r="U454" s="276"/>
      <c r="V454" s="276"/>
      <c r="W454" s="276"/>
      <c r="X454" s="276"/>
      <c r="Y454" s="276"/>
      <c r="Z454" s="276"/>
    </row>
    <row r="455">
      <c r="A455" s="276"/>
      <c r="B455" s="276"/>
      <c r="C455" s="276"/>
      <c r="D455" s="276"/>
      <c r="E455" s="276"/>
      <c r="F455" s="276"/>
      <c r="G455" s="276"/>
      <c r="H455" s="276"/>
      <c r="I455" s="276"/>
      <c r="J455" s="276"/>
      <c r="K455" s="276"/>
      <c r="L455" s="276"/>
      <c r="M455" s="276"/>
      <c r="N455" s="276"/>
      <c r="O455" s="276"/>
      <c r="P455" s="276"/>
      <c r="Q455" s="276"/>
      <c r="R455" s="276"/>
      <c r="S455" s="276"/>
      <c r="T455" s="276"/>
      <c r="U455" s="276"/>
      <c r="V455" s="276"/>
      <c r="W455" s="276"/>
      <c r="X455" s="276"/>
      <c r="Y455" s="276"/>
      <c r="Z455" s="276"/>
    </row>
    <row r="456">
      <c r="A456" s="276"/>
      <c r="B456" s="276"/>
      <c r="C456" s="276"/>
      <c r="D456" s="276"/>
      <c r="E456" s="276"/>
      <c r="F456" s="276"/>
      <c r="G456" s="276"/>
      <c r="H456" s="276"/>
      <c r="I456" s="276"/>
      <c r="J456" s="276"/>
      <c r="K456" s="276"/>
      <c r="L456" s="276"/>
      <c r="M456" s="276"/>
      <c r="N456" s="276"/>
      <c r="O456" s="276"/>
      <c r="P456" s="276"/>
      <c r="Q456" s="276"/>
      <c r="R456" s="276"/>
      <c r="S456" s="276"/>
      <c r="T456" s="276"/>
      <c r="U456" s="276"/>
      <c r="V456" s="276"/>
      <c r="W456" s="276"/>
      <c r="X456" s="276"/>
      <c r="Y456" s="276"/>
      <c r="Z456" s="276"/>
    </row>
    <row r="457">
      <c r="A457" s="276"/>
      <c r="B457" s="276"/>
      <c r="C457" s="276"/>
      <c r="D457" s="276"/>
      <c r="E457" s="276"/>
      <c r="F457" s="276"/>
      <c r="G457" s="276"/>
      <c r="H457" s="276"/>
      <c r="I457" s="276"/>
      <c r="J457" s="276"/>
      <c r="K457" s="276"/>
      <c r="L457" s="276"/>
      <c r="M457" s="276"/>
      <c r="N457" s="276"/>
      <c r="O457" s="276"/>
      <c r="P457" s="276"/>
      <c r="Q457" s="276"/>
      <c r="R457" s="276"/>
      <c r="S457" s="276"/>
      <c r="T457" s="276"/>
      <c r="U457" s="276"/>
      <c r="V457" s="276"/>
      <c r="W457" s="276"/>
      <c r="X457" s="276"/>
      <c r="Y457" s="276"/>
      <c r="Z457" s="276"/>
    </row>
    <row r="458">
      <c r="A458" s="276"/>
      <c r="B458" s="276"/>
      <c r="C458" s="276"/>
      <c r="D458" s="276"/>
      <c r="E458" s="276"/>
      <c r="F458" s="276"/>
      <c r="G458" s="276"/>
      <c r="H458" s="276"/>
      <c r="I458" s="276"/>
      <c r="J458" s="276"/>
      <c r="K458" s="276"/>
      <c r="L458" s="276"/>
      <c r="M458" s="276"/>
      <c r="N458" s="276"/>
      <c r="O458" s="276"/>
      <c r="P458" s="276"/>
      <c r="Q458" s="276"/>
      <c r="R458" s="276"/>
      <c r="S458" s="276"/>
      <c r="T458" s="276"/>
      <c r="U458" s="276"/>
      <c r="V458" s="276"/>
      <c r="W458" s="276"/>
      <c r="X458" s="276"/>
      <c r="Y458" s="276"/>
      <c r="Z458" s="276"/>
    </row>
    <row r="459">
      <c r="A459" s="276"/>
      <c r="B459" s="276"/>
      <c r="C459" s="276"/>
      <c r="D459" s="276"/>
      <c r="E459" s="276"/>
      <c r="F459" s="276"/>
      <c r="G459" s="276"/>
      <c r="H459" s="276"/>
      <c r="I459" s="276"/>
      <c r="J459" s="276"/>
      <c r="K459" s="276"/>
      <c r="L459" s="276"/>
      <c r="M459" s="276"/>
      <c r="N459" s="276"/>
      <c r="O459" s="276"/>
      <c r="P459" s="276"/>
      <c r="Q459" s="276"/>
      <c r="R459" s="276"/>
      <c r="S459" s="276"/>
      <c r="T459" s="276"/>
      <c r="U459" s="276"/>
      <c r="V459" s="276"/>
      <c r="W459" s="276"/>
      <c r="X459" s="276"/>
      <c r="Y459" s="276"/>
      <c r="Z459" s="276"/>
    </row>
    <row r="460">
      <c r="A460" s="276"/>
      <c r="B460" s="276"/>
      <c r="C460" s="276"/>
      <c r="D460" s="276"/>
      <c r="E460" s="276"/>
      <c r="F460" s="276"/>
      <c r="G460" s="276"/>
      <c r="H460" s="276"/>
      <c r="I460" s="276"/>
      <c r="J460" s="276"/>
      <c r="K460" s="276"/>
      <c r="L460" s="276"/>
      <c r="M460" s="276"/>
      <c r="N460" s="276"/>
      <c r="O460" s="276"/>
      <c r="P460" s="276"/>
      <c r="Q460" s="276"/>
      <c r="R460" s="276"/>
      <c r="S460" s="276"/>
      <c r="T460" s="276"/>
      <c r="U460" s="276"/>
      <c r="V460" s="276"/>
      <c r="W460" s="276"/>
      <c r="X460" s="276"/>
      <c r="Y460" s="276"/>
      <c r="Z460" s="276"/>
    </row>
    <row r="461">
      <c r="A461" s="276"/>
      <c r="B461" s="276"/>
      <c r="C461" s="276"/>
      <c r="D461" s="276"/>
      <c r="E461" s="276"/>
      <c r="F461" s="276"/>
      <c r="G461" s="276"/>
      <c r="H461" s="276"/>
      <c r="I461" s="276"/>
      <c r="J461" s="276"/>
      <c r="K461" s="276"/>
      <c r="L461" s="276"/>
      <c r="M461" s="276"/>
      <c r="N461" s="276"/>
      <c r="O461" s="276"/>
      <c r="P461" s="276"/>
      <c r="Q461" s="276"/>
      <c r="R461" s="276"/>
      <c r="S461" s="276"/>
      <c r="T461" s="276"/>
      <c r="U461" s="276"/>
      <c r="V461" s="276"/>
      <c r="W461" s="276"/>
      <c r="X461" s="276"/>
      <c r="Y461" s="276"/>
      <c r="Z461" s="276"/>
    </row>
    <row r="462">
      <c r="A462" s="276"/>
      <c r="B462" s="276"/>
      <c r="C462" s="276"/>
      <c r="D462" s="276"/>
      <c r="E462" s="276"/>
      <c r="F462" s="276"/>
      <c r="G462" s="276"/>
      <c r="H462" s="276"/>
      <c r="I462" s="276"/>
      <c r="J462" s="276"/>
      <c r="K462" s="276"/>
      <c r="L462" s="276"/>
      <c r="M462" s="276"/>
      <c r="N462" s="276"/>
      <c r="O462" s="276"/>
      <c r="P462" s="276"/>
      <c r="Q462" s="276"/>
      <c r="R462" s="276"/>
      <c r="S462" s="276"/>
      <c r="T462" s="276"/>
      <c r="U462" s="276"/>
      <c r="V462" s="276"/>
      <c r="W462" s="276"/>
      <c r="X462" s="276"/>
      <c r="Y462" s="276"/>
      <c r="Z462" s="276"/>
    </row>
    <row r="463">
      <c r="A463" s="276"/>
      <c r="B463" s="276"/>
      <c r="C463" s="276"/>
      <c r="D463" s="276"/>
      <c r="E463" s="276"/>
      <c r="F463" s="276"/>
      <c r="G463" s="276"/>
      <c r="H463" s="276"/>
      <c r="I463" s="276"/>
      <c r="J463" s="276"/>
      <c r="K463" s="276"/>
      <c r="L463" s="276"/>
      <c r="M463" s="276"/>
      <c r="N463" s="276"/>
      <c r="O463" s="276"/>
      <c r="P463" s="276"/>
      <c r="Q463" s="276"/>
      <c r="R463" s="276"/>
      <c r="S463" s="276"/>
      <c r="T463" s="276"/>
      <c r="U463" s="276"/>
      <c r="V463" s="276"/>
      <c r="W463" s="276"/>
      <c r="X463" s="276"/>
      <c r="Y463" s="276"/>
      <c r="Z463" s="276"/>
    </row>
    <row r="464">
      <c r="A464" s="276"/>
      <c r="B464" s="276"/>
      <c r="C464" s="276"/>
      <c r="D464" s="276"/>
      <c r="E464" s="276"/>
      <c r="F464" s="276"/>
      <c r="G464" s="276"/>
      <c r="H464" s="276"/>
      <c r="I464" s="276"/>
      <c r="J464" s="276"/>
      <c r="K464" s="276"/>
      <c r="L464" s="276"/>
      <c r="M464" s="276"/>
      <c r="N464" s="276"/>
      <c r="O464" s="276"/>
      <c r="P464" s="276"/>
      <c r="Q464" s="276"/>
      <c r="R464" s="276"/>
      <c r="S464" s="276"/>
      <c r="T464" s="276"/>
      <c r="U464" s="276"/>
      <c r="V464" s="276"/>
      <c r="W464" s="276"/>
      <c r="X464" s="276"/>
      <c r="Y464" s="276"/>
      <c r="Z464" s="276"/>
    </row>
    <row r="465">
      <c r="A465" s="276"/>
      <c r="B465" s="276"/>
      <c r="C465" s="276"/>
      <c r="D465" s="276"/>
      <c r="E465" s="276"/>
      <c r="F465" s="276"/>
      <c r="G465" s="276"/>
      <c r="H465" s="276"/>
      <c r="I465" s="276"/>
      <c r="J465" s="276"/>
      <c r="K465" s="276"/>
      <c r="L465" s="276"/>
      <c r="M465" s="276"/>
      <c r="N465" s="276"/>
      <c r="O465" s="276"/>
      <c r="P465" s="276"/>
      <c r="Q465" s="276"/>
      <c r="R465" s="276"/>
      <c r="S465" s="276"/>
      <c r="T465" s="276"/>
      <c r="U465" s="276"/>
      <c r="V465" s="276"/>
      <c r="W465" s="276"/>
      <c r="X465" s="276"/>
      <c r="Y465" s="276"/>
      <c r="Z465" s="276"/>
    </row>
    <row r="466">
      <c r="A466" s="276"/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  <c r="P466" s="276"/>
      <c r="Q466" s="276"/>
      <c r="R466" s="276"/>
      <c r="S466" s="276"/>
      <c r="T466" s="276"/>
      <c r="U466" s="276"/>
      <c r="V466" s="276"/>
      <c r="W466" s="276"/>
      <c r="X466" s="276"/>
      <c r="Y466" s="276"/>
      <c r="Z466" s="276"/>
    </row>
    <row r="467">
      <c r="A467" s="276"/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  <c r="P467" s="276"/>
      <c r="Q467" s="276"/>
      <c r="R467" s="276"/>
      <c r="S467" s="276"/>
      <c r="T467" s="276"/>
      <c r="U467" s="276"/>
      <c r="V467" s="276"/>
      <c r="W467" s="276"/>
      <c r="X467" s="276"/>
      <c r="Y467" s="276"/>
      <c r="Z467" s="276"/>
    </row>
    <row r="468">
      <c r="A468" s="276"/>
      <c r="B468" s="276"/>
      <c r="C468" s="276"/>
      <c r="D468" s="276"/>
      <c r="E468" s="276"/>
      <c r="F468" s="276"/>
      <c r="G468" s="276"/>
      <c r="H468" s="276"/>
      <c r="I468" s="276"/>
      <c r="J468" s="276"/>
      <c r="K468" s="276"/>
      <c r="L468" s="276"/>
      <c r="M468" s="276"/>
      <c r="N468" s="276"/>
      <c r="O468" s="276"/>
      <c r="P468" s="276"/>
      <c r="Q468" s="276"/>
      <c r="R468" s="276"/>
      <c r="S468" s="276"/>
      <c r="T468" s="276"/>
      <c r="U468" s="276"/>
      <c r="V468" s="276"/>
      <c r="W468" s="276"/>
      <c r="X468" s="276"/>
      <c r="Y468" s="276"/>
      <c r="Z468" s="276"/>
    </row>
    <row r="469">
      <c r="A469" s="276"/>
      <c r="B469" s="276"/>
      <c r="C469" s="276"/>
      <c r="D469" s="276"/>
      <c r="E469" s="276"/>
      <c r="F469" s="276"/>
      <c r="G469" s="276"/>
      <c r="H469" s="276"/>
      <c r="I469" s="276"/>
      <c r="J469" s="276"/>
      <c r="K469" s="276"/>
      <c r="L469" s="276"/>
      <c r="M469" s="276"/>
      <c r="N469" s="276"/>
      <c r="O469" s="276"/>
      <c r="P469" s="276"/>
      <c r="Q469" s="276"/>
      <c r="R469" s="276"/>
      <c r="S469" s="276"/>
      <c r="T469" s="276"/>
      <c r="U469" s="276"/>
      <c r="V469" s="276"/>
      <c r="W469" s="276"/>
      <c r="X469" s="276"/>
      <c r="Y469" s="276"/>
      <c r="Z469" s="276"/>
    </row>
    <row r="470">
      <c r="A470" s="276"/>
      <c r="B470" s="276"/>
      <c r="C470" s="276"/>
      <c r="D470" s="276"/>
      <c r="E470" s="276"/>
      <c r="F470" s="276"/>
      <c r="G470" s="276"/>
      <c r="H470" s="276"/>
      <c r="I470" s="276"/>
      <c r="J470" s="276"/>
      <c r="K470" s="276"/>
      <c r="L470" s="276"/>
      <c r="M470" s="276"/>
      <c r="N470" s="276"/>
      <c r="O470" s="276"/>
      <c r="P470" s="276"/>
      <c r="Q470" s="276"/>
      <c r="R470" s="276"/>
      <c r="S470" s="276"/>
      <c r="T470" s="276"/>
      <c r="U470" s="276"/>
      <c r="V470" s="276"/>
      <c r="W470" s="276"/>
      <c r="X470" s="276"/>
      <c r="Y470" s="276"/>
      <c r="Z470" s="276"/>
    </row>
    <row r="471">
      <c r="A471" s="276"/>
      <c r="B471" s="276"/>
      <c r="C471" s="276"/>
      <c r="D471" s="276"/>
      <c r="E471" s="276"/>
      <c r="F471" s="276"/>
      <c r="G471" s="276"/>
      <c r="H471" s="276"/>
      <c r="I471" s="276"/>
      <c r="J471" s="276"/>
      <c r="K471" s="276"/>
      <c r="L471" s="276"/>
      <c r="M471" s="276"/>
      <c r="N471" s="276"/>
      <c r="O471" s="276"/>
      <c r="P471" s="276"/>
      <c r="Q471" s="276"/>
      <c r="R471" s="276"/>
      <c r="S471" s="276"/>
      <c r="T471" s="276"/>
      <c r="U471" s="276"/>
      <c r="V471" s="276"/>
      <c r="W471" s="276"/>
      <c r="X471" s="276"/>
      <c r="Y471" s="276"/>
      <c r="Z471" s="276"/>
    </row>
    <row r="472">
      <c r="A472" s="276"/>
      <c r="B472" s="276"/>
      <c r="C472" s="276"/>
      <c r="D472" s="276"/>
      <c r="E472" s="276"/>
      <c r="F472" s="276"/>
      <c r="G472" s="276"/>
      <c r="H472" s="276"/>
      <c r="I472" s="276"/>
      <c r="J472" s="276"/>
      <c r="K472" s="276"/>
      <c r="L472" s="276"/>
      <c r="M472" s="276"/>
      <c r="N472" s="276"/>
      <c r="O472" s="276"/>
      <c r="P472" s="276"/>
      <c r="Q472" s="276"/>
      <c r="R472" s="276"/>
      <c r="S472" s="276"/>
      <c r="T472" s="276"/>
      <c r="U472" s="276"/>
      <c r="V472" s="276"/>
      <c r="W472" s="276"/>
      <c r="X472" s="276"/>
      <c r="Y472" s="276"/>
      <c r="Z472" s="276"/>
    </row>
    <row r="473">
      <c r="A473" s="276"/>
      <c r="B473" s="276"/>
      <c r="C473" s="276"/>
      <c r="D473" s="276"/>
      <c r="E473" s="276"/>
      <c r="F473" s="276"/>
      <c r="G473" s="276"/>
      <c r="H473" s="276"/>
      <c r="I473" s="276"/>
      <c r="J473" s="276"/>
      <c r="K473" s="276"/>
      <c r="L473" s="276"/>
      <c r="M473" s="276"/>
      <c r="N473" s="276"/>
      <c r="O473" s="276"/>
      <c r="P473" s="276"/>
      <c r="Q473" s="276"/>
      <c r="R473" s="276"/>
      <c r="S473" s="276"/>
      <c r="T473" s="276"/>
      <c r="U473" s="276"/>
      <c r="V473" s="276"/>
      <c r="W473" s="276"/>
      <c r="X473" s="276"/>
      <c r="Y473" s="276"/>
      <c r="Z473" s="276"/>
    </row>
    <row r="474">
      <c r="A474" s="276"/>
      <c r="B474" s="276"/>
      <c r="C474" s="276"/>
      <c r="D474" s="276"/>
      <c r="E474" s="276"/>
      <c r="F474" s="276"/>
      <c r="G474" s="276"/>
      <c r="H474" s="276"/>
      <c r="I474" s="276"/>
      <c r="J474" s="276"/>
      <c r="K474" s="276"/>
      <c r="L474" s="276"/>
      <c r="M474" s="276"/>
      <c r="N474" s="276"/>
      <c r="O474" s="276"/>
      <c r="P474" s="276"/>
      <c r="Q474" s="276"/>
      <c r="R474" s="276"/>
      <c r="S474" s="276"/>
      <c r="T474" s="276"/>
      <c r="U474" s="276"/>
      <c r="V474" s="276"/>
      <c r="W474" s="276"/>
      <c r="X474" s="276"/>
      <c r="Y474" s="276"/>
      <c r="Z474" s="276"/>
    </row>
    <row r="475">
      <c r="A475" s="276"/>
      <c r="B475" s="276"/>
      <c r="C475" s="276"/>
      <c r="D475" s="276"/>
      <c r="E475" s="276"/>
      <c r="F475" s="276"/>
      <c r="G475" s="276"/>
      <c r="H475" s="276"/>
      <c r="I475" s="276"/>
      <c r="J475" s="276"/>
      <c r="K475" s="276"/>
      <c r="L475" s="276"/>
      <c r="M475" s="276"/>
      <c r="N475" s="276"/>
      <c r="O475" s="276"/>
      <c r="P475" s="276"/>
      <c r="Q475" s="276"/>
      <c r="R475" s="276"/>
      <c r="S475" s="276"/>
      <c r="T475" s="276"/>
      <c r="U475" s="276"/>
      <c r="V475" s="276"/>
      <c r="W475" s="276"/>
      <c r="X475" s="276"/>
      <c r="Y475" s="276"/>
      <c r="Z475" s="276"/>
    </row>
    <row r="476">
      <c r="A476" s="276"/>
      <c r="B476" s="276"/>
      <c r="C476" s="276"/>
      <c r="D476" s="276"/>
      <c r="E476" s="276"/>
      <c r="F476" s="276"/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276"/>
      <c r="T476" s="276"/>
      <c r="U476" s="276"/>
      <c r="V476" s="276"/>
      <c r="W476" s="276"/>
      <c r="X476" s="276"/>
      <c r="Y476" s="276"/>
      <c r="Z476" s="276"/>
    </row>
    <row r="477">
      <c r="A477" s="276"/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276"/>
      <c r="T477" s="276"/>
      <c r="U477" s="276"/>
      <c r="V477" s="276"/>
      <c r="W477" s="276"/>
      <c r="X477" s="276"/>
      <c r="Y477" s="276"/>
      <c r="Z477" s="276"/>
    </row>
    <row r="478">
      <c r="A478" s="276"/>
      <c r="B478" s="276"/>
      <c r="C478" s="276"/>
      <c r="D478" s="276"/>
      <c r="E478" s="276"/>
      <c r="F478" s="276"/>
      <c r="G478" s="276"/>
      <c r="H478" s="276"/>
      <c r="I478" s="276"/>
      <c r="J478" s="276"/>
      <c r="K478" s="276"/>
      <c r="L478" s="276"/>
      <c r="M478" s="276"/>
      <c r="N478" s="276"/>
      <c r="O478" s="276"/>
      <c r="P478" s="276"/>
      <c r="Q478" s="276"/>
      <c r="R478" s="276"/>
      <c r="S478" s="276"/>
      <c r="T478" s="276"/>
      <c r="U478" s="276"/>
      <c r="V478" s="276"/>
      <c r="W478" s="276"/>
      <c r="X478" s="276"/>
      <c r="Y478" s="276"/>
      <c r="Z478" s="276"/>
    </row>
    <row r="479">
      <c r="A479" s="276"/>
      <c r="B479" s="276"/>
      <c r="C479" s="276"/>
      <c r="D479" s="276"/>
      <c r="E479" s="276"/>
      <c r="F479" s="276"/>
      <c r="G479" s="276"/>
      <c r="H479" s="276"/>
      <c r="I479" s="276"/>
      <c r="J479" s="276"/>
      <c r="K479" s="276"/>
      <c r="L479" s="276"/>
      <c r="M479" s="276"/>
      <c r="N479" s="276"/>
      <c r="O479" s="276"/>
      <c r="P479" s="276"/>
      <c r="Q479" s="276"/>
      <c r="R479" s="276"/>
      <c r="S479" s="276"/>
      <c r="T479" s="276"/>
      <c r="U479" s="276"/>
      <c r="V479" s="276"/>
      <c r="W479" s="276"/>
      <c r="X479" s="276"/>
      <c r="Y479" s="276"/>
      <c r="Z479" s="276"/>
    </row>
    <row r="480">
      <c r="A480" s="276"/>
      <c r="B480" s="276"/>
      <c r="C480" s="276"/>
      <c r="D480" s="276"/>
      <c r="E480" s="276"/>
      <c r="F480" s="276"/>
      <c r="G480" s="276"/>
      <c r="H480" s="276"/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/>
      <c r="T480" s="276"/>
      <c r="U480" s="276"/>
      <c r="V480" s="276"/>
      <c r="W480" s="276"/>
      <c r="X480" s="276"/>
      <c r="Y480" s="276"/>
      <c r="Z480" s="276"/>
    </row>
    <row r="481">
      <c r="A481" s="276"/>
      <c r="B481" s="276"/>
      <c r="C481" s="276"/>
      <c r="D481" s="276"/>
      <c r="E481" s="276"/>
      <c r="F481" s="276"/>
      <c r="G481" s="276"/>
      <c r="H481" s="276"/>
      <c r="I481" s="276"/>
      <c r="J481" s="276"/>
      <c r="K481" s="276"/>
      <c r="L481" s="276"/>
      <c r="M481" s="276"/>
      <c r="N481" s="276"/>
      <c r="O481" s="276"/>
      <c r="P481" s="276"/>
      <c r="Q481" s="276"/>
      <c r="R481" s="276"/>
      <c r="S481" s="276"/>
      <c r="T481" s="276"/>
      <c r="U481" s="276"/>
      <c r="V481" s="276"/>
      <c r="W481" s="276"/>
      <c r="X481" s="276"/>
      <c r="Y481" s="276"/>
      <c r="Z481" s="276"/>
    </row>
    <row r="482">
      <c r="A482" s="276"/>
      <c r="B482" s="276"/>
      <c r="C482" s="276"/>
      <c r="D482" s="276"/>
      <c r="E482" s="276"/>
      <c r="F482" s="276"/>
      <c r="G482" s="276"/>
      <c r="H482" s="276"/>
      <c r="I482" s="276"/>
      <c r="J482" s="276"/>
      <c r="K482" s="276"/>
      <c r="L482" s="276"/>
      <c r="M482" s="276"/>
      <c r="N482" s="276"/>
      <c r="O482" s="276"/>
      <c r="P482" s="276"/>
      <c r="Q482" s="276"/>
      <c r="R482" s="276"/>
      <c r="S482" s="276"/>
      <c r="T482" s="276"/>
      <c r="U482" s="276"/>
      <c r="V482" s="276"/>
      <c r="W482" s="276"/>
      <c r="X482" s="276"/>
      <c r="Y482" s="276"/>
      <c r="Z482" s="276"/>
    </row>
    <row r="483">
      <c r="A483" s="276"/>
      <c r="B483" s="276"/>
      <c r="C483" s="276"/>
      <c r="D483" s="276"/>
      <c r="E483" s="276"/>
      <c r="F483" s="276"/>
      <c r="G483" s="276"/>
      <c r="H483" s="276"/>
      <c r="I483" s="276"/>
      <c r="J483" s="276"/>
      <c r="K483" s="276"/>
      <c r="L483" s="276"/>
      <c r="M483" s="276"/>
      <c r="N483" s="276"/>
      <c r="O483" s="276"/>
      <c r="P483" s="276"/>
      <c r="Q483" s="276"/>
      <c r="R483" s="276"/>
      <c r="S483" s="276"/>
      <c r="T483" s="276"/>
      <c r="U483" s="276"/>
      <c r="V483" s="276"/>
      <c r="W483" s="276"/>
      <c r="X483" s="276"/>
      <c r="Y483" s="276"/>
      <c r="Z483" s="276"/>
    </row>
    <row r="484">
      <c r="A484" s="276"/>
      <c r="B484" s="276"/>
      <c r="C484" s="276"/>
      <c r="D484" s="276"/>
      <c r="E484" s="276"/>
      <c r="F484" s="276"/>
      <c r="G484" s="276"/>
      <c r="H484" s="276"/>
      <c r="I484" s="276"/>
      <c r="J484" s="276"/>
      <c r="K484" s="276"/>
      <c r="L484" s="276"/>
      <c r="M484" s="276"/>
      <c r="N484" s="276"/>
      <c r="O484" s="276"/>
      <c r="P484" s="276"/>
      <c r="Q484" s="276"/>
      <c r="R484" s="276"/>
      <c r="S484" s="276"/>
      <c r="T484" s="276"/>
      <c r="U484" s="276"/>
      <c r="V484" s="276"/>
      <c r="W484" s="276"/>
      <c r="X484" s="276"/>
      <c r="Y484" s="276"/>
      <c r="Z484" s="276"/>
    </row>
    <row r="485">
      <c r="A485" s="276"/>
      <c r="B485" s="276"/>
      <c r="C485" s="276"/>
      <c r="D485" s="276"/>
      <c r="E485" s="276"/>
      <c r="F485" s="276"/>
      <c r="G485" s="276"/>
      <c r="H485" s="276"/>
      <c r="I485" s="276"/>
      <c r="J485" s="276"/>
      <c r="K485" s="276"/>
      <c r="L485" s="276"/>
      <c r="M485" s="276"/>
      <c r="N485" s="276"/>
      <c r="O485" s="276"/>
      <c r="P485" s="276"/>
      <c r="Q485" s="276"/>
      <c r="R485" s="276"/>
      <c r="S485" s="276"/>
      <c r="T485" s="276"/>
      <c r="U485" s="276"/>
      <c r="V485" s="276"/>
      <c r="W485" s="276"/>
      <c r="X485" s="276"/>
      <c r="Y485" s="276"/>
      <c r="Z485" s="276"/>
    </row>
    <row r="486">
      <c r="A486" s="276"/>
      <c r="B486" s="276"/>
      <c r="C486" s="276"/>
      <c r="D486" s="276"/>
      <c r="E486" s="276"/>
      <c r="F486" s="276"/>
      <c r="G486" s="276"/>
      <c r="H486" s="276"/>
      <c r="I486" s="276"/>
      <c r="J486" s="276"/>
      <c r="K486" s="276"/>
      <c r="L486" s="276"/>
      <c r="M486" s="276"/>
      <c r="N486" s="276"/>
      <c r="O486" s="276"/>
      <c r="P486" s="276"/>
      <c r="Q486" s="276"/>
      <c r="R486" s="276"/>
      <c r="S486" s="276"/>
      <c r="T486" s="276"/>
      <c r="U486" s="276"/>
      <c r="V486" s="276"/>
      <c r="W486" s="276"/>
      <c r="X486" s="276"/>
      <c r="Y486" s="276"/>
      <c r="Z486" s="276"/>
    </row>
    <row r="487">
      <c r="A487" s="276"/>
      <c r="B487" s="276"/>
      <c r="C487" s="276"/>
      <c r="D487" s="276"/>
      <c r="E487" s="276"/>
      <c r="F487" s="276"/>
      <c r="G487" s="276"/>
      <c r="H487" s="276"/>
      <c r="I487" s="276"/>
      <c r="J487" s="276"/>
      <c r="K487" s="276"/>
      <c r="L487" s="276"/>
      <c r="M487" s="276"/>
      <c r="N487" s="276"/>
      <c r="O487" s="276"/>
      <c r="P487" s="276"/>
      <c r="Q487" s="276"/>
      <c r="R487" s="276"/>
      <c r="S487" s="276"/>
      <c r="T487" s="276"/>
      <c r="U487" s="276"/>
      <c r="V487" s="276"/>
      <c r="W487" s="276"/>
      <c r="X487" s="276"/>
      <c r="Y487" s="276"/>
      <c r="Z487" s="276"/>
    </row>
    <row r="488">
      <c r="A488" s="276"/>
      <c r="B488" s="276"/>
      <c r="C488" s="276"/>
      <c r="D488" s="276"/>
      <c r="E488" s="276"/>
      <c r="F488" s="276"/>
      <c r="G488" s="276"/>
      <c r="H488" s="276"/>
      <c r="I488" s="276"/>
      <c r="J488" s="276"/>
      <c r="K488" s="276"/>
      <c r="L488" s="276"/>
      <c r="M488" s="276"/>
      <c r="N488" s="276"/>
      <c r="O488" s="276"/>
      <c r="P488" s="276"/>
      <c r="Q488" s="276"/>
      <c r="R488" s="276"/>
      <c r="S488" s="276"/>
      <c r="T488" s="276"/>
      <c r="U488" s="276"/>
      <c r="V488" s="276"/>
      <c r="W488" s="276"/>
      <c r="X488" s="276"/>
      <c r="Y488" s="276"/>
      <c r="Z488" s="276"/>
    </row>
    <row r="489">
      <c r="A489" s="276"/>
      <c r="B489" s="276"/>
      <c r="C489" s="276"/>
      <c r="D489" s="276"/>
      <c r="E489" s="276"/>
      <c r="F489" s="276"/>
      <c r="G489" s="276"/>
      <c r="H489" s="276"/>
      <c r="I489" s="276"/>
      <c r="J489" s="276"/>
      <c r="K489" s="276"/>
      <c r="L489" s="276"/>
      <c r="M489" s="276"/>
      <c r="N489" s="276"/>
      <c r="O489" s="276"/>
      <c r="P489" s="276"/>
      <c r="Q489" s="276"/>
      <c r="R489" s="276"/>
      <c r="S489" s="276"/>
      <c r="T489" s="276"/>
      <c r="U489" s="276"/>
      <c r="V489" s="276"/>
      <c r="W489" s="276"/>
      <c r="X489" s="276"/>
      <c r="Y489" s="276"/>
      <c r="Z489" s="276"/>
    </row>
    <row r="490">
      <c r="A490" s="276"/>
      <c r="B490" s="276"/>
      <c r="C490" s="276"/>
      <c r="D490" s="276"/>
      <c r="E490" s="276"/>
      <c r="F490" s="276"/>
      <c r="G490" s="276"/>
      <c r="H490" s="276"/>
      <c r="I490" s="276"/>
      <c r="J490" s="276"/>
      <c r="K490" s="276"/>
      <c r="L490" s="276"/>
      <c r="M490" s="276"/>
      <c r="N490" s="276"/>
      <c r="O490" s="276"/>
      <c r="P490" s="276"/>
      <c r="Q490" s="276"/>
      <c r="R490" s="276"/>
      <c r="S490" s="276"/>
      <c r="T490" s="276"/>
      <c r="U490" s="276"/>
      <c r="V490" s="276"/>
      <c r="W490" s="276"/>
      <c r="X490" s="276"/>
      <c r="Y490" s="276"/>
      <c r="Z490" s="276"/>
    </row>
    <row r="491">
      <c r="A491" s="276"/>
      <c r="B491" s="276"/>
      <c r="C491" s="276"/>
      <c r="D491" s="276"/>
      <c r="E491" s="276"/>
      <c r="F491" s="276"/>
      <c r="G491" s="276"/>
      <c r="H491" s="276"/>
      <c r="I491" s="276"/>
      <c r="J491" s="276"/>
      <c r="K491" s="276"/>
      <c r="L491" s="276"/>
      <c r="M491" s="276"/>
      <c r="N491" s="276"/>
      <c r="O491" s="276"/>
      <c r="P491" s="276"/>
      <c r="Q491" s="276"/>
      <c r="R491" s="276"/>
      <c r="S491" s="276"/>
      <c r="T491" s="276"/>
      <c r="U491" s="276"/>
      <c r="V491" s="276"/>
      <c r="W491" s="276"/>
      <c r="X491" s="276"/>
      <c r="Y491" s="276"/>
      <c r="Z491" s="276"/>
    </row>
    <row r="492">
      <c r="A492" s="276"/>
      <c r="B492" s="276"/>
      <c r="C492" s="276"/>
      <c r="D492" s="276"/>
      <c r="E492" s="276"/>
      <c r="F492" s="276"/>
      <c r="G492" s="276"/>
      <c r="H492" s="276"/>
      <c r="I492" s="276"/>
      <c r="J492" s="276"/>
      <c r="K492" s="276"/>
      <c r="L492" s="276"/>
      <c r="M492" s="276"/>
      <c r="N492" s="276"/>
      <c r="O492" s="276"/>
      <c r="P492" s="276"/>
      <c r="Q492" s="276"/>
      <c r="R492" s="276"/>
      <c r="S492" s="276"/>
      <c r="T492" s="276"/>
      <c r="U492" s="276"/>
      <c r="V492" s="276"/>
      <c r="W492" s="276"/>
      <c r="X492" s="276"/>
      <c r="Y492" s="276"/>
      <c r="Z492" s="276"/>
    </row>
    <row r="493">
      <c r="A493" s="276"/>
      <c r="B493" s="276"/>
      <c r="C493" s="276"/>
      <c r="D493" s="276"/>
      <c r="E493" s="276"/>
      <c r="F493" s="276"/>
      <c r="G493" s="276"/>
      <c r="H493" s="276"/>
      <c r="I493" s="276"/>
      <c r="J493" s="276"/>
      <c r="K493" s="276"/>
      <c r="L493" s="276"/>
      <c r="M493" s="276"/>
      <c r="N493" s="276"/>
      <c r="O493" s="276"/>
      <c r="P493" s="276"/>
      <c r="Q493" s="276"/>
      <c r="R493" s="276"/>
      <c r="S493" s="276"/>
      <c r="T493" s="276"/>
      <c r="U493" s="276"/>
      <c r="V493" s="276"/>
      <c r="W493" s="276"/>
      <c r="X493" s="276"/>
      <c r="Y493" s="276"/>
      <c r="Z493" s="276"/>
    </row>
    <row r="494">
      <c r="A494" s="276"/>
      <c r="B494" s="276"/>
      <c r="C494" s="276"/>
      <c r="D494" s="276"/>
      <c r="E494" s="276"/>
      <c r="F494" s="276"/>
      <c r="G494" s="276"/>
      <c r="H494" s="276"/>
      <c r="I494" s="276"/>
      <c r="J494" s="276"/>
      <c r="K494" s="276"/>
      <c r="L494" s="276"/>
      <c r="M494" s="276"/>
      <c r="N494" s="276"/>
      <c r="O494" s="276"/>
      <c r="P494" s="276"/>
      <c r="Q494" s="276"/>
      <c r="R494" s="276"/>
      <c r="S494" s="276"/>
      <c r="T494" s="276"/>
      <c r="U494" s="276"/>
      <c r="V494" s="276"/>
      <c r="W494" s="276"/>
      <c r="X494" s="276"/>
      <c r="Y494" s="276"/>
      <c r="Z494" s="276"/>
    </row>
    <row r="495">
      <c r="A495" s="276"/>
      <c r="B495" s="276"/>
      <c r="C495" s="276"/>
      <c r="D495" s="276"/>
      <c r="E495" s="276"/>
      <c r="F495" s="276"/>
      <c r="G495" s="276"/>
      <c r="H495" s="276"/>
      <c r="I495" s="276"/>
      <c r="J495" s="276"/>
      <c r="K495" s="276"/>
      <c r="L495" s="276"/>
      <c r="M495" s="276"/>
      <c r="N495" s="276"/>
      <c r="O495" s="276"/>
      <c r="P495" s="276"/>
      <c r="Q495" s="276"/>
      <c r="R495" s="276"/>
      <c r="S495" s="276"/>
      <c r="T495" s="276"/>
      <c r="U495" s="276"/>
      <c r="V495" s="276"/>
      <c r="W495" s="276"/>
      <c r="X495" s="276"/>
      <c r="Y495" s="276"/>
      <c r="Z495" s="276"/>
    </row>
    <row r="496">
      <c r="A496" s="276"/>
      <c r="B496" s="276"/>
      <c r="C496" s="276"/>
      <c r="D496" s="276"/>
      <c r="E496" s="276"/>
      <c r="F496" s="276"/>
      <c r="G496" s="276"/>
      <c r="H496" s="276"/>
      <c r="I496" s="276"/>
      <c r="J496" s="276"/>
      <c r="K496" s="276"/>
      <c r="L496" s="276"/>
      <c r="M496" s="276"/>
      <c r="N496" s="276"/>
      <c r="O496" s="276"/>
      <c r="P496" s="276"/>
      <c r="Q496" s="276"/>
      <c r="R496" s="276"/>
      <c r="S496" s="276"/>
      <c r="T496" s="276"/>
      <c r="U496" s="276"/>
      <c r="V496" s="276"/>
      <c r="W496" s="276"/>
      <c r="X496" s="276"/>
      <c r="Y496" s="276"/>
      <c r="Z496" s="276"/>
    </row>
    <row r="497">
      <c r="A497" s="276"/>
      <c r="B497" s="276"/>
      <c r="C497" s="276"/>
      <c r="D497" s="276"/>
      <c r="E497" s="276"/>
      <c r="F497" s="276"/>
      <c r="G497" s="276"/>
      <c r="H497" s="276"/>
      <c r="I497" s="276"/>
      <c r="J497" s="276"/>
      <c r="K497" s="276"/>
      <c r="L497" s="276"/>
      <c r="M497" s="276"/>
      <c r="N497" s="276"/>
      <c r="O497" s="276"/>
      <c r="P497" s="276"/>
      <c r="Q497" s="276"/>
      <c r="R497" s="276"/>
      <c r="S497" s="276"/>
      <c r="T497" s="276"/>
      <c r="U497" s="276"/>
      <c r="V497" s="276"/>
      <c r="W497" s="276"/>
      <c r="X497" s="276"/>
      <c r="Y497" s="276"/>
      <c r="Z497" s="276"/>
    </row>
    <row r="498">
      <c r="A498" s="276"/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  <c r="P498" s="276"/>
      <c r="Q498" s="276"/>
      <c r="R498" s="276"/>
      <c r="S498" s="276"/>
      <c r="T498" s="276"/>
      <c r="U498" s="276"/>
      <c r="V498" s="276"/>
      <c r="W498" s="276"/>
      <c r="X498" s="276"/>
      <c r="Y498" s="276"/>
      <c r="Z498" s="276"/>
    </row>
    <row r="499">
      <c r="A499" s="276"/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</row>
    <row r="500">
      <c r="A500" s="276"/>
      <c r="B500" s="276"/>
      <c r="C500" s="276"/>
      <c r="D500" s="276"/>
      <c r="E500" s="276"/>
      <c r="F500" s="276"/>
      <c r="G500" s="276"/>
      <c r="H500" s="276"/>
      <c r="I500" s="276"/>
      <c r="J500" s="276"/>
      <c r="K500" s="276"/>
      <c r="L500" s="276"/>
      <c r="M500" s="276"/>
      <c r="N500" s="276"/>
      <c r="O500" s="276"/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</row>
    <row r="501">
      <c r="A501" s="276"/>
      <c r="B501" s="276"/>
      <c r="C501" s="276"/>
      <c r="D501" s="276"/>
      <c r="E501" s="276"/>
      <c r="F501" s="276"/>
      <c r="G501" s="276"/>
      <c r="H501" s="276"/>
      <c r="I501" s="276"/>
      <c r="J501" s="276"/>
      <c r="K501" s="276"/>
      <c r="L501" s="276"/>
      <c r="M501" s="276"/>
      <c r="N501" s="276"/>
      <c r="O501" s="276"/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</row>
    <row r="502">
      <c r="A502" s="276"/>
      <c r="B502" s="276"/>
      <c r="C502" s="276"/>
      <c r="D502" s="276"/>
      <c r="E502" s="276"/>
      <c r="F502" s="276"/>
      <c r="G502" s="276"/>
      <c r="H502" s="276"/>
      <c r="I502" s="276"/>
      <c r="J502" s="276"/>
      <c r="K502" s="276"/>
      <c r="L502" s="276"/>
      <c r="M502" s="276"/>
      <c r="N502" s="276"/>
      <c r="O502" s="276"/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</row>
    <row r="503">
      <c r="A503" s="276"/>
      <c r="B503" s="276"/>
      <c r="C503" s="276"/>
      <c r="D503" s="276"/>
      <c r="E503" s="276"/>
      <c r="F503" s="276"/>
      <c r="G503" s="276"/>
      <c r="H503" s="276"/>
      <c r="I503" s="276"/>
      <c r="J503" s="276"/>
      <c r="K503" s="276"/>
      <c r="L503" s="276"/>
      <c r="M503" s="276"/>
      <c r="N503" s="276"/>
      <c r="O503" s="276"/>
      <c r="P503" s="276"/>
      <c r="Q503" s="276"/>
      <c r="R503" s="276"/>
      <c r="S503" s="276"/>
      <c r="T503" s="276"/>
      <c r="U503" s="276"/>
      <c r="V503" s="276"/>
      <c r="W503" s="276"/>
      <c r="X503" s="276"/>
      <c r="Y503" s="276"/>
      <c r="Z503" s="276"/>
    </row>
    <row r="504">
      <c r="A504" s="276"/>
      <c r="B504" s="276"/>
      <c r="C504" s="276"/>
      <c r="D504" s="276"/>
      <c r="E504" s="276"/>
      <c r="F504" s="276"/>
      <c r="G504" s="276"/>
      <c r="H504" s="276"/>
      <c r="I504" s="276"/>
      <c r="J504" s="276"/>
      <c r="K504" s="276"/>
      <c r="L504" s="276"/>
      <c r="M504" s="276"/>
      <c r="N504" s="276"/>
      <c r="O504" s="276"/>
      <c r="P504" s="276"/>
      <c r="Q504" s="276"/>
      <c r="R504" s="276"/>
      <c r="S504" s="276"/>
      <c r="T504" s="276"/>
      <c r="U504" s="276"/>
      <c r="V504" s="276"/>
      <c r="W504" s="276"/>
      <c r="X504" s="276"/>
      <c r="Y504" s="276"/>
      <c r="Z504" s="276"/>
    </row>
    <row r="505">
      <c r="A505" s="276"/>
      <c r="B505" s="276"/>
      <c r="C505" s="276"/>
      <c r="D505" s="276"/>
      <c r="E505" s="276"/>
      <c r="F505" s="276"/>
      <c r="G505" s="276"/>
      <c r="H505" s="276"/>
      <c r="I505" s="276"/>
      <c r="J505" s="276"/>
      <c r="K505" s="276"/>
      <c r="L505" s="276"/>
      <c r="M505" s="276"/>
      <c r="N505" s="276"/>
      <c r="O505" s="276"/>
      <c r="P505" s="276"/>
      <c r="Q505" s="276"/>
      <c r="R505" s="276"/>
      <c r="S505" s="276"/>
      <c r="T505" s="276"/>
      <c r="U505" s="276"/>
      <c r="V505" s="276"/>
      <c r="W505" s="276"/>
      <c r="X505" s="276"/>
      <c r="Y505" s="276"/>
      <c r="Z505" s="276"/>
    </row>
    <row r="506">
      <c r="A506" s="276"/>
      <c r="B506" s="276"/>
      <c r="C506" s="276"/>
      <c r="D506" s="276"/>
      <c r="E506" s="276"/>
      <c r="F506" s="276"/>
      <c r="G506" s="276"/>
      <c r="H506" s="276"/>
      <c r="I506" s="276"/>
      <c r="J506" s="276"/>
      <c r="K506" s="276"/>
      <c r="L506" s="276"/>
      <c r="M506" s="276"/>
      <c r="N506" s="276"/>
      <c r="O506" s="276"/>
      <c r="P506" s="276"/>
      <c r="Q506" s="276"/>
      <c r="R506" s="276"/>
      <c r="S506" s="276"/>
      <c r="T506" s="276"/>
      <c r="U506" s="276"/>
      <c r="V506" s="276"/>
      <c r="W506" s="276"/>
      <c r="X506" s="276"/>
      <c r="Y506" s="276"/>
      <c r="Z506" s="276"/>
    </row>
    <row r="507">
      <c r="A507" s="276"/>
      <c r="B507" s="276"/>
      <c r="C507" s="276"/>
      <c r="D507" s="276"/>
      <c r="E507" s="276"/>
      <c r="F507" s="276"/>
      <c r="G507" s="276"/>
      <c r="H507" s="276"/>
      <c r="I507" s="276"/>
      <c r="J507" s="276"/>
      <c r="K507" s="276"/>
      <c r="L507" s="276"/>
      <c r="M507" s="276"/>
      <c r="N507" s="276"/>
      <c r="O507" s="276"/>
      <c r="P507" s="276"/>
      <c r="Q507" s="276"/>
      <c r="R507" s="276"/>
      <c r="S507" s="276"/>
      <c r="T507" s="276"/>
      <c r="U507" s="276"/>
      <c r="V507" s="276"/>
      <c r="W507" s="276"/>
      <c r="X507" s="276"/>
      <c r="Y507" s="276"/>
      <c r="Z507" s="276"/>
    </row>
    <row r="508">
      <c r="A508" s="276"/>
      <c r="B508" s="276"/>
      <c r="C508" s="276"/>
      <c r="D508" s="276"/>
      <c r="E508" s="276"/>
      <c r="F508" s="276"/>
      <c r="G508" s="276"/>
      <c r="H508" s="276"/>
      <c r="I508" s="276"/>
      <c r="J508" s="276"/>
      <c r="K508" s="276"/>
      <c r="L508" s="276"/>
      <c r="M508" s="276"/>
      <c r="N508" s="276"/>
      <c r="O508" s="276"/>
      <c r="P508" s="276"/>
      <c r="Q508" s="276"/>
      <c r="R508" s="276"/>
      <c r="S508" s="276"/>
      <c r="T508" s="276"/>
      <c r="U508" s="276"/>
      <c r="V508" s="276"/>
      <c r="W508" s="276"/>
      <c r="X508" s="276"/>
      <c r="Y508" s="276"/>
      <c r="Z508" s="276"/>
    </row>
    <row r="509">
      <c r="A509" s="276"/>
      <c r="B509" s="276"/>
      <c r="C509" s="276"/>
      <c r="D509" s="276"/>
      <c r="E509" s="276"/>
      <c r="F509" s="276"/>
      <c r="G509" s="276"/>
      <c r="H509" s="276"/>
      <c r="I509" s="276"/>
      <c r="J509" s="276"/>
      <c r="K509" s="276"/>
      <c r="L509" s="276"/>
      <c r="M509" s="276"/>
      <c r="N509" s="276"/>
      <c r="O509" s="276"/>
      <c r="P509" s="276"/>
      <c r="Q509" s="276"/>
      <c r="R509" s="276"/>
      <c r="S509" s="276"/>
      <c r="T509" s="276"/>
      <c r="U509" s="276"/>
      <c r="V509" s="276"/>
      <c r="W509" s="276"/>
      <c r="X509" s="276"/>
      <c r="Y509" s="276"/>
      <c r="Z509" s="276"/>
    </row>
    <row r="510">
      <c r="A510" s="276"/>
      <c r="B510" s="276"/>
      <c r="C510" s="276"/>
      <c r="D510" s="276"/>
      <c r="E510" s="276"/>
      <c r="F510" s="276"/>
      <c r="G510" s="276"/>
      <c r="H510" s="276"/>
      <c r="I510" s="276"/>
      <c r="J510" s="276"/>
      <c r="K510" s="276"/>
      <c r="L510" s="276"/>
      <c r="M510" s="276"/>
      <c r="N510" s="276"/>
      <c r="O510" s="276"/>
      <c r="P510" s="276"/>
      <c r="Q510" s="276"/>
      <c r="R510" s="276"/>
      <c r="S510" s="276"/>
      <c r="T510" s="276"/>
      <c r="U510" s="276"/>
      <c r="V510" s="276"/>
      <c r="W510" s="276"/>
      <c r="X510" s="276"/>
      <c r="Y510" s="276"/>
      <c r="Z510" s="276"/>
    </row>
    <row r="511">
      <c r="A511" s="276"/>
      <c r="B511" s="276"/>
      <c r="C511" s="276"/>
      <c r="D511" s="276"/>
      <c r="E511" s="276"/>
      <c r="F511" s="276"/>
      <c r="G511" s="276"/>
      <c r="H511" s="276"/>
      <c r="I511" s="276"/>
      <c r="J511" s="276"/>
      <c r="K511" s="276"/>
      <c r="L511" s="276"/>
      <c r="M511" s="276"/>
      <c r="N511" s="276"/>
      <c r="O511" s="276"/>
      <c r="P511" s="276"/>
      <c r="Q511" s="276"/>
      <c r="R511" s="276"/>
      <c r="S511" s="276"/>
      <c r="T511" s="276"/>
      <c r="U511" s="276"/>
      <c r="V511" s="276"/>
      <c r="W511" s="276"/>
      <c r="X511" s="276"/>
      <c r="Y511" s="276"/>
      <c r="Z511" s="276"/>
    </row>
    <row r="512">
      <c r="A512" s="276"/>
      <c r="B512" s="276"/>
      <c r="C512" s="276"/>
      <c r="D512" s="276"/>
      <c r="E512" s="276"/>
      <c r="F512" s="276"/>
      <c r="G512" s="276"/>
      <c r="H512" s="276"/>
      <c r="I512" s="276"/>
      <c r="J512" s="276"/>
      <c r="K512" s="276"/>
      <c r="L512" s="276"/>
      <c r="M512" s="276"/>
      <c r="N512" s="276"/>
      <c r="O512" s="276"/>
      <c r="P512" s="276"/>
      <c r="Q512" s="276"/>
      <c r="R512" s="276"/>
      <c r="S512" s="276"/>
      <c r="T512" s="276"/>
      <c r="U512" s="276"/>
      <c r="V512" s="276"/>
      <c r="W512" s="276"/>
      <c r="X512" s="276"/>
      <c r="Y512" s="276"/>
      <c r="Z512" s="276"/>
    </row>
    <row r="513">
      <c r="A513" s="276"/>
      <c r="B513" s="276"/>
      <c r="C513" s="276"/>
      <c r="D513" s="276"/>
      <c r="E513" s="276"/>
      <c r="F513" s="276"/>
      <c r="G513" s="276"/>
      <c r="H513" s="276"/>
      <c r="I513" s="276"/>
      <c r="J513" s="276"/>
      <c r="K513" s="276"/>
      <c r="L513" s="276"/>
      <c r="M513" s="276"/>
      <c r="N513" s="276"/>
      <c r="O513" s="276"/>
      <c r="P513" s="276"/>
      <c r="Q513" s="276"/>
      <c r="R513" s="276"/>
      <c r="S513" s="276"/>
      <c r="T513" s="276"/>
      <c r="U513" s="276"/>
      <c r="V513" s="276"/>
      <c r="W513" s="276"/>
      <c r="X513" s="276"/>
      <c r="Y513" s="276"/>
      <c r="Z513" s="276"/>
    </row>
    <row r="514">
      <c r="A514" s="276"/>
      <c r="B514" s="276"/>
      <c r="C514" s="276"/>
      <c r="D514" s="276"/>
      <c r="E514" s="276"/>
      <c r="F514" s="276"/>
      <c r="G514" s="276"/>
      <c r="H514" s="276"/>
      <c r="I514" s="276"/>
      <c r="J514" s="276"/>
      <c r="K514" s="276"/>
      <c r="L514" s="276"/>
      <c r="M514" s="276"/>
      <c r="N514" s="276"/>
      <c r="O514" s="276"/>
      <c r="P514" s="276"/>
      <c r="Q514" s="276"/>
      <c r="R514" s="276"/>
      <c r="S514" s="276"/>
      <c r="T514" s="276"/>
      <c r="U514" s="276"/>
      <c r="V514" s="276"/>
      <c r="W514" s="276"/>
      <c r="X514" s="276"/>
      <c r="Y514" s="276"/>
      <c r="Z514" s="276"/>
    </row>
    <row r="515">
      <c r="A515" s="276"/>
      <c r="B515" s="276"/>
      <c r="C515" s="276"/>
      <c r="D515" s="276"/>
      <c r="E515" s="276"/>
      <c r="F515" s="276"/>
      <c r="G515" s="276"/>
      <c r="H515" s="276"/>
      <c r="I515" s="276"/>
      <c r="J515" s="276"/>
      <c r="K515" s="276"/>
      <c r="L515" s="276"/>
      <c r="M515" s="276"/>
      <c r="N515" s="276"/>
      <c r="O515" s="276"/>
      <c r="P515" s="276"/>
      <c r="Q515" s="276"/>
      <c r="R515" s="276"/>
      <c r="S515" s="276"/>
      <c r="T515" s="276"/>
      <c r="U515" s="276"/>
      <c r="V515" s="276"/>
      <c r="W515" s="276"/>
      <c r="X515" s="276"/>
      <c r="Y515" s="276"/>
      <c r="Z515" s="276"/>
    </row>
    <row r="516">
      <c r="A516" s="276"/>
      <c r="B516" s="276"/>
      <c r="C516" s="276"/>
      <c r="D516" s="276"/>
      <c r="E516" s="276"/>
      <c r="F516" s="276"/>
      <c r="G516" s="276"/>
      <c r="H516" s="276"/>
      <c r="I516" s="276"/>
      <c r="J516" s="276"/>
      <c r="K516" s="276"/>
      <c r="L516" s="276"/>
      <c r="M516" s="276"/>
      <c r="N516" s="276"/>
      <c r="O516" s="276"/>
      <c r="P516" s="276"/>
      <c r="Q516" s="276"/>
      <c r="R516" s="276"/>
      <c r="S516" s="276"/>
      <c r="T516" s="276"/>
      <c r="U516" s="276"/>
      <c r="V516" s="276"/>
      <c r="W516" s="276"/>
      <c r="X516" s="276"/>
      <c r="Y516" s="276"/>
      <c r="Z516" s="276"/>
    </row>
    <row r="517">
      <c r="A517" s="276"/>
      <c r="B517" s="276"/>
      <c r="C517" s="276"/>
      <c r="D517" s="276"/>
      <c r="E517" s="276"/>
      <c r="F517" s="276"/>
      <c r="G517" s="276"/>
      <c r="H517" s="276"/>
      <c r="I517" s="276"/>
      <c r="J517" s="276"/>
      <c r="K517" s="276"/>
      <c r="L517" s="276"/>
      <c r="M517" s="276"/>
      <c r="N517" s="276"/>
      <c r="O517" s="276"/>
      <c r="P517" s="276"/>
      <c r="Q517" s="276"/>
      <c r="R517" s="276"/>
      <c r="S517" s="276"/>
      <c r="T517" s="276"/>
      <c r="U517" s="276"/>
      <c r="V517" s="276"/>
      <c r="W517" s="276"/>
      <c r="X517" s="276"/>
      <c r="Y517" s="276"/>
      <c r="Z517" s="276"/>
    </row>
    <row r="518">
      <c r="A518" s="276"/>
      <c r="B518" s="276"/>
      <c r="C518" s="276"/>
      <c r="D518" s="276"/>
      <c r="E518" s="276"/>
      <c r="F518" s="276"/>
      <c r="G518" s="276"/>
      <c r="H518" s="276"/>
      <c r="I518" s="276"/>
      <c r="J518" s="276"/>
      <c r="K518" s="276"/>
      <c r="L518" s="276"/>
      <c r="M518" s="276"/>
      <c r="N518" s="276"/>
      <c r="O518" s="276"/>
      <c r="P518" s="276"/>
      <c r="Q518" s="276"/>
      <c r="R518" s="276"/>
      <c r="S518" s="276"/>
      <c r="T518" s="276"/>
      <c r="U518" s="276"/>
      <c r="V518" s="276"/>
      <c r="W518" s="276"/>
      <c r="X518" s="276"/>
      <c r="Y518" s="276"/>
      <c r="Z518" s="276"/>
    </row>
    <row r="519">
      <c r="A519" s="276"/>
      <c r="B519" s="276"/>
      <c r="C519" s="276"/>
      <c r="D519" s="276"/>
      <c r="E519" s="276"/>
      <c r="F519" s="276"/>
      <c r="G519" s="276"/>
      <c r="H519" s="276"/>
      <c r="I519" s="276"/>
      <c r="J519" s="276"/>
      <c r="K519" s="276"/>
      <c r="L519" s="276"/>
      <c r="M519" s="276"/>
      <c r="N519" s="276"/>
      <c r="O519" s="276"/>
      <c r="P519" s="276"/>
      <c r="Q519" s="276"/>
      <c r="R519" s="276"/>
      <c r="S519" s="276"/>
      <c r="T519" s="276"/>
      <c r="U519" s="276"/>
      <c r="V519" s="276"/>
      <c r="W519" s="276"/>
      <c r="X519" s="276"/>
      <c r="Y519" s="276"/>
      <c r="Z519" s="276"/>
    </row>
    <row r="520">
      <c r="A520" s="276"/>
      <c r="B520" s="276"/>
      <c r="C520" s="276"/>
      <c r="D520" s="276"/>
      <c r="E520" s="276"/>
      <c r="F520" s="276"/>
      <c r="G520" s="276"/>
      <c r="H520" s="276"/>
      <c r="I520" s="276"/>
      <c r="J520" s="276"/>
      <c r="K520" s="276"/>
      <c r="L520" s="276"/>
      <c r="M520" s="276"/>
      <c r="N520" s="276"/>
      <c r="O520" s="276"/>
      <c r="P520" s="276"/>
      <c r="Q520" s="276"/>
      <c r="R520" s="276"/>
      <c r="S520" s="276"/>
      <c r="T520" s="276"/>
      <c r="U520" s="276"/>
      <c r="V520" s="276"/>
      <c r="W520" s="276"/>
      <c r="X520" s="276"/>
      <c r="Y520" s="276"/>
      <c r="Z520" s="276"/>
    </row>
    <row r="521">
      <c r="A521" s="276"/>
      <c r="B521" s="276"/>
      <c r="C521" s="276"/>
      <c r="D521" s="276"/>
      <c r="E521" s="276"/>
      <c r="F521" s="276"/>
      <c r="G521" s="276"/>
      <c r="H521" s="276"/>
      <c r="I521" s="276"/>
      <c r="J521" s="276"/>
      <c r="K521" s="276"/>
      <c r="L521" s="276"/>
      <c r="M521" s="276"/>
      <c r="N521" s="276"/>
      <c r="O521" s="276"/>
      <c r="P521" s="276"/>
      <c r="Q521" s="276"/>
      <c r="R521" s="276"/>
      <c r="S521" s="276"/>
      <c r="T521" s="276"/>
      <c r="U521" s="276"/>
      <c r="V521" s="276"/>
      <c r="W521" s="276"/>
      <c r="X521" s="276"/>
      <c r="Y521" s="276"/>
      <c r="Z521" s="276"/>
    </row>
    <row r="522">
      <c r="A522" s="276"/>
      <c r="B522" s="276"/>
      <c r="C522" s="276"/>
      <c r="D522" s="276"/>
      <c r="E522" s="276"/>
      <c r="F522" s="276"/>
      <c r="G522" s="276"/>
      <c r="H522" s="276"/>
      <c r="I522" s="276"/>
      <c r="J522" s="276"/>
      <c r="K522" s="276"/>
      <c r="L522" s="276"/>
      <c r="M522" s="276"/>
      <c r="N522" s="276"/>
      <c r="O522" s="276"/>
      <c r="P522" s="276"/>
      <c r="Q522" s="276"/>
      <c r="R522" s="276"/>
      <c r="S522" s="276"/>
      <c r="T522" s="276"/>
      <c r="U522" s="276"/>
      <c r="V522" s="276"/>
      <c r="W522" s="276"/>
      <c r="X522" s="276"/>
      <c r="Y522" s="276"/>
      <c r="Z522" s="276"/>
    </row>
    <row r="523">
      <c r="A523" s="276"/>
      <c r="B523" s="276"/>
      <c r="C523" s="276"/>
      <c r="D523" s="276"/>
      <c r="E523" s="276"/>
      <c r="F523" s="276"/>
      <c r="G523" s="276"/>
      <c r="H523" s="276"/>
      <c r="I523" s="276"/>
      <c r="J523" s="276"/>
      <c r="K523" s="276"/>
      <c r="L523" s="276"/>
      <c r="M523" s="276"/>
      <c r="N523" s="276"/>
      <c r="O523" s="276"/>
      <c r="P523" s="276"/>
      <c r="Q523" s="276"/>
      <c r="R523" s="276"/>
      <c r="S523" s="276"/>
      <c r="T523" s="276"/>
      <c r="U523" s="276"/>
      <c r="V523" s="276"/>
      <c r="W523" s="276"/>
      <c r="X523" s="276"/>
      <c r="Y523" s="276"/>
      <c r="Z523" s="276"/>
    </row>
    <row r="524">
      <c r="A524" s="276"/>
      <c r="B524" s="276"/>
      <c r="C524" s="276"/>
      <c r="D524" s="276"/>
      <c r="E524" s="276"/>
      <c r="F524" s="276"/>
      <c r="G524" s="276"/>
      <c r="H524" s="276"/>
      <c r="I524" s="276"/>
      <c r="J524" s="276"/>
      <c r="K524" s="276"/>
      <c r="L524" s="276"/>
      <c r="M524" s="276"/>
      <c r="N524" s="276"/>
      <c r="O524" s="276"/>
      <c r="P524" s="276"/>
      <c r="Q524" s="276"/>
      <c r="R524" s="276"/>
      <c r="S524" s="276"/>
      <c r="T524" s="276"/>
      <c r="U524" s="276"/>
      <c r="V524" s="276"/>
      <c r="W524" s="276"/>
      <c r="X524" s="276"/>
      <c r="Y524" s="276"/>
      <c r="Z524" s="276"/>
    </row>
    <row r="525">
      <c r="A525" s="276"/>
      <c r="B525" s="276"/>
      <c r="C525" s="276"/>
      <c r="D525" s="276"/>
      <c r="E525" s="276"/>
      <c r="F525" s="276"/>
      <c r="G525" s="276"/>
      <c r="H525" s="276"/>
      <c r="I525" s="276"/>
      <c r="J525" s="276"/>
      <c r="K525" s="276"/>
      <c r="L525" s="276"/>
      <c r="M525" s="276"/>
      <c r="N525" s="276"/>
      <c r="O525" s="276"/>
      <c r="P525" s="276"/>
      <c r="Q525" s="276"/>
      <c r="R525" s="276"/>
      <c r="S525" s="276"/>
      <c r="T525" s="276"/>
      <c r="U525" s="276"/>
      <c r="V525" s="276"/>
      <c r="W525" s="276"/>
      <c r="X525" s="276"/>
      <c r="Y525" s="276"/>
      <c r="Z525" s="276"/>
    </row>
    <row r="526">
      <c r="A526" s="276"/>
      <c r="B526" s="276"/>
      <c r="C526" s="276"/>
      <c r="D526" s="276"/>
      <c r="E526" s="276"/>
      <c r="F526" s="276"/>
      <c r="G526" s="276"/>
      <c r="H526" s="276"/>
      <c r="I526" s="276"/>
      <c r="J526" s="276"/>
      <c r="K526" s="276"/>
      <c r="L526" s="276"/>
      <c r="M526" s="276"/>
      <c r="N526" s="276"/>
      <c r="O526" s="276"/>
      <c r="P526" s="276"/>
      <c r="Q526" s="276"/>
      <c r="R526" s="276"/>
      <c r="S526" s="276"/>
      <c r="T526" s="276"/>
      <c r="U526" s="276"/>
      <c r="V526" s="276"/>
      <c r="W526" s="276"/>
      <c r="X526" s="276"/>
      <c r="Y526" s="276"/>
      <c r="Z526" s="276"/>
    </row>
    <row r="527">
      <c r="A527" s="276"/>
      <c r="B527" s="276"/>
      <c r="C527" s="276"/>
      <c r="D527" s="276"/>
      <c r="E527" s="276"/>
      <c r="F527" s="276"/>
      <c r="G527" s="276"/>
      <c r="H527" s="276"/>
      <c r="I527" s="276"/>
      <c r="J527" s="276"/>
      <c r="K527" s="276"/>
      <c r="L527" s="276"/>
      <c r="M527" s="276"/>
      <c r="N527" s="276"/>
      <c r="O527" s="276"/>
      <c r="P527" s="276"/>
      <c r="Q527" s="276"/>
      <c r="R527" s="276"/>
      <c r="S527" s="276"/>
      <c r="T527" s="276"/>
      <c r="U527" s="276"/>
      <c r="V527" s="276"/>
      <c r="W527" s="276"/>
      <c r="X527" s="276"/>
      <c r="Y527" s="276"/>
      <c r="Z527" s="276"/>
    </row>
    <row r="528">
      <c r="A528" s="276"/>
      <c r="B528" s="276"/>
      <c r="C528" s="276"/>
      <c r="D528" s="276"/>
      <c r="E528" s="276"/>
      <c r="F528" s="276"/>
      <c r="G528" s="276"/>
      <c r="H528" s="276"/>
      <c r="I528" s="276"/>
      <c r="J528" s="276"/>
      <c r="K528" s="276"/>
      <c r="L528" s="276"/>
      <c r="M528" s="276"/>
      <c r="N528" s="276"/>
      <c r="O528" s="276"/>
      <c r="P528" s="276"/>
      <c r="Q528" s="276"/>
      <c r="R528" s="276"/>
      <c r="S528" s="276"/>
      <c r="T528" s="276"/>
      <c r="U528" s="276"/>
      <c r="V528" s="276"/>
      <c r="W528" s="276"/>
      <c r="X528" s="276"/>
      <c r="Y528" s="276"/>
      <c r="Z528" s="276"/>
    </row>
    <row r="529">
      <c r="A529" s="276"/>
      <c r="B529" s="276"/>
      <c r="C529" s="276"/>
      <c r="D529" s="276"/>
      <c r="E529" s="276"/>
      <c r="F529" s="276"/>
      <c r="G529" s="276"/>
      <c r="H529" s="276"/>
      <c r="I529" s="276"/>
      <c r="J529" s="276"/>
      <c r="K529" s="276"/>
      <c r="L529" s="276"/>
      <c r="M529" s="276"/>
      <c r="N529" s="276"/>
      <c r="O529" s="276"/>
      <c r="P529" s="276"/>
      <c r="Q529" s="276"/>
      <c r="R529" s="276"/>
      <c r="S529" s="276"/>
      <c r="T529" s="276"/>
      <c r="U529" s="276"/>
      <c r="V529" s="276"/>
      <c r="W529" s="276"/>
      <c r="X529" s="276"/>
      <c r="Y529" s="276"/>
      <c r="Z529" s="276"/>
    </row>
    <row r="530">
      <c r="A530" s="276"/>
      <c r="B530" s="276"/>
      <c r="C530" s="276"/>
      <c r="D530" s="276"/>
      <c r="E530" s="276"/>
      <c r="F530" s="276"/>
      <c r="G530" s="276"/>
      <c r="H530" s="276"/>
      <c r="I530" s="276"/>
      <c r="J530" s="276"/>
      <c r="K530" s="276"/>
      <c r="L530" s="276"/>
      <c r="M530" s="276"/>
      <c r="N530" s="276"/>
      <c r="O530" s="276"/>
      <c r="P530" s="276"/>
      <c r="Q530" s="276"/>
      <c r="R530" s="276"/>
      <c r="S530" s="276"/>
      <c r="T530" s="276"/>
      <c r="U530" s="276"/>
      <c r="V530" s="276"/>
      <c r="W530" s="276"/>
      <c r="X530" s="276"/>
      <c r="Y530" s="276"/>
      <c r="Z530" s="276"/>
    </row>
    <row r="531">
      <c r="A531" s="276"/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  <c r="P531" s="276"/>
      <c r="Q531" s="276"/>
      <c r="R531" s="276"/>
      <c r="S531" s="276"/>
      <c r="T531" s="276"/>
      <c r="U531" s="276"/>
      <c r="V531" s="276"/>
      <c r="W531" s="276"/>
      <c r="X531" s="276"/>
      <c r="Y531" s="276"/>
      <c r="Z531" s="276"/>
    </row>
    <row r="532">
      <c r="A532" s="276"/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  <c r="P532" s="276"/>
      <c r="Q532" s="276"/>
      <c r="R532" s="276"/>
      <c r="S532" s="276"/>
      <c r="T532" s="276"/>
      <c r="U532" s="276"/>
      <c r="V532" s="276"/>
      <c r="W532" s="276"/>
      <c r="X532" s="276"/>
      <c r="Y532" s="276"/>
      <c r="Z532" s="276"/>
    </row>
    <row r="533">
      <c r="A533" s="276"/>
      <c r="B533" s="276"/>
      <c r="C533" s="276"/>
      <c r="D533" s="276"/>
      <c r="E533" s="276"/>
      <c r="F533" s="276"/>
      <c r="G533" s="276"/>
      <c r="H533" s="276"/>
      <c r="I533" s="276"/>
      <c r="J533" s="276"/>
      <c r="K533" s="276"/>
      <c r="L533" s="276"/>
      <c r="M533" s="276"/>
      <c r="N533" s="276"/>
      <c r="O533" s="276"/>
      <c r="P533" s="276"/>
      <c r="Q533" s="276"/>
      <c r="R533" s="276"/>
      <c r="S533" s="276"/>
      <c r="T533" s="276"/>
      <c r="U533" s="276"/>
      <c r="V533" s="276"/>
      <c r="W533" s="276"/>
      <c r="X533" s="276"/>
      <c r="Y533" s="276"/>
      <c r="Z533" s="276"/>
    </row>
    <row r="534">
      <c r="A534" s="276"/>
      <c r="B534" s="276"/>
      <c r="C534" s="276"/>
      <c r="D534" s="276"/>
      <c r="E534" s="276"/>
      <c r="F534" s="276"/>
      <c r="G534" s="276"/>
      <c r="H534" s="276"/>
      <c r="I534" s="276"/>
      <c r="J534" s="276"/>
      <c r="K534" s="276"/>
      <c r="L534" s="276"/>
      <c r="M534" s="276"/>
      <c r="N534" s="276"/>
      <c r="O534" s="276"/>
      <c r="P534" s="276"/>
      <c r="Q534" s="276"/>
      <c r="R534" s="276"/>
      <c r="S534" s="276"/>
      <c r="T534" s="276"/>
      <c r="U534" s="276"/>
      <c r="V534" s="276"/>
      <c r="W534" s="276"/>
      <c r="X534" s="276"/>
      <c r="Y534" s="276"/>
      <c r="Z534" s="276"/>
    </row>
    <row r="535">
      <c r="A535" s="276"/>
      <c r="B535" s="276"/>
      <c r="C535" s="276"/>
      <c r="D535" s="276"/>
      <c r="E535" s="276"/>
      <c r="F535" s="276"/>
      <c r="G535" s="276"/>
      <c r="H535" s="276"/>
      <c r="I535" s="276"/>
      <c r="J535" s="276"/>
      <c r="K535" s="276"/>
      <c r="L535" s="276"/>
      <c r="M535" s="276"/>
      <c r="N535" s="276"/>
      <c r="O535" s="276"/>
      <c r="P535" s="276"/>
      <c r="Q535" s="276"/>
      <c r="R535" s="276"/>
      <c r="S535" s="276"/>
      <c r="T535" s="276"/>
      <c r="U535" s="276"/>
      <c r="V535" s="276"/>
      <c r="W535" s="276"/>
      <c r="X535" s="276"/>
      <c r="Y535" s="276"/>
      <c r="Z535" s="276"/>
    </row>
    <row r="536">
      <c r="A536" s="276"/>
      <c r="B536" s="276"/>
      <c r="C536" s="276"/>
      <c r="D536" s="276"/>
      <c r="E536" s="276"/>
      <c r="F536" s="276"/>
      <c r="G536" s="276"/>
      <c r="H536" s="276"/>
      <c r="I536" s="276"/>
      <c r="J536" s="276"/>
      <c r="K536" s="276"/>
      <c r="L536" s="276"/>
      <c r="M536" s="276"/>
      <c r="N536" s="276"/>
      <c r="O536" s="276"/>
      <c r="P536" s="276"/>
      <c r="Q536" s="276"/>
      <c r="R536" s="276"/>
      <c r="S536" s="276"/>
      <c r="T536" s="276"/>
      <c r="U536" s="276"/>
      <c r="V536" s="276"/>
      <c r="W536" s="276"/>
      <c r="X536" s="276"/>
      <c r="Y536" s="276"/>
      <c r="Z536" s="276"/>
    </row>
    <row r="537">
      <c r="A537" s="276"/>
      <c r="B537" s="276"/>
      <c r="C537" s="276"/>
      <c r="D537" s="276"/>
      <c r="E537" s="276"/>
      <c r="F537" s="276"/>
      <c r="G537" s="276"/>
      <c r="H537" s="276"/>
      <c r="I537" s="276"/>
      <c r="J537" s="276"/>
      <c r="K537" s="276"/>
      <c r="L537" s="276"/>
      <c r="M537" s="276"/>
      <c r="N537" s="276"/>
      <c r="O537" s="276"/>
      <c r="P537" s="276"/>
      <c r="Q537" s="276"/>
      <c r="R537" s="276"/>
      <c r="S537" s="276"/>
      <c r="T537" s="276"/>
      <c r="U537" s="276"/>
      <c r="V537" s="276"/>
      <c r="W537" s="276"/>
      <c r="X537" s="276"/>
      <c r="Y537" s="276"/>
      <c r="Z537" s="276"/>
    </row>
    <row r="538">
      <c r="A538" s="276"/>
      <c r="B538" s="276"/>
      <c r="C538" s="276"/>
      <c r="D538" s="276"/>
      <c r="E538" s="276"/>
      <c r="F538" s="276"/>
      <c r="G538" s="276"/>
      <c r="H538" s="276"/>
      <c r="I538" s="276"/>
      <c r="J538" s="276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</row>
    <row r="539">
      <c r="A539" s="276"/>
      <c r="B539" s="276"/>
      <c r="C539" s="276"/>
      <c r="D539" s="276"/>
      <c r="E539" s="276"/>
      <c r="F539" s="276"/>
      <c r="G539" s="276"/>
      <c r="H539" s="276"/>
      <c r="I539" s="276"/>
      <c r="J539" s="276"/>
      <c r="K539" s="276"/>
      <c r="L539" s="276"/>
      <c r="M539" s="276"/>
      <c r="N539" s="276"/>
      <c r="O539" s="276"/>
      <c r="P539" s="276"/>
      <c r="Q539" s="276"/>
      <c r="R539" s="276"/>
      <c r="S539" s="276"/>
      <c r="T539" s="276"/>
      <c r="U539" s="276"/>
      <c r="V539" s="276"/>
      <c r="W539" s="276"/>
      <c r="X539" s="276"/>
      <c r="Y539" s="276"/>
      <c r="Z539" s="276"/>
    </row>
    <row r="540">
      <c r="A540" s="276"/>
      <c r="B540" s="276"/>
      <c r="C540" s="276"/>
      <c r="D540" s="276"/>
      <c r="E540" s="276"/>
      <c r="F540" s="276"/>
      <c r="G540" s="276"/>
      <c r="H540" s="276"/>
      <c r="I540" s="276"/>
      <c r="J540" s="276"/>
      <c r="K540" s="276"/>
      <c r="L540" s="276"/>
      <c r="M540" s="276"/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</row>
    <row r="541">
      <c r="A541" s="276"/>
      <c r="B541" s="276"/>
      <c r="C541" s="276"/>
      <c r="D541" s="276"/>
      <c r="E541" s="276"/>
      <c r="F541" s="276"/>
      <c r="G541" s="276"/>
      <c r="H541" s="276"/>
      <c r="I541" s="276"/>
      <c r="J541" s="276"/>
      <c r="K541" s="276"/>
      <c r="L541" s="276"/>
      <c r="M541" s="276"/>
      <c r="N541" s="276"/>
      <c r="O541" s="276"/>
      <c r="P541" s="276"/>
      <c r="Q541" s="276"/>
      <c r="R541" s="276"/>
      <c r="S541" s="276"/>
      <c r="T541" s="276"/>
      <c r="U541" s="276"/>
      <c r="V541" s="276"/>
      <c r="W541" s="276"/>
      <c r="X541" s="276"/>
      <c r="Y541" s="276"/>
      <c r="Z541" s="276"/>
    </row>
    <row r="542">
      <c r="A542" s="276"/>
      <c r="B542" s="276"/>
      <c r="C542" s="276"/>
      <c r="D542" s="276"/>
      <c r="E542" s="276"/>
      <c r="F542" s="276"/>
      <c r="G542" s="276"/>
      <c r="H542" s="276"/>
      <c r="I542" s="276"/>
      <c r="J542" s="276"/>
      <c r="K542" s="276"/>
      <c r="L542" s="276"/>
      <c r="M542" s="276"/>
      <c r="N542" s="276"/>
      <c r="O542" s="276"/>
      <c r="P542" s="276"/>
      <c r="Q542" s="276"/>
      <c r="R542" s="276"/>
      <c r="S542" s="276"/>
      <c r="T542" s="276"/>
      <c r="U542" s="276"/>
      <c r="V542" s="276"/>
      <c r="W542" s="276"/>
      <c r="X542" s="276"/>
      <c r="Y542" s="276"/>
      <c r="Z542" s="276"/>
    </row>
    <row r="543">
      <c r="A543" s="276"/>
      <c r="B543" s="276"/>
      <c r="C543" s="276"/>
      <c r="D543" s="276"/>
      <c r="E543" s="276"/>
      <c r="F543" s="276"/>
      <c r="G543" s="276"/>
      <c r="H543" s="276"/>
      <c r="I543" s="276"/>
      <c r="J543" s="276"/>
      <c r="K543" s="276"/>
      <c r="L543" s="276"/>
      <c r="M543" s="276"/>
      <c r="N543" s="276"/>
      <c r="O543" s="276"/>
      <c r="P543" s="276"/>
      <c r="Q543" s="276"/>
      <c r="R543" s="276"/>
      <c r="S543" s="276"/>
      <c r="T543" s="276"/>
      <c r="U543" s="276"/>
      <c r="V543" s="276"/>
      <c r="W543" s="276"/>
      <c r="X543" s="276"/>
      <c r="Y543" s="276"/>
      <c r="Z543" s="276"/>
    </row>
    <row r="544">
      <c r="A544" s="276"/>
      <c r="B544" s="276"/>
      <c r="C544" s="276"/>
      <c r="D544" s="276"/>
      <c r="E544" s="276"/>
      <c r="F544" s="276"/>
      <c r="G544" s="276"/>
      <c r="H544" s="276"/>
      <c r="I544" s="276"/>
      <c r="J544" s="276"/>
      <c r="K544" s="276"/>
      <c r="L544" s="276"/>
      <c r="M544" s="276"/>
      <c r="N544" s="276"/>
      <c r="O544" s="276"/>
      <c r="P544" s="276"/>
      <c r="Q544" s="276"/>
      <c r="R544" s="276"/>
      <c r="S544" s="276"/>
      <c r="T544" s="276"/>
      <c r="U544" s="276"/>
      <c r="V544" s="276"/>
      <c r="W544" s="276"/>
      <c r="X544" s="276"/>
      <c r="Y544" s="276"/>
      <c r="Z544" s="276"/>
    </row>
    <row r="545">
      <c r="A545" s="276"/>
      <c r="B545" s="276"/>
      <c r="C545" s="276"/>
      <c r="D545" s="276"/>
      <c r="E545" s="276"/>
      <c r="F545" s="276"/>
      <c r="G545" s="276"/>
      <c r="H545" s="276"/>
      <c r="I545" s="276"/>
      <c r="J545" s="276"/>
      <c r="K545" s="276"/>
      <c r="L545" s="276"/>
      <c r="M545" s="276"/>
      <c r="N545" s="276"/>
      <c r="O545" s="276"/>
      <c r="P545" s="276"/>
      <c r="Q545" s="276"/>
      <c r="R545" s="276"/>
      <c r="S545" s="276"/>
      <c r="T545" s="276"/>
      <c r="U545" s="276"/>
      <c r="V545" s="276"/>
      <c r="W545" s="276"/>
      <c r="X545" s="276"/>
      <c r="Y545" s="276"/>
      <c r="Z545" s="276"/>
    </row>
    <row r="546">
      <c r="A546" s="276"/>
      <c r="B546" s="276"/>
      <c r="C546" s="276"/>
      <c r="D546" s="276"/>
      <c r="E546" s="276"/>
      <c r="F546" s="276"/>
      <c r="G546" s="276"/>
      <c r="H546" s="276"/>
      <c r="I546" s="276"/>
      <c r="J546" s="276"/>
      <c r="K546" s="276"/>
      <c r="L546" s="276"/>
      <c r="M546" s="276"/>
      <c r="N546" s="276"/>
      <c r="O546" s="276"/>
      <c r="P546" s="276"/>
      <c r="Q546" s="276"/>
      <c r="R546" s="276"/>
      <c r="S546" s="276"/>
      <c r="T546" s="276"/>
      <c r="U546" s="276"/>
      <c r="V546" s="276"/>
      <c r="W546" s="276"/>
      <c r="X546" s="276"/>
      <c r="Y546" s="276"/>
      <c r="Z546" s="276"/>
    </row>
    <row r="547">
      <c r="A547" s="276"/>
      <c r="B547" s="276"/>
      <c r="C547" s="276"/>
      <c r="D547" s="276"/>
      <c r="E547" s="276"/>
      <c r="F547" s="276"/>
      <c r="G547" s="276"/>
      <c r="H547" s="276"/>
      <c r="I547" s="276"/>
      <c r="J547" s="276"/>
      <c r="K547" s="276"/>
      <c r="L547" s="276"/>
      <c r="M547" s="276"/>
      <c r="N547" s="276"/>
      <c r="O547" s="276"/>
      <c r="P547" s="276"/>
      <c r="Q547" s="276"/>
      <c r="R547" s="276"/>
      <c r="S547" s="276"/>
      <c r="T547" s="276"/>
      <c r="U547" s="276"/>
      <c r="V547" s="276"/>
      <c r="W547" s="276"/>
      <c r="X547" s="276"/>
      <c r="Y547" s="276"/>
      <c r="Z547" s="276"/>
    </row>
    <row r="548">
      <c r="A548" s="276"/>
      <c r="B548" s="276"/>
      <c r="C548" s="276"/>
      <c r="D548" s="276"/>
      <c r="E548" s="276"/>
      <c r="F548" s="276"/>
      <c r="G548" s="276"/>
      <c r="H548" s="276"/>
      <c r="I548" s="276"/>
      <c r="J548" s="276"/>
      <c r="K548" s="276"/>
      <c r="L548" s="276"/>
      <c r="M548" s="276"/>
      <c r="N548" s="276"/>
      <c r="O548" s="276"/>
      <c r="P548" s="276"/>
      <c r="Q548" s="276"/>
      <c r="R548" s="276"/>
      <c r="S548" s="276"/>
      <c r="T548" s="276"/>
      <c r="U548" s="276"/>
      <c r="V548" s="276"/>
      <c r="W548" s="276"/>
      <c r="X548" s="276"/>
      <c r="Y548" s="276"/>
      <c r="Z548" s="276"/>
    </row>
    <row r="549">
      <c r="A549" s="276"/>
      <c r="B549" s="276"/>
      <c r="C549" s="276"/>
      <c r="D549" s="276"/>
      <c r="E549" s="276"/>
      <c r="F549" s="276"/>
      <c r="G549" s="276"/>
      <c r="H549" s="276"/>
      <c r="I549" s="276"/>
      <c r="J549" s="276"/>
      <c r="K549" s="276"/>
      <c r="L549" s="276"/>
      <c r="M549" s="276"/>
      <c r="N549" s="276"/>
      <c r="O549" s="276"/>
      <c r="P549" s="276"/>
      <c r="Q549" s="276"/>
      <c r="R549" s="276"/>
      <c r="S549" s="276"/>
      <c r="T549" s="276"/>
      <c r="U549" s="276"/>
      <c r="V549" s="276"/>
      <c r="W549" s="276"/>
      <c r="X549" s="276"/>
      <c r="Y549" s="276"/>
      <c r="Z549" s="276"/>
    </row>
    <row r="550">
      <c r="A550" s="276"/>
      <c r="B550" s="276"/>
      <c r="C550" s="276"/>
      <c r="D550" s="276"/>
      <c r="E550" s="276"/>
      <c r="F550" s="276"/>
      <c r="G550" s="276"/>
      <c r="H550" s="276"/>
      <c r="I550" s="276"/>
      <c r="J550" s="276"/>
      <c r="K550" s="276"/>
      <c r="L550" s="276"/>
      <c r="M550" s="276"/>
      <c r="N550" s="276"/>
      <c r="O550" s="276"/>
      <c r="P550" s="276"/>
      <c r="Q550" s="276"/>
      <c r="R550" s="276"/>
      <c r="S550" s="276"/>
      <c r="T550" s="276"/>
      <c r="U550" s="276"/>
      <c r="V550" s="276"/>
      <c r="W550" s="276"/>
      <c r="X550" s="276"/>
      <c r="Y550" s="276"/>
      <c r="Z550" s="276"/>
    </row>
    <row r="551">
      <c r="A551" s="276"/>
      <c r="B551" s="276"/>
      <c r="C551" s="276"/>
      <c r="D551" s="276"/>
      <c r="E551" s="276"/>
      <c r="F551" s="276"/>
      <c r="G551" s="276"/>
      <c r="H551" s="276"/>
      <c r="I551" s="276"/>
      <c r="J551" s="276"/>
      <c r="K551" s="276"/>
      <c r="L551" s="276"/>
      <c r="M551" s="276"/>
      <c r="N551" s="276"/>
      <c r="O551" s="276"/>
      <c r="P551" s="276"/>
      <c r="Q551" s="276"/>
      <c r="R551" s="276"/>
      <c r="S551" s="276"/>
      <c r="T551" s="276"/>
      <c r="U551" s="276"/>
      <c r="V551" s="276"/>
      <c r="W551" s="276"/>
      <c r="X551" s="276"/>
      <c r="Y551" s="276"/>
      <c r="Z551" s="276"/>
    </row>
    <row r="552">
      <c r="A552" s="276"/>
      <c r="B552" s="276"/>
      <c r="C552" s="276"/>
      <c r="D552" s="276"/>
      <c r="E552" s="276"/>
      <c r="F552" s="276"/>
      <c r="G552" s="276"/>
      <c r="H552" s="276"/>
      <c r="I552" s="276"/>
      <c r="J552" s="276"/>
      <c r="K552" s="276"/>
      <c r="L552" s="276"/>
      <c r="M552" s="276"/>
      <c r="N552" s="276"/>
      <c r="O552" s="276"/>
      <c r="P552" s="276"/>
      <c r="Q552" s="276"/>
      <c r="R552" s="276"/>
      <c r="S552" s="276"/>
      <c r="T552" s="276"/>
      <c r="U552" s="276"/>
      <c r="V552" s="276"/>
      <c r="W552" s="276"/>
      <c r="X552" s="276"/>
      <c r="Y552" s="276"/>
      <c r="Z552" s="276"/>
    </row>
    <row r="553">
      <c r="A553" s="276"/>
      <c r="B553" s="276"/>
      <c r="C553" s="276"/>
      <c r="D553" s="276"/>
      <c r="E553" s="276"/>
      <c r="F553" s="276"/>
      <c r="G553" s="276"/>
      <c r="H553" s="276"/>
      <c r="I553" s="276"/>
      <c r="J553" s="276"/>
      <c r="K553" s="276"/>
      <c r="L553" s="276"/>
      <c r="M553" s="276"/>
      <c r="N553" s="276"/>
      <c r="O553" s="276"/>
      <c r="P553" s="276"/>
      <c r="Q553" s="276"/>
      <c r="R553" s="276"/>
      <c r="S553" s="276"/>
      <c r="T553" s="276"/>
      <c r="U553" s="276"/>
      <c r="V553" s="276"/>
      <c r="W553" s="276"/>
      <c r="X553" s="276"/>
      <c r="Y553" s="276"/>
      <c r="Z553" s="276"/>
    </row>
    <row r="554">
      <c r="A554" s="276"/>
      <c r="B554" s="276"/>
      <c r="C554" s="276"/>
      <c r="D554" s="276"/>
      <c r="E554" s="276"/>
      <c r="F554" s="276"/>
      <c r="G554" s="276"/>
      <c r="H554" s="276"/>
      <c r="I554" s="276"/>
      <c r="J554" s="276"/>
      <c r="K554" s="276"/>
      <c r="L554" s="276"/>
      <c r="M554" s="276"/>
      <c r="N554" s="276"/>
      <c r="O554" s="276"/>
      <c r="P554" s="276"/>
      <c r="Q554" s="276"/>
      <c r="R554" s="276"/>
      <c r="S554" s="276"/>
      <c r="T554" s="276"/>
      <c r="U554" s="276"/>
      <c r="V554" s="276"/>
      <c r="W554" s="276"/>
      <c r="X554" s="276"/>
      <c r="Y554" s="276"/>
      <c r="Z554" s="276"/>
    </row>
    <row r="555">
      <c r="A555" s="276"/>
      <c r="B555" s="276"/>
      <c r="C555" s="276"/>
      <c r="D555" s="276"/>
      <c r="E555" s="276"/>
      <c r="F555" s="276"/>
      <c r="G555" s="276"/>
      <c r="H555" s="276"/>
      <c r="I555" s="276"/>
      <c r="J555" s="276"/>
      <c r="K555" s="276"/>
      <c r="L555" s="276"/>
      <c r="M555" s="276"/>
      <c r="N555" s="276"/>
      <c r="O555" s="276"/>
      <c r="P555" s="276"/>
      <c r="Q555" s="276"/>
      <c r="R555" s="276"/>
      <c r="S555" s="276"/>
      <c r="T555" s="276"/>
      <c r="U555" s="276"/>
      <c r="V555" s="276"/>
      <c r="W555" s="276"/>
      <c r="X555" s="276"/>
      <c r="Y555" s="276"/>
      <c r="Z555" s="276"/>
    </row>
    <row r="556">
      <c r="A556" s="276"/>
      <c r="B556" s="276"/>
      <c r="C556" s="276"/>
      <c r="D556" s="276"/>
      <c r="E556" s="276"/>
      <c r="F556" s="276"/>
      <c r="G556" s="276"/>
      <c r="H556" s="276"/>
      <c r="I556" s="276"/>
      <c r="J556" s="276"/>
      <c r="K556" s="276"/>
      <c r="L556" s="276"/>
      <c r="M556" s="276"/>
      <c r="N556" s="276"/>
      <c r="O556" s="276"/>
      <c r="P556" s="276"/>
      <c r="Q556" s="276"/>
      <c r="R556" s="276"/>
      <c r="S556" s="276"/>
      <c r="T556" s="276"/>
      <c r="U556" s="276"/>
      <c r="V556" s="276"/>
      <c r="W556" s="276"/>
      <c r="X556" s="276"/>
      <c r="Y556" s="276"/>
      <c r="Z556" s="276"/>
    </row>
    <row r="557">
      <c r="A557" s="276"/>
      <c r="B557" s="276"/>
      <c r="C557" s="276"/>
      <c r="D557" s="276"/>
      <c r="E557" s="276"/>
      <c r="F557" s="276"/>
      <c r="G557" s="276"/>
      <c r="H557" s="276"/>
      <c r="I557" s="276"/>
      <c r="J557" s="276"/>
      <c r="K557" s="276"/>
      <c r="L557" s="276"/>
      <c r="M557" s="276"/>
      <c r="N557" s="276"/>
      <c r="O557" s="276"/>
      <c r="P557" s="276"/>
      <c r="Q557" s="276"/>
      <c r="R557" s="276"/>
      <c r="S557" s="276"/>
      <c r="T557" s="276"/>
      <c r="U557" s="276"/>
      <c r="V557" s="276"/>
      <c r="W557" s="276"/>
      <c r="X557" s="276"/>
      <c r="Y557" s="276"/>
      <c r="Z557" s="276"/>
    </row>
    <row r="558">
      <c r="A558" s="276"/>
      <c r="B558" s="276"/>
      <c r="C558" s="276"/>
      <c r="D558" s="276"/>
      <c r="E558" s="276"/>
      <c r="F558" s="276"/>
      <c r="G558" s="276"/>
      <c r="H558" s="276"/>
      <c r="I558" s="276"/>
      <c r="J558" s="276"/>
      <c r="K558" s="276"/>
      <c r="L558" s="276"/>
      <c r="M558" s="276"/>
      <c r="N558" s="276"/>
      <c r="O558" s="276"/>
      <c r="P558" s="276"/>
      <c r="Q558" s="276"/>
      <c r="R558" s="276"/>
      <c r="S558" s="276"/>
      <c r="T558" s="276"/>
      <c r="U558" s="276"/>
      <c r="V558" s="276"/>
      <c r="W558" s="276"/>
      <c r="X558" s="276"/>
      <c r="Y558" s="276"/>
      <c r="Z558" s="276"/>
    </row>
    <row r="559">
      <c r="A559" s="276"/>
      <c r="B559" s="276"/>
      <c r="C559" s="276"/>
      <c r="D559" s="276"/>
      <c r="E559" s="276"/>
      <c r="F559" s="276"/>
      <c r="G559" s="276"/>
      <c r="H559" s="276"/>
      <c r="I559" s="276"/>
      <c r="J559" s="276"/>
      <c r="K559" s="276"/>
      <c r="L559" s="276"/>
      <c r="M559" s="276"/>
      <c r="N559" s="276"/>
      <c r="O559" s="276"/>
      <c r="P559" s="276"/>
      <c r="Q559" s="276"/>
      <c r="R559" s="276"/>
      <c r="S559" s="276"/>
      <c r="T559" s="276"/>
      <c r="U559" s="276"/>
      <c r="V559" s="276"/>
      <c r="W559" s="276"/>
      <c r="X559" s="276"/>
      <c r="Y559" s="276"/>
      <c r="Z559" s="276"/>
    </row>
    <row r="560">
      <c r="A560" s="276"/>
      <c r="B560" s="276"/>
      <c r="C560" s="276"/>
      <c r="D560" s="276"/>
      <c r="E560" s="276"/>
      <c r="F560" s="276"/>
      <c r="G560" s="276"/>
      <c r="H560" s="276"/>
      <c r="I560" s="276"/>
      <c r="J560" s="276"/>
      <c r="K560" s="276"/>
      <c r="L560" s="276"/>
      <c r="M560" s="276"/>
      <c r="N560" s="276"/>
      <c r="O560" s="276"/>
      <c r="P560" s="276"/>
      <c r="Q560" s="276"/>
      <c r="R560" s="276"/>
      <c r="S560" s="276"/>
      <c r="T560" s="276"/>
      <c r="U560" s="276"/>
      <c r="V560" s="276"/>
      <c r="W560" s="276"/>
      <c r="X560" s="276"/>
      <c r="Y560" s="276"/>
      <c r="Z560" s="276"/>
    </row>
    <row r="561">
      <c r="A561" s="276"/>
      <c r="B561" s="276"/>
      <c r="C561" s="276"/>
      <c r="D561" s="276"/>
      <c r="E561" s="276"/>
      <c r="F561" s="276"/>
      <c r="G561" s="276"/>
      <c r="H561" s="276"/>
      <c r="I561" s="276"/>
      <c r="J561" s="276"/>
      <c r="K561" s="276"/>
      <c r="L561" s="276"/>
      <c r="M561" s="276"/>
      <c r="N561" s="276"/>
      <c r="O561" s="276"/>
      <c r="P561" s="276"/>
      <c r="Q561" s="276"/>
      <c r="R561" s="276"/>
      <c r="S561" s="276"/>
      <c r="T561" s="276"/>
      <c r="U561" s="276"/>
      <c r="V561" s="276"/>
      <c r="W561" s="276"/>
      <c r="X561" s="276"/>
      <c r="Y561" s="276"/>
      <c r="Z561" s="276"/>
    </row>
    <row r="562">
      <c r="A562" s="276"/>
      <c r="B562" s="276"/>
      <c r="C562" s="276"/>
      <c r="D562" s="276"/>
      <c r="E562" s="276"/>
      <c r="F562" s="276"/>
      <c r="G562" s="276"/>
      <c r="H562" s="276"/>
      <c r="I562" s="276"/>
      <c r="J562" s="276"/>
      <c r="K562" s="276"/>
      <c r="L562" s="276"/>
      <c r="M562" s="276"/>
      <c r="N562" s="276"/>
      <c r="O562" s="276"/>
      <c r="P562" s="276"/>
      <c r="Q562" s="276"/>
      <c r="R562" s="276"/>
      <c r="S562" s="276"/>
      <c r="T562" s="276"/>
      <c r="U562" s="276"/>
      <c r="V562" s="276"/>
      <c r="W562" s="276"/>
      <c r="X562" s="276"/>
      <c r="Y562" s="276"/>
      <c r="Z562" s="276"/>
    </row>
    <row r="563">
      <c r="A563" s="276"/>
      <c r="B563" s="276"/>
      <c r="C563" s="276"/>
      <c r="D563" s="276"/>
      <c r="E563" s="276"/>
      <c r="F563" s="276"/>
      <c r="G563" s="276"/>
      <c r="H563" s="276"/>
      <c r="I563" s="276"/>
      <c r="J563" s="276"/>
      <c r="K563" s="276"/>
      <c r="L563" s="276"/>
      <c r="M563" s="276"/>
      <c r="N563" s="276"/>
      <c r="O563" s="276"/>
      <c r="P563" s="276"/>
      <c r="Q563" s="276"/>
      <c r="R563" s="276"/>
      <c r="S563" s="276"/>
      <c r="T563" s="276"/>
      <c r="U563" s="276"/>
      <c r="V563" s="276"/>
      <c r="W563" s="276"/>
      <c r="X563" s="276"/>
      <c r="Y563" s="276"/>
      <c r="Z563" s="276"/>
    </row>
    <row r="564">
      <c r="A564" s="276"/>
      <c r="B564" s="276"/>
      <c r="C564" s="276"/>
      <c r="D564" s="276"/>
      <c r="E564" s="276"/>
      <c r="F564" s="276"/>
      <c r="G564" s="276"/>
      <c r="H564" s="276"/>
      <c r="I564" s="276"/>
      <c r="J564" s="276"/>
      <c r="K564" s="276"/>
      <c r="L564" s="276"/>
      <c r="M564" s="276"/>
      <c r="N564" s="276"/>
      <c r="O564" s="276"/>
      <c r="P564" s="276"/>
      <c r="Q564" s="276"/>
      <c r="R564" s="276"/>
      <c r="S564" s="276"/>
      <c r="T564" s="276"/>
      <c r="U564" s="276"/>
      <c r="V564" s="276"/>
      <c r="W564" s="276"/>
      <c r="X564" s="276"/>
      <c r="Y564" s="276"/>
      <c r="Z564" s="276"/>
    </row>
    <row r="565">
      <c r="A565" s="276"/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  <c r="P565" s="276"/>
      <c r="Q565" s="276"/>
      <c r="R565" s="276"/>
      <c r="S565" s="276"/>
      <c r="T565" s="276"/>
      <c r="U565" s="276"/>
      <c r="V565" s="276"/>
      <c r="W565" s="276"/>
      <c r="X565" s="276"/>
      <c r="Y565" s="276"/>
      <c r="Z565" s="276"/>
    </row>
    <row r="566">
      <c r="A566" s="276"/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  <c r="P566" s="276"/>
      <c r="Q566" s="276"/>
      <c r="R566" s="276"/>
      <c r="S566" s="276"/>
      <c r="T566" s="276"/>
      <c r="U566" s="276"/>
      <c r="V566" s="276"/>
      <c r="W566" s="276"/>
      <c r="X566" s="276"/>
      <c r="Y566" s="276"/>
      <c r="Z566" s="276"/>
    </row>
    <row r="567">
      <c r="A567" s="276"/>
      <c r="B567" s="276"/>
      <c r="C567" s="276"/>
      <c r="D567" s="276"/>
      <c r="E567" s="276"/>
      <c r="F567" s="276"/>
      <c r="G567" s="276"/>
      <c r="H567" s="276"/>
      <c r="I567" s="276"/>
      <c r="J567" s="276"/>
      <c r="K567" s="276"/>
      <c r="L567" s="276"/>
      <c r="M567" s="276"/>
      <c r="N567" s="276"/>
      <c r="O567" s="276"/>
      <c r="P567" s="276"/>
      <c r="Q567" s="276"/>
      <c r="R567" s="276"/>
      <c r="S567" s="276"/>
      <c r="T567" s="276"/>
      <c r="U567" s="276"/>
      <c r="V567" s="276"/>
      <c r="W567" s="276"/>
      <c r="X567" s="276"/>
      <c r="Y567" s="276"/>
      <c r="Z567" s="276"/>
    </row>
    <row r="568">
      <c r="A568" s="276"/>
      <c r="B568" s="276"/>
      <c r="C568" s="276"/>
      <c r="D568" s="276"/>
      <c r="E568" s="276"/>
      <c r="F568" s="276"/>
      <c r="G568" s="276"/>
      <c r="H568" s="276"/>
      <c r="I568" s="276"/>
      <c r="J568" s="276"/>
      <c r="K568" s="276"/>
      <c r="L568" s="276"/>
      <c r="M568" s="276"/>
      <c r="N568" s="276"/>
      <c r="O568" s="276"/>
      <c r="P568" s="276"/>
      <c r="Q568" s="276"/>
      <c r="R568" s="276"/>
      <c r="S568" s="276"/>
      <c r="T568" s="276"/>
      <c r="U568" s="276"/>
      <c r="V568" s="276"/>
      <c r="W568" s="276"/>
      <c r="X568" s="276"/>
      <c r="Y568" s="276"/>
      <c r="Z568" s="276"/>
    </row>
    <row r="569">
      <c r="A569" s="276"/>
      <c r="B569" s="276"/>
      <c r="C569" s="276"/>
      <c r="D569" s="276"/>
      <c r="E569" s="276"/>
      <c r="F569" s="276"/>
      <c r="G569" s="276"/>
      <c r="H569" s="276"/>
      <c r="I569" s="276"/>
      <c r="J569" s="276"/>
      <c r="K569" s="276"/>
      <c r="L569" s="276"/>
      <c r="M569" s="276"/>
      <c r="N569" s="276"/>
      <c r="O569" s="276"/>
      <c r="P569" s="276"/>
      <c r="Q569" s="276"/>
      <c r="R569" s="276"/>
      <c r="S569" s="276"/>
      <c r="T569" s="276"/>
      <c r="U569" s="276"/>
      <c r="V569" s="276"/>
      <c r="W569" s="276"/>
      <c r="X569" s="276"/>
      <c r="Y569" s="276"/>
      <c r="Z569" s="276"/>
    </row>
    <row r="570">
      <c r="A570" s="276"/>
      <c r="B570" s="276"/>
      <c r="C570" s="276"/>
      <c r="D570" s="276"/>
      <c r="E570" s="276"/>
      <c r="F570" s="276"/>
      <c r="G570" s="276"/>
      <c r="H570" s="276"/>
      <c r="I570" s="276"/>
      <c r="J570" s="276"/>
      <c r="K570" s="276"/>
      <c r="L570" s="276"/>
      <c r="M570" s="276"/>
      <c r="N570" s="276"/>
      <c r="O570" s="276"/>
      <c r="P570" s="276"/>
      <c r="Q570" s="276"/>
      <c r="R570" s="276"/>
      <c r="S570" s="276"/>
      <c r="T570" s="276"/>
      <c r="U570" s="276"/>
      <c r="V570" s="276"/>
      <c r="W570" s="276"/>
      <c r="X570" s="276"/>
      <c r="Y570" s="276"/>
      <c r="Z570" s="276"/>
    </row>
    <row r="571">
      <c r="A571" s="276"/>
      <c r="B571" s="276"/>
      <c r="C571" s="276"/>
      <c r="D571" s="276"/>
      <c r="E571" s="276"/>
      <c r="F571" s="276"/>
      <c r="G571" s="276"/>
      <c r="H571" s="276"/>
      <c r="I571" s="276"/>
      <c r="J571" s="276"/>
      <c r="K571" s="276"/>
      <c r="L571" s="276"/>
      <c r="M571" s="276"/>
      <c r="N571" s="276"/>
      <c r="O571" s="276"/>
      <c r="P571" s="276"/>
      <c r="Q571" s="276"/>
      <c r="R571" s="276"/>
      <c r="S571" s="276"/>
      <c r="T571" s="276"/>
      <c r="U571" s="276"/>
      <c r="V571" s="276"/>
      <c r="W571" s="276"/>
      <c r="X571" s="276"/>
      <c r="Y571" s="276"/>
      <c r="Z571" s="276"/>
    </row>
    <row r="572">
      <c r="A572" s="276"/>
      <c r="B572" s="276"/>
      <c r="C572" s="276"/>
      <c r="D572" s="276"/>
      <c r="E572" s="276"/>
      <c r="F572" s="276"/>
      <c r="G572" s="276"/>
      <c r="H572" s="276"/>
      <c r="I572" s="276"/>
      <c r="J572" s="276"/>
      <c r="K572" s="276"/>
      <c r="L572" s="276"/>
      <c r="M572" s="276"/>
      <c r="N572" s="276"/>
      <c r="O572" s="276"/>
      <c r="P572" s="276"/>
      <c r="Q572" s="276"/>
      <c r="R572" s="276"/>
      <c r="S572" s="276"/>
      <c r="T572" s="276"/>
      <c r="U572" s="276"/>
      <c r="V572" s="276"/>
      <c r="W572" s="276"/>
      <c r="X572" s="276"/>
      <c r="Y572" s="276"/>
      <c r="Z572" s="276"/>
    </row>
    <row r="573">
      <c r="A573" s="276"/>
      <c r="B573" s="276"/>
      <c r="C573" s="276"/>
      <c r="D573" s="276"/>
      <c r="E573" s="276"/>
      <c r="F573" s="276"/>
      <c r="G573" s="276"/>
      <c r="H573" s="276"/>
      <c r="I573" s="276"/>
      <c r="J573" s="276"/>
      <c r="K573" s="276"/>
      <c r="L573" s="276"/>
      <c r="M573" s="276"/>
      <c r="N573" s="276"/>
      <c r="O573" s="276"/>
      <c r="P573" s="276"/>
      <c r="Q573" s="276"/>
      <c r="R573" s="276"/>
      <c r="S573" s="276"/>
      <c r="T573" s="276"/>
      <c r="U573" s="276"/>
      <c r="V573" s="276"/>
      <c r="W573" s="276"/>
      <c r="X573" s="276"/>
      <c r="Y573" s="276"/>
      <c r="Z573" s="276"/>
    </row>
    <row r="574">
      <c r="A574" s="276"/>
      <c r="B574" s="276"/>
      <c r="C574" s="276"/>
      <c r="D574" s="276"/>
      <c r="E574" s="276"/>
      <c r="F574" s="276"/>
      <c r="G574" s="276"/>
      <c r="H574" s="276"/>
      <c r="I574" s="276"/>
      <c r="J574" s="276"/>
      <c r="K574" s="276"/>
      <c r="L574" s="276"/>
      <c r="M574" s="276"/>
      <c r="N574" s="276"/>
      <c r="O574" s="276"/>
      <c r="P574" s="276"/>
      <c r="Q574" s="276"/>
      <c r="R574" s="276"/>
      <c r="S574" s="276"/>
      <c r="T574" s="276"/>
      <c r="U574" s="276"/>
      <c r="V574" s="276"/>
      <c r="W574" s="276"/>
      <c r="X574" s="276"/>
      <c r="Y574" s="276"/>
      <c r="Z574" s="276"/>
    </row>
    <row r="575">
      <c r="A575" s="276"/>
      <c r="B575" s="276"/>
      <c r="C575" s="276"/>
      <c r="D575" s="276"/>
      <c r="E575" s="276"/>
      <c r="F575" s="276"/>
      <c r="G575" s="276"/>
      <c r="H575" s="276"/>
      <c r="I575" s="276"/>
      <c r="J575" s="276"/>
      <c r="K575" s="276"/>
      <c r="L575" s="276"/>
      <c r="M575" s="276"/>
      <c r="N575" s="276"/>
      <c r="O575" s="276"/>
      <c r="P575" s="276"/>
      <c r="Q575" s="276"/>
      <c r="R575" s="276"/>
      <c r="S575" s="276"/>
      <c r="T575" s="276"/>
      <c r="U575" s="276"/>
      <c r="V575" s="276"/>
      <c r="W575" s="276"/>
      <c r="X575" s="276"/>
      <c r="Y575" s="276"/>
      <c r="Z575" s="276"/>
    </row>
    <row r="576">
      <c r="A576" s="276"/>
      <c r="B576" s="276"/>
      <c r="C576" s="276"/>
      <c r="D576" s="276"/>
      <c r="E576" s="276"/>
      <c r="F576" s="276"/>
      <c r="G576" s="276"/>
      <c r="H576" s="276"/>
      <c r="I576" s="276"/>
      <c r="J576" s="276"/>
      <c r="K576" s="276"/>
      <c r="L576" s="276"/>
      <c r="M576" s="276"/>
      <c r="N576" s="276"/>
      <c r="O576" s="276"/>
      <c r="P576" s="276"/>
      <c r="Q576" s="276"/>
      <c r="R576" s="276"/>
      <c r="S576" s="276"/>
      <c r="T576" s="276"/>
      <c r="U576" s="276"/>
      <c r="V576" s="276"/>
      <c r="W576" s="276"/>
      <c r="X576" s="276"/>
      <c r="Y576" s="276"/>
      <c r="Z576" s="276"/>
    </row>
    <row r="577">
      <c r="A577" s="276"/>
      <c r="B577" s="276"/>
      <c r="C577" s="276"/>
      <c r="D577" s="276"/>
      <c r="E577" s="276"/>
      <c r="F577" s="276"/>
      <c r="G577" s="276"/>
      <c r="H577" s="276"/>
      <c r="I577" s="276"/>
      <c r="J577" s="276"/>
      <c r="K577" s="276"/>
      <c r="L577" s="276"/>
      <c r="M577" s="276"/>
      <c r="N577" s="276"/>
      <c r="O577" s="276"/>
      <c r="P577" s="276"/>
      <c r="Q577" s="276"/>
      <c r="R577" s="276"/>
      <c r="S577" s="276"/>
      <c r="T577" s="276"/>
      <c r="U577" s="276"/>
      <c r="V577" s="276"/>
      <c r="W577" s="276"/>
      <c r="X577" s="276"/>
      <c r="Y577" s="276"/>
      <c r="Z577" s="276"/>
    </row>
    <row r="578">
      <c r="A578" s="276"/>
      <c r="B578" s="276"/>
      <c r="C578" s="276"/>
      <c r="D578" s="276"/>
      <c r="E578" s="276"/>
      <c r="F578" s="276"/>
      <c r="G578" s="276"/>
      <c r="H578" s="276"/>
      <c r="I578" s="276"/>
      <c r="J578" s="276"/>
      <c r="K578" s="276"/>
      <c r="L578" s="276"/>
      <c r="M578" s="276"/>
      <c r="N578" s="276"/>
      <c r="O578" s="276"/>
      <c r="P578" s="276"/>
      <c r="Q578" s="276"/>
      <c r="R578" s="276"/>
      <c r="S578" s="276"/>
      <c r="T578" s="276"/>
      <c r="U578" s="276"/>
      <c r="V578" s="276"/>
      <c r="W578" s="276"/>
      <c r="X578" s="276"/>
      <c r="Y578" s="276"/>
      <c r="Z578" s="276"/>
    </row>
    <row r="579">
      <c r="A579" s="276"/>
      <c r="B579" s="276"/>
      <c r="C579" s="276"/>
      <c r="D579" s="276"/>
      <c r="E579" s="276"/>
      <c r="F579" s="276"/>
      <c r="G579" s="276"/>
      <c r="H579" s="276"/>
      <c r="I579" s="276"/>
      <c r="J579" s="276"/>
      <c r="K579" s="276"/>
      <c r="L579" s="276"/>
      <c r="M579" s="276"/>
      <c r="N579" s="276"/>
      <c r="O579" s="276"/>
      <c r="P579" s="276"/>
      <c r="Q579" s="276"/>
      <c r="R579" s="276"/>
      <c r="S579" s="276"/>
      <c r="T579" s="276"/>
      <c r="U579" s="276"/>
      <c r="V579" s="276"/>
      <c r="W579" s="276"/>
      <c r="X579" s="276"/>
      <c r="Y579" s="276"/>
      <c r="Z579" s="276"/>
    </row>
    <row r="580">
      <c r="A580" s="276"/>
      <c r="B580" s="276"/>
      <c r="C580" s="276"/>
      <c r="D580" s="276"/>
      <c r="E580" s="276"/>
      <c r="F580" s="276"/>
      <c r="G580" s="276"/>
      <c r="H580" s="276"/>
      <c r="I580" s="276"/>
      <c r="J580" s="276"/>
      <c r="K580" s="276"/>
      <c r="L580" s="276"/>
      <c r="M580" s="276"/>
      <c r="N580" s="276"/>
      <c r="O580" s="276"/>
      <c r="P580" s="276"/>
      <c r="Q580" s="276"/>
      <c r="R580" s="276"/>
      <c r="S580" s="276"/>
      <c r="T580" s="276"/>
      <c r="U580" s="276"/>
      <c r="V580" s="276"/>
      <c r="W580" s="276"/>
      <c r="X580" s="276"/>
      <c r="Y580" s="276"/>
      <c r="Z580" s="276"/>
    </row>
    <row r="581">
      <c r="A581" s="276"/>
      <c r="B581" s="276"/>
      <c r="C581" s="276"/>
      <c r="D581" s="276"/>
      <c r="E581" s="276"/>
      <c r="F581" s="276"/>
      <c r="G581" s="276"/>
      <c r="H581" s="276"/>
      <c r="I581" s="276"/>
      <c r="J581" s="276"/>
      <c r="K581" s="276"/>
      <c r="L581" s="276"/>
      <c r="M581" s="276"/>
      <c r="N581" s="276"/>
      <c r="O581" s="276"/>
      <c r="P581" s="276"/>
      <c r="Q581" s="276"/>
      <c r="R581" s="276"/>
      <c r="S581" s="276"/>
      <c r="T581" s="276"/>
      <c r="U581" s="276"/>
      <c r="V581" s="276"/>
      <c r="W581" s="276"/>
      <c r="X581" s="276"/>
      <c r="Y581" s="276"/>
      <c r="Z581" s="276"/>
    </row>
    <row r="582">
      <c r="A582" s="276"/>
      <c r="B582" s="276"/>
      <c r="C582" s="276"/>
      <c r="D582" s="276"/>
      <c r="E582" s="276"/>
      <c r="F582" s="276"/>
      <c r="G582" s="276"/>
      <c r="H582" s="276"/>
      <c r="I582" s="276"/>
      <c r="J582" s="276"/>
      <c r="K582" s="276"/>
      <c r="L582" s="276"/>
      <c r="M582" s="276"/>
      <c r="N582" s="276"/>
      <c r="O582" s="276"/>
      <c r="P582" s="276"/>
      <c r="Q582" s="276"/>
      <c r="R582" s="276"/>
      <c r="S582" s="276"/>
      <c r="T582" s="276"/>
      <c r="U582" s="276"/>
      <c r="V582" s="276"/>
      <c r="W582" s="276"/>
      <c r="X582" s="276"/>
      <c r="Y582" s="276"/>
      <c r="Z582" s="276"/>
    </row>
    <row r="583">
      <c r="A583" s="276"/>
      <c r="B583" s="276"/>
      <c r="C583" s="276"/>
      <c r="D583" s="276"/>
      <c r="E583" s="276"/>
      <c r="F583" s="276"/>
      <c r="G583" s="276"/>
      <c r="H583" s="276"/>
      <c r="I583" s="276"/>
      <c r="J583" s="276"/>
      <c r="K583" s="276"/>
      <c r="L583" s="276"/>
      <c r="M583" s="276"/>
      <c r="N583" s="276"/>
      <c r="O583" s="276"/>
      <c r="P583" s="276"/>
      <c r="Q583" s="276"/>
      <c r="R583" s="276"/>
      <c r="S583" s="276"/>
      <c r="T583" s="276"/>
      <c r="U583" s="276"/>
      <c r="V583" s="276"/>
      <c r="W583" s="276"/>
      <c r="X583" s="276"/>
      <c r="Y583" s="276"/>
      <c r="Z583" s="276"/>
    </row>
    <row r="584">
      <c r="A584" s="276"/>
      <c r="B584" s="276"/>
      <c r="C584" s="276"/>
      <c r="D584" s="276"/>
      <c r="E584" s="276"/>
      <c r="F584" s="276"/>
      <c r="G584" s="276"/>
      <c r="H584" s="276"/>
      <c r="I584" s="276"/>
      <c r="J584" s="276"/>
      <c r="K584" s="276"/>
      <c r="L584" s="276"/>
      <c r="M584" s="276"/>
      <c r="N584" s="276"/>
      <c r="O584" s="276"/>
      <c r="P584" s="276"/>
      <c r="Q584" s="276"/>
      <c r="R584" s="276"/>
      <c r="S584" s="276"/>
      <c r="T584" s="276"/>
      <c r="U584" s="276"/>
      <c r="V584" s="276"/>
      <c r="W584" s="276"/>
      <c r="X584" s="276"/>
      <c r="Y584" s="276"/>
      <c r="Z584" s="276"/>
    </row>
    <row r="585">
      <c r="A585" s="276"/>
      <c r="B585" s="276"/>
      <c r="C585" s="276"/>
      <c r="D585" s="276"/>
      <c r="E585" s="276"/>
      <c r="F585" s="276"/>
      <c r="G585" s="276"/>
      <c r="H585" s="276"/>
      <c r="I585" s="276"/>
      <c r="J585" s="276"/>
      <c r="K585" s="276"/>
      <c r="L585" s="276"/>
      <c r="M585" s="276"/>
      <c r="N585" s="276"/>
      <c r="O585" s="276"/>
      <c r="P585" s="276"/>
      <c r="Q585" s="276"/>
      <c r="R585" s="276"/>
      <c r="S585" s="276"/>
      <c r="T585" s="276"/>
      <c r="U585" s="276"/>
      <c r="V585" s="276"/>
      <c r="W585" s="276"/>
      <c r="X585" s="276"/>
      <c r="Y585" s="276"/>
      <c r="Z585" s="276"/>
    </row>
    <row r="586">
      <c r="A586" s="276"/>
      <c r="B586" s="276"/>
      <c r="C586" s="276"/>
      <c r="D586" s="276"/>
      <c r="E586" s="276"/>
      <c r="F586" s="276"/>
      <c r="G586" s="276"/>
      <c r="H586" s="276"/>
      <c r="I586" s="276"/>
      <c r="J586" s="276"/>
      <c r="K586" s="276"/>
      <c r="L586" s="276"/>
      <c r="M586" s="276"/>
      <c r="N586" s="276"/>
      <c r="O586" s="276"/>
      <c r="P586" s="276"/>
      <c r="Q586" s="276"/>
      <c r="R586" s="276"/>
      <c r="S586" s="276"/>
      <c r="T586" s="276"/>
      <c r="U586" s="276"/>
      <c r="V586" s="276"/>
      <c r="W586" s="276"/>
      <c r="X586" s="276"/>
      <c r="Y586" s="276"/>
      <c r="Z586" s="276"/>
    </row>
    <row r="587">
      <c r="A587" s="276"/>
      <c r="B587" s="276"/>
      <c r="C587" s="276"/>
      <c r="D587" s="276"/>
      <c r="E587" s="276"/>
      <c r="F587" s="276"/>
      <c r="G587" s="276"/>
      <c r="H587" s="276"/>
      <c r="I587" s="276"/>
      <c r="J587" s="276"/>
      <c r="K587" s="276"/>
      <c r="L587" s="276"/>
      <c r="M587" s="276"/>
      <c r="N587" s="276"/>
      <c r="O587" s="276"/>
      <c r="P587" s="276"/>
      <c r="Q587" s="276"/>
      <c r="R587" s="276"/>
      <c r="S587" s="276"/>
      <c r="T587" s="276"/>
      <c r="U587" s="276"/>
      <c r="V587" s="276"/>
      <c r="W587" s="276"/>
      <c r="X587" s="276"/>
      <c r="Y587" s="276"/>
      <c r="Z587" s="276"/>
    </row>
    <row r="588">
      <c r="A588" s="276"/>
      <c r="B588" s="276"/>
      <c r="C588" s="276"/>
      <c r="D588" s="276"/>
      <c r="E588" s="276"/>
      <c r="F588" s="276"/>
      <c r="G588" s="276"/>
      <c r="H588" s="276"/>
      <c r="I588" s="276"/>
      <c r="J588" s="276"/>
      <c r="K588" s="276"/>
      <c r="L588" s="276"/>
      <c r="M588" s="276"/>
      <c r="N588" s="276"/>
      <c r="O588" s="276"/>
      <c r="P588" s="276"/>
      <c r="Q588" s="276"/>
      <c r="R588" s="276"/>
      <c r="S588" s="276"/>
      <c r="T588" s="276"/>
      <c r="U588" s="276"/>
      <c r="V588" s="276"/>
      <c r="W588" s="276"/>
      <c r="X588" s="276"/>
      <c r="Y588" s="276"/>
      <c r="Z588" s="276"/>
    </row>
    <row r="589">
      <c r="A589" s="276"/>
      <c r="B589" s="276"/>
      <c r="C589" s="276"/>
      <c r="D589" s="276"/>
      <c r="E589" s="276"/>
      <c r="F589" s="276"/>
      <c r="G589" s="276"/>
      <c r="H589" s="276"/>
      <c r="I589" s="276"/>
      <c r="J589" s="276"/>
      <c r="K589" s="276"/>
      <c r="L589" s="276"/>
      <c r="M589" s="276"/>
      <c r="N589" s="276"/>
      <c r="O589" s="276"/>
      <c r="P589" s="276"/>
      <c r="Q589" s="276"/>
      <c r="R589" s="276"/>
      <c r="S589" s="276"/>
      <c r="T589" s="276"/>
      <c r="U589" s="276"/>
      <c r="V589" s="276"/>
      <c r="W589" s="276"/>
      <c r="X589" s="276"/>
      <c r="Y589" s="276"/>
      <c r="Z589" s="276"/>
    </row>
    <row r="590">
      <c r="A590" s="276"/>
      <c r="B590" s="276"/>
      <c r="C590" s="276"/>
      <c r="D590" s="276"/>
      <c r="E590" s="276"/>
      <c r="F590" s="276"/>
      <c r="G590" s="276"/>
      <c r="H590" s="276"/>
      <c r="I590" s="276"/>
      <c r="J590" s="276"/>
      <c r="K590" s="276"/>
      <c r="L590" s="276"/>
      <c r="M590" s="276"/>
      <c r="N590" s="276"/>
      <c r="O590" s="276"/>
      <c r="P590" s="276"/>
      <c r="Q590" s="276"/>
      <c r="R590" s="276"/>
      <c r="S590" s="276"/>
      <c r="T590" s="276"/>
      <c r="U590" s="276"/>
      <c r="V590" s="276"/>
      <c r="W590" s="276"/>
      <c r="X590" s="276"/>
      <c r="Y590" s="276"/>
      <c r="Z590" s="276"/>
    </row>
    <row r="591">
      <c r="A591" s="276"/>
      <c r="B591" s="276"/>
      <c r="C591" s="276"/>
      <c r="D591" s="276"/>
      <c r="E591" s="276"/>
      <c r="F591" s="276"/>
      <c r="G591" s="276"/>
      <c r="H591" s="276"/>
      <c r="I591" s="276"/>
      <c r="J591" s="276"/>
      <c r="K591" s="276"/>
      <c r="L591" s="276"/>
      <c r="M591" s="276"/>
      <c r="N591" s="276"/>
      <c r="O591" s="276"/>
      <c r="P591" s="276"/>
      <c r="Q591" s="276"/>
      <c r="R591" s="276"/>
      <c r="S591" s="276"/>
      <c r="T591" s="276"/>
      <c r="U591" s="276"/>
      <c r="V591" s="276"/>
      <c r="W591" s="276"/>
      <c r="X591" s="276"/>
      <c r="Y591" s="276"/>
      <c r="Z591" s="276"/>
    </row>
    <row r="592">
      <c r="A592" s="276"/>
      <c r="B592" s="276"/>
      <c r="C592" s="276"/>
      <c r="D592" s="276"/>
      <c r="E592" s="276"/>
      <c r="F592" s="276"/>
      <c r="G592" s="276"/>
      <c r="H592" s="276"/>
      <c r="I592" s="276"/>
      <c r="J592" s="276"/>
      <c r="K592" s="276"/>
      <c r="L592" s="276"/>
      <c r="M592" s="276"/>
      <c r="N592" s="276"/>
      <c r="O592" s="276"/>
      <c r="P592" s="276"/>
      <c r="Q592" s="276"/>
      <c r="R592" s="276"/>
      <c r="S592" s="276"/>
      <c r="T592" s="276"/>
      <c r="U592" s="276"/>
      <c r="V592" s="276"/>
      <c r="W592" s="276"/>
      <c r="X592" s="276"/>
      <c r="Y592" s="276"/>
      <c r="Z592" s="276"/>
    </row>
    <row r="593">
      <c r="A593" s="276"/>
      <c r="B593" s="276"/>
      <c r="C593" s="276"/>
      <c r="D593" s="276"/>
      <c r="E593" s="276"/>
      <c r="F593" s="276"/>
      <c r="G593" s="276"/>
      <c r="H593" s="276"/>
      <c r="I593" s="276"/>
      <c r="J593" s="276"/>
      <c r="K593" s="276"/>
      <c r="L593" s="276"/>
      <c r="M593" s="276"/>
      <c r="N593" s="276"/>
      <c r="O593" s="276"/>
      <c r="P593" s="276"/>
      <c r="Q593" s="276"/>
      <c r="R593" s="276"/>
      <c r="S593" s="276"/>
      <c r="T593" s="276"/>
      <c r="U593" s="276"/>
      <c r="V593" s="276"/>
      <c r="W593" s="276"/>
      <c r="X593" s="276"/>
      <c r="Y593" s="276"/>
      <c r="Z593" s="276"/>
    </row>
    <row r="594">
      <c r="A594" s="276"/>
      <c r="B594" s="276"/>
      <c r="C594" s="276"/>
      <c r="D594" s="276"/>
      <c r="E594" s="276"/>
      <c r="F594" s="276"/>
      <c r="G594" s="276"/>
      <c r="H594" s="276"/>
      <c r="I594" s="276"/>
      <c r="J594" s="276"/>
      <c r="K594" s="276"/>
      <c r="L594" s="276"/>
      <c r="M594" s="276"/>
      <c r="N594" s="276"/>
      <c r="O594" s="276"/>
      <c r="P594" s="276"/>
      <c r="Q594" s="276"/>
      <c r="R594" s="276"/>
      <c r="S594" s="276"/>
      <c r="T594" s="276"/>
      <c r="U594" s="276"/>
      <c r="V594" s="276"/>
      <c r="W594" s="276"/>
      <c r="X594" s="276"/>
      <c r="Y594" s="276"/>
      <c r="Z594" s="276"/>
    </row>
    <row r="595">
      <c r="A595" s="276"/>
      <c r="B595" s="276"/>
      <c r="C595" s="276"/>
      <c r="D595" s="276"/>
      <c r="E595" s="276"/>
      <c r="F595" s="276"/>
      <c r="G595" s="276"/>
      <c r="H595" s="276"/>
      <c r="I595" s="276"/>
      <c r="J595" s="276"/>
      <c r="K595" s="276"/>
      <c r="L595" s="276"/>
      <c r="M595" s="276"/>
      <c r="N595" s="276"/>
      <c r="O595" s="276"/>
      <c r="P595" s="276"/>
      <c r="Q595" s="276"/>
      <c r="R595" s="276"/>
      <c r="S595" s="276"/>
      <c r="T595" s="276"/>
      <c r="U595" s="276"/>
      <c r="V595" s="276"/>
      <c r="W595" s="276"/>
      <c r="X595" s="276"/>
      <c r="Y595" s="276"/>
      <c r="Z595" s="276"/>
    </row>
    <row r="596">
      <c r="A596" s="276"/>
      <c r="B596" s="276"/>
      <c r="C596" s="276"/>
      <c r="D596" s="276"/>
      <c r="E596" s="276"/>
      <c r="F596" s="276"/>
      <c r="G596" s="276"/>
      <c r="H596" s="276"/>
      <c r="I596" s="276"/>
      <c r="J596" s="276"/>
      <c r="K596" s="276"/>
      <c r="L596" s="276"/>
      <c r="M596" s="276"/>
      <c r="N596" s="276"/>
      <c r="O596" s="276"/>
      <c r="P596" s="276"/>
      <c r="Q596" s="276"/>
      <c r="R596" s="276"/>
      <c r="S596" s="276"/>
      <c r="T596" s="276"/>
      <c r="U596" s="276"/>
      <c r="V596" s="276"/>
      <c r="W596" s="276"/>
      <c r="X596" s="276"/>
      <c r="Y596" s="276"/>
      <c r="Z596" s="276"/>
    </row>
    <row r="597">
      <c r="A597" s="276"/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  <c r="P597" s="276"/>
      <c r="Q597" s="276"/>
      <c r="R597" s="276"/>
      <c r="S597" s="276"/>
      <c r="T597" s="276"/>
      <c r="U597" s="276"/>
      <c r="V597" s="276"/>
      <c r="W597" s="276"/>
      <c r="X597" s="276"/>
      <c r="Y597" s="276"/>
      <c r="Z597" s="276"/>
    </row>
    <row r="598">
      <c r="A598" s="276"/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  <c r="P598" s="276"/>
      <c r="Q598" s="276"/>
      <c r="R598" s="276"/>
      <c r="S598" s="276"/>
      <c r="T598" s="276"/>
      <c r="U598" s="276"/>
      <c r="V598" s="276"/>
      <c r="W598" s="276"/>
      <c r="X598" s="276"/>
      <c r="Y598" s="276"/>
      <c r="Z598" s="276"/>
    </row>
    <row r="599">
      <c r="A599" s="276"/>
      <c r="B599" s="276"/>
      <c r="C599" s="276"/>
      <c r="D599" s="276"/>
      <c r="E599" s="276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276"/>
      <c r="R599" s="276"/>
      <c r="S599" s="276"/>
      <c r="T599" s="276"/>
      <c r="U599" s="276"/>
      <c r="V599" s="276"/>
      <c r="W599" s="276"/>
      <c r="X599" s="276"/>
      <c r="Y599" s="276"/>
      <c r="Z599" s="276"/>
    </row>
    <row r="600">
      <c r="A600" s="276"/>
      <c r="B600" s="276"/>
      <c r="C600" s="276"/>
      <c r="D600" s="276"/>
      <c r="E600" s="276"/>
      <c r="F600" s="276"/>
      <c r="G600" s="276"/>
      <c r="H600" s="276"/>
      <c r="I600" s="276"/>
      <c r="J600" s="276"/>
      <c r="K600" s="276"/>
      <c r="L600" s="276"/>
      <c r="M600" s="276"/>
      <c r="N600" s="276"/>
      <c r="O600" s="276"/>
      <c r="P600" s="276"/>
      <c r="Q600" s="276"/>
      <c r="R600" s="276"/>
      <c r="S600" s="276"/>
      <c r="T600" s="276"/>
      <c r="U600" s="276"/>
      <c r="V600" s="276"/>
      <c r="W600" s="276"/>
      <c r="X600" s="276"/>
      <c r="Y600" s="276"/>
      <c r="Z600" s="276"/>
    </row>
    <row r="601">
      <c r="A601" s="276"/>
      <c r="B601" s="276"/>
      <c r="C601" s="276"/>
      <c r="D601" s="276"/>
      <c r="E601" s="276"/>
      <c r="F601" s="276"/>
      <c r="G601" s="276"/>
      <c r="H601" s="276"/>
      <c r="I601" s="276"/>
      <c r="J601" s="276"/>
      <c r="K601" s="276"/>
      <c r="L601" s="276"/>
      <c r="M601" s="276"/>
      <c r="N601" s="276"/>
      <c r="O601" s="276"/>
      <c r="P601" s="276"/>
      <c r="Q601" s="276"/>
      <c r="R601" s="276"/>
      <c r="S601" s="276"/>
      <c r="T601" s="276"/>
      <c r="U601" s="276"/>
      <c r="V601" s="276"/>
      <c r="W601" s="276"/>
      <c r="X601" s="276"/>
      <c r="Y601" s="276"/>
      <c r="Z601" s="276"/>
    </row>
    <row r="602">
      <c r="A602" s="276"/>
      <c r="B602" s="276"/>
      <c r="C602" s="276"/>
      <c r="D602" s="276"/>
      <c r="E602" s="276"/>
      <c r="F602" s="276"/>
      <c r="G602" s="276"/>
      <c r="H602" s="276"/>
      <c r="I602" s="276"/>
      <c r="J602" s="276"/>
      <c r="K602" s="276"/>
      <c r="L602" s="276"/>
      <c r="M602" s="276"/>
      <c r="N602" s="276"/>
      <c r="O602" s="276"/>
      <c r="P602" s="276"/>
      <c r="Q602" s="276"/>
      <c r="R602" s="276"/>
      <c r="S602" s="276"/>
      <c r="T602" s="276"/>
      <c r="U602" s="276"/>
      <c r="V602" s="276"/>
      <c r="W602" s="276"/>
      <c r="X602" s="276"/>
      <c r="Y602" s="276"/>
      <c r="Z602" s="276"/>
    </row>
    <row r="603">
      <c r="A603" s="276"/>
      <c r="B603" s="276"/>
      <c r="C603" s="276"/>
      <c r="D603" s="276"/>
      <c r="E603" s="276"/>
      <c r="F603" s="276"/>
      <c r="G603" s="276"/>
      <c r="H603" s="276"/>
      <c r="I603" s="276"/>
      <c r="J603" s="276"/>
      <c r="K603" s="276"/>
      <c r="L603" s="276"/>
      <c r="M603" s="276"/>
      <c r="N603" s="276"/>
      <c r="O603" s="276"/>
      <c r="P603" s="276"/>
      <c r="Q603" s="276"/>
      <c r="R603" s="276"/>
      <c r="S603" s="276"/>
      <c r="T603" s="276"/>
      <c r="U603" s="276"/>
      <c r="V603" s="276"/>
      <c r="W603" s="276"/>
      <c r="X603" s="276"/>
      <c r="Y603" s="276"/>
      <c r="Z603" s="276"/>
    </row>
    <row r="604">
      <c r="A604" s="276"/>
      <c r="B604" s="276"/>
      <c r="C604" s="276"/>
      <c r="D604" s="276"/>
      <c r="E604" s="276"/>
      <c r="F604" s="276"/>
      <c r="G604" s="276"/>
      <c r="H604" s="276"/>
      <c r="I604" s="276"/>
      <c r="J604" s="276"/>
      <c r="K604" s="276"/>
      <c r="L604" s="276"/>
      <c r="M604" s="276"/>
      <c r="N604" s="276"/>
      <c r="O604" s="276"/>
      <c r="P604" s="276"/>
      <c r="Q604" s="276"/>
      <c r="R604" s="276"/>
      <c r="S604" s="276"/>
      <c r="T604" s="276"/>
      <c r="U604" s="276"/>
      <c r="V604" s="276"/>
      <c r="W604" s="276"/>
      <c r="X604" s="276"/>
      <c r="Y604" s="276"/>
      <c r="Z604" s="276"/>
    </row>
    <row r="605">
      <c r="A605" s="276"/>
      <c r="B605" s="276"/>
      <c r="C605" s="276"/>
      <c r="D605" s="276"/>
      <c r="E605" s="276"/>
      <c r="F605" s="276"/>
      <c r="G605" s="276"/>
      <c r="H605" s="276"/>
      <c r="I605" s="276"/>
      <c r="J605" s="276"/>
      <c r="K605" s="276"/>
      <c r="L605" s="276"/>
      <c r="M605" s="276"/>
      <c r="N605" s="276"/>
      <c r="O605" s="276"/>
      <c r="P605" s="276"/>
      <c r="Q605" s="276"/>
      <c r="R605" s="276"/>
      <c r="S605" s="276"/>
      <c r="T605" s="276"/>
      <c r="U605" s="276"/>
      <c r="V605" s="276"/>
      <c r="W605" s="276"/>
      <c r="X605" s="276"/>
      <c r="Y605" s="276"/>
      <c r="Z605" s="276"/>
    </row>
    <row r="606">
      <c r="A606" s="276"/>
      <c r="B606" s="276"/>
      <c r="C606" s="276"/>
      <c r="D606" s="276"/>
      <c r="E606" s="276"/>
      <c r="F606" s="276"/>
      <c r="G606" s="276"/>
      <c r="H606" s="276"/>
      <c r="I606" s="276"/>
      <c r="J606" s="276"/>
      <c r="K606" s="276"/>
      <c r="L606" s="276"/>
      <c r="M606" s="276"/>
      <c r="N606" s="276"/>
      <c r="O606" s="276"/>
      <c r="P606" s="276"/>
      <c r="Q606" s="276"/>
      <c r="R606" s="276"/>
      <c r="S606" s="276"/>
      <c r="T606" s="276"/>
      <c r="U606" s="276"/>
      <c r="V606" s="276"/>
      <c r="W606" s="276"/>
      <c r="X606" s="276"/>
      <c r="Y606" s="276"/>
      <c r="Z606" s="276"/>
    </row>
    <row r="607">
      <c r="A607" s="276"/>
      <c r="B607" s="276"/>
      <c r="C607" s="276"/>
      <c r="D607" s="276"/>
      <c r="E607" s="276"/>
      <c r="F607" s="276"/>
      <c r="G607" s="276"/>
      <c r="H607" s="276"/>
      <c r="I607" s="276"/>
      <c r="J607" s="276"/>
      <c r="K607" s="276"/>
      <c r="L607" s="276"/>
      <c r="M607" s="276"/>
      <c r="N607" s="276"/>
      <c r="O607" s="276"/>
      <c r="P607" s="276"/>
      <c r="Q607" s="276"/>
      <c r="R607" s="276"/>
      <c r="S607" s="276"/>
      <c r="T607" s="276"/>
      <c r="U607" s="276"/>
      <c r="V607" s="276"/>
      <c r="W607" s="276"/>
      <c r="X607" s="276"/>
      <c r="Y607" s="276"/>
      <c r="Z607" s="276"/>
    </row>
    <row r="608">
      <c r="A608" s="276"/>
      <c r="B608" s="276"/>
      <c r="C608" s="276"/>
      <c r="D608" s="276"/>
      <c r="E608" s="276"/>
      <c r="F608" s="276"/>
      <c r="G608" s="276"/>
      <c r="H608" s="276"/>
      <c r="I608" s="276"/>
      <c r="J608" s="276"/>
      <c r="K608" s="276"/>
      <c r="L608" s="276"/>
      <c r="M608" s="276"/>
      <c r="N608" s="276"/>
      <c r="O608" s="276"/>
      <c r="P608" s="276"/>
      <c r="Q608" s="276"/>
      <c r="R608" s="276"/>
      <c r="S608" s="276"/>
      <c r="T608" s="276"/>
      <c r="U608" s="276"/>
      <c r="V608" s="276"/>
      <c r="W608" s="276"/>
      <c r="X608" s="276"/>
      <c r="Y608" s="276"/>
      <c r="Z608" s="276"/>
    </row>
    <row r="609">
      <c r="A609" s="276"/>
      <c r="B609" s="276"/>
      <c r="C609" s="276"/>
      <c r="D609" s="276"/>
      <c r="E609" s="276"/>
      <c r="F609" s="276"/>
      <c r="G609" s="276"/>
      <c r="H609" s="276"/>
      <c r="I609" s="276"/>
      <c r="J609" s="276"/>
      <c r="K609" s="276"/>
      <c r="L609" s="276"/>
      <c r="M609" s="276"/>
      <c r="N609" s="276"/>
      <c r="O609" s="276"/>
      <c r="P609" s="276"/>
      <c r="Q609" s="276"/>
      <c r="R609" s="276"/>
      <c r="S609" s="276"/>
      <c r="T609" s="276"/>
      <c r="U609" s="276"/>
      <c r="V609" s="276"/>
      <c r="W609" s="276"/>
      <c r="X609" s="276"/>
      <c r="Y609" s="276"/>
      <c r="Z609" s="276"/>
    </row>
    <row r="610">
      <c r="A610" s="276"/>
      <c r="B610" s="276"/>
      <c r="C610" s="276"/>
      <c r="D610" s="276"/>
      <c r="E610" s="276"/>
      <c r="F610" s="276"/>
      <c r="G610" s="276"/>
      <c r="H610" s="276"/>
      <c r="I610" s="276"/>
      <c r="J610" s="276"/>
      <c r="K610" s="276"/>
      <c r="L610" s="276"/>
      <c r="M610" s="276"/>
      <c r="N610" s="276"/>
      <c r="O610" s="276"/>
      <c r="P610" s="276"/>
      <c r="Q610" s="276"/>
      <c r="R610" s="276"/>
      <c r="S610" s="276"/>
      <c r="T610" s="276"/>
      <c r="U610" s="276"/>
      <c r="V610" s="276"/>
      <c r="W610" s="276"/>
      <c r="X610" s="276"/>
      <c r="Y610" s="276"/>
      <c r="Z610" s="276"/>
    </row>
    <row r="611">
      <c r="A611" s="276"/>
      <c r="B611" s="276"/>
      <c r="C611" s="276"/>
      <c r="D611" s="276"/>
      <c r="E611" s="276"/>
      <c r="F611" s="276"/>
      <c r="G611" s="276"/>
      <c r="H611" s="276"/>
      <c r="I611" s="276"/>
      <c r="J611" s="276"/>
      <c r="K611" s="276"/>
      <c r="L611" s="276"/>
      <c r="M611" s="276"/>
      <c r="N611" s="276"/>
      <c r="O611" s="276"/>
      <c r="P611" s="276"/>
      <c r="Q611" s="276"/>
      <c r="R611" s="276"/>
      <c r="S611" s="276"/>
      <c r="T611" s="276"/>
      <c r="U611" s="276"/>
      <c r="V611" s="276"/>
      <c r="W611" s="276"/>
      <c r="X611" s="276"/>
      <c r="Y611" s="276"/>
      <c r="Z611" s="276"/>
    </row>
    <row r="612">
      <c r="A612" s="276"/>
      <c r="B612" s="276"/>
      <c r="C612" s="276"/>
      <c r="D612" s="276"/>
      <c r="E612" s="276"/>
      <c r="F612" s="276"/>
      <c r="G612" s="276"/>
      <c r="H612" s="276"/>
      <c r="I612" s="276"/>
      <c r="J612" s="276"/>
      <c r="K612" s="276"/>
      <c r="L612" s="276"/>
      <c r="M612" s="276"/>
      <c r="N612" s="276"/>
      <c r="O612" s="276"/>
      <c r="P612" s="276"/>
      <c r="Q612" s="276"/>
      <c r="R612" s="276"/>
      <c r="S612" s="276"/>
      <c r="T612" s="276"/>
      <c r="U612" s="276"/>
      <c r="V612" s="276"/>
      <c r="W612" s="276"/>
      <c r="X612" s="276"/>
      <c r="Y612" s="276"/>
      <c r="Z612" s="276"/>
    </row>
    <row r="613">
      <c r="A613" s="276"/>
      <c r="B613" s="276"/>
      <c r="C613" s="276"/>
      <c r="D613" s="276"/>
      <c r="E613" s="276"/>
      <c r="F613" s="276"/>
      <c r="G613" s="276"/>
      <c r="H613" s="276"/>
      <c r="I613" s="276"/>
      <c r="J613" s="276"/>
      <c r="K613" s="276"/>
      <c r="L613" s="276"/>
      <c r="M613" s="276"/>
      <c r="N613" s="276"/>
      <c r="O613" s="276"/>
      <c r="P613" s="276"/>
      <c r="Q613" s="276"/>
      <c r="R613" s="276"/>
      <c r="S613" s="276"/>
      <c r="T613" s="276"/>
      <c r="U613" s="276"/>
      <c r="V613" s="276"/>
      <c r="W613" s="276"/>
      <c r="X613" s="276"/>
      <c r="Y613" s="276"/>
      <c r="Z613" s="276"/>
    </row>
    <row r="614">
      <c r="A614" s="276"/>
      <c r="B614" s="276"/>
      <c r="C614" s="276"/>
      <c r="D614" s="276"/>
      <c r="E614" s="276"/>
      <c r="F614" s="276"/>
      <c r="G614" s="276"/>
      <c r="H614" s="276"/>
      <c r="I614" s="276"/>
      <c r="J614" s="276"/>
      <c r="K614" s="276"/>
      <c r="L614" s="276"/>
      <c r="M614" s="276"/>
      <c r="N614" s="276"/>
      <c r="O614" s="276"/>
      <c r="P614" s="276"/>
      <c r="Q614" s="276"/>
      <c r="R614" s="276"/>
      <c r="S614" s="276"/>
      <c r="T614" s="276"/>
      <c r="U614" s="276"/>
      <c r="V614" s="276"/>
      <c r="W614" s="276"/>
      <c r="X614" s="276"/>
      <c r="Y614" s="276"/>
      <c r="Z614" s="276"/>
    </row>
    <row r="615">
      <c r="A615" s="276"/>
      <c r="B615" s="276"/>
      <c r="C615" s="276"/>
      <c r="D615" s="276"/>
      <c r="E615" s="276"/>
      <c r="F615" s="276"/>
      <c r="G615" s="276"/>
      <c r="H615" s="276"/>
      <c r="I615" s="276"/>
      <c r="J615" s="276"/>
      <c r="K615" s="276"/>
      <c r="L615" s="276"/>
      <c r="M615" s="276"/>
      <c r="N615" s="276"/>
      <c r="O615" s="276"/>
      <c r="P615" s="276"/>
      <c r="Q615" s="276"/>
      <c r="R615" s="276"/>
      <c r="S615" s="276"/>
      <c r="T615" s="276"/>
      <c r="U615" s="276"/>
      <c r="V615" s="276"/>
      <c r="W615" s="276"/>
      <c r="X615" s="276"/>
      <c r="Y615" s="276"/>
      <c r="Z615" s="276"/>
    </row>
    <row r="616">
      <c r="A616" s="276"/>
      <c r="B616" s="276"/>
      <c r="C616" s="276"/>
      <c r="D616" s="276"/>
      <c r="E616" s="276"/>
      <c r="F616" s="276"/>
      <c r="G616" s="276"/>
      <c r="H616" s="276"/>
      <c r="I616" s="276"/>
      <c r="J616" s="276"/>
      <c r="K616" s="276"/>
      <c r="L616" s="276"/>
      <c r="M616" s="276"/>
      <c r="N616" s="276"/>
      <c r="O616" s="276"/>
      <c r="P616" s="276"/>
      <c r="Q616" s="276"/>
      <c r="R616" s="276"/>
      <c r="S616" s="276"/>
      <c r="T616" s="276"/>
      <c r="U616" s="276"/>
      <c r="V616" s="276"/>
      <c r="W616" s="276"/>
      <c r="X616" s="276"/>
      <c r="Y616" s="276"/>
      <c r="Z616" s="276"/>
    </row>
    <row r="617">
      <c r="A617" s="276"/>
      <c r="B617" s="276"/>
      <c r="C617" s="276"/>
      <c r="D617" s="276"/>
      <c r="E617" s="276"/>
      <c r="F617" s="276"/>
      <c r="G617" s="276"/>
      <c r="H617" s="276"/>
      <c r="I617" s="276"/>
      <c r="J617" s="276"/>
      <c r="K617" s="276"/>
      <c r="L617" s="276"/>
      <c r="M617" s="276"/>
      <c r="N617" s="276"/>
      <c r="O617" s="276"/>
      <c r="P617" s="276"/>
      <c r="Q617" s="276"/>
      <c r="R617" s="276"/>
      <c r="S617" s="276"/>
      <c r="T617" s="276"/>
      <c r="U617" s="276"/>
      <c r="V617" s="276"/>
      <c r="W617" s="276"/>
      <c r="X617" s="276"/>
      <c r="Y617" s="276"/>
      <c r="Z617" s="276"/>
    </row>
    <row r="618">
      <c r="A618" s="276"/>
      <c r="B618" s="276"/>
      <c r="C618" s="276"/>
      <c r="D618" s="276"/>
      <c r="E618" s="276"/>
      <c r="F618" s="276"/>
      <c r="G618" s="276"/>
      <c r="H618" s="276"/>
      <c r="I618" s="276"/>
      <c r="J618" s="276"/>
      <c r="K618" s="276"/>
      <c r="L618" s="276"/>
      <c r="M618" s="276"/>
      <c r="N618" s="276"/>
      <c r="O618" s="276"/>
      <c r="P618" s="276"/>
      <c r="Q618" s="276"/>
      <c r="R618" s="276"/>
      <c r="S618" s="276"/>
      <c r="T618" s="276"/>
      <c r="U618" s="276"/>
      <c r="V618" s="276"/>
      <c r="W618" s="276"/>
      <c r="X618" s="276"/>
      <c r="Y618" s="276"/>
      <c r="Z618" s="276"/>
    </row>
    <row r="619">
      <c r="A619" s="276"/>
      <c r="B619" s="276"/>
      <c r="C619" s="276"/>
      <c r="D619" s="276"/>
      <c r="E619" s="276"/>
      <c r="F619" s="276"/>
      <c r="G619" s="276"/>
      <c r="H619" s="276"/>
      <c r="I619" s="276"/>
      <c r="J619" s="276"/>
      <c r="K619" s="276"/>
      <c r="L619" s="276"/>
      <c r="M619" s="276"/>
      <c r="N619" s="276"/>
      <c r="O619" s="276"/>
      <c r="P619" s="276"/>
      <c r="Q619" s="276"/>
      <c r="R619" s="276"/>
      <c r="S619" s="276"/>
      <c r="T619" s="276"/>
      <c r="U619" s="276"/>
      <c r="V619" s="276"/>
      <c r="W619" s="276"/>
      <c r="X619" s="276"/>
      <c r="Y619" s="276"/>
      <c r="Z619" s="276"/>
    </row>
    <row r="620">
      <c r="A620" s="276"/>
      <c r="B620" s="276"/>
      <c r="C620" s="276"/>
      <c r="D620" s="276"/>
      <c r="E620" s="276"/>
      <c r="F620" s="276"/>
      <c r="G620" s="276"/>
      <c r="H620" s="276"/>
      <c r="I620" s="276"/>
      <c r="J620" s="276"/>
      <c r="K620" s="276"/>
      <c r="L620" s="276"/>
      <c r="M620" s="276"/>
      <c r="N620" s="276"/>
      <c r="O620" s="276"/>
      <c r="P620" s="276"/>
      <c r="Q620" s="276"/>
      <c r="R620" s="276"/>
      <c r="S620" s="276"/>
      <c r="T620" s="276"/>
      <c r="U620" s="276"/>
      <c r="V620" s="276"/>
      <c r="W620" s="276"/>
      <c r="X620" s="276"/>
      <c r="Y620" s="276"/>
      <c r="Z620" s="276"/>
    </row>
    <row r="621">
      <c r="A621" s="276"/>
      <c r="B621" s="276"/>
      <c r="C621" s="276"/>
      <c r="D621" s="276"/>
      <c r="E621" s="276"/>
      <c r="F621" s="276"/>
      <c r="G621" s="276"/>
      <c r="H621" s="276"/>
      <c r="I621" s="276"/>
      <c r="J621" s="276"/>
      <c r="K621" s="276"/>
      <c r="L621" s="276"/>
      <c r="M621" s="276"/>
      <c r="N621" s="276"/>
      <c r="O621" s="276"/>
      <c r="P621" s="276"/>
      <c r="Q621" s="276"/>
      <c r="R621" s="276"/>
      <c r="S621" s="276"/>
      <c r="T621" s="276"/>
      <c r="U621" s="276"/>
      <c r="V621" s="276"/>
      <c r="W621" s="276"/>
      <c r="X621" s="276"/>
      <c r="Y621" s="276"/>
      <c r="Z621" s="276"/>
    </row>
    <row r="622">
      <c r="A622" s="276"/>
      <c r="B622" s="276"/>
      <c r="C622" s="276"/>
      <c r="D622" s="276"/>
      <c r="E622" s="276"/>
      <c r="F622" s="276"/>
      <c r="G622" s="276"/>
      <c r="H622" s="276"/>
      <c r="I622" s="276"/>
      <c r="J622" s="276"/>
      <c r="K622" s="276"/>
      <c r="L622" s="276"/>
      <c r="M622" s="276"/>
      <c r="N622" s="276"/>
      <c r="O622" s="276"/>
      <c r="P622" s="276"/>
      <c r="Q622" s="276"/>
      <c r="R622" s="276"/>
      <c r="S622" s="276"/>
      <c r="T622" s="276"/>
      <c r="U622" s="276"/>
      <c r="V622" s="276"/>
      <c r="W622" s="276"/>
      <c r="X622" s="276"/>
      <c r="Y622" s="276"/>
      <c r="Z622" s="276"/>
    </row>
    <row r="623">
      <c r="A623" s="276"/>
      <c r="B623" s="276"/>
      <c r="C623" s="276"/>
      <c r="D623" s="276"/>
      <c r="E623" s="276"/>
      <c r="F623" s="276"/>
      <c r="G623" s="276"/>
      <c r="H623" s="276"/>
      <c r="I623" s="276"/>
      <c r="J623" s="276"/>
      <c r="K623" s="276"/>
      <c r="L623" s="276"/>
      <c r="M623" s="276"/>
      <c r="N623" s="276"/>
      <c r="O623" s="276"/>
      <c r="P623" s="276"/>
      <c r="Q623" s="276"/>
      <c r="R623" s="276"/>
      <c r="S623" s="276"/>
      <c r="T623" s="276"/>
      <c r="U623" s="276"/>
      <c r="V623" s="276"/>
      <c r="W623" s="276"/>
      <c r="X623" s="276"/>
      <c r="Y623" s="276"/>
      <c r="Z623" s="276"/>
    </row>
    <row r="624">
      <c r="A624" s="276"/>
      <c r="B624" s="276"/>
      <c r="C624" s="276"/>
      <c r="D624" s="276"/>
      <c r="E624" s="276"/>
      <c r="F624" s="276"/>
      <c r="G624" s="276"/>
      <c r="H624" s="276"/>
      <c r="I624" s="276"/>
      <c r="J624" s="276"/>
      <c r="K624" s="276"/>
      <c r="L624" s="276"/>
      <c r="M624" s="276"/>
      <c r="N624" s="276"/>
      <c r="O624" s="276"/>
      <c r="P624" s="276"/>
      <c r="Q624" s="276"/>
      <c r="R624" s="276"/>
      <c r="S624" s="276"/>
      <c r="T624" s="276"/>
      <c r="U624" s="276"/>
      <c r="V624" s="276"/>
      <c r="W624" s="276"/>
      <c r="X624" s="276"/>
      <c r="Y624" s="276"/>
      <c r="Z624" s="276"/>
    </row>
    <row r="625">
      <c r="A625" s="276"/>
      <c r="B625" s="276"/>
      <c r="C625" s="276"/>
      <c r="D625" s="276"/>
      <c r="E625" s="276"/>
      <c r="F625" s="276"/>
      <c r="G625" s="276"/>
      <c r="H625" s="276"/>
      <c r="I625" s="276"/>
      <c r="J625" s="276"/>
      <c r="K625" s="276"/>
      <c r="L625" s="276"/>
      <c r="M625" s="276"/>
      <c r="N625" s="276"/>
      <c r="O625" s="276"/>
      <c r="P625" s="276"/>
      <c r="Q625" s="276"/>
      <c r="R625" s="276"/>
      <c r="S625" s="276"/>
      <c r="T625" s="276"/>
      <c r="U625" s="276"/>
      <c r="V625" s="276"/>
      <c r="W625" s="276"/>
      <c r="X625" s="276"/>
      <c r="Y625" s="276"/>
      <c r="Z625" s="276"/>
    </row>
    <row r="626">
      <c r="A626" s="276"/>
      <c r="B626" s="276"/>
      <c r="C626" s="276"/>
      <c r="D626" s="276"/>
      <c r="E626" s="276"/>
      <c r="F626" s="276"/>
      <c r="G626" s="276"/>
      <c r="H626" s="276"/>
      <c r="I626" s="276"/>
      <c r="J626" s="276"/>
      <c r="K626" s="276"/>
      <c r="L626" s="276"/>
      <c r="M626" s="276"/>
      <c r="N626" s="276"/>
      <c r="O626" s="276"/>
      <c r="P626" s="276"/>
      <c r="Q626" s="276"/>
      <c r="R626" s="276"/>
      <c r="S626" s="276"/>
      <c r="T626" s="276"/>
      <c r="U626" s="276"/>
      <c r="V626" s="276"/>
      <c r="W626" s="276"/>
      <c r="X626" s="276"/>
      <c r="Y626" s="276"/>
      <c r="Z626" s="276"/>
    </row>
    <row r="627">
      <c r="A627" s="276"/>
      <c r="B627" s="276"/>
      <c r="C627" s="276"/>
      <c r="D627" s="276"/>
      <c r="E627" s="276"/>
      <c r="F627" s="276"/>
      <c r="G627" s="276"/>
      <c r="H627" s="276"/>
      <c r="I627" s="276"/>
      <c r="J627" s="276"/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</row>
    <row r="628">
      <c r="A628" s="276"/>
      <c r="B628" s="276"/>
      <c r="C628" s="276"/>
      <c r="D628" s="276"/>
      <c r="E628" s="276"/>
      <c r="F628" s="276"/>
      <c r="G628" s="276"/>
      <c r="H628" s="276"/>
      <c r="I628" s="276"/>
      <c r="J628" s="276"/>
      <c r="K628" s="276"/>
      <c r="L628" s="276"/>
      <c r="M628" s="276"/>
      <c r="N628" s="276"/>
      <c r="O628" s="276"/>
      <c r="P628" s="276"/>
      <c r="Q628" s="276"/>
      <c r="R628" s="276"/>
      <c r="S628" s="276"/>
      <c r="T628" s="276"/>
      <c r="U628" s="276"/>
      <c r="V628" s="276"/>
      <c r="W628" s="276"/>
      <c r="X628" s="276"/>
      <c r="Y628" s="276"/>
      <c r="Z628" s="276"/>
    </row>
    <row r="629">
      <c r="A629" s="276"/>
      <c r="B629" s="276"/>
      <c r="C629" s="276"/>
      <c r="D629" s="276"/>
      <c r="E629" s="276"/>
      <c r="F629" s="276"/>
      <c r="G629" s="276"/>
      <c r="H629" s="276"/>
      <c r="I629" s="276"/>
      <c r="J629" s="276"/>
      <c r="K629" s="276"/>
      <c r="L629" s="276"/>
      <c r="M629" s="276"/>
      <c r="N629" s="276"/>
      <c r="O629" s="276"/>
      <c r="P629" s="276"/>
      <c r="Q629" s="276"/>
      <c r="R629" s="276"/>
      <c r="S629" s="276"/>
      <c r="T629" s="276"/>
      <c r="U629" s="276"/>
      <c r="V629" s="276"/>
      <c r="W629" s="276"/>
      <c r="X629" s="276"/>
      <c r="Y629" s="276"/>
      <c r="Z629" s="276"/>
    </row>
    <row r="630">
      <c r="A630" s="276"/>
      <c r="B630" s="276"/>
      <c r="C630" s="276"/>
      <c r="D630" s="276"/>
      <c r="E630" s="276"/>
      <c r="F630" s="276"/>
      <c r="G630" s="276"/>
      <c r="H630" s="276"/>
      <c r="I630" s="276"/>
      <c r="J630" s="276"/>
      <c r="K630" s="276"/>
      <c r="L630" s="276"/>
      <c r="M630" s="276"/>
      <c r="N630" s="276"/>
      <c r="O630" s="276"/>
      <c r="P630" s="276"/>
      <c r="Q630" s="276"/>
      <c r="R630" s="276"/>
      <c r="S630" s="276"/>
      <c r="T630" s="276"/>
      <c r="U630" s="276"/>
      <c r="V630" s="276"/>
      <c r="W630" s="276"/>
      <c r="X630" s="276"/>
      <c r="Y630" s="276"/>
      <c r="Z630" s="276"/>
    </row>
    <row r="631">
      <c r="A631" s="276"/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  <c r="P631" s="276"/>
      <c r="Q631" s="276"/>
      <c r="R631" s="276"/>
      <c r="S631" s="276"/>
      <c r="T631" s="276"/>
      <c r="U631" s="276"/>
      <c r="V631" s="276"/>
      <c r="W631" s="276"/>
      <c r="X631" s="276"/>
      <c r="Y631" s="276"/>
      <c r="Z631" s="276"/>
    </row>
    <row r="632">
      <c r="A632" s="276"/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  <c r="P632" s="276"/>
      <c r="Q632" s="276"/>
      <c r="R632" s="276"/>
      <c r="S632" s="276"/>
      <c r="T632" s="276"/>
      <c r="U632" s="276"/>
      <c r="V632" s="276"/>
      <c r="W632" s="276"/>
      <c r="X632" s="276"/>
      <c r="Y632" s="276"/>
      <c r="Z632" s="276"/>
    </row>
    <row r="633">
      <c r="A633" s="276"/>
      <c r="B633" s="276"/>
      <c r="C633" s="276"/>
      <c r="D633" s="276"/>
      <c r="E633" s="276"/>
      <c r="F633" s="276"/>
      <c r="G633" s="276"/>
      <c r="H633" s="276"/>
      <c r="I633" s="276"/>
      <c r="J633" s="276"/>
      <c r="K633" s="276"/>
      <c r="L633" s="276"/>
      <c r="M633" s="276"/>
      <c r="N633" s="276"/>
      <c r="O633" s="276"/>
      <c r="P633" s="276"/>
      <c r="Q633" s="276"/>
      <c r="R633" s="276"/>
      <c r="S633" s="276"/>
      <c r="T633" s="276"/>
      <c r="U633" s="276"/>
      <c r="V633" s="276"/>
      <c r="W633" s="276"/>
      <c r="X633" s="276"/>
      <c r="Y633" s="276"/>
      <c r="Z633" s="276"/>
    </row>
    <row r="634">
      <c r="A634" s="276"/>
      <c r="B634" s="276"/>
      <c r="C634" s="276"/>
      <c r="D634" s="276"/>
      <c r="E634" s="276"/>
      <c r="F634" s="276"/>
      <c r="G634" s="276"/>
      <c r="H634" s="276"/>
      <c r="I634" s="276"/>
      <c r="J634" s="276"/>
      <c r="K634" s="276"/>
      <c r="L634" s="276"/>
      <c r="M634" s="276"/>
      <c r="N634" s="276"/>
      <c r="O634" s="276"/>
      <c r="P634" s="276"/>
      <c r="Q634" s="276"/>
      <c r="R634" s="276"/>
      <c r="S634" s="276"/>
      <c r="T634" s="276"/>
      <c r="U634" s="276"/>
      <c r="V634" s="276"/>
      <c r="W634" s="276"/>
      <c r="X634" s="276"/>
      <c r="Y634" s="276"/>
      <c r="Z634" s="276"/>
    </row>
    <row r="635">
      <c r="A635" s="276"/>
      <c r="B635" s="276"/>
      <c r="C635" s="276"/>
      <c r="D635" s="276"/>
      <c r="E635" s="276"/>
      <c r="F635" s="276"/>
      <c r="G635" s="276"/>
      <c r="H635" s="276"/>
      <c r="I635" s="276"/>
      <c r="J635" s="276"/>
      <c r="K635" s="276"/>
      <c r="L635" s="276"/>
      <c r="M635" s="276"/>
      <c r="N635" s="276"/>
      <c r="O635" s="276"/>
      <c r="P635" s="276"/>
      <c r="Q635" s="276"/>
      <c r="R635" s="276"/>
      <c r="S635" s="276"/>
      <c r="T635" s="276"/>
      <c r="U635" s="276"/>
      <c r="V635" s="276"/>
      <c r="W635" s="276"/>
      <c r="X635" s="276"/>
      <c r="Y635" s="276"/>
      <c r="Z635" s="276"/>
    </row>
    <row r="636">
      <c r="A636" s="276"/>
      <c r="B636" s="276"/>
      <c r="C636" s="276"/>
      <c r="D636" s="276"/>
      <c r="E636" s="276"/>
      <c r="F636" s="276"/>
      <c r="G636" s="276"/>
      <c r="H636" s="276"/>
      <c r="I636" s="276"/>
      <c r="J636" s="276"/>
      <c r="K636" s="276"/>
      <c r="L636" s="276"/>
      <c r="M636" s="276"/>
      <c r="N636" s="276"/>
      <c r="O636" s="276"/>
      <c r="P636" s="276"/>
      <c r="Q636" s="276"/>
      <c r="R636" s="276"/>
      <c r="S636" s="276"/>
      <c r="T636" s="276"/>
      <c r="U636" s="276"/>
      <c r="V636" s="276"/>
      <c r="W636" s="276"/>
      <c r="X636" s="276"/>
      <c r="Y636" s="276"/>
      <c r="Z636" s="276"/>
    </row>
    <row r="637">
      <c r="A637" s="276"/>
      <c r="B637" s="276"/>
      <c r="C637" s="276"/>
      <c r="D637" s="276"/>
      <c r="E637" s="276"/>
      <c r="F637" s="276"/>
      <c r="G637" s="276"/>
      <c r="H637" s="276"/>
      <c r="I637" s="276"/>
      <c r="J637" s="276"/>
      <c r="K637" s="276"/>
      <c r="L637" s="276"/>
      <c r="M637" s="276"/>
      <c r="N637" s="276"/>
      <c r="O637" s="276"/>
      <c r="P637" s="276"/>
      <c r="Q637" s="276"/>
      <c r="R637" s="276"/>
      <c r="S637" s="276"/>
      <c r="T637" s="276"/>
      <c r="U637" s="276"/>
      <c r="V637" s="276"/>
      <c r="W637" s="276"/>
      <c r="X637" s="276"/>
      <c r="Y637" s="276"/>
      <c r="Z637" s="276"/>
    </row>
    <row r="638">
      <c r="A638" s="276"/>
      <c r="B638" s="276"/>
      <c r="C638" s="276"/>
      <c r="D638" s="276"/>
      <c r="E638" s="276"/>
      <c r="F638" s="276"/>
      <c r="G638" s="276"/>
      <c r="H638" s="276"/>
      <c r="I638" s="276"/>
      <c r="J638" s="276"/>
      <c r="K638" s="276"/>
      <c r="L638" s="276"/>
      <c r="M638" s="276"/>
      <c r="N638" s="276"/>
      <c r="O638" s="276"/>
      <c r="P638" s="276"/>
      <c r="Q638" s="276"/>
      <c r="R638" s="276"/>
      <c r="S638" s="276"/>
      <c r="T638" s="276"/>
      <c r="U638" s="276"/>
      <c r="V638" s="276"/>
      <c r="W638" s="276"/>
      <c r="X638" s="276"/>
      <c r="Y638" s="276"/>
      <c r="Z638" s="276"/>
    </row>
    <row r="639">
      <c r="A639" s="276"/>
      <c r="B639" s="276"/>
      <c r="C639" s="276"/>
      <c r="D639" s="276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276"/>
      <c r="R639" s="276"/>
      <c r="S639" s="276"/>
      <c r="T639" s="276"/>
      <c r="U639" s="276"/>
      <c r="V639" s="276"/>
      <c r="W639" s="276"/>
      <c r="X639" s="276"/>
      <c r="Y639" s="276"/>
      <c r="Z639" s="276"/>
    </row>
    <row r="640">
      <c r="A640" s="276"/>
      <c r="B640" s="276"/>
      <c r="C640" s="276"/>
      <c r="D640" s="276"/>
      <c r="E640" s="276"/>
      <c r="F640" s="276"/>
      <c r="G640" s="276"/>
      <c r="H640" s="276"/>
      <c r="I640" s="276"/>
      <c r="J640" s="276"/>
      <c r="K640" s="276"/>
      <c r="L640" s="276"/>
      <c r="M640" s="276"/>
      <c r="N640" s="276"/>
      <c r="O640" s="276"/>
      <c r="P640" s="276"/>
      <c r="Q640" s="276"/>
      <c r="R640" s="276"/>
      <c r="S640" s="276"/>
      <c r="T640" s="276"/>
      <c r="U640" s="276"/>
      <c r="V640" s="276"/>
      <c r="W640" s="276"/>
      <c r="X640" s="276"/>
      <c r="Y640" s="276"/>
      <c r="Z640" s="276"/>
    </row>
    <row r="641">
      <c r="A641" s="276"/>
      <c r="B641" s="276"/>
      <c r="C641" s="276"/>
      <c r="D641" s="276"/>
      <c r="E641" s="276"/>
      <c r="F641" s="276"/>
      <c r="G641" s="276"/>
      <c r="H641" s="276"/>
      <c r="I641" s="276"/>
      <c r="J641" s="276"/>
      <c r="K641" s="276"/>
      <c r="L641" s="276"/>
      <c r="M641" s="276"/>
      <c r="N641" s="276"/>
      <c r="O641" s="276"/>
      <c r="P641" s="276"/>
      <c r="Q641" s="276"/>
      <c r="R641" s="276"/>
      <c r="S641" s="276"/>
      <c r="T641" s="276"/>
      <c r="U641" s="276"/>
      <c r="V641" s="276"/>
      <c r="W641" s="276"/>
      <c r="X641" s="276"/>
      <c r="Y641" s="276"/>
      <c r="Z641" s="276"/>
    </row>
    <row r="642">
      <c r="A642" s="276"/>
      <c r="B642" s="276"/>
      <c r="C642" s="276"/>
      <c r="D642" s="276"/>
      <c r="E642" s="276"/>
      <c r="F642" s="276"/>
      <c r="G642" s="276"/>
      <c r="H642" s="276"/>
      <c r="I642" s="276"/>
      <c r="J642" s="276"/>
      <c r="K642" s="276"/>
      <c r="L642" s="276"/>
      <c r="M642" s="276"/>
      <c r="N642" s="276"/>
      <c r="O642" s="276"/>
      <c r="P642" s="276"/>
      <c r="Q642" s="276"/>
      <c r="R642" s="276"/>
      <c r="S642" s="276"/>
      <c r="T642" s="276"/>
      <c r="U642" s="276"/>
      <c r="V642" s="276"/>
      <c r="W642" s="276"/>
      <c r="X642" s="276"/>
      <c r="Y642" s="276"/>
      <c r="Z642" s="276"/>
    </row>
    <row r="643">
      <c r="A643" s="276"/>
      <c r="B643" s="276"/>
      <c r="C643" s="276"/>
      <c r="D643" s="276"/>
      <c r="E643" s="276"/>
      <c r="F643" s="276"/>
      <c r="G643" s="276"/>
      <c r="H643" s="276"/>
      <c r="I643" s="276"/>
      <c r="J643" s="276"/>
      <c r="K643" s="276"/>
      <c r="L643" s="276"/>
      <c r="M643" s="276"/>
      <c r="N643" s="276"/>
      <c r="O643" s="276"/>
      <c r="P643" s="276"/>
      <c r="Q643" s="276"/>
      <c r="R643" s="276"/>
      <c r="S643" s="276"/>
      <c r="T643" s="276"/>
      <c r="U643" s="276"/>
      <c r="V643" s="276"/>
      <c r="W643" s="276"/>
      <c r="X643" s="276"/>
      <c r="Y643" s="276"/>
      <c r="Z643" s="276"/>
    </row>
    <row r="644">
      <c r="A644" s="276"/>
      <c r="B644" s="276"/>
      <c r="C644" s="276"/>
      <c r="D644" s="276"/>
      <c r="E644" s="276"/>
      <c r="F644" s="276"/>
      <c r="G644" s="276"/>
      <c r="H644" s="276"/>
      <c r="I644" s="276"/>
      <c r="J644" s="276"/>
      <c r="K644" s="276"/>
      <c r="L644" s="276"/>
      <c r="M644" s="276"/>
      <c r="N644" s="276"/>
      <c r="O644" s="276"/>
      <c r="P644" s="276"/>
      <c r="Q644" s="276"/>
      <c r="R644" s="276"/>
      <c r="S644" s="276"/>
      <c r="T644" s="276"/>
      <c r="U644" s="276"/>
      <c r="V644" s="276"/>
      <c r="W644" s="276"/>
      <c r="X644" s="276"/>
      <c r="Y644" s="276"/>
      <c r="Z644" s="276"/>
    </row>
    <row r="645">
      <c r="A645" s="276"/>
      <c r="B645" s="276"/>
      <c r="C645" s="276"/>
      <c r="D645" s="276"/>
      <c r="E645" s="276"/>
      <c r="F645" s="276"/>
      <c r="G645" s="276"/>
      <c r="H645" s="276"/>
      <c r="I645" s="276"/>
      <c r="J645" s="276"/>
      <c r="K645" s="276"/>
      <c r="L645" s="276"/>
      <c r="M645" s="276"/>
      <c r="N645" s="276"/>
      <c r="O645" s="276"/>
      <c r="P645" s="276"/>
      <c r="Q645" s="276"/>
      <c r="R645" s="276"/>
      <c r="S645" s="276"/>
      <c r="T645" s="276"/>
      <c r="U645" s="276"/>
      <c r="V645" s="276"/>
      <c r="W645" s="276"/>
      <c r="X645" s="276"/>
      <c r="Y645" s="276"/>
      <c r="Z645" s="276"/>
    </row>
    <row r="646">
      <c r="A646" s="276"/>
      <c r="B646" s="276"/>
      <c r="C646" s="276"/>
      <c r="D646" s="276"/>
      <c r="E646" s="276"/>
      <c r="F646" s="276"/>
      <c r="G646" s="276"/>
      <c r="H646" s="276"/>
      <c r="I646" s="276"/>
      <c r="J646" s="276"/>
      <c r="K646" s="276"/>
      <c r="L646" s="276"/>
      <c r="M646" s="276"/>
      <c r="N646" s="276"/>
      <c r="O646" s="276"/>
      <c r="P646" s="276"/>
      <c r="Q646" s="276"/>
      <c r="R646" s="276"/>
      <c r="S646" s="276"/>
      <c r="T646" s="276"/>
      <c r="U646" s="276"/>
      <c r="V646" s="276"/>
      <c r="W646" s="276"/>
      <c r="X646" s="276"/>
      <c r="Y646" s="276"/>
      <c r="Z646" s="276"/>
    </row>
    <row r="647">
      <c r="A647" s="276"/>
      <c r="B647" s="276"/>
      <c r="C647" s="276"/>
      <c r="D647" s="276"/>
      <c r="E647" s="276"/>
      <c r="F647" s="276"/>
      <c r="G647" s="276"/>
      <c r="H647" s="276"/>
      <c r="I647" s="276"/>
      <c r="J647" s="276"/>
      <c r="K647" s="276"/>
      <c r="L647" s="276"/>
      <c r="M647" s="276"/>
      <c r="N647" s="276"/>
      <c r="O647" s="276"/>
      <c r="P647" s="276"/>
      <c r="Q647" s="276"/>
      <c r="R647" s="276"/>
      <c r="S647" s="276"/>
      <c r="T647" s="276"/>
      <c r="U647" s="276"/>
      <c r="V647" s="276"/>
      <c r="W647" s="276"/>
      <c r="X647" s="276"/>
      <c r="Y647" s="276"/>
      <c r="Z647" s="276"/>
    </row>
    <row r="648">
      <c r="A648" s="276"/>
      <c r="B648" s="276"/>
      <c r="C648" s="276"/>
      <c r="D648" s="276"/>
      <c r="E648" s="276"/>
      <c r="F648" s="276"/>
      <c r="G648" s="276"/>
      <c r="H648" s="276"/>
      <c r="I648" s="276"/>
      <c r="J648" s="276"/>
      <c r="K648" s="276"/>
      <c r="L648" s="276"/>
      <c r="M648" s="276"/>
      <c r="N648" s="276"/>
      <c r="O648" s="276"/>
      <c r="P648" s="276"/>
      <c r="Q648" s="276"/>
      <c r="R648" s="276"/>
      <c r="S648" s="276"/>
      <c r="T648" s="276"/>
      <c r="U648" s="276"/>
      <c r="V648" s="276"/>
      <c r="W648" s="276"/>
      <c r="X648" s="276"/>
      <c r="Y648" s="276"/>
      <c r="Z648" s="276"/>
    </row>
    <row r="649">
      <c r="A649" s="276"/>
      <c r="B649" s="276"/>
      <c r="C649" s="276"/>
      <c r="D649" s="276"/>
      <c r="E649" s="276"/>
      <c r="F649" s="276"/>
      <c r="G649" s="276"/>
      <c r="H649" s="276"/>
      <c r="I649" s="276"/>
      <c r="J649" s="276"/>
      <c r="K649" s="276"/>
      <c r="L649" s="276"/>
      <c r="M649" s="276"/>
      <c r="N649" s="276"/>
      <c r="O649" s="276"/>
      <c r="P649" s="276"/>
      <c r="Q649" s="276"/>
      <c r="R649" s="276"/>
      <c r="S649" s="276"/>
      <c r="T649" s="276"/>
      <c r="U649" s="276"/>
      <c r="V649" s="276"/>
      <c r="W649" s="276"/>
      <c r="X649" s="276"/>
      <c r="Y649" s="276"/>
      <c r="Z649" s="276"/>
    </row>
    <row r="650">
      <c r="A650" s="276"/>
      <c r="B650" s="276"/>
      <c r="C650" s="276"/>
      <c r="D650" s="276"/>
      <c r="E650" s="276"/>
      <c r="F650" s="276"/>
      <c r="G650" s="276"/>
      <c r="H650" s="276"/>
      <c r="I650" s="276"/>
      <c r="J650" s="276"/>
      <c r="K650" s="276"/>
      <c r="L650" s="276"/>
      <c r="M650" s="276"/>
      <c r="N650" s="276"/>
      <c r="O650" s="276"/>
      <c r="P650" s="276"/>
      <c r="Q650" s="276"/>
      <c r="R650" s="276"/>
      <c r="S650" s="276"/>
      <c r="T650" s="276"/>
      <c r="U650" s="276"/>
      <c r="V650" s="276"/>
      <c r="W650" s="276"/>
      <c r="X650" s="276"/>
      <c r="Y650" s="276"/>
      <c r="Z650" s="276"/>
    </row>
    <row r="651">
      <c r="A651" s="276"/>
      <c r="B651" s="276"/>
      <c r="C651" s="276"/>
      <c r="D651" s="276"/>
      <c r="E651" s="276"/>
      <c r="F651" s="276"/>
      <c r="G651" s="276"/>
      <c r="H651" s="276"/>
      <c r="I651" s="276"/>
      <c r="J651" s="276"/>
      <c r="K651" s="276"/>
      <c r="L651" s="276"/>
      <c r="M651" s="276"/>
      <c r="N651" s="276"/>
      <c r="O651" s="276"/>
      <c r="P651" s="276"/>
      <c r="Q651" s="276"/>
      <c r="R651" s="276"/>
      <c r="S651" s="276"/>
      <c r="T651" s="276"/>
      <c r="U651" s="276"/>
      <c r="V651" s="276"/>
      <c r="W651" s="276"/>
      <c r="X651" s="276"/>
      <c r="Y651" s="276"/>
      <c r="Z651" s="276"/>
    </row>
    <row r="652">
      <c r="A652" s="276"/>
      <c r="B652" s="276"/>
      <c r="C652" s="276"/>
      <c r="D652" s="276"/>
      <c r="E652" s="276"/>
      <c r="F652" s="276"/>
      <c r="G652" s="276"/>
      <c r="H652" s="276"/>
      <c r="I652" s="276"/>
      <c r="J652" s="276"/>
      <c r="K652" s="276"/>
      <c r="L652" s="276"/>
      <c r="M652" s="276"/>
      <c r="N652" s="276"/>
      <c r="O652" s="276"/>
      <c r="P652" s="276"/>
      <c r="Q652" s="276"/>
      <c r="R652" s="276"/>
      <c r="S652" s="276"/>
      <c r="T652" s="276"/>
      <c r="U652" s="276"/>
      <c r="V652" s="276"/>
      <c r="W652" s="276"/>
      <c r="X652" s="276"/>
      <c r="Y652" s="276"/>
      <c r="Z652" s="276"/>
    </row>
    <row r="653">
      <c r="A653" s="276"/>
      <c r="B653" s="276"/>
      <c r="C653" s="276"/>
      <c r="D653" s="276"/>
      <c r="E653" s="276"/>
      <c r="F653" s="276"/>
      <c r="G653" s="276"/>
      <c r="H653" s="276"/>
      <c r="I653" s="276"/>
      <c r="J653" s="276"/>
      <c r="K653" s="276"/>
      <c r="L653" s="276"/>
      <c r="M653" s="276"/>
      <c r="N653" s="276"/>
      <c r="O653" s="276"/>
      <c r="P653" s="276"/>
      <c r="Q653" s="276"/>
      <c r="R653" s="276"/>
      <c r="S653" s="276"/>
      <c r="T653" s="276"/>
      <c r="U653" s="276"/>
      <c r="V653" s="276"/>
      <c r="W653" s="276"/>
      <c r="X653" s="276"/>
      <c r="Y653" s="276"/>
      <c r="Z653" s="276"/>
    </row>
    <row r="654">
      <c r="A654" s="276"/>
      <c r="B654" s="276"/>
      <c r="C654" s="276"/>
      <c r="D654" s="276"/>
      <c r="E654" s="276"/>
      <c r="F654" s="276"/>
      <c r="G654" s="276"/>
      <c r="H654" s="276"/>
      <c r="I654" s="276"/>
      <c r="J654" s="276"/>
      <c r="K654" s="276"/>
      <c r="L654" s="276"/>
      <c r="M654" s="276"/>
      <c r="N654" s="276"/>
      <c r="O654" s="276"/>
      <c r="P654" s="276"/>
      <c r="Q654" s="276"/>
      <c r="R654" s="276"/>
      <c r="S654" s="276"/>
      <c r="T654" s="276"/>
      <c r="U654" s="276"/>
      <c r="V654" s="276"/>
      <c r="W654" s="276"/>
      <c r="X654" s="276"/>
      <c r="Y654" s="276"/>
      <c r="Z654" s="276"/>
    </row>
    <row r="655">
      <c r="A655" s="276"/>
      <c r="B655" s="276"/>
      <c r="C655" s="276"/>
      <c r="D655" s="276"/>
      <c r="E655" s="276"/>
      <c r="F655" s="276"/>
      <c r="G655" s="276"/>
      <c r="H655" s="276"/>
      <c r="I655" s="276"/>
      <c r="J655" s="276"/>
      <c r="K655" s="276"/>
      <c r="L655" s="276"/>
      <c r="M655" s="276"/>
      <c r="N655" s="276"/>
      <c r="O655" s="276"/>
      <c r="P655" s="276"/>
      <c r="Q655" s="276"/>
      <c r="R655" s="276"/>
      <c r="S655" s="276"/>
      <c r="T655" s="276"/>
      <c r="U655" s="276"/>
      <c r="V655" s="276"/>
      <c r="W655" s="276"/>
      <c r="X655" s="276"/>
      <c r="Y655" s="276"/>
      <c r="Z655" s="276"/>
    </row>
    <row r="656">
      <c r="A656" s="276"/>
      <c r="B656" s="276"/>
      <c r="C656" s="276"/>
      <c r="D656" s="276"/>
      <c r="E656" s="276"/>
      <c r="F656" s="276"/>
      <c r="G656" s="276"/>
      <c r="H656" s="276"/>
      <c r="I656" s="276"/>
      <c r="J656" s="276"/>
      <c r="K656" s="276"/>
      <c r="L656" s="276"/>
      <c r="M656" s="276"/>
      <c r="N656" s="276"/>
      <c r="O656" s="276"/>
      <c r="P656" s="276"/>
      <c r="Q656" s="276"/>
      <c r="R656" s="276"/>
      <c r="S656" s="276"/>
      <c r="T656" s="276"/>
      <c r="U656" s="276"/>
      <c r="V656" s="276"/>
      <c r="W656" s="276"/>
      <c r="X656" s="276"/>
      <c r="Y656" s="276"/>
      <c r="Z656" s="276"/>
    </row>
    <row r="657">
      <c r="A657" s="276"/>
      <c r="B657" s="276"/>
      <c r="C657" s="276"/>
      <c r="D657" s="276"/>
      <c r="E657" s="276"/>
      <c r="F657" s="276"/>
      <c r="G657" s="276"/>
      <c r="H657" s="276"/>
      <c r="I657" s="276"/>
      <c r="J657" s="276"/>
      <c r="K657" s="276"/>
      <c r="L657" s="276"/>
      <c r="M657" s="276"/>
      <c r="N657" s="276"/>
      <c r="O657" s="276"/>
      <c r="P657" s="276"/>
      <c r="Q657" s="276"/>
      <c r="R657" s="276"/>
      <c r="S657" s="276"/>
      <c r="T657" s="276"/>
      <c r="U657" s="276"/>
      <c r="V657" s="276"/>
      <c r="W657" s="276"/>
      <c r="X657" s="276"/>
      <c r="Y657" s="276"/>
      <c r="Z657" s="276"/>
    </row>
    <row r="658">
      <c r="A658" s="276"/>
      <c r="B658" s="276"/>
      <c r="C658" s="276"/>
      <c r="D658" s="276"/>
      <c r="E658" s="276"/>
      <c r="F658" s="276"/>
      <c r="G658" s="276"/>
      <c r="H658" s="276"/>
      <c r="I658" s="276"/>
      <c r="J658" s="276"/>
      <c r="K658" s="276"/>
      <c r="L658" s="276"/>
      <c r="M658" s="276"/>
      <c r="N658" s="276"/>
      <c r="O658" s="276"/>
      <c r="P658" s="276"/>
      <c r="Q658" s="276"/>
      <c r="R658" s="276"/>
      <c r="S658" s="276"/>
      <c r="T658" s="276"/>
      <c r="U658" s="276"/>
      <c r="V658" s="276"/>
      <c r="W658" s="276"/>
      <c r="X658" s="276"/>
      <c r="Y658" s="276"/>
      <c r="Z658" s="276"/>
    </row>
    <row r="659">
      <c r="A659" s="276"/>
      <c r="B659" s="276"/>
      <c r="C659" s="276"/>
      <c r="D659" s="276"/>
      <c r="E659" s="276"/>
      <c r="F659" s="276"/>
      <c r="G659" s="276"/>
      <c r="H659" s="276"/>
      <c r="I659" s="276"/>
      <c r="J659" s="276"/>
      <c r="K659" s="276"/>
      <c r="L659" s="276"/>
      <c r="M659" s="276"/>
      <c r="N659" s="276"/>
      <c r="O659" s="276"/>
      <c r="P659" s="276"/>
      <c r="Q659" s="276"/>
      <c r="R659" s="276"/>
      <c r="S659" s="276"/>
      <c r="T659" s="276"/>
      <c r="U659" s="276"/>
      <c r="V659" s="276"/>
      <c r="W659" s="276"/>
      <c r="X659" s="276"/>
      <c r="Y659" s="276"/>
      <c r="Z659" s="276"/>
    </row>
    <row r="660">
      <c r="A660" s="276"/>
      <c r="B660" s="276"/>
      <c r="C660" s="276"/>
      <c r="D660" s="276"/>
      <c r="E660" s="276"/>
      <c r="F660" s="276"/>
      <c r="G660" s="276"/>
      <c r="H660" s="276"/>
      <c r="I660" s="276"/>
      <c r="J660" s="276"/>
      <c r="K660" s="276"/>
      <c r="L660" s="276"/>
      <c r="M660" s="276"/>
      <c r="N660" s="276"/>
      <c r="O660" s="276"/>
      <c r="P660" s="276"/>
      <c r="Q660" s="276"/>
      <c r="R660" s="276"/>
      <c r="S660" s="276"/>
      <c r="T660" s="276"/>
      <c r="U660" s="276"/>
      <c r="V660" s="276"/>
      <c r="W660" s="276"/>
      <c r="X660" s="276"/>
      <c r="Y660" s="276"/>
      <c r="Z660" s="276"/>
    </row>
    <row r="661">
      <c r="A661" s="276"/>
      <c r="B661" s="276"/>
      <c r="C661" s="276"/>
      <c r="D661" s="276"/>
      <c r="E661" s="276"/>
      <c r="F661" s="276"/>
      <c r="G661" s="276"/>
      <c r="H661" s="276"/>
      <c r="I661" s="276"/>
      <c r="J661" s="276"/>
      <c r="K661" s="276"/>
      <c r="L661" s="276"/>
      <c r="M661" s="276"/>
      <c r="N661" s="276"/>
      <c r="O661" s="276"/>
      <c r="P661" s="276"/>
      <c r="Q661" s="276"/>
      <c r="R661" s="276"/>
      <c r="S661" s="276"/>
      <c r="T661" s="276"/>
      <c r="U661" s="276"/>
      <c r="V661" s="276"/>
      <c r="W661" s="276"/>
      <c r="X661" s="276"/>
      <c r="Y661" s="276"/>
      <c r="Z661" s="276"/>
    </row>
    <row r="662">
      <c r="A662" s="276"/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276"/>
      <c r="T662" s="276"/>
      <c r="U662" s="276"/>
      <c r="V662" s="276"/>
      <c r="W662" s="276"/>
      <c r="X662" s="276"/>
      <c r="Y662" s="276"/>
      <c r="Z662" s="276"/>
    </row>
    <row r="663">
      <c r="A663" s="276"/>
      <c r="B663" s="276"/>
      <c r="C663" s="276"/>
      <c r="D663" s="276"/>
      <c r="E663" s="276"/>
      <c r="F663" s="276"/>
      <c r="G663" s="276"/>
      <c r="H663" s="276"/>
      <c r="I663" s="276"/>
      <c r="J663" s="276"/>
      <c r="K663" s="276"/>
      <c r="L663" s="276"/>
      <c r="M663" s="276"/>
      <c r="N663" s="276"/>
      <c r="O663" s="276"/>
      <c r="P663" s="276"/>
      <c r="Q663" s="276"/>
      <c r="R663" s="276"/>
      <c r="S663" s="276"/>
      <c r="T663" s="276"/>
      <c r="U663" s="276"/>
      <c r="V663" s="276"/>
      <c r="W663" s="276"/>
      <c r="X663" s="276"/>
      <c r="Y663" s="276"/>
      <c r="Z663" s="276"/>
    </row>
    <row r="664">
      <c r="A664" s="276"/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  <c r="P664" s="276"/>
      <c r="Q664" s="276"/>
      <c r="R664" s="276"/>
      <c r="S664" s="276"/>
      <c r="T664" s="276"/>
      <c r="U664" s="276"/>
      <c r="V664" s="276"/>
      <c r="W664" s="276"/>
      <c r="X664" s="276"/>
      <c r="Y664" s="276"/>
      <c r="Z664" s="276"/>
    </row>
    <row r="665">
      <c r="A665" s="276"/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  <c r="P665" s="276"/>
      <c r="Q665" s="276"/>
      <c r="R665" s="276"/>
      <c r="S665" s="276"/>
      <c r="T665" s="276"/>
      <c r="U665" s="276"/>
      <c r="V665" s="276"/>
      <c r="W665" s="276"/>
      <c r="X665" s="276"/>
      <c r="Y665" s="276"/>
      <c r="Z665" s="276"/>
    </row>
    <row r="666">
      <c r="A666" s="276"/>
      <c r="B666" s="276"/>
      <c r="C666" s="276"/>
      <c r="D666" s="276"/>
      <c r="E666" s="276"/>
      <c r="F666" s="276"/>
      <c r="G666" s="276"/>
      <c r="H666" s="276"/>
      <c r="I666" s="276"/>
      <c r="J666" s="276"/>
      <c r="K666" s="276"/>
      <c r="L666" s="276"/>
      <c r="M666" s="276"/>
      <c r="N666" s="276"/>
      <c r="O666" s="276"/>
      <c r="P666" s="276"/>
      <c r="Q666" s="276"/>
      <c r="R666" s="276"/>
      <c r="S666" s="276"/>
      <c r="T666" s="276"/>
      <c r="U666" s="276"/>
      <c r="V666" s="276"/>
      <c r="W666" s="276"/>
      <c r="X666" s="276"/>
      <c r="Y666" s="276"/>
      <c r="Z666" s="276"/>
    </row>
    <row r="667">
      <c r="A667" s="276"/>
      <c r="B667" s="276"/>
      <c r="C667" s="276"/>
      <c r="D667" s="276"/>
      <c r="E667" s="276"/>
      <c r="F667" s="276"/>
      <c r="G667" s="276"/>
      <c r="H667" s="276"/>
      <c r="I667" s="276"/>
      <c r="J667" s="276"/>
      <c r="K667" s="276"/>
      <c r="L667" s="276"/>
      <c r="M667" s="276"/>
      <c r="N667" s="276"/>
      <c r="O667" s="276"/>
      <c r="P667" s="276"/>
      <c r="Q667" s="276"/>
      <c r="R667" s="276"/>
      <c r="S667" s="276"/>
      <c r="T667" s="276"/>
      <c r="U667" s="276"/>
      <c r="V667" s="276"/>
      <c r="W667" s="276"/>
      <c r="X667" s="276"/>
      <c r="Y667" s="276"/>
      <c r="Z667" s="276"/>
    </row>
    <row r="668">
      <c r="A668" s="276"/>
      <c r="B668" s="276"/>
      <c r="C668" s="276"/>
      <c r="D668" s="276"/>
      <c r="E668" s="276"/>
      <c r="F668" s="276"/>
      <c r="G668" s="276"/>
      <c r="H668" s="276"/>
      <c r="I668" s="276"/>
      <c r="J668" s="276"/>
      <c r="K668" s="276"/>
      <c r="L668" s="276"/>
      <c r="M668" s="276"/>
      <c r="N668" s="276"/>
      <c r="O668" s="276"/>
      <c r="P668" s="276"/>
      <c r="Q668" s="276"/>
      <c r="R668" s="276"/>
      <c r="S668" s="276"/>
      <c r="T668" s="276"/>
      <c r="U668" s="276"/>
      <c r="V668" s="276"/>
      <c r="W668" s="276"/>
      <c r="X668" s="276"/>
      <c r="Y668" s="276"/>
      <c r="Z668" s="276"/>
    </row>
    <row r="669">
      <c r="A669" s="276"/>
      <c r="B669" s="276"/>
      <c r="C669" s="276"/>
      <c r="D669" s="276"/>
      <c r="E669" s="276"/>
      <c r="F669" s="276"/>
      <c r="G669" s="276"/>
      <c r="H669" s="276"/>
      <c r="I669" s="276"/>
      <c r="J669" s="276"/>
      <c r="K669" s="276"/>
      <c r="L669" s="276"/>
      <c r="M669" s="276"/>
      <c r="N669" s="276"/>
      <c r="O669" s="276"/>
      <c r="P669" s="276"/>
      <c r="Q669" s="276"/>
      <c r="R669" s="276"/>
      <c r="S669" s="276"/>
      <c r="T669" s="276"/>
      <c r="U669" s="276"/>
      <c r="V669" s="276"/>
      <c r="W669" s="276"/>
      <c r="X669" s="276"/>
      <c r="Y669" s="276"/>
      <c r="Z669" s="276"/>
    </row>
    <row r="670">
      <c r="A670" s="276"/>
      <c r="B670" s="276"/>
      <c r="C670" s="276"/>
      <c r="D670" s="276"/>
      <c r="E670" s="276"/>
      <c r="F670" s="276"/>
      <c r="G670" s="276"/>
      <c r="H670" s="276"/>
      <c r="I670" s="276"/>
      <c r="J670" s="276"/>
      <c r="K670" s="276"/>
      <c r="L670" s="276"/>
      <c r="M670" s="276"/>
      <c r="N670" s="276"/>
      <c r="O670" s="276"/>
      <c r="P670" s="276"/>
      <c r="Q670" s="276"/>
      <c r="R670" s="276"/>
      <c r="S670" s="276"/>
      <c r="T670" s="276"/>
      <c r="U670" s="276"/>
      <c r="V670" s="276"/>
      <c r="W670" s="276"/>
      <c r="X670" s="276"/>
      <c r="Y670" s="276"/>
      <c r="Z670" s="276"/>
    </row>
    <row r="671">
      <c r="A671" s="276"/>
      <c r="B671" s="276"/>
      <c r="C671" s="276"/>
      <c r="D671" s="276"/>
      <c r="E671" s="276"/>
      <c r="F671" s="276"/>
      <c r="G671" s="276"/>
      <c r="H671" s="276"/>
      <c r="I671" s="276"/>
      <c r="J671" s="276"/>
      <c r="K671" s="276"/>
      <c r="L671" s="276"/>
      <c r="M671" s="276"/>
      <c r="N671" s="276"/>
      <c r="O671" s="276"/>
      <c r="P671" s="276"/>
      <c r="Q671" s="276"/>
      <c r="R671" s="276"/>
      <c r="S671" s="276"/>
      <c r="T671" s="276"/>
      <c r="U671" s="276"/>
      <c r="V671" s="276"/>
      <c r="W671" s="276"/>
      <c r="X671" s="276"/>
      <c r="Y671" s="276"/>
      <c r="Z671" s="276"/>
    </row>
    <row r="672">
      <c r="A672" s="276"/>
      <c r="B672" s="276"/>
      <c r="C672" s="276"/>
      <c r="D672" s="276"/>
      <c r="E672" s="276"/>
      <c r="F672" s="276"/>
      <c r="G672" s="276"/>
      <c r="H672" s="276"/>
      <c r="I672" s="276"/>
      <c r="J672" s="276"/>
      <c r="K672" s="276"/>
      <c r="L672" s="276"/>
      <c r="M672" s="276"/>
      <c r="N672" s="276"/>
      <c r="O672" s="276"/>
      <c r="P672" s="276"/>
      <c r="Q672" s="276"/>
      <c r="R672" s="276"/>
      <c r="S672" s="276"/>
      <c r="T672" s="276"/>
      <c r="U672" s="276"/>
      <c r="V672" s="276"/>
      <c r="W672" s="276"/>
      <c r="X672" s="276"/>
      <c r="Y672" s="276"/>
      <c r="Z672" s="276"/>
    </row>
    <row r="673">
      <c r="A673" s="276"/>
      <c r="B673" s="276"/>
      <c r="C673" s="276"/>
      <c r="D673" s="276"/>
      <c r="E673" s="276"/>
      <c r="F673" s="276"/>
      <c r="G673" s="276"/>
      <c r="H673" s="276"/>
      <c r="I673" s="276"/>
      <c r="J673" s="276"/>
      <c r="K673" s="276"/>
      <c r="L673" s="276"/>
      <c r="M673" s="276"/>
      <c r="N673" s="276"/>
      <c r="O673" s="276"/>
      <c r="P673" s="276"/>
      <c r="Q673" s="276"/>
      <c r="R673" s="276"/>
      <c r="S673" s="276"/>
      <c r="T673" s="276"/>
      <c r="U673" s="276"/>
      <c r="V673" s="276"/>
      <c r="W673" s="276"/>
      <c r="X673" s="276"/>
      <c r="Y673" s="276"/>
      <c r="Z673" s="276"/>
    </row>
    <row r="674">
      <c r="A674" s="276"/>
      <c r="B674" s="276"/>
      <c r="C674" s="276"/>
      <c r="D674" s="276"/>
      <c r="E674" s="276"/>
      <c r="F674" s="276"/>
      <c r="G674" s="276"/>
      <c r="H674" s="276"/>
      <c r="I674" s="276"/>
      <c r="J674" s="276"/>
      <c r="K674" s="276"/>
      <c r="L674" s="276"/>
      <c r="M674" s="276"/>
      <c r="N674" s="276"/>
      <c r="O674" s="276"/>
      <c r="P674" s="276"/>
      <c r="Q674" s="276"/>
      <c r="R674" s="276"/>
      <c r="S674" s="276"/>
      <c r="T674" s="276"/>
      <c r="U674" s="276"/>
      <c r="V674" s="276"/>
      <c r="W674" s="276"/>
      <c r="X674" s="276"/>
      <c r="Y674" s="276"/>
      <c r="Z674" s="276"/>
    </row>
    <row r="675">
      <c r="A675" s="276"/>
      <c r="B675" s="276"/>
      <c r="C675" s="276"/>
      <c r="D675" s="276"/>
      <c r="E675" s="276"/>
      <c r="F675" s="276"/>
      <c r="G675" s="276"/>
      <c r="H675" s="276"/>
      <c r="I675" s="276"/>
      <c r="J675" s="276"/>
      <c r="K675" s="276"/>
      <c r="L675" s="276"/>
      <c r="M675" s="276"/>
      <c r="N675" s="276"/>
      <c r="O675" s="276"/>
      <c r="P675" s="276"/>
      <c r="Q675" s="276"/>
      <c r="R675" s="276"/>
      <c r="S675" s="276"/>
      <c r="T675" s="276"/>
      <c r="U675" s="276"/>
      <c r="V675" s="276"/>
      <c r="W675" s="276"/>
      <c r="X675" s="276"/>
      <c r="Y675" s="276"/>
      <c r="Z675" s="276"/>
    </row>
    <row r="676">
      <c r="A676" s="276"/>
      <c r="B676" s="276"/>
      <c r="C676" s="276"/>
      <c r="D676" s="276"/>
      <c r="E676" s="276"/>
      <c r="F676" s="276"/>
      <c r="G676" s="276"/>
      <c r="H676" s="276"/>
      <c r="I676" s="276"/>
      <c r="J676" s="276"/>
      <c r="K676" s="276"/>
      <c r="L676" s="276"/>
      <c r="M676" s="276"/>
      <c r="N676" s="276"/>
      <c r="O676" s="276"/>
      <c r="P676" s="276"/>
      <c r="Q676" s="276"/>
      <c r="R676" s="276"/>
      <c r="S676" s="276"/>
      <c r="T676" s="276"/>
      <c r="U676" s="276"/>
      <c r="V676" s="276"/>
      <c r="W676" s="276"/>
      <c r="X676" s="276"/>
      <c r="Y676" s="276"/>
      <c r="Z676" s="276"/>
    </row>
    <row r="677">
      <c r="A677" s="276"/>
      <c r="B677" s="276"/>
      <c r="C677" s="276"/>
      <c r="D677" s="276"/>
      <c r="E677" s="276"/>
      <c r="F677" s="276"/>
      <c r="G677" s="276"/>
      <c r="H677" s="276"/>
      <c r="I677" s="276"/>
      <c r="J677" s="276"/>
      <c r="K677" s="276"/>
      <c r="L677" s="276"/>
      <c r="M677" s="276"/>
      <c r="N677" s="276"/>
      <c r="O677" s="276"/>
      <c r="P677" s="276"/>
      <c r="Q677" s="276"/>
      <c r="R677" s="276"/>
      <c r="S677" s="276"/>
      <c r="T677" s="276"/>
      <c r="U677" s="276"/>
      <c r="V677" s="276"/>
      <c r="W677" s="276"/>
      <c r="X677" s="276"/>
      <c r="Y677" s="276"/>
      <c r="Z677" s="276"/>
    </row>
    <row r="678">
      <c r="A678" s="276"/>
      <c r="B678" s="276"/>
      <c r="C678" s="276"/>
      <c r="D678" s="276"/>
      <c r="E678" s="276"/>
      <c r="F678" s="276"/>
      <c r="G678" s="276"/>
      <c r="H678" s="276"/>
      <c r="I678" s="276"/>
      <c r="J678" s="276"/>
      <c r="K678" s="276"/>
      <c r="L678" s="276"/>
      <c r="M678" s="276"/>
      <c r="N678" s="276"/>
      <c r="O678" s="276"/>
      <c r="P678" s="276"/>
      <c r="Q678" s="276"/>
      <c r="R678" s="276"/>
      <c r="S678" s="276"/>
      <c r="T678" s="276"/>
      <c r="U678" s="276"/>
      <c r="V678" s="276"/>
      <c r="W678" s="276"/>
      <c r="X678" s="276"/>
      <c r="Y678" s="276"/>
      <c r="Z678" s="276"/>
    </row>
    <row r="679">
      <c r="A679" s="276"/>
      <c r="B679" s="276"/>
      <c r="C679" s="276"/>
      <c r="D679" s="276"/>
      <c r="E679" s="276"/>
      <c r="F679" s="276"/>
      <c r="G679" s="276"/>
      <c r="H679" s="276"/>
      <c r="I679" s="276"/>
      <c r="J679" s="276"/>
      <c r="K679" s="276"/>
      <c r="L679" s="276"/>
      <c r="M679" s="276"/>
      <c r="N679" s="276"/>
      <c r="O679" s="276"/>
      <c r="P679" s="276"/>
      <c r="Q679" s="276"/>
      <c r="R679" s="276"/>
      <c r="S679" s="276"/>
      <c r="T679" s="276"/>
      <c r="U679" s="276"/>
      <c r="V679" s="276"/>
      <c r="W679" s="276"/>
      <c r="X679" s="276"/>
      <c r="Y679" s="276"/>
      <c r="Z679" s="276"/>
    </row>
    <row r="680">
      <c r="A680" s="276"/>
      <c r="B680" s="276"/>
      <c r="C680" s="276"/>
      <c r="D680" s="276"/>
      <c r="E680" s="276"/>
      <c r="F680" s="276"/>
      <c r="G680" s="276"/>
      <c r="H680" s="276"/>
      <c r="I680" s="276"/>
      <c r="J680" s="276"/>
      <c r="K680" s="276"/>
      <c r="L680" s="276"/>
      <c r="M680" s="276"/>
      <c r="N680" s="276"/>
      <c r="O680" s="276"/>
      <c r="P680" s="276"/>
      <c r="Q680" s="276"/>
      <c r="R680" s="276"/>
      <c r="S680" s="276"/>
      <c r="T680" s="276"/>
      <c r="U680" s="276"/>
      <c r="V680" s="276"/>
      <c r="W680" s="276"/>
      <c r="X680" s="276"/>
      <c r="Y680" s="276"/>
      <c r="Z680" s="276"/>
    </row>
    <row r="681">
      <c r="A681" s="276"/>
      <c r="B681" s="276"/>
      <c r="C681" s="276"/>
      <c r="D681" s="276"/>
      <c r="E681" s="276"/>
      <c r="F681" s="276"/>
      <c r="G681" s="276"/>
      <c r="H681" s="276"/>
      <c r="I681" s="276"/>
      <c r="J681" s="276"/>
      <c r="K681" s="276"/>
      <c r="L681" s="276"/>
      <c r="M681" s="276"/>
      <c r="N681" s="276"/>
      <c r="O681" s="276"/>
      <c r="P681" s="276"/>
      <c r="Q681" s="276"/>
      <c r="R681" s="276"/>
      <c r="S681" s="276"/>
      <c r="T681" s="276"/>
      <c r="U681" s="276"/>
      <c r="V681" s="276"/>
      <c r="W681" s="276"/>
      <c r="X681" s="276"/>
      <c r="Y681" s="276"/>
      <c r="Z681" s="276"/>
    </row>
    <row r="682">
      <c r="A682" s="276"/>
      <c r="B682" s="276"/>
      <c r="C682" s="276"/>
      <c r="D682" s="276"/>
      <c r="E682" s="276"/>
      <c r="F682" s="276"/>
      <c r="G682" s="276"/>
      <c r="H682" s="276"/>
      <c r="I682" s="276"/>
      <c r="J682" s="276"/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</row>
    <row r="683">
      <c r="A683" s="276"/>
      <c r="B683" s="276"/>
      <c r="C683" s="276"/>
      <c r="D683" s="276"/>
      <c r="E683" s="276"/>
      <c r="F683" s="276"/>
      <c r="G683" s="276"/>
      <c r="H683" s="276"/>
      <c r="I683" s="276"/>
      <c r="J683" s="276"/>
      <c r="K683" s="276"/>
      <c r="L683" s="276"/>
      <c r="M683" s="276"/>
      <c r="N683" s="276"/>
      <c r="O683" s="276"/>
      <c r="P683" s="276"/>
      <c r="Q683" s="276"/>
      <c r="R683" s="276"/>
      <c r="S683" s="276"/>
      <c r="T683" s="276"/>
      <c r="U683" s="276"/>
      <c r="V683" s="276"/>
      <c r="W683" s="276"/>
      <c r="X683" s="276"/>
      <c r="Y683" s="276"/>
      <c r="Z683" s="276"/>
    </row>
    <row r="684">
      <c r="A684" s="276"/>
      <c r="B684" s="276"/>
      <c r="C684" s="276"/>
      <c r="D684" s="276"/>
      <c r="E684" s="276"/>
      <c r="F684" s="276"/>
      <c r="G684" s="276"/>
      <c r="H684" s="276"/>
      <c r="I684" s="276"/>
      <c r="J684" s="276"/>
      <c r="K684" s="276"/>
      <c r="L684" s="276"/>
      <c r="M684" s="276"/>
      <c r="N684" s="276"/>
      <c r="O684" s="276"/>
      <c r="P684" s="276"/>
      <c r="Q684" s="276"/>
      <c r="R684" s="276"/>
      <c r="S684" s="276"/>
      <c r="T684" s="276"/>
      <c r="U684" s="276"/>
      <c r="V684" s="276"/>
      <c r="W684" s="276"/>
      <c r="X684" s="276"/>
      <c r="Y684" s="276"/>
      <c r="Z684" s="276"/>
    </row>
    <row r="685">
      <c r="A685" s="276"/>
      <c r="B685" s="276"/>
      <c r="C685" s="276"/>
      <c r="D685" s="276"/>
      <c r="E685" s="276"/>
      <c r="F685" s="276"/>
      <c r="G685" s="276"/>
      <c r="H685" s="276"/>
      <c r="I685" s="276"/>
      <c r="J685" s="276"/>
      <c r="K685" s="276"/>
      <c r="L685" s="276"/>
      <c r="M685" s="276"/>
      <c r="N685" s="276"/>
      <c r="O685" s="276"/>
      <c r="P685" s="276"/>
      <c r="Q685" s="276"/>
      <c r="R685" s="276"/>
      <c r="S685" s="276"/>
      <c r="T685" s="276"/>
      <c r="U685" s="276"/>
      <c r="V685" s="276"/>
      <c r="W685" s="276"/>
      <c r="X685" s="276"/>
      <c r="Y685" s="276"/>
      <c r="Z685" s="276"/>
    </row>
    <row r="686">
      <c r="A686" s="276"/>
      <c r="B686" s="276"/>
      <c r="C686" s="276"/>
      <c r="D686" s="276"/>
      <c r="E686" s="276"/>
      <c r="F686" s="276"/>
      <c r="G686" s="276"/>
      <c r="H686" s="276"/>
      <c r="I686" s="276"/>
      <c r="J686" s="276"/>
      <c r="K686" s="276"/>
      <c r="L686" s="276"/>
      <c r="M686" s="276"/>
      <c r="N686" s="276"/>
      <c r="O686" s="276"/>
      <c r="P686" s="276"/>
      <c r="Q686" s="276"/>
      <c r="R686" s="276"/>
      <c r="S686" s="276"/>
      <c r="T686" s="276"/>
      <c r="U686" s="276"/>
      <c r="V686" s="276"/>
      <c r="W686" s="276"/>
      <c r="X686" s="276"/>
      <c r="Y686" s="276"/>
      <c r="Z686" s="276"/>
    </row>
    <row r="687">
      <c r="A687" s="276"/>
      <c r="B687" s="276"/>
      <c r="C687" s="276"/>
      <c r="D687" s="276"/>
      <c r="E687" s="276"/>
      <c r="F687" s="276"/>
      <c r="G687" s="276"/>
      <c r="H687" s="276"/>
      <c r="I687" s="276"/>
      <c r="J687" s="276"/>
      <c r="K687" s="276"/>
      <c r="L687" s="276"/>
      <c r="M687" s="276"/>
      <c r="N687" s="276"/>
      <c r="O687" s="276"/>
      <c r="P687" s="276"/>
      <c r="Q687" s="276"/>
      <c r="R687" s="276"/>
      <c r="S687" s="276"/>
      <c r="T687" s="276"/>
      <c r="U687" s="276"/>
      <c r="V687" s="276"/>
      <c r="W687" s="276"/>
      <c r="X687" s="276"/>
      <c r="Y687" s="276"/>
      <c r="Z687" s="276"/>
    </row>
    <row r="688">
      <c r="A688" s="276"/>
      <c r="B688" s="276"/>
      <c r="C688" s="276"/>
      <c r="D688" s="276"/>
      <c r="E688" s="276"/>
      <c r="F688" s="276"/>
      <c r="G688" s="276"/>
      <c r="H688" s="276"/>
      <c r="I688" s="276"/>
      <c r="J688" s="276"/>
      <c r="K688" s="276"/>
      <c r="L688" s="276"/>
      <c r="M688" s="276"/>
      <c r="N688" s="276"/>
      <c r="O688" s="276"/>
      <c r="P688" s="276"/>
      <c r="Q688" s="276"/>
      <c r="R688" s="276"/>
      <c r="S688" s="276"/>
      <c r="T688" s="276"/>
      <c r="U688" s="276"/>
      <c r="V688" s="276"/>
      <c r="W688" s="276"/>
      <c r="X688" s="276"/>
      <c r="Y688" s="276"/>
      <c r="Z688" s="276"/>
    </row>
    <row r="689">
      <c r="A689" s="276"/>
      <c r="B689" s="276"/>
      <c r="C689" s="276"/>
      <c r="D689" s="276"/>
      <c r="E689" s="276"/>
      <c r="F689" s="276"/>
      <c r="G689" s="276"/>
      <c r="H689" s="276"/>
      <c r="I689" s="276"/>
      <c r="J689" s="276"/>
      <c r="K689" s="276"/>
      <c r="L689" s="276"/>
      <c r="M689" s="276"/>
      <c r="N689" s="276"/>
      <c r="O689" s="276"/>
      <c r="P689" s="276"/>
      <c r="Q689" s="276"/>
      <c r="R689" s="276"/>
      <c r="S689" s="276"/>
      <c r="T689" s="276"/>
      <c r="U689" s="276"/>
      <c r="V689" s="276"/>
      <c r="W689" s="276"/>
      <c r="X689" s="276"/>
      <c r="Y689" s="276"/>
      <c r="Z689" s="276"/>
    </row>
    <row r="690">
      <c r="A690" s="276"/>
      <c r="B690" s="276"/>
      <c r="C690" s="276"/>
      <c r="D690" s="276"/>
      <c r="E690" s="276"/>
      <c r="F690" s="276"/>
      <c r="G690" s="276"/>
      <c r="H690" s="276"/>
      <c r="I690" s="276"/>
      <c r="J690" s="276"/>
      <c r="K690" s="276"/>
      <c r="L690" s="276"/>
      <c r="M690" s="276"/>
      <c r="N690" s="276"/>
      <c r="O690" s="276"/>
      <c r="P690" s="276"/>
      <c r="Q690" s="276"/>
      <c r="R690" s="276"/>
      <c r="S690" s="276"/>
      <c r="T690" s="276"/>
      <c r="U690" s="276"/>
      <c r="V690" s="276"/>
      <c r="W690" s="276"/>
      <c r="X690" s="276"/>
      <c r="Y690" s="276"/>
      <c r="Z690" s="276"/>
    </row>
    <row r="691">
      <c r="A691" s="276"/>
      <c r="B691" s="276"/>
      <c r="C691" s="276"/>
      <c r="D691" s="276"/>
      <c r="E691" s="276"/>
      <c r="F691" s="276"/>
      <c r="G691" s="276"/>
      <c r="H691" s="276"/>
      <c r="I691" s="276"/>
      <c r="J691" s="276"/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</row>
    <row r="692">
      <c r="A692" s="276"/>
      <c r="B692" s="276"/>
      <c r="C692" s="276"/>
      <c r="D692" s="276"/>
      <c r="E692" s="276"/>
      <c r="F692" s="276"/>
      <c r="G692" s="276"/>
      <c r="H692" s="276"/>
      <c r="I692" s="276"/>
      <c r="J692" s="276"/>
      <c r="K692" s="276"/>
      <c r="L692" s="276"/>
      <c r="M692" s="276"/>
      <c r="N692" s="276"/>
      <c r="O692" s="276"/>
      <c r="P692" s="276"/>
      <c r="Q692" s="276"/>
      <c r="R692" s="276"/>
      <c r="S692" s="276"/>
      <c r="T692" s="276"/>
      <c r="U692" s="276"/>
      <c r="V692" s="276"/>
      <c r="W692" s="276"/>
      <c r="X692" s="276"/>
      <c r="Y692" s="276"/>
      <c r="Z692" s="276"/>
    </row>
    <row r="693">
      <c r="A693" s="276"/>
      <c r="B693" s="276"/>
      <c r="C693" s="276"/>
      <c r="D693" s="276"/>
      <c r="E693" s="276"/>
      <c r="F693" s="276"/>
      <c r="G693" s="276"/>
      <c r="H693" s="276"/>
      <c r="I693" s="276"/>
      <c r="J693" s="276"/>
      <c r="K693" s="276"/>
      <c r="L693" s="276"/>
      <c r="M693" s="276"/>
      <c r="N693" s="276"/>
      <c r="O693" s="276"/>
      <c r="P693" s="276"/>
      <c r="Q693" s="276"/>
      <c r="R693" s="276"/>
      <c r="S693" s="276"/>
      <c r="T693" s="276"/>
      <c r="U693" s="276"/>
      <c r="V693" s="276"/>
      <c r="W693" s="276"/>
      <c r="X693" s="276"/>
      <c r="Y693" s="276"/>
      <c r="Z693" s="276"/>
    </row>
    <row r="694">
      <c r="A694" s="276"/>
      <c r="B694" s="276"/>
      <c r="C694" s="276"/>
      <c r="D694" s="276"/>
      <c r="E694" s="276"/>
      <c r="F694" s="276"/>
      <c r="G694" s="276"/>
      <c r="H694" s="276"/>
      <c r="I694" s="276"/>
      <c r="J694" s="276"/>
      <c r="K694" s="276"/>
      <c r="L694" s="276"/>
      <c r="M694" s="276"/>
      <c r="N694" s="276"/>
      <c r="O694" s="276"/>
      <c r="P694" s="276"/>
      <c r="Q694" s="276"/>
      <c r="R694" s="276"/>
      <c r="S694" s="276"/>
      <c r="T694" s="276"/>
      <c r="U694" s="276"/>
      <c r="V694" s="276"/>
      <c r="W694" s="276"/>
      <c r="X694" s="276"/>
      <c r="Y694" s="276"/>
      <c r="Z694" s="276"/>
    </row>
    <row r="695">
      <c r="A695" s="276"/>
      <c r="B695" s="276"/>
      <c r="C695" s="276"/>
      <c r="D695" s="276"/>
      <c r="E695" s="276"/>
      <c r="F695" s="276"/>
      <c r="G695" s="276"/>
      <c r="H695" s="276"/>
      <c r="I695" s="276"/>
      <c r="J695" s="276"/>
      <c r="K695" s="276"/>
      <c r="L695" s="276"/>
      <c r="M695" s="276"/>
      <c r="N695" s="276"/>
      <c r="O695" s="276"/>
      <c r="P695" s="276"/>
      <c r="Q695" s="276"/>
      <c r="R695" s="276"/>
      <c r="S695" s="276"/>
      <c r="T695" s="276"/>
      <c r="U695" s="276"/>
      <c r="V695" s="276"/>
      <c r="W695" s="276"/>
      <c r="X695" s="276"/>
      <c r="Y695" s="276"/>
      <c r="Z695" s="276"/>
    </row>
    <row r="696">
      <c r="A696" s="276"/>
      <c r="B696" s="276"/>
      <c r="C696" s="276"/>
      <c r="D696" s="276"/>
      <c r="E696" s="276"/>
      <c r="F696" s="276"/>
      <c r="G696" s="276"/>
      <c r="H696" s="276"/>
      <c r="I696" s="276"/>
      <c r="J696" s="276"/>
      <c r="K696" s="276"/>
      <c r="L696" s="276"/>
      <c r="M696" s="276"/>
      <c r="N696" s="276"/>
      <c r="O696" s="276"/>
      <c r="P696" s="276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</row>
    <row r="697">
      <c r="A697" s="276"/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  <c r="P697" s="276"/>
      <c r="Q697" s="276"/>
      <c r="R697" s="276"/>
      <c r="S697" s="276"/>
      <c r="T697" s="276"/>
      <c r="U697" s="276"/>
      <c r="V697" s="276"/>
      <c r="W697" s="276"/>
      <c r="X697" s="276"/>
      <c r="Y697" s="276"/>
      <c r="Z697" s="276"/>
    </row>
    <row r="698">
      <c r="A698" s="276"/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  <c r="P698" s="276"/>
      <c r="Q698" s="276"/>
      <c r="R698" s="276"/>
      <c r="S698" s="276"/>
      <c r="T698" s="276"/>
      <c r="U698" s="276"/>
      <c r="V698" s="276"/>
      <c r="W698" s="276"/>
      <c r="X698" s="276"/>
      <c r="Y698" s="276"/>
      <c r="Z698" s="276"/>
    </row>
    <row r="699">
      <c r="A699" s="276"/>
      <c r="B699" s="276"/>
      <c r="C699" s="276"/>
      <c r="D699" s="276"/>
      <c r="E699" s="276"/>
      <c r="F699" s="276"/>
      <c r="G699" s="276"/>
      <c r="H699" s="276"/>
      <c r="I699" s="276"/>
      <c r="J699" s="276"/>
      <c r="K699" s="276"/>
      <c r="L699" s="276"/>
      <c r="M699" s="276"/>
      <c r="N699" s="276"/>
      <c r="O699" s="276"/>
      <c r="P699" s="276"/>
      <c r="Q699" s="276"/>
      <c r="R699" s="276"/>
      <c r="S699" s="276"/>
      <c r="T699" s="276"/>
      <c r="U699" s="276"/>
      <c r="V699" s="276"/>
      <c r="W699" s="276"/>
      <c r="X699" s="276"/>
      <c r="Y699" s="276"/>
      <c r="Z699" s="276"/>
    </row>
    <row r="700">
      <c r="A700" s="276"/>
      <c r="B700" s="276"/>
      <c r="C700" s="276"/>
      <c r="D700" s="276"/>
      <c r="E700" s="276"/>
      <c r="F700" s="276"/>
      <c r="G700" s="276"/>
      <c r="H700" s="276"/>
      <c r="I700" s="276"/>
      <c r="J700" s="276"/>
      <c r="K700" s="276"/>
      <c r="L700" s="276"/>
      <c r="M700" s="276"/>
      <c r="N700" s="276"/>
      <c r="O700" s="276"/>
      <c r="P700" s="276"/>
      <c r="Q700" s="276"/>
      <c r="R700" s="276"/>
      <c r="S700" s="276"/>
      <c r="T700" s="276"/>
      <c r="U700" s="276"/>
      <c r="V700" s="276"/>
      <c r="W700" s="276"/>
      <c r="X700" s="276"/>
      <c r="Y700" s="276"/>
      <c r="Z700" s="276"/>
    </row>
    <row r="701">
      <c r="A701" s="276"/>
      <c r="B701" s="276"/>
      <c r="C701" s="276"/>
      <c r="D701" s="276"/>
      <c r="E701" s="276"/>
      <c r="F701" s="276"/>
      <c r="G701" s="276"/>
      <c r="H701" s="276"/>
      <c r="I701" s="276"/>
      <c r="J701" s="276"/>
      <c r="K701" s="276"/>
      <c r="L701" s="276"/>
      <c r="M701" s="276"/>
      <c r="N701" s="276"/>
      <c r="O701" s="276"/>
      <c r="P701" s="276"/>
      <c r="Q701" s="276"/>
      <c r="R701" s="276"/>
      <c r="S701" s="276"/>
      <c r="T701" s="276"/>
      <c r="U701" s="276"/>
      <c r="V701" s="276"/>
      <c r="W701" s="276"/>
      <c r="X701" s="276"/>
      <c r="Y701" s="276"/>
      <c r="Z701" s="276"/>
    </row>
    <row r="702">
      <c r="A702" s="276"/>
      <c r="B702" s="276"/>
      <c r="C702" s="276"/>
      <c r="D702" s="276"/>
      <c r="E702" s="276"/>
      <c r="F702" s="276"/>
      <c r="G702" s="276"/>
      <c r="H702" s="276"/>
      <c r="I702" s="276"/>
      <c r="J702" s="276"/>
      <c r="K702" s="276"/>
      <c r="L702" s="276"/>
      <c r="M702" s="276"/>
      <c r="N702" s="276"/>
      <c r="O702" s="276"/>
      <c r="P702" s="276"/>
      <c r="Q702" s="276"/>
      <c r="R702" s="276"/>
      <c r="S702" s="276"/>
      <c r="T702" s="276"/>
      <c r="U702" s="276"/>
      <c r="V702" s="276"/>
      <c r="W702" s="276"/>
      <c r="X702" s="276"/>
      <c r="Y702" s="276"/>
      <c r="Z702" s="276"/>
    </row>
    <row r="703">
      <c r="A703" s="276"/>
      <c r="B703" s="276"/>
      <c r="C703" s="276"/>
      <c r="D703" s="276"/>
      <c r="E703" s="276"/>
      <c r="F703" s="276"/>
      <c r="G703" s="276"/>
      <c r="H703" s="276"/>
      <c r="I703" s="276"/>
      <c r="J703" s="276"/>
      <c r="K703" s="276"/>
      <c r="L703" s="276"/>
      <c r="M703" s="276"/>
      <c r="N703" s="276"/>
      <c r="O703" s="276"/>
      <c r="P703" s="276"/>
      <c r="Q703" s="276"/>
      <c r="R703" s="276"/>
      <c r="S703" s="276"/>
      <c r="T703" s="276"/>
      <c r="U703" s="276"/>
      <c r="V703" s="276"/>
      <c r="W703" s="276"/>
      <c r="X703" s="276"/>
      <c r="Y703" s="276"/>
      <c r="Z703" s="276"/>
    </row>
    <row r="704">
      <c r="A704" s="276"/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276"/>
      <c r="T704" s="276"/>
      <c r="U704" s="276"/>
      <c r="V704" s="276"/>
      <c r="W704" s="276"/>
      <c r="X704" s="276"/>
      <c r="Y704" s="276"/>
      <c r="Z704" s="276"/>
    </row>
    <row r="705">
      <c r="A705" s="276"/>
      <c r="B705" s="276"/>
      <c r="C705" s="276"/>
      <c r="D705" s="276"/>
      <c r="E705" s="276"/>
      <c r="F705" s="276"/>
      <c r="G705" s="276"/>
      <c r="H705" s="276"/>
      <c r="I705" s="276"/>
      <c r="J705" s="276"/>
      <c r="K705" s="276"/>
      <c r="L705" s="276"/>
      <c r="M705" s="276"/>
      <c r="N705" s="276"/>
      <c r="O705" s="276"/>
      <c r="P705" s="276"/>
      <c r="Q705" s="276"/>
      <c r="R705" s="276"/>
      <c r="S705" s="276"/>
      <c r="T705" s="276"/>
      <c r="U705" s="276"/>
      <c r="V705" s="276"/>
      <c r="W705" s="276"/>
      <c r="X705" s="276"/>
      <c r="Y705" s="276"/>
      <c r="Z705" s="276"/>
    </row>
    <row r="706">
      <c r="A706" s="276"/>
      <c r="B706" s="276"/>
      <c r="C706" s="276"/>
      <c r="D706" s="276"/>
      <c r="E706" s="276"/>
      <c r="F706" s="276"/>
      <c r="G706" s="276"/>
      <c r="H706" s="276"/>
      <c r="I706" s="276"/>
      <c r="J706" s="276"/>
      <c r="K706" s="276"/>
      <c r="L706" s="276"/>
      <c r="M706" s="276"/>
      <c r="N706" s="276"/>
      <c r="O706" s="276"/>
      <c r="P706" s="276"/>
      <c r="Q706" s="276"/>
      <c r="R706" s="276"/>
      <c r="S706" s="276"/>
      <c r="T706" s="276"/>
      <c r="U706" s="276"/>
      <c r="V706" s="276"/>
      <c r="W706" s="276"/>
      <c r="X706" s="276"/>
      <c r="Y706" s="276"/>
      <c r="Z706" s="276"/>
    </row>
    <row r="707">
      <c r="A707" s="276"/>
      <c r="B707" s="276"/>
      <c r="C707" s="276"/>
      <c r="D707" s="276"/>
      <c r="E707" s="276"/>
      <c r="F707" s="276"/>
      <c r="G707" s="276"/>
      <c r="H707" s="276"/>
      <c r="I707" s="276"/>
      <c r="J707" s="276"/>
      <c r="K707" s="276"/>
      <c r="L707" s="276"/>
      <c r="M707" s="276"/>
      <c r="N707" s="276"/>
      <c r="O707" s="276"/>
      <c r="P707" s="276"/>
      <c r="Q707" s="276"/>
      <c r="R707" s="276"/>
      <c r="S707" s="276"/>
      <c r="T707" s="276"/>
      <c r="U707" s="276"/>
      <c r="V707" s="276"/>
      <c r="W707" s="276"/>
      <c r="X707" s="276"/>
      <c r="Y707" s="276"/>
      <c r="Z707" s="276"/>
    </row>
    <row r="708">
      <c r="A708" s="276"/>
      <c r="B708" s="276"/>
      <c r="C708" s="276"/>
      <c r="D708" s="276"/>
      <c r="E708" s="276"/>
      <c r="F708" s="276"/>
      <c r="G708" s="276"/>
      <c r="H708" s="276"/>
      <c r="I708" s="276"/>
      <c r="J708" s="276"/>
      <c r="K708" s="276"/>
      <c r="L708" s="276"/>
      <c r="M708" s="276"/>
      <c r="N708" s="276"/>
      <c r="O708" s="276"/>
      <c r="P708" s="276"/>
      <c r="Q708" s="276"/>
      <c r="R708" s="276"/>
      <c r="S708" s="276"/>
      <c r="T708" s="276"/>
      <c r="U708" s="276"/>
      <c r="V708" s="276"/>
      <c r="W708" s="276"/>
      <c r="X708" s="276"/>
      <c r="Y708" s="276"/>
      <c r="Z708" s="276"/>
    </row>
    <row r="709">
      <c r="A709" s="276"/>
      <c r="B709" s="276"/>
      <c r="C709" s="276"/>
      <c r="D709" s="276"/>
      <c r="E709" s="276"/>
      <c r="F709" s="276"/>
      <c r="G709" s="276"/>
      <c r="H709" s="276"/>
      <c r="I709" s="276"/>
      <c r="J709" s="276"/>
      <c r="K709" s="276"/>
      <c r="L709" s="276"/>
      <c r="M709" s="276"/>
      <c r="N709" s="276"/>
      <c r="O709" s="276"/>
      <c r="P709" s="276"/>
      <c r="Q709" s="276"/>
      <c r="R709" s="276"/>
      <c r="S709" s="276"/>
      <c r="T709" s="276"/>
      <c r="U709" s="276"/>
      <c r="V709" s="276"/>
      <c r="W709" s="276"/>
      <c r="X709" s="276"/>
      <c r="Y709" s="276"/>
      <c r="Z709" s="276"/>
    </row>
    <row r="710">
      <c r="A710" s="276"/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276"/>
      <c r="T710" s="276"/>
      <c r="U710" s="276"/>
      <c r="V710" s="276"/>
      <c r="W710" s="276"/>
      <c r="X710" s="276"/>
      <c r="Y710" s="276"/>
      <c r="Z710" s="276"/>
    </row>
    <row r="711">
      <c r="A711" s="276"/>
      <c r="B711" s="276"/>
      <c r="C711" s="276"/>
      <c r="D711" s="276"/>
      <c r="E711" s="276"/>
      <c r="F711" s="276"/>
      <c r="G711" s="276"/>
      <c r="H711" s="276"/>
      <c r="I711" s="276"/>
      <c r="J711" s="276"/>
      <c r="K711" s="276"/>
      <c r="L711" s="276"/>
      <c r="M711" s="276"/>
      <c r="N711" s="276"/>
      <c r="O711" s="276"/>
      <c r="P711" s="276"/>
      <c r="Q711" s="276"/>
      <c r="R711" s="276"/>
      <c r="S711" s="276"/>
      <c r="T711" s="276"/>
      <c r="U711" s="276"/>
      <c r="V711" s="276"/>
      <c r="W711" s="276"/>
      <c r="X711" s="276"/>
      <c r="Y711" s="276"/>
      <c r="Z711" s="276"/>
    </row>
    <row r="712">
      <c r="A712" s="276"/>
      <c r="B712" s="276"/>
      <c r="C712" s="276"/>
      <c r="D712" s="276"/>
      <c r="E712" s="276"/>
      <c r="F712" s="276"/>
      <c r="G712" s="276"/>
      <c r="H712" s="276"/>
      <c r="I712" s="276"/>
      <c r="J712" s="276"/>
      <c r="K712" s="276"/>
      <c r="L712" s="276"/>
      <c r="M712" s="276"/>
      <c r="N712" s="276"/>
      <c r="O712" s="276"/>
      <c r="P712" s="276"/>
      <c r="Q712" s="276"/>
      <c r="R712" s="276"/>
      <c r="S712" s="276"/>
      <c r="T712" s="276"/>
      <c r="U712" s="276"/>
      <c r="V712" s="276"/>
      <c r="W712" s="276"/>
      <c r="X712" s="276"/>
      <c r="Y712" s="276"/>
      <c r="Z712" s="276"/>
    </row>
    <row r="713">
      <c r="A713" s="276"/>
      <c r="B713" s="276"/>
      <c r="C713" s="276"/>
      <c r="D713" s="276"/>
      <c r="E713" s="276"/>
      <c r="F713" s="276"/>
      <c r="G713" s="276"/>
      <c r="H713" s="276"/>
      <c r="I713" s="276"/>
      <c r="J713" s="276"/>
      <c r="K713" s="276"/>
      <c r="L713" s="276"/>
      <c r="M713" s="276"/>
      <c r="N713" s="276"/>
      <c r="O713" s="276"/>
      <c r="P713" s="276"/>
      <c r="Q713" s="276"/>
      <c r="R713" s="276"/>
      <c r="S713" s="276"/>
      <c r="T713" s="276"/>
      <c r="U713" s="276"/>
      <c r="V713" s="276"/>
      <c r="W713" s="276"/>
      <c r="X713" s="276"/>
      <c r="Y713" s="276"/>
      <c r="Z713" s="276"/>
    </row>
    <row r="714">
      <c r="A714" s="276"/>
      <c r="B714" s="276"/>
      <c r="C714" s="276"/>
      <c r="D714" s="276"/>
      <c r="E714" s="276"/>
      <c r="F714" s="276"/>
      <c r="G714" s="276"/>
      <c r="H714" s="276"/>
      <c r="I714" s="276"/>
      <c r="J714" s="276"/>
      <c r="K714" s="276"/>
      <c r="L714" s="276"/>
      <c r="M714" s="276"/>
      <c r="N714" s="276"/>
      <c r="O714" s="276"/>
      <c r="P714" s="276"/>
      <c r="Q714" s="276"/>
      <c r="R714" s="276"/>
      <c r="S714" s="276"/>
      <c r="T714" s="276"/>
      <c r="U714" s="276"/>
      <c r="V714" s="276"/>
      <c r="W714" s="276"/>
      <c r="X714" s="276"/>
      <c r="Y714" s="276"/>
      <c r="Z714" s="276"/>
    </row>
    <row r="715">
      <c r="A715" s="276"/>
      <c r="B715" s="276"/>
      <c r="C715" s="276"/>
      <c r="D715" s="276"/>
      <c r="E715" s="276"/>
      <c r="F715" s="276"/>
      <c r="G715" s="276"/>
      <c r="H715" s="276"/>
      <c r="I715" s="276"/>
      <c r="J715" s="276"/>
      <c r="K715" s="276"/>
      <c r="L715" s="276"/>
      <c r="M715" s="276"/>
      <c r="N715" s="276"/>
      <c r="O715" s="276"/>
      <c r="P715" s="276"/>
      <c r="Q715" s="276"/>
      <c r="R715" s="276"/>
      <c r="S715" s="276"/>
      <c r="T715" s="276"/>
      <c r="U715" s="276"/>
      <c r="V715" s="276"/>
      <c r="W715" s="276"/>
      <c r="X715" s="276"/>
      <c r="Y715" s="276"/>
      <c r="Z715" s="276"/>
    </row>
    <row r="716">
      <c r="A716" s="276"/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276"/>
      <c r="T716" s="276"/>
      <c r="U716" s="276"/>
      <c r="V716" s="276"/>
      <c r="W716" s="276"/>
      <c r="X716" s="276"/>
      <c r="Y716" s="276"/>
      <c r="Z716" s="276"/>
    </row>
    <row r="717">
      <c r="A717" s="276"/>
      <c r="B717" s="276"/>
      <c r="C717" s="276"/>
      <c r="D717" s="276"/>
      <c r="E717" s="276"/>
      <c r="F717" s="276"/>
      <c r="G717" s="276"/>
      <c r="H717" s="276"/>
      <c r="I717" s="276"/>
      <c r="J717" s="276"/>
      <c r="K717" s="276"/>
      <c r="L717" s="276"/>
      <c r="M717" s="276"/>
      <c r="N717" s="276"/>
      <c r="O717" s="276"/>
      <c r="P717" s="276"/>
      <c r="Q717" s="276"/>
      <c r="R717" s="276"/>
      <c r="S717" s="276"/>
      <c r="T717" s="276"/>
      <c r="U717" s="276"/>
      <c r="V717" s="276"/>
      <c r="W717" s="276"/>
      <c r="X717" s="276"/>
      <c r="Y717" s="276"/>
      <c r="Z717" s="276"/>
    </row>
    <row r="718">
      <c r="A718" s="276"/>
      <c r="B718" s="276"/>
      <c r="C718" s="276"/>
      <c r="D718" s="276"/>
      <c r="E718" s="276"/>
      <c r="F718" s="276"/>
      <c r="G718" s="276"/>
      <c r="H718" s="276"/>
      <c r="I718" s="276"/>
      <c r="J718" s="276"/>
      <c r="K718" s="276"/>
      <c r="L718" s="276"/>
      <c r="M718" s="276"/>
      <c r="N718" s="276"/>
      <c r="O718" s="276"/>
      <c r="P718" s="276"/>
      <c r="Q718" s="276"/>
      <c r="R718" s="276"/>
      <c r="S718" s="276"/>
      <c r="T718" s="276"/>
      <c r="U718" s="276"/>
      <c r="V718" s="276"/>
      <c r="W718" s="276"/>
      <c r="X718" s="276"/>
      <c r="Y718" s="276"/>
      <c r="Z718" s="276"/>
    </row>
    <row r="719">
      <c r="A719" s="276"/>
      <c r="B719" s="276"/>
      <c r="C719" s="276"/>
      <c r="D719" s="276"/>
      <c r="E719" s="276"/>
      <c r="F719" s="276"/>
      <c r="G719" s="276"/>
      <c r="H719" s="276"/>
      <c r="I719" s="276"/>
      <c r="J719" s="276"/>
      <c r="K719" s="276"/>
      <c r="L719" s="276"/>
      <c r="M719" s="276"/>
      <c r="N719" s="276"/>
      <c r="O719" s="276"/>
      <c r="P719" s="276"/>
      <c r="Q719" s="276"/>
      <c r="R719" s="276"/>
      <c r="S719" s="276"/>
      <c r="T719" s="276"/>
      <c r="U719" s="276"/>
      <c r="V719" s="276"/>
      <c r="W719" s="276"/>
      <c r="X719" s="276"/>
      <c r="Y719" s="276"/>
      <c r="Z719" s="276"/>
    </row>
    <row r="720">
      <c r="A720" s="276"/>
      <c r="B720" s="276"/>
      <c r="C720" s="276"/>
      <c r="D720" s="276"/>
      <c r="E720" s="276"/>
      <c r="F720" s="276"/>
      <c r="G720" s="276"/>
      <c r="H720" s="276"/>
      <c r="I720" s="276"/>
      <c r="J720" s="276"/>
      <c r="K720" s="276"/>
      <c r="L720" s="276"/>
      <c r="M720" s="276"/>
      <c r="N720" s="276"/>
      <c r="O720" s="276"/>
      <c r="P720" s="276"/>
      <c r="Q720" s="276"/>
      <c r="R720" s="276"/>
      <c r="S720" s="276"/>
      <c r="T720" s="276"/>
      <c r="U720" s="276"/>
      <c r="V720" s="276"/>
      <c r="W720" s="276"/>
      <c r="X720" s="276"/>
      <c r="Y720" s="276"/>
      <c r="Z720" s="276"/>
    </row>
    <row r="721">
      <c r="A721" s="276"/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276"/>
      <c r="T721" s="276"/>
      <c r="U721" s="276"/>
      <c r="V721" s="276"/>
      <c r="W721" s="276"/>
      <c r="X721" s="276"/>
      <c r="Y721" s="276"/>
      <c r="Z721" s="276"/>
    </row>
    <row r="722">
      <c r="A722" s="276"/>
      <c r="B722" s="276"/>
      <c r="C722" s="276"/>
      <c r="D722" s="276"/>
      <c r="E722" s="276"/>
      <c r="F722" s="276"/>
      <c r="G722" s="276"/>
      <c r="H722" s="276"/>
      <c r="I722" s="276"/>
      <c r="J722" s="276"/>
      <c r="K722" s="276"/>
      <c r="L722" s="276"/>
      <c r="M722" s="276"/>
      <c r="N722" s="276"/>
      <c r="O722" s="276"/>
      <c r="P722" s="276"/>
      <c r="Q722" s="276"/>
      <c r="R722" s="276"/>
      <c r="S722" s="276"/>
      <c r="T722" s="276"/>
      <c r="U722" s="276"/>
      <c r="V722" s="276"/>
      <c r="W722" s="276"/>
      <c r="X722" s="276"/>
      <c r="Y722" s="276"/>
      <c r="Z722" s="276"/>
    </row>
    <row r="723">
      <c r="A723" s="276"/>
      <c r="B723" s="276"/>
      <c r="C723" s="276"/>
      <c r="D723" s="276"/>
      <c r="E723" s="276"/>
      <c r="F723" s="276"/>
      <c r="G723" s="276"/>
      <c r="H723" s="276"/>
      <c r="I723" s="276"/>
      <c r="J723" s="276"/>
      <c r="K723" s="276"/>
      <c r="L723" s="276"/>
      <c r="M723" s="276"/>
      <c r="N723" s="276"/>
      <c r="O723" s="276"/>
      <c r="P723" s="276"/>
      <c r="Q723" s="276"/>
      <c r="R723" s="276"/>
      <c r="S723" s="276"/>
      <c r="T723" s="276"/>
      <c r="U723" s="276"/>
      <c r="V723" s="276"/>
      <c r="W723" s="276"/>
      <c r="X723" s="276"/>
      <c r="Y723" s="276"/>
      <c r="Z723" s="276"/>
    </row>
    <row r="724">
      <c r="A724" s="276"/>
      <c r="B724" s="276"/>
      <c r="C724" s="276"/>
      <c r="D724" s="276"/>
      <c r="E724" s="276"/>
      <c r="F724" s="276"/>
      <c r="G724" s="276"/>
      <c r="H724" s="276"/>
      <c r="I724" s="276"/>
      <c r="J724" s="276"/>
      <c r="K724" s="276"/>
      <c r="L724" s="276"/>
      <c r="M724" s="276"/>
      <c r="N724" s="276"/>
      <c r="O724" s="276"/>
      <c r="P724" s="276"/>
      <c r="Q724" s="276"/>
      <c r="R724" s="276"/>
      <c r="S724" s="276"/>
      <c r="T724" s="276"/>
      <c r="U724" s="276"/>
      <c r="V724" s="276"/>
      <c r="W724" s="276"/>
      <c r="X724" s="276"/>
      <c r="Y724" s="276"/>
      <c r="Z724" s="276"/>
    </row>
    <row r="725">
      <c r="A725" s="276"/>
      <c r="B725" s="276"/>
      <c r="C725" s="276"/>
      <c r="D725" s="276"/>
      <c r="E725" s="276"/>
      <c r="F725" s="276"/>
      <c r="G725" s="276"/>
      <c r="H725" s="276"/>
      <c r="I725" s="276"/>
      <c r="J725" s="276"/>
      <c r="K725" s="276"/>
      <c r="L725" s="276"/>
      <c r="M725" s="276"/>
      <c r="N725" s="276"/>
      <c r="O725" s="276"/>
      <c r="P725" s="276"/>
      <c r="Q725" s="276"/>
      <c r="R725" s="276"/>
      <c r="S725" s="276"/>
      <c r="T725" s="276"/>
      <c r="U725" s="276"/>
      <c r="V725" s="276"/>
      <c r="W725" s="276"/>
      <c r="X725" s="276"/>
      <c r="Y725" s="276"/>
      <c r="Z725" s="276"/>
    </row>
    <row r="726">
      <c r="A726" s="276"/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276"/>
      <c r="T726" s="276"/>
      <c r="U726" s="276"/>
      <c r="V726" s="276"/>
      <c r="W726" s="276"/>
      <c r="X726" s="276"/>
      <c r="Y726" s="276"/>
      <c r="Z726" s="276"/>
    </row>
    <row r="727">
      <c r="A727" s="276"/>
      <c r="B727" s="276"/>
      <c r="C727" s="276"/>
      <c r="D727" s="276"/>
      <c r="E727" s="276"/>
      <c r="F727" s="276"/>
      <c r="G727" s="276"/>
      <c r="H727" s="276"/>
      <c r="I727" s="276"/>
      <c r="J727" s="276"/>
      <c r="K727" s="276"/>
      <c r="L727" s="276"/>
      <c r="M727" s="276"/>
      <c r="N727" s="276"/>
      <c r="O727" s="276"/>
      <c r="P727" s="276"/>
      <c r="Q727" s="276"/>
      <c r="R727" s="276"/>
      <c r="S727" s="276"/>
      <c r="T727" s="276"/>
      <c r="U727" s="276"/>
      <c r="V727" s="276"/>
      <c r="W727" s="276"/>
      <c r="X727" s="276"/>
      <c r="Y727" s="276"/>
      <c r="Z727" s="276"/>
    </row>
    <row r="728">
      <c r="A728" s="276"/>
      <c r="B728" s="276"/>
      <c r="C728" s="276"/>
      <c r="D728" s="276"/>
      <c r="E728" s="276"/>
      <c r="F728" s="276"/>
      <c r="G728" s="276"/>
      <c r="H728" s="276"/>
      <c r="I728" s="276"/>
      <c r="J728" s="276"/>
      <c r="K728" s="276"/>
      <c r="L728" s="276"/>
      <c r="M728" s="276"/>
      <c r="N728" s="276"/>
      <c r="O728" s="276"/>
      <c r="P728" s="276"/>
      <c r="Q728" s="276"/>
      <c r="R728" s="276"/>
      <c r="S728" s="276"/>
      <c r="T728" s="276"/>
      <c r="U728" s="276"/>
      <c r="V728" s="276"/>
      <c r="W728" s="276"/>
      <c r="X728" s="276"/>
      <c r="Y728" s="276"/>
      <c r="Z728" s="276"/>
    </row>
    <row r="729">
      <c r="A729" s="276"/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  <c r="P729" s="276"/>
      <c r="Q729" s="276"/>
      <c r="R729" s="276"/>
      <c r="S729" s="276"/>
      <c r="T729" s="276"/>
      <c r="U729" s="276"/>
      <c r="V729" s="276"/>
      <c r="W729" s="276"/>
      <c r="X729" s="276"/>
      <c r="Y729" s="276"/>
      <c r="Z729" s="276"/>
    </row>
    <row r="730">
      <c r="A730" s="276"/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  <c r="P730" s="276"/>
      <c r="Q730" s="276"/>
      <c r="R730" s="276"/>
      <c r="S730" s="276"/>
      <c r="T730" s="276"/>
      <c r="U730" s="276"/>
      <c r="V730" s="276"/>
      <c r="W730" s="276"/>
      <c r="X730" s="276"/>
      <c r="Y730" s="276"/>
      <c r="Z730" s="276"/>
    </row>
    <row r="731">
      <c r="A731" s="276"/>
      <c r="B731" s="276"/>
      <c r="C731" s="276"/>
      <c r="D731" s="276"/>
      <c r="E731" s="276"/>
      <c r="F731" s="276"/>
      <c r="G731" s="276"/>
      <c r="H731" s="276"/>
      <c r="I731" s="276"/>
      <c r="J731" s="276"/>
      <c r="K731" s="276"/>
      <c r="L731" s="276"/>
      <c r="M731" s="276"/>
      <c r="N731" s="276"/>
      <c r="O731" s="276"/>
      <c r="P731" s="276"/>
      <c r="Q731" s="276"/>
      <c r="R731" s="276"/>
      <c r="S731" s="276"/>
      <c r="T731" s="276"/>
      <c r="U731" s="276"/>
      <c r="V731" s="276"/>
      <c r="W731" s="276"/>
      <c r="X731" s="276"/>
      <c r="Y731" s="276"/>
      <c r="Z731" s="276"/>
    </row>
    <row r="732">
      <c r="A732" s="276"/>
      <c r="B732" s="276"/>
      <c r="C732" s="276"/>
      <c r="D732" s="276"/>
      <c r="E732" s="276"/>
      <c r="F732" s="276"/>
      <c r="G732" s="276"/>
      <c r="H732" s="276"/>
      <c r="I732" s="276"/>
      <c r="J732" s="276"/>
      <c r="K732" s="276"/>
      <c r="L732" s="276"/>
      <c r="M732" s="276"/>
      <c r="N732" s="276"/>
      <c r="O732" s="276"/>
      <c r="P732" s="276"/>
      <c r="Q732" s="276"/>
      <c r="R732" s="276"/>
      <c r="S732" s="276"/>
      <c r="T732" s="276"/>
      <c r="U732" s="276"/>
      <c r="V732" s="276"/>
      <c r="W732" s="276"/>
      <c r="X732" s="276"/>
      <c r="Y732" s="276"/>
      <c r="Z732" s="276"/>
    </row>
    <row r="733">
      <c r="A733" s="276"/>
      <c r="B733" s="276"/>
      <c r="C733" s="276"/>
      <c r="D733" s="276"/>
      <c r="E733" s="276"/>
      <c r="F733" s="276"/>
      <c r="G733" s="276"/>
      <c r="H733" s="276"/>
      <c r="I733" s="276"/>
      <c r="J733" s="276"/>
      <c r="K733" s="276"/>
      <c r="L733" s="276"/>
      <c r="M733" s="276"/>
      <c r="N733" s="276"/>
      <c r="O733" s="276"/>
      <c r="P733" s="276"/>
      <c r="Q733" s="276"/>
      <c r="R733" s="276"/>
      <c r="S733" s="276"/>
      <c r="T733" s="276"/>
      <c r="U733" s="276"/>
      <c r="V733" s="276"/>
      <c r="W733" s="276"/>
      <c r="X733" s="276"/>
      <c r="Y733" s="276"/>
      <c r="Z733" s="276"/>
    </row>
    <row r="734">
      <c r="A734" s="276"/>
      <c r="B734" s="276"/>
      <c r="C734" s="276"/>
      <c r="D734" s="276"/>
      <c r="E734" s="276"/>
      <c r="F734" s="276"/>
      <c r="G734" s="276"/>
      <c r="H734" s="276"/>
      <c r="I734" s="276"/>
      <c r="J734" s="276"/>
      <c r="K734" s="276"/>
      <c r="L734" s="276"/>
      <c r="M734" s="276"/>
      <c r="N734" s="276"/>
      <c r="O734" s="276"/>
      <c r="P734" s="276"/>
      <c r="Q734" s="276"/>
      <c r="R734" s="276"/>
      <c r="S734" s="276"/>
      <c r="T734" s="276"/>
      <c r="U734" s="276"/>
      <c r="V734" s="276"/>
      <c r="W734" s="276"/>
      <c r="X734" s="276"/>
      <c r="Y734" s="276"/>
      <c r="Z734" s="276"/>
    </row>
    <row r="735">
      <c r="A735" s="276"/>
      <c r="B735" s="276"/>
      <c r="C735" s="276"/>
      <c r="D735" s="276"/>
      <c r="E735" s="276"/>
      <c r="F735" s="276"/>
      <c r="G735" s="276"/>
      <c r="H735" s="276"/>
      <c r="I735" s="276"/>
      <c r="J735" s="276"/>
      <c r="K735" s="276"/>
      <c r="L735" s="276"/>
      <c r="M735" s="276"/>
      <c r="N735" s="276"/>
      <c r="O735" s="276"/>
      <c r="P735" s="276"/>
      <c r="Q735" s="276"/>
      <c r="R735" s="276"/>
      <c r="S735" s="276"/>
      <c r="T735" s="276"/>
      <c r="U735" s="276"/>
      <c r="V735" s="276"/>
      <c r="W735" s="276"/>
      <c r="X735" s="276"/>
      <c r="Y735" s="276"/>
      <c r="Z735" s="276"/>
    </row>
    <row r="736">
      <c r="A736" s="276"/>
      <c r="B736" s="276"/>
      <c r="C736" s="276"/>
      <c r="D736" s="276"/>
      <c r="E736" s="276"/>
      <c r="F736" s="276"/>
      <c r="G736" s="276"/>
      <c r="H736" s="276"/>
      <c r="I736" s="276"/>
      <c r="J736" s="276"/>
      <c r="K736" s="276"/>
      <c r="L736" s="276"/>
      <c r="M736" s="276"/>
      <c r="N736" s="276"/>
      <c r="O736" s="276"/>
      <c r="P736" s="276"/>
      <c r="Q736" s="276"/>
      <c r="R736" s="276"/>
      <c r="S736" s="276"/>
      <c r="T736" s="276"/>
      <c r="U736" s="276"/>
      <c r="V736" s="276"/>
      <c r="W736" s="276"/>
      <c r="X736" s="276"/>
      <c r="Y736" s="276"/>
      <c r="Z736" s="276"/>
    </row>
    <row r="737">
      <c r="A737" s="276"/>
      <c r="B737" s="276"/>
      <c r="C737" s="276"/>
      <c r="D737" s="276"/>
      <c r="E737" s="276"/>
      <c r="F737" s="276"/>
      <c r="G737" s="276"/>
      <c r="H737" s="276"/>
      <c r="I737" s="276"/>
      <c r="J737" s="276"/>
      <c r="K737" s="276"/>
      <c r="L737" s="276"/>
      <c r="M737" s="276"/>
      <c r="N737" s="276"/>
      <c r="O737" s="276"/>
      <c r="P737" s="276"/>
      <c r="Q737" s="276"/>
      <c r="R737" s="276"/>
      <c r="S737" s="276"/>
      <c r="T737" s="276"/>
      <c r="U737" s="276"/>
      <c r="V737" s="276"/>
      <c r="W737" s="276"/>
      <c r="X737" s="276"/>
      <c r="Y737" s="276"/>
      <c r="Z737" s="276"/>
    </row>
    <row r="738">
      <c r="A738" s="276"/>
      <c r="B738" s="276"/>
      <c r="C738" s="276"/>
      <c r="D738" s="276"/>
      <c r="E738" s="276"/>
      <c r="F738" s="276"/>
      <c r="G738" s="276"/>
      <c r="H738" s="276"/>
      <c r="I738" s="276"/>
      <c r="J738" s="276"/>
      <c r="K738" s="276"/>
      <c r="L738" s="276"/>
      <c r="M738" s="276"/>
      <c r="N738" s="276"/>
      <c r="O738" s="276"/>
      <c r="P738" s="276"/>
      <c r="Q738" s="276"/>
      <c r="R738" s="276"/>
      <c r="S738" s="276"/>
      <c r="T738" s="276"/>
      <c r="U738" s="276"/>
      <c r="V738" s="276"/>
      <c r="W738" s="276"/>
      <c r="X738" s="276"/>
      <c r="Y738" s="276"/>
      <c r="Z738" s="276"/>
    </row>
    <row r="739">
      <c r="A739" s="276"/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276"/>
      <c r="T739" s="276"/>
      <c r="U739" s="276"/>
      <c r="V739" s="276"/>
      <c r="W739" s="276"/>
      <c r="X739" s="276"/>
      <c r="Y739" s="276"/>
      <c r="Z739" s="276"/>
    </row>
    <row r="740">
      <c r="A740" s="276"/>
      <c r="B740" s="276"/>
      <c r="C740" s="276"/>
      <c r="D740" s="276"/>
      <c r="E740" s="276"/>
      <c r="F740" s="276"/>
      <c r="G740" s="276"/>
      <c r="H740" s="276"/>
      <c r="I740" s="276"/>
      <c r="J740" s="276"/>
      <c r="K740" s="276"/>
      <c r="L740" s="276"/>
      <c r="M740" s="276"/>
      <c r="N740" s="276"/>
      <c r="O740" s="276"/>
      <c r="P740" s="276"/>
      <c r="Q740" s="276"/>
      <c r="R740" s="276"/>
      <c r="S740" s="276"/>
      <c r="T740" s="276"/>
      <c r="U740" s="276"/>
      <c r="V740" s="276"/>
      <c r="W740" s="276"/>
      <c r="X740" s="276"/>
      <c r="Y740" s="276"/>
      <c r="Z740" s="276"/>
    </row>
    <row r="741">
      <c r="A741" s="276"/>
      <c r="B741" s="276"/>
      <c r="C741" s="276"/>
      <c r="D741" s="276"/>
      <c r="E741" s="276"/>
      <c r="F741" s="276"/>
      <c r="G741" s="276"/>
      <c r="H741" s="276"/>
      <c r="I741" s="276"/>
      <c r="J741" s="276"/>
      <c r="K741" s="276"/>
      <c r="L741" s="276"/>
      <c r="M741" s="276"/>
      <c r="N741" s="276"/>
      <c r="O741" s="276"/>
      <c r="P741" s="276"/>
      <c r="Q741" s="276"/>
      <c r="R741" s="276"/>
      <c r="S741" s="276"/>
      <c r="T741" s="276"/>
      <c r="U741" s="276"/>
      <c r="V741" s="276"/>
      <c r="W741" s="276"/>
      <c r="X741" s="276"/>
      <c r="Y741" s="276"/>
      <c r="Z741" s="276"/>
    </row>
    <row r="742">
      <c r="A742" s="276"/>
      <c r="B742" s="276"/>
      <c r="C742" s="276"/>
      <c r="D742" s="276"/>
      <c r="E742" s="276"/>
      <c r="F742" s="276"/>
      <c r="G742" s="276"/>
      <c r="H742" s="276"/>
      <c r="I742" s="276"/>
      <c r="J742" s="276"/>
      <c r="K742" s="276"/>
      <c r="L742" s="276"/>
      <c r="M742" s="276"/>
      <c r="N742" s="276"/>
      <c r="O742" s="276"/>
      <c r="P742" s="276"/>
      <c r="Q742" s="276"/>
      <c r="R742" s="276"/>
      <c r="S742" s="276"/>
      <c r="T742" s="276"/>
      <c r="U742" s="276"/>
      <c r="V742" s="276"/>
      <c r="W742" s="276"/>
      <c r="X742" s="276"/>
      <c r="Y742" s="276"/>
      <c r="Z742" s="276"/>
    </row>
    <row r="743">
      <c r="A743" s="276"/>
      <c r="B743" s="276"/>
      <c r="C743" s="276"/>
      <c r="D743" s="276"/>
      <c r="E743" s="276"/>
      <c r="F743" s="276"/>
      <c r="G743" s="276"/>
      <c r="H743" s="276"/>
      <c r="I743" s="276"/>
      <c r="J743" s="276"/>
      <c r="K743" s="276"/>
      <c r="L743" s="276"/>
      <c r="M743" s="276"/>
      <c r="N743" s="276"/>
      <c r="O743" s="276"/>
      <c r="P743" s="276"/>
      <c r="Q743" s="276"/>
      <c r="R743" s="276"/>
      <c r="S743" s="276"/>
      <c r="T743" s="276"/>
      <c r="U743" s="276"/>
      <c r="V743" s="276"/>
      <c r="W743" s="276"/>
      <c r="X743" s="276"/>
      <c r="Y743" s="276"/>
      <c r="Z743" s="276"/>
    </row>
    <row r="744">
      <c r="A744" s="276"/>
      <c r="B744" s="276"/>
      <c r="C744" s="276"/>
      <c r="D744" s="276"/>
      <c r="E744" s="276"/>
      <c r="F744" s="276"/>
      <c r="G744" s="276"/>
      <c r="H744" s="276"/>
      <c r="I744" s="276"/>
      <c r="J744" s="276"/>
      <c r="K744" s="276"/>
      <c r="L744" s="276"/>
      <c r="M744" s="276"/>
      <c r="N744" s="276"/>
      <c r="O744" s="276"/>
      <c r="P744" s="276"/>
      <c r="Q744" s="276"/>
      <c r="R744" s="276"/>
      <c r="S744" s="276"/>
      <c r="T744" s="276"/>
      <c r="U744" s="276"/>
      <c r="V744" s="276"/>
      <c r="W744" s="276"/>
      <c r="X744" s="276"/>
      <c r="Y744" s="276"/>
      <c r="Z744" s="276"/>
    </row>
    <row r="745">
      <c r="A745" s="276"/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276"/>
      <c r="T745" s="276"/>
      <c r="U745" s="276"/>
      <c r="V745" s="276"/>
      <c r="W745" s="276"/>
      <c r="X745" s="276"/>
      <c r="Y745" s="276"/>
      <c r="Z745" s="276"/>
    </row>
    <row r="746">
      <c r="A746" s="276"/>
      <c r="B746" s="276"/>
      <c r="C746" s="276"/>
      <c r="D746" s="276"/>
      <c r="E746" s="276"/>
      <c r="F746" s="276"/>
      <c r="G746" s="276"/>
      <c r="H746" s="276"/>
      <c r="I746" s="276"/>
      <c r="J746" s="276"/>
      <c r="K746" s="276"/>
      <c r="L746" s="276"/>
      <c r="M746" s="276"/>
      <c r="N746" s="276"/>
      <c r="O746" s="276"/>
      <c r="P746" s="276"/>
      <c r="Q746" s="276"/>
      <c r="R746" s="276"/>
      <c r="S746" s="276"/>
      <c r="T746" s="276"/>
      <c r="U746" s="276"/>
      <c r="V746" s="276"/>
      <c r="W746" s="276"/>
      <c r="X746" s="276"/>
      <c r="Y746" s="276"/>
      <c r="Z746" s="276"/>
    </row>
    <row r="747">
      <c r="A747" s="276"/>
      <c r="B747" s="276"/>
      <c r="C747" s="276"/>
      <c r="D747" s="276"/>
      <c r="E747" s="276"/>
      <c r="F747" s="276"/>
      <c r="G747" s="276"/>
      <c r="H747" s="276"/>
      <c r="I747" s="276"/>
      <c r="J747" s="276"/>
      <c r="K747" s="276"/>
      <c r="L747" s="276"/>
      <c r="M747" s="276"/>
      <c r="N747" s="276"/>
      <c r="O747" s="276"/>
      <c r="P747" s="276"/>
      <c r="Q747" s="276"/>
      <c r="R747" s="276"/>
      <c r="S747" s="276"/>
      <c r="T747" s="276"/>
      <c r="U747" s="276"/>
      <c r="V747" s="276"/>
      <c r="W747" s="276"/>
      <c r="X747" s="276"/>
      <c r="Y747" s="276"/>
      <c r="Z747" s="276"/>
    </row>
    <row r="748">
      <c r="A748" s="276"/>
      <c r="B748" s="276"/>
      <c r="C748" s="276"/>
      <c r="D748" s="276"/>
      <c r="E748" s="276"/>
      <c r="F748" s="276"/>
      <c r="G748" s="276"/>
      <c r="H748" s="276"/>
      <c r="I748" s="276"/>
      <c r="J748" s="276"/>
      <c r="K748" s="276"/>
      <c r="L748" s="276"/>
      <c r="M748" s="276"/>
      <c r="N748" s="276"/>
      <c r="O748" s="276"/>
      <c r="P748" s="276"/>
      <c r="Q748" s="276"/>
      <c r="R748" s="276"/>
      <c r="S748" s="276"/>
      <c r="T748" s="276"/>
      <c r="U748" s="276"/>
      <c r="V748" s="276"/>
      <c r="W748" s="276"/>
      <c r="X748" s="276"/>
      <c r="Y748" s="276"/>
      <c r="Z748" s="276"/>
    </row>
    <row r="749">
      <c r="A749" s="276"/>
      <c r="B749" s="276"/>
      <c r="C749" s="276"/>
      <c r="D749" s="276"/>
      <c r="E749" s="276"/>
      <c r="F749" s="276"/>
      <c r="G749" s="276"/>
      <c r="H749" s="276"/>
      <c r="I749" s="276"/>
      <c r="J749" s="276"/>
      <c r="K749" s="276"/>
      <c r="L749" s="276"/>
      <c r="M749" s="276"/>
      <c r="N749" s="276"/>
      <c r="O749" s="276"/>
      <c r="P749" s="276"/>
      <c r="Q749" s="276"/>
      <c r="R749" s="276"/>
      <c r="S749" s="276"/>
      <c r="T749" s="276"/>
      <c r="U749" s="276"/>
      <c r="V749" s="276"/>
      <c r="W749" s="276"/>
      <c r="X749" s="276"/>
      <c r="Y749" s="276"/>
      <c r="Z749" s="276"/>
    </row>
    <row r="750">
      <c r="A750" s="276"/>
      <c r="B750" s="276"/>
      <c r="C750" s="276"/>
      <c r="D750" s="276"/>
      <c r="E750" s="276"/>
      <c r="F750" s="276"/>
      <c r="G750" s="276"/>
      <c r="H750" s="276"/>
      <c r="I750" s="276"/>
      <c r="J750" s="276"/>
      <c r="K750" s="276"/>
      <c r="L750" s="276"/>
      <c r="M750" s="276"/>
      <c r="N750" s="276"/>
      <c r="O750" s="276"/>
      <c r="P750" s="276"/>
      <c r="Q750" s="276"/>
      <c r="R750" s="276"/>
      <c r="S750" s="276"/>
      <c r="T750" s="276"/>
      <c r="U750" s="276"/>
      <c r="V750" s="276"/>
      <c r="W750" s="276"/>
      <c r="X750" s="276"/>
      <c r="Y750" s="276"/>
      <c r="Z750" s="276"/>
    </row>
    <row r="751">
      <c r="A751" s="276"/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276"/>
      <c r="T751" s="276"/>
      <c r="U751" s="276"/>
      <c r="V751" s="276"/>
      <c r="W751" s="276"/>
      <c r="X751" s="276"/>
      <c r="Y751" s="276"/>
      <c r="Z751" s="276"/>
    </row>
    <row r="752">
      <c r="A752" s="276"/>
      <c r="B752" s="276"/>
      <c r="C752" s="276"/>
      <c r="D752" s="276"/>
      <c r="E752" s="276"/>
      <c r="F752" s="276"/>
      <c r="G752" s="276"/>
      <c r="H752" s="276"/>
      <c r="I752" s="276"/>
      <c r="J752" s="276"/>
      <c r="K752" s="276"/>
      <c r="L752" s="276"/>
      <c r="M752" s="276"/>
      <c r="N752" s="276"/>
      <c r="O752" s="276"/>
      <c r="P752" s="276"/>
      <c r="Q752" s="276"/>
      <c r="R752" s="276"/>
      <c r="S752" s="276"/>
      <c r="T752" s="276"/>
      <c r="U752" s="276"/>
      <c r="V752" s="276"/>
      <c r="W752" s="276"/>
      <c r="X752" s="276"/>
      <c r="Y752" s="276"/>
      <c r="Z752" s="276"/>
    </row>
    <row r="753">
      <c r="A753" s="276"/>
      <c r="B753" s="276"/>
      <c r="C753" s="276"/>
      <c r="D753" s="276"/>
      <c r="E753" s="276"/>
      <c r="F753" s="276"/>
      <c r="G753" s="276"/>
      <c r="H753" s="276"/>
      <c r="I753" s="276"/>
      <c r="J753" s="276"/>
      <c r="K753" s="276"/>
      <c r="L753" s="276"/>
      <c r="M753" s="276"/>
      <c r="N753" s="276"/>
      <c r="O753" s="276"/>
      <c r="P753" s="276"/>
      <c r="Q753" s="276"/>
      <c r="R753" s="276"/>
      <c r="S753" s="276"/>
      <c r="T753" s="276"/>
      <c r="U753" s="276"/>
      <c r="V753" s="276"/>
      <c r="W753" s="276"/>
      <c r="X753" s="276"/>
      <c r="Y753" s="276"/>
      <c r="Z753" s="276"/>
    </row>
    <row r="754">
      <c r="A754" s="276"/>
      <c r="B754" s="276"/>
      <c r="C754" s="276"/>
      <c r="D754" s="276"/>
      <c r="E754" s="276"/>
      <c r="F754" s="276"/>
      <c r="G754" s="276"/>
      <c r="H754" s="276"/>
      <c r="I754" s="276"/>
      <c r="J754" s="276"/>
      <c r="K754" s="276"/>
      <c r="L754" s="276"/>
      <c r="M754" s="276"/>
      <c r="N754" s="276"/>
      <c r="O754" s="276"/>
      <c r="P754" s="276"/>
      <c r="Q754" s="276"/>
      <c r="R754" s="276"/>
      <c r="S754" s="276"/>
      <c r="T754" s="276"/>
      <c r="U754" s="276"/>
      <c r="V754" s="276"/>
      <c r="W754" s="276"/>
      <c r="X754" s="276"/>
      <c r="Y754" s="276"/>
      <c r="Z754" s="276"/>
    </row>
    <row r="755">
      <c r="A755" s="276"/>
      <c r="B755" s="276"/>
      <c r="C755" s="276"/>
      <c r="D755" s="276"/>
      <c r="E755" s="276"/>
      <c r="F755" s="276"/>
      <c r="G755" s="276"/>
      <c r="H755" s="276"/>
      <c r="I755" s="276"/>
      <c r="J755" s="276"/>
      <c r="K755" s="276"/>
      <c r="L755" s="276"/>
      <c r="M755" s="276"/>
      <c r="N755" s="276"/>
      <c r="O755" s="276"/>
      <c r="P755" s="276"/>
      <c r="Q755" s="276"/>
      <c r="R755" s="276"/>
      <c r="S755" s="276"/>
      <c r="T755" s="276"/>
      <c r="U755" s="276"/>
      <c r="V755" s="276"/>
      <c r="W755" s="276"/>
      <c r="X755" s="276"/>
      <c r="Y755" s="276"/>
      <c r="Z755" s="276"/>
    </row>
    <row r="756">
      <c r="A756" s="276"/>
      <c r="B756" s="276"/>
      <c r="C756" s="276"/>
      <c r="D756" s="276"/>
      <c r="E756" s="276"/>
      <c r="F756" s="276"/>
      <c r="G756" s="276"/>
      <c r="H756" s="276"/>
      <c r="I756" s="276"/>
      <c r="J756" s="276"/>
      <c r="K756" s="276"/>
      <c r="L756" s="276"/>
      <c r="M756" s="276"/>
      <c r="N756" s="276"/>
      <c r="O756" s="276"/>
      <c r="P756" s="276"/>
      <c r="Q756" s="276"/>
      <c r="R756" s="276"/>
      <c r="S756" s="276"/>
      <c r="T756" s="276"/>
      <c r="U756" s="276"/>
      <c r="V756" s="276"/>
      <c r="W756" s="276"/>
      <c r="X756" s="276"/>
      <c r="Y756" s="276"/>
      <c r="Z756" s="276"/>
    </row>
    <row r="757">
      <c r="A757" s="276"/>
      <c r="B757" s="276"/>
      <c r="C757" s="276"/>
      <c r="D757" s="276"/>
      <c r="E757" s="276"/>
      <c r="F757" s="276"/>
      <c r="G757" s="276"/>
      <c r="H757" s="276"/>
      <c r="I757" s="276"/>
      <c r="J757" s="276"/>
      <c r="K757" s="276"/>
      <c r="L757" s="276"/>
      <c r="M757" s="276"/>
      <c r="N757" s="276"/>
      <c r="O757" s="276"/>
      <c r="P757" s="276"/>
      <c r="Q757" s="276"/>
      <c r="R757" s="276"/>
      <c r="S757" s="276"/>
      <c r="T757" s="276"/>
      <c r="U757" s="276"/>
      <c r="V757" s="276"/>
      <c r="W757" s="276"/>
      <c r="X757" s="276"/>
      <c r="Y757" s="276"/>
      <c r="Z757" s="276"/>
    </row>
    <row r="758">
      <c r="A758" s="276"/>
      <c r="B758" s="276"/>
      <c r="C758" s="276"/>
      <c r="D758" s="276"/>
      <c r="E758" s="276"/>
      <c r="F758" s="276"/>
      <c r="G758" s="276"/>
      <c r="H758" s="276"/>
      <c r="I758" s="276"/>
      <c r="J758" s="276"/>
      <c r="K758" s="276"/>
      <c r="L758" s="276"/>
      <c r="M758" s="276"/>
      <c r="N758" s="276"/>
      <c r="O758" s="276"/>
      <c r="P758" s="276"/>
      <c r="Q758" s="276"/>
      <c r="R758" s="276"/>
      <c r="S758" s="276"/>
      <c r="T758" s="276"/>
      <c r="U758" s="276"/>
      <c r="V758" s="276"/>
      <c r="W758" s="276"/>
      <c r="X758" s="276"/>
      <c r="Y758" s="276"/>
      <c r="Z758" s="276"/>
    </row>
    <row r="759">
      <c r="A759" s="276"/>
      <c r="B759" s="276"/>
      <c r="C759" s="276"/>
      <c r="D759" s="276"/>
      <c r="E759" s="276"/>
      <c r="F759" s="276"/>
      <c r="G759" s="276"/>
      <c r="H759" s="276"/>
      <c r="I759" s="276"/>
      <c r="J759" s="276"/>
      <c r="K759" s="276"/>
      <c r="L759" s="276"/>
      <c r="M759" s="276"/>
      <c r="N759" s="276"/>
      <c r="O759" s="276"/>
      <c r="P759" s="276"/>
      <c r="Q759" s="276"/>
      <c r="R759" s="276"/>
      <c r="S759" s="276"/>
      <c r="T759" s="276"/>
      <c r="U759" s="276"/>
      <c r="V759" s="276"/>
      <c r="W759" s="276"/>
      <c r="X759" s="276"/>
      <c r="Y759" s="276"/>
      <c r="Z759" s="276"/>
    </row>
    <row r="760">
      <c r="A760" s="276"/>
      <c r="B760" s="276"/>
      <c r="C760" s="276"/>
      <c r="D760" s="276"/>
      <c r="E760" s="276"/>
      <c r="F760" s="276"/>
      <c r="G760" s="276"/>
      <c r="H760" s="276"/>
      <c r="I760" s="276"/>
      <c r="J760" s="276"/>
      <c r="K760" s="276"/>
      <c r="L760" s="276"/>
      <c r="M760" s="276"/>
      <c r="N760" s="276"/>
      <c r="O760" s="276"/>
      <c r="P760" s="276"/>
      <c r="Q760" s="276"/>
      <c r="R760" s="276"/>
      <c r="S760" s="276"/>
      <c r="T760" s="276"/>
      <c r="U760" s="276"/>
      <c r="V760" s="276"/>
      <c r="W760" s="276"/>
      <c r="X760" s="276"/>
      <c r="Y760" s="276"/>
      <c r="Z760" s="276"/>
    </row>
    <row r="761">
      <c r="A761" s="276"/>
      <c r="B761" s="276"/>
      <c r="C761" s="276"/>
      <c r="D761" s="276"/>
      <c r="E761" s="276"/>
      <c r="F761" s="276"/>
      <c r="G761" s="276"/>
      <c r="H761" s="276"/>
      <c r="I761" s="276"/>
      <c r="J761" s="276"/>
      <c r="K761" s="276"/>
      <c r="L761" s="276"/>
      <c r="M761" s="276"/>
      <c r="N761" s="276"/>
      <c r="O761" s="276"/>
      <c r="P761" s="276"/>
      <c r="Q761" s="276"/>
      <c r="R761" s="276"/>
      <c r="S761" s="276"/>
      <c r="T761" s="276"/>
      <c r="U761" s="276"/>
      <c r="V761" s="276"/>
      <c r="W761" s="276"/>
      <c r="X761" s="276"/>
      <c r="Y761" s="276"/>
      <c r="Z761" s="276"/>
    </row>
    <row r="762">
      <c r="A762" s="276"/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276"/>
      <c r="T762" s="276"/>
      <c r="U762" s="276"/>
      <c r="V762" s="276"/>
      <c r="W762" s="276"/>
      <c r="X762" s="276"/>
      <c r="Y762" s="276"/>
      <c r="Z762" s="276"/>
    </row>
    <row r="763">
      <c r="A763" s="276"/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276"/>
      <c r="T763" s="276"/>
      <c r="U763" s="276"/>
      <c r="V763" s="276"/>
      <c r="W763" s="276"/>
      <c r="X763" s="276"/>
      <c r="Y763" s="276"/>
      <c r="Z763" s="276"/>
    </row>
    <row r="764">
      <c r="A764" s="276"/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276"/>
      <c r="T764" s="276"/>
      <c r="U764" s="276"/>
      <c r="V764" s="276"/>
      <c r="W764" s="276"/>
      <c r="X764" s="276"/>
      <c r="Y764" s="276"/>
      <c r="Z764" s="276"/>
    </row>
    <row r="765">
      <c r="A765" s="276"/>
      <c r="B765" s="276"/>
      <c r="C765" s="276"/>
      <c r="D765" s="276"/>
      <c r="E765" s="276"/>
      <c r="F765" s="276"/>
      <c r="G765" s="276"/>
      <c r="H765" s="276"/>
      <c r="I765" s="276"/>
      <c r="J765" s="276"/>
      <c r="K765" s="276"/>
      <c r="L765" s="276"/>
      <c r="M765" s="276"/>
      <c r="N765" s="276"/>
      <c r="O765" s="276"/>
      <c r="P765" s="276"/>
      <c r="Q765" s="276"/>
      <c r="R765" s="276"/>
      <c r="S765" s="276"/>
      <c r="T765" s="276"/>
      <c r="U765" s="276"/>
      <c r="V765" s="276"/>
      <c r="W765" s="276"/>
      <c r="X765" s="276"/>
      <c r="Y765" s="276"/>
      <c r="Z765" s="276"/>
    </row>
    <row r="766">
      <c r="A766" s="276"/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276"/>
      <c r="T766" s="276"/>
      <c r="U766" s="276"/>
      <c r="V766" s="276"/>
      <c r="W766" s="276"/>
      <c r="X766" s="276"/>
      <c r="Y766" s="276"/>
      <c r="Z766" s="276"/>
    </row>
    <row r="767">
      <c r="A767" s="276"/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276"/>
      <c r="T767" s="276"/>
      <c r="U767" s="276"/>
      <c r="V767" s="276"/>
      <c r="W767" s="276"/>
      <c r="X767" s="276"/>
      <c r="Y767" s="276"/>
      <c r="Z767" s="276"/>
    </row>
    <row r="768">
      <c r="A768" s="276"/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276"/>
      <c r="T768" s="276"/>
      <c r="U768" s="276"/>
      <c r="V768" s="276"/>
      <c r="W768" s="276"/>
      <c r="X768" s="276"/>
      <c r="Y768" s="276"/>
      <c r="Z768" s="276"/>
    </row>
    <row r="769">
      <c r="A769" s="276"/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276"/>
      <c r="T769" s="276"/>
      <c r="U769" s="276"/>
      <c r="V769" s="276"/>
      <c r="W769" s="276"/>
      <c r="X769" s="276"/>
      <c r="Y769" s="276"/>
      <c r="Z769" s="276"/>
    </row>
    <row r="770">
      <c r="A770" s="276"/>
      <c r="B770" s="276"/>
      <c r="C770" s="276"/>
      <c r="D770" s="276"/>
      <c r="E770" s="276"/>
      <c r="F770" s="276"/>
      <c r="G770" s="276"/>
      <c r="H770" s="276"/>
      <c r="I770" s="276"/>
      <c r="J770" s="276"/>
      <c r="K770" s="276"/>
      <c r="L770" s="276"/>
      <c r="M770" s="276"/>
      <c r="N770" s="276"/>
      <c r="O770" s="276"/>
      <c r="P770" s="276"/>
      <c r="Q770" s="276"/>
      <c r="R770" s="276"/>
      <c r="S770" s="276"/>
      <c r="T770" s="276"/>
      <c r="U770" s="276"/>
      <c r="V770" s="276"/>
      <c r="W770" s="276"/>
      <c r="X770" s="276"/>
      <c r="Y770" s="276"/>
      <c r="Z770" s="276"/>
    </row>
    <row r="771">
      <c r="A771" s="276"/>
      <c r="B771" s="276"/>
      <c r="C771" s="276"/>
      <c r="D771" s="276"/>
      <c r="E771" s="276"/>
      <c r="F771" s="276"/>
      <c r="G771" s="276"/>
      <c r="H771" s="276"/>
      <c r="I771" s="276"/>
      <c r="J771" s="276"/>
      <c r="K771" s="276"/>
      <c r="L771" s="276"/>
      <c r="M771" s="276"/>
      <c r="N771" s="276"/>
      <c r="O771" s="276"/>
      <c r="P771" s="276"/>
      <c r="Q771" s="276"/>
      <c r="R771" s="276"/>
      <c r="S771" s="276"/>
      <c r="T771" s="276"/>
      <c r="U771" s="276"/>
      <c r="V771" s="276"/>
      <c r="W771" s="276"/>
      <c r="X771" s="276"/>
      <c r="Y771" s="276"/>
      <c r="Z771" s="276"/>
    </row>
    <row r="772">
      <c r="A772" s="276"/>
      <c r="B772" s="276"/>
      <c r="C772" s="276"/>
      <c r="D772" s="276"/>
      <c r="E772" s="276"/>
      <c r="F772" s="276"/>
      <c r="G772" s="276"/>
      <c r="H772" s="276"/>
      <c r="I772" s="276"/>
      <c r="J772" s="276"/>
      <c r="K772" s="276"/>
      <c r="L772" s="276"/>
      <c r="M772" s="276"/>
      <c r="N772" s="276"/>
      <c r="O772" s="276"/>
      <c r="P772" s="276"/>
      <c r="Q772" s="276"/>
      <c r="R772" s="276"/>
      <c r="S772" s="276"/>
      <c r="T772" s="276"/>
      <c r="U772" s="276"/>
      <c r="V772" s="276"/>
      <c r="W772" s="276"/>
      <c r="X772" s="276"/>
      <c r="Y772" s="276"/>
      <c r="Z772" s="276"/>
    </row>
    <row r="773">
      <c r="A773" s="276"/>
      <c r="B773" s="276"/>
      <c r="C773" s="276"/>
      <c r="D773" s="276"/>
      <c r="E773" s="276"/>
      <c r="F773" s="276"/>
      <c r="G773" s="276"/>
      <c r="H773" s="276"/>
      <c r="I773" s="276"/>
      <c r="J773" s="276"/>
      <c r="K773" s="276"/>
      <c r="L773" s="276"/>
      <c r="M773" s="276"/>
      <c r="N773" s="276"/>
      <c r="O773" s="276"/>
      <c r="P773" s="276"/>
      <c r="Q773" s="276"/>
      <c r="R773" s="276"/>
      <c r="S773" s="276"/>
      <c r="T773" s="276"/>
      <c r="U773" s="276"/>
      <c r="V773" s="276"/>
      <c r="W773" s="276"/>
      <c r="X773" s="276"/>
      <c r="Y773" s="276"/>
      <c r="Z773" s="276"/>
    </row>
    <row r="774">
      <c r="A774" s="276"/>
      <c r="B774" s="276"/>
      <c r="C774" s="276"/>
      <c r="D774" s="276"/>
      <c r="E774" s="276"/>
      <c r="F774" s="276"/>
      <c r="G774" s="276"/>
      <c r="H774" s="276"/>
      <c r="I774" s="276"/>
      <c r="J774" s="276"/>
      <c r="K774" s="276"/>
      <c r="L774" s="276"/>
      <c r="M774" s="276"/>
      <c r="N774" s="276"/>
      <c r="O774" s="276"/>
      <c r="P774" s="276"/>
      <c r="Q774" s="276"/>
      <c r="R774" s="276"/>
      <c r="S774" s="276"/>
      <c r="T774" s="276"/>
      <c r="U774" s="276"/>
      <c r="V774" s="276"/>
      <c r="W774" s="276"/>
      <c r="X774" s="276"/>
      <c r="Y774" s="276"/>
      <c r="Z774" s="276"/>
    </row>
    <row r="775">
      <c r="A775" s="276"/>
      <c r="B775" s="276"/>
      <c r="C775" s="276"/>
      <c r="D775" s="276"/>
      <c r="E775" s="276"/>
      <c r="F775" s="276"/>
      <c r="G775" s="276"/>
      <c r="H775" s="276"/>
      <c r="I775" s="276"/>
      <c r="J775" s="276"/>
      <c r="K775" s="276"/>
      <c r="L775" s="276"/>
      <c r="M775" s="276"/>
      <c r="N775" s="276"/>
      <c r="O775" s="276"/>
      <c r="P775" s="276"/>
      <c r="Q775" s="276"/>
      <c r="R775" s="276"/>
      <c r="S775" s="276"/>
      <c r="T775" s="276"/>
      <c r="U775" s="276"/>
      <c r="V775" s="276"/>
      <c r="W775" s="276"/>
      <c r="X775" s="276"/>
      <c r="Y775" s="276"/>
      <c r="Z775" s="276"/>
    </row>
    <row r="776">
      <c r="A776" s="276"/>
      <c r="B776" s="276"/>
      <c r="C776" s="276"/>
      <c r="D776" s="276"/>
      <c r="E776" s="276"/>
      <c r="F776" s="276"/>
      <c r="G776" s="276"/>
      <c r="H776" s="276"/>
      <c r="I776" s="276"/>
      <c r="J776" s="276"/>
      <c r="K776" s="276"/>
      <c r="L776" s="276"/>
      <c r="M776" s="276"/>
      <c r="N776" s="276"/>
      <c r="O776" s="276"/>
      <c r="P776" s="276"/>
      <c r="Q776" s="276"/>
      <c r="R776" s="276"/>
      <c r="S776" s="276"/>
      <c r="T776" s="276"/>
      <c r="U776" s="276"/>
      <c r="V776" s="276"/>
      <c r="W776" s="276"/>
      <c r="X776" s="276"/>
      <c r="Y776" s="276"/>
      <c r="Z776" s="276"/>
    </row>
    <row r="777">
      <c r="A777" s="276"/>
      <c r="B777" s="276"/>
      <c r="C777" s="276"/>
      <c r="D777" s="276"/>
      <c r="E777" s="276"/>
      <c r="F777" s="276"/>
      <c r="G777" s="276"/>
      <c r="H777" s="276"/>
      <c r="I777" s="276"/>
      <c r="J777" s="276"/>
      <c r="K777" s="276"/>
      <c r="L777" s="276"/>
      <c r="M777" s="276"/>
      <c r="N777" s="276"/>
      <c r="O777" s="276"/>
      <c r="P777" s="276"/>
      <c r="Q777" s="276"/>
      <c r="R777" s="276"/>
      <c r="S777" s="276"/>
      <c r="T777" s="276"/>
      <c r="U777" s="276"/>
      <c r="V777" s="276"/>
      <c r="W777" s="276"/>
      <c r="X777" s="276"/>
      <c r="Y777" s="276"/>
      <c r="Z777" s="276"/>
    </row>
    <row r="778">
      <c r="A778" s="276"/>
      <c r="B778" s="276"/>
      <c r="C778" s="276"/>
      <c r="D778" s="276"/>
      <c r="E778" s="276"/>
      <c r="F778" s="276"/>
      <c r="G778" s="276"/>
      <c r="H778" s="276"/>
      <c r="I778" s="276"/>
      <c r="J778" s="276"/>
      <c r="K778" s="276"/>
      <c r="L778" s="276"/>
      <c r="M778" s="276"/>
      <c r="N778" s="276"/>
      <c r="O778" s="276"/>
      <c r="P778" s="276"/>
      <c r="Q778" s="276"/>
      <c r="R778" s="276"/>
      <c r="S778" s="276"/>
      <c r="T778" s="276"/>
      <c r="U778" s="276"/>
      <c r="V778" s="276"/>
      <c r="W778" s="276"/>
      <c r="X778" s="276"/>
      <c r="Y778" s="276"/>
      <c r="Z778" s="276"/>
    </row>
    <row r="779">
      <c r="A779" s="276"/>
      <c r="B779" s="276"/>
      <c r="C779" s="276"/>
      <c r="D779" s="276"/>
      <c r="E779" s="276"/>
      <c r="F779" s="276"/>
      <c r="G779" s="276"/>
      <c r="H779" s="276"/>
      <c r="I779" s="276"/>
      <c r="J779" s="276"/>
      <c r="K779" s="276"/>
      <c r="L779" s="276"/>
      <c r="M779" s="276"/>
      <c r="N779" s="276"/>
      <c r="O779" s="276"/>
      <c r="P779" s="276"/>
      <c r="Q779" s="276"/>
      <c r="R779" s="276"/>
      <c r="S779" s="276"/>
      <c r="T779" s="276"/>
      <c r="U779" s="276"/>
      <c r="V779" s="276"/>
      <c r="W779" s="276"/>
      <c r="X779" s="276"/>
      <c r="Y779" s="276"/>
      <c r="Z779" s="276"/>
    </row>
    <row r="780">
      <c r="A780" s="276"/>
      <c r="B780" s="276"/>
      <c r="C780" s="276"/>
      <c r="D780" s="276"/>
      <c r="E780" s="276"/>
      <c r="F780" s="276"/>
      <c r="G780" s="276"/>
      <c r="H780" s="276"/>
      <c r="I780" s="276"/>
      <c r="J780" s="276"/>
      <c r="K780" s="276"/>
      <c r="L780" s="276"/>
      <c r="M780" s="276"/>
      <c r="N780" s="276"/>
      <c r="O780" s="276"/>
      <c r="P780" s="276"/>
      <c r="Q780" s="276"/>
      <c r="R780" s="276"/>
      <c r="S780" s="276"/>
      <c r="T780" s="276"/>
      <c r="U780" s="276"/>
      <c r="V780" s="276"/>
      <c r="W780" s="276"/>
      <c r="X780" s="276"/>
      <c r="Y780" s="276"/>
      <c r="Z780" s="276"/>
    </row>
    <row r="781">
      <c r="A781" s="276"/>
      <c r="B781" s="276"/>
      <c r="C781" s="276"/>
      <c r="D781" s="276"/>
      <c r="E781" s="276"/>
      <c r="F781" s="276"/>
      <c r="G781" s="276"/>
      <c r="H781" s="276"/>
      <c r="I781" s="276"/>
      <c r="J781" s="276"/>
      <c r="K781" s="276"/>
      <c r="L781" s="276"/>
      <c r="M781" s="276"/>
      <c r="N781" s="276"/>
      <c r="O781" s="276"/>
      <c r="P781" s="276"/>
      <c r="Q781" s="276"/>
      <c r="R781" s="276"/>
      <c r="S781" s="276"/>
      <c r="T781" s="276"/>
      <c r="U781" s="276"/>
      <c r="V781" s="276"/>
      <c r="W781" s="276"/>
      <c r="X781" s="276"/>
      <c r="Y781" s="276"/>
      <c r="Z781" s="276"/>
    </row>
    <row r="782">
      <c r="A782" s="276"/>
      <c r="B782" s="276"/>
      <c r="C782" s="276"/>
      <c r="D782" s="276"/>
      <c r="E782" s="276"/>
      <c r="F782" s="276"/>
      <c r="G782" s="276"/>
      <c r="H782" s="276"/>
      <c r="I782" s="276"/>
      <c r="J782" s="276"/>
      <c r="K782" s="276"/>
      <c r="L782" s="276"/>
      <c r="M782" s="276"/>
      <c r="N782" s="276"/>
      <c r="O782" s="276"/>
      <c r="P782" s="276"/>
      <c r="Q782" s="276"/>
      <c r="R782" s="276"/>
      <c r="S782" s="276"/>
      <c r="T782" s="276"/>
      <c r="U782" s="276"/>
      <c r="V782" s="276"/>
      <c r="W782" s="276"/>
      <c r="X782" s="276"/>
      <c r="Y782" s="276"/>
      <c r="Z782" s="276"/>
    </row>
    <row r="783">
      <c r="A783" s="276"/>
      <c r="B783" s="276"/>
      <c r="C783" s="276"/>
      <c r="D783" s="276"/>
      <c r="E783" s="276"/>
      <c r="F783" s="276"/>
      <c r="G783" s="276"/>
      <c r="H783" s="276"/>
      <c r="I783" s="276"/>
      <c r="J783" s="276"/>
      <c r="K783" s="276"/>
      <c r="L783" s="276"/>
      <c r="M783" s="276"/>
      <c r="N783" s="276"/>
      <c r="O783" s="276"/>
      <c r="P783" s="276"/>
      <c r="Q783" s="276"/>
      <c r="R783" s="276"/>
      <c r="S783" s="276"/>
      <c r="T783" s="276"/>
      <c r="U783" s="276"/>
      <c r="V783" s="276"/>
      <c r="W783" s="276"/>
      <c r="X783" s="276"/>
      <c r="Y783" s="276"/>
      <c r="Z783" s="276"/>
    </row>
    <row r="784">
      <c r="A784" s="276"/>
      <c r="B784" s="276"/>
      <c r="C784" s="276"/>
      <c r="D784" s="276"/>
      <c r="E784" s="276"/>
      <c r="F784" s="276"/>
      <c r="G784" s="276"/>
      <c r="H784" s="276"/>
      <c r="I784" s="276"/>
      <c r="J784" s="276"/>
      <c r="K784" s="276"/>
      <c r="L784" s="276"/>
      <c r="M784" s="276"/>
      <c r="N784" s="276"/>
      <c r="O784" s="276"/>
      <c r="P784" s="276"/>
      <c r="Q784" s="276"/>
      <c r="R784" s="276"/>
      <c r="S784" s="276"/>
      <c r="T784" s="276"/>
      <c r="U784" s="276"/>
      <c r="V784" s="276"/>
      <c r="W784" s="276"/>
      <c r="X784" s="276"/>
      <c r="Y784" s="276"/>
      <c r="Z784" s="276"/>
    </row>
    <row r="785">
      <c r="A785" s="276"/>
      <c r="B785" s="276"/>
      <c r="C785" s="276"/>
      <c r="D785" s="276"/>
      <c r="E785" s="276"/>
      <c r="F785" s="276"/>
      <c r="G785" s="276"/>
      <c r="H785" s="276"/>
      <c r="I785" s="276"/>
      <c r="J785" s="276"/>
      <c r="K785" s="276"/>
      <c r="L785" s="276"/>
      <c r="M785" s="276"/>
      <c r="N785" s="276"/>
      <c r="O785" s="276"/>
      <c r="P785" s="276"/>
      <c r="Q785" s="276"/>
      <c r="R785" s="276"/>
      <c r="S785" s="276"/>
      <c r="T785" s="276"/>
      <c r="U785" s="276"/>
      <c r="V785" s="276"/>
      <c r="W785" s="276"/>
      <c r="X785" s="276"/>
      <c r="Y785" s="276"/>
      <c r="Z785" s="276"/>
    </row>
    <row r="786">
      <c r="A786" s="276"/>
      <c r="B786" s="276"/>
      <c r="C786" s="276"/>
      <c r="D786" s="276"/>
      <c r="E786" s="276"/>
      <c r="F786" s="276"/>
      <c r="G786" s="276"/>
      <c r="H786" s="276"/>
      <c r="I786" s="276"/>
      <c r="J786" s="276"/>
      <c r="K786" s="276"/>
      <c r="L786" s="276"/>
      <c r="M786" s="276"/>
      <c r="N786" s="276"/>
      <c r="O786" s="276"/>
      <c r="P786" s="276"/>
      <c r="Q786" s="276"/>
      <c r="R786" s="276"/>
      <c r="S786" s="276"/>
      <c r="T786" s="276"/>
      <c r="U786" s="276"/>
      <c r="V786" s="276"/>
      <c r="W786" s="276"/>
      <c r="X786" s="276"/>
      <c r="Y786" s="276"/>
      <c r="Z786" s="276"/>
    </row>
    <row r="787">
      <c r="A787" s="276"/>
      <c r="B787" s="276"/>
      <c r="C787" s="276"/>
      <c r="D787" s="276"/>
      <c r="E787" s="276"/>
      <c r="F787" s="276"/>
      <c r="G787" s="276"/>
      <c r="H787" s="276"/>
      <c r="I787" s="276"/>
      <c r="J787" s="276"/>
      <c r="K787" s="276"/>
      <c r="L787" s="276"/>
      <c r="M787" s="276"/>
      <c r="N787" s="276"/>
      <c r="O787" s="276"/>
      <c r="P787" s="276"/>
      <c r="Q787" s="276"/>
      <c r="R787" s="276"/>
      <c r="S787" s="276"/>
      <c r="T787" s="276"/>
      <c r="U787" s="276"/>
      <c r="V787" s="276"/>
      <c r="W787" s="276"/>
      <c r="X787" s="276"/>
      <c r="Y787" s="276"/>
      <c r="Z787" s="276"/>
    </row>
    <row r="788">
      <c r="A788" s="276"/>
      <c r="B788" s="276"/>
      <c r="C788" s="276"/>
      <c r="D788" s="276"/>
      <c r="E788" s="276"/>
      <c r="F788" s="276"/>
      <c r="G788" s="276"/>
      <c r="H788" s="276"/>
      <c r="I788" s="276"/>
      <c r="J788" s="276"/>
      <c r="K788" s="276"/>
      <c r="L788" s="276"/>
      <c r="M788" s="276"/>
      <c r="N788" s="276"/>
      <c r="O788" s="276"/>
      <c r="P788" s="276"/>
      <c r="Q788" s="276"/>
      <c r="R788" s="276"/>
      <c r="S788" s="276"/>
      <c r="T788" s="276"/>
      <c r="U788" s="276"/>
      <c r="V788" s="276"/>
      <c r="W788" s="276"/>
      <c r="X788" s="276"/>
      <c r="Y788" s="276"/>
      <c r="Z788" s="276"/>
    </row>
    <row r="789">
      <c r="A789" s="276"/>
      <c r="B789" s="276"/>
      <c r="C789" s="276"/>
      <c r="D789" s="276"/>
      <c r="E789" s="276"/>
      <c r="F789" s="276"/>
      <c r="G789" s="276"/>
      <c r="H789" s="276"/>
      <c r="I789" s="276"/>
      <c r="J789" s="276"/>
      <c r="K789" s="276"/>
      <c r="L789" s="276"/>
      <c r="M789" s="276"/>
      <c r="N789" s="276"/>
      <c r="O789" s="276"/>
      <c r="P789" s="276"/>
      <c r="Q789" s="276"/>
      <c r="R789" s="276"/>
      <c r="S789" s="276"/>
      <c r="T789" s="276"/>
      <c r="U789" s="276"/>
      <c r="V789" s="276"/>
      <c r="W789" s="276"/>
      <c r="X789" s="276"/>
      <c r="Y789" s="276"/>
      <c r="Z789" s="276"/>
    </row>
    <row r="790">
      <c r="A790" s="276"/>
      <c r="B790" s="276"/>
      <c r="C790" s="276"/>
      <c r="D790" s="276"/>
      <c r="E790" s="276"/>
      <c r="F790" s="276"/>
      <c r="G790" s="276"/>
      <c r="H790" s="276"/>
      <c r="I790" s="276"/>
      <c r="J790" s="276"/>
      <c r="K790" s="276"/>
      <c r="L790" s="276"/>
      <c r="M790" s="276"/>
      <c r="N790" s="276"/>
      <c r="O790" s="276"/>
      <c r="P790" s="276"/>
      <c r="Q790" s="276"/>
      <c r="R790" s="276"/>
      <c r="S790" s="276"/>
      <c r="T790" s="276"/>
      <c r="U790" s="276"/>
      <c r="V790" s="276"/>
      <c r="W790" s="276"/>
      <c r="X790" s="276"/>
      <c r="Y790" s="276"/>
      <c r="Z790" s="276"/>
    </row>
    <row r="791">
      <c r="A791" s="276"/>
      <c r="B791" s="276"/>
      <c r="C791" s="276"/>
      <c r="D791" s="276"/>
      <c r="E791" s="276"/>
      <c r="F791" s="276"/>
      <c r="G791" s="276"/>
      <c r="H791" s="276"/>
      <c r="I791" s="276"/>
      <c r="J791" s="276"/>
      <c r="K791" s="276"/>
      <c r="L791" s="276"/>
      <c r="M791" s="276"/>
      <c r="N791" s="276"/>
      <c r="O791" s="276"/>
      <c r="P791" s="276"/>
      <c r="Q791" s="276"/>
      <c r="R791" s="276"/>
      <c r="S791" s="276"/>
      <c r="T791" s="276"/>
      <c r="U791" s="276"/>
      <c r="V791" s="276"/>
      <c r="W791" s="276"/>
      <c r="X791" s="276"/>
      <c r="Y791" s="276"/>
      <c r="Z791" s="276"/>
    </row>
    <row r="792">
      <c r="A792" s="276"/>
      <c r="B792" s="276"/>
      <c r="C792" s="276"/>
      <c r="D792" s="276"/>
      <c r="E792" s="276"/>
      <c r="F792" s="276"/>
      <c r="G792" s="276"/>
      <c r="H792" s="276"/>
      <c r="I792" s="276"/>
      <c r="J792" s="276"/>
      <c r="K792" s="276"/>
      <c r="L792" s="276"/>
      <c r="M792" s="276"/>
      <c r="N792" s="276"/>
      <c r="O792" s="276"/>
      <c r="P792" s="276"/>
      <c r="Q792" s="276"/>
      <c r="R792" s="276"/>
      <c r="S792" s="276"/>
      <c r="T792" s="276"/>
      <c r="U792" s="276"/>
      <c r="V792" s="276"/>
      <c r="W792" s="276"/>
      <c r="X792" s="276"/>
      <c r="Y792" s="276"/>
      <c r="Z792" s="276"/>
    </row>
    <row r="793">
      <c r="A793" s="276"/>
      <c r="B793" s="276"/>
      <c r="C793" s="276"/>
      <c r="D793" s="276"/>
      <c r="E793" s="276"/>
      <c r="F793" s="276"/>
      <c r="G793" s="276"/>
      <c r="H793" s="276"/>
      <c r="I793" s="276"/>
      <c r="J793" s="276"/>
      <c r="K793" s="276"/>
      <c r="L793" s="276"/>
      <c r="M793" s="276"/>
      <c r="N793" s="276"/>
      <c r="O793" s="276"/>
      <c r="P793" s="276"/>
      <c r="Q793" s="276"/>
      <c r="R793" s="276"/>
      <c r="S793" s="276"/>
      <c r="T793" s="276"/>
      <c r="U793" s="276"/>
      <c r="V793" s="276"/>
      <c r="W793" s="276"/>
      <c r="X793" s="276"/>
      <c r="Y793" s="276"/>
      <c r="Z793" s="276"/>
    </row>
    <row r="794">
      <c r="A794" s="276"/>
      <c r="B794" s="276"/>
      <c r="C794" s="276"/>
      <c r="D794" s="276"/>
      <c r="E794" s="276"/>
      <c r="F794" s="276"/>
      <c r="G794" s="276"/>
      <c r="H794" s="276"/>
      <c r="I794" s="276"/>
      <c r="J794" s="276"/>
      <c r="K794" s="276"/>
      <c r="L794" s="276"/>
      <c r="M794" s="276"/>
      <c r="N794" s="276"/>
      <c r="O794" s="276"/>
      <c r="P794" s="276"/>
      <c r="Q794" s="276"/>
      <c r="R794" s="276"/>
      <c r="S794" s="276"/>
      <c r="T794" s="276"/>
      <c r="U794" s="276"/>
      <c r="V794" s="276"/>
      <c r="W794" s="276"/>
      <c r="X794" s="276"/>
      <c r="Y794" s="276"/>
      <c r="Z794" s="276"/>
    </row>
    <row r="795">
      <c r="A795" s="276"/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  <c r="P795" s="276"/>
      <c r="Q795" s="276"/>
      <c r="R795" s="276"/>
      <c r="S795" s="276"/>
      <c r="T795" s="276"/>
      <c r="U795" s="276"/>
      <c r="V795" s="276"/>
      <c r="W795" s="276"/>
      <c r="X795" s="276"/>
      <c r="Y795" s="276"/>
      <c r="Z795" s="276"/>
    </row>
    <row r="796">
      <c r="A796" s="276"/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  <c r="P796" s="276"/>
      <c r="Q796" s="276"/>
      <c r="R796" s="276"/>
      <c r="S796" s="276"/>
      <c r="T796" s="276"/>
      <c r="U796" s="276"/>
      <c r="V796" s="276"/>
      <c r="W796" s="276"/>
      <c r="X796" s="276"/>
      <c r="Y796" s="276"/>
      <c r="Z796" s="276"/>
    </row>
    <row r="797">
      <c r="A797" s="276"/>
      <c r="B797" s="276"/>
      <c r="C797" s="276"/>
      <c r="D797" s="276"/>
      <c r="E797" s="276"/>
      <c r="F797" s="276"/>
      <c r="G797" s="276"/>
      <c r="H797" s="276"/>
      <c r="I797" s="276"/>
      <c r="J797" s="276"/>
      <c r="K797" s="276"/>
      <c r="L797" s="276"/>
      <c r="M797" s="276"/>
      <c r="N797" s="276"/>
      <c r="O797" s="276"/>
      <c r="P797" s="276"/>
      <c r="Q797" s="276"/>
      <c r="R797" s="276"/>
      <c r="S797" s="276"/>
      <c r="T797" s="276"/>
      <c r="U797" s="276"/>
      <c r="V797" s="276"/>
      <c r="W797" s="276"/>
      <c r="X797" s="276"/>
      <c r="Y797" s="276"/>
      <c r="Z797" s="276"/>
    </row>
    <row r="798">
      <c r="A798" s="276"/>
      <c r="B798" s="276"/>
      <c r="C798" s="276"/>
      <c r="D798" s="276"/>
      <c r="E798" s="276"/>
      <c r="F798" s="276"/>
      <c r="G798" s="276"/>
      <c r="H798" s="276"/>
      <c r="I798" s="276"/>
      <c r="J798" s="276"/>
      <c r="K798" s="276"/>
      <c r="L798" s="276"/>
      <c r="M798" s="276"/>
      <c r="N798" s="276"/>
      <c r="O798" s="276"/>
      <c r="P798" s="276"/>
      <c r="Q798" s="276"/>
      <c r="R798" s="276"/>
      <c r="S798" s="276"/>
      <c r="T798" s="276"/>
      <c r="U798" s="276"/>
      <c r="V798" s="276"/>
      <c r="W798" s="276"/>
      <c r="X798" s="276"/>
      <c r="Y798" s="276"/>
      <c r="Z798" s="276"/>
    </row>
    <row r="799">
      <c r="A799" s="276"/>
      <c r="B799" s="276"/>
      <c r="C799" s="276"/>
      <c r="D799" s="276"/>
      <c r="E799" s="276"/>
      <c r="F799" s="276"/>
      <c r="G799" s="276"/>
      <c r="H799" s="276"/>
      <c r="I799" s="276"/>
      <c r="J799" s="276"/>
      <c r="K799" s="276"/>
      <c r="L799" s="276"/>
      <c r="M799" s="276"/>
      <c r="N799" s="276"/>
      <c r="O799" s="276"/>
      <c r="P799" s="276"/>
      <c r="Q799" s="276"/>
      <c r="R799" s="276"/>
      <c r="S799" s="276"/>
      <c r="T799" s="276"/>
      <c r="U799" s="276"/>
      <c r="V799" s="276"/>
      <c r="W799" s="276"/>
      <c r="X799" s="276"/>
      <c r="Y799" s="276"/>
      <c r="Z799" s="276"/>
    </row>
    <row r="800">
      <c r="A800" s="276"/>
      <c r="B800" s="276"/>
      <c r="C800" s="276"/>
      <c r="D800" s="276"/>
      <c r="E800" s="276"/>
      <c r="F800" s="276"/>
      <c r="G800" s="276"/>
      <c r="H800" s="276"/>
      <c r="I800" s="276"/>
      <c r="J800" s="276"/>
      <c r="K800" s="276"/>
      <c r="L800" s="276"/>
      <c r="M800" s="276"/>
      <c r="N800" s="276"/>
      <c r="O800" s="276"/>
      <c r="P800" s="276"/>
      <c r="Q800" s="276"/>
      <c r="R800" s="276"/>
      <c r="S800" s="276"/>
      <c r="T800" s="276"/>
      <c r="U800" s="276"/>
      <c r="V800" s="276"/>
      <c r="W800" s="276"/>
      <c r="X800" s="276"/>
      <c r="Y800" s="276"/>
      <c r="Z800" s="276"/>
    </row>
    <row r="801">
      <c r="A801" s="276"/>
      <c r="B801" s="276"/>
      <c r="C801" s="276"/>
      <c r="D801" s="276"/>
      <c r="E801" s="276"/>
      <c r="F801" s="276"/>
      <c r="G801" s="276"/>
      <c r="H801" s="276"/>
      <c r="I801" s="276"/>
      <c r="J801" s="276"/>
      <c r="K801" s="276"/>
      <c r="L801" s="276"/>
      <c r="M801" s="276"/>
      <c r="N801" s="276"/>
      <c r="O801" s="276"/>
      <c r="P801" s="276"/>
      <c r="Q801" s="276"/>
      <c r="R801" s="276"/>
      <c r="S801" s="276"/>
      <c r="T801" s="276"/>
      <c r="U801" s="276"/>
      <c r="V801" s="276"/>
      <c r="W801" s="276"/>
      <c r="X801" s="276"/>
      <c r="Y801" s="276"/>
      <c r="Z801" s="276"/>
    </row>
    <row r="802">
      <c r="A802" s="276"/>
      <c r="B802" s="276"/>
      <c r="C802" s="276"/>
      <c r="D802" s="276"/>
      <c r="E802" s="276"/>
      <c r="F802" s="276"/>
      <c r="G802" s="276"/>
      <c r="H802" s="276"/>
      <c r="I802" s="276"/>
      <c r="J802" s="276"/>
      <c r="K802" s="276"/>
      <c r="L802" s="276"/>
      <c r="M802" s="276"/>
      <c r="N802" s="276"/>
      <c r="O802" s="276"/>
      <c r="P802" s="276"/>
      <c r="Q802" s="276"/>
      <c r="R802" s="276"/>
      <c r="S802" s="276"/>
      <c r="T802" s="276"/>
      <c r="U802" s="276"/>
      <c r="V802" s="276"/>
      <c r="W802" s="276"/>
      <c r="X802" s="276"/>
      <c r="Y802" s="276"/>
      <c r="Z802" s="276"/>
    </row>
    <row r="803">
      <c r="A803" s="276"/>
      <c r="B803" s="276"/>
      <c r="C803" s="276"/>
      <c r="D803" s="276"/>
      <c r="E803" s="276"/>
      <c r="F803" s="276"/>
      <c r="G803" s="276"/>
      <c r="H803" s="276"/>
      <c r="I803" s="276"/>
      <c r="J803" s="276"/>
      <c r="K803" s="276"/>
      <c r="L803" s="276"/>
      <c r="M803" s="276"/>
      <c r="N803" s="276"/>
      <c r="O803" s="276"/>
      <c r="P803" s="276"/>
      <c r="Q803" s="276"/>
      <c r="R803" s="276"/>
      <c r="S803" s="276"/>
      <c r="T803" s="276"/>
      <c r="U803" s="276"/>
      <c r="V803" s="276"/>
      <c r="W803" s="276"/>
      <c r="X803" s="276"/>
      <c r="Y803" s="276"/>
      <c r="Z803" s="276"/>
    </row>
    <row r="804">
      <c r="A804" s="276"/>
      <c r="B804" s="276"/>
      <c r="C804" s="276"/>
      <c r="D804" s="276"/>
      <c r="E804" s="276"/>
      <c r="F804" s="276"/>
      <c r="G804" s="276"/>
      <c r="H804" s="276"/>
      <c r="I804" s="276"/>
      <c r="J804" s="276"/>
      <c r="K804" s="276"/>
      <c r="L804" s="276"/>
      <c r="M804" s="276"/>
      <c r="N804" s="276"/>
      <c r="O804" s="276"/>
      <c r="P804" s="276"/>
      <c r="Q804" s="276"/>
      <c r="R804" s="276"/>
      <c r="S804" s="276"/>
      <c r="T804" s="276"/>
      <c r="U804" s="276"/>
      <c r="V804" s="276"/>
      <c r="W804" s="276"/>
      <c r="X804" s="276"/>
      <c r="Y804" s="276"/>
      <c r="Z804" s="276"/>
    </row>
    <row r="805">
      <c r="A805" s="276"/>
      <c r="B805" s="276"/>
      <c r="C805" s="276"/>
      <c r="D805" s="276"/>
      <c r="E805" s="276"/>
      <c r="F805" s="276"/>
      <c r="G805" s="276"/>
      <c r="H805" s="276"/>
      <c r="I805" s="276"/>
      <c r="J805" s="276"/>
      <c r="K805" s="276"/>
      <c r="L805" s="276"/>
      <c r="M805" s="276"/>
      <c r="N805" s="276"/>
      <c r="O805" s="276"/>
      <c r="P805" s="276"/>
      <c r="Q805" s="276"/>
      <c r="R805" s="276"/>
      <c r="S805" s="276"/>
      <c r="T805" s="276"/>
      <c r="U805" s="276"/>
      <c r="V805" s="276"/>
      <c r="W805" s="276"/>
      <c r="X805" s="276"/>
      <c r="Y805" s="276"/>
      <c r="Z805" s="276"/>
    </row>
    <row r="806">
      <c r="A806" s="276"/>
      <c r="B806" s="276"/>
      <c r="C806" s="276"/>
      <c r="D806" s="276"/>
      <c r="E806" s="276"/>
      <c r="F806" s="276"/>
      <c r="G806" s="276"/>
      <c r="H806" s="276"/>
      <c r="I806" s="276"/>
      <c r="J806" s="276"/>
      <c r="K806" s="276"/>
      <c r="L806" s="276"/>
      <c r="M806" s="276"/>
      <c r="N806" s="276"/>
      <c r="O806" s="276"/>
      <c r="P806" s="276"/>
      <c r="Q806" s="276"/>
      <c r="R806" s="276"/>
      <c r="S806" s="276"/>
      <c r="T806" s="276"/>
      <c r="U806" s="276"/>
      <c r="V806" s="276"/>
      <c r="W806" s="276"/>
      <c r="X806" s="276"/>
      <c r="Y806" s="276"/>
      <c r="Z806" s="276"/>
    </row>
    <row r="807">
      <c r="A807" s="276"/>
      <c r="B807" s="276"/>
      <c r="C807" s="276"/>
      <c r="D807" s="276"/>
      <c r="E807" s="276"/>
      <c r="F807" s="276"/>
      <c r="G807" s="276"/>
      <c r="H807" s="276"/>
      <c r="I807" s="276"/>
      <c r="J807" s="276"/>
      <c r="K807" s="276"/>
      <c r="L807" s="276"/>
      <c r="M807" s="276"/>
      <c r="N807" s="276"/>
      <c r="O807" s="276"/>
      <c r="P807" s="276"/>
      <c r="Q807" s="276"/>
      <c r="R807" s="276"/>
      <c r="S807" s="276"/>
      <c r="T807" s="276"/>
      <c r="U807" s="276"/>
      <c r="V807" s="276"/>
      <c r="W807" s="276"/>
      <c r="X807" s="276"/>
      <c r="Y807" s="276"/>
      <c r="Z807" s="276"/>
    </row>
    <row r="808">
      <c r="A808" s="276"/>
      <c r="B808" s="276"/>
      <c r="C808" s="276"/>
      <c r="D808" s="276"/>
      <c r="E808" s="276"/>
      <c r="F808" s="276"/>
      <c r="G808" s="276"/>
      <c r="H808" s="276"/>
      <c r="I808" s="276"/>
      <c r="J808" s="276"/>
      <c r="K808" s="276"/>
      <c r="L808" s="276"/>
      <c r="M808" s="276"/>
      <c r="N808" s="276"/>
      <c r="O808" s="276"/>
      <c r="P808" s="276"/>
      <c r="Q808" s="276"/>
      <c r="R808" s="276"/>
      <c r="S808" s="276"/>
      <c r="T808" s="276"/>
      <c r="U808" s="276"/>
      <c r="V808" s="276"/>
      <c r="W808" s="276"/>
      <c r="X808" s="276"/>
      <c r="Y808" s="276"/>
      <c r="Z808" s="276"/>
    </row>
    <row r="809">
      <c r="A809" s="276"/>
      <c r="B809" s="276"/>
      <c r="C809" s="276"/>
      <c r="D809" s="276"/>
      <c r="E809" s="276"/>
      <c r="F809" s="276"/>
      <c r="G809" s="276"/>
      <c r="H809" s="276"/>
      <c r="I809" s="276"/>
      <c r="J809" s="276"/>
      <c r="K809" s="276"/>
      <c r="L809" s="276"/>
      <c r="M809" s="276"/>
      <c r="N809" s="276"/>
      <c r="O809" s="276"/>
      <c r="P809" s="276"/>
      <c r="Q809" s="276"/>
      <c r="R809" s="276"/>
      <c r="S809" s="276"/>
      <c r="T809" s="276"/>
      <c r="U809" s="276"/>
      <c r="V809" s="276"/>
      <c r="W809" s="276"/>
      <c r="X809" s="276"/>
      <c r="Y809" s="276"/>
      <c r="Z809" s="276"/>
    </row>
    <row r="810">
      <c r="A810" s="276"/>
      <c r="B810" s="276"/>
      <c r="C810" s="276"/>
      <c r="D810" s="276"/>
      <c r="E810" s="276"/>
      <c r="F810" s="276"/>
      <c r="G810" s="276"/>
      <c r="H810" s="276"/>
      <c r="I810" s="276"/>
      <c r="J810" s="276"/>
      <c r="K810" s="276"/>
      <c r="L810" s="276"/>
      <c r="M810" s="276"/>
      <c r="N810" s="276"/>
      <c r="O810" s="276"/>
      <c r="P810" s="276"/>
      <c r="Q810" s="276"/>
      <c r="R810" s="276"/>
      <c r="S810" s="276"/>
      <c r="T810" s="276"/>
      <c r="U810" s="276"/>
      <c r="V810" s="276"/>
      <c r="W810" s="276"/>
      <c r="X810" s="276"/>
      <c r="Y810" s="276"/>
      <c r="Z810" s="276"/>
    </row>
    <row r="811">
      <c r="A811" s="276"/>
      <c r="B811" s="276"/>
      <c r="C811" s="276"/>
      <c r="D811" s="276"/>
      <c r="E811" s="276"/>
      <c r="F811" s="276"/>
      <c r="G811" s="276"/>
      <c r="H811" s="276"/>
      <c r="I811" s="276"/>
      <c r="J811" s="276"/>
      <c r="K811" s="276"/>
      <c r="L811" s="276"/>
      <c r="M811" s="276"/>
      <c r="N811" s="276"/>
      <c r="O811" s="276"/>
      <c r="P811" s="276"/>
      <c r="Q811" s="276"/>
      <c r="R811" s="276"/>
      <c r="S811" s="276"/>
      <c r="T811" s="276"/>
      <c r="U811" s="276"/>
      <c r="V811" s="276"/>
      <c r="W811" s="276"/>
      <c r="X811" s="276"/>
      <c r="Y811" s="276"/>
      <c r="Z811" s="276"/>
    </row>
    <row r="812">
      <c r="A812" s="276"/>
      <c r="B812" s="276"/>
      <c r="C812" s="276"/>
      <c r="D812" s="276"/>
      <c r="E812" s="276"/>
      <c r="F812" s="276"/>
      <c r="G812" s="276"/>
      <c r="H812" s="276"/>
      <c r="I812" s="276"/>
      <c r="J812" s="276"/>
      <c r="K812" s="276"/>
      <c r="L812" s="276"/>
      <c r="M812" s="276"/>
      <c r="N812" s="276"/>
      <c r="O812" s="276"/>
      <c r="P812" s="276"/>
      <c r="Q812" s="276"/>
      <c r="R812" s="276"/>
      <c r="S812" s="276"/>
      <c r="T812" s="276"/>
      <c r="U812" s="276"/>
      <c r="V812" s="276"/>
      <c r="W812" s="276"/>
      <c r="X812" s="276"/>
      <c r="Y812" s="276"/>
      <c r="Z812" s="276"/>
    </row>
    <row r="813">
      <c r="A813" s="276"/>
      <c r="B813" s="276"/>
      <c r="C813" s="276"/>
      <c r="D813" s="276"/>
      <c r="E813" s="276"/>
      <c r="F813" s="276"/>
      <c r="G813" s="276"/>
      <c r="H813" s="276"/>
      <c r="I813" s="276"/>
      <c r="J813" s="276"/>
      <c r="K813" s="276"/>
      <c r="L813" s="276"/>
      <c r="M813" s="276"/>
      <c r="N813" s="276"/>
      <c r="O813" s="276"/>
      <c r="P813" s="276"/>
      <c r="Q813" s="276"/>
      <c r="R813" s="276"/>
      <c r="S813" s="276"/>
      <c r="T813" s="276"/>
      <c r="U813" s="276"/>
      <c r="V813" s="276"/>
      <c r="W813" s="276"/>
      <c r="X813" s="276"/>
      <c r="Y813" s="276"/>
      <c r="Z813" s="276"/>
    </row>
    <row r="814">
      <c r="A814" s="276"/>
      <c r="B814" s="276"/>
      <c r="C814" s="276"/>
      <c r="D814" s="276"/>
      <c r="E814" s="276"/>
      <c r="F814" s="276"/>
      <c r="G814" s="276"/>
      <c r="H814" s="276"/>
      <c r="I814" s="276"/>
      <c r="J814" s="276"/>
      <c r="K814" s="276"/>
      <c r="L814" s="276"/>
      <c r="M814" s="276"/>
      <c r="N814" s="276"/>
      <c r="O814" s="276"/>
      <c r="P814" s="276"/>
      <c r="Q814" s="276"/>
      <c r="R814" s="276"/>
      <c r="S814" s="276"/>
      <c r="T814" s="276"/>
      <c r="U814" s="276"/>
      <c r="V814" s="276"/>
      <c r="W814" s="276"/>
      <c r="X814" s="276"/>
      <c r="Y814" s="276"/>
      <c r="Z814" s="276"/>
    </row>
    <row r="815">
      <c r="A815" s="276"/>
      <c r="B815" s="276"/>
      <c r="C815" s="276"/>
      <c r="D815" s="276"/>
      <c r="E815" s="276"/>
      <c r="F815" s="276"/>
      <c r="G815" s="276"/>
      <c r="H815" s="276"/>
      <c r="I815" s="276"/>
      <c r="J815" s="276"/>
      <c r="K815" s="276"/>
      <c r="L815" s="276"/>
      <c r="M815" s="276"/>
      <c r="N815" s="276"/>
      <c r="O815" s="276"/>
      <c r="P815" s="276"/>
      <c r="Q815" s="276"/>
      <c r="R815" s="276"/>
      <c r="S815" s="276"/>
      <c r="T815" s="276"/>
      <c r="U815" s="276"/>
      <c r="V815" s="276"/>
      <c r="W815" s="276"/>
      <c r="X815" s="276"/>
      <c r="Y815" s="276"/>
      <c r="Z815" s="276"/>
    </row>
    <row r="816">
      <c r="A816" s="276"/>
      <c r="B816" s="276"/>
      <c r="C816" s="276"/>
      <c r="D816" s="276"/>
      <c r="E816" s="276"/>
      <c r="F816" s="276"/>
      <c r="G816" s="276"/>
      <c r="H816" s="276"/>
      <c r="I816" s="276"/>
      <c r="J816" s="276"/>
      <c r="K816" s="276"/>
      <c r="L816" s="276"/>
      <c r="M816" s="276"/>
      <c r="N816" s="276"/>
      <c r="O816" s="276"/>
      <c r="P816" s="276"/>
      <c r="Q816" s="276"/>
      <c r="R816" s="276"/>
      <c r="S816" s="276"/>
      <c r="T816" s="276"/>
      <c r="U816" s="276"/>
      <c r="V816" s="276"/>
      <c r="W816" s="276"/>
      <c r="X816" s="276"/>
      <c r="Y816" s="276"/>
      <c r="Z816" s="276"/>
    </row>
    <row r="817">
      <c r="A817" s="276"/>
      <c r="B817" s="276"/>
      <c r="C817" s="276"/>
      <c r="D817" s="276"/>
      <c r="E817" s="276"/>
      <c r="F817" s="276"/>
      <c r="G817" s="276"/>
      <c r="H817" s="276"/>
      <c r="I817" s="276"/>
      <c r="J817" s="276"/>
      <c r="K817" s="276"/>
      <c r="L817" s="276"/>
      <c r="M817" s="276"/>
      <c r="N817" s="276"/>
      <c r="O817" s="276"/>
      <c r="P817" s="276"/>
      <c r="Q817" s="276"/>
      <c r="R817" s="276"/>
      <c r="S817" s="276"/>
      <c r="T817" s="276"/>
      <c r="U817" s="276"/>
      <c r="V817" s="276"/>
      <c r="W817" s="276"/>
      <c r="X817" s="276"/>
      <c r="Y817" s="276"/>
      <c r="Z817" s="276"/>
    </row>
    <row r="818">
      <c r="A818" s="276"/>
      <c r="B818" s="276"/>
      <c r="C818" s="276"/>
      <c r="D818" s="276"/>
      <c r="E818" s="276"/>
      <c r="F818" s="276"/>
      <c r="G818" s="276"/>
      <c r="H818" s="276"/>
      <c r="I818" s="276"/>
      <c r="J818" s="276"/>
      <c r="K818" s="276"/>
      <c r="L818" s="276"/>
      <c r="M818" s="276"/>
      <c r="N818" s="276"/>
      <c r="O818" s="276"/>
      <c r="P818" s="276"/>
      <c r="Q818" s="276"/>
      <c r="R818" s="276"/>
      <c r="S818" s="276"/>
      <c r="T818" s="276"/>
      <c r="U818" s="276"/>
      <c r="V818" s="276"/>
      <c r="W818" s="276"/>
      <c r="X818" s="276"/>
      <c r="Y818" s="276"/>
      <c r="Z818" s="276"/>
    </row>
    <row r="819">
      <c r="A819" s="276"/>
      <c r="B819" s="276"/>
      <c r="C819" s="276"/>
      <c r="D819" s="276"/>
      <c r="E819" s="276"/>
      <c r="F819" s="276"/>
      <c r="G819" s="276"/>
      <c r="H819" s="276"/>
      <c r="I819" s="276"/>
      <c r="J819" s="276"/>
      <c r="K819" s="276"/>
      <c r="L819" s="276"/>
      <c r="M819" s="276"/>
      <c r="N819" s="276"/>
      <c r="O819" s="276"/>
      <c r="P819" s="276"/>
      <c r="Q819" s="276"/>
      <c r="R819" s="276"/>
      <c r="S819" s="276"/>
      <c r="T819" s="276"/>
      <c r="U819" s="276"/>
      <c r="V819" s="276"/>
      <c r="W819" s="276"/>
      <c r="X819" s="276"/>
      <c r="Y819" s="276"/>
      <c r="Z819" s="276"/>
    </row>
    <row r="820">
      <c r="A820" s="276"/>
      <c r="B820" s="276"/>
      <c r="C820" s="276"/>
      <c r="D820" s="276"/>
      <c r="E820" s="276"/>
      <c r="F820" s="276"/>
      <c r="G820" s="276"/>
      <c r="H820" s="276"/>
      <c r="I820" s="276"/>
      <c r="J820" s="276"/>
      <c r="K820" s="276"/>
      <c r="L820" s="276"/>
      <c r="M820" s="276"/>
      <c r="N820" s="276"/>
      <c r="O820" s="276"/>
      <c r="P820" s="276"/>
      <c r="Q820" s="276"/>
      <c r="R820" s="276"/>
      <c r="S820" s="276"/>
      <c r="T820" s="276"/>
      <c r="U820" s="276"/>
      <c r="V820" s="276"/>
      <c r="W820" s="276"/>
      <c r="X820" s="276"/>
      <c r="Y820" s="276"/>
      <c r="Z820" s="276"/>
    </row>
    <row r="821">
      <c r="A821" s="276"/>
      <c r="B821" s="276"/>
      <c r="C821" s="276"/>
      <c r="D821" s="276"/>
      <c r="E821" s="276"/>
      <c r="F821" s="276"/>
      <c r="G821" s="276"/>
      <c r="H821" s="276"/>
      <c r="I821" s="276"/>
      <c r="J821" s="276"/>
      <c r="K821" s="276"/>
      <c r="L821" s="276"/>
      <c r="M821" s="276"/>
      <c r="N821" s="276"/>
      <c r="O821" s="276"/>
      <c r="P821" s="276"/>
      <c r="Q821" s="276"/>
      <c r="R821" s="276"/>
      <c r="S821" s="276"/>
      <c r="T821" s="276"/>
      <c r="U821" s="276"/>
      <c r="V821" s="276"/>
      <c r="W821" s="276"/>
      <c r="X821" s="276"/>
      <c r="Y821" s="276"/>
      <c r="Z821" s="276"/>
    </row>
    <row r="822">
      <c r="A822" s="276"/>
      <c r="B822" s="276"/>
      <c r="C822" s="276"/>
      <c r="D822" s="276"/>
      <c r="E822" s="276"/>
      <c r="F822" s="276"/>
      <c r="G822" s="276"/>
      <c r="H822" s="276"/>
      <c r="I822" s="276"/>
      <c r="J822" s="276"/>
      <c r="K822" s="276"/>
      <c r="L822" s="276"/>
      <c r="M822" s="276"/>
      <c r="N822" s="276"/>
      <c r="O822" s="276"/>
      <c r="P822" s="276"/>
      <c r="Q822" s="276"/>
      <c r="R822" s="276"/>
      <c r="S822" s="276"/>
      <c r="T822" s="276"/>
      <c r="U822" s="276"/>
      <c r="V822" s="276"/>
      <c r="W822" s="276"/>
      <c r="X822" s="276"/>
      <c r="Y822" s="276"/>
      <c r="Z822" s="276"/>
    </row>
    <row r="823">
      <c r="A823" s="276"/>
      <c r="B823" s="276"/>
      <c r="C823" s="276"/>
      <c r="D823" s="276"/>
      <c r="E823" s="276"/>
      <c r="F823" s="276"/>
      <c r="G823" s="276"/>
      <c r="H823" s="276"/>
      <c r="I823" s="276"/>
      <c r="J823" s="276"/>
      <c r="K823" s="276"/>
      <c r="L823" s="276"/>
      <c r="M823" s="276"/>
      <c r="N823" s="276"/>
      <c r="O823" s="276"/>
      <c r="P823" s="276"/>
      <c r="Q823" s="276"/>
      <c r="R823" s="276"/>
      <c r="S823" s="276"/>
      <c r="T823" s="276"/>
      <c r="U823" s="276"/>
      <c r="V823" s="276"/>
      <c r="W823" s="276"/>
      <c r="X823" s="276"/>
      <c r="Y823" s="276"/>
      <c r="Z823" s="276"/>
    </row>
    <row r="824">
      <c r="A824" s="276"/>
      <c r="B824" s="276"/>
      <c r="C824" s="276"/>
      <c r="D824" s="276"/>
      <c r="E824" s="276"/>
      <c r="F824" s="276"/>
      <c r="G824" s="276"/>
      <c r="H824" s="276"/>
      <c r="I824" s="276"/>
      <c r="J824" s="276"/>
      <c r="K824" s="276"/>
      <c r="L824" s="276"/>
      <c r="M824" s="276"/>
      <c r="N824" s="276"/>
      <c r="O824" s="276"/>
      <c r="P824" s="276"/>
      <c r="Q824" s="276"/>
      <c r="R824" s="276"/>
      <c r="S824" s="276"/>
      <c r="T824" s="276"/>
      <c r="U824" s="276"/>
      <c r="V824" s="276"/>
      <c r="W824" s="276"/>
      <c r="X824" s="276"/>
      <c r="Y824" s="276"/>
      <c r="Z824" s="276"/>
    </row>
    <row r="825">
      <c r="A825" s="276"/>
      <c r="B825" s="276"/>
      <c r="C825" s="276"/>
      <c r="D825" s="276"/>
      <c r="E825" s="276"/>
      <c r="F825" s="276"/>
      <c r="G825" s="276"/>
      <c r="H825" s="276"/>
      <c r="I825" s="276"/>
      <c r="J825" s="276"/>
      <c r="K825" s="276"/>
      <c r="L825" s="276"/>
      <c r="M825" s="276"/>
      <c r="N825" s="276"/>
      <c r="O825" s="276"/>
      <c r="P825" s="276"/>
      <c r="Q825" s="276"/>
      <c r="R825" s="276"/>
      <c r="S825" s="276"/>
      <c r="T825" s="276"/>
      <c r="U825" s="276"/>
      <c r="V825" s="276"/>
      <c r="W825" s="276"/>
      <c r="X825" s="276"/>
      <c r="Y825" s="276"/>
      <c r="Z825" s="276"/>
    </row>
    <row r="826">
      <c r="A826" s="276"/>
      <c r="B826" s="276"/>
      <c r="C826" s="276"/>
      <c r="D826" s="276"/>
      <c r="E826" s="276"/>
      <c r="F826" s="276"/>
      <c r="G826" s="276"/>
      <c r="H826" s="276"/>
      <c r="I826" s="276"/>
      <c r="J826" s="276"/>
      <c r="K826" s="276"/>
      <c r="L826" s="276"/>
      <c r="M826" s="276"/>
      <c r="N826" s="276"/>
      <c r="O826" s="276"/>
      <c r="P826" s="276"/>
      <c r="Q826" s="276"/>
      <c r="R826" s="276"/>
      <c r="S826" s="276"/>
      <c r="T826" s="276"/>
      <c r="U826" s="276"/>
      <c r="V826" s="276"/>
      <c r="W826" s="276"/>
      <c r="X826" s="276"/>
      <c r="Y826" s="276"/>
      <c r="Z826" s="276"/>
    </row>
    <row r="827">
      <c r="A827" s="276"/>
      <c r="B827" s="276"/>
      <c r="C827" s="276"/>
      <c r="D827" s="276"/>
      <c r="E827" s="276"/>
      <c r="F827" s="276"/>
      <c r="G827" s="276"/>
      <c r="H827" s="276"/>
      <c r="I827" s="276"/>
      <c r="J827" s="276"/>
      <c r="K827" s="276"/>
      <c r="L827" s="276"/>
      <c r="M827" s="276"/>
      <c r="N827" s="276"/>
      <c r="O827" s="276"/>
      <c r="P827" s="276"/>
      <c r="Q827" s="276"/>
      <c r="R827" s="276"/>
      <c r="S827" s="276"/>
      <c r="T827" s="276"/>
      <c r="U827" s="276"/>
      <c r="V827" s="276"/>
      <c r="W827" s="276"/>
      <c r="X827" s="276"/>
      <c r="Y827" s="276"/>
      <c r="Z827" s="276"/>
    </row>
    <row r="828">
      <c r="A828" s="276"/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  <c r="P828" s="276"/>
      <c r="Q828" s="276"/>
      <c r="R828" s="276"/>
      <c r="S828" s="276"/>
      <c r="T828" s="276"/>
      <c r="U828" s="276"/>
      <c r="V828" s="276"/>
      <c r="W828" s="276"/>
      <c r="X828" s="276"/>
      <c r="Y828" s="276"/>
      <c r="Z828" s="276"/>
    </row>
    <row r="829">
      <c r="A829" s="276"/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  <c r="P829" s="276"/>
      <c r="Q829" s="276"/>
      <c r="R829" s="276"/>
      <c r="S829" s="276"/>
      <c r="T829" s="276"/>
      <c r="U829" s="276"/>
      <c r="V829" s="276"/>
      <c r="W829" s="276"/>
      <c r="X829" s="276"/>
      <c r="Y829" s="276"/>
      <c r="Z829" s="276"/>
    </row>
    <row r="830">
      <c r="A830" s="276"/>
      <c r="B830" s="276"/>
      <c r="C830" s="276"/>
      <c r="D830" s="276"/>
      <c r="E830" s="276"/>
      <c r="F830" s="276"/>
      <c r="G830" s="276"/>
      <c r="H830" s="276"/>
      <c r="I830" s="276"/>
      <c r="J830" s="276"/>
      <c r="K830" s="276"/>
      <c r="L830" s="276"/>
      <c r="M830" s="276"/>
      <c r="N830" s="276"/>
      <c r="O830" s="276"/>
      <c r="P830" s="276"/>
      <c r="Q830" s="276"/>
      <c r="R830" s="276"/>
      <c r="S830" s="276"/>
      <c r="T830" s="276"/>
      <c r="U830" s="276"/>
      <c r="V830" s="276"/>
      <c r="W830" s="276"/>
      <c r="X830" s="276"/>
      <c r="Y830" s="276"/>
      <c r="Z830" s="276"/>
    </row>
    <row r="831">
      <c r="A831" s="276"/>
      <c r="B831" s="276"/>
      <c r="C831" s="276"/>
      <c r="D831" s="276"/>
      <c r="E831" s="276"/>
      <c r="F831" s="276"/>
      <c r="G831" s="276"/>
      <c r="H831" s="276"/>
      <c r="I831" s="276"/>
      <c r="J831" s="276"/>
      <c r="K831" s="276"/>
      <c r="L831" s="276"/>
      <c r="M831" s="276"/>
      <c r="N831" s="276"/>
      <c r="O831" s="276"/>
      <c r="P831" s="276"/>
      <c r="Q831" s="276"/>
      <c r="R831" s="276"/>
      <c r="S831" s="276"/>
      <c r="T831" s="276"/>
      <c r="U831" s="276"/>
      <c r="V831" s="276"/>
      <c r="W831" s="276"/>
      <c r="X831" s="276"/>
      <c r="Y831" s="276"/>
      <c r="Z831" s="276"/>
    </row>
    <row r="832">
      <c r="A832" s="276"/>
      <c r="B832" s="276"/>
      <c r="C832" s="276"/>
      <c r="D832" s="276"/>
      <c r="E832" s="276"/>
      <c r="F832" s="276"/>
      <c r="G832" s="276"/>
      <c r="H832" s="276"/>
      <c r="I832" s="276"/>
      <c r="J832" s="276"/>
      <c r="K832" s="276"/>
      <c r="L832" s="276"/>
      <c r="M832" s="276"/>
      <c r="N832" s="276"/>
      <c r="O832" s="276"/>
      <c r="P832" s="276"/>
      <c r="Q832" s="276"/>
      <c r="R832" s="276"/>
      <c r="S832" s="276"/>
      <c r="T832" s="276"/>
      <c r="U832" s="276"/>
      <c r="V832" s="276"/>
      <c r="W832" s="276"/>
      <c r="X832" s="276"/>
      <c r="Y832" s="276"/>
      <c r="Z832" s="276"/>
    </row>
    <row r="833">
      <c r="A833" s="276"/>
      <c r="B833" s="276"/>
      <c r="C833" s="276"/>
      <c r="D833" s="276"/>
      <c r="E833" s="276"/>
      <c r="F833" s="276"/>
      <c r="G833" s="276"/>
      <c r="H833" s="276"/>
      <c r="I833" s="276"/>
      <c r="J833" s="276"/>
      <c r="K833" s="276"/>
      <c r="L833" s="276"/>
      <c r="M833" s="276"/>
      <c r="N833" s="276"/>
      <c r="O833" s="276"/>
      <c r="P833" s="276"/>
      <c r="Q833" s="276"/>
      <c r="R833" s="276"/>
      <c r="S833" s="276"/>
      <c r="T833" s="276"/>
      <c r="U833" s="276"/>
      <c r="V833" s="276"/>
      <c r="W833" s="276"/>
      <c r="X833" s="276"/>
      <c r="Y833" s="276"/>
      <c r="Z833" s="276"/>
    </row>
    <row r="834">
      <c r="A834" s="276"/>
      <c r="B834" s="276"/>
      <c r="C834" s="276"/>
      <c r="D834" s="276"/>
      <c r="E834" s="276"/>
      <c r="F834" s="276"/>
      <c r="G834" s="276"/>
      <c r="H834" s="276"/>
      <c r="I834" s="276"/>
      <c r="J834" s="276"/>
      <c r="K834" s="276"/>
      <c r="L834" s="276"/>
      <c r="M834" s="276"/>
      <c r="N834" s="276"/>
      <c r="O834" s="276"/>
      <c r="P834" s="276"/>
      <c r="Q834" s="276"/>
      <c r="R834" s="276"/>
      <c r="S834" s="276"/>
      <c r="T834" s="276"/>
      <c r="U834" s="276"/>
      <c r="V834" s="276"/>
      <c r="W834" s="276"/>
      <c r="X834" s="276"/>
      <c r="Y834" s="276"/>
      <c r="Z834" s="276"/>
    </row>
    <row r="835">
      <c r="A835" s="276"/>
      <c r="B835" s="276"/>
      <c r="C835" s="276"/>
      <c r="D835" s="276"/>
      <c r="E835" s="276"/>
      <c r="F835" s="276"/>
      <c r="G835" s="276"/>
      <c r="H835" s="276"/>
      <c r="I835" s="276"/>
      <c r="J835" s="276"/>
      <c r="K835" s="276"/>
      <c r="L835" s="276"/>
      <c r="M835" s="276"/>
      <c r="N835" s="276"/>
      <c r="O835" s="276"/>
      <c r="P835" s="276"/>
      <c r="Q835" s="276"/>
      <c r="R835" s="276"/>
      <c r="S835" s="276"/>
      <c r="T835" s="276"/>
      <c r="U835" s="276"/>
      <c r="V835" s="276"/>
      <c r="W835" s="276"/>
      <c r="X835" s="276"/>
      <c r="Y835" s="276"/>
      <c r="Z835" s="276"/>
    </row>
    <row r="836">
      <c r="A836" s="276"/>
      <c r="B836" s="276"/>
      <c r="C836" s="276"/>
      <c r="D836" s="276"/>
      <c r="E836" s="276"/>
      <c r="F836" s="276"/>
      <c r="G836" s="276"/>
      <c r="H836" s="276"/>
      <c r="I836" s="276"/>
      <c r="J836" s="276"/>
      <c r="K836" s="276"/>
      <c r="L836" s="276"/>
      <c r="M836" s="276"/>
      <c r="N836" s="276"/>
      <c r="O836" s="276"/>
      <c r="P836" s="276"/>
      <c r="Q836" s="276"/>
      <c r="R836" s="276"/>
      <c r="S836" s="276"/>
      <c r="T836" s="276"/>
      <c r="U836" s="276"/>
      <c r="V836" s="276"/>
      <c r="W836" s="276"/>
      <c r="X836" s="276"/>
      <c r="Y836" s="276"/>
      <c r="Z836" s="276"/>
    </row>
    <row r="837">
      <c r="A837" s="276"/>
      <c r="B837" s="276"/>
      <c r="C837" s="276"/>
      <c r="D837" s="276"/>
      <c r="E837" s="276"/>
      <c r="F837" s="276"/>
      <c r="G837" s="276"/>
      <c r="H837" s="276"/>
      <c r="I837" s="276"/>
      <c r="J837" s="276"/>
      <c r="K837" s="276"/>
      <c r="L837" s="276"/>
      <c r="M837" s="276"/>
      <c r="N837" s="276"/>
      <c r="O837" s="276"/>
      <c r="P837" s="276"/>
      <c r="Q837" s="276"/>
      <c r="R837" s="276"/>
      <c r="S837" s="276"/>
      <c r="T837" s="276"/>
      <c r="U837" s="276"/>
      <c r="V837" s="276"/>
      <c r="W837" s="276"/>
      <c r="X837" s="276"/>
      <c r="Y837" s="276"/>
      <c r="Z837" s="276"/>
    </row>
    <row r="838">
      <c r="A838" s="276"/>
      <c r="B838" s="276"/>
      <c r="C838" s="276"/>
      <c r="D838" s="276"/>
      <c r="E838" s="276"/>
      <c r="F838" s="276"/>
      <c r="G838" s="276"/>
      <c r="H838" s="276"/>
      <c r="I838" s="276"/>
      <c r="J838" s="276"/>
      <c r="K838" s="276"/>
      <c r="L838" s="276"/>
      <c r="M838" s="276"/>
      <c r="N838" s="276"/>
      <c r="O838" s="276"/>
      <c r="P838" s="276"/>
      <c r="Q838" s="276"/>
      <c r="R838" s="276"/>
      <c r="S838" s="276"/>
      <c r="T838" s="276"/>
      <c r="U838" s="276"/>
      <c r="V838" s="276"/>
      <c r="W838" s="276"/>
      <c r="X838" s="276"/>
      <c r="Y838" s="276"/>
      <c r="Z838" s="276"/>
    </row>
    <row r="839">
      <c r="A839" s="276"/>
      <c r="B839" s="276"/>
      <c r="C839" s="276"/>
      <c r="D839" s="276"/>
      <c r="E839" s="276"/>
      <c r="F839" s="276"/>
      <c r="G839" s="276"/>
      <c r="H839" s="276"/>
      <c r="I839" s="276"/>
      <c r="J839" s="276"/>
      <c r="K839" s="276"/>
      <c r="L839" s="276"/>
      <c r="M839" s="276"/>
      <c r="N839" s="276"/>
      <c r="O839" s="276"/>
      <c r="P839" s="276"/>
      <c r="Q839" s="276"/>
      <c r="R839" s="276"/>
      <c r="S839" s="276"/>
      <c r="T839" s="276"/>
      <c r="U839" s="276"/>
      <c r="V839" s="276"/>
      <c r="W839" s="276"/>
      <c r="X839" s="276"/>
      <c r="Y839" s="276"/>
      <c r="Z839" s="276"/>
    </row>
    <row r="840">
      <c r="A840" s="276"/>
      <c r="B840" s="276"/>
      <c r="C840" s="276"/>
      <c r="D840" s="276"/>
      <c r="E840" s="276"/>
      <c r="F840" s="276"/>
      <c r="G840" s="276"/>
      <c r="H840" s="276"/>
      <c r="I840" s="276"/>
      <c r="J840" s="276"/>
      <c r="K840" s="276"/>
      <c r="L840" s="276"/>
      <c r="M840" s="276"/>
      <c r="N840" s="276"/>
      <c r="O840" s="276"/>
      <c r="P840" s="276"/>
      <c r="Q840" s="276"/>
      <c r="R840" s="276"/>
      <c r="S840" s="276"/>
      <c r="T840" s="276"/>
      <c r="U840" s="276"/>
      <c r="V840" s="276"/>
      <c r="W840" s="276"/>
      <c r="X840" s="276"/>
      <c r="Y840" s="276"/>
      <c r="Z840" s="276"/>
    </row>
    <row r="841">
      <c r="A841" s="276"/>
      <c r="B841" s="276"/>
      <c r="C841" s="276"/>
      <c r="D841" s="276"/>
      <c r="E841" s="276"/>
      <c r="F841" s="276"/>
      <c r="G841" s="276"/>
      <c r="H841" s="276"/>
      <c r="I841" s="276"/>
      <c r="J841" s="276"/>
      <c r="K841" s="276"/>
      <c r="L841" s="276"/>
      <c r="M841" s="276"/>
      <c r="N841" s="276"/>
      <c r="O841" s="276"/>
      <c r="P841" s="276"/>
      <c r="Q841" s="276"/>
      <c r="R841" s="276"/>
      <c r="S841" s="276"/>
      <c r="T841" s="276"/>
      <c r="U841" s="276"/>
      <c r="V841" s="276"/>
      <c r="W841" s="276"/>
      <c r="X841" s="276"/>
      <c r="Y841" s="276"/>
      <c r="Z841" s="276"/>
    </row>
    <row r="842">
      <c r="A842" s="276"/>
      <c r="B842" s="276"/>
      <c r="C842" s="276"/>
      <c r="D842" s="276"/>
      <c r="E842" s="276"/>
      <c r="F842" s="276"/>
      <c r="G842" s="276"/>
      <c r="H842" s="276"/>
      <c r="I842" s="276"/>
      <c r="J842" s="276"/>
      <c r="K842" s="276"/>
      <c r="L842" s="276"/>
      <c r="M842" s="276"/>
      <c r="N842" s="276"/>
      <c r="O842" s="276"/>
      <c r="P842" s="276"/>
      <c r="Q842" s="276"/>
      <c r="R842" s="276"/>
      <c r="S842" s="276"/>
      <c r="T842" s="276"/>
      <c r="U842" s="276"/>
      <c r="V842" s="276"/>
      <c r="W842" s="276"/>
      <c r="X842" s="276"/>
      <c r="Y842" s="276"/>
      <c r="Z842" s="276"/>
    </row>
    <row r="843">
      <c r="A843" s="276"/>
      <c r="B843" s="276"/>
      <c r="C843" s="276"/>
      <c r="D843" s="276"/>
      <c r="E843" s="276"/>
      <c r="F843" s="276"/>
      <c r="G843" s="276"/>
      <c r="H843" s="276"/>
      <c r="I843" s="276"/>
      <c r="J843" s="276"/>
      <c r="K843" s="276"/>
      <c r="L843" s="276"/>
      <c r="M843" s="276"/>
      <c r="N843" s="276"/>
      <c r="O843" s="276"/>
      <c r="P843" s="276"/>
      <c r="Q843" s="276"/>
      <c r="R843" s="276"/>
      <c r="S843" s="276"/>
      <c r="T843" s="276"/>
      <c r="U843" s="276"/>
      <c r="V843" s="276"/>
      <c r="W843" s="276"/>
      <c r="X843" s="276"/>
      <c r="Y843" s="276"/>
      <c r="Z843" s="276"/>
    </row>
    <row r="844">
      <c r="A844" s="276"/>
      <c r="B844" s="276"/>
      <c r="C844" s="276"/>
      <c r="D844" s="276"/>
      <c r="E844" s="276"/>
      <c r="F844" s="276"/>
      <c r="G844" s="276"/>
      <c r="H844" s="276"/>
      <c r="I844" s="276"/>
      <c r="J844" s="276"/>
      <c r="K844" s="276"/>
      <c r="L844" s="276"/>
      <c r="M844" s="276"/>
      <c r="N844" s="276"/>
      <c r="O844" s="276"/>
      <c r="P844" s="276"/>
      <c r="Q844" s="276"/>
      <c r="R844" s="276"/>
      <c r="S844" s="276"/>
      <c r="T844" s="276"/>
      <c r="U844" s="276"/>
      <c r="V844" s="276"/>
      <c r="W844" s="276"/>
      <c r="X844" s="276"/>
      <c r="Y844" s="276"/>
      <c r="Z844" s="276"/>
    </row>
    <row r="845">
      <c r="A845" s="276"/>
      <c r="B845" s="276"/>
      <c r="C845" s="276"/>
      <c r="D845" s="276"/>
      <c r="E845" s="276"/>
      <c r="F845" s="276"/>
      <c r="G845" s="276"/>
      <c r="H845" s="276"/>
      <c r="I845" s="276"/>
      <c r="J845" s="276"/>
      <c r="K845" s="276"/>
      <c r="L845" s="276"/>
      <c r="M845" s="276"/>
      <c r="N845" s="276"/>
      <c r="O845" s="276"/>
      <c r="P845" s="276"/>
      <c r="Q845" s="276"/>
      <c r="R845" s="276"/>
      <c r="S845" s="276"/>
      <c r="T845" s="276"/>
      <c r="U845" s="276"/>
      <c r="V845" s="276"/>
      <c r="W845" s="276"/>
      <c r="X845" s="276"/>
      <c r="Y845" s="276"/>
      <c r="Z845" s="276"/>
    </row>
    <row r="846">
      <c r="A846" s="276"/>
      <c r="B846" s="276"/>
      <c r="C846" s="276"/>
      <c r="D846" s="276"/>
      <c r="E846" s="276"/>
      <c r="F846" s="276"/>
      <c r="G846" s="276"/>
      <c r="H846" s="276"/>
      <c r="I846" s="276"/>
      <c r="J846" s="276"/>
      <c r="K846" s="276"/>
      <c r="L846" s="276"/>
      <c r="M846" s="276"/>
      <c r="N846" s="276"/>
      <c r="O846" s="276"/>
      <c r="P846" s="276"/>
      <c r="Q846" s="276"/>
      <c r="R846" s="276"/>
      <c r="S846" s="276"/>
      <c r="T846" s="276"/>
      <c r="U846" s="276"/>
      <c r="V846" s="276"/>
      <c r="W846" s="276"/>
      <c r="X846" s="276"/>
      <c r="Y846" s="276"/>
      <c r="Z846" s="276"/>
    </row>
    <row r="847">
      <c r="A847" s="276"/>
      <c r="B847" s="276"/>
      <c r="C847" s="276"/>
      <c r="D847" s="276"/>
      <c r="E847" s="276"/>
      <c r="F847" s="276"/>
      <c r="G847" s="276"/>
      <c r="H847" s="276"/>
      <c r="I847" s="276"/>
      <c r="J847" s="276"/>
      <c r="K847" s="276"/>
      <c r="L847" s="276"/>
      <c r="M847" s="276"/>
      <c r="N847" s="276"/>
      <c r="O847" s="276"/>
      <c r="P847" s="276"/>
      <c r="Q847" s="276"/>
      <c r="R847" s="276"/>
      <c r="S847" s="276"/>
      <c r="T847" s="276"/>
      <c r="U847" s="276"/>
      <c r="V847" s="276"/>
      <c r="W847" s="276"/>
      <c r="X847" s="276"/>
      <c r="Y847" s="276"/>
      <c r="Z847" s="276"/>
    </row>
    <row r="848">
      <c r="A848" s="276"/>
      <c r="B848" s="276"/>
      <c r="C848" s="276"/>
      <c r="D848" s="276"/>
      <c r="E848" s="276"/>
      <c r="F848" s="276"/>
      <c r="G848" s="276"/>
      <c r="H848" s="276"/>
      <c r="I848" s="276"/>
      <c r="J848" s="276"/>
      <c r="K848" s="276"/>
      <c r="L848" s="276"/>
      <c r="M848" s="276"/>
      <c r="N848" s="276"/>
      <c r="O848" s="276"/>
      <c r="P848" s="276"/>
      <c r="Q848" s="276"/>
      <c r="R848" s="276"/>
      <c r="S848" s="276"/>
      <c r="T848" s="276"/>
      <c r="U848" s="276"/>
      <c r="V848" s="276"/>
      <c r="W848" s="276"/>
      <c r="X848" s="276"/>
      <c r="Y848" s="276"/>
      <c r="Z848" s="276"/>
    </row>
    <row r="849">
      <c r="A849" s="276"/>
      <c r="B849" s="276"/>
      <c r="C849" s="276"/>
      <c r="D849" s="276"/>
      <c r="E849" s="276"/>
      <c r="F849" s="276"/>
      <c r="G849" s="276"/>
      <c r="H849" s="276"/>
      <c r="I849" s="276"/>
      <c r="J849" s="276"/>
      <c r="K849" s="276"/>
      <c r="L849" s="276"/>
      <c r="M849" s="276"/>
      <c r="N849" s="276"/>
      <c r="O849" s="276"/>
      <c r="P849" s="276"/>
      <c r="Q849" s="276"/>
      <c r="R849" s="276"/>
      <c r="S849" s="276"/>
      <c r="T849" s="276"/>
      <c r="U849" s="276"/>
      <c r="V849" s="276"/>
      <c r="W849" s="276"/>
      <c r="X849" s="276"/>
      <c r="Y849" s="276"/>
      <c r="Z849" s="276"/>
    </row>
    <row r="850">
      <c r="A850" s="276"/>
      <c r="B850" s="276"/>
      <c r="C850" s="276"/>
      <c r="D850" s="276"/>
      <c r="E850" s="276"/>
      <c r="F850" s="276"/>
      <c r="G850" s="276"/>
      <c r="H850" s="276"/>
      <c r="I850" s="276"/>
      <c r="J850" s="276"/>
      <c r="K850" s="276"/>
      <c r="L850" s="276"/>
      <c r="M850" s="276"/>
      <c r="N850" s="276"/>
      <c r="O850" s="276"/>
      <c r="P850" s="276"/>
      <c r="Q850" s="276"/>
      <c r="R850" s="276"/>
      <c r="S850" s="276"/>
      <c r="T850" s="276"/>
      <c r="U850" s="276"/>
      <c r="V850" s="276"/>
      <c r="W850" s="276"/>
      <c r="X850" s="276"/>
      <c r="Y850" s="276"/>
      <c r="Z850" s="276"/>
    </row>
    <row r="851">
      <c r="A851" s="276"/>
      <c r="B851" s="276"/>
      <c r="C851" s="276"/>
      <c r="D851" s="276"/>
      <c r="E851" s="276"/>
      <c r="F851" s="276"/>
      <c r="G851" s="276"/>
      <c r="H851" s="276"/>
      <c r="I851" s="276"/>
      <c r="J851" s="276"/>
      <c r="K851" s="276"/>
      <c r="L851" s="276"/>
      <c r="M851" s="276"/>
      <c r="N851" s="276"/>
      <c r="O851" s="276"/>
      <c r="P851" s="276"/>
      <c r="Q851" s="276"/>
      <c r="R851" s="276"/>
      <c r="S851" s="276"/>
      <c r="T851" s="276"/>
      <c r="U851" s="276"/>
      <c r="V851" s="276"/>
      <c r="W851" s="276"/>
      <c r="X851" s="276"/>
      <c r="Y851" s="276"/>
      <c r="Z851" s="276"/>
    </row>
    <row r="852">
      <c r="A852" s="276"/>
      <c r="B852" s="276"/>
      <c r="C852" s="276"/>
      <c r="D852" s="276"/>
      <c r="E852" s="276"/>
      <c r="F852" s="276"/>
      <c r="G852" s="276"/>
      <c r="H852" s="276"/>
      <c r="I852" s="276"/>
      <c r="J852" s="276"/>
      <c r="K852" s="276"/>
      <c r="L852" s="276"/>
      <c r="M852" s="276"/>
      <c r="N852" s="276"/>
      <c r="O852" s="276"/>
      <c r="P852" s="276"/>
      <c r="Q852" s="276"/>
      <c r="R852" s="276"/>
      <c r="S852" s="276"/>
      <c r="T852" s="276"/>
      <c r="U852" s="276"/>
      <c r="V852" s="276"/>
      <c r="W852" s="276"/>
      <c r="X852" s="276"/>
      <c r="Y852" s="276"/>
      <c r="Z852" s="276"/>
    </row>
    <row r="853">
      <c r="A853" s="276"/>
      <c r="B853" s="276"/>
      <c r="C853" s="276"/>
      <c r="D853" s="276"/>
      <c r="E853" s="276"/>
      <c r="F853" s="276"/>
      <c r="G853" s="276"/>
      <c r="H853" s="276"/>
      <c r="I853" s="276"/>
      <c r="J853" s="276"/>
      <c r="K853" s="276"/>
      <c r="L853" s="276"/>
      <c r="M853" s="276"/>
      <c r="N853" s="276"/>
      <c r="O853" s="276"/>
      <c r="P853" s="276"/>
      <c r="Q853" s="276"/>
      <c r="R853" s="276"/>
      <c r="S853" s="276"/>
      <c r="T853" s="276"/>
      <c r="U853" s="276"/>
      <c r="V853" s="276"/>
      <c r="W853" s="276"/>
      <c r="X853" s="276"/>
      <c r="Y853" s="276"/>
      <c r="Z853" s="276"/>
    </row>
    <row r="854">
      <c r="A854" s="276"/>
      <c r="B854" s="276"/>
      <c r="C854" s="276"/>
      <c r="D854" s="276"/>
      <c r="E854" s="276"/>
      <c r="F854" s="276"/>
      <c r="G854" s="276"/>
      <c r="H854" s="276"/>
      <c r="I854" s="276"/>
      <c r="J854" s="276"/>
      <c r="K854" s="276"/>
      <c r="L854" s="276"/>
      <c r="M854" s="276"/>
      <c r="N854" s="276"/>
      <c r="O854" s="276"/>
      <c r="P854" s="276"/>
      <c r="Q854" s="276"/>
      <c r="R854" s="276"/>
      <c r="S854" s="276"/>
      <c r="T854" s="276"/>
      <c r="U854" s="276"/>
      <c r="V854" s="276"/>
      <c r="W854" s="276"/>
      <c r="X854" s="276"/>
      <c r="Y854" s="276"/>
      <c r="Z854" s="276"/>
    </row>
    <row r="855">
      <c r="A855" s="276"/>
      <c r="B855" s="276"/>
      <c r="C855" s="276"/>
      <c r="D855" s="276"/>
      <c r="E855" s="276"/>
      <c r="F855" s="276"/>
      <c r="G855" s="276"/>
      <c r="H855" s="276"/>
      <c r="I855" s="276"/>
      <c r="J855" s="276"/>
      <c r="K855" s="276"/>
      <c r="L855" s="276"/>
      <c r="M855" s="276"/>
      <c r="N855" s="276"/>
      <c r="O855" s="276"/>
      <c r="P855" s="276"/>
      <c r="Q855" s="276"/>
      <c r="R855" s="276"/>
      <c r="S855" s="276"/>
      <c r="T855" s="276"/>
      <c r="U855" s="276"/>
      <c r="V855" s="276"/>
      <c r="W855" s="276"/>
      <c r="X855" s="276"/>
      <c r="Y855" s="276"/>
      <c r="Z855" s="276"/>
    </row>
    <row r="856">
      <c r="A856" s="276"/>
      <c r="B856" s="276"/>
      <c r="C856" s="276"/>
      <c r="D856" s="276"/>
      <c r="E856" s="276"/>
      <c r="F856" s="276"/>
      <c r="G856" s="276"/>
      <c r="H856" s="276"/>
      <c r="I856" s="276"/>
      <c r="J856" s="276"/>
      <c r="K856" s="276"/>
      <c r="L856" s="276"/>
      <c r="M856" s="276"/>
      <c r="N856" s="276"/>
      <c r="O856" s="276"/>
      <c r="P856" s="276"/>
      <c r="Q856" s="276"/>
      <c r="R856" s="276"/>
      <c r="S856" s="276"/>
      <c r="T856" s="276"/>
      <c r="U856" s="276"/>
      <c r="V856" s="276"/>
      <c r="W856" s="276"/>
      <c r="X856" s="276"/>
      <c r="Y856" s="276"/>
      <c r="Z856" s="276"/>
    </row>
    <row r="857">
      <c r="A857" s="276"/>
      <c r="B857" s="276"/>
      <c r="C857" s="276"/>
      <c r="D857" s="276"/>
      <c r="E857" s="276"/>
      <c r="F857" s="276"/>
      <c r="G857" s="276"/>
      <c r="H857" s="276"/>
      <c r="I857" s="276"/>
      <c r="J857" s="276"/>
      <c r="K857" s="276"/>
      <c r="L857" s="276"/>
      <c r="M857" s="276"/>
      <c r="N857" s="276"/>
      <c r="O857" s="276"/>
      <c r="P857" s="276"/>
      <c r="Q857" s="276"/>
      <c r="R857" s="276"/>
      <c r="S857" s="276"/>
      <c r="T857" s="276"/>
      <c r="U857" s="276"/>
      <c r="V857" s="276"/>
      <c r="W857" s="276"/>
      <c r="X857" s="276"/>
      <c r="Y857" s="276"/>
      <c r="Z857" s="276"/>
    </row>
    <row r="858">
      <c r="A858" s="276"/>
      <c r="B858" s="276"/>
      <c r="C858" s="276"/>
      <c r="D858" s="276"/>
      <c r="E858" s="276"/>
      <c r="F858" s="276"/>
      <c r="G858" s="276"/>
      <c r="H858" s="276"/>
      <c r="I858" s="276"/>
      <c r="J858" s="276"/>
      <c r="K858" s="276"/>
      <c r="L858" s="276"/>
      <c r="M858" s="276"/>
      <c r="N858" s="276"/>
      <c r="O858" s="276"/>
      <c r="P858" s="276"/>
      <c r="Q858" s="276"/>
      <c r="R858" s="276"/>
      <c r="S858" s="276"/>
      <c r="T858" s="276"/>
      <c r="U858" s="276"/>
      <c r="V858" s="276"/>
      <c r="W858" s="276"/>
      <c r="X858" s="276"/>
      <c r="Y858" s="276"/>
      <c r="Z858" s="276"/>
    </row>
    <row r="859">
      <c r="A859" s="276"/>
      <c r="B859" s="276"/>
      <c r="C859" s="276"/>
      <c r="D859" s="276"/>
      <c r="E859" s="276"/>
      <c r="F859" s="276"/>
      <c r="G859" s="276"/>
      <c r="H859" s="276"/>
      <c r="I859" s="276"/>
      <c r="J859" s="276"/>
      <c r="K859" s="276"/>
      <c r="L859" s="276"/>
      <c r="M859" s="276"/>
      <c r="N859" s="276"/>
      <c r="O859" s="276"/>
      <c r="P859" s="276"/>
      <c r="Q859" s="276"/>
      <c r="R859" s="276"/>
      <c r="S859" s="276"/>
      <c r="T859" s="276"/>
      <c r="U859" s="276"/>
      <c r="V859" s="276"/>
      <c r="W859" s="276"/>
      <c r="X859" s="276"/>
      <c r="Y859" s="276"/>
      <c r="Z859" s="276"/>
    </row>
    <row r="860">
      <c r="A860" s="276"/>
      <c r="B860" s="276"/>
      <c r="C860" s="276"/>
      <c r="D860" s="276"/>
      <c r="E860" s="276"/>
      <c r="F860" s="276"/>
      <c r="G860" s="276"/>
      <c r="H860" s="276"/>
      <c r="I860" s="276"/>
      <c r="J860" s="276"/>
      <c r="K860" s="276"/>
      <c r="L860" s="276"/>
      <c r="M860" s="276"/>
      <c r="N860" s="276"/>
      <c r="O860" s="276"/>
      <c r="P860" s="276"/>
      <c r="Q860" s="276"/>
      <c r="R860" s="276"/>
      <c r="S860" s="276"/>
      <c r="T860" s="276"/>
      <c r="U860" s="276"/>
      <c r="V860" s="276"/>
      <c r="W860" s="276"/>
      <c r="X860" s="276"/>
      <c r="Y860" s="276"/>
      <c r="Z860" s="276"/>
    </row>
    <row r="861">
      <c r="A861" s="276"/>
      <c r="B861" s="276"/>
      <c r="C861" s="276"/>
      <c r="D861" s="276"/>
      <c r="E861" s="276"/>
      <c r="F861" s="276"/>
      <c r="G861" s="276"/>
      <c r="H861" s="276"/>
      <c r="I861" s="276"/>
      <c r="J861" s="276"/>
      <c r="K861" s="276"/>
      <c r="L861" s="276"/>
      <c r="M861" s="276"/>
      <c r="N861" s="276"/>
      <c r="O861" s="276"/>
      <c r="P861" s="276"/>
      <c r="Q861" s="276"/>
      <c r="R861" s="276"/>
      <c r="S861" s="276"/>
      <c r="T861" s="276"/>
      <c r="U861" s="276"/>
      <c r="V861" s="276"/>
      <c r="W861" s="276"/>
      <c r="X861" s="276"/>
      <c r="Y861" s="276"/>
      <c r="Z861" s="276"/>
    </row>
    <row r="862">
      <c r="A862" s="276"/>
      <c r="B862" s="276"/>
      <c r="C862" s="276"/>
      <c r="D862" s="276"/>
      <c r="E862" s="276"/>
      <c r="F862" s="276"/>
      <c r="G862" s="276"/>
      <c r="H862" s="276"/>
      <c r="I862" s="276"/>
      <c r="J862" s="276"/>
      <c r="K862" s="276"/>
      <c r="L862" s="276"/>
      <c r="M862" s="276"/>
      <c r="N862" s="276"/>
      <c r="O862" s="276"/>
      <c r="P862" s="276"/>
      <c r="Q862" s="276"/>
      <c r="R862" s="276"/>
      <c r="S862" s="276"/>
      <c r="T862" s="276"/>
      <c r="U862" s="276"/>
      <c r="V862" s="276"/>
      <c r="W862" s="276"/>
      <c r="X862" s="276"/>
      <c r="Y862" s="276"/>
      <c r="Z862" s="276"/>
    </row>
    <row r="863">
      <c r="A863" s="276"/>
      <c r="B863" s="276"/>
      <c r="C863" s="276"/>
      <c r="D863" s="276"/>
      <c r="E863" s="276"/>
      <c r="F863" s="276"/>
      <c r="G863" s="276"/>
      <c r="H863" s="276"/>
      <c r="I863" s="276"/>
      <c r="J863" s="276"/>
      <c r="K863" s="276"/>
      <c r="L863" s="276"/>
      <c r="M863" s="276"/>
      <c r="N863" s="276"/>
      <c r="O863" s="276"/>
      <c r="P863" s="276"/>
      <c r="Q863" s="276"/>
      <c r="R863" s="276"/>
      <c r="S863" s="276"/>
      <c r="T863" s="276"/>
      <c r="U863" s="276"/>
      <c r="V863" s="276"/>
      <c r="W863" s="276"/>
      <c r="X863" s="276"/>
      <c r="Y863" s="276"/>
      <c r="Z863" s="276"/>
    </row>
    <row r="864">
      <c r="A864" s="276"/>
      <c r="B864" s="276"/>
      <c r="C864" s="276"/>
      <c r="D864" s="276"/>
      <c r="E864" s="276"/>
      <c r="F864" s="276"/>
      <c r="G864" s="276"/>
      <c r="H864" s="276"/>
      <c r="I864" s="276"/>
      <c r="J864" s="276"/>
      <c r="K864" s="276"/>
      <c r="L864" s="276"/>
      <c r="M864" s="276"/>
      <c r="N864" s="276"/>
      <c r="O864" s="276"/>
      <c r="P864" s="276"/>
      <c r="Q864" s="276"/>
      <c r="R864" s="276"/>
      <c r="S864" s="276"/>
      <c r="T864" s="276"/>
      <c r="U864" s="276"/>
      <c r="V864" s="276"/>
      <c r="W864" s="276"/>
      <c r="X864" s="276"/>
      <c r="Y864" s="276"/>
      <c r="Z864" s="276"/>
    </row>
    <row r="865">
      <c r="A865" s="276"/>
      <c r="B865" s="276"/>
      <c r="C865" s="276"/>
      <c r="D865" s="276"/>
      <c r="E865" s="276"/>
      <c r="F865" s="276"/>
      <c r="G865" s="276"/>
      <c r="H865" s="276"/>
      <c r="I865" s="276"/>
      <c r="J865" s="276"/>
      <c r="K865" s="276"/>
      <c r="L865" s="276"/>
      <c r="M865" s="276"/>
      <c r="N865" s="276"/>
      <c r="O865" s="276"/>
      <c r="P865" s="276"/>
      <c r="Q865" s="276"/>
      <c r="R865" s="276"/>
      <c r="S865" s="276"/>
      <c r="T865" s="276"/>
      <c r="U865" s="276"/>
      <c r="V865" s="276"/>
      <c r="W865" s="276"/>
      <c r="X865" s="276"/>
      <c r="Y865" s="276"/>
      <c r="Z865" s="276"/>
    </row>
    <row r="866">
      <c r="A866" s="276"/>
      <c r="B866" s="276"/>
      <c r="C866" s="276"/>
      <c r="D866" s="276"/>
      <c r="E866" s="276"/>
      <c r="F866" s="276"/>
      <c r="G866" s="276"/>
      <c r="H866" s="276"/>
      <c r="I866" s="276"/>
      <c r="J866" s="276"/>
      <c r="K866" s="276"/>
      <c r="L866" s="276"/>
      <c r="M866" s="276"/>
      <c r="N866" s="276"/>
      <c r="O866" s="276"/>
      <c r="P866" s="276"/>
      <c r="Q866" s="276"/>
      <c r="R866" s="276"/>
      <c r="S866" s="276"/>
      <c r="T866" s="276"/>
      <c r="U866" s="276"/>
      <c r="V866" s="276"/>
      <c r="W866" s="276"/>
      <c r="X866" s="276"/>
      <c r="Y866" s="276"/>
      <c r="Z866" s="276"/>
    </row>
    <row r="867">
      <c r="A867" s="276"/>
      <c r="B867" s="276"/>
      <c r="C867" s="276"/>
      <c r="D867" s="276"/>
      <c r="E867" s="276"/>
      <c r="F867" s="276"/>
      <c r="G867" s="276"/>
      <c r="H867" s="276"/>
      <c r="I867" s="276"/>
      <c r="J867" s="276"/>
      <c r="K867" s="276"/>
      <c r="L867" s="276"/>
      <c r="M867" s="276"/>
      <c r="N867" s="276"/>
      <c r="O867" s="276"/>
      <c r="P867" s="276"/>
      <c r="Q867" s="276"/>
      <c r="R867" s="276"/>
      <c r="S867" s="276"/>
      <c r="T867" s="276"/>
      <c r="U867" s="276"/>
      <c r="V867" s="276"/>
      <c r="W867" s="276"/>
      <c r="X867" s="276"/>
      <c r="Y867" s="276"/>
      <c r="Z867" s="276"/>
    </row>
    <row r="868">
      <c r="A868" s="276"/>
      <c r="B868" s="276"/>
      <c r="C868" s="276"/>
      <c r="D868" s="276"/>
      <c r="E868" s="276"/>
      <c r="F868" s="276"/>
      <c r="G868" s="276"/>
      <c r="H868" s="276"/>
      <c r="I868" s="276"/>
      <c r="J868" s="276"/>
      <c r="K868" s="276"/>
      <c r="L868" s="276"/>
      <c r="M868" s="276"/>
      <c r="N868" s="276"/>
      <c r="O868" s="276"/>
      <c r="P868" s="276"/>
      <c r="Q868" s="276"/>
      <c r="R868" s="276"/>
      <c r="S868" s="276"/>
      <c r="T868" s="276"/>
      <c r="U868" s="276"/>
      <c r="V868" s="276"/>
      <c r="W868" s="276"/>
      <c r="X868" s="276"/>
      <c r="Y868" s="276"/>
      <c r="Z868" s="276"/>
    </row>
    <row r="869">
      <c r="A869" s="276"/>
      <c r="B869" s="276"/>
      <c r="C869" s="276"/>
      <c r="D869" s="276"/>
      <c r="E869" s="276"/>
      <c r="F869" s="276"/>
      <c r="G869" s="276"/>
      <c r="H869" s="276"/>
      <c r="I869" s="276"/>
      <c r="J869" s="276"/>
      <c r="K869" s="276"/>
      <c r="L869" s="276"/>
      <c r="M869" s="276"/>
      <c r="N869" s="276"/>
      <c r="O869" s="276"/>
      <c r="P869" s="276"/>
      <c r="Q869" s="276"/>
      <c r="R869" s="276"/>
      <c r="S869" s="276"/>
      <c r="T869" s="276"/>
      <c r="U869" s="276"/>
      <c r="V869" s="276"/>
      <c r="W869" s="276"/>
      <c r="X869" s="276"/>
      <c r="Y869" s="276"/>
      <c r="Z869" s="276"/>
    </row>
    <row r="870">
      <c r="A870" s="276"/>
      <c r="B870" s="276"/>
      <c r="C870" s="276"/>
      <c r="D870" s="276"/>
      <c r="E870" s="276"/>
      <c r="F870" s="276"/>
      <c r="G870" s="276"/>
      <c r="H870" s="276"/>
      <c r="I870" s="276"/>
      <c r="J870" s="276"/>
      <c r="K870" s="276"/>
      <c r="L870" s="276"/>
      <c r="M870" s="276"/>
      <c r="N870" s="276"/>
      <c r="O870" s="276"/>
      <c r="P870" s="276"/>
      <c r="Q870" s="276"/>
      <c r="R870" s="276"/>
      <c r="S870" s="276"/>
      <c r="T870" s="276"/>
      <c r="U870" s="276"/>
      <c r="V870" s="276"/>
      <c r="W870" s="276"/>
      <c r="X870" s="276"/>
      <c r="Y870" s="276"/>
      <c r="Z870" s="276"/>
    </row>
    <row r="871">
      <c r="A871" s="276"/>
      <c r="B871" s="276"/>
      <c r="C871" s="276"/>
      <c r="D871" s="276"/>
      <c r="E871" s="276"/>
      <c r="F871" s="276"/>
      <c r="G871" s="276"/>
      <c r="H871" s="276"/>
      <c r="I871" s="276"/>
      <c r="J871" s="276"/>
      <c r="K871" s="276"/>
      <c r="L871" s="276"/>
      <c r="M871" s="276"/>
      <c r="N871" s="276"/>
      <c r="O871" s="276"/>
      <c r="P871" s="276"/>
      <c r="Q871" s="276"/>
      <c r="R871" s="276"/>
      <c r="S871" s="276"/>
      <c r="T871" s="276"/>
      <c r="U871" s="276"/>
      <c r="V871" s="276"/>
      <c r="W871" s="276"/>
      <c r="X871" s="276"/>
      <c r="Y871" s="276"/>
      <c r="Z871" s="276"/>
    </row>
    <row r="872">
      <c r="A872" s="276"/>
      <c r="B872" s="276"/>
      <c r="C872" s="276"/>
      <c r="D872" s="276"/>
      <c r="E872" s="276"/>
      <c r="F872" s="276"/>
      <c r="G872" s="276"/>
      <c r="H872" s="276"/>
      <c r="I872" s="276"/>
      <c r="J872" s="276"/>
      <c r="K872" s="276"/>
      <c r="L872" s="276"/>
      <c r="M872" s="276"/>
      <c r="N872" s="276"/>
      <c r="O872" s="276"/>
      <c r="P872" s="276"/>
      <c r="Q872" s="276"/>
      <c r="R872" s="276"/>
      <c r="S872" s="276"/>
      <c r="T872" s="276"/>
      <c r="U872" s="276"/>
      <c r="V872" s="276"/>
      <c r="W872" s="276"/>
      <c r="X872" s="276"/>
      <c r="Y872" s="276"/>
      <c r="Z872" s="276"/>
    </row>
    <row r="873">
      <c r="A873" s="276"/>
      <c r="B873" s="276"/>
      <c r="C873" s="276"/>
      <c r="D873" s="276"/>
      <c r="E873" s="276"/>
      <c r="F873" s="276"/>
      <c r="G873" s="276"/>
      <c r="H873" s="276"/>
      <c r="I873" s="276"/>
      <c r="J873" s="276"/>
      <c r="K873" s="276"/>
      <c r="L873" s="276"/>
      <c r="M873" s="276"/>
      <c r="N873" s="276"/>
      <c r="O873" s="276"/>
      <c r="P873" s="276"/>
      <c r="Q873" s="276"/>
      <c r="R873" s="276"/>
      <c r="S873" s="276"/>
      <c r="T873" s="276"/>
      <c r="U873" s="276"/>
      <c r="V873" s="276"/>
      <c r="W873" s="276"/>
      <c r="X873" s="276"/>
      <c r="Y873" s="276"/>
      <c r="Z873" s="276"/>
    </row>
    <row r="874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  <c r="P874" s="276"/>
      <c r="Q874" s="276"/>
      <c r="R874" s="276"/>
      <c r="S874" s="276"/>
      <c r="T874" s="276"/>
      <c r="U874" s="276"/>
      <c r="V874" s="276"/>
      <c r="W874" s="276"/>
      <c r="X874" s="276"/>
      <c r="Y874" s="276"/>
      <c r="Z874" s="276"/>
    </row>
    <row r="875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  <c r="P875" s="276"/>
      <c r="Q875" s="276"/>
      <c r="R875" s="276"/>
      <c r="S875" s="276"/>
      <c r="T875" s="276"/>
      <c r="U875" s="276"/>
      <c r="V875" s="276"/>
      <c r="W875" s="276"/>
      <c r="X875" s="276"/>
      <c r="Y875" s="276"/>
      <c r="Z875" s="276"/>
    </row>
    <row r="876">
      <c r="A876" s="276"/>
      <c r="B876" s="276"/>
      <c r="C876" s="276"/>
      <c r="D876" s="276"/>
      <c r="E876" s="276"/>
      <c r="F876" s="276"/>
      <c r="G876" s="276"/>
      <c r="H876" s="276"/>
      <c r="I876" s="276"/>
      <c r="J876" s="276"/>
      <c r="K876" s="276"/>
      <c r="L876" s="276"/>
      <c r="M876" s="276"/>
      <c r="N876" s="276"/>
      <c r="O876" s="276"/>
      <c r="P876" s="276"/>
      <c r="Q876" s="276"/>
      <c r="R876" s="276"/>
      <c r="S876" s="276"/>
      <c r="T876" s="276"/>
      <c r="U876" s="276"/>
      <c r="V876" s="276"/>
      <c r="W876" s="276"/>
      <c r="X876" s="276"/>
      <c r="Y876" s="276"/>
      <c r="Z876" s="276"/>
    </row>
    <row r="877">
      <c r="A877" s="276"/>
      <c r="B877" s="276"/>
      <c r="C877" s="276"/>
      <c r="D877" s="276"/>
      <c r="E877" s="276"/>
      <c r="F877" s="276"/>
      <c r="G877" s="276"/>
      <c r="H877" s="276"/>
      <c r="I877" s="276"/>
      <c r="J877" s="276"/>
      <c r="K877" s="276"/>
      <c r="L877" s="276"/>
      <c r="M877" s="276"/>
      <c r="N877" s="276"/>
      <c r="O877" s="276"/>
      <c r="P877" s="276"/>
      <c r="Q877" s="276"/>
      <c r="R877" s="276"/>
      <c r="S877" s="276"/>
      <c r="T877" s="276"/>
      <c r="U877" s="276"/>
      <c r="V877" s="276"/>
      <c r="W877" s="276"/>
      <c r="X877" s="276"/>
      <c r="Y877" s="276"/>
      <c r="Z877" s="276"/>
    </row>
    <row r="878">
      <c r="A878" s="276"/>
      <c r="B878" s="276"/>
      <c r="C878" s="276"/>
      <c r="D878" s="276"/>
      <c r="E878" s="276"/>
      <c r="F878" s="276"/>
      <c r="G878" s="276"/>
      <c r="H878" s="276"/>
      <c r="I878" s="276"/>
      <c r="J878" s="276"/>
      <c r="K878" s="276"/>
      <c r="L878" s="276"/>
      <c r="M878" s="276"/>
      <c r="N878" s="276"/>
      <c r="O878" s="276"/>
      <c r="P878" s="276"/>
      <c r="Q878" s="276"/>
      <c r="R878" s="276"/>
      <c r="S878" s="276"/>
      <c r="T878" s="276"/>
      <c r="U878" s="276"/>
      <c r="V878" s="276"/>
      <c r="W878" s="276"/>
      <c r="X878" s="276"/>
      <c r="Y878" s="276"/>
      <c r="Z878" s="276"/>
    </row>
    <row r="879">
      <c r="A879" s="276"/>
      <c r="B879" s="276"/>
      <c r="C879" s="276"/>
      <c r="D879" s="276"/>
      <c r="E879" s="276"/>
      <c r="F879" s="276"/>
      <c r="G879" s="276"/>
      <c r="H879" s="276"/>
      <c r="I879" s="276"/>
      <c r="J879" s="276"/>
      <c r="K879" s="276"/>
      <c r="L879" s="276"/>
      <c r="M879" s="276"/>
      <c r="N879" s="276"/>
      <c r="O879" s="276"/>
      <c r="P879" s="276"/>
      <c r="Q879" s="276"/>
      <c r="R879" s="276"/>
      <c r="S879" s="276"/>
      <c r="T879" s="276"/>
      <c r="U879" s="276"/>
      <c r="V879" s="276"/>
      <c r="W879" s="276"/>
      <c r="X879" s="276"/>
      <c r="Y879" s="276"/>
      <c r="Z879" s="276"/>
    </row>
    <row r="880">
      <c r="A880" s="276"/>
      <c r="B880" s="276"/>
      <c r="C880" s="276"/>
      <c r="D880" s="276"/>
      <c r="E880" s="276"/>
      <c r="F880" s="276"/>
      <c r="G880" s="276"/>
      <c r="H880" s="276"/>
      <c r="I880" s="276"/>
      <c r="J880" s="276"/>
      <c r="K880" s="276"/>
      <c r="L880" s="276"/>
      <c r="M880" s="276"/>
      <c r="N880" s="276"/>
      <c r="O880" s="276"/>
      <c r="P880" s="276"/>
      <c r="Q880" s="276"/>
      <c r="R880" s="276"/>
      <c r="S880" s="276"/>
      <c r="T880" s="276"/>
      <c r="U880" s="276"/>
      <c r="V880" s="276"/>
      <c r="W880" s="276"/>
      <c r="X880" s="276"/>
      <c r="Y880" s="276"/>
      <c r="Z880" s="276"/>
    </row>
    <row r="881">
      <c r="A881" s="276"/>
      <c r="B881" s="276"/>
      <c r="C881" s="276"/>
      <c r="D881" s="276"/>
      <c r="E881" s="276"/>
      <c r="F881" s="276"/>
      <c r="G881" s="276"/>
      <c r="H881" s="276"/>
      <c r="I881" s="276"/>
      <c r="J881" s="276"/>
      <c r="K881" s="276"/>
      <c r="L881" s="276"/>
      <c r="M881" s="276"/>
      <c r="N881" s="276"/>
      <c r="O881" s="276"/>
      <c r="P881" s="276"/>
      <c r="Q881" s="276"/>
      <c r="R881" s="276"/>
      <c r="S881" s="276"/>
      <c r="T881" s="276"/>
      <c r="U881" s="276"/>
      <c r="V881" s="276"/>
      <c r="W881" s="276"/>
      <c r="X881" s="276"/>
      <c r="Y881" s="276"/>
      <c r="Z881" s="276"/>
    </row>
    <row r="882">
      <c r="A882" s="276"/>
      <c r="B882" s="276"/>
      <c r="C882" s="276"/>
      <c r="D882" s="276"/>
      <c r="E882" s="276"/>
      <c r="F882" s="276"/>
      <c r="G882" s="276"/>
      <c r="H882" s="276"/>
      <c r="I882" s="276"/>
      <c r="J882" s="276"/>
      <c r="K882" s="276"/>
      <c r="L882" s="276"/>
      <c r="M882" s="276"/>
      <c r="N882" s="276"/>
      <c r="O882" s="276"/>
      <c r="P882" s="276"/>
      <c r="Q882" s="276"/>
      <c r="R882" s="276"/>
      <c r="S882" s="276"/>
      <c r="T882" s="276"/>
      <c r="U882" s="276"/>
      <c r="V882" s="276"/>
      <c r="W882" s="276"/>
      <c r="X882" s="276"/>
      <c r="Y882" s="276"/>
      <c r="Z882" s="276"/>
    </row>
    <row r="883">
      <c r="A883" s="276"/>
      <c r="B883" s="276"/>
      <c r="C883" s="276"/>
      <c r="D883" s="276"/>
      <c r="E883" s="276"/>
      <c r="F883" s="276"/>
      <c r="G883" s="276"/>
      <c r="H883" s="276"/>
      <c r="I883" s="276"/>
      <c r="J883" s="276"/>
      <c r="K883" s="276"/>
      <c r="L883" s="276"/>
      <c r="M883" s="276"/>
      <c r="N883" s="276"/>
      <c r="O883" s="276"/>
      <c r="P883" s="276"/>
      <c r="Q883" s="276"/>
      <c r="R883" s="276"/>
      <c r="S883" s="276"/>
      <c r="T883" s="276"/>
      <c r="U883" s="276"/>
      <c r="V883" s="276"/>
      <c r="W883" s="276"/>
      <c r="X883" s="276"/>
      <c r="Y883" s="276"/>
      <c r="Z883" s="276"/>
    </row>
    <row r="884">
      <c r="A884" s="276"/>
      <c r="B884" s="276"/>
      <c r="C884" s="276"/>
      <c r="D884" s="276"/>
      <c r="E884" s="276"/>
      <c r="F884" s="276"/>
      <c r="G884" s="276"/>
      <c r="H884" s="276"/>
      <c r="I884" s="276"/>
      <c r="J884" s="276"/>
      <c r="K884" s="276"/>
      <c r="L884" s="276"/>
      <c r="M884" s="276"/>
      <c r="N884" s="276"/>
      <c r="O884" s="276"/>
      <c r="P884" s="276"/>
      <c r="Q884" s="276"/>
      <c r="R884" s="276"/>
      <c r="S884" s="276"/>
      <c r="T884" s="276"/>
      <c r="U884" s="276"/>
      <c r="V884" s="276"/>
      <c r="W884" s="276"/>
      <c r="X884" s="276"/>
      <c r="Y884" s="276"/>
      <c r="Z884" s="276"/>
    </row>
    <row r="885">
      <c r="A885" s="276"/>
      <c r="B885" s="276"/>
      <c r="C885" s="276"/>
      <c r="D885" s="276"/>
      <c r="E885" s="276"/>
      <c r="F885" s="276"/>
      <c r="G885" s="276"/>
      <c r="H885" s="276"/>
      <c r="I885" s="276"/>
      <c r="J885" s="276"/>
      <c r="K885" s="276"/>
      <c r="L885" s="276"/>
      <c r="M885" s="276"/>
      <c r="N885" s="276"/>
      <c r="O885" s="276"/>
      <c r="P885" s="276"/>
      <c r="Q885" s="276"/>
      <c r="R885" s="276"/>
      <c r="S885" s="276"/>
      <c r="T885" s="276"/>
      <c r="U885" s="276"/>
      <c r="V885" s="276"/>
      <c r="W885" s="276"/>
      <c r="X885" s="276"/>
      <c r="Y885" s="276"/>
      <c r="Z885" s="276"/>
    </row>
    <row r="886">
      <c r="A886" s="276"/>
      <c r="B886" s="276"/>
      <c r="C886" s="276"/>
      <c r="D886" s="276"/>
      <c r="E886" s="276"/>
      <c r="F886" s="276"/>
      <c r="G886" s="276"/>
      <c r="H886" s="276"/>
      <c r="I886" s="276"/>
      <c r="J886" s="276"/>
      <c r="K886" s="276"/>
      <c r="L886" s="276"/>
      <c r="M886" s="276"/>
      <c r="N886" s="276"/>
      <c r="O886" s="276"/>
      <c r="P886" s="276"/>
      <c r="Q886" s="276"/>
      <c r="R886" s="276"/>
      <c r="S886" s="276"/>
      <c r="T886" s="276"/>
      <c r="U886" s="276"/>
      <c r="V886" s="276"/>
      <c r="W886" s="276"/>
      <c r="X886" s="276"/>
      <c r="Y886" s="276"/>
      <c r="Z886" s="276"/>
    </row>
    <row r="887">
      <c r="A887" s="276"/>
      <c r="B887" s="276"/>
      <c r="C887" s="276"/>
      <c r="D887" s="276"/>
      <c r="E887" s="276"/>
      <c r="F887" s="276"/>
      <c r="G887" s="276"/>
      <c r="H887" s="276"/>
      <c r="I887" s="276"/>
      <c r="J887" s="276"/>
      <c r="K887" s="276"/>
      <c r="L887" s="276"/>
      <c r="M887" s="276"/>
      <c r="N887" s="276"/>
      <c r="O887" s="276"/>
      <c r="P887" s="276"/>
      <c r="Q887" s="276"/>
      <c r="R887" s="276"/>
      <c r="S887" s="276"/>
      <c r="T887" s="276"/>
      <c r="U887" s="276"/>
      <c r="V887" s="276"/>
      <c r="W887" s="276"/>
      <c r="X887" s="276"/>
      <c r="Y887" s="276"/>
      <c r="Z887" s="276"/>
    </row>
    <row r="888">
      <c r="A888" s="276"/>
      <c r="B888" s="276"/>
      <c r="C888" s="276"/>
      <c r="D888" s="276"/>
      <c r="E888" s="276"/>
      <c r="F888" s="276"/>
      <c r="G888" s="276"/>
      <c r="H888" s="276"/>
      <c r="I888" s="276"/>
      <c r="J888" s="276"/>
      <c r="K888" s="276"/>
      <c r="L888" s="276"/>
      <c r="M888" s="276"/>
      <c r="N888" s="276"/>
      <c r="O888" s="276"/>
      <c r="P888" s="276"/>
      <c r="Q888" s="276"/>
      <c r="R888" s="276"/>
      <c r="S888" s="276"/>
      <c r="T888" s="276"/>
      <c r="U888" s="276"/>
      <c r="V888" s="276"/>
      <c r="W888" s="276"/>
      <c r="X888" s="276"/>
      <c r="Y888" s="276"/>
      <c r="Z888" s="276"/>
    </row>
    <row r="889">
      <c r="A889" s="276"/>
      <c r="B889" s="276"/>
      <c r="C889" s="276"/>
      <c r="D889" s="276"/>
      <c r="E889" s="276"/>
      <c r="F889" s="276"/>
      <c r="G889" s="276"/>
      <c r="H889" s="276"/>
      <c r="I889" s="276"/>
      <c r="J889" s="276"/>
      <c r="K889" s="276"/>
      <c r="L889" s="276"/>
      <c r="M889" s="276"/>
      <c r="N889" s="276"/>
      <c r="O889" s="276"/>
      <c r="P889" s="276"/>
      <c r="Q889" s="276"/>
      <c r="R889" s="276"/>
      <c r="S889" s="276"/>
      <c r="T889" s="276"/>
      <c r="U889" s="276"/>
      <c r="V889" s="276"/>
      <c r="W889" s="276"/>
      <c r="X889" s="276"/>
      <c r="Y889" s="276"/>
      <c r="Z889" s="276"/>
    </row>
    <row r="890">
      <c r="A890" s="276"/>
      <c r="B890" s="276"/>
      <c r="C890" s="276"/>
      <c r="D890" s="276"/>
      <c r="E890" s="276"/>
      <c r="F890" s="276"/>
      <c r="G890" s="276"/>
      <c r="H890" s="276"/>
      <c r="I890" s="276"/>
      <c r="J890" s="276"/>
      <c r="K890" s="276"/>
      <c r="L890" s="276"/>
      <c r="M890" s="276"/>
      <c r="N890" s="276"/>
      <c r="O890" s="276"/>
      <c r="P890" s="276"/>
      <c r="Q890" s="276"/>
      <c r="R890" s="276"/>
      <c r="S890" s="276"/>
      <c r="T890" s="276"/>
      <c r="U890" s="276"/>
      <c r="V890" s="276"/>
      <c r="W890" s="276"/>
      <c r="X890" s="276"/>
      <c r="Y890" s="276"/>
      <c r="Z890" s="276"/>
    </row>
    <row r="891">
      <c r="A891" s="276"/>
      <c r="B891" s="276"/>
      <c r="C891" s="276"/>
      <c r="D891" s="276"/>
      <c r="E891" s="276"/>
      <c r="F891" s="276"/>
      <c r="G891" s="276"/>
      <c r="H891" s="276"/>
      <c r="I891" s="276"/>
      <c r="J891" s="276"/>
      <c r="K891" s="276"/>
      <c r="L891" s="276"/>
      <c r="M891" s="276"/>
      <c r="N891" s="276"/>
      <c r="O891" s="276"/>
      <c r="P891" s="276"/>
      <c r="Q891" s="276"/>
      <c r="R891" s="276"/>
      <c r="S891" s="276"/>
      <c r="T891" s="276"/>
      <c r="U891" s="276"/>
      <c r="V891" s="276"/>
      <c r="W891" s="276"/>
      <c r="X891" s="276"/>
      <c r="Y891" s="276"/>
      <c r="Z891" s="276"/>
    </row>
    <row r="892">
      <c r="A892" s="276"/>
      <c r="B892" s="276"/>
      <c r="C892" s="276"/>
      <c r="D892" s="276"/>
      <c r="E892" s="276"/>
      <c r="F892" s="276"/>
      <c r="G892" s="276"/>
      <c r="H892" s="276"/>
      <c r="I892" s="276"/>
      <c r="J892" s="276"/>
      <c r="K892" s="276"/>
      <c r="L892" s="276"/>
      <c r="M892" s="276"/>
      <c r="N892" s="276"/>
      <c r="O892" s="276"/>
      <c r="P892" s="276"/>
      <c r="Q892" s="276"/>
      <c r="R892" s="276"/>
      <c r="S892" s="276"/>
      <c r="T892" s="276"/>
      <c r="U892" s="276"/>
      <c r="V892" s="276"/>
      <c r="W892" s="276"/>
      <c r="X892" s="276"/>
      <c r="Y892" s="276"/>
      <c r="Z892" s="276"/>
    </row>
    <row r="893">
      <c r="A893" s="276"/>
      <c r="B893" s="276"/>
      <c r="C893" s="276"/>
      <c r="D893" s="276"/>
      <c r="E893" s="276"/>
      <c r="F893" s="276"/>
      <c r="G893" s="276"/>
      <c r="H893" s="276"/>
      <c r="I893" s="276"/>
      <c r="J893" s="276"/>
      <c r="K893" s="276"/>
      <c r="L893" s="276"/>
      <c r="M893" s="276"/>
      <c r="N893" s="276"/>
      <c r="O893" s="276"/>
      <c r="P893" s="276"/>
      <c r="Q893" s="276"/>
      <c r="R893" s="276"/>
      <c r="S893" s="276"/>
      <c r="T893" s="276"/>
      <c r="U893" s="276"/>
      <c r="V893" s="276"/>
      <c r="W893" s="276"/>
      <c r="X893" s="276"/>
      <c r="Y893" s="276"/>
      <c r="Z893" s="276"/>
    </row>
    <row r="894">
      <c r="A894" s="276"/>
      <c r="B894" s="276"/>
      <c r="C894" s="276"/>
      <c r="D894" s="276"/>
      <c r="E894" s="276"/>
      <c r="F894" s="276"/>
      <c r="G894" s="276"/>
      <c r="H894" s="276"/>
      <c r="I894" s="276"/>
      <c r="J894" s="276"/>
      <c r="K894" s="276"/>
      <c r="L894" s="276"/>
      <c r="M894" s="276"/>
      <c r="N894" s="276"/>
      <c r="O894" s="276"/>
      <c r="P894" s="276"/>
      <c r="Q894" s="276"/>
      <c r="R894" s="276"/>
      <c r="S894" s="276"/>
      <c r="T894" s="276"/>
      <c r="U894" s="276"/>
      <c r="V894" s="276"/>
      <c r="W894" s="276"/>
      <c r="X894" s="276"/>
      <c r="Y894" s="276"/>
      <c r="Z894" s="276"/>
    </row>
    <row r="895">
      <c r="A895" s="276"/>
      <c r="B895" s="276"/>
      <c r="C895" s="276"/>
      <c r="D895" s="276"/>
      <c r="E895" s="276"/>
      <c r="F895" s="276"/>
      <c r="G895" s="276"/>
      <c r="H895" s="276"/>
      <c r="I895" s="276"/>
      <c r="J895" s="276"/>
      <c r="K895" s="276"/>
      <c r="L895" s="276"/>
      <c r="M895" s="276"/>
      <c r="N895" s="276"/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</row>
    <row r="896">
      <c r="A896" s="276"/>
      <c r="B896" s="276"/>
      <c r="C896" s="276"/>
      <c r="D896" s="276"/>
      <c r="E896" s="276"/>
      <c r="F896" s="276"/>
      <c r="G896" s="276"/>
      <c r="H896" s="276"/>
      <c r="I896" s="276"/>
      <c r="J896" s="276"/>
      <c r="K896" s="276"/>
      <c r="L896" s="276"/>
      <c r="M896" s="276"/>
      <c r="N896" s="276"/>
      <c r="O896" s="276"/>
      <c r="P896" s="276"/>
      <c r="Q896" s="276"/>
      <c r="R896" s="276"/>
      <c r="S896" s="276"/>
      <c r="T896" s="276"/>
      <c r="U896" s="276"/>
      <c r="V896" s="276"/>
      <c r="W896" s="276"/>
      <c r="X896" s="276"/>
      <c r="Y896" s="276"/>
      <c r="Z896" s="276"/>
    </row>
    <row r="897">
      <c r="A897" s="276"/>
      <c r="B897" s="276"/>
      <c r="C897" s="276"/>
      <c r="D897" s="276"/>
      <c r="E897" s="276"/>
      <c r="F897" s="276"/>
      <c r="G897" s="276"/>
      <c r="H897" s="276"/>
      <c r="I897" s="276"/>
      <c r="J897" s="276"/>
      <c r="K897" s="276"/>
      <c r="L897" s="276"/>
      <c r="M897" s="276"/>
      <c r="N897" s="276"/>
      <c r="O897" s="276"/>
      <c r="P897" s="276"/>
      <c r="Q897" s="276"/>
      <c r="R897" s="276"/>
      <c r="S897" s="276"/>
      <c r="T897" s="276"/>
      <c r="U897" s="276"/>
      <c r="V897" s="276"/>
      <c r="W897" s="276"/>
      <c r="X897" s="276"/>
      <c r="Y897" s="276"/>
      <c r="Z897" s="276"/>
    </row>
    <row r="898">
      <c r="A898" s="276"/>
      <c r="B898" s="276"/>
      <c r="C898" s="276"/>
      <c r="D898" s="276"/>
      <c r="E898" s="276"/>
      <c r="F898" s="276"/>
      <c r="G898" s="276"/>
      <c r="H898" s="276"/>
      <c r="I898" s="276"/>
      <c r="J898" s="276"/>
      <c r="K898" s="276"/>
      <c r="L898" s="276"/>
      <c r="M898" s="276"/>
      <c r="N898" s="276"/>
      <c r="O898" s="276"/>
      <c r="P898" s="276"/>
      <c r="Q898" s="276"/>
      <c r="R898" s="276"/>
      <c r="S898" s="276"/>
      <c r="T898" s="276"/>
      <c r="U898" s="276"/>
      <c r="V898" s="276"/>
      <c r="W898" s="276"/>
      <c r="X898" s="276"/>
      <c r="Y898" s="276"/>
      <c r="Z898" s="276"/>
    </row>
    <row r="899">
      <c r="A899" s="276"/>
      <c r="B899" s="276"/>
      <c r="C899" s="276"/>
      <c r="D899" s="276"/>
      <c r="E899" s="276"/>
      <c r="F899" s="276"/>
      <c r="G899" s="276"/>
      <c r="H899" s="276"/>
      <c r="I899" s="276"/>
      <c r="J899" s="276"/>
      <c r="K899" s="276"/>
      <c r="L899" s="276"/>
      <c r="M899" s="276"/>
      <c r="N899" s="276"/>
      <c r="O899" s="276"/>
      <c r="P899" s="276"/>
      <c r="Q899" s="276"/>
      <c r="R899" s="276"/>
      <c r="S899" s="276"/>
      <c r="T899" s="276"/>
      <c r="U899" s="276"/>
      <c r="V899" s="276"/>
      <c r="W899" s="276"/>
      <c r="X899" s="276"/>
      <c r="Y899" s="276"/>
      <c r="Z899" s="276"/>
    </row>
    <row r="900">
      <c r="A900" s="276"/>
      <c r="B900" s="276"/>
      <c r="C900" s="276"/>
      <c r="D900" s="276"/>
      <c r="E900" s="276"/>
      <c r="F900" s="276"/>
      <c r="G900" s="276"/>
      <c r="H900" s="276"/>
      <c r="I900" s="276"/>
      <c r="J900" s="276"/>
      <c r="K900" s="276"/>
      <c r="L900" s="276"/>
      <c r="M900" s="276"/>
      <c r="N900" s="276"/>
      <c r="O900" s="276"/>
      <c r="P900" s="276"/>
      <c r="Q900" s="276"/>
      <c r="R900" s="276"/>
      <c r="S900" s="276"/>
      <c r="T900" s="276"/>
      <c r="U900" s="276"/>
      <c r="V900" s="276"/>
      <c r="W900" s="276"/>
      <c r="X900" s="276"/>
      <c r="Y900" s="276"/>
      <c r="Z900" s="276"/>
    </row>
    <row r="901">
      <c r="A901" s="276"/>
      <c r="B901" s="276"/>
      <c r="C901" s="276"/>
      <c r="D901" s="276"/>
      <c r="E901" s="276"/>
      <c r="F901" s="276"/>
      <c r="G901" s="276"/>
      <c r="H901" s="276"/>
      <c r="I901" s="276"/>
      <c r="J901" s="276"/>
      <c r="K901" s="276"/>
      <c r="L901" s="276"/>
      <c r="M901" s="276"/>
      <c r="N901" s="276"/>
      <c r="O901" s="276"/>
      <c r="P901" s="276"/>
      <c r="Q901" s="276"/>
      <c r="R901" s="276"/>
      <c r="S901" s="276"/>
      <c r="T901" s="276"/>
      <c r="U901" s="276"/>
      <c r="V901" s="276"/>
      <c r="W901" s="276"/>
      <c r="X901" s="276"/>
      <c r="Y901" s="276"/>
      <c r="Z901" s="276"/>
    </row>
    <row r="902">
      <c r="A902" s="276"/>
      <c r="B902" s="276"/>
      <c r="C902" s="276"/>
      <c r="D902" s="276"/>
      <c r="E902" s="276"/>
      <c r="F902" s="276"/>
      <c r="G902" s="276"/>
      <c r="H902" s="276"/>
      <c r="I902" s="276"/>
      <c r="J902" s="276"/>
      <c r="K902" s="276"/>
      <c r="L902" s="276"/>
      <c r="M902" s="276"/>
      <c r="N902" s="276"/>
      <c r="O902" s="276"/>
      <c r="P902" s="276"/>
      <c r="Q902" s="276"/>
      <c r="R902" s="276"/>
      <c r="S902" s="276"/>
      <c r="T902" s="276"/>
      <c r="U902" s="276"/>
      <c r="V902" s="276"/>
      <c r="W902" s="276"/>
      <c r="X902" s="276"/>
      <c r="Y902" s="276"/>
      <c r="Z902" s="276"/>
    </row>
    <row r="903">
      <c r="A903" s="276"/>
      <c r="B903" s="276"/>
      <c r="C903" s="276"/>
      <c r="D903" s="276"/>
      <c r="E903" s="276"/>
      <c r="F903" s="276"/>
      <c r="G903" s="276"/>
      <c r="H903" s="276"/>
      <c r="I903" s="276"/>
      <c r="J903" s="276"/>
      <c r="K903" s="276"/>
      <c r="L903" s="276"/>
      <c r="M903" s="276"/>
      <c r="N903" s="276"/>
      <c r="O903" s="276"/>
      <c r="P903" s="276"/>
      <c r="Q903" s="276"/>
      <c r="R903" s="276"/>
      <c r="S903" s="276"/>
      <c r="T903" s="276"/>
      <c r="U903" s="276"/>
      <c r="V903" s="276"/>
      <c r="W903" s="276"/>
      <c r="X903" s="276"/>
      <c r="Y903" s="276"/>
      <c r="Z903" s="276"/>
    </row>
    <row r="904">
      <c r="A904" s="276"/>
      <c r="B904" s="276"/>
      <c r="C904" s="276"/>
      <c r="D904" s="276"/>
      <c r="E904" s="276"/>
      <c r="F904" s="276"/>
      <c r="G904" s="276"/>
      <c r="H904" s="276"/>
      <c r="I904" s="276"/>
      <c r="J904" s="276"/>
      <c r="K904" s="276"/>
      <c r="L904" s="276"/>
      <c r="M904" s="276"/>
      <c r="N904" s="276"/>
      <c r="O904" s="276"/>
      <c r="P904" s="276"/>
      <c r="Q904" s="276"/>
      <c r="R904" s="276"/>
      <c r="S904" s="276"/>
      <c r="T904" s="276"/>
      <c r="U904" s="276"/>
      <c r="V904" s="276"/>
      <c r="W904" s="276"/>
      <c r="X904" s="276"/>
      <c r="Y904" s="276"/>
      <c r="Z904" s="276"/>
    </row>
    <row r="905">
      <c r="A905" s="276"/>
      <c r="B905" s="276"/>
      <c r="C905" s="276"/>
      <c r="D905" s="276"/>
      <c r="E905" s="276"/>
      <c r="F905" s="276"/>
      <c r="G905" s="276"/>
      <c r="H905" s="276"/>
      <c r="I905" s="276"/>
      <c r="J905" s="276"/>
      <c r="K905" s="276"/>
      <c r="L905" s="276"/>
      <c r="M905" s="276"/>
      <c r="N905" s="276"/>
      <c r="O905" s="276"/>
      <c r="P905" s="276"/>
      <c r="Q905" s="276"/>
      <c r="R905" s="276"/>
      <c r="S905" s="276"/>
      <c r="T905" s="276"/>
      <c r="U905" s="276"/>
      <c r="V905" s="276"/>
      <c r="W905" s="276"/>
      <c r="X905" s="276"/>
      <c r="Y905" s="276"/>
      <c r="Z905" s="276"/>
    </row>
    <row r="906">
      <c r="A906" s="276"/>
      <c r="B906" s="276"/>
      <c r="C906" s="276"/>
      <c r="D906" s="276"/>
      <c r="E906" s="276"/>
      <c r="F906" s="276"/>
      <c r="G906" s="276"/>
      <c r="H906" s="276"/>
      <c r="I906" s="276"/>
      <c r="J906" s="276"/>
      <c r="K906" s="276"/>
      <c r="L906" s="276"/>
      <c r="M906" s="276"/>
      <c r="N906" s="276"/>
      <c r="O906" s="276"/>
      <c r="P906" s="276"/>
      <c r="Q906" s="276"/>
      <c r="R906" s="276"/>
      <c r="S906" s="276"/>
      <c r="T906" s="276"/>
      <c r="U906" s="276"/>
      <c r="V906" s="276"/>
      <c r="W906" s="276"/>
      <c r="X906" s="276"/>
      <c r="Y906" s="276"/>
      <c r="Z906" s="276"/>
    </row>
    <row r="907">
      <c r="A907" s="276"/>
      <c r="B907" s="276"/>
      <c r="C907" s="276"/>
      <c r="D907" s="276"/>
      <c r="E907" s="276"/>
      <c r="F907" s="276"/>
      <c r="G907" s="276"/>
      <c r="H907" s="276"/>
      <c r="I907" s="276"/>
      <c r="J907" s="276"/>
      <c r="K907" s="276"/>
      <c r="L907" s="276"/>
      <c r="M907" s="276"/>
      <c r="N907" s="276"/>
      <c r="O907" s="276"/>
      <c r="P907" s="276"/>
      <c r="Q907" s="276"/>
      <c r="R907" s="276"/>
      <c r="S907" s="276"/>
      <c r="T907" s="276"/>
      <c r="U907" s="276"/>
      <c r="V907" s="276"/>
      <c r="W907" s="276"/>
      <c r="X907" s="276"/>
      <c r="Y907" s="276"/>
      <c r="Z907" s="276"/>
    </row>
    <row r="908">
      <c r="A908" s="276"/>
      <c r="B908" s="276"/>
      <c r="C908" s="276"/>
      <c r="D908" s="276"/>
      <c r="E908" s="276"/>
      <c r="F908" s="276"/>
      <c r="G908" s="276"/>
      <c r="H908" s="276"/>
      <c r="I908" s="276"/>
      <c r="J908" s="276"/>
      <c r="K908" s="276"/>
      <c r="L908" s="276"/>
      <c r="M908" s="276"/>
      <c r="N908" s="276"/>
      <c r="O908" s="276"/>
      <c r="P908" s="276"/>
      <c r="Q908" s="276"/>
      <c r="R908" s="276"/>
      <c r="S908" s="276"/>
      <c r="T908" s="276"/>
      <c r="U908" s="276"/>
      <c r="V908" s="276"/>
      <c r="W908" s="276"/>
      <c r="X908" s="276"/>
      <c r="Y908" s="276"/>
      <c r="Z908" s="276"/>
    </row>
    <row r="909">
      <c r="A909" s="276"/>
      <c r="B909" s="276"/>
      <c r="C909" s="276"/>
      <c r="D909" s="276"/>
      <c r="E909" s="276"/>
      <c r="F909" s="276"/>
      <c r="G909" s="276"/>
      <c r="H909" s="276"/>
      <c r="I909" s="276"/>
      <c r="J909" s="276"/>
      <c r="K909" s="276"/>
      <c r="L909" s="276"/>
      <c r="M909" s="276"/>
      <c r="N909" s="276"/>
      <c r="O909" s="276"/>
      <c r="P909" s="276"/>
      <c r="Q909" s="276"/>
      <c r="R909" s="276"/>
      <c r="S909" s="276"/>
      <c r="T909" s="276"/>
      <c r="U909" s="276"/>
      <c r="V909" s="276"/>
      <c r="W909" s="276"/>
      <c r="X909" s="276"/>
      <c r="Y909" s="276"/>
      <c r="Z909" s="276"/>
    </row>
    <row r="910">
      <c r="A910" s="276"/>
      <c r="B910" s="276"/>
      <c r="C910" s="276"/>
      <c r="D910" s="276"/>
      <c r="E910" s="276"/>
      <c r="F910" s="276"/>
      <c r="G910" s="276"/>
      <c r="H910" s="276"/>
      <c r="I910" s="276"/>
      <c r="J910" s="276"/>
      <c r="K910" s="276"/>
      <c r="L910" s="276"/>
      <c r="M910" s="276"/>
      <c r="N910" s="276"/>
      <c r="O910" s="276"/>
      <c r="P910" s="276"/>
      <c r="Q910" s="276"/>
      <c r="R910" s="276"/>
      <c r="S910" s="276"/>
      <c r="T910" s="276"/>
      <c r="U910" s="276"/>
      <c r="V910" s="276"/>
      <c r="W910" s="276"/>
      <c r="X910" s="276"/>
      <c r="Y910" s="276"/>
      <c r="Z910" s="276"/>
    </row>
    <row r="911">
      <c r="A911" s="276"/>
      <c r="B911" s="276"/>
      <c r="C911" s="276"/>
      <c r="D911" s="276"/>
      <c r="E911" s="276"/>
      <c r="F911" s="276"/>
      <c r="G911" s="276"/>
      <c r="H911" s="276"/>
      <c r="I911" s="276"/>
      <c r="J911" s="276"/>
      <c r="K911" s="276"/>
      <c r="L911" s="276"/>
      <c r="M911" s="276"/>
      <c r="N911" s="276"/>
      <c r="O911" s="276"/>
      <c r="P911" s="276"/>
      <c r="Q911" s="276"/>
      <c r="R911" s="276"/>
      <c r="S911" s="276"/>
      <c r="T911" s="276"/>
      <c r="U911" s="276"/>
      <c r="V911" s="276"/>
      <c r="W911" s="276"/>
      <c r="X911" s="276"/>
      <c r="Y911" s="276"/>
      <c r="Z911" s="276"/>
    </row>
    <row r="912">
      <c r="A912" s="276"/>
      <c r="B912" s="276"/>
      <c r="C912" s="276"/>
      <c r="D912" s="276"/>
      <c r="E912" s="276"/>
      <c r="F912" s="276"/>
      <c r="G912" s="276"/>
      <c r="H912" s="276"/>
      <c r="I912" s="276"/>
      <c r="J912" s="276"/>
      <c r="K912" s="276"/>
      <c r="L912" s="276"/>
      <c r="M912" s="276"/>
      <c r="N912" s="276"/>
      <c r="O912" s="276"/>
      <c r="P912" s="276"/>
      <c r="Q912" s="276"/>
      <c r="R912" s="276"/>
      <c r="S912" s="276"/>
      <c r="T912" s="276"/>
      <c r="U912" s="276"/>
      <c r="V912" s="276"/>
      <c r="W912" s="276"/>
      <c r="X912" s="276"/>
      <c r="Y912" s="276"/>
      <c r="Z912" s="276"/>
    </row>
    <row r="913">
      <c r="A913" s="276"/>
      <c r="B913" s="276"/>
      <c r="C913" s="276"/>
      <c r="D913" s="276"/>
      <c r="E913" s="276"/>
      <c r="F913" s="276"/>
      <c r="G913" s="276"/>
      <c r="H913" s="276"/>
      <c r="I913" s="276"/>
      <c r="J913" s="276"/>
      <c r="K913" s="276"/>
      <c r="L913" s="276"/>
      <c r="M913" s="276"/>
      <c r="N913" s="276"/>
      <c r="O913" s="276"/>
      <c r="P913" s="276"/>
      <c r="Q913" s="276"/>
      <c r="R913" s="276"/>
      <c r="S913" s="276"/>
      <c r="T913" s="276"/>
      <c r="U913" s="276"/>
      <c r="V913" s="276"/>
      <c r="W913" s="276"/>
      <c r="X913" s="276"/>
      <c r="Y913" s="276"/>
      <c r="Z913" s="276"/>
    </row>
    <row r="914">
      <c r="A914" s="276"/>
      <c r="B914" s="276"/>
      <c r="C914" s="276"/>
      <c r="D914" s="276"/>
      <c r="E914" s="276"/>
      <c r="F914" s="276"/>
      <c r="G914" s="276"/>
      <c r="H914" s="276"/>
      <c r="I914" s="276"/>
      <c r="J914" s="276"/>
      <c r="K914" s="276"/>
      <c r="L914" s="276"/>
      <c r="M914" s="276"/>
      <c r="N914" s="276"/>
      <c r="O914" s="276"/>
      <c r="P914" s="276"/>
      <c r="Q914" s="276"/>
      <c r="R914" s="276"/>
      <c r="S914" s="276"/>
      <c r="T914" s="276"/>
      <c r="U914" s="276"/>
      <c r="V914" s="276"/>
      <c r="W914" s="276"/>
      <c r="X914" s="276"/>
      <c r="Y914" s="276"/>
      <c r="Z914" s="276"/>
    </row>
    <row r="915">
      <c r="A915" s="276"/>
      <c r="B915" s="276"/>
      <c r="C915" s="276"/>
      <c r="D915" s="276"/>
      <c r="E915" s="276"/>
      <c r="F915" s="276"/>
      <c r="G915" s="276"/>
      <c r="H915" s="276"/>
      <c r="I915" s="276"/>
      <c r="J915" s="276"/>
      <c r="K915" s="276"/>
      <c r="L915" s="276"/>
      <c r="M915" s="276"/>
      <c r="N915" s="276"/>
      <c r="O915" s="276"/>
      <c r="P915" s="276"/>
      <c r="Q915" s="276"/>
      <c r="R915" s="276"/>
      <c r="S915" s="276"/>
      <c r="T915" s="276"/>
      <c r="U915" s="276"/>
      <c r="V915" s="276"/>
      <c r="W915" s="276"/>
      <c r="X915" s="276"/>
      <c r="Y915" s="276"/>
      <c r="Z915" s="276"/>
    </row>
    <row r="916">
      <c r="A916" s="276"/>
      <c r="B916" s="276"/>
      <c r="C916" s="276"/>
      <c r="D916" s="276"/>
      <c r="E916" s="276"/>
      <c r="F916" s="276"/>
      <c r="G916" s="276"/>
      <c r="H916" s="276"/>
      <c r="I916" s="276"/>
      <c r="J916" s="276"/>
      <c r="K916" s="276"/>
      <c r="L916" s="276"/>
      <c r="M916" s="276"/>
      <c r="N916" s="276"/>
      <c r="O916" s="276"/>
      <c r="P916" s="276"/>
      <c r="Q916" s="276"/>
      <c r="R916" s="276"/>
      <c r="S916" s="276"/>
      <c r="T916" s="276"/>
      <c r="U916" s="276"/>
      <c r="V916" s="276"/>
      <c r="W916" s="276"/>
      <c r="X916" s="276"/>
      <c r="Y916" s="276"/>
      <c r="Z916" s="276"/>
    </row>
    <row r="917">
      <c r="A917" s="276"/>
      <c r="B917" s="276"/>
      <c r="C917" s="276"/>
      <c r="D917" s="276"/>
      <c r="E917" s="276"/>
      <c r="F917" s="276"/>
      <c r="G917" s="276"/>
      <c r="H917" s="276"/>
      <c r="I917" s="276"/>
      <c r="J917" s="276"/>
      <c r="K917" s="276"/>
      <c r="L917" s="276"/>
      <c r="M917" s="276"/>
      <c r="N917" s="276"/>
      <c r="O917" s="276"/>
      <c r="P917" s="276"/>
      <c r="Q917" s="276"/>
      <c r="R917" s="276"/>
      <c r="S917" s="276"/>
      <c r="T917" s="276"/>
      <c r="U917" s="276"/>
      <c r="V917" s="276"/>
      <c r="W917" s="276"/>
      <c r="X917" s="276"/>
      <c r="Y917" s="276"/>
      <c r="Z917" s="276"/>
    </row>
    <row r="918">
      <c r="A918" s="276"/>
      <c r="B918" s="276"/>
      <c r="C918" s="276"/>
      <c r="D918" s="276"/>
      <c r="E918" s="276"/>
      <c r="F918" s="276"/>
      <c r="G918" s="276"/>
      <c r="H918" s="276"/>
      <c r="I918" s="276"/>
      <c r="J918" s="276"/>
      <c r="K918" s="276"/>
      <c r="L918" s="276"/>
      <c r="M918" s="276"/>
      <c r="N918" s="276"/>
      <c r="O918" s="276"/>
      <c r="P918" s="276"/>
      <c r="Q918" s="276"/>
      <c r="R918" s="276"/>
      <c r="S918" s="276"/>
      <c r="T918" s="276"/>
      <c r="U918" s="276"/>
      <c r="V918" s="276"/>
      <c r="W918" s="276"/>
      <c r="X918" s="276"/>
      <c r="Y918" s="276"/>
      <c r="Z918" s="276"/>
    </row>
    <row r="919">
      <c r="A919" s="276"/>
      <c r="B919" s="276"/>
      <c r="C919" s="276"/>
      <c r="D919" s="276"/>
      <c r="E919" s="276"/>
      <c r="F919" s="276"/>
      <c r="G919" s="276"/>
      <c r="H919" s="276"/>
      <c r="I919" s="276"/>
      <c r="J919" s="276"/>
      <c r="K919" s="276"/>
      <c r="L919" s="276"/>
      <c r="M919" s="276"/>
      <c r="N919" s="276"/>
      <c r="O919" s="276"/>
      <c r="P919" s="276"/>
      <c r="Q919" s="276"/>
      <c r="R919" s="276"/>
      <c r="S919" s="276"/>
      <c r="T919" s="276"/>
      <c r="U919" s="276"/>
      <c r="V919" s="276"/>
      <c r="W919" s="276"/>
      <c r="X919" s="276"/>
      <c r="Y919" s="276"/>
      <c r="Z919" s="276"/>
    </row>
    <row r="920">
      <c r="A920" s="276"/>
      <c r="B920" s="276"/>
      <c r="C920" s="276"/>
      <c r="D920" s="276"/>
      <c r="E920" s="276"/>
      <c r="F920" s="276"/>
      <c r="G920" s="276"/>
      <c r="H920" s="276"/>
      <c r="I920" s="276"/>
      <c r="J920" s="276"/>
      <c r="K920" s="276"/>
      <c r="L920" s="276"/>
      <c r="M920" s="276"/>
      <c r="N920" s="276"/>
      <c r="O920" s="276"/>
      <c r="P920" s="276"/>
      <c r="Q920" s="276"/>
      <c r="R920" s="276"/>
      <c r="S920" s="276"/>
      <c r="T920" s="276"/>
      <c r="U920" s="276"/>
      <c r="V920" s="276"/>
      <c r="W920" s="276"/>
      <c r="X920" s="276"/>
      <c r="Y920" s="276"/>
      <c r="Z920" s="276"/>
    </row>
    <row r="921">
      <c r="A921" s="276"/>
      <c r="B921" s="276"/>
      <c r="C921" s="276"/>
      <c r="D921" s="276"/>
      <c r="E921" s="276"/>
      <c r="F921" s="276"/>
      <c r="G921" s="276"/>
      <c r="H921" s="276"/>
      <c r="I921" s="276"/>
      <c r="J921" s="276"/>
      <c r="K921" s="276"/>
      <c r="L921" s="276"/>
      <c r="M921" s="276"/>
      <c r="N921" s="276"/>
      <c r="O921" s="276"/>
      <c r="P921" s="276"/>
      <c r="Q921" s="276"/>
      <c r="R921" s="276"/>
      <c r="S921" s="276"/>
      <c r="T921" s="276"/>
      <c r="U921" s="276"/>
      <c r="V921" s="276"/>
      <c r="W921" s="276"/>
      <c r="X921" s="276"/>
      <c r="Y921" s="276"/>
      <c r="Z921" s="276"/>
    </row>
    <row r="922">
      <c r="A922" s="276"/>
      <c r="B922" s="276"/>
      <c r="C922" s="276"/>
      <c r="D922" s="276"/>
      <c r="E922" s="276"/>
      <c r="F922" s="276"/>
      <c r="G922" s="276"/>
      <c r="H922" s="276"/>
      <c r="I922" s="276"/>
      <c r="J922" s="276"/>
      <c r="K922" s="276"/>
      <c r="L922" s="276"/>
      <c r="M922" s="276"/>
      <c r="N922" s="276"/>
      <c r="O922" s="276"/>
      <c r="P922" s="276"/>
      <c r="Q922" s="276"/>
      <c r="R922" s="276"/>
      <c r="S922" s="276"/>
      <c r="T922" s="276"/>
      <c r="U922" s="276"/>
      <c r="V922" s="276"/>
      <c r="W922" s="276"/>
      <c r="X922" s="276"/>
      <c r="Y922" s="276"/>
      <c r="Z922" s="276"/>
    </row>
    <row r="923">
      <c r="A923" s="276"/>
      <c r="B923" s="276"/>
      <c r="C923" s="276"/>
      <c r="D923" s="276"/>
      <c r="E923" s="276"/>
      <c r="F923" s="276"/>
      <c r="G923" s="276"/>
      <c r="H923" s="276"/>
      <c r="I923" s="276"/>
      <c r="J923" s="276"/>
      <c r="K923" s="276"/>
      <c r="L923" s="276"/>
      <c r="M923" s="276"/>
      <c r="N923" s="276"/>
      <c r="O923" s="276"/>
      <c r="P923" s="276"/>
      <c r="Q923" s="276"/>
      <c r="R923" s="276"/>
      <c r="S923" s="276"/>
      <c r="T923" s="276"/>
      <c r="U923" s="276"/>
      <c r="V923" s="276"/>
      <c r="W923" s="276"/>
      <c r="X923" s="276"/>
      <c r="Y923" s="276"/>
      <c r="Z923" s="276"/>
    </row>
    <row r="924">
      <c r="A924" s="276"/>
      <c r="B924" s="276"/>
      <c r="C924" s="276"/>
      <c r="D924" s="276"/>
      <c r="E924" s="276"/>
      <c r="F924" s="276"/>
      <c r="G924" s="276"/>
      <c r="H924" s="276"/>
      <c r="I924" s="276"/>
      <c r="J924" s="276"/>
      <c r="K924" s="276"/>
      <c r="L924" s="276"/>
      <c r="M924" s="276"/>
      <c r="N924" s="276"/>
      <c r="O924" s="276"/>
      <c r="P924" s="276"/>
      <c r="Q924" s="276"/>
      <c r="R924" s="276"/>
      <c r="S924" s="276"/>
      <c r="T924" s="276"/>
      <c r="U924" s="276"/>
      <c r="V924" s="276"/>
      <c r="W924" s="276"/>
      <c r="X924" s="276"/>
      <c r="Y924" s="276"/>
      <c r="Z924" s="276"/>
    </row>
    <row r="925">
      <c r="A925" s="276"/>
      <c r="B925" s="276"/>
      <c r="C925" s="276"/>
      <c r="D925" s="276"/>
      <c r="E925" s="276"/>
      <c r="F925" s="276"/>
      <c r="G925" s="276"/>
      <c r="H925" s="276"/>
      <c r="I925" s="276"/>
      <c r="J925" s="276"/>
      <c r="K925" s="276"/>
      <c r="L925" s="276"/>
      <c r="M925" s="276"/>
      <c r="N925" s="276"/>
      <c r="O925" s="276"/>
      <c r="P925" s="276"/>
      <c r="Q925" s="276"/>
      <c r="R925" s="276"/>
      <c r="S925" s="276"/>
      <c r="T925" s="276"/>
      <c r="U925" s="276"/>
      <c r="V925" s="276"/>
      <c r="W925" s="276"/>
      <c r="X925" s="276"/>
      <c r="Y925" s="276"/>
      <c r="Z925" s="276"/>
    </row>
    <row r="926">
      <c r="A926" s="276"/>
      <c r="B926" s="276"/>
      <c r="C926" s="276"/>
      <c r="D926" s="276"/>
      <c r="E926" s="276"/>
      <c r="F926" s="276"/>
      <c r="G926" s="276"/>
      <c r="H926" s="276"/>
      <c r="I926" s="276"/>
      <c r="J926" s="276"/>
      <c r="K926" s="276"/>
      <c r="L926" s="276"/>
      <c r="M926" s="276"/>
      <c r="N926" s="276"/>
      <c r="O926" s="276"/>
      <c r="P926" s="276"/>
      <c r="Q926" s="276"/>
      <c r="R926" s="276"/>
      <c r="S926" s="276"/>
      <c r="T926" s="276"/>
      <c r="U926" s="276"/>
      <c r="V926" s="276"/>
      <c r="W926" s="276"/>
      <c r="X926" s="276"/>
      <c r="Y926" s="276"/>
      <c r="Z926" s="276"/>
    </row>
    <row r="927">
      <c r="A927" s="276"/>
      <c r="B927" s="276"/>
      <c r="C927" s="276"/>
      <c r="D927" s="276"/>
      <c r="E927" s="276"/>
      <c r="F927" s="276"/>
      <c r="G927" s="276"/>
      <c r="H927" s="276"/>
      <c r="I927" s="276"/>
      <c r="J927" s="276"/>
      <c r="K927" s="276"/>
      <c r="L927" s="276"/>
      <c r="M927" s="276"/>
      <c r="N927" s="276"/>
      <c r="O927" s="276"/>
      <c r="P927" s="276"/>
      <c r="Q927" s="276"/>
      <c r="R927" s="276"/>
      <c r="S927" s="276"/>
      <c r="T927" s="276"/>
      <c r="U927" s="276"/>
      <c r="V927" s="276"/>
      <c r="W927" s="276"/>
      <c r="X927" s="276"/>
      <c r="Y927" s="276"/>
      <c r="Z927" s="276"/>
    </row>
    <row r="928">
      <c r="A928" s="276"/>
      <c r="B928" s="276"/>
      <c r="C928" s="276"/>
      <c r="D928" s="276"/>
      <c r="E928" s="276"/>
      <c r="F928" s="276"/>
      <c r="G928" s="276"/>
      <c r="H928" s="276"/>
      <c r="I928" s="276"/>
      <c r="J928" s="276"/>
      <c r="K928" s="276"/>
      <c r="L928" s="276"/>
      <c r="M928" s="276"/>
      <c r="N928" s="276"/>
      <c r="O928" s="276"/>
      <c r="P928" s="276"/>
      <c r="Q928" s="276"/>
      <c r="R928" s="276"/>
      <c r="S928" s="276"/>
      <c r="T928" s="276"/>
      <c r="U928" s="276"/>
      <c r="V928" s="276"/>
      <c r="W928" s="276"/>
      <c r="X928" s="276"/>
      <c r="Y928" s="276"/>
      <c r="Z928" s="276"/>
    </row>
    <row r="929">
      <c r="A929" s="276"/>
      <c r="B929" s="276"/>
      <c r="C929" s="276"/>
      <c r="D929" s="276"/>
      <c r="E929" s="276"/>
      <c r="F929" s="276"/>
      <c r="G929" s="276"/>
      <c r="H929" s="276"/>
      <c r="I929" s="276"/>
      <c r="J929" s="276"/>
      <c r="K929" s="276"/>
      <c r="L929" s="276"/>
      <c r="M929" s="276"/>
      <c r="N929" s="276"/>
      <c r="O929" s="276"/>
      <c r="P929" s="276"/>
      <c r="Q929" s="276"/>
      <c r="R929" s="276"/>
      <c r="S929" s="276"/>
      <c r="T929" s="276"/>
      <c r="U929" s="276"/>
      <c r="V929" s="276"/>
      <c r="W929" s="276"/>
      <c r="X929" s="276"/>
      <c r="Y929" s="276"/>
      <c r="Z929" s="276"/>
    </row>
    <row r="930">
      <c r="A930" s="276"/>
      <c r="B930" s="276"/>
      <c r="C930" s="276"/>
      <c r="D930" s="276"/>
      <c r="E930" s="276"/>
      <c r="F930" s="276"/>
      <c r="G930" s="276"/>
      <c r="H930" s="276"/>
      <c r="I930" s="276"/>
      <c r="J930" s="276"/>
      <c r="K930" s="276"/>
      <c r="L930" s="276"/>
      <c r="M930" s="276"/>
      <c r="N930" s="276"/>
      <c r="O930" s="276"/>
      <c r="P930" s="276"/>
      <c r="Q930" s="276"/>
      <c r="R930" s="276"/>
      <c r="S930" s="276"/>
      <c r="T930" s="276"/>
      <c r="U930" s="276"/>
      <c r="V930" s="276"/>
      <c r="W930" s="276"/>
      <c r="X930" s="276"/>
      <c r="Y930" s="276"/>
      <c r="Z930" s="276"/>
    </row>
    <row r="931">
      <c r="A931" s="276"/>
      <c r="B931" s="276"/>
      <c r="C931" s="276"/>
      <c r="D931" s="276"/>
      <c r="E931" s="276"/>
      <c r="F931" s="276"/>
      <c r="G931" s="276"/>
      <c r="H931" s="276"/>
      <c r="I931" s="276"/>
      <c r="J931" s="276"/>
      <c r="K931" s="276"/>
      <c r="L931" s="276"/>
      <c r="M931" s="276"/>
      <c r="N931" s="276"/>
      <c r="O931" s="276"/>
      <c r="P931" s="276"/>
      <c r="Q931" s="276"/>
      <c r="R931" s="276"/>
      <c r="S931" s="276"/>
      <c r="T931" s="276"/>
      <c r="U931" s="276"/>
      <c r="V931" s="276"/>
      <c r="W931" s="276"/>
      <c r="X931" s="276"/>
      <c r="Y931" s="276"/>
      <c r="Z931" s="276"/>
    </row>
    <row r="932">
      <c r="A932" s="276"/>
      <c r="B932" s="276"/>
      <c r="C932" s="276"/>
      <c r="D932" s="276"/>
      <c r="E932" s="276"/>
      <c r="F932" s="276"/>
      <c r="G932" s="276"/>
      <c r="H932" s="276"/>
      <c r="I932" s="276"/>
      <c r="J932" s="276"/>
      <c r="K932" s="276"/>
      <c r="L932" s="276"/>
      <c r="M932" s="276"/>
      <c r="N932" s="276"/>
      <c r="O932" s="276"/>
      <c r="P932" s="276"/>
      <c r="Q932" s="276"/>
      <c r="R932" s="276"/>
      <c r="S932" s="276"/>
      <c r="T932" s="276"/>
      <c r="U932" s="276"/>
      <c r="V932" s="276"/>
      <c r="W932" s="276"/>
      <c r="X932" s="276"/>
      <c r="Y932" s="276"/>
      <c r="Z932" s="276"/>
    </row>
    <row r="933">
      <c r="A933" s="276"/>
      <c r="B933" s="276"/>
      <c r="C933" s="276"/>
      <c r="D933" s="276"/>
      <c r="E933" s="276"/>
      <c r="F933" s="276"/>
      <c r="G933" s="276"/>
      <c r="H933" s="276"/>
      <c r="I933" s="276"/>
      <c r="J933" s="276"/>
      <c r="K933" s="276"/>
      <c r="L933" s="276"/>
      <c r="M933" s="276"/>
      <c r="N933" s="276"/>
      <c r="O933" s="276"/>
      <c r="P933" s="276"/>
      <c r="Q933" s="276"/>
      <c r="R933" s="276"/>
      <c r="S933" s="276"/>
      <c r="T933" s="276"/>
      <c r="U933" s="276"/>
      <c r="V933" s="276"/>
      <c r="W933" s="276"/>
      <c r="X933" s="276"/>
      <c r="Y933" s="276"/>
      <c r="Z933" s="276"/>
    </row>
    <row r="934">
      <c r="A934" s="276"/>
      <c r="B934" s="276"/>
      <c r="C934" s="276"/>
      <c r="D934" s="276"/>
      <c r="E934" s="276"/>
      <c r="F934" s="276"/>
      <c r="G934" s="276"/>
      <c r="H934" s="276"/>
      <c r="I934" s="276"/>
      <c r="J934" s="276"/>
      <c r="K934" s="276"/>
      <c r="L934" s="276"/>
      <c r="M934" s="276"/>
      <c r="N934" s="276"/>
      <c r="O934" s="276"/>
      <c r="P934" s="276"/>
      <c r="Q934" s="276"/>
      <c r="R934" s="276"/>
      <c r="S934" s="276"/>
      <c r="T934" s="276"/>
      <c r="U934" s="276"/>
      <c r="V934" s="276"/>
      <c r="W934" s="276"/>
      <c r="X934" s="276"/>
      <c r="Y934" s="276"/>
      <c r="Z934" s="276"/>
    </row>
    <row r="935">
      <c r="A935" s="276"/>
      <c r="B935" s="276"/>
      <c r="C935" s="276"/>
      <c r="D935" s="276"/>
      <c r="E935" s="276"/>
      <c r="F935" s="276"/>
      <c r="G935" s="276"/>
      <c r="H935" s="276"/>
      <c r="I935" s="276"/>
      <c r="J935" s="276"/>
      <c r="K935" s="276"/>
      <c r="L935" s="276"/>
      <c r="M935" s="276"/>
      <c r="N935" s="276"/>
      <c r="O935" s="276"/>
      <c r="P935" s="276"/>
      <c r="Q935" s="276"/>
      <c r="R935" s="276"/>
      <c r="S935" s="276"/>
      <c r="T935" s="276"/>
      <c r="U935" s="276"/>
      <c r="V935" s="276"/>
      <c r="W935" s="276"/>
      <c r="X935" s="276"/>
      <c r="Y935" s="276"/>
      <c r="Z935" s="276"/>
    </row>
    <row r="936">
      <c r="A936" s="276"/>
      <c r="B936" s="276"/>
      <c r="C936" s="276"/>
      <c r="D936" s="276"/>
      <c r="E936" s="276"/>
      <c r="F936" s="276"/>
      <c r="G936" s="276"/>
      <c r="H936" s="276"/>
      <c r="I936" s="276"/>
      <c r="J936" s="276"/>
      <c r="K936" s="276"/>
      <c r="L936" s="276"/>
      <c r="M936" s="276"/>
      <c r="N936" s="276"/>
      <c r="O936" s="276"/>
      <c r="P936" s="276"/>
      <c r="Q936" s="276"/>
      <c r="R936" s="276"/>
      <c r="S936" s="276"/>
      <c r="T936" s="276"/>
      <c r="U936" s="276"/>
      <c r="V936" s="276"/>
      <c r="W936" s="276"/>
      <c r="X936" s="276"/>
      <c r="Y936" s="276"/>
      <c r="Z936" s="276"/>
    </row>
    <row r="937">
      <c r="A937" s="276"/>
      <c r="B937" s="276"/>
      <c r="C937" s="276"/>
      <c r="D937" s="276"/>
      <c r="E937" s="276"/>
      <c r="F937" s="276"/>
      <c r="G937" s="276"/>
      <c r="H937" s="276"/>
      <c r="I937" s="276"/>
      <c r="J937" s="276"/>
      <c r="K937" s="276"/>
      <c r="L937" s="276"/>
      <c r="M937" s="276"/>
      <c r="N937" s="276"/>
      <c r="O937" s="276"/>
      <c r="P937" s="276"/>
      <c r="Q937" s="276"/>
      <c r="R937" s="276"/>
      <c r="S937" s="276"/>
      <c r="T937" s="276"/>
      <c r="U937" s="276"/>
      <c r="V937" s="276"/>
      <c r="W937" s="276"/>
      <c r="X937" s="276"/>
      <c r="Y937" s="276"/>
      <c r="Z937" s="276"/>
    </row>
    <row r="938">
      <c r="A938" s="276"/>
      <c r="B938" s="276"/>
      <c r="C938" s="276"/>
      <c r="D938" s="276"/>
      <c r="E938" s="276"/>
      <c r="F938" s="276"/>
      <c r="G938" s="276"/>
      <c r="H938" s="276"/>
      <c r="I938" s="276"/>
      <c r="J938" s="276"/>
      <c r="K938" s="276"/>
      <c r="L938" s="276"/>
      <c r="M938" s="276"/>
      <c r="N938" s="276"/>
      <c r="O938" s="276"/>
      <c r="P938" s="276"/>
      <c r="Q938" s="276"/>
      <c r="R938" s="276"/>
      <c r="S938" s="276"/>
      <c r="T938" s="276"/>
      <c r="U938" s="276"/>
      <c r="V938" s="276"/>
      <c r="W938" s="276"/>
      <c r="X938" s="276"/>
      <c r="Y938" s="276"/>
      <c r="Z938" s="276"/>
    </row>
    <row r="939">
      <c r="A939" s="276"/>
      <c r="B939" s="276"/>
      <c r="C939" s="276"/>
      <c r="D939" s="276"/>
      <c r="E939" s="276"/>
      <c r="F939" s="276"/>
      <c r="G939" s="276"/>
      <c r="H939" s="276"/>
      <c r="I939" s="276"/>
      <c r="J939" s="276"/>
      <c r="K939" s="276"/>
      <c r="L939" s="276"/>
      <c r="M939" s="276"/>
      <c r="N939" s="276"/>
      <c r="O939" s="276"/>
      <c r="P939" s="276"/>
      <c r="Q939" s="276"/>
      <c r="R939" s="276"/>
      <c r="S939" s="276"/>
      <c r="T939" s="276"/>
      <c r="U939" s="276"/>
      <c r="V939" s="276"/>
      <c r="W939" s="276"/>
      <c r="X939" s="276"/>
      <c r="Y939" s="276"/>
      <c r="Z939" s="276"/>
    </row>
    <row r="940">
      <c r="A940" s="276"/>
      <c r="B940" s="276"/>
      <c r="C940" s="276"/>
      <c r="D940" s="276"/>
      <c r="E940" s="276"/>
      <c r="F940" s="276"/>
      <c r="G940" s="276"/>
      <c r="H940" s="276"/>
      <c r="I940" s="276"/>
      <c r="J940" s="276"/>
      <c r="K940" s="276"/>
      <c r="L940" s="276"/>
      <c r="M940" s="276"/>
      <c r="N940" s="276"/>
      <c r="O940" s="276"/>
      <c r="P940" s="276"/>
      <c r="Q940" s="276"/>
      <c r="R940" s="276"/>
      <c r="S940" s="276"/>
      <c r="T940" s="276"/>
      <c r="U940" s="276"/>
      <c r="V940" s="276"/>
      <c r="W940" s="276"/>
      <c r="X940" s="276"/>
      <c r="Y940" s="276"/>
      <c r="Z940" s="276"/>
    </row>
    <row r="941">
      <c r="A941" s="276"/>
      <c r="B941" s="276"/>
      <c r="C941" s="276"/>
      <c r="D941" s="276"/>
      <c r="E941" s="276"/>
      <c r="F941" s="276"/>
      <c r="G941" s="276"/>
      <c r="H941" s="276"/>
      <c r="I941" s="276"/>
      <c r="J941" s="276"/>
      <c r="K941" s="276"/>
      <c r="L941" s="276"/>
      <c r="M941" s="276"/>
      <c r="N941" s="276"/>
      <c r="O941" s="276"/>
      <c r="P941" s="276"/>
      <c r="Q941" s="276"/>
      <c r="R941" s="276"/>
      <c r="S941" s="276"/>
      <c r="T941" s="276"/>
      <c r="U941" s="276"/>
      <c r="V941" s="276"/>
      <c r="W941" s="276"/>
      <c r="X941" s="276"/>
      <c r="Y941" s="276"/>
      <c r="Z941" s="276"/>
    </row>
    <row r="942">
      <c r="A942" s="276"/>
      <c r="B942" s="276"/>
      <c r="C942" s="276"/>
      <c r="D942" s="276"/>
      <c r="E942" s="276"/>
      <c r="F942" s="276"/>
      <c r="G942" s="276"/>
      <c r="H942" s="276"/>
      <c r="I942" s="276"/>
      <c r="J942" s="276"/>
      <c r="K942" s="276"/>
      <c r="L942" s="276"/>
      <c r="M942" s="276"/>
      <c r="N942" s="276"/>
      <c r="O942" s="276"/>
      <c r="P942" s="276"/>
      <c r="Q942" s="276"/>
      <c r="R942" s="276"/>
      <c r="S942" s="276"/>
      <c r="T942" s="276"/>
      <c r="U942" s="276"/>
      <c r="V942" s="276"/>
      <c r="W942" s="276"/>
      <c r="X942" s="276"/>
      <c r="Y942" s="276"/>
      <c r="Z942" s="276"/>
    </row>
    <row r="943">
      <c r="A943" s="276"/>
      <c r="B943" s="276"/>
      <c r="C943" s="276"/>
      <c r="D943" s="276"/>
      <c r="E943" s="276"/>
      <c r="F943" s="276"/>
      <c r="G943" s="276"/>
      <c r="H943" s="276"/>
      <c r="I943" s="276"/>
      <c r="J943" s="276"/>
      <c r="K943" s="276"/>
      <c r="L943" s="276"/>
      <c r="M943" s="276"/>
      <c r="N943" s="276"/>
      <c r="O943" s="276"/>
      <c r="P943" s="276"/>
      <c r="Q943" s="276"/>
      <c r="R943" s="276"/>
      <c r="S943" s="276"/>
      <c r="T943" s="276"/>
      <c r="U943" s="276"/>
      <c r="V943" s="276"/>
      <c r="W943" s="276"/>
      <c r="X943" s="276"/>
      <c r="Y943" s="276"/>
      <c r="Z943" s="276"/>
    </row>
    <row r="944">
      <c r="A944" s="276"/>
      <c r="B944" s="276"/>
      <c r="C944" s="276"/>
      <c r="D944" s="276"/>
      <c r="E944" s="276"/>
      <c r="F944" s="276"/>
      <c r="G944" s="276"/>
      <c r="H944" s="276"/>
      <c r="I944" s="276"/>
      <c r="J944" s="276"/>
      <c r="K944" s="276"/>
      <c r="L944" s="276"/>
      <c r="M944" s="276"/>
      <c r="N944" s="276"/>
      <c r="O944" s="276"/>
      <c r="P944" s="276"/>
      <c r="Q944" s="276"/>
      <c r="R944" s="276"/>
      <c r="S944" s="276"/>
      <c r="T944" s="276"/>
      <c r="U944" s="276"/>
      <c r="V944" s="276"/>
      <c r="W944" s="276"/>
      <c r="X944" s="276"/>
      <c r="Y944" s="276"/>
      <c r="Z944" s="276"/>
    </row>
    <row r="945">
      <c r="A945" s="276"/>
      <c r="B945" s="276"/>
      <c r="C945" s="276"/>
      <c r="D945" s="276"/>
      <c r="E945" s="276"/>
      <c r="F945" s="276"/>
      <c r="G945" s="276"/>
      <c r="H945" s="276"/>
      <c r="I945" s="276"/>
      <c r="J945" s="276"/>
      <c r="K945" s="276"/>
      <c r="L945" s="276"/>
      <c r="M945" s="276"/>
      <c r="N945" s="276"/>
      <c r="O945" s="276"/>
      <c r="P945" s="276"/>
      <c r="Q945" s="276"/>
      <c r="R945" s="276"/>
      <c r="S945" s="276"/>
      <c r="T945" s="276"/>
      <c r="U945" s="276"/>
      <c r="V945" s="276"/>
      <c r="W945" s="276"/>
      <c r="X945" s="276"/>
      <c r="Y945" s="276"/>
      <c r="Z945" s="276"/>
    </row>
    <row r="946">
      <c r="A946" s="276"/>
      <c r="B946" s="276"/>
      <c r="C946" s="276"/>
      <c r="D946" s="276"/>
      <c r="E946" s="276"/>
      <c r="F946" s="276"/>
      <c r="G946" s="276"/>
      <c r="H946" s="276"/>
      <c r="I946" s="276"/>
      <c r="J946" s="276"/>
      <c r="K946" s="276"/>
      <c r="L946" s="276"/>
      <c r="M946" s="276"/>
      <c r="N946" s="276"/>
      <c r="O946" s="276"/>
      <c r="P946" s="276"/>
      <c r="Q946" s="276"/>
      <c r="R946" s="276"/>
      <c r="S946" s="276"/>
      <c r="T946" s="276"/>
      <c r="U946" s="276"/>
      <c r="V946" s="276"/>
      <c r="W946" s="276"/>
      <c r="X946" s="276"/>
      <c r="Y946" s="276"/>
      <c r="Z946" s="276"/>
    </row>
    <row r="947">
      <c r="A947" s="276"/>
      <c r="B947" s="276"/>
      <c r="C947" s="276"/>
      <c r="D947" s="276"/>
      <c r="E947" s="276"/>
      <c r="F947" s="276"/>
      <c r="G947" s="276"/>
      <c r="H947" s="276"/>
      <c r="I947" s="276"/>
      <c r="J947" s="276"/>
      <c r="K947" s="276"/>
      <c r="L947" s="276"/>
      <c r="M947" s="276"/>
      <c r="N947" s="276"/>
      <c r="O947" s="276"/>
      <c r="P947" s="276"/>
      <c r="Q947" s="276"/>
      <c r="R947" s="276"/>
      <c r="S947" s="276"/>
      <c r="T947" s="276"/>
      <c r="U947" s="276"/>
      <c r="V947" s="276"/>
      <c r="W947" s="276"/>
      <c r="X947" s="276"/>
      <c r="Y947" s="276"/>
      <c r="Z947" s="276"/>
    </row>
    <row r="948">
      <c r="A948" s="276"/>
      <c r="B948" s="276"/>
      <c r="C948" s="276"/>
      <c r="D948" s="276"/>
      <c r="E948" s="276"/>
      <c r="F948" s="276"/>
      <c r="G948" s="276"/>
      <c r="H948" s="276"/>
      <c r="I948" s="276"/>
      <c r="J948" s="276"/>
      <c r="K948" s="276"/>
      <c r="L948" s="276"/>
      <c r="M948" s="276"/>
      <c r="N948" s="276"/>
      <c r="O948" s="276"/>
      <c r="P948" s="276"/>
      <c r="Q948" s="276"/>
      <c r="R948" s="276"/>
      <c r="S948" s="276"/>
      <c r="T948" s="276"/>
      <c r="U948" s="276"/>
      <c r="V948" s="276"/>
      <c r="W948" s="276"/>
      <c r="X948" s="276"/>
      <c r="Y948" s="276"/>
      <c r="Z948" s="276"/>
    </row>
    <row r="949">
      <c r="A949" s="276"/>
      <c r="B949" s="276"/>
      <c r="C949" s="276"/>
      <c r="D949" s="276"/>
      <c r="E949" s="276"/>
      <c r="F949" s="276"/>
      <c r="G949" s="276"/>
      <c r="H949" s="276"/>
      <c r="I949" s="276"/>
      <c r="J949" s="276"/>
      <c r="K949" s="276"/>
      <c r="L949" s="276"/>
      <c r="M949" s="276"/>
      <c r="N949" s="276"/>
      <c r="O949" s="276"/>
      <c r="P949" s="276"/>
      <c r="Q949" s="276"/>
      <c r="R949" s="276"/>
      <c r="S949" s="276"/>
      <c r="T949" s="276"/>
      <c r="U949" s="276"/>
      <c r="V949" s="276"/>
      <c r="W949" s="276"/>
      <c r="X949" s="276"/>
      <c r="Y949" s="276"/>
      <c r="Z949" s="276"/>
    </row>
    <row r="950">
      <c r="A950" s="276"/>
      <c r="B950" s="276"/>
      <c r="C950" s="276"/>
      <c r="D950" s="276"/>
      <c r="E950" s="276"/>
      <c r="F950" s="276"/>
      <c r="G950" s="276"/>
      <c r="H950" s="276"/>
      <c r="I950" s="276"/>
      <c r="J950" s="276"/>
      <c r="K950" s="276"/>
      <c r="L950" s="276"/>
      <c r="M950" s="276"/>
      <c r="N950" s="276"/>
      <c r="O950" s="276"/>
      <c r="P950" s="276"/>
      <c r="Q950" s="276"/>
      <c r="R950" s="276"/>
      <c r="S950" s="276"/>
      <c r="T950" s="276"/>
      <c r="U950" s="276"/>
      <c r="V950" s="276"/>
      <c r="W950" s="276"/>
      <c r="X950" s="276"/>
      <c r="Y950" s="276"/>
      <c r="Z950" s="276"/>
    </row>
    <row r="951">
      <c r="A951" s="276"/>
      <c r="B951" s="276"/>
      <c r="C951" s="276"/>
      <c r="D951" s="276"/>
      <c r="E951" s="276"/>
      <c r="F951" s="276"/>
      <c r="G951" s="276"/>
      <c r="H951" s="276"/>
      <c r="I951" s="276"/>
      <c r="J951" s="276"/>
      <c r="K951" s="276"/>
      <c r="L951" s="276"/>
      <c r="M951" s="276"/>
      <c r="N951" s="276"/>
      <c r="O951" s="276"/>
      <c r="P951" s="276"/>
      <c r="Q951" s="276"/>
      <c r="R951" s="276"/>
      <c r="S951" s="276"/>
      <c r="T951" s="276"/>
      <c r="U951" s="276"/>
      <c r="V951" s="276"/>
      <c r="W951" s="276"/>
      <c r="X951" s="276"/>
      <c r="Y951" s="276"/>
      <c r="Z951" s="276"/>
    </row>
    <row r="952">
      <c r="A952" s="276"/>
      <c r="B952" s="276"/>
      <c r="C952" s="276"/>
      <c r="D952" s="276"/>
      <c r="E952" s="276"/>
      <c r="F952" s="276"/>
      <c r="G952" s="276"/>
      <c r="H952" s="276"/>
      <c r="I952" s="276"/>
      <c r="J952" s="276"/>
      <c r="K952" s="276"/>
      <c r="L952" s="276"/>
      <c r="M952" s="276"/>
      <c r="N952" s="276"/>
      <c r="O952" s="276"/>
      <c r="P952" s="276"/>
      <c r="Q952" s="276"/>
      <c r="R952" s="276"/>
      <c r="S952" s="276"/>
      <c r="T952" s="276"/>
      <c r="U952" s="276"/>
      <c r="V952" s="276"/>
      <c r="W952" s="276"/>
      <c r="X952" s="276"/>
      <c r="Y952" s="276"/>
      <c r="Z952" s="276"/>
    </row>
    <row r="953">
      <c r="A953" s="276"/>
      <c r="B953" s="276"/>
      <c r="C953" s="276"/>
      <c r="D953" s="276"/>
      <c r="E953" s="276"/>
      <c r="F953" s="276"/>
      <c r="G953" s="276"/>
      <c r="H953" s="276"/>
      <c r="I953" s="276"/>
      <c r="J953" s="276"/>
      <c r="K953" s="276"/>
      <c r="L953" s="276"/>
      <c r="M953" s="276"/>
      <c r="N953" s="276"/>
      <c r="O953" s="276"/>
      <c r="P953" s="276"/>
      <c r="Q953" s="276"/>
      <c r="R953" s="276"/>
      <c r="S953" s="276"/>
      <c r="T953" s="276"/>
      <c r="U953" s="276"/>
      <c r="V953" s="276"/>
      <c r="W953" s="276"/>
      <c r="X953" s="276"/>
      <c r="Y953" s="276"/>
      <c r="Z953" s="276"/>
    </row>
    <row r="954">
      <c r="A954" s="276"/>
      <c r="B954" s="276"/>
      <c r="C954" s="276"/>
      <c r="D954" s="276"/>
      <c r="E954" s="276"/>
      <c r="F954" s="276"/>
      <c r="G954" s="276"/>
      <c r="H954" s="276"/>
      <c r="I954" s="276"/>
      <c r="J954" s="276"/>
      <c r="K954" s="276"/>
      <c r="L954" s="276"/>
      <c r="M954" s="276"/>
      <c r="N954" s="276"/>
      <c r="O954" s="276"/>
      <c r="P954" s="276"/>
      <c r="Q954" s="276"/>
      <c r="R954" s="276"/>
      <c r="S954" s="276"/>
      <c r="T954" s="276"/>
      <c r="U954" s="276"/>
      <c r="V954" s="276"/>
      <c r="W954" s="276"/>
      <c r="X954" s="276"/>
      <c r="Y954" s="276"/>
      <c r="Z954" s="276"/>
    </row>
    <row r="955">
      <c r="A955" s="276"/>
      <c r="B955" s="276"/>
      <c r="C955" s="276"/>
      <c r="D955" s="276"/>
      <c r="E955" s="276"/>
      <c r="F955" s="276"/>
      <c r="G955" s="276"/>
      <c r="H955" s="276"/>
      <c r="I955" s="276"/>
      <c r="J955" s="276"/>
      <c r="K955" s="276"/>
      <c r="L955" s="276"/>
      <c r="M955" s="276"/>
      <c r="N955" s="276"/>
      <c r="O955" s="276"/>
      <c r="P955" s="276"/>
      <c r="Q955" s="276"/>
      <c r="R955" s="276"/>
      <c r="S955" s="276"/>
      <c r="T955" s="276"/>
      <c r="U955" s="276"/>
      <c r="V955" s="276"/>
      <c r="W955" s="276"/>
      <c r="X955" s="276"/>
      <c r="Y955" s="276"/>
      <c r="Z955" s="276"/>
    </row>
    <row r="956">
      <c r="A956" s="276"/>
      <c r="B956" s="276"/>
      <c r="C956" s="276"/>
      <c r="D956" s="276"/>
      <c r="E956" s="276"/>
      <c r="F956" s="276"/>
      <c r="G956" s="276"/>
      <c r="H956" s="276"/>
      <c r="I956" s="276"/>
      <c r="J956" s="276"/>
      <c r="K956" s="276"/>
      <c r="L956" s="276"/>
      <c r="M956" s="276"/>
      <c r="N956" s="276"/>
      <c r="O956" s="276"/>
      <c r="P956" s="276"/>
      <c r="Q956" s="276"/>
      <c r="R956" s="276"/>
      <c r="S956" s="276"/>
      <c r="T956" s="276"/>
      <c r="U956" s="276"/>
      <c r="V956" s="276"/>
      <c r="W956" s="276"/>
      <c r="X956" s="276"/>
      <c r="Y956" s="276"/>
      <c r="Z956" s="276"/>
    </row>
    <row r="957">
      <c r="A957" s="276"/>
      <c r="B957" s="276"/>
      <c r="C957" s="276"/>
      <c r="D957" s="276"/>
      <c r="E957" s="276"/>
      <c r="F957" s="276"/>
      <c r="G957" s="276"/>
      <c r="H957" s="276"/>
      <c r="I957" s="276"/>
      <c r="J957" s="276"/>
      <c r="K957" s="276"/>
      <c r="L957" s="276"/>
      <c r="M957" s="276"/>
      <c r="N957" s="276"/>
      <c r="O957" s="276"/>
      <c r="P957" s="276"/>
      <c r="Q957" s="276"/>
      <c r="R957" s="276"/>
      <c r="S957" s="276"/>
      <c r="T957" s="276"/>
      <c r="U957" s="276"/>
      <c r="V957" s="276"/>
      <c r="W957" s="276"/>
      <c r="X957" s="276"/>
      <c r="Y957" s="276"/>
      <c r="Z957" s="276"/>
    </row>
    <row r="958">
      <c r="A958" s="276"/>
      <c r="B958" s="276"/>
      <c r="C958" s="276"/>
      <c r="D958" s="276"/>
      <c r="E958" s="276"/>
      <c r="F958" s="276"/>
      <c r="G958" s="276"/>
      <c r="H958" s="276"/>
      <c r="I958" s="276"/>
      <c r="J958" s="276"/>
      <c r="K958" s="276"/>
      <c r="L958" s="276"/>
      <c r="M958" s="276"/>
      <c r="N958" s="276"/>
      <c r="O958" s="276"/>
      <c r="P958" s="276"/>
      <c r="Q958" s="276"/>
      <c r="R958" s="276"/>
      <c r="S958" s="276"/>
      <c r="T958" s="276"/>
      <c r="U958" s="276"/>
      <c r="V958" s="276"/>
      <c r="W958" s="276"/>
      <c r="X958" s="276"/>
      <c r="Y958" s="276"/>
      <c r="Z958" s="276"/>
    </row>
    <row r="959">
      <c r="A959" s="276"/>
      <c r="B959" s="276"/>
      <c r="C959" s="276"/>
      <c r="D959" s="276"/>
      <c r="E959" s="276"/>
      <c r="F959" s="276"/>
      <c r="G959" s="276"/>
      <c r="H959" s="276"/>
      <c r="I959" s="276"/>
      <c r="J959" s="276"/>
      <c r="K959" s="276"/>
      <c r="L959" s="276"/>
      <c r="M959" s="276"/>
      <c r="N959" s="276"/>
      <c r="O959" s="276"/>
      <c r="P959" s="276"/>
      <c r="Q959" s="276"/>
      <c r="R959" s="276"/>
      <c r="S959" s="276"/>
      <c r="T959" s="276"/>
      <c r="U959" s="276"/>
      <c r="V959" s="276"/>
      <c r="W959" s="276"/>
      <c r="X959" s="276"/>
      <c r="Y959" s="276"/>
      <c r="Z959" s="276"/>
    </row>
    <row r="960">
      <c r="A960" s="276"/>
      <c r="B960" s="276"/>
      <c r="C960" s="276"/>
      <c r="D960" s="276"/>
      <c r="E960" s="276"/>
      <c r="F960" s="276"/>
      <c r="G960" s="276"/>
      <c r="H960" s="276"/>
      <c r="I960" s="276"/>
      <c r="J960" s="276"/>
      <c r="K960" s="276"/>
      <c r="L960" s="276"/>
      <c r="M960" s="276"/>
      <c r="N960" s="276"/>
      <c r="O960" s="276"/>
      <c r="P960" s="276"/>
      <c r="Q960" s="276"/>
      <c r="R960" s="276"/>
      <c r="S960" s="276"/>
      <c r="T960" s="276"/>
      <c r="U960" s="276"/>
      <c r="V960" s="276"/>
      <c r="W960" s="276"/>
      <c r="X960" s="276"/>
      <c r="Y960" s="276"/>
      <c r="Z960" s="276"/>
    </row>
    <row r="961">
      <c r="A961" s="276"/>
      <c r="B961" s="276"/>
      <c r="C961" s="276"/>
      <c r="D961" s="276"/>
      <c r="E961" s="276"/>
      <c r="F961" s="276"/>
      <c r="G961" s="276"/>
      <c r="H961" s="276"/>
      <c r="I961" s="276"/>
      <c r="J961" s="276"/>
      <c r="K961" s="276"/>
      <c r="L961" s="276"/>
      <c r="M961" s="276"/>
      <c r="N961" s="276"/>
      <c r="O961" s="276"/>
      <c r="P961" s="276"/>
      <c r="Q961" s="276"/>
      <c r="R961" s="276"/>
      <c r="S961" s="276"/>
      <c r="T961" s="276"/>
      <c r="U961" s="276"/>
      <c r="V961" s="276"/>
      <c r="W961" s="276"/>
      <c r="X961" s="276"/>
      <c r="Y961" s="276"/>
      <c r="Z961" s="276"/>
    </row>
    <row r="962">
      <c r="A962" s="276"/>
      <c r="B962" s="276"/>
      <c r="C962" s="276"/>
      <c r="D962" s="276"/>
      <c r="E962" s="276"/>
      <c r="F962" s="276"/>
      <c r="G962" s="276"/>
      <c r="H962" s="276"/>
      <c r="I962" s="276"/>
      <c r="J962" s="276"/>
      <c r="K962" s="276"/>
      <c r="L962" s="276"/>
      <c r="M962" s="276"/>
      <c r="N962" s="276"/>
      <c r="O962" s="276"/>
      <c r="P962" s="276"/>
      <c r="Q962" s="276"/>
      <c r="R962" s="276"/>
      <c r="S962" s="276"/>
      <c r="T962" s="276"/>
      <c r="U962" s="276"/>
      <c r="V962" s="276"/>
      <c r="W962" s="276"/>
      <c r="X962" s="276"/>
      <c r="Y962" s="276"/>
      <c r="Z962" s="276"/>
    </row>
    <row r="963">
      <c r="A963" s="276"/>
      <c r="B963" s="276"/>
      <c r="C963" s="276"/>
      <c r="D963" s="276"/>
      <c r="E963" s="276"/>
      <c r="F963" s="276"/>
      <c r="G963" s="276"/>
      <c r="H963" s="276"/>
      <c r="I963" s="276"/>
      <c r="J963" s="276"/>
      <c r="K963" s="276"/>
      <c r="L963" s="276"/>
      <c r="M963" s="276"/>
      <c r="N963" s="276"/>
      <c r="O963" s="276"/>
      <c r="P963" s="276"/>
      <c r="Q963" s="276"/>
      <c r="R963" s="276"/>
      <c r="S963" s="276"/>
      <c r="T963" s="276"/>
      <c r="U963" s="276"/>
      <c r="V963" s="276"/>
      <c r="W963" s="276"/>
      <c r="X963" s="276"/>
      <c r="Y963" s="276"/>
      <c r="Z963" s="276"/>
    </row>
    <row r="964">
      <c r="A964" s="276"/>
      <c r="B964" s="276"/>
      <c r="C964" s="276"/>
      <c r="D964" s="276"/>
      <c r="E964" s="276"/>
      <c r="F964" s="276"/>
      <c r="G964" s="276"/>
      <c r="H964" s="276"/>
      <c r="I964" s="276"/>
      <c r="J964" s="276"/>
      <c r="K964" s="276"/>
      <c r="L964" s="276"/>
      <c r="M964" s="276"/>
      <c r="N964" s="276"/>
      <c r="O964" s="276"/>
      <c r="P964" s="276"/>
      <c r="Q964" s="276"/>
      <c r="R964" s="276"/>
      <c r="S964" s="276"/>
      <c r="T964" s="276"/>
      <c r="U964" s="276"/>
      <c r="V964" s="276"/>
      <c r="W964" s="276"/>
      <c r="X964" s="276"/>
      <c r="Y964" s="276"/>
      <c r="Z964" s="276"/>
    </row>
    <row r="965">
      <c r="A965" s="276"/>
      <c r="B965" s="276"/>
      <c r="C965" s="276"/>
      <c r="D965" s="276"/>
      <c r="E965" s="276"/>
      <c r="F965" s="276"/>
      <c r="G965" s="276"/>
      <c r="H965" s="276"/>
      <c r="I965" s="276"/>
      <c r="J965" s="276"/>
      <c r="K965" s="276"/>
      <c r="L965" s="276"/>
      <c r="M965" s="276"/>
      <c r="N965" s="276"/>
      <c r="O965" s="276"/>
      <c r="P965" s="276"/>
      <c r="Q965" s="276"/>
      <c r="R965" s="276"/>
      <c r="S965" s="276"/>
      <c r="T965" s="276"/>
      <c r="U965" s="276"/>
      <c r="V965" s="276"/>
      <c r="W965" s="276"/>
      <c r="X965" s="276"/>
      <c r="Y965" s="276"/>
      <c r="Z965" s="276"/>
    </row>
    <row r="966">
      <c r="A966" s="276"/>
      <c r="B966" s="276"/>
      <c r="C966" s="276"/>
      <c r="D966" s="276"/>
      <c r="E966" s="276"/>
      <c r="F966" s="276"/>
      <c r="G966" s="276"/>
      <c r="H966" s="276"/>
      <c r="I966" s="276"/>
      <c r="J966" s="276"/>
      <c r="K966" s="276"/>
      <c r="L966" s="276"/>
      <c r="M966" s="276"/>
      <c r="N966" s="276"/>
      <c r="O966" s="276"/>
      <c r="P966" s="276"/>
      <c r="Q966" s="276"/>
      <c r="R966" s="276"/>
      <c r="S966" s="276"/>
      <c r="T966" s="276"/>
      <c r="U966" s="276"/>
      <c r="V966" s="276"/>
      <c r="W966" s="276"/>
      <c r="X966" s="276"/>
      <c r="Y966" s="276"/>
      <c r="Z966" s="276"/>
    </row>
    <row r="967">
      <c r="A967" s="276"/>
      <c r="B967" s="276"/>
      <c r="C967" s="276"/>
      <c r="D967" s="276"/>
      <c r="E967" s="276"/>
      <c r="F967" s="276"/>
      <c r="G967" s="276"/>
      <c r="H967" s="276"/>
      <c r="I967" s="276"/>
      <c r="J967" s="276"/>
      <c r="K967" s="276"/>
      <c r="L967" s="276"/>
      <c r="M967" s="276"/>
      <c r="N967" s="276"/>
      <c r="O967" s="276"/>
      <c r="P967" s="276"/>
      <c r="Q967" s="276"/>
      <c r="R967" s="276"/>
      <c r="S967" s="276"/>
      <c r="T967" s="276"/>
      <c r="U967" s="276"/>
      <c r="V967" s="276"/>
      <c r="W967" s="276"/>
      <c r="X967" s="276"/>
      <c r="Y967" s="276"/>
      <c r="Z967" s="276"/>
    </row>
    <row r="968">
      <c r="A968" s="276"/>
      <c r="B968" s="276"/>
      <c r="C968" s="276"/>
      <c r="D968" s="276"/>
      <c r="E968" s="276"/>
      <c r="F968" s="276"/>
      <c r="G968" s="276"/>
      <c r="H968" s="276"/>
      <c r="I968" s="276"/>
      <c r="J968" s="276"/>
      <c r="K968" s="276"/>
      <c r="L968" s="276"/>
      <c r="M968" s="276"/>
      <c r="N968" s="276"/>
      <c r="O968" s="276"/>
      <c r="P968" s="276"/>
      <c r="Q968" s="276"/>
      <c r="R968" s="276"/>
      <c r="S968" s="276"/>
      <c r="T968" s="276"/>
      <c r="U968" s="276"/>
      <c r="V968" s="276"/>
      <c r="W968" s="276"/>
      <c r="X968" s="276"/>
      <c r="Y968" s="276"/>
      <c r="Z968" s="276"/>
    </row>
    <row r="969">
      <c r="A969" s="276"/>
      <c r="B969" s="276"/>
      <c r="C969" s="276"/>
      <c r="D969" s="276"/>
      <c r="E969" s="276"/>
      <c r="F969" s="276"/>
      <c r="G969" s="276"/>
      <c r="H969" s="276"/>
      <c r="I969" s="276"/>
      <c r="J969" s="276"/>
      <c r="K969" s="276"/>
      <c r="L969" s="276"/>
      <c r="M969" s="276"/>
      <c r="N969" s="276"/>
      <c r="O969" s="276"/>
      <c r="P969" s="276"/>
      <c r="Q969" s="276"/>
      <c r="R969" s="276"/>
      <c r="S969" s="276"/>
      <c r="T969" s="276"/>
      <c r="U969" s="276"/>
      <c r="V969" s="276"/>
      <c r="W969" s="276"/>
      <c r="X969" s="276"/>
      <c r="Y969" s="276"/>
      <c r="Z969" s="276"/>
    </row>
    <row r="970">
      <c r="A970" s="276"/>
      <c r="B970" s="276"/>
      <c r="C970" s="276"/>
      <c r="D970" s="276"/>
      <c r="E970" s="276"/>
      <c r="F970" s="276"/>
      <c r="G970" s="276"/>
      <c r="H970" s="276"/>
      <c r="I970" s="276"/>
      <c r="J970" s="276"/>
      <c r="K970" s="276"/>
      <c r="L970" s="276"/>
      <c r="M970" s="276"/>
      <c r="N970" s="276"/>
      <c r="O970" s="276"/>
      <c r="P970" s="276"/>
      <c r="Q970" s="276"/>
      <c r="R970" s="276"/>
      <c r="S970" s="276"/>
      <c r="T970" s="276"/>
      <c r="U970" s="276"/>
      <c r="V970" s="276"/>
      <c r="W970" s="276"/>
      <c r="X970" s="276"/>
      <c r="Y970" s="276"/>
      <c r="Z970" s="276"/>
    </row>
    <row r="971">
      <c r="A971" s="276"/>
      <c r="B971" s="276"/>
      <c r="C971" s="276"/>
      <c r="D971" s="276"/>
      <c r="E971" s="276"/>
      <c r="F971" s="276"/>
      <c r="G971" s="276"/>
      <c r="H971" s="276"/>
      <c r="I971" s="276"/>
      <c r="J971" s="276"/>
      <c r="K971" s="276"/>
      <c r="L971" s="276"/>
      <c r="M971" s="276"/>
      <c r="N971" s="276"/>
      <c r="O971" s="276"/>
      <c r="P971" s="276"/>
      <c r="Q971" s="276"/>
      <c r="R971" s="276"/>
      <c r="S971" s="276"/>
      <c r="T971" s="276"/>
      <c r="U971" s="276"/>
      <c r="V971" s="276"/>
      <c r="W971" s="276"/>
      <c r="X971" s="276"/>
      <c r="Y971" s="276"/>
      <c r="Z971" s="276"/>
    </row>
    <row r="972">
      <c r="A972" s="276"/>
      <c r="B972" s="276"/>
      <c r="C972" s="276"/>
      <c r="D972" s="276"/>
      <c r="E972" s="276"/>
      <c r="F972" s="276"/>
      <c r="G972" s="276"/>
      <c r="H972" s="276"/>
      <c r="I972" s="276"/>
      <c r="J972" s="276"/>
      <c r="K972" s="276"/>
      <c r="L972" s="276"/>
      <c r="M972" s="276"/>
      <c r="N972" s="276"/>
      <c r="O972" s="276"/>
      <c r="P972" s="276"/>
      <c r="Q972" s="276"/>
      <c r="R972" s="276"/>
      <c r="S972" s="276"/>
      <c r="T972" s="276"/>
      <c r="U972" s="276"/>
      <c r="V972" s="276"/>
      <c r="W972" s="276"/>
      <c r="X972" s="276"/>
      <c r="Y972" s="276"/>
      <c r="Z972" s="276"/>
    </row>
    <row r="973">
      <c r="A973" s="276"/>
      <c r="B973" s="276"/>
      <c r="C973" s="276"/>
      <c r="D973" s="276"/>
      <c r="E973" s="276"/>
      <c r="F973" s="276"/>
      <c r="G973" s="276"/>
      <c r="H973" s="276"/>
      <c r="I973" s="276"/>
      <c r="J973" s="276"/>
      <c r="K973" s="276"/>
      <c r="L973" s="276"/>
      <c r="M973" s="276"/>
      <c r="N973" s="276"/>
      <c r="O973" s="276"/>
      <c r="P973" s="276"/>
      <c r="Q973" s="276"/>
      <c r="R973" s="276"/>
      <c r="S973" s="276"/>
      <c r="T973" s="276"/>
      <c r="U973" s="276"/>
      <c r="V973" s="276"/>
      <c r="W973" s="276"/>
      <c r="X973" s="276"/>
      <c r="Y973" s="276"/>
      <c r="Z973" s="276"/>
    </row>
    <row r="974">
      <c r="A974" s="276"/>
      <c r="B974" s="276"/>
      <c r="C974" s="276"/>
      <c r="D974" s="276"/>
      <c r="E974" s="276"/>
      <c r="F974" s="276"/>
      <c r="G974" s="276"/>
      <c r="H974" s="276"/>
      <c r="I974" s="276"/>
      <c r="J974" s="276"/>
      <c r="K974" s="276"/>
      <c r="L974" s="276"/>
      <c r="M974" s="276"/>
      <c r="N974" s="276"/>
      <c r="O974" s="276"/>
      <c r="P974" s="276"/>
      <c r="Q974" s="276"/>
      <c r="R974" s="276"/>
      <c r="S974" s="276"/>
      <c r="T974" s="276"/>
      <c r="U974" s="276"/>
      <c r="V974" s="276"/>
      <c r="W974" s="276"/>
      <c r="X974" s="276"/>
      <c r="Y974" s="276"/>
      <c r="Z974" s="276"/>
    </row>
    <row r="975">
      <c r="A975" s="276"/>
      <c r="B975" s="276"/>
      <c r="C975" s="276"/>
      <c r="D975" s="276"/>
      <c r="E975" s="276"/>
      <c r="F975" s="276"/>
      <c r="G975" s="276"/>
      <c r="H975" s="276"/>
      <c r="I975" s="276"/>
      <c r="J975" s="276"/>
      <c r="K975" s="276"/>
      <c r="L975" s="276"/>
      <c r="M975" s="276"/>
      <c r="N975" s="276"/>
      <c r="O975" s="276"/>
      <c r="P975" s="276"/>
      <c r="Q975" s="276"/>
      <c r="R975" s="276"/>
      <c r="S975" s="276"/>
      <c r="T975" s="276"/>
      <c r="U975" s="276"/>
      <c r="V975" s="276"/>
      <c r="W975" s="276"/>
      <c r="X975" s="276"/>
      <c r="Y975" s="276"/>
      <c r="Z975" s="276"/>
    </row>
    <row r="976">
      <c r="A976" s="276"/>
      <c r="B976" s="276"/>
      <c r="C976" s="276"/>
      <c r="D976" s="276"/>
      <c r="E976" s="276"/>
      <c r="F976" s="276"/>
      <c r="G976" s="276"/>
      <c r="H976" s="276"/>
      <c r="I976" s="276"/>
      <c r="J976" s="276"/>
      <c r="K976" s="276"/>
      <c r="L976" s="276"/>
      <c r="M976" s="276"/>
      <c r="N976" s="276"/>
      <c r="O976" s="276"/>
      <c r="P976" s="276"/>
      <c r="Q976" s="276"/>
      <c r="R976" s="276"/>
      <c r="S976" s="276"/>
      <c r="T976" s="276"/>
      <c r="U976" s="276"/>
      <c r="V976" s="276"/>
      <c r="W976" s="276"/>
      <c r="X976" s="276"/>
      <c r="Y976" s="276"/>
      <c r="Z976" s="276"/>
    </row>
    <row r="977">
      <c r="A977" s="276"/>
      <c r="B977" s="276"/>
      <c r="C977" s="276"/>
      <c r="D977" s="276"/>
      <c r="E977" s="276"/>
      <c r="F977" s="276"/>
      <c r="G977" s="276"/>
      <c r="H977" s="276"/>
      <c r="I977" s="276"/>
      <c r="J977" s="276"/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</row>
    <row r="978">
      <c r="A978" s="276"/>
      <c r="B978" s="276"/>
      <c r="C978" s="276"/>
      <c r="D978" s="276"/>
      <c r="E978" s="276"/>
      <c r="F978" s="276"/>
      <c r="G978" s="276"/>
      <c r="H978" s="276"/>
      <c r="I978" s="276"/>
      <c r="J978" s="276"/>
      <c r="K978" s="276"/>
      <c r="L978" s="276"/>
      <c r="M978" s="276"/>
      <c r="N978" s="276"/>
      <c r="O978" s="276"/>
      <c r="P978" s="276"/>
      <c r="Q978" s="276"/>
      <c r="R978" s="276"/>
      <c r="S978" s="276"/>
      <c r="T978" s="276"/>
      <c r="U978" s="276"/>
      <c r="V978" s="276"/>
      <c r="W978" s="276"/>
      <c r="X978" s="276"/>
      <c r="Y978" s="276"/>
      <c r="Z978" s="276"/>
    </row>
    <row r="979">
      <c r="A979" s="276"/>
      <c r="B979" s="276"/>
      <c r="C979" s="276"/>
      <c r="D979" s="276"/>
      <c r="E979" s="276"/>
      <c r="F979" s="276"/>
      <c r="G979" s="276"/>
      <c r="H979" s="276"/>
      <c r="I979" s="276"/>
      <c r="J979" s="276"/>
      <c r="K979" s="276"/>
      <c r="L979" s="276"/>
      <c r="M979" s="276"/>
      <c r="N979" s="276"/>
      <c r="O979" s="276"/>
      <c r="P979" s="276"/>
      <c r="Q979" s="276"/>
      <c r="R979" s="276"/>
      <c r="S979" s="276"/>
      <c r="T979" s="276"/>
      <c r="U979" s="276"/>
      <c r="V979" s="276"/>
      <c r="W979" s="276"/>
      <c r="X979" s="276"/>
      <c r="Y979" s="276"/>
      <c r="Z979" s="276"/>
    </row>
    <row r="980">
      <c r="A980" s="276"/>
      <c r="B980" s="276"/>
      <c r="C980" s="276"/>
      <c r="D980" s="276"/>
      <c r="E980" s="276"/>
      <c r="F980" s="276"/>
      <c r="G980" s="276"/>
      <c r="H980" s="276"/>
      <c r="I980" s="276"/>
      <c r="J980" s="276"/>
      <c r="K980" s="276"/>
      <c r="L980" s="276"/>
      <c r="M980" s="276"/>
      <c r="N980" s="276"/>
      <c r="O980" s="276"/>
      <c r="P980" s="276"/>
      <c r="Q980" s="276"/>
      <c r="R980" s="276"/>
      <c r="S980" s="276"/>
      <c r="T980" s="276"/>
      <c r="U980" s="276"/>
      <c r="V980" s="276"/>
      <c r="W980" s="276"/>
      <c r="X980" s="276"/>
      <c r="Y980" s="276"/>
      <c r="Z980" s="276"/>
    </row>
    <row r="981">
      <c r="A981" s="276"/>
      <c r="B981" s="276"/>
      <c r="C981" s="276"/>
      <c r="D981" s="276"/>
      <c r="E981" s="276"/>
      <c r="F981" s="276"/>
      <c r="G981" s="276"/>
      <c r="H981" s="276"/>
      <c r="I981" s="276"/>
      <c r="J981" s="276"/>
      <c r="K981" s="276"/>
      <c r="L981" s="276"/>
      <c r="M981" s="276"/>
      <c r="N981" s="276"/>
      <c r="O981" s="276"/>
      <c r="P981" s="276"/>
      <c r="Q981" s="276"/>
      <c r="R981" s="276"/>
      <c r="S981" s="276"/>
      <c r="T981" s="276"/>
      <c r="U981" s="276"/>
      <c r="V981" s="276"/>
      <c r="W981" s="276"/>
      <c r="X981" s="276"/>
      <c r="Y981" s="276"/>
      <c r="Z981" s="276"/>
    </row>
    <row r="982">
      <c r="A982" s="276"/>
      <c r="B982" s="276"/>
      <c r="C982" s="276"/>
      <c r="D982" s="276"/>
      <c r="E982" s="276"/>
      <c r="F982" s="276"/>
      <c r="G982" s="276"/>
      <c r="H982" s="276"/>
      <c r="I982" s="276"/>
      <c r="J982" s="276"/>
      <c r="K982" s="276"/>
      <c r="L982" s="276"/>
      <c r="M982" s="276"/>
      <c r="N982" s="276"/>
      <c r="O982" s="276"/>
      <c r="P982" s="276"/>
      <c r="Q982" s="276"/>
      <c r="R982" s="276"/>
      <c r="S982" s="276"/>
      <c r="T982" s="276"/>
      <c r="U982" s="276"/>
      <c r="V982" s="276"/>
      <c r="W982" s="276"/>
      <c r="X982" s="276"/>
      <c r="Y982" s="276"/>
      <c r="Z982" s="276"/>
    </row>
    <row r="983">
      <c r="A983" s="276"/>
      <c r="B983" s="276"/>
      <c r="C983" s="276"/>
      <c r="D983" s="276"/>
      <c r="E983" s="276"/>
      <c r="F983" s="276"/>
      <c r="G983" s="276"/>
      <c r="H983" s="276"/>
      <c r="I983" s="276"/>
      <c r="J983" s="276"/>
      <c r="K983" s="276"/>
      <c r="L983" s="276"/>
      <c r="M983" s="276"/>
      <c r="N983" s="276"/>
      <c r="O983" s="276"/>
      <c r="P983" s="276"/>
      <c r="Q983" s="276"/>
      <c r="R983" s="276"/>
      <c r="S983" s="276"/>
      <c r="T983" s="276"/>
      <c r="U983" s="276"/>
      <c r="V983" s="276"/>
      <c r="W983" s="276"/>
      <c r="X983" s="276"/>
      <c r="Y983" s="276"/>
      <c r="Z983" s="276"/>
    </row>
    <row r="984">
      <c r="A984" s="276"/>
      <c r="B984" s="276"/>
      <c r="C984" s="276"/>
      <c r="D984" s="276"/>
      <c r="E984" s="276"/>
      <c r="F984" s="276"/>
      <c r="G984" s="276"/>
      <c r="H984" s="276"/>
      <c r="I984" s="276"/>
      <c r="J984" s="276"/>
      <c r="K984" s="276"/>
      <c r="L984" s="276"/>
      <c r="M984" s="276"/>
      <c r="N984" s="276"/>
      <c r="O984" s="276"/>
      <c r="P984" s="276"/>
      <c r="Q984" s="276"/>
      <c r="R984" s="276"/>
      <c r="S984" s="276"/>
      <c r="T984" s="276"/>
      <c r="U984" s="276"/>
      <c r="V984" s="276"/>
      <c r="W984" s="276"/>
      <c r="X984" s="276"/>
      <c r="Y984" s="276"/>
      <c r="Z984" s="276"/>
    </row>
    <row r="985">
      <c r="A985" s="276"/>
      <c r="B985" s="276"/>
      <c r="C985" s="276"/>
      <c r="D985" s="276"/>
      <c r="E985" s="276"/>
      <c r="F985" s="276"/>
      <c r="G985" s="276"/>
      <c r="H985" s="276"/>
      <c r="I985" s="276"/>
      <c r="J985" s="276"/>
      <c r="K985" s="276"/>
      <c r="L985" s="276"/>
      <c r="M985" s="276"/>
      <c r="N985" s="276"/>
      <c r="O985" s="276"/>
      <c r="P985" s="276"/>
      <c r="Q985" s="276"/>
      <c r="R985" s="276"/>
      <c r="S985" s="276"/>
      <c r="T985" s="276"/>
      <c r="U985" s="276"/>
      <c r="V985" s="276"/>
      <c r="W985" s="276"/>
      <c r="X985" s="276"/>
      <c r="Y985" s="276"/>
      <c r="Z985" s="276"/>
    </row>
    <row r="986">
      <c r="A986" s="276"/>
      <c r="B986" s="276"/>
      <c r="C986" s="276"/>
      <c r="D986" s="276"/>
      <c r="E986" s="276"/>
      <c r="F986" s="276"/>
      <c r="G986" s="276"/>
      <c r="H986" s="276"/>
      <c r="I986" s="276"/>
      <c r="J986" s="276"/>
      <c r="K986" s="276"/>
      <c r="L986" s="276"/>
      <c r="M986" s="276"/>
      <c r="N986" s="276"/>
      <c r="O986" s="276"/>
      <c r="P986" s="276"/>
      <c r="Q986" s="276"/>
      <c r="R986" s="276"/>
      <c r="S986" s="276"/>
      <c r="T986" s="276"/>
      <c r="U986" s="276"/>
      <c r="V986" s="276"/>
      <c r="W986" s="276"/>
      <c r="X986" s="276"/>
      <c r="Y986" s="276"/>
      <c r="Z986" s="276"/>
    </row>
    <row r="987">
      <c r="A987" s="276"/>
      <c r="B987" s="276"/>
      <c r="C987" s="276"/>
      <c r="D987" s="276"/>
      <c r="E987" s="276"/>
      <c r="F987" s="276"/>
      <c r="G987" s="276"/>
      <c r="H987" s="276"/>
      <c r="I987" s="276"/>
      <c r="J987" s="276"/>
      <c r="K987" s="276"/>
      <c r="L987" s="276"/>
      <c r="M987" s="276"/>
      <c r="N987" s="276"/>
      <c r="O987" s="276"/>
      <c r="P987" s="276"/>
      <c r="Q987" s="276"/>
      <c r="R987" s="276"/>
      <c r="S987" s="276"/>
      <c r="T987" s="276"/>
      <c r="U987" s="276"/>
      <c r="V987" s="276"/>
      <c r="W987" s="276"/>
      <c r="X987" s="276"/>
      <c r="Y987" s="276"/>
      <c r="Z987" s="276"/>
    </row>
    <row r="988">
      <c r="A988" s="276"/>
      <c r="B988" s="276"/>
      <c r="C988" s="276"/>
      <c r="D988" s="276"/>
      <c r="E988" s="276"/>
      <c r="F988" s="276"/>
      <c r="G988" s="276"/>
      <c r="H988" s="276"/>
      <c r="I988" s="276"/>
      <c r="J988" s="276"/>
      <c r="K988" s="276"/>
      <c r="L988" s="276"/>
      <c r="M988" s="276"/>
      <c r="N988" s="276"/>
      <c r="O988" s="276"/>
      <c r="P988" s="276"/>
      <c r="Q988" s="276"/>
      <c r="R988" s="276"/>
      <c r="S988" s="276"/>
      <c r="T988" s="276"/>
      <c r="U988" s="276"/>
      <c r="V988" s="276"/>
      <c r="W988" s="276"/>
      <c r="X988" s="276"/>
      <c r="Y988" s="276"/>
      <c r="Z988" s="276"/>
    </row>
    <row r="989">
      <c r="A989" s="276"/>
      <c r="B989" s="276"/>
      <c r="C989" s="276"/>
      <c r="D989" s="276"/>
      <c r="E989" s="276"/>
      <c r="F989" s="276"/>
      <c r="G989" s="276"/>
      <c r="H989" s="276"/>
      <c r="I989" s="276"/>
      <c r="J989" s="276"/>
      <c r="K989" s="276"/>
      <c r="L989" s="276"/>
      <c r="M989" s="276"/>
      <c r="N989" s="276"/>
      <c r="O989" s="276"/>
      <c r="P989" s="276"/>
      <c r="Q989" s="276"/>
      <c r="R989" s="276"/>
      <c r="S989" s="276"/>
      <c r="T989" s="276"/>
      <c r="U989" s="276"/>
      <c r="V989" s="276"/>
      <c r="W989" s="276"/>
      <c r="X989" s="276"/>
      <c r="Y989" s="276"/>
      <c r="Z989" s="276"/>
    </row>
    <row r="990">
      <c r="A990" s="276"/>
      <c r="B990" s="276"/>
      <c r="C990" s="276"/>
      <c r="D990" s="276"/>
      <c r="E990" s="276"/>
      <c r="F990" s="276"/>
      <c r="G990" s="276"/>
      <c r="H990" s="276"/>
      <c r="I990" s="276"/>
      <c r="J990" s="276"/>
      <c r="K990" s="276"/>
      <c r="L990" s="276"/>
      <c r="M990" s="276"/>
      <c r="N990" s="276"/>
      <c r="O990" s="276"/>
      <c r="P990" s="276"/>
      <c r="Q990" s="276"/>
      <c r="R990" s="276"/>
      <c r="S990" s="276"/>
      <c r="T990" s="276"/>
      <c r="U990" s="276"/>
      <c r="V990" s="276"/>
      <c r="W990" s="276"/>
      <c r="X990" s="276"/>
      <c r="Y990" s="276"/>
      <c r="Z990" s="276"/>
    </row>
    <row r="991">
      <c r="A991" s="276"/>
      <c r="B991" s="276"/>
      <c r="C991" s="276"/>
      <c r="D991" s="276"/>
      <c r="E991" s="276"/>
      <c r="F991" s="276"/>
      <c r="G991" s="276"/>
      <c r="H991" s="276"/>
      <c r="I991" s="276"/>
      <c r="J991" s="276"/>
      <c r="K991" s="276"/>
      <c r="L991" s="276"/>
      <c r="M991" s="276"/>
      <c r="N991" s="276"/>
      <c r="O991" s="276"/>
      <c r="P991" s="276"/>
      <c r="Q991" s="276"/>
      <c r="R991" s="276"/>
      <c r="S991" s="276"/>
      <c r="T991" s="276"/>
      <c r="U991" s="276"/>
      <c r="V991" s="276"/>
      <c r="W991" s="276"/>
      <c r="X991" s="276"/>
      <c r="Y991" s="276"/>
      <c r="Z991" s="276"/>
    </row>
    <row r="992">
      <c r="A992" s="276"/>
      <c r="B992" s="276"/>
      <c r="C992" s="276"/>
      <c r="D992" s="276"/>
      <c r="E992" s="276"/>
      <c r="F992" s="276"/>
      <c r="G992" s="276"/>
      <c r="H992" s="276"/>
      <c r="I992" s="276"/>
      <c r="J992" s="276"/>
      <c r="K992" s="276"/>
      <c r="L992" s="276"/>
      <c r="M992" s="276"/>
      <c r="N992" s="276"/>
      <c r="O992" s="276"/>
      <c r="P992" s="276"/>
      <c r="Q992" s="276"/>
      <c r="R992" s="276"/>
      <c r="S992" s="276"/>
      <c r="T992" s="276"/>
      <c r="U992" s="276"/>
      <c r="V992" s="276"/>
      <c r="W992" s="276"/>
      <c r="X992" s="276"/>
      <c r="Y992" s="276"/>
      <c r="Z992" s="276"/>
    </row>
    <row r="993">
      <c r="A993" s="276"/>
      <c r="B993" s="276"/>
      <c r="C993" s="276"/>
      <c r="D993" s="276"/>
      <c r="E993" s="276"/>
      <c r="F993" s="276"/>
      <c r="G993" s="276"/>
      <c r="H993" s="276"/>
      <c r="I993" s="276"/>
      <c r="J993" s="276"/>
      <c r="K993" s="276"/>
      <c r="L993" s="276"/>
      <c r="M993" s="276"/>
      <c r="N993" s="276"/>
      <c r="O993" s="276"/>
      <c r="P993" s="276"/>
      <c r="Q993" s="276"/>
      <c r="R993" s="276"/>
      <c r="S993" s="276"/>
      <c r="T993" s="276"/>
      <c r="U993" s="276"/>
      <c r="V993" s="276"/>
      <c r="W993" s="276"/>
      <c r="X993" s="276"/>
      <c r="Y993" s="276"/>
      <c r="Z993" s="276"/>
    </row>
    <row r="994">
      <c r="A994" s="276"/>
      <c r="B994" s="276"/>
      <c r="C994" s="276"/>
      <c r="D994" s="276"/>
      <c r="E994" s="276"/>
      <c r="F994" s="276"/>
      <c r="G994" s="276"/>
      <c r="H994" s="276"/>
      <c r="I994" s="276"/>
      <c r="J994" s="276"/>
      <c r="K994" s="276"/>
      <c r="L994" s="276"/>
      <c r="M994" s="276"/>
      <c r="N994" s="276"/>
      <c r="O994" s="276"/>
      <c r="P994" s="276"/>
      <c r="Q994" s="276"/>
      <c r="R994" s="276"/>
      <c r="S994" s="276"/>
      <c r="T994" s="276"/>
      <c r="U994" s="276"/>
      <c r="V994" s="276"/>
      <c r="W994" s="276"/>
      <c r="X994" s="276"/>
      <c r="Y994" s="276"/>
      <c r="Z994" s="276"/>
    </row>
    <row r="995">
      <c r="A995" s="276"/>
      <c r="B995" s="276"/>
      <c r="C995" s="276"/>
      <c r="D995" s="276"/>
      <c r="E995" s="276"/>
      <c r="F995" s="276"/>
      <c r="G995" s="276"/>
      <c r="H995" s="276"/>
      <c r="I995" s="276"/>
      <c r="J995" s="276"/>
      <c r="K995" s="276"/>
      <c r="L995" s="276"/>
      <c r="M995" s="276"/>
      <c r="N995" s="276"/>
      <c r="O995" s="276"/>
      <c r="P995" s="276"/>
      <c r="Q995" s="276"/>
      <c r="R995" s="276"/>
      <c r="S995" s="276"/>
      <c r="T995" s="276"/>
      <c r="U995" s="276"/>
      <c r="V995" s="276"/>
      <c r="W995" s="276"/>
      <c r="X995" s="276"/>
      <c r="Y995" s="276"/>
      <c r="Z995" s="276"/>
    </row>
    <row r="996">
      <c r="A996" s="276"/>
      <c r="B996" s="276"/>
      <c r="C996" s="276"/>
      <c r="D996" s="276"/>
      <c r="E996" s="276"/>
      <c r="F996" s="276"/>
      <c r="G996" s="276"/>
      <c r="H996" s="276"/>
      <c r="I996" s="276"/>
      <c r="J996" s="276"/>
      <c r="K996" s="276"/>
      <c r="L996" s="276"/>
      <c r="M996" s="276"/>
      <c r="N996" s="276"/>
      <c r="O996" s="276"/>
      <c r="P996" s="276"/>
      <c r="Q996" s="276"/>
      <c r="R996" s="276"/>
      <c r="S996" s="276"/>
      <c r="T996" s="276"/>
      <c r="U996" s="276"/>
      <c r="V996" s="276"/>
      <c r="W996" s="276"/>
      <c r="X996" s="276"/>
      <c r="Y996" s="276"/>
      <c r="Z996" s="276"/>
    </row>
    <row r="997">
      <c r="A997" s="276"/>
      <c r="B997" s="276"/>
      <c r="C997" s="276"/>
      <c r="D997" s="276"/>
      <c r="E997" s="276"/>
      <c r="F997" s="276"/>
      <c r="G997" s="276"/>
      <c r="H997" s="276"/>
      <c r="I997" s="276"/>
      <c r="J997" s="276"/>
      <c r="K997" s="276"/>
      <c r="L997" s="276"/>
      <c r="M997" s="276"/>
      <c r="N997" s="276"/>
      <c r="O997" s="276"/>
      <c r="P997" s="276"/>
      <c r="Q997" s="276"/>
      <c r="R997" s="276"/>
      <c r="S997" s="276"/>
      <c r="T997" s="276"/>
      <c r="U997" s="276"/>
      <c r="V997" s="276"/>
      <c r="W997" s="276"/>
      <c r="X997" s="276"/>
      <c r="Y997" s="276"/>
      <c r="Z997" s="276"/>
    </row>
    <row r="998">
      <c r="A998" s="276"/>
      <c r="B998" s="276"/>
      <c r="C998" s="276"/>
      <c r="D998" s="276"/>
      <c r="E998" s="276"/>
      <c r="F998" s="276"/>
      <c r="G998" s="276"/>
      <c r="H998" s="276"/>
      <c r="I998" s="276"/>
      <c r="J998" s="276"/>
      <c r="K998" s="276"/>
      <c r="L998" s="276"/>
      <c r="M998" s="276"/>
      <c r="N998" s="276"/>
      <c r="O998" s="276"/>
      <c r="P998" s="276"/>
      <c r="Q998" s="276"/>
      <c r="R998" s="276"/>
      <c r="S998" s="276"/>
      <c r="T998" s="276"/>
      <c r="U998" s="276"/>
      <c r="V998" s="276"/>
      <c r="W998" s="276"/>
      <c r="X998" s="276"/>
      <c r="Y998" s="276"/>
      <c r="Z998" s="276"/>
    </row>
    <row r="999">
      <c r="A999" s="276"/>
      <c r="B999" s="276"/>
      <c r="C999" s="276"/>
      <c r="D999" s="276"/>
      <c r="E999" s="276"/>
      <c r="F999" s="276"/>
      <c r="G999" s="276"/>
      <c r="H999" s="276"/>
      <c r="I999" s="276"/>
      <c r="J999" s="276"/>
      <c r="K999" s="276"/>
      <c r="L999" s="276"/>
      <c r="M999" s="276"/>
      <c r="N999" s="276"/>
      <c r="O999" s="276"/>
      <c r="P999" s="276"/>
      <c r="Q999" s="276"/>
      <c r="R999" s="276"/>
      <c r="S999" s="276"/>
      <c r="T999" s="276"/>
      <c r="U999" s="276"/>
      <c r="V999" s="276"/>
      <c r="W999" s="276"/>
      <c r="X999" s="276"/>
      <c r="Y999" s="276"/>
      <c r="Z999" s="276"/>
    </row>
    <row r="1000">
      <c r="A1000" s="276"/>
      <c r="B1000" s="276"/>
      <c r="C1000" s="276"/>
      <c r="D1000" s="276"/>
      <c r="E1000" s="276"/>
      <c r="F1000" s="276"/>
      <c r="G1000" s="276"/>
      <c r="H1000" s="276"/>
      <c r="I1000" s="276"/>
      <c r="J1000" s="276"/>
      <c r="K1000" s="276"/>
      <c r="L1000" s="276"/>
      <c r="M1000" s="276"/>
      <c r="N1000" s="276"/>
      <c r="O1000" s="276"/>
      <c r="P1000" s="276"/>
      <c r="Q1000" s="276"/>
      <c r="R1000" s="276"/>
      <c r="S1000" s="276"/>
      <c r="T1000" s="276"/>
      <c r="U1000" s="276"/>
      <c r="V1000" s="276"/>
      <c r="W1000" s="276"/>
      <c r="X1000" s="276"/>
      <c r="Y1000" s="276"/>
      <c r="Z1000" s="276"/>
    </row>
    <row r="1001">
      <c r="A1001" s="276"/>
      <c r="B1001" s="276"/>
      <c r="C1001" s="276"/>
      <c r="D1001" s="276"/>
      <c r="E1001" s="276"/>
      <c r="F1001" s="276"/>
      <c r="G1001" s="276"/>
      <c r="H1001" s="276"/>
      <c r="I1001" s="276"/>
      <c r="J1001" s="276"/>
      <c r="K1001" s="276"/>
      <c r="L1001" s="276"/>
      <c r="M1001" s="276"/>
      <c r="N1001" s="276"/>
      <c r="O1001" s="276"/>
      <c r="P1001" s="276"/>
      <c r="Q1001" s="276"/>
      <c r="R1001" s="276"/>
      <c r="S1001" s="276"/>
      <c r="T1001" s="276"/>
      <c r="U1001" s="276"/>
      <c r="V1001" s="276"/>
      <c r="W1001" s="276"/>
      <c r="X1001" s="276"/>
      <c r="Y1001" s="276"/>
      <c r="Z1001" s="276"/>
    </row>
    <row r="1002">
      <c r="A1002" s="276"/>
      <c r="B1002" s="276"/>
      <c r="C1002" s="276"/>
      <c r="D1002" s="276"/>
      <c r="E1002" s="276"/>
      <c r="F1002" s="276"/>
      <c r="G1002" s="276"/>
      <c r="H1002" s="276"/>
      <c r="I1002" s="276"/>
      <c r="J1002" s="276"/>
      <c r="K1002" s="276"/>
      <c r="L1002" s="276"/>
      <c r="M1002" s="276"/>
      <c r="N1002" s="276"/>
      <c r="O1002" s="276"/>
      <c r="P1002" s="276"/>
      <c r="Q1002" s="276"/>
      <c r="R1002" s="276"/>
      <c r="S1002" s="276"/>
      <c r="T1002" s="276"/>
      <c r="U1002" s="276"/>
      <c r="V1002" s="276"/>
      <c r="W1002" s="276"/>
      <c r="X1002" s="276"/>
      <c r="Y1002" s="276"/>
      <c r="Z1002" s="276"/>
    </row>
    <row r="1003">
      <c r="A1003" s="276"/>
      <c r="B1003" s="276"/>
      <c r="C1003" s="276"/>
      <c r="D1003" s="276"/>
      <c r="E1003" s="276"/>
      <c r="F1003" s="276"/>
      <c r="G1003" s="276"/>
      <c r="H1003" s="276"/>
      <c r="I1003" s="276"/>
      <c r="J1003" s="276"/>
      <c r="K1003" s="276"/>
      <c r="L1003" s="276"/>
      <c r="M1003" s="276"/>
      <c r="N1003" s="276"/>
      <c r="O1003" s="276"/>
      <c r="P1003" s="276"/>
      <c r="Q1003" s="276"/>
      <c r="R1003" s="276"/>
      <c r="S1003" s="276"/>
      <c r="T1003" s="276"/>
      <c r="U1003" s="276"/>
      <c r="V1003" s="276"/>
      <c r="W1003" s="276"/>
      <c r="X1003" s="276"/>
      <c r="Y1003" s="276"/>
      <c r="Z1003" s="276"/>
    </row>
  </sheetData>
  <mergeCells count="37">
    <mergeCell ref="D7:F7"/>
    <mergeCell ref="B11:F11"/>
    <mergeCell ref="B15:F15"/>
    <mergeCell ref="H15:I15"/>
    <mergeCell ref="B16:F16"/>
    <mergeCell ref="H16:I16"/>
    <mergeCell ref="B17:F17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B35:F35"/>
    <mergeCell ref="B36:F36"/>
    <mergeCell ref="B37:F37"/>
    <mergeCell ref="B38:F38"/>
    <mergeCell ref="B39:F39"/>
    <mergeCell ref="B40:F40"/>
    <mergeCell ref="B41:F41"/>
    <mergeCell ref="B42:F42"/>
    <mergeCell ref="B43:F43"/>
    <mergeCell ref="H52:I52"/>
    <mergeCell ref="H53:I53"/>
    <mergeCell ref="B44:F44"/>
    <mergeCell ref="B45:F45"/>
    <mergeCell ref="B46:F46"/>
    <mergeCell ref="A49:F50"/>
    <mergeCell ref="G49:H50"/>
    <mergeCell ref="I49:I50"/>
    <mergeCell ref="H51:I51"/>
  </mergeCells>
  <printOptions horizontalCentered="1"/>
  <pageMargins bottom="0.75" footer="0.0" header="0.0" left="0.25" right="0.25" top="0.75"/>
  <pageSetup paperSize="9" cellComments="atEnd" orientation="portrait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6.63"/>
    <col customWidth="1" min="5" max="5" width="10.5"/>
    <col customWidth="1" min="6" max="6" width="14.25"/>
    <col customWidth="1" min="7" max="7" width="15.25"/>
    <col customWidth="1" min="8" max="8" width="14.38"/>
    <col customWidth="1" min="9" max="9" width="18.0"/>
  </cols>
  <sheetData>
    <row r="1">
      <c r="A1" s="442"/>
      <c r="B1" s="442"/>
      <c r="C1" s="443" t="s">
        <v>14096</v>
      </c>
      <c r="D1" s="442"/>
      <c r="E1" s="442"/>
      <c r="F1" s="442"/>
      <c r="G1" s="442"/>
      <c r="H1" s="276"/>
      <c r="I1" s="276"/>
      <c r="J1" s="276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</row>
    <row r="2">
      <c r="A2" s="442"/>
      <c r="B2" s="442"/>
      <c r="C2" s="444" t="s">
        <v>14097</v>
      </c>
      <c r="D2" s="444"/>
      <c r="E2" s="444"/>
      <c r="F2" s="442"/>
      <c r="G2" s="442"/>
      <c r="H2" s="445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</row>
    <row r="3">
      <c r="A3" s="442"/>
      <c r="B3" s="442"/>
      <c r="C3" s="444" t="s">
        <v>14098</v>
      </c>
      <c r="D3" s="444"/>
      <c r="E3" s="444"/>
      <c r="F3" s="442"/>
      <c r="G3" s="442"/>
      <c r="H3" s="445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</row>
    <row r="4">
      <c r="A4" s="442"/>
      <c r="B4" s="442"/>
      <c r="C4" s="444" t="s">
        <v>14099</v>
      </c>
      <c r="D4" s="444"/>
      <c r="E4" s="444"/>
      <c r="F4" s="442"/>
      <c r="G4" s="442"/>
      <c r="H4" s="44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</row>
    <row r="5">
      <c r="A5" s="442"/>
      <c r="B5" s="442"/>
      <c r="C5" s="444" t="s">
        <v>14100</v>
      </c>
      <c r="D5" s="444"/>
      <c r="E5" s="444"/>
      <c r="F5" s="442"/>
      <c r="G5" s="442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</row>
    <row r="6">
      <c r="A6" s="442"/>
      <c r="B6" s="442"/>
      <c r="C6" s="442"/>
      <c r="D6" s="442"/>
      <c r="E6" s="442"/>
      <c r="F6" s="442"/>
      <c r="G6" s="442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</row>
    <row r="7">
      <c r="A7" s="447" t="s">
        <v>14101</v>
      </c>
      <c r="B7" s="448"/>
      <c r="C7" s="448"/>
      <c r="D7" s="541"/>
      <c r="E7" s="450"/>
      <c r="F7" s="451"/>
      <c r="G7" s="511" t="s">
        <v>14140</v>
      </c>
      <c r="H7" s="512"/>
      <c r="I7" s="452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</row>
    <row r="8">
      <c r="A8" s="453" t="s">
        <v>14102</v>
      </c>
      <c r="B8" s="442"/>
      <c r="C8" s="442"/>
      <c r="D8" s="442"/>
      <c r="E8" s="442"/>
      <c r="F8" s="454"/>
      <c r="G8" s="453"/>
      <c r="H8" s="442"/>
      <c r="I8" s="455"/>
      <c r="J8" s="276"/>
      <c r="K8" s="276"/>
      <c r="L8" s="276"/>
      <c r="M8" s="276"/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6"/>
      <c r="Z8" s="276"/>
    </row>
    <row r="9">
      <c r="A9" s="456" t="s">
        <v>14103</v>
      </c>
      <c r="B9" s="513"/>
      <c r="C9" s="442"/>
      <c r="D9" s="442"/>
      <c r="E9" s="442"/>
      <c r="F9" s="454"/>
      <c r="G9" s="456" t="s">
        <v>14104</v>
      </c>
      <c r="H9" s="457"/>
      <c r="I9" s="455"/>
      <c r="J9" s="276"/>
      <c r="K9" s="276"/>
      <c r="L9" s="276"/>
      <c r="M9" s="276"/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6"/>
      <c r="Z9" s="276"/>
    </row>
    <row r="10">
      <c r="A10" s="453" t="s">
        <v>14105</v>
      </c>
      <c r="B10" s="442"/>
      <c r="C10" s="442"/>
      <c r="D10" s="442"/>
      <c r="E10" s="442"/>
      <c r="F10" s="454"/>
      <c r="G10" s="456" t="s">
        <v>14106</v>
      </c>
      <c r="H10" s="457"/>
      <c r="I10" s="455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6"/>
      <c r="Z10" s="276"/>
    </row>
    <row r="11" ht="39.75" customHeight="1">
      <c r="A11" s="514" t="s">
        <v>14107</v>
      </c>
      <c r="B11" s="515"/>
      <c r="F11" s="459"/>
      <c r="G11" s="460"/>
      <c r="H11" s="276"/>
      <c r="I11" s="455"/>
      <c r="J11" s="276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W11" s="276"/>
      <c r="X11" s="276"/>
      <c r="Y11" s="276"/>
      <c r="Z11" s="276"/>
    </row>
    <row r="12">
      <c r="A12" s="453" t="s">
        <v>14108</v>
      </c>
      <c r="B12" s="442"/>
      <c r="C12" s="442"/>
      <c r="D12" s="442"/>
      <c r="E12" s="442"/>
      <c r="F12" s="454"/>
      <c r="G12" s="460"/>
      <c r="H12" s="276"/>
      <c r="I12" s="455"/>
      <c r="J12" s="276"/>
      <c r="K12" s="276"/>
      <c r="L12" s="276"/>
      <c r="M12" s="276"/>
      <c r="N12" s="276"/>
      <c r="O12" s="276"/>
      <c r="P12" s="276"/>
      <c r="Q12" s="276"/>
      <c r="R12" s="276"/>
      <c r="S12" s="276"/>
      <c r="T12" s="276"/>
      <c r="U12" s="276"/>
      <c r="V12" s="276"/>
      <c r="W12" s="276"/>
      <c r="X12" s="276"/>
      <c r="Y12" s="276"/>
      <c r="Z12" s="276"/>
    </row>
    <row r="13">
      <c r="A13" s="461" t="s">
        <v>14109</v>
      </c>
      <c r="B13" s="442"/>
      <c r="C13" s="442"/>
      <c r="D13" s="442"/>
      <c r="E13" s="442"/>
      <c r="F13" s="454"/>
      <c r="G13" s="460"/>
      <c r="H13" s="276"/>
      <c r="I13" s="455"/>
      <c r="J13" s="276"/>
      <c r="K13" s="276"/>
      <c r="L13" s="276"/>
      <c r="M13" s="276"/>
      <c r="N13" s="276"/>
      <c r="O13" s="276"/>
      <c r="P13" s="276"/>
      <c r="Q13" s="276"/>
      <c r="R13" s="276"/>
      <c r="S13" s="276"/>
      <c r="T13" s="276"/>
      <c r="U13" s="276"/>
      <c r="V13" s="276"/>
      <c r="W13" s="276"/>
      <c r="X13" s="276"/>
      <c r="Y13" s="276"/>
      <c r="Z13" s="276"/>
    </row>
    <row r="14">
      <c r="A14" s="462" t="s">
        <v>14110</v>
      </c>
      <c r="B14" s="463"/>
      <c r="C14" s="463"/>
      <c r="D14" s="463"/>
      <c r="E14" s="463"/>
      <c r="F14" s="464"/>
      <c r="G14" s="465"/>
      <c r="H14" s="466"/>
      <c r="I14" s="467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</row>
    <row r="15">
      <c r="A15" s="276"/>
      <c r="B15" s="276"/>
      <c r="C15" s="276"/>
      <c r="D15" s="276"/>
      <c r="E15" s="276"/>
      <c r="F15" s="276"/>
      <c r="G15" s="276"/>
      <c r="H15" s="276"/>
      <c r="I15" s="276"/>
      <c r="J15" s="276"/>
      <c r="K15" s="276"/>
      <c r="L15" s="276"/>
      <c r="M15" s="276"/>
      <c r="N15" s="276"/>
      <c r="O15" s="276"/>
      <c r="P15" s="276"/>
      <c r="Q15" s="276"/>
      <c r="R15" s="276"/>
      <c r="S15" s="276"/>
      <c r="T15" s="276"/>
      <c r="U15" s="276"/>
      <c r="V15" s="276"/>
      <c r="W15" s="276"/>
      <c r="X15" s="276"/>
      <c r="Y15" s="276"/>
      <c r="Z15" s="276"/>
    </row>
    <row r="16">
      <c r="A16" s="468" t="s">
        <v>14111</v>
      </c>
      <c r="B16" s="469" t="s">
        <v>14112</v>
      </c>
      <c r="C16" s="450"/>
      <c r="D16" s="450"/>
      <c r="E16" s="450"/>
      <c r="F16" s="451"/>
      <c r="G16" s="468" t="s">
        <v>2218</v>
      </c>
      <c r="H16" s="468" t="s">
        <v>14113</v>
      </c>
      <c r="I16" s="468" t="s">
        <v>14114</v>
      </c>
      <c r="J16" s="276"/>
      <c r="K16" s="276"/>
      <c r="L16" s="276"/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6"/>
      <c r="Z16" s="276"/>
    </row>
    <row r="17">
      <c r="A17" s="470" t="s">
        <v>14115</v>
      </c>
      <c r="B17" s="471" t="s">
        <v>14116</v>
      </c>
      <c r="F17" s="459"/>
      <c r="G17" s="470" t="s">
        <v>14117</v>
      </c>
      <c r="H17" s="470" t="s">
        <v>14118</v>
      </c>
      <c r="I17" s="470" t="s">
        <v>14119</v>
      </c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</row>
    <row r="18" ht="19.5" customHeight="1">
      <c r="A18" s="542"/>
      <c r="B18" s="543"/>
      <c r="F18" s="459"/>
      <c r="G18" s="544"/>
      <c r="H18" s="532"/>
      <c r="I18" s="532"/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</row>
    <row r="19" ht="20.25" customHeight="1">
      <c r="A19" s="476"/>
      <c r="B19" s="473"/>
      <c r="F19" s="459"/>
      <c r="G19" s="474"/>
      <c r="H19" s="475"/>
      <c r="I19" s="477"/>
      <c r="J19" s="276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</row>
    <row r="20" ht="20.25" customHeight="1">
      <c r="A20" s="476"/>
      <c r="B20" s="473"/>
      <c r="F20" s="459"/>
      <c r="G20" s="474"/>
      <c r="H20" s="475"/>
      <c r="I20" s="477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</row>
    <row r="21" ht="19.5" customHeight="1">
      <c r="A21" s="476"/>
      <c r="B21" s="473"/>
      <c r="F21" s="459"/>
      <c r="G21" s="474"/>
      <c r="H21" s="475"/>
      <c r="I21" s="475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</row>
    <row r="22" ht="19.5" customHeight="1">
      <c r="A22" s="476"/>
      <c r="B22" s="473"/>
      <c r="F22" s="459"/>
      <c r="G22" s="474"/>
      <c r="H22" s="475"/>
      <c r="I22" s="475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</row>
    <row r="23" ht="19.5" customHeight="1">
      <c r="A23" s="476"/>
      <c r="B23" s="473"/>
      <c r="F23" s="459"/>
      <c r="G23" s="474"/>
      <c r="H23" s="475"/>
      <c r="I23" s="475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</row>
    <row r="24" ht="21.0" customHeight="1">
      <c r="A24" s="476"/>
      <c r="B24" s="473"/>
      <c r="F24" s="459"/>
      <c r="G24" s="474"/>
      <c r="H24" s="475"/>
      <c r="I24" s="475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</row>
    <row r="25" ht="18.75" customHeight="1">
      <c r="A25" s="476"/>
      <c r="B25" s="473"/>
      <c r="F25" s="459"/>
      <c r="G25" s="474"/>
      <c r="H25" s="475"/>
      <c r="I25" s="475"/>
      <c r="J25" s="276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6"/>
      <c r="Y25" s="276"/>
      <c r="Z25" s="276"/>
    </row>
    <row r="26" ht="18.75" customHeight="1">
      <c r="A26" s="476"/>
      <c r="B26" s="473"/>
      <c r="F26" s="459"/>
      <c r="G26" s="474"/>
      <c r="H26" s="475"/>
      <c r="I26" s="475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</row>
    <row r="27">
      <c r="A27" s="476"/>
      <c r="B27" s="473"/>
      <c r="F27" s="459"/>
      <c r="G27" s="474"/>
      <c r="H27" s="475"/>
      <c r="I27" s="475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</row>
    <row r="28">
      <c r="A28" s="476"/>
      <c r="B28" s="473"/>
      <c r="F28" s="459"/>
      <c r="G28" s="474"/>
      <c r="H28" s="475"/>
      <c r="I28" s="475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</row>
    <row r="29">
      <c r="A29" s="476"/>
      <c r="B29" s="473"/>
      <c r="F29" s="459"/>
      <c r="G29" s="474"/>
      <c r="H29" s="475"/>
      <c r="I29" s="475"/>
      <c r="J29" s="276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</row>
    <row r="30">
      <c r="A30" s="476"/>
      <c r="B30" s="473"/>
      <c r="F30" s="459"/>
      <c r="G30" s="474"/>
      <c r="H30" s="475"/>
      <c r="I30" s="475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</row>
    <row r="31">
      <c r="A31" s="476"/>
      <c r="B31" s="473"/>
      <c r="F31" s="459"/>
      <c r="G31" s="474"/>
      <c r="H31" s="475"/>
      <c r="I31" s="475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</row>
    <row r="32">
      <c r="A32" s="476"/>
      <c r="B32" s="473"/>
      <c r="F32" s="459"/>
      <c r="G32" s="474"/>
      <c r="H32" s="475"/>
      <c r="I32" s="475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</row>
    <row r="33">
      <c r="A33" s="476"/>
      <c r="B33" s="473"/>
      <c r="F33" s="459"/>
      <c r="G33" s="474"/>
      <c r="H33" s="475"/>
      <c r="I33" s="475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</row>
    <row r="34">
      <c r="A34" s="476"/>
      <c r="B34" s="473"/>
      <c r="F34" s="459"/>
      <c r="G34" s="474"/>
      <c r="H34" s="475"/>
      <c r="I34" s="475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</row>
    <row r="35">
      <c r="A35" s="476"/>
      <c r="B35" s="473"/>
      <c r="F35" s="459"/>
      <c r="G35" s="474"/>
      <c r="H35" s="475"/>
      <c r="I35" s="475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</row>
    <row r="36">
      <c r="A36" s="476"/>
      <c r="B36" s="473"/>
      <c r="F36" s="459"/>
      <c r="G36" s="474"/>
      <c r="H36" s="475"/>
      <c r="I36" s="475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</row>
    <row r="37">
      <c r="A37" s="476"/>
      <c r="B37" s="473"/>
      <c r="F37" s="459"/>
      <c r="G37" s="474"/>
      <c r="H37" s="475"/>
      <c r="I37" s="475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</row>
    <row r="38">
      <c r="A38" s="476"/>
      <c r="B38" s="473"/>
      <c r="F38" s="459"/>
      <c r="G38" s="474"/>
      <c r="H38" s="475"/>
      <c r="I38" s="475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</row>
    <row r="39">
      <c r="A39" s="479"/>
      <c r="B39" s="480"/>
      <c r="C39" s="481"/>
      <c r="D39" s="481"/>
      <c r="E39" s="481"/>
      <c r="F39" s="482"/>
      <c r="G39" s="483"/>
      <c r="H39" s="484"/>
      <c r="I39" s="484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</row>
    <row r="40">
      <c r="A40" s="461" t="s">
        <v>14141</v>
      </c>
      <c r="B40" s="500"/>
      <c r="C40" s="444"/>
      <c r="D40" s="444"/>
      <c r="E40" s="444"/>
      <c r="F40" s="498"/>
      <c r="G40" s="486" t="s">
        <v>14121</v>
      </c>
      <c r="H40" s="444"/>
      <c r="I40" s="487">
        <f>sum(I18:I39)</f>
        <v>0</v>
      </c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</row>
    <row r="41">
      <c r="A41" s="508"/>
      <c r="B41" s="490"/>
      <c r="C41" s="490"/>
      <c r="D41" s="490"/>
      <c r="E41" s="490"/>
      <c r="F41" s="545"/>
      <c r="G41" s="489" t="s">
        <v>14122</v>
      </c>
      <c r="H41" s="490"/>
      <c r="I41" s="491">
        <v>0.0</v>
      </c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</row>
    <row r="42">
      <c r="A42" s="492" t="str">
        <f>BAHTTEXT(I42)</f>
        <v>ศูนย์บาทถ้วน</v>
      </c>
      <c r="B42" s="450"/>
      <c r="C42" s="450"/>
      <c r="D42" s="450"/>
      <c r="E42" s="450"/>
      <c r="F42" s="451"/>
      <c r="G42" s="493" t="s">
        <v>14123</v>
      </c>
      <c r="H42" s="450"/>
      <c r="I42" s="494">
        <f>I40</f>
        <v>0</v>
      </c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</row>
    <row r="43" ht="12.75" customHeight="1">
      <c r="A43" s="495"/>
      <c r="B43" s="481"/>
      <c r="C43" s="481"/>
      <c r="D43" s="481"/>
      <c r="E43" s="481"/>
      <c r="F43" s="482"/>
      <c r="G43" s="495"/>
      <c r="H43" s="481"/>
      <c r="I43" s="482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</row>
    <row r="44" ht="26.25" customHeight="1">
      <c r="A44" s="496" t="s">
        <v>8</v>
      </c>
      <c r="B44" s="497"/>
      <c r="C44" s="497"/>
      <c r="D44" s="497"/>
      <c r="E44" s="497"/>
      <c r="F44" s="497"/>
      <c r="G44" s="498"/>
      <c r="H44" s="502" t="s">
        <v>14142</v>
      </c>
      <c r="I44" s="503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</row>
    <row r="45" ht="28.5" customHeight="1">
      <c r="A45" s="453"/>
      <c r="B45" s="500" t="s">
        <v>30</v>
      </c>
      <c r="C45" s="500"/>
      <c r="D45" s="444"/>
      <c r="E45" s="444"/>
      <c r="F45" s="444"/>
      <c r="G45" s="501"/>
      <c r="H45" s="502" t="s">
        <v>14143</v>
      </c>
      <c r="I45" s="503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</row>
    <row r="46" ht="27.75" customHeight="1">
      <c r="A46" s="453"/>
      <c r="B46" s="444"/>
      <c r="C46" s="444"/>
      <c r="D46" s="444"/>
      <c r="E46" s="444"/>
      <c r="F46" s="444"/>
      <c r="G46" s="501"/>
      <c r="H46" s="502" t="s">
        <v>14144</v>
      </c>
      <c r="I46" s="503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</row>
    <row r="47">
      <c r="A47" s="504"/>
      <c r="B47" s="444"/>
      <c r="C47" s="444"/>
      <c r="D47" s="444"/>
      <c r="E47" s="505"/>
      <c r="F47" s="444"/>
      <c r="G47" s="501"/>
      <c r="H47" s="453"/>
      <c r="I47" s="501"/>
      <c r="J47" s="276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6"/>
      <c r="Z47" s="276"/>
    </row>
    <row r="48">
      <c r="A48" s="507"/>
      <c r="B48" s="444"/>
      <c r="C48" s="444"/>
      <c r="D48" s="444"/>
      <c r="E48" s="444"/>
      <c r="F48" s="444"/>
      <c r="G48" s="501"/>
      <c r="H48" s="507" t="s">
        <v>14145</v>
      </c>
      <c r="I48" s="501"/>
      <c r="J48" s="276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6"/>
      <c r="Z48" s="276"/>
    </row>
    <row r="49">
      <c r="A49" s="508"/>
      <c r="B49" s="490"/>
      <c r="C49" s="490"/>
      <c r="D49" s="489"/>
      <c r="E49" s="490"/>
      <c r="F49" s="490"/>
      <c r="G49" s="509"/>
      <c r="H49" s="508"/>
      <c r="I49" s="509"/>
      <c r="J49" s="276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</row>
    <row r="50">
      <c r="A50" s="276"/>
      <c r="B50" s="276"/>
      <c r="C50" s="276"/>
      <c r="D50" s="276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</row>
    <row r="51">
      <c r="A51" s="276"/>
      <c r="B51" s="276"/>
      <c r="C51" s="276"/>
      <c r="D51" s="276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</row>
    <row r="52">
      <c r="A52" s="276"/>
      <c r="B52" s="276"/>
      <c r="C52" s="276"/>
      <c r="D52" s="276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</row>
    <row r="53">
      <c r="A53" s="276"/>
      <c r="B53" s="276"/>
      <c r="C53" s="276"/>
      <c r="D53" s="276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</row>
    <row r="54">
      <c r="A54" s="276"/>
      <c r="B54" s="276"/>
      <c r="C54" s="276"/>
      <c r="D54" s="276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</row>
    <row r="55">
      <c r="A55" s="276"/>
      <c r="B55" s="276"/>
      <c r="C55" s="276"/>
      <c r="D55" s="276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</row>
    <row r="56">
      <c r="A56" s="276"/>
      <c r="B56" s="276"/>
      <c r="C56" s="276"/>
      <c r="D56" s="276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6"/>
      <c r="Z56" s="276"/>
    </row>
    <row r="57">
      <c r="A57" s="276"/>
      <c r="B57" s="276"/>
      <c r="C57" s="276"/>
      <c r="D57" s="276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</row>
    <row r="58">
      <c r="A58" s="276"/>
      <c r="B58" s="276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6"/>
      <c r="Z58" s="276"/>
    </row>
    <row r="59">
      <c r="A59" s="276"/>
      <c r="B59" s="276"/>
      <c r="C59" s="276"/>
      <c r="D59" s="276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6"/>
      <c r="Z59" s="276"/>
    </row>
    <row r="60">
      <c r="A60" s="276"/>
      <c r="B60" s="276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6"/>
      <c r="Z60" s="276"/>
    </row>
    <row r="61">
      <c r="A61" s="276"/>
      <c r="B61" s="276"/>
      <c r="C61" s="276"/>
      <c r="D61" s="276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6"/>
      <c r="Z61" s="276"/>
    </row>
    <row r="62">
      <c r="A62" s="276"/>
      <c r="B62" s="276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</row>
    <row r="63">
      <c r="A63" s="276"/>
      <c r="B63" s="276"/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</row>
    <row r="64">
      <c r="A64" s="276"/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</row>
    <row r="65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6"/>
      <c r="Z65" s="276"/>
    </row>
    <row r="66">
      <c r="A66" s="276"/>
      <c r="B66" s="276"/>
      <c r="C66" s="276"/>
      <c r="D66" s="276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</row>
    <row r="67">
      <c r="A67" s="276"/>
      <c r="B67" s="276"/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</row>
    <row r="68">
      <c r="A68" s="276"/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6"/>
      <c r="Z68" s="276"/>
    </row>
    <row r="69">
      <c r="A69" s="276"/>
      <c r="B69" s="276"/>
      <c r="C69" s="276"/>
      <c r="D69" s="276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</row>
    <row r="70">
      <c r="A70" s="276"/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6"/>
      <c r="Z70" s="276"/>
    </row>
    <row r="71">
      <c r="A71" s="276"/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6"/>
      <c r="Z71" s="276"/>
    </row>
    <row r="72">
      <c r="A72" s="276"/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6"/>
      <c r="Z72" s="276"/>
    </row>
    <row r="73">
      <c r="A73" s="276"/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6"/>
      <c r="Z73" s="276"/>
    </row>
    <row r="74">
      <c r="A74" s="276"/>
      <c r="B74" s="276"/>
      <c r="C74" s="276"/>
      <c r="D74" s="276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</row>
    <row r="75">
      <c r="A75" s="276"/>
      <c r="B75" s="276"/>
      <c r="C75" s="276"/>
      <c r="D75" s="276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6"/>
      <c r="Z75" s="276"/>
    </row>
    <row r="76">
      <c r="A76" s="276"/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6"/>
    </row>
    <row r="77">
      <c r="A77" s="276"/>
      <c r="B77" s="276"/>
      <c r="C77" s="276"/>
      <c r="D77" s="276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</row>
    <row r="78">
      <c r="A78" s="276"/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</row>
    <row r="79">
      <c r="A79" s="276"/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</row>
    <row r="80">
      <c r="A80" s="276"/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</row>
    <row r="81">
      <c r="A81" s="276"/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</row>
    <row r="82">
      <c r="A82" s="276"/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</row>
    <row r="83">
      <c r="A83" s="276"/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</row>
    <row r="84">
      <c r="A84" s="276"/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</row>
    <row r="85">
      <c r="A85" s="276"/>
      <c r="B85" s="276"/>
      <c r="C85" s="276"/>
      <c r="D85" s="276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</row>
    <row r="86">
      <c r="A86" s="276"/>
      <c r="B86" s="276"/>
      <c r="C86" s="276"/>
      <c r="D86" s="276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</row>
    <row r="87">
      <c r="A87" s="276"/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</row>
    <row r="88">
      <c r="A88" s="276"/>
      <c r="B88" s="276"/>
      <c r="C88" s="276"/>
      <c r="D88" s="276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</row>
    <row r="89">
      <c r="A89" s="276"/>
      <c r="B89" s="276"/>
      <c r="C89" s="276"/>
      <c r="D89" s="276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</row>
    <row r="90">
      <c r="A90" s="276"/>
      <c r="B90" s="276"/>
      <c r="C90" s="276"/>
      <c r="D90" s="276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</row>
    <row r="91">
      <c r="A91" s="276"/>
      <c r="B91" s="276"/>
      <c r="C91" s="276"/>
      <c r="D91" s="276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</row>
    <row r="92">
      <c r="A92" s="276"/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</row>
    <row r="93">
      <c r="A93" s="276"/>
      <c r="B93" s="276"/>
      <c r="C93" s="276"/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</row>
    <row r="94">
      <c r="A94" s="276"/>
      <c r="B94" s="276"/>
      <c r="C94" s="276"/>
      <c r="D94" s="276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</row>
    <row r="95">
      <c r="A95" s="276"/>
      <c r="B95" s="276"/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</row>
    <row r="96">
      <c r="A96" s="276"/>
      <c r="B96" s="276"/>
      <c r="C96" s="276"/>
      <c r="D96" s="276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</row>
    <row r="97">
      <c r="A97" s="276"/>
      <c r="B97" s="276"/>
      <c r="C97" s="276"/>
      <c r="D97" s="276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</row>
    <row r="98">
      <c r="A98" s="276"/>
      <c r="B98" s="276"/>
      <c r="C98" s="276"/>
      <c r="D98" s="276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</row>
    <row r="99">
      <c r="A99" s="276"/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</row>
    <row r="100">
      <c r="A100" s="276"/>
      <c r="B100" s="276"/>
      <c r="C100" s="276"/>
      <c r="D100" s="276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</row>
    <row r="101">
      <c r="A101" s="276"/>
      <c r="B101" s="276"/>
      <c r="C101" s="276"/>
      <c r="D101" s="276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</row>
    <row r="102">
      <c r="A102" s="276"/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</row>
    <row r="103">
      <c r="A103" s="276"/>
      <c r="B103" s="276"/>
      <c r="C103" s="276"/>
      <c r="D103" s="276"/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</row>
    <row r="104">
      <c r="A104" s="276"/>
      <c r="B104" s="276"/>
      <c r="C104" s="276"/>
      <c r="D104" s="276"/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</row>
    <row r="105">
      <c r="A105" s="276"/>
      <c r="B105" s="276"/>
      <c r="C105" s="276"/>
      <c r="D105" s="276"/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</row>
    <row r="106">
      <c r="A106" s="276"/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</row>
    <row r="107">
      <c r="A107" s="276"/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</row>
    <row r="108">
      <c r="A108" s="276"/>
      <c r="B108" s="276"/>
      <c r="C108" s="276"/>
      <c r="D108" s="276"/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</row>
    <row r="109">
      <c r="A109" s="276"/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</row>
    <row r="110">
      <c r="A110" s="276"/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</row>
    <row r="111">
      <c r="A111" s="276"/>
      <c r="B111" s="276"/>
      <c r="C111" s="276"/>
      <c r="D111" s="276"/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</row>
    <row r="112">
      <c r="A112" s="276"/>
      <c r="B112" s="276"/>
      <c r="C112" s="276"/>
      <c r="D112" s="276"/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</row>
    <row r="113">
      <c r="A113" s="276"/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</row>
    <row r="114">
      <c r="A114" s="276"/>
      <c r="B114" s="276"/>
      <c r="C114" s="276"/>
      <c r="D114" s="276"/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</row>
    <row r="115">
      <c r="A115" s="276"/>
      <c r="B115" s="276"/>
      <c r="C115" s="276"/>
      <c r="D115" s="276"/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</row>
    <row r="116">
      <c r="A116" s="276"/>
      <c r="B116" s="276"/>
      <c r="C116" s="276"/>
      <c r="D116" s="276"/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</row>
    <row r="117">
      <c r="A117" s="276"/>
      <c r="B117" s="276"/>
      <c r="C117" s="276"/>
      <c r="D117" s="276"/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</row>
    <row r="118">
      <c r="A118" s="276"/>
      <c r="B118" s="276"/>
      <c r="C118" s="276"/>
      <c r="D118" s="276"/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</row>
    <row r="119">
      <c r="A119" s="276"/>
      <c r="B119" s="276"/>
      <c r="C119" s="276"/>
      <c r="D119" s="276"/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</row>
    <row r="120">
      <c r="A120" s="276"/>
      <c r="B120" s="276"/>
      <c r="C120" s="276"/>
      <c r="D120" s="276"/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</row>
    <row r="121">
      <c r="A121" s="276"/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</row>
    <row r="122">
      <c r="A122" s="276"/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</row>
    <row r="123">
      <c r="A123" s="276"/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</row>
    <row r="124">
      <c r="A124" s="276"/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</row>
    <row r="125">
      <c r="A125" s="276"/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</row>
    <row r="126">
      <c r="A126" s="276"/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</row>
    <row r="127">
      <c r="A127" s="276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</row>
    <row r="128">
      <c r="A128" s="276"/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</row>
    <row r="129">
      <c r="A129" s="276"/>
      <c r="B129" s="276"/>
      <c r="C129" s="276"/>
      <c r="D129" s="276"/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</row>
    <row r="130">
      <c r="A130" s="276"/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</row>
    <row r="131">
      <c r="A131" s="276"/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</row>
    <row r="132">
      <c r="A132" s="276"/>
      <c r="B132" s="276"/>
      <c r="C132" s="276"/>
      <c r="D132" s="276"/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</row>
    <row r="133">
      <c r="A133" s="276"/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</row>
    <row r="134">
      <c r="A134" s="276"/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</row>
    <row r="135">
      <c r="A135" s="276"/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</row>
    <row r="136">
      <c r="A136" s="276"/>
      <c r="B136" s="276"/>
      <c r="C136" s="276"/>
      <c r="D136" s="276"/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</row>
    <row r="137">
      <c r="A137" s="276"/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</row>
    <row r="138">
      <c r="A138" s="276"/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</row>
    <row r="139">
      <c r="A139" s="276"/>
      <c r="B139" s="276"/>
      <c r="C139" s="276"/>
      <c r="D139" s="276"/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</row>
    <row r="140">
      <c r="A140" s="276"/>
      <c r="B140" s="276"/>
      <c r="C140" s="276"/>
      <c r="D140" s="276"/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</row>
    <row r="141">
      <c r="A141" s="276"/>
      <c r="B141" s="276"/>
      <c r="C141" s="276"/>
      <c r="D141" s="276"/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</row>
    <row r="142">
      <c r="A142" s="276"/>
      <c r="B142" s="276"/>
      <c r="C142" s="276"/>
      <c r="D142" s="276"/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</row>
    <row r="143">
      <c r="A143" s="276"/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</row>
    <row r="144">
      <c r="A144" s="276"/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</row>
    <row r="145">
      <c r="A145" s="276"/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</row>
    <row r="146">
      <c r="A146" s="276"/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</row>
    <row r="147">
      <c r="A147" s="276"/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</row>
    <row r="148">
      <c r="A148" s="276"/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</row>
    <row r="149">
      <c r="A149" s="276"/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</row>
    <row r="150">
      <c r="A150" s="276"/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</row>
    <row r="151">
      <c r="A151" s="276"/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</row>
    <row r="152">
      <c r="A152" s="276"/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</row>
    <row r="153">
      <c r="A153" s="276"/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</row>
    <row r="154">
      <c r="A154" s="276"/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</row>
    <row r="155">
      <c r="A155" s="276"/>
      <c r="B155" s="276"/>
      <c r="C155" s="276"/>
      <c r="D155" s="276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</row>
    <row r="156">
      <c r="A156" s="276"/>
      <c r="B156" s="276"/>
      <c r="C156" s="276"/>
      <c r="D156" s="276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</row>
    <row r="157">
      <c r="A157" s="276"/>
      <c r="B157" s="276"/>
      <c r="C157" s="276"/>
      <c r="D157" s="276"/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</row>
    <row r="158">
      <c r="A158" s="276"/>
      <c r="B158" s="276"/>
      <c r="C158" s="276"/>
      <c r="D158" s="276"/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</row>
    <row r="159">
      <c r="A159" s="276"/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</row>
    <row r="160">
      <c r="A160" s="276"/>
      <c r="B160" s="276"/>
      <c r="C160" s="276"/>
      <c r="D160" s="276"/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</row>
    <row r="161">
      <c r="A161" s="276"/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</row>
    <row r="162">
      <c r="A162" s="276"/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</row>
    <row r="163">
      <c r="A163" s="276"/>
      <c r="B163" s="276"/>
      <c r="C163" s="276"/>
      <c r="D163" s="276"/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</row>
    <row r="164">
      <c r="A164" s="276"/>
      <c r="B164" s="276"/>
      <c r="C164" s="276"/>
      <c r="D164" s="276"/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</row>
    <row r="165">
      <c r="A165" s="276"/>
      <c r="B165" s="276"/>
      <c r="C165" s="276"/>
      <c r="D165" s="276"/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</row>
    <row r="166">
      <c r="A166" s="276"/>
      <c r="B166" s="276"/>
      <c r="C166" s="276"/>
      <c r="D166" s="276"/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</row>
    <row r="167">
      <c r="A167" s="276"/>
      <c r="B167" s="276"/>
      <c r="C167" s="276"/>
      <c r="D167" s="276"/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</row>
    <row r="168">
      <c r="A168" s="276"/>
      <c r="B168" s="276"/>
      <c r="C168" s="276"/>
      <c r="D168" s="276"/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</row>
    <row r="169">
      <c r="A169" s="276"/>
      <c r="B169" s="276"/>
      <c r="C169" s="276"/>
      <c r="D169" s="276"/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</row>
    <row r="170">
      <c r="A170" s="276"/>
      <c r="B170" s="276"/>
      <c r="C170" s="276"/>
      <c r="D170" s="276"/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</row>
    <row r="171">
      <c r="A171" s="276"/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</row>
    <row r="172">
      <c r="A172" s="276"/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  <c r="S172" s="276"/>
      <c r="T172" s="276"/>
      <c r="U172" s="276"/>
      <c r="V172" s="276"/>
      <c r="W172" s="276"/>
      <c r="X172" s="276"/>
      <c r="Y172" s="276"/>
      <c r="Z172" s="276"/>
    </row>
    <row r="173">
      <c r="A173" s="276"/>
      <c r="B173" s="276"/>
      <c r="C173" s="276"/>
      <c r="D173" s="276"/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  <c r="S173" s="276"/>
      <c r="T173" s="276"/>
      <c r="U173" s="276"/>
      <c r="V173" s="276"/>
      <c r="W173" s="276"/>
      <c r="X173" s="276"/>
      <c r="Y173" s="276"/>
      <c r="Z173" s="276"/>
    </row>
    <row r="174">
      <c r="A174" s="276"/>
      <c r="B174" s="276"/>
      <c r="C174" s="276"/>
      <c r="D174" s="276"/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  <c r="S174" s="276"/>
      <c r="T174" s="276"/>
      <c r="U174" s="276"/>
      <c r="V174" s="276"/>
      <c r="W174" s="276"/>
      <c r="X174" s="276"/>
      <c r="Y174" s="276"/>
      <c r="Z174" s="276"/>
    </row>
    <row r="175">
      <c r="A175" s="276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</row>
    <row r="176">
      <c r="A176" s="276"/>
      <c r="B176" s="276"/>
      <c r="C176" s="276"/>
      <c r="D176" s="276"/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</row>
    <row r="177">
      <c r="A177" s="276"/>
      <c r="B177" s="276"/>
      <c r="C177" s="276"/>
      <c r="D177" s="276"/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  <c r="S177" s="276"/>
      <c r="T177" s="276"/>
      <c r="U177" s="276"/>
      <c r="V177" s="276"/>
      <c r="W177" s="276"/>
      <c r="X177" s="276"/>
      <c r="Y177" s="276"/>
      <c r="Z177" s="276"/>
    </row>
    <row r="178">
      <c r="A178" s="276"/>
      <c r="B178" s="276"/>
      <c r="C178" s="276"/>
      <c r="D178" s="276"/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</row>
    <row r="179">
      <c r="A179" s="276"/>
      <c r="B179" s="276"/>
      <c r="C179" s="276"/>
      <c r="D179" s="276"/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  <c r="S179" s="276"/>
      <c r="T179" s="276"/>
      <c r="U179" s="276"/>
      <c r="V179" s="276"/>
      <c r="W179" s="276"/>
      <c r="X179" s="276"/>
      <c r="Y179" s="276"/>
      <c r="Z179" s="276"/>
    </row>
    <row r="180">
      <c r="A180" s="276"/>
      <c r="B180" s="276"/>
      <c r="C180" s="276"/>
      <c r="D180" s="276"/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</row>
    <row r="181">
      <c r="A181" s="276"/>
      <c r="B181" s="276"/>
      <c r="C181" s="276"/>
      <c r="D181" s="276"/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</row>
    <row r="182">
      <c r="A182" s="276"/>
      <c r="B182" s="276"/>
      <c r="C182" s="276"/>
      <c r="D182" s="276"/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  <c r="S182" s="276"/>
      <c r="T182" s="276"/>
      <c r="U182" s="276"/>
      <c r="V182" s="276"/>
      <c r="W182" s="276"/>
      <c r="X182" s="276"/>
      <c r="Y182" s="276"/>
      <c r="Z182" s="276"/>
    </row>
    <row r="183">
      <c r="A183" s="276"/>
      <c r="B183" s="276"/>
      <c r="C183" s="276"/>
      <c r="D183" s="276"/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</row>
    <row r="184">
      <c r="A184" s="276"/>
      <c r="B184" s="276"/>
      <c r="C184" s="276"/>
      <c r="D184" s="276"/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  <c r="S184" s="276"/>
      <c r="T184" s="276"/>
      <c r="U184" s="276"/>
      <c r="V184" s="276"/>
      <c r="W184" s="276"/>
      <c r="X184" s="276"/>
      <c r="Y184" s="276"/>
      <c r="Z184" s="276"/>
    </row>
    <row r="185">
      <c r="A185" s="276"/>
      <c r="B185" s="276"/>
      <c r="C185" s="276"/>
      <c r="D185" s="276"/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</row>
    <row r="186">
      <c r="A186" s="276"/>
      <c r="B186" s="276"/>
      <c r="C186" s="276"/>
      <c r="D186" s="276"/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  <c r="S186" s="276"/>
      <c r="T186" s="276"/>
      <c r="U186" s="276"/>
      <c r="V186" s="276"/>
      <c r="W186" s="276"/>
      <c r="X186" s="276"/>
      <c r="Y186" s="276"/>
      <c r="Z186" s="276"/>
    </row>
    <row r="187">
      <c r="A187" s="276"/>
      <c r="B187" s="276"/>
      <c r="C187" s="276"/>
      <c r="D187" s="276"/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  <c r="S187" s="276"/>
      <c r="T187" s="276"/>
      <c r="U187" s="276"/>
      <c r="V187" s="276"/>
      <c r="W187" s="276"/>
      <c r="X187" s="276"/>
      <c r="Y187" s="276"/>
      <c r="Z187" s="276"/>
    </row>
    <row r="188">
      <c r="A188" s="276"/>
      <c r="B188" s="276"/>
      <c r="C188" s="276"/>
      <c r="D188" s="276"/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  <c r="S188" s="276"/>
      <c r="T188" s="276"/>
      <c r="U188" s="276"/>
      <c r="V188" s="276"/>
      <c r="W188" s="276"/>
      <c r="X188" s="276"/>
      <c r="Y188" s="276"/>
      <c r="Z188" s="276"/>
    </row>
    <row r="189">
      <c r="A189" s="276"/>
      <c r="B189" s="276"/>
      <c r="C189" s="276"/>
      <c r="D189" s="276"/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</row>
    <row r="190">
      <c r="A190" s="276"/>
      <c r="B190" s="276"/>
      <c r="C190" s="276"/>
      <c r="D190" s="276"/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</row>
    <row r="191">
      <c r="A191" s="276"/>
      <c r="B191" s="276"/>
      <c r="C191" s="276"/>
      <c r="D191" s="276"/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</row>
    <row r="192">
      <c r="A192" s="276"/>
      <c r="B192" s="276"/>
      <c r="C192" s="276"/>
      <c r="D192" s="276"/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  <c r="S192" s="276"/>
      <c r="T192" s="276"/>
      <c r="U192" s="276"/>
      <c r="V192" s="276"/>
      <c r="W192" s="276"/>
      <c r="X192" s="276"/>
      <c r="Y192" s="276"/>
      <c r="Z192" s="276"/>
    </row>
    <row r="193">
      <c r="A193" s="276"/>
      <c r="B193" s="276"/>
      <c r="C193" s="276"/>
      <c r="D193" s="276"/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</row>
    <row r="194">
      <c r="A194" s="276"/>
      <c r="B194" s="276"/>
      <c r="C194" s="276"/>
      <c r="D194" s="276"/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</row>
    <row r="195">
      <c r="A195" s="276"/>
      <c r="B195" s="276"/>
      <c r="C195" s="276"/>
      <c r="D195" s="276"/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</row>
    <row r="196">
      <c r="A196" s="276"/>
      <c r="B196" s="276"/>
      <c r="C196" s="276"/>
      <c r="D196" s="276"/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  <c r="S196" s="276"/>
      <c r="T196" s="276"/>
      <c r="U196" s="276"/>
      <c r="V196" s="276"/>
      <c r="W196" s="276"/>
      <c r="X196" s="276"/>
      <c r="Y196" s="276"/>
      <c r="Z196" s="276"/>
    </row>
    <row r="197">
      <c r="A197" s="276"/>
      <c r="B197" s="276"/>
      <c r="C197" s="276"/>
      <c r="D197" s="276"/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  <c r="S197" s="276"/>
      <c r="T197" s="276"/>
      <c r="U197" s="276"/>
      <c r="V197" s="276"/>
      <c r="W197" s="276"/>
      <c r="X197" s="276"/>
      <c r="Y197" s="276"/>
      <c r="Z197" s="276"/>
    </row>
    <row r="198">
      <c r="A198" s="276"/>
      <c r="B198" s="276"/>
      <c r="C198" s="276"/>
      <c r="D198" s="276"/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  <c r="S198" s="276"/>
      <c r="T198" s="276"/>
      <c r="U198" s="276"/>
      <c r="V198" s="276"/>
      <c r="W198" s="276"/>
      <c r="X198" s="276"/>
      <c r="Y198" s="276"/>
      <c r="Z198" s="276"/>
    </row>
    <row r="199">
      <c r="A199" s="276"/>
      <c r="B199" s="276"/>
      <c r="C199" s="276"/>
      <c r="D199" s="276"/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</row>
    <row r="200">
      <c r="A200" s="276"/>
      <c r="B200" s="276"/>
      <c r="C200" s="276"/>
      <c r="D200" s="276"/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</row>
    <row r="201">
      <c r="A201" s="276"/>
      <c r="B201" s="276"/>
      <c r="C201" s="276"/>
      <c r="D201" s="276"/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</row>
    <row r="202">
      <c r="A202" s="276"/>
      <c r="B202" s="276"/>
      <c r="C202" s="276"/>
      <c r="D202" s="276"/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  <c r="S202" s="276"/>
      <c r="T202" s="276"/>
      <c r="U202" s="276"/>
      <c r="V202" s="276"/>
      <c r="W202" s="276"/>
      <c r="X202" s="276"/>
      <c r="Y202" s="276"/>
      <c r="Z202" s="276"/>
    </row>
    <row r="203">
      <c r="A203" s="276"/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</row>
    <row r="204">
      <c r="A204" s="276"/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</row>
    <row r="205">
      <c r="A205" s="276"/>
      <c r="B205" s="276"/>
      <c r="C205" s="276"/>
      <c r="D205" s="276"/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</row>
    <row r="206">
      <c r="A206" s="276"/>
      <c r="B206" s="276"/>
      <c r="C206" s="276"/>
      <c r="D206" s="276"/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  <c r="S206" s="276"/>
      <c r="T206" s="276"/>
      <c r="U206" s="276"/>
      <c r="V206" s="276"/>
      <c r="W206" s="276"/>
      <c r="X206" s="276"/>
      <c r="Y206" s="276"/>
      <c r="Z206" s="276"/>
    </row>
    <row r="207">
      <c r="A207" s="276"/>
      <c r="B207" s="276"/>
      <c r="C207" s="276"/>
      <c r="D207" s="276"/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  <c r="S207" s="276"/>
      <c r="T207" s="276"/>
      <c r="U207" s="276"/>
      <c r="V207" s="276"/>
      <c r="W207" s="276"/>
      <c r="X207" s="276"/>
      <c r="Y207" s="276"/>
      <c r="Z207" s="276"/>
    </row>
    <row r="208">
      <c r="A208" s="276"/>
      <c r="B208" s="276"/>
      <c r="C208" s="276"/>
      <c r="D208" s="276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  <c r="S208" s="276"/>
      <c r="T208" s="276"/>
      <c r="U208" s="276"/>
      <c r="V208" s="276"/>
      <c r="W208" s="276"/>
      <c r="X208" s="276"/>
      <c r="Y208" s="276"/>
      <c r="Z208" s="276"/>
    </row>
    <row r="209">
      <c r="A209" s="276"/>
      <c r="B209" s="276"/>
      <c r="C209" s="276"/>
      <c r="D209" s="276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</row>
    <row r="210">
      <c r="A210" s="276"/>
      <c r="B210" s="276"/>
      <c r="C210" s="276"/>
      <c r="D210" s="276"/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</row>
    <row r="211">
      <c r="A211" s="276"/>
      <c r="B211" s="276"/>
      <c r="C211" s="276"/>
      <c r="D211" s="276"/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  <c r="S211" s="276"/>
      <c r="T211" s="276"/>
      <c r="U211" s="276"/>
      <c r="V211" s="276"/>
      <c r="W211" s="276"/>
      <c r="X211" s="276"/>
      <c r="Y211" s="276"/>
      <c r="Z211" s="276"/>
    </row>
    <row r="212">
      <c r="A212" s="276"/>
      <c r="B212" s="276"/>
      <c r="C212" s="276"/>
      <c r="D212" s="276"/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  <c r="S212" s="276"/>
      <c r="T212" s="276"/>
      <c r="U212" s="276"/>
      <c r="V212" s="276"/>
      <c r="W212" s="276"/>
      <c r="X212" s="276"/>
      <c r="Y212" s="276"/>
      <c r="Z212" s="276"/>
    </row>
    <row r="213">
      <c r="A213" s="276"/>
      <c r="B213" s="276"/>
      <c r="C213" s="276"/>
      <c r="D213" s="276"/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  <c r="S213" s="276"/>
      <c r="T213" s="276"/>
      <c r="U213" s="276"/>
      <c r="V213" s="276"/>
      <c r="W213" s="276"/>
      <c r="X213" s="276"/>
      <c r="Y213" s="276"/>
      <c r="Z213" s="276"/>
    </row>
    <row r="214">
      <c r="A214" s="276"/>
      <c r="B214" s="276"/>
      <c r="C214" s="276"/>
      <c r="D214" s="276"/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  <c r="S214" s="276"/>
      <c r="T214" s="276"/>
      <c r="U214" s="276"/>
      <c r="V214" s="276"/>
      <c r="W214" s="276"/>
      <c r="X214" s="276"/>
      <c r="Y214" s="276"/>
      <c r="Z214" s="276"/>
    </row>
    <row r="215">
      <c r="A215" s="276"/>
      <c r="B215" s="276"/>
      <c r="C215" s="276"/>
      <c r="D215" s="276"/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  <c r="S215" s="276"/>
      <c r="T215" s="276"/>
      <c r="U215" s="276"/>
      <c r="V215" s="276"/>
      <c r="W215" s="276"/>
      <c r="X215" s="276"/>
      <c r="Y215" s="276"/>
      <c r="Z215" s="276"/>
    </row>
    <row r="216">
      <c r="A216" s="276"/>
      <c r="B216" s="276"/>
      <c r="C216" s="276"/>
      <c r="D216" s="276"/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  <c r="S216" s="276"/>
      <c r="T216" s="276"/>
      <c r="U216" s="276"/>
      <c r="V216" s="276"/>
      <c r="W216" s="276"/>
      <c r="X216" s="276"/>
      <c r="Y216" s="276"/>
      <c r="Z216" s="276"/>
    </row>
    <row r="217">
      <c r="A217" s="276"/>
      <c r="B217" s="276"/>
      <c r="C217" s="276"/>
      <c r="D217" s="276"/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  <c r="S217" s="276"/>
      <c r="T217" s="276"/>
      <c r="U217" s="276"/>
      <c r="V217" s="276"/>
      <c r="W217" s="276"/>
      <c r="X217" s="276"/>
      <c r="Y217" s="276"/>
      <c r="Z217" s="276"/>
    </row>
    <row r="218">
      <c r="A218" s="276"/>
      <c r="B218" s="276"/>
      <c r="C218" s="276"/>
      <c r="D218" s="276"/>
      <c r="E218" s="276"/>
      <c r="F218" s="276"/>
      <c r="G218" s="276"/>
      <c r="H218" s="276"/>
      <c r="I218" s="276"/>
      <c r="J218" s="276"/>
      <c r="K218" s="276"/>
      <c r="L218" s="276"/>
      <c r="M218" s="276"/>
      <c r="N218" s="276"/>
      <c r="O218" s="276"/>
      <c r="P218" s="276"/>
      <c r="Q218" s="276"/>
      <c r="R218" s="276"/>
      <c r="S218" s="276"/>
      <c r="T218" s="276"/>
      <c r="U218" s="276"/>
      <c r="V218" s="276"/>
      <c r="W218" s="276"/>
      <c r="X218" s="276"/>
      <c r="Y218" s="276"/>
      <c r="Z218" s="276"/>
    </row>
    <row r="219">
      <c r="A219" s="276"/>
      <c r="B219" s="276"/>
      <c r="C219" s="276"/>
      <c r="D219" s="276"/>
      <c r="E219" s="276"/>
      <c r="F219" s="276"/>
      <c r="G219" s="276"/>
      <c r="H219" s="276"/>
      <c r="I219" s="276"/>
      <c r="J219" s="276"/>
      <c r="K219" s="276"/>
      <c r="L219" s="276"/>
      <c r="M219" s="276"/>
      <c r="N219" s="276"/>
      <c r="O219" s="276"/>
      <c r="P219" s="276"/>
      <c r="Q219" s="276"/>
      <c r="R219" s="276"/>
      <c r="S219" s="276"/>
      <c r="T219" s="276"/>
      <c r="U219" s="276"/>
      <c r="V219" s="276"/>
      <c r="W219" s="276"/>
      <c r="X219" s="276"/>
      <c r="Y219" s="276"/>
      <c r="Z219" s="276"/>
    </row>
    <row r="220">
      <c r="A220" s="276"/>
      <c r="B220" s="276"/>
      <c r="C220" s="276"/>
      <c r="D220" s="276"/>
      <c r="E220" s="276"/>
      <c r="F220" s="276"/>
      <c r="G220" s="276"/>
      <c r="H220" s="276"/>
      <c r="I220" s="276"/>
      <c r="J220" s="276"/>
      <c r="K220" s="276"/>
      <c r="L220" s="276"/>
      <c r="M220" s="276"/>
      <c r="N220" s="276"/>
      <c r="O220" s="276"/>
      <c r="P220" s="276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</row>
    <row r="221">
      <c r="A221" s="276"/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</row>
    <row r="222">
      <c r="A222" s="276"/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</row>
    <row r="223">
      <c r="A223" s="276"/>
      <c r="B223" s="276"/>
      <c r="C223" s="276"/>
      <c r="D223" s="276"/>
      <c r="E223" s="276"/>
      <c r="F223" s="276"/>
      <c r="G223" s="276"/>
      <c r="H223" s="276"/>
      <c r="I223" s="276"/>
      <c r="J223" s="276"/>
      <c r="K223" s="276"/>
      <c r="L223" s="276"/>
      <c r="M223" s="276"/>
      <c r="N223" s="276"/>
      <c r="O223" s="276"/>
      <c r="P223" s="276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</row>
    <row r="224">
      <c r="A224" s="276"/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</row>
    <row r="225">
      <c r="A225" s="276"/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</row>
    <row r="226">
      <c r="A226" s="276"/>
      <c r="B226" s="276"/>
      <c r="C226" s="276"/>
      <c r="D226" s="276"/>
      <c r="E226" s="276"/>
      <c r="F226" s="276"/>
      <c r="G226" s="276"/>
      <c r="H226" s="276"/>
      <c r="I226" s="276"/>
      <c r="J226" s="276"/>
      <c r="K226" s="276"/>
      <c r="L226" s="276"/>
      <c r="M226" s="276"/>
      <c r="N226" s="276"/>
      <c r="O226" s="276"/>
      <c r="P226" s="276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</row>
    <row r="227">
      <c r="A227" s="276"/>
      <c r="B227" s="276"/>
      <c r="C227" s="276"/>
      <c r="D227" s="276"/>
      <c r="E227" s="276"/>
      <c r="F227" s="276"/>
      <c r="G227" s="276"/>
      <c r="H227" s="276"/>
      <c r="I227" s="276"/>
      <c r="J227" s="276"/>
      <c r="K227" s="276"/>
      <c r="L227" s="276"/>
      <c r="M227" s="276"/>
      <c r="N227" s="276"/>
      <c r="O227" s="276"/>
      <c r="P227" s="276"/>
      <c r="Q227" s="276"/>
      <c r="R227" s="276"/>
      <c r="S227" s="276"/>
      <c r="T227" s="276"/>
      <c r="U227" s="276"/>
      <c r="V227" s="276"/>
      <c r="W227" s="276"/>
      <c r="X227" s="276"/>
      <c r="Y227" s="276"/>
      <c r="Z227" s="276"/>
    </row>
    <row r="228">
      <c r="A228" s="276"/>
      <c r="B228" s="276"/>
      <c r="C228" s="276"/>
      <c r="D228" s="276"/>
      <c r="E228" s="276"/>
      <c r="F228" s="276"/>
      <c r="G228" s="276"/>
      <c r="H228" s="276"/>
      <c r="I228" s="276"/>
      <c r="J228" s="276"/>
      <c r="K228" s="276"/>
      <c r="L228" s="276"/>
      <c r="M228" s="276"/>
      <c r="N228" s="276"/>
      <c r="O228" s="276"/>
      <c r="P228" s="276"/>
      <c r="Q228" s="276"/>
      <c r="R228" s="276"/>
      <c r="S228" s="276"/>
      <c r="T228" s="276"/>
      <c r="U228" s="276"/>
      <c r="V228" s="276"/>
      <c r="W228" s="276"/>
      <c r="X228" s="276"/>
      <c r="Y228" s="276"/>
      <c r="Z228" s="276"/>
    </row>
    <row r="229">
      <c r="A229" s="276"/>
      <c r="B229" s="276"/>
      <c r="C229" s="276"/>
      <c r="D229" s="276"/>
      <c r="E229" s="276"/>
      <c r="F229" s="276"/>
      <c r="G229" s="276"/>
      <c r="H229" s="276"/>
      <c r="I229" s="276"/>
      <c r="J229" s="276"/>
      <c r="K229" s="276"/>
      <c r="L229" s="276"/>
      <c r="M229" s="276"/>
      <c r="N229" s="276"/>
      <c r="O229" s="276"/>
      <c r="P229" s="276"/>
      <c r="Q229" s="276"/>
      <c r="R229" s="276"/>
      <c r="S229" s="276"/>
      <c r="T229" s="276"/>
      <c r="U229" s="276"/>
      <c r="V229" s="276"/>
      <c r="W229" s="276"/>
      <c r="X229" s="276"/>
      <c r="Y229" s="276"/>
      <c r="Z229" s="276"/>
    </row>
    <row r="230">
      <c r="A230" s="276"/>
      <c r="B230" s="276"/>
      <c r="C230" s="276"/>
      <c r="D230" s="276"/>
      <c r="E230" s="276"/>
      <c r="F230" s="276"/>
      <c r="G230" s="276"/>
      <c r="H230" s="276"/>
      <c r="I230" s="276"/>
      <c r="J230" s="276"/>
      <c r="K230" s="276"/>
      <c r="L230" s="276"/>
      <c r="M230" s="276"/>
      <c r="N230" s="276"/>
      <c r="O230" s="276"/>
      <c r="P230" s="276"/>
      <c r="Q230" s="276"/>
      <c r="R230" s="276"/>
      <c r="S230" s="276"/>
      <c r="T230" s="276"/>
      <c r="U230" s="276"/>
      <c r="V230" s="276"/>
      <c r="W230" s="276"/>
      <c r="X230" s="276"/>
      <c r="Y230" s="276"/>
      <c r="Z230" s="276"/>
    </row>
    <row r="231">
      <c r="A231" s="276"/>
      <c r="B231" s="276"/>
      <c r="C231" s="276"/>
      <c r="D231" s="276"/>
      <c r="E231" s="276"/>
      <c r="F231" s="276"/>
      <c r="G231" s="276"/>
      <c r="H231" s="276"/>
      <c r="I231" s="276"/>
      <c r="J231" s="276"/>
      <c r="K231" s="276"/>
      <c r="L231" s="276"/>
      <c r="M231" s="276"/>
      <c r="N231" s="276"/>
      <c r="O231" s="276"/>
      <c r="P231" s="276"/>
      <c r="Q231" s="276"/>
      <c r="R231" s="276"/>
      <c r="S231" s="276"/>
      <c r="T231" s="276"/>
      <c r="U231" s="276"/>
      <c r="V231" s="276"/>
      <c r="W231" s="276"/>
      <c r="X231" s="276"/>
      <c r="Y231" s="276"/>
      <c r="Z231" s="276"/>
    </row>
    <row r="232">
      <c r="A232" s="276"/>
      <c r="B232" s="276"/>
      <c r="C232" s="276"/>
      <c r="D232" s="276"/>
      <c r="E232" s="276"/>
      <c r="F232" s="276"/>
      <c r="G232" s="276"/>
      <c r="H232" s="276"/>
      <c r="I232" s="276"/>
      <c r="J232" s="276"/>
      <c r="K232" s="276"/>
      <c r="L232" s="276"/>
      <c r="M232" s="276"/>
      <c r="N232" s="276"/>
      <c r="O232" s="276"/>
      <c r="P232" s="276"/>
      <c r="Q232" s="276"/>
      <c r="R232" s="276"/>
      <c r="S232" s="276"/>
      <c r="T232" s="276"/>
      <c r="U232" s="276"/>
      <c r="V232" s="276"/>
      <c r="W232" s="276"/>
      <c r="X232" s="276"/>
      <c r="Y232" s="276"/>
      <c r="Z232" s="276"/>
    </row>
    <row r="233">
      <c r="A233" s="276"/>
      <c r="B233" s="276"/>
      <c r="C233" s="276"/>
      <c r="D233" s="276"/>
      <c r="E233" s="276"/>
      <c r="F233" s="276"/>
      <c r="G233" s="276"/>
      <c r="H233" s="276"/>
      <c r="I233" s="276"/>
      <c r="J233" s="276"/>
      <c r="K233" s="276"/>
      <c r="L233" s="276"/>
      <c r="M233" s="276"/>
      <c r="N233" s="276"/>
      <c r="O233" s="276"/>
      <c r="P233" s="276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</row>
    <row r="234">
      <c r="A234" s="276"/>
      <c r="B234" s="276"/>
      <c r="C234" s="276"/>
      <c r="D234" s="276"/>
      <c r="E234" s="276"/>
      <c r="F234" s="276"/>
      <c r="G234" s="276"/>
      <c r="H234" s="276"/>
      <c r="I234" s="276"/>
      <c r="J234" s="276"/>
      <c r="K234" s="276"/>
      <c r="L234" s="276"/>
      <c r="M234" s="276"/>
      <c r="N234" s="276"/>
      <c r="O234" s="276"/>
      <c r="P234" s="276"/>
      <c r="Q234" s="276"/>
      <c r="R234" s="276"/>
      <c r="S234" s="276"/>
      <c r="T234" s="276"/>
      <c r="U234" s="276"/>
      <c r="V234" s="276"/>
      <c r="W234" s="276"/>
      <c r="X234" s="276"/>
      <c r="Y234" s="276"/>
      <c r="Z234" s="276"/>
    </row>
    <row r="235">
      <c r="A235" s="276"/>
      <c r="B235" s="276"/>
      <c r="C235" s="276"/>
      <c r="D235" s="276"/>
      <c r="E235" s="276"/>
      <c r="F235" s="276"/>
      <c r="G235" s="276"/>
      <c r="H235" s="276"/>
      <c r="I235" s="276"/>
      <c r="J235" s="276"/>
      <c r="K235" s="276"/>
      <c r="L235" s="276"/>
      <c r="M235" s="276"/>
      <c r="N235" s="276"/>
      <c r="O235" s="276"/>
      <c r="P235" s="276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</row>
    <row r="236">
      <c r="A236" s="276"/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  <c r="P236" s="276"/>
      <c r="Q236" s="276"/>
      <c r="R236" s="276"/>
      <c r="S236" s="276"/>
      <c r="T236" s="276"/>
      <c r="U236" s="276"/>
      <c r="V236" s="276"/>
      <c r="W236" s="276"/>
      <c r="X236" s="276"/>
      <c r="Y236" s="276"/>
      <c r="Z236" s="276"/>
    </row>
    <row r="237">
      <c r="A237" s="276"/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  <c r="P237" s="276"/>
      <c r="Q237" s="276"/>
      <c r="R237" s="276"/>
      <c r="S237" s="276"/>
      <c r="T237" s="276"/>
      <c r="U237" s="276"/>
      <c r="V237" s="276"/>
      <c r="W237" s="276"/>
      <c r="X237" s="276"/>
      <c r="Y237" s="276"/>
      <c r="Z237" s="276"/>
    </row>
    <row r="238">
      <c r="A238" s="276"/>
      <c r="B238" s="276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</row>
    <row r="239">
      <c r="A239" s="276"/>
      <c r="B239" s="276"/>
      <c r="C239" s="276"/>
      <c r="D239" s="276"/>
      <c r="E239" s="276"/>
      <c r="F239" s="276"/>
      <c r="G239" s="276"/>
      <c r="H239" s="276"/>
      <c r="I239" s="276"/>
      <c r="J239" s="276"/>
      <c r="K239" s="276"/>
      <c r="L239" s="276"/>
      <c r="M239" s="276"/>
      <c r="N239" s="276"/>
      <c r="O239" s="276"/>
      <c r="P239" s="276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</row>
    <row r="240">
      <c r="A240" s="276"/>
      <c r="B240" s="276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</row>
    <row r="241">
      <c r="A241" s="276"/>
      <c r="B241" s="276"/>
      <c r="C241" s="276"/>
      <c r="D241" s="276"/>
      <c r="E241" s="276"/>
      <c r="F241" s="276"/>
      <c r="G241" s="276"/>
      <c r="H241" s="276"/>
      <c r="I241" s="276"/>
      <c r="J241" s="276"/>
      <c r="K241" s="276"/>
      <c r="L241" s="276"/>
      <c r="M241" s="276"/>
      <c r="N241" s="276"/>
      <c r="O241" s="276"/>
      <c r="P241" s="276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</row>
    <row r="242">
      <c r="A242" s="276"/>
      <c r="B242" s="276"/>
      <c r="C242" s="276"/>
      <c r="D242" s="276"/>
      <c r="E242" s="276"/>
      <c r="F242" s="276"/>
      <c r="G242" s="276"/>
      <c r="H242" s="276"/>
      <c r="I242" s="276"/>
      <c r="J242" s="276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76"/>
      <c r="Z242" s="276"/>
    </row>
    <row r="243">
      <c r="A243" s="276"/>
      <c r="B243" s="27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</row>
    <row r="244">
      <c r="A244" s="276"/>
      <c r="B244" s="276"/>
      <c r="C244" s="276"/>
      <c r="D244" s="276"/>
      <c r="E244" s="276"/>
      <c r="F244" s="276"/>
      <c r="G244" s="276"/>
      <c r="H244" s="276"/>
      <c r="I244" s="276"/>
      <c r="J244" s="276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</row>
    <row r="245">
      <c r="A245" s="276"/>
      <c r="B245" s="276"/>
      <c r="C245" s="276"/>
      <c r="D245" s="276"/>
      <c r="E245" s="276"/>
      <c r="F245" s="276"/>
      <c r="G245" s="276"/>
      <c r="H245" s="276"/>
      <c r="I245" s="276"/>
      <c r="J245" s="276"/>
      <c r="K245" s="276"/>
      <c r="L245" s="276"/>
      <c r="M245" s="276"/>
      <c r="N245" s="276"/>
      <c r="O245" s="276"/>
      <c r="P245" s="276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</row>
    <row r="246">
      <c r="A246" s="276"/>
      <c r="B246" s="276"/>
      <c r="C246" s="276"/>
      <c r="D246" s="276"/>
      <c r="E246" s="276"/>
      <c r="F246" s="276"/>
      <c r="G246" s="276"/>
      <c r="H246" s="276"/>
      <c r="I246" s="276"/>
      <c r="J246" s="276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76"/>
      <c r="Z246" s="276"/>
    </row>
    <row r="247">
      <c r="A247" s="276"/>
      <c r="B247" s="27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</row>
    <row r="248">
      <c r="A248" s="276"/>
      <c r="B248" s="276"/>
      <c r="C248" s="276"/>
      <c r="D248" s="276"/>
      <c r="E248" s="276"/>
      <c r="F248" s="276"/>
      <c r="G248" s="276"/>
      <c r="H248" s="276"/>
      <c r="I248" s="276"/>
      <c r="J248" s="276"/>
      <c r="K248" s="276"/>
      <c r="L248" s="276"/>
      <c r="M248" s="276"/>
      <c r="N248" s="276"/>
      <c r="O248" s="276"/>
      <c r="P248" s="276"/>
      <c r="Q248" s="276"/>
      <c r="R248" s="276"/>
      <c r="S248" s="276"/>
      <c r="T248" s="276"/>
      <c r="U248" s="276"/>
      <c r="V248" s="276"/>
      <c r="W248" s="276"/>
      <c r="X248" s="276"/>
      <c r="Y248" s="276"/>
      <c r="Z248" s="276"/>
    </row>
    <row r="249">
      <c r="A249" s="276"/>
      <c r="B249" s="276"/>
      <c r="C249" s="276"/>
      <c r="D249" s="276"/>
      <c r="E249" s="276"/>
      <c r="F249" s="276"/>
      <c r="G249" s="276"/>
      <c r="H249" s="276"/>
      <c r="I249" s="276"/>
      <c r="J249" s="276"/>
      <c r="K249" s="276"/>
      <c r="L249" s="276"/>
      <c r="M249" s="276"/>
      <c r="N249" s="276"/>
      <c r="O249" s="276"/>
      <c r="P249" s="276"/>
      <c r="Q249" s="276"/>
      <c r="R249" s="276"/>
      <c r="S249" s="276"/>
      <c r="T249" s="276"/>
      <c r="U249" s="276"/>
      <c r="V249" s="276"/>
      <c r="W249" s="276"/>
      <c r="X249" s="276"/>
      <c r="Y249" s="276"/>
      <c r="Z249" s="276"/>
    </row>
    <row r="250">
      <c r="A250" s="276"/>
      <c r="B250" s="276"/>
      <c r="C250" s="276"/>
      <c r="D250" s="276"/>
      <c r="E250" s="276"/>
      <c r="F250" s="276"/>
      <c r="G250" s="276"/>
      <c r="H250" s="276"/>
      <c r="I250" s="276"/>
      <c r="J250" s="276"/>
      <c r="K250" s="276"/>
      <c r="L250" s="276"/>
      <c r="M250" s="276"/>
      <c r="N250" s="276"/>
      <c r="O250" s="276"/>
      <c r="P250" s="276"/>
      <c r="Q250" s="276"/>
      <c r="R250" s="276"/>
      <c r="S250" s="276"/>
      <c r="T250" s="276"/>
      <c r="U250" s="276"/>
      <c r="V250" s="276"/>
      <c r="W250" s="276"/>
      <c r="X250" s="276"/>
      <c r="Y250" s="276"/>
      <c r="Z250" s="276"/>
    </row>
    <row r="251">
      <c r="A251" s="276"/>
      <c r="B251" s="276"/>
      <c r="C251" s="276"/>
      <c r="D251" s="276"/>
      <c r="E251" s="276"/>
      <c r="F251" s="276"/>
      <c r="G251" s="276"/>
      <c r="H251" s="276"/>
      <c r="I251" s="276"/>
      <c r="J251" s="276"/>
      <c r="K251" s="276"/>
      <c r="L251" s="276"/>
      <c r="M251" s="276"/>
      <c r="N251" s="276"/>
      <c r="O251" s="276"/>
      <c r="P251" s="276"/>
      <c r="Q251" s="276"/>
      <c r="R251" s="276"/>
      <c r="S251" s="276"/>
      <c r="T251" s="276"/>
      <c r="U251" s="276"/>
      <c r="V251" s="276"/>
      <c r="W251" s="276"/>
      <c r="X251" s="276"/>
      <c r="Y251" s="276"/>
      <c r="Z251" s="276"/>
    </row>
    <row r="252">
      <c r="A252" s="276"/>
      <c r="B252" s="276"/>
      <c r="C252" s="276"/>
      <c r="D252" s="276"/>
      <c r="E252" s="276"/>
      <c r="F252" s="276"/>
      <c r="G252" s="276"/>
      <c r="H252" s="276"/>
      <c r="I252" s="276"/>
      <c r="J252" s="276"/>
      <c r="K252" s="276"/>
      <c r="L252" s="276"/>
      <c r="M252" s="276"/>
      <c r="N252" s="276"/>
      <c r="O252" s="276"/>
      <c r="P252" s="276"/>
      <c r="Q252" s="276"/>
      <c r="R252" s="276"/>
      <c r="S252" s="276"/>
      <c r="T252" s="276"/>
      <c r="U252" s="276"/>
      <c r="V252" s="276"/>
      <c r="W252" s="276"/>
      <c r="X252" s="276"/>
      <c r="Y252" s="276"/>
      <c r="Z252" s="276"/>
    </row>
    <row r="253">
      <c r="A253" s="276"/>
      <c r="B253" s="276"/>
      <c r="C253" s="276"/>
      <c r="D253" s="276"/>
      <c r="E253" s="276"/>
      <c r="F253" s="276"/>
      <c r="G253" s="276"/>
      <c r="H253" s="276"/>
      <c r="I253" s="276"/>
      <c r="J253" s="276"/>
      <c r="K253" s="276"/>
      <c r="L253" s="276"/>
      <c r="M253" s="276"/>
      <c r="N253" s="276"/>
      <c r="O253" s="276"/>
      <c r="P253" s="276"/>
      <c r="Q253" s="276"/>
      <c r="R253" s="276"/>
      <c r="S253" s="276"/>
      <c r="T253" s="276"/>
      <c r="U253" s="276"/>
      <c r="V253" s="276"/>
      <c r="W253" s="276"/>
      <c r="X253" s="276"/>
      <c r="Y253" s="276"/>
      <c r="Z253" s="276"/>
    </row>
    <row r="254">
      <c r="A254" s="276"/>
      <c r="B254" s="276"/>
      <c r="C254" s="276"/>
      <c r="D254" s="276"/>
      <c r="E254" s="276"/>
      <c r="F254" s="276"/>
      <c r="G254" s="276"/>
      <c r="H254" s="276"/>
      <c r="I254" s="276"/>
      <c r="J254" s="276"/>
      <c r="K254" s="276"/>
      <c r="L254" s="276"/>
      <c r="M254" s="276"/>
      <c r="N254" s="276"/>
      <c r="O254" s="276"/>
      <c r="P254" s="276"/>
      <c r="Q254" s="276"/>
      <c r="R254" s="276"/>
      <c r="S254" s="276"/>
      <c r="T254" s="276"/>
      <c r="U254" s="276"/>
      <c r="V254" s="276"/>
      <c r="W254" s="276"/>
      <c r="X254" s="276"/>
      <c r="Y254" s="276"/>
      <c r="Z254" s="276"/>
    </row>
    <row r="255">
      <c r="A255" s="276"/>
      <c r="B255" s="276"/>
      <c r="C255" s="276"/>
      <c r="D255" s="276"/>
      <c r="E255" s="276"/>
      <c r="F255" s="276"/>
      <c r="G255" s="276"/>
      <c r="H255" s="276"/>
      <c r="I255" s="276"/>
      <c r="J255" s="276"/>
      <c r="K255" s="276"/>
      <c r="L255" s="276"/>
      <c r="M255" s="276"/>
      <c r="N255" s="276"/>
      <c r="O255" s="276"/>
      <c r="P255" s="276"/>
      <c r="Q255" s="276"/>
      <c r="R255" s="276"/>
      <c r="S255" s="276"/>
      <c r="T255" s="276"/>
      <c r="U255" s="276"/>
      <c r="V255" s="276"/>
      <c r="W255" s="276"/>
      <c r="X255" s="276"/>
      <c r="Y255" s="276"/>
      <c r="Z255" s="276"/>
    </row>
    <row r="256">
      <c r="A256" s="276"/>
      <c r="B256" s="276"/>
      <c r="C256" s="276"/>
      <c r="D256" s="276"/>
      <c r="E256" s="276"/>
      <c r="F256" s="276"/>
      <c r="G256" s="276"/>
      <c r="H256" s="276"/>
      <c r="I256" s="276"/>
      <c r="J256" s="276"/>
      <c r="K256" s="276"/>
      <c r="L256" s="276"/>
      <c r="M256" s="276"/>
      <c r="N256" s="276"/>
      <c r="O256" s="276"/>
      <c r="P256" s="276"/>
      <c r="Q256" s="276"/>
      <c r="R256" s="276"/>
      <c r="S256" s="276"/>
      <c r="T256" s="276"/>
      <c r="U256" s="276"/>
      <c r="V256" s="276"/>
      <c r="W256" s="276"/>
      <c r="X256" s="276"/>
      <c r="Y256" s="276"/>
      <c r="Z256" s="276"/>
    </row>
    <row r="257">
      <c r="A257" s="276"/>
      <c r="B257" s="276"/>
      <c r="C257" s="276"/>
      <c r="D257" s="276"/>
      <c r="E257" s="276"/>
      <c r="F257" s="276"/>
      <c r="G257" s="276"/>
      <c r="H257" s="276"/>
      <c r="I257" s="276"/>
      <c r="J257" s="276"/>
      <c r="K257" s="276"/>
      <c r="L257" s="276"/>
      <c r="M257" s="276"/>
      <c r="N257" s="276"/>
      <c r="O257" s="276"/>
      <c r="P257" s="276"/>
      <c r="Q257" s="276"/>
      <c r="R257" s="276"/>
      <c r="S257" s="276"/>
      <c r="T257" s="276"/>
      <c r="U257" s="276"/>
      <c r="V257" s="276"/>
      <c r="W257" s="276"/>
      <c r="X257" s="276"/>
      <c r="Y257" s="276"/>
      <c r="Z257" s="276"/>
    </row>
    <row r="258">
      <c r="A258" s="276"/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276"/>
      <c r="T258" s="276"/>
      <c r="U258" s="276"/>
      <c r="V258" s="276"/>
      <c r="W258" s="276"/>
      <c r="X258" s="276"/>
      <c r="Y258" s="276"/>
      <c r="Z258" s="276"/>
    </row>
    <row r="259">
      <c r="A259" s="276"/>
      <c r="B259" s="276"/>
      <c r="C259" s="276"/>
      <c r="D259" s="276"/>
      <c r="E259" s="276"/>
      <c r="F259" s="276"/>
      <c r="G259" s="276"/>
      <c r="H259" s="276"/>
      <c r="I259" s="276"/>
      <c r="J259" s="276"/>
      <c r="K259" s="276"/>
      <c r="L259" s="276"/>
      <c r="M259" s="276"/>
      <c r="N259" s="276"/>
      <c r="O259" s="276"/>
      <c r="P259" s="276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</row>
    <row r="260">
      <c r="A260" s="276"/>
      <c r="B260" s="276"/>
      <c r="C260" s="276"/>
      <c r="D260" s="276"/>
      <c r="E260" s="276"/>
      <c r="F260" s="276"/>
      <c r="G260" s="276"/>
      <c r="H260" s="276"/>
      <c r="I260" s="276"/>
      <c r="J260" s="276"/>
      <c r="K260" s="276"/>
      <c r="L260" s="276"/>
      <c r="M260" s="276"/>
      <c r="N260" s="276"/>
      <c r="O260" s="276"/>
      <c r="P260" s="276"/>
      <c r="Q260" s="276"/>
      <c r="R260" s="276"/>
      <c r="S260" s="276"/>
      <c r="T260" s="276"/>
      <c r="U260" s="276"/>
      <c r="V260" s="276"/>
      <c r="W260" s="276"/>
      <c r="X260" s="276"/>
      <c r="Y260" s="276"/>
      <c r="Z260" s="276"/>
    </row>
    <row r="261">
      <c r="A261" s="276"/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</row>
    <row r="262">
      <c r="A262" s="276"/>
      <c r="B262" s="276"/>
      <c r="C262" s="276"/>
      <c r="D262" s="276"/>
      <c r="E262" s="276"/>
      <c r="F262" s="276"/>
      <c r="G262" s="276"/>
      <c r="H262" s="276"/>
      <c r="I262" s="276"/>
      <c r="J262" s="276"/>
      <c r="K262" s="276"/>
      <c r="L262" s="276"/>
      <c r="M262" s="276"/>
      <c r="N262" s="276"/>
      <c r="O262" s="276"/>
      <c r="P262" s="276"/>
      <c r="Q262" s="276"/>
      <c r="R262" s="276"/>
      <c r="S262" s="276"/>
      <c r="T262" s="276"/>
      <c r="U262" s="276"/>
      <c r="V262" s="276"/>
      <c r="W262" s="276"/>
      <c r="X262" s="276"/>
      <c r="Y262" s="276"/>
      <c r="Z262" s="276"/>
    </row>
    <row r="263">
      <c r="A263" s="276"/>
      <c r="B263" s="276"/>
      <c r="C263" s="276"/>
      <c r="D263" s="276"/>
      <c r="E263" s="276"/>
      <c r="F263" s="276"/>
      <c r="G263" s="276"/>
      <c r="H263" s="276"/>
      <c r="I263" s="276"/>
      <c r="J263" s="276"/>
      <c r="K263" s="276"/>
      <c r="L263" s="276"/>
      <c r="M263" s="276"/>
      <c r="N263" s="276"/>
      <c r="O263" s="276"/>
      <c r="P263" s="276"/>
      <c r="Q263" s="276"/>
      <c r="R263" s="276"/>
      <c r="S263" s="276"/>
      <c r="T263" s="276"/>
      <c r="U263" s="276"/>
      <c r="V263" s="276"/>
      <c r="W263" s="276"/>
      <c r="X263" s="276"/>
      <c r="Y263" s="276"/>
      <c r="Z263" s="276"/>
    </row>
    <row r="264">
      <c r="A264" s="276"/>
      <c r="B264" s="276"/>
      <c r="C264" s="276"/>
      <c r="D264" s="276"/>
      <c r="E264" s="276"/>
      <c r="F264" s="276"/>
      <c r="G264" s="276"/>
      <c r="H264" s="276"/>
      <c r="I264" s="276"/>
      <c r="J264" s="276"/>
      <c r="K264" s="276"/>
      <c r="L264" s="276"/>
      <c r="M264" s="276"/>
      <c r="N264" s="276"/>
      <c r="O264" s="276"/>
      <c r="P264" s="276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</row>
    <row r="265">
      <c r="A265" s="276"/>
      <c r="B265" s="276"/>
      <c r="C265" s="276"/>
      <c r="D265" s="276"/>
      <c r="E265" s="276"/>
      <c r="F265" s="276"/>
      <c r="G265" s="276"/>
      <c r="H265" s="276"/>
      <c r="I265" s="276"/>
      <c r="J265" s="276"/>
      <c r="K265" s="276"/>
      <c r="L265" s="276"/>
      <c r="M265" s="276"/>
      <c r="N265" s="276"/>
      <c r="O265" s="276"/>
      <c r="P265" s="276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</row>
    <row r="266">
      <c r="A266" s="276"/>
      <c r="B266" s="276"/>
      <c r="C266" s="276"/>
      <c r="D266" s="276"/>
      <c r="E266" s="276"/>
      <c r="F266" s="276"/>
      <c r="G266" s="276"/>
      <c r="H266" s="276"/>
      <c r="I266" s="276"/>
      <c r="J266" s="276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</row>
    <row r="267">
      <c r="A267" s="276"/>
      <c r="B267" s="276"/>
      <c r="C267" s="276"/>
      <c r="D267" s="276"/>
      <c r="E267" s="276"/>
      <c r="F267" s="276"/>
      <c r="G267" s="276"/>
      <c r="H267" s="276"/>
      <c r="I267" s="276"/>
      <c r="J267" s="276"/>
      <c r="K267" s="276"/>
      <c r="L267" s="276"/>
      <c r="M267" s="276"/>
      <c r="N267" s="276"/>
      <c r="O267" s="276"/>
      <c r="P267" s="276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</row>
    <row r="268">
      <c r="A268" s="276"/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</row>
    <row r="269">
      <c r="A269" s="276"/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</row>
    <row r="270">
      <c r="A270" s="276"/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  <c r="P270" s="276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</row>
    <row r="271">
      <c r="A271" s="276"/>
      <c r="B271" s="276"/>
      <c r="C271" s="276"/>
      <c r="D271" s="276"/>
      <c r="E271" s="276"/>
      <c r="F271" s="276"/>
      <c r="G271" s="276"/>
      <c r="H271" s="276"/>
      <c r="I271" s="276"/>
      <c r="J271" s="276"/>
      <c r="K271" s="276"/>
      <c r="L271" s="276"/>
      <c r="M271" s="276"/>
      <c r="N271" s="276"/>
      <c r="O271" s="276"/>
      <c r="P271" s="276"/>
      <c r="Q271" s="276"/>
      <c r="R271" s="276"/>
      <c r="S271" s="276"/>
      <c r="T271" s="276"/>
      <c r="U271" s="276"/>
      <c r="V271" s="276"/>
      <c r="W271" s="276"/>
      <c r="X271" s="276"/>
      <c r="Y271" s="276"/>
      <c r="Z271" s="276"/>
    </row>
    <row r="272">
      <c r="A272" s="276"/>
      <c r="B272" s="276"/>
      <c r="C272" s="276"/>
      <c r="D272" s="276"/>
      <c r="E272" s="276"/>
      <c r="F272" s="276"/>
      <c r="G272" s="276"/>
      <c r="H272" s="276"/>
      <c r="I272" s="276"/>
      <c r="J272" s="276"/>
      <c r="K272" s="276"/>
      <c r="L272" s="276"/>
      <c r="M272" s="276"/>
      <c r="N272" s="276"/>
      <c r="O272" s="276"/>
      <c r="P272" s="276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</row>
    <row r="273">
      <c r="A273" s="276"/>
      <c r="B273" s="276"/>
      <c r="C273" s="276"/>
      <c r="D273" s="276"/>
      <c r="E273" s="276"/>
      <c r="F273" s="276"/>
      <c r="G273" s="276"/>
      <c r="H273" s="276"/>
      <c r="I273" s="276"/>
      <c r="J273" s="276"/>
      <c r="K273" s="276"/>
      <c r="L273" s="276"/>
      <c r="M273" s="276"/>
      <c r="N273" s="276"/>
      <c r="O273" s="276"/>
      <c r="P273" s="276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</row>
    <row r="274">
      <c r="A274" s="276"/>
      <c r="B274" s="276"/>
      <c r="C274" s="276"/>
      <c r="D274" s="276"/>
      <c r="E274" s="276"/>
      <c r="F274" s="276"/>
      <c r="G274" s="276"/>
      <c r="H274" s="276"/>
      <c r="I274" s="276"/>
      <c r="J274" s="276"/>
      <c r="K274" s="276"/>
      <c r="L274" s="276"/>
      <c r="M274" s="276"/>
      <c r="N274" s="276"/>
      <c r="O274" s="276"/>
      <c r="P274" s="276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</row>
    <row r="275">
      <c r="A275" s="276"/>
      <c r="B275" s="276"/>
      <c r="C275" s="276"/>
      <c r="D275" s="276"/>
      <c r="E275" s="276"/>
      <c r="F275" s="276"/>
      <c r="G275" s="276"/>
      <c r="H275" s="276"/>
      <c r="I275" s="276"/>
      <c r="J275" s="276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</row>
    <row r="276">
      <c r="A276" s="276"/>
      <c r="B276" s="276"/>
      <c r="C276" s="276"/>
      <c r="D276" s="276"/>
      <c r="E276" s="276"/>
      <c r="F276" s="276"/>
      <c r="G276" s="276"/>
      <c r="H276" s="276"/>
      <c r="I276" s="276"/>
      <c r="J276" s="276"/>
      <c r="K276" s="276"/>
      <c r="L276" s="276"/>
      <c r="M276" s="276"/>
      <c r="N276" s="276"/>
      <c r="O276" s="276"/>
      <c r="P276" s="276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</row>
    <row r="277">
      <c r="A277" s="276"/>
      <c r="B277" s="276"/>
      <c r="C277" s="276"/>
      <c r="D277" s="276"/>
      <c r="E277" s="276"/>
      <c r="F277" s="276"/>
      <c r="G277" s="276"/>
      <c r="H277" s="276"/>
      <c r="I277" s="276"/>
      <c r="J277" s="276"/>
      <c r="K277" s="276"/>
      <c r="L277" s="276"/>
      <c r="M277" s="276"/>
      <c r="N277" s="276"/>
      <c r="O277" s="276"/>
      <c r="P277" s="276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</row>
    <row r="278">
      <c r="A278" s="276"/>
      <c r="B278" s="276"/>
      <c r="C278" s="276"/>
      <c r="D278" s="276"/>
      <c r="E278" s="276"/>
      <c r="F278" s="276"/>
      <c r="G278" s="276"/>
      <c r="H278" s="276"/>
      <c r="I278" s="276"/>
      <c r="J278" s="276"/>
      <c r="K278" s="276"/>
      <c r="L278" s="276"/>
      <c r="M278" s="276"/>
      <c r="N278" s="276"/>
      <c r="O278" s="276"/>
      <c r="P278" s="276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</row>
    <row r="279">
      <c r="A279" s="276"/>
      <c r="B279" s="276"/>
      <c r="C279" s="276"/>
      <c r="D279" s="276"/>
      <c r="E279" s="276"/>
      <c r="F279" s="276"/>
      <c r="G279" s="276"/>
      <c r="H279" s="276"/>
      <c r="I279" s="276"/>
      <c r="J279" s="276"/>
      <c r="K279" s="276"/>
      <c r="L279" s="276"/>
      <c r="M279" s="276"/>
      <c r="N279" s="276"/>
      <c r="O279" s="276"/>
      <c r="P279" s="276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</row>
    <row r="280">
      <c r="A280" s="276"/>
      <c r="B280" s="276"/>
      <c r="C280" s="276"/>
      <c r="D280" s="276"/>
      <c r="E280" s="276"/>
      <c r="F280" s="276"/>
      <c r="G280" s="276"/>
      <c r="H280" s="276"/>
      <c r="I280" s="276"/>
      <c r="J280" s="276"/>
      <c r="K280" s="276"/>
      <c r="L280" s="276"/>
      <c r="M280" s="276"/>
      <c r="N280" s="276"/>
      <c r="O280" s="276"/>
      <c r="P280" s="276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</row>
    <row r="281">
      <c r="A281" s="276"/>
      <c r="B281" s="276"/>
      <c r="C281" s="276"/>
      <c r="D281" s="276"/>
      <c r="E281" s="276"/>
      <c r="F281" s="276"/>
      <c r="G281" s="276"/>
      <c r="H281" s="276"/>
      <c r="I281" s="276"/>
      <c r="J281" s="276"/>
      <c r="K281" s="276"/>
      <c r="L281" s="276"/>
      <c r="M281" s="276"/>
      <c r="N281" s="276"/>
      <c r="O281" s="276"/>
      <c r="P281" s="276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</row>
    <row r="282">
      <c r="A282" s="276"/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</row>
    <row r="283">
      <c r="A283" s="276"/>
      <c r="B283" s="276"/>
      <c r="C283" s="276"/>
      <c r="D283" s="276"/>
      <c r="E283" s="276"/>
      <c r="F283" s="276"/>
      <c r="G283" s="276"/>
      <c r="H283" s="276"/>
      <c r="I283" s="276"/>
      <c r="J283" s="276"/>
      <c r="K283" s="276"/>
      <c r="L283" s="276"/>
      <c r="M283" s="276"/>
      <c r="N283" s="276"/>
      <c r="O283" s="276"/>
      <c r="P283" s="276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</row>
    <row r="284">
      <c r="A284" s="276"/>
      <c r="B284" s="276"/>
      <c r="C284" s="276"/>
      <c r="D284" s="276"/>
      <c r="E284" s="276"/>
      <c r="F284" s="276"/>
      <c r="G284" s="276"/>
      <c r="H284" s="276"/>
      <c r="I284" s="276"/>
      <c r="J284" s="276"/>
      <c r="K284" s="276"/>
      <c r="L284" s="276"/>
      <c r="M284" s="276"/>
      <c r="N284" s="276"/>
      <c r="O284" s="276"/>
      <c r="P284" s="276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</row>
    <row r="285">
      <c r="A285" s="276"/>
      <c r="B285" s="276"/>
      <c r="C285" s="276"/>
      <c r="D285" s="276"/>
      <c r="E285" s="276"/>
      <c r="F285" s="276"/>
      <c r="G285" s="276"/>
      <c r="H285" s="276"/>
      <c r="I285" s="276"/>
      <c r="J285" s="276"/>
      <c r="K285" s="276"/>
      <c r="L285" s="276"/>
      <c r="M285" s="276"/>
      <c r="N285" s="276"/>
      <c r="O285" s="276"/>
      <c r="P285" s="276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</row>
    <row r="286">
      <c r="A286" s="276"/>
      <c r="B286" s="276"/>
      <c r="C286" s="276"/>
      <c r="D286" s="276"/>
      <c r="E286" s="276"/>
      <c r="F286" s="276"/>
      <c r="G286" s="276"/>
      <c r="H286" s="276"/>
      <c r="I286" s="276"/>
      <c r="J286" s="276"/>
      <c r="K286" s="276"/>
      <c r="L286" s="276"/>
      <c r="M286" s="276"/>
      <c r="N286" s="276"/>
      <c r="O286" s="276"/>
      <c r="P286" s="276"/>
      <c r="Q286" s="276"/>
      <c r="R286" s="276"/>
      <c r="S286" s="276"/>
      <c r="T286" s="276"/>
      <c r="U286" s="276"/>
      <c r="V286" s="276"/>
      <c r="W286" s="276"/>
      <c r="X286" s="276"/>
      <c r="Y286" s="276"/>
      <c r="Z286" s="276"/>
    </row>
    <row r="287">
      <c r="A287" s="276"/>
      <c r="B287" s="276"/>
      <c r="C287" s="276"/>
      <c r="D287" s="276"/>
      <c r="E287" s="276"/>
      <c r="F287" s="276"/>
      <c r="G287" s="276"/>
      <c r="H287" s="276"/>
      <c r="I287" s="276"/>
      <c r="J287" s="276"/>
      <c r="K287" s="276"/>
      <c r="L287" s="276"/>
      <c r="M287" s="276"/>
      <c r="N287" s="276"/>
      <c r="O287" s="276"/>
      <c r="P287" s="276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</row>
    <row r="288">
      <c r="A288" s="276"/>
      <c r="B288" s="276"/>
      <c r="C288" s="276"/>
      <c r="D288" s="276"/>
      <c r="E288" s="276"/>
      <c r="F288" s="276"/>
      <c r="G288" s="276"/>
      <c r="H288" s="276"/>
      <c r="I288" s="276"/>
      <c r="J288" s="276"/>
      <c r="K288" s="276"/>
      <c r="L288" s="276"/>
      <c r="M288" s="276"/>
      <c r="N288" s="276"/>
      <c r="O288" s="276"/>
      <c r="P288" s="276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</row>
    <row r="289">
      <c r="A289" s="276"/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276"/>
      <c r="T289" s="276"/>
      <c r="U289" s="276"/>
      <c r="V289" s="276"/>
      <c r="W289" s="276"/>
      <c r="X289" s="276"/>
      <c r="Y289" s="276"/>
      <c r="Z289" s="276"/>
    </row>
    <row r="290">
      <c r="A290" s="276"/>
      <c r="B290" s="276"/>
      <c r="C290" s="276"/>
      <c r="D290" s="276"/>
      <c r="E290" s="276"/>
      <c r="F290" s="276"/>
      <c r="G290" s="276"/>
      <c r="H290" s="276"/>
      <c r="I290" s="276"/>
      <c r="J290" s="276"/>
      <c r="K290" s="276"/>
      <c r="L290" s="276"/>
      <c r="M290" s="276"/>
      <c r="N290" s="276"/>
      <c r="O290" s="276"/>
      <c r="P290" s="276"/>
      <c r="Q290" s="276"/>
      <c r="R290" s="276"/>
      <c r="S290" s="276"/>
      <c r="T290" s="276"/>
      <c r="U290" s="276"/>
      <c r="V290" s="276"/>
      <c r="W290" s="276"/>
      <c r="X290" s="276"/>
      <c r="Y290" s="276"/>
      <c r="Z290" s="276"/>
    </row>
    <row r="291">
      <c r="A291" s="276"/>
      <c r="B291" s="276"/>
      <c r="C291" s="276"/>
      <c r="D291" s="276"/>
      <c r="E291" s="276"/>
      <c r="F291" s="276"/>
      <c r="G291" s="276"/>
      <c r="H291" s="276"/>
      <c r="I291" s="276"/>
      <c r="J291" s="276"/>
      <c r="K291" s="276"/>
      <c r="L291" s="276"/>
      <c r="M291" s="276"/>
      <c r="N291" s="276"/>
      <c r="O291" s="276"/>
      <c r="P291" s="276"/>
      <c r="Q291" s="276"/>
      <c r="R291" s="276"/>
      <c r="S291" s="276"/>
      <c r="T291" s="276"/>
      <c r="U291" s="276"/>
      <c r="V291" s="276"/>
      <c r="W291" s="276"/>
      <c r="X291" s="276"/>
      <c r="Y291" s="276"/>
      <c r="Z291" s="276"/>
    </row>
    <row r="292">
      <c r="A292" s="276"/>
      <c r="B292" s="276"/>
      <c r="C292" s="276"/>
      <c r="D292" s="276"/>
      <c r="E292" s="276"/>
      <c r="F292" s="276"/>
      <c r="G292" s="276"/>
      <c r="H292" s="276"/>
      <c r="I292" s="276"/>
      <c r="J292" s="276"/>
      <c r="K292" s="276"/>
      <c r="L292" s="276"/>
      <c r="M292" s="276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</row>
    <row r="293">
      <c r="A293" s="276"/>
      <c r="B293" s="276"/>
      <c r="C293" s="276"/>
      <c r="D293" s="276"/>
      <c r="E293" s="276"/>
      <c r="F293" s="276"/>
      <c r="G293" s="276"/>
      <c r="H293" s="276"/>
      <c r="I293" s="276"/>
      <c r="J293" s="276"/>
      <c r="K293" s="276"/>
      <c r="L293" s="276"/>
      <c r="M293" s="276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</row>
    <row r="294">
      <c r="A294" s="276"/>
      <c r="B294" s="276"/>
      <c r="C294" s="276"/>
      <c r="D294" s="276"/>
      <c r="E294" s="276"/>
      <c r="F294" s="276"/>
      <c r="G294" s="276"/>
      <c r="H294" s="276"/>
      <c r="I294" s="276"/>
      <c r="J294" s="276"/>
      <c r="K294" s="276"/>
      <c r="L294" s="276"/>
      <c r="M294" s="276"/>
      <c r="N294" s="276"/>
      <c r="O294" s="276"/>
      <c r="P294" s="276"/>
      <c r="Q294" s="276"/>
      <c r="R294" s="276"/>
      <c r="S294" s="276"/>
      <c r="T294" s="276"/>
      <c r="U294" s="276"/>
      <c r="V294" s="276"/>
      <c r="W294" s="276"/>
      <c r="X294" s="276"/>
      <c r="Y294" s="276"/>
      <c r="Z294" s="276"/>
    </row>
    <row r="295">
      <c r="A295" s="276"/>
      <c r="B295" s="276"/>
      <c r="C295" s="276"/>
      <c r="D295" s="276"/>
      <c r="E295" s="276"/>
      <c r="F295" s="276"/>
      <c r="G295" s="276"/>
      <c r="H295" s="276"/>
      <c r="I295" s="276"/>
      <c r="J295" s="276"/>
      <c r="K295" s="276"/>
      <c r="L295" s="276"/>
      <c r="M295" s="276"/>
      <c r="N295" s="276"/>
      <c r="O295" s="276"/>
      <c r="P295" s="276"/>
      <c r="Q295" s="276"/>
      <c r="R295" s="276"/>
      <c r="S295" s="276"/>
      <c r="T295" s="276"/>
      <c r="U295" s="276"/>
      <c r="V295" s="276"/>
      <c r="W295" s="276"/>
      <c r="X295" s="276"/>
      <c r="Y295" s="276"/>
      <c r="Z295" s="276"/>
    </row>
    <row r="296">
      <c r="A296" s="276"/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276"/>
      <c r="T296" s="276"/>
      <c r="U296" s="276"/>
      <c r="V296" s="276"/>
      <c r="W296" s="276"/>
      <c r="X296" s="276"/>
      <c r="Y296" s="276"/>
      <c r="Z296" s="276"/>
    </row>
    <row r="297">
      <c r="A297" s="276"/>
      <c r="B297" s="276"/>
      <c r="C297" s="276"/>
      <c r="D297" s="276"/>
      <c r="E297" s="276"/>
      <c r="F297" s="276"/>
      <c r="G297" s="276"/>
      <c r="H297" s="276"/>
      <c r="I297" s="276"/>
      <c r="J297" s="276"/>
      <c r="K297" s="276"/>
      <c r="L297" s="276"/>
      <c r="M297" s="276"/>
      <c r="N297" s="276"/>
      <c r="O297" s="276"/>
      <c r="P297" s="276"/>
      <c r="Q297" s="276"/>
      <c r="R297" s="276"/>
      <c r="S297" s="276"/>
      <c r="T297" s="276"/>
      <c r="U297" s="276"/>
      <c r="V297" s="276"/>
      <c r="W297" s="276"/>
      <c r="X297" s="276"/>
      <c r="Y297" s="276"/>
      <c r="Z297" s="276"/>
    </row>
    <row r="298">
      <c r="A298" s="276"/>
      <c r="B298" s="276"/>
      <c r="C298" s="276"/>
      <c r="D298" s="276"/>
      <c r="E298" s="276"/>
      <c r="F298" s="276"/>
      <c r="G298" s="276"/>
      <c r="H298" s="276"/>
      <c r="I298" s="276"/>
      <c r="J298" s="276"/>
      <c r="K298" s="276"/>
      <c r="L298" s="276"/>
      <c r="M298" s="276"/>
      <c r="N298" s="276"/>
      <c r="O298" s="276"/>
      <c r="P298" s="276"/>
      <c r="Q298" s="276"/>
      <c r="R298" s="276"/>
      <c r="S298" s="276"/>
      <c r="T298" s="276"/>
      <c r="U298" s="276"/>
      <c r="V298" s="276"/>
      <c r="W298" s="276"/>
      <c r="X298" s="276"/>
      <c r="Y298" s="276"/>
      <c r="Z298" s="276"/>
    </row>
    <row r="299">
      <c r="A299" s="276"/>
      <c r="B299" s="276"/>
      <c r="C299" s="276"/>
      <c r="D299" s="276"/>
      <c r="E299" s="276"/>
      <c r="F299" s="276"/>
      <c r="G299" s="276"/>
      <c r="H299" s="276"/>
      <c r="I299" s="276"/>
      <c r="J299" s="276"/>
      <c r="K299" s="276"/>
      <c r="L299" s="276"/>
      <c r="M299" s="276"/>
      <c r="N299" s="276"/>
      <c r="O299" s="276"/>
      <c r="P299" s="276"/>
      <c r="Q299" s="276"/>
      <c r="R299" s="276"/>
      <c r="S299" s="276"/>
      <c r="T299" s="276"/>
      <c r="U299" s="276"/>
      <c r="V299" s="276"/>
      <c r="W299" s="276"/>
      <c r="X299" s="276"/>
      <c r="Y299" s="276"/>
      <c r="Z299" s="276"/>
    </row>
    <row r="300">
      <c r="A300" s="276"/>
      <c r="B300" s="276"/>
      <c r="C300" s="276"/>
      <c r="D300" s="276"/>
      <c r="E300" s="276"/>
      <c r="F300" s="276"/>
      <c r="G300" s="276"/>
      <c r="H300" s="276"/>
      <c r="I300" s="276"/>
      <c r="J300" s="276"/>
      <c r="K300" s="276"/>
      <c r="L300" s="276"/>
      <c r="M300" s="276"/>
      <c r="N300" s="276"/>
      <c r="O300" s="276"/>
      <c r="P300" s="276"/>
      <c r="Q300" s="276"/>
      <c r="R300" s="276"/>
      <c r="S300" s="276"/>
      <c r="T300" s="276"/>
      <c r="U300" s="276"/>
      <c r="V300" s="276"/>
      <c r="W300" s="276"/>
      <c r="X300" s="276"/>
      <c r="Y300" s="276"/>
      <c r="Z300" s="276"/>
    </row>
    <row r="301">
      <c r="A301" s="276"/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  <c r="P301" s="276"/>
      <c r="Q301" s="276"/>
      <c r="R301" s="276"/>
      <c r="S301" s="276"/>
      <c r="T301" s="276"/>
      <c r="U301" s="276"/>
      <c r="V301" s="276"/>
      <c r="W301" s="276"/>
      <c r="X301" s="276"/>
      <c r="Y301" s="276"/>
      <c r="Z301" s="276"/>
    </row>
    <row r="302">
      <c r="A302" s="276"/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  <c r="P302" s="276"/>
      <c r="Q302" s="276"/>
      <c r="R302" s="276"/>
      <c r="S302" s="276"/>
      <c r="T302" s="276"/>
      <c r="U302" s="276"/>
      <c r="V302" s="276"/>
      <c r="W302" s="276"/>
      <c r="X302" s="276"/>
      <c r="Y302" s="276"/>
      <c r="Z302" s="276"/>
    </row>
    <row r="303">
      <c r="A303" s="276"/>
      <c r="B303" s="276"/>
      <c r="C303" s="276"/>
      <c r="D303" s="276"/>
      <c r="E303" s="276"/>
      <c r="F303" s="276"/>
      <c r="G303" s="276"/>
      <c r="H303" s="276"/>
      <c r="I303" s="276"/>
      <c r="J303" s="276"/>
      <c r="K303" s="276"/>
      <c r="L303" s="276"/>
      <c r="M303" s="276"/>
      <c r="N303" s="276"/>
      <c r="O303" s="276"/>
      <c r="P303" s="276"/>
      <c r="Q303" s="276"/>
      <c r="R303" s="276"/>
      <c r="S303" s="276"/>
      <c r="T303" s="276"/>
      <c r="U303" s="276"/>
      <c r="V303" s="276"/>
      <c r="W303" s="276"/>
      <c r="X303" s="276"/>
      <c r="Y303" s="276"/>
      <c r="Z303" s="276"/>
    </row>
    <row r="304">
      <c r="A304" s="276"/>
      <c r="B304" s="276"/>
      <c r="C304" s="276"/>
      <c r="D304" s="276"/>
      <c r="E304" s="276"/>
      <c r="F304" s="276"/>
      <c r="G304" s="276"/>
      <c r="H304" s="276"/>
      <c r="I304" s="276"/>
      <c r="J304" s="276"/>
      <c r="K304" s="276"/>
      <c r="L304" s="276"/>
      <c r="M304" s="276"/>
      <c r="N304" s="276"/>
      <c r="O304" s="276"/>
      <c r="P304" s="276"/>
      <c r="Q304" s="276"/>
      <c r="R304" s="276"/>
      <c r="S304" s="276"/>
      <c r="T304" s="276"/>
      <c r="U304" s="276"/>
      <c r="V304" s="276"/>
      <c r="W304" s="276"/>
      <c r="X304" s="276"/>
      <c r="Y304" s="276"/>
      <c r="Z304" s="276"/>
    </row>
    <row r="305">
      <c r="A305" s="276"/>
      <c r="B305" s="276"/>
      <c r="C305" s="276"/>
      <c r="D305" s="276"/>
      <c r="E305" s="276"/>
      <c r="F305" s="276"/>
      <c r="G305" s="276"/>
      <c r="H305" s="276"/>
      <c r="I305" s="276"/>
      <c r="J305" s="276"/>
      <c r="K305" s="276"/>
      <c r="L305" s="276"/>
      <c r="M305" s="276"/>
      <c r="N305" s="276"/>
      <c r="O305" s="276"/>
      <c r="P305" s="276"/>
      <c r="Q305" s="276"/>
      <c r="R305" s="276"/>
      <c r="S305" s="276"/>
      <c r="T305" s="276"/>
      <c r="U305" s="276"/>
      <c r="V305" s="276"/>
      <c r="W305" s="276"/>
      <c r="X305" s="276"/>
      <c r="Y305" s="276"/>
      <c r="Z305" s="276"/>
    </row>
    <row r="306">
      <c r="A306" s="276"/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276"/>
      <c r="T306" s="276"/>
      <c r="U306" s="276"/>
      <c r="V306" s="276"/>
      <c r="W306" s="276"/>
      <c r="X306" s="276"/>
      <c r="Y306" s="276"/>
      <c r="Z306" s="276"/>
    </row>
    <row r="307">
      <c r="A307" s="276"/>
      <c r="B307" s="276"/>
      <c r="C307" s="276"/>
      <c r="D307" s="276"/>
      <c r="E307" s="276"/>
      <c r="F307" s="276"/>
      <c r="G307" s="276"/>
      <c r="H307" s="276"/>
      <c r="I307" s="276"/>
      <c r="J307" s="276"/>
      <c r="K307" s="276"/>
      <c r="L307" s="276"/>
      <c r="M307" s="276"/>
      <c r="N307" s="276"/>
      <c r="O307" s="276"/>
      <c r="P307" s="276"/>
      <c r="Q307" s="276"/>
      <c r="R307" s="276"/>
      <c r="S307" s="276"/>
      <c r="T307" s="276"/>
      <c r="U307" s="276"/>
      <c r="V307" s="276"/>
      <c r="W307" s="276"/>
      <c r="X307" s="276"/>
      <c r="Y307" s="276"/>
      <c r="Z307" s="276"/>
    </row>
    <row r="308">
      <c r="A308" s="276"/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276"/>
      <c r="T308" s="276"/>
      <c r="U308" s="276"/>
      <c r="V308" s="276"/>
      <c r="W308" s="276"/>
      <c r="X308" s="276"/>
      <c r="Y308" s="276"/>
      <c r="Z308" s="276"/>
    </row>
    <row r="309">
      <c r="A309" s="276"/>
      <c r="B309" s="276"/>
      <c r="C309" s="276"/>
      <c r="D309" s="276"/>
      <c r="E309" s="276"/>
      <c r="F309" s="276"/>
      <c r="G309" s="276"/>
      <c r="H309" s="276"/>
      <c r="I309" s="276"/>
      <c r="J309" s="276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76"/>
      <c r="Z309" s="276"/>
    </row>
    <row r="310">
      <c r="A310" s="276"/>
      <c r="B310" s="276"/>
      <c r="C310" s="276"/>
      <c r="D310" s="276"/>
      <c r="E310" s="276"/>
      <c r="F310" s="276"/>
      <c r="G310" s="276"/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276"/>
      <c r="T310" s="276"/>
      <c r="U310" s="276"/>
      <c r="V310" s="276"/>
      <c r="W310" s="276"/>
      <c r="X310" s="276"/>
      <c r="Y310" s="276"/>
      <c r="Z310" s="276"/>
    </row>
    <row r="311">
      <c r="A311" s="276"/>
      <c r="B311" s="276"/>
      <c r="C311" s="276"/>
      <c r="D311" s="276"/>
      <c r="E311" s="276"/>
      <c r="F311" s="276"/>
      <c r="G311" s="276"/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76"/>
      <c r="Z311" s="276"/>
    </row>
    <row r="312">
      <c r="A312" s="276"/>
      <c r="B312" s="276"/>
      <c r="C312" s="276"/>
      <c r="D312" s="276"/>
      <c r="E312" s="276"/>
      <c r="F312" s="276"/>
      <c r="G312" s="276"/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276"/>
      <c r="T312" s="276"/>
      <c r="U312" s="276"/>
      <c r="V312" s="276"/>
      <c r="W312" s="276"/>
      <c r="X312" s="276"/>
      <c r="Y312" s="276"/>
      <c r="Z312" s="276"/>
    </row>
    <row r="313">
      <c r="A313" s="276"/>
      <c r="B313" s="276"/>
      <c r="C313" s="276"/>
      <c r="D313" s="276"/>
      <c r="E313" s="276"/>
      <c r="F313" s="276"/>
      <c r="G313" s="276"/>
      <c r="H313" s="276"/>
      <c r="I313" s="276"/>
      <c r="J313" s="276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76"/>
      <c r="Z313" s="276"/>
    </row>
    <row r="314">
      <c r="A314" s="276"/>
      <c r="B314" s="276"/>
      <c r="C314" s="276"/>
      <c r="D314" s="276"/>
      <c r="E314" s="276"/>
      <c r="F314" s="276"/>
      <c r="G314" s="276"/>
      <c r="H314" s="276"/>
      <c r="I314" s="276"/>
      <c r="J314" s="276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76"/>
      <c r="Z314" s="276"/>
    </row>
    <row r="315">
      <c r="A315" s="276"/>
      <c r="B315" s="276"/>
      <c r="C315" s="276"/>
      <c r="D315" s="276"/>
      <c r="E315" s="276"/>
      <c r="F315" s="276"/>
      <c r="G315" s="276"/>
      <c r="H315" s="276"/>
      <c r="I315" s="276"/>
      <c r="J315" s="276"/>
      <c r="K315" s="276"/>
      <c r="L315" s="276"/>
      <c r="M315" s="276"/>
      <c r="N315" s="276"/>
      <c r="O315" s="276"/>
      <c r="P315" s="276"/>
      <c r="Q315" s="276"/>
      <c r="R315" s="276"/>
      <c r="S315" s="276"/>
      <c r="T315" s="276"/>
      <c r="U315" s="276"/>
      <c r="V315" s="276"/>
      <c r="W315" s="276"/>
      <c r="X315" s="276"/>
      <c r="Y315" s="276"/>
      <c r="Z315" s="276"/>
    </row>
    <row r="316">
      <c r="A316" s="276"/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276"/>
      <c r="T316" s="276"/>
      <c r="U316" s="276"/>
      <c r="V316" s="276"/>
      <c r="W316" s="276"/>
      <c r="X316" s="276"/>
      <c r="Y316" s="276"/>
      <c r="Z316" s="276"/>
    </row>
    <row r="317">
      <c r="A317" s="276"/>
      <c r="B317" s="276"/>
      <c r="C317" s="276"/>
      <c r="D317" s="276"/>
      <c r="E317" s="276"/>
      <c r="F317" s="276"/>
      <c r="G317" s="276"/>
      <c r="H317" s="276"/>
      <c r="I317" s="276"/>
      <c r="J317" s="276"/>
      <c r="K317" s="276"/>
      <c r="L317" s="276"/>
      <c r="M317" s="276"/>
      <c r="N317" s="276"/>
      <c r="O317" s="276"/>
      <c r="P317" s="276"/>
      <c r="Q317" s="276"/>
      <c r="R317" s="276"/>
      <c r="S317" s="276"/>
      <c r="T317" s="276"/>
      <c r="U317" s="276"/>
      <c r="V317" s="276"/>
      <c r="W317" s="276"/>
      <c r="X317" s="276"/>
      <c r="Y317" s="276"/>
      <c r="Z317" s="276"/>
    </row>
    <row r="318">
      <c r="A318" s="276"/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276"/>
      <c r="T318" s="276"/>
      <c r="U318" s="276"/>
      <c r="V318" s="276"/>
      <c r="W318" s="276"/>
      <c r="X318" s="276"/>
      <c r="Y318" s="276"/>
      <c r="Z318" s="276"/>
    </row>
    <row r="319">
      <c r="A319" s="276"/>
      <c r="B319" s="276"/>
      <c r="C319" s="276"/>
      <c r="D319" s="276"/>
      <c r="E319" s="276"/>
      <c r="F319" s="276"/>
      <c r="G319" s="276"/>
      <c r="H319" s="276"/>
      <c r="I319" s="276"/>
      <c r="J319" s="276"/>
      <c r="K319" s="276"/>
      <c r="L319" s="276"/>
      <c r="M319" s="276"/>
      <c r="N319" s="276"/>
      <c r="O319" s="276"/>
      <c r="P319" s="276"/>
      <c r="Q319" s="276"/>
      <c r="R319" s="276"/>
      <c r="S319" s="276"/>
      <c r="T319" s="276"/>
      <c r="U319" s="276"/>
      <c r="V319" s="276"/>
      <c r="W319" s="276"/>
      <c r="X319" s="276"/>
      <c r="Y319" s="276"/>
      <c r="Z319" s="276"/>
    </row>
    <row r="320">
      <c r="A320" s="276"/>
      <c r="B320" s="276"/>
      <c r="C320" s="276"/>
      <c r="D320" s="276"/>
      <c r="E320" s="276"/>
      <c r="F320" s="276"/>
      <c r="G320" s="276"/>
      <c r="H320" s="276"/>
      <c r="I320" s="276"/>
      <c r="J320" s="276"/>
      <c r="K320" s="276"/>
      <c r="L320" s="276"/>
      <c r="M320" s="276"/>
      <c r="N320" s="276"/>
      <c r="O320" s="276"/>
      <c r="P320" s="276"/>
      <c r="Q320" s="276"/>
      <c r="R320" s="276"/>
      <c r="S320" s="276"/>
      <c r="T320" s="276"/>
      <c r="U320" s="276"/>
      <c r="V320" s="276"/>
      <c r="W320" s="276"/>
      <c r="X320" s="276"/>
      <c r="Y320" s="276"/>
      <c r="Z320" s="276"/>
    </row>
    <row r="321">
      <c r="A321" s="276"/>
      <c r="B321" s="276"/>
      <c r="C321" s="276"/>
      <c r="D321" s="276"/>
      <c r="E321" s="276"/>
      <c r="F321" s="276"/>
      <c r="G321" s="276"/>
      <c r="H321" s="276"/>
      <c r="I321" s="276"/>
      <c r="J321" s="276"/>
      <c r="K321" s="276"/>
      <c r="L321" s="276"/>
      <c r="M321" s="276"/>
      <c r="N321" s="276"/>
      <c r="O321" s="276"/>
      <c r="P321" s="276"/>
      <c r="Q321" s="276"/>
      <c r="R321" s="276"/>
      <c r="S321" s="276"/>
      <c r="T321" s="276"/>
      <c r="U321" s="276"/>
      <c r="V321" s="276"/>
      <c r="W321" s="276"/>
      <c r="X321" s="276"/>
      <c r="Y321" s="276"/>
      <c r="Z321" s="276"/>
    </row>
    <row r="322">
      <c r="A322" s="276"/>
      <c r="B322" s="276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</row>
    <row r="323">
      <c r="A323" s="276"/>
      <c r="B323" s="276"/>
      <c r="C323" s="276"/>
      <c r="D323" s="276"/>
      <c r="E323" s="276"/>
      <c r="F323" s="276"/>
      <c r="G323" s="276"/>
      <c r="H323" s="276"/>
      <c r="I323" s="276"/>
      <c r="J323" s="276"/>
      <c r="K323" s="276"/>
      <c r="L323" s="276"/>
      <c r="M323" s="276"/>
      <c r="N323" s="276"/>
      <c r="O323" s="276"/>
      <c r="P323" s="276"/>
      <c r="Q323" s="276"/>
      <c r="R323" s="276"/>
      <c r="S323" s="276"/>
      <c r="T323" s="276"/>
      <c r="U323" s="276"/>
      <c r="V323" s="276"/>
      <c r="W323" s="276"/>
      <c r="X323" s="276"/>
      <c r="Y323" s="276"/>
      <c r="Z323" s="276"/>
    </row>
    <row r="324">
      <c r="A324" s="276"/>
      <c r="B324" s="276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</row>
    <row r="325">
      <c r="A325" s="276"/>
      <c r="B325" s="276"/>
      <c r="C325" s="276"/>
      <c r="D325" s="276"/>
      <c r="E325" s="276"/>
      <c r="F325" s="276"/>
      <c r="G325" s="276"/>
      <c r="H325" s="276"/>
      <c r="I325" s="276"/>
      <c r="J325" s="276"/>
      <c r="K325" s="276"/>
      <c r="L325" s="276"/>
      <c r="M325" s="276"/>
      <c r="N325" s="276"/>
      <c r="O325" s="276"/>
      <c r="P325" s="276"/>
      <c r="Q325" s="276"/>
      <c r="R325" s="276"/>
      <c r="S325" s="276"/>
      <c r="T325" s="276"/>
      <c r="U325" s="276"/>
      <c r="V325" s="276"/>
      <c r="W325" s="276"/>
      <c r="X325" s="276"/>
      <c r="Y325" s="276"/>
      <c r="Z325" s="276"/>
    </row>
    <row r="326">
      <c r="A326" s="276"/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276"/>
      <c r="T326" s="276"/>
      <c r="U326" s="276"/>
      <c r="V326" s="276"/>
      <c r="W326" s="276"/>
      <c r="X326" s="276"/>
      <c r="Y326" s="276"/>
      <c r="Z326" s="276"/>
    </row>
    <row r="327">
      <c r="A327" s="276"/>
      <c r="B327" s="27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</row>
    <row r="328">
      <c r="A328" s="276"/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276"/>
      <c r="T328" s="276"/>
      <c r="U328" s="276"/>
      <c r="V328" s="276"/>
      <c r="W328" s="276"/>
      <c r="X328" s="276"/>
      <c r="Y328" s="276"/>
      <c r="Z328" s="276"/>
    </row>
    <row r="329">
      <c r="A329" s="276"/>
      <c r="B329" s="276"/>
      <c r="C329" s="276"/>
      <c r="D329" s="276"/>
      <c r="E329" s="276"/>
      <c r="F329" s="276"/>
      <c r="G329" s="276"/>
      <c r="H329" s="276"/>
      <c r="I329" s="276"/>
      <c r="J329" s="276"/>
      <c r="K329" s="276"/>
      <c r="L329" s="276"/>
      <c r="M329" s="276"/>
      <c r="N329" s="276"/>
      <c r="O329" s="276"/>
      <c r="P329" s="276"/>
      <c r="Q329" s="276"/>
      <c r="R329" s="276"/>
      <c r="S329" s="276"/>
      <c r="T329" s="276"/>
      <c r="U329" s="276"/>
      <c r="V329" s="276"/>
      <c r="W329" s="276"/>
      <c r="X329" s="276"/>
      <c r="Y329" s="276"/>
      <c r="Z329" s="276"/>
    </row>
    <row r="330">
      <c r="A330" s="276"/>
      <c r="B330" s="276"/>
      <c r="C330" s="276"/>
      <c r="D330" s="276"/>
      <c r="E330" s="276"/>
      <c r="F330" s="276"/>
      <c r="G330" s="276"/>
      <c r="H330" s="276"/>
      <c r="I330" s="276"/>
      <c r="J330" s="276"/>
      <c r="K330" s="276"/>
      <c r="L330" s="276"/>
      <c r="M330" s="276"/>
      <c r="N330" s="276"/>
      <c r="O330" s="276"/>
      <c r="P330" s="276"/>
      <c r="Q330" s="276"/>
      <c r="R330" s="276"/>
      <c r="S330" s="276"/>
      <c r="T330" s="276"/>
      <c r="U330" s="276"/>
      <c r="V330" s="276"/>
      <c r="W330" s="276"/>
      <c r="X330" s="276"/>
      <c r="Y330" s="276"/>
      <c r="Z330" s="276"/>
    </row>
    <row r="331">
      <c r="A331" s="276"/>
      <c r="B331" s="27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</row>
    <row r="332">
      <c r="A332" s="276"/>
      <c r="B332" s="276"/>
      <c r="C332" s="276"/>
      <c r="D332" s="276"/>
      <c r="E332" s="276"/>
      <c r="F332" s="276"/>
      <c r="G332" s="276"/>
      <c r="H332" s="276"/>
      <c r="I332" s="276"/>
      <c r="J332" s="276"/>
      <c r="K332" s="276"/>
      <c r="L332" s="276"/>
      <c r="M332" s="276"/>
      <c r="N332" s="276"/>
      <c r="O332" s="276"/>
      <c r="P332" s="276"/>
      <c r="Q332" s="276"/>
      <c r="R332" s="276"/>
      <c r="S332" s="276"/>
      <c r="T332" s="276"/>
      <c r="U332" s="276"/>
      <c r="V332" s="276"/>
      <c r="W332" s="276"/>
      <c r="X332" s="276"/>
      <c r="Y332" s="276"/>
      <c r="Z332" s="276"/>
    </row>
    <row r="333">
      <c r="A333" s="276"/>
      <c r="B333" s="276"/>
      <c r="C333" s="276"/>
      <c r="D333" s="276"/>
      <c r="E333" s="276"/>
      <c r="F333" s="276"/>
      <c r="G333" s="276"/>
      <c r="H333" s="276"/>
      <c r="I333" s="276"/>
      <c r="J333" s="276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</row>
    <row r="334">
      <c r="A334" s="276"/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276"/>
      <c r="T334" s="276"/>
      <c r="U334" s="276"/>
      <c r="V334" s="276"/>
      <c r="W334" s="276"/>
      <c r="X334" s="276"/>
      <c r="Y334" s="276"/>
      <c r="Z334" s="276"/>
    </row>
    <row r="335">
      <c r="A335" s="276"/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  <c r="P335" s="276"/>
      <c r="Q335" s="276"/>
      <c r="R335" s="276"/>
      <c r="S335" s="276"/>
      <c r="T335" s="276"/>
      <c r="U335" s="276"/>
      <c r="V335" s="276"/>
      <c r="W335" s="276"/>
      <c r="X335" s="276"/>
      <c r="Y335" s="276"/>
      <c r="Z335" s="276"/>
    </row>
    <row r="336">
      <c r="A336" s="276"/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</row>
    <row r="337">
      <c r="A337" s="276"/>
      <c r="B337" s="276"/>
      <c r="C337" s="276"/>
      <c r="D337" s="276"/>
      <c r="E337" s="276"/>
      <c r="F337" s="276"/>
      <c r="G337" s="276"/>
      <c r="H337" s="276"/>
      <c r="I337" s="276"/>
      <c r="J337" s="276"/>
      <c r="K337" s="276"/>
      <c r="L337" s="276"/>
      <c r="M337" s="276"/>
      <c r="N337" s="276"/>
      <c r="O337" s="276"/>
      <c r="P337" s="276"/>
      <c r="Q337" s="276"/>
      <c r="R337" s="276"/>
      <c r="S337" s="276"/>
      <c r="T337" s="276"/>
      <c r="U337" s="276"/>
      <c r="V337" s="276"/>
      <c r="W337" s="276"/>
      <c r="X337" s="276"/>
      <c r="Y337" s="276"/>
      <c r="Z337" s="276"/>
    </row>
    <row r="338">
      <c r="A338" s="276"/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276"/>
      <c r="T338" s="276"/>
      <c r="U338" s="276"/>
      <c r="V338" s="276"/>
      <c r="W338" s="276"/>
      <c r="X338" s="276"/>
      <c r="Y338" s="276"/>
      <c r="Z338" s="276"/>
    </row>
    <row r="339">
      <c r="A339" s="276"/>
      <c r="B339" s="276"/>
      <c r="C339" s="276"/>
      <c r="D339" s="276"/>
      <c r="E339" s="276"/>
      <c r="F339" s="276"/>
      <c r="G339" s="276"/>
      <c r="H339" s="276"/>
      <c r="I339" s="276"/>
      <c r="J339" s="276"/>
      <c r="K339" s="276"/>
      <c r="L339" s="276"/>
      <c r="M339" s="276"/>
      <c r="N339" s="276"/>
      <c r="O339" s="276"/>
      <c r="P339" s="276"/>
      <c r="Q339" s="276"/>
      <c r="R339" s="276"/>
      <c r="S339" s="276"/>
      <c r="T339" s="276"/>
      <c r="U339" s="276"/>
      <c r="V339" s="276"/>
      <c r="W339" s="276"/>
      <c r="X339" s="276"/>
      <c r="Y339" s="276"/>
      <c r="Z339" s="276"/>
    </row>
    <row r="340">
      <c r="A340" s="276"/>
      <c r="B340" s="276"/>
      <c r="C340" s="276"/>
      <c r="D340" s="276"/>
      <c r="E340" s="276"/>
      <c r="F340" s="276"/>
      <c r="G340" s="276"/>
      <c r="H340" s="276"/>
      <c r="I340" s="276"/>
      <c r="J340" s="276"/>
      <c r="K340" s="276"/>
      <c r="L340" s="276"/>
      <c r="M340" s="276"/>
      <c r="N340" s="276"/>
      <c r="O340" s="276"/>
      <c r="P340" s="276"/>
      <c r="Q340" s="276"/>
      <c r="R340" s="276"/>
      <c r="S340" s="276"/>
      <c r="T340" s="276"/>
      <c r="U340" s="276"/>
      <c r="V340" s="276"/>
      <c r="W340" s="276"/>
      <c r="X340" s="276"/>
      <c r="Y340" s="276"/>
      <c r="Z340" s="276"/>
    </row>
    <row r="341">
      <c r="A341" s="276"/>
      <c r="B341" s="276"/>
      <c r="C341" s="276"/>
      <c r="D341" s="276"/>
      <c r="E341" s="276"/>
      <c r="F341" s="276"/>
      <c r="G341" s="276"/>
      <c r="H341" s="276"/>
      <c r="I341" s="276"/>
      <c r="J341" s="276"/>
      <c r="K341" s="276"/>
      <c r="L341" s="276"/>
      <c r="M341" s="276"/>
      <c r="N341" s="276"/>
      <c r="O341" s="276"/>
      <c r="P341" s="276"/>
      <c r="Q341" s="276"/>
      <c r="R341" s="276"/>
      <c r="S341" s="276"/>
      <c r="T341" s="276"/>
      <c r="U341" s="276"/>
      <c r="V341" s="276"/>
      <c r="W341" s="276"/>
      <c r="X341" s="276"/>
      <c r="Y341" s="276"/>
      <c r="Z341" s="276"/>
    </row>
    <row r="342">
      <c r="A342" s="276"/>
      <c r="B342" s="276"/>
      <c r="C342" s="276"/>
      <c r="D342" s="276"/>
      <c r="E342" s="276"/>
      <c r="F342" s="276"/>
      <c r="G342" s="276"/>
      <c r="H342" s="276"/>
      <c r="I342" s="276"/>
      <c r="J342" s="276"/>
      <c r="K342" s="276"/>
      <c r="L342" s="276"/>
      <c r="M342" s="276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</row>
    <row r="343">
      <c r="A343" s="276"/>
      <c r="B343" s="276"/>
      <c r="C343" s="276"/>
      <c r="D343" s="276"/>
      <c r="E343" s="276"/>
      <c r="F343" s="276"/>
      <c r="G343" s="276"/>
      <c r="H343" s="276"/>
      <c r="I343" s="276"/>
      <c r="J343" s="276"/>
      <c r="K343" s="276"/>
      <c r="L343" s="276"/>
      <c r="M343" s="276"/>
      <c r="N343" s="276"/>
      <c r="O343" s="276"/>
      <c r="P343" s="276"/>
      <c r="Q343" s="276"/>
      <c r="R343" s="276"/>
      <c r="S343" s="276"/>
      <c r="T343" s="276"/>
      <c r="U343" s="276"/>
      <c r="V343" s="276"/>
      <c r="W343" s="276"/>
      <c r="X343" s="276"/>
      <c r="Y343" s="276"/>
      <c r="Z343" s="276"/>
    </row>
    <row r="344">
      <c r="A344" s="276"/>
      <c r="B344" s="276"/>
      <c r="C344" s="276"/>
      <c r="D344" s="276"/>
      <c r="E344" s="276"/>
      <c r="F344" s="276"/>
      <c r="G344" s="276"/>
      <c r="H344" s="276"/>
      <c r="I344" s="276"/>
      <c r="J344" s="276"/>
      <c r="K344" s="276"/>
      <c r="L344" s="276"/>
      <c r="M344" s="276"/>
      <c r="N344" s="276"/>
      <c r="O344" s="276"/>
      <c r="P344" s="276"/>
      <c r="Q344" s="276"/>
      <c r="R344" s="276"/>
      <c r="S344" s="276"/>
      <c r="T344" s="276"/>
      <c r="U344" s="276"/>
      <c r="V344" s="276"/>
      <c r="W344" s="276"/>
      <c r="X344" s="276"/>
      <c r="Y344" s="276"/>
      <c r="Z344" s="276"/>
    </row>
    <row r="345">
      <c r="A345" s="276"/>
      <c r="B345" s="276"/>
      <c r="C345" s="276"/>
      <c r="D345" s="276"/>
      <c r="E345" s="276"/>
      <c r="F345" s="276"/>
      <c r="G345" s="276"/>
      <c r="H345" s="276"/>
      <c r="I345" s="276"/>
      <c r="J345" s="276"/>
      <c r="K345" s="276"/>
      <c r="L345" s="276"/>
      <c r="M345" s="276"/>
      <c r="N345" s="276"/>
      <c r="O345" s="276"/>
      <c r="P345" s="276"/>
      <c r="Q345" s="276"/>
      <c r="R345" s="276"/>
      <c r="S345" s="276"/>
      <c r="T345" s="276"/>
      <c r="U345" s="276"/>
      <c r="V345" s="276"/>
      <c r="W345" s="276"/>
      <c r="X345" s="276"/>
      <c r="Y345" s="276"/>
      <c r="Z345" s="276"/>
    </row>
    <row r="346">
      <c r="A346" s="276"/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276"/>
      <c r="T346" s="276"/>
      <c r="U346" s="276"/>
      <c r="V346" s="276"/>
      <c r="W346" s="276"/>
      <c r="X346" s="276"/>
      <c r="Y346" s="276"/>
      <c r="Z346" s="276"/>
    </row>
    <row r="347">
      <c r="A347" s="276"/>
      <c r="B347" s="276"/>
      <c r="C347" s="276"/>
      <c r="D347" s="276"/>
      <c r="E347" s="276"/>
      <c r="F347" s="276"/>
      <c r="G347" s="276"/>
      <c r="H347" s="276"/>
      <c r="I347" s="276"/>
      <c r="J347" s="276"/>
      <c r="K347" s="276"/>
      <c r="L347" s="276"/>
      <c r="M347" s="276"/>
      <c r="N347" s="276"/>
      <c r="O347" s="276"/>
      <c r="P347" s="276"/>
      <c r="Q347" s="276"/>
      <c r="R347" s="276"/>
      <c r="S347" s="276"/>
      <c r="T347" s="276"/>
      <c r="U347" s="276"/>
      <c r="V347" s="276"/>
      <c r="W347" s="276"/>
      <c r="X347" s="276"/>
      <c r="Y347" s="276"/>
      <c r="Z347" s="276"/>
    </row>
    <row r="348">
      <c r="A348" s="276"/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276"/>
      <c r="T348" s="276"/>
      <c r="U348" s="276"/>
      <c r="V348" s="276"/>
      <c r="W348" s="276"/>
      <c r="X348" s="276"/>
      <c r="Y348" s="276"/>
      <c r="Z348" s="276"/>
    </row>
    <row r="349">
      <c r="A349" s="276"/>
      <c r="B349" s="276"/>
      <c r="C349" s="276"/>
      <c r="D349" s="276"/>
      <c r="E349" s="276"/>
      <c r="F349" s="276"/>
      <c r="G349" s="276"/>
      <c r="H349" s="276"/>
      <c r="I349" s="276"/>
      <c r="J349" s="276"/>
      <c r="K349" s="276"/>
      <c r="L349" s="276"/>
      <c r="M349" s="276"/>
      <c r="N349" s="276"/>
      <c r="O349" s="276"/>
      <c r="P349" s="276"/>
      <c r="Q349" s="276"/>
      <c r="R349" s="276"/>
      <c r="S349" s="276"/>
      <c r="T349" s="276"/>
      <c r="U349" s="276"/>
      <c r="V349" s="276"/>
      <c r="W349" s="276"/>
      <c r="X349" s="276"/>
      <c r="Y349" s="276"/>
      <c r="Z349" s="276"/>
    </row>
    <row r="350">
      <c r="A350" s="276"/>
      <c r="B350" s="276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</row>
    <row r="351">
      <c r="A351" s="276"/>
      <c r="B351" s="276"/>
      <c r="C351" s="276"/>
      <c r="D351" s="276"/>
      <c r="E351" s="276"/>
      <c r="F351" s="276"/>
      <c r="G351" s="276"/>
      <c r="H351" s="276"/>
      <c r="I351" s="276"/>
      <c r="J351" s="276"/>
      <c r="K351" s="276"/>
      <c r="L351" s="276"/>
      <c r="M351" s="276"/>
      <c r="N351" s="276"/>
      <c r="O351" s="276"/>
      <c r="P351" s="276"/>
      <c r="Q351" s="276"/>
      <c r="R351" s="276"/>
      <c r="S351" s="276"/>
      <c r="T351" s="276"/>
      <c r="U351" s="276"/>
      <c r="V351" s="276"/>
      <c r="W351" s="276"/>
      <c r="X351" s="276"/>
      <c r="Y351" s="276"/>
      <c r="Z351" s="276"/>
    </row>
    <row r="352">
      <c r="A352" s="276"/>
      <c r="B352" s="276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</row>
    <row r="353">
      <c r="A353" s="276"/>
      <c r="B353" s="276"/>
      <c r="C353" s="276"/>
      <c r="D353" s="276"/>
      <c r="E353" s="276"/>
      <c r="F353" s="276"/>
      <c r="G353" s="276"/>
      <c r="H353" s="276"/>
      <c r="I353" s="276"/>
      <c r="J353" s="276"/>
      <c r="K353" s="276"/>
      <c r="L353" s="276"/>
      <c r="M353" s="276"/>
      <c r="N353" s="276"/>
      <c r="O353" s="276"/>
      <c r="P353" s="276"/>
      <c r="Q353" s="276"/>
      <c r="R353" s="276"/>
      <c r="S353" s="276"/>
      <c r="T353" s="276"/>
      <c r="U353" s="276"/>
      <c r="V353" s="276"/>
      <c r="W353" s="276"/>
      <c r="X353" s="276"/>
      <c r="Y353" s="276"/>
      <c r="Z353" s="276"/>
    </row>
    <row r="354">
      <c r="A354" s="276"/>
      <c r="B354" s="276"/>
      <c r="C354" s="276"/>
      <c r="D354" s="276"/>
      <c r="E354" s="276"/>
      <c r="F354" s="276"/>
      <c r="G354" s="276"/>
      <c r="H354" s="276"/>
      <c r="I354" s="276"/>
      <c r="J354" s="276"/>
      <c r="K354" s="276"/>
      <c r="L354" s="276"/>
      <c r="M354" s="276"/>
      <c r="N354" s="276"/>
      <c r="O354" s="276"/>
      <c r="P354" s="276"/>
      <c r="Q354" s="276"/>
      <c r="R354" s="276"/>
      <c r="S354" s="276"/>
      <c r="T354" s="276"/>
      <c r="U354" s="276"/>
      <c r="V354" s="276"/>
      <c r="W354" s="276"/>
      <c r="X354" s="276"/>
      <c r="Y354" s="276"/>
      <c r="Z354" s="276"/>
    </row>
    <row r="355">
      <c r="A355" s="276"/>
      <c r="B355" s="27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</row>
    <row r="356">
      <c r="A356" s="276"/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276"/>
      <c r="T356" s="276"/>
      <c r="U356" s="276"/>
      <c r="V356" s="276"/>
      <c r="W356" s="276"/>
      <c r="X356" s="276"/>
      <c r="Y356" s="276"/>
      <c r="Z356" s="276"/>
    </row>
    <row r="357">
      <c r="A357" s="276"/>
      <c r="B357" s="276"/>
      <c r="C357" s="276"/>
      <c r="D357" s="276"/>
      <c r="E357" s="276"/>
      <c r="F357" s="276"/>
      <c r="G357" s="276"/>
      <c r="H357" s="276"/>
      <c r="I357" s="276"/>
      <c r="J357" s="276"/>
      <c r="K357" s="276"/>
      <c r="L357" s="276"/>
      <c r="M357" s="276"/>
      <c r="N357" s="276"/>
      <c r="O357" s="276"/>
      <c r="P357" s="276"/>
      <c r="Q357" s="276"/>
      <c r="R357" s="276"/>
      <c r="S357" s="276"/>
      <c r="T357" s="276"/>
      <c r="U357" s="276"/>
      <c r="V357" s="276"/>
      <c r="W357" s="276"/>
      <c r="X357" s="276"/>
      <c r="Y357" s="276"/>
      <c r="Z357" s="276"/>
    </row>
    <row r="358">
      <c r="A358" s="276"/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276"/>
      <c r="T358" s="276"/>
      <c r="U358" s="276"/>
      <c r="V358" s="276"/>
      <c r="W358" s="276"/>
      <c r="X358" s="276"/>
      <c r="Y358" s="276"/>
      <c r="Z358" s="276"/>
    </row>
    <row r="359">
      <c r="A359" s="276"/>
      <c r="B359" s="27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</row>
    <row r="360">
      <c r="A360" s="276"/>
      <c r="B360" s="276"/>
      <c r="C360" s="276"/>
      <c r="D360" s="276"/>
      <c r="E360" s="276"/>
      <c r="F360" s="276"/>
      <c r="G360" s="276"/>
      <c r="H360" s="276"/>
      <c r="I360" s="276"/>
      <c r="J360" s="276"/>
      <c r="K360" s="276"/>
      <c r="L360" s="276"/>
      <c r="M360" s="276"/>
      <c r="N360" s="276"/>
      <c r="O360" s="276"/>
      <c r="P360" s="276"/>
      <c r="Q360" s="276"/>
      <c r="R360" s="276"/>
      <c r="S360" s="276"/>
      <c r="T360" s="276"/>
      <c r="U360" s="276"/>
      <c r="V360" s="276"/>
      <c r="W360" s="276"/>
      <c r="X360" s="276"/>
      <c r="Y360" s="276"/>
      <c r="Z360" s="276"/>
    </row>
    <row r="361">
      <c r="A361" s="276"/>
      <c r="B361" s="276"/>
      <c r="C361" s="276"/>
      <c r="D361" s="276"/>
      <c r="E361" s="276"/>
      <c r="F361" s="276"/>
      <c r="G361" s="276"/>
      <c r="H361" s="276"/>
      <c r="I361" s="276"/>
      <c r="J361" s="276"/>
      <c r="K361" s="276"/>
      <c r="L361" s="276"/>
      <c r="M361" s="276"/>
      <c r="N361" s="276"/>
      <c r="O361" s="276"/>
      <c r="P361" s="276"/>
      <c r="Q361" s="276"/>
      <c r="R361" s="276"/>
      <c r="S361" s="276"/>
      <c r="T361" s="276"/>
      <c r="U361" s="276"/>
      <c r="V361" s="276"/>
      <c r="W361" s="276"/>
      <c r="X361" s="276"/>
      <c r="Y361" s="276"/>
      <c r="Z361" s="276"/>
    </row>
    <row r="362">
      <c r="A362" s="276"/>
      <c r="B362" s="276"/>
      <c r="C362" s="276"/>
      <c r="D362" s="276"/>
      <c r="E362" s="276"/>
      <c r="F362" s="276"/>
      <c r="G362" s="276"/>
      <c r="H362" s="276"/>
      <c r="I362" s="276"/>
      <c r="J362" s="276"/>
      <c r="K362" s="276"/>
      <c r="L362" s="276"/>
      <c r="M362" s="276"/>
      <c r="N362" s="276"/>
      <c r="O362" s="276"/>
      <c r="P362" s="276"/>
      <c r="Q362" s="276"/>
      <c r="R362" s="276"/>
      <c r="S362" s="276"/>
      <c r="T362" s="276"/>
      <c r="U362" s="276"/>
      <c r="V362" s="276"/>
      <c r="W362" s="276"/>
      <c r="X362" s="276"/>
      <c r="Y362" s="276"/>
      <c r="Z362" s="276"/>
    </row>
    <row r="363">
      <c r="A363" s="276"/>
      <c r="B363" s="276"/>
      <c r="C363" s="276"/>
      <c r="D363" s="276"/>
      <c r="E363" s="276"/>
      <c r="F363" s="276"/>
      <c r="G363" s="276"/>
      <c r="H363" s="276"/>
      <c r="I363" s="276"/>
      <c r="J363" s="276"/>
      <c r="K363" s="276"/>
      <c r="L363" s="276"/>
      <c r="M363" s="276"/>
      <c r="N363" s="276"/>
      <c r="O363" s="276"/>
      <c r="P363" s="276"/>
      <c r="Q363" s="276"/>
      <c r="R363" s="276"/>
      <c r="S363" s="276"/>
      <c r="T363" s="276"/>
      <c r="U363" s="276"/>
      <c r="V363" s="276"/>
      <c r="W363" s="276"/>
      <c r="X363" s="276"/>
      <c r="Y363" s="276"/>
      <c r="Z363" s="276"/>
    </row>
    <row r="364">
      <c r="A364" s="276"/>
      <c r="B364" s="276"/>
      <c r="C364" s="276"/>
      <c r="D364" s="276"/>
      <c r="E364" s="276"/>
      <c r="F364" s="276"/>
      <c r="G364" s="276"/>
      <c r="H364" s="276"/>
      <c r="I364" s="276"/>
      <c r="J364" s="276"/>
      <c r="K364" s="276"/>
      <c r="L364" s="276"/>
      <c r="M364" s="276"/>
      <c r="N364" s="276"/>
      <c r="O364" s="276"/>
      <c r="P364" s="276"/>
      <c r="Q364" s="276"/>
      <c r="R364" s="276"/>
      <c r="S364" s="276"/>
      <c r="T364" s="276"/>
      <c r="U364" s="276"/>
      <c r="V364" s="276"/>
      <c r="W364" s="276"/>
      <c r="X364" s="276"/>
      <c r="Y364" s="276"/>
      <c r="Z364" s="276"/>
    </row>
    <row r="365">
      <c r="A365" s="276"/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276"/>
      <c r="T365" s="276"/>
      <c r="U365" s="276"/>
      <c r="V365" s="276"/>
      <c r="W365" s="276"/>
      <c r="X365" s="276"/>
      <c r="Y365" s="276"/>
      <c r="Z365" s="276"/>
    </row>
    <row r="366">
      <c r="A366" s="276"/>
      <c r="B366" s="276"/>
      <c r="C366" s="276"/>
      <c r="D366" s="276"/>
      <c r="E366" s="276"/>
      <c r="F366" s="276"/>
      <c r="G366" s="276"/>
      <c r="H366" s="276"/>
      <c r="I366" s="276"/>
      <c r="J366" s="276"/>
      <c r="K366" s="276"/>
      <c r="L366" s="276"/>
      <c r="M366" s="276"/>
      <c r="N366" s="276"/>
      <c r="O366" s="276"/>
      <c r="P366" s="276"/>
      <c r="Q366" s="276"/>
      <c r="R366" s="276"/>
      <c r="S366" s="276"/>
      <c r="T366" s="276"/>
      <c r="U366" s="276"/>
      <c r="V366" s="276"/>
      <c r="W366" s="276"/>
      <c r="X366" s="276"/>
      <c r="Y366" s="276"/>
      <c r="Z366" s="276"/>
    </row>
    <row r="367">
      <c r="A367" s="276"/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276"/>
      <c r="T367" s="276"/>
      <c r="U367" s="276"/>
      <c r="V367" s="276"/>
      <c r="W367" s="276"/>
      <c r="X367" s="276"/>
      <c r="Y367" s="276"/>
      <c r="Z367" s="276"/>
    </row>
    <row r="368">
      <c r="A368" s="276"/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  <c r="P368" s="276"/>
      <c r="Q368" s="276"/>
      <c r="R368" s="276"/>
      <c r="S368" s="276"/>
      <c r="T368" s="276"/>
      <c r="U368" s="276"/>
      <c r="V368" s="276"/>
      <c r="W368" s="276"/>
      <c r="X368" s="276"/>
      <c r="Y368" s="276"/>
      <c r="Z368" s="276"/>
    </row>
    <row r="369">
      <c r="A369" s="276"/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276"/>
      <c r="T369" s="276"/>
      <c r="U369" s="276"/>
      <c r="V369" s="276"/>
      <c r="W369" s="276"/>
      <c r="X369" s="276"/>
      <c r="Y369" s="276"/>
      <c r="Z369" s="276"/>
    </row>
    <row r="370">
      <c r="A370" s="276"/>
      <c r="B370" s="276"/>
      <c r="C370" s="276"/>
      <c r="D370" s="276"/>
      <c r="E370" s="276"/>
      <c r="F370" s="276"/>
      <c r="G370" s="276"/>
      <c r="H370" s="276"/>
      <c r="I370" s="276"/>
      <c r="J370" s="276"/>
      <c r="K370" s="276"/>
      <c r="L370" s="276"/>
      <c r="M370" s="276"/>
      <c r="N370" s="276"/>
      <c r="O370" s="276"/>
      <c r="P370" s="276"/>
      <c r="Q370" s="276"/>
      <c r="R370" s="276"/>
      <c r="S370" s="276"/>
      <c r="T370" s="276"/>
      <c r="U370" s="276"/>
      <c r="V370" s="276"/>
      <c r="W370" s="276"/>
      <c r="X370" s="276"/>
      <c r="Y370" s="276"/>
      <c r="Z370" s="276"/>
    </row>
    <row r="371">
      <c r="A371" s="276"/>
      <c r="B371" s="276"/>
      <c r="C371" s="276"/>
      <c r="D371" s="276"/>
      <c r="E371" s="276"/>
      <c r="F371" s="276"/>
      <c r="G371" s="276"/>
      <c r="H371" s="276"/>
      <c r="I371" s="276"/>
      <c r="J371" s="276"/>
      <c r="K371" s="276"/>
      <c r="L371" s="276"/>
      <c r="M371" s="276"/>
      <c r="N371" s="276"/>
      <c r="O371" s="276"/>
      <c r="P371" s="276"/>
      <c r="Q371" s="276"/>
      <c r="R371" s="276"/>
      <c r="S371" s="276"/>
      <c r="T371" s="276"/>
      <c r="U371" s="276"/>
      <c r="V371" s="276"/>
      <c r="W371" s="276"/>
      <c r="X371" s="276"/>
      <c r="Y371" s="276"/>
      <c r="Z371" s="276"/>
    </row>
    <row r="372">
      <c r="A372" s="276"/>
      <c r="B372" s="276"/>
      <c r="C372" s="276"/>
      <c r="D372" s="276"/>
      <c r="E372" s="276"/>
      <c r="F372" s="276"/>
      <c r="G372" s="276"/>
      <c r="H372" s="276"/>
      <c r="I372" s="276"/>
      <c r="J372" s="276"/>
      <c r="K372" s="276"/>
      <c r="L372" s="276"/>
      <c r="M372" s="276"/>
      <c r="N372" s="276"/>
      <c r="O372" s="276"/>
      <c r="P372" s="276"/>
      <c r="Q372" s="276"/>
      <c r="R372" s="276"/>
      <c r="S372" s="276"/>
      <c r="T372" s="276"/>
      <c r="U372" s="276"/>
      <c r="V372" s="276"/>
      <c r="W372" s="276"/>
      <c r="X372" s="276"/>
      <c r="Y372" s="276"/>
      <c r="Z372" s="276"/>
    </row>
    <row r="373">
      <c r="A373" s="276"/>
      <c r="B373" s="276"/>
      <c r="C373" s="276"/>
      <c r="D373" s="276"/>
      <c r="E373" s="276"/>
      <c r="F373" s="276"/>
      <c r="G373" s="276"/>
      <c r="H373" s="276"/>
      <c r="I373" s="276"/>
      <c r="J373" s="276"/>
      <c r="K373" s="276"/>
      <c r="L373" s="276"/>
      <c r="M373" s="276"/>
      <c r="N373" s="276"/>
      <c r="O373" s="276"/>
      <c r="P373" s="276"/>
      <c r="Q373" s="276"/>
      <c r="R373" s="276"/>
      <c r="S373" s="276"/>
      <c r="T373" s="276"/>
      <c r="U373" s="276"/>
      <c r="V373" s="276"/>
      <c r="W373" s="276"/>
      <c r="X373" s="276"/>
      <c r="Y373" s="276"/>
      <c r="Z373" s="276"/>
    </row>
    <row r="374">
      <c r="A374" s="276"/>
      <c r="B374" s="276"/>
      <c r="C374" s="276"/>
      <c r="D374" s="276"/>
      <c r="E374" s="276"/>
      <c r="F374" s="276"/>
      <c r="G374" s="276"/>
      <c r="H374" s="276"/>
      <c r="I374" s="276"/>
      <c r="J374" s="276"/>
      <c r="K374" s="276"/>
      <c r="L374" s="276"/>
      <c r="M374" s="276"/>
      <c r="N374" s="276"/>
      <c r="O374" s="276"/>
      <c r="P374" s="276"/>
      <c r="Q374" s="276"/>
      <c r="R374" s="276"/>
      <c r="S374" s="276"/>
      <c r="T374" s="276"/>
      <c r="U374" s="276"/>
      <c r="V374" s="276"/>
      <c r="W374" s="276"/>
      <c r="X374" s="276"/>
      <c r="Y374" s="276"/>
      <c r="Z374" s="276"/>
    </row>
    <row r="375">
      <c r="A375" s="276"/>
      <c r="B375" s="276"/>
      <c r="C375" s="276"/>
      <c r="D375" s="276"/>
      <c r="E375" s="276"/>
      <c r="F375" s="276"/>
      <c r="G375" s="276"/>
      <c r="H375" s="276"/>
      <c r="I375" s="276"/>
      <c r="J375" s="276"/>
      <c r="K375" s="276"/>
      <c r="L375" s="276"/>
      <c r="M375" s="276"/>
      <c r="N375" s="276"/>
      <c r="O375" s="276"/>
      <c r="P375" s="276"/>
      <c r="Q375" s="276"/>
      <c r="R375" s="276"/>
      <c r="S375" s="276"/>
      <c r="T375" s="276"/>
      <c r="U375" s="276"/>
      <c r="V375" s="276"/>
      <c r="W375" s="276"/>
      <c r="X375" s="276"/>
      <c r="Y375" s="276"/>
      <c r="Z375" s="276"/>
    </row>
    <row r="376">
      <c r="A376" s="276"/>
      <c r="B376" s="276"/>
      <c r="C376" s="276"/>
      <c r="D376" s="276"/>
      <c r="E376" s="276"/>
      <c r="F376" s="276"/>
      <c r="G376" s="276"/>
      <c r="H376" s="276"/>
      <c r="I376" s="276"/>
      <c r="J376" s="276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76"/>
      <c r="Z376" s="276"/>
    </row>
    <row r="377">
      <c r="A377" s="276"/>
      <c r="B377" s="276"/>
      <c r="C377" s="276"/>
      <c r="D377" s="276"/>
      <c r="E377" s="276"/>
      <c r="F377" s="276"/>
      <c r="G377" s="276"/>
      <c r="H377" s="276"/>
      <c r="I377" s="276"/>
      <c r="J377" s="276"/>
      <c r="K377" s="276"/>
      <c r="L377" s="276"/>
      <c r="M377" s="276"/>
      <c r="N377" s="276"/>
      <c r="O377" s="276"/>
      <c r="P377" s="276"/>
      <c r="Q377" s="276"/>
      <c r="R377" s="276"/>
      <c r="S377" s="276"/>
      <c r="T377" s="276"/>
      <c r="U377" s="276"/>
      <c r="V377" s="276"/>
      <c r="W377" s="276"/>
      <c r="X377" s="276"/>
      <c r="Y377" s="276"/>
      <c r="Z377" s="276"/>
    </row>
    <row r="378">
      <c r="A378" s="276"/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</row>
    <row r="379">
      <c r="A379" s="276"/>
      <c r="B379" s="276"/>
      <c r="C379" s="276"/>
      <c r="D379" s="276"/>
      <c r="E379" s="276"/>
      <c r="F379" s="276"/>
      <c r="G379" s="276"/>
      <c r="H379" s="276"/>
      <c r="I379" s="276"/>
      <c r="J379" s="276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</row>
    <row r="380">
      <c r="A380" s="276"/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</row>
    <row r="381">
      <c r="A381" s="276"/>
      <c r="B381" s="276"/>
      <c r="C381" s="276"/>
      <c r="D381" s="276"/>
      <c r="E381" s="276"/>
      <c r="F381" s="276"/>
      <c r="G381" s="276"/>
      <c r="H381" s="276"/>
      <c r="I381" s="276"/>
      <c r="J381" s="276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76"/>
      <c r="Z381" s="276"/>
    </row>
    <row r="382">
      <c r="A382" s="276"/>
      <c r="B382" s="276"/>
      <c r="C382" s="276"/>
      <c r="D382" s="276"/>
      <c r="E382" s="276"/>
      <c r="F382" s="276"/>
      <c r="G382" s="276"/>
      <c r="H382" s="276"/>
      <c r="I382" s="276"/>
      <c r="J382" s="276"/>
      <c r="K382" s="276"/>
      <c r="L382" s="276"/>
      <c r="M382" s="276"/>
      <c r="N382" s="276"/>
      <c r="O382" s="276"/>
      <c r="P382" s="276"/>
      <c r="Q382" s="276"/>
      <c r="R382" s="276"/>
      <c r="S382" s="276"/>
      <c r="T382" s="276"/>
      <c r="U382" s="276"/>
      <c r="V382" s="276"/>
      <c r="W382" s="276"/>
      <c r="X382" s="276"/>
      <c r="Y382" s="276"/>
      <c r="Z382" s="276"/>
    </row>
    <row r="383">
      <c r="A383" s="276"/>
      <c r="B383" s="276"/>
      <c r="C383" s="276"/>
      <c r="D383" s="276"/>
      <c r="E383" s="276"/>
      <c r="F383" s="276"/>
      <c r="G383" s="276"/>
      <c r="H383" s="276"/>
      <c r="I383" s="276"/>
      <c r="J383" s="276"/>
      <c r="K383" s="276"/>
      <c r="L383" s="276"/>
      <c r="M383" s="276"/>
      <c r="N383" s="276"/>
      <c r="O383" s="276"/>
      <c r="P383" s="276"/>
      <c r="Q383" s="276"/>
      <c r="R383" s="276"/>
      <c r="S383" s="276"/>
      <c r="T383" s="276"/>
      <c r="U383" s="276"/>
      <c r="V383" s="276"/>
      <c r="W383" s="276"/>
      <c r="X383" s="276"/>
      <c r="Y383" s="276"/>
      <c r="Z383" s="276"/>
    </row>
    <row r="384">
      <c r="A384" s="276"/>
      <c r="B384" s="276"/>
      <c r="C384" s="276"/>
      <c r="D384" s="276"/>
      <c r="E384" s="276"/>
      <c r="F384" s="276"/>
      <c r="G384" s="276"/>
      <c r="H384" s="276"/>
      <c r="I384" s="276"/>
      <c r="J384" s="276"/>
      <c r="K384" s="276"/>
      <c r="L384" s="276"/>
      <c r="M384" s="276"/>
      <c r="N384" s="276"/>
      <c r="O384" s="276"/>
      <c r="P384" s="276"/>
      <c r="Q384" s="276"/>
      <c r="R384" s="276"/>
      <c r="S384" s="276"/>
      <c r="T384" s="276"/>
      <c r="U384" s="276"/>
      <c r="V384" s="276"/>
      <c r="W384" s="276"/>
      <c r="X384" s="276"/>
      <c r="Y384" s="276"/>
      <c r="Z384" s="276"/>
    </row>
    <row r="385">
      <c r="A385" s="276"/>
      <c r="B385" s="276"/>
      <c r="C385" s="276"/>
      <c r="D385" s="276"/>
      <c r="E385" s="276"/>
      <c r="F385" s="276"/>
      <c r="G385" s="276"/>
      <c r="H385" s="276"/>
      <c r="I385" s="276"/>
      <c r="J385" s="276"/>
      <c r="K385" s="276"/>
      <c r="L385" s="276"/>
      <c r="M385" s="276"/>
      <c r="N385" s="276"/>
      <c r="O385" s="276"/>
      <c r="P385" s="276"/>
      <c r="Q385" s="276"/>
      <c r="R385" s="276"/>
      <c r="S385" s="276"/>
      <c r="T385" s="276"/>
      <c r="U385" s="276"/>
      <c r="V385" s="276"/>
      <c r="W385" s="276"/>
      <c r="X385" s="276"/>
      <c r="Y385" s="276"/>
      <c r="Z385" s="276"/>
    </row>
    <row r="386">
      <c r="A386" s="276"/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276"/>
      <c r="T386" s="276"/>
      <c r="U386" s="276"/>
      <c r="V386" s="276"/>
      <c r="W386" s="276"/>
      <c r="X386" s="276"/>
      <c r="Y386" s="276"/>
      <c r="Z386" s="276"/>
    </row>
    <row r="387">
      <c r="A387" s="276"/>
      <c r="B387" s="276"/>
      <c r="C387" s="276"/>
      <c r="D387" s="276"/>
      <c r="E387" s="276"/>
      <c r="F387" s="276"/>
      <c r="G387" s="276"/>
      <c r="H387" s="276"/>
      <c r="I387" s="276"/>
      <c r="J387" s="276"/>
      <c r="K387" s="276"/>
      <c r="L387" s="276"/>
      <c r="M387" s="276"/>
      <c r="N387" s="276"/>
      <c r="O387" s="276"/>
      <c r="P387" s="276"/>
      <c r="Q387" s="276"/>
      <c r="R387" s="276"/>
      <c r="S387" s="276"/>
      <c r="T387" s="276"/>
      <c r="U387" s="276"/>
      <c r="V387" s="276"/>
      <c r="W387" s="276"/>
      <c r="X387" s="276"/>
      <c r="Y387" s="276"/>
      <c r="Z387" s="276"/>
    </row>
    <row r="388">
      <c r="A388" s="276"/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</row>
    <row r="389">
      <c r="A389" s="276"/>
      <c r="B389" s="276"/>
      <c r="C389" s="276"/>
      <c r="D389" s="276"/>
      <c r="E389" s="276"/>
      <c r="F389" s="276"/>
      <c r="G389" s="276"/>
      <c r="H389" s="276"/>
      <c r="I389" s="276"/>
      <c r="J389" s="276"/>
      <c r="K389" s="276"/>
      <c r="L389" s="276"/>
      <c r="M389" s="276"/>
      <c r="N389" s="276"/>
      <c r="O389" s="276"/>
      <c r="P389" s="276"/>
      <c r="Q389" s="276"/>
      <c r="R389" s="276"/>
      <c r="S389" s="276"/>
      <c r="T389" s="276"/>
      <c r="U389" s="276"/>
      <c r="V389" s="276"/>
      <c r="W389" s="276"/>
      <c r="X389" s="276"/>
      <c r="Y389" s="276"/>
      <c r="Z389" s="276"/>
    </row>
    <row r="390">
      <c r="A390" s="276"/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276"/>
      <c r="T390" s="276"/>
      <c r="U390" s="276"/>
      <c r="V390" s="276"/>
      <c r="W390" s="276"/>
      <c r="X390" s="276"/>
      <c r="Y390" s="276"/>
      <c r="Z390" s="276"/>
    </row>
    <row r="391">
      <c r="A391" s="276"/>
      <c r="B391" s="276"/>
      <c r="C391" s="276"/>
      <c r="D391" s="276"/>
      <c r="E391" s="276"/>
      <c r="F391" s="276"/>
      <c r="G391" s="276"/>
      <c r="H391" s="276"/>
      <c r="I391" s="276"/>
      <c r="J391" s="276"/>
      <c r="K391" s="276"/>
      <c r="L391" s="276"/>
      <c r="M391" s="276"/>
      <c r="N391" s="276"/>
      <c r="O391" s="276"/>
      <c r="P391" s="276"/>
      <c r="Q391" s="276"/>
      <c r="R391" s="276"/>
      <c r="S391" s="276"/>
      <c r="T391" s="276"/>
      <c r="U391" s="276"/>
      <c r="V391" s="276"/>
      <c r="W391" s="276"/>
      <c r="X391" s="276"/>
      <c r="Y391" s="276"/>
      <c r="Z391" s="276"/>
    </row>
    <row r="392">
      <c r="A392" s="276"/>
      <c r="B392" s="276"/>
      <c r="C392" s="276"/>
      <c r="D392" s="276"/>
      <c r="E392" s="276"/>
      <c r="F392" s="276"/>
      <c r="G392" s="276"/>
      <c r="H392" s="276"/>
      <c r="I392" s="276"/>
      <c r="J392" s="276"/>
      <c r="K392" s="276"/>
      <c r="L392" s="276"/>
      <c r="M392" s="276"/>
      <c r="N392" s="276"/>
      <c r="O392" s="276"/>
      <c r="P392" s="276"/>
      <c r="Q392" s="276"/>
      <c r="R392" s="276"/>
      <c r="S392" s="276"/>
      <c r="T392" s="276"/>
      <c r="U392" s="276"/>
      <c r="V392" s="276"/>
      <c r="W392" s="276"/>
      <c r="X392" s="276"/>
      <c r="Y392" s="276"/>
      <c r="Z392" s="276"/>
    </row>
    <row r="393">
      <c r="A393" s="276"/>
      <c r="B393" s="276"/>
      <c r="C393" s="276"/>
      <c r="D393" s="276"/>
      <c r="E393" s="276"/>
      <c r="F393" s="276"/>
      <c r="G393" s="276"/>
      <c r="H393" s="276"/>
      <c r="I393" s="276"/>
      <c r="J393" s="276"/>
      <c r="K393" s="276"/>
      <c r="L393" s="276"/>
      <c r="M393" s="276"/>
      <c r="N393" s="276"/>
      <c r="O393" s="276"/>
      <c r="P393" s="276"/>
      <c r="Q393" s="276"/>
      <c r="R393" s="276"/>
      <c r="S393" s="276"/>
      <c r="T393" s="276"/>
      <c r="U393" s="276"/>
      <c r="V393" s="276"/>
      <c r="W393" s="276"/>
      <c r="X393" s="276"/>
      <c r="Y393" s="276"/>
      <c r="Z393" s="276"/>
    </row>
    <row r="394">
      <c r="A394" s="276"/>
      <c r="B394" s="276"/>
      <c r="C394" s="276"/>
      <c r="D394" s="276"/>
      <c r="E394" s="276"/>
      <c r="F394" s="276"/>
      <c r="G394" s="276"/>
      <c r="H394" s="276"/>
      <c r="I394" s="276"/>
      <c r="J394" s="276"/>
      <c r="K394" s="276"/>
      <c r="L394" s="276"/>
      <c r="M394" s="276"/>
      <c r="N394" s="276"/>
      <c r="O394" s="276"/>
      <c r="P394" s="276"/>
      <c r="Q394" s="276"/>
      <c r="R394" s="276"/>
      <c r="S394" s="276"/>
      <c r="T394" s="276"/>
      <c r="U394" s="276"/>
      <c r="V394" s="276"/>
      <c r="W394" s="276"/>
      <c r="X394" s="276"/>
      <c r="Y394" s="276"/>
      <c r="Z394" s="276"/>
    </row>
    <row r="395">
      <c r="A395" s="276"/>
      <c r="B395" s="276"/>
      <c r="C395" s="276"/>
      <c r="D395" s="276"/>
      <c r="E395" s="276"/>
      <c r="F395" s="276"/>
      <c r="G395" s="276"/>
      <c r="H395" s="276"/>
      <c r="I395" s="276"/>
      <c r="J395" s="276"/>
      <c r="K395" s="276"/>
      <c r="L395" s="276"/>
      <c r="M395" s="276"/>
      <c r="N395" s="276"/>
      <c r="O395" s="276"/>
      <c r="P395" s="276"/>
      <c r="Q395" s="276"/>
      <c r="R395" s="276"/>
      <c r="S395" s="276"/>
      <c r="T395" s="276"/>
      <c r="U395" s="276"/>
      <c r="V395" s="276"/>
      <c r="W395" s="276"/>
      <c r="X395" s="276"/>
      <c r="Y395" s="276"/>
      <c r="Z395" s="276"/>
    </row>
    <row r="396">
      <c r="A396" s="276"/>
      <c r="B396" s="276"/>
      <c r="C396" s="276"/>
      <c r="D396" s="276"/>
      <c r="E396" s="276"/>
      <c r="F396" s="276"/>
      <c r="G396" s="276"/>
      <c r="H396" s="276"/>
      <c r="I396" s="276"/>
      <c r="J396" s="276"/>
      <c r="K396" s="276"/>
      <c r="L396" s="276"/>
      <c r="M396" s="276"/>
      <c r="N396" s="276"/>
      <c r="O396" s="276"/>
      <c r="P396" s="276"/>
      <c r="Q396" s="276"/>
      <c r="R396" s="276"/>
      <c r="S396" s="276"/>
      <c r="T396" s="276"/>
      <c r="U396" s="276"/>
      <c r="V396" s="276"/>
      <c r="W396" s="276"/>
      <c r="X396" s="276"/>
      <c r="Y396" s="276"/>
      <c r="Z396" s="276"/>
    </row>
    <row r="397">
      <c r="A397" s="276"/>
      <c r="B397" s="276"/>
      <c r="C397" s="276"/>
      <c r="D397" s="276"/>
      <c r="E397" s="276"/>
      <c r="F397" s="276"/>
      <c r="G397" s="276"/>
      <c r="H397" s="276"/>
      <c r="I397" s="276"/>
      <c r="J397" s="276"/>
      <c r="K397" s="276"/>
      <c r="L397" s="276"/>
      <c r="M397" s="276"/>
      <c r="N397" s="276"/>
      <c r="O397" s="276"/>
      <c r="P397" s="276"/>
      <c r="Q397" s="276"/>
      <c r="R397" s="276"/>
      <c r="S397" s="276"/>
      <c r="T397" s="276"/>
      <c r="U397" s="276"/>
      <c r="V397" s="276"/>
      <c r="W397" s="276"/>
      <c r="X397" s="276"/>
      <c r="Y397" s="276"/>
      <c r="Z397" s="276"/>
    </row>
    <row r="398">
      <c r="A398" s="276"/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  <c r="P398" s="276"/>
      <c r="Q398" s="276"/>
      <c r="R398" s="276"/>
      <c r="S398" s="276"/>
      <c r="T398" s="276"/>
      <c r="U398" s="276"/>
      <c r="V398" s="276"/>
      <c r="W398" s="276"/>
      <c r="X398" s="276"/>
      <c r="Y398" s="276"/>
      <c r="Z398" s="276"/>
    </row>
    <row r="399">
      <c r="A399" s="276"/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  <c r="P399" s="276"/>
      <c r="Q399" s="276"/>
      <c r="R399" s="276"/>
      <c r="S399" s="276"/>
      <c r="T399" s="276"/>
      <c r="U399" s="276"/>
      <c r="V399" s="276"/>
      <c r="W399" s="276"/>
      <c r="X399" s="276"/>
      <c r="Y399" s="276"/>
      <c r="Z399" s="276"/>
    </row>
    <row r="400">
      <c r="A400" s="276"/>
      <c r="B400" s="276"/>
      <c r="C400" s="276"/>
      <c r="D400" s="276"/>
      <c r="E400" s="276"/>
      <c r="F400" s="276"/>
      <c r="G400" s="276"/>
      <c r="H400" s="276"/>
      <c r="I400" s="276"/>
      <c r="J400" s="276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</row>
    <row r="401">
      <c r="A401" s="276"/>
      <c r="B401" s="276"/>
      <c r="C401" s="276"/>
      <c r="D401" s="276"/>
      <c r="E401" s="276"/>
      <c r="F401" s="276"/>
      <c r="G401" s="276"/>
      <c r="H401" s="276"/>
      <c r="I401" s="276"/>
      <c r="J401" s="276"/>
      <c r="K401" s="276"/>
      <c r="L401" s="276"/>
      <c r="M401" s="276"/>
      <c r="N401" s="276"/>
      <c r="O401" s="276"/>
      <c r="P401" s="276"/>
      <c r="Q401" s="276"/>
      <c r="R401" s="276"/>
      <c r="S401" s="276"/>
      <c r="T401" s="276"/>
      <c r="U401" s="276"/>
      <c r="V401" s="276"/>
      <c r="W401" s="276"/>
      <c r="X401" s="276"/>
      <c r="Y401" s="276"/>
      <c r="Z401" s="276"/>
    </row>
    <row r="402">
      <c r="A402" s="276"/>
      <c r="B402" s="276"/>
      <c r="C402" s="276"/>
      <c r="D402" s="276"/>
      <c r="E402" s="276"/>
      <c r="F402" s="276"/>
      <c r="G402" s="276"/>
      <c r="H402" s="276"/>
      <c r="I402" s="276"/>
      <c r="J402" s="276"/>
      <c r="K402" s="276"/>
      <c r="L402" s="276"/>
      <c r="M402" s="276"/>
      <c r="N402" s="276"/>
      <c r="O402" s="276"/>
      <c r="P402" s="276"/>
      <c r="Q402" s="276"/>
      <c r="R402" s="276"/>
      <c r="S402" s="276"/>
      <c r="T402" s="276"/>
      <c r="U402" s="276"/>
      <c r="V402" s="276"/>
      <c r="W402" s="276"/>
      <c r="X402" s="276"/>
      <c r="Y402" s="276"/>
      <c r="Z402" s="276"/>
    </row>
    <row r="403">
      <c r="A403" s="276"/>
      <c r="B403" s="276"/>
      <c r="C403" s="276"/>
      <c r="D403" s="276"/>
      <c r="E403" s="276"/>
      <c r="F403" s="276"/>
      <c r="G403" s="276"/>
      <c r="H403" s="276"/>
      <c r="I403" s="276"/>
      <c r="J403" s="276"/>
      <c r="K403" s="276"/>
      <c r="L403" s="276"/>
      <c r="M403" s="276"/>
      <c r="N403" s="276"/>
      <c r="O403" s="276"/>
      <c r="P403" s="276"/>
      <c r="Q403" s="276"/>
      <c r="R403" s="276"/>
      <c r="S403" s="276"/>
      <c r="T403" s="276"/>
      <c r="U403" s="276"/>
      <c r="V403" s="276"/>
      <c r="W403" s="276"/>
      <c r="X403" s="276"/>
      <c r="Y403" s="276"/>
      <c r="Z403" s="276"/>
    </row>
    <row r="404">
      <c r="A404" s="276"/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276"/>
      <c r="T404" s="276"/>
      <c r="U404" s="276"/>
      <c r="V404" s="276"/>
      <c r="W404" s="276"/>
      <c r="X404" s="276"/>
      <c r="Y404" s="276"/>
      <c r="Z404" s="276"/>
    </row>
    <row r="405">
      <c r="A405" s="276"/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276"/>
      <c r="T405" s="276"/>
      <c r="U405" s="276"/>
      <c r="V405" s="276"/>
      <c r="W405" s="276"/>
      <c r="X405" s="276"/>
      <c r="Y405" s="276"/>
      <c r="Z405" s="276"/>
    </row>
    <row r="406">
      <c r="A406" s="276"/>
      <c r="B406" s="276"/>
      <c r="C406" s="276"/>
      <c r="D406" s="276"/>
      <c r="E406" s="276"/>
      <c r="F406" s="276"/>
      <c r="G406" s="276"/>
      <c r="H406" s="276"/>
      <c r="I406" s="276"/>
      <c r="J406" s="276"/>
      <c r="K406" s="276"/>
      <c r="L406" s="276"/>
      <c r="M406" s="276"/>
      <c r="N406" s="276"/>
      <c r="O406" s="276"/>
      <c r="P406" s="276"/>
      <c r="Q406" s="276"/>
      <c r="R406" s="276"/>
      <c r="S406" s="276"/>
      <c r="T406" s="276"/>
      <c r="U406" s="276"/>
      <c r="V406" s="276"/>
      <c r="W406" s="276"/>
      <c r="X406" s="276"/>
      <c r="Y406" s="276"/>
      <c r="Z406" s="276"/>
    </row>
    <row r="407">
      <c r="A407" s="276"/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276"/>
      <c r="T407" s="276"/>
      <c r="U407" s="276"/>
      <c r="V407" s="276"/>
      <c r="W407" s="276"/>
      <c r="X407" s="276"/>
      <c r="Y407" s="276"/>
      <c r="Z407" s="276"/>
    </row>
    <row r="408">
      <c r="A408" s="276"/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276"/>
      <c r="T408" s="276"/>
      <c r="U408" s="276"/>
      <c r="V408" s="276"/>
      <c r="W408" s="276"/>
      <c r="X408" s="276"/>
      <c r="Y408" s="276"/>
      <c r="Z408" s="276"/>
    </row>
    <row r="409">
      <c r="A409" s="276"/>
      <c r="B409" s="276"/>
      <c r="C409" s="276"/>
      <c r="D409" s="276"/>
      <c r="E409" s="276"/>
      <c r="F409" s="276"/>
      <c r="G409" s="276"/>
      <c r="H409" s="276"/>
      <c r="I409" s="276"/>
      <c r="J409" s="276"/>
      <c r="K409" s="276"/>
      <c r="L409" s="276"/>
      <c r="M409" s="276"/>
      <c r="N409" s="276"/>
      <c r="O409" s="276"/>
      <c r="P409" s="276"/>
      <c r="Q409" s="276"/>
      <c r="R409" s="276"/>
      <c r="S409" s="276"/>
      <c r="T409" s="276"/>
      <c r="U409" s="276"/>
      <c r="V409" s="276"/>
      <c r="W409" s="276"/>
      <c r="X409" s="276"/>
      <c r="Y409" s="276"/>
      <c r="Z409" s="276"/>
    </row>
    <row r="410">
      <c r="A410" s="276"/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276"/>
      <c r="T410" s="276"/>
      <c r="U410" s="276"/>
      <c r="V410" s="276"/>
      <c r="W410" s="276"/>
      <c r="X410" s="276"/>
      <c r="Y410" s="276"/>
      <c r="Z410" s="276"/>
    </row>
    <row r="411">
      <c r="A411" s="276"/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276"/>
      <c r="T411" s="276"/>
      <c r="U411" s="276"/>
      <c r="V411" s="276"/>
      <c r="W411" s="276"/>
      <c r="X411" s="276"/>
      <c r="Y411" s="276"/>
      <c r="Z411" s="276"/>
    </row>
    <row r="412">
      <c r="A412" s="276"/>
      <c r="B412" s="276"/>
      <c r="C412" s="276"/>
      <c r="D412" s="276"/>
      <c r="E412" s="276"/>
      <c r="F412" s="276"/>
      <c r="G412" s="276"/>
      <c r="H412" s="276"/>
      <c r="I412" s="276"/>
      <c r="J412" s="276"/>
      <c r="K412" s="276"/>
      <c r="L412" s="276"/>
      <c r="M412" s="276"/>
      <c r="N412" s="276"/>
      <c r="O412" s="276"/>
      <c r="P412" s="276"/>
      <c r="Q412" s="276"/>
      <c r="R412" s="276"/>
      <c r="S412" s="276"/>
      <c r="T412" s="276"/>
      <c r="U412" s="276"/>
      <c r="V412" s="276"/>
      <c r="W412" s="276"/>
      <c r="X412" s="276"/>
      <c r="Y412" s="276"/>
      <c r="Z412" s="276"/>
    </row>
    <row r="413">
      <c r="A413" s="276"/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276"/>
      <c r="T413" s="276"/>
      <c r="U413" s="276"/>
      <c r="V413" s="276"/>
      <c r="W413" s="276"/>
      <c r="X413" s="276"/>
      <c r="Y413" s="276"/>
      <c r="Z413" s="276"/>
    </row>
    <row r="414">
      <c r="A414" s="276"/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276"/>
      <c r="T414" s="276"/>
      <c r="U414" s="276"/>
      <c r="V414" s="276"/>
      <c r="W414" s="276"/>
      <c r="X414" s="276"/>
      <c r="Y414" s="276"/>
      <c r="Z414" s="276"/>
    </row>
    <row r="415">
      <c r="A415" s="276"/>
      <c r="B415" s="276"/>
      <c r="C415" s="276"/>
      <c r="D415" s="276"/>
      <c r="E415" s="276"/>
      <c r="F415" s="276"/>
      <c r="G415" s="276"/>
      <c r="H415" s="276"/>
      <c r="I415" s="276"/>
      <c r="J415" s="276"/>
      <c r="K415" s="276"/>
      <c r="L415" s="276"/>
      <c r="M415" s="276"/>
      <c r="N415" s="276"/>
      <c r="O415" s="276"/>
      <c r="P415" s="276"/>
      <c r="Q415" s="276"/>
      <c r="R415" s="276"/>
      <c r="S415" s="276"/>
      <c r="T415" s="276"/>
      <c r="U415" s="276"/>
      <c r="V415" s="276"/>
      <c r="W415" s="276"/>
      <c r="X415" s="276"/>
      <c r="Y415" s="276"/>
      <c r="Z415" s="276"/>
    </row>
    <row r="416">
      <c r="A416" s="276"/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276"/>
      <c r="T416" s="276"/>
      <c r="U416" s="276"/>
      <c r="V416" s="276"/>
      <c r="W416" s="276"/>
      <c r="X416" s="276"/>
      <c r="Y416" s="276"/>
      <c r="Z416" s="276"/>
    </row>
    <row r="417">
      <c r="A417" s="276"/>
      <c r="B417" s="276"/>
      <c r="C417" s="276"/>
      <c r="D417" s="276"/>
      <c r="E417" s="276"/>
      <c r="F417" s="276"/>
      <c r="G417" s="276"/>
      <c r="H417" s="276"/>
      <c r="I417" s="276"/>
      <c r="J417" s="276"/>
      <c r="K417" s="276"/>
      <c r="L417" s="276"/>
      <c r="M417" s="276"/>
      <c r="N417" s="276"/>
      <c r="O417" s="276"/>
      <c r="P417" s="276"/>
      <c r="Q417" s="276"/>
      <c r="R417" s="276"/>
      <c r="S417" s="276"/>
      <c r="T417" s="276"/>
      <c r="U417" s="276"/>
      <c r="V417" s="276"/>
      <c r="W417" s="276"/>
      <c r="X417" s="276"/>
      <c r="Y417" s="276"/>
      <c r="Z417" s="276"/>
    </row>
    <row r="418">
      <c r="A418" s="276"/>
      <c r="B418" s="276"/>
      <c r="C418" s="276"/>
      <c r="D418" s="276"/>
      <c r="E418" s="276"/>
      <c r="F418" s="276"/>
      <c r="G418" s="276"/>
      <c r="H418" s="276"/>
      <c r="I418" s="276"/>
      <c r="J418" s="276"/>
      <c r="K418" s="276"/>
      <c r="L418" s="276"/>
      <c r="M418" s="276"/>
      <c r="N418" s="276"/>
      <c r="O418" s="276"/>
      <c r="P418" s="276"/>
      <c r="Q418" s="276"/>
      <c r="R418" s="276"/>
      <c r="S418" s="276"/>
      <c r="T418" s="276"/>
      <c r="U418" s="276"/>
      <c r="V418" s="276"/>
      <c r="W418" s="276"/>
      <c r="X418" s="276"/>
      <c r="Y418" s="276"/>
      <c r="Z418" s="276"/>
    </row>
    <row r="419">
      <c r="A419" s="276"/>
      <c r="B419" s="276"/>
      <c r="C419" s="276"/>
      <c r="D419" s="276"/>
      <c r="E419" s="276"/>
      <c r="F419" s="276"/>
      <c r="G419" s="276"/>
      <c r="H419" s="276"/>
      <c r="I419" s="276"/>
      <c r="J419" s="276"/>
      <c r="K419" s="276"/>
      <c r="L419" s="276"/>
      <c r="M419" s="276"/>
      <c r="N419" s="276"/>
      <c r="O419" s="276"/>
      <c r="P419" s="276"/>
      <c r="Q419" s="276"/>
      <c r="R419" s="276"/>
      <c r="S419" s="276"/>
      <c r="T419" s="276"/>
      <c r="U419" s="276"/>
      <c r="V419" s="276"/>
      <c r="W419" s="276"/>
      <c r="X419" s="276"/>
      <c r="Y419" s="276"/>
      <c r="Z419" s="276"/>
    </row>
    <row r="420">
      <c r="A420" s="276"/>
      <c r="B420" s="276"/>
      <c r="C420" s="276"/>
      <c r="D420" s="276"/>
      <c r="E420" s="276"/>
      <c r="F420" s="276"/>
      <c r="G420" s="276"/>
      <c r="H420" s="276"/>
      <c r="I420" s="276"/>
      <c r="J420" s="276"/>
      <c r="K420" s="276"/>
      <c r="L420" s="276"/>
      <c r="M420" s="276"/>
      <c r="N420" s="276"/>
      <c r="O420" s="276"/>
      <c r="P420" s="276"/>
      <c r="Q420" s="276"/>
      <c r="R420" s="276"/>
      <c r="S420" s="276"/>
      <c r="T420" s="276"/>
      <c r="U420" s="276"/>
      <c r="V420" s="276"/>
      <c r="W420" s="276"/>
      <c r="X420" s="276"/>
      <c r="Y420" s="276"/>
      <c r="Z420" s="276"/>
    </row>
    <row r="421">
      <c r="A421" s="276"/>
      <c r="B421" s="276"/>
      <c r="C421" s="276"/>
      <c r="D421" s="276"/>
      <c r="E421" s="276"/>
      <c r="F421" s="276"/>
      <c r="G421" s="276"/>
      <c r="H421" s="276"/>
      <c r="I421" s="276"/>
      <c r="J421" s="276"/>
      <c r="K421" s="276"/>
      <c r="L421" s="276"/>
      <c r="M421" s="276"/>
      <c r="N421" s="276"/>
      <c r="O421" s="276"/>
      <c r="P421" s="276"/>
      <c r="Q421" s="276"/>
      <c r="R421" s="276"/>
      <c r="S421" s="276"/>
      <c r="T421" s="276"/>
      <c r="U421" s="276"/>
      <c r="V421" s="276"/>
      <c r="W421" s="276"/>
      <c r="X421" s="276"/>
      <c r="Y421" s="276"/>
      <c r="Z421" s="276"/>
    </row>
    <row r="422">
      <c r="A422" s="276"/>
      <c r="B422" s="276"/>
      <c r="C422" s="276"/>
      <c r="D422" s="276"/>
      <c r="E422" s="276"/>
      <c r="F422" s="276"/>
      <c r="G422" s="276"/>
      <c r="H422" s="276"/>
      <c r="I422" s="276"/>
      <c r="J422" s="276"/>
      <c r="K422" s="276"/>
      <c r="L422" s="276"/>
      <c r="M422" s="276"/>
      <c r="N422" s="276"/>
      <c r="O422" s="276"/>
      <c r="P422" s="276"/>
      <c r="Q422" s="276"/>
      <c r="R422" s="276"/>
      <c r="S422" s="276"/>
      <c r="T422" s="276"/>
      <c r="U422" s="276"/>
      <c r="V422" s="276"/>
      <c r="W422" s="276"/>
      <c r="X422" s="276"/>
      <c r="Y422" s="276"/>
      <c r="Z422" s="276"/>
    </row>
    <row r="423">
      <c r="A423" s="276"/>
      <c r="B423" s="276"/>
      <c r="C423" s="276"/>
      <c r="D423" s="276"/>
      <c r="E423" s="276"/>
      <c r="F423" s="276"/>
      <c r="G423" s="276"/>
      <c r="H423" s="276"/>
      <c r="I423" s="276"/>
      <c r="J423" s="276"/>
      <c r="K423" s="276"/>
      <c r="L423" s="276"/>
      <c r="M423" s="276"/>
      <c r="N423" s="276"/>
      <c r="O423" s="276"/>
      <c r="P423" s="276"/>
      <c r="Q423" s="276"/>
      <c r="R423" s="276"/>
      <c r="S423" s="276"/>
      <c r="T423" s="276"/>
      <c r="U423" s="276"/>
      <c r="V423" s="276"/>
      <c r="W423" s="276"/>
      <c r="X423" s="276"/>
      <c r="Y423" s="276"/>
      <c r="Z423" s="276"/>
    </row>
    <row r="424">
      <c r="A424" s="276"/>
      <c r="B424" s="276"/>
      <c r="C424" s="276"/>
      <c r="D424" s="276"/>
      <c r="E424" s="276"/>
      <c r="F424" s="276"/>
      <c r="G424" s="276"/>
      <c r="H424" s="276"/>
      <c r="I424" s="276"/>
      <c r="J424" s="276"/>
      <c r="K424" s="276"/>
      <c r="L424" s="276"/>
      <c r="M424" s="276"/>
      <c r="N424" s="276"/>
      <c r="O424" s="276"/>
      <c r="P424" s="276"/>
      <c r="Q424" s="276"/>
      <c r="R424" s="276"/>
      <c r="S424" s="276"/>
      <c r="T424" s="276"/>
      <c r="U424" s="276"/>
      <c r="V424" s="276"/>
      <c r="W424" s="276"/>
      <c r="X424" s="276"/>
      <c r="Y424" s="276"/>
      <c r="Z424" s="276"/>
    </row>
    <row r="425">
      <c r="A425" s="276"/>
      <c r="B425" s="276"/>
      <c r="C425" s="276"/>
      <c r="D425" s="276"/>
      <c r="E425" s="276"/>
      <c r="F425" s="276"/>
      <c r="G425" s="276"/>
      <c r="H425" s="276"/>
      <c r="I425" s="276"/>
      <c r="J425" s="276"/>
      <c r="K425" s="276"/>
      <c r="L425" s="276"/>
      <c r="M425" s="276"/>
      <c r="N425" s="276"/>
      <c r="O425" s="276"/>
      <c r="P425" s="276"/>
      <c r="Q425" s="276"/>
      <c r="R425" s="276"/>
      <c r="S425" s="276"/>
      <c r="T425" s="276"/>
      <c r="U425" s="276"/>
      <c r="V425" s="276"/>
      <c r="W425" s="276"/>
      <c r="X425" s="276"/>
      <c r="Y425" s="276"/>
      <c r="Z425" s="276"/>
    </row>
    <row r="426">
      <c r="A426" s="276"/>
      <c r="B426" s="276"/>
      <c r="C426" s="276"/>
      <c r="D426" s="276"/>
      <c r="E426" s="276"/>
      <c r="F426" s="276"/>
      <c r="G426" s="276"/>
      <c r="H426" s="276"/>
      <c r="I426" s="276"/>
      <c r="J426" s="276"/>
      <c r="K426" s="276"/>
      <c r="L426" s="276"/>
      <c r="M426" s="276"/>
      <c r="N426" s="276"/>
      <c r="O426" s="276"/>
      <c r="P426" s="276"/>
      <c r="Q426" s="276"/>
      <c r="R426" s="276"/>
      <c r="S426" s="276"/>
      <c r="T426" s="276"/>
      <c r="U426" s="276"/>
      <c r="V426" s="276"/>
      <c r="W426" s="276"/>
      <c r="X426" s="276"/>
      <c r="Y426" s="276"/>
      <c r="Z426" s="276"/>
    </row>
    <row r="427">
      <c r="A427" s="276"/>
      <c r="B427" s="276"/>
      <c r="C427" s="276"/>
      <c r="D427" s="276"/>
      <c r="E427" s="276"/>
      <c r="F427" s="276"/>
      <c r="G427" s="276"/>
      <c r="H427" s="276"/>
      <c r="I427" s="276"/>
      <c r="J427" s="276"/>
      <c r="K427" s="276"/>
      <c r="L427" s="276"/>
      <c r="M427" s="276"/>
      <c r="N427" s="276"/>
      <c r="O427" s="276"/>
      <c r="P427" s="276"/>
      <c r="Q427" s="276"/>
      <c r="R427" s="276"/>
      <c r="S427" s="276"/>
      <c r="T427" s="276"/>
      <c r="U427" s="276"/>
      <c r="V427" s="276"/>
      <c r="W427" s="276"/>
      <c r="X427" s="276"/>
      <c r="Y427" s="276"/>
      <c r="Z427" s="276"/>
    </row>
    <row r="428">
      <c r="A428" s="276"/>
      <c r="B428" s="276"/>
      <c r="C428" s="276"/>
      <c r="D428" s="276"/>
      <c r="E428" s="276"/>
      <c r="F428" s="276"/>
      <c r="G428" s="276"/>
      <c r="H428" s="276"/>
      <c r="I428" s="276"/>
      <c r="J428" s="276"/>
      <c r="K428" s="276"/>
      <c r="L428" s="276"/>
      <c r="M428" s="276"/>
      <c r="N428" s="276"/>
      <c r="O428" s="276"/>
      <c r="P428" s="276"/>
      <c r="Q428" s="276"/>
      <c r="R428" s="276"/>
      <c r="S428" s="276"/>
      <c r="T428" s="276"/>
      <c r="U428" s="276"/>
      <c r="V428" s="276"/>
      <c r="W428" s="276"/>
      <c r="X428" s="276"/>
      <c r="Y428" s="276"/>
      <c r="Z428" s="276"/>
    </row>
    <row r="429">
      <c r="A429" s="276"/>
      <c r="B429" s="276"/>
      <c r="C429" s="276"/>
      <c r="D429" s="276"/>
      <c r="E429" s="276"/>
      <c r="F429" s="276"/>
      <c r="G429" s="276"/>
      <c r="H429" s="276"/>
      <c r="I429" s="276"/>
      <c r="J429" s="276"/>
      <c r="K429" s="276"/>
      <c r="L429" s="276"/>
      <c r="M429" s="276"/>
      <c r="N429" s="276"/>
      <c r="O429" s="276"/>
      <c r="P429" s="276"/>
      <c r="Q429" s="276"/>
      <c r="R429" s="276"/>
      <c r="S429" s="276"/>
      <c r="T429" s="276"/>
      <c r="U429" s="276"/>
      <c r="V429" s="276"/>
      <c r="W429" s="276"/>
      <c r="X429" s="276"/>
      <c r="Y429" s="276"/>
      <c r="Z429" s="276"/>
    </row>
    <row r="430">
      <c r="A430" s="276"/>
      <c r="B430" s="276"/>
      <c r="C430" s="276"/>
      <c r="D430" s="276"/>
      <c r="E430" s="276"/>
      <c r="F430" s="276"/>
      <c r="G430" s="276"/>
      <c r="H430" s="276"/>
      <c r="I430" s="276"/>
      <c r="J430" s="276"/>
      <c r="K430" s="276"/>
      <c r="L430" s="276"/>
      <c r="M430" s="276"/>
      <c r="N430" s="276"/>
      <c r="O430" s="276"/>
      <c r="P430" s="276"/>
      <c r="Q430" s="276"/>
      <c r="R430" s="276"/>
      <c r="S430" s="276"/>
      <c r="T430" s="276"/>
      <c r="U430" s="276"/>
      <c r="V430" s="276"/>
      <c r="W430" s="276"/>
      <c r="X430" s="276"/>
      <c r="Y430" s="276"/>
      <c r="Z430" s="276"/>
    </row>
    <row r="431">
      <c r="A431" s="276"/>
      <c r="B431" s="276"/>
      <c r="C431" s="276"/>
      <c r="D431" s="276"/>
      <c r="E431" s="276"/>
      <c r="F431" s="276"/>
      <c r="G431" s="276"/>
      <c r="H431" s="276"/>
      <c r="I431" s="276"/>
      <c r="J431" s="276"/>
      <c r="K431" s="276"/>
      <c r="L431" s="276"/>
      <c r="M431" s="276"/>
      <c r="N431" s="276"/>
      <c r="O431" s="276"/>
      <c r="P431" s="276"/>
      <c r="Q431" s="276"/>
      <c r="R431" s="276"/>
      <c r="S431" s="276"/>
      <c r="T431" s="276"/>
      <c r="U431" s="276"/>
      <c r="V431" s="276"/>
      <c r="W431" s="276"/>
      <c r="X431" s="276"/>
      <c r="Y431" s="276"/>
      <c r="Z431" s="276"/>
    </row>
    <row r="432">
      <c r="A432" s="276"/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276"/>
      <c r="T432" s="276"/>
      <c r="U432" s="276"/>
      <c r="V432" s="276"/>
      <c r="W432" s="276"/>
      <c r="X432" s="276"/>
      <c r="Y432" s="276"/>
      <c r="Z432" s="276"/>
    </row>
    <row r="433">
      <c r="A433" s="276"/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  <c r="P433" s="276"/>
      <c r="Q433" s="276"/>
      <c r="R433" s="276"/>
      <c r="S433" s="276"/>
      <c r="T433" s="276"/>
      <c r="U433" s="276"/>
      <c r="V433" s="276"/>
      <c r="W433" s="276"/>
      <c r="X433" s="276"/>
      <c r="Y433" s="276"/>
      <c r="Z433" s="276"/>
    </row>
    <row r="434">
      <c r="A434" s="276"/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276"/>
      <c r="T434" s="276"/>
      <c r="U434" s="276"/>
      <c r="V434" s="276"/>
      <c r="W434" s="276"/>
      <c r="X434" s="276"/>
      <c r="Y434" s="276"/>
      <c r="Z434" s="276"/>
    </row>
    <row r="435">
      <c r="A435" s="276"/>
      <c r="B435" s="276"/>
      <c r="C435" s="276"/>
      <c r="D435" s="276"/>
      <c r="E435" s="276"/>
      <c r="F435" s="276"/>
      <c r="G435" s="276"/>
      <c r="H435" s="276"/>
      <c r="I435" s="276"/>
      <c r="J435" s="276"/>
      <c r="K435" s="276"/>
      <c r="L435" s="276"/>
      <c r="M435" s="276"/>
      <c r="N435" s="276"/>
      <c r="O435" s="276"/>
      <c r="P435" s="276"/>
      <c r="Q435" s="276"/>
      <c r="R435" s="276"/>
      <c r="S435" s="276"/>
      <c r="T435" s="276"/>
      <c r="U435" s="276"/>
      <c r="V435" s="276"/>
      <c r="W435" s="276"/>
      <c r="X435" s="276"/>
      <c r="Y435" s="276"/>
      <c r="Z435" s="276"/>
    </row>
    <row r="436">
      <c r="A436" s="276"/>
      <c r="B436" s="276"/>
      <c r="C436" s="276"/>
      <c r="D436" s="276"/>
      <c r="E436" s="276"/>
      <c r="F436" s="276"/>
      <c r="G436" s="276"/>
      <c r="H436" s="276"/>
      <c r="I436" s="276"/>
      <c r="J436" s="276"/>
      <c r="K436" s="276"/>
      <c r="L436" s="276"/>
      <c r="M436" s="276"/>
      <c r="N436" s="276"/>
      <c r="O436" s="276"/>
      <c r="P436" s="276"/>
      <c r="Q436" s="276"/>
      <c r="R436" s="276"/>
      <c r="S436" s="276"/>
      <c r="T436" s="276"/>
      <c r="U436" s="276"/>
      <c r="V436" s="276"/>
      <c r="W436" s="276"/>
      <c r="X436" s="276"/>
      <c r="Y436" s="276"/>
      <c r="Z436" s="276"/>
    </row>
    <row r="437">
      <c r="A437" s="276"/>
      <c r="B437" s="276"/>
      <c r="C437" s="276"/>
      <c r="D437" s="276"/>
      <c r="E437" s="276"/>
      <c r="F437" s="276"/>
      <c r="G437" s="276"/>
      <c r="H437" s="276"/>
      <c r="I437" s="276"/>
      <c r="J437" s="276"/>
      <c r="K437" s="276"/>
      <c r="L437" s="276"/>
      <c r="M437" s="276"/>
      <c r="N437" s="276"/>
      <c r="O437" s="276"/>
      <c r="P437" s="276"/>
      <c r="Q437" s="276"/>
      <c r="R437" s="276"/>
      <c r="S437" s="276"/>
      <c r="T437" s="276"/>
      <c r="U437" s="276"/>
      <c r="V437" s="276"/>
      <c r="W437" s="276"/>
      <c r="X437" s="276"/>
      <c r="Y437" s="276"/>
      <c r="Z437" s="276"/>
    </row>
    <row r="438">
      <c r="A438" s="276"/>
      <c r="B438" s="276"/>
      <c r="C438" s="276"/>
      <c r="D438" s="276"/>
      <c r="E438" s="276"/>
      <c r="F438" s="276"/>
      <c r="G438" s="276"/>
      <c r="H438" s="276"/>
      <c r="I438" s="276"/>
      <c r="J438" s="276"/>
      <c r="K438" s="276"/>
      <c r="L438" s="276"/>
      <c r="M438" s="276"/>
      <c r="N438" s="276"/>
      <c r="O438" s="276"/>
      <c r="P438" s="276"/>
      <c r="Q438" s="276"/>
      <c r="R438" s="276"/>
      <c r="S438" s="276"/>
      <c r="T438" s="276"/>
      <c r="U438" s="276"/>
      <c r="V438" s="276"/>
      <c r="W438" s="276"/>
      <c r="X438" s="276"/>
      <c r="Y438" s="276"/>
      <c r="Z438" s="276"/>
    </row>
    <row r="439">
      <c r="A439" s="276"/>
      <c r="B439" s="276"/>
      <c r="C439" s="276"/>
      <c r="D439" s="276"/>
      <c r="E439" s="276"/>
      <c r="F439" s="276"/>
      <c r="G439" s="276"/>
      <c r="H439" s="276"/>
      <c r="I439" s="276"/>
      <c r="J439" s="276"/>
      <c r="K439" s="276"/>
      <c r="L439" s="276"/>
      <c r="M439" s="276"/>
      <c r="N439" s="276"/>
      <c r="O439" s="276"/>
      <c r="P439" s="276"/>
      <c r="Q439" s="276"/>
      <c r="R439" s="276"/>
      <c r="S439" s="276"/>
      <c r="T439" s="276"/>
      <c r="U439" s="276"/>
      <c r="V439" s="276"/>
      <c r="W439" s="276"/>
      <c r="X439" s="276"/>
      <c r="Y439" s="276"/>
      <c r="Z439" s="276"/>
    </row>
    <row r="440">
      <c r="A440" s="276"/>
      <c r="B440" s="276"/>
      <c r="C440" s="276"/>
      <c r="D440" s="276"/>
      <c r="E440" s="276"/>
      <c r="F440" s="276"/>
      <c r="G440" s="276"/>
      <c r="H440" s="276"/>
      <c r="I440" s="276"/>
      <c r="J440" s="276"/>
      <c r="K440" s="276"/>
      <c r="L440" s="276"/>
      <c r="M440" s="276"/>
      <c r="N440" s="276"/>
      <c r="O440" s="276"/>
      <c r="P440" s="276"/>
      <c r="Q440" s="276"/>
      <c r="R440" s="276"/>
      <c r="S440" s="276"/>
      <c r="T440" s="276"/>
      <c r="U440" s="276"/>
      <c r="V440" s="276"/>
      <c r="W440" s="276"/>
      <c r="X440" s="276"/>
      <c r="Y440" s="276"/>
      <c r="Z440" s="276"/>
    </row>
    <row r="441">
      <c r="A441" s="276"/>
      <c r="B441" s="276"/>
      <c r="C441" s="276"/>
      <c r="D441" s="276"/>
      <c r="E441" s="276"/>
      <c r="F441" s="276"/>
      <c r="G441" s="276"/>
      <c r="H441" s="276"/>
      <c r="I441" s="276"/>
      <c r="J441" s="276"/>
      <c r="K441" s="276"/>
      <c r="L441" s="276"/>
      <c r="M441" s="276"/>
      <c r="N441" s="276"/>
      <c r="O441" s="276"/>
      <c r="P441" s="276"/>
      <c r="Q441" s="276"/>
      <c r="R441" s="276"/>
      <c r="S441" s="276"/>
      <c r="T441" s="276"/>
      <c r="U441" s="276"/>
      <c r="V441" s="276"/>
      <c r="W441" s="276"/>
      <c r="X441" s="276"/>
      <c r="Y441" s="276"/>
      <c r="Z441" s="276"/>
    </row>
    <row r="442">
      <c r="A442" s="276"/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276"/>
      <c r="T442" s="276"/>
      <c r="U442" s="276"/>
      <c r="V442" s="276"/>
      <c r="W442" s="276"/>
      <c r="X442" s="276"/>
      <c r="Y442" s="276"/>
      <c r="Z442" s="276"/>
    </row>
    <row r="443">
      <c r="A443" s="276"/>
      <c r="B443" s="276"/>
      <c r="C443" s="276"/>
      <c r="D443" s="276"/>
      <c r="E443" s="276"/>
      <c r="F443" s="276"/>
      <c r="G443" s="276"/>
      <c r="H443" s="276"/>
      <c r="I443" s="276"/>
      <c r="J443" s="276"/>
      <c r="K443" s="276"/>
      <c r="L443" s="276"/>
      <c r="M443" s="276"/>
      <c r="N443" s="276"/>
      <c r="O443" s="276"/>
      <c r="P443" s="276"/>
      <c r="Q443" s="276"/>
      <c r="R443" s="276"/>
      <c r="S443" s="276"/>
      <c r="T443" s="276"/>
      <c r="U443" s="276"/>
      <c r="V443" s="276"/>
      <c r="W443" s="276"/>
      <c r="X443" s="276"/>
      <c r="Y443" s="276"/>
      <c r="Z443" s="276"/>
    </row>
    <row r="444">
      <c r="A444" s="276"/>
      <c r="B444" s="276"/>
      <c r="C444" s="276"/>
      <c r="D444" s="276"/>
      <c r="E444" s="276"/>
      <c r="F444" s="276"/>
      <c r="G444" s="276"/>
      <c r="H444" s="276"/>
      <c r="I444" s="276"/>
      <c r="J444" s="276"/>
      <c r="K444" s="276"/>
      <c r="L444" s="276"/>
      <c r="M444" s="276"/>
      <c r="N444" s="276"/>
      <c r="O444" s="276"/>
      <c r="P444" s="276"/>
      <c r="Q444" s="276"/>
      <c r="R444" s="276"/>
      <c r="S444" s="276"/>
      <c r="T444" s="276"/>
      <c r="U444" s="276"/>
      <c r="V444" s="276"/>
      <c r="W444" s="276"/>
      <c r="X444" s="276"/>
      <c r="Y444" s="276"/>
      <c r="Z444" s="276"/>
    </row>
    <row r="445">
      <c r="A445" s="276"/>
      <c r="B445" s="276"/>
      <c r="C445" s="276"/>
      <c r="D445" s="276"/>
      <c r="E445" s="276"/>
      <c r="F445" s="276"/>
      <c r="G445" s="276"/>
      <c r="H445" s="276"/>
      <c r="I445" s="276"/>
      <c r="J445" s="276"/>
      <c r="K445" s="276"/>
      <c r="L445" s="276"/>
      <c r="M445" s="276"/>
      <c r="N445" s="276"/>
      <c r="O445" s="276"/>
      <c r="P445" s="276"/>
      <c r="Q445" s="276"/>
      <c r="R445" s="276"/>
      <c r="S445" s="276"/>
      <c r="T445" s="276"/>
      <c r="U445" s="276"/>
      <c r="V445" s="276"/>
      <c r="W445" s="276"/>
      <c r="X445" s="276"/>
      <c r="Y445" s="276"/>
      <c r="Z445" s="276"/>
    </row>
    <row r="446">
      <c r="A446" s="276"/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276"/>
      <c r="T446" s="276"/>
      <c r="U446" s="276"/>
      <c r="V446" s="276"/>
      <c r="W446" s="276"/>
      <c r="X446" s="276"/>
      <c r="Y446" s="276"/>
      <c r="Z446" s="276"/>
    </row>
    <row r="447">
      <c r="A447" s="276"/>
      <c r="B447" s="276"/>
      <c r="C447" s="276"/>
      <c r="D447" s="276"/>
      <c r="E447" s="276"/>
      <c r="F447" s="276"/>
      <c r="G447" s="276"/>
      <c r="H447" s="276"/>
      <c r="I447" s="276"/>
      <c r="J447" s="276"/>
      <c r="K447" s="276"/>
      <c r="L447" s="276"/>
      <c r="M447" s="276"/>
      <c r="N447" s="276"/>
      <c r="O447" s="276"/>
      <c r="P447" s="276"/>
      <c r="Q447" s="276"/>
      <c r="R447" s="276"/>
      <c r="S447" s="276"/>
      <c r="T447" s="276"/>
      <c r="U447" s="276"/>
      <c r="V447" s="276"/>
      <c r="W447" s="276"/>
      <c r="X447" s="276"/>
      <c r="Y447" s="276"/>
      <c r="Z447" s="276"/>
    </row>
    <row r="448">
      <c r="A448" s="276"/>
      <c r="B448" s="276"/>
      <c r="C448" s="276"/>
      <c r="D448" s="276"/>
      <c r="E448" s="276"/>
      <c r="F448" s="276"/>
      <c r="G448" s="276"/>
      <c r="H448" s="276"/>
      <c r="I448" s="276"/>
      <c r="J448" s="276"/>
      <c r="K448" s="276"/>
      <c r="L448" s="276"/>
      <c r="M448" s="276"/>
      <c r="N448" s="276"/>
      <c r="O448" s="276"/>
      <c r="P448" s="276"/>
      <c r="Q448" s="276"/>
      <c r="R448" s="276"/>
      <c r="S448" s="276"/>
      <c r="T448" s="276"/>
      <c r="U448" s="276"/>
      <c r="V448" s="276"/>
      <c r="W448" s="276"/>
      <c r="X448" s="276"/>
      <c r="Y448" s="276"/>
      <c r="Z448" s="276"/>
    </row>
    <row r="449">
      <c r="A449" s="276"/>
      <c r="B449" s="276"/>
      <c r="C449" s="276"/>
      <c r="D449" s="276"/>
      <c r="E449" s="276"/>
      <c r="F449" s="276"/>
      <c r="G449" s="276"/>
      <c r="H449" s="276"/>
      <c r="I449" s="276"/>
      <c r="J449" s="276"/>
      <c r="K449" s="276"/>
      <c r="L449" s="276"/>
      <c r="M449" s="276"/>
      <c r="N449" s="276"/>
      <c r="O449" s="276"/>
      <c r="P449" s="276"/>
      <c r="Q449" s="276"/>
      <c r="R449" s="276"/>
      <c r="S449" s="276"/>
      <c r="T449" s="276"/>
      <c r="U449" s="276"/>
      <c r="V449" s="276"/>
      <c r="W449" s="276"/>
      <c r="X449" s="276"/>
      <c r="Y449" s="276"/>
      <c r="Z449" s="276"/>
    </row>
    <row r="450">
      <c r="A450" s="276"/>
      <c r="B450" s="276"/>
      <c r="C450" s="276"/>
      <c r="D450" s="276"/>
      <c r="E450" s="276"/>
      <c r="F450" s="276"/>
      <c r="G450" s="276"/>
      <c r="H450" s="276"/>
      <c r="I450" s="276"/>
      <c r="J450" s="276"/>
      <c r="K450" s="276"/>
      <c r="L450" s="276"/>
      <c r="M450" s="276"/>
      <c r="N450" s="276"/>
      <c r="O450" s="276"/>
      <c r="P450" s="276"/>
      <c r="Q450" s="276"/>
      <c r="R450" s="276"/>
      <c r="S450" s="276"/>
      <c r="T450" s="276"/>
      <c r="U450" s="276"/>
      <c r="V450" s="276"/>
      <c r="W450" s="276"/>
      <c r="X450" s="276"/>
      <c r="Y450" s="276"/>
      <c r="Z450" s="276"/>
    </row>
    <row r="451">
      <c r="A451" s="276"/>
      <c r="B451" s="276"/>
      <c r="C451" s="276"/>
      <c r="D451" s="276"/>
      <c r="E451" s="276"/>
      <c r="F451" s="276"/>
      <c r="G451" s="276"/>
      <c r="H451" s="276"/>
      <c r="I451" s="276"/>
      <c r="J451" s="276"/>
      <c r="K451" s="276"/>
      <c r="L451" s="276"/>
      <c r="M451" s="276"/>
      <c r="N451" s="276"/>
      <c r="O451" s="276"/>
      <c r="P451" s="276"/>
      <c r="Q451" s="276"/>
      <c r="R451" s="276"/>
      <c r="S451" s="276"/>
      <c r="T451" s="276"/>
      <c r="U451" s="276"/>
      <c r="V451" s="276"/>
      <c r="W451" s="276"/>
      <c r="X451" s="276"/>
      <c r="Y451" s="276"/>
      <c r="Z451" s="276"/>
    </row>
    <row r="452">
      <c r="A452" s="276"/>
      <c r="B452" s="276"/>
      <c r="C452" s="276"/>
      <c r="D452" s="276"/>
      <c r="E452" s="276"/>
      <c r="F452" s="276"/>
      <c r="G452" s="276"/>
      <c r="H452" s="276"/>
      <c r="I452" s="276"/>
      <c r="J452" s="276"/>
      <c r="K452" s="276"/>
      <c r="L452" s="276"/>
      <c r="M452" s="276"/>
      <c r="N452" s="276"/>
      <c r="O452" s="276"/>
      <c r="P452" s="276"/>
      <c r="Q452" s="276"/>
      <c r="R452" s="276"/>
      <c r="S452" s="276"/>
      <c r="T452" s="276"/>
      <c r="U452" s="276"/>
      <c r="V452" s="276"/>
      <c r="W452" s="276"/>
      <c r="X452" s="276"/>
      <c r="Y452" s="276"/>
      <c r="Z452" s="276"/>
    </row>
    <row r="453">
      <c r="A453" s="276"/>
      <c r="B453" s="276"/>
      <c r="C453" s="276"/>
      <c r="D453" s="276"/>
      <c r="E453" s="276"/>
      <c r="F453" s="276"/>
      <c r="G453" s="276"/>
      <c r="H453" s="276"/>
      <c r="I453" s="276"/>
      <c r="J453" s="276"/>
      <c r="K453" s="276"/>
      <c r="L453" s="276"/>
      <c r="M453" s="276"/>
      <c r="N453" s="276"/>
      <c r="O453" s="276"/>
      <c r="P453" s="276"/>
      <c r="Q453" s="276"/>
      <c r="R453" s="276"/>
      <c r="S453" s="276"/>
      <c r="T453" s="276"/>
      <c r="U453" s="276"/>
      <c r="V453" s="276"/>
      <c r="W453" s="276"/>
      <c r="X453" s="276"/>
      <c r="Y453" s="276"/>
      <c r="Z453" s="276"/>
    </row>
    <row r="454">
      <c r="A454" s="276"/>
      <c r="B454" s="276"/>
      <c r="C454" s="276"/>
      <c r="D454" s="276"/>
      <c r="E454" s="276"/>
      <c r="F454" s="276"/>
      <c r="G454" s="276"/>
      <c r="H454" s="276"/>
      <c r="I454" s="276"/>
      <c r="J454" s="276"/>
      <c r="K454" s="276"/>
      <c r="L454" s="276"/>
      <c r="M454" s="276"/>
      <c r="N454" s="276"/>
      <c r="O454" s="276"/>
      <c r="P454" s="276"/>
      <c r="Q454" s="276"/>
      <c r="R454" s="276"/>
      <c r="S454" s="276"/>
      <c r="T454" s="276"/>
      <c r="U454" s="276"/>
      <c r="V454" s="276"/>
      <c r="W454" s="276"/>
      <c r="X454" s="276"/>
      <c r="Y454" s="276"/>
      <c r="Z454" s="276"/>
    </row>
    <row r="455">
      <c r="A455" s="276"/>
      <c r="B455" s="276"/>
      <c r="C455" s="276"/>
      <c r="D455" s="276"/>
      <c r="E455" s="276"/>
      <c r="F455" s="276"/>
      <c r="G455" s="276"/>
      <c r="H455" s="276"/>
      <c r="I455" s="276"/>
      <c r="J455" s="276"/>
      <c r="K455" s="276"/>
      <c r="L455" s="276"/>
      <c r="M455" s="276"/>
      <c r="N455" s="276"/>
      <c r="O455" s="276"/>
      <c r="P455" s="276"/>
      <c r="Q455" s="276"/>
      <c r="R455" s="276"/>
      <c r="S455" s="276"/>
      <c r="T455" s="276"/>
      <c r="U455" s="276"/>
      <c r="V455" s="276"/>
      <c r="W455" s="276"/>
      <c r="X455" s="276"/>
      <c r="Y455" s="276"/>
      <c r="Z455" s="276"/>
    </row>
    <row r="456">
      <c r="A456" s="276"/>
      <c r="B456" s="276"/>
      <c r="C456" s="276"/>
      <c r="D456" s="276"/>
      <c r="E456" s="276"/>
      <c r="F456" s="276"/>
      <c r="G456" s="276"/>
      <c r="H456" s="276"/>
      <c r="I456" s="276"/>
      <c r="J456" s="276"/>
      <c r="K456" s="276"/>
      <c r="L456" s="276"/>
      <c r="M456" s="276"/>
      <c r="N456" s="276"/>
      <c r="O456" s="276"/>
      <c r="P456" s="276"/>
      <c r="Q456" s="276"/>
      <c r="R456" s="276"/>
      <c r="S456" s="276"/>
      <c r="T456" s="276"/>
      <c r="U456" s="276"/>
      <c r="V456" s="276"/>
      <c r="W456" s="276"/>
      <c r="X456" s="276"/>
      <c r="Y456" s="276"/>
      <c r="Z456" s="276"/>
    </row>
    <row r="457">
      <c r="A457" s="276"/>
      <c r="B457" s="276"/>
      <c r="C457" s="276"/>
      <c r="D457" s="276"/>
      <c r="E457" s="276"/>
      <c r="F457" s="276"/>
      <c r="G457" s="276"/>
      <c r="H457" s="276"/>
      <c r="I457" s="276"/>
      <c r="J457" s="276"/>
      <c r="K457" s="276"/>
      <c r="L457" s="276"/>
      <c r="M457" s="276"/>
      <c r="N457" s="276"/>
      <c r="O457" s="276"/>
      <c r="P457" s="276"/>
      <c r="Q457" s="276"/>
      <c r="R457" s="276"/>
      <c r="S457" s="276"/>
      <c r="T457" s="276"/>
      <c r="U457" s="276"/>
      <c r="V457" s="276"/>
      <c r="W457" s="276"/>
      <c r="X457" s="276"/>
      <c r="Y457" s="276"/>
      <c r="Z457" s="276"/>
    </row>
    <row r="458">
      <c r="A458" s="276"/>
      <c r="B458" s="276"/>
      <c r="C458" s="276"/>
      <c r="D458" s="276"/>
      <c r="E458" s="276"/>
      <c r="F458" s="276"/>
      <c r="G458" s="276"/>
      <c r="H458" s="276"/>
      <c r="I458" s="276"/>
      <c r="J458" s="276"/>
      <c r="K458" s="276"/>
      <c r="L458" s="276"/>
      <c r="M458" s="276"/>
      <c r="N458" s="276"/>
      <c r="O458" s="276"/>
      <c r="P458" s="276"/>
      <c r="Q458" s="276"/>
      <c r="R458" s="276"/>
      <c r="S458" s="276"/>
      <c r="T458" s="276"/>
      <c r="U458" s="276"/>
      <c r="V458" s="276"/>
      <c r="W458" s="276"/>
      <c r="X458" s="276"/>
      <c r="Y458" s="276"/>
      <c r="Z458" s="276"/>
    </row>
    <row r="459">
      <c r="A459" s="276"/>
      <c r="B459" s="276"/>
      <c r="C459" s="276"/>
      <c r="D459" s="276"/>
      <c r="E459" s="276"/>
      <c r="F459" s="276"/>
      <c r="G459" s="276"/>
      <c r="H459" s="276"/>
      <c r="I459" s="276"/>
      <c r="J459" s="276"/>
      <c r="K459" s="276"/>
      <c r="L459" s="276"/>
      <c r="M459" s="276"/>
      <c r="N459" s="276"/>
      <c r="O459" s="276"/>
      <c r="P459" s="276"/>
      <c r="Q459" s="276"/>
      <c r="R459" s="276"/>
      <c r="S459" s="276"/>
      <c r="T459" s="276"/>
      <c r="U459" s="276"/>
      <c r="V459" s="276"/>
      <c r="W459" s="276"/>
      <c r="X459" s="276"/>
      <c r="Y459" s="276"/>
      <c r="Z459" s="276"/>
    </row>
    <row r="460">
      <c r="A460" s="276"/>
      <c r="B460" s="276"/>
      <c r="C460" s="276"/>
      <c r="D460" s="276"/>
      <c r="E460" s="276"/>
      <c r="F460" s="276"/>
      <c r="G460" s="276"/>
      <c r="H460" s="276"/>
      <c r="I460" s="276"/>
      <c r="J460" s="276"/>
      <c r="K460" s="276"/>
      <c r="L460" s="276"/>
      <c r="M460" s="276"/>
      <c r="N460" s="276"/>
      <c r="O460" s="276"/>
      <c r="P460" s="276"/>
      <c r="Q460" s="276"/>
      <c r="R460" s="276"/>
      <c r="S460" s="276"/>
      <c r="T460" s="276"/>
      <c r="U460" s="276"/>
      <c r="V460" s="276"/>
      <c r="W460" s="276"/>
      <c r="X460" s="276"/>
      <c r="Y460" s="276"/>
      <c r="Z460" s="276"/>
    </row>
    <row r="461">
      <c r="A461" s="276"/>
      <c r="B461" s="276"/>
      <c r="C461" s="276"/>
      <c r="D461" s="276"/>
      <c r="E461" s="276"/>
      <c r="F461" s="276"/>
      <c r="G461" s="276"/>
      <c r="H461" s="276"/>
      <c r="I461" s="276"/>
      <c r="J461" s="276"/>
      <c r="K461" s="276"/>
      <c r="L461" s="276"/>
      <c r="M461" s="276"/>
      <c r="N461" s="276"/>
      <c r="O461" s="276"/>
      <c r="P461" s="276"/>
      <c r="Q461" s="276"/>
      <c r="R461" s="276"/>
      <c r="S461" s="276"/>
      <c r="T461" s="276"/>
      <c r="U461" s="276"/>
      <c r="V461" s="276"/>
      <c r="W461" s="276"/>
      <c r="X461" s="276"/>
      <c r="Y461" s="276"/>
      <c r="Z461" s="276"/>
    </row>
    <row r="462">
      <c r="A462" s="276"/>
      <c r="B462" s="276"/>
      <c r="C462" s="276"/>
      <c r="D462" s="276"/>
      <c r="E462" s="276"/>
      <c r="F462" s="276"/>
      <c r="G462" s="276"/>
      <c r="H462" s="276"/>
      <c r="I462" s="276"/>
      <c r="J462" s="276"/>
      <c r="K462" s="276"/>
      <c r="L462" s="276"/>
      <c r="M462" s="276"/>
      <c r="N462" s="276"/>
      <c r="O462" s="276"/>
      <c r="P462" s="276"/>
      <c r="Q462" s="276"/>
      <c r="R462" s="276"/>
      <c r="S462" s="276"/>
      <c r="T462" s="276"/>
      <c r="U462" s="276"/>
      <c r="V462" s="276"/>
      <c r="W462" s="276"/>
      <c r="X462" s="276"/>
      <c r="Y462" s="276"/>
      <c r="Z462" s="276"/>
    </row>
    <row r="463">
      <c r="A463" s="276"/>
      <c r="B463" s="276"/>
      <c r="C463" s="276"/>
      <c r="D463" s="276"/>
      <c r="E463" s="276"/>
      <c r="F463" s="276"/>
      <c r="G463" s="276"/>
      <c r="H463" s="276"/>
      <c r="I463" s="276"/>
      <c r="J463" s="276"/>
      <c r="K463" s="276"/>
      <c r="L463" s="276"/>
      <c r="M463" s="276"/>
      <c r="N463" s="276"/>
      <c r="O463" s="276"/>
      <c r="P463" s="276"/>
      <c r="Q463" s="276"/>
      <c r="R463" s="276"/>
      <c r="S463" s="276"/>
      <c r="T463" s="276"/>
      <c r="U463" s="276"/>
      <c r="V463" s="276"/>
      <c r="W463" s="276"/>
      <c r="X463" s="276"/>
      <c r="Y463" s="276"/>
      <c r="Z463" s="276"/>
    </row>
    <row r="464">
      <c r="A464" s="276"/>
      <c r="B464" s="276"/>
      <c r="C464" s="276"/>
      <c r="D464" s="276"/>
      <c r="E464" s="276"/>
      <c r="F464" s="276"/>
      <c r="G464" s="276"/>
      <c r="H464" s="276"/>
      <c r="I464" s="276"/>
      <c r="J464" s="276"/>
      <c r="K464" s="276"/>
      <c r="L464" s="276"/>
      <c r="M464" s="276"/>
      <c r="N464" s="276"/>
      <c r="O464" s="276"/>
      <c r="P464" s="276"/>
      <c r="Q464" s="276"/>
      <c r="R464" s="276"/>
      <c r="S464" s="276"/>
      <c r="T464" s="276"/>
      <c r="U464" s="276"/>
      <c r="V464" s="276"/>
      <c r="W464" s="276"/>
      <c r="X464" s="276"/>
      <c r="Y464" s="276"/>
      <c r="Z464" s="276"/>
    </row>
    <row r="465">
      <c r="A465" s="276"/>
      <c r="B465" s="276"/>
      <c r="C465" s="276"/>
      <c r="D465" s="276"/>
      <c r="E465" s="276"/>
      <c r="F465" s="276"/>
      <c r="G465" s="276"/>
      <c r="H465" s="276"/>
      <c r="I465" s="276"/>
      <c r="J465" s="276"/>
      <c r="K465" s="276"/>
      <c r="L465" s="276"/>
      <c r="M465" s="276"/>
      <c r="N465" s="276"/>
      <c r="O465" s="276"/>
      <c r="P465" s="276"/>
      <c r="Q465" s="276"/>
      <c r="R465" s="276"/>
      <c r="S465" s="276"/>
      <c r="T465" s="276"/>
      <c r="U465" s="276"/>
      <c r="V465" s="276"/>
      <c r="W465" s="276"/>
      <c r="X465" s="276"/>
      <c r="Y465" s="276"/>
      <c r="Z465" s="276"/>
    </row>
    <row r="466">
      <c r="A466" s="276"/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  <c r="P466" s="276"/>
      <c r="Q466" s="276"/>
      <c r="R466" s="276"/>
      <c r="S466" s="276"/>
      <c r="T466" s="276"/>
      <c r="U466" s="276"/>
      <c r="V466" s="276"/>
      <c r="W466" s="276"/>
      <c r="X466" s="276"/>
      <c r="Y466" s="276"/>
      <c r="Z466" s="276"/>
    </row>
    <row r="467">
      <c r="A467" s="276"/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  <c r="P467" s="276"/>
      <c r="Q467" s="276"/>
      <c r="R467" s="276"/>
      <c r="S467" s="276"/>
      <c r="T467" s="276"/>
      <c r="U467" s="276"/>
      <c r="V467" s="276"/>
      <c r="W467" s="276"/>
      <c r="X467" s="276"/>
      <c r="Y467" s="276"/>
      <c r="Z467" s="276"/>
    </row>
    <row r="468">
      <c r="A468" s="276"/>
      <c r="B468" s="276"/>
      <c r="C468" s="276"/>
      <c r="D468" s="276"/>
      <c r="E468" s="276"/>
      <c r="F468" s="276"/>
      <c r="G468" s="276"/>
      <c r="H468" s="276"/>
      <c r="I468" s="276"/>
      <c r="J468" s="276"/>
      <c r="K468" s="276"/>
      <c r="L468" s="276"/>
      <c r="M468" s="276"/>
      <c r="N468" s="276"/>
      <c r="O468" s="276"/>
      <c r="P468" s="276"/>
      <c r="Q468" s="276"/>
      <c r="R468" s="276"/>
      <c r="S468" s="276"/>
      <c r="T468" s="276"/>
      <c r="U468" s="276"/>
      <c r="V468" s="276"/>
      <c r="W468" s="276"/>
      <c r="X468" s="276"/>
      <c r="Y468" s="276"/>
      <c r="Z468" s="276"/>
    </row>
    <row r="469">
      <c r="A469" s="276"/>
      <c r="B469" s="276"/>
      <c r="C469" s="276"/>
      <c r="D469" s="276"/>
      <c r="E469" s="276"/>
      <c r="F469" s="276"/>
      <c r="G469" s="276"/>
      <c r="H469" s="276"/>
      <c r="I469" s="276"/>
      <c r="J469" s="276"/>
      <c r="K469" s="276"/>
      <c r="L469" s="276"/>
      <c r="M469" s="276"/>
      <c r="N469" s="276"/>
      <c r="O469" s="276"/>
      <c r="P469" s="276"/>
      <c r="Q469" s="276"/>
      <c r="R469" s="276"/>
      <c r="S469" s="276"/>
      <c r="T469" s="276"/>
      <c r="U469" s="276"/>
      <c r="V469" s="276"/>
      <c r="W469" s="276"/>
      <c r="X469" s="276"/>
      <c r="Y469" s="276"/>
      <c r="Z469" s="276"/>
    </row>
    <row r="470">
      <c r="A470" s="276"/>
      <c r="B470" s="276"/>
      <c r="C470" s="276"/>
      <c r="D470" s="276"/>
      <c r="E470" s="276"/>
      <c r="F470" s="276"/>
      <c r="G470" s="276"/>
      <c r="H470" s="276"/>
      <c r="I470" s="276"/>
      <c r="J470" s="276"/>
      <c r="K470" s="276"/>
      <c r="L470" s="276"/>
      <c r="M470" s="276"/>
      <c r="N470" s="276"/>
      <c r="O470" s="276"/>
      <c r="P470" s="276"/>
      <c r="Q470" s="276"/>
      <c r="R470" s="276"/>
      <c r="S470" s="276"/>
      <c r="T470" s="276"/>
      <c r="U470" s="276"/>
      <c r="V470" s="276"/>
      <c r="W470" s="276"/>
      <c r="X470" s="276"/>
      <c r="Y470" s="276"/>
      <c r="Z470" s="276"/>
    </row>
    <row r="471">
      <c r="A471" s="276"/>
      <c r="B471" s="276"/>
      <c r="C471" s="276"/>
      <c r="D471" s="276"/>
      <c r="E471" s="276"/>
      <c r="F471" s="276"/>
      <c r="G471" s="276"/>
      <c r="H471" s="276"/>
      <c r="I471" s="276"/>
      <c r="J471" s="276"/>
      <c r="K471" s="276"/>
      <c r="L471" s="276"/>
      <c r="M471" s="276"/>
      <c r="N471" s="276"/>
      <c r="O471" s="276"/>
      <c r="P471" s="276"/>
      <c r="Q471" s="276"/>
      <c r="R471" s="276"/>
      <c r="S471" s="276"/>
      <c r="T471" s="276"/>
      <c r="U471" s="276"/>
      <c r="V471" s="276"/>
      <c r="W471" s="276"/>
      <c r="X471" s="276"/>
      <c r="Y471" s="276"/>
      <c r="Z471" s="276"/>
    </row>
    <row r="472">
      <c r="A472" s="276"/>
      <c r="B472" s="276"/>
      <c r="C472" s="276"/>
      <c r="D472" s="276"/>
      <c r="E472" s="276"/>
      <c r="F472" s="276"/>
      <c r="G472" s="276"/>
      <c r="H472" s="276"/>
      <c r="I472" s="276"/>
      <c r="J472" s="276"/>
      <c r="K472" s="276"/>
      <c r="L472" s="276"/>
      <c r="M472" s="276"/>
      <c r="N472" s="276"/>
      <c r="O472" s="276"/>
      <c r="P472" s="276"/>
      <c r="Q472" s="276"/>
      <c r="R472" s="276"/>
      <c r="S472" s="276"/>
      <c r="T472" s="276"/>
      <c r="U472" s="276"/>
      <c r="V472" s="276"/>
      <c r="W472" s="276"/>
      <c r="X472" s="276"/>
      <c r="Y472" s="276"/>
      <c r="Z472" s="276"/>
    </row>
    <row r="473">
      <c r="A473" s="276"/>
      <c r="B473" s="276"/>
      <c r="C473" s="276"/>
      <c r="D473" s="276"/>
      <c r="E473" s="276"/>
      <c r="F473" s="276"/>
      <c r="G473" s="276"/>
      <c r="H473" s="276"/>
      <c r="I473" s="276"/>
      <c r="J473" s="276"/>
      <c r="K473" s="276"/>
      <c r="L473" s="276"/>
      <c r="M473" s="276"/>
      <c r="N473" s="276"/>
      <c r="O473" s="276"/>
      <c r="P473" s="276"/>
      <c r="Q473" s="276"/>
      <c r="R473" s="276"/>
      <c r="S473" s="276"/>
      <c r="T473" s="276"/>
      <c r="U473" s="276"/>
      <c r="V473" s="276"/>
      <c r="W473" s="276"/>
      <c r="X473" s="276"/>
      <c r="Y473" s="276"/>
      <c r="Z473" s="276"/>
    </row>
    <row r="474">
      <c r="A474" s="276"/>
      <c r="B474" s="276"/>
      <c r="C474" s="276"/>
      <c r="D474" s="276"/>
      <c r="E474" s="276"/>
      <c r="F474" s="276"/>
      <c r="G474" s="276"/>
      <c r="H474" s="276"/>
      <c r="I474" s="276"/>
      <c r="J474" s="276"/>
      <c r="K474" s="276"/>
      <c r="L474" s="276"/>
      <c r="M474" s="276"/>
      <c r="N474" s="276"/>
      <c r="O474" s="276"/>
      <c r="P474" s="276"/>
      <c r="Q474" s="276"/>
      <c r="R474" s="276"/>
      <c r="S474" s="276"/>
      <c r="T474" s="276"/>
      <c r="U474" s="276"/>
      <c r="V474" s="276"/>
      <c r="W474" s="276"/>
      <c r="X474" s="276"/>
      <c r="Y474" s="276"/>
      <c r="Z474" s="276"/>
    </row>
    <row r="475">
      <c r="A475" s="276"/>
      <c r="B475" s="276"/>
      <c r="C475" s="276"/>
      <c r="D475" s="276"/>
      <c r="E475" s="276"/>
      <c r="F475" s="276"/>
      <c r="G475" s="276"/>
      <c r="H475" s="276"/>
      <c r="I475" s="276"/>
      <c r="J475" s="276"/>
      <c r="K475" s="276"/>
      <c r="L475" s="276"/>
      <c r="M475" s="276"/>
      <c r="N475" s="276"/>
      <c r="O475" s="276"/>
      <c r="P475" s="276"/>
      <c r="Q475" s="276"/>
      <c r="R475" s="276"/>
      <c r="S475" s="276"/>
      <c r="T475" s="276"/>
      <c r="U475" s="276"/>
      <c r="V475" s="276"/>
      <c r="W475" s="276"/>
      <c r="X475" s="276"/>
      <c r="Y475" s="276"/>
      <c r="Z475" s="276"/>
    </row>
    <row r="476">
      <c r="A476" s="276"/>
      <c r="B476" s="276"/>
      <c r="C476" s="276"/>
      <c r="D476" s="276"/>
      <c r="E476" s="276"/>
      <c r="F476" s="276"/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276"/>
      <c r="T476" s="276"/>
      <c r="U476" s="276"/>
      <c r="V476" s="276"/>
      <c r="W476" s="276"/>
      <c r="X476" s="276"/>
      <c r="Y476" s="276"/>
      <c r="Z476" s="276"/>
    </row>
    <row r="477">
      <c r="A477" s="276"/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276"/>
      <c r="T477" s="276"/>
      <c r="U477" s="276"/>
      <c r="V477" s="276"/>
      <c r="W477" s="276"/>
      <c r="X477" s="276"/>
      <c r="Y477" s="276"/>
      <c r="Z477" s="276"/>
    </row>
    <row r="478">
      <c r="A478" s="276"/>
      <c r="B478" s="276"/>
      <c r="C478" s="276"/>
      <c r="D478" s="276"/>
      <c r="E478" s="276"/>
      <c r="F478" s="276"/>
      <c r="G478" s="276"/>
      <c r="H478" s="276"/>
      <c r="I478" s="276"/>
      <c r="J478" s="276"/>
      <c r="K478" s="276"/>
      <c r="L478" s="276"/>
      <c r="M478" s="276"/>
      <c r="N478" s="276"/>
      <c r="O478" s="276"/>
      <c r="P478" s="276"/>
      <c r="Q478" s="276"/>
      <c r="R478" s="276"/>
      <c r="S478" s="276"/>
      <c r="T478" s="276"/>
      <c r="U478" s="276"/>
      <c r="V478" s="276"/>
      <c r="W478" s="276"/>
      <c r="X478" s="276"/>
      <c r="Y478" s="276"/>
      <c r="Z478" s="276"/>
    </row>
    <row r="479">
      <c r="A479" s="276"/>
      <c r="B479" s="276"/>
      <c r="C479" s="276"/>
      <c r="D479" s="276"/>
      <c r="E479" s="276"/>
      <c r="F479" s="276"/>
      <c r="G479" s="276"/>
      <c r="H479" s="276"/>
      <c r="I479" s="276"/>
      <c r="J479" s="276"/>
      <c r="K479" s="276"/>
      <c r="L479" s="276"/>
      <c r="M479" s="276"/>
      <c r="N479" s="276"/>
      <c r="O479" s="276"/>
      <c r="P479" s="276"/>
      <c r="Q479" s="276"/>
      <c r="R479" s="276"/>
      <c r="S479" s="276"/>
      <c r="T479" s="276"/>
      <c r="U479" s="276"/>
      <c r="V479" s="276"/>
      <c r="W479" s="276"/>
      <c r="X479" s="276"/>
      <c r="Y479" s="276"/>
      <c r="Z479" s="276"/>
    </row>
    <row r="480">
      <c r="A480" s="276"/>
      <c r="B480" s="276"/>
      <c r="C480" s="276"/>
      <c r="D480" s="276"/>
      <c r="E480" s="276"/>
      <c r="F480" s="276"/>
      <c r="G480" s="276"/>
      <c r="H480" s="276"/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/>
      <c r="T480" s="276"/>
      <c r="U480" s="276"/>
      <c r="V480" s="276"/>
      <c r="W480" s="276"/>
      <c r="X480" s="276"/>
      <c r="Y480" s="276"/>
      <c r="Z480" s="276"/>
    </row>
    <row r="481">
      <c r="A481" s="276"/>
      <c r="B481" s="276"/>
      <c r="C481" s="276"/>
      <c r="D481" s="276"/>
      <c r="E481" s="276"/>
      <c r="F481" s="276"/>
      <c r="G481" s="276"/>
      <c r="H481" s="276"/>
      <c r="I481" s="276"/>
      <c r="J481" s="276"/>
      <c r="K481" s="276"/>
      <c r="L481" s="276"/>
      <c r="M481" s="276"/>
      <c r="N481" s="276"/>
      <c r="O481" s="276"/>
      <c r="P481" s="276"/>
      <c r="Q481" s="276"/>
      <c r="R481" s="276"/>
      <c r="S481" s="276"/>
      <c r="T481" s="276"/>
      <c r="U481" s="276"/>
      <c r="V481" s="276"/>
      <c r="W481" s="276"/>
      <c r="X481" s="276"/>
      <c r="Y481" s="276"/>
      <c r="Z481" s="276"/>
    </row>
    <row r="482">
      <c r="A482" s="276"/>
      <c r="B482" s="276"/>
      <c r="C482" s="276"/>
      <c r="D482" s="276"/>
      <c r="E482" s="276"/>
      <c r="F482" s="276"/>
      <c r="G482" s="276"/>
      <c r="H482" s="276"/>
      <c r="I482" s="276"/>
      <c r="J482" s="276"/>
      <c r="K482" s="276"/>
      <c r="L482" s="276"/>
      <c r="M482" s="276"/>
      <c r="N482" s="276"/>
      <c r="O482" s="276"/>
      <c r="P482" s="276"/>
      <c r="Q482" s="276"/>
      <c r="R482" s="276"/>
      <c r="S482" s="276"/>
      <c r="T482" s="276"/>
      <c r="U482" s="276"/>
      <c r="V482" s="276"/>
      <c r="W482" s="276"/>
      <c r="X482" s="276"/>
      <c r="Y482" s="276"/>
      <c r="Z482" s="276"/>
    </row>
    <row r="483">
      <c r="A483" s="276"/>
      <c r="B483" s="276"/>
      <c r="C483" s="276"/>
      <c r="D483" s="276"/>
      <c r="E483" s="276"/>
      <c r="F483" s="276"/>
      <c r="G483" s="276"/>
      <c r="H483" s="276"/>
      <c r="I483" s="276"/>
      <c r="J483" s="276"/>
      <c r="K483" s="276"/>
      <c r="L483" s="276"/>
      <c r="M483" s="276"/>
      <c r="N483" s="276"/>
      <c r="O483" s="276"/>
      <c r="P483" s="276"/>
      <c r="Q483" s="276"/>
      <c r="R483" s="276"/>
      <c r="S483" s="276"/>
      <c r="T483" s="276"/>
      <c r="U483" s="276"/>
      <c r="V483" s="276"/>
      <c r="W483" s="276"/>
      <c r="X483" s="276"/>
      <c r="Y483" s="276"/>
      <c r="Z483" s="276"/>
    </row>
    <row r="484">
      <c r="A484" s="276"/>
      <c r="B484" s="276"/>
      <c r="C484" s="276"/>
      <c r="D484" s="276"/>
      <c r="E484" s="276"/>
      <c r="F484" s="276"/>
      <c r="G484" s="276"/>
      <c r="H484" s="276"/>
      <c r="I484" s="276"/>
      <c r="J484" s="276"/>
      <c r="K484" s="276"/>
      <c r="L484" s="276"/>
      <c r="M484" s="276"/>
      <c r="N484" s="276"/>
      <c r="O484" s="276"/>
      <c r="P484" s="276"/>
      <c r="Q484" s="276"/>
      <c r="R484" s="276"/>
      <c r="S484" s="276"/>
      <c r="T484" s="276"/>
      <c r="U484" s="276"/>
      <c r="V484" s="276"/>
      <c r="W484" s="276"/>
      <c r="X484" s="276"/>
      <c r="Y484" s="276"/>
      <c r="Z484" s="276"/>
    </row>
    <row r="485">
      <c r="A485" s="276"/>
      <c r="B485" s="276"/>
      <c r="C485" s="276"/>
      <c r="D485" s="276"/>
      <c r="E485" s="276"/>
      <c r="F485" s="276"/>
      <c r="G485" s="276"/>
      <c r="H485" s="276"/>
      <c r="I485" s="276"/>
      <c r="J485" s="276"/>
      <c r="K485" s="276"/>
      <c r="L485" s="276"/>
      <c r="M485" s="276"/>
      <c r="N485" s="276"/>
      <c r="O485" s="276"/>
      <c r="P485" s="276"/>
      <c r="Q485" s="276"/>
      <c r="R485" s="276"/>
      <c r="S485" s="276"/>
      <c r="T485" s="276"/>
      <c r="U485" s="276"/>
      <c r="V485" s="276"/>
      <c r="W485" s="276"/>
      <c r="X485" s="276"/>
      <c r="Y485" s="276"/>
      <c r="Z485" s="276"/>
    </row>
    <row r="486">
      <c r="A486" s="276"/>
      <c r="B486" s="276"/>
      <c r="C486" s="276"/>
      <c r="D486" s="276"/>
      <c r="E486" s="276"/>
      <c r="F486" s="276"/>
      <c r="G486" s="276"/>
      <c r="H486" s="276"/>
      <c r="I486" s="276"/>
      <c r="J486" s="276"/>
      <c r="K486" s="276"/>
      <c r="L486" s="276"/>
      <c r="M486" s="276"/>
      <c r="N486" s="276"/>
      <c r="O486" s="276"/>
      <c r="P486" s="276"/>
      <c r="Q486" s="276"/>
      <c r="R486" s="276"/>
      <c r="S486" s="276"/>
      <c r="T486" s="276"/>
      <c r="U486" s="276"/>
      <c r="V486" s="276"/>
      <c r="W486" s="276"/>
      <c r="X486" s="276"/>
      <c r="Y486" s="276"/>
      <c r="Z486" s="276"/>
    </row>
    <row r="487">
      <c r="A487" s="276"/>
      <c r="B487" s="276"/>
      <c r="C487" s="276"/>
      <c r="D487" s="276"/>
      <c r="E487" s="276"/>
      <c r="F487" s="276"/>
      <c r="G487" s="276"/>
      <c r="H487" s="276"/>
      <c r="I487" s="276"/>
      <c r="J487" s="276"/>
      <c r="K487" s="276"/>
      <c r="L487" s="276"/>
      <c r="M487" s="276"/>
      <c r="N487" s="276"/>
      <c r="O487" s="276"/>
      <c r="P487" s="276"/>
      <c r="Q487" s="276"/>
      <c r="R487" s="276"/>
      <c r="S487" s="276"/>
      <c r="T487" s="276"/>
      <c r="U487" s="276"/>
      <c r="V487" s="276"/>
      <c r="W487" s="276"/>
      <c r="X487" s="276"/>
      <c r="Y487" s="276"/>
      <c r="Z487" s="276"/>
    </row>
    <row r="488">
      <c r="A488" s="276"/>
      <c r="B488" s="276"/>
      <c r="C488" s="276"/>
      <c r="D488" s="276"/>
      <c r="E488" s="276"/>
      <c r="F488" s="276"/>
      <c r="G488" s="276"/>
      <c r="H488" s="276"/>
      <c r="I488" s="276"/>
      <c r="J488" s="276"/>
      <c r="K488" s="276"/>
      <c r="L488" s="276"/>
      <c r="M488" s="276"/>
      <c r="N488" s="276"/>
      <c r="O488" s="276"/>
      <c r="P488" s="276"/>
      <c r="Q488" s="276"/>
      <c r="R488" s="276"/>
      <c r="S488" s="276"/>
      <c r="T488" s="276"/>
      <c r="U488" s="276"/>
      <c r="V488" s="276"/>
      <c r="W488" s="276"/>
      <c r="X488" s="276"/>
      <c r="Y488" s="276"/>
      <c r="Z488" s="276"/>
    </row>
    <row r="489">
      <c r="A489" s="276"/>
      <c r="B489" s="276"/>
      <c r="C489" s="276"/>
      <c r="D489" s="276"/>
      <c r="E489" s="276"/>
      <c r="F489" s="276"/>
      <c r="G489" s="276"/>
      <c r="H489" s="276"/>
      <c r="I489" s="276"/>
      <c r="J489" s="276"/>
      <c r="K489" s="276"/>
      <c r="L489" s="276"/>
      <c r="M489" s="276"/>
      <c r="N489" s="276"/>
      <c r="O489" s="276"/>
      <c r="P489" s="276"/>
      <c r="Q489" s="276"/>
      <c r="R489" s="276"/>
      <c r="S489" s="276"/>
      <c r="T489" s="276"/>
      <c r="U489" s="276"/>
      <c r="V489" s="276"/>
      <c r="W489" s="276"/>
      <c r="X489" s="276"/>
      <c r="Y489" s="276"/>
      <c r="Z489" s="276"/>
    </row>
    <row r="490">
      <c r="A490" s="276"/>
      <c r="B490" s="276"/>
      <c r="C490" s="276"/>
      <c r="D490" s="276"/>
      <c r="E490" s="276"/>
      <c r="F490" s="276"/>
      <c r="G490" s="276"/>
      <c r="H490" s="276"/>
      <c r="I490" s="276"/>
      <c r="J490" s="276"/>
      <c r="K490" s="276"/>
      <c r="L490" s="276"/>
      <c r="M490" s="276"/>
      <c r="N490" s="276"/>
      <c r="O490" s="276"/>
      <c r="P490" s="276"/>
      <c r="Q490" s="276"/>
      <c r="R490" s="276"/>
      <c r="S490" s="276"/>
      <c r="T490" s="276"/>
      <c r="U490" s="276"/>
      <c r="V490" s="276"/>
      <c r="W490" s="276"/>
      <c r="X490" s="276"/>
      <c r="Y490" s="276"/>
      <c r="Z490" s="276"/>
    </row>
    <row r="491">
      <c r="A491" s="276"/>
      <c r="B491" s="276"/>
      <c r="C491" s="276"/>
      <c r="D491" s="276"/>
      <c r="E491" s="276"/>
      <c r="F491" s="276"/>
      <c r="G491" s="276"/>
      <c r="H491" s="276"/>
      <c r="I491" s="276"/>
      <c r="J491" s="276"/>
      <c r="K491" s="276"/>
      <c r="L491" s="276"/>
      <c r="M491" s="276"/>
      <c r="N491" s="276"/>
      <c r="O491" s="276"/>
      <c r="P491" s="276"/>
      <c r="Q491" s="276"/>
      <c r="R491" s="276"/>
      <c r="S491" s="276"/>
      <c r="T491" s="276"/>
      <c r="U491" s="276"/>
      <c r="V491" s="276"/>
      <c r="W491" s="276"/>
      <c r="X491" s="276"/>
      <c r="Y491" s="276"/>
      <c r="Z491" s="276"/>
    </row>
    <row r="492">
      <c r="A492" s="276"/>
      <c r="B492" s="276"/>
      <c r="C492" s="276"/>
      <c r="D492" s="276"/>
      <c r="E492" s="276"/>
      <c r="F492" s="276"/>
      <c r="G492" s="276"/>
      <c r="H492" s="276"/>
      <c r="I492" s="276"/>
      <c r="J492" s="276"/>
      <c r="K492" s="276"/>
      <c r="L492" s="276"/>
      <c r="M492" s="276"/>
      <c r="N492" s="276"/>
      <c r="O492" s="276"/>
      <c r="P492" s="276"/>
      <c r="Q492" s="276"/>
      <c r="R492" s="276"/>
      <c r="S492" s="276"/>
      <c r="T492" s="276"/>
      <c r="U492" s="276"/>
      <c r="V492" s="276"/>
      <c r="W492" s="276"/>
      <c r="X492" s="276"/>
      <c r="Y492" s="276"/>
      <c r="Z492" s="276"/>
    </row>
    <row r="493">
      <c r="A493" s="276"/>
      <c r="B493" s="276"/>
      <c r="C493" s="276"/>
      <c r="D493" s="276"/>
      <c r="E493" s="276"/>
      <c r="F493" s="276"/>
      <c r="G493" s="276"/>
      <c r="H493" s="276"/>
      <c r="I493" s="276"/>
      <c r="J493" s="276"/>
      <c r="K493" s="276"/>
      <c r="L493" s="276"/>
      <c r="M493" s="276"/>
      <c r="N493" s="276"/>
      <c r="O493" s="276"/>
      <c r="P493" s="276"/>
      <c r="Q493" s="276"/>
      <c r="R493" s="276"/>
      <c r="S493" s="276"/>
      <c r="T493" s="276"/>
      <c r="U493" s="276"/>
      <c r="V493" s="276"/>
      <c r="W493" s="276"/>
      <c r="X493" s="276"/>
      <c r="Y493" s="276"/>
      <c r="Z493" s="276"/>
    </row>
    <row r="494">
      <c r="A494" s="276"/>
      <c r="B494" s="276"/>
      <c r="C494" s="276"/>
      <c r="D494" s="276"/>
      <c r="E494" s="276"/>
      <c r="F494" s="276"/>
      <c r="G494" s="276"/>
      <c r="H494" s="276"/>
      <c r="I494" s="276"/>
      <c r="J494" s="276"/>
      <c r="K494" s="276"/>
      <c r="L494" s="276"/>
      <c r="M494" s="276"/>
      <c r="N494" s="276"/>
      <c r="O494" s="276"/>
      <c r="P494" s="276"/>
      <c r="Q494" s="276"/>
      <c r="R494" s="276"/>
      <c r="S494" s="276"/>
      <c r="T494" s="276"/>
      <c r="U494" s="276"/>
      <c r="V494" s="276"/>
      <c r="W494" s="276"/>
      <c r="X494" s="276"/>
      <c r="Y494" s="276"/>
      <c r="Z494" s="276"/>
    </row>
    <row r="495">
      <c r="A495" s="276"/>
      <c r="B495" s="276"/>
      <c r="C495" s="276"/>
      <c r="D495" s="276"/>
      <c r="E495" s="276"/>
      <c r="F495" s="276"/>
      <c r="G495" s="276"/>
      <c r="H495" s="276"/>
      <c r="I495" s="276"/>
      <c r="J495" s="276"/>
      <c r="K495" s="276"/>
      <c r="L495" s="276"/>
      <c r="M495" s="276"/>
      <c r="N495" s="276"/>
      <c r="O495" s="276"/>
      <c r="P495" s="276"/>
      <c r="Q495" s="276"/>
      <c r="R495" s="276"/>
      <c r="S495" s="276"/>
      <c r="T495" s="276"/>
      <c r="U495" s="276"/>
      <c r="V495" s="276"/>
      <c r="W495" s="276"/>
      <c r="X495" s="276"/>
      <c r="Y495" s="276"/>
      <c r="Z495" s="276"/>
    </row>
    <row r="496">
      <c r="A496" s="276"/>
      <c r="B496" s="276"/>
      <c r="C496" s="276"/>
      <c r="D496" s="276"/>
      <c r="E496" s="276"/>
      <c r="F496" s="276"/>
      <c r="G496" s="276"/>
      <c r="H496" s="276"/>
      <c r="I496" s="276"/>
      <c r="J496" s="276"/>
      <c r="K496" s="276"/>
      <c r="L496" s="276"/>
      <c r="M496" s="276"/>
      <c r="N496" s="276"/>
      <c r="O496" s="276"/>
      <c r="P496" s="276"/>
      <c r="Q496" s="276"/>
      <c r="R496" s="276"/>
      <c r="S496" s="276"/>
      <c r="T496" s="276"/>
      <c r="U496" s="276"/>
      <c r="V496" s="276"/>
      <c r="W496" s="276"/>
      <c r="X496" s="276"/>
      <c r="Y496" s="276"/>
      <c r="Z496" s="276"/>
    </row>
    <row r="497">
      <c r="A497" s="276"/>
      <c r="B497" s="276"/>
      <c r="C497" s="276"/>
      <c r="D497" s="276"/>
      <c r="E497" s="276"/>
      <c r="F497" s="276"/>
      <c r="G497" s="276"/>
      <c r="H497" s="276"/>
      <c r="I497" s="276"/>
      <c r="J497" s="276"/>
      <c r="K497" s="276"/>
      <c r="L497" s="276"/>
      <c r="M497" s="276"/>
      <c r="N497" s="276"/>
      <c r="O497" s="276"/>
      <c r="P497" s="276"/>
      <c r="Q497" s="276"/>
      <c r="R497" s="276"/>
      <c r="S497" s="276"/>
      <c r="T497" s="276"/>
      <c r="U497" s="276"/>
      <c r="V497" s="276"/>
      <c r="W497" s="276"/>
      <c r="X497" s="276"/>
      <c r="Y497" s="276"/>
      <c r="Z497" s="276"/>
    </row>
    <row r="498">
      <c r="A498" s="276"/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  <c r="P498" s="276"/>
      <c r="Q498" s="276"/>
      <c r="R498" s="276"/>
      <c r="S498" s="276"/>
      <c r="T498" s="276"/>
      <c r="U498" s="276"/>
      <c r="V498" s="276"/>
      <c r="W498" s="276"/>
      <c r="X498" s="276"/>
      <c r="Y498" s="276"/>
      <c r="Z498" s="276"/>
    </row>
    <row r="499">
      <c r="A499" s="276"/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</row>
    <row r="500">
      <c r="A500" s="276"/>
      <c r="B500" s="276"/>
      <c r="C500" s="276"/>
      <c r="D500" s="276"/>
      <c r="E500" s="276"/>
      <c r="F500" s="276"/>
      <c r="G500" s="276"/>
      <c r="H500" s="276"/>
      <c r="I500" s="276"/>
      <c r="J500" s="276"/>
      <c r="K500" s="276"/>
      <c r="L500" s="276"/>
      <c r="M500" s="276"/>
      <c r="N500" s="276"/>
      <c r="O500" s="276"/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</row>
    <row r="501">
      <c r="A501" s="276"/>
      <c r="B501" s="276"/>
      <c r="C501" s="276"/>
      <c r="D501" s="276"/>
      <c r="E501" s="276"/>
      <c r="F501" s="276"/>
      <c r="G501" s="276"/>
      <c r="H501" s="276"/>
      <c r="I501" s="276"/>
      <c r="J501" s="276"/>
      <c r="K501" s="276"/>
      <c r="L501" s="276"/>
      <c r="M501" s="276"/>
      <c r="N501" s="276"/>
      <c r="O501" s="276"/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</row>
    <row r="502">
      <c r="A502" s="276"/>
      <c r="B502" s="276"/>
      <c r="C502" s="276"/>
      <c r="D502" s="276"/>
      <c r="E502" s="276"/>
      <c r="F502" s="276"/>
      <c r="G502" s="276"/>
      <c r="H502" s="276"/>
      <c r="I502" s="276"/>
      <c r="J502" s="276"/>
      <c r="K502" s="276"/>
      <c r="L502" s="276"/>
      <c r="M502" s="276"/>
      <c r="N502" s="276"/>
      <c r="O502" s="276"/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</row>
    <row r="503">
      <c r="A503" s="276"/>
      <c r="B503" s="276"/>
      <c r="C503" s="276"/>
      <c r="D503" s="276"/>
      <c r="E503" s="276"/>
      <c r="F503" s="276"/>
      <c r="G503" s="276"/>
      <c r="H503" s="276"/>
      <c r="I503" s="276"/>
      <c r="J503" s="276"/>
      <c r="K503" s="276"/>
      <c r="L503" s="276"/>
      <c r="M503" s="276"/>
      <c r="N503" s="276"/>
      <c r="O503" s="276"/>
      <c r="P503" s="276"/>
      <c r="Q503" s="276"/>
      <c r="R503" s="276"/>
      <c r="S503" s="276"/>
      <c r="T503" s="276"/>
      <c r="U503" s="276"/>
      <c r="V503" s="276"/>
      <c r="W503" s="276"/>
      <c r="X503" s="276"/>
      <c r="Y503" s="276"/>
      <c r="Z503" s="276"/>
    </row>
    <row r="504">
      <c r="A504" s="276"/>
      <c r="B504" s="276"/>
      <c r="C504" s="276"/>
      <c r="D504" s="276"/>
      <c r="E504" s="276"/>
      <c r="F504" s="276"/>
      <c r="G504" s="276"/>
      <c r="H504" s="276"/>
      <c r="I504" s="276"/>
      <c r="J504" s="276"/>
      <c r="K504" s="276"/>
      <c r="L504" s="276"/>
      <c r="M504" s="276"/>
      <c r="N504" s="276"/>
      <c r="O504" s="276"/>
      <c r="P504" s="276"/>
      <c r="Q504" s="276"/>
      <c r="R504" s="276"/>
      <c r="S504" s="276"/>
      <c r="T504" s="276"/>
      <c r="U504" s="276"/>
      <c r="V504" s="276"/>
      <c r="W504" s="276"/>
      <c r="X504" s="276"/>
      <c r="Y504" s="276"/>
      <c r="Z504" s="276"/>
    </row>
    <row r="505">
      <c r="A505" s="276"/>
      <c r="B505" s="276"/>
      <c r="C505" s="276"/>
      <c r="D505" s="276"/>
      <c r="E505" s="276"/>
      <c r="F505" s="276"/>
      <c r="G505" s="276"/>
      <c r="H505" s="276"/>
      <c r="I505" s="276"/>
      <c r="J505" s="276"/>
      <c r="K505" s="276"/>
      <c r="L505" s="276"/>
      <c r="M505" s="276"/>
      <c r="N505" s="276"/>
      <c r="O505" s="276"/>
      <c r="P505" s="276"/>
      <c r="Q505" s="276"/>
      <c r="R505" s="276"/>
      <c r="S505" s="276"/>
      <c r="T505" s="276"/>
      <c r="U505" s="276"/>
      <c r="V505" s="276"/>
      <c r="W505" s="276"/>
      <c r="X505" s="276"/>
      <c r="Y505" s="276"/>
      <c r="Z505" s="276"/>
    </row>
    <row r="506">
      <c r="A506" s="276"/>
      <c r="B506" s="276"/>
      <c r="C506" s="276"/>
      <c r="D506" s="276"/>
      <c r="E506" s="276"/>
      <c r="F506" s="276"/>
      <c r="G506" s="276"/>
      <c r="H506" s="276"/>
      <c r="I506" s="276"/>
      <c r="J506" s="276"/>
      <c r="K506" s="276"/>
      <c r="L506" s="276"/>
      <c r="M506" s="276"/>
      <c r="N506" s="276"/>
      <c r="O506" s="276"/>
      <c r="P506" s="276"/>
      <c r="Q506" s="276"/>
      <c r="R506" s="276"/>
      <c r="S506" s="276"/>
      <c r="T506" s="276"/>
      <c r="U506" s="276"/>
      <c r="V506" s="276"/>
      <c r="W506" s="276"/>
      <c r="X506" s="276"/>
      <c r="Y506" s="276"/>
      <c r="Z506" s="276"/>
    </row>
    <row r="507">
      <c r="A507" s="276"/>
      <c r="B507" s="276"/>
      <c r="C507" s="276"/>
      <c r="D507" s="276"/>
      <c r="E507" s="276"/>
      <c r="F507" s="276"/>
      <c r="G507" s="276"/>
      <c r="H507" s="276"/>
      <c r="I507" s="276"/>
      <c r="J507" s="276"/>
      <c r="K507" s="276"/>
      <c r="L507" s="276"/>
      <c r="M507" s="276"/>
      <c r="N507" s="276"/>
      <c r="O507" s="276"/>
      <c r="P507" s="276"/>
      <c r="Q507" s="276"/>
      <c r="R507" s="276"/>
      <c r="S507" s="276"/>
      <c r="T507" s="276"/>
      <c r="U507" s="276"/>
      <c r="V507" s="276"/>
      <c r="W507" s="276"/>
      <c r="X507" s="276"/>
      <c r="Y507" s="276"/>
      <c r="Z507" s="276"/>
    </row>
    <row r="508">
      <c r="A508" s="276"/>
      <c r="B508" s="276"/>
      <c r="C508" s="276"/>
      <c r="D508" s="276"/>
      <c r="E508" s="276"/>
      <c r="F508" s="276"/>
      <c r="G508" s="276"/>
      <c r="H508" s="276"/>
      <c r="I508" s="276"/>
      <c r="J508" s="276"/>
      <c r="K508" s="276"/>
      <c r="L508" s="276"/>
      <c r="M508" s="276"/>
      <c r="N508" s="276"/>
      <c r="O508" s="276"/>
      <c r="P508" s="276"/>
      <c r="Q508" s="276"/>
      <c r="R508" s="276"/>
      <c r="S508" s="276"/>
      <c r="T508" s="276"/>
      <c r="U508" s="276"/>
      <c r="V508" s="276"/>
      <c r="W508" s="276"/>
      <c r="X508" s="276"/>
      <c r="Y508" s="276"/>
      <c r="Z508" s="276"/>
    </row>
    <row r="509">
      <c r="A509" s="276"/>
      <c r="B509" s="276"/>
      <c r="C509" s="276"/>
      <c r="D509" s="276"/>
      <c r="E509" s="276"/>
      <c r="F509" s="276"/>
      <c r="G509" s="276"/>
      <c r="H509" s="276"/>
      <c r="I509" s="276"/>
      <c r="J509" s="276"/>
      <c r="K509" s="276"/>
      <c r="L509" s="276"/>
      <c r="M509" s="276"/>
      <c r="N509" s="276"/>
      <c r="O509" s="276"/>
      <c r="P509" s="276"/>
      <c r="Q509" s="276"/>
      <c r="R509" s="276"/>
      <c r="S509" s="276"/>
      <c r="T509" s="276"/>
      <c r="U509" s="276"/>
      <c r="V509" s="276"/>
      <c r="W509" s="276"/>
      <c r="X509" s="276"/>
      <c r="Y509" s="276"/>
      <c r="Z509" s="276"/>
    </row>
    <row r="510">
      <c r="A510" s="276"/>
      <c r="B510" s="276"/>
      <c r="C510" s="276"/>
      <c r="D510" s="276"/>
      <c r="E510" s="276"/>
      <c r="F510" s="276"/>
      <c r="G510" s="276"/>
      <c r="H510" s="276"/>
      <c r="I510" s="276"/>
      <c r="J510" s="276"/>
      <c r="K510" s="276"/>
      <c r="L510" s="276"/>
      <c r="M510" s="276"/>
      <c r="N510" s="276"/>
      <c r="O510" s="276"/>
      <c r="P510" s="276"/>
      <c r="Q510" s="276"/>
      <c r="R510" s="276"/>
      <c r="S510" s="276"/>
      <c r="T510" s="276"/>
      <c r="U510" s="276"/>
      <c r="V510" s="276"/>
      <c r="W510" s="276"/>
      <c r="X510" s="276"/>
      <c r="Y510" s="276"/>
      <c r="Z510" s="276"/>
    </row>
    <row r="511">
      <c r="A511" s="276"/>
      <c r="B511" s="276"/>
      <c r="C511" s="276"/>
      <c r="D511" s="276"/>
      <c r="E511" s="276"/>
      <c r="F511" s="276"/>
      <c r="G511" s="276"/>
      <c r="H511" s="276"/>
      <c r="I511" s="276"/>
      <c r="J511" s="276"/>
      <c r="K511" s="276"/>
      <c r="L511" s="276"/>
      <c r="M511" s="276"/>
      <c r="N511" s="276"/>
      <c r="O511" s="276"/>
      <c r="P511" s="276"/>
      <c r="Q511" s="276"/>
      <c r="R511" s="276"/>
      <c r="S511" s="276"/>
      <c r="T511" s="276"/>
      <c r="U511" s="276"/>
      <c r="V511" s="276"/>
      <c r="W511" s="276"/>
      <c r="X511" s="276"/>
      <c r="Y511" s="276"/>
      <c r="Z511" s="276"/>
    </row>
    <row r="512">
      <c r="A512" s="276"/>
      <c r="B512" s="276"/>
      <c r="C512" s="276"/>
      <c r="D512" s="276"/>
      <c r="E512" s="276"/>
      <c r="F512" s="276"/>
      <c r="G512" s="276"/>
      <c r="H512" s="276"/>
      <c r="I512" s="276"/>
      <c r="J512" s="276"/>
      <c r="K512" s="276"/>
      <c r="L512" s="276"/>
      <c r="M512" s="276"/>
      <c r="N512" s="276"/>
      <c r="O512" s="276"/>
      <c r="P512" s="276"/>
      <c r="Q512" s="276"/>
      <c r="R512" s="276"/>
      <c r="S512" s="276"/>
      <c r="T512" s="276"/>
      <c r="U512" s="276"/>
      <c r="V512" s="276"/>
      <c r="W512" s="276"/>
      <c r="X512" s="276"/>
      <c r="Y512" s="276"/>
      <c r="Z512" s="276"/>
    </row>
    <row r="513">
      <c r="A513" s="276"/>
      <c r="B513" s="276"/>
      <c r="C513" s="276"/>
      <c r="D513" s="276"/>
      <c r="E513" s="276"/>
      <c r="F513" s="276"/>
      <c r="G513" s="276"/>
      <c r="H513" s="276"/>
      <c r="I513" s="276"/>
      <c r="J513" s="276"/>
      <c r="K513" s="276"/>
      <c r="L513" s="276"/>
      <c r="M513" s="276"/>
      <c r="N513" s="276"/>
      <c r="O513" s="276"/>
      <c r="P513" s="276"/>
      <c r="Q513" s="276"/>
      <c r="R513" s="276"/>
      <c r="S513" s="276"/>
      <c r="T513" s="276"/>
      <c r="U513" s="276"/>
      <c r="V513" s="276"/>
      <c r="W513" s="276"/>
      <c r="X513" s="276"/>
      <c r="Y513" s="276"/>
      <c r="Z513" s="276"/>
    </row>
    <row r="514">
      <c r="A514" s="276"/>
      <c r="B514" s="276"/>
      <c r="C514" s="276"/>
      <c r="D514" s="276"/>
      <c r="E514" s="276"/>
      <c r="F514" s="276"/>
      <c r="G514" s="276"/>
      <c r="H514" s="276"/>
      <c r="I514" s="276"/>
      <c r="J514" s="276"/>
      <c r="K514" s="276"/>
      <c r="L514" s="276"/>
      <c r="M514" s="276"/>
      <c r="N514" s="276"/>
      <c r="O514" s="276"/>
      <c r="P514" s="276"/>
      <c r="Q514" s="276"/>
      <c r="R514" s="276"/>
      <c r="S514" s="276"/>
      <c r="T514" s="276"/>
      <c r="U514" s="276"/>
      <c r="V514" s="276"/>
      <c r="W514" s="276"/>
      <c r="X514" s="276"/>
      <c r="Y514" s="276"/>
      <c r="Z514" s="276"/>
    </row>
    <row r="515">
      <c r="A515" s="276"/>
      <c r="B515" s="276"/>
      <c r="C515" s="276"/>
      <c r="D515" s="276"/>
      <c r="E515" s="276"/>
      <c r="F515" s="276"/>
      <c r="G515" s="276"/>
      <c r="H515" s="276"/>
      <c r="I515" s="276"/>
      <c r="J515" s="276"/>
      <c r="K515" s="276"/>
      <c r="L515" s="276"/>
      <c r="M515" s="276"/>
      <c r="N515" s="276"/>
      <c r="O515" s="276"/>
      <c r="P515" s="276"/>
      <c r="Q515" s="276"/>
      <c r="R515" s="276"/>
      <c r="S515" s="276"/>
      <c r="T515" s="276"/>
      <c r="U515" s="276"/>
      <c r="V515" s="276"/>
      <c r="W515" s="276"/>
      <c r="X515" s="276"/>
      <c r="Y515" s="276"/>
      <c r="Z515" s="276"/>
    </row>
    <row r="516">
      <c r="A516" s="276"/>
      <c r="B516" s="276"/>
      <c r="C516" s="276"/>
      <c r="D516" s="276"/>
      <c r="E516" s="276"/>
      <c r="F516" s="276"/>
      <c r="G516" s="276"/>
      <c r="H516" s="276"/>
      <c r="I516" s="276"/>
      <c r="J516" s="276"/>
      <c r="K516" s="276"/>
      <c r="L516" s="276"/>
      <c r="M516" s="276"/>
      <c r="N516" s="276"/>
      <c r="O516" s="276"/>
      <c r="P516" s="276"/>
      <c r="Q516" s="276"/>
      <c r="R516" s="276"/>
      <c r="S516" s="276"/>
      <c r="T516" s="276"/>
      <c r="U516" s="276"/>
      <c r="V516" s="276"/>
      <c r="W516" s="276"/>
      <c r="X516" s="276"/>
      <c r="Y516" s="276"/>
      <c r="Z516" s="276"/>
    </row>
    <row r="517">
      <c r="A517" s="276"/>
      <c r="B517" s="276"/>
      <c r="C517" s="276"/>
      <c r="D517" s="276"/>
      <c r="E517" s="276"/>
      <c r="F517" s="276"/>
      <c r="G517" s="276"/>
      <c r="H517" s="276"/>
      <c r="I517" s="276"/>
      <c r="J517" s="276"/>
      <c r="K517" s="276"/>
      <c r="L517" s="276"/>
      <c r="M517" s="276"/>
      <c r="N517" s="276"/>
      <c r="O517" s="276"/>
      <c r="P517" s="276"/>
      <c r="Q517" s="276"/>
      <c r="R517" s="276"/>
      <c r="S517" s="276"/>
      <c r="T517" s="276"/>
      <c r="U517" s="276"/>
      <c r="V517" s="276"/>
      <c r="W517" s="276"/>
      <c r="X517" s="276"/>
      <c r="Y517" s="276"/>
      <c r="Z517" s="276"/>
    </row>
    <row r="518">
      <c r="A518" s="276"/>
      <c r="B518" s="276"/>
      <c r="C518" s="276"/>
      <c r="D518" s="276"/>
      <c r="E518" s="276"/>
      <c r="F518" s="276"/>
      <c r="G518" s="276"/>
      <c r="H518" s="276"/>
      <c r="I518" s="276"/>
      <c r="J518" s="276"/>
      <c r="K518" s="276"/>
      <c r="L518" s="276"/>
      <c r="M518" s="276"/>
      <c r="N518" s="276"/>
      <c r="O518" s="276"/>
      <c r="P518" s="276"/>
      <c r="Q518" s="276"/>
      <c r="R518" s="276"/>
      <c r="S518" s="276"/>
      <c r="T518" s="276"/>
      <c r="U518" s="276"/>
      <c r="V518" s="276"/>
      <c r="W518" s="276"/>
      <c r="X518" s="276"/>
      <c r="Y518" s="276"/>
      <c r="Z518" s="276"/>
    </row>
    <row r="519">
      <c r="A519" s="276"/>
      <c r="B519" s="276"/>
      <c r="C519" s="276"/>
      <c r="D519" s="276"/>
      <c r="E519" s="276"/>
      <c r="F519" s="276"/>
      <c r="G519" s="276"/>
      <c r="H519" s="276"/>
      <c r="I519" s="276"/>
      <c r="J519" s="276"/>
      <c r="K519" s="276"/>
      <c r="L519" s="276"/>
      <c r="M519" s="276"/>
      <c r="N519" s="276"/>
      <c r="O519" s="276"/>
      <c r="P519" s="276"/>
      <c r="Q519" s="276"/>
      <c r="R519" s="276"/>
      <c r="S519" s="276"/>
      <c r="T519" s="276"/>
      <c r="U519" s="276"/>
      <c r="V519" s="276"/>
      <c r="W519" s="276"/>
      <c r="X519" s="276"/>
      <c r="Y519" s="276"/>
      <c r="Z519" s="276"/>
    </row>
    <row r="520">
      <c r="A520" s="276"/>
      <c r="B520" s="276"/>
      <c r="C520" s="276"/>
      <c r="D520" s="276"/>
      <c r="E520" s="276"/>
      <c r="F520" s="276"/>
      <c r="G520" s="276"/>
      <c r="H520" s="276"/>
      <c r="I520" s="276"/>
      <c r="J520" s="276"/>
      <c r="K520" s="276"/>
      <c r="L520" s="276"/>
      <c r="M520" s="276"/>
      <c r="N520" s="276"/>
      <c r="O520" s="276"/>
      <c r="P520" s="276"/>
      <c r="Q520" s="276"/>
      <c r="R520" s="276"/>
      <c r="S520" s="276"/>
      <c r="T520" s="276"/>
      <c r="U520" s="276"/>
      <c r="V520" s="276"/>
      <c r="W520" s="276"/>
      <c r="X520" s="276"/>
      <c r="Y520" s="276"/>
      <c r="Z520" s="276"/>
    </row>
    <row r="521">
      <c r="A521" s="276"/>
      <c r="B521" s="276"/>
      <c r="C521" s="276"/>
      <c r="D521" s="276"/>
      <c r="E521" s="276"/>
      <c r="F521" s="276"/>
      <c r="G521" s="276"/>
      <c r="H521" s="276"/>
      <c r="I521" s="276"/>
      <c r="J521" s="276"/>
      <c r="K521" s="276"/>
      <c r="L521" s="276"/>
      <c r="M521" s="276"/>
      <c r="N521" s="276"/>
      <c r="O521" s="276"/>
      <c r="P521" s="276"/>
      <c r="Q521" s="276"/>
      <c r="R521" s="276"/>
      <c r="S521" s="276"/>
      <c r="T521" s="276"/>
      <c r="U521" s="276"/>
      <c r="V521" s="276"/>
      <c r="W521" s="276"/>
      <c r="X521" s="276"/>
      <c r="Y521" s="276"/>
      <c r="Z521" s="276"/>
    </row>
    <row r="522">
      <c r="A522" s="276"/>
      <c r="B522" s="276"/>
      <c r="C522" s="276"/>
      <c r="D522" s="276"/>
      <c r="E522" s="276"/>
      <c r="F522" s="276"/>
      <c r="G522" s="276"/>
      <c r="H522" s="276"/>
      <c r="I522" s="276"/>
      <c r="J522" s="276"/>
      <c r="K522" s="276"/>
      <c r="L522" s="276"/>
      <c r="M522" s="276"/>
      <c r="N522" s="276"/>
      <c r="O522" s="276"/>
      <c r="P522" s="276"/>
      <c r="Q522" s="276"/>
      <c r="R522" s="276"/>
      <c r="S522" s="276"/>
      <c r="T522" s="276"/>
      <c r="U522" s="276"/>
      <c r="V522" s="276"/>
      <c r="W522" s="276"/>
      <c r="X522" s="276"/>
      <c r="Y522" s="276"/>
      <c r="Z522" s="276"/>
    </row>
    <row r="523">
      <c r="A523" s="276"/>
      <c r="B523" s="276"/>
      <c r="C523" s="276"/>
      <c r="D523" s="276"/>
      <c r="E523" s="276"/>
      <c r="F523" s="276"/>
      <c r="G523" s="276"/>
      <c r="H523" s="276"/>
      <c r="I523" s="276"/>
      <c r="J523" s="276"/>
      <c r="K523" s="276"/>
      <c r="L523" s="276"/>
      <c r="M523" s="276"/>
      <c r="N523" s="276"/>
      <c r="O523" s="276"/>
      <c r="P523" s="276"/>
      <c r="Q523" s="276"/>
      <c r="R523" s="276"/>
      <c r="S523" s="276"/>
      <c r="T523" s="276"/>
      <c r="U523" s="276"/>
      <c r="V523" s="276"/>
      <c r="W523" s="276"/>
      <c r="X523" s="276"/>
      <c r="Y523" s="276"/>
      <c r="Z523" s="276"/>
    </row>
    <row r="524">
      <c r="A524" s="276"/>
      <c r="B524" s="276"/>
      <c r="C524" s="276"/>
      <c r="D524" s="276"/>
      <c r="E524" s="276"/>
      <c r="F524" s="276"/>
      <c r="G524" s="276"/>
      <c r="H524" s="276"/>
      <c r="I524" s="276"/>
      <c r="J524" s="276"/>
      <c r="K524" s="276"/>
      <c r="L524" s="276"/>
      <c r="M524" s="276"/>
      <c r="N524" s="276"/>
      <c r="O524" s="276"/>
      <c r="P524" s="276"/>
      <c r="Q524" s="276"/>
      <c r="R524" s="276"/>
      <c r="S524" s="276"/>
      <c r="T524" s="276"/>
      <c r="U524" s="276"/>
      <c r="V524" s="276"/>
      <c r="W524" s="276"/>
      <c r="X524" s="276"/>
      <c r="Y524" s="276"/>
      <c r="Z524" s="276"/>
    </row>
    <row r="525">
      <c r="A525" s="276"/>
      <c r="B525" s="276"/>
      <c r="C525" s="276"/>
      <c r="D525" s="276"/>
      <c r="E525" s="276"/>
      <c r="F525" s="276"/>
      <c r="G525" s="276"/>
      <c r="H525" s="276"/>
      <c r="I525" s="276"/>
      <c r="J525" s="276"/>
      <c r="K525" s="276"/>
      <c r="L525" s="276"/>
      <c r="M525" s="276"/>
      <c r="N525" s="276"/>
      <c r="O525" s="276"/>
      <c r="P525" s="276"/>
      <c r="Q525" s="276"/>
      <c r="R525" s="276"/>
      <c r="S525" s="276"/>
      <c r="T525" s="276"/>
      <c r="U525" s="276"/>
      <c r="V525" s="276"/>
      <c r="W525" s="276"/>
      <c r="X525" s="276"/>
      <c r="Y525" s="276"/>
      <c r="Z525" s="276"/>
    </row>
    <row r="526">
      <c r="A526" s="276"/>
      <c r="B526" s="276"/>
      <c r="C526" s="276"/>
      <c r="D526" s="276"/>
      <c r="E526" s="276"/>
      <c r="F526" s="276"/>
      <c r="G526" s="276"/>
      <c r="H526" s="276"/>
      <c r="I526" s="276"/>
      <c r="J526" s="276"/>
      <c r="K526" s="276"/>
      <c r="L526" s="276"/>
      <c r="M526" s="276"/>
      <c r="N526" s="276"/>
      <c r="O526" s="276"/>
      <c r="P526" s="276"/>
      <c r="Q526" s="276"/>
      <c r="R526" s="276"/>
      <c r="S526" s="276"/>
      <c r="T526" s="276"/>
      <c r="U526" s="276"/>
      <c r="V526" s="276"/>
      <c r="W526" s="276"/>
      <c r="X526" s="276"/>
      <c r="Y526" s="276"/>
      <c r="Z526" s="276"/>
    </row>
    <row r="527">
      <c r="A527" s="276"/>
      <c r="B527" s="276"/>
      <c r="C527" s="276"/>
      <c r="D527" s="276"/>
      <c r="E527" s="276"/>
      <c r="F527" s="276"/>
      <c r="G527" s="276"/>
      <c r="H527" s="276"/>
      <c r="I527" s="276"/>
      <c r="J527" s="276"/>
      <c r="K527" s="276"/>
      <c r="L527" s="276"/>
      <c r="M527" s="276"/>
      <c r="N527" s="276"/>
      <c r="O527" s="276"/>
      <c r="P527" s="276"/>
      <c r="Q527" s="276"/>
      <c r="R527" s="276"/>
      <c r="S527" s="276"/>
      <c r="T527" s="276"/>
      <c r="U527" s="276"/>
      <c r="V527" s="276"/>
      <c r="W527" s="276"/>
      <c r="X527" s="276"/>
      <c r="Y527" s="276"/>
      <c r="Z527" s="276"/>
    </row>
    <row r="528">
      <c r="A528" s="276"/>
      <c r="B528" s="276"/>
      <c r="C528" s="276"/>
      <c r="D528" s="276"/>
      <c r="E528" s="276"/>
      <c r="F528" s="276"/>
      <c r="G528" s="276"/>
      <c r="H528" s="276"/>
      <c r="I528" s="276"/>
      <c r="J528" s="276"/>
      <c r="K528" s="276"/>
      <c r="L528" s="276"/>
      <c r="M528" s="276"/>
      <c r="N528" s="276"/>
      <c r="O528" s="276"/>
      <c r="P528" s="276"/>
      <c r="Q528" s="276"/>
      <c r="R528" s="276"/>
      <c r="S528" s="276"/>
      <c r="T528" s="276"/>
      <c r="U528" s="276"/>
      <c r="V528" s="276"/>
      <c r="W528" s="276"/>
      <c r="X528" s="276"/>
      <c r="Y528" s="276"/>
      <c r="Z528" s="276"/>
    </row>
    <row r="529">
      <c r="A529" s="276"/>
      <c r="B529" s="276"/>
      <c r="C529" s="276"/>
      <c r="D529" s="276"/>
      <c r="E529" s="276"/>
      <c r="F529" s="276"/>
      <c r="G529" s="276"/>
      <c r="H529" s="276"/>
      <c r="I529" s="276"/>
      <c r="J529" s="276"/>
      <c r="K529" s="276"/>
      <c r="L529" s="276"/>
      <c r="M529" s="276"/>
      <c r="N529" s="276"/>
      <c r="O529" s="276"/>
      <c r="P529" s="276"/>
      <c r="Q529" s="276"/>
      <c r="R529" s="276"/>
      <c r="S529" s="276"/>
      <c r="T529" s="276"/>
      <c r="U529" s="276"/>
      <c r="V529" s="276"/>
      <c r="W529" s="276"/>
      <c r="X529" s="276"/>
      <c r="Y529" s="276"/>
      <c r="Z529" s="276"/>
    </row>
    <row r="530">
      <c r="A530" s="276"/>
      <c r="B530" s="276"/>
      <c r="C530" s="276"/>
      <c r="D530" s="276"/>
      <c r="E530" s="276"/>
      <c r="F530" s="276"/>
      <c r="G530" s="276"/>
      <c r="H530" s="276"/>
      <c r="I530" s="276"/>
      <c r="J530" s="276"/>
      <c r="K530" s="276"/>
      <c r="L530" s="276"/>
      <c r="M530" s="276"/>
      <c r="N530" s="276"/>
      <c r="O530" s="276"/>
      <c r="P530" s="276"/>
      <c r="Q530" s="276"/>
      <c r="R530" s="276"/>
      <c r="S530" s="276"/>
      <c r="T530" s="276"/>
      <c r="U530" s="276"/>
      <c r="V530" s="276"/>
      <c r="W530" s="276"/>
      <c r="X530" s="276"/>
      <c r="Y530" s="276"/>
      <c r="Z530" s="276"/>
    </row>
    <row r="531">
      <c r="A531" s="276"/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  <c r="P531" s="276"/>
      <c r="Q531" s="276"/>
      <c r="R531" s="276"/>
      <c r="S531" s="276"/>
      <c r="T531" s="276"/>
      <c r="U531" s="276"/>
      <c r="V531" s="276"/>
      <c r="W531" s="276"/>
      <c r="X531" s="276"/>
      <c r="Y531" s="276"/>
      <c r="Z531" s="276"/>
    </row>
    <row r="532">
      <c r="A532" s="276"/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  <c r="P532" s="276"/>
      <c r="Q532" s="276"/>
      <c r="R532" s="276"/>
      <c r="S532" s="276"/>
      <c r="T532" s="276"/>
      <c r="U532" s="276"/>
      <c r="V532" s="276"/>
      <c r="W532" s="276"/>
      <c r="X532" s="276"/>
      <c r="Y532" s="276"/>
      <c r="Z532" s="276"/>
    </row>
    <row r="533">
      <c r="A533" s="276"/>
      <c r="B533" s="276"/>
      <c r="C533" s="276"/>
      <c r="D533" s="276"/>
      <c r="E533" s="276"/>
      <c r="F533" s="276"/>
      <c r="G533" s="276"/>
      <c r="H533" s="276"/>
      <c r="I533" s="276"/>
      <c r="J533" s="276"/>
      <c r="K533" s="276"/>
      <c r="L533" s="276"/>
      <c r="M533" s="276"/>
      <c r="N533" s="276"/>
      <c r="O533" s="276"/>
      <c r="P533" s="276"/>
      <c r="Q533" s="276"/>
      <c r="R533" s="276"/>
      <c r="S533" s="276"/>
      <c r="T533" s="276"/>
      <c r="U533" s="276"/>
      <c r="V533" s="276"/>
      <c r="W533" s="276"/>
      <c r="X533" s="276"/>
      <c r="Y533" s="276"/>
      <c r="Z533" s="276"/>
    </row>
    <row r="534">
      <c r="A534" s="276"/>
      <c r="B534" s="276"/>
      <c r="C534" s="276"/>
      <c r="D534" s="276"/>
      <c r="E534" s="276"/>
      <c r="F534" s="276"/>
      <c r="G534" s="276"/>
      <c r="H534" s="276"/>
      <c r="I534" s="276"/>
      <c r="J534" s="276"/>
      <c r="K534" s="276"/>
      <c r="L534" s="276"/>
      <c r="M534" s="276"/>
      <c r="N534" s="276"/>
      <c r="O534" s="276"/>
      <c r="P534" s="276"/>
      <c r="Q534" s="276"/>
      <c r="R534" s="276"/>
      <c r="S534" s="276"/>
      <c r="T534" s="276"/>
      <c r="U534" s="276"/>
      <c r="V534" s="276"/>
      <c r="W534" s="276"/>
      <c r="X534" s="276"/>
      <c r="Y534" s="276"/>
      <c r="Z534" s="276"/>
    </row>
    <row r="535">
      <c r="A535" s="276"/>
      <c r="B535" s="276"/>
      <c r="C535" s="276"/>
      <c r="D535" s="276"/>
      <c r="E535" s="276"/>
      <c r="F535" s="276"/>
      <c r="G535" s="276"/>
      <c r="H535" s="276"/>
      <c r="I535" s="276"/>
      <c r="J535" s="276"/>
      <c r="K535" s="276"/>
      <c r="L535" s="276"/>
      <c r="M535" s="276"/>
      <c r="N535" s="276"/>
      <c r="O535" s="276"/>
      <c r="P535" s="276"/>
      <c r="Q535" s="276"/>
      <c r="R535" s="276"/>
      <c r="S535" s="276"/>
      <c r="T535" s="276"/>
      <c r="U535" s="276"/>
      <c r="V535" s="276"/>
      <c r="W535" s="276"/>
      <c r="X535" s="276"/>
      <c r="Y535" s="276"/>
      <c r="Z535" s="276"/>
    </row>
    <row r="536">
      <c r="A536" s="276"/>
      <c r="B536" s="276"/>
      <c r="C536" s="276"/>
      <c r="D536" s="276"/>
      <c r="E536" s="276"/>
      <c r="F536" s="276"/>
      <c r="G536" s="276"/>
      <c r="H536" s="276"/>
      <c r="I536" s="276"/>
      <c r="J536" s="276"/>
      <c r="K536" s="276"/>
      <c r="L536" s="276"/>
      <c r="M536" s="276"/>
      <c r="N536" s="276"/>
      <c r="O536" s="276"/>
      <c r="P536" s="276"/>
      <c r="Q536" s="276"/>
      <c r="R536" s="276"/>
      <c r="S536" s="276"/>
      <c r="T536" s="276"/>
      <c r="U536" s="276"/>
      <c r="V536" s="276"/>
      <c r="W536" s="276"/>
      <c r="X536" s="276"/>
      <c r="Y536" s="276"/>
      <c r="Z536" s="276"/>
    </row>
    <row r="537">
      <c r="A537" s="276"/>
      <c r="B537" s="276"/>
      <c r="C537" s="276"/>
      <c r="D537" s="276"/>
      <c r="E537" s="276"/>
      <c r="F537" s="276"/>
      <c r="G537" s="276"/>
      <c r="H537" s="276"/>
      <c r="I537" s="276"/>
      <c r="J537" s="276"/>
      <c r="K537" s="276"/>
      <c r="L537" s="276"/>
      <c r="M537" s="276"/>
      <c r="N537" s="276"/>
      <c r="O537" s="276"/>
      <c r="P537" s="276"/>
      <c r="Q537" s="276"/>
      <c r="R537" s="276"/>
      <c r="S537" s="276"/>
      <c r="T537" s="276"/>
      <c r="U537" s="276"/>
      <c r="V537" s="276"/>
      <c r="W537" s="276"/>
      <c r="X537" s="276"/>
      <c r="Y537" s="276"/>
      <c r="Z537" s="276"/>
    </row>
    <row r="538">
      <c r="A538" s="276"/>
      <c r="B538" s="276"/>
      <c r="C538" s="276"/>
      <c r="D538" s="276"/>
      <c r="E538" s="276"/>
      <c r="F538" s="276"/>
      <c r="G538" s="276"/>
      <c r="H538" s="276"/>
      <c r="I538" s="276"/>
      <c r="J538" s="276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</row>
    <row r="539">
      <c r="A539" s="276"/>
      <c r="B539" s="276"/>
      <c r="C539" s="276"/>
      <c r="D539" s="276"/>
      <c r="E539" s="276"/>
      <c r="F539" s="276"/>
      <c r="G539" s="276"/>
      <c r="H539" s="276"/>
      <c r="I539" s="276"/>
      <c r="J539" s="276"/>
      <c r="K539" s="276"/>
      <c r="L539" s="276"/>
      <c r="M539" s="276"/>
      <c r="N539" s="276"/>
      <c r="O539" s="276"/>
      <c r="P539" s="276"/>
      <c r="Q539" s="276"/>
      <c r="R539" s="276"/>
      <c r="S539" s="276"/>
      <c r="T539" s="276"/>
      <c r="U539" s="276"/>
      <c r="V539" s="276"/>
      <c r="W539" s="276"/>
      <c r="X539" s="276"/>
      <c r="Y539" s="276"/>
      <c r="Z539" s="276"/>
    </row>
    <row r="540">
      <c r="A540" s="276"/>
      <c r="B540" s="276"/>
      <c r="C540" s="276"/>
      <c r="D540" s="276"/>
      <c r="E540" s="276"/>
      <c r="F540" s="276"/>
      <c r="G540" s="276"/>
      <c r="H540" s="276"/>
      <c r="I540" s="276"/>
      <c r="J540" s="276"/>
      <c r="K540" s="276"/>
      <c r="L540" s="276"/>
      <c r="M540" s="276"/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</row>
    <row r="541">
      <c r="A541" s="276"/>
      <c r="B541" s="276"/>
      <c r="C541" s="276"/>
      <c r="D541" s="276"/>
      <c r="E541" s="276"/>
      <c r="F541" s="276"/>
      <c r="G541" s="276"/>
      <c r="H541" s="276"/>
      <c r="I541" s="276"/>
      <c r="J541" s="276"/>
      <c r="K541" s="276"/>
      <c r="L541" s="276"/>
      <c r="M541" s="276"/>
      <c r="N541" s="276"/>
      <c r="O541" s="276"/>
      <c r="P541" s="276"/>
      <c r="Q541" s="276"/>
      <c r="R541" s="276"/>
      <c r="S541" s="276"/>
      <c r="T541" s="276"/>
      <c r="U541" s="276"/>
      <c r="V541" s="276"/>
      <c r="W541" s="276"/>
      <c r="X541" s="276"/>
      <c r="Y541" s="276"/>
      <c r="Z541" s="276"/>
    </row>
    <row r="542">
      <c r="A542" s="276"/>
      <c r="B542" s="276"/>
      <c r="C542" s="276"/>
      <c r="D542" s="276"/>
      <c r="E542" s="276"/>
      <c r="F542" s="276"/>
      <c r="G542" s="276"/>
      <c r="H542" s="276"/>
      <c r="I542" s="276"/>
      <c r="J542" s="276"/>
      <c r="K542" s="276"/>
      <c r="L542" s="276"/>
      <c r="M542" s="276"/>
      <c r="N542" s="276"/>
      <c r="O542" s="276"/>
      <c r="P542" s="276"/>
      <c r="Q542" s="276"/>
      <c r="R542" s="276"/>
      <c r="S542" s="276"/>
      <c r="T542" s="276"/>
      <c r="U542" s="276"/>
      <c r="V542" s="276"/>
      <c r="W542" s="276"/>
      <c r="X542" s="276"/>
      <c r="Y542" s="276"/>
      <c r="Z542" s="276"/>
    </row>
    <row r="543">
      <c r="A543" s="276"/>
      <c r="B543" s="276"/>
      <c r="C543" s="276"/>
      <c r="D543" s="276"/>
      <c r="E543" s="276"/>
      <c r="F543" s="276"/>
      <c r="G543" s="276"/>
      <c r="H543" s="276"/>
      <c r="I543" s="276"/>
      <c r="J543" s="276"/>
      <c r="K543" s="276"/>
      <c r="L543" s="276"/>
      <c r="M543" s="276"/>
      <c r="N543" s="276"/>
      <c r="O543" s="276"/>
      <c r="P543" s="276"/>
      <c r="Q543" s="276"/>
      <c r="R543" s="276"/>
      <c r="S543" s="276"/>
      <c r="T543" s="276"/>
      <c r="U543" s="276"/>
      <c r="V543" s="276"/>
      <c r="W543" s="276"/>
      <c r="X543" s="276"/>
      <c r="Y543" s="276"/>
      <c r="Z543" s="276"/>
    </row>
    <row r="544">
      <c r="A544" s="276"/>
      <c r="B544" s="276"/>
      <c r="C544" s="276"/>
      <c r="D544" s="276"/>
      <c r="E544" s="276"/>
      <c r="F544" s="276"/>
      <c r="G544" s="276"/>
      <c r="H544" s="276"/>
      <c r="I544" s="276"/>
      <c r="J544" s="276"/>
      <c r="K544" s="276"/>
      <c r="L544" s="276"/>
      <c r="M544" s="276"/>
      <c r="N544" s="276"/>
      <c r="O544" s="276"/>
      <c r="P544" s="276"/>
      <c r="Q544" s="276"/>
      <c r="R544" s="276"/>
      <c r="S544" s="276"/>
      <c r="T544" s="276"/>
      <c r="U544" s="276"/>
      <c r="V544" s="276"/>
      <c r="W544" s="276"/>
      <c r="X544" s="276"/>
      <c r="Y544" s="276"/>
      <c r="Z544" s="276"/>
    </row>
    <row r="545">
      <c r="A545" s="276"/>
      <c r="B545" s="276"/>
      <c r="C545" s="276"/>
      <c r="D545" s="276"/>
      <c r="E545" s="276"/>
      <c r="F545" s="276"/>
      <c r="G545" s="276"/>
      <c r="H545" s="276"/>
      <c r="I545" s="276"/>
      <c r="J545" s="276"/>
      <c r="K545" s="276"/>
      <c r="L545" s="276"/>
      <c r="M545" s="276"/>
      <c r="N545" s="276"/>
      <c r="O545" s="276"/>
      <c r="P545" s="276"/>
      <c r="Q545" s="276"/>
      <c r="R545" s="276"/>
      <c r="S545" s="276"/>
      <c r="T545" s="276"/>
      <c r="U545" s="276"/>
      <c r="V545" s="276"/>
      <c r="W545" s="276"/>
      <c r="X545" s="276"/>
      <c r="Y545" s="276"/>
      <c r="Z545" s="276"/>
    </row>
    <row r="546">
      <c r="A546" s="276"/>
      <c r="B546" s="276"/>
      <c r="C546" s="276"/>
      <c r="D546" s="276"/>
      <c r="E546" s="276"/>
      <c r="F546" s="276"/>
      <c r="G546" s="276"/>
      <c r="H546" s="276"/>
      <c r="I546" s="276"/>
      <c r="J546" s="276"/>
      <c r="K546" s="276"/>
      <c r="L546" s="276"/>
      <c r="M546" s="276"/>
      <c r="N546" s="276"/>
      <c r="O546" s="276"/>
      <c r="P546" s="276"/>
      <c r="Q546" s="276"/>
      <c r="R546" s="276"/>
      <c r="S546" s="276"/>
      <c r="T546" s="276"/>
      <c r="U546" s="276"/>
      <c r="V546" s="276"/>
      <c r="W546" s="276"/>
      <c r="X546" s="276"/>
      <c r="Y546" s="276"/>
      <c r="Z546" s="276"/>
    </row>
    <row r="547">
      <c r="A547" s="276"/>
      <c r="B547" s="276"/>
      <c r="C547" s="276"/>
      <c r="D547" s="276"/>
      <c r="E547" s="276"/>
      <c r="F547" s="276"/>
      <c r="G547" s="276"/>
      <c r="H547" s="276"/>
      <c r="I547" s="276"/>
      <c r="J547" s="276"/>
      <c r="K547" s="276"/>
      <c r="L547" s="276"/>
      <c r="M547" s="276"/>
      <c r="N547" s="276"/>
      <c r="O547" s="276"/>
      <c r="P547" s="276"/>
      <c r="Q547" s="276"/>
      <c r="R547" s="276"/>
      <c r="S547" s="276"/>
      <c r="T547" s="276"/>
      <c r="U547" s="276"/>
      <c r="V547" s="276"/>
      <c r="W547" s="276"/>
      <c r="X547" s="276"/>
      <c r="Y547" s="276"/>
      <c r="Z547" s="276"/>
    </row>
    <row r="548">
      <c r="A548" s="276"/>
      <c r="B548" s="276"/>
      <c r="C548" s="276"/>
      <c r="D548" s="276"/>
      <c r="E548" s="276"/>
      <c r="F548" s="276"/>
      <c r="G548" s="276"/>
      <c r="H548" s="276"/>
      <c r="I548" s="276"/>
      <c r="J548" s="276"/>
      <c r="K548" s="276"/>
      <c r="L548" s="276"/>
      <c r="M548" s="276"/>
      <c r="N548" s="276"/>
      <c r="O548" s="276"/>
      <c r="P548" s="276"/>
      <c r="Q548" s="276"/>
      <c r="R548" s="276"/>
      <c r="S548" s="276"/>
      <c r="T548" s="276"/>
      <c r="U548" s="276"/>
      <c r="V548" s="276"/>
      <c r="W548" s="276"/>
      <c r="X548" s="276"/>
      <c r="Y548" s="276"/>
      <c r="Z548" s="276"/>
    </row>
    <row r="549">
      <c r="A549" s="276"/>
      <c r="B549" s="276"/>
      <c r="C549" s="276"/>
      <c r="D549" s="276"/>
      <c r="E549" s="276"/>
      <c r="F549" s="276"/>
      <c r="G549" s="276"/>
      <c r="H549" s="276"/>
      <c r="I549" s="276"/>
      <c r="J549" s="276"/>
      <c r="K549" s="276"/>
      <c r="L549" s="276"/>
      <c r="M549" s="276"/>
      <c r="N549" s="276"/>
      <c r="O549" s="276"/>
      <c r="P549" s="276"/>
      <c r="Q549" s="276"/>
      <c r="R549" s="276"/>
      <c r="S549" s="276"/>
      <c r="T549" s="276"/>
      <c r="U549" s="276"/>
      <c r="V549" s="276"/>
      <c r="W549" s="276"/>
      <c r="X549" s="276"/>
      <c r="Y549" s="276"/>
      <c r="Z549" s="276"/>
    </row>
    <row r="550">
      <c r="A550" s="276"/>
      <c r="B550" s="276"/>
      <c r="C550" s="276"/>
      <c r="D550" s="276"/>
      <c r="E550" s="276"/>
      <c r="F550" s="276"/>
      <c r="G550" s="276"/>
      <c r="H550" s="276"/>
      <c r="I550" s="276"/>
      <c r="J550" s="276"/>
      <c r="K550" s="276"/>
      <c r="L550" s="276"/>
      <c r="M550" s="276"/>
      <c r="N550" s="276"/>
      <c r="O550" s="276"/>
      <c r="P550" s="276"/>
      <c r="Q550" s="276"/>
      <c r="R550" s="276"/>
      <c r="S550" s="276"/>
      <c r="T550" s="276"/>
      <c r="U550" s="276"/>
      <c r="V550" s="276"/>
      <c r="W550" s="276"/>
      <c r="X550" s="276"/>
      <c r="Y550" s="276"/>
      <c r="Z550" s="276"/>
    </row>
    <row r="551">
      <c r="A551" s="276"/>
      <c r="B551" s="276"/>
      <c r="C551" s="276"/>
      <c r="D551" s="276"/>
      <c r="E551" s="276"/>
      <c r="F551" s="276"/>
      <c r="G551" s="276"/>
      <c r="H551" s="276"/>
      <c r="I551" s="276"/>
      <c r="J551" s="276"/>
      <c r="K551" s="276"/>
      <c r="L551" s="276"/>
      <c r="M551" s="276"/>
      <c r="N551" s="276"/>
      <c r="O551" s="276"/>
      <c r="P551" s="276"/>
      <c r="Q551" s="276"/>
      <c r="R551" s="276"/>
      <c r="S551" s="276"/>
      <c r="T551" s="276"/>
      <c r="U551" s="276"/>
      <c r="V551" s="276"/>
      <c r="W551" s="276"/>
      <c r="X551" s="276"/>
      <c r="Y551" s="276"/>
      <c r="Z551" s="276"/>
    </row>
    <row r="552">
      <c r="A552" s="276"/>
      <c r="B552" s="276"/>
      <c r="C552" s="276"/>
      <c r="D552" s="276"/>
      <c r="E552" s="276"/>
      <c r="F552" s="276"/>
      <c r="G552" s="276"/>
      <c r="H552" s="276"/>
      <c r="I552" s="276"/>
      <c r="J552" s="276"/>
      <c r="K552" s="276"/>
      <c r="L552" s="276"/>
      <c r="M552" s="276"/>
      <c r="N552" s="276"/>
      <c r="O552" s="276"/>
      <c r="P552" s="276"/>
      <c r="Q552" s="276"/>
      <c r="R552" s="276"/>
      <c r="S552" s="276"/>
      <c r="T552" s="276"/>
      <c r="U552" s="276"/>
      <c r="V552" s="276"/>
      <c r="W552" s="276"/>
      <c r="X552" s="276"/>
      <c r="Y552" s="276"/>
      <c r="Z552" s="276"/>
    </row>
    <row r="553">
      <c r="A553" s="276"/>
      <c r="B553" s="276"/>
      <c r="C553" s="276"/>
      <c r="D553" s="276"/>
      <c r="E553" s="276"/>
      <c r="F553" s="276"/>
      <c r="G553" s="276"/>
      <c r="H553" s="276"/>
      <c r="I553" s="276"/>
      <c r="J553" s="276"/>
      <c r="K553" s="276"/>
      <c r="L553" s="276"/>
      <c r="M553" s="276"/>
      <c r="N553" s="276"/>
      <c r="O553" s="276"/>
      <c r="P553" s="276"/>
      <c r="Q553" s="276"/>
      <c r="R553" s="276"/>
      <c r="S553" s="276"/>
      <c r="T553" s="276"/>
      <c r="U553" s="276"/>
      <c r="V553" s="276"/>
      <c r="W553" s="276"/>
      <c r="X553" s="276"/>
      <c r="Y553" s="276"/>
      <c r="Z553" s="276"/>
    </row>
    <row r="554">
      <c r="A554" s="276"/>
      <c r="B554" s="276"/>
      <c r="C554" s="276"/>
      <c r="D554" s="276"/>
      <c r="E554" s="276"/>
      <c r="F554" s="276"/>
      <c r="G554" s="276"/>
      <c r="H554" s="276"/>
      <c r="I554" s="276"/>
      <c r="J554" s="276"/>
      <c r="K554" s="276"/>
      <c r="L554" s="276"/>
      <c r="M554" s="276"/>
      <c r="N554" s="276"/>
      <c r="O554" s="276"/>
      <c r="P554" s="276"/>
      <c r="Q554" s="276"/>
      <c r="R554" s="276"/>
      <c r="S554" s="276"/>
      <c r="T554" s="276"/>
      <c r="U554" s="276"/>
      <c r="V554" s="276"/>
      <c r="W554" s="276"/>
      <c r="X554" s="276"/>
      <c r="Y554" s="276"/>
      <c r="Z554" s="276"/>
    </row>
    <row r="555">
      <c r="A555" s="276"/>
      <c r="B555" s="276"/>
      <c r="C555" s="276"/>
      <c r="D555" s="276"/>
      <c r="E555" s="276"/>
      <c r="F555" s="276"/>
      <c r="G555" s="276"/>
      <c r="H555" s="276"/>
      <c r="I555" s="276"/>
      <c r="J555" s="276"/>
      <c r="K555" s="276"/>
      <c r="L555" s="276"/>
      <c r="M555" s="276"/>
      <c r="N555" s="276"/>
      <c r="O555" s="276"/>
      <c r="P555" s="276"/>
      <c r="Q555" s="276"/>
      <c r="R555" s="276"/>
      <c r="S555" s="276"/>
      <c r="T555" s="276"/>
      <c r="U555" s="276"/>
      <c r="V555" s="276"/>
      <c r="W555" s="276"/>
      <c r="X555" s="276"/>
      <c r="Y555" s="276"/>
      <c r="Z555" s="276"/>
    </row>
    <row r="556">
      <c r="A556" s="276"/>
      <c r="B556" s="276"/>
      <c r="C556" s="276"/>
      <c r="D556" s="276"/>
      <c r="E556" s="276"/>
      <c r="F556" s="276"/>
      <c r="G556" s="276"/>
      <c r="H556" s="276"/>
      <c r="I556" s="276"/>
      <c r="J556" s="276"/>
      <c r="K556" s="276"/>
      <c r="L556" s="276"/>
      <c r="M556" s="276"/>
      <c r="N556" s="276"/>
      <c r="O556" s="276"/>
      <c r="P556" s="276"/>
      <c r="Q556" s="276"/>
      <c r="R556" s="276"/>
      <c r="S556" s="276"/>
      <c r="T556" s="276"/>
      <c r="U556" s="276"/>
      <c r="V556" s="276"/>
      <c r="W556" s="276"/>
      <c r="X556" s="276"/>
      <c r="Y556" s="276"/>
      <c r="Z556" s="276"/>
    </row>
    <row r="557">
      <c r="A557" s="276"/>
      <c r="B557" s="276"/>
      <c r="C557" s="276"/>
      <c r="D557" s="276"/>
      <c r="E557" s="276"/>
      <c r="F557" s="276"/>
      <c r="G557" s="276"/>
      <c r="H557" s="276"/>
      <c r="I557" s="276"/>
      <c r="J557" s="276"/>
      <c r="K557" s="276"/>
      <c r="L557" s="276"/>
      <c r="M557" s="276"/>
      <c r="N557" s="276"/>
      <c r="O557" s="276"/>
      <c r="P557" s="276"/>
      <c r="Q557" s="276"/>
      <c r="R557" s="276"/>
      <c r="S557" s="276"/>
      <c r="T557" s="276"/>
      <c r="U557" s="276"/>
      <c r="V557" s="276"/>
      <c r="W557" s="276"/>
      <c r="X557" s="276"/>
      <c r="Y557" s="276"/>
      <c r="Z557" s="276"/>
    </row>
    <row r="558">
      <c r="A558" s="276"/>
      <c r="B558" s="276"/>
      <c r="C558" s="276"/>
      <c r="D558" s="276"/>
      <c r="E558" s="276"/>
      <c r="F558" s="276"/>
      <c r="G558" s="276"/>
      <c r="H558" s="276"/>
      <c r="I558" s="276"/>
      <c r="J558" s="276"/>
      <c r="K558" s="276"/>
      <c r="L558" s="276"/>
      <c r="M558" s="276"/>
      <c r="N558" s="276"/>
      <c r="O558" s="276"/>
      <c r="P558" s="276"/>
      <c r="Q558" s="276"/>
      <c r="R558" s="276"/>
      <c r="S558" s="276"/>
      <c r="T558" s="276"/>
      <c r="U558" s="276"/>
      <c r="V558" s="276"/>
      <c r="W558" s="276"/>
      <c r="X558" s="276"/>
      <c r="Y558" s="276"/>
      <c r="Z558" s="276"/>
    </row>
    <row r="559">
      <c r="A559" s="276"/>
      <c r="B559" s="276"/>
      <c r="C559" s="276"/>
      <c r="D559" s="276"/>
      <c r="E559" s="276"/>
      <c r="F559" s="276"/>
      <c r="G559" s="276"/>
      <c r="H559" s="276"/>
      <c r="I559" s="276"/>
      <c r="J559" s="276"/>
      <c r="K559" s="276"/>
      <c r="L559" s="276"/>
      <c r="M559" s="276"/>
      <c r="N559" s="276"/>
      <c r="O559" s="276"/>
      <c r="P559" s="276"/>
      <c r="Q559" s="276"/>
      <c r="R559" s="276"/>
      <c r="S559" s="276"/>
      <c r="T559" s="276"/>
      <c r="U559" s="276"/>
      <c r="V559" s="276"/>
      <c r="W559" s="276"/>
      <c r="X559" s="276"/>
      <c r="Y559" s="276"/>
      <c r="Z559" s="276"/>
    </row>
    <row r="560">
      <c r="A560" s="276"/>
      <c r="B560" s="276"/>
      <c r="C560" s="276"/>
      <c r="D560" s="276"/>
      <c r="E560" s="276"/>
      <c r="F560" s="276"/>
      <c r="G560" s="276"/>
      <c r="H560" s="276"/>
      <c r="I560" s="276"/>
      <c r="J560" s="276"/>
      <c r="K560" s="276"/>
      <c r="L560" s="276"/>
      <c r="M560" s="276"/>
      <c r="N560" s="276"/>
      <c r="O560" s="276"/>
      <c r="P560" s="276"/>
      <c r="Q560" s="276"/>
      <c r="R560" s="276"/>
      <c r="S560" s="276"/>
      <c r="T560" s="276"/>
      <c r="U560" s="276"/>
      <c r="V560" s="276"/>
      <c r="W560" s="276"/>
      <c r="X560" s="276"/>
      <c r="Y560" s="276"/>
      <c r="Z560" s="276"/>
    </row>
    <row r="561">
      <c r="A561" s="276"/>
      <c r="B561" s="276"/>
      <c r="C561" s="276"/>
      <c r="D561" s="276"/>
      <c r="E561" s="276"/>
      <c r="F561" s="276"/>
      <c r="G561" s="276"/>
      <c r="H561" s="276"/>
      <c r="I561" s="276"/>
      <c r="J561" s="276"/>
      <c r="K561" s="276"/>
      <c r="L561" s="276"/>
      <c r="M561" s="276"/>
      <c r="N561" s="276"/>
      <c r="O561" s="276"/>
      <c r="P561" s="276"/>
      <c r="Q561" s="276"/>
      <c r="R561" s="276"/>
      <c r="S561" s="276"/>
      <c r="T561" s="276"/>
      <c r="U561" s="276"/>
      <c r="V561" s="276"/>
      <c r="W561" s="276"/>
      <c r="X561" s="276"/>
      <c r="Y561" s="276"/>
      <c r="Z561" s="276"/>
    </row>
    <row r="562">
      <c r="A562" s="276"/>
      <c r="B562" s="276"/>
      <c r="C562" s="276"/>
      <c r="D562" s="276"/>
      <c r="E562" s="276"/>
      <c r="F562" s="276"/>
      <c r="G562" s="276"/>
      <c r="H562" s="276"/>
      <c r="I562" s="276"/>
      <c r="J562" s="276"/>
      <c r="K562" s="276"/>
      <c r="L562" s="276"/>
      <c r="M562" s="276"/>
      <c r="N562" s="276"/>
      <c r="O562" s="276"/>
      <c r="P562" s="276"/>
      <c r="Q562" s="276"/>
      <c r="R562" s="276"/>
      <c r="S562" s="276"/>
      <c r="T562" s="276"/>
      <c r="U562" s="276"/>
      <c r="V562" s="276"/>
      <c r="W562" s="276"/>
      <c r="X562" s="276"/>
      <c r="Y562" s="276"/>
      <c r="Z562" s="276"/>
    </row>
    <row r="563">
      <c r="A563" s="276"/>
      <c r="B563" s="276"/>
      <c r="C563" s="276"/>
      <c r="D563" s="276"/>
      <c r="E563" s="276"/>
      <c r="F563" s="276"/>
      <c r="G563" s="276"/>
      <c r="H563" s="276"/>
      <c r="I563" s="276"/>
      <c r="J563" s="276"/>
      <c r="K563" s="276"/>
      <c r="L563" s="276"/>
      <c r="M563" s="276"/>
      <c r="N563" s="276"/>
      <c r="O563" s="276"/>
      <c r="P563" s="276"/>
      <c r="Q563" s="276"/>
      <c r="R563" s="276"/>
      <c r="S563" s="276"/>
      <c r="T563" s="276"/>
      <c r="U563" s="276"/>
      <c r="V563" s="276"/>
      <c r="W563" s="276"/>
      <c r="X563" s="276"/>
      <c r="Y563" s="276"/>
      <c r="Z563" s="276"/>
    </row>
    <row r="564">
      <c r="A564" s="276"/>
      <c r="B564" s="276"/>
      <c r="C564" s="276"/>
      <c r="D564" s="276"/>
      <c r="E564" s="276"/>
      <c r="F564" s="276"/>
      <c r="G564" s="276"/>
      <c r="H564" s="276"/>
      <c r="I564" s="276"/>
      <c r="J564" s="276"/>
      <c r="K564" s="276"/>
      <c r="L564" s="276"/>
      <c r="M564" s="276"/>
      <c r="N564" s="276"/>
      <c r="O564" s="276"/>
      <c r="P564" s="276"/>
      <c r="Q564" s="276"/>
      <c r="R564" s="276"/>
      <c r="S564" s="276"/>
      <c r="T564" s="276"/>
      <c r="U564" s="276"/>
      <c r="V564" s="276"/>
      <c r="W564" s="276"/>
      <c r="X564" s="276"/>
      <c r="Y564" s="276"/>
      <c r="Z564" s="276"/>
    </row>
    <row r="565">
      <c r="A565" s="276"/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  <c r="P565" s="276"/>
      <c r="Q565" s="276"/>
      <c r="R565" s="276"/>
      <c r="S565" s="276"/>
      <c r="T565" s="276"/>
      <c r="U565" s="276"/>
      <c r="V565" s="276"/>
      <c r="W565" s="276"/>
      <c r="X565" s="276"/>
      <c r="Y565" s="276"/>
      <c r="Z565" s="276"/>
    </row>
    <row r="566">
      <c r="A566" s="276"/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  <c r="P566" s="276"/>
      <c r="Q566" s="276"/>
      <c r="R566" s="276"/>
      <c r="S566" s="276"/>
      <c r="T566" s="276"/>
      <c r="U566" s="276"/>
      <c r="V566" s="276"/>
      <c r="W566" s="276"/>
      <c r="X566" s="276"/>
      <c r="Y566" s="276"/>
      <c r="Z566" s="276"/>
    </row>
    <row r="567">
      <c r="A567" s="276"/>
      <c r="B567" s="276"/>
      <c r="C567" s="276"/>
      <c r="D567" s="276"/>
      <c r="E567" s="276"/>
      <c r="F567" s="276"/>
      <c r="G567" s="276"/>
      <c r="H567" s="276"/>
      <c r="I567" s="276"/>
      <c r="J567" s="276"/>
      <c r="K567" s="276"/>
      <c r="L567" s="276"/>
      <c r="M567" s="276"/>
      <c r="N567" s="276"/>
      <c r="O567" s="276"/>
      <c r="P567" s="276"/>
      <c r="Q567" s="276"/>
      <c r="R567" s="276"/>
      <c r="S567" s="276"/>
      <c r="T567" s="276"/>
      <c r="U567" s="276"/>
      <c r="V567" s="276"/>
      <c r="W567" s="276"/>
      <c r="X567" s="276"/>
      <c r="Y567" s="276"/>
      <c r="Z567" s="276"/>
    </row>
    <row r="568">
      <c r="A568" s="276"/>
      <c r="B568" s="276"/>
      <c r="C568" s="276"/>
      <c r="D568" s="276"/>
      <c r="E568" s="276"/>
      <c r="F568" s="276"/>
      <c r="G568" s="276"/>
      <c r="H568" s="276"/>
      <c r="I568" s="276"/>
      <c r="J568" s="276"/>
      <c r="K568" s="276"/>
      <c r="L568" s="276"/>
      <c r="M568" s="276"/>
      <c r="N568" s="276"/>
      <c r="O568" s="276"/>
      <c r="P568" s="276"/>
      <c r="Q568" s="276"/>
      <c r="R568" s="276"/>
      <c r="S568" s="276"/>
      <c r="T568" s="276"/>
      <c r="U568" s="276"/>
      <c r="V568" s="276"/>
      <c r="W568" s="276"/>
      <c r="X568" s="276"/>
      <c r="Y568" s="276"/>
      <c r="Z568" s="276"/>
    </row>
    <row r="569">
      <c r="A569" s="276"/>
      <c r="B569" s="276"/>
      <c r="C569" s="276"/>
      <c r="D569" s="276"/>
      <c r="E569" s="276"/>
      <c r="F569" s="276"/>
      <c r="G569" s="276"/>
      <c r="H569" s="276"/>
      <c r="I569" s="276"/>
      <c r="J569" s="276"/>
      <c r="K569" s="276"/>
      <c r="L569" s="276"/>
      <c r="M569" s="276"/>
      <c r="N569" s="276"/>
      <c r="O569" s="276"/>
      <c r="P569" s="276"/>
      <c r="Q569" s="276"/>
      <c r="R569" s="276"/>
      <c r="S569" s="276"/>
      <c r="T569" s="276"/>
      <c r="U569" s="276"/>
      <c r="V569" s="276"/>
      <c r="W569" s="276"/>
      <c r="X569" s="276"/>
      <c r="Y569" s="276"/>
      <c r="Z569" s="276"/>
    </row>
    <row r="570">
      <c r="A570" s="276"/>
      <c r="B570" s="276"/>
      <c r="C570" s="276"/>
      <c r="D570" s="276"/>
      <c r="E570" s="276"/>
      <c r="F570" s="276"/>
      <c r="G570" s="276"/>
      <c r="H570" s="276"/>
      <c r="I570" s="276"/>
      <c r="J570" s="276"/>
      <c r="K570" s="276"/>
      <c r="L570" s="276"/>
      <c r="M570" s="276"/>
      <c r="N570" s="276"/>
      <c r="O570" s="276"/>
      <c r="P570" s="276"/>
      <c r="Q570" s="276"/>
      <c r="R570" s="276"/>
      <c r="S570" s="276"/>
      <c r="T570" s="276"/>
      <c r="U570" s="276"/>
      <c r="V570" s="276"/>
      <c r="W570" s="276"/>
      <c r="X570" s="276"/>
      <c r="Y570" s="276"/>
      <c r="Z570" s="276"/>
    </row>
    <row r="571">
      <c r="A571" s="276"/>
      <c r="B571" s="276"/>
      <c r="C571" s="276"/>
      <c r="D571" s="276"/>
      <c r="E571" s="276"/>
      <c r="F571" s="276"/>
      <c r="G571" s="276"/>
      <c r="H571" s="276"/>
      <c r="I571" s="276"/>
      <c r="J571" s="276"/>
      <c r="K571" s="276"/>
      <c r="L571" s="276"/>
      <c r="M571" s="276"/>
      <c r="N571" s="276"/>
      <c r="O571" s="276"/>
      <c r="P571" s="276"/>
      <c r="Q571" s="276"/>
      <c r="R571" s="276"/>
      <c r="S571" s="276"/>
      <c r="T571" s="276"/>
      <c r="U571" s="276"/>
      <c r="V571" s="276"/>
      <c r="W571" s="276"/>
      <c r="X571" s="276"/>
      <c r="Y571" s="276"/>
      <c r="Z571" s="276"/>
    </row>
    <row r="572">
      <c r="A572" s="276"/>
      <c r="B572" s="276"/>
      <c r="C572" s="276"/>
      <c r="D572" s="276"/>
      <c r="E572" s="276"/>
      <c r="F572" s="276"/>
      <c r="G572" s="276"/>
      <c r="H572" s="276"/>
      <c r="I572" s="276"/>
      <c r="J572" s="276"/>
      <c r="K572" s="276"/>
      <c r="L572" s="276"/>
      <c r="M572" s="276"/>
      <c r="N572" s="276"/>
      <c r="O572" s="276"/>
      <c r="P572" s="276"/>
      <c r="Q572" s="276"/>
      <c r="R572" s="276"/>
      <c r="S572" s="276"/>
      <c r="T572" s="276"/>
      <c r="U572" s="276"/>
      <c r="V572" s="276"/>
      <c r="W572" s="276"/>
      <c r="X572" s="276"/>
      <c r="Y572" s="276"/>
      <c r="Z572" s="276"/>
    </row>
    <row r="573">
      <c r="A573" s="276"/>
      <c r="B573" s="276"/>
      <c r="C573" s="276"/>
      <c r="D573" s="276"/>
      <c r="E573" s="276"/>
      <c r="F573" s="276"/>
      <c r="G573" s="276"/>
      <c r="H573" s="276"/>
      <c r="I573" s="276"/>
      <c r="J573" s="276"/>
      <c r="K573" s="276"/>
      <c r="L573" s="276"/>
      <c r="M573" s="276"/>
      <c r="N573" s="276"/>
      <c r="O573" s="276"/>
      <c r="P573" s="276"/>
      <c r="Q573" s="276"/>
      <c r="R573" s="276"/>
      <c r="S573" s="276"/>
      <c r="T573" s="276"/>
      <c r="U573" s="276"/>
      <c r="V573" s="276"/>
      <c r="W573" s="276"/>
      <c r="X573" s="276"/>
      <c r="Y573" s="276"/>
      <c r="Z573" s="276"/>
    </row>
    <row r="574">
      <c r="A574" s="276"/>
      <c r="B574" s="276"/>
      <c r="C574" s="276"/>
      <c r="D574" s="276"/>
      <c r="E574" s="276"/>
      <c r="F574" s="276"/>
      <c r="G574" s="276"/>
      <c r="H574" s="276"/>
      <c r="I574" s="276"/>
      <c r="J574" s="276"/>
      <c r="K574" s="276"/>
      <c r="L574" s="276"/>
      <c r="M574" s="276"/>
      <c r="N574" s="276"/>
      <c r="O574" s="276"/>
      <c r="P574" s="276"/>
      <c r="Q574" s="276"/>
      <c r="R574" s="276"/>
      <c r="S574" s="276"/>
      <c r="T574" s="276"/>
      <c r="U574" s="276"/>
      <c r="V574" s="276"/>
      <c r="W574" s="276"/>
      <c r="X574" s="276"/>
      <c r="Y574" s="276"/>
      <c r="Z574" s="276"/>
    </row>
    <row r="575">
      <c r="A575" s="276"/>
      <c r="B575" s="276"/>
      <c r="C575" s="276"/>
      <c r="D575" s="276"/>
      <c r="E575" s="276"/>
      <c r="F575" s="276"/>
      <c r="G575" s="276"/>
      <c r="H575" s="276"/>
      <c r="I575" s="276"/>
      <c r="J575" s="276"/>
      <c r="K575" s="276"/>
      <c r="L575" s="276"/>
      <c r="M575" s="276"/>
      <c r="N575" s="276"/>
      <c r="O575" s="276"/>
      <c r="P575" s="276"/>
      <c r="Q575" s="276"/>
      <c r="R575" s="276"/>
      <c r="S575" s="276"/>
      <c r="T575" s="276"/>
      <c r="U575" s="276"/>
      <c r="V575" s="276"/>
      <c r="W575" s="276"/>
      <c r="X575" s="276"/>
      <c r="Y575" s="276"/>
      <c r="Z575" s="276"/>
    </row>
    <row r="576">
      <c r="A576" s="276"/>
      <c r="B576" s="276"/>
      <c r="C576" s="276"/>
      <c r="D576" s="276"/>
      <c r="E576" s="276"/>
      <c r="F576" s="276"/>
      <c r="G576" s="276"/>
      <c r="H576" s="276"/>
      <c r="I576" s="276"/>
      <c r="J576" s="276"/>
      <c r="K576" s="276"/>
      <c r="L576" s="276"/>
      <c r="M576" s="276"/>
      <c r="N576" s="276"/>
      <c r="O576" s="276"/>
      <c r="P576" s="276"/>
      <c r="Q576" s="276"/>
      <c r="R576" s="276"/>
      <c r="S576" s="276"/>
      <c r="T576" s="276"/>
      <c r="U576" s="276"/>
      <c r="V576" s="276"/>
      <c r="W576" s="276"/>
      <c r="X576" s="276"/>
      <c r="Y576" s="276"/>
      <c r="Z576" s="276"/>
    </row>
    <row r="577">
      <c r="A577" s="276"/>
      <c r="B577" s="276"/>
      <c r="C577" s="276"/>
      <c r="D577" s="276"/>
      <c r="E577" s="276"/>
      <c r="F577" s="276"/>
      <c r="G577" s="276"/>
      <c r="H577" s="276"/>
      <c r="I577" s="276"/>
      <c r="J577" s="276"/>
      <c r="K577" s="276"/>
      <c r="L577" s="276"/>
      <c r="M577" s="276"/>
      <c r="N577" s="276"/>
      <c r="O577" s="276"/>
      <c r="P577" s="276"/>
      <c r="Q577" s="276"/>
      <c r="R577" s="276"/>
      <c r="S577" s="276"/>
      <c r="T577" s="276"/>
      <c r="U577" s="276"/>
      <c r="V577" s="276"/>
      <c r="W577" s="276"/>
      <c r="X577" s="276"/>
      <c r="Y577" s="276"/>
      <c r="Z577" s="276"/>
    </row>
    <row r="578">
      <c r="A578" s="276"/>
      <c r="B578" s="276"/>
      <c r="C578" s="276"/>
      <c r="D578" s="276"/>
      <c r="E578" s="276"/>
      <c r="F578" s="276"/>
      <c r="G578" s="276"/>
      <c r="H578" s="276"/>
      <c r="I578" s="276"/>
      <c r="J578" s="276"/>
      <c r="K578" s="276"/>
      <c r="L578" s="276"/>
      <c r="M578" s="276"/>
      <c r="N578" s="276"/>
      <c r="O578" s="276"/>
      <c r="P578" s="276"/>
      <c r="Q578" s="276"/>
      <c r="R578" s="276"/>
      <c r="S578" s="276"/>
      <c r="T578" s="276"/>
      <c r="U578" s="276"/>
      <c r="V578" s="276"/>
      <c r="W578" s="276"/>
      <c r="X578" s="276"/>
      <c r="Y578" s="276"/>
      <c r="Z578" s="276"/>
    </row>
    <row r="579">
      <c r="A579" s="276"/>
      <c r="B579" s="276"/>
      <c r="C579" s="276"/>
      <c r="D579" s="276"/>
      <c r="E579" s="276"/>
      <c r="F579" s="276"/>
      <c r="G579" s="276"/>
      <c r="H579" s="276"/>
      <c r="I579" s="276"/>
      <c r="J579" s="276"/>
      <c r="K579" s="276"/>
      <c r="L579" s="276"/>
      <c r="M579" s="276"/>
      <c r="N579" s="276"/>
      <c r="O579" s="276"/>
      <c r="P579" s="276"/>
      <c r="Q579" s="276"/>
      <c r="R579" s="276"/>
      <c r="S579" s="276"/>
      <c r="T579" s="276"/>
      <c r="U579" s="276"/>
      <c r="V579" s="276"/>
      <c r="W579" s="276"/>
      <c r="X579" s="276"/>
      <c r="Y579" s="276"/>
      <c r="Z579" s="276"/>
    </row>
    <row r="580">
      <c r="A580" s="276"/>
      <c r="B580" s="276"/>
      <c r="C580" s="276"/>
      <c r="D580" s="276"/>
      <c r="E580" s="276"/>
      <c r="F580" s="276"/>
      <c r="G580" s="276"/>
      <c r="H580" s="276"/>
      <c r="I580" s="276"/>
      <c r="J580" s="276"/>
      <c r="K580" s="276"/>
      <c r="L580" s="276"/>
      <c r="M580" s="276"/>
      <c r="N580" s="276"/>
      <c r="O580" s="276"/>
      <c r="P580" s="276"/>
      <c r="Q580" s="276"/>
      <c r="R580" s="276"/>
      <c r="S580" s="276"/>
      <c r="T580" s="276"/>
      <c r="U580" s="276"/>
      <c r="V580" s="276"/>
      <c r="W580" s="276"/>
      <c r="X580" s="276"/>
      <c r="Y580" s="276"/>
      <c r="Z580" s="276"/>
    </row>
    <row r="581">
      <c r="A581" s="276"/>
      <c r="B581" s="276"/>
      <c r="C581" s="276"/>
      <c r="D581" s="276"/>
      <c r="E581" s="276"/>
      <c r="F581" s="276"/>
      <c r="G581" s="276"/>
      <c r="H581" s="276"/>
      <c r="I581" s="276"/>
      <c r="J581" s="276"/>
      <c r="K581" s="276"/>
      <c r="L581" s="276"/>
      <c r="M581" s="276"/>
      <c r="N581" s="276"/>
      <c r="O581" s="276"/>
      <c r="P581" s="276"/>
      <c r="Q581" s="276"/>
      <c r="R581" s="276"/>
      <c r="S581" s="276"/>
      <c r="T581" s="276"/>
      <c r="U581" s="276"/>
      <c r="V581" s="276"/>
      <c r="W581" s="276"/>
      <c r="X581" s="276"/>
      <c r="Y581" s="276"/>
      <c r="Z581" s="276"/>
    </row>
    <row r="582">
      <c r="A582" s="276"/>
      <c r="B582" s="276"/>
      <c r="C582" s="276"/>
      <c r="D582" s="276"/>
      <c r="E582" s="276"/>
      <c r="F582" s="276"/>
      <c r="G582" s="276"/>
      <c r="H582" s="276"/>
      <c r="I582" s="276"/>
      <c r="J582" s="276"/>
      <c r="K582" s="276"/>
      <c r="L582" s="276"/>
      <c r="M582" s="276"/>
      <c r="N582" s="276"/>
      <c r="O582" s="276"/>
      <c r="P582" s="276"/>
      <c r="Q582" s="276"/>
      <c r="R582" s="276"/>
      <c r="S582" s="276"/>
      <c r="T582" s="276"/>
      <c r="U582" s="276"/>
      <c r="V582" s="276"/>
      <c r="W582" s="276"/>
      <c r="X582" s="276"/>
      <c r="Y582" s="276"/>
      <c r="Z582" s="276"/>
    </row>
    <row r="583">
      <c r="A583" s="276"/>
      <c r="B583" s="276"/>
      <c r="C583" s="276"/>
      <c r="D583" s="276"/>
      <c r="E583" s="276"/>
      <c r="F583" s="276"/>
      <c r="G583" s="276"/>
      <c r="H583" s="276"/>
      <c r="I583" s="276"/>
      <c r="J583" s="276"/>
      <c r="K583" s="276"/>
      <c r="L583" s="276"/>
      <c r="M583" s="276"/>
      <c r="N583" s="276"/>
      <c r="O583" s="276"/>
      <c r="P583" s="276"/>
      <c r="Q583" s="276"/>
      <c r="R583" s="276"/>
      <c r="S583" s="276"/>
      <c r="T583" s="276"/>
      <c r="U583" s="276"/>
      <c r="V583" s="276"/>
      <c r="W583" s="276"/>
      <c r="X583" s="276"/>
      <c r="Y583" s="276"/>
      <c r="Z583" s="276"/>
    </row>
    <row r="584">
      <c r="A584" s="276"/>
      <c r="B584" s="276"/>
      <c r="C584" s="276"/>
      <c r="D584" s="276"/>
      <c r="E584" s="276"/>
      <c r="F584" s="276"/>
      <c r="G584" s="276"/>
      <c r="H584" s="276"/>
      <c r="I584" s="276"/>
      <c r="J584" s="276"/>
      <c r="K584" s="276"/>
      <c r="L584" s="276"/>
      <c r="M584" s="276"/>
      <c r="N584" s="276"/>
      <c r="O584" s="276"/>
      <c r="P584" s="276"/>
      <c r="Q584" s="276"/>
      <c r="R584" s="276"/>
      <c r="S584" s="276"/>
      <c r="T584" s="276"/>
      <c r="U584" s="276"/>
      <c r="V584" s="276"/>
      <c r="W584" s="276"/>
      <c r="X584" s="276"/>
      <c r="Y584" s="276"/>
      <c r="Z584" s="276"/>
    </row>
    <row r="585">
      <c r="A585" s="276"/>
      <c r="B585" s="276"/>
      <c r="C585" s="276"/>
      <c r="D585" s="276"/>
      <c r="E585" s="276"/>
      <c r="F585" s="276"/>
      <c r="G585" s="276"/>
      <c r="H585" s="276"/>
      <c r="I585" s="276"/>
      <c r="J585" s="276"/>
      <c r="K585" s="276"/>
      <c r="L585" s="276"/>
      <c r="M585" s="276"/>
      <c r="N585" s="276"/>
      <c r="O585" s="276"/>
      <c r="P585" s="276"/>
      <c r="Q585" s="276"/>
      <c r="R585" s="276"/>
      <c r="S585" s="276"/>
      <c r="T585" s="276"/>
      <c r="U585" s="276"/>
      <c r="V585" s="276"/>
      <c r="W585" s="276"/>
      <c r="X585" s="276"/>
      <c r="Y585" s="276"/>
      <c r="Z585" s="276"/>
    </row>
    <row r="586">
      <c r="A586" s="276"/>
      <c r="B586" s="276"/>
      <c r="C586" s="276"/>
      <c r="D586" s="276"/>
      <c r="E586" s="276"/>
      <c r="F586" s="276"/>
      <c r="G586" s="276"/>
      <c r="H586" s="276"/>
      <c r="I586" s="276"/>
      <c r="J586" s="276"/>
      <c r="K586" s="276"/>
      <c r="L586" s="276"/>
      <c r="M586" s="276"/>
      <c r="N586" s="276"/>
      <c r="O586" s="276"/>
      <c r="P586" s="276"/>
      <c r="Q586" s="276"/>
      <c r="R586" s="276"/>
      <c r="S586" s="276"/>
      <c r="T586" s="276"/>
      <c r="U586" s="276"/>
      <c r="V586" s="276"/>
      <c r="W586" s="276"/>
      <c r="X586" s="276"/>
      <c r="Y586" s="276"/>
      <c r="Z586" s="276"/>
    </row>
    <row r="587">
      <c r="A587" s="276"/>
      <c r="B587" s="276"/>
      <c r="C587" s="276"/>
      <c r="D587" s="276"/>
      <c r="E587" s="276"/>
      <c r="F587" s="276"/>
      <c r="G587" s="276"/>
      <c r="H587" s="276"/>
      <c r="I587" s="276"/>
      <c r="J587" s="276"/>
      <c r="K587" s="276"/>
      <c r="L587" s="276"/>
      <c r="M587" s="276"/>
      <c r="N587" s="276"/>
      <c r="O587" s="276"/>
      <c r="P587" s="276"/>
      <c r="Q587" s="276"/>
      <c r="R587" s="276"/>
      <c r="S587" s="276"/>
      <c r="T587" s="276"/>
      <c r="U587" s="276"/>
      <c r="V587" s="276"/>
      <c r="W587" s="276"/>
      <c r="X587" s="276"/>
      <c r="Y587" s="276"/>
      <c r="Z587" s="276"/>
    </row>
    <row r="588">
      <c r="A588" s="276"/>
      <c r="B588" s="276"/>
      <c r="C588" s="276"/>
      <c r="D588" s="276"/>
      <c r="E588" s="276"/>
      <c r="F588" s="276"/>
      <c r="G588" s="276"/>
      <c r="H588" s="276"/>
      <c r="I588" s="276"/>
      <c r="J588" s="276"/>
      <c r="K588" s="276"/>
      <c r="L588" s="276"/>
      <c r="M588" s="276"/>
      <c r="N588" s="276"/>
      <c r="O588" s="276"/>
      <c r="P588" s="276"/>
      <c r="Q588" s="276"/>
      <c r="R588" s="276"/>
      <c r="S588" s="276"/>
      <c r="T588" s="276"/>
      <c r="U588" s="276"/>
      <c r="V588" s="276"/>
      <c r="W588" s="276"/>
      <c r="X588" s="276"/>
      <c r="Y588" s="276"/>
      <c r="Z588" s="276"/>
    </row>
    <row r="589">
      <c r="A589" s="276"/>
      <c r="B589" s="276"/>
      <c r="C589" s="276"/>
      <c r="D589" s="276"/>
      <c r="E589" s="276"/>
      <c r="F589" s="276"/>
      <c r="G589" s="276"/>
      <c r="H589" s="276"/>
      <c r="I589" s="276"/>
      <c r="J589" s="276"/>
      <c r="K589" s="276"/>
      <c r="L589" s="276"/>
      <c r="M589" s="276"/>
      <c r="N589" s="276"/>
      <c r="O589" s="276"/>
      <c r="P589" s="276"/>
      <c r="Q589" s="276"/>
      <c r="R589" s="276"/>
      <c r="S589" s="276"/>
      <c r="T589" s="276"/>
      <c r="U589" s="276"/>
      <c r="V589" s="276"/>
      <c r="W589" s="276"/>
      <c r="X589" s="276"/>
      <c r="Y589" s="276"/>
      <c r="Z589" s="276"/>
    </row>
    <row r="590">
      <c r="A590" s="276"/>
      <c r="B590" s="276"/>
      <c r="C590" s="276"/>
      <c r="D590" s="276"/>
      <c r="E590" s="276"/>
      <c r="F590" s="276"/>
      <c r="G590" s="276"/>
      <c r="H590" s="276"/>
      <c r="I590" s="276"/>
      <c r="J590" s="276"/>
      <c r="K590" s="276"/>
      <c r="L590" s="276"/>
      <c r="M590" s="276"/>
      <c r="N590" s="276"/>
      <c r="O590" s="276"/>
      <c r="P590" s="276"/>
      <c r="Q590" s="276"/>
      <c r="R590" s="276"/>
      <c r="S590" s="276"/>
      <c r="T590" s="276"/>
      <c r="U590" s="276"/>
      <c r="V590" s="276"/>
      <c r="W590" s="276"/>
      <c r="X590" s="276"/>
      <c r="Y590" s="276"/>
      <c r="Z590" s="276"/>
    </row>
    <row r="591">
      <c r="A591" s="276"/>
      <c r="B591" s="276"/>
      <c r="C591" s="276"/>
      <c r="D591" s="276"/>
      <c r="E591" s="276"/>
      <c r="F591" s="276"/>
      <c r="G591" s="276"/>
      <c r="H591" s="276"/>
      <c r="I591" s="276"/>
      <c r="J591" s="276"/>
      <c r="K591" s="276"/>
      <c r="L591" s="276"/>
      <c r="M591" s="276"/>
      <c r="N591" s="276"/>
      <c r="O591" s="276"/>
      <c r="P591" s="276"/>
      <c r="Q591" s="276"/>
      <c r="R591" s="276"/>
      <c r="S591" s="276"/>
      <c r="T591" s="276"/>
      <c r="U591" s="276"/>
      <c r="V591" s="276"/>
      <c r="W591" s="276"/>
      <c r="X591" s="276"/>
      <c r="Y591" s="276"/>
      <c r="Z591" s="276"/>
    </row>
    <row r="592">
      <c r="A592" s="276"/>
      <c r="B592" s="276"/>
      <c r="C592" s="276"/>
      <c r="D592" s="276"/>
      <c r="E592" s="276"/>
      <c r="F592" s="276"/>
      <c r="G592" s="276"/>
      <c r="H592" s="276"/>
      <c r="I592" s="276"/>
      <c r="J592" s="276"/>
      <c r="K592" s="276"/>
      <c r="L592" s="276"/>
      <c r="M592" s="276"/>
      <c r="N592" s="276"/>
      <c r="O592" s="276"/>
      <c r="P592" s="276"/>
      <c r="Q592" s="276"/>
      <c r="R592" s="276"/>
      <c r="S592" s="276"/>
      <c r="T592" s="276"/>
      <c r="U592" s="276"/>
      <c r="V592" s="276"/>
      <c r="W592" s="276"/>
      <c r="X592" s="276"/>
      <c r="Y592" s="276"/>
      <c r="Z592" s="276"/>
    </row>
    <row r="593">
      <c r="A593" s="276"/>
      <c r="B593" s="276"/>
      <c r="C593" s="276"/>
      <c r="D593" s="276"/>
      <c r="E593" s="276"/>
      <c r="F593" s="276"/>
      <c r="G593" s="276"/>
      <c r="H593" s="276"/>
      <c r="I593" s="276"/>
      <c r="J593" s="276"/>
      <c r="K593" s="276"/>
      <c r="L593" s="276"/>
      <c r="M593" s="276"/>
      <c r="N593" s="276"/>
      <c r="O593" s="276"/>
      <c r="P593" s="276"/>
      <c r="Q593" s="276"/>
      <c r="R593" s="276"/>
      <c r="S593" s="276"/>
      <c r="T593" s="276"/>
      <c r="U593" s="276"/>
      <c r="V593" s="276"/>
      <c r="W593" s="276"/>
      <c r="X593" s="276"/>
      <c r="Y593" s="276"/>
      <c r="Z593" s="276"/>
    </row>
    <row r="594">
      <c r="A594" s="276"/>
      <c r="B594" s="276"/>
      <c r="C594" s="276"/>
      <c r="D594" s="276"/>
      <c r="E594" s="276"/>
      <c r="F594" s="276"/>
      <c r="G594" s="276"/>
      <c r="H594" s="276"/>
      <c r="I594" s="276"/>
      <c r="J594" s="276"/>
      <c r="K594" s="276"/>
      <c r="L594" s="276"/>
      <c r="M594" s="276"/>
      <c r="N594" s="276"/>
      <c r="O594" s="276"/>
      <c r="P594" s="276"/>
      <c r="Q594" s="276"/>
      <c r="R594" s="276"/>
      <c r="S594" s="276"/>
      <c r="T594" s="276"/>
      <c r="U594" s="276"/>
      <c r="V594" s="276"/>
      <c r="W594" s="276"/>
      <c r="X594" s="276"/>
      <c r="Y594" s="276"/>
      <c r="Z594" s="276"/>
    </row>
    <row r="595">
      <c r="A595" s="276"/>
      <c r="B595" s="276"/>
      <c r="C595" s="276"/>
      <c r="D595" s="276"/>
      <c r="E595" s="276"/>
      <c r="F595" s="276"/>
      <c r="G595" s="276"/>
      <c r="H595" s="276"/>
      <c r="I595" s="276"/>
      <c r="J595" s="276"/>
      <c r="K595" s="276"/>
      <c r="L595" s="276"/>
      <c r="M595" s="276"/>
      <c r="N595" s="276"/>
      <c r="O595" s="276"/>
      <c r="P595" s="276"/>
      <c r="Q595" s="276"/>
      <c r="R595" s="276"/>
      <c r="S595" s="276"/>
      <c r="T595" s="276"/>
      <c r="U595" s="276"/>
      <c r="V595" s="276"/>
      <c r="W595" s="276"/>
      <c r="X595" s="276"/>
      <c r="Y595" s="276"/>
      <c r="Z595" s="276"/>
    </row>
    <row r="596">
      <c r="A596" s="276"/>
      <c r="B596" s="276"/>
      <c r="C596" s="276"/>
      <c r="D596" s="276"/>
      <c r="E596" s="276"/>
      <c r="F596" s="276"/>
      <c r="G596" s="276"/>
      <c r="H596" s="276"/>
      <c r="I596" s="276"/>
      <c r="J596" s="276"/>
      <c r="K596" s="276"/>
      <c r="L596" s="276"/>
      <c r="M596" s="276"/>
      <c r="N596" s="276"/>
      <c r="O596" s="276"/>
      <c r="P596" s="276"/>
      <c r="Q596" s="276"/>
      <c r="R596" s="276"/>
      <c r="S596" s="276"/>
      <c r="T596" s="276"/>
      <c r="U596" s="276"/>
      <c r="V596" s="276"/>
      <c r="W596" s="276"/>
      <c r="X596" s="276"/>
      <c r="Y596" s="276"/>
      <c r="Z596" s="276"/>
    </row>
    <row r="597">
      <c r="A597" s="276"/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  <c r="P597" s="276"/>
      <c r="Q597" s="276"/>
      <c r="R597" s="276"/>
      <c r="S597" s="276"/>
      <c r="T597" s="276"/>
      <c r="U597" s="276"/>
      <c r="V597" s="276"/>
      <c r="W597" s="276"/>
      <c r="X597" s="276"/>
      <c r="Y597" s="276"/>
      <c r="Z597" s="276"/>
    </row>
    <row r="598">
      <c r="A598" s="276"/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  <c r="P598" s="276"/>
      <c r="Q598" s="276"/>
      <c r="R598" s="276"/>
      <c r="S598" s="276"/>
      <c r="T598" s="276"/>
      <c r="U598" s="276"/>
      <c r="V598" s="276"/>
      <c r="W598" s="276"/>
      <c r="X598" s="276"/>
      <c r="Y598" s="276"/>
      <c r="Z598" s="276"/>
    </row>
    <row r="599">
      <c r="A599" s="276"/>
      <c r="B599" s="276"/>
      <c r="C599" s="276"/>
      <c r="D599" s="276"/>
      <c r="E599" s="276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276"/>
      <c r="R599" s="276"/>
      <c r="S599" s="276"/>
      <c r="T599" s="276"/>
      <c r="U599" s="276"/>
      <c r="V599" s="276"/>
      <c r="W599" s="276"/>
      <c r="X599" s="276"/>
      <c r="Y599" s="276"/>
      <c r="Z599" s="276"/>
    </row>
    <row r="600">
      <c r="A600" s="276"/>
      <c r="B600" s="276"/>
      <c r="C600" s="276"/>
      <c r="D600" s="276"/>
      <c r="E600" s="276"/>
      <c r="F600" s="276"/>
      <c r="G600" s="276"/>
      <c r="H600" s="276"/>
      <c r="I600" s="276"/>
      <c r="J600" s="276"/>
      <c r="K600" s="276"/>
      <c r="L600" s="276"/>
      <c r="M600" s="276"/>
      <c r="N600" s="276"/>
      <c r="O600" s="276"/>
      <c r="P600" s="276"/>
      <c r="Q600" s="276"/>
      <c r="R600" s="276"/>
      <c r="S600" s="276"/>
      <c r="T600" s="276"/>
      <c r="U600" s="276"/>
      <c r="V600" s="276"/>
      <c r="W600" s="276"/>
      <c r="X600" s="276"/>
      <c r="Y600" s="276"/>
      <c r="Z600" s="276"/>
    </row>
    <row r="601">
      <c r="A601" s="276"/>
      <c r="B601" s="276"/>
      <c r="C601" s="276"/>
      <c r="D601" s="276"/>
      <c r="E601" s="276"/>
      <c r="F601" s="276"/>
      <c r="G601" s="276"/>
      <c r="H601" s="276"/>
      <c r="I601" s="276"/>
      <c r="J601" s="276"/>
      <c r="K601" s="276"/>
      <c r="L601" s="276"/>
      <c r="M601" s="276"/>
      <c r="N601" s="276"/>
      <c r="O601" s="276"/>
      <c r="P601" s="276"/>
      <c r="Q601" s="276"/>
      <c r="R601" s="276"/>
      <c r="S601" s="276"/>
      <c r="T601" s="276"/>
      <c r="U601" s="276"/>
      <c r="V601" s="276"/>
      <c r="W601" s="276"/>
      <c r="X601" s="276"/>
      <c r="Y601" s="276"/>
      <c r="Z601" s="276"/>
    </row>
    <row r="602">
      <c r="A602" s="276"/>
      <c r="B602" s="276"/>
      <c r="C602" s="276"/>
      <c r="D602" s="276"/>
      <c r="E602" s="276"/>
      <c r="F602" s="276"/>
      <c r="G602" s="276"/>
      <c r="H602" s="276"/>
      <c r="I602" s="276"/>
      <c r="J602" s="276"/>
      <c r="K602" s="276"/>
      <c r="L602" s="276"/>
      <c r="M602" s="276"/>
      <c r="N602" s="276"/>
      <c r="O602" s="276"/>
      <c r="P602" s="276"/>
      <c r="Q602" s="276"/>
      <c r="R602" s="276"/>
      <c r="S602" s="276"/>
      <c r="T602" s="276"/>
      <c r="U602" s="276"/>
      <c r="V602" s="276"/>
      <c r="W602" s="276"/>
      <c r="X602" s="276"/>
      <c r="Y602" s="276"/>
      <c r="Z602" s="276"/>
    </row>
    <row r="603">
      <c r="A603" s="276"/>
      <c r="B603" s="276"/>
      <c r="C603" s="276"/>
      <c r="D603" s="276"/>
      <c r="E603" s="276"/>
      <c r="F603" s="276"/>
      <c r="G603" s="276"/>
      <c r="H603" s="276"/>
      <c r="I603" s="276"/>
      <c r="J603" s="276"/>
      <c r="K603" s="276"/>
      <c r="L603" s="276"/>
      <c r="M603" s="276"/>
      <c r="N603" s="276"/>
      <c r="O603" s="276"/>
      <c r="P603" s="276"/>
      <c r="Q603" s="276"/>
      <c r="R603" s="276"/>
      <c r="S603" s="276"/>
      <c r="T603" s="276"/>
      <c r="U603" s="276"/>
      <c r="V603" s="276"/>
      <c r="W603" s="276"/>
      <c r="X603" s="276"/>
      <c r="Y603" s="276"/>
      <c r="Z603" s="276"/>
    </row>
    <row r="604">
      <c r="A604" s="276"/>
      <c r="B604" s="276"/>
      <c r="C604" s="276"/>
      <c r="D604" s="276"/>
      <c r="E604" s="276"/>
      <c r="F604" s="276"/>
      <c r="G604" s="276"/>
      <c r="H604" s="276"/>
      <c r="I604" s="276"/>
      <c r="J604" s="276"/>
      <c r="K604" s="276"/>
      <c r="L604" s="276"/>
      <c r="M604" s="276"/>
      <c r="N604" s="276"/>
      <c r="O604" s="276"/>
      <c r="P604" s="276"/>
      <c r="Q604" s="276"/>
      <c r="R604" s="276"/>
      <c r="S604" s="276"/>
      <c r="T604" s="276"/>
      <c r="U604" s="276"/>
      <c r="V604" s="276"/>
      <c r="W604" s="276"/>
      <c r="X604" s="276"/>
      <c r="Y604" s="276"/>
      <c r="Z604" s="276"/>
    </row>
    <row r="605">
      <c r="A605" s="276"/>
      <c r="B605" s="276"/>
      <c r="C605" s="276"/>
      <c r="D605" s="276"/>
      <c r="E605" s="276"/>
      <c r="F605" s="276"/>
      <c r="G605" s="276"/>
      <c r="H605" s="276"/>
      <c r="I605" s="276"/>
      <c r="J605" s="276"/>
      <c r="K605" s="276"/>
      <c r="L605" s="276"/>
      <c r="M605" s="276"/>
      <c r="N605" s="276"/>
      <c r="O605" s="276"/>
      <c r="P605" s="276"/>
      <c r="Q605" s="276"/>
      <c r="R605" s="276"/>
      <c r="S605" s="276"/>
      <c r="T605" s="276"/>
      <c r="U605" s="276"/>
      <c r="V605" s="276"/>
      <c r="W605" s="276"/>
      <c r="X605" s="276"/>
      <c r="Y605" s="276"/>
      <c r="Z605" s="276"/>
    </row>
    <row r="606">
      <c r="A606" s="276"/>
      <c r="B606" s="276"/>
      <c r="C606" s="276"/>
      <c r="D606" s="276"/>
      <c r="E606" s="276"/>
      <c r="F606" s="276"/>
      <c r="G606" s="276"/>
      <c r="H606" s="276"/>
      <c r="I606" s="276"/>
      <c r="J606" s="276"/>
      <c r="K606" s="276"/>
      <c r="L606" s="276"/>
      <c r="M606" s="276"/>
      <c r="N606" s="276"/>
      <c r="O606" s="276"/>
      <c r="P606" s="276"/>
      <c r="Q606" s="276"/>
      <c r="R606" s="276"/>
      <c r="S606" s="276"/>
      <c r="T606" s="276"/>
      <c r="U606" s="276"/>
      <c r="V606" s="276"/>
      <c r="W606" s="276"/>
      <c r="X606" s="276"/>
      <c r="Y606" s="276"/>
      <c r="Z606" s="276"/>
    </row>
    <row r="607">
      <c r="A607" s="276"/>
      <c r="B607" s="276"/>
      <c r="C607" s="276"/>
      <c r="D607" s="276"/>
      <c r="E607" s="276"/>
      <c r="F607" s="276"/>
      <c r="G607" s="276"/>
      <c r="H607" s="276"/>
      <c r="I607" s="276"/>
      <c r="J607" s="276"/>
      <c r="K607" s="276"/>
      <c r="L607" s="276"/>
      <c r="M607" s="276"/>
      <c r="N607" s="276"/>
      <c r="O607" s="276"/>
      <c r="P607" s="276"/>
      <c r="Q607" s="276"/>
      <c r="R607" s="276"/>
      <c r="S607" s="276"/>
      <c r="T607" s="276"/>
      <c r="U607" s="276"/>
      <c r="V607" s="276"/>
      <c r="W607" s="276"/>
      <c r="X607" s="276"/>
      <c r="Y607" s="276"/>
      <c r="Z607" s="276"/>
    </row>
    <row r="608">
      <c r="A608" s="276"/>
      <c r="B608" s="276"/>
      <c r="C608" s="276"/>
      <c r="D608" s="276"/>
      <c r="E608" s="276"/>
      <c r="F608" s="276"/>
      <c r="G608" s="276"/>
      <c r="H608" s="276"/>
      <c r="I608" s="276"/>
      <c r="J608" s="276"/>
      <c r="K608" s="276"/>
      <c r="L608" s="276"/>
      <c r="M608" s="276"/>
      <c r="N608" s="276"/>
      <c r="O608" s="276"/>
      <c r="P608" s="276"/>
      <c r="Q608" s="276"/>
      <c r="R608" s="276"/>
      <c r="S608" s="276"/>
      <c r="T608" s="276"/>
      <c r="U608" s="276"/>
      <c r="V608" s="276"/>
      <c r="W608" s="276"/>
      <c r="X608" s="276"/>
      <c r="Y608" s="276"/>
      <c r="Z608" s="276"/>
    </row>
    <row r="609">
      <c r="A609" s="276"/>
      <c r="B609" s="276"/>
      <c r="C609" s="276"/>
      <c r="D609" s="276"/>
      <c r="E609" s="276"/>
      <c r="F609" s="276"/>
      <c r="G609" s="276"/>
      <c r="H609" s="276"/>
      <c r="I609" s="276"/>
      <c r="J609" s="276"/>
      <c r="K609" s="276"/>
      <c r="L609" s="276"/>
      <c r="M609" s="276"/>
      <c r="N609" s="276"/>
      <c r="O609" s="276"/>
      <c r="P609" s="276"/>
      <c r="Q609" s="276"/>
      <c r="R609" s="276"/>
      <c r="S609" s="276"/>
      <c r="T609" s="276"/>
      <c r="U609" s="276"/>
      <c r="V609" s="276"/>
      <c r="W609" s="276"/>
      <c r="X609" s="276"/>
      <c r="Y609" s="276"/>
      <c r="Z609" s="276"/>
    </row>
    <row r="610">
      <c r="A610" s="276"/>
      <c r="B610" s="276"/>
      <c r="C610" s="276"/>
      <c r="D610" s="276"/>
      <c r="E610" s="276"/>
      <c r="F610" s="276"/>
      <c r="G610" s="276"/>
      <c r="H610" s="276"/>
      <c r="I610" s="276"/>
      <c r="J610" s="276"/>
      <c r="K610" s="276"/>
      <c r="L610" s="276"/>
      <c r="M610" s="276"/>
      <c r="N610" s="276"/>
      <c r="O610" s="276"/>
      <c r="P610" s="276"/>
      <c r="Q610" s="276"/>
      <c r="R610" s="276"/>
      <c r="S610" s="276"/>
      <c r="T610" s="276"/>
      <c r="U610" s="276"/>
      <c r="V610" s="276"/>
      <c r="W610" s="276"/>
      <c r="X610" s="276"/>
      <c r="Y610" s="276"/>
      <c r="Z610" s="276"/>
    </row>
    <row r="611">
      <c r="A611" s="276"/>
      <c r="B611" s="276"/>
      <c r="C611" s="276"/>
      <c r="D611" s="276"/>
      <c r="E611" s="276"/>
      <c r="F611" s="276"/>
      <c r="G611" s="276"/>
      <c r="H611" s="276"/>
      <c r="I611" s="276"/>
      <c r="J611" s="276"/>
      <c r="K611" s="276"/>
      <c r="L611" s="276"/>
      <c r="M611" s="276"/>
      <c r="N611" s="276"/>
      <c r="O611" s="276"/>
      <c r="P611" s="276"/>
      <c r="Q611" s="276"/>
      <c r="R611" s="276"/>
      <c r="S611" s="276"/>
      <c r="T611" s="276"/>
      <c r="U611" s="276"/>
      <c r="V611" s="276"/>
      <c r="W611" s="276"/>
      <c r="X611" s="276"/>
      <c r="Y611" s="276"/>
      <c r="Z611" s="276"/>
    </row>
    <row r="612">
      <c r="A612" s="276"/>
      <c r="B612" s="276"/>
      <c r="C612" s="276"/>
      <c r="D612" s="276"/>
      <c r="E612" s="276"/>
      <c r="F612" s="276"/>
      <c r="G612" s="276"/>
      <c r="H612" s="276"/>
      <c r="I612" s="276"/>
      <c r="J612" s="276"/>
      <c r="K612" s="276"/>
      <c r="L612" s="276"/>
      <c r="M612" s="276"/>
      <c r="N612" s="276"/>
      <c r="O612" s="276"/>
      <c r="P612" s="276"/>
      <c r="Q612" s="276"/>
      <c r="R612" s="276"/>
      <c r="S612" s="276"/>
      <c r="T612" s="276"/>
      <c r="U612" s="276"/>
      <c r="V612" s="276"/>
      <c r="W612" s="276"/>
      <c r="X612" s="276"/>
      <c r="Y612" s="276"/>
      <c r="Z612" s="276"/>
    </row>
    <row r="613">
      <c r="A613" s="276"/>
      <c r="B613" s="276"/>
      <c r="C613" s="276"/>
      <c r="D613" s="276"/>
      <c r="E613" s="276"/>
      <c r="F613" s="276"/>
      <c r="G613" s="276"/>
      <c r="H613" s="276"/>
      <c r="I613" s="276"/>
      <c r="J613" s="276"/>
      <c r="K613" s="276"/>
      <c r="L613" s="276"/>
      <c r="M613" s="276"/>
      <c r="N613" s="276"/>
      <c r="O613" s="276"/>
      <c r="P613" s="276"/>
      <c r="Q613" s="276"/>
      <c r="R613" s="276"/>
      <c r="S613" s="276"/>
      <c r="T613" s="276"/>
      <c r="U613" s="276"/>
      <c r="V613" s="276"/>
      <c r="W613" s="276"/>
      <c r="X613" s="276"/>
      <c r="Y613" s="276"/>
      <c r="Z613" s="276"/>
    </row>
    <row r="614">
      <c r="A614" s="276"/>
      <c r="B614" s="276"/>
      <c r="C614" s="276"/>
      <c r="D614" s="276"/>
      <c r="E614" s="276"/>
      <c r="F614" s="276"/>
      <c r="G614" s="276"/>
      <c r="H614" s="276"/>
      <c r="I614" s="276"/>
      <c r="J614" s="276"/>
      <c r="K614" s="276"/>
      <c r="L614" s="276"/>
      <c r="M614" s="276"/>
      <c r="N614" s="276"/>
      <c r="O614" s="276"/>
      <c r="P614" s="276"/>
      <c r="Q614" s="276"/>
      <c r="R614" s="276"/>
      <c r="S614" s="276"/>
      <c r="T614" s="276"/>
      <c r="U614" s="276"/>
      <c r="V614" s="276"/>
      <c r="W614" s="276"/>
      <c r="X614" s="276"/>
      <c r="Y614" s="276"/>
      <c r="Z614" s="276"/>
    </row>
    <row r="615">
      <c r="A615" s="276"/>
      <c r="B615" s="276"/>
      <c r="C615" s="276"/>
      <c r="D615" s="276"/>
      <c r="E615" s="276"/>
      <c r="F615" s="276"/>
      <c r="G615" s="276"/>
      <c r="H615" s="276"/>
      <c r="I615" s="276"/>
      <c r="J615" s="276"/>
      <c r="K615" s="276"/>
      <c r="L615" s="276"/>
      <c r="M615" s="276"/>
      <c r="N615" s="276"/>
      <c r="O615" s="276"/>
      <c r="P615" s="276"/>
      <c r="Q615" s="276"/>
      <c r="R615" s="276"/>
      <c r="S615" s="276"/>
      <c r="T615" s="276"/>
      <c r="U615" s="276"/>
      <c r="V615" s="276"/>
      <c r="W615" s="276"/>
      <c r="X615" s="276"/>
      <c r="Y615" s="276"/>
      <c r="Z615" s="276"/>
    </row>
    <row r="616">
      <c r="A616" s="276"/>
      <c r="B616" s="276"/>
      <c r="C616" s="276"/>
      <c r="D616" s="276"/>
      <c r="E616" s="276"/>
      <c r="F616" s="276"/>
      <c r="G616" s="276"/>
      <c r="H616" s="276"/>
      <c r="I616" s="276"/>
      <c r="J616" s="276"/>
      <c r="K616" s="276"/>
      <c r="L616" s="276"/>
      <c r="M616" s="276"/>
      <c r="N616" s="276"/>
      <c r="O616" s="276"/>
      <c r="P616" s="276"/>
      <c r="Q616" s="276"/>
      <c r="R616" s="276"/>
      <c r="S616" s="276"/>
      <c r="T616" s="276"/>
      <c r="U616" s="276"/>
      <c r="V616" s="276"/>
      <c r="W616" s="276"/>
      <c r="X616" s="276"/>
      <c r="Y616" s="276"/>
      <c r="Z616" s="276"/>
    </row>
    <row r="617">
      <c r="A617" s="276"/>
      <c r="B617" s="276"/>
      <c r="C617" s="276"/>
      <c r="D617" s="276"/>
      <c r="E617" s="276"/>
      <c r="F617" s="276"/>
      <c r="G617" s="276"/>
      <c r="H617" s="276"/>
      <c r="I617" s="276"/>
      <c r="J617" s="276"/>
      <c r="K617" s="276"/>
      <c r="L617" s="276"/>
      <c r="M617" s="276"/>
      <c r="N617" s="276"/>
      <c r="O617" s="276"/>
      <c r="P617" s="276"/>
      <c r="Q617" s="276"/>
      <c r="R617" s="276"/>
      <c r="S617" s="276"/>
      <c r="T617" s="276"/>
      <c r="U617" s="276"/>
      <c r="V617" s="276"/>
      <c r="W617" s="276"/>
      <c r="X617" s="276"/>
      <c r="Y617" s="276"/>
      <c r="Z617" s="276"/>
    </row>
    <row r="618">
      <c r="A618" s="276"/>
      <c r="B618" s="276"/>
      <c r="C618" s="276"/>
      <c r="D618" s="276"/>
      <c r="E618" s="276"/>
      <c r="F618" s="276"/>
      <c r="G618" s="276"/>
      <c r="H618" s="276"/>
      <c r="I618" s="276"/>
      <c r="J618" s="276"/>
      <c r="K618" s="276"/>
      <c r="L618" s="276"/>
      <c r="M618" s="276"/>
      <c r="N618" s="276"/>
      <c r="O618" s="276"/>
      <c r="P618" s="276"/>
      <c r="Q618" s="276"/>
      <c r="R618" s="276"/>
      <c r="S618" s="276"/>
      <c r="T618" s="276"/>
      <c r="U618" s="276"/>
      <c r="V618" s="276"/>
      <c r="W618" s="276"/>
      <c r="X618" s="276"/>
      <c r="Y618" s="276"/>
      <c r="Z618" s="276"/>
    </row>
    <row r="619">
      <c r="A619" s="276"/>
      <c r="B619" s="276"/>
      <c r="C619" s="276"/>
      <c r="D619" s="276"/>
      <c r="E619" s="276"/>
      <c r="F619" s="276"/>
      <c r="G619" s="276"/>
      <c r="H619" s="276"/>
      <c r="I619" s="276"/>
      <c r="J619" s="276"/>
      <c r="K619" s="276"/>
      <c r="L619" s="276"/>
      <c r="M619" s="276"/>
      <c r="N619" s="276"/>
      <c r="O619" s="276"/>
      <c r="P619" s="276"/>
      <c r="Q619" s="276"/>
      <c r="R619" s="276"/>
      <c r="S619" s="276"/>
      <c r="T619" s="276"/>
      <c r="U619" s="276"/>
      <c r="V619" s="276"/>
      <c r="W619" s="276"/>
      <c r="X619" s="276"/>
      <c r="Y619" s="276"/>
      <c r="Z619" s="276"/>
    </row>
    <row r="620">
      <c r="A620" s="276"/>
      <c r="B620" s="276"/>
      <c r="C620" s="276"/>
      <c r="D620" s="276"/>
      <c r="E620" s="276"/>
      <c r="F620" s="276"/>
      <c r="G620" s="276"/>
      <c r="H620" s="276"/>
      <c r="I620" s="276"/>
      <c r="J620" s="276"/>
      <c r="K620" s="276"/>
      <c r="L620" s="276"/>
      <c r="M620" s="276"/>
      <c r="N620" s="276"/>
      <c r="O620" s="276"/>
      <c r="P620" s="276"/>
      <c r="Q620" s="276"/>
      <c r="R620" s="276"/>
      <c r="S620" s="276"/>
      <c r="T620" s="276"/>
      <c r="U620" s="276"/>
      <c r="V620" s="276"/>
      <c r="W620" s="276"/>
      <c r="X620" s="276"/>
      <c r="Y620" s="276"/>
      <c r="Z620" s="276"/>
    </row>
    <row r="621">
      <c r="A621" s="276"/>
      <c r="B621" s="276"/>
      <c r="C621" s="276"/>
      <c r="D621" s="276"/>
      <c r="E621" s="276"/>
      <c r="F621" s="276"/>
      <c r="G621" s="276"/>
      <c r="H621" s="276"/>
      <c r="I621" s="276"/>
      <c r="J621" s="276"/>
      <c r="K621" s="276"/>
      <c r="L621" s="276"/>
      <c r="M621" s="276"/>
      <c r="N621" s="276"/>
      <c r="O621" s="276"/>
      <c r="P621" s="276"/>
      <c r="Q621" s="276"/>
      <c r="R621" s="276"/>
      <c r="S621" s="276"/>
      <c r="T621" s="276"/>
      <c r="U621" s="276"/>
      <c r="V621" s="276"/>
      <c r="W621" s="276"/>
      <c r="X621" s="276"/>
      <c r="Y621" s="276"/>
      <c r="Z621" s="276"/>
    </row>
    <row r="622">
      <c r="A622" s="276"/>
      <c r="B622" s="276"/>
      <c r="C622" s="276"/>
      <c r="D622" s="276"/>
      <c r="E622" s="276"/>
      <c r="F622" s="276"/>
      <c r="G622" s="276"/>
      <c r="H622" s="276"/>
      <c r="I622" s="276"/>
      <c r="J622" s="276"/>
      <c r="K622" s="276"/>
      <c r="L622" s="276"/>
      <c r="M622" s="276"/>
      <c r="N622" s="276"/>
      <c r="O622" s="276"/>
      <c r="P622" s="276"/>
      <c r="Q622" s="276"/>
      <c r="R622" s="276"/>
      <c r="S622" s="276"/>
      <c r="T622" s="276"/>
      <c r="U622" s="276"/>
      <c r="V622" s="276"/>
      <c r="W622" s="276"/>
      <c r="X622" s="276"/>
      <c r="Y622" s="276"/>
      <c r="Z622" s="276"/>
    </row>
    <row r="623">
      <c r="A623" s="276"/>
      <c r="B623" s="276"/>
      <c r="C623" s="276"/>
      <c r="D623" s="276"/>
      <c r="E623" s="276"/>
      <c r="F623" s="276"/>
      <c r="G623" s="276"/>
      <c r="H623" s="276"/>
      <c r="I623" s="276"/>
      <c r="J623" s="276"/>
      <c r="K623" s="276"/>
      <c r="L623" s="276"/>
      <c r="M623" s="276"/>
      <c r="N623" s="276"/>
      <c r="O623" s="276"/>
      <c r="P623" s="276"/>
      <c r="Q623" s="276"/>
      <c r="R623" s="276"/>
      <c r="S623" s="276"/>
      <c r="T623" s="276"/>
      <c r="U623" s="276"/>
      <c r="V623" s="276"/>
      <c r="W623" s="276"/>
      <c r="X623" s="276"/>
      <c r="Y623" s="276"/>
      <c r="Z623" s="276"/>
    </row>
    <row r="624">
      <c r="A624" s="276"/>
      <c r="B624" s="276"/>
      <c r="C624" s="276"/>
      <c r="D624" s="276"/>
      <c r="E624" s="276"/>
      <c r="F624" s="276"/>
      <c r="G624" s="276"/>
      <c r="H624" s="276"/>
      <c r="I624" s="276"/>
      <c r="J624" s="276"/>
      <c r="K624" s="276"/>
      <c r="L624" s="276"/>
      <c r="M624" s="276"/>
      <c r="N624" s="276"/>
      <c r="O624" s="276"/>
      <c r="P624" s="276"/>
      <c r="Q624" s="276"/>
      <c r="R624" s="276"/>
      <c r="S624" s="276"/>
      <c r="T624" s="276"/>
      <c r="U624" s="276"/>
      <c r="V624" s="276"/>
      <c r="W624" s="276"/>
      <c r="X624" s="276"/>
      <c r="Y624" s="276"/>
      <c r="Z624" s="276"/>
    </row>
    <row r="625">
      <c r="A625" s="276"/>
      <c r="B625" s="276"/>
      <c r="C625" s="276"/>
      <c r="D625" s="276"/>
      <c r="E625" s="276"/>
      <c r="F625" s="276"/>
      <c r="G625" s="276"/>
      <c r="H625" s="276"/>
      <c r="I625" s="276"/>
      <c r="J625" s="276"/>
      <c r="K625" s="276"/>
      <c r="L625" s="276"/>
      <c r="M625" s="276"/>
      <c r="N625" s="276"/>
      <c r="O625" s="276"/>
      <c r="P625" s="276"/>
      <c r="Q625" s="276"/>
      <c r="R625" s="276"/>
      <c r="S625" s="276"/>
      <c r="T625" s="276"/>
      <c r="U625" s="276"/>
      <c r="V625" s="276"/>
      <c r="W625" s="276"/>
      <c r="X625" s="276"/>
      <c r="Y625" s="276"/>
      <c r="Z625" s="276"/>
    </row>
    <row r="626">
      <c r="A626" s="276"/>
      <c r="B626" s="276"/>
      <c r="C626" s="276"/>
      <c r="D626" s="276"/>
      <c r="E626" s="276"/>
      <c r="F626" s="276"/>
      <c r="G626" s="276"/>
      <c r="H626" s="276"/>
      <c r="I626" s="276"/>
      <c r="J626" s="276"/>
      <c r="K626" s="276"/>
      <c r="L626" s="276"/>
      <c r="M626" s="276"/>
      <c r="N626" s="276"/>
      <c r="O626" s="276"/>
      <c r="P626" s="276"/>
      <c r="Q626" s="276"/>
      <c r="R626" s="276"/>
      <c r="S626" s="276"/>
      <c r="T626" s="276"/>
      <c r="U626" s="276"/>
      <c r="V626" s="276"/>
      <c r="W626" s="276"/>
      <c r="X626" s="276"/>
      <c r="Y626" s="276"/>
      <c r="Z626" s="276"/>
    </row>
    <row r="627">
      <c r="A627" s="276"/>
      <c r="B627" s="276"/>
      <c r="C627" s="276"/>
      <c r="D627" s="276"/>
      <c r="E627" s="276"/>
      <c r="F627" s="276"/>
      <c r="G627" s="276"/>
      <c r="H627" s="276"/>
      <c r="I627" s="276"/>
      <c r="J627" s="276"/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</row>
    <row r="628">
      <c r="A628" s="276"/>
      <c r="B628" s="276"/>
      <c r="C628" s="276"/>
      <c r="D628" s="276"/>
      <c r="E628" s="276"/>
      <c r="F628" s="276"/>
      <c r="G628" s="276"/>
      <c r="H628" s="276"/>
      <c r="I628" s="276"/>
      <c r="J628" s="276"/>
      <c r="K628" s="276"/>
      <c r="L628" s="276"/>
      <c r="M628" s="276"/>
      <c r="N628" s="276"/>
      <c r="O628" s="276"/>
      <c r="P628" s="276"/>
      <c r="Q628" s="276"/>
      <c r="R628" s="276"/>
      <c r="S628" s="276"/>
      <c r="T628" s="276"/>
      <c r="U628" s="276"/>
      <c r="V628" s="276"/>
      <c r="W628" s="276"/>
      <c r="X628" s="276"/>
      <c r="Y628" s="276"/>
      <c r="Z628" s="276"/>
    </row>
    <row r="629">
      <c r="A629" s="276"/>
      <c r="B629" s="276"/>
      <c r="C629" s="276"/>
      <c r="D629" s="276"/>
      <c r="E629" s="276"/>
      <c r="F629" s="276"/>
      <c r="G629" s="276"/>
      <c r="H629" s="276"/>
      <c r="I629" s="276"/>
      <c r="J629" s="276"/>
      <c r="K629" s="276"/>
      <c r="L629" s="276"/>
      <c r="M629" s="276"/>
      <c r="N629" s="276"/>
      <c r="O629" s="276"/>
      <c r="P629" s="276"/>
      <c r="Q629" s="276"/>
      <c r="R629" s="276"/>
      <c r="S629" s="276"/>
      <c r="T629" s="276"/>
      <c r="U629" s="276"/>
      <c r="V629" s="276"/>
      <c r="W629" s="276"/>
      <c r="X629" s="276"/>
      <c r="Y629" s="276"/>
      <c r="Z629" s="276"/>
    </row>
    <row r="630">
      <c r="A630" s="276"/>
      <c r="B630" s="276"/>
      <c r="C630" s="276"/>
      <c r="D630" s="276"/>
      <c r="E630" s="276"/>
      <c r="F630" s="276"/>
      <c r="G630" s="276"/>
      <c r="H630" s="276"/>
      <c r="I630" s="276"/>
      <c r="J630" s="276"/>
      <c r="K630" s="276"/>
      <c r="L630" s="276"/>
      <c r="M630" s="276"/>
      <c r="N630" s="276"/>
      <c r="O630" s="276"/>
      <c r="P630" s="276"/>
      <c r="Q630" s="276"/>
      <c r="R630" s="276"/>
      <c r="S630" s="276"/>
      <c r="T630" s="276"/>
      <c r="U630" s="276"/>
      <c r="V630" s="276"/>
      <c r="W630" s="276"/>
      <c r="X630" s="276"/>
      <c r="Y630" s="276"/>
      <c r="Z630" s="276"/>
    </row>
    <row r="631">
      <c r="A631" s="276"/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  <c r="P631" s="276"/>
      <c r="Q631" s="276"/>
      <c r="R631" s="276"/>
      <c r="S631" s="276"/>
      <c r="T631" s="276"/>
      <c r="U631" s="276"/>
      <c r="V631" s="276"/>
      <c r="W631" s="276"/>
      <c r="X631" s="276"/>
      <c r="Y631" s="276"/>
      <c r="Z631" s="276"/>
    </row>
    <row r="632">
      <c r="A632" s="276"/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  <c r="P632" s="276"/>
      <c r="Q632" s="276"/>
      <c r="R632" s="276"/>
      <c r="S632" s="276"/>
      <c r="T632" s="276"/>
      <c r="U632" s="276"/>
      <c r="V632" s="276"/>
      <c r="W632" s="276"/>
      <c r="X632" s="276"/>
      <c r="Y632" s="276"/>
      <c r="Z632" s="276"/>
    </row>
    <row r="633">
      <c r="A633" s="276"/>
      <c r="B633" s="276"/>
      <c r="C633" s="276"/>
      <c r="D633" s="276"/>
      <c r="E633" s="276"/>
      <c r="F633" s="276"/>
      <c r="G633" s="276"/>
      <c r="H633" s="276"/>
      <c r="I633" s="276"/>
      <c r="J633" s="276"/>
      <c r="K633" s="276"/>
      <c r="L633" s="276"/>
      <c r="M633" s="276"/>
      <c r="N633" s="276"/>
      <c r="O633" s="276"/>
      <c r="P633" s="276"/>
      <c r="Q633" s="276"/>
      <c r="R633" s="276"/>
      <c r="S633" s="276"/>
      <c r="T633" s="276"/>
      <c r="U633" s="276"/>
      <c r="V633" s="276"/>
      <c r="W633" s="276"/>
      <c r="X633" s="276"/>
      <c r="Y633" s="276"/>
      <c r="Z633" s="276"/>
    </row>
    <row r="634">
      <c r="A634" s="276"/>
      <c r="B634" s="276"/>
      <c r="C634" s="276"/>
      <c r="D634" s="276"/>
      <c r="E634" s="276"/>
      <c r="F634" s="276"/>
      <c r="G634" s="276"/>
      <c r="H634" s="276"/>
      <c r="I634" s="276"/>
      <c r="J634" s="276"/>
      <c r="K634" s="276"/>
      <c r="L634" s="276"/>
      <c r="M634" s="276"/>
      <c r="N634" s="276"/>
      <c r="O634" s="276"/>
      <c r="P634" s="276"/>
      <c r="Q634" s="276"/>
      <c r="R634" s="276"/>
      <c r="S634" s="276"/>
      <c r="T634" s="276"/>
      <c r="U634" s="276"/>
      <c r="V634" s="276"/>
      <c r="W634" s="276"/>
      <c r="X634" s="276"/>
      <c r="Y634" s="276"/>
      <c r="Z634" s="276"/>
    </row>
    <row r="635">
      <c r="A635" s="276"/>
      <c r="B635" s="276"/>
      <c r="C635" s="276"/>
      <c r="D635" s="276"/>
      <c r="E635" s="276"/>
      <c r="F635" s="276"/>
      <c r="G635" s="276"/>
      <c r="H635" s="276"/>
      <c r="I635" s="276"/>
      <c r="J635" s="276"/>
      <c r="K635" s="276"/>
      <c r="L635" s="276"/>
      <c r="M635" s="276"/>
      <c r="N635" s="276"/>
      <c r="O635" s="276"/>
      <c r="P635" s="276"/>
      <c r="Q635" s="276"/>
      <c r="R635" s="276"/>
      <c r="S635" s="276"/>
      <c r="T635" s="276"/>
      <c r="U635" s="276"/>
      <c r="V635" s="276"/>
      <c r="W635" s="276"/>
      <c r="X635" s="276"/>
      <c r="Y635" s="276"/>
      <c r="Z635" s="276"/>
    </row>
    <row r="636">
      <c r="A636" s="276"/>
      <c r="B636" s="276"/>
      <c r="C636" s="276"/>
      <c r="D636" s="276"/>
      <c r="E636" s="276"/>
      <c r="F636" s="276"/>
      <c r="G636" s="276"/>
      <c r="H636" s="276"/>
      <c r="I636" s="276"/>
      <c r="J636" s="276"/>
      <c r="K636" s="276"/>
      <c r="L636" s="276"/>
      <c r="M636" s="276"/>
      <c r="N636" s="276"/>
      <c r="O636" s="276"/>
      <c r="P636" s="276"/>
      <c r="Q636" s="276"/>
      <c r="R636" s="276"/>
      <c r="S636" s="276"/>
      <c r="T636" s="276"/>
      <c r="U636" s="276"/>
      <c r="V636" s="276"/>
      <c r="W636" s="276"/>
      <c r="X636" s="276"/>
      <c r="Y636" s="276"/>
      <c r="Z636" s="276"/>
    </row>
    <row r="637">
      <c r="A637" s="276"/>
      <c r="B637" s="276"/>
      <c r="C637" s="276"/>
      <c r="D637" s="276"/>
      <c r="E637" s="276"/>
      <c r="F637" s="276"/>
      <c r="G637" s="276"/>
      <c r="H637" s="276"/>
      <c r="I637" s="276"/>
      <c r="J637" s="276"/>
      <c r="K637" s="276"/>
      <c r="L637" s="276"/>
      <c r="M637" s="276"/>
      <c r="N637" s="276"/>
      <c r="O637" s="276"/>
      <c r="P637" s="276"/>
      <c r="Q637" s="276"/>
      <c r="R637" s="276"/>
      <c r="S637" s="276"/>
      <c r="T637" s="276"/>
      <c r="U637" s="276"/>
      <c r="V637" s="276"/>
      <c r="W637" s="276"/>
      <c r="X637" s="276"/>
      <c r="Y637" s="276"/>
      <c r="Z637" s="276"/>
    </row>
    <row r="638">
      <c r="A638" s="276"/>
      <c r="B638" s="276"/>
      <c r="C638" s="276"/>
      <c r="D638" s="276"/>
      <c r="E638" s="276"/>
      <c r="F638" s="276"/>
      <c r="G638" s="276"/>
      <c r="H638" s="276"/>
      <c r="I638" s="276"/>
      <c r="J638" s="276"/>
      <c r="K638" s="276"/>
      <c r="L638" s="276"/>
      <c r="M638" s="276"/>
      <c r="N638" s="276"/>
      <c r="O638" s="276"/>
      <c r="P638" s="276"/>
      <c r="Q638" s="276"/>
      <c r="R638" s="276"/>
      <c r="S638" s="276"/>
      <c r="T638" s="276"/>
      <c r="U638" s="276"/>
      <c r="V638" s="276"/>
      <c r="W638" s="276"/>
      <c r="X638" s="276"/>
      <c r="Y638" s="276"/>
      <c r="Z638" s="276"/>
    </row>
    <row r="639">
      <c r="A639" s="276"/>
      <c r="B639" s="276"/>
      <c r="C639" s="276"/>
      <c r="D639" s="276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276"/>
      <c r="R639" s="276"/>
      <c r="S639" s="276"/>
      <c r="T639" s="276"/>
      <c r="U639" s="276"/>
      <c r="V639" s="276"/>
      <c r="W639" s="276"/>
      <c r="X639" s="276"/>
      <c r="Y639" s="276"/>
      <c r="Z639" s="276"/>
    </row>
    <row r="640">
      <c r="A640" s="276"/>
      <c r="B640" s="276"/>
      <c r="C640" s="276"/>
      <c r="D640" s="276"/>
      <c r="E640" s="276"/>
      <c r="F640" s="276"/>
      <c r="G640" s="276"/>
      <c r="H640" s="276"/>
      <c r="I640" s="276"/>
      <c r="J640" s="276"/>
      <c r="K640" s="276"/>
      <c r="L640" s="276"/>
      <c r="M640" s="276"/>
      <c r="N640" s="276"/>
      <c r="O640" s="276"/>
      <c r="P640" s="276"/>
      <c r="Q640" s="276"/>
      <c r="R640" s="276"/>
      <c r="S640" s="276"/>
      <c r="T640" s="276"/>
      <c r="U640" s="276"/>
      <c r="V640" s="276"/>
      <c r="W640" s="276"/>
      <c r="X640" s="276"/>
      <c r="Y640" s="276"/>
      <c r="Z640" s="276"/>
    </row>
    <row r="641">
      <c r="A641" s="276"/>
      <c r="B641" s="276"/>
      <c r="C641" s="276"/>
      <c r="D641" s="276"/>
      <c r="E641" s="276"/>
      <c r="F641" s="276"/>
      <c r="G641" s="276"/>
      <c r="H641" s="276"/>
      <c r="I641" s="276"/>
      <c r="J641" s="276"/>
      <c r="K641" s="276"/>
      <c r="L641" s="276"/>
      <c r="M641" s="276"/>
      <c r="N641" s="276"/>
      <c r="O641" s="276"/>
      <c r="P641" s="276"/>
      <c r="Q641" s="276"/>
      <c r="R641" s="276"/>
      <c r="S641" s="276"/>
      <c r="T641" s="276"/>
      <c r="U641" s="276"/>
      <c r="V641" s="276"/>
      <c r="W641" s="276"/>
      <c r="X641" s="276"/>
      <c r="Y641" s="276"/>
      <c r="Z641" s="276"/>
    </row>
    <row r="642">
      <c r="A642" s="276"/>
      <c r="B642" s="276"/>
      <c r="C642" s="276"/>
      <c r="D642" s="276"/>
      <c r="E642" s="276"/>
      <c r="F642" s="276"/>
      <c r="G642" s="276"/>
      <c r="H642" s="276"/>
      <c r="I642" s="276"/>
      <c r="J642" s="276"/>
      <c r="K642" s="276"/>
      <c r="L642" s="276"/>
      <c r="M642" s="276"/>
      <c r="N642" s="276"/>
      <c r="O642" s="276"/>
      <c r="P642" s="276"/>
      <c r="Q642" s="276"/>
      <c r="R642" s="276"/>
      <c r="S642" s="276"/>
      <c r="T642" s="276"/>
      <c r="U642" s="276"/>
      <c r="V642" s="276"/>
      <c r="W642" s="276"/>
      <c r="X642" s="276"/>
      <c r="Y642" s="276"/>
      <c r="Z642" s="276"/>
    </row>
    <row r="643">
      <c r="A643" s="276"/>
      <c r="B643" s="276"/>
      <c r="C643" s="276"/>
      <c r="D643" s="276"/>
      <c r="E643" s="276"/>
      <c r="F643" s="276"/>
      <c r="G643" s="276"/>
      <c r="H643" s="276"/>
      <c r="I643" s="276"/>
      <c r="J643" s="276"/>
      <c r="K643" s="276"/>
      <c r="L643" s="276"/>
      <c r="M643" s="276"/>
      <c r="N643" s="276"/>
      <c r="O643" s="276"/>
      <c r="P643" s="276"/>
      <c r="Q643" s="276"/>
      <c r="R643" s="276"/>
      <c r="S643" s="276"/>
      <c r="T643" s="276"/>
      <c r="U643" s="276"/>
      <c r="V643" s="276"/>
      <c r="W643" s="276"/>
      <c r="X643" s="276"/>
      <c r="Y643" s="276"/>
      <c r="Z643" s="276"/>
    </row>
    <row r="644">
      <c r="A644" s="276"/>
      <c r="B644" s="276"/>
      <c r="C644" s="276"/>
      <c r="D644" s="276"/>
      <c r="E644" s="276"/>
      <c r="F644" s="276"/>
      <c r="G644" s="276"/>
      <c r="H644" s="276"/>
      <c r="I644" s="276"/>
      <c r="J644" s="276"/>
      <c r="K644" s="276"/>
      <c r="L644" s="276"/>
      <c r="M644" s="276"/>
      <c r="N644" s="276"/>
      <c r="O644" s="276"/>
      <c r="P644" s="276"/>
      <c r="Q644" s="276"/>
      <c r="R644" s="276"/>
      <c r="S644" s="276"/>
      <c r="T644" s="276"/>
      <c r="U644" s="276"/>
      <c r="V644" s="276"/>
      <c r="W644" s="276"/>
      <c r="X644" s="276"/>
      <c r="Y644" s="276"/>
      <c r="Z644" s="276"/>
    </row>
    <row r="645">
      <c r="A645" s="276"/>
      <c r="B645" s="276"/>
      <c r="C645" s="276"/>
      <c r="D645" s="276"/>
      <c r="E645" s="276"/>
      <c r="F645" s="276"/>
      <c r="G645" s="276"/>
      <c r="H645" s="276"/>
      <c r="I645" s="276"/>
      <c r="J645" s="276"/>
      <c r="K645" s="276"/>
      <c r="L645" s="276"/>
      <c r="M645" s="276"/>
      <c r="N645" s="276"/>
      <c r="O645" s="276"/>
      <c r="P645" s="276"/>
      <c r="Q645" s="276"/>
      <c r="R645" s="276"/>
      <c r="S645" s="276"/>
      <c r="T645" s="276"/>
      <c r="U645" s="276"/>
      <c r="V645" s="276"/>
      <c r="W645" s="276"/>
      <c r="X645" s="276"/>
      <c r="Y645" s="276"/>
      <c r="Z645" s="276"/>
    </row>
    <row r="646">
      <c r="A646" s="276"/>
      <c r="B646" s="276"/>
      <c r="C646" s="276"/>
      <c r="D646" s="276"/>
      <c r="E646" s="276"/>
      <c r="F646" s="276"/>
      <c r="G646" s="276"/>
      <c r="H646" s="276"/>
      <c r="I646" s="276"/>
      <c r="J646" s="276"/>
      <c r="K646" s="276"/>
      <c r="L646" s="276"/>
      <c r="M646" s="276"/>
      <c r="N646" s="276"/>
      <c r="O646" s="276"/>
      <c r="P646" s="276"/>
      <c r="Q646" s="276"/>
      <c r="R646" s="276"/>
      <c r="S646" s="276"/>
      <c r="T646" s="276"/>
      <c r="U646" s="276"/>
      <c r="V646" s="276"/>
      <c r="W646" s="276"/>
      <c r="X646" s="276"/>
      <c r="Y646" s="276"/>
      <c r="Z646" s="276"/>
    </row>
    <row r="647">
      <c r="A647" s="276"/>
      <c r="B647" s="276"/>
      <c r="C647" s="276"/>
      <c r="D647" s="276"/>
      <c r="E647" s="276"/>
      <c r="F647" s="276"/>
      <c r="G647" s="276"/>
      <c r="H647" s="276"/>
      <c r="I647" s="276"/>
      <c r="J647" s="276"/>
      <c r="K647" s="276"/>
      <c r="L647" s="276"/>
      <c r="M647" s="276"/>
      <c r="N647" s="276"/>
      <c r="O647" s="276"/>
      <c r="P647" s="276"/>
      <c r="Q647" s="276"/>
      <c r="R647" s="276"/>
      <c r="S647" s="276"/>
      <c r="T647" s="276"/>
      <c r="U647" s="276"/>
      <c r="V647" s="276"/>
      <c r="W647" s="276"/>
      <c r="X647" s="276"/>
      <c r="Y647" s="276"/>
      <c r="Z647" s="276"/>
    </row>
    <row r="648">
      <c r="A648" s="276"/>
      <c r="B648" s="276"/>
      <c r="C648" s="276"/>
      <c r="D648" s="276"/>
      <c r="E648" s="276"/>
      <c r="F648" s="276"/>
      <c r="G648" s="276"/>
      <c r="H648" s="276"/>
      <c r="I648" s="276"/>
      <c r="J648" s="276"/>
      <c r="K648" s="276"/>
      <c r="L648" s="276"/>
      <c r="M648" s="276"/>
      <c r="N648" s="276"/>
      <c r="O648" s="276"/>
      <c r="P648" s="276"/>
      <c r="Q648" s="276"/>
      <c r="R648" s="276"/>
      <c r="S648" s="276"/>
      <c r="T648" s="276"/>
      <c r="U648" s="276"/>
      <c r="V648" s="276"/>
      <c r="W648" s="276"/>
      <c r="X648" s="276"/>
      <c r="Y648" s="276"/>
      <c r="Z648" s="276"/>
    </row>
    <row r="649">
      <c r="A649" s="276"/>
      <c r="B649" s="276"/>
      <c r="C649" s="276"/>
      <c r="D649" s="276"/>
      <c r="E649" s="276"/>
      <c r="F649" s="276"/>
      <c r="G649" s="276"/>
      <c r="H649" s="276"/>
      <c r="I649" s="276"/>
      <c r="J649" s="276"/>
      <c r="K649" s="276"/>
      <c r="L649" s="276"/>
      <c r="M649" s="276"/>
      <c r="N649" s="276"/>
      <c r="O649" s="276"/>
      <c r="P649" s="276"/>
      <c r="Q649" s="276"/>
      <c r="R649" s="276"/>
      <c r="S649" s="276"/>
      <c r="T649" s="276"/>
      <c r="U649" s="276"/>
      <c r="V649" s="276"/>
      <c r="W649" s="276"/>
      <c r="X649" s="276"/>
      <c r="Y649" s="276"/>
      <c r="Z649" s="276"/>
    </row>
    <row r="650">
      <c r="A650" s="276"/>
      <c r="B650" s="276"/>
      <c r="C650" s="276"/>
      <c r="D650" s="276"/>
      <c r="E650" s="276"/>
      <c r="F650" s="276"/>
      <c r="G650" s="276"/>
      <c r="H650" s="276"/>
      <c r="I650" s="276"/>
      <c r="J650" s="276"/>
      <c r="K650" s="276"/>
      <c r="L650" s="276"/>
      <c r="M650" s="276"/>
      <c r="N650" s="276"/>
      <c r="O650" s="276"/>
      <c r="P650" s="276"/>
      <c r="Q650" s="276"/>
      <c r="R650" s="276"/>
      <c r="S650" s="276"/>
      <c r="T650" s="276"/>
      <c r="U650" s="276"/>
      <c r="V650" s="276"/>
      <c r="W650" s="276"/>
      <c r="X650" s="276"/>
      <c r="Y650" s="276"/>
      <c r="Z650" s="276"/>
    </row>
    <row r="651">
      <c r="A651" s="276"/>
      <c r="B651" s="276"/>
      <c r="C651" s="276"/>
      <c r="D651" s="276"/>
      <c r="E651" s="276"/>
      <c r="F651" s="276"/>
      <c r="G651" s="276"/>
      <c r="H651" s="276"/>
      <c r="I651" s="276"/>
      <c r="J651" s="276"/>
      <c r="K651" s="276"/>
      <c r="L651" s="276"/>
      <c r="M651" s="276"/>
      <c r="N651" s="276"/>
      <c r="O651" s="276"/>
      <c r="P651" s="276"/>
      <c r="Q651" s="276"/>
      <c r="R651" s="276"/>
      <c r="S651" s="276"/>
      <c r="T651" s="276"/>
      <c r="U651" s="276"/>
      <c r="V651" s="276"/>
      <c r="W651" s="276"/>
      <c r="X651" s="276"/>
      <c r="Y651" s="276"/>
      <c r="Z651" s="276"/>
    </row>
    <row r="652">
      <c r="A652" s="276"/>
      <c r="B652" s="276"/>
      <c r="C652" s="276"/>
      <c r="D652" s="276"/>
      <c r="E652" s="276"/>
      <c r="F652" s="276"/>
      <c r="G652" s="276"/>
      <c r="H652" s="276"/>
      <c r="I652" s="276"/>
      <c r="J652" s="276"/>
      <c r="K652" s="276"/>
      <c r="L652" s="276"/>
      <c r="M652" s="276"/>
      <c r="N652" s="276"/>
      <c r="O652" s="276"/>
      <c r="P652" s="276"/>
      <c r="Q652" s="276"/>
      <c r="R652" s="276"/>
      <c r="S652" s="276"/>
      <c r="T652" s="276"/>
      <c r="U652" s="276"/>
      <c r="V652" s="276"/>
      <c r="W652" s="276"/>
      <c r="X652" s="276"/>
      <c r="Y652" s="276"/>
      <c r="Z652" s="276"/>
    </row>
    <row r="653">
      <c r="A653" s="276"/>
      <c r="B653" s="276"/>
      <c r="C653" s="276"/>
      <c r="D653" s="276"/>
      <c r="E653" s="276"/>
      <c r="F653" s="276"/>
      <c r="G653" s="276"/>
      <c r="H653" s="276"/>
      <c r="I653" s="276"/>
      <c r="J653" s="276"/>
      <c r="K653" s="276"/>
      <c r="L653" s="276"/>
      <c r="M653" s="276"/>
      <c r="N653" s="276"/>
      <c r="O653" s="276"/>
      <c r="P653" s="276"/>
      <c r="Q653" s="276"/>
      <c r="R653" s="276"/>
      <c r="S653" s="276"/>
      <c r="T653" s="276"/>
      <c r="U653" s="276"/>
      <c r="V653" s="276"/>
      <c r="W653" s="276"/>
      <c r="X653" s="276"/>
      <c r="Y653" s="276"/>
      <c r="Z653" s="276"/>
    </row>
    <row r="654">
      <c r="A654" s="276"/>
      <c r="B654" s="276"/>
      <c r="C654" s="276"/>
      <c r="D654" s="276"/>
      <c r="E654" s="276"/>
      <c r="F654" s="276"/>
      <c r="G654" s="276"/>
      <c r="H654" s="276"/>
      <c r="I654" s="276"/>
      <c r="J654" s="276"/>
      <c r="K654" s="276"/>
      <c r="L654" s="276"/>
      <c r="M654" s="276"/>
      <c r="N654" s="276"/>
      <c r="O654" s="276"/>
      <c r="P654" s="276"/>
      <c r="Q654" s="276"/>
      <c r="R654" s="276"/>
      <c r="S654" s="276"/>
      <c r="T654" s="276"/>
      <c r="U654" s="276"/>
      <c r="V654" s="276"/>
      <c r="W654" s="276"/>
      <c r="X654" s="276"/>
      <c r="Y654" s="276"/>
      <c r="Z654" s="276"/>
    </row>
    <row r="655">
      <c r="A655" s="276"/>
      <c r="B655" s="276"/>
      <c r="C655" s="276"/>
      <c r="D655" s="276"/>
      <c r="E655" s="276"/>
      <c r="F655" s="276"/>
      <c r="G655" s="276"/>
      <c r="H655" s="276"/>
      <c r="I655" s="276"/>
      <c r="J655" s="276"/>
      <c r="K655" s="276"/>
      <c r="L655" s="276"/>
      <c r="M655" s="276"/>
      <c r="N655" s="276"/>
      <c r="O655" s="276"/>
      <c r="P655" s="276"/>
      <c r="Q655" s="276"/>
      <c r="R655" s="276"/>
      <c r="S655" s="276"/>
      <c r="T655" s="276"/>
      <c r="U655" s="276"/>
      <c r="V655" s="276"/>
      <c r="W655" s="276"/>
      <c r="X655" s="276"/>
      <c r="Y655" s="276"/>
      <c r="Z655" s="276"/>
    </row>
    <row r="656">
      <c r="A656" s="276"/>
      <c r="B656" s="276"/>
      <c r="C656" s="276"/>
      <c r="D656" s="276"/>
      <c r="E656" s="276"/>
      <c r="F656" s="276"/>
      <c r="G656" s="276"/>
      <c r="H656" s="276"/>
      <c r="I656" s="276"/>
      <c r="J656" s="276"/>
      <c r="K656" s="276"/>
      <c r="L656" s="276"/>
      <c r="M656" s="276"/>
      <c r="N656" s="276"/>
      <c r="O656" s="276"/>
      <c r="P656" s="276"/>
      <c r="Q656" s="276"/>
      <c r="R656" s="276"/>
      <c r="S656" s="276"/>
      <c r="T656" s="276"/>
      <c r="U656" s="276"/>
      <c r="V656" s="276"/>
      <c r="W656" s="276"/>
      <c r="X656" s="276"/>
      <c r="Y656" s="276"/>
      <c r="Z656" s="276"/>
    </row>
    <row r="657">
      <c r="A657" s="276"/>
      <c r="B657" s="276"/>
      <c r="C657" s="276"/>
      <c r="D657" s="276"/>
      <c r="E657" s="276"/>
      <c r="F657" s="276"/>
      <c r="G657" s="276"/>
      <c r="H657" s="276"/>
      <c r="I657" s="276"/>
      <c r="J657" s="276"/>
      <c r="K657" s="276"/>
      <c r="L657" s="276"/>
      <c r="M657" s="276"/>
      <c r="N657" s="276"/>
      <c r="O657" s="276"/>
      <c r="P657" s="276"/>
      <c r="Q657" s="276"/>
      <c r="R657" s="276"/>
      <c r="S657" s="276"/>
      <c r="T657" s="276"/>
      <c r="U657" s="276"/>
      <c r="V657" s="276"/>
      <c r="W657" s="276"/>
      <c r="X657" s="276"/>
      <c r="Y657" s="276"/>
      <c r="Z657" s="276"/>
    </row>
    <row r="658">
      <c r="A658" s="276"/>
      <c r="B658" s="276"/>
      <c r="C658" s="276"/>
      <c r="D658" s="276"/>
      <c r="E658" s="276"/>
      <c r="F658" s="276"/>
      <c r="G658" s="276"/>
      <c r="H658" s="276"/>
      <c r="I658" s="276"/>
      <c r="J658" s="276"/>
      <c r="K658" s="276"/>
      <c r="L658" s="276"/>
      <c r="M658" s="276"/>
      <c r="N658" s="276"/>
      <c r="O658" s="276"/>
      <c r="P658" s="276"/>
      <c r="Q658" s="276"/>
      <c r="R658" s="276"/>
      <c r="S658" s="276"/>
      <c r="T658" s="276"/>
      <c r="U658" s="276"/>
      <c r="V658" s="276"/>
      <c r="W658" s="276"/>
      <c r="X658" s="276"/>
      <c r="Y658" s="276"/>
      <c r="Z658" s="276"/>
    </row>
    <row r="659">
      <c r="A659" s="276"/>
      <c r="B659" s="276"/>
      <c r="C659" s="276"/>
      <c r="D659" s="276"/>
      <c r="E659" s="276"/>
      <c r="F659" s="276"/>
      <c r="G659" s="276"/>
      <c r="H659" s="276"/>
      <c r="I659" s="276"/>
      <c r="J659" s="276"/>
      <c r="K659" s="276"/>
      <c r="L659" s="276"/>
      <c r="M659" s="276"/>
      <c r="N659" s="276"/>
      <c r="O659" s="276"/>
      <c r="P659" s="276"/>
      <c r="Q659" s="276"/>
      <c r="R659" s="276"/>
      <c r="S659" s="276"/>
      <c r="T659" s="276"/>
      <c r="U659" s="276"/>
      <c r="V659" s="276"/>
      <c r="W659" s="276"/>
      <c r="X659" s="276"/>
      <c r="Y659" s="276"/>
      <c r="Z659" s="276"/>
    </row>
    <row r="660">
      <c r="A660" s="276"/>
      <c r="B660" s="276"/>
      <c r="C660" s="276"/>
      <c r="D660" s="276"/>
      <c r="E660" s="276"/>
      <c r="F660" s="276"/>
      <c r="G660" s="276"/>
      <c r="H660" s="276"/>
      <c r="I660" s="276"/>
      <c r="J660" s="276"/>
      <c r="K660" s="276"/>
      <c r="L660" s="276"/>
      <c r="M660" s="276"/>
      <c r="N660" s="276"/>
      <c r="O660" s="276"/>
      <c r="P660" s="276"/>
      <c r="Q660" s="276"/>
      <c r="R660" s="276"/>
      <c r="S660" s="276"/>
      <c r="T660" s="276"/>
      <c r="U660" s="276"/>
      <c r="V660" s="276"/>
      <c r="W660" s="276"/>
      <c r="X660" s="276"/>
      <c r="Y660" s="276"/>
      <c r="Z660" s="276"/>
    </row>
    <row r="661">
      <c r="A661" s="276"/>
      <c r="B661" s="276"/>
      <c r="C661" s="276"/>
      <c r="D661" s="276"/>
      <c r="E661" s="276"/>
      <c r="F661" s="276"/>
      <c r="G661" s="276"/>
      <c r="H661" s="276"/>
      <c r="I661" s="276"/>
      <c r="J661" s="276"/>
      <c r="K661" s="276"/>
      <c r="L661" s="276"/>
      <c r="M661" s="276"/>
      <c r="N661" s="276"/>
      <c r="O661" s="276"/>
      <c r="P661" s="276"/>
      <c r="Q661" s="276"/>
      <c r="R661" s="276"/>
      <c r="S661" s="276"/>
      <c r="T661" s="276"/>
      <c r="U661" s="276"/>
      <c r="V661" s="276"/>
      <c r="W661" s="276"/>
      <c r="X661" s="276"/>
      <c r="Y661" s="276"/>
      <c r="Z661" s="276"/>
    </row>
    <row r="662">
      <c r="A662" s="276"/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276"/>
      <c r="T662" s="276"/>
      <c r="U662" s="276"/>
      <c r="V662" s="276"/>
      <c r="W662" s="276"/>
      <c r="X662" s="276"/>
      <c r="Y662" s="276"/>
      <c r="Z662" s="276"/>
    </row>
    <row r="663">
      <c r="A663" s="276"/>
      <c r="B663" s="276"/>
      <c r="C663" s="276"/>
      <c r="D663" s="276"/>
      <c r="E663" s="276"/>
      <c r="F663" s="276"/>
      <c r="G663" s="276"/>
      <c r="H663" s="276"/>
      <c r="I663" s="276"/>
      <c r="J663" s="276"/>
      <c r="K663" s="276"/>
      <c r="L663" s="276"/>
      <c r="M663" s="276"/>
      <c r="N663" s="276"/>
      <c r="O663" s="276"/>
      <c r="P663" s="276"/>
      <c r="Q663" s="276"/>
      <c r="R663" s="276"/>
      <c r="S663" s="276"/>
      <c r="T663" s="276"/>
      <c r="U663" s="276"/>
      <c r="V663" s="276"/>
      <c r="W663" s="276"/>
      <c r="X663" s="276"/>
      <c r="Y663" s="276"/>
      <c r="Z663" s="276"/>
    </row>
    <row r="664">
      <c r="A664" s="276"/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  <c r="P664" s="276"/>
      <c r="Q664" s="276"/>
      <c r="R664" s="276"/>
      <c r="S664" s="276"/>
      <c r="T664" s="276"/>
      <c r="U664" s="276"/>
      <c r="V664" s="276"/>
      <c r="W664" s="276"/>
      <c r="X664" s="276"/>
      <c r="Y664" s="276"/>
      <c r="Z664" s="276"/>
    </row>
    <row r="665">
      <c r="A665" s="276"/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  <c r="P665" s="276"/>
      <c r="Q665" s="276"/>
      <c r="R665" s="276"/>
      <c r="S665" s="276"/>
      <c r="T665" s="276"/>
      <c r="U665" s="276"/>
      <c r="V665" s="276"/>
      <c r="W665" s="276"/>
      <c r="X665" s="276"/>
      <c r="Y665" s="276"/>
      <c r="Z665" s="276"/>
    </row>
    <row r="666">
      <c r="A666" s="276"/>
      <c r="B666" s="276"/>
      <c r="C666" s="276"/>
      <c r="D666" s="276"/>
      <c r="E666" s="276"/>
      <c r="F666" s="276"/>
      <c r="G666" s="276"/>
      <c r="H666" s="276"/>
      <c r="I666" s="276"/>
      <c r="J666" s="276"/>
      <c r="K666" s="276"/>
      <c r="L666" s="276"/>
      <c r="M666" s="276"/>
      <c r="N666" s="276"/>
      <c r="O666" s="276"/>
      <c r="P666" s="276"/>
      <c r="Q666" s="276"/>
      <c r="R666" s="276"/>
      <c r="S666" s="276"/>
      <c r="T666" s="276"/>
      <c r="U666" s="276"/>
      <c r="V666" s="276"/>
      <c r="W666" s="276"/>
      <c r="X666" s="276"/>
      <c r="Y666" s="276"/>
      <c r="Z666" s="276"/>
    </row>
    <row r="667">
      <c r="A667" s="276"/>
      <c r="B667" s="276"/>
      <c r="C667" s="276"/>
      <c r="D667" s="276"/>
      <c r="E667" s="276"/>
      <c r="F667" s="276"/>
      <c r="G667" s="276"/>
      <c r="H667" s="276"/>
      <c r="I667" s="276"/>
      <c r="J667" s="276"/>
      <c r="K667" s="276"/>
      <c r="L667" s="276"/>
      <c r="M667" s="276"/>
      <c r="N667" s="276"/>
      <c r="O667" s="276"/>
      <c r="P667" s="276"/>
      <c r="Q667" s="276"/>
      <c r="R667" s="276"/>
      <c r="S667" s="276"/>
      <c r="T667" s="276"/>
      <c r="U667" s="276"/>
      <c r="V667" s="276"/>
      <c r="W667" s="276"/>
      <c r="X667" s="276"/>
      <c r="Y667" s="276"/>
      <c r="Z667" s="276"/>
    </row>
    <row r="668">
      <c r="A668" s="276"/>
      <c r="B668" s="276"/>
      <c r="C668" s="276"/>
      <c r="D668" s="276"/>
      <c r="E668" s="276"/>
      <c r="F668" s="276"/>
      <c r="G668" s="276"/>
      <c r="H668" s="276"/>
      <c r="I668" s="276"/>
      <c r="J668" s="276"/>
      <c r="K668" s="276"/>
      <c r="L668" s="276"/>
      <c r="M668" s="276"/>
      <c r="N668" s="276"/>
      <c r="O668" s="276"/>
      <c r="P668" s="276"/>
      <c r="Q668" s="276"/>
      <c r="R668" s="276"/>
      <c r="S668" s="276"/>
      <c r="T668" s="276"/>
      <c r="U668" s="276"/>
      <c r="V668" s="276"/>
      <c r="W668" s="276"/>
      <c r="X668" s="276"/>
      <c r="Y668" s="276"/>
      <c r="Z668" s="276"/>
    </row>
    <row r="669">
      <c r="A669" s="276"/>
      <c r="B669" s="276"/>
      <c r="C669" s="276"/>
      <c r="D669" s="276"/>
      <c r="E669" s="276"/>
      <c r="F669" s="276"/>
      <c r="G669" s="276"/>
      <c r="H669" s="276"/>
      <c r="I669" s="276"/>
      <c r="J669" s="276"/>
      <c r="K669" s="276"/>
      <c r="L669" s="276"/>
      <c r="M669" s="276"/>
      <c r="N669" s="276"/>
      <c r="O669" s="276"/>
      <c r="P669" s="276"/>
      <c r="Q669" s="276"/>
      <c r="R669" s="276"/>
      <c r="S669" s="276"/>
      <c r="T669" s="276"/>
      <c r="U669" s="276"/>
      <c r="V669" s="276"/>
      <c r="W669" s="276"/>
      <c r="X669" s="276"/>
      <c r="Y669" s="276"/>
      <c r="Z669" s="276"/>
    </row>
    <row r="670">
      <c r="A670" s="276"/>
      <c r="B670" s="276"/>
      <c r="C670" s="276"/>
      <c r="D670" s="276"/>
      <c r="E670" s="276"/>
      <c r="F670" s="276"/>
      <c r="G670" s="276"/>
      <c r="H670" s="276"/>
      <c r="I670" s="276"/>
      <c r="J670" s="276"/>
      <c r="K670" s="276"/>
      <c r="L670" s="276"/>
      <c r="M670" s="276"/>
      <c r="N670" s="276"/>
      <c r="O670" s="276"/>
      <c r="P670" s="276"/>
      <c r="Q670" s="276"/>
      <c r="R670" s="276"/>
      <c r="S670" s="276"/>
      <c r="T670" s="276"/>
      <c r="U670" s="276"/>
      <c r="V670" s="276"/>
      <c r="W670" s="276"/>
      <c r="X670" s="276"/>
      <c r="Y670" s="276"/>
      <c r="Z670" s="276"/>
    </row>
    <row r="671">
      <c r="A671" s="276"/>
      <c r="B671" s="276"/>
      <c r="C671" s="276"/>
      <c r="D671" s="276"/>
      <c r="E671" s="276"/>
      <c r="F671" s="276"/>
      <c r="G671" s="276"/>
      <c r="H671" s="276"/>
      <c r="I671" s="276"/>
      <c r="J671" s="276"/>
      <c r="K671" s="276"/>
      <c r="L671" s="276"/>
      <c r="M671" s="276"/>
      <c r="N671" s="276"/>
      <c r="O671" s="276"/>
      <c r="P671" s="276"/>
      <c r="Q671" s="276"/>
      <c r="R671" s="276"/>
      <c r="S671" s="276"/>
      <c r="T671" s="276"/>
      <c r="U671" s="276"/>
      <c r="V671" s="276"/>
      <c r="W671" s="276"/>
      <c r="X671" s="276"/>
      <c r="Y671" s="276"/>
      <c r="Z671" s="276"/>
    </row>
    <row r="672">
      <c r="A672" s="276"/>
      <c r="B672" s="276"/>
      <c r="C672" s="276"/>
      <c r="D672" s="276"/>
      <c r="E672" s="276"/>
      <c r="F672" s="276"/>
      <c r="G672" s="276"/>
      <c r="H672" s="276"/>
      <c r="I672" s="276"/>
      <c r="J672" s="276"/>
      <c r="K672" s="276"/>
      <c r="L672" s="276"/>
      <c r="M672" s="276"/>
      <c r="N672" s="276"/>
      <c r="O672" s="276"/>
      <c r="P672" s="276"/>
      <c r="Q672" s="276"/>
      <c r="R672" s="276"/>
      <c r="S672" s="276"/>
      <c r="T672" s="276"/>
      <c r="U672" s="276"/>
      <c r="V672" s="276"/>
      <c r="W672" s="276"/>
      <c r="X672" s="276"/>
      <c r="Y672" s="276"/>
      <c r="Z672" s="276"/>
    </row>
    <row r="673">
      <c r="A673" s="276"/>
      <c r="B673" s="276"/>
      <c r="C673" s="276"/>
      <c r="D673" s="276"/>
      <c r="E673" s="276"/>
      <c r="F673" s="276"/>
      <c r="G673" s="276"/>
      <c r="H673" s="276"/>
      <c r="I673" s="276"/>
      <c r="J673" s="276"/>
      <c r="K673" s="276"/>
      <c r="L673" s="276"/>
      <c r="M673" s="276"/>
      <c r="N673" s="276"/>
      <c r="O673" s="276"/>
      <c r="P673" s="276"/>
      <c r="Q673" s="276"/>
      <c r="R673" s="276"/>
      <c r="S673" s="276"/>
      <c r="T673" s="276"/>
      <c r="U673" s="276"/>
      <c r="V673" s="276"/>
      <c r="W673" s="276"/>
      <c r="X673" s="276"/>
      <c r="Y673" s="276"/>
      <c r="Z673" s="276"/>
    </row>
    <row r="674">
      <c r="A674" s="276"/>
      <c r="B674" s="276"/>
      <c r="C674" s="276"/>
      <c r="D674" s="276"/>
      <c r="E674" s="276"/>
      <c r="F674" s="276"/>
      <c r="G674" s="276"/>
      <c r="H674" s="276"/>
      <c r="I674" s="276"/>
      <c r="J674" s="276"/>
      <c r="K674" s="276"/>
      <c r="L674" s="276"/>
      <c r="M674" s="276"/>
      <c r="N674" s="276"/>
      <c r="O674" s="276"/>
      <c r="P674" s="276"/>
      <c r="Q674" s="276"/>
      <c r="R674" s="276"/>
      <c r="S674" s="276"/>
      <c r="T674" s="276"/>
      <c r="U674" s="276"/>
      <c r="V674" s="276"/>
      <c r="W674" s="276"/>
      <c r="X674" s="276"/>
      <c r="Y674" s="276"/>
      <c r="Z674" s="276"/>
    </row>
    <row r="675">
      <c r="A675" s="276"/>
      <c r="B675" s="276"/>
      <c r="C675" s="276"/>
      <c r="D675" s="276"/>
      <c r="E675" s="276"/>
      <c r="F675" s="276"/>
      <c r="G675" s="276"/>
      <c r="H675" s="276"/>
      <c r="I675" s="276"/>
      <c r="J675" s="276"/>
      <c r="K675" s="276"/>
      <c r="L675" s="276"/>
      <c r="M675" s="276"/>
      <c r="N675" s="276"/>
      <c r="O675" s="276"/>
      <c r="P675" s="276"/>
      <c r="Q675" s="276"/>
      <c r="R675" s="276"/>
      <c r="S675" s="276"/>
      <c r="T675" s="276"/>
      <c r="U675" s="276"/>
      <c r="V675" s="276"/>
      <c r="W675" s="276"/>
      <c r="X675" s="276"/>
      <c r="Y675" s="276"/>
      <c r="Z675" s="276"/>
    </row>
    <row r="676">
      <c r="A676" s="276"/>
      <c r="B676" s="276"/>
      <c r="C676" s="276"/>
      <c r="D676" s="276"/>
      <c r="E676" s="276"/>
      <c r="F676" s="276"/>
      <c r="G676" s="276"/>
      <c r="H676" s="276"/>
      <c r="I676" s="276"/>
      <c r="J676" s="276"/>
      <c r="K676" s="276"/>
      <c r="L676" s="276"/>
      <c r="M676" s="276"/>
      <c r="N676" s="276"/>
      <c r="O676" s="276"/>
      <c r="P676" s="276"/>
      <c r="Q676" s="276"/>
      <c r="R676" s="276"/>
      <c r="S676" s="276"/>
      <c r="T676" s="276"/>
      <c r="U676" s="276"/>
      <c r="V676" s="276"/>
      <c r="W676" s="276"/>
      <c r="X676" s="276"/>
      <c r="Y676" s="276"/>
      <c r="Z676" s="276"/>
    </row>
    <row r="677">
      <c r="A677" s="276"/>
      <c r="B677" s="276"/>
      <c r="C677" s="276"/>
      <c r="D677" s="276"/>
      <c r="E677" s="276"/>
      <c r="F677" s="276"/>
      <c r="G677" s="276"/>
      <c r="H677" s="276"/>
      <c r="I677" s="276"/>
      <c r="J677" s="276"/>
      <c r="K677" s="276"/>
      <c r="L677" s="276"/>
      <c r="M677" s="276"/>
      <c r="N677" s="276"/>
      <c r="O677" s="276"/>
      <c r="P677" s="276"/>
      <c r="Q677" s="276"/>
      <c r="R677" s="276"/>
      <c r="S677" s="276"/>
      <c r="T677" s="276"/>
      <c r="U677" s="276"/>
      <c r="V677" s="276"/>
      <c r="W677" s="276"/>
      <c r="X677" s="276"/>
      <c r="Y677" s="276"/>
      <c r="Z677" s="276"/>
    </row>
    <row r="678">
      <c r="A678" s="276"/>
      <c r="B678" s="276"/>
      <c r="C678" s="276"/>
      <c r="D678" s="276"/>
      <c r="E678" s="276"/>
      <c r="F678" s="276"/>
      <c r="G678" s="276"/>
      <c r="H678" s="276"/>
      <c r="I678" s="276"/>
      <c r="J678" s="276"/>
      <c r="K678" s="276"/>
      <c r="L678" s="276"/>
      <c r="M678" s="276"/>
      <c r="N678" s="276"/>
      <c r="O678" s="276"/>
      <c r="P678" s="276"/>
      <c r="Q678" s="276"/>
      <c r="R678" s="276"/>
      <c r="S678" s="276"/>
      <c r="T678" s="276"/>
      <c r="U678" s="276"/>
      <c r="V678" s="276"/>
      <c r="W678" s="276"/>
      <c r="X678" s="276"/>
      <c r="Y678" s="276"/>
      <c r="Z678" s="276"/>
    </row>
    <row r="679">
      <c r="A679" s="276"/>
      <c r="B679" s="276"/>
      <c r="C679" s="276"/>
      <c r="D679" s="276"/>
      <c r="E679" s="276"/>
      <c r="F679" s="276"/>
      <c r="G679" s="276"/>
      <c r="H679" s="276"/>
      <c r="I679" s="276"/>
      <c r="J679" s="276"/>
      <c r="K679" s="276"/>
      <c r="L679" s="276"/>
      <c r="M679" s="276"/>
      <c r="N679" s="276"/>
      <c r="O679" s="276"/>
      <c r="P679" s="276"/>
      <c r="Q679" s="276"/>
      <c r="R679" s="276"/>
      <c r="S679" s="276"/>
      <c r="T679" s="276"/>
      <c r="U679" s="276"/>
      <c r="V679" s="276"/>
      <c r="W679" s="276"/>
      <c r="X679" s="276"/>
      <c r="Y679" s="276"/>
      <c r="Z679" s="276"/>
    </row>
    <row r="680">
      <c r="A680" s="276"/>
      <c r="B680" s="276"/>
      <c r="C680" s="276"/>
      <c r="D680" s="276"/>
      <c r="E680" s="276"/>
      <c r="F680" s="276"/>
      <c r="G680" s="276"/>
      <c r="H680" s="276"/>
      <c r="I680" s="276"/>
      <c r="J680" s="276"/>
      <c r="K680" s="276"/>
      <c r="L680" s="276"/>
      <c r="M680" s="276"/>
      <c r="N680" s="276"/>
      <c r="O680" s="276"/>
      <c r="P680" s="276"/>
      <c r="Q680" s="276"/>
      <c r="R680" s="276"/>
      <c r="S680" s="276"/>
      <c r="T680" s="276"/>
      <c r="U680" s="276"/>
      <c r="V680" s="276"/>
      <c r="W680" s="276"/>
      <c r="X680" s="276"/>
      <c r="Y680" s="276"/>
      <c r="Z680" s="276"/>
    </row>
    <row r="681">
      <c r="A681" s="276"/>
      <c r="B681" s="276"/>
      <c r="C681" s="276"/>
      <c r="D681" s="276"/>
      <c r="E681" s="276"/>
      <c r="F681" s="276"/>
      <c r="G681" s="276"/>
      <c r="H681" s="276"/>
      <c r="I681" s="276"/>
      <c r="J681" s="276"/>
      <c r="K681" s="276"/>
      <c r="L681" s="276"/>
      <c r="M681" s="276"/>
      <c r="N681" s="276"/>
      <c r="O681" s="276"/>
      <c r="P681" s="276"/>
      <c r="Q681" s="276"/>
      <c r="R681" s="276"/>
      <c r="S681" s="276"/>
      <c r="T681" s="276"/>
      <c r="U681" s="276"/>
      <c r="V681" s="276"/>
      <c r="W681" s="276"/>
      <c r="X681" s="276"/>
      <c r="Y681" s="276"/>
      <c r="Z681" s="276"/>
    </row>
    <row r="682">
      <c r="A682" s="276"/>
      <c r="B682" s="276"/>
      <c r="C682" s="276"/>
      <c r="D682" s="276"/>
      <c r="E682" s="276"/>
      <c r="F682" s="276"/>
      <c r="G682" s="276"/>
      <c r="H682" s="276"/>
      <c r="I682" s="276"/>
      <c r="J682" s="276"/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</row>
    <row r="683">
      <c r="A683" s="276"/>
      <c r="B683" s="276"/>
      <c r="C683" s="276"/>
      <c r="D683" s="276"/>
      <c r="E683" s="276"/>
      <c r="F683" s="276"/>
      <c r="G683" s="276"/>
      <c r="H683" s="276"/>
      <c r="I683" s="276"/>
      <c r="J683" s="276"/>
      <c r="K683" s="276"/>
      <c r="L683" s="276"/>
      <c r="M683" s="276"/>
      <c r="N683" s="276"/>
      <c r="O683" s="276"/>
      <c r="P683" s="276"/>
      <c r="Q683" s="276"/>
      <c r="R683" s="276"/>
      <c r="S683" s="276"/>
      <c r="T683" s="276"/>
      <c r="U683" s="276"/>
      <c r="V683" s="276"/>
      <c r="W683" s="276"/>
      <c r="X683" s="276"/>
      <c r="Y683" s="276"/>
      <c r="Z683" s="276"/>
    </row>
    <row r="684">
      <c r="A684" s="276"/>
      <c r="B684" s="276"/>
      <c r="C684" s="276"/>
      <c r="D684" s="276"/>
      <c r="E684" s="276"/>
      <c r="F684" s="276"/>
      <c r="G684" s="276"/>
      <c r="H684" s="276"/>
      <c r="I684" s="276"/>
      <c r="J684" s="276"/>
      <c r="K684" s="276"/>
      <c r="L684" s="276"/>
      <c r="M684" s="276"/>
      <c r="N684" s="276"/>
      <c r="O684" s="276"/>
      <c r="P684" s="276"/>
      <c r="Q684" s="276"/>
      <c r="R684" s="276"/>
      <c r="S684" s="276"/>
      <c r="T684" s="276"/>
      <c r="U684" s="276"/>
      <c r="V684" s="276"/>
      <c r="W684" s="276"/>
      <c r="X684" s="276"/>
      <c r="Y684" s="276"/>
      <c r="Z684" s="276"/>
    </row>
    <row r="685">
      <c r="A685" s="276"/>
      <c r="B685" s="276"/>
      <c r="C685" s="276"/>
      <c r="D685" s="276"/>
      <c r="E685" s="276"/>
      <c r="F685" s="276"/>
      <c r="G685" s="276"/>
      <c r="H685" s="276"/>
      <c r="I685" s="276"/>
      <c r="J685" s="276"/>
      <c r="K685" s="276"/>
      <c r="L685" s="276"/>
      <c r="M685" s="276"/>
      <c r="N685" s="276"/>
      <c r="O685" s="276"/>
      <c r="P685" s="276"/>
      <c r="Q685" s="276"/>
      <c r="R685" s="276"/>
      <c r="S685" s="276"/>
      <c r="T685" s="276"/>
      <c r="U685" s="276"/>
      <c r="V685" s="276"/>
      <c r="W685" s="276"/>
      <c r="X685" s="276"/>
      <c r="Y685" s="276"/>
      <c r="Z685" s="276"/>
    </row>
    <row r="686">
      <c r="A686" s="276"/>
      <c r="B686" s="276"/>
      <c r="C686" s="276"/>
      <c r="D686" s="276"/>
      <c r="E686" s="276"/>
      <c r="F686" s="276"/>
      <c r="G686" s="276"/>
      <c r="H686" s="276"/>
      <c r="I686" s="276"/>
      <c r="J686" s="276"/>
      <c r="K686" s="276"/>
      <c r="L686" s="276"/>
      <c r="M686" s="276"/>
      <c r="N686" s="276"/>
      <c r="O686" s="276"/>
      <c r="P686" s="276"/>
      <c r="Q686" s="276"/>
      <c r="R686" s="276"/>
      <c r="S686" s="276"/>
      <c r="T686" s="276"/>
      <c r="U686" s="276"/>
      <c r="V686" s="276"/>
      <c r="W686" s="276"/>
      <c r="X686" s="276"/>
      <c r="Y686" s="276"/>
      <c r="Z686" s="276"/>
    </row>
    <row r="687">
      <c r="A687" s="276"/>
      <c r="B687" s="276"/>
      <c r="C687" s="276"/>
      <c r="D687" s="276"/>
      <c r="E687" s="276"/>
      <c r="F687" s="276"/>
      <c r="G687" s="276"/>
      <c r="H687" s="276"/>
      <c r="I687" s="276"/>
      <c r="J687" s="276"/>
      <c r="K687" s="276"/>
      <c r="L687" s="276"/>
      <c r="M687" s="276"/>
      <c r="N687" s="276"/>
      <c r="O687" s="276"/>
      <c r="P687" s="276"/>
      <c r="Q687" s="276"/>
      <c r="R687" s="276"/>
      <c r="S687" s="276"/>
      <c r="T687" s="276"/>
      <c r="U687" s="276"/>
      <c r="V687" s="276"/>
      <c r="W687" s="276"/>
      <c r="X687" s="276"/>
      <c r="Y687" s="276"/>
      <c r="Z687" s="276"/>
    </row>
    <row r="688">
      <c r="A688" s="276"/>
      <c r="B688" s="276"/>
      <c r="C688" s="276"/>
      <c r="D688" s="276"/>
      <c r="E688" s="276"/>
      <c r="F688" s="276"/>
      <c r="G688" s="276"/>
      <c r="H688" s="276"/>
      <c r="I688" s="276"/>
      <c r="J688" s="276"/>
      <c r="K688" s="276"/>
      <c r="L688" s="276"/>
      <c r="M688" s="276"/>
      <c r="N688" s="276"/>
      <c r="O688" s="276"/>
      <c r="P688" s="276"/>
      <c r="Q688" s="276"/>
      <c r="R688" s="276"/>
      <c r="S688" s="276"/>
      <c r="T688" s="276"/>
      <c r="U688" s="276"/>
      <c r="V688" s="276"/>
      <c r="W688" s="276"/>
      <c r="X688" s="276"/>
      <c r="Y688" s="276"/>
      <c r="Z688" s="276"/>
    </row>
    <row r="689">
      <c r="A689" s="276"/>
      <c r="B689" s="276"/>
      <c r="C689" s="276"/>
      <c r="D689" s="276"/>
      <c r="E689" s="276"/>
      <c r="F689" s="276"/>
      <c r="G689" s="276"/>
      <c r="H689" s="276"/>
      <c r="I689" s="276"/>
      <c r="J689" s="276"/>
      <c r="K689" s="276"/>
      <c r="L689" s="276"/>
      <c r="M689" s="276"/>
      <c r="N689" s="276"/>
      <c r="O689" s="276"/>
      <c r="P689" s="276"/>
      <c r="Q689" s="276"/>
      <c r="R689" s="276"/>
      <c r="S689" s="276"/>
      <c r="T689" s="276"/>
      <c r="U689" s="276"/>
      <c r="V689" s="276"/>
      <c r="W689" s="276"/>
      <c r="X689" s="276"/>
      <c r="Y689" s="276"/>
      <c r="Z689" s="276"/>
    </row>
    <row r="690">
      <c r="A690" s="276"/>
      <c r="B690" s="276"/>
      <c r="C690" s="276"/>
      <c r="D690" s="276"/>
      <c r="E690" s="276"/>
      <c r="F690" s="276"/>
      <c r="G690" s="276"/>
      <c r="H690" s="276"/>
      <c r="I690" s="276"/>
      <c r="J690" s="276"/>
      <c r="K690" s="276"/>
      <c r="L690" s="276"/>
      <c r="M690" s="276"/>
      <c r="N690" s="276"/>
      <c r="O690" s="276"/>
      <c r="P690" s="276"/>
      <c r="Q690" s="276"/>
      <c r="R690" s="276"/>
      <c r="S690" s="276"/>
      <c r="T690" s="276"/>
      <c r="U690" s="276"/>
      <c r="V690" s="276"/>
      <c r="W690" s="276"/>
      <c r="X690" s="276"/>
      <c r="Y690" s="276"/>
      <c r="Z690" s="276"/>
    </row>
    <row r="691">
      <c r="A691" s="276"/>
      <c r="B691" s="276"/>
      <c r="C691" s="276"/>
      <c r="D691" s="276"/>
      <c r="E691" s="276"/>
      <c r="F691" s="276"/>
      <c r="G691" s="276"/>
      <c r="H691" s="276"/>
      <c r="I691" s="276"/>
      <c r="J691" s="276"/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</row>
    <row r="692">
      <c r="A692" s="276"/>
      <c r="B692" s="276"/>
      <c r="C692" s="276"/>
      <c r="D692" s="276"/>
      <c r="E692" s="276"/>
      <c r="F692" s="276"/>
      <c r="G692" s="276"/>
      <c r="H692" s="276"/>
      <c r="I692" s="276"/>
      <c r="J692" s="276"/>
      <c r="K692" s="276"/>
      <c r="L692" s="276"/>
      <c r="M692" s="276"/>
      <c r="N692" s="276"/>
      <c r="O692" s="276"/>
      <c r="P692" s="276"/>
      <c r="Q692" s="276"/>
      <c r="R692" s="276"/>
      <c r="S692" s="276"/>
      <c r="T692" s="276"/>
      <c r="U692" s="276"/>
      <c r="V692" s="276"/>
      <c r="W692" s="276"/>
      <c r="X692" s="276"/>
      <c r="Y692" s="276"/>
      <c r="Z692" s="276"/>
    </row>
    <row r="693">
      <c r="A693" s="276"/>
      <c r="B693" s="276"/>
      <c r="C693" s="276"/>
      <c r="D693" s="276"/>
      <c r="E693" s="276"/>
      <c r="F693" s="276"/>
      <c r="G693" s="276"/>
      <c r="H693" s="276"/>
      <c r="I693" s="276"/>
      <c r="J693" s="276"/>
      <c r="K693" s="276"/>
      <c r="L693" s="276"/>
      <c r="M693" s="276"/>
      <c r="N693" s="276"/>
      <c r="O693" s="276"/>
      <c r="P693" s="276"/>
      <c r="Q693" s="276"/>
      <c r="R693" s="276"/>
      <c r="S693" s="276"/>
      <c r="T693" s="276"/>
      <c r="U693" s="276"/>
      <c r="V693" s="276"/>
      <c r="W693" s="276"/>
      <c r="X693" s="276"/>
      <c r="Y693" s="276"/>
      <c r="Z693" s="276"/>
    </row>
    <row r="694">
      <c r="A694" s="276"/>
      <c r="B694" s="276"/>
      <c r="C694" s="276"/>
      <c r="D694" s="276"/>
      <c r="E694" s="276"/>
      <c r="F694" s="276"/>
      <c r="G694" s="276"/>
      <c r="H694" s="276"/>
      <c r="I694" s="276"/>
      <c r="J694" s="276"/>
      <c r="K694" s="276"/>
      <c r="L694" s="276"/>
      <c r="M694" s="276"/>
      <c r="N694" s="276"/>
      <c r="O694" s="276"/>
      <c r="P694" s="276"/>
      <c r="Q694" s="276"/>
      <c r="R694" s="276"/>
      <c r="S694" s="276"/>
      <c r="T694" s="276"/>
      <c r="U694" s="276"/>
      <c r="V694" s="276"/>
      <c r="W694" s="276"/>
      <c r="X694" s="276"/>
      <c r="Y694" s="276"/>
      <c r="Z694" s="276"/>
    </row>
    <row r="695">
      <c r="A695" s="276"/>
      <c r="B695" s="276"/>
      <c r="C695" s="276"/>
      <c r="D695" s="276"/>
      <c r="E695" s="276"/>
      <c r="F695" s="276"/>
      <c r="G695" s="276"/>
      <c r="H695" s="276"/>
      <c r="I695" s="276"/>
      <c r="J695" s="276"/>
      <c r="K695" s="276"/>
      <c r="L695" s="276"/>
      <c r="M695" s="276"/>
      <c r="N695" s="276"/>
      <c r="O695" s="276"/>
      <c r="P695" s="276"/>
      <c r="Q695" s="276"/>
      <c r="R695" s="276"/>
      <c r="S695" s="276"/>
      <c r="T695" s="276"/>
      <c r="U695" s="276"/>
      <c r="V695" s="276"/>
      <c r="W695" s="276"/>
      <c r="X695" s="276"/>
      <c r="Y695" s="276"/>
      <c r="Z695" s="276"/>
    </row>
    <row r="696">
      <c r="A696" s="276"/>
      <c r="B696" s="276"/>
      <c r="C696" s="276"/>
      <c r="D696" s="276"/>
      <c r="E696" s="276"/>
      <c r="F696" s="276"/>
      <c r="G696" s="276"/>
      <c r="H696" s="276"/>
      <c r="I696" s="276"/>
      <c r="J696" s="276"/>
      <c r="K696" s="276"/>
      <c r="L696" s="276"/>
      <c r="M696" s="276"/>
      <c r="N696" s="276"/>
      <c r="O696" s="276"/>
      <c r="P696" s="276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</row>
    <row r="697">
      <c r="A697" s="276"/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  <c r="P697" s="276"/>
      <c r="Q697" s="276"/>
      <c r="R697" s="276"/>
      <c r="S697" s="276"/>
      <c r="T697" s="276"/>
      <c r="U697" s="276"/>
      <c r="V697" s="276"/>
      <c r="W697" s="276"/>
      <c r="X697" s="276"/>
      <c r="Y697" s="276"/>
      <c r="Z697" s="276"/>
    </row>
    <row r="698">
      <c r="A698" s="276"/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  <c r="P698" s="276"/>
      <c r="Q698" s="276"/>
      <c r="R698" s="276"/>
      <c r="S698" s="276"/>
      <c r="T698" s="276"/>
      <c r="U698" s="276"/>
      <c r="V698" s="276"/>
      <c r="W698" s="276"/>
      <c r="X698" s="276"/>
      <c r="Y698" s="276"/>
      <c r="Z698" s="276"/>
    </row>
    <row r="699">
      <c r="A699" s="276"/>
      <c r="B699" s="276"/>
      <c r="C699" s="276"/>
      <c r="D699" s="276"/>
      <c r="E699" s="276"/>
      <c r="F699" s="276"/>
      <c r="G699" s="276"/>
      <c r="H699" s="276"/>
      <c r="I699" s="276"/>
      <c r="J699" s="276"/>
      <c r="K699" s="276"/>
      <c r="L699" s="276"/>
      <c r="M699" s="276"/>
      <c r="N699" s="276"/>
      <c r="O699" s="276"/>
      <c r="P699" s="276"/>
      <c r="Q699" s="276"/>
      <c r="R699" s="276"/>
      <c r="S699" s="276"/>
      <c r="T699" s="276"/>
      <c r="U699" s="276"/>
      <c r="V699" s="276"/>
      <c r="W699" s="276"/>
      <c r="X699" s="276"/>
      <c r="Y699" s="276"/>
      <c r="Z699" s="276"/>
    </row>
    <row r="700">
      <c r="A700" s="276"/>
      <c r="B700" s="276"/>
      <c r="C700" s="276"/>
      <c r="D700" s="276"/>
      <c r="E700" s="276"/>
      <c r="F700" s="276"/>
      <c r="G700" s="276"/>
      <c r="H700" s="276"/>
      <c r="I700" s="276"/>
      <c r="J700" s="276"/>
      <c r="K700" s="276"/>
      <c r="L700" s="276"/>
      <c r="M700" s="276"/>
      <c r="N700" s="276"/>
      <c r="O700" s="276"/>
      <c r="P700" s="276"/>
      <c r="Q700" s="276"/>
      <c r="R700" s="276"/>
      <c r="S700" s="276"/>
      <c r="T700" s="276"/>
      <c r="U700" s="276"/>
      <c r="V700" s="276"/>
      <c r="W700" s="276"/>
      <c r="X700" s="276"/>
      <c r="Y700" s="276"/>
      <c r="Z700" s="276"/>
    </row>
    <row r="701">
      <c r="A701" s="276"/>
      <c r="B701" s="276"/>
      <c r="C701" s="276"/>
      <c r="D701" s="276"/>
      <c r="E701" s="276"/>
      <c r="F701" s="276"/>
      <c r="G701" s="276"/>
      <c r="H701" s="276"/>
      <c r="I701" s="276"/>
      <c r="J701" s="276"/>
      <c r="K701" s="276"/>
      <c r="L701" s="276"/>
      <c r="M701" s="276"/>
      <c r="N701" s="276"/>
      <c r="O701" s="276"/>
      <c r="P701" s="276"/>
      <c r="Q701" s="276"/>
      <c r="R701" s="276"/>
      <c r="S701" s="276"/>
      <c r="T701" s="276"/>
      <c r="U701" s="276"/>
      <c r="V701" s="276"/>
      <c r="W701" s="276"/>
      <c r="X701" s="276"/>
      <c r="Y701" s="276"/>
      <c r="Z701" s="276"/>
    </row>
    <row r="702">
      <c r="A702" s="276"/>
      <c r="B702" s="276"/>
      <c r="C702" s="276"/>
      <c r="D702" s="276"/>
      <c r="E702" s="276"/>
      <c r="F702" s="276"/>
      <c r="G702" s="276"/>
      <c r="H702" s="276"/>
      <c r="I702" s="276"/>
      <c r="J702" s="276"/>
      <c r="K702" s="276"/>
      <c r="L702" s="276"/>
      <c r="M702" s="276"/>
      <c r="N702" s="276"/>
      <c r="O702" s="276"/>
      <c r="P702" s="276"/>
      <c r="Q702" s="276"/>
      <c r="R702" s="276"/>
      <c r="S702" s="276"/>
      <c r="T702" s="276"/>
      <c r="U702" s="276"/>
      <c r="V702" s="276"/>
      <c r="W702" s="276"/>
      <c r="X702" s="276"/>
      <c r="Y702" s="276"/>
      <c r="Z702" s="276"/>
    </row>
    <row r="703">
      <c r="A703" s="276"/>
      <c r="B703" s="276"/>
      <c r="C703" s="276"/>
      <c r="D703" s="276"/>
      <c r="E703" s="276"/>
      <c r="F703" s="276"/>
      <c r="G703" s="276"/>
      <c r="H703" s="276"/>
      <c r="I703" s="276"/>
      <c r="J703" s="276"/>
      <c r="K703" s="276"/>
      <c r="L703" s="276"/>
      <c r="M703" s="276"/>
      <c r="N703" s="276"/>
      <c r="O703" s="276"/>
      <c r="P703" s="276"/>
      <c r="Q703" s="276"/>
      <c r="R703" s="276"/>
      <c r="S703" s="276"/>
      <c r="T703" s="276"/>
      <c r="U703" s="276"/>
      <c r="V703" s="276"/>
      <c r="W703" s="276"/>
      <c r="X703" s="276"/>
      <c r="Y703" s="276"/>
      <c r="Z703" s="276"/>
    </row>
    <row r="704">
      <c r="A704" s="276"/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276"/>
      <c r="T704" s="276"/>
      <c r="U704" s="276"/>
      <c r="V704" s="276"/>
      <c r="W704" s="276"/>
      <c r="X704" s="276"/>
      <c r="Y704" s="276"/>
      <c r="Z704" s="276"/>
    </row>
    <row r="705">
      <c r="A705" s="276"/>
      <c r="B705" s="276"/>
      <c r="C705" s="276"/>
      <c r="D705" s="276"/>
      <c r="E705" s="276"/>
      <c r="F705" s="276"/>
      <c r="G705" s="276"/>
      <c r="H705" s="276"/>
      <c r="I705" s="276"/>
      <c r="J705" s="276"/>
      <c r="K705" s="276"/>
      <c r="L705" s="276"/>
      <c r="M705" s="276"/>
      <c r="N705" s="276"/>
      <c r="O705" s="276"/>
      <c r="P705" s="276"/>
      <c r="Q705" s="276"/>
      <c r="R705" s="276"/>
      <c r="S705" s="276"/>
      <c r="T705" s="276"/>
      <c r="U705" s="276"/>
      <c r="V705" s="276"/>
      <c r="W705" s="276"/>
      <c r="X705" s="276"/>
      <c r="Y705" s="276"/>
      <c r="Z705" s="276"/>
    </row>
    <row r="706">
      <c r="A706" s="276"/>
      <c r="B706" s="276"/>
      <c r="C706" s="276"/>
      <c r="D706" s="276"/>
      <c r="E706" s="276"/>
      <c r="F706" s="276"/>
      <c r="G706" s="276"/>
      <c r="H706" s="276"/>
      <c r="I706" s="276"/>
      <c r="J706" s="276"/>
      <c r="K706" s="276"/>
      <c r="L706" s="276"/>
      <c r="M706" s="276"/>
      <c r="N706" s="276"/>
      <c r="O706" s="276"/>
      <c r="P706" s="276"/>
      <c r="Q706" s="276"/>
      <c r="R706" s="276"/>
      <c r="S706" s="276"/>
      <c r="T706" s="276"/>
      <c r="U706" s="276"/>
      <c r="V706" s="276"/>
      <c r="W706" s="276"/>
      <c r="X706" s="276"/>
      <c r="Y706" s="276"/>
      <c r="Z706" s="276"/>
    </row>
    <row r="707">
      <c r="A707" s="276"/>
      <c r="B707" s="276"/>
      <c r="C707" s="276"/>
      <c r="D707" s="276"/>
      <c r="E707" s="276"/>
      <c r="F707" s="276"/>
      <c r="G707" s="276"/>
      <c r="H707" s="276"/>
      <c r="I707" s="276"/>
      <c r="J707" s="276"/>
      <c r="K707" s="276"/>
      <c r="L707" s="276"/>
      <c r="M707" s="276"/>
      <c r="N707" s="276"/>
      <c r="O707" s="276"/>
      <c r="P707" s="276"/>
      <c r="Q707" s="276"/>
      <c r="R707" s="276"/>
      <c r="S707" s="276"/>
      <c r="T707" s="276"/>
      <c r="U707" s="276"/>
      <c r="V707" s="276"/>
      <c r="W707" s="276"/>
      <c r="X707" s="276"/>
      <c r="Y707" s="276"/>
      <c r="Z707" s="276"/>
    </row>
    <row r="708">
      <c r="A708" s="276"/>
      <c r="B708" s="276"/>
      <c r="C708" s="276"/>
      <c r="D708" s="276"/>
      <c r="E708" s="276"/>
      <c r="F708" s="276"/>
      <c r="G708" s="276"/>
      <c r="H708" s="276"/>
      <c r="I708" s="276"/>
      <c r="J708" s="276"/>
      <c r="K708" s="276"/>
      <c r="L708" s="276"/>
      <c r="M708" s="276"/>
      <c r="N708" s="276"/>
      <c r="O708" s="276"/>
      <c r="P708" s="276"/>
      <c r="Q708" s="276"/>
      <c r="R708" s="276"/>
      <c r="S708" s="276"/>
      <c r="T708" s="276"/>
      <c r="U708" s="276"/>
      <c r="V708" s="276"/>
      <c r="W708" s="276"/>
      <c r="X708" s="276"/>
      <c r="Y708" s="276"/>
      <c r="Z708" s="276"/>
    </row>
    <row r="709">
      <c r="A709" s="276"/>
      <c r="B709" s="276"/>
      <c r="C709" s="276"/>
      <c r="D709" s="276"/>
      <c r="E709" s="276"/>
      <c r="F709" s="276"/>
      <c r="G709" s="276"/>
      <c r="H709" s="276"/>
      <c r="I709" s="276"/>
      <c r="J709" s="276"/>
      <c r="K709" s="276"/>
      <c r="L709" s="276"/>
      <c r="M709" s="276"/>
      <c r="N709" s="276"/>
      <c r="O709" s="276"/>
      <c r="P709" s="276"/>
      <c r="Q709" s="276"/>
      <c r="R709" s="276"/>
      <c r="S709" s="276"/>
      <c r="T709" s="276"/>
      <c r="U709" s="276"/>
      <c r="V709" s="276"/>
      <c r="W709" s="276"/>
      <c r="X709" s="276"/>
      <c r="Y709" s="276"/>
      <c r="Z709" s="276"/>
    </row>
    <row r="710">
      <c r="A710" s="276"/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276"/>
      <c r="T710" s="276"/>
      <c r="U710" s="276"/>
      <c r="V710" s="276"/>
      <c r="W710" s="276"/>
      <c r="X710" s="276"/>
      <c r="Y710" s="276"/>
      <c r="Z710" s="276"/>
    </row>
    <row r="711">
      <c r="A711" s="276"/>
      <c r="B711" s="276"/>
      <c r="C711" s="276"/>
      <c r="D711" s="276"/>
      <c r="E711" s="276"/>
      <c r="F711" s="276"/>
      <c r="G711" s="276"/>
      <c r="H711" s="276"/>
      <c r="I711" s="276"/>
      <c r="J711" s="276"/>
      <c r="K711" s="276"/>
      <c r="L711" s="276"/>
      <c r="M711" s="276"/>
      <c r="N711" s="276"/>
      <c r="O711" s="276"/>
      <c r="P711" s="276"/>
      <c r="Q711" s="276"/>
      <c r="R711" s="276"/>
      <c r="S711" s="276"/>
      <c r="T711" s="276"/>
      <c r="U711" s="276"/>
      <c r="V711" s="276"/>
      <c r="W711" s="276"/>
      <c r="X711" s="276"/>
      <c r="Y711" s="276"/>
      <c r="Z711" s="276"/>
    </row>
    <row r="712">
      <c r="A712" s="276"/>
      <c r="B712" s="276"/>
      <c r="C712" s="276"/>
      <c r="D712" s="276"/>
      <c r="E712" s="276"/>
      <c r="F712" s="276"/>
      <c r="G712" s="276"/>
      <c r="H712" s="276"/>
      <c r="I712" s="276"/>
      <c r="J712" s="276"/>
      <c r="K712" s="276"/>
      <c r="L712" s="276"/>
      <c r="M712" s="276"/>
      <c r="N712" s="276"/>
      <c r="O712" s="276"/>
      <c r="P712" s="276"/>
      <c r="Q712" s="276"/>
      <c r="R712" s="276"/>
      <c r="S712" s="276"/>
      <c r="T712" s="276"/>
      <c r="U712" s="276"/>
      <c r="V712" s="276"/>
      <c r="W712" s="276"/>
      <c r="X712" s="276"/>
      <c r="Y712" s="276"/>
      <c r="Z712" s="276"/>
    </row>
    <row r="713">
      <c r="A713" s="276"/>
      <c r="B713" s="276"/>
      <c r="C713" s="276"/>
      <c r="D713" s="276"/>
      <c r="E713" s="276"/>
      <c r="F713" s="276"/>
      <c r="G713" s="276"/>
      <c r="H713" s="276"/>
      <c r="I713" s="276"/>
      <c r="J713" s="276"/>
      <c r="K713" s="276"/>
      <c r="L713" s="276"/>
      <c r="M713" s="276"/>
      <c r="N713" s="276"/>
      <c r="O713" s="276"/>
      <c r="P713" s="276"/>
      <c r="Q713" s="276"/>
      <c r="R713" s="276"/>
      <c r="S713" s="276"/>
      <c r="T713" s="276"/>
      <c r="U713" s="276"/>
      <c r="V713" s="276"/>
      <c r="W713" s="276"/>
      <c r="X713" s="276"/>
      <c r="Y713" s="276"/>
      <c r="Z713" s="276"/>
    </row>
    <row r="714">
      <c r="A714" s="276"/>
      <c r="B714" s="276"/>
      <c r="C714" s="276"/>
      <c r="D714" s="276"/>
      <c r="E714" s="276"/>
      <c r="F714" s="276"/>
      <c r="G714" s="276"/>
      <c r="H714" s="276"/>
      <c r="I714" s="276"/>
      <c r="J714" s="276"/>
      <c r="K714" s="276"/>
      <c r="L714" s="276"/>
      <c r="M714" s="276"/>
      <c r="N714" s="276"/>
      <c r="O714" s="276"/>
      <c r="P714" s="276"/>
      <c r="Q714" s="276"/>
      <c r="R714" s="276"/>
      <c r="S714" s="276"/>
      <c r="T714" s="276"/>
      <c r="U714" s="276"/>
      <c r="V714" s="276"/>
      <c r="W714" s="276"/>
      <c r="X714" s="276"/>
      <c r="Y714" s="276"/>
      <c r="Z714" s="276"/>
    </row>
    <row r="715">
      <c r="A715" s="276"/>
      <c r="B715" s="276"/>
      <c r="C715" s="276"/>
      <c r="D715" s="276"/>
      <c r="E715" s="276"/>
      <c r="F715" s="276"/>
      <c r="G715" s="276"/>
      <c r="H715" s="276"/>
      <c r="I715" s="276"/>
      <c r="J715" s="276"/>
      <c r="K715" s="276"/>
      <c r="L715" s="276"/>
      <c r="M715" s="276"/>
      <c r="N715" s="276"/>
      <c r="O715" s="276"/>
      <c r="P715" s="276"/>
      <c r="Q715" s="276"/>
      <c r="R715" s="276"/>
      <c r="S715" s="276"/>
      <c r="T715" s="276"/>
      <c r="U715" s="276"/>
      <c r="V715" s="276"/>
      <c r="W715" s="276"/>
      <c r="X715" s="276"/>
      <c r="Y715" s="276"/>
      <c r="Z715" s="276"/>
    </row>
    <row r="716">
      <c r="A716" s="276"/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276"/>
      <c r="T716" s="276"/>
      <c r="U716" s="276"/>
      <c r="V716" s="276"/>
      <c r="W716" s="276"/>
      <c r="X716" s="276"/>
      <c r="Y716" s="276"/>
      <c r="Z716" s="276"/>
    </row>
    <row r="717">
      <c r="A717" s="276"/>
      <c r="B717" s="276"/>
      <c r="C717" s="276"/>
      <c r="D717" s="276"/>
      <c r="E717" s="276"/>
      <c r="F717" s="276"/>
      <c r="G717" s="276"/>
      <c r="H717" s="276"/>
      <c r="I717" s="276"/>
      <c r="J717" s="276"/>
      <c r="K717" s="276"/>
      <c r="L717" s="276"/>
      <c r="M717" s="276"/>
      <c r="N717" s="276"/>
      <c r="O717" s="276"/>
      <c r="P717" s="276"/>
      <c r="Q717" s="276"/>
      <c r="R717" s="276"/>
      <c r="S717" s="276"/>
      <c r="T717" s="276"/>
      <c r="U717" s="276"/>
      <c r="V717" s="276"/>
      <c r="W717" s="276"/>
      <c r="X717" s="276"/>
      <c r="Y717" s="276"/>
      <c r="Z717" s="276"/>
    </row>
    <row r="718">
      <c r="A718" s="276"/>
      <c r="B718" s="276"/>
      <c r="C718" s="276"/>
      <c r="D718" s="276"/>
      <c r="E718" s="276"/>
      <c r="F718" s="276"/>
      <c r="G718" s="276"/>
      <c r="H718" s="276"/>
      <c r="I718" s="276"/>
      <c r="J718" s="276"/>
      <c r="K718" s="276"/>
      <c r="L718" s="276"/>
      <c r="M718" s="276"/>
      <c r="N718" s="276"/>
      <c r="O718" s="276"/>
      <c r="P718" s="276"/>
      <c r="Q718" s="276"/>
      <c r="R718" s="276"/>
      <c r="S718" s="276"/>
      <c r="T718" s="276"/>
      <c r="U718" s="276"/>
      <c r="V718" s="276"/>
      <c r="W718" s="276"/>
      <c r="X718" s="276"/>
      <c r="Y718" s="276"/>
      <c r="Z718" s="276"/>
    </row>
    <row r="719">
      <c r="A719" s="276"/>
      <c r="B719" s="276"/>
      <c r="C719" s="276"/>
      <c r="D719" s="276"/>
      <c r="E719" s="276"/>
      <c r="F719" s="276"/>
      <c r="G719" s="276"/>
      <c r="H719" s="276"/>
      <c r="I719" s="276"/>
      <c r="J719" s="276"/>
      <c r="K719" s="276"/>
      <c r="L719" s="276"/>
      <c r="M719" s="276"/>
      <c r="N719" s="276"/>
      <c r="O719" s="276"/>
      <c r="P719" s="276"/>
      <c r="Q719" s="276"/>
      <c r="R719" s="276"/>
      <c r="S719" s="276"/>
      <c r="T719" s="276"/>
      <c r="U719" s="276"/>
      <c r="V719" s="276"/>
      <c r="W719" s="276"/>
      <c r="X719" s="276"/>
      <c r="Y719" s="276"/>
      <c r="Z719" s="276"/>
    </row>
    <row r="720">
      <c r="A720" s="276"/>
      <c r="B720" s="276"/>
      <c r="C720" s="276"/>
      <c r="D720" s="276"/>
      <c r="E720" s="276"/>
      <c r="F720" s="276"/>
      <c r="G720" s="276"/>
      <c r="H720" s="276"/>
      <c r="I720" s="276"/>
      <c r="J720" s="276"/>
      <c r="K720" s="276"/>
      <c r="L720" s="276"/>
      <c r="M720" s="276"/>
      <c r="N720" s="276"/>
      <c r="O720" s="276"/>
      <c r="P720" s="276"/>
      <c r="Q720" s="276"/>
      <c r="R720" s="276"/>
      <c r="S720" s="276"/>
      <c r="T720" s="276"/>
      <c r="U720" s="276"/>
      <c r="V720" s="276"/>
      <c r="W720" s="276"/>
      <c r="X720" s="276"/>
      <c r="Y720" s="276"/>
      <c r="Z720" s="276"/>
    </row>
    <row r="721">
      <c r="A721" s="276"/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276"/>
      <c r="T721" s="276"/>
      <c r="U721" s="276"/>
      <c r="V721" s="276"/>
      <c r="W721" s="276"/>
      <c r="X721" s="276"/>
      <c r="Y721" s="276"/>
      <c r="Z721" s="276"/>
    </row>
    <row r="722">
      <c r="A722" s="276"/>
      <c r="B722" s="276"/>
      <c r="C722" s="276"/>
      <c r="D722" s="276"/>
      <c r="E722" s="276"/>
      <c r="F722" s="276"/>
      <c r="G722" s="276"/>
      <c r="H722" s="276"/>
      <c r="I722" s="276"/>
      <c r="J722" s="276"/>
      <c r="K722" s="276"/>
      <c r="L722" s="276"/>
      <c r="M722" s="276"/>
      <c r="N722" s="276"/>
      <c r="O722" s="276"/>
      <c r="P722" s="276"/>
      <c r="Q722" s="276"/>
      <c r="R722" s="276"/>
      <c r="S722" s="276"/>
      <c r="T722" s="276"/>
      <c r="U722" s="276"/>
      <c r="V722" s="276"/>
      <c r="W722" s="276"/>
      <c r="X722" s="276"/>
      <c r="Y722" s="276"/>
      <c r="Z722" s="276"/>
    </row>
    <row r="723">
      <c r="A723" s="276"/>
      <c r="B723" s="276"/>
      <c r="C723" s="276"/>
      <c r="D723" s="276"/>
      <c r="E723" s="276"/>
      <c r="F723" s="276"/>
      <c r="G723" s="276"/>
      <c r="H723" s="276"/>
      <c r="I723" s="276"/>
      <c r="J723" s="276"/>
      <c r="K723" s="276"/>
      <c r="L723" s="276"/>
      <c r="M723" s="276"/>
      <c r="N723" s="276"/>
      <c r="O723" s="276"/>
      <c r="P723" s="276"/>
      <c r="Q723" s="276"/>
      <c r="R723" s="276"/>
      <c r="S723" s="276"/>
      <c r="T723" s="276"/>
      <c r="U723" s="276"/>
      <c r="V723" s="276"/>
      <c r="W723" s="276"/>
      <c r="X723" s="276"/>
      <c r="Y723" s="276"/>
      <c r="Z723" s="276"/>
    </row>
    <row r="724">
      <c r="A724" s="276"/>
      <c r="B724" s="276"/>
      <c r="C724" s="276"/>
      <c r="D724" s="276"/>
      <c r="E724" s="276"/>
      <c r="F724" s="276"/>
      <c r="G724" s="276"/>
      <c r="H724" s="276"/>
      <c r="I724" s="276"/>
      <c r="J724" s="276"/>
      <c r="K724" s="276"/>
      <c r="L724" s="276"/>
      <c r="M724" s="276"/>
      <c r="N724" s="276"/>
      <c r="O724" s="276"/>
      <c r="P724" s="276"/>
      <c r="Q724" s="276"/>
      <c r="R724" s="276"/>
      <c r="S724" s="276"/>
      <c r="T724" s="276"/>
      <c r="U724" s="276"/>
      <c r="V724" s="276"/>
      <c r="W724" s="276"/>
      <c r="X724" s="276"/>
      <c r="Y724" s="276"/>
      <c r="Z724" s="276"/>
    </row>
    <row r="725">
      <c r="A725" s="276"/>
      <c r="B725" s="276"/>
      <c r="C725" s="276"/>
      <c r="D725" s="276"/>
      <c r="E725" s="276"/>
      <c r="F725" s="276"/>
      <c r="G725" s="276"/>
      <c r="H725" s="276"/>
      <c r="I725" s="276"/>
      <c r="J725" s="276"/>
      <c r="K725" s="276"/>
      <c r="L725" s="276"/>
      <c r="M725" s="276"/>
      <c r="N725" s="276"/>
      <c r="O725" s="276"/>
      <c r="P725" s="276"/>
      <c r="Q725" s="276"/>
      <c r="R725" s="276"/>
      <c r="S725" s="276"/>
      <c r="T725" s="276"/>
      <c r="U725" s="276"/>
      <c r="V725" s="276"/>
      <c r="W725" s="276"/>
      <c r="X725" s="276"/>
      <c r="Y725" s="276"/>
      <c r="Z725" s="276"/>
    </row>
    <row r="726">
      <c r="A726" s="276"/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276"/>
      <c r="T726" s="276"/>
      <c r="U726" s="276"/>
      <c r="V726" s="276"/>
      <c r="W726" s="276"/>
      <c r="X726" s="276"/>
      <c r="Y726" s="276"/>
      <c r="Z726" s="276"/>
    </row>
    <row r="727">
      <c r="A727" s="276"/>
      <c r="B727" s="276"/>
      <c r="C727" s="276"/>
      <c r="D727" s="276"/>
      <c r="E727" s="276"/>
      <c r="F727" s="276"/>
      <c r="G727" s="276"/>
      <c r="H727" s="276"/>
      <c r="I727" s="276"/>
      <c r="J727" s="276"/>
      <c r="K727" s="276"/>
      <c r="L727" s="276"/>
      <c r="M727" s="276"/>
      <c r="N727" s="276"/>
      <c r="O727" s="276"/>
      <c r="P727" s="276"/>
      <c r="Q727" s="276"/>
      <c r="R727" s="276"/>
      <c r="S727" s="276"/>
      <c r="T727" s="276"/>
      <c r="U727" s="276"/>
      <c r="V727" s="276"/>
      <c r="W727" s="276"/>
      <c r="X727" s="276"/>
      <c r="Y727" s="276"/>
      <c r="Z727" s="276"/>
    </row>
    <row r="728">
      <c r="A728" s="276"/>
      <c r="B728" s="276"/>
      <c r="C728" s="276"/>
      <c r="D728" s="276"/>
      <c r="E728" s="276"/>
      <c r="F728" s="276"/>
      <c r="G728" s="276"/>
      <c r="H728" s="276"/>
      <c r="I728" s="276"/>
      <c r="J728" s="276"/>
      <c r="K728" s="276"/>
      <c r="L728" s="276"/>
      <c r="M728" s="276"/>
      <c r="N728" s="276"/>
      <c r="O728" s="276"/>
      <c r="P728" s="276"/>
      <c r="Q728" s="276"/>
      <c r="R728" s="276"/>
      <c r="S728" s="276"/>
      <c r="T728" s="276"/>
      <c r="U728" s="276"/>
      <c r="V728" s="276"/>
      <c r="W728" s="276"/>
      <c r="X728" s="276"/>
      <c r="Y728" s="276"/>
      <c r="Z728" s="276"/>
    </row>
    <row r="729">
      <c r="A729" s="276"/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  <c r="P729" s="276"/>
      <c r="Q729" s="276"/>
      <c r="R729" s="276"/>
      <c r="S729" s="276"/>
      <c r="T729" s="276"/>
      <c r="U729" s="276"/>
      <c r="V729" s="276"/>
      <c r="W729" s="276"/>
      <c r="X729" s="276"/>
      <c r="Y729" s="276"/>
      <c r="Z729" s="276"/>
    </row>
    <row r="730">
      <c r="A730" s="276"/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  <c r="P730" s="276"/>
      <c r="Q730" s="276"/>
      <c r="R730" s="276"/>
      <c r="S730" s="276"/>
      <c r="T730" s="276"/>
      <c r="U730" s="276"/>
      <c r="V730" s="276"/>
      <c r="W730" s="276"/>
      <c r="X730" s="276"/>
      <c r="Y730" s="276"/>
      <c r="Z730" s="276"/>
    </row>
    <row r="731">
      <c r="A731" s="276"/>
      <c r="B731" s="276"/>
      <c r="C731" s="276"/>
      <c r="D731" s="276"/>
      <c r="E731" s="276"/>
      <c r="F731" s="276"/>
      <c r="G731" s="276"/>
      <c r="H731" s="276"/>
      <c r="I731" s="276"/>
      <c r="J731" s="276"/>
      <c r="K731" s="276"/>
      <c r="L731" s="276"/>
      <c r="M731" s="276"/>
      <c r="N731" s="276"/>
      <c r="O731" s="276"/>
      <c r="P731" s="276"/>
      <c r="Q731" s="276"/>
      <c r="R731" s="276"/>
      <c r="S731" s="276"/>
      <c r="T731" s="276"/>
      <c r="U731" s="276"/>
      <c r="V731" s="276"/>
      <c r="W731" s="276"/>
      <c r="X731" s="276"/>
      <c r="Y731" s="276"/>
      <c r="Z731" s="276"/>
    </row>
    <row r="732">
      <c r="A732" s="276"/>
      <c r="B732" s="276"/>
      <c r="C732" s="276"/>
      <c r="D732" s="276"/>
      <c r="E732" s="276"/>
      <c r="F732" s="276"/>
      <c r="G732" s="276"/>
      <c r="H732" s="276"/>
      <c r="I732" s="276"/>
      <c r="J732" s="276"/>
      <c r="K732" s="276"/>
      <c r="L732" s="276"/>
      <c r="M732" s="276"/>
      <c r="N732" s="276"/>
      <c r="O732" s="276"/>
      <c r="P732" s="276"/>
      <c r="Q732" s="276"/>
      <c r="R732" s="276"/>
      <c r="S732" s="276"/>
      <c r="T732" s="276"/>
      <c r="U732" s="276"/>
      <c r="V732" s="276"/>
      <c r="W732" s="276"/>
      <c r="X732" s="276"/>
      <c r="Y732" s="276"/>
      <c r="Z732" s="276"/>
    </row>
    <row r="733">
      <c r="A733" s="276"/>
      <c r="B733" s="276"/>
      <c r="C733" s="276"/>
      <c r="D733" s="276"/>
      <c r="E733" s="276"/>
      <c r="F733" s="276"/>
      <c r="G733" s="276"/>
      <c r="H733" s="276"/>
      <c r="I733" s="276"/>
      <c r="J733" s="276"/>
      <c r="K733" s="276"/>
      <c r="L733" s="276"/>
      <c r="M733" s="276"/>
      <c r="N733" s="276"/>
      <c r="O733" s="276"/>
      <c r="P733" s="276"/>
      <c r="Q733" s="276"/>
      <c r="R733" s="276"/>
      <c r="S733" s="276"/>
      <c r="T733" s="276"/>
      <c r="U733" s="276"/>
      <c r="V733" s="276"/>
      <c r="W733" s="276"/>
      <c r="X733" s="276"/>
      <c r="Y733" s="276"/>
      <c r="Z733" s="276"/>
    </row>
    <row r="734">
      <c r="A734" s="276"/>
      <c r="B734" s="276"/>
      <c r="C734" s="276"/>
      <c r="D734" s="276"/>
      <c r="E734" s="276"/>
      <c r="F734" s="276"/>
      <c r="G734" s="276"/>
      <c r="H734" s="276"/>
      <c r="I734" s="276"/>
      <c r="J734" s="276"/>
      <c r="K734" s="276"/>
      <c r="L734" s="276"/>
      <c r="M734" s="276"/>
      <c r="N734" s="276"/>
      <c r="O734" s="276"/>
      <c r="P734" s="276"/>
      <c r="Q734" s="276"/>
      <c r="R734" s="276"/>
      <c r="S734" s="276"/>
      <c r="T734" s="276"/>
      <c r="U734" s="276"/>
      <c r="V734" s="276"/>
      <c r="W734" s="276"/>
      <c r="X734" s="276"/>
      <c r="Y734" s="276"/>
      <c r="Z734" s="276"/>
    </row>
    <row r="735">
      <c r="A735" s="276"/>
      <c r="B735" s="276"/>
      <c r="C735" s="276"/>
      <c r="D735" s="276"/>
      <c r="E735" s="276"/>
      <c r="F735" s="276"/>
      <c r="G735" s="276"/>
      <c r="H735" s="276"/>
      <c r="I735" s="276"/>
      <c r="J735" s="276"/>
      <c r="K735" s="276"/>
      <c r="L735" s="276"/>
      <c r="M735" s="276"/>
      <c r="N735" s="276"/>
      <c r="O735" s="276"/>
      <c r="P735" s="276"/>
      <c r="Q735" s="276"/>
      <c r="R735" s="276"/>
      <c r="S735" s="276"/>
      <c r="T735" s="276"/>
      <c r="U735" s="276"/>
      <c r="V735" s="276"/>
      <c r="W735" s="276"/>
      <c r="X735" s="276"/>
      <c r="Y735" s="276"/>
      <c r="Z735" s="276"/>
    </row>
    <row r="736">
      <c r="A736" s="276"/>
      <c r="B736" s="276"/>
      <c r="C736" s="276"/>
      <c r="D736" s="276"/>
      <c r="E736" s="276"/>
      <c r="F736" s="276"/>
      <c r="G736" s="276"/>
      <c r="H736" s="276"/>
      <c r="I736" s="276"/>
      <c r="J736" s="276"/>
      <c r="K736" s="276"/>
      <c r="L736" s="276"/>
      <c r="M736" s="276"/>
      <c r="N736" s="276"/>
      <c r="O736" s="276"/>
      <c r="P736" s="276"/>
      <c r="Q736" s="276"/>
      <c r="R736" s="276"/>
      <c r="S736" s="276"/>
      <c r="T736" s="276"/>
      <c r="U736" s="276"/>
      <c r="V736" s="276"/>
      <c r="W736" s="276"/>
      <c r="X736" s="276"/>
      <c r="Y736" s="276"/>
      <c r="Z736" s="276"/>
    </row>
    <row r="737">
      <c r="A737" s="276"/>
      <c r="B737" s="276"/>
      <c r="C737" s="276"/>
      <c r="D737" s="276"/>
      <c r="E737" s="276"/>
      <c r="F737" s="276"/>
      <c r="G737" s="276"/>
      <c r="H737" s="276"/>
      <c r="I737" s="276"/>
      <c r="J737" s="276"/>
      <c r="K737" s="276"/>
      <c r="L737" s="276"/>
      <c r="M737" s="276"/>
      <c r="N737" s="276"/>
      <c r="O737" s="276"/>
      <c r="P737" s="276"/>
      <c r="Q737" s="276"/>
      <c r="R737" s="276"/>
      <c r="S737" s="276"/>
      <c r="T737" s="276"/>
      <c r="U737" s="276"/>
      <c r="V737" s="276"/>
      <c r="W737" s="276"/>
      <c r="X737" s="276"/>
      <c r="Y737" s="276"/>
      <c r="Z737" s="276"/>
    </row>
    <row r="738">
      <c r="A738" s="276"/>
      <c r="B738" s="276"/>
      <c r="C738" s="276"/>
      <c r="D738" s="276"/>
      <c r="E738" s="276"/>
      <c r="F738" s="276"/>
      <c r="G738" s="276"/>
      <c r="H738" s="276"/>
      <c r="I738" s="276"/>
      <c r="J738" s="276"/>
      <c r="K738" s="276"/>
      <c r="L738" s="276"/>
      <c r="M738" s="276"/>
      <c r="N738" s="276"/>
      <c r="O738" s="276"/>
      <c r="P738" s="276"/>
      <c r="Q738" s="276"/>
      <c r="R738" s="276"/>
      <c r="S738" s="276"/>
      <c r="T738" s="276"/>
      <c r="U738" s="276"/>
      <c r="V738" s="276"/>
      <c r="W738" s="276"/>
      <c r="X738" s="276"/>
      <c r="Y738" s="276"/>
      <c r="Z738" s="276"/>
    </row>
    <row r="739">
      <c r="A739" s="276"/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276"/>
      <c r="T739" s="276"/>
      <c r="U739" s="276"/>
      <c r="V739" s="276"/>
      <c r="W739" s="276"/>
      <c r="X739" s="276"/>
      <c r="Y739" s="276"/>
      <c r="Z739" s="276"/>
    </row>
    <row r="740">
      <c r="A740" s="276"/>
      <c r="B740" s="276"/>
      <c r="C740" s="276"/>
      <c r="D740" s="276"/>
      <c r="E740" s="276"/>
      <c r="F740" s="276"/>
      <c r="G740" s="276"/>
      <c r="H740" s="276"/>
      <c r="I740" s="276"/>
      <c r="J740" s="276"/>
      <c r="K740" s="276"/>
      <c r="L740" s="276"/>
      <c r="M740" s="276"/>
      <c r="N740" s="276"/>
      <c r="O740" s="276"/>
      <c r="P740" s="276"/>
      <c r="Q740" s="276"/>
      <c r="R740" s="276"/>
      <c r="S740" s="276"/>
      <c r="T740" s="276"/>
      <c r="U740" s="276"/>
      <c r="V740" s="276"/>
      <c r="W740" s="276"/>
      <c r="X740" s="276"/>
      <c r="Y740" s="276"/>
      <c r="Z740" s="276"/>
    </row>
    <row r="741">
      <c r="A741" s="276"/>
      <c r="B741" s="276"/>
      <c r="C741" s="276"/>
      <c r="D741" s="276"/>
      <c r="E741" s="276"/>
      <c r="F741" s="276"/>
      <c r="G741" s="276"/>
      <c r="H741" s="276"/>
      <c r="I741" s="276"/>
      <c r="J741" s="276"/>
      <c r="K741" s="276"/>
      <c r="L741" s="276"/>
      <c r="M741" s="276"/>
      <c r="N741" s="276"/>
      <c r="O741" s="276"/>
      <c r="P741" s="276"/>
      <c r="Q741" s="276"/>
      <c r="R741" s="276"/>
      <c r="S741" s="276"/>
      <c r="T741" s="276"/>
      <c r="U741" s="276"/>
      <c r="V741" s="276"/>
      <c r="W741" s="276"/>
      <c r="X741" s="276"/>
      <c r="Y741" s="276"/>
      <c r="Z741" s="276"/>
    </row>
    <row r="742">
      <c r="A742" s="276"/>
      <c r="B742" s="276"/>
      <c r="C742" s="276"/>
      <c r="D742" s="276"/>
      <c r="E742" s="276"/>
      <c r="F742" s="276"/>
      <c r="G742" s="276"/>
      <c r="H742" s="276"/>
      <c r="I742" s="276"/>
      <c r="J742" s="276"/>
      <c r="K742" s="276"/>
      <c r="L742" s="276"/>
      <c r="M742" s="276"/>
      <c r="N742" s="276"/>
      <c r="O742" s="276"/>
      <c r="P742" s="276"/>
      <c r="Q742" s="276"/>
      <c r="R742" s="276"/>
      <c r="S742" s="276"/>
      <c r="T742" s="276"/>
      <c r="U742" s="276"/>
      <c r="V742" s="276"/>
      <c r="W742" s="276"/>
      <c r="X742" s="276"/>
      <c r="Y742" s="276"/>
      <c r="Z742" s="276"/>
    </row>
    <row r="743">
      <c r="A743" s="276"/>
      <c r="B743" s="276"/>
      <c r="C743" s="276"/>
      <c r="D743" s="276"/>
      <c r="E743" s="276"/>
      <c r="F743" s="276"/>
      <c r="G743" s="276"/>
      <c r="H743" s="276"/>
      <c r="I743" s="276"/>
      <c r="J743" s="276"/>
      <c r="K743" s="276"/>
      <c r="L743" s="276"/>
      <c r="M743" s="276"/>
      <c r="N743" s="276"/>
      <c r="O743" s="276"/>
      <c r="P743" s="276"/>
      <c r="Q743" s="276"/>
      <c r="R743" s="276"/>
      <c r="S743" s="276"/>
      <c r="T743" s="276"/>
      <c r="U743" s="276"/>
      <c r="V743" s="276"/>
      <c r="W743" s="276"/>
      <c r="X743" s="276"/>
      <c r="Y743" s="276"/>
      <c r="Z743" s="276"/>
    </row>
    <row r="744">
      <c r="A744" s="276"/>
      <c r="B744" s="276"/>
      <c r="C744" s="276"/>
      <c r="D744" s="276"/>
      <c r="E744" s="276"/>
      <c r="F744" s="276"/>
      <c r="G744" s="276"/>
      <c r="H744" s="276"/>
      <c r="I744" s="276"/>
      <c r="J744" s="276"/>
      <c r="K744" s="276"/>
      <c r="L744" s="276"/>
      <c r="M744" s="276"/>
      <c r="N744" s="276"/>
      <c r="O744" s="276"/>
      <c r="P744" s="276"/>
      <c r="Q744" s="276"/>
      <c r="R744" s="276"/>
      <c r="S744" s="276"/>
      <c r="T744" s="276"/>
      <c r="U744" s="276"/>
      <c r="V744" s="276"/>
      <c r="W744" s="276"/>
      <c r="X744" s="276"/>
      <c r="Y744" s="276"/>
      <c r="Z744" s="276"/>
    </row>
    <row r="745">
      <c r="A745" s="276"/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276"/>
      <c r="T745" s="276"/>
      <c r="U745" s="276"/>
      <c r="V745" s="276"/>
      <c r="W745" s="276"/>
      <c r="X745" s="276"/>
      <c r="Y745" s="276"/>
      <c r="Z745" s="276"/>
    </row>
    <row r="746">
      <c r="A746" s="276"/>
      <c r="B746" s="276"/>
      <c r="C746" s="276"/>
      <c r="D746" s="276"/>
      <c r="E746" s="276"/>
      <c r="F746" s="276"/>
      <c r="G746" s="276"/>
      <c r="H746" s="276"/>
      <c r="I746" s="276"/>
      <c r="J746" s="276"/>
      <c r="K746" s="276"/>
      <c r="L746" s="276"/>
      <c r="M746" s="276"/>
      <c r="N746" s="276"/>
      <c r="O746" s="276"/>
      <c r="P746" s="276"/>
      <c r="Q746" s="276"/>
      <c r="R746" s="276"/>
      <c r="S746" s="276"/>
      <c r="T746" s="276"/>
      <c r="U746" s="276"/>
      <c r="V746" s="276"/>
      <c r="W746" s="276"/>
      <c r="X746" s="276"/>
      <c r="Y746" s="276"/>
      <c r="Z746" s="276"/>
    </row>
    <row r="747">
      <c r="A747" s="276"/>
      <c r="B747" s="276"/>
      <c r="C747" s="276"/>
      <c r="D747" s="276"/>
      <c r="E747" s="276"/>
      <c r="F747" s="276"/>
      <c r="G747" s="276"/>
      <c r="H747" s="276"/>
      <c r="I747" s="276"/>
      <c r="J747" s="276"/>
      <c r="K747" s="276"/>
      <c r="L747" s="276"/>
      <c r="M747" s="276"/>
      <c r="N747" s="276"/>
      <c r="O747" s="276"/>
      <c r="P747" s="276"/>
      <c r="Q747" s="276"/>
      <c r="R747" s="276"/>
      <c r="S747" s="276"/>
      <c r="T747" s="276"/>
      <c r="U747" s="276"/>
      <c r="V747" s="276"/>
      <c r="W747" s="276"/>
      <c r="X747" s="276"/>
      <c r="Y747" s="276"/>
      <c r="Z747" s="276"/>
    </row>
    <row r="748">
      <c r="A748" s="276"/>
      <c r="B748" s="276"/>
      <c r="C748" s="276"/>
      <c r="D748" s="276"/>
      <c r="E748" s="276"/>
      <c r="F748" s="276"/>
      <c r="G748" s="276"/>
      <c r="H748" s="276"/>
      <c r="I748" s="276"/>
      <c r="J748" s="276"/>
      <c r="K748" s="276"/>
      <c r="L748" s="276"/>
      <c r="M748" s="276"/>
      <c r="N748" s="276"/>
      <c r="O748" s="276"/>
      <c r="P748" s="276"/>
      <c r="Q748" s="276"/>
      <c r="R748" s="276"/>
      <c r="S748" s="276"/>
      <c r="T748" s="276"/>
      <c r="U748" s="276"/>
      <c r="V748" s="276"/>
      <c r="W748" s="276"/>
      <c r="X748" s="276"/>
      <c r="Y748" s="276"/>
      <c r="Z748" s="276"/>
    </row>
    <row r="749">
      <c r="A749" s="276"/>
      <c r="B749" s="276"/>
      <c r="C749" s="276"/>
      <c r="D749" s="276"/>
      <c r="E749" s="276"/>
      <c r="F749" s="276"/>
      <c r="G749" s="276"/>
      <c r="H749" s="276"/>
      <c r="I749" s="276"/>
      <c r="J749" s="276"/>
      <c r="K749" s="276"/>
      <c r="L749" s="276"/>
      <c r="M749" s="276"/>
      <c r="N749" s="276"/>
      <c r="O749" s="276"/>
      <c r="P749" s="276"/>
      <c r="Q749" s="276"/>
      <c r="R749" s="276"/>
      <c r="S749" s="276"/>
      <c r="T749" s="276"/>
      <c r="U749" s="276"/>
      <c r="V749" s="276"/>
      <c r="W749" s="276"/>
      <c r="X749" s="276"/>
      <c r="Y749" s="276"/>
      <c r="Z749" s="276"/>
    </row>
    <row r="750">
      <c r="A750" s="276"/>
      <c r="B750" s="276"/>
      <c r="C750" s="276"/>
      <c r="D750" s="276"/>
      <c r="E750" s="276"/>
      <c r="F750" s="276"/>
      <c r="G750" s="276"/>
      <c r="H750" s="276"/>
      <c r="I750" s="276"/>
      <c r="J750" s="276"/>
      <c r="K750" s="276"/>
      <c r="L750" s="276"/>
      <c r="M750" s="276"/>
      <c r="N750" s="276"/>
      <c r="O750" s="276"/>
      <c r="P750" s="276"/>
      <c r="Q750" s="276"/>
      <c r="R750" s="276"/>
      <c r="S750" s="276"/>
      <c r="T750" s="276"/>
      <c r="U750" s="276"/>
      <c r="V750" s="276"/>
      <c r="W750" s="276"/>
      <c r="X750" s="276"/>
      <c r="Y750" s="276"/>
      <c r="Z750" s="276"/>
    </row>
    <row r="751">
      <c r="A751" s="276"/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276"/>
      <c r="T751" s="276"/>
      <c r="U751" s="276"/>
      <c r="V751" s="276"/>
      <c r="W751" s="276"/>
      <c r="X751" s="276"/>
      <c r="Y751" s="276"/>
      <c r="Z751" s="276"/>
    </row>
    <row r="752">
      <c r="A752" s="276"/>
      <c r="B752" s="276"/>
      <c r="C752" s="276"/>
      <c r="D752" s="276"/>
      <c r="E752" s="276"/>
      <c r="F752" s="276"/>
      <c r="G752" s="276"/>
      <c r="H752" s="276"/>
      <c r="I752" s="276"/>
      <c r="J752" s="276"/>
      <c r="K752" s="276"/>
      <c r="L752" s="276"/>
      <c r="M752" s="276"/>
      <c r="N752" s="276"/>
      <c r="O752" s="276"/>
      <c r="P752" s="276"/>
      <c r="Q752" s="276"/>
      <c r="R752" s="276"/>
      <c r="S752" s="276"/>
      <c r="T752" s="276"/>
      <c r="U752" s="276"/>
      <c r="V752" s="276"/>
      <c r="W752" s="276"/>
      <c r="X752" s="276"/>
      <c r="Y752" s="276"/>
      <c r="Z752" s="276"/>
    </row>
    <row r="753">
      <c r="A753" s="276"/>
      <c r="B753" s="276"/>
      <c r="C753" s="276"/>
      <c r="D753" s="276"/>
      <c r="E753" s="276"/>
      <c r="F753" s="276"/>
      <c r="G753" s="276"/>
      <c r="H753" s="276"/>
      <c r="I753" s="276"/>
      <c r="J753" s="276"/>
      <c r="K753" s="276"/>
      <c r="L753" s="276"/>
      <c r="M753" s="276"/>
      <c r="N753" s="276"/>
      <c r="O753" s="276"/>
      <c r="P753" s="276"/>
      <c r="Q753" s="276"/>
      <c r="R753" s="276"/>
      <c r="S753" s="276"/>
      <c r="T753" s="276"/>
      <c r="U753" s="276"/>
      <c r="V753" s="276"/>
      <c r="W753" s="276"/>
      <c r="X753" s="276"/>
      <c r="Y753" s="276"/>
      <c r="Z753" s="276"/>
    </row>
    <row r="754">
      <c r="A754" s="276"/>
      <c r="B754" s="276"/>
      <c r="C754" s="276"/>
      <c r="D754" s="276"/>
      <c r="E754" s="276"/>
      <c r="F754" s="276"/>
      <c r="G754" s="276"/>
      <c r="H754" s="276"/>
      <c r="I754" s="276"/>
      <c r="J754" s="276"/>
      <c r="K754" s="276"/>
      <c r="L754" s="276"/>
      <c r="M754" s="276"/>
      <c r="N754" s="276"/>
      <c r="O754" s="276"/>
      <c r="P754" s="276"/>
      <c r="Q754" s="276"/>
      <c r="R754" s="276"/>
      <c r="S754" s="276"/>
      <c r="T754" s="276"/>
      <c r="U754" s="276"/>
      <c r="V754" s="276"/>
      <c r="W754" s="276"/>
      <c r="X754" s="276"/>
      <c r="Y754" s="276"/>
      <c r="Z754" s="276"/>
    </row>
    <row r="755">
      <c r="A755" s="276"/>
      <c r="B755" s="276"/>
      <c r="C755" s="276"/>
      <c r="D755" s="276"/>
      <c r="E755" s="276"/>
      <c r="F755" s="276"/>
      <c r="G755" s="276"/>
      <c r="H755" s="276"/>
      <c r="I755" s="276"/>
      <c r="J755" s="276"/>
      <c r="K755" s="276"/>
      <c r="L755" s="276"/>
      <c r="M755" s="276"/>
      <c r="N755" s="276"/>
      <c r="O755" s="276"/>
      <c r="P755" s="276"/>
      <c r="Q755" s="276"/>
      <c r="R755" s="276"/>
      <c r="S755" s="276"/>
      <c r="T755" s="276"/>
      <c r="U755" s="276"/>
      <c r="V755" s="276"/>
      <c r="W755" s="276"/>
      <c r="X755" s="276"/>
      <c r="Y755" s="276"/>
      <c r="Z755" s="276"/>
    </row>
    <row r="756">
      <c r="A756" s="276"/>
      <c r="B756" s="276"/>
      <c r="C756" s="276"/>
      <c r="D756" s="276"/>
      <c r="E756" s="276"/>
      <c r="F756" s="276"/>
      <c r="G756" s="276"/>
      <c r="H756" s="276"/>
      <c r="I756" s="276"/>
      <c r="J756" s="276"/>
      <c r="K756" s="276"/>
      <c r="L756" s="276"/>
      <c r="M756" s="276"/>
      <c r="N756" s="276"/>
      <c r="O756" s="276"/>
      <c r="P756" s="276"/>
      <c r="Q756" s="276"/>
      <c r="R756" s="276"/>
      <c r="S756" s="276"/>
      <c r="T756" s="276"/>
      <c r="U756" s="276"/>
      <c r="V756" s="276"/>
      <c r="W756" s="276"/>
      <c r="X756" s="276"/>
      <c r="Y756" s="276"/>
      <c r="Z756" s="276"/>
    </row>
    <row r="757">
      <c r="A757" s="276"/>
      <c r="B757" s="276"/>
      <c r="C757" s="276"/>
      <c r="D757" s="276"/>
      <c r="E757" s="276"/>
      <c r="F757" s="276"/>
      <c r="G757" s="276"/>
      <c r="H757" s="276"/>
      <c r="I757" s="276"/>
      <c r="J757" s="276"/>
      <c r="K757" s="276"/>
      <c r="L757" s="276"/>
      <c r="M757" s="276"/>
      <c r="N757" s="276"/>
      <c r="O757" s="276"/>
      <c r="P757" s="276"/>
      <c r="Q757" s="276"/>
      <c r="R757" s="276"/>
      <c r="S757" s="276"/>
      <c r="T757" s="276"/>
      <c r="U757" s="276"/>
      <c r="V757" s="276"/>
      <c r="W757" s="276"/>
      <c r="X757" s="276"/>
      <c r="Y757" s="276"/>
      <c r="Z757" s="276"/>
    </row>
    <row r="758">
      <c r="A758" s="276"/>
      <c r="B758" s="276"/>
      <c r="C758" s="276"/>
      <c r="D758" s="276"/>
      <c r="E758" s="276"/>
      <c r="F758" s="276"/>
      <c r="G758" s="276"/>
      <c r="H758" s="276"/>
      <c r="I758" s="276"/>
      <c r="J758" s="276"/>
      <c r="K758" s="276"/>
      <c r="L758" s="276"/>
      <c r="M758" s="276"/>
      <c r="N758" s="276"/>
      <c r="O758" s="276"/>
      <c r="P758" s="276"/>
      <c r="Q758" s="276"/>
      <c r="R758" s="276"/>
      <c r="S758" s="276"/>
      <c r="T758" s="276"/>
      <c r="U758" s="276"/>
      <c r="V758" s="276"/>
      <c r="W758" s="276"/>
      <c r="X758" s="276"/>
      <c r="Y758" s="276"/>
      <c r="Z758" s="276"/>
    </row>
    <row r="759">
      <c r="A759" s="276"/>
      <c r="B759" s="276"/>
      <c r="C759" s="276"/>
      <c r="D759" s="276"/>
      <c r="E759" s="276"/>
      <c r="F759" s="276"/>
      <c r="G759" s="276"/>
      <c r="H759" s="276"/>
      <c r="I759" s="276"/>
      <c r="J759" s="276"/>
      <c r="K759" s="276"/>
      <c r="L759" s="276"/>
      <c r="M759" s="276"/>
      <c r="N759" s="276"/>
      <c r="O759" s="276"/>
      <c r="P759" s="276"/>
      <c r="Q759" s="276"/>
      <c r="R759" s="276"/>
      <c r="S759" s="276"/>
      <c r="T759" s="276"/>
      <c r="U759" s="276"/>
      <c r="V759" s="276"/>
      <c r="W759" s="276"/>
      <c r="X759" s="276"/>
      <c r="Y759" s="276"/>
      <c r="Z759" s="276"/>
    </row>
    <row r="760">
      <c r="A760" s="276"/>
      <c r="B760" s="276"/>
      <c r="C760" s="276"/>
      <c r="D760" s="276"/>
      <c r="E760" s="276"/>
      <c r="F760" s="276"/>
      <c r="G760" s="276"/>
      <c r="H760" s="276"/>
      <c r="I760" s="276"/>
      <c r="J760" s="276"/>
      <c r="K760" s="276"/>
      <c r="L760" s="276"/>
      <c r="M760" s="276"/>
      <c r="N760" s="276"/>
      <c r="O760" s="276"/>
      <c r="P760" s="276"/>
      <c r="Q760" s="276"/>
      <c r="R760" s="276"/>
      <c r="S760" s="276"/>
      <c r="T760" s="276"/>
      <c r="U760" s="276"/>
      <c r="V760" s="276"/>
      <c r="W760" s="276"/>
      <c r="X760" s="276"/>
      <c r="Y760" s="276"/>
      <c r="Z760" s="276"/>
    </row>
    <row r="761">
      <c r="A761" s="276"/>
      <c r="B761" s="276"/>
      <c r="C761" s="276"/>
      <c r="D761" s="276"/>
      <c r="E761" s="276"/>
      <c r="F761" s="276"/>
      <c r="G761" s="276"/>
      <c r="H761" s="276"/>
      <c r="I761" s="276"/>
      <c r="J761" s="276"/>
      <c r="K761" s="276"/>
      <c r="L761" s="276"/>
      <c r="M761" s="276"/>
      <c r="N761" s="276"/>
      <c r="O761" s="276"/>
      <c r="P761" s="276"/>
      <c r="Q761" s="276"/>
      <c r="R761" s="276"/>
      <c r="S761" s="276"/>
      <c r="T761" s="276"/>
      <c r="U761" s="276"/>
      <c r="V761" s="276"/>
      <c r="W761" s="276"/>
      <c r="X761" s="276"/>
      <c r="Y761" s="276"/>
      <c r="Z761" s="276"/>
    </row>
    <row r="762">
      <c r="A762" s="276"/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276"/>
      <c r="T762" s="276"/>
      <c r="U762" s="276"/>
      <c r="V762" s="276"/>
      <c r="W762" s="276"/>
      <c r="X762" s="276"/>
      <c r="Y762" s="276"/>
      <c r="Z762" s="276"/>
    </row>
    <row r="763">
      <c r="A763" s="276"/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276"/>
      <c r="T763" s="276"/>
      <c r="U763" s="276"/>
      <c r="V763" s="276"/>
      <c r="W763" s="276"/>
      <c r="X763" s="276"/>
      <c r="Y763" s="276"/>
      <c r="Z763" s="276"/>
    </row>
    <row r="764">
      <c r="A764" s="276"/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276"/>
      <c r="T764" s="276"/>
      <c r="U764" s="276"/>
      <c r="V764" s="276"/>
      <c r="W764" s="276"/>
      <c r="X764" s="276"/>
      <c r="Y764" s="276"/>
      <c r="Z764" s="276"/>
    </row>
    <row r="765">
      <c r="A765" s="276"/>
      <c r="B765" s="276"/>
      <c r="C765" s="276"/>
      <c r="D765" s="276"/>
      <c r="E765" s="276"/>
      <c r="F765" s="276"/>
      <c r="G765" s="276"/>
      <c r="H765" s="276"/>
      <c r="I765" s="276"/>
      <c r="J765" s="276"/>
      <c r="K765" s="276"/>
      <c r="L765" s="276"/>
      <c r="M765" s="276"/>
      <c r="N765" s="276"/>
      <c r="O765" s="276"/>
      <c r="P765" s="276"/>
      <c r="Q765" s="276"/>
      <c r="R765" s="276"/>
      <c r="S765" s="276"/>
      <c r="T765" s="276"/>
      <c r="U765" s="276"/>
      <c r="V765" s="276"/>
      <c r="W765" s="276"/>
      <c r="X765" s="276"/>
      <c r="Y765" s="276"/>
      <c r="Z765" s="276"/>
    </row>
    <row r="766">
      <c r="A766" s="276"/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276"/>
      <c r="T766" s="276"/>
      <c r="U766" s="276"/>
      <c r="V766" s="276"/>
      <c r="W766" s="276"/>
      <c r="X766" s="276"/>
      <c r="Y766" s="276"/>
      <c r="Z766" s="276"/>
    </row>
    <row r="767">
      <c r="A767" s="276"/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276"/>
      <c r="T767" s="276"/>
      <c r="U767" s="276"/>
      <c r="V767" s="276"/>
      <c r="W767" s="276"/>
      <c r="X767" s="276"/>
      <c r="Y767" s="276"/>
      <c r="Z767" s="276"/>
    </row>
    <row r="768">
      <c r="A768" s="276"/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276"/>
      <c r="T768" s="276"/>
      <c r="U768" s="276"/>
      <c r="V768" s="276"/>
      <c r="W768" s="276"/>
      <c r="X768" s="276"/>
      <c r="Y768" s="276"/>
      <c r="Z768" s="276"/>
    </row>
    <row r="769">
      <c r="A769" s="276"/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276"/>
      <c r="T769" s="276"/>
      <c r="U769" s="276"/>
      <c r="V769" s="276"/>
      <c r="W769" s="276"/>
      <c r="X769" s="276"/>
      <c r="Y769" s="276"/>
      <c r="Z769" s="276"/>
    </row>
    <row r="770">
      <c r="A770" s="276"/>
      <c r="B770" s="276"/>
      <c r="C770" s="276"/>
      <c r="D770" s="276"/>
      <c r="E770" s="276"/>
      <c r="F770" s="276"/>
      <c r="G770" s="276"/>
      <c r="H770" s="276"/>
      <c r="I770" s="276"/>
      <c r="J770" s="276"/>
      <c r="K770" s="276"/>
      <c r="L770" s="276"/>
      <c r="M770" s="276"/>
      <c r="N770" s="276"/>
      <c r="O770" s="276"/>
      <c r="P770" s="276"/>
      <c r="Q770" s="276"/>
      <c r="R770" s="276"/>
      <c r="S770" s="276"/>
      <c r="T770" s="276"/>
      <c r="U770" s="276"/>
      <c r="V770" s="276"/>
      <c r="W770" s="276"/>
      <c r="X770" s="276"/>
      <c r="Y770" s="276"/>
      <c r="Z770" s="276"/>
    </row>
    <row r="771">
      <c r="A771" s="276"/>
      <c r="B771" s="276"/>
      <c r="C771" s="276"/>
      <c r="D771" s="276"/>
      <c r="E771" s="276"/>
      <c r="F771" s="276"/>
      <c r="G771" s="276"/>
      <c r="H771" s="276"/>
      <c r="I771" s="276"/>
      <c r="J771" s="276"/>
      <c r="K771" s="276"/>
      <c r="L771" s="276"/>
      <c r="M771" s="276"/>
      <c r="N771" s="276"/>
      <c r="O771" s="276"/>
      <c r="P771" s="276"/>
      <c r="Q771" s="276"/>
      <c r="R771" s="276"/>
      <c r="S771" s="276"/>
      <c r="T771" s="276"/>
      <c r="U771" s="276"/>
      <c r="V771" s="276"/>
      <c r="W771" s="276"/>
      <c r="X771" s="276"/>
      <c r="Y771" s="276"/>
      <c r="Z771" s="276"/>
    </row>
    <row r="772">
      <c r="A772" s="276"/>
      <c r="B772" s="276"/>
      <c r="C772" s="276"/>
      <c r="D772" s="276"/>
      <c r="E772" s="276"/>
      <c r="F772" s="276"/>
      <c r="G772" s="276"/>
      <c r="H772" s="276"/>
      <c r="I772" s="276"/>
      <c r="J772" s="276"/>
      <c r="K772" s="276"/>
      <c r="L772" s="276"/>
      <c r="M772" s="276"/>
      <c r="N772" s="276"/>
      <c r="O772" s="276"/>
      <c r="P772" s="276"/>
      <c r="Q772" s="276"/>
      <c r="R772" s="276"/>
      <c r="S772" s="276"/>
      <c r="T772" s="276"/>
      <c r="U772" s="276"/>
      <c r="V772" s="276"/>
      <c r="W772" s="276"/>
      <c r="X772" s="276"/>
      <c r="Y772" s="276"/>
      <c r="Z772" s="276"/>
    </row>
    <row r="773">
      <c r="A773" s="276"/>
      <c r="B773" s="276"/>
      <c r="C773" s="276"/>
      <c r="D773" s="276"/>
      <c r="E773" s="276"/>
      <c r="F773" s="276"/>
      <c r="G773" s="276"/>
      <c r="H773" s="276"/>
      <c r="I773" s="276"/>
      <c r="J773" s="276"/>
      <c r="K773" s="276"/>
      <c r="L773" s="276"/>
      <c r="M773" s="276"/>
      <c r="N773" s="276"/>
      <c r="O773" s="276"/>
      <c r="P773" s="276"/>
      <c r="Q773" s="276"/>
      <c r="R773" s="276"/>
      <c r="S773" s="276"/>
      <c r="T773" s="276"/>
      <c r="U773" s="276"/>
      <c r="V773" s="276"/>
      <c r="W773" s="276"/>
      <c r="X773" s="276"/>
      <c r="Y773" s="276"/>
      <c r="Z773" s="276"/>
    </row>
    <row r="774">
      <c r="A774" s="276"/>
      <c r="B774" s="276"/>
      <c r="C774" s="276"/>
      <c r="D774" s="276"/>
      <c r="E774" s="276"/>
      <c r="F774" s="276"/>
      <c r="G774" s="276"/>
      <c r="H774" s="276"/>
      <c r="I774" s="276"/>
      <c r="J774" s="276"/>
      <c r="K774" s="276"/>
      <c r="L774" s="276"/>
      <c r="M774" s="276"/>
      <c r="N774" s="276"/>
      <c r="O774" s="276"/>
      <c r="P774" s="276"/>
      <c r="Q774" s="276"/>
      <c r="R774" s="276"/>
      <c r="S774" s="276"/>
      <c r="T774" s="276"/>
      <c r="U774" s="276"/>
      <c r="V774" s="276"/>
      <c r="W774" s="276"/>
      <c r="X774" s="276"/>
      <c r="Y774" s="276"/>
      <c r="Z774" s="276"/>
    </row>
    <row r="775">
      <c r="A775" s="276"/>
      <c r="B775" s="276"/>
      <c r="C775" s="276"/>
      <c r="D775" s="276"/>
      <c r="E775" s="276"/>
      <c r="F775" s="276"/>
      <c r="G775" s="276"/>
      <c r="H775" s="276"/>
      <c r="I775" s="276"/>
      <c r="J775" s="276"/>
      <c r="K775" s="276"/>
      <c r="L775" s="276"/>
      <c r="M775" s="276"/>
      <c r="N775" s="276"/>
      <c r="O775" s="276"/>
      <c r="P775" s="276"/>
      <c r="Q775" s="276"/>
      <c r="R775" s="276"/>
      <c r="S775" s="276"/>
      <c r="T775" s="276"/>
      <c r="U775" s="276"/>
      <c r="V775" s="276"/>
      <c r="W775" s="276"/>
      <c r="X775" s="276"/>
      <c r="Y775" s="276"/>
      <c r="Z775" s="276"/>
    </row>
    <row r="776">
      <c r="A776" s="276"/>
      <c r="B776" s="276"/>
      <c r="C776" s="276"/>
      <c r="D776" s="276"/>
      <c r="E776" s="276"/>
      <c r="F776" s="276"/>
      <c r="G776" s="276"/>
      <c r="H776" s="276"/>
      <c r="I776" s="276"/>
      <c r="J776" s="276"/>
      <c r="K776" s="276"/>
      <c r="L776" s="276"/>
      <c r="M776" s="276"/>
      <c r="N776" s="276"/>
      <c r="O776" s="276"/>
      <c r="P776" s="276"/>
      <c r="Q776" s="276"/>
      <c r="R776" s="276"/>
      <c r="S776" s="276"/>
      <c r="T776" s="276"/>
      <c r="U776" s="276"/>
      <c r="V776" s="276"/>
      <c r="W776" s="276"/>
      <c r="X776" s="276"/>
      <c r="Y776" s="276"/>
      <c r="Z776" s="276"/>
    </row>
    <row r="777">
      <c r="A777" s="276"/>
      <c r="B777" s="276"/>
      <c r="C777" s="276"/>
      <c r="D777" s="276"/>
      <c r="E777" s="276"/>
      <c r="F777" s="276"/>
      <c r="G777" s="276"/>
      <c r="H777" s="276"/>
      <c r="I777" s="276"/>
      <c r="J777" s="276"/>
      <c r="K777" s="276"/>
      <c r="L777" s="276"/>
      <c r="M777" s="276"/>
      <c r="N777" s="276"/>
      <c r="O777" s="276"/>
      <c r="P777" s="276"/>
      <c r="Q777" s="276"/>
      <c r="R777" s="276"/>
      <c r="S777" s="276"/>
      <c r="T777" s="276"/>
      <c r="U777" s="276"/>
      <c r="V777" s="276"/>
      <c r="W777" s="276"/>
      <c r="X777" s="276"/>
      <c r="Y777" s="276"/>
      <c r="Z777" s="276"/>
    </row>
    <row r="778">
      <c r="A778" s="276"/>
      <c r="B778" s="276"/>
      <c r="C778" s="276"/>
      <c r="D778" s="276"/>
      <c r="E778" s="276"/>
      <c r="F778" s="276"/>
      <c r="G778" s="276"/>
      <c r="H778" s="276"/>
      <c r="I778" s="276"/>
      <c r="J778" s="276"/>
      <c r="K778" s="276"/>
      <c r="L778" s="276"/>
      <c r="M778" s="276"/>
      <c r="N778" s="276"/>
      <c r="O778" s="276"/>
      <c r="P778" s="276"/>
      <c r="Q778" s="276"/>
      <c r="R778" s="276"/>
      <c r="S778" s="276"/>
      <c r="T778" s="276"/>
      <c r="U778" s="276"/>
      <c r="V778" s="276"/>
      <c r="W778" s="276"/>
      <c r="X778" s="276"/>
      <c r="Y778" s="276"/>
      <c r="Z778" s="276"/>
    </row>
    <row r="779">
      <c r="A779" s="276"/>
      <c r="B779" s="276"/>
      <c r="C779" s="276"/>
      <c r="D779" s="276"/>
      <c r="E779" s="276"/>
      <c r="F779" s="276"/>
      <c r="G779" s="276"/>
      <c r="H779" s="276"/>
      <c r="I779" s="276"/>
      <c r="J779" s="276"/>
      <c r="K779" s="276"/>
      <c r="L779" s="276"/>
      <c r="M779" s="276"/>
      <c r="N779" s="276"/>
      <c r="O779" s="276"/>
      <c r="P779" s="276"/>
      <c r="Q779" s="276"/>
      <c r="R779" s="276"/>
      <c r="S779" s="276"/>
      <c r="T779" s="276"/>
      <c r="U779" s="276"/>
      <c r="V779" s="276"/>
      <c r="W779" s="276"/>
      <c r="X779" s="276"/>
      <c r="Y779" s="276"/>
      <c r="Z779" s="276"/>
    </row>
    <row r="780">
      <c r="A780" s="276"/>
      <c r="B780" s="276"/>
      <c r="C780" s="276"/>
      <c r="D780" s="276"/>
      <c r="E780" s="276"/>
      <c r="F780" s="276"/>
      <c r="G780" s="276"/>
      <c r="H780" s="276"/>
      <c r="I780" s="276"/>
      <c r="J780" s="276"/>
      <c r="K780" s="276"/>
      <c r="L780" s="276"/>
      <c r="M780" s="276"/>
      <c r="N780" s="276"/>
      <c r="O780" s="276"/>
      <c r="P780" s="276"/>
      <c r="Q780" s="276"/>
      <c r="R780" s="276"/>
      <c r="S780" s="276"/>
      <c r="T780" s="276"/>
      <c r="U780" s="276"/>
      <c r="V780" s="276"/>
      <c r="W780" s="276"/>
      <c r="X780" s="276"/>
      <c r="Y780" s="276"/>
      <c r="Z780" s="276"/>
    </row>
    <row r="781">
      <c r="A781" s="276"/>
      <c r="B781" s="276"/>
      <c r="C781" s="276"/>
      <c r="D781" s="276"/>
      <c r="E781" s="276"/>
      <c r="F781" s="276"/>
      <c r="G781" s="276"/>
      <c r="H781" s="276"/>
      <c r="I781" s="276"/>
      <c r="J781" s="276"/>
      <c r="K781" s="276"/>
      <c r="L781" s="276"/>
      <c r="M781" s="276"/>
      <c r="N781" s="276"/>
      <c r="O781" s="276"/>
      <c r="P781" s="276"/>
      <c r="Q781" s="276"/>
      <c r="R781" s="276"/>
      <c r="S781" s="276"/>
      <c r="T781" s="276"/>
      <c r="U781" s="276"/>
      <c r="V781" s="276"/>
      <c r="W781" s="276"/>
      <c r="X781" s="276"/>
      <c r="Y781" s="276"/>
      <c r="Z781" s="276"/>
    </row>
    <row r="782">
      <c r="A782" s="276"/>
      <c r="B782" s="276"/>
      <c r="C782" s="276"/>
      <c r="D782" s="276"/>
      <c r="E782" s="276"/>
      <c r="F782" s="276"/>
      <c r="G782" s="276"/>
      <c r="H782" s="276"/>
      <c r="I782" s="276"/>
      <c r="J782" s="276"/>
      <c r="K782" s="276"/>
      <c r="L782" s="276"/>
      <c r="M782" s="276"/>
      <c r="N782" s="276"/>
      <c r="O782" s="276"/>
      <c r="P782" s="276"/>
      <c r="Q782" s="276"/>
      <c r="R782" s="276"/>
      <c r="S782" s="276"/>
      <c r="T782" s="276"/>
      <c r="U782" s="276"/>
      <c r="V782" s="276"/>
      <c r="W782" s="276"/>
      <c r="X782" s="276"/>
      <c r="Y782" s="276"/>
      <c r="Z782" s="276"/>
    </row>
    <row r="783">
      <c r="A783" s="276"/>
      <c r="B783" s="276"/>
      <c r="C783" s="276"/>
      <c r="D783" s="276"/>
      <c r="E783" s="276"/>
      <c r="F783" s="276"/>
      <c r="G783" s="276"/>
      <c r="H783" s="276"/>
      <c r="I783" s="276"/>
      <c r="J783" s="276"/>
      <c r="K783" s="276"/>
      <c r="L783" s="276"/>
      <c r="M783" s="276"/>
      <c r="N783" s="276"/>
      <c r="O783" s="276"/>
      <c r="P783" s="276"/>
      <c r="Q783" s="276"/>
      <c r="R783" s="276"/>
      <c r="S783" s="276"/>
      <c r="T783" s="276"/>
      <c r="U783" s="276"/>
      <c r="V783" s="276"/>
      <c r="W783" s="276"/>
      <c r="X783" s="276"/>
      <c r="Y783" s="276"/>
      <c r="Z783" s="276"/>
    </row>
    <row r="784">
      <c r="A784" s="276"/>
      <c r="B784" s="276"/>
      <c r="C784" s="276"/>
      <c r="D784" s="276"/>
      <c r="E784" s="276"/>
      <c r="F784" s="276"/>
      <c r="G784" s="276"/>
      <c r="H784" s="276"/>
      <c r="I784" s="276"/>
      <c r="J784" s="276"/>
      <c r="K784" s="276"/>
      <c r="L784" s="276"/>
      <c r="M784" s="276"/>
      <c r="N784" s="276"/>
      <c r="O784" s="276"/>
      <c r="P784" s="276"/>
      <c r="Q784" s="276"/>
      <c r="R784" s="276"/>
      <c r="S784" s="276"/>
      <c r="T784" s="276"/>
      <c r="U784" s="276"/>
      <c r="V784" s="276"/>
      <c r="W784" s="276"/>
      <c r="X784" s="276"/>
      <c r="Y784" s="276"/>
      <c r="Z784" s="276"/>
    </row>
    <row r="785">
      <c r="A785" s="276"/>
      <c r="B785" s="276"/>
      <c r="C785" s="276"/>
      <c r="D785" s="276"/>
      <c r="E785" s="276"/>
      <c r="F785" s="276"/>
      <c r="G785" s="276"/>
      <c r="H785" s="276"/>
      <c r="I785" s="276"/>
      <c r="J785" s="276"/>
      <c r="K785" s="276"/>
      <c r="L785" s="276"/>
      <c r="M785" s="276"/>
      <c r="N785" s="276"/>
      <c r="O785" s="276"/>
      <c r="P785" s="276"/>
      <c r="Q785" s="276"/>
      <c r="R785" s="276"/>
      <c r="S785" s="276"/>
      <c r="T785" s="276"/>
      <c r="U785" s="276"/>
      <c r="V785" s="276"/>
      <c r="W785" s="276"/>
      <c r="X785" s="276"/>
      <c r="Y785" s="276"/>
      <c r="Z785" s="276"/>
    </row>
    <row r="786">
      <c r="A786" s="276"/>
      <c r="B786" s="276"/>
      <c r="C786" s="276"/>
      <c r="D786" s="276"/>
      <c r="E786" s="276"/>
      <c r="F786" s="276"/>
      <c r="G786" s="276"/>
      <c r="H786" s="276"/>
      <c r="I786" s="276"/>
      <c r="J786" s="276"/>
      <c r="K786" s="276"/>
      <c r="L786" s="276"/>
      <c r="M786" s="276"/>
      <c r="N786" s="276"/>
      <c r="O786" s="276"/>
      <c r="P786" s="276"/>
      <c r="Q786" s="276"/>
      <c r="R786" s="276"/>
      <c r="S786" s="276"/>
      <c r="T786" s="276"/>
      <c r="U786" s="276"/>
      <c r="V786" s="276"/>
      <c r="W786" s="276"/>
      <c r="X786" s="276"/>
      <c r="Y786" s="276"/>
      <c r="Z786" s="276"/>
    </row>
    <row r="787">
      <c r="A787" s="276"/>
      <c r="B787" s="276"/>
      <c r="C787" s="276"/>
      <c r="D787" s="276"/>
      <c r="E787" s="276"/>
      <c r="F787" s="276"/>
      <c r="G787" s="276"/>
      <c r="H787" s="276"/>
      <c r="I787" s="276"/>
      <c r="J787" s="276"/>
      <c r="K787" s="276"/>
      <c r="L787" s="276"/>
      <c r="M787" s="276"/>
      <c r="N787" s="276"/>
      <c r="O787" s="276"/>
      <c r="P787" s="276"/>
      <c r="Q787" s="276"/>
      <c r="R787" s="276"/>
      <c r="S787" s="276"/>
      <c r="T787" s="276"/>
      <c r="U787" s="276"/>
      <c r="V787" s="276"/>
      <c r="W787" s="276"/>
      <c r="X787" s="276"/>
      <c r="Y787" s="276"/>
      <c r="Z787" s="276"/>
    </row>
    <row r="788">
      <c r="A788" s="276"/>
      <c r="B788" s="276"/>
      <c r="C788" s="276"/>
      <c r="D788" s="276"/>
      <c r="E788" s="276"/>
      <c r="F788" s="276"/>
      <c r="G788" s="276"/>
      <c r="H788" s="276"/>
      <c r="I788" s="276"/>
      <c r="J788" s="276"/>
      <c r="K788" s="276"/>
      <c r="L788" s="276"/>
      <c r="M788" s="276"/>
      <c r="N788" s="276"/>
      <c r="O788" s="276"/>
      <c r="P788" s="276"/>
      <c r="Q788" s="276"/>
      <c r="R788" s="276"/>
      <c r="S788" s="276"/>
      <c r="T788" s="276"/>
      <c r="U788" s="276"/>
      <c r="V788" s="276"/>
      <c r="W788" s="276"/>
      <c r="X788" s="276"/>
      <c r="Y788" s="276"/>
      <c r="Z788" s="276"/>
    </row>
    <row r="789">
      <c r="A789" s="276"/>
      <c r="B789" s="276"/>
      <c r="C789" s="276"/>
      <c r="D789" s="276"/>
      <c r="E789" s="276"/>
      <c r="F789" s="276"/>
      <c r="G789" s="276"/>
      <c r="H789" s="276"/>
      <c r="I789" s="276"/>
      <c r="J789" s="276"/>
      <c r="K789" s="276"/>
      <c r="L789" s="276"/>
      <c r="M789" s="276"/>
      <c r="N789" s="276"/>
      <c r="O789" s="276"/>
      <c r="P789" s="276"/>
      <c r="Q789" s="276"/>
      <c r="R789" s="276"/>
      <c r="S789" s="276"/>
      <c r="T789" s="276"/>
      <c r="U789" s="276"/>
      <c r="V789" s="276"/>
      <c r="W789" s="276"/>
      <c r="X789" s="276"/>
      <c r="Y789" s="276"/>
      <c r="Z789" s="276"/>
    </row>
    <row r="790">
      <c r="A790" s="276"/>
      <c r="B790" s="276"/>
      <c r="C790" s="276"/>
      <c r="D790" s="276"/>
      <c r="E790" s="276"/>
      <c r="F790" s="276"/>
      <c r="G790" s="276"/>
      <c r="H790" s="276"/>
      <c r="I790" s="276"/>
      <c r="J790" s="276"/>
      <c r="K790" s="276"/>
      <c r="L790" s="276"/>
      <c r="M790" s="276"/>
      <c r="N790" s="276"/>
      <c r="O790" s="276"/>
      <c r="P790" s="276"/>
      <c r="Q790" s="276"/>
      <c r="R790" s="276"/>
      <c r="S790" s="276"/>
      <c r="T790" s="276"/>
      <c r="U790" s="276"/>
      <c r="V790" s="276"/>
      <c r="W790" s="276"/>
      <c r="X790" s="276"/>
      <c r="Y790" s="276"/>
      <c r="Z790" s="276"/>
    </row>
    <row r="791">
      <c r="A791" s="276"/>
      <c r="B791" s="276"/>
      <c r="C791" s="276"/>
      <c r="D791" s="276"/>
      <c r="E791" s="276"/>
      <c r="F791" s="276"/>
      <c r="G791" s="276"/>
      <c r="H791" s="276"/>
      <c r="I791" s="276"/>
      <c r="J791" s="276"/>
      <c r="K791" s="276"/>
      <c r="L791" s="276"/>
      <c r="M791" s="276"/>
      <c r="N791" s="276"/>
      <c r="O791" s="276"/>
      <c r="P791" s="276"/>
      <c r="Q791" s="276"/>
      <c r="R791" s="276"/>
      <c r="S791" s="276"/>
      <c r="T791" s="276"/>
      <c r="U791" s="276"/>
      <c r="V791" s="276"/>
      <c r="W791" s="276"/>
      <c r="X791" s="276"/>
      <c r="Y791" s="276"/>
      <c r="Z791" s="276"/>
    </row>
    <row r="792">
      <c r="A792" s="276"/>
      <c r="B792" s="276"/>
      <c r="C792" s="276"/>
      <c r="D792" s="276"/>
      <c r="E792" s="276"/>
      <c r="F792" s="276"/>
      <c r="G792" s="276"/>
      <c r="H792" s="276"/>
      <c r="I792" s="276"/>
      <c r="J792" s="276"/>
      <c r="K792" s="276"/>
      <c r="L792" s="276"/>
      <c r="M792" s="276"/>
      <c r="N792" s="276"/>
      <c r="O792" s="276"/>
      <c r="P792" s="276"/>
      <c r="Q792" s="276"/>
      <c r="R792" s="276"/>
      <c r="S792" s="276"/>
      <c r="T792" s="276"/>
      <c r="U792" s="276"/>
      <c r="V792" s="276"/>
      <c r="W792" s="276"/>
      <c r="X792" s="276"/>
      <c r="Y792" s="276"/>
      <c r="Z792" s="276"/>
    </row>
    <row r="793">
      <c r="A793" s="276"/>
      <c r="B793" s="276"/>
      <c r="C793" s="276"/>
      <c r="D793" s="276"/>
      <c r="E793" s="276"/>
      <c r="F793" s="276"/>
      <c r="G793" s="276"/>
      <c r="H793" s="276"/>
      <c r="I793" s="276"/>
      <c r="J793" s="276"/>
      <c r="K793" s="276"/>
      <c r="L793" s="276"/>
      <c r="M793" s="276"/>
      <c r="N793" s="276"/>
      <c r="O793" s="276"/>
      <c r="P793" s="276"/>
      <c r="Q793" s="276"/>
      <c r="R793" s="276"/>
      <c r="S793" s="276"/>
      <c r="T793" s="276"/>
      <c r="U793" s="276"/>
      <c r="V793" s="276"/>
      <c r="W793" s="276"/>
      <c r="X793" s="276"/>
      <c r="Y793" s="276"/>
      <c r="Z793" s="276"/>
    </row>
    <row r="794">
      <c r="A794" s="276"/>
      <c r="B794" s="276"/>
      <c r="C794" s="276"/>
      <c r="D794" s="276"/>
      <c r="E794" s="276"/>
      <c r="F794" s="276"/>
      <c r="G794" s="276"/>
      <c r="H794" s="276"/>
      <c r="I794" s="276"/>
      <c r="J794" s="276"/>
      <c r="K794" s="276"/>
      <c r="L794" s="276"/>
      <c r="M794" s="276"/>
      <c r="N794" s="276"/>
      <c r="O794" s="276"/>
      <c r="P794" s="276"/>
      <c r="Q794" s="276"/>
      <c r="R794" s="276"/>
      <c r="S794" s="276"/>
      <c r="T794" s="276"/>
      <c r="U794" s="276"/>
      <c r="V794" s="276"/>
      <c r="W794" s="276"/>
      <c r="X794" s="276"/>
      <c r="Y794" s="276"/>
      <c r="Z794" s="276"/>
    </row>
    <row r="795">
      <c r="A795" s="276"/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  <c r="P795" s="276"/>
      <c r="Q795" s="276"/>
      <c r="R795" s="276"/>
      <c r="S795" s="276"/>
      <c r="T795" s="276"/>
      <c r="U795" s="276"/>
      <c r="V795" s="276"/>
      <c r="W795" s="276"/>
      <c r="X795" s="276"/>
      <c r="Y795" s="276"/>
      <c r="Z795" s="276"/>
    </row>
    <row r="796">
      <c r="A796" s="276"/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  <c r="P796" s="276"/>
      <c r="Q796" s="276"/>
      <c r="R796" s="276"/>
      <c r="S796" s="276"/>
      <c r="T796" s="276"/>
      <c r="U796" s="276"/>
      <c r="V796" s="276"/>
      <c r="W796" s="276"/>
      <c r="X796" s="276"/>
      <c r="Y796" s="276"/>
      <c r="Z796" s="276"/>
    </row>
    <row r="797">
      <c r="A797" s="276"/>
      <c r="B797" s="276"/>
      <c r="C797" s="276"/>
      <c r="D797" s="276"/>
      <c r="E797" s="276"/>
      <c r="F797" s="276"/>
      <c r="G797" s="276"/>
      <c r="H797" s="276"/>
      <c r="I797" s="276"/>
      <c r="J797" s="276"/>
      <c r="K797" s="276"/>
      <c r="L797" s="276"/>
      <c r="M797" s="276"/>
      <c r="N797" s="276"/>
      <c r="O797" s="276"/>
      <c r="P797" s="276"/>
      <c r="Q797" s="276"/>
      <c r="R797" s="276"/>
      <c r="S797" s="276"/>
      <c r="T797" s="276"/>
      <c r="U797" s="276"/>
      <c r="V797" s="276"/>
      <c r="W797" s="276"/>
      <c r="X797" s="276"/>
      <c r="Y797" s="276"/>
      <c r="Z797" s="276"/>
    </row>
    <row r="798">
      <c r="A798" s="276"/>
      <c r="B798" s="276"/>
      <c r="C798" s="276"/>
      <c r="D798" s="276"/>
      <c r="E798" s="276"/>
      <c r="F798" s="276"/>
      <c r="G798" s="276"/>
      <c r="H798" s="276"/>
      <c r="I798" s="276"/>
      <c r="J798" s="276"/>
      <c r="K798" s="276"/>
      <c r="L798" s="276"/>
      <c r="M798" s="276"/>
      <c r="N798" s="276"/>
      <c r="O798" s="276"/>
      <c r="P798" s="276"/>
      <c r="Q798" s="276"/>
      <c r="R798" s="276"/>
      <c r="S798" s="276"/>
      <c r="T798" s="276"/>
      <c r="U798" s="276"/>
      <c r="V798" s="276"/>
      <c r="W798" s="276"/>
      <c r="X798" s="276"/>
      <c r="Y798" s="276"/>
      <c r="Z798" s="276"/>
    </row>
    <row r="799">
      <c r="A799" s="276"/>
      <c r="B799" s="276"/>
      <c r="C799" s="276"/>
      <c r="D799" s="276"/>
      <c r="E799" s="276"/>
      <c r="F799" s="276"/>
      <c r="G799" s="276"/>
      <c r="H799" s="276"/>
      <c r="I799" s="276"/>
      <c r="J799" s="276"/>
      <c r="K799" s="276"/>
      <c r="L799" s="276"/>
      <c r="M799" s="276"/>
      <c r="N799" s="276"/>
      <c r="O799" s="276"/>
      <c r="P799" s="276"/>
      <c r="Q799" s="276"/>
      <c r="R799" s="276"/>
      <c r="S799" s="276"/>
      <c r="T799" s="276"/>
      <c r="U799" s="276"/>
      <c r="V799" s="276"/>
      <c r="W799" s="276"/>
      <c r="X799" s="276"/>
      <c r="Y799" s="276"/>
      <c r="Z799" s="276"/>
    </row>
    <row r="800">
      <c r="A800" s="276"/>
      <c r="B800" s="276"/>
      <c r="C800" s="276"/>
      <c r="D800" s="276"/>
      <c r="E800" s="276"/>
      <c r="F800" s="276"/>
      <c r="G800" s="276"/>
      <c r="H800" s="276"/>
      <c r="I800" s="276"/>
      <c r="J800" s="276"/>
      <c r="K800" s="276"/>
      <c r="L800" s="276"/>
      <c r="M800" s="276"/>
      <c r="N800" s="276"/>
      <c r="O800" s="276"/>
      <c r="P800" s="276"/>
      <c r="Q800" s="276"/>
      <c r="R800" s="276"/>
      <c r="S800" s="276"/>
      <c r="T800" s="276"/>
      <c r="U800" s="276"/>
      <c r="V800" s="276"/>
      <c r="W800" s="276"/>
      <c r="X800" s="276"/>
      <c r="Y800" s="276"/>
      <c r="Z800" s="276"/>
    </row>
    <row r="801">
      <c r="A801" s="276"/>
      <c r="B801" s="276"/>
      <c r="C801" s="276"/>
      <c r="D801" s="276"/>
      <c r="E801" s="276"/>
      <c r="F801" s="276"/>
      <c r="G801" s="276"/>
      <c r="H801" s="276"/>
      <c r="I801" s="276"/>
      <c r="J801" s="276"/>
      <c r="K801" s="276"/>
      <c r="L801" s="276"/>
      <c r="M801" s="276"/>
      <c r="N801" s="276"/>
      <c r="O801" s="276"/>
      <c r="P801" s="276"/>
      <c r="Q801" s="276"/>
      <c r="R801" s="276"/>
      <c r="S801" s="276"/>
      <c r="T801" s="276"/>
      <c r="U801" s="276"/>
      <c r="V801" s="276"/>
      <c r="W801" s="276"/>
      <c r="X801" s="276"/>
      <c r="Y801" s="276"/>
      <c r="Z801" s="276"/>
    </row>
    <row r="802">
      <c r="A802" s="276"/>
      <c r="B802" s="276"/>
      <c r="C802" s="276"/>
      <c r="D802" s="276"/>
      <c r="E802" s="276"/>
      <c r="F802" s="276"/>
      <c r="G802" s="276"/>
      <c r="H802" s="276"/>
      <c r="I802" s="276"/>
      <c r="J802" s="276"/>
      <c r="K802" s="276"/>
      <c r="L802" s="276"/>
      <c r="M802" s="276"/>
      <c r="N802" s="276"/>
      <c r="O802" s="276"/>
      <c r="P802" s="276"/>
      <c r="Q802" s="276"/>
      <c r="R802" s="276"/>
      <c r="S802" s="276"/>
      <c r="T802" s="276"/>
      <c r="U802" s="276"/>
      <c r="V802" s="276"/>
      <c r="W802" s="276"/>
      <c r="X802" s="276"/>
      <c r="Y802" s="276"/>
      <c r="Z802" s="276"/>
    </row>
    <row r="803">
      <c r="A803" s="276"/>
      <c r="B803" s="276"/>
      <c r="C803" s="276"/>
      <c r="D803" s="276"/>
      <c r="E803" s="276"/>
      <c r="F803" s="276"/>
      <c r="G803" s="276"/>
      <c r="H803" s="276"/>
      <c r="I803" s="276"/>
      <c r="J803" s="276"/>
      <c r="K803" s="276"/>
      <c r="L803" s="276"/>
      <c r="M803" s="276"/>
      <c r="N803" s="276"/>
      <c r="O803" s="276"/>
      <c r="P803" s="276"/>
      <c r="Q803" s="276"/>
      <c r="R803" s="276"/>
      <c r="S803" s="276"/>
      <c r="T803" s="276"/>
      <c r="U803" s="276"/>
      <c r="V803" s="276"/>
      <c r="W803" s="276"/>
      <c r="X803" s="276"/>
      <c r="Y803" s="276"/>
      <c r="Z803" s="276"/>
    </row>
    <row r="804">
      <c r="A804" s="276"/>
      <c r="B804" s="276"/>
      <c r="C804" s="276"/>
      <c r="D804" s="276"/>
      <c r="E804" s="276"/>
      <c r="F804" s="276"/>
      <c r="G804" s="276"/>
      <c r="H804" s="276"/>
      <c r="I804" s="276"/>
      <c r="J804" s="276"/>
      <c r="K804" s="276"/>
      <c r="L804" s="276"/>
      <c r="M804" s="276"/>
      <c r="N804" s="276"/>
      <c r="O804" s="276"/>
      <c r="P804" s="276"/>
      <c r="Q804" s="276"/>
      <c r="R804" s="276"/>
      <c r="S804" s="276"/>
      <c r="T804" s="276"/>
      <c r="U804" s="276"/>
      <c r="V804" s="276"/>
      <c r="W804" s="276"/>
      <c r="X804" s="276"/>
      <c r="Y804" s="276"/>
      <c r="Z804" s="276"/>
    </row>
    <row r="805">
      <c r="A805" s="276"/>
      <c r="B805" s="276"/>
      <c r="C805" s="276"/>
      <c r="D805" s="276"/>
      <c r="E805" s="276"/>
      <c r="F805" s="276"/>
      <c r="G805" s="276"/>
      <c r="H805" s="276"/>
      <c r="I805" s="276"/>
      <c r="J805" s="276"/>
      <c r="K805" s="276"/>
      <c r="L805" s="276"/>
      <c r="M805" s="276"/>
      <c r="N805" s="276"/>
      <c r="O805" s="276"/>
      <c r="P805" s="276"/>
      <c r="Q805" s="276"/>
      <c r="R805" s="276"/>
      <c r="S805" s="276"/>
      <c r="T805" s="276"/>
      <c r="U805" s="276"/>
      <c r="V805" s="276"/>
      <c r="W805" s="276"/>
      <c r="X805" s="276"/>
      <c r="Y805" s="276"/>
      <c r="Z805" s="276"/>
    </row>
    <row r="806">
      <c r="A806" s="276"/>
      <c r="B806" s="276"/>
      <c r="C806" s="276"/>
      <c r="D806" s="276"/>
      <c r="E806" s="276"/>
      <c r="F806" s="276"/>
      <c r="G806" s="276"/>
      <c r="H806" s="276"/>
      <c r="I806" s="276"/>
      <c r="J806" s="276"/>
      <c r="K806" s="276"/>
      <c r="L806" s="276"/>
      <c r="M806" s="276"/>
      <c r="N806" s="276"/>
      <c r="O806" s="276"/>
      <c r="P806" s="276"/>
      <c r="Q806" s="276"/>
      <c r="R806" s="276"/>
      <c r="S806" s="276"/>
      <c r="T806" s="276"/>
      <c r="U806" s="276"/>
      <c r="V806" s="276"/>
      <c r="W806" s="276"/>
      <c r="X806" s="276"/>
      <c r="Y806" s="276"/>
      <c r="Z806" s="276"/>
    </row>
    <row r="807">
      <c r="A807" s="276"/>
      <c r="B807" s="276"/>
      <c r="C807" s="276"/>
      <c r="D807" s="276"/>
      <c r="E807" s="276"/>
      <c r="F807" s="276"/>
      <c r="G807" s="276"/>
      <c r="H807" s="276"/>
      <c r="I807" s="276"/>
      <c r="J807" s="276"/>
      <c r="K807" s="276"/>
      <c r="L807" s="276"/>
      <c r="M807" s="276"/>
      <c r="N807" s="276"/>
      <c r="O807" s="276"/>
      <c r="P807" s="276"/>
      <c r="Q807" s="276"/>
      <c r="R807" s="276"/>
      <c r="S807" s="276"/>
      <c r="T807" s="276"/>
      <c r="U807" s="276"/>
      <c r="V807" s="276"/>
      <c r="W807" s="276"/>
      <c r="X807" s="276"/>
      <c r="Y807" s="276"/>
      <c r="Z807" s="276"/>
    </row>
    <row r="808">
      <c r="A808" s="276"/>
      <c r="B808" s="276"/>
      <c r="C808" s="276"/>
      <c r="D808" s="276"/>
      <c r="E808" s="276"/>
      <c r="F808" s="276"/>
      <c r="G808" s="276"/>
      <c r="H808" s="276"/>
      <c r="I808" s="276"/>
      <c r="J808" s="276"/>
      <c r="K808" s="276"/>
      <c r="L808" s="276"/>
      <c r="M808" s="276"/>
      <c r="N808" s="276"/>
      <c r="O808" s="276"/>
      <c r="P808" s="276"/>
      <c r="Q808" s="276"/>
      <c r="R808" s="276"/>
      <c r="S808" s="276"/>
      <c r="T808" s="276"/>
      <c r="U808" s="276"/>
      <c r="V808" s="276"/>
      <c r="W808" s="276"/>
      <c r="X808" s="276"/>
      <c r="Y808" s="276"/>
      <c r="Z808" s="276"/>
    </row>
    <row r="809">
      <c r="A809" s="276"/>
      <c r="B809" s="276"/>
      <c r="C809" s="276"/>
      <c r="D809" s="276"/>
      <c r="E809" s="276"/>
      <c r="F809" s="276"/>
      <c r="G809" s="276"/>
      <c r="H809" s="276"/>
      <c r="I809" s="276"/>
      <c r="J809" s="276"/>
      <c r="K809" s="276"/>
      <c r="L809" s="276"/>
      <c r="M809" s="276"/>
      <c r="N809" s="276"/>
      <c r="O809" s="276"/>
      <c r="P809" s="276"/>
      <c r="Q809" s="276"/>
      <c r="R809" s="276"/>
      <c r="S809" s="276"/>
      <c r="T809" s="276"/>
      <c r="U809" s="276"/>
      <c r="V809" s="276"/>
      <c r="W809" s="276"/>
      <c r="X809" s="276"/>
      <c r="Y809" s="276"/>
      <c r="Z809" s="276"/>
    </row>
    <row r="810">
      <c r="A810" s="276"/>
      <c r="B810" s="276"/>
      <c r="C810" s="276"/>
      <c r="D810" s="276"/>
      <c r="E810" s="276"/>
      <c r="F810" s="276"/>
      <c r="G810" s="276"/>
      <c r="H810" s="276"/>
      <c r="I810" s="276"/>
      <c r="J810" s="276"/>
      <c r="K810" s="276"/>
      <c r="L810" s="276"/>
      <c r="M810" s="276"/>
      <c r="N810" s="276"/>
      <c r="O810" s="276"/>
      <c r="P810" s="276"/>
      <c r="Q810" s="276"/>
      <c r="R810" s="276"/>
      <c r="S810" s="276"/>
      <c r="T810" s="276"/>
      <c r="U810" s="276"/>
      <c r="V810" s="276"/>
      <c r="W810" s="276"/>
      <c r="X810" s="276"/>
      <c r="Y810" s="276"/>
      <c r="Z810" s="276"/>
    </row>
    <row r="811">
      <c r="A811" s="276"/>
      <c r="B811" s="276"/>
      <c r="C811" s="276"/>
      <c r="D811" s="276"/>
      <c r="E811" s="276"/>
      <c r="F811" s="276"/>
      <c r="G811" s="276"/>
      <c r="H811" s="276"/>
      <c r="I811" s="276"/>
      <c r="J811" s="276"/>
      <c r="K811" s="276"/>
      <c r="L811" s="276"/>
      <c r="M811" s="276"/>
      <c r="N811" s="276"/>
      <c r="O811" s="276"/>
      <c r="P811" s="276"/>
      <c r="Q811" s="276"/>
      <c r="R811" s="276"/>
      <c r="S811" s="276"/>
      <c r="T811" s="276"/>
      <c r="U811" s="276"/>
      <c r="V811" s="276"/>
      <c r="W811" s="276"/>
      <c r="X811" s="276"/>
      <c r="Y811" s="276"/>
      <c r="Z811" s="276"/>
    </row>
    <row r="812">
      <c r="A812" s="276"/>
      <c r="B812" s="276"/>
      <c r="C812" s="276"/>
      <c r="D812" s="276"/>
      <c r="E812" s="276"/>
      <c r="F812" s="276"/>
      <c r="G812" s="276"/>
      <c r="H812" s="276"/>
      <c r="I812" s="276"/>
      <c r="J812" s="276"/>
      <c r="K812" s="276"/>
      <c r="L812" s="276"/>
      <c r="M812" s="276"/>
      <c r="N812" s="276"/>
      <c r="O812" s="276"/>
      <c r="P812" s="276"/>
      <c r="Q812" s="276"/>
      <c r="R812" s="276"/>
      <c r="S812" s="276"/>
      <c r="T812" s="276"/>
      <c r="U812" s="276"/>
      <c r="V812" s="276"/>
      <c r="W812" s="276"/>
      <c r="X812" s="276"/>
      <c r="Y812" s="276"/>
      <c r="Z812" s="276"/>
    </row>
    <row r="813">
      <c r="A813" s="276"/>
      <c r="B813" s="276"/>
      <c r="C813" s="276"/>
      <c r="D813" s="276"/>
      <c r="E813" s="276"/>
      <c r="F813" s="276"/>
      <c r="G813" s="276"/>
      <c r="H813" s="276"/>
      <c r="I813" s="276"/>
      <c r="J813" s="276"/>
      <c r="K813" s="276"/>
      <c r="L813" s="276"/>
      <c r="M813" s="276"/>
      <c r="N813" s="276"/>
      <c r="O813" s="276"/>
      <c r="P813" s="276"/>
      <c r="Q813" s="276"/>
      <c r="R813" s="276"/>
      <c r="S813" s="276"/>
      <c r="T813" s="276"/>
      <c r="U813" s="276"/>
      <c r="V813" s="276"/>
      <c r="W813" s="276"/>
      <c r="X813" s="276"/>
      <c r="Y813" s="276"/>
      <c r="Z813" s="276"/>
    </row>
    <row r="814">
      <c r="A814" s="276"/>
      <c r="B814" s="276"/>
      <c r="C814" s="276"/>
      <c r="D814" s="276"/>
      <c r="E814" s="276"/>
      <c r="F814" s="276"/>
      <c r="G814" s="276"/>
      <c r="H814" s="276"/>
      <c r="I814" s="276"/>
      <c r="J814" s="276"/>
      <c r="K814" s="276"/>
      <c r="L814" s="276"/>
      <c r="M814" s="276"/>
      <c r="N814" s="276"/>
      <c r="O814" s="276"/>
      <c r="P814" s="276"/>
      <c r="Q814" s="276"/>
      <c r="R814" s="276"/>
      <c r="S814" s="276"/>
      <c r="T814" s="276"/>
      <c r="U814" s="276"/>
      <c r="V814" s="276"/>
      <c r="W814" s="276"/>
      <c r="X814" s="276"/>
      <c r="Y814" s="276"/>
      <c r="Z814" s="276"/>
    </row>
    <row r="815">
      <c r="A815" s="276"/>
      <c r="B815" s="276"/>
      <c r="C815" s="276"/>
      <c r="D815" s="276"/>
      <c r="E815" s="276"/>
      <c r="F815" s="276"/>
      <c r="G815" s="276"/>
      <c r="H815" s="276"/>
      <c r="I815" s="276"/>
      <c r="J815" s="276"/>
      <c r="K815" s="276"/>
      <c r="L815" s="276"/>
      <c r="M815" s="276"/>
      <c r="N815" s="276"/>
      <c r="O815" s="276"/>
      <c r="P815" s="276"/>
      <c r="Q815" s="276"/>
      <c r="R815" s="276"/>
      <c r="S815" s="276"/>
      <c r="T815" s="276"/>
      <c r="U815" s="276"/>
      <c r="V815" s="276"/>
      <c r="W815" s="276"/>
      <c r="X815" s="276"/>
      <c r="Y815" s="276"/>
      <c r="Z815" s="276"/>
    </row>
    <row r="816">
      <c r="A816" s="276"/>
      <c r="B816" s="276"/>
      <c r="C816" s="276"/>
      <c r="D816" s="276"/>
      <c r="E816" s="276"/>
      <c r="F816" s="276"/>
      <c r="G816" s="276"/>
      <c r="H816" s="276"/>
      <c r="I816" s="276"/>
      <c r="J816" s="276"/>
      <c r="K816" s="276"/>
      <c r="L816" s="276"/>
      <c r="M816" s="276"/>
      <c r="N816" s="276"/>
      <c r="O816" s="276"/>
      <c r="P816" s="276"/>
      <c r="Q816" s="276"/>
      <c r="R816" s="276"/>
      <c r="S816" s="276"/>
      <c r="T816" s="276"/>
      <c r="U816" s="276"/>
      <c r="V816" s="276"/>
      <c r="W816" s="276"/>
      <c r="X816" s="276"/>
      <c r="Y816" s="276"/>
      <c r="Z816" s="276"/>
    </row>
    <row r="817">
      <c r="A817" s="276"/>
      <c r="B817" s="276"/>
      <c r="C817" s="276"/>
      <c r="D817" s="276"/>
      <c r="E817" s="276"/>
      <c r="F817" s="276"/>
      <c r="G817" s="276"/>
      <c r="H817" s="276"/>
      <c r="I817" s="276"/>
      <c r="J817" s="276"/>
      <c r="K817" s="276"/>
      <c r="L817" s="276"/>
      <c r="M817" s="276"/>
      <c r="N817" s="276"/>
      <c r="O817" s="276"/>
      <c r="P817" s="276"/>
      <c r="Q817" s="276"/>
      <c r="R817" s="276"/>
      <c r="S817" s="276"/>
      <c r="T817" s="276"/>
      <c r="U817" s="276"/>
      <c r="V817" s="276"/>
      <c r="W817" s="276"/>
      <c r="X817" s="276"/>
      <c r="Y817" s="276"/>
      <c r="Z817" s="276"/>
    </row>
    <row r="818">
      <c r="A818" s="276"/>
      <c r="B818" s="276"/>
      <c r="C818" s="276"/>
      <c r="D818" s="276"/>
      <c r="E818" s="276"/>
      <c r="F818" s="276"/>
      <c r="G818" s="276"/>
      <c r="H818" s="276"/>
      <c r="I818" s="276"/>
      <c r="J818" s="276"/>
      <c r="K818" s="276"/>
      <c r="L818" s="276"/>
      <c r="M818" s="276"/>
      <c r="N818" s="276"/>
      <c r="O818" s="276"/>
      <c r="P818" s="276"/>
      <c r="Q818" s="276"/>
      <c r="R818" s="276"/>
      <c r="S818" s="276"/>
      <c r="T818" s="276"/>
      <c r="U818" s="276"/>
      <c r="V818" s="276"/>
      <c r="W818" s="276"/>
      <c r="X818" s="276"/>
      <c r="Y818" s="276"/>
      <c r="Z818" s="276"/>
    </row>
    <row r="819">
      <c r="A819" s="276"/>
      <c r="B819" s="276"/>
      <c r="C819" s="276"/>
      <c r="D819" s="276"/>
      <c r="E819" s="276"/>
      <c r="F819" s="276"/>
      <c r="G819" s="276"/>
      <c r="H819" s="276"/>
      <c r="I819" s="276"/>
      <c r="J819" s="276"/>
      <c r="K819" s="276"/>
      <c r="L819" s="276"/>
      <c r="M819" s="276"/>
      <c r="N819" s="276"/>
      <c r="O819" s="276"/>
      <c r="P819" s="276"/>
      <c r="Q819" s="276"/>
      <c r="R819" s="276"/>
      <c r="S819" s="276"/>
      <c r="T819" s="276"/>
      <c r="U819" s="276"/>
      <c r="V819" s="276"/>
      <c r="W819" s="276"/>
      <c r="X819" s="276"/>
      <c r="Y819" s="276"/>
      <c r="Z819" s="276"/>
    </row>
    <row r="820">
      <c r="A820" s="276"/>
      <c r="B820" s="276"/>
      <c r="C820" s="276"/>
      <c r="D820" s="276"/>
      <c r="E820" s="276"/>
      <c r="F820" s="276"/>
      <c r="G820" s="276"/>
      <c r="H820" s="276"/>
      <c r="I820" s="276"/>
      <c r="J820" s="276"/>
      <c r="K820" s="276"/>
      <c r="L820" s="276"/>
      <c r="M820" s="276"/>
      <c r="N820" s="276"/>
      <c r="O820" s="276"/>
      <c r="P820" s="276"/>
      <c r="Q820" s="276"/>
      <c r="R820" s="276"/>
      <c r="S820" s="276"/>
      <c r="T820" s="276"/>
      <c r="U820" s="276"/>
      <c r="V820" s="276"/>
      <c r="W820" s="276"/>
      <c r="X820" s="276"/>
      <c r="Y820" s="276"/>
      <c r="Z820" s="276"/>
    </row>
    <row r="821">
      <c r="A821" s="276"/>
      <c r="B821" s="276"/>
      <c r="C821" s="276"/>
      <c r="D821" s="276"/>
      <c r="E821" s="276"/>
      <c r="F821" s="276"/>
      <c r="G821" s="276"/>
      <c r="H821" s="276"/>
      <c r="I821" s="276"/>
      <c r="J821" s="276"/>
      <c r="K821" s="276"/>
      <c r="L821" s="276"/>
      <c r="M821" s="276"/>
      <c r="N821" s="276"/>
      <c r="O821" s="276"/>
      <c r="P821" s="276"/>
      <c r="Q821" s="276"/>
      <c r="R821" s="276"/>
      <c r="S821" s="276"/>
      <c r="T821" s="276"/>
      <c r="U821" s="276"/>
      <c r="V821" s="276"/>
      <c r="W821" s="276"/>
      <c r="X821" s="276"/>
      <c r="Y821" s="276"/>
      <c r="Z821" s="276"/>
    </row>
    <row r="822">
      <c r="A822" s="276"/>
      <c r="B822" s="276"/>
      <c r="C822" s="276"/>
      <c r="D822" s="276"/>
      <c r="E822" s="276"/>
      <c r="F822" s="276"/>
      <c r="G822" s="276"/>
      <c r="H822" s="276"/>
      <c r="I822" s="276"/>
      <c r="J822" s="276"/>
      <c r="K822" s="276"/>
      <c r="L822" s="276"/>
      <c r="M822" s="276"/>
      <c r="N822" s="276"/>
      <c r="O822" s="276"/>
      <c r="P822" s="276"/>
      <c r="Q822" s="276"/>
      <c r="R822" s="276"/>
      <c r="S822" s="276"/>
      <c r="T822" s="276"/>
      <c r="U822" s="276"/>
      <c r="V822" s="276"/>
      <c r="W822" s="276"/>
      <c r="X822" s="276"/>
      <c r="Y822" s="276"/>
      <c r="Z822" s="276"/>
    </row>
    <row r="823">
      <c r="A823" s="276"/>
      <c r="B823" s="276"/>
      <c r="C823" s="276"/>
      <c r="D823" s="276"/>
      <c r="E823" s="276"/>
      <c r="F823" s="276"/>
      <c r="G823" s="276"/>
      <c r="H823" s="276"/>
      <c r="I823" s="276"/>
      <c r="J823" s="276"/>
      <c r="K823" s="276"/>
      <c r="L823" s="276"/>
      <c r="M823" s="276"/>
      <c r="N823" s="276"/>
      <c r="O823" s="276"/>
      <c r="P823" s="276"/>
      <c r="Q823" s="276"/>
      <c r="R823" s="276"/>
      <c r="S823" s="276"/>
      <c r="T823" s="276"/>
      <c r="U823" s="276"/>
      <c r="V823" s="276"/>
      <c r="W823" s="276"/>
      <c r="X823" s="276"/>
      <c r="Y823" s="276"/>
      <c r="Z823" s="276"/>
    </row>
    <row r="824">
      <c r="A824" s="276"/>
      <c r="B824" s="276"/>
      <c r="C824" s="276"/>
      <c r="D824" s="276"/>
      <c r="E824" s="276"/>
      <c r="F824" s="276"/>
      <c r="G824" s="276"/>
      <c r="H824" s="276"/>
      <c r="I824" s="276"/>
      <c r="J824" s="276"/>
      <c r="K824" s="276"/>
      <c r="L824" s="276"/>
      <c r="M824" s="276"/>
      <c r="N824" s="276"/>
      <c r="O824" s="276"/>
      <c r="P824" s="276"/>
      <c r="Q824" s="276"/>
      <c r="R824" s="276"/>
      <c r="S824" s="276"/>
      <c r="T824" s="276"/>
      <c r="U824" s="276"/>
      <c r="V824" s="276"/>
      <c r="W824" s="276"/>
      <c r="X824" s="276"/>
      <c r="Y824" s="276"/>
      <c r="Z824" s="276"/>
    </row>
    <row r="825">
      <c r="A825" s="276"/>
      <c r="B825" s="276"/>
      <c r="C825" s="276"/>
      <c r="D825" s="276"/>
      <c r="E825" s="276"/>
      <c r="F825" s="276"/>
      <c r="G825" s="276"/>
      <c r="H825" s="276"/>
      <c r="I825" s="276"/>
      <c r="J825" s="276"/>
      <c r="K825" s="276"/>
      <c r="L825" s="276"/>
      <c r="M825" s="276"/>
      <c r="N825" s="276"/>
      <c r="O825" s="276"/>
      <c r="P825" s="276"/>
      <c r="Q825" s="276"/>
      <c r="R825" s="276"/>
      <c r="S825" s="276"/>
      <c r="T825" s="276"/>
      <c r="U825" s="276"/>
      <c r="V825" s="276"/>
      <c r="W825" s="276"/>
      <c r="X825" s="276"/>
      <c r="Y825" s="276"/>
      <c r="Z825" s="276"/>
    </row>
    <row r="826">
      <c r="A826" s="276"/>
      <c r="B826" s="276"/>
      <c r="C826" s="276"/>
      <c r="D826" s="276"/>
      <c r="E826" s="276"/>
      <c r="F826" s="276"/>
      <c r="G826" s="276"/>
      <c r="H826" s="276"/>
      <c r="I826" s="276"/>
      <c r="J826" s="276"/>
      <c r="K826" s="276"/>
      <c r="L826" s="276"/>
      <c r="M826" s="276"/>
      <c r="N826" s="276"/>
      <c r="O826" s="276"/>
      <c r="P826" s="276"/>
      <c r="Q826" s="276"/>
      <c r="R826" s="276"/>
      <c r="S826" s="276"/>
      <c r="T826" s="276"/>
      <c r="U826" s="276"/>
      <c r="V826" s="276"/>
      <c r="W826" s="276"/>
      <c r="X826" s="276"/>
      <c r="Y826" s="276"/>
      <c r="Z826" s="276"/>
    </row>
    <row r="827">
      <c r="A827" s="276"/>
      <c r="B827" s="276"/>
      <c r="C827" s="276"/>
      <c r="D827" s="276"/>
      <c r="E827" s="276"/>
      <c r="F827" s="276"/>
      <c r="G827" s="276"/>
      <c r="H827" s="276"/>
      <c r="I827" s="276"/>
      <c r="J827" s="276"/>
      <c r="K827" s="276"/>
      <c r="L827" s="276"/>
      <c r="M827" s="276"/>
      <c r="N827" s="276"/>
      <c r="O827" s="276"/>
      <c r="P827" s="276"/>
      <c r="Q827" s="276"/>
      <c r="R827" s="276"/>
      <c r="S827" s="276"/>
      <c r="T827" s="276"/>
      <c r="U827" s="276"/>
      <c r="V827" s="276"/>
      <c r="W827" s="276"/>
      <c r="X827" s="276"/>
      <c r="Y827" s="276"/>
      <c r="Z827" s="276"/>
    </row>
    <row r="828">
      <c r="A828" s="276"/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  <c r="P828" s="276"/>
      <c r="Q828" s="276"/>
      <c r="R828" s="276"/>
      <c r="S828" s="276"/>
      <c r="T828" s="276"/>
      <c r="U828" s="276"/>
      <c r="V828" s="276"/>
      <c r="W828" s="276"/>
      <c r="X828" s="276"/>
      <c r="Y828" s="276"/>
      <c r="Z828" s="276"/>
    </row>
    <row r="829">
      <c r="A829" s="276"/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  <c r="P829" s="276"/>
      <c r="Q829" s="276"/>
      <c r="R829" s="276"/>
      <c r="S829" s="276"/>
      <c r="T829" s="276"/>
      <c r="U829" s="276"/>
      <c r="V829" s="276"/>
      <c r="W829" s="276"/>
      <c r="X829" s="276"/>
      <c r="Y829" s="276"/>
      <c r="Z829" s="276"/>
    </row>
    <row r="830">
      <c r="A830" s="276"/>
      <c r="B830" s="276"/>
      <c r="C830" s="276"/>
      <c r="D830" s="276"/>
      <c r="E830" s="276"/>
      <c r="F830" s="276"/>
      <c r="G830" s="276"/>
      <c r="H830" s="276"/>
      <c r="I830" s="276"/>
      <c r="J830" s="276"/>
      <c r="K830" s="276"/>
      <c r="L830" s="276"/>
      <c r="M830" s="276"/>
      <c r="N830" s="276"/>
      <c r="O830" s="276"/>
      <c r="P830" s="276"/>
      <c r="Q830" s="276"/>
      <c r="R830" s="276"/>
      <c r="S830" s="276"/>
      <c r="T830" s="276"/>
      <c r="U830" s="276"/>
      <c r="V830" s="276"/>
      <c r="W830" s="276"/>
      <c r="X830" s="276"/>
      <c r="Y830" s="276"/>
      <c r="Z830" s="276"/>
    </row>
    <row r="831">
      <c r="A831" s="276"/>
      <c r="B831" s="276"/>
      <c r="C831" s="276"/>
      <c r="D831" s="276"/>
      <c r="E831" s="276"/>
      <c r="F831" s="276"/>
      <c r="G831" s="276"/>
      <c r="H831" s="276"/>
      <c r="I831" s="276"/>
      <c r="J831" s="276"/>
      <c r="K831" s="276"/>
      <c r="L831" s="276"/>
      <c r="M831" s="276"/>
      <c r="N831" s="276"/>
      <c r="O831" s="276"/>
      <c r="P831" s="276"/>
      <c r="Q831" s="276"/>
      <c r="R831" s="276"/>
      <c r="S831" s="276"/>
      <c r="T831" s="276"/>
      <c r="U831" s="276"/>
      <c r="V831" s="276"/>
      <c r="W831" s="276"/>
      <c r="X831" s="276"/>
      <c r="Y831" s="276"/>
      <c r="Z831" s="276"/>
    </row>
    <row r="832">
      <c r="A832" s="276"/>
      <c r="B832" s="276"/>
      <c r="C832" s="276"/>
      <c r="D832" s="276"/>
      <c r="E832" s="276"/>
      <c r="F832" s="276"/>
      <c r="G832" s="276"/>
      <c r="H832" s="276"/>
      <c r="I832" s="276"/>
      <c r="J832" s="276"/>
      <c r="K832" s="276"/>
      <c r="L832" s="276"/>
      <c r="M832" s="276"/>
      <c r="N832" s="276"/>
      <c r="O832" s="276"/>
      <c r="P832" s="276"/>
      <c r="Q832" s="276"/>
      <c r="R832" s="276"/>
      <c r="S832" s="276"/>
      <c r="T832" s="276"/>
      <c r="U832" s="276"/>
      <c r="V832" s="276"/>
      <c r="W832" s="276"/>
      <c r="X832" s="276"/>
      <c r="Y832" s="276"/>
      <c r="Z832" s="276"/>
    </row>
    <row r="833">
      <c r="A833" s="276"/>
      <c r="B833" s="276"/>
      <c r="C833" s="276"/>
      <c r="D833" s="276"/>
      <c r="E833" s="276"/>
      <c r="F833" s="276"/>
      <c r="G833" s="276"/>
      <c r="H833" s="276"/>
      <c r="I833" s="276"/>
      <c r="J833" s="276"/>
      <c r="K833" s="276"/>
      <c r="L833" s="276"/>
      <c r="M833" s="276"/>
      <c r="N833" s="276"/>
      <c r="O833" s="276"/>
      <c r="P833" s="276"/>
      <c r="Q833" s="276"/>
      <c r="R833" s="276"/>
      <c r="S833" s="276"/>
      <c r="T833" s="276"/>
      <c r="U833" s="276"/>
      <c r="V833" s="276"/>
      <c r="W833" s="276"/>
      <c r="X833" s="276"/>
      <c r="Y833" s="276"/>
      <c r="Z833" s="276"/>
    </row>
    <row r="834">
      <c r="A834" s="276"/>
      <c r="B834" s="276"/>
      <c r="C834" s="276"/>
      <c r="D834" s="276"/>
      <c r="E834" s="276"/>
      <c r="F834" s="276"/>
      <c r="G834" s="276"/>
      <c r="H834" s="276"/>
      <c r="I834" s="276"/>
      <c r="J834" s="276"/>
      <c r="K834" s="276"/>
      <c r="L834" s="276"/>
      <c r="M834" s="276"/>
      <c r="N834" s="276"/>
      <c r="O834" s="276"/>
      <c r="P834" s="276"/>
      <c r="Q834" s="276"/>
      <c r="R834" s="276"/>
      <c r="S834" s="276"/>
      <c r="T834" s="276"/>
      <c r="U834" s="276"/>
      <c r="V834" s="276"/>
      <c r="W834" s="276"/>
      <c r="X834" s="276"/>
      <c r="Y834" s="276"/>
      <c r="Z834" s="276"/>
    </row>
    <row r="835">
      <c r="A835" s="276"/>
      <c r="B835" s="276"/>
      <c r="C835" s="276"/>
      <c r="D835" s="276"/>
      <c r="E835" s="276"/>
      <c r="F835" s="276"/>
      <c r="G835" s="276"/>
      <c r="H835" s="276"/>
      <c r="I835" s="276"/>
      <c r="J835" s="276"/>
      <c r="K835" s="276"/>
      <c r="L835" s="276"/>
      <c r="M835" s="276"/>
      <c r="N835" s="276"/>
      <c r="O835" s="276"/>
      <c r="P835" s="276"/>
      <c r="Q835" s="276"/>
      <c r="R835" s="276"/>
      <c r="S835" s="276"/>
      <c r="T835" s="276"/>
      <c r="U835" s="276"/>
      <c r="V835" s="276"/>
      <c r="W835" s="276"/>
      <c r="X835" s="276"/>
      <c r="Y835" s="276"/>
      <c r="Z835" s="276"/>
    </row>
    <row r="836">
      <c r="A836" s="276"/>
      <c r="B836" s="276"/>
      <c r="C836" s="276"/>
      <c r="D836" s="276"/>
      <c r="E836" s="276"/>
      <c r="F836" s="276"/>
      <c r="G836" s="276"/>
      <c r="H836" s="276"/>
      <c r="I836" s="276"/>
      <c r="J836" s="276"/>
      <c r="K836" s="276"/>
      <c r="L836" s="276"/>
      <c r="M836" s="276"/>
      <c r="N836" s="276"/>
      <c r="O836" s="276"/>
      <c r="P836" s="276"/>
      <c r="Q836" s="276"/>
      <c r="R836" s="276"/>
      <c r="S836" s="276"/>
      <c r="T836" s="276"/>
      <c r="U836" s="276"/>
      <c r="V836" s="276"/>
      <c r="W836" s="276"/>
      <c r="X836" s="276"/>
      <c r="Y836" s="276"/>
      <c r="Z836" s="276"/>
    </row>
    <row r="837">
      <c r="A837" s="276"/>
      <c r="B837" s="276"/>
      <c r="C837" s="276"/>
      <c r="D837" s="276"/>
      <c r="E837" s="276"/>
      <c r="F837" s="276"/>
      <c r="G837" s="276"/>
      <c r="H837" s="276"/>
      <c r="I837" s="276"/>
      <c r="J837" s="276"/>
      <c r="K837" s="276"/>
      <c r="L837" s="276"/>
      <c r="M837" s="276"/>
      <c r="N837" s="276"/>
      <c r="O837" s="276"/>
      <c r="P837" s="276"/>
      <c r="Q837" s="276"/>
      <c r="R837" s="276"/>
      <c r="S837" s="276"/>
      <c r="T837" s="276"/>
      <c r="U837" s="276"/>
      <c r="V837" s="276"/>
      <c r="W837" s="276"/>
      <c r="X837" s="276"/>
      <c r="Y837" s="276"/>
      <c r="Z837" s="276"/>
    </row>
    <row r="838">
      <c r="A838" s="276"/>
      <c r="B838" s="276"/>
      <c r="C838" s="276"/>
      <c r="D838" s="276"/>
      <c r="E838" s="276"/>
      <c r="F838" s="276"/>
      <c r="G838" s="276"/>
      <c r="H838" s="276"/>
      <c r="I838" s="276"/>
      <c r="J838" s="276"/>
      <c r="K838" s="276"/>
      <c r="L838" s="276"/>
      <c r="M838" s="276"/>
      <c r="N838" s="276"/>
      <c r="O838" s="276"/>
      <c r="P838" s="276"/>
      <c r="Q838" s="276"/>
      <c r="R838" s="276"/>
      <c r="S838" s="276"/>
      <c r="T838" s="276"/>
      <c r="U838" s="276"/>
      <c r="V838" s="276"/>
      <c r="W838" s="276"/>
      <c r="X838" s="276"/>
      <c r="Y838" s="276"/>
      <c r="Z838" s="276"/>
    </row>
    <row r="839">
      <c r="A839" s="276"/>
      <c r="B839" s="276"/>
      <c r="C839" s="276"/>
      <c r="D839" s="276"/>
      <c r="E839" s="276"/>
      <c r="F839" s="276"/>
      <c r="G839" s="276"/>
      <c r="H839" s="276"/>
      <c r="I839" s="276"/>
      <c r="J839" s="276"/>
      <c r="K839" s="276"/>
      <c r="L839" s="276"/>
      <c r="M839" s="276"/>
      <c r="N839" s="276"/>
      <c r="O839" s="276"/>
      <c r="P839" s="276"/>
      <c r="Q839" s="276"/>
      <c r="R839" s="276"/>
      <c r="S839" s="276"/>
      <c r="T839" s="276"/>
      <c r="U839" s="276"/>
      <c r="V839" s="276"/>
      <c r="W839" s="276"/>
      <c r="X839" s="276"/>
      <c r="Y839" s="276"/>
      <c r="Z839" s="276"/>
    </row>
    <row r="840">
      <c r="A840" s="276"/>
      <c r="B840" s="276"/>
      <c r="C840" s="276"/>
      <c r="D840" s="276"/>
      <c r="E840" s="276"/>
      <c r="F840" s="276"/>
      <c r="G840" s="276"/>
      <c r="H840" s="276"/>
      <c r="I840" s="276"/>
      <c r="J840" s="276"/>
      <c r="K840" s="276"/>
      <c r="L840" s="276"/>
      <c r="M840" s="276"/>
      <c r="N840" s="276"/>
      <c r="O840" s="276"/>
      <c r="P840" s="276"/>
      <c r="Q840" s="276"/>
      <c r="R840" s="276"/>
      <c r="S840" s="276"/>
      <c r="T840" s="276"/>
      <c r="U840" s="276"/>
      <c r="V840" s="276"/>
      <c r="W840" s="276"/>
      <c r="X840" s="276"/>
      <c r="Y840" s="276"/>
      <c r="Z840" s="276"/>
    </row>
    <row r="841">
      <c r="A841" s="276"/>
      <c r="B841" s="276"/>
      <c r="C841" s="276"/>
      <c r="D841" s="276"/>
      <c r="E841" s="276"/>
      <c r="F841" s="276"/>
      <c r="G841" s="276"/>
      <c r="H841" s="276"/>
      <c r="I841" s="276"/>
      <c r="J841" s="276"/>
      <c r="K841" s="276"/>
      <c r="L841" s="276"/>
      <c r="M841" s="276"/>
      <c r="N841" s="276"/>
      <c r="O841" s="276"/>
      <c r="P841" s="276"/>
      <c r="Q841" s="276"/>
      <c r="R841" s="276"/>
      <c r="S841" s="276"/>
      <c r="T841" s="276"/>
      <c r="U841" s="276"/>
      <c r="V841" s="276"/>
      <c r="W841" s="276"/>
      <c r="X841" s="276"/>
      <c r="Y841" s="276"/>
      <c r="Z841" s="276"/>
    </row>
    <row r="842">
      <c r="A842" s="276"/>
      <c r="B842" s="276"/>
      <c r="C842" s="276"/>
      <c r="D842" s="276"/>
      <c r="E842" s="276"/>
      <c r="F842" s="276"/>
      <c r="G842" s="276"/>
      <c r="H842" s="276"/>
      <c r="I842" s="276"/>
      <c r="J842" s="276"/>
      <c r="K842" s="276"/>
      <c r="L842" s="276"/>
      <c r="M842" s="276"/>
      <c r="N842" s="276"/>
      <c r="O842" s="276"/>
      <c r="P842" s="276"/>
      <c r="Q842" s="276"/>
      <c r="R842" s="276"/>
      <c r="S842" s="276"/>
      <c r="T842" s="276"/>
      <c r="U842" s="276"/>
      <c r="V842" s="276"/>
      <c r="W842" s="276"/>
      <c r="X842" s="276"/>
      <c r="Y842" s="276"/>
      <c r="Z842" s="276"/>
    </row>
    <row r="843">
      <c r="A843" s="276"/>
      <c r="B843" s="276"/>
      <c r="C843" s="276"/>
      <c r="D843" s="276"/>
      <c r="E843" s="276"/>
      <c r="F843" s="276"/>
      <c r="G843" s="276"/>
      <c r="H843" s="276"/>
      <c r="I843" s="276"/>
      <c r="J843" s="276"/>
      <c r="K843" s="276"/>
      <c r="L843" s="276"/>
      <c r="M843" s="276"/>
      <c r="N843" s="276"/>
      <c r="O843" s="276"/>
      <c r="P843" s="276"/>
      <c r="Q843" s="276"/>
      <c r="R843" s="276"/>
      <c r="S843" s="276"/>
      <c r="T843" s="276"/>
      <c r="U843" s="276"/>
      <c r="V843" s="276"/>
      <c r="W843" s="276"/>
      <c r="X843" s="276"/>
      <c r="Y843" s="276"/>
      <c r="Z843" s="276"/>
    </row>
    <row r="844">
      <c r="A844" s="276"/>
      <c r="B844" s="276"/>
      <c r="C844" s="276"/>
      <c r="D844" s="276"/>
      <c r="E844" s="276"/>
      <c r="F844" s="276"/>
      <c r="G844" s="276"/>
      <c r="H844" s="276"/>
      <c r="I844" s="276"/>
      <c r="J844" s="276"/>
      <c r="K844" s="276"/>
      <c r="L844" s="276"/>
      <c r="M844" s="276"/>
      <c r="N844" s="276"/>
      <c r="O844" s="276"/>
      <c r="P844" s="276"/>
      <c r="Q844" s="276"/>
      <c r="R844" s="276"/>
      <c r="S844" s="276"/>
      <c r="T844" s="276"/>
      <c r="U844" s="276"/>
      <c r="V844" s="276"/>
      <c r="W844" s="276"/>
      <c r="X844" s="276"/>
      <c r="Y844" s="276"/>
      <c r="Z844" s="276"/>
    </row>
    <row r="845">
      <c r="A845" s="276"/>
      <c r="B845" s="276"/>
      <c r="C845" s="276"/>
      <c r="D845" s="276"/>
      <c r="E845" s="276"/>
      <c r="F845" s="276"/>
      <c r="G845" s="276"/>
      <c r="H845" s="276"/>
      <c r="I845" s="276"/>
      <c r="J845" s="276"/>
      <c r="K845" s="276"/>
      <c r="L845" s="276"/>
      <c r="M845" s="276"/>
      <c r="N845" s="276"/>
      <c r="O845" s="276"/>
      <c r="P845" s="276"/>
      <c r="Q845" s="276"/>
      <c r="R845" s="276"/>
      <c r="S845" s="276"/>
      <c r="T845" s="276"/>
      <c r="U845" s="276"/>
      <c r="V845" s="276"/>
      <c r="W845" s="276"/>
      <c r="X845" s="276"/>
      <c r="Y845" s="276"/>
      <c r="Z845" s="276"/>
    </row>
    <row r="846">
      <c r="A846" s="276"/>
      <c r="B846" s="276"/>
      <c r="C846" s="276"/>
      <c r="D846" s="276"/>
      <c r="E846" s="276"/>
      <c r="F846" s="276"/>
      <c r="G846" s="276"/>
      <c r="H846" s="276"/>
      <c r="I846" s="276"/>
      <c r="J846" s="276"/>
      <c r="K846" s="276"/>
      <c r="L846" s="276"/>
      <c r="M846" s="276"/>
      <c r="N846" s="276"/>
      <c r="O846" s="276"/>
      <c r="P846" s="276"/>
      <c r="Q846" s="276"/>
      <c r="R846" s="276"/>
      <c r="S846" s="276"/>
      <c r="T846" s="276"/>
      <c r="U846" s="276"/>
      <c r="V846" s="276"/>
      <c r="W846" s="276"/>
      <c r="X846" s="276"/>
      <c r="Y846" s="276"/>
      <c r="Z846" s="276"/>
    </row>
    <row r="847">
      <c r="A847" s="276"/>
      <c r="B847" s="276"/>
      <c r="C847" s="276"/>
      <c r="D847" s="276"/>
      <c r="E847" s="276"/>
      <c r="F847" s="276"/>
      <c r="G847" s="276"/>
      <c r="H847" s="276"/>
      <c r="I847" s="276"/>
      <c r="J847" s="276"/>
      <c r="K847" s="276"/>
      <c r="L847" s="276"/>
      <c r="M847" s="276"/>
      <c r="N847" s="276"/>
      <c r="O847" s="276"/>
      <c r="P847" s="276"/>
      <c r="Q847" s="276"/>
      <c r="R847" s="276"/>
      <c r="S847" s="276"/>
      <c r="T847" s="276"/>
      <c r="U847" s="276"/>
      <c r="V847" s="276"/>
      <c r="W847" s="276"/>
      <c r="X847" s="276"/>
      <c r="Y847" s="276"/>
      <c r="Z847" s="276"/>
    </row>
    <row r="848">
      <c r="A848" s="276"/>
      <c r="B848" s="276"/>
      <c r="C848" s="276"/>
      <c r="D848" s="276"/>
      <c r="E848" s="276"/>
      <c r="F848" s="276"/>
      <c r="G848" s="276"/>
      <c r="H848" s="276"/>
      <c r="I848" s="276"/>
      <c r="J848" s="276"/>
      <c r="K848" s="276"/>
      <c r="L848" s="276"/>
      <c r="M848" s="276"/>
      <c r="N848" s="276"/>
      <c r="O848" s="276"/>
      <c r="P848" s="276"/>
      <c r="Q848" s="276"/>
      <c r="R848" s="276"/>
      <c r="S848" s="276"/>
      <c r="T848" s="276"/>
      <c r="U848" s="276"/>
      <c r="V848" s="276"/>
      <c r="W848" s="276"/>
      <c r="X848" s="276"/>
      <c r="Y848" s="276"/>
      <c r="Z848" s="276"/>
    </row>
    <row r="849">
      <c r="A849" s="276"/>
      <c r="B849" s="276"/>
      <c r="C849" s="276"/>
      <c r="D849" s="276"/>
      <c r="E849" s="276"/>
      <c r="F849" s="276"/>
      <c r="G849" s="276"/>
      <c r="H849" s="276"/>
      <c r="I849" s="276"/>
      <c r="J849" s="276"/>
      <c r="K849" s="276"/>
      <c r="L849" s="276"/>
      <c r="M849" s="276"/>
      <c r="N849" s="276"/>
      <c r="O849" s="276"/>
      <c r="P849" s="276"/>
      <c r="Q849" s="276"/>
      <c r="R849" s="276"/>
      <c r="S849" s="276"/>
      <c r="T849" s="276"/>
      <c r="U849" s="276"/>
      <c r="V849" s="276"/>
      <c r="W849" s="276"/>
      <c r="X849" s="276"/>
      <c r="Y849" s="276"/>
      <c r="Z849" s="276"/>
    </row>
    <row r="850">
      <c r="A850" s="276"/>
      <c r="B850" s="276"/>
      <c r="C850" s="276"/>
      <c r="D850" s="276"/>
      <c r="E850" s="276"/>
      <c r="F850" s="276"/>
      <c r="G850" s="276"/>
      <c r="H850" s="276"/>
      <c r="I850" s="276"/>
      <c r="J850" s="276"/>
      <c r="K850" s="276"/>
      <c r="L850" s="276"/>
      <c r="M850" s="276"/>
      <c r="N850" s="276"/>
      <c r="O850" s="276"/>
      <c r="P850" s="276"/>
      <c r="Q850" s="276"/>
      <c r="R850" s="276"/>
      <c r="S850" s="276"/>
      <c r="T850" s="276"/>
      <c r="U850" s="276"/>
      <c r="V850" s="276"/>
      <c r="W850" s="276"/>
      <c r="X850" s="276"/>
      <c r="Y850" s="276"/>
      <c r="Z850" s="276"/>
    </row>
    <row r="851">
      <c r="A851" s="276"/>
      <c r="B851" s="276"/>
      <c r="C851" s="276"/>
      <c r="D851" s="276"/>
      <c r="E851" s="276"/>
      <c r="F851" s="276"/>
      <c r="G851" s="276"/>
      <c r="H851" s="276"/>
      <c r="I851" s="276"/>
      <c r="J851" s="276"/>
      <c r="K851" s="276"/>
      <c r="L851" s="276"/>
      <c r="M851" s="276"/>
      <c r="N851" s="276"/>
      <c r="O851" s="276"/>
      <c r="P851" s="276"/>
      <c r="Q851" s="276"/>
      <c r="R851" s="276"/>
      <c r="S851" s="276"/>
      <c r="T851" s="276"/>
      <c r="U851" s="276"/>
      <c r="V851" s="276"/>
      <c r="W851" s="276"/>
      <c r="X851" s="276"/>
      <c r="Y851" s="276"/>
      <c r="Z851" s="276"/>
    </row>
    <row r="852">
      <c r="A852" s="276"/>
      <c r="B852" s="276"/>
      <c r="C852" s="276"/>
      <c r="D852" s="276"/>
      <c r="E852" s="276"/>
      <c r="F852" s="276"/>
      <c r="G852" s="276"/>
      <c r="H852" s="276"/>
      <c r="I852" s="276"/>
      <c r="J852" s="276"/>
      <c r="K852" s="276"/>
      <c r="L852" s="276"/>
      <c r="M852" s="276"/>
      <c r="N852" s="276"/>
      <c r="O852" s="276"/>
      <c r="P852" s="276"/>
      <c r="Q852" s="276"/>
      <c r="R852" s="276"/>
      <c r="S852" s="276"/>
      <c r="T852" s="276"/>
      <c r="U852" s="276"/>
      <c r="V852" s="276"/>
      <c r="W852" s="276"/>
      <c r="X852" s="276"/>
      <c r="Y852" s="276"/>
      <c r="Z852" s="276"/>
    </row>
    <row r="853">
      <c r="A853" s="276"/>
      <c r="B853" s="276"/>
      <c r="C853" s="276"/>
      <c r="D853" s="276"/>
      <c r="E853" s="276"/>
      <c r="F853" s="276"/>
      <c r="G853" s="276"/>
      <c r="H853" s="276"/>
      <c r="I853" s="276"/>
      <c r="J853" s="276"/>
      <c r="K853" s="276"/>
      <c r="L853" s="276"/>
      <c r="M853" s="276"/>
      <c r="N853" s="276"/>
      <c r="O853" s="276"/>
      <c r="P853" s="276"/>
      <c r="Q853" s="276"/>
      <c r="R853" s="276"/>
      <c r="S853" s="276"/>
      <c r="T853" s="276"/>
      <c r="U853" s="276"/>
      <c r="V853" s="276"/>
      <c r="W853" s="276"/>
      <c r="X853" s="276"/>
      <c r="Y853" s="276"/>
      <c r="Z853" s="276"/>
    </row>
    <row r="854">
      <c r="A854" s="276"/>
      <c r="B854" s="276"/>
      <c r="C854" s="276"/>
      <c r="D854" s="276"/>
      <c r="E854" s="276"/>
      <c r="F854" s="276"/>
      <c r="G854" s="276"/>
      <c r="H854" s="276"/>
      <c r="I854" s="276"/>
      <c r="J854" s="276"/>
      <c r="K854" s="276"/>
      <c r="L854" s="276"/>
      <c r="M854" s="276"/>
      <c r="N854" s="276"/>
      <c r="O854" s="276"/>
      <c r="P854" s="276"/>
      <c r="Q854" s="276"/>
      <c r="R854" s="276"/>
      <c r="S854" s="276"/>
      <c r="T854" s="276"/>
      <c r="U854" s="276"/>
      <c r="V854" s="276"/>
      <c r="W854" s="276"/>
      <c r="X854" s="276"/>
      <c r="Y854" s="276"/>
      <c r="Z854" s="276"/>
    </row>
    <row r="855">
      <c r="A855" s="276"/>
      <c r="B855" s="276"/>
      <c r="C855" s="276"/>
      <c r="D855" s="276"/>
      <c r="E855" s="276"/>
      <c r="F855" s="276"/>
      <c r="G855" s="276"/>
      <c r="H855" s="276"/>
      <c r="I855" s="276"/>
      <c r="J855" s="276"/>
      <c r="K855" s="276"/>
      <c r="L855" s="276"/>
      <c r="M855" s="276"/>
      <c r="N855" s="276"/>
      <c r="O855" s="276"/>
      <c r="P855" s="276"/>
      <c r="Q855" s="276"/>
      <c r="R855" s="276"/>
      <c r="S855" s="276"/>
      <c r="T855" s="276"/>
      <c r="U855" s="276"/>
      <c r="V855" s="276"/>
      <c r="W855" s="276"/>
      <c r="X855" s="276"/>
      <c r="Y855" s="276"/>
      <c r="Z855" s="276"/>
    </row>
    <row r="856">
      <c r="A856" s="276"/>
      <c r="B856" s="276"/>
      <c r="C856" s="276"/>
      <c r="D856" s="276"/>
      <c r="E856" s="276"/>
      <c r="F856" s="276"/>
      <c r="G856" s="276"/>
      <c r="H856" s="276"/>
      <c r="I856" s="276"/>
      <c r="J856" s="276"/>
      <c r="K856" s="276"/>
      <c r="L856" s="276"/>
      <c r="M856" s="276"/>
      <c r="N856" s="276"/>
      <c r="O856" s="276"/>
      <c r="P856" s="276"/>
      <c r="Q856" s="276"/>
      <c r="R856" s="276"/>
      <c r="S856" s="276"/>
      <c r="T856" s="276"/>
      <c r="U856" s="276"/>
      <c r="V856" s="276"/>
      <c r="W856" s="276"/>
      <c r="X856" s="276"/>
      <c r="Y856" s="276"/>
      <c r="Z856" s="276"/>
    </row>
    <row r="857">
      <c r="A857" s="276"/>
      <c r="B857" s="276"/>
      <c r="C857" s="276"/>
      <c r="D857" s="276"/>
      <c r="E857" s="276"/>
      <c r="F857" s="276"/>
      <c r="G857" s="276"/>
      <c r="H857" s="276"/>
      <c r="I857" s="276"/>
      <c r="J857" s="276"/>
      <c r="K857" s="276"/>
      <c r="L857" s="276"/>
      <c r="M857" s="276"/>
      <c r="N857" s="276"/>
      <c r="O857" s="276"/>
      <c r="P857" s="276"/>
      <c r="Q857" s="276"/>
      <c r="R857" s="276"/>
      <c r="S857" s="276"/>
      <c r="T857" s="276"/>
      <c r="U857" s="276"/>
      <c r="V857" s="276"/>
      <c r="W857" s="276"/>
      <c r="X857" s="276"/>
      <c r="Y857" s="276"/>
      <c r="Z857" s="276"/>
    </row>
    <row r="858">
      <c r="A858" s="276"/>
      <c r="B858" s="276"/>
      <c r="C858" s="276"/>
      <c r="D858" s="276"/>
      <c r="E858" s="276"/>
      <c r="F858" s="276"/>
      <c r="G858" s="276"/>
      <c r="H858" s="276"/>
      <c r="I858" s="276"/>
      <c r="J858" s="276"/>
      <c r="K858" s="276"/>
      <c r="L858" s="276"/>
      <c r="M858" s="276"/>
      <c r="N858" s="276"/>
      <c r="O858" s="276"/>
      <c r="P858" s="276"/>
      <c r="Q858" s="276"/>
      <c r="R858" s="276"/>
      <c r="S858" s="276"/>
      <c r="T858" s="276"/>
      <c r="U858" s="276"/>
      <c r="V858" s="276"/>
      <c r="W858" s="276"/>
      <c r="X858" s="276"/>
      <c r="Y858" s="276"/>
      <c r="Z858" s="276"/>
    </row>
    <row r="859">
      <c r="A859" s="276"/>
      <c r="B859" s="276"/>
      <c r="C859" s="276"/>
      <c r="D859" s="276"/>
      <c r="E859" s="276"/>
      <c r="F859" s="276"/>
      <c r="G859" s="276"/>
      <c r="H859" s="276"/>
      <c r="I859" s="276"/>
      <c r="J859" s="276"/>
      <c r="K859" s="276"/>
      <c r="L859" s="276"/>
      <c r="M859" s="276"/>
      <c r="N859" s="276"/>
      <c r="O859" s="276"/>
      <c r="P859" s="276"/>
      <c r="Q859" s="276"/>
      <c r="R859" s="276"/>
      <c r="S859" s="276"/>
      <c r="T859" s="276"/>
      <c r="U859" s="276"/>
      <c r="V859" s="276"/>
      <c r="W859" s="276"/>
      <c r="X859" s="276"/>
      <c r="Y859" s="276"/>
      <c r="Z859" s="276"/>
    </row>
    <row r="860">
      <c r="A860" s="276"/>
      <c r="B860" s="276"/>
      <c r="C860" s="276"/>
      <c r="D860" s="276"/>
      <c r="E860" s="276"/>
      <c r="F860" s="276"/>
      <c r="G860" s="276"/>
      <c r="H860" s="276"/>
      <c r="I860" s="276"/>
      <c r="J860" s="276"/>
      <c r="K860" s="276"/>
      <c r="L860" s="276"/>
      <c r="M860" s="276"/>
      <c r="N860" s="276"/>
      <c r="O860" s="276"/>
      <c r="P860" s="276"/>
      <c r="Q860" s="276"/>
      <c r="R860" s="276"/>
      <c r="S860" s="276"/>
      <c r="T860" s="276"/>
      <c r="U860" s="276"/>
      <c r="V860" s="276"/>
      <c r="W860" s="276"/>
      <c r="X860" s="276"/>
      <c r="Y860" s="276"/>
      <c r="Z860" s="276"/>
    </row>
    <row r="861">
      <c r="A861" s="276"/>
      <c r="B861" s="276"/>
      <c r="C861" s="276"/>
      <c r="D861" s="276"/>
      <c r="E861" s="276"/>
      <c r="F861" s="276"/>
      <c r="G861" s="276"/>
      <c r="H861" s="276"/>
      <c r="I861" s="276"/>
      <c r="J861" s="276"/>
      <c r="K861" s="276"/>
      <c r="L861" s="276"/>
      <c r="M861" s="276"/>
      <c r="N861" s="276"/>
      <c r="O861" s="276"/>
      <c r="P861" s="276"/>
      <c r="Q861" s="276"/>
      <c r="R861" s="276"/>
      <c r="S861" s="276"/>
      <c r="T861" s="276"/>
      <c r="U861" s="276"/>
      <c r="V861" s="276"/>
      <c r="W861" s="276"/>
      <c r="X861" s="276"/>
      <c r="Y861" s="276"/>
      <c r="Z861" s="276"/>
    </row>
    <row r="862">
      <c r="A862" s="276"/>
      <c r="B862" s="276"/>
      <c r="C862" s="276"/>
      <c r="D862" s="276"/>
      <c r="E862" s="276"/>
      <c r="F862" s="276"/>
      <c r="G862" s="276"/>
      <c r="H862" s="276"/>
      <c r="I862" s="276"/>
      <c r="J862" s="276"/>
      <c r="K862" s="276"/>
      <c r="L862" s="276"/>
      <c r="M862" s="276"/>
      <c r="N862" s="276"/>
      <c r="O862" s="276"/>
      <c r="P862" s="276"/>
      <c r="Q862" s="276"/>
      <c r="R862" s="276"/>
      <c r="S862" s="276"/>
      <c r="T862" s="276"/>
      <c r="U862" s="276"/>
      <c r="V862" s="276"/>
      <c r="W862" s="276"/>
      <c r="X862" s="276"/>
      <c r="Y862" s="276"/>
      <c r="Z862" s="276"/>
    </row>
    <row r="863">
      <c r="A863" s="276"/>
      <c r="B863" s="276"/>
      <c r="C863" s="276"/>
      <c r="D863" s="276"/>
      <c r="E863" s="276"/>
      <c r="F863" s="276"/>
      <c r="G863" s="276"/>
      <c r="H863" s="276"/>
      <c r="I863" s="276"/>
      <c r="J863" s="276"/>
      <c r="K863" s="276"/>
      <c r="L863" s="276"/>
      <c r="M863" s="276"/>
      <c r="N863" s="276"/>
      <c r="O863" s="276"/>
      <c r="P863" s="276"/>
      <c r="Q863" s="276"/>
      <c r="R863" s="276"/>
      <c r="S863" s="276"/>
      <c r="T863" s="276"/>
      <c r="U863" s="276"/>
      <c r="V863" s="276"/>
      <c r="W863" s="276"/>
      <c r="X863" s="276"/>
      <c r="Y863" s="276"/>
      <c r="Z863" s="276"/>
    </row>
    <row r="864">
      <c r="A864" s="276"/>
      <c r="B864" s="276"/>
      <c r="C864" s="276"/>
      <c r="D864" s="276"/>
      <c r="E864" s="276"/>
      <c r="F864" s="276"/>
      <c r="G864" s="276"/>
      <c r="H864" s="276"/>
      <c r="I864" s="276"/>
      <c r="J864" s="276"/>
      <c r="K864" s="276"/>
      <c r="L864" s="276"/>
      <c r="M864" s="276"/>
      <c r="N864" s="276"/>
      <c r="O864" s="276"/>
      <c r="P864" s="276"/>
      <c r="Q864" s="276"/>
      <c r="R864" s="276"/>
      <c r="S864" s="276"/>
      <c r="T864" s="276"/>
      <c r="U864" s="276"/>
      <c r="V864" s="276"/>
      <c r="W864" s="276"/>
      <c r="X864" s="276"/>
      <c r="Y864" s="276"/>
      <c r="Z864" s="276"/>
    </row>
    <row r="865">
      <c r="A865" s="276"/>
      <c r="B865" s="276"/>
      <c r="C865" s="276"/>
      <c r="D865" s="276"/>
      <c r="E865" s="276"/>
      <c r="F865" s="276"/>
      <c r="G865" s="276"/>
      <c r="H865" s="276"/>
      <c r="I865" s="276"/>
      <c r="J865" s="276"/>
      <c r="K865" s="276"/>
      <c r="L865" s="276"/>
      <c r="M865" s="276"/>
      <c r="N865" s="276"/>
      <c r="O865" s="276"/>
      <c r="P865" s="276"/>
      <c r="Q865" s="276"/>
      <c r="R865" s="276"/>
      <c r="S865" s="276"/>
      <c r="T865" s="276"/>
      <c r="U865" s="276"/>
      <c r="V865" s="276"/>
      <c r="W865" s="276"/>
      <c r="X865" s="276"/>
      <c r="Y865" s="276"/>
      <c r="Z865" s="276"/>
    </row>
    <row r="866">
      <c r="A866" s="276"/>
      <c r="B866" s="276"/>
      <c r="C866" s="276"/>
      <c r="D866" s="276"/>
      <c r="E866" s="276"/>
      <c r="F866" s="276"/>
      <c r="G866" s="276"/>
      <c r="H866" s="276"/>
      <c r="I866" s="276"/>
      <c r="J866" s="276"/>
      <c r="K866" s="276"/>
      <c r="L866" s="276"/>
      <c r="M866" s="276"/>
      <c r="N866" s="276"/>
      <c r="O866" s="276"/>
      <c r="P866" s="276"/>
      <c r="Q866" s="276"/>
      <c r="R866" s="276"/>
      <c r="S866" s="276"/>
      <c r="T866" s="276"/>
      <c r="U866" s="276"/>
      <c r="V866" s="276"/>
      <c r="W866" s="276"/>
      <c r="X866" s="276"/>
      <c r="Y866" s="276"/>
      <c r="Z866" s="276"/>
    </row>
    <row r="867">
      <c r="A867" s="276"/>
      <c r="B867" s="276"/>
      <c r="C867" s="276"/>
      <c r="D867" s="276"/>
      <c r="E867" s="276"/>
      <c r="F867" s="276"/>
      <c r="G867" s="276"/>
      <c r="H867" s="276"/>
      <c r="I867" s="276"/>
      <c r="J867" s="276"/>
      <c r="K867" s="276"/>
      <c r="L867" s="276"/>
      <c r="M867" s="276"/>
      <c r="N867" s="276"/>
      <c r="O867" s="276"/>
      <c r="P867" s="276"/>
      <c r="Q867" s="276"/>
      <c r="R867" s="276"/>
      <c r="S867" s="276"/>
      <c r="T867" s="276"/>
      <c r="U867" s="276"/>
      <c r="V867" s="276"/>
      <c r="W867" s="276"/>
      <c r="X867" s="276"/>
      <c r="Y867" s="276"/>
      <c r="Z867" s="276"/>
    </row>
    <row r="868">
      <c r="A868" s="276"/>
      <c r="B868" s="276"/>
      <c r="C868" s="276"/>
      <c r="D868" s="276"/>
      <c r="E868" s="276"/>
      <c r="F868" s="276"/>
      <c r="G868" s="276"/>
      <c r="H868" s="276"/>
      <c r="I868" s="276"/>
      <c r="J868" s="276"/>
      <c r="K868" s="276"/>
      <c r="L868" s="276"/>
      <c r="M868" s="276"/>
      <c r="N868" s="276"/>
      <c r="O868" s="276"/>
      <c r="P868" s="276"/>
      <c r="Q868" s="276"/>
      <c r="R868" s="276"/>
      <c r="S868" s="276"/>
      <c r="T868" s="276"/>
      <c r="U868" s="276"/>
      <c r="V868" s="276"/>
      <c r="W868" s="276"/>
      <c r="X868" s="276"/>
      <c r="Y868" s="276"/>
      <c r="Z868" s="276"/>
    </row>
    <row r="869">
      <c r="A869" s="276"/>
      <c r="B869" s="276"/>
      <c r="C869" s="276"/>
      <c r="D869" s="276"/>
      <c r="E869" s="276"/>
      <c r="F869" s="276"/>
      <c r="G869" s="276"/>
      <c r="H869" s="276"/>
      <c r="I869" s="276"/>
      <c r="J869" s="276"/>
      <c r="K869" s="276"/>
      <c r="L869" s="276"/>
      <c r="M869" s="276"/>
      <c r="N869" s="276"/>
      <c r="O869" s="276"/>
      <c r="P869" s="276"/>
      <c r="Q869" s="276"/>
      <c r="R869" s="276"/>
      <c r="S869" s="276"/>
      <c r="T869" s="276"/>
      <c r="U869" s="276"/>
      <c r="V869" s="276"/>
      <c r="W869" s="276"/>
      <c r="X869" s="276"/>
      <c r="Y869" s="276"/>
      <c r="Z869" s="276"/>
    </row>
    <row r="870">
      <c r="A870" s="276"/>
      <c r="B870" s="276"/>
      <c r="C870" s="276"/>
      <c r="D870" s="276"/>
      <c r="E870" s="276"/>
      <c r="F870" s="276"/>
      <c r="G870" s="276"/>
      <c r="H870" s="276"/>
      <c r="I870" s="276"/>
      <c r="J870" s="276"/>
      <c r="K870" s="276"/>
      <c r="L870" s="276"/>
      <c r="M870" s="276"/>
      <c r="N870" s="276"/>
      <c r="O870" s="276"/>
      <c r="P870" s="276"/>
      <c r="Q870" s="276"/>
      <c r="R870" s="276"/>
      <c r="S870" s="276"/>
      <c r="T870" s="276"/>
      <c r="U870" s="276"/>
      <c r="V870" s="276"/>
      <c r="W870" s="276"/>
      <c r="X870" s="276"/>
      <c r="Y870" s="276"/>
      <c r="Z870" s="276"/>
    </row>
    <row r="871">
      <c r="A871" s="276"/>
      <c r="B871" s="276"/>
      <c r="C871" s="276"/>
      <c r="D871" s="276"/>
      <c r="E871" s="276"/>
      <c r="F871" s="276"/>
      <c r="G871" s="276"/>
      <c r="H871" s="276"/>
      <c r="I871" s="276"/>
      <c r="J871" s="276"/>
      <c r="K871" s="276"/>
      <c r="L871" s="276"/>
      <c r="M871" s="276"/>
      <c r="N871" s="276"/>
      <c r="O871" s="276"/>
      <c r="P871" s="276"/>
      <c r="Q871" s="276"/>
      <c r="R871" s="276"/>
      <c r="S871" s="276"/>
      <c r="T871" s="276"/>
      <c r="U871" s="276"/>
      <c r="V871" s="276"/>
      <c r="W871" s="276"/>
      <c r="X871" s="276"/>
      <c r="Y871" s="276"/>
      <c r="Z871" s="276"/>
    </row>
    <row r="872">
      <c r="A872" s="276"/>
      <c r="B872" s="276"/>
      <c r="C872" s="276"/>
      <c r="D872" s="276"/>
      <c r="E872" s="276"/>
      <c r="F872" s="276"/>
      <c r="G872" s="276"/>
      <c r="H872" s="276"/>
      <c r="I872" s="276"/>
      <c r="J872" s="276"/>
      <c r="K872" s="276"/>
      <c r="L872" s="276"/>
      <c r="M872" s="276"/>
      <c r="N872" s="276"/>
      <c r="O872" s="276"/>
      <c r="P872" s="276"/>
      <c r="Q872" s="276"/>
      <c r="R872" s="276"/>
      <c r="S872" s="276"/>
      <c r="T872" s="276"/>
      <c r="U872" s="276"/>
      <c r="V872" s="276"/>
      <c r="W872" s="276"/>
      <c r="X872" s="276"/>
      <c r="Y872" s="276"/>
      <c r="Z872" s="276"/>
    </row>
    <row r="873">
      <c r="A873" s="276"/>
      <c r="B873" s="276"/>
      <c r="C873" s="276"/>
      <c r="D873" s="276"/>
      <c r="E873" s="276"/>
      <c r="F873" s="276"/>
      <c r="G873" s="276"/>
      <c r="H873" s="276"/>
      <c r="I873" s="276"/>
      <c r="J873" s="276"/>
      <c r="K873" s="276"/>
      <c r="L873" s="276"/>
      <c r="M873" s="276"/>
      <c r="N873" s="276"/>
      <c r="O873" s="276"/>
      <c r="P873" s="276"/>
      <c r="Q873" s="276"/>
      <c r="R873" s="276"/>
      <c r="S873" s="276"/>
      <c r="T873" s="276"/>
      <c r="U873" s="276"/>
      <c r="V873" s="276"/>
      <c r="W873" s="276"/>
      <c r="X873" s="276"/>
      <c r="Y873" s="276"/>
      <c r="Z873" s="276"/>
    </row>
    <row r="874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  <c r="P874" s="276"/>
      <c r="Q874" s="276"/>
      <c r="R874" s="276"/>
      <c r="S874" s="276"/>
      <c r="T874" s="276"/>
      <c r="U874" s="276"/>
      <c r="V874" s="276"/>
      <c r="W874" s="276"/>
      <c r="X874" s="276"/>
      <c r="Y874" s="276"/>
      <c r="Z874" s="276"/>
    </row>
    <row r="875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  <c r="P875" s="276"/>
      <c r="Q875" s="276"/>
      <c r="R875" s="276"/>
      <c r="S875" s="276"/>
      <c r="T875" s="276"/>
      <c r="U875" s="276"/>
      <c r="V875" s="276"/>
      <c r="W875" s="276"/>
      <c r="X875" s="276"/>
      <c r="Y875" s="276"/>
      <c r="Z875" s="276"/>
    </row>
    <row r="876">
      <c r="A876" s="276"/>
      <c r="B876" s="276"/>
      <c r="C876" s="276"/>
      <c r="D876" s="276"/>
      <c r="E876" s="276"/>
      <c r="F876" s="276"/>
      <c r="G876" s="276"/>
      <c r="H876" s="276"/>
      <c r="I876" s="276"/>
      <c r="J876" s="276"/>
      <c r="K876" s="276"/>
      <c r="L876" s="276"/>
      <c r="M876" s="276"/>
      <c r="N876" s="276"/>
      <c r="O876" s="276"/>
      <c r="P876" s="276"/>
      <c r="Q876" s="276"/>
      <c r="R876" s="276"/>
      <c r="S876" s="276"/>
      <c r="T876" s="276"/>
      <c r="U876" s="276"/>
      <c r="V876" s="276"/>
      <c r="W876" s="276"/>
      <c r="X876" s="276"/>
      <c r="Y876" s="276"/>
      <c r="Z876" s="276"/>
    </row>
    <row r="877">
      <c r="A877" s="276"/>
      <c r="B877" s="276"/>
      <c r="C877" s="276"/>
      <c r="D877" s="276"/>
      <c r="E877" s="276"/>
      <c r="F877" s="276"/>
      <c r="G877" s="276"/>
      <c r="H877" s="276"/>
      <c r="I877" s="276"/>
      <c r="J877" s="276"/>
      <c r="K877" s="276"/>
      <c r="L877" s="276"/>
      <c r="M877" s="276"/>
      <c r="N877" s="276"/>
      <c r="O877" s="276"/>
      <c r="P877" s="276"/>
      <c r="Q877" s="276"/>
      <c r="R877" s="276"/>
      <c r="S877" s="276"/>
      <c r="T877" s="276"/>
      <c r="U877" s="276"/>
      <c r="V877" s="276"/>
      <c r="W877" s="276"/>
      <c r="X877" s="276"/>
      <c r="Y877" s="276"/>
      <c r="Z877" s="276"/>
    </row>
    <row r="878">
      <c r="A878" s="276"/>
      <c r="B878" s="276"/>
      <c r="C878" s="276"/>
      <c r="D878" s="276"/>
      <c r="E878" s="276"/>
      <c r="F878" s="276"/>
      <c r="G878" s="276"/>
      <c r="H878" s="276"/>
      <c r="I878" s="276"/>
      <c r="J878" s="276"/>
      <c r="K878" s="276"/>
      <c r="L878" s="276"/>
      <c r="M878" s="276"/>
      <c r="N878" s="276"/>
      <c r="O878" s="276"/>
      <c r="P878" s="276"/>
      <c r="Q878" s="276"/>
      <c r="R878" s="276"/>
      <c r="S878" s="276"/>
      <c r="T878" s="276"/>
      <c r="U878" s="276"/>
      <c r="V878" s="276"/>
      <c r="W878" s="276"/>
      <c r="X878" s="276"/>
      <c r="Y878" s="276"/>
      <c r="Z878" s="276"/>
    </row>
    <row r="879">
      <c r="A879" s="276"/>
      <c r="B879" s="276"/>
      <c r="C879" s="276"/>
      <c r="D879" s="276"/>
      <c r="E879" s="276"/>
      <c r="F879" s="276"/>
      <c r="G879" s="276"/>
      <c r="H879" s="276"/>
      <c r="I879" s="276"/>
      <c r="J879" s="276"/>
      <c r="K879" s="276"/>
      <c r="L879" s="276"/>
      <c r="M879" s="276"/>
      <c r="N879" s="276"/>
      <c r="O879" s="276"/>
      <c r="P879" s="276"/>
      <c r="Q879" s="276"/>
      <c r="R879" s="276"/>
      <c r="S879" s="276"/>
      <c r="T879" s="276"/>
      <c r="U879" s="276"/>
      <c r="V879" s="276"/>
      <c r="W879" s="276"/>
      <c r="X879" s="276"/>
      <c r="Y879" s="276"/>
      <c r="Z879" s="276"/>
    </row>
    <row r="880">
      <c r="A880" s="276"/>
      <c r="B880" s="276"/>
      <c r="C880" s="276"/>
      <c r="D880" s="276"/>
      <c r="E880" s="276"/>
      <c r="F880" s="276"/>
      <c r="G880" s="276"/>
      <c r="H880" s="276"/>
      <c r="I880" s="276"/>
      <c r="J880" s="276"/>
      <c r="K880" s="276"/>
      <c r="L880" s="276"/>
      <c r="M880" s="276"/>
      <c r="N880" s="276"/>
      <c r="O880" s="276"/>
      <c r="P880" s="276"/>
      <c r="Q880" s="276"/>
      <c r="R880" s="276"/>
      <c r="S880" s="276"/>
      <c r="T880" s="276"/>
      <c r="U880" s="276"/>
      <c r="V880" s="276"/>
      <c r="W880" s="276"/>
      <c r="X880" s="276"/>
      <c r="Y880" s="276"/>
      <c r="Z880" s="276"/>
    </row>
    <row r="881">
      <c r="A881" s="276"/>
      <c r="B881" s="276"/>
      <c r="C881" s="276"/>
      <c r="D881" s="276"/>
      <c r="E881" s="276"/>
      <c r="F881" s="276"/>
      <c r="G881" s="276"/>
      <c r="H881" s="276"/>
      <c r="I881" s="276"/>
      <c r="J881" s="276"/>
      <c r="K881" s="276"/>
      <c r="L881" s="276"/>
      <c r="M881" s="276"/>
      <c r="N881" s="276"/>
      <c r="O881" s="276"/>
      <c r="P881" s="276"/>
      <c r="Q881" s="276"/>
      <c r="R881" s="276"/>
      <c r="S881" s="276"/>
      <c r="T881" s="276"/>
      <c r="U881" s="276"/>
      <c r="V881" s="276"/>
      <c r="W881" s="276"/>
      <c r="X881" s="276"/>
      <c r="Y881" s="276"/>
      <c r="Z881" s="276"/>
    </row>
    <row r="882">
      <c r="A882" s="276"/>
      <c r="B882" s="276"/>
      <c r="C882" s="276"/>
      <c r="D882" s="276"/>
      <c r="E882" s="276"/>
      <c r="F882" s="276"/>
      <c r="G882" s="276"/>
      <c r="H882" s="276"/>
      <c r="I882" s="276"/>
      <c r="J882" s="276"/>
      <c r="K882" s="276"/>
      <c r="L882" s="276"/>
      <c r="M882" s="276"/>
      <c r="N882" s="276"/>
      <c r="O882" s="276"/>
      <c r="P882" s="276"/>
      <c r="Q882" s="276"/>
      <c r="R882" s="276"/>
      <c r="S882" s="276"/>
      <c r="T882" s="276"/>
      <c r="U882" s="276"/>
      <c r="V882" s="276"/>
      <c r="W882" s="276"/>
      <c r="X882" s="276"/>
      <c r="Y882" s="276"/>
      <c r="Z882" s="276"/>
    </row>
    <row r="883">
      <c r="A883" s="276"/>
      <c r="B883" s="276"/>
      <c r="C883" s="276"/>
      <c r="D883" s="276"/>
      <c r="E883" s="276"/>
      <c r="F883" s="276"/>
      <c r="G883" s="276"/>
      <c r="H883" s="276"/>
      <c r="I883" s="276"/>
      <c r="J883" s="276"/>
      <c r="K883" s="276"/>
      <c r="L883" s="276"/>
      <c r="M883" s="276"/>
      <c r="N883" s="276"/>
      <c r="O883" s="276"/>
      <c r="P883" s="276"/>
      <c r="Q883" s="276"/>
      <c r="R883" s="276"/>
      <c r="S883" s="276"/>
      <c r="T883" s="276"/>
      <c r="U883" s="276"/>
      <c r="V883" s="276"/>
      <c r="W883" s="276"/>
      <c r="X883" s="276"/>
      <c r="Y883" s="276"/>
      <c r="Z883" s="276"/>
    </row>
    <row r="884">
      <c r="A884" s="276"/>
      <c r="B884" s="276"/>
      <c r="C884" s="276"/>
      <c r="D884" s="276"/>
      <c r="E884" s="276"/>
      <c r="F884" s="276"/>
      <c r="G884" s="276"/>
      <c r="H884" s="276"/>
      <c r="I884" s="276"/>
      <c r="J884" s="276"/>
      <c r="K884" s="276"/>
      <c r="L884" s="276"/>
      <c r="M884" s="276"/>
      <c r="N884" s="276"/>
      <c r="O884" s="276"/>
      <c r="P884" s="276"/>
      <c r="Q884" s="276"/>
      <c r="R884" s="276"/>
      <c r="S884" s="276"/>
      <c r="T884" s="276"/>
      <c r="U884" s="276"/>
      <c r="V884" s="276"/>
      <c r="W884" s="276"/>
      <c r="X884" s="276"/>
      <c r="Y884" s="276"/>
      <c r="Z884" s="276"/>
    </row>
    <row r="885">
      <c r="A885" s="276"/>
      <c r="B885" s="276"/>
      <c r="C885" s="276"/>
      <c r="D885" s="276"/>
      <c r="E885" s="276"/>
      <c r="F885" s="276"/>
      <c r="G885" s="276"/>
      <c r="H885" s="276"/>
      <c r="I885" s="276"/>
      <c r="J885" s="276"/>
      <c r="K885" s="276"/>
      <c r="L885" s="276"/>
      <c r="M885" s="276"/>
      <c r="N885" s="276"/>
      <c r="O885" s="276"/>
      <c r="P885" s="276"/>
      <c r="Q885" s="276"/>
      <c r="R885" s="276"/>
      <c r="S885" s="276"/>
      <c r="T885" s="276"/>
      <c r="U885" s="276"/>
      <c r="V885" s="276"/>
      <c r="W885" s="276"/>
      <c r="X885" s="276"/>
      <c r="Y885" s="276"/>
      <c r="Z885" s="276"/>
    </row>
    <row r="886">
      <c r="A886" s="276"/>
      <c r="B886" s="276"/>
      <c r="C886" s="276"/>
      <c r="D886" s="276"/>
      <c r="E886" s="276"/>
      <c r="F886" s="276"/>
      <c r="G886" s="276"/>
      <c r="H886" s="276"/>
      <c r="I886" s="276"/>
      <c r="J886" s="276"/>
      <c r="K886" s="276"/>
      <c r="L886" s="276"/>
      <c r="M886" s="276"/>
      <c r="N886" s="276"/>
      <c r="O886" s="276"/>
      <c r="P886" s="276"/>
      <c r="Q886" s="276"/>
      <c r="R886" s="276"/>
      <c r="S886" s="276"/>
      <c r="T886" s="276"/>
      <c r="U886" s="276"/>
      <c r="V886" s="276"/>
      <c r="W886" s="276"/>
      <c r="X886" s="276"/>
      <c r="Y886" s="276"/>
      <c r="Z886" s="276"/>
    </row>
    <row r="887">
      <c r="A887" s="276"/>
      <c r="B887" s="276"/>
      <c r="C887" s="276"/>
      <c r="D887" s="276"/>
      <c r="E887" s="276"/>
      <c r="F887" s="276"/>
      <c r="G887" s="276"/>
      <c r="H887" s="276"/>
      <c r="I887" s="276"/>
      <c r="J887" s="276"/>
      <c r="K887" s="276"/>
      <c r="L887" s="276"/>
      <c r="M887" s="276"/>
      <c r="N887" s="276"/>
      <c r="O887" s="276"/>
      <c r="P887" s="276"/>
      <c r="Q887" s="276"/>
      <c r="R887" s="276"/>
      <c r="S887" s="276"/>
      <c r="T887" s="276"/>
      <c r="U887" s="276"/>
      <c r="V887" s="276"/>
      <c r="W887" s="276"/>
      <c r="X887" s="276"/>
      <c r="Y887" s="276"/>
      <c r="Z887" s="276"/>
    </row>
    <row r="888">
      <c r="A888" s="276"/>
      <c r="B888" s="276"/>
      <c r="C888" s="276"/>
      <c r="D888" s="276"/>
      <c r="E888" s="276"/>
      <c r="F888" s="276"/>
      <c r="G888" s="276"/>
      <c r="H888" s="276"/>
      <c r="I888" s="276"/>
      <c r="J888" s="276"/>
      <c r="K888" s="276"/>
      <c r="L888" s="276"/>
      <c r="M888" s="276"/>
      <c r="N888" s="276"/>
      <c r="O888" s="276"/>
      <c r="P888" s="276"/>
      <c r="Q888" s="276"/>
      <c r="R888" s="276"/>
      <c r="S888" s="276"/>
      <c r="T888" s="276"/>
      <c r="U888" s="276"/>
      <c r="V888" s="276"/>
      <c r="W888" s="276"/>
      <c r="X888" s="276"/>
      <c r="Y888" s="276"/>
      <c r="Z888" s="276"/>
    </row>
    <row r="889">
      <c r="A889" s="276"/>
      <c r="B889" s="276"/>
      <c r="C889" s="276"/>
      <c r="D889" s="276"/>
      <c r="E889" s="276"/>
      <c r="F889" s="276"/>
      <c r="G889" s="276"/>
      <c r="H889" s="276"/>
      <c r="I889" s="276"/>
      <c r="J889" s="276"/>
      <c r="K889" s="276"/>
      <c r="L889" s="276"/>
      <c r="M889" s="276"/>
      <c r="N889" s="276"/>
      <c r="O889" s="276"/>
      <c r="P889" s="276"/>
      <c r="Q889" s="276"/>
      <c r="R889" s="276"/>
      <c r="S889" s="276"/>
      <c r="T889" s="276"/>
      <c r="U889" s="276"/>
      <c r="V889" s="276"/>
      <c r="W889" s="276"/>
      <c r="X889" s="276"/>
      <c r="Y889" s="276"/>
      <c r="Z889" s="276"/>
    </row>
    <row r="890">
      <c r="A890" s="276"/>
      <c r="B890" s="276"/>
      <c r="C890" s="276"/>
      <c r="D890" s="276"/>
      <c r="E890" s="276"/>
      <c r="F890" s="276"/>
      <c r="G890" s="276"/>
      <c r="H890" s="276"/>
      <c r="I890" s="276"/>
      <c r="J890" s="276"/>
      <c r="K890" s="276"/>
      <c r="L890" s="276"/>
      <c r="M890" s="276"/>
      <c r="N890" s="276"/>
      <c r="O890" s="276"/>
      <c r="P890" s="276"/>
      <c r="Q890" s="276"/>
      <c r="R890" s="276"/>
      <c r="S890" s="276"/>
      <c r="T890" s="276"/>
      <c r="U890" s="276"/>
      <c r="V890" s="276"/>
      <c r="W890" s="276"/>
      <c r="X890" s="276"/>
      <c r="Y890" s="276"/>
      <c r="Z890" s="276"/>
    </row>
    <row r="891">
      <c r="A891" s="276"/>
      <c r="B891" s="276"/>
      <c r="C891" s="276"/>
      <c r="D891" s="276"/>
      <c r="E891" s="276"/>
      <c r="F891" s="276"/>
      <c r="G891" s="276"/>
      <c r="H891" s="276"/>
      <c r="I891" s="276"/>
      <c r="J891" s="276"/>
      <c r="K891" s="276"/>
      <c r="L891" s="276"/>
      <c r="M891" s="276"/>
      <c r="N891" s="276"/>
      <c r="O891" s="276"/>
      <c r="P891" s="276"/>
      <c r="Q891" s="276"/>
      <c r="R891" s="276"/>
      <c r="S891" s="276"/>
      <c r="T891" s="276"/>
      <c r="U891" s="276"/>
      <c r="V891" s="276"/>
      <c r="W891" s="276"/>
      <c r="X891" s="276"/>
      <c r="Y891" s="276"/>
      <c r="Z891" s="276"/>
    </row>
    <row r="892">
      <c r="A892" s="276"/>
      <c r="B892" s="276"/>
      <c r="C892" s="276"/>
      <c r="D892" s="276"/>
      <c r="E892" s="276"/>
      <c r="F892" s="276"/>
      <c r="G892" s="276"/>
      <c r="H892" s="276"/>
      <c r="I892" s="276"/>
      <c r="J892" s="276"/>
      <c r="K892" s="276"/>
      <c r="L892" s="276"/>
      <c r="M892" s="276"/>
      <c r="N892" s="276"/>
      <c r="O892" s="276"/>
      <c r="P892" s="276"/>
      <c r="Q892" s="276"/>
      <c r="R892" s="276"/>
      <c r="S892" s="276"/>
      <c r="T892" s="276"/>
      <c r="U892" s="276"/>
      <c r="V892" s="276"/>
      <c r="W892" s="276"/>
      <c r="X892" s="276"/>
      <c r="Y892" s="276"/>
      <c r="Z892" s="276"/>
    </row>
    <row r="893">
      <c r="A893" s="276"/>
      <c r="B893" s="276"/>
      <c r="C893" s="276"/>
      <c r="D893" s="276"/>
      <c r="E893" s="276"/>
      <c r="F893" s="276"/>
      <c r="G893" s="276"/>
      <c r="H893" s="276"/>
      <c r="I893" s="276"/>
      <c r="J893" s="276"/>
      <c r="K893" s="276"/>
      <c r="L893" s="276"/>
      <c r="M893" s="276"/>
      <c r="N893" s="276"/>
      <c r="O893" s="276"/>
      <c r="P893" s="276"/>
      <c r="Q893" s="276"/>
      <c r="R893" s="276"/>
      <c r="S893" s="276"/>
      <c r="T893" s="276"/>
      <c r="U893" s="276"/>
      <c r="V893" s="276"/>
      <c r="W893" s="276"/>
      <c r="X893" s="276"/>
      <c r="Y893" s="276"/>
      <c r="Z893" s="276"/>
    </row>
    <row r="894">
      <c r="A894" s="276"/>
      <c r="B894" s="276"/>
      <c r="C894" s="276"/>
      <c r="D894" s="276"/>
      <c r="E894" s="276"/>
      <c r="F894" s="276"/>
      <c r="G894" s="276"/>
      <c r="H894" s="276"/>
      <c r="I894" s="276"/>
      <c r="J894" s="276"/>
      <c r="K894" s="276"/>
      <c r="L894" s="276"/>
      <c r="M894" s="276"/>
      <c r="N894" s="276"/>
      <c r="O894" s="276"/>
      <c r="P894" s="276"/>
      <c r="Q894" s="276"/>
      <c r="R894" s="276"/>
      <c r="S894" s="276"/>
      <c r="T894" s="276"/>
      <c r="U894" s="276"/>
      <c r="V894" s="276"/>
      <c r="W894" s="276"/>
      <c r="X894" s="276"/>
      <c r="Y894" s="276"/>
      <c r="Z894" s="276"/>
    </row>
    <row r="895">
      <c r="A895" s="276"/>
      <c r="B895" s="276"/>
      <c r="C895" s="276"/>
      <c r="D895" s="276"/>
      <c r="E895" s="276"/>
      <c r="F895" s="276"/>
      <c r="G895" s="276"/>
      <c r="H895" s="276"/>
      <c r="I895" s="276"/>
      <c r="J895" s="276"/>
      <c r="K895" s="276"/>
      <c r="L895" s="276"/>
      <c r="M895" s="276"/>
      <c r="N895" s="276"/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</row>
    <row r="896">
      <c r="A896" s="276"/>
      <c r="B896" s="276"/>
      <c r="C896" s="276"/>
      <c r="D896" s="276"/>
      <c r="E896" s="276"/>
      <c r="F896" s="276"/>
      <c r="G896" s="276"/>
      <c r="H896" s="276"/>
      <c r="I896" s="276"/>
      <c r="J896" s="276"/>
      <c r="K896" s="276"/>
      <c r="L896" s="276"/>
      <c r="M896" s="276"/>
      <c r="N896" s="276"/>
      <c r="O896" s="276"/>
      <c r="P896" s="276"/>
      <c r="Q896" s="276"/>
      <c r="R896" s="276"/>
      <c r="S896" s="276"/>
      <c r="T896" s="276"/>
      <c r="U896" s="276"/>
      <c r="V896" s="276"/>
      <c r="W896" s="276"/>
      <c r="X896" s="276"/>
      <c r="Y896" s="276"/>
      <c r="Z896" s="276"/>
    </row>
    <row r="897">
      <c r="A897" s="276"/>
      <c r="B897" s="276"/>
      <c r="C897" s="276"/>
      <c r="D897" s="276"/>
      <c r="E897" s="276"/>
      <c r="F897" s="276"/>
      <c r="G897" s="276"/>
      <c r="H897" s="276"/>
      <c r="I897" s="276"/>
      <c r="J897" s="276"/>
      <c r="K897" s="276"/>
      <c r="L897" s="276"/>
      <c r="M897" s="276"/>
      <c r="N897" s="276"/>
      <c r="O897" s="276"/>
      <c r="P897" s="276"/>
      <c r="Q897" s="276"/>
      <c r="R897" s="276"/>
      <c r="S897" s="276"/>
      <c r="T897" s="276"/>
      <c r="U897" s="276"/>
      <c r="V897" s="276"/>
      <c r="W897" s="276"/>
      <c r="X897" s="276"/>
      <c r="Y897" s="276"/>
      <c r="Z897" s="276"/>
    </row>
    <row r="898">
      <c r="A898" s="276"/>
      <c r="B898" s="276"/>
      <c r="C898" s="276"/>
      <c r="D898" s="276"/>
      <c r="E898" s="276"/>
      <c r="F898" s="276"/>
      <c r="G898" s="276"/>
      <c r="H898" s="276"/>
      <c r="I898" s="276"/>
      <c r="J898" s="276"/>
      <c r="K898" s="276"/>
      <c r="L898" s="276"/>
      <c r="M898" s="276"/>
      <c r="N898" s="276"/>
      <c r="O898" s="276"/>
      <c r="P898" s="276"/>
      <c r="Q898" s="276"/>
      <c r="R898" s="276"/>
      <c r="S898" s="276"/>
      <c r="T898" s="276"/>
      <c r="U898" s="276"/>
      <c r="V898" s="276"/>
      <c r="W898" s="276"/>
      <c r="X898" s="276"/>
      <c r="Y898" s="276"/>
      <c r="Z898" s="276"/>
    </row>
    <row r="899">
      <c r="A899" s="276"/>
      <c r="B899" s="276"/>
      <c r="C899" s="276"/>
      <c r="D899" s="276"/>
      <c r="E899" s="276"/>
      <c r="F899" s="276"/>
      <c r="G899" s="276"/>
      <c r="H899" s="276"/>
      <c r="I899" s="276"/>
      <c r="J899" s="276"/>
      <c r="K899" s="276"/>
      <c r="L899" s="276"/>
      <c r="M899" s="276"/>
      <c r="N899" s="276"/>
      <c r="O899" s="276"/>
      <c r="P899" s="276"/>
      <c r="Q899" s="276"/>
      <c r="R899" s="276"/>
      <c r="S899" s="276"/>
      <c r="T899" s="276"/>
      <c r="U899" s="276"/>
      <c r="V899" s="276"/>
      <c r="W899" s="276"/>
      <c r="X899" s="276"/>
      <c r="Y899" s="276"/>
      <c r="Z899" s="276"/>
    </row>
    <row r="900">
      <c r="A900" s="276"/>
      <c r="B900" s="276"/>
      <c r="C900" s="276"/>
      <c r="D900" s="276"/>
      <c r="E900" s="276"/>
      <c r="F900" s="276"/>
      <c r="G900" s="276"/>
      <c r="H900" s="276"/>
      <c r="I900" s="276"/>
      <c r="J900" s="276"/>
      <c r="K900" s="276"/>
      <c r="L900" s="276"/>
      <c r="M900" s="276"/>
      <c r="N900" s="276"/>
      <c r="O900" s="276"/>
      <c r="P900" s="276"/>
      <c r="Q900" s="276"/>
      <c r="R900" s="276"/>
      <c r="S900" s="276"/>
      <c r="T900" s="276"/>
      <c r="U900" s="276"/>
      <c r="V900" s="276"/>
      <c r="W900" s="276"/>
      <c r="X900" s="276"/>
      <c r="Y900" s="276"/>
      <c r="Z900" s="276"/>
    </row>
    <row r="901">
      <c r="A901" s="276"/>
      <c r="B901" s="276"/>
      <c r="C901" s="276"/>
      <c r="D901" s="276"/>
      <c r="E901" s="276"/>
      <c r="F901" s="276"/>
      <c r="G901" s="276"/>
      <c r="H901" s="276"/>
      <c r="I901" s="276"/>
      <c r="J901" s="276"/>
      <c r="K901" s="276"/>
      <c r="L901" s="276"/>
      <c r="M901" s="276"/>
      <c r="N901" s="276"/>
      <c r="O901" s="276"/>
      <c r="P901" s="276"/>
      <c r="Q901" s="276"/>
      <c r="R901" s="276"/>
      <c r="S901" s="276"/>
      <c r="T901" s="276"/>
      <c r="U901" s="276"/>
      <c r="V901" s="276"/>
      <c r="W901" s="276"/>
      <c r="X901" s="276"/>
      <c r="Y901" s="276"/>
      <c r="Z901" s="276"/>
    </row>
    <row r="902">
      <c r="A902" s="276"/>
      <c r="B902" s="276"/>
      <c r="C902" s="276"/>
      <c r="D902" s="276"/>
      <c r="E902" s="276"/>
      <c r="F902" s="276"/>
      <c r="G902" s="276"/>
      <c r="H902" s="276"/>
      <c r="I902" s="276"/>
      <c r="J902" s="276"/>
      <c r="K902" s="276"/>
      <c r="L902" s="276"/>
      <c r="M902" s="276"/>
      <c r="N902" s="276"/>
      <c r="O902" s="276"/>
      <c r="P902" s="276"/>
      <c r="Q902" s="276"/>
      <c r="R902" s="276"/>
      <c r="S902" s="276"/>
      <c r="T902" s="276"/>
      <c r="U902" s="276"/>
      <c r="V902" s="276"/>
      <c r="W902" s="276"/>
      <c r="X902" s="276"/>
      <c r="Y902" s="276"/>
      <c r="Z902" s="276"/>
    </row>
    <row r="903">
      <c r="A903" s="276"/>
      <c r="B903" s="276"/>
      <c r="C903" s="276"/>
      <c r="D903" s="276"/>
      <c r="E903" s="276"/>
      <c r="F903" s="276"/>
      <c r="G903" s="276"/>
      <c r="H903" s="276"/>
      <c r="I903" s="276"/>
      <c r="J903" s="276"/>
      <c r="K903" s="276"/>
      <c r="L903" s="276"/>
      <c r="M903" s="276"/>
      <c r="N903" s="276"/>
      <c r="O903" s="276"/>
      <c r="P903" s="276"/>
      <c r="Q903" s="276"/>
      <c r="R903" s="276"/>
      <c r="S903" s="276"/>
      <c r="T903" s="276"/>
      <c r="U903" s="276"/>
      <c r="V903" s="276"/>
      <c r="W903" s="276"/>
      <c r="X903" s="276"/>
      <c r="Y903" s="276"/>
      <c r="Z903" s="276"/>
    </row>
    <row r="904">
      <c r="A904" s="276"/>
      <c r="B904" s="276"/>
      <c r="C904" s="276"/>
      <c r="D904" s="276"/>
      <c r="E904" s="276"/>
      <c r="F904" s="276"/>
      <c r="G904" s="276"/>
      <c r="H904" s="276"/>
      <c r="I904" s="276"/>
      <c r="J904" s="276"/>
      <c r="K904" s="276"/>
      <c r="L904" s="276"/>
      <c r="M904" s="276"/>
      <c r="N904" s="276"/>
      <c r="O904" s="276"/>
      <c r="P904" s="276"/>
      <c r="Q904" s="276"/>
      <c r="R904" s="276"/>
      <c r="S904" s="276"/>
      <c r="T904" s="276"/>
      <c r="U904" s="276"/>
      <c r="V904" s="276"/>
      <c r="W904" s="276"/>
      <c r="X904" s="276"/>
      <c r="Y904" s="276"/>
      <c r="Z904" s="276"/>
    </row>
    <row r="905">
      <c r="A905" s="276"/>
      <c r="B905" s="276"/>
      <c r="C905" s="276"/>
      <c r="D905" s="276"/>
      <c r="E905" s="276"/>
      <c r="F905" s="276"/>
      <c r="G905" s="276"/>
      <c r="H905" s="276"/>
      <c r="I905" s="276"/>
      <c r="J905" s="276"/>
      <c r="K905" s="276"/>
      <c r="L905" s="276"/>
      <c r="M905" s="276"/>
      <c r="N905" s="276"/>
      <c r="O905" s="276"/>
      <c r="P905" s="276"/>
      <c r="Q905" s="276"/>
      <c r="R905" s="276"/>
      <c r="S905" s="276"/>
      <c r="T905" s="276"/>
      <c r="U905" s="276"/>
      <c r="V905" s="276"/>
      <c r="W905" s="276"/>
      <c r="X905" s="276"/>
      <c r="Y905" s="276"/>
      <c r="Z905" s="276"/>
    </row>
    <row r="906">
      <c r="A906" s="276"/>
      <c r="B906" s="276"/>
      <c r="C906" s="276"/>
      <c r="D906" s="276"/>
      <c r="E906" s="276"/>
      <c r="F906" s="276"/>
      <c r="G906" s="276"/>
      <c r="H906" s="276"/>
      <c r="I906" s="276"/>
      <c r="J906" s="276"/>
      <c r="K906" s="276"/>
      <c r="L906" s="276"/>
      <c r="M906" s="276"/>
      <c r="N906" s="276"/>
      <c r="O906" s="276"/>
      <c r="P906" s="276"/>
      <c r="Q906" s="276"/>
      <c r="R906" s="276"/>
      <c r="S906" s="276"/>
      <c r="T906" s="276"/>
      <c r="U906" s="276"/>
      <c r="V906" s="276"/>
      <c r="W906" s="276"/>
      <c r="X906" s="276"/>
      <c r="Y906" s="276"/>
      <c r="Z906" s="276"/>
    </row>
    <row r="907">
      <c r="A907" s="276"/>
      <c r="B907" s="276"/>
      <c r="C907" s="276"/>
      <c r="D907" s="276"/>
      <c r="E907" s="276"/>
      <c r="F907" s="276"/>
      <c r="G907" s="276"/>
      <c r="H907" s="276"/>
      <c r="I907" s="276"/>
      <c r="J907" s="276"/>
      <c r="K907" s="276"/>
      <c r="L907" s="276"/>
      <c r="M907" s="276"/>
      <c r="N907" s="276"/>
      <c r="O907" s="276"/>
      <c r="P907" s="276"/>
      <c r="Q907" s="276"/>
      <c r="R907" s="276"/>
      <c r="S907" s="276"/>
      <c r="T907" s="276"/>
      <c r="U907" s="276"/>
      <c r="V907" s="276"/>
      <c r="W907" s="276"/>
      <c r="X907" s="276"/>
      <c r="Y907" s="276"/>
      <c r="Z907" s="276"/>
    </row>
    <row r="908">
      <c r="A908" s="276"/>
      <c r="B908" s="276"/>
      <c r="C908" s="276"/>
      <c r="D908" s="276"/>
      <c r="E908" s="276"/>
      <c r="F908" s="276"/>
      <c r="G908" s="276"/>
      <c r="H908" s="276"/>
      <c r="I908" s="276"/>
      <c r="J908" s="276"/>
      <c r="K908" s="276"/>
      <c r="L908" s="276"/>
      <c r="M908" s="276"/>
      <c r="N908" s="276"/>
      <c r="O908" s="276"/>
      <c r="P908" s="276"/>
      <c r="Q908" s="276"/>
      <c r="R908" s="276"/>
      <c r="S908" s="276"/>
      <c r="T908" s="276"/>
      <c r="U908" s="276"/>
      <c r="V908" s="276"/>
      <c r="W908" s="276"/>
      <c r="X908" s="276"/>
      <c r="Y908" s="276"/>
      <c r="Z908" s="276"/>
    </row>
    <row r="909">
      <c r="A909" s="276"/>
      <c r="B909" s="276"/>
      <c r="C909" s="276"/>
      <c r="D909" s="276"/>
      <c r="E909" s="276"/>
      <c r="F909" s="276"/>
      <c r="G909" s="276"/>
      <c r="H909" s="276"/>
      <c r="I909" s="276"/>
      <c r="J909" s="276"/>
      <c r="K909" s="276"/>
      <c r="L909" s="276"/>
      <c r="M909" s="276"/>
      <c r="N909" s="276"/>
      <c r="O909" s="276"/>
      <c r="P909" s="276"/>
      <c r="Q909" s="276"/>
      <c r="R909" s="276"/>
      <c r="S909" s="276"/>
      <c r="T909" s="276"/>
      <c r="U909" s="276"/>
      <c r="V909" s="276"/>
      <c r="W909" s="276"/>
      <c r="X909" s="276"/>
      <c r="Y909" s="276"/>
      <c r="Z909" s="276"/>
    </row>
    <row r="910">
      <c r="A910" s="276"/>
      <c r="B910" s="276"/>
      <c r="C910" s="276"/>
      <c r="D910" s="276"/>
      <c r="E910" s="276"/>
      <c r="F910" s="276"/>
      <c r="G910" s="276"/>
      <c r="H910" s="276"/>
      <c r="I910" s="276"/>
      <c r="J910" s="276"/>
      <c r="K910" s="276"/>
      <c r="L910" s="276"/>
      <c r="M910" s="276"/>
      <c r="N910" s="276"/>
      <c r="O910" s="276"/>
      <c r="P910" s="276"/>
      <c r="Q910" s="276"/>
      <c r="R910" s="276"/>
      <c r="S910" s="276"/>
      <c r="T910" s="276"/>
      <c r="U910" s="276"/>
      <c r="V910" s="276"/>
      <c r="W910" s="276"/>
      <c r="X910" s="276"/>
      <c r="Y910" s="276"/>
      <c r="Z910" s="276"/>
    </row>
    <row r="911">
      <c r="A911" s="276"/>
      <c r="B911" s="276"/>
      <c r="C911" s="276"/>
      <c r="D911" s="276"/>
      <c r="E911" s="276"/>
      <c r="F911" s="276"/>
      <c r="G911" s="276"/>
      <c r="H911" s="276"/>
      <c r="I911" s="276"/>
      <c r="J911" s="276"/>
      <c r="K911" s="276"/>
      <c r="L911" s="276"/>
      <c r="M911" s="276"/>
      <c r="N911" s="276"/>
      <c r="O911" s="276"/>
      <c r="P911" s="276"/>
      <c r="Q911" s="276"/>
      <c r="R911" s="276"/>
      <c r="S911" s="276"/>
      <c r="T911" s="276"/>
      <c r="U911" s="276"/>
      <c r="V911" s="276"/>
      <c r="W911" s="276"/>
      <c r="X911" s="276"/>
      <c r="Y911" s="276"/>
      <c r="Z911" s="276"/>
    </row>
    <row r="912">
      <c r="A912" s="276"/>
      <c r="B912" s="276"/>
      <c r="C912" s="276"/>
      <c r="D912" s="276"/>
      <c r="E912" s="276"/>
      <c r="F912" s="276"/>
      <c r="G912" s="276"/>
      <c r="H912" s="276"/>
      <c r="I912" s="276"/>
      <c r="J912" s="276"/>
      <c r="K912" s="276"/>
      <c r="L912" s="276"/>
      <c r="M912" s="276"/>
      <c r="N912" s="276"/>
      <c r="O912" s="276"/>
      <c r="P912" s="276"/>
      <c r="Q912" s="276"/>
      <c r="R912" s="276"/>
      <c r="S912" s="276"/>
      <c r="T912" s="276"/>
      <c r="U912" s="276"/>
      <c r="V912" s="276"/>
      <c r="W912" s="276"/>
      <c r="X912" s="276"/>
      <c r="Y912" s="276"/>
      <c r="Z912" s="276"/>
    </row>
    <row r="913">
      <c r="A913" s="276"/>
      <c r="B913" s="276"/>
      <c r="C913" s="276"/>
      <c r="D913" s="276"/>
      <c r="E913" s="276"/>
      <c r="F913" s="276"/>
      <c r="G913" s="276"/>
      <c r="H913" s="276"/>
      <c r="I913" s="276"/>
      <c r="J913" s="276"/>
      <c r="K913" s="276"/>
      <c r="L913" s="276"/>
      <c r="M913" s="276"/>
      <c r="N913" s="276"/>
      <c r="O913" s="276"/>
      <c r="P913" s="276"/>
      <c r="Q913" s="276"/>
      <c r="R913" s="276"/>
      <c r="S913" s="276"/>
      <c r="T913" s="276"/>
      <c r="U913" s="276"/>
      <c r="V913" s="276"/>
      <c r="W913" s="276"/>
      <c r="X913" s="276"/>
      <c r="Y913" s="276"/>
      <c r="Z913" s="276"/>
    </row>
    <row r="914">
      <c r="A914" s="276"/>
      <c r="B914" s="276"/>
      <c r="C914" s="276"/>
      <c r="D914" s="276"/>
      <c r="E914" s="276"/>
      <c r="F914" s="276"/>
      <c r="G914" s="276"/>
      <c r="H914" s="276"/>
      <c r="I914" s="276"/>
      <c r="J914" s="276"/>
      <c r="K914" s="276"/>
      <c r="L914" s="276"/>
      <c r="M914" s="276"/>
      <c r="N914" s="276"/>
      <c r="O914" s="276"/>
      <c r="P914" s="276"/>
      <c r="Q914" s="276"/>
      <c r="R914" s="276"/>
      <c r="S914" s="276"/>
      <c r="T914" s="276"/>
      <c r="U914" s="276"/>
      <c r="V914" s="276"/>
      <c r="W914" s="276"/>
      <c r="X914" s="276"/>
      <c r="Y914" s="276"/>
      <c r="Z914" s="276"/>
    </row>
    <row r="915">
      <c r="A915" s="276"/>
      <c r="B915" s="276"/>
      <c r="C915" s="276"/>
      <c r="D915" s="276"/>
      <c r="E915" s="276"/>
      <c r="F915" s="276"/>
      <c r="G915" s="276"/>
      <c r="H915" s="276"/>
      <c r="I915" s="276"/>
      <c r="J915" s="276"/>
      <c r="K915" s="276"/>
      <c r="L915" s="276"/>
      <c r="M915" s="276"/>
      <c r="N915" s="276"/>
      <c r="O915" s="276"/>
      <c r="P915" s="276"/>
      <c r="Q915" s="276"/>
      <c r="R915" s="276"/>
      <c r="S915" s="276"/>
      <c r="T915" s="276"/>
      <c r="U915" s="276"/>
      <c r="V915" s="276"/>
      <c r="W915" s="276"/>
      <c r="X915" s="276"/>
      <c r="Y915" s="276"/>
      <c r="Z915" s="276"/>
    </row>
    <row r="916">
      <c r="A916" s="276"/>
      <c r="B916" s="276"/>
      <c r="C916" s="276"/>
      <c r="D916" s="276"/>
      <c r="E916" s="276"/>
      <c r="F916" s="276"/>
      <c r="G916" s="276"/>
      <c r="H916" s="276"/>
      <c r="I916" s="276"/>
      <c r="J916" s="276"/>
      <c r="K916" s="276"/>
      <c r="L916" s="276"/>
      <c r="M916" s="276"/>
      <c r="N916" s="276"/>
      <c r="O916" s="276"/>
      <c r="P916" s="276"/>
      <c r="Q916" s="276"/>
      <c r="R916" s="276"/>
      <c r="S916" s="276"/>
      <c r="T916" s="276"/>
      <c r="U916" s="276"/>
      <c r="V916" s="276"/>
      <c r="W916" s="276"/>
      <c r="X916" s="276"/>
      <c r="Y916" s="276"/>
      <c r="Z916" s="276"/>
    </row>
    <row r="917">
      <c r="A917" s="276"/>
      <c r="B917" s="276"/>
      <c r="C917" s="276"/>
      <c r="D917" s="276"/>
      <c r="E917" s="276"/>
      <c r="F917" s="276"/>
      <c r="G917" s="276"/>
      <c r="H917" s="276"/>
      <c r="I917" s="276"/>
      <c r="J917" s="276"/>
      <c r="K917" s="276"/>
      <c r="L917" s="276"/>
      <c r="M917" s="276"/>
      <c r="N917" s="276"/>
      <c r="O917" s="276"/>
      <c r="P917" s="276"/>
      <c r="Q917" s="276"/>
      <c r="R917" s="276"/>
      <c r="S917" s="276"/>
      <c r="T917" s="276"/>
      <c r="U917" s="276"/>
      <c r="V917" s="276"/>
      <c r="W917" s="276"/>
      <c r="X917" s="276"/>
      <c r="Y917" s="276"/>
      <c r="Z917" s="276"/>
    </row>
    <row r="918">
      <c r="A918" s="276"/>
      <c r="B918" s="276"/>
      <c r="C918" s="276"/>
      <c r="D918" s="276"/>
      <c r="E918" s="276"/>
      <c r="F918" s="276"/>
      <c r="G918" s="276"/>
      <c r="H918" s="276"/>
      <c r="I918" s="276"/>
      <c r="J918" s="276"/>
      <c r="K918" s="276"/>
      <c r="L918" s="276"/>
      <c r="M918" s="276"/>
      <c r="N918" s="276"/>
      <c r="O918" s="276"/>
      <c r="P918" s="276"/>
      <c r="Q918" s="276"/>
      <c r="R918" s="276"/>
      <c r="S918" s="276"/>
      <c r="T918" s="276"/>
      <c r="U918" s="276"/>
      <c r="V918" s="276"/>
      <c r="W918" s="276"/>
      <c r="X918" s="276"/>
      <c r="Y918" s="276"/>
      <c r="Z918" s="276"/>
    </row>
    <row r="919">
      <c r="A919" s="276"/>
      <c r="B919" s="276"/>
      <c r="C919" s="276"/>
      <c r="D919" s="276"/>
      <c r="E919" s="276"/>
      <c r="F919" s="276"/>
      <c r="G919" s="276"/>
      <c r="H919" s="276"/>
      <c r="I919" s="276"/>
      <c r="J919" s="276"/>
      <c r="K919" s="276"/>
      <c r="L919" s="276"/>
      <c r="M919" s="276"/>
      <c r="N919" s="276"/>
      <c r="O919" s="276"/>
      <c r="P919" s="276"/>
      <c r="Q919" s="276"/>
      <c r="R919" s="276"/>
      <c r="S919" s="276"/>
      <c r="T919" s="276"/>
      <c r="U919" s="276"/>
      <c r="V919" s="276"/>
      <c r="W919" s="276"/>
      <c r="X919" s="276"/>
      <c r="Y919" s="276"/>
      <c r="Z919" s="276"/>
    </row>
    <row r="920">
      <c r="A920" s="276"/>
      <c r="B920" s="276"/>
      <c r="C920" s="276"/>
      <c r="D920" s="276"/>
      <c r="E920" s="276"/>
      <c r="F920" s="276"/>
      <c r="G920" s="276"/>
      <c r="H920" s="276"/>
      <c r="I920" s="276"/>
      <c r="J920" s="276"/>
      <c r="K920" s="276"/>
      <c r="L920" s="276"/>
      <c r="M920" s="276"/>
      <c r="N920" s="276"/>
      <c r="O920" s="276"/>
      <c r="P920" s="276"/>
      <c r="Q920" s="276"/>
      <c r="R920" s="276"/>
      <c r="S920" s="276"/>
      <c r="T920" s="276"/>
      <c r="U920" s="276"/>
      <c r="V920" s="276"/>
      <c r="W920" s="276"/>
      <c r="X920" s="276"/>
      <c r="Y920" s="276"/>
      <c r="Z920" s="276"/>
    </row>
    <row r="921">
      <c r="A921" s="276"/>
      <c r="B921" s="276"/>
      <c r="C921" s="276"/>
      <c r="D921" s="276"/>
      <c r="E921" s="276"/>
      <c r="F921" s="276"/>
      <c r="G921" s="276"/>
      <c r="H921" s="276"/>
      <c r="I921" s="276"/>
      <c r="J921" s="276"/>
      <c r="K921" s="276"/>
      <c r="L921" s="276"/>
      <c r="M921" s="276"/>
      <c r="N921" s="276"/>
      <c r="O921" s="276"/>
      <c r="P921" s="276"/>
      <c r="Q921" s="276"/>
      <c r="R921" s="276"/>
      <c r="S921" s="276"/>
      <c r="T921" s="276"/>
      <c r="U921" s="276"/>
      <c r="V921" s="276"/>
      <c r="W921" s="276"/>
      <c r="X921" s="276"/>
      <c r="Y921" s="276"/>
      <c r="Z921" s="276"/>
    </row>
    <row r="922">
      <c r="A922" s="276"/>
      <c r="B922" s="276"/>
      <c r="C922" s="276"/>
      <c r="D922" s="276"/>
      <c r="E922" s="276"/>
      <c r="F922" s="276"/>
      <c r="G922" s="276"/>
      <c r="H922" s="276"/>
      <c r="I922" s="276"/>
      <c r="J922" s="276"/>
      <c r="K922" s="276"/>
      <c r="L922" s="276"/>
      <c r="M922" s="276"/>
      <c r="N922" s="276"/>
      <c r="O922" s="276"/>
      <c r="P922" s="276"/>
      <c r="Q922" s="276"/>
      <c r="R922" s="276"/>
      <c r="S922" s="276"/>
      <c r="T922" s="276"/>
      <c r="U922" s="276"/>
      <c r="V922" s="276"/>
      <c r="W922" s="276"/>
      <c r="X922" s="276"/>
      <c r="Y922" s="276"/>
      <c r="Z922" s="276"/>
    </row>
    <row r="923">
      <c r="A923" s="276"/>
      <c r="B923" s="276"/>
      <c r="C923" s="276"/>
      <c r="D923" s="276"/>
      <c r="E923" s="276"/>
      <c r="F923" s="276"/>
      <c r="G923" s="276"/>
      <c r="H923" s="276"/>
      <c r="I923" s="276"/>
      <c r="J923" s="276"/>
      <c r="K923" s="276"/>
      <c r="L923" s="276"/>
      <c r="M923" s="276"/>
      <c r="N923" s="276"/>
      <c r="O923" s="276"/>
      <c r="P923" s="276"/>
      <c r="Q923" s="276"/>
      <c r="R923" s="276"/>
      <c r="S923" s="276"/>
      <c r="T923" s="276"/>
      <c r="U923" s="276"/>
      <c r="V923" s="276"/>
      <c r="W923" s="276"/>
      <c r="X923" s="276"/>
      <c r="Y923" s="276"/>
      <c r="Z923" s="276"/>
    </row>
    <row r="924">
      <c r="A924" s="276"/>
      <c r="B924" s="276"/>
      <c r="C924" s="276"/>
      <c r="D924" s="276"/>
      <c r="E924" s="276"/>
      <c r="F924" s="276"/>
      <c r="G924" s="276"/>
      <c r="H924" s="276"/>
      <c r="I924" s="276"/>
      <c r="J924" s="276"/>
      <c r="K924" s="276"/>
      <c r="L924" s="276"/>
      <c r="M924" s="276"/>
      <c r="N924" s="276"/>
      <c r="O924" s="276"/>
      <c r="P924" s="276"/>
      <c r="Q924" s="276"/>
      <c r="R924" s="276"/>
      <c r="S924" s="276"/>
      <c r="T924" s="276"/>
      <c r="U924" s="276"/>
      <c r="V924" s="276"/>
      <c r="W924" s="276"/>
      <c r="X924" s="276"/>
      <c r="Y924" s="276"/>
      <c r="Z924" s="276"/>
    </row>
    <row r="925">
      <c r="A925" s="276"/>
      <c r="B925" s="276"/>
      <c r="C925" s="276"/>
      <c r="D925" s="276"/>
      <c r="E925" s="276"/>
      <c r="F925" s="276"/>
      <c r="G925" s="276"/>
      <c r="H925" s="276"/>
      <c r="I925" s="276"/>
      <c r="J925" s="276"/>
      <c r="K925" s="276"/>
      <c r="L925" s="276"/>
      <c r="M925" s="276"/>
      <c r="N925" s="276"/>
      <c r="O925" s="276"/>
      <c r="P925" s="276"/>
      <c r="Q925" s="276"/>
      <c r="R925" s="276"/>
      <c r="S925" s="276"/>
      <c r="T925" s="276"/>
      <c r="U925" s="276"/>
      <c r="V925" s="276"/>
      <c r="W925" s="276"/>
      <c r="X925" s="276"/>
      <c r="Y925" s="276"/>
      <c r="Z925" s="276"/>
    </row>
    <row r="926">
      <c r="A926" s="276"/>
      <c r="B926" s="276"/>
      <c r="C926" s="276"/>
      <c r="D926" s="276"/>
      <c r="E926" s="276"/>
      <c r="F926" s="276"/>
      <c r="G926" s="276"/>
      <c r="H926" s="276"/>
      <c r="I926" s="276"/>
      <c r="J926" s="276"/>
      <c r="K926" s="276"/>
      <c r="L926" s="276"/>
      <c r="M926" s="276"/>
      <c r="N926" s="276"/>
      <c r="O926" s="276"/>
      <c r="P926" s="276"/>
      <c r="Q926" s="276"/>
      <c r="R926" s="276"/>
      <c r="S926" s="276"/>
      <c r="T926" s="276"/>
      <c r="U926" s="276"/>
      <c r="V926" s="276"/>
      <c r="W926" s="276"/>
      <c r="X926" s="276"/>
      <c r="Y926" s="276"/>
      <c r="Z926" s="276"/>
    </row>
    <row r="927">
      <c r="A927" s="276"/>
      <c r="B927" s="276"/>
      <c r="C927" s="276"/>
      <c r="D927" s="276"/>
      <c r="E927" s="276"/>
      <c r="F927" s="276"/>
      <c r="G927" s="276"/>
      <c r="H927" s="276"/>
      <c r="I927" s="276"/>
      <c r="J927" s="276"/>
      <c r="K927" s="276"/>
      <c r="L927" s="276"/>
      <c r="M927" s="276"/>
      <c r="N927" s="276"/>
      <c r="O927" s="276"/>
      <c r="P927" s="276"/>
      <c r="Q927" s="276"/>
      <c r="R927" s="276"/>
      <c r="S927" s="276"/>
      <c r="T927" s="276"/>
      <c r="U927" s="276"/>
      <c r="V927" s="276"/>
      <c r="W927" s="276"/>
      <c r="X927" s="276"/>
      <c r="Y927" s="276"/>
      <c r="Z927" s="276"/>
    </row>
    <row r="928">
      <c r="A928" s="276"/>
      <c r="B928" s="276"/>
      <c r="C928" s="276"/>
      <c r="D928" s="276"/>
      <c r="E928" s="276"/>
      <c r="F928" s="276"/>
      <c r="G928" s="276"/>
      <c r="H928" s="276"/>
      <c r="I928" s="276"/>
      <c r="J928" s="276"/>
      <c r="K928" s="276"/>
      <c r="L928" s="276"/>
      <c r="M928" s="276"/>
      <c r="N928" s="276"/>
      <c r="O928" s="276"/>
      <c r="P928" s="276"/>
      <c r="Q928" s="276"/>
      <c r="R928" s="276"/>
      <c r="S928" s="276"/>
      <c r="T928" s="276"/>
      <c r="U928" s="276"/>
      <c r="V928" s="276"/>
      <c r="W928" s="276"/>
      <c r="X928" s="276"/>
      <c r="Y928" s="276"/>
      <c r="Z928" s="276"/>
    </row>
    <row r="929">
      <c r="A929" s="276"/>
      <c r="B929" s="276"/>
      <c r="C929" s="276"/>
      <c r="D929" s="276"/>
      <c r="E929" s="276"/>
      <c r="F929" s="276"/>
      <c r="G929" s="276"/>
      <c r="H929" s="276"/>
      <c r="I929" s="276"/>
      <c r="J929" s="276"/>
      <c r="K929" s="276"/>
      <c r="L929" s="276"/>
      <c r="M929" s="276"/>
      <c r="N929" s="276"/>
      <c r="O929" s="276"/>
      <c r="P929" s="276"/>
      <c r="Q929" s="276"/>
      <c r="R929" s="276"/>
      <c r="S929" s="276"/>
      <c r="T929" s="276"/>
      <c r="U929" s="276"/>
      <c r="V929" s="276"/>
      <c r="W929" s="276"/>
      <c r="X929" s="276"/>
      <c r="Y929" s="276"/>
      <c r="Z929" s="276"/>
    </row>
    <row r="930">
      <c r="A930" s="276"/>
      <c r="B930" s="276"/>
      <c r="C930" s="276"/>
      <c r="D930" s="276"/>
      <c r="E930" s="276"/>
      <c r="F930" s="276"/>
      <c r="G930" s="276"/>
      <c r="H930" s="276"/>
      <c r="I930" s="276"/>
      <c r="J930" s="276"/>
      <c r="K930" s="276"/>
      <c r="L930" s="276"/>
      <c r="M930" s="276"/>
      <c r="N930" s="276"/>
      <c r="O930" s="276"/>
      <c r="P930" s="276"/>
      <c r="Q930" s="276"/>
      <c r="R930" s="276"/>
      <c r="S930" s="276"/>
      <c r="T930" s="276"/>
      <c r="U930" s="276"/>
      <c r="V930" s="276"/>
      <c r="W930" s="276"/>
      <c r="X930" s="276"/>
      <c r="Y930" s="276"/>
      <c r="Z930" s="276"/>
    </row>
    <row r="931">
      <c r="A931" s="276"/>
      <c r="B931" s="276"/>
      <c r="C931" s="276"/>
      <c r="D931" s="276"/>
      <c r="E931" s="276"/>
      <c r="F931" s="276"/>
      <c r="G931" s="276"/>
      <c r="H931" s="276"/>
      <c r="I931" s="276"/>
      <c r="J931" s="276"/>
      <c r="K931" s="276"/>
      <c r="L931" s="276"/>
      <c r="M931" s="276"/>
      <c r="N931" s="276"/>
      <c r="O931" s="276"/>
      <c r="P931" s="276"/>
      <c r="Q931" s="276"/>
      <c r="R931" s="276"/>
      <c r="S931" s="276"/>
      <c r="T931" s="276"/>
      <c r="U931" s="276"/>
      <c r="V931" s="276"/>
      <c r="W931" s="276"/>
      <c r="X931" s="276"/>
      <c r="Y931" s="276"/>
      <c r="Z931" s="276"/>
    </row>
    <row r="932">
      <c r="A932" s="276"/>
      <c r="B932" s="276"/>
      <c r="C932" s="276"/>
      <c r="D932" s="276"/>
      <c r="E932" s="276"/>
      <c r="F932" s="276"/>
      <c r="G932" s="276"/>
      <c r="H932" s="276"/>
      <c r="I932" s="276"/>
      <c r="J932" s="276"/>
      <c r="K932" s="276"/>
      <c r="L932" s="276"/>
      <c r="M932" s="276"/>
      <c r="N932" s="276"/>
      <c r="O932" s="276"/>
      <c r="P932" s="276"/>
      <c r="Q932" s="276"/>
      <c r="R932" s="276"/>
      <c r="S932" s="276"/>
      <c r="T932" s="276"/>
      <c r="U932" s="276"/>
      <c r="V932" s="276"/>
      <c r="W932" s="276"/>
      <c r="X932" s="276"/>
      <c r="Y932" s="276"/>
      <c r="Z932" s="276"/>
    </row>
    <row r="933">
      <c r="A933" s="276"/>
      <c r="B933" s="276"/>
      <c r="C933" s="276"/>
      <c r="D933" s="276"/>
      <c r="E933" s="276"/>
      <c r="F933" s="276"/>
      <c r="G933" s="276"/>
      <c r="H933" s="276"/>
      <c r="I933" s="276"/>
      <c r="J933" s="276"/>
      <c r="K933" s="276"/>
      <c r="L933" s="276"/>
      <c r="M933" s="276"/>
      <c r="N933" s="276"/>
      <c r="O933" s="276"/>
      <c r="P933" s="276"/>
      <c r="Q933" s="276"/>
      <c r="R933" s="276"/>
      <c r="S933" s="276"/>
      <c r="T933" s="276"/>
      <c r="U933" s="276"/>
      <c r="V933" s="276"/>
      <c r="W933" s="276"/>
      <c r="X933" s="276"/>
      <c r="Y933" s="276"/>
      <c r="Z933" s="276"/>
    </row>
    <row r="934">
      <c r="A934" s="276"/>
      <c r="B934" s="276"/>
      <c r="C934" s="276"/>
      <c r="D934" s="276"/>
      <c r="E934" s="276"/>
      <c r="F934" s="276"/>
      <c r="G934" s="276"/>
      <c r="H934" s="276"/>
      <c r="I934" s="276"/>
      <c r="J934" s="276"/>
      <c r="K934" s="276"/>
      <c r="L934" s="276"/>
      <c r="M934" s="276"/>
      <c r="N934" s="276"/>
      <c r="O934" s="276"/>
      <c r="P934" s="276"/>
      <c r="Q934" s="276"/>
      <c r="R934" s="276"/>
      <c r="S934" s="276"/>
      <c r="T934" s="276"/>
      <c r="U934" s="276"/>
      <c r="V934" s="276"/>
      <c r="W934" s="276"/>
      <c r="X934" s="276"/>
      <c r="Y934" s="276"/>
      <c r="Z934" s="276"/>
    </row>
    <row r="935">
      <c r="A935" s="276"/>
      <c r="B935" s="276"/>
      <c r="C935" s="276"/>
      <c r="D935" s="276"/>
      <c r="E935" s="276"/>
      <c r="F935" s="276"/>
      <c r="G935" s="276"/>
      <c r="H935" s="276"/>
      <c r="I935" s="276"/>
      <c r="J935" s="276"/>
      <c r="K935" s="276"/>
      <c r="L935" s="276"/>
      <c r="M935" s="276"/>
      <c r="N935" s="276"/>
      <c r="O935" s="276"/>
      <c r="P935" s="276"/>
      <c r="Q935" s="276"/>
      <c r="R935" s="276"/>
      <c r="S935" s="276"/>
      <c r="T935" s="276"/>
      <c r="U935" s="276"/>
      <c r="V935" s="276"/>
      <c r="W935" s="276"/>
      <c r="X935" s="276"/>
      <c r="Y935" s="276"/>
      <c r="Z935" s="276"/>
    </row>
    <row r="936">
      <c r="A936" s="276"/>
      <c r="B936" s="276"/>
      <c r="C936" s="276"/>
      <c r="D936" s="276"/>
      <c r="E936" s="276"/>
      <c r="F936" s="276"/>
      <c r="G936" s="276"/>
      <c r="H936" s="276"/>
      <c r="I936" s="276"/>
      <c r="J936" s="276"/>
      <c r="K936" s="276"/>
      <c r="L936" s="276"/>
      <c r="M936" s="276"/>
      <c r="N936" s="276"/>
      <c r="O936" s="276"/>
      <c r="P936" s="276"/>
      <c r="Q936" s="276"/>
      <c r="R936" s="276"/>
      <c r="S936" s="276"/>
      <c r="T936" s="276"/>
      <c r="U936" s="276"/>
      <c r="V936" s="276"/>
      <c r="W936" s="276"/>
      <c r="X936" s="276"/>
      <c r="Y936" s="276"/>
      <c r="Z936" s="276"/>
    </row>
    <row r="937">
      <c r="A937" s="276"/>
      <c r="B937" s="276"/>
      <c r="C937" s="276"/>
      <c r="D937" s="276"/>
      <c r="E937" s="276"/>
      <c r="F937" s="276"/>
      <c r="G937" s="276"/>
      <c r="H937" s="276"/>
      <c r="I937" s="276"/>
      <c r="J937" s="276"/>
      <c r="K937" s="276"/>
      <c r="L937" s="276"/>
      <c r="M937" s="276"/>
      <c r="N937" s="276"/>
      <c r="O937" s="276"/>
      <c r="P937" s="276"/>
      <c r="Q937" s="276"/>
      <c r="R937" s="276"/>
      <c r="S937" s="276"/>
      <c r="T937" s="276"/>
      <c r="U937" s="276"/>
      <c r="V937" s="276"/>
      <c r="W937" s="276"/>
      <c r="X937" s="276"/>
      <c r="Y937" s="276"/>
      <c r="Z937" s="276"/>
    </row>
    <row r="938">
      <c r="A938" s="276"/>
      <c r="B938" s="276"/>
      <c r="C938" s="276"/>
      <c r="D938" s="276"/>
      <c r="E938" s="276"/>
      <c r="F938" s="276"/>
      <c r="G938" s="276"/>
      <c r="H938" s="276"/>
      <c r="I938" s="276"/>
      <c r="J938" s="276"/>
      <c r="K938" s="276"/>
      <c r="L938" s="276"/>
      <c r="M938" s="276"/>
      <c r="N938" s="276"/>
      <c r="O938" s="276"/>
      <c r="P938" s="276"/>
      <c r="Q938" s="276"/>
      <c r="R938" s="276"/>
      <c r="S938" s="276"/>
      <c r="T938" s="276"/>
      <c r="U938" s="276"/>
      <c r="V938" s="276"/>
      <c r="W938" s="276"/>
      <c r="X938" s="276"/>
      <c r="Y938" s="276"/>
      <c r="Z938" s="276"/>
    </row>
    <row r="939">
      <c r="A939" s="276"/>
      <c r="B939" s="276"/>
      <c r="C939" s="276"/>
      <c r="D939" s="276"/>
      <c r="E939" s="276"/>
      <c r="F939" s="276"/>
      <c r="G939" s="276"/>
      <c r="H939" s="276"/>
      <c r="I939" s="276"/>
      <c r="J939" s="276"/>
      <c r="K939" s="276"/>
      <c r="L939" s="276"/>
      <c r="M939" s="276"/>
      <c r="N939" s="276"/>
      <c r="O939" s="276"/>
      <c r="P939" s="276"/>
      <c r="Q939" s="276"/>
      <c r="R939" s="276"/>
      <c r="S939" s="276"/>
      <c r="T939" s="276"/>
      <c r="U939" s="276"/>
      <c r="V939" s="276"/>
      <c r="W939" s="276"/>
      <c r="X939" s="276"/>
      <c r="Y939" s="276"/>
      <c r="Z939" s="276"/>
    </row>
    <row r="940">
      <c r="A940" s="276"/>
      <c r="B940" s="276"/>
      <c r="C940" s="276"/>
      <c r="D940" s="276"/>
      <c r="E940" s="276"/>
      <c r="F940" s="276"/>
      <c r="G940" s="276"/>
      <c r="H940" s="276"/>
      <c r="I940" s="276"/>
      <c r="J940" s="276"/>
      <c r="K940" s="276"/>
      <c r="L940" s="276"/>
      <c r="M940" s="276"/>
      <c r="N940" s="276"/>
      <c r="O940" s="276"/>
      <c r="P940" s="276"/>
      <c r="Q940" s="276"/>
      <c r="R940" s="276"/>
      <c r="S940" s="276"/>
      <c r="T940" s="276"/>
      <c r="U940" s="276"/>
      <c r="V940" s="276"/>
      <c r="W940" s="276"/>
      <c r="X940" s="276"/>
      <c r="Y940" s="276"/>
      <c r="Z940" s="276"/>
    </row>
    <row r="941">
      <c r="A941" s="276"/>
      <c r="B941" s="276"/>
      <c r="C941" s="276"/>
      <c r="D941" s="276"/>
      <c r="E941" s="276"/>
      <c r="F941" s="276"/>
      <c r="G941" s="276"/>
      <c r="H941" s="276"/>
      <c r="I941" s="276"/>
      <c r="J941" s="276"/>
      <c r="K941" s="276"/>
      <c r="L941" s="276"/>
      <c r="M941" s="276"/>
      <c r="N941" s="276"/>
      <c r="O941" s="276"/>
      <c r="P941" s="276"/>
      <c r="Q941" s="276"/>
      <c r="R941" s="276"/>
      <c r="S941" s="276"/>
      <c r="T941" s="276"/>
      <c r="U941" s="276"/>
      <c r="V941" s="276"/>
      <c r="W941" s="276"/>
      <c r="X941" s="276"/>
      <c r="Y941" s="276"/>
      <c r="Z941" s="276"/>
    </row>
    <row r="942">
      <c r="A942" s="276"/>
      <c r="B942" s="276"/>
      <c r="C942" s="276"/>
      <c r="D942" s="276"/>
      <c r="E942" s="276"/>
      <c r="F942" s="276"/>
      <c r="G942" s="276"/>
      <c r="H942" s="276"/>
      <c r="I942" s="276"/>
      <c r="J942" s="276"/>
      <c r="K942" s="276"/>
      <c r="L942" s="276"/>
      <c r="M942" s="276"/>
      <c r="N942" s="276"/>
      <c r="O942" s="276"/>
      <c r="P942" s="276"/>
      <c r="Q942" s="276"/>
      <c r="R942" s="276"/>
      <c r="S942" s="276"/>
      <c r="T942" s="276"/>
      <c r="U942" s="276"/>
      <c r="V942" s="276"/>
      <c r="W942" s="276"/>
      <c r="X942" s="276"/>
      <c r="Y942" s="276"/>
      <c r="Z942" s="276"/>
    </row>
    <row r="943">
      <c r="A943" s="276"/>
      <c r="B943" s="276"/>
      <c r="C943" s="276"/>
      <c r="D943" s="276"/>
      <c r="E943" s="276"/>
      <c r="F943" s="276"/>
      <c r="G943" s="276"/>
      <c r="H943" s="276"/>
      <c r="I943" s="276"/>
      <c r="J943" s="276"/>
      <c r="K943" s="276"/>
      <c r="L943" s="276"/>
      <c r="M943" s="276"/>
      <c r="N943" s="276"/>
      <c r="O943" s="276"/>
      <c r="P943" s="276"/>
      <c r="Q943" s="276"/>
      <c r="R943" s="276"/>
      <c r="S943" s="276"/>
      <c r="T943" s="276"/>
      <c r="U943" s="276"/>
      <c r="V943" s="276"/>
      <c r="W943" s="276"/>
      <c r="X943" s="276"/>
      <c r="Y943" s="276"/>
      <c r="Z943" s="276"/>
    </row>
    <row r="944">
      <c r="A944" s="276"/>
      <c r="B944" s="276"/>
      <c r="C944" s="276"/>
      <c r="D944" s="276"/>
      <c r="E944" s="276"/>
      <c r="F944" s="276"/>
      <c r="G944" s="276"/>
      <c r="H944" s="276"/>
      <c r="I944" s="276"/>
      <c r="J944" s="276"/>
      <c r="K944" s="276"/>
      <c r="L944" s="276"/>
      <c r="M944" s="276"/>
      <c r="N944" s="276"/>
      <c r="O944" s="276"/>
      <c r="P944" s="276"/>
      <c r="Q944" s="276"/>
      <c r="R944" s="276"/>
      <c r="S944" s="276"/>
      <c r="T944" s="276"/>
      <c r="U944" s="276"/>
      <c r="V944" s="276"/>
      <c r="W944" s="276"/>
      <c r="X944" s="276"/>
      <c r="Y944" s="276"/>
      <c r="Z944" s="276"/>
    </row>
    <row r="945">
      <c r="A945" s="276"/>
      <c r="B945" s="276"/>
      <c r="C945" s="276"/>
      <c r="D945" s="276"/>
      <c r="E945" s="276"/>
      <c r="F945" s="276"/>
      <c r="G945" s="276"/>
      <c r="H945" s="276"/>
      <c r="I945" s="276"/>
      <c r="J945" s="276"/>
      <c r="K945" s="276"/>
      <c r="L945" s="276"/>
      <c r="M945" s="276"/>
      <c r="N945" s="276"/>
      <c r="O945" s="276"/>
      <c r="P945" s="276"/>
      <c r="Q945" s="276"/>
      <c r="R945" s="276"/>
      <c r="S945" s="276"/>
      <c r="T945" s="276"/>
      <c r="U945" s="276"/>
      <c r="V945" s="276"/>
      <c r="W945" s="276"/>
      <c r="X945" s="276"/>
      <c r="Y945" s="276"/>
      <c r="Z945" s="276"/>
    </row>
    <row r="946">
      <c r="A946" s="276"/>
      <c r="B946" s="276"/>
      <c r="C946" s="276"/>
      <c r="D946" s="276"/>
      <c r="E946" s="276"/>
      <c r="F946" s="276"/>
      <c r="G946" s="276"/>
      <c r="H946" s="276"/>
      <c r="I946" s="276"/>
      <c r="J946" s="276"/>
      <c r="K946" s="276"/>
      <c r="L946" s="276"/>
      <c r="M946" s="276"/>
      <c r="N946" s="276"/>
      <c r="O946" s="276"/>
      <c r="P946" s="276"/>
      <c r="Q946" s="276"/>
      <c r="R946" s="276"/>
      <c r="S946" s="276"/>
      <c r="T946" s="276"/>
      <c r="U946" s="276"/>
      <c r="V946" s="276"/>
      <c r="W946" s="276"/>
      <c r="X946" s="276"/>
      <c r="Y946" s="276"/>
      <c r="Z946" s="276"/>
    </row>
    <row r="947">
      <c r="A947" s="276"/>
      <c r="B947" s="276"/>
      <c r="C947" s="276"/>
      <c r="D947" s="276"/>
      <c r="E947" s="276"/>
      <c r="F947" s="276"/>
      <c r="G947" s="276"/>
      <c r="H947" s="276"/>
      <c r="I947" s="276"/>
      <c r="J947" s="276"/>
      <c r="K947" s="276"/>
      <c r="L947" s="276"/>
      <c r="M947" s="276"/>
      <c r="N947" s="276"/>
      <c r="O947" s="276"/>
      <c r="P947" s="276"/>
      <c r="Q947" s="276"/>
      <c r="R947" s="276"/>
      <c r="S947" s="276"/>
      <c r="T947" s="276"/>
      <c r="U947" s="276"/>
      <c r="V947" s="276"/>
      <c r="W947" s="276"/>
      <c r="X947" s="276"/>
      <c r="Y947" s="276"/>
      <c r="Z947" s="276"/>
    </row>
    <row r="948">
      <c r="A948" s="276"/>
      <c r="B948" s="276"/>
      <c r="C948" s="276"/>
      <c r="D948" s="276"/>
      <c r="E948" s="276"/>
      <c r="F948" s="276"/>
      <c r="G948" s="276"/>
      <c r="H948" s="276"/>
      <c r="I948" s="276"/>
      <c r="J948" s="276"/>
      <c r="K948" s="276"/>
      <c r="L948" s="276"/>
      <c r="M948" s="276"/>
      <c r="N948" s="276"/>
      <c r="O948" s="276"/>
      <c r="P948" s="276"/>
      <c r="Q948" s="276"/>
      <c r="R948" s="276"/>
      <c r="S948" s="276"/>
      <c r="T948" s="276"/>
      <c r="U948" s="276"/>
      <c r="V948" s="276"/>
      <c r="W948" s="276"/>
      <c r="X948" s="276"/>
      <c r="Y948" s="276"/>
      <c r="Z948" s="276"/>
    </row>
    <row r="949">
      <c r="A949" s="276"/>
      <c r="B949" s="276"/>
      <c r="C949" s="276"/>
      <c r="D949" s="276"/>
      <c r="E949" s="276"/>
      <c r="F949" s="276"/>
      <c r="G949" s="276"/>
      <c r="H949" s="276"/>
      <c r="I949" s="276"/>
      <c r="J949" s="276"/>
      <c r="K949" s="276"/>
      <c r="L949" s="276"/>
      <c r="M949" s="276"/>
      <c r="N949" s="276"/>
      <c r="O949" s="276"/>
      <c r="P949" s="276"/>
      <c r="Q949" s="276"/>
      <c r="R949" s="276"/>
      <c r="S949" s="276"/>
      <c r="T949" s="276"/>
      <c r="U949" s="276"/>
      <c r="V949" s="276"/>
      <c r="W949" s="276"/>
      <c r="X949" s="276"/>
      <c r="Y949" s="276"/>
      <c r="Z949" s="276"/>
    </row>
    <row r="950">
      <c r="A950" s="276"/>
      <c r="B950" s="276"/>
      <c r="C950" s="276"/>
      <c r="D950" s="276"/>
      <c r="E950" s="276"/>
      <c r="F950" s="276"/>
      <c r="G950" s="276"/>
      <c r="H950" s="276"/>
      <c r="I950" s="276"/>
      <c r="J950" s="276"/>
      <c r="K950" s="276"/>
      <c r="L950" s="276"/>
      <c r="M950" s="276"/>
      <c r="N950" s="276"/>
      <c r="O950" s="276"/>
      <c r="P950" s="276"/>
      <c r="Q950" s="276"/>
      <c r="R950" s="276"/>
      <c r="S950" s="276"/>
      <c r="T950" s="276"/>
      <c r="U950" s="276"/>
      <c r="V950" s="276"/>
      <c r="W950" s="276"/>
      <c r="X950" s="276"/>
      <c r="Y950" s="276"/>
      <c r="Z950" s="276"/>
    </row>
    <row r="951">
      <c r="A951" s="276"/>
      <c r="B951" s="276"/>
      <c r="C951" s="276"/>
      <c r="D951" s="276"/>
      <c r="E951" s="276"/>
      <c r="F951" s="276"/>
      <c r="G951" s="276"/>
      <c r="H951" s="276"/>
      <c r="I951" s="276"/>
      <c r="J951" s="276"/>
      <c r="K951" s="276"/>
      <c r="L951" s="276"/>
      <c r="M951" s="276"/>
      <c r="N951" s="276"/>
      <c r="O951" s="276"/>
      <c r="P951" s="276"/>
      <c r="Q951" s="276"/>
      <c r="R951" s="276"/>
      <c r="S951" s="276"/>
      <c r="T951" s="276"/>
      <c r="U951" s="276"/>
      <c r="V951" s="276"/>
      <c r="W951" s="276"/>
      <c r="X951" s="276"/>
      <c r="Y951" s="276"/>
      <c r="Z951" s="276"/>
    </row>
    <row r="952">
      <c r="A952" s="276"/>
      <c r="B952" s="276"/>
      <c r="C952" s="276"/>
      <c r="D952" s="276"/>
      <c r="E952" s="276"/>
      <c r="F952" s="276"/>
      <c r="G952" s="276"/>
      <c r="H952" s="276"/>
      <c r="I952" s="276"/>
      <c r="J952" s="276"/>
      <c r="K952" s="276"/>
      <c r="L952" s="276"/>
      <c r="M952" s="276"/>
      <c r="N952" s="276"/>
      <c r="O952" s="276"/>
      <c r="P952" s="276"/>
      <c r="Q952" s="276"/>
      <c r="R952" s="276"/>
      <c r="S952" s="276"/>
      <c r="T952" s="276"/>
      <c r="U952" s="276"/>
      <c r="V952" s="276"/>
      <c r="W952" s="276"/>
      <c r="X952" s="276"/>
      <c r="Y952" s="276"/>
      <c r="Z952" s="276"/>
    </row>
    <row r="953">
      <c r="A953" s="276"/>
      <c r="B953" s="276"/>
      <c r="C953" s="276"/>
      <c r="D953" s="276"/>
      <c r="E953" s="276"/>
      <c r="F953" s="276"/>
      <c r="G953" s="276"/>
      <c r="H953" s="276"/>
      <c r="I953" s="276"/>
      <c r="J953" s="276"/>
      <c r="K953" s="276"/>
      <c r="L953" s="276"/>
      <c r="M953" s="276"/>
      <c r="N953" s="276"/>
      <c r="O953" s="276"/>
      <c r="P953" s="276"/>
      <c r="Q953" s="276"/>
      <c r="R953" s="276"/>
      <c r="S953" s="276"/>
      <c r="T953" s="276"/>
      <c r="U953" s="276"/>
      <c r="V953" s="276"/>
      <c r="W953" s="276"/>
      <c r="X953" s="276"/>
      <c r="Y953" s="276"/>
      <c r="Z953" s="276"/>
    </row>
    <row r="954">
      <c r="A954" s="276"/>
      <c r="B954" s="276"/>
      <c r="C954" s="276"/>
      <c r="D954" s="276"/>
      <c r="E954" s="276"/>
      <c r="F954" s="276"/>
      <c r="G954" s="276"/>
      <c r="H954" s="276"/>
      <c r="I954" s="276"/>
      <c r="J954" s="276"/>
      <c r="K954" s="276"/>
      <c r="L954" s="276"/>
      <c r="M954" s="276"/>
      <c r="N954" s="276"/>
      <c r="O954" s="276"/>
      <c r="P954" s="276"/>
      <c r="Q954" s="276"/>
      <c r="R954" s="276"/>
      <c r="S954" s="276"/>
      <c r="T954" s="276"/>
      <c r="U954" s="276"/>
      <c r="V954" s="276"/>
      <c r="W954" s="276"/>
      <c r="X954" s="276"/>
      <c r="Y954" s="276"/>
      <c r="Z954" s="276"/>
    </row>
    <row r="955">
      <c r="A955" s="276"/>
      <c r="B955" s="276"/>
      <c r="C955" s="276"/>
      <c r="D955" s="276"/>
      <c r="E955" s="276"/>
      <c r="F955" s="276"/>
      <c r="G955" s="276"/>
      <c r="H955" s="276"/>
      <c r="I955" s="276"/>
      <c r="J955" s="276"/>
      <c r="K955" s="276"/>
      <c r="L955" s="276"/>
      <c r="M955" s="276"/>
      <c r="N955" s="276"/>
      <c r="O955" s="276"/>
      <c r="P955" s="276"/>
      <c r="Q955" s="276"/>
      <c r="R955" s="276"/>
      <c r="S955" s="276"/>
      <c r="T955" s="276"/>
      <c r="U955" s="276"/>
      <c r="V955" s="276"/>
      <c r="W955" s="276"/>
      <c r="X955" s="276"/>
      <c r="Y955" s="276"/>
      <c r="Z955" s="276"/>
    </row>
    <row r="956">
      <c r="A956" s="276"/>
      <c r="B956" s="276"/>
      <c r="C956" s="276"/>
      <c r="D956" s="276"/>
      <c r="E956" s="276"/>
      <c r="F956" s="276"/>
      <c r="G956" s="276"/>
      <c r="H956" s="276"/>
      <c r="I956" s="276"/>
      <c r="J956" s="276"/>
      <c r="K956" s="276"/>
      <c r="L956" s="276"/>
      <c r="M956" s="276"/>
      <c r="N956" s="276"/>
      <c r="O956" s="276"/>
      <c r="P956" s="276"/>
      <c r="Q956" s="276"/>
      <c r="R956" s="276"/>
      <c r="S956" s="276"/>
      <c r="T956" s="276"/>
      <c r="U956" s="276"/>
      <c r="V956" s="276"/>
      <c r="W956" s="276"/>
      <c r="X956" s="276"/>
      <c r="Y956" s="276"/>
      <c r="Z956" s="276"/>
    </row>
    <row r="957">
      <c r="A957" s="276"/>
      <c r="B957" s="276"/>
      <c r="C957" s="276"/>
      <c r="D957" s="276"/>
      <c r="E957" s="276"/>
      <c r="F957" s="276"/>
      <c r="G957" s="276"/>
      <c r="H957" s="276"/>
      <c r="I957" s="276"/>
      <c r="J957" s="276"/>
      <c r="K957" s="276"/>
      <c r="L957" s="276"/>
      <c r="M957" s="276"/>
      <c r="N957" s="276"/>
      <c r="O957" s="276"/>
      <c r="P957" s="276"/>
      <c r="Q957" s="276"/>
      <c r="R957" s="276"/>
      <c r="S957" s="276"/>
      <c r="T957" s="276"/>
      <c r="U957" s="276"/>
      <c r="V957" s="276"/>
      <c r="W957" s="276"/>
      <c r="X957" s="276"/>
      <c r="Y957" s="276"/>
      <c r="Z957" s="276"/>
    </row>
    <row r="958">
      <c r="A958" s="276"/>
      <c r="B958" s="276"/>
      <c r="C958" s="276"/>
      <c r="D958" s="276"/>
      <c r="E958" s="276"/>
      <c r="F958" s="276"/>
      <c r="G958" s="276"/>
      <c r="H958" s="276"/>
      <c r="I958" s="276"/>
      <c r="J958" s="276"/>
      <c r="K958" s="276"/>
      <c r="L958" s="276"/>
      <c r="M958" s="276"/>
      <c r="N958" s="276"/>
      <c r="O958" s="276"/>
      <c r="P958" s="276"/>
      <c r="Q958" s="276"/>
      <c r="R958" s="276"/>
      <c r="S958" s="276"/>
      <c r="T958" s="276"/>
      <c r="U958" s="276"/>
      <c r="V958" s="276"/>
      <c r="W958" s="276"/>
      <c r="X958" s="276"/>
      <c r="Y958" s="276"/>
      <c r="Z958" s="276"/>
    </row>
    <row r="959">
      <c r="A959" s="276"/>
      <c r="B959" s="276"/>
      <c r="C959" s="276"/>
      <c r="D959" s="276"/>
      <c r="E959" s="276"/>
      <c r="F959" s="276"/>
      <c r="G959" s="276"/>
      <c r="H959" s="276"/>
      <c r="I959" s="276"/>
      <c r="J959" s="276"/>
      <c r="K959" s="276"/>
      <c r="L959" s="276"/>
      <c r="M959" s="276"/>
      <c r="N959" s="276"/>
      <c r="O959" s="276"/>
      <c r="P959" s="276"/>
      <c r="Q959" s="276"/>
      <c r="R959" s="276"/>
      <c r="S959" s="276"/>
      <c r="T959" s="276"/>
      <c r="U959" s="276"/>
      <c r="V959" s="276"/>
      <c r="W959" s="276"/>
      <c r="X959" s="276"/>
      <c r="Y959" s="276"/>
      <c r="Z959" s="276"/>
    </row>
    <row r="960">
      <c r="A960" s="276"/>
      <c r="B960" s="276"/>
      <c r="C960" s="276"/>
      <c r="D960" s="276"/>
      <c r="E960" s="276"/>
      <c r="F960" s="276"/>
      <c r="G960" s="276"/>
      <c r="H960" s="276"/>
      <c r="I960" s="276"/>
      <c r="J960" s="276"/>
      <c r="K960" s="276"/>
      <c r="L960" s="276"/>
      <c r="M960" s="276"/>
      <c r="N960" s="276"/>
      <c r="O960" s="276"/>
      <c r="P960" s="276"/>
      <c r="Q960" s="276"/>
      <c r="R960" s="276"/>
      <c r="S960" s="276"/>
      <c r="T960" s="276"/>
      <c r="U960" s="276"/>
      <c r="V960" s="276"/>
      <c r="W960" s="276"/>
      <c r="X960" s="276"/>
      <c r="Y960" s="276"/>
      <c r="Z960" s="276"/>
    </row>
    <row r="961">
      <c r="A961" s="276"/>
      <c r="B961" s="276"/>
      <c r="C961" s="276"/>
      <c r="D961" s="276"/>
      <c r="E961" s="276"/>
      <c r="F961" s="276"/>
      <c r="G961" s="276"/>
      <c r="H961" s="276"/>
      <c r="I961" s="276"/>
      <c r="J961" s="276"/>
      <c r="K961" s="276"/>
      <c r="L961" s="276"/>
      <c r="M961" s="276"/>
      <c r="N961" s="276"/>
      <c r="O961" s="276"/>
      <c r="P961" s="276"/>
      <c r="Q961" s="276"/>
      <c r="R961" s="276"/>
      <c r="S961" s="276"/>
      <c r="T961" s="276"/>
      <c r="U961" s="276"/>
      <c r="V961" s="276"/>
      <c r="W961" s="276"/>
      <c r="X961" s="276"/>
      <c r="Y961" s="276"/>
      <c r="Z961" s="276"/>
    </row>
    <row r="962">
      <c r="A962" s="276"/>
      <c r="B962" s="276"/>
      <c r="C962" s="276"/>
      <c r="D962" s="276"/>
      <c r="E962" s="276"/>
      <c r="F962" s="276"/>
      <c r="G962" s="276"/>
      <c r="H962" s="276"/>
      <c r="I962" s="276"/>
      <c r="J962" s="276"/>
      <c r="K962" s="276"/>
      <c r="L962" s="276"/>
      <c r="M962" s="276"/>
      <c r="N962" s="276"/>
      <c r="O962" s="276"/>
      <c r="P962" s="276"/>
      <c r="Q962" s="276"/>
      <c r="R962" s="276"/>
      <c r="S962" s="276"/>
      <c r="T962" s="276"/>
      <c r="U962" s="276"/>
      <c r="V962" s="276"/>
      <c r="W962" s="276"/>
      <c r="X962" s="276"/>
      <c r="Y962" s="276"/>
      <c r="Z962" s="276"/>
    </row>
    <row r="963">
      <c r="A963" s="276"/>
      <c r="B963" s="276"/>
      <c r="C963" s="276"/>
      <c r="D963" s="276"/>
      <c r="E963" s="276"/>
      <c r="F963" s="276"/>
      <c r="G963" s="276"/>
      <c r="H963" s="276"/>
      <c r="I963" s="276"/>
      <c r="J963" s="276"/>
      <c r="K963" s="276"/>
      <c r="L963" s="276"/>
      <c r="M963" s="276"/>
      <c r="N963" s="276"/>
      <c r="O963" s="276"/>
      <c r="P963" s="276"/>
      <c r="Q963" s="276"/>
      <c r="R963" s="276"/>
      <c r="S963" s="276"/>
      <c r="T963" s="276"/>
      <c r="U963" s="276"/>
      <c r="V963" s="276"/>
      <c r="W963" s="276"/>
      <c r="X963" s="276"/>
      <c r="Y963" s="276"/>
      <c r="Z963" s="276"/>
    </row>
    <row r="964">
      <c r="A964" s="276"/>
      <c r="B964" s="276"/>
      <c r="C964" s="276"/>
      <c r="D964" s="276"/>
      <c r="E964" s="276"/>
      <c r="F964" s="276"/>
      <c r="G964" s="276"/>
      <c r="H964" s="276"/>
      <c r="I964" s="276"/>
      <c r="J964" s="276"/>
      <c r="K964" s="276"/>
      <c r="L964" s="276"/>
      <c r="M964" s="276"/>
      <c r="N964" s="276"/>
      <c r="O964" s="276"/>
      <c r="P964" s="276"/>
      <c r="Q964" s="276"/>
      <c r="R964" s="276"/>
      <c r="S964" s="276"/>
      <c r="T964" s="276"/>
      <c r="U964" s="276"/>
      <c r="V964" s="276"/>
      <c r="W964" s="276"/>
      <c r="X964" s="276"/>
      <c r="Y964" s="276"/>
      <c r="Z964" s="276"/>
    </row>
    <row r="965">
      <c r="A965" s="276"/>
      <c r="B965" s="276"/>
      <c r="C965" s="276"/>
      <c r="D965" s="276"/>
      <c r="E965" s="276"/>
      <c r="F965" s="276"/>
      <c r="G965" s="276"/>
      <c r="H965" s="276"/>
      <c r="I965" s="276"/>
      <c r="J965" s="276"/>
      <c r="K965" s="276"/>
      <c r="L965" s="276"/>
      <c r="M965" s="276"/>
      <c r="N965" s="276"/>
      <c r="O965" s="276"/>
      <c r="P965" s="276"/>
      <c r="Q965" s="276"/>
      <c r="R965" s="276"/>
      <c r="S965" s="276"/>
      <c r="T965" s="276"/>
      <c r="U965" s="276"/>
      <c r="V965" s="276"/>
      <c r="W965" s="276"/>
      <c r="X965" s="276"/>
      <c r="Y965" s="276"/>
      <c r="Z965" s="276"/>
    </row>
    <row r="966">
      <c r="A966" s="276"/>
      <c r="B966" s="276"/>
      <c r="C966" s="276"/>
      <c r="D966" s="276"/>
      <c r="E966" s="276"/>
      <c r="F966" s="276"/>
      <c r="G966" s="276"/>
      <c r="H966" s="276"/>
      <c r="I966" s="276"/>
      <c r="J966" s="276"/>
      <c r="K966" s="276"/>
      <c r="L966" s="276"/>
      <c r="M966" s="276"/>
      <c r="N966" s="276"/>
      <c r="O966" s="276"/>
      <c r="P966" s="276"/>
      <c r="Q966" s="276"/>
      <c r="R966" s="276"/>
      <c r="S966" s="276"/>
      <c r="T966" s="276"/>
      <c r="U966" s="276"/>
      <c r="V966" s="276"/>
      <c r="W966" s="276"/>
      <c r="X966" s="276"/>
      <c r="Y966" s="276"/>
      <c r="Z966" s="276"/>
    </row>
    <row r="967">
      <c r="A967" s="276"/>
      <c r="B967" s="276"/>
      <c r="C967" s="276"/>
      <c r="D967" s="276"/>
      <c r="E967" s="276"/>
      <c r="F967" s="276"/>
      <c r="G967" s="276"/>
      <c r="H967" s="276"/>
      <c r="I967" s="276"/>
      <c r="J967" s="276"/>
      <c r="K967" s="276"/>
      <c r="L967" s="276"/>
      <c r="M967" s="276"/>
      <c r="N967" s="276"/>
      <c r="O967" s="276"/>
      <c r="P967" s="276"/>
      <c r="Q967" s="276"/>
      <c r="R967" s="276"/>
      <c r="S967" s="276"/>
      <c r="T967" s="276"/>
      <c r="U967" s="276"/>
      <c r="V967" s="276"/>
      <c r="W967" s="276"/>
      <c r="X967" s="276"/>
      <c r="Y967" s="276"/>
      <c r="Z967" s="276"/>
    </row>
    <row r="968">
      <c r="A968" s="276"/>
      <c r="B968" s="276"/>
      <c r="C968" s="276"/>
      <c r="D968" s="276"/>
      <c r="E968" s="276"/>
      <c r="F968" s="276"/>
      <c r="G968" s="276"/>
      <c r="H968" s="276"/>
      <c r="I968" s="276"/>
      <c r="J968" s="276"/>
      <c r="K968" s="276"/>
      <c r="L968" s="276"/>
      <c r="M968" s="276"/>
      <c r="N968" s="276"/>
      <c r="O968" s="276"/>
      <c r="P968" s="276"/>
      <c r="Q968" s="276"/>
      <c r="R968" s="276"/>
      <c r="S968" s="276"/>
      <c r="T968" s="276"/>
      <c r="U968" s="276"/>
      <c r="V968" s="276"/>
      <c r="W968" s="276"/>
      <c r="X968" s="276"/>
      <c r="Y968" s="276"/>
      <c r="Z968" s="276"/>
    </row>
    <row r="969">
      <c r="A969" s="276"/>
      <c r="B969" s="276"/>
      <c r="C969" s="276"/>
      <c r="D969" s="276"/>
      <c r="E969" s="276"/>
      <c r="F969" s="276"/>
      <c r="G969" s="276"/>
      <c r="H969" s="276"/>
      <c r="I969" s="276"/>
      <c r="J969" s="276"/>
      <c r="K969" s="276"/>
      <c r="L969" s="276"/>
      <c r="M969" s="276"/>
      <c r="N969" s="276"/>
      <c r="O969" s="276"/>
      <c r="P969" s="276"/>
      <c r="Q969" s="276"/>
      <c r="R969" s="276"/>
      <c r="S969" s="276"/>
      <c r="T969" s="276"/>
      <c r="U969" s="276"/>
      <c r="V969" s="276"/>
      <c r="W969" s="276"/>
      <c r="X969" s="276"/>
      <c r="Y969" s="276"/>
      <c r="Z969" s="276"/>
    </row>
    <row r="970">
      <c r="A970" s="276"/>
      <c r="B970" s="276"/>
      <c r="C970" s="276"/>
      <c r="D970" s="276"/>
      <c r="E970" s="276"/>
      <c r="F970" s="276"/>
      <c r="G970" s="276"/>
      <c r="H970" s="276"/>
      <c r="I970" s="276"/>
      <c r="J970" s="276"/>
      <c r="K970" s="276"/>
      <c r="L970" s="276"/>
      <c r="M970" s="276"/>
      <c r="N970" s="276"/>
      <c r="O970" s="276"/>
      <c r="P970" s="276"/>
      <c r="Q970" s="276"/>
      <c r="R970" s="276"/>
      <c r="S970" s="276"/>
      <c r="T970" s="276"/>
      <c r="U970" s="276"/>
      <c r="V970" s="276"/>
      <c r="W970" s="276"/>
      <c r="X970" s="276"/>
      <c r="Y970" s="276"/>
      <c r="Z970" s="276"/>
    </row>
    <row r="971">
      <c r="A971" s="276"/>
      <c r="B971" s="276"/>
      <c r="C971" s="276"/>
      <c r="D971" s="276"/>
      <c r="E971" s="276"/>
      <c r="F971" s="276"/>
      <c r="G971" s="276"/>
      <c r="H971" s="276"/>
      <c r="I971" s="276"/>
      <c r="J971" s="276"/>
      <c r="K971" s="276"/>
      <c r="L971" s="276"/>
      <c r="M971" s="276"/>
      <c r="N971" s="276"/>
      <c r="O971" s="276"/>
      <c r="P971" s="276"/>
      <c r="Q971" s="276"/>
      <c r="R971" s="276"/>
      <c r="S971" s="276"/>
      <c r="T971" s="276"/>
      <c r="U971" s="276"/>
      <c r="V971" s="276"/>
      <c r="W971" s="276"/>
      <c r="X971" s="276"/>
      <c r="Y971" s="276"/>
      <c r="Z971" s="276"/>
    </row>
    <row r="972">
      <c r="A972" s="276"/>
      <c r="B972" s="276"/>
      <c r="C972" s="276"/>
      <c r="D972" s="276"/>
      <c r="E972" s="276"/>
      <c r="F972" s="276"/>
      <c r="G972" s="276"/>
      <c r="H972" s="276"/>
      <c r="I972" s="276"/>
      <c r="J972" s="276"/>
      <c r="K972" s="276"/>
      <c r="L972" s="276"/>
      <c r="M972" s="276"/>
      <c r="N972" s="276"/>
      <c r="O972" s="276"/>
      <c r="P972" s="276"/>
      <c r="Q972" s="276"/>
      <c r="R972" s="276"/>
      <c r="S972" s="276"/>
      <c r="T972" s="276"/>
      <c r="U972" s="276"/>
      <c r="V972" s="276"/>
      <c r="W972" s="276"/>
      <c r="X972" s="276"/>
      <c r="Y972" s="276"/>
      <c r="Z972" s="276"/>
    </row>
    <row r="973">
      <c r="A973" s="276"/>
      <c r="B973" s="276"/>
      <c r="C973" s="276"/>
      <c r="D973" s="276"/>
      <c r="E973" s="276"/>
      <c r="F973" s="276"/>
      <c r="G973" s="276"/>
      <c r="H973" s="276"/>
      <c r="I973" s="276"/>
      <c r="J973" s="276"/>
      <c r="K973" s="276"/>
      <c r="L973" s="276"/>
      <c r="M973" s="276"/>
      <c r="N973" s="276"/>
      <c r="O973" s="276"/>
      <c r="P973" s="276"/>
      <c r="Q973" s="276"/>
      <c r="R973" s="276"/>
      <c r="S973" s="276"/>
      <c r="T973" s="276"/>
      <c r="U973" s="276"/>
      <c r="V973" s="276"/>
      <c r="W973" s="276"/>
      <c r="X973" s="276"/>
      <c r="Y973" s="276"/>
      <c r="Z973" s="276"/>
    </row>
    <row r="974">
      <c r="A974" s="276"/>
      <c r="B974" s="276"/>
      <c r="C974" s="276"/>
      <c r="D974" s="276"/>
      <c r="E974" s="276"/>
      <c r="F974" s="276"/>
      <c r="G974" s="276"/>
      <c r="H974" s="276"/>
      <c r="I974" s="276"/>
      <c r="J974" s="276"/>
      <c r="K974" s="276"/>
      <c r="L974" s="276"/>
      <c r="M974" s="276"/>
      <c r="N974" s="276"/>
      <c r="O974" s="276"/>
      <c r="P974" s="276"/>
      <c r="Q974" s="276"/>
      <c r="R974" s="276"/>
      <c r="S974" s="276"/>
      <c r="T974" s="276"/>
      <c r="U974" s="276"/>
      <c r="V974" s="276"/>
      <c r="W974" s="276"/>
      <c r="X974" s="276"/>
      <c r="Y974" s="276"/>
      <c r="Z974" s="276"/>
    </row>
    <row r="975">
      <c r="A975" s="276"/>
      <c r="B975" s="276"/>
      <c r="C975" s="276"/>
      <c r="D975" s="276"/>
      <c r="E975" s="276"/>
      <c r="F975" s="276"/>
      <c r="G975" s="276"/>
      <c r="H975" s="276"/>
      <c r="I975" s="276"/>
      <c r="J975" s="276"/>
      <c r="K975" s="276"/>
      <c r="L975" s="276"/>
      <c r="M975" s="276"/>
      <c r="N975" s="276"/>
      <c r="O975" s="276"/>
      <c r="P975" s="276"/>
      <c r="Q975" s="276"/>
      <c r="R975" s="276"/>
      <c r="S975" s="276"/>
      <c r="T975" s="276"/>
      <c r="U975" s="276"/>
      <c r="V975" s="276"/>
      <c r="W975" s="276"/>
      <c r="X975" s="276"/>
      <c r="Y975" s="276"/>
      <c r="Z975" s="276"/>
    </row>
    <row r="976">
      <c r="A976" s="276"/>
      <c r="B976" s="276"/>
      <c r="C976" s="276"/>
      <c r="D976" s="276"/>
      <c r="E976" s="276"/>
      <c r="F976" s="276"/>
      <c r="G976" s="276"/>
      <c r="H976" s="276"/>
      <c r="I976" s="276"/>
      <c r="J976" s="276"/>
      <c r="K976" s="276"/>
      <c r="L976" s="276"/>
      <c r="M976" s="276"/>
      <c r="N976" s="276"/>
      <c r="O976" s="276"/>
      <c r="P976" s="276"/>
      <c r="Q976" s="276"/>
      <c r="R976" s="276"/>
      <c r="S976" s="276"/>
      <c r="T976" s="276"/>
      <c r="U976" s="276"/>
      <c r="V976" s="276"/>
      <c r="W976" s="276"/>
      <c r="X976" s="276"/>
      <c r="Y976" s="276"/>
      <c r="Z976" s="276"/>
    </row>
    <row r="977">
      <c r="A977" s="276"/>
      <c r="B977" s="276"/>
      <c r="C977" s="276"/>
      <c r="D977" s="276"/>
      <c r="E977" s="276"/>
      <c r="F977" s="276"/>
      <c r="G977" s="276"/>
      <c r="H977" s="276"/>
      <c r="I977" s="276"/>
      <c r="J977" s="276"/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</row>
    <row r="978">
      <c r="A978" s="276"/>
      <c r="B978" s="276"/>
      <c r="C978" s="276"/>
      <c r="D978" s="276"/>
      <c r="E978" s="276"/>
      <c r="F978" s="276"/>
      <c r="G978" s="276"/>
      <c r="H978" s="276"/>
      <c r="I978" s="276"/>
      <c r="J978" s="276"/>
      <c r="K978" s="276"/>
      <c r="L978" s="276"/>
      <c r="M978" s="276"/>
      <c r="N978" s="276"/>
      <c r="O978" s="276"/>
      <c r="P978" s="276"/>
      <c r="Q978" s="276"/>
      <c r="R978" s="276"/>
      <c r="S978" s="276"/>
      <c r="T978" s="276"/>
      <c r="U978" s="276"/>
      <c r="V978" s="276"/>
      <c r="W978" s="276"/>
      <c r="X978" s="276"/>
      <c r="Y978" s="276"/>
      <c r="Z978" s="276"/>
    </row>
    <row r="979">
      <c r="A979" s="276"/>
      <c r="B979" s="276"/>
      <c r="C979" s="276"/>
      <c r="D979" s="276"/>
      <c r="E979" s="276"/>
      <c r="F979" s="276"/>
      <c r="G979" s="276"/>
      <c r="H979" s="276"/>
      <c r="I979" s="276"/>
      <c r="J979" s="276"/>
      <c r="K979" s="276"/>
      <c r="L979" s="276"/>
      <c r="M979" s="276"/>
      <c r="N979" s="276"/>
      <c r="O979" s="276"/>
      <c r="P979" s="276"/>
      <c r="Q979" s="276"/>
      <c r="R979" s="276"/>
      <c r="S979" s="276"/>
      <c r="T979" s="276"/>
      <c r="U979" s="276"/>
      <c r="V979" s="276"/>
      <c r="W979" s="276"/>
      <c r="X979" s="276"/>
      <c r="Y979" s="276"/>
      <c r="Z979" s="276"/>
    </row>
    <row r="980">
      <c r="A980" s="276"/>
      <c r="B980" s="276"/>
      <c r="C980" s="276"/>
      <c r="D980" s="276"/>
      <c r="E980" s="276"/>
      <c r="F980" s="276"/>
      <c r="G980" s="276"/>
      <c r="H980" s="276"/>
      <c r="I980" s="276"/>
      <c r="J980" s="276"/>
      <c r="K980" s="276"/>
      <c r="L980" s="276"/>
      <c r="M980" s="276"/>
      <c r="N980" s="276"/>
      <c r="O980" s="276"/>
      <c r="P980" s="276"/>
      <c r="Q980" s="276"/>
      <c r="R980" s="276"/>
      <c r="S980" s="276"/>
      <c r="T980" s="276"/>
      <c r="U980" s="276"/>
      <c r="V980" s="276"/>
      <c r="W980" s="276"/>
      <c r="X980" s="276"/>
      <c r="Y980" s="276"/>
      <c r="Z980" s="276"/>
    </row>
    <row r="981">
      <c r="A981" s="276"/>
      <c r="B981" s="276"/>
      <c r="C981" s="276"/>
      <c r="D981" s="276"/>
      <c r="E981" s="276"/>
      <c r="F981" s="276"/>
      <c r="G981" s="276"/>
      <c r="H981" s="276"/>
      <c r="I981" s="276"/>
      <c r="J981" s="276"/>
      <c r="K981" s="276"/>
      <c r="L981" s="276"/>
      <c r="M981" s="276"/>
      <c r="N981" s="276"/>
      <c r="O981" s="276"/>
      <c r="P981" s="276"/>
      <c r="Q981" s="276"/>
      <c r="R981" s="276"/>
      <c r="S981" s="276"/>
      <c r="T981" s="276"/>
      <c r="U981" s="276"/>
      <c r="V981" s="276"/>
      <c r="W981" s="276"/>
      <c r="X981" s="276"/>
      <c r="Y981" s="276"/>
      <c r="Z981" s="276"/>
    </row>
    <row r="982">
      <c r="A982" s="276"/>
      <c r="B982" s="276"/>
      <c r="C982" s="276"/>
      <c r="D982" s="276"/>
      <c r="E982" s="276"/>
      <c r="F982" s="276"/>
      <c r="G982" s="276"/>
      <c r="H982" s="276"/>
      <c r="I982" s="276"/>
      <c r="J982" s="276"/>
      <c r="K982" s="276"/>
      <c r="L982" s="276"/>
      <c r="M982" s="276"/>
      <c r="N982" s="276"/>
      <c r="O982" s="276"/>
      <c r="P982" s="276"/>
      <c r="Q982" s="276"/>
      <c r="R982" s="276"/>
      <c r="S982" s="276"/>
      <c r="T982" s="276"/>
      <c r="U982" s="276"/>
      <c r="V982" s="276"/>
      <c r="W982" s="276"/>
      <c r="X982" s="276"/>
      <c r="Y982" s="276"/>
      <c r="Z982" s="276"/>
    </row>
    <row r="983">
      <c r="A983" s="276"/>
      <c r="B983" s="276"/>
      <c r="C983" s="276"/>
      <c r="D983" s="276"/>
      <c r="E983" s="276"/>
      <c r="F983" s="276"/>
      <c r="G983" s="276"/>
      <c r="H983" s="276"/>
      <c r="I983" s="276"/>
      <c r="J983" s="276"/>
      <c r="K983" s="276"/>
      <c r="L983" s="276"/>
      <c r="M983" s="276"/>
      <c r="N983" s="276"/>
      <c r="O983" s="276"/>
      <c r="P983" s="276"/>
      <c r="Q983" s="276"/>
      <c r="R983" s="276"/>
      <c r="S983" s="276"/>
      <c r="T983" s="276"/>
      <c r="U983" s="276"/>
      <c r="V983" s="276"/>
      <c r="W983" s="276"/>
      <c r="X983" s="276"/>
      <c r="Y983" s="276"/>
      <c r="Z983" s="276"/>
    </row>
    <row r="984">
      <c r="A984" s="276"/>
      <c r="B984" s="276"/>
      <c r="C984" s="276"/>
      <c r="D984" s="276"/>
      <c r="E984" s="276"/>
      <c r="F984" s="276"/>
      <c r="G984" s="276"/>
      <c r="H984" s="276"/>
      <c r="I984" s="276"/>
      <c r="J984" s="276"/>
      <c r="K984" s="276"/>
      <c r="L984" s="276"/>
      <c r="M984" s="276"/>
      <c r="N984" s="276"/>
      <c r="O984" s="276"/>
      <c r="P984" s="276"/>
      <c r="Q984" s="276"/>
      <c r="R984" s="276"/>
      <c r="S984" s="276"/>
      <c r="T984" s="276"/>
      <c r="U984" s="276"/>
      <c r="V984" s="276"/>
      <c r="W984" s="276"/>
      <c r="X984" s="276"/>
      <c r="Y984" s="276"/>
      <c r="Z984" s="276"/>
    </row>
    <row r="985">
      <c r="A985" s="276"/>
      <c r="B985" s="276"/>
      <c r="C985" s="276"/>
      <c r="D985" s="276"/>
      <c r="E985" s="276"/>
      <c r="F985" s="276"/>
      <c r="G985" s="276"/>
      <c r="H985" s="276"/>
      <c r="I985" s="276"/>
      <c r="J985" s="276"/>
      <c r="K985" s="276"/>
      <c r="L985" s="276"/>
      <c r="M985" s="276"/>
      <c r="N985" s="276"/>
      <c r="O985" s="276"/>
      <c r="P985" s="276"/>
      <c r="Q985" s="276"/>
      <c r="R985" s="276"/>
      <c r="S985" s="276"/>
      <c r="T985" s="276"/>
      <c r="U985" s="276"/>
      <c r="V985" s="276"/>
      <c r="W985" s="276"/>
      <c r="X985" s="276"/>
      <c r="Y985" s="276"/>
      <c r="Z985" s="276"/>
    </row>
    <row r="986">
      <c r="A986" s="276"/>
      <c r="B986" s="276"/>
      <c r="C986" s="276"/>
      <c r="D986" s="276"/>
      <c r="E986" s="276"/>
      <c r="F986" s="276"/>
      <c r="G986" s="276"/>
      <c r="H986" s="276"/>
      <c r="I986" s="276"/>
      <c r="J986" s="276"/>
      <c r="K986" s="276"/>
      <c r="L986" s="276"/>
      <c r="M986" s="276"/>
      <c r="N986" s="276"/>
      <c r="O986" s="276"/>
      <c r="P986" s="276"/>
      <c r="Q986" s="276"/>
      <c r="R986" s="276"/>
      <c r="S986" s="276"/>
      <c r="T986" s="276"/>
      <c r="U986" s="276"/>
      <c r="V986" s="276"/>
      <c r="W986" s="276"/>
      <c r="X986" s="276"/>
      <c r="Y986" s="276"/>
      <c r="Z986" s="276"/>
    </row>
    <row r="987">
      <c r="A987" s="276"/>
      <c r="B987" s="276"/>
      <c r="C987" s="276"/>
      <c r="D987" s="276"/>
      <c r="E987" s="276"/>
      <c r="F987" s="276"/>
      <c r="G987" s="276"/>
      <c r="H987" s="276"/>
      <c r="I987" s="276"/>
      <c r="J987" s="276"/>
      <c r="K987" s="276"/>
      <c r="L987" s="276"/>
      <c r="M987" s="276"/>
      <c r="N987" s="276"/>
      <c r="O987" s="276"/>
      <c r="P987" s="276"/>
      <c r="Q987" s="276"/>
      <c r="R987" s="276"/>
      <c r="S987" s="276"/>
      <c r="T987" s="276"/>
      <c r="U987" s="276"/>
      <c r="V987" s="276"/>
      <c r="W987" s="276"/>
      <c r="X987" s="276"/>
      <c r="Y987" s="276"/>
      <c r="Z987" s="276"/>
    </row>
    <row r="988">
      <c r="A988" s="276"/>
      <c r="B988" s="276"/>
      <c r="C988" s="276"/>
      <c r="D988" s="276"/>
      <c r="E988" s="276"/>
      <c r="F988" s="276"/>
      <c r="G988" s="276"/>
      <c r="H988" s="276"/>
      <c r="I988" s="276"/>
      <c r="J988" s="276"/>
      <c r="K988" s="276"/>
      <c r="L988" s="276"/>
      <c r="M988" s="276"/>
      <c r="N988" s="276"/>
      <c r="O988" s="276"/>
      <c r="P988" s="276"/>
      <c r="Q988" s="276"/>
      <c r="R988" s="276"/>
      <c r="S988" s="276"/>
      <c r="T988" s="276"/>
      <c r="U988" s="276"/>
      <c r="V988" s="276"/>
      <c r="W988" s="276"/>
      <c r="X988" s="276"/>
      <c r="Y988" s="276"/>
      <c r="Z988" s="276"/>
    </row>
    <row r="989">
      <c r="A989" s="276"/>
      <c r="B989" s="276"/>
      <c r="C989" s="276"/>
      <c r="D989" s="276"/>
      <c r="E989" s="276"/>
      <c r="F989" s="276"/>
      <c r="G989" s="276"/>
      <c r="H989" s="276"/>
      <c r="I989" s="276"/>
      <c r="J989" s="276"/>
      <c r="K989" s="276"/>
      <c r="L989" s="276"/>
      <c r="M989" s="276"/>
      <c r="N989" s="276"/>
      <c r="O989" s="276"/>
      <c r="P989" s="276"/>
      <c r="Q989" s="276"/>
      <c r="R989" s="276"/>
      <c r="S989" s="276"/>
      <c r="T989" s="276"/>
      <c r="U989" s="276"/>
      <c r="V989" s="276"/>
      <c r="W989" s="276"/>
      <c r="X989" s="276"/>
      <c r="Y989" s="276"/>
      <c r="Z989" s="276"/>
    </row>
    <row r="990">
      <c r="A990" s="276"/>
      <c r="B990" s="276"/>
      <c r="C990" s="276"/>
      <c r="D990" s="276"/>
      <c r="E990" s="276"/>
      <c r="F990" s="276"/>
      <c r="G990" s="276"/>
      <c r="H990" s="276"/>
      <c r="I990" s="276"/>
      <c r="J990" s="276"/>
      <c r="K990" s="276"/>
      <c r="L990" s="276"/>
      <c r="M990" s="276"/>
      <c r="N990" s="276"/>
      <c r="O990" s="276"/>
      <c r="P990" s="276"/>
      <c r="Q990" s="276"/>
      <c r="R990" s="276"/>
      <c r="S990" s="276"/>
      <c r="T990" s="276"/>
      <c r="U990" s="276"/>
      <c r="V990" s="276"/>
      <c r="W990" s="276"/>
      <c r="X990" s="276"/>
      <c r="Y990" s="276"/>
      <c r="Z990" s="276"/>
    </row>
    <row r="991">
      <c r="A991" s="276"/>
      <c r="B991" s="276"/>
      <c r="C991" s="276"/>
      <c r="D991" s="276"/>
      <c r="E991" s="276"/>
      <c r="F991" s="276"/>
      <c r="G991" s="276"/>
      <c r="H991" s="276"/>
      <c r="I991" s="276"/>
      <c r="J991" s="276"/>
      <c r="K991" s="276"/>
      <c r="L991" s="276"/>
      <c r="M991" s="276"/>
      <c r="N991" s="276"/>
      <c r="O991" s="276"/>
      <c r="P991" s="276"/>
      <c r="Q991" s="276"/>
      <c r="R991" s="276"/>
      <c r="S991" s="276"/>
      <c r="T991" s="276"/>
      <c r="U991" s="276"/>
      <c r="V991" s="276"/>
      <c r="W991" s="276"/>
      <c r="X991" s="276"/>
      <c r="Y991" s="276"/>
      <c r="Z991" s="276"/>
    </row>
    <row r="992">
      <c r="A992" s="276"/>
      <c r="B992" s="276"/>
      <c r="C992" s="276"/>
      <c r="D992" s="276"/>
      <c r="E992" s="276"/>
      <c r="F992" s="276"/>
      <c r="G992" s="276"/>
      <c r="H992" s="276"/>
      <c r="I992" s="276"/>
      <c r="J992" s="276"/>
      <c r="K992" s="276"/>
      <c r="L992" s="276"/>
      <c r="M992" s="276"/>
      <c r="N992" s="276"/>
      <c r="O992" s="276"/>
      <c r="P992" s="276"/>
      <c r="Q992" s="276"/>
      <c r="R992" s="276"/>
      <c r="S992" s="276"/>
      <c r="T992" s="276"/>
      <c r="U992" s="276"/>
      <c r="V992" s="276"/>
      <c r="W992" s="276"/>
      <c r="X992" s="276"/>
      <c r="Y992" s="276"/>
      <c r="Z992" s="276"/>
    </row>
    <row r="993">
      <c r="A993" s="276"/>
      <c r="B993" s="276"/>
      <c r="C993" s="276"/>
      <c r="D993" s="276"/>
      <c r="E993" s="276"/>
      <c r="F993" s="276"/>
      <c r="G993" s="276"/>
      <c r="H993" s="276"/>
      <c r="I993" s="276"/>
      <c r="J993" s="276"/>
      <c r="K993" s="276"/>
      <c r="L993" s="276"/>
      <c r="M993" s="276"/>
      <c r="N993" s="276"/>
      <c r="O993" s="276"/>
      <c r="P993" s="276"/>
      <c r="Q993" s="276"/>
      <c r="R993" s="276"/>
      <c r="S993" s="276"/>
      <c r="T993" s="276"/>
      <c r="U993" s="276"/>
      <c r="V993" s="276"/>
      <c r="W993" s="276"/>
      <c r="X993" s="276"/>
      <c r="Y993" s="276"/>
      <c r="Z993" s="276"/>
    </row>
    <row r="994">
      <c r="A994" s="276"/>
      <c r="B994" s="276"/>
      <c r="C994" s="276"/>
      <c r="D994" s="276"/>
      <c r="E994" s="276"/>
      <c r="F994" s="276"/>
      <c r="G994" s="276"/>
      <c r="H994" s="276"/>
      <c r="I994" s="276"/>
      <c r="J994" s="276"/>
      <c r="K994" s="276"/>
      <c r="L994" s="276"/>
      <c r="M994" s="276"/>
      <c r="N994" s="276"/>
      <c r="O994" s="276"/>
      <c r="P994" s="276"/>
      <c r="Q994" s="276"/>
      <c r="R994" s="276"/>
      <c r="S994" s="276"/>
      <c r="T994" s="276"/>
      <c r="U994" s="276"/>
      <c r="V994" s="276"/>
      <c r="W994" s="276"/>
      <c r="X994" s="276"/>
      <c r="Y994" s="276"/>
      <c r="Z994" s="276"/>
    </row>
    <row r="995">
      <c r="A995" s="276"/>
      <c r="B995" s="276"/>
      <c r="C995" s="276"/>
      <c r="D995" s="276"/>
      <c r="E995" s="276"/>
      <c r="F995" s="276"/>
      <c r="G995" s="276"/>
      <c r="H995" s="276"/>
      <c r="I995" s="276"/>
      <c r="J995" s="276"/>
      <c r="K995" s="276"/>
      <c r="L995" s="276"/>
      <c r="M995" s="276"/>
      <c r="N995" s="276"/>
      <c r="O995" s="276"/>
      <c r="P995" s="276"/>
      <c r="Q995" s="276"/>
      <c r="R995" s="276"/>
      <c r="S995" s="276"/>
      <c r="T995" s="276"/>
      <c r="U995" s="276"/>
      <c r="V995" s="276"/>
      <c r="W995" s="276"/>
      <c r="X995" s="276"/>
      <c r="Y995" s="276"/>
      <c r="Z995" s="276"/>
    </row>
    <row r="996">
      <c r="A996" s="276"/>
      <c r="B996" s="276"/>
      <c r="C996" s="276"/>
      <c r="D996" s="276"/>
      <c r="E996" s="276"/>
      <c r="F996" s="276"/>
      <c r="G996" s="276"/>
      <c r="H996" s="276"/>
      <c r="I996" s="276"/>
      <c r="J996" s="276"/>
      <c r="K996" s="276"/>
      <c r="L996" s="276"/>
      <c r="M996" s="276"/>
      <c r="N996" s="276"/>
      <c r="O996" s="276"/>
      <c r="P996" s="276"/>
      <c r="Q996" s="276"/>
      <c r="R996" s="276"/>
      <c r="S996" s="276"/>
      <c r="T996" s="276"/>
      <c r="U996" s="276"/>
      <c r="V996" s="276"/>
      <c r="W996" s="276"/>
      <c r="X996" s="276"/>
      <c r="Y996" s="276"/>
      <c r="Z996" s="276"/>
    </row>
  </sheetData>
  <mergeCells count="32">
    <mergeCell ref="D7:F7"/>
    <mergeCell ref="B11:F11"/>
    <mergeCell ref="B16:F1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I42:I43"/>
    <mergeCell ref="H44:I44"/>
    <mergeCell ref="H45:I45"/>
    <mergeCell ref="H46:I46"/>
    <mergeCell ref="B35:F35"/>
    <mergeCell ref="B36:F36"/>
    <mergeCell ref="B37:F37"/>
    <mergeCell ref="B38:F38"/>
    <mergeCell ref="B39:F39"/>
    <mergeCell ref="A42:F43"/>
    <mergeCell ref="G42:H43"/>
  </mergeCells>
  <printOptions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6.63"/>
    <col customWidth="1" min="5" max="5" width="10.5"/>
    <col customWidth="1" min="6" max="6" width="14.25"/>
    <col customWidth="1" min="7" max="7" width="15.25"/>
    <col customWidth="1" min="8" max="8" width="14.38"/>
    <col customWidth="1" min="9" max="9" width="18.0"/>
  </cols>
  <sheetData>
    <row r="1">
      <c r="A1" s="442"/>
      <c r="B1" s="442"/>
      <c r="C1" s="443" t="s">
        <v>14096</v>
      </c>
      <c r="D1" s="442"/>
      <c r="E1" s="442"/>
      <c r="F1" s="442"/>
      <c r="G1" s="442"/>
      <c r="H1" s="276"/>
      <c r="I1" s="276"/>
      <c r="J1" s="276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</row>
    <row r="2">
      <c r="A2" s="442"/>
      <c r="B2" s="442"/>
      <c r="C2" s="444" t="s">
        <v>14097</v>
      </c>
      <c r="D2" s="444"/>
      <c r="E2" s="444"/>
      <c r="F2" s="442"/>
      <c r="G2" s="442"/>
      <c r="H2" s="445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</row>
    <row r="3">
      <c r="A3" s="442"/>
      <c r="B3" s="442"/>
      <c r="C3" s="444" t="s">
        <v>14098</v>
      </c>
      <c r="D3" s="444"/>
      <c r="E3" s="444"/>
      <c r="F3" s="442"/>
      <c r="G3" s="442"/>
      <c r="H3" s="445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</row>
    <row r="4">
      <c r="A4" s="442"/>
      <c r="B4" s="442"/>
      <c r="C4" s="444" t="s">
        <v>14099</v>
      </c>
      <c r="D4" s="444"/>
      <c r="E4" s="444"/>
      <c r="F4" s="442"/>
      <c r="G4" s="442"/>
      <c r="H4" s="44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</row>
    <row r="5">
      <c r="A5" s="442"/>
      <c r="B5" s="442"/>
      <c r="C5" s="444" t="s">
        <v>14100</v>
      </c>
      <c r="D5" s="444"/>
      <c r="E5" s="444"/>
      <c r="F5" s="442"/>
      <c r="G5" s="442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</row>
    <row r="6">
      <c r="A6" s="442"/>
      <c r="B6" s="442"/>
      <c r="C6" s="442"/>
      <c r="D6" s="442"/>
      <c r="E6" s="442"/>
      <c r="F6" s="442"/>
      <c r="G6" s="442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</row>
    <row r="7">
      <c r="A7" s="447" t="s">
        <v>14101</v>
      </c>
      <c r="B7" s="448"/>
      <c r="C7" s="448"/>
      <c r="D7" s="546" t="s">
        <v>2031</v>
      </c>
      <c r="E7" s="450"/>
      <c r="F7" s="451"/>
      <c r="G7" s="511" t="s">
        <v>14140</v>
      </c>
      <c r="H7" s="512" t="s">
        <v>14146</v>
      </c>
      <c r="I7" s="452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</row>
    <row r="8">
      <c r="A8" s="453" t="s">
        <v>14102</v>
      </c>
      <c r="B8" s="442"/>
      <c r="C8" s="442"/>
      <c r="D8" s="442"/>
      <c r="E8" s="442"/>
      <c r="F8" s="454"/>
      <c r="G8" s="453"/>
      <c r="H8" s="442"/>
      <c r="I8" s="455"/>
      <c r="J8" s="276"/>
      <c r="K8" s="276"/>
      <c r="L8" s="276"/>
      <c r="M8" s="276"/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6"/>
      <c r="Z8" s="276"/>
    </row>
    <row r="9">
      <c r="A9" s="456" t="s">
        <v>14103</v>
      </c>
      <c r="B9" s="513" t="s">
        <v>2032</v>
      </c>
      <c r="C9" s="442"/>
      <c r="D9" s="442"/>
      <c r="E9" s="442"/>
      <c r="F9" s="454"/>
      <c r="G9" s="456" t="s">
        <v>14104</v>
      </c>
      <c r="H9" s="457" t="s">
        <v>14147</v>
      </c>
      <c r="I9" s="455"/>
      <c r="J9" s="276"/>
      <c r="K9" s="276"/>
      <c r="L9" s="276"/>
      <c r="M9" s="276"/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6"/>
      <c r="Z9" s="276"/>
    </row>
    <row r="10">
      <c r="A10" s="453" t="s">
        <v>14105</v>
      </c>
      <c r="B10" s="442"/>
      <c r="C10" s="442"/>
      <c r="D10" s="442"/>
      <c r="E10" s="442"/>
      <c r="F10" s="454"/>
      <c r="G10" s="456" t="s">
        <v>14106</v>
      </c>
      <c r="H10" s="457" t="s">
        <v>14147</v>
      </c>
      <c r="I10" s="455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6"/>
      <c r="Z10" s="276"/>
    </row>
    <row r="11" ht="39.75" customHeight="1">
      <c r="A11" s="514" t="s">
        <v>14107</v>
      </c>
      <c r="B11" s="515" t="s">
        <v>2033</v>
      </c>
      <c r="F11" s="459"/>
      <c r="G11" s="547" t="s">
        <v>14148</v>
      </c>
      <c r="H11" s="276"/>
      <c r="I11" s="455"/>
      <c r="J11" s="276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W11" s="276"/>
      <c r="X11" s="276"/>
      <c r="Y11" s="276"/>
      <c r="Z11" s="276"/>
    </row>
    <row r="12">
      <c r="A12" s="453" t="s">
        <v>14108</v>
      </c>
      <c r="B12" s="442"/>
      <c r="C12" s="442"/>
      <c r="D12" s="442"/>
      <c r="E12" s="442"/>
      <c r="F12" s="454"/>
      <c r="G12" s="460"/>
      <c r="H12" s="276"/>
      <c r="I12" s="455"/>
      <c r="J12" s="276"/>
      <c r="K12" s="276"/>
      <c r="L12" s="276"/>
      <c r="M12" s="276"/>
      <c r="N12" s="276"/>
      <c r="O12" s="276"/>
      <c r="P12" s="276"/>
      <c r="Q12" s="276"/>
      <c r="R12" s="276"/>
      <c r="S12" s="276"/>
      <c r="T12" s="276"/>
      <c r="U12" s="276"/>
      <c r="V12" s="276"/>
      <c r="W12" s="276"/>
      <c r="X12" s="276"/>
      <c r="Y12" s="276"/>
      <c r="Z12" s="276"/>
    </row>
    <row r="13">
      <c r="A13" s="461" t="s">
        <v>14109</v>
      </c>
      <c r="B13" s="513" t="s">
        <v>2034</v>
      </c>
      <c r="C13" s="442"/>
      <c r="D13" s="442"/>
      <c r="E13" s="442"/>
      <c r="F13" s="454"/>
      <c r="G13" s="460"/>
      <c r="H13" s="276"/>
      <c r="I13" s="455"/>
      <c r="J13" s="276"/>
      <c r="K13" s="276"/>
      <c r="L13" s="276"/>
      <c r="M13" s="276"/>
      <c r="N13" s="276"/>
      <c r="O13" s="276"/>
      <c r="P13" s="276"/>
      <c r="Q13" s="276"/>
      <c r="R13" s="276"/>
      <c r="S13" s="276"/>
      <c r="T13" s="276"/>
      <c r="U13" s="276"/>
      <c r="V13" s="276"/>
      <c r="W13" s="276"/>
      <c r="X13" s="276"/>
      <c r="Y13" s="276"/>
      <c r="Z13" s="276"/>
    </row>
    <row r="14">
      <c r="A14" s="462" t="s">
        <v>14110</v>
      </c>
      <c r="B14" s="463"/>
      <c r="C14" s="463"/>
      <c r="D14" s="463"/>
      <c r="E14" s="463"/>
      <c r="F14" s="464"/>
      <c r="G14" s="465"/>
      <c r="H14" s="466"/>
      <c r="I14" s="467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</row>
    <row r="15">
      <c r="A15" s="276"/>
      <c r="B15" s="276"/>
      <c r="C15" s="276"/>
      <c r="D15" s="276"/>
      <c r="E15" s="276"/>
      <c r="F15" s="276"/>
      <c r="G15" s="276"/>
      <c r="H15" s="276"/>
      <c r="I15" s="276"/>
      <c r="J15" s="276"/>
      <c r="K15" s="276"/>
      <c r="L15" s="276"/>
      <c r="M15" s="276"/>
      <c r="N15" s="276"/>
      <c r="O15" s="276"/>
      <c r="P15" s="276"/>
      <c r="Q15" s="276"/>
      <c r="R15" s="276"/>
      <c r="S15" s="276"/>
      <c r="T15" s="276"/>
      <c r="U15" s="276"/>
      <c r="V15" s="276"/>
      <c r="W15" s="276"/>
      <c r="X15" s="276"/>
      <c r="Y15" s="276"/>
      <c r="Z15" s="276"/>
    </row>
    <row r="16">
      <c r="A16" s="468" t="s">
        <v>14111</v>
      </c>
      <c r="B16" s="469" t="s">
        <v>14112</v>
      </c>
      <c r="C16" s="450"/>
      <c r="D16" s="450"/>
      <c r="E16" s="450"/>
      <c r="F16" s="451"/>
      <c r="G16" s="468" t="s">
        <v>2218</v>
      </c>
      <c r="H16" s="468" t="s">
        <v>14113</v>
      </c>
      <c r="I16" s="468" t="s">
        <v>14114</v>
      </c>
      <c r="J16" s="276"/>
      <c r="K16" s="276"/>
      <c r="L16" s="276"/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6"/>
      <c r="Z16" s="276"/>
    </row>
    <row r="17">
      <c r="A17" s="470" t="s">
        <v>14115</v>
      </c>
      <c r="B17" s="471" t="s">
        <v>14116</v>
      </c>
      <c r="F17" s="459"/>
      <c r="G17" s="470" t="s">
        <v>14117</v>
      </c>
      <c r="H17" s="470" t="s">
        <v>14118</v>
      </c>
      <c r="I17" s="470" t="s">
        <v>14119</v>
      </c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</row>
    <row r="18" ht="19.5" customHeight="1">
      <c r="A18" s="542">
        <v>1.0</v>
      </c>
      <c r="B18" s="543" t="s">
        <v>10</v>
      </c>
      <c r="F18" s="459"/>
      <c r="G18" s="544">
        <v>1.0</v>
      </c>
      <c r="H18" s="532">
        <v>120.0</v>
      </c>
      <c r="I18" s="532">
        <v>120.0</v>
      </c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</row>
    <row r="19" ht="20.25" customHeight="1">
      <c r="A19" s="548">
        <v>2.0</v>
      </c>
      <c r="B19" s="543" t="s">
        <v>12</v>
      </c>
      <c r="F19" s="459"/>
      <c r="G19" s="544">
        <v>1.0</v>
      </c>
      <c r="H19" s="532">
        <v>120.0</v>
      </c>
      <c r="I19" s="533">
        <v>120.0</v>
      </c>
      <c r="J19" s="276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</row>
    <row r="20" ht="20.25" customHeight="1">
      <c r="A20" s="548">
        <v>3.0</v>
      </c>
      <c r="B20" s="543" t="s">
        <v>32</v>
      </c>
      <c r="F20" s="459"/>
      <c r="G20" s="544">
        <v>1.0</v>
      </c>
      <c r="H20" s="532">
        <v>140.0</v>
      </c>
      <c r="I20" s="533">
        <v>140.0</v>
      </c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</row>
    <row r="21" ht="19.5" customHeight="1">
      <c r="A21" s="548">
        <v>4.0</v>
      </c>
      <c r="B21" s="543" t="s">
        <v>511</v>
      </c>
      <c r="F21" s="459"/>
      <c r="G21" s="544">
        <v>0.5</v>
      </c>
      <c r="H21" s="532">
        <v>400.0</v>
      </c>
      <c r="I21" s="532">
        <v>200.0</v>
      </c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</row>
    <row r="22" ht="19.5" customHeight="1">
      <c r="A22" s="548">
        <v>5.0</v>
      </c>
      <c r="B22" s="543" t="s">
        <v>586</v>
      </c>
      <c r="F22" s="459"/>
      <c r="G22" s="544">
        <v>0.5</v>
      </c>
      <c r="H22" s="532">
        <v>230.0</v>
      </c>
      <c r="I22" s="532">
        <v>115.0</v>
      </c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</row>
    <row r="23" ht="19.5" customHeight="1">
      <c r="A23" s="476"/>
      <c r="B23" s="473"/>
      <c r="F23" s="459"/>
      <c r="G23" s="474"/>
      <c r="H23" s="475"/>
      <c r="I23" s="475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</row>
    <row r="24" ht="21.0" customHeight="1">
      <c r="A24" s="476"/>
      <c r="B24" s="473"/>
      <c r="F24" s="459"/>
      <c r="G24" s="474"/>
      <c r="H24" s="475"/>
      <c r="I24" s="475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</row>
    <row r="25" ht="18.75" customHeight="1">
      <c r="A25" s="476"/>
      <c r="B25" s="473"/>
      <c r="F25" s="459"/>
      <c r="G25" s="474"/>
      <c r="H25" s="475"/>
      <c r="I25" s="475"/>
      <c r="J25" s="276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6"/>
      <c r="Y25" s="276"/>
      <c r="Z25" s="276"/>
    </row>
    <row r="26" ht="18.75" customHeight="1">
      <c r="A26" s="476"/>
      <c r="B26" s="473"/>
      <c r="F26" s="459"/>
      <c r="G26" s="474"/>
      <c r="H26" s="475"/>
      <c r="I26" s="475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</row>
    <row r="27">
      <c r="A27" s="476"/>
      <c r="B27" s="473"/>
      <c r="F27" s="459"/>
      <c r="G27" s="474"/>
      <c r="H27" s="475"/>
      <c r="I27" s="475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</row>
    <row r="28">
      <c r="A28" s="476"/>
      <c r="B28" s="473"/>
      <c r="F28" s="459"/>
      <c r="G28" s="474"/>
      <c r="H28" s="475"/>
      <c r="I28" s="475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</row>
    <row r="29">
      <c r="A29" s="476"/>
      <c r="B29" s="473"/>
      <c r="F29" s="459"/>
      <c r="G29" s="474"/>
      <c r="H29" s="475"/>
      <c r="I29" s="475"/>
      <c r="J29" s="276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</row>
    <row r="30">
      <c r="A30" s="476"/>
      <c r="B30" s="473"/>
      <c r="F30" s="459"/>
      <c r="G30" s="474"/>
      <c r="H30" s="475"/>
      <c r="I30" s="475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</row>
    <row r="31">
      <c r="A31" s="476"/>
      <c r="B31" s="473"/>
      <c r="F31" s="459"/>
      <c r="G31" s="474"/>
      <c r="H31" s="475"/>
      <c r="I31" s="475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</row>
    <row r="32">
      <c r="A32" s="476"/>
      <c r="B32" s="473"/>
      <c r="F32" s="459"/>
      <c r="G32" s="474"/>
      <c r="H32" s="475"/>
      <c r="I32" s="475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</row>
    <row r="33">
      <c r="A33" s="476"/>
      <c r="B33" s="473"/>
      <c r="F33" s="459"/>
      <c r="G33" s="474"/>
      <c r="H33" s="475"/>
      <c r="I33" s="475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</row>
    <row r="34">
      <c r="A34" s="476"/>
      <c r="B34" s="473"/>
      <c r="F34" s="459"/>
      <c r="G34" s="474"/>
      <c r="H34" s="475"/>
      <c r="I34" s="475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</row>
    <row r="35">
      <c r="A35" s="476"/>
      <c r="B35" s="473"/>
      <c r="F35" s="459"/>
      <c r="G35" s="474"/>
      <c r="H35" s="475"/>
      <c r="I35" s="475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</row>
    <row r="36">
      <c r="A36" s="476"/>
      <c r="B36" s="473"/>
      <c r="F36" s="459"/>
      <c r="G36" s="474"/>
      <c r="H36" s="475"/>
      <c r="I36" s="475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</row>
    <row r="37">
      <c r="A37" s="476"/>
      <c r="B37" s="473"/>
      <c r="F37" s="459"/>
      <c r="G37" s="474"/>
      <c r="H37" s="475"/>
      <c r="I37" s="475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</row>
    <row r="38">
      <c r="A38" s="476"/>
      <c r="B38" s="473"/>
      <c r="F38" s="459"/>
      <c r="G38" s="474"/>
      <c r="H38" s="475"/>
      <c r="I38" s="475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</row>
    <row r="39">
      <c r="A39" s="479"/>
      <c r="B39" s="480"/>
      <c r="C39" s="481"/>
      <c r="D39" s="481"/>
      <c r="E39" s="481"/>
      <c r="F39" s="482"/>
      <c r="G39" s="483"/>
      <c r="H39" s="484"/>
      <c r="I39" s="484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</row>
    <row r="40">
      <c r="A40" s="461" t="s">
        <v>14141</v>
      </c>
      <c r="B40" s="500" t="s">
        <v>26</v>
      </c>
      <c r="C40" s="444"/>
      <c r="D40" s="444"/>
      <c r="E40" s="444"/>
      <c r="F40" s="498"/>
      <c r="G40" s="486" t="s">
        <v>14121</v>
      </c>
      <c r="H40" s="444"/>
      <c r="I40" s="549">
        <v>695.0</v>
      </c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</row>
    <row r="41">
      <c r="A41" s="508"/>
      <c r="B41" s="490"/>
      <c r="C41" s="490"/>
      <c r="D41" s="490"/>
      <c r="E41" s="490"/>
      <c r="F41" s="545"/>
      <c r="G41" s="489" t="s">
        <v>14122</v>
      </c>
      <c r="H41" s="490"/>
      <c r="I41" s="491">
        <v>0.0</v>
      </c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</row>
    <row r="42">
      <c r="A42" s="492" t="str">
        <f>BAHTTEXT(I42)</f>
        <v>หกร้อยเก้าสิบห้าบาทถ้วน</v>
      </c>
      <c r="B42" s="450"/>
      <c r="C42" s="450"/>
      <c r="D42" s="450"/>
      <c r="E42" s="450"/>
      <c r="F42" s="451"/>
      <c r="G42" s="493" t="s">
        <v>14123</v>
      </c>
      <c r="H42" s="450"/>
      <c r="I42" s="494">
        <f>I40</f>
        <v>695</v>
      </c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</row>
    <row r="43" ht="12.75" customHeight="1">
      <c r="A43" s="495"/>
      <c r="B43" s="481"/>
      <c r="C43" s="481"/>
      <c r="D43" s="481"/>
      <c r="E43" s="481"/>
      <c r="F43" s="482"/>
      <c r="G43" s="495"/>
      <c r="H43" s="481"/>
      <c r="I43" s="482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</row>
    <row r="44" ht="26.25" customHeight="1">
      <c r="A44" s="496" t="s">
        <v>8</v>
      </c>
      <c r="B44" s="497"/>
      <c r="C44" s="497"/>
      <c r="D44" s="497"/>
      <c r="E44" s="497"/>
      <c r="F44" s="497"/>
      <c r="G44" s="498"/>
      <c r="H44" s="502" t="s">
        <v>14149</v>
      </c>
      <c r="I44" s="503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</row>
    <row r="45" ht="28.5" customHeight="1">
      <c r="A45" s="453"/>
      <c r="B45" s="500" t="s">
        <v>16</v>
      </c>
      <c r="C45" s="500"/>
      <c r="D45" s="444"/>
      <c r="E45" s="444"/>
      <c r="F45" s="444"/>
      <c r="G45" s="501"/>
      <c r="H45" s="502" t="s">
        <v>14150</v>
      </c>
      <c r="I45" s="503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</row>
    <row r="46" ht="27.75" customHeight="1">
      <c r="A46" s="507" t="s">
        <v>14151</v>
      </c>
      <c r="B46" s="444"/>
      <c r="C46" s="444"/>
      <c r="D46" s="444"/>
      <c r="E46" s="444"/>
      <c r="F46" s="444"/>
      <c r="G46" s="501"/>
      <c r="H46" s="502" t="s">
        <v>14152</v>
      </c>
      <c r="I46" s="503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</row>
    <row r="47">
      <c r="A47" s="504"/>
      <c r="B47" s="444"/>
      <c r="C47" s="444"/>
      <c r="D47" s="444"/>
      <c r="E47" s="505"/>
      <c r="F47" s="444"/>
      <c r="G47" s="501"/>
      <c r="H47" s="453"/>
      <c r="I47" s="501"/>
      <c r="J47" s="276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6"/>
      <c r="Z47" s="276"/>
    </row>
    <row r="48">
      <c r="A48" s="507" t="s">
        <v>14153</v>
      </c>
      <c r="B48" s="444"/>
      <c r="C48" s="444"/>
      <c r="D48" s="444"/>
      <c r="E48" s="444"/>
      <c r="F48" s="444"/>
      <c r="G48" s="501"/>
      <c r="H48" s="507" t="s">
        <v>14154</v>
      </c>
      <c r="I48" s="501"/>
      <c r="J48" s="276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6"/>
      <c r="Z48" s="276"/>
    </row>
    <row r="49">
      <c r="A49" s="508"/>
      <c r="B49" s="490"/>
      <c r="C49" s="490"/>
      <c r="D49" s="489"/>
      <c r="E49" s="490"/>
      <c r="F49" s="490"/>
      <c r="G49" s="509"/>
      <c r="H49" s="508"/>
      <c r="I49" s="509"/>
      <c r="J49" s="276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</row>
    <row r="50">
      <c r="A50" s="276"/>
      <c r="B50" s="276"/>
      <c r="C50" s="276"/>
      <c r="D50" s="276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</row>
    <row r="51">
      <c r="A51" s="276"/>
      <c r="B51" s="276"/>
      <c r="C51" s="276"/>
      <c r="D51" s="276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</row>
    <row r="52">
      <c r="A52" s="276"/>
      <c r="B52" s="276"/>
      <c r="C52" s="276"/>
      <c r="D52" s="276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</row>
    <row r="53">
      <c r="A53" s="276"/>
      <c r="B53" s="276"/>
      <c r="C53" s="276"/>
      <c r="D53" s="276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</row>
    <row r="54">
      <c r="A54" s="276"/>
      <c r="B54" s="276"/>
      <c r="C54" s="276"/>
      <c r="D54" s="276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</row>
    <row r="55">
      <c r="A55" s="276"/>
      <c r="B55" s="276"/>
      <c r="C55" s="276"/>
      <c r="D55" s="276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</row>
    <row r="56">
      <c r="A56" s="276"/>
      <c r="B56" s="276"/>
      <c r="C56" s="276"/>
      <c r="D56" s="276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6"/>
      <c r="Z56" s="276"/>
    </row>
    <row r="57">
      <c r="A57" s="276"/>
      <c r="B57" s="276"/>
      <c r="C57" s="276"/>
      <c r="D57" s="276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</row>
    <row r="58">
      <c r="A58" s="276"/>
      <c r="B58" s="276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6"/>
      <c r="Z58" s="276"/>
    </row>
    <row r="59">
      <c r="A59" s="276"/>
      <c r="B59" s="276"/>
      <c r="C59" s="276"/>
      <c r="D59" s="276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6"/>
      <c r="Z59" s="276"/>
    </row>
    <row r="60">
      <c r="A60" s="276"/>
      <c r="B60" s="276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6"/>
      <c r="Z60" s="276"/>
    </row>
    <row r="61">
      <c r="A61" s="276"/>
      <c r="B61" s="276"/>
      <c r="C61" s="276"/>
      <c r="D61" s="276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6"/>
      <c r="Z61" s="276"/>
    </row>
    <row r="62">
      <c r="A62" s="276"/>
      <c r="B62" s="276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</row>
    <row r="63">
      <c r="A63" s="276"/>
      <c r="B63" s="276"/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</row>
    <row r="64">
      <c r="A64" s="276"/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</row>
    <row r="65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6"/>
      <c r="Z65" s="276"/>
    </row>
    <row r="66">
      <c r="A66" s="276"/>
      <c r="B66" s="276"/>
      <c r="C66" s="276"/>
      <c r="D66" s="276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</row>
    <row r="67">
      <c r="A67" s="276"/>
      <c r="B67" s="276"/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</row>
    <row r="68">
      <c r="A68" s="276"/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6"/>
      <c r="Z68" s="276"/>
    </row>
    <row r="69">
      <c r="A69" s="276"/>
      <c r="B69" s="276"/>
      <c r="C69" s="276"/>
      <c r="D69" s="276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</row>
    <row r="70">
      <c r="A70" s="276"/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6"/>
      <c r="Z70" s="276"/>
    </row>
    <row r="71">
      <c r="A71" s="276"/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6"/>
      <c r="Z71" s="276"/>
    </row>
    <row r="72">
      <c r="A72" s="276"/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6"/>
      <c r="Z72" s="276"/>
    </row>
    <row r="73">
      <c r="A73" s="276"/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6"/>
      <c r="Z73" s="276"/>
    </row>
    <row r="74">
      <c r="A74" s="276"/>
      <c r="B74" s="276"/>
      <c r="C74" s="276"/>
      <c r="D74" s="276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</row>
    <row r="75">
      <c r="A75" s="276"/>
      <c r="B75" s="276"/>
      <c r="C75" s="276"/>
      <c r="D75" s="276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6"/>
      <c r="Z75" s="276"/>
    </row>
    <row r="76">
      <c r="A76" s="276"/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6"/>
    </row>
    <row r="77">
      <c r="A77" s="276"/>
      <c r="B77" s="276"/>
      <c r="C77" s="276"/>
      <c r="D77" s="276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</row>
    <row r="78">
      <c r="A78" s="276"/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</row>
    <row r="79">
      <c r="A79" s="276"/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</row>
    <row r="80">
      <c r="A80" s="276"/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</row>
    <row r="81">
      <c r="A81" s="276"/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</row>
    <row r="82">
      <c r="A82" s="276"/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</row>
    <row r="83">
      <c r="A83" s="276"/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</row>
    <row r="84">
      <c r="A84" s="276"/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</row>
    <row r="85">
      <c r="A85" s="276"/>
      <c r="B85" s="276"/>
      <c r="C85" s="276"/>
      <c r="D85" s="276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</row>
    <row r="86">
      <c r="A86" s="276"/>
      <c r="B86" s="276"/>
      <c r="C86" s="276"/>
      <c r="D86" s="276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</row>
    <row r="87">
      <c r="A87" s="276"/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</row>
    <row r="88">
      <c r="A88" s="276"/>
      <c r="B88" s="276"/>
      <c r="C88" s="276"/>
      <c r="D88" s="276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</row>
    <row r="89">
      <c r="A89" s="276"/>
      <c r="B89" s="276"/>
      <c r="C89" s="276"/>
      <c r="D89" s="276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</row>
    <row r="90">
      <c r="A90" s="276"/>
      <c r="B90" s="276"/>
      <c r="C90" s="276"/>
      <c r="D90" s="276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</row>
    <row r="91">
      <c r="A91" s="276"/>
      <c r="B91" s="276"/>
      <c r="C91" s="276"/>
      <c r="D91" s="276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</row>
    <row r="92">
      <c r="A92" s="276"/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</row>
    <row r="93">
      <c r="A93" s="276"/>
      <c r="B93" s="276"/>
      <c r="C93" s="276"/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</row>
    <row r="94">
      <c r="A94" s="276"/>
      <c r="B94" s="276"/>
      <c r="C94" s="276"/>
      <c r="D94" s="276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</row>
    <row r="95">
      <c r="A95" s="276"/>
      <c r="B95" s="276"/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</row>
    <row r="96">
      <c r="A96" s="276"/>
      <c r="B96" s="276"/>
      <c r="C96" s="276"/>
      <c r="D96" s="276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</row>
    <row r="97">
      <c r="A97" s="276"/>
      <c r="B97" s="276"/>
      <c r="C97" s="276"/>
      <c r="D97" s="276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</row>
    <row r="98">
      <c r="A98" s="276"/>
      <c r="B98" s="276"/>
      <c r="C98" s="276"/>
      <c r="D98" s="276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</row>
    <row r="99">
      <c r="A99" s="276"/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</row>
    <row r="100">
      <c r="A100" s="276"/>
      <c r="B100" s="276"/>
      <c r="C100" s="276"/>
      <c r="D100" s="276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</row>
    <row r="101">
      <c r="A101" s="276"/>
      <c r="B101" s="276"/>
      <c r="C101" s="276"/>
      <c r="D101" s="276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</row>
    <row r="102">
      <c r="A102" s="276"/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</row>
    <row r="103">
      <c r="A103" s="276"/>
      <c r="B103" s="276"/>
      <c r="C103" s="276"/>
      <c r="D103" s="276"/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</row>
    <row r="104">
      <c r="A104" s="276"/>
      <c r="B104" s="276"/>
      <c r="C104" s="276"/>
      <c r="D104" s="276"/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</row>
    <row r="105">
      <c r="A105" s="276"/>
      <c r="B105" s="276"/>
      <c r="C105" s="276"/>
      <c r="D105" s="276"/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</row>
    <row r="106">
      <c r="A106" s="276"/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</row>
    <row r="107">
      <c r="A107" s="276"/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</row>
    <row r="108">
      <c r="A108" s="276"/>
      <c r="B108" s="276"/>
      <c r="C108" s="276"/>
      <c r="D108" s="276"/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</row>
    <row r="109">
      <c r="A109" s="276"/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</row>
    <row r="110">
      <c r="A110" s="276"/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</row>
    <row r="111">
      <c r="A111" s="276"/>
      <c r="B111" s="276"/>
      <c r="C111" s="276"/>
      <c r="D111" s="276"/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</row>
    <row r="112">
      <c r="A112" s="276"/>
      <c r="B112" s="276"/>
      <c r="C112" s="276"/>
      <c r="D112" s="276"/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</row>
    <row r="113">
      <c r="A113" s="276"/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</row>
    <row r="114">
      <c r="A114" s="276"/>
      <c r="B114" s="276"/>
      <c r="C114" s="276"/>
      <c r="D114" s="276"/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</row>
    <row r="115">
      <c r="A115" s="276"/>
      <c r="B115" s="276"/>
      <c r="C115" s="276"/>
      <c r="D115" s="276"/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</row>
    <row r="116">
      <c r="A116" s="276"/>
      <c r="B116" s="276"/>
      <c r="C116" s="276"/>
      <c r="D116" s="276"/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</row>
    <row r="117">
      <c r="A117" s="276"/>
      <c r="B117" s="276"/>
      <c r="C117" s="276"/>
      <c r="D117" s="276"/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</row>
    <row r="118">
      <c r="A118" s="276"/>
      <c r="B118" s="276"/>
      <c r="C118" s="276"/>
      <c r="D118" s="276"/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</row>
    <row r="119">
      <c r="A119" s="276"/>
      <c r="B119" s="276"/>
      <c r="C119" s="276"/>
      <c r="D119" s="276"/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</row>
    <row r="120">
      <c r="A120" s="276"/>
      <c r="B120" s="276"/>
      <c r="C120" s="276"/>
      <c r="D120" s="276"/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</row>
    <row r="121">
      <c r="A121" s="276"/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</row>
    <row r="122">
      <c r="A122" s="276"/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</row>
    <row r="123">
      <c r="A123" s="276"/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</row>
    <row r="124">
      <c r="A124" s="276"/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</row>
    <row r="125">
      <c r="A125" s="276"/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</row>
    <row r="126">
      <c r="A126" s="276"/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</row>
    <row r="127">
      <c r="A127" s="276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</row>
    <row r="128">
      <c r="A128" s="276"/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</row>
    <row r="129">
      <c r="A129" s="276"/>
      <c r="B129" s="276"/>
      <c r="C129" s="276"/>
      <c r="D129" s="276"/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</row>
    <row r="130">
      <c r="A130" s="276"/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</row>
    <row r="131">
      <c r="A131" s="276"/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</row>
    <row r="132">
      <c r="A132" s="276"/>
      <c r="B132" s="276"/>
      <c r="C132" s="276"/>
      <c r="D132" s="276"/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</row>
    <row r="133">
      <c r="A133" s="276"/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</row>
    <row r="134">
      <c r="A134" s="276"/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</row>
    <row r="135">
      <c r="A135" s="276"/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</row>
    <row r="136">
      <c r="A136" s="276"/>
      <c r="B136" s="276"/>
      <c r="C136" s="276"/>
      <c r="D136" s="276"/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</row>
    <row r="137">
      <c r="A137" s="276"/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</row>
    <row r="138">
      <c r="A138" s="276"/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</row>
    <row r="139">
      <c r="A139" s="276"/>
      <c r="B139" s="276"/>
      <c r="C139" s="276"/>
      <c r="D139" s="276"/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</row>
    <row r="140">
      <c r="A140" s="276"/>
      <c r="B140" s="276"/>
      <c r="C140" s="276"/>
      <c r="D140" s="276"/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</row>
    <row r="141">
      <c r="A141" s="276"/>
      <c r="B141" s="276"/>
      <c r="C141" s="276"/>
      <c r="D141" s="276"/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</row>
    <row r="142">
      <c r="A142" s="276"/>
      <c r="B142" s="276"/>
      <c r="C142" s="276"/>
      <c r="D142" s="276"/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</row>
    <row r="143">
      <c r="A143" s="276"/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</row>
    <row r="144">
      <c r="A144" s="276"/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</row>
    <row r="145">
      <c r="A145" s="276"/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</row>
    <row r="146">
      <c r="A146" s="276"/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</row>
    <row r="147">
      <c r="A147" s="276"/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</row>
    <row r="148">
      <c r="A148" s="276"/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</row>
    <row r="149">
      <c r="A149" s="276"/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</row>
    <row r="150">
      <c r="A150" s="276"/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</row>
    <row r="151">
      <c r="A151" s="276"/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</row>
    <row r="152">
      <c r="A152" s="276"/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</row>
    <row r="153">
      <c r="A153" s="276"/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</row>
    <row r="154">
      <c r="A154" s="276"/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</row>
    <row r="155">
      <c r="A155" s="276"/>
      <c r="B155" s="276"/>
      <c r="C155" s="276"/>
      <c r="D155" s="276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</row>
    <row r="156">
      <c r="A156" s="276"/>
      <c r="B156" s="276"/>
      <c r="C156" s="276"/>
      <c r="D156" s="276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</row>
    <row r="157">
      <c r="A157" s="276"/>
      <c r="B157" s="276"/>
      <c r="C157" s="276"/>
      <c r="D157" s="276"/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</row>
    <row r="158">
      <c r="A158" s="276"/>
      <c r="B158" s="276"/>
      <c r="C158" s="276"/>
      <c r="D158" s="276"/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</row>
    <row r="159">
      <c r="A159" s="276"/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</row>
    <row r="160">
      <c r="A160" s="276"/>
      <c r="B160" s="276"/>
      <c r="C160" s="276"/>
      <c r="D160" s="276"/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</row>
    <row r="161">
      <c r="A161" s="276"/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</row>
    <row r="162">
      <c r="A162" s="276"/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</row>
    <row r="163">
      <c r="A163" s="276"/>
      <c r="B163" s="276"/>
      <c r="C163" s="276"/>
      <c r="D163" s="276"/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</row>
    <row r="164">
      <c r="A164" s="276"/>
      <c r="B164" s="276"/>
      <c r="C164" s="276"/>
      <c r="D164" s="276"/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</row>
    <row r="165">
      <c r="A165" s="276"/>
      <c r="B165" s="276"/>
      <c r="C165" s="276"/>
      <c r="D165" s="276"/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</row>
    <row r="166">
      <c r="A166" s="276"/>
      <c r="B166" s="276"/>
      <c r="C166" s="276"/>
      <c r="D166" s="276"/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</row>
    <row r="167">
      <c r="A167" s="276"/>
      <c r="B167" s="276"/>
      <c r="C167" s="276"/>
      <c r="D167" s="276"/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</row>
    <row r="168">
      <c r="A168" s="276"/>
      <c r="B168" s="276"/>
      <c r="C168" s="276"/>
      <c r="D168" s="276"/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</row>
    <row r="169">
      <c r="A169" s="276"/>
      <c r="B169" s="276"/>
      <c r="C169" s="276"/>
      <c r="D169" s="276"/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</row>
    <row r="170">
      <c r="A170" s="276"/>
      <c r="B170" s="276"/>
      <c r="C170" s="276"/>
      <c r="D170" s="276"/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</row>
    <row r="171">
      <c r="A171" s="276"/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</row>
    <row r="172">
      <c r="A172" s="276"/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  <c r="S172" s="276"/>
      <c r="T172" s="276"/>
      <c r="U172" s="276"/>
      <c r="V172" s="276"/>
      <c r="W172" s="276"/>
      <c r="X172" s="276"/>
      <c r="Y172" s="276"/>
      <c r="Z172" s="276"/>
    </row>
    <row r="173">
      <c r="A173" s="276"/>
      <c r="B173" s="276"/>
      <c r="C173" s="276"/>
      <c r="D173" s="276"/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  <c r="S173" s="276"/>
      <c r="T173" s="276"/>
      <c r="U173" s="276"/>
      <c r="V173" s="276"/>
      <c r="W173" s="276"/>
      <c r="X173" s="276"/>
      <c r="Y173" s="276"/>
      <c r="Z173" s="276"/>
    </row>
    <row r="174">
      <c r="A174" s="276"/>
      <c r="B174" s="276"/>
      <c r="C174" s="276"/>
      <c r="D174" s="276"/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  <c r="S174" s="276"/>
      <c r="T174" s="276"/>
      <c r="U174" s="276"/>
      <c r="V174" s="276"/>
      <c r="W174" s="276"/>
      <c r="X174" s="276"/>
      <c r="Y174" s="276"/>
      <c r="Z174" s="276"/>
    </row>
    <row r="175">
      <c r="A175" s="276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</row>
    <row r="176">
      <c r="A176" s="276"/>
      <c r="B176" s="276"/>
      <c r="C176" s="276"/>
      <c r="D176" s="276"/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</row>
    <row r="177">
      <c r="A177" s="276"/>
      <c r="B177" s="276"/>
      <c r="C177" s="276"/>
      <c r="D177" s="276"/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  <c r="S177" s="276"/>
      <c r="T177" s="276"/>
      <c r="U177" s="276"/>
      <c r="V177" s="276"/>
      <c r="W177" s="276"/>
      <c r="X177" s="276"/>
      <c r="Y177" s="276"/>
      <c r="Z177" s="276"/>
    </row>
    <row r="178">
      <c r="A178" s="276"/>
      <c r="B178" s="276"/>
      <c r="C178" s="276"/>
      <c r="D178" s="276"/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</row>
    <row r="179">
      <c r="A179" s="276"/>
      <c r="B179" s="276"/>
      <c r="C179" s="276"/>
      <c r="D179" s="276"/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  <c r="S179" s="276"/>
      <c r="T179" s="276"/>
      <c r="U179" s="276"/>
      <c r="V179" s="276"/>
      <c r="W179" s="276"/>
      <c r="X179" s="276"/>
      <c r="Y179" s="276"/>
      <c r="Z179" s="276"/>
    </row>
    <row r="180">
      <c r="A180" s="276"/>
      <c r="B180" s="276"/>
      <c r="C180" s="276"/>
      <c r="D180" s="276"/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</row>
    <row r="181">
      <c r="A181" s="276"/>
      <c r="B181" s="276"/>
      <c r="C181" s="276"/>
      <c r="D181" s="276"/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</row>
    <row r="182">
      <c r="A182" s="276"/>
      <c r="B182" s="276"/>
      <c r="C182" s="276"/>
      <c r="D182" s="276"/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  <c r="S182" s="276"/>
      <c r="T182" s="276"/>
      <c r="U182" s="276"/>
      <c r="V182" s="276"/>
      <c r="W182" s="276"/>
      <c r="X182" s="276"/>
      <c r="Y182" s="276"/>
      <c r="Z182" s="276"/>
    </row>
    <row r="183">
      <c r="A183" s="276"/>
      <c r="B183" s="276"/>
      <c r="C183" s="276"/>
      <c r="D183" s="276"/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</row>
    <row r="184">
      <c r="A184" s="276"/>
      <c r="B184" s="276"/>
      <c r="C184" s="276"/>
      <c r="D184" s="276"/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  <c r="S184" s="276"/>
      <c r="T184" s="276"/>
      <c r="U184" s="276"/>
      <c r="V184" s="276"/>
      <c r="W184" s="276"/>
      <c r="X184" s="276"/>
      <c r="Y184" s="276"/>
      <c r="Z184" s="276"/>
    </row>
    <row r="185">
      <c r="A185" s="276"/>
      <c r="B185" s="276"/>
      <c r="C185" s="276"/>
      <c r="D185" s="276"/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</row>
    <row r="186">
      <c r="A186" s="276"/>
      <c r="B186" s="276"/>
      <c r="C186" s="276"/>
      <c r="D186" s="276"/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  <c r="S186" s="276"/>
      <c r="T186" s="276"/>
      <c r="U186" s="276"/>
      <c r="V186" s="276"/>
      <c r="W186" s="276"/>
      <c r="X186" s="276"/>
      <c r="Y186" s="276"/>
      <c r="Z186" s="276"/>
    </row>
    <row r="187">
      <c r="A187" s="276"/>
      <c r="B187" s="276"/>
      <c r="C187" s="276"/>
      <c r="D187" s="276"/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  <c r="S187" s="276"/>
      <c r="T187" s="276"/>
      <c r="U187" s="276"/>
      <c r="V187" s="276"/>
      <c r="W187" s="276"/>
      <c r="X187" s="276"/>
      <c r="Y187" s="276"/>
      <c r="Z187" s="276"/>
    </row>
    <row r="188">
      <c r="A188" s="276"/>
      <c r="B188" s="276"/>
      <c r="C188" s="276"/>
      <c r="D188" s="276"/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  <c r="S188" s="276"/>
      <c r="T188" s="276"/>
      <c r="U188" s="276"/>
      <c r="V188" s="276"/>
      <c r="W188" s="276"/>
      <c r="X188" s="276"/>
      <c r="Y188" s="276"/>
      <c r="Z188" s="276"/>
    </row>
    <row r="189">
      <c r="A189" s="276"/>
      <c r="B189" s="276"/>
      <c r="C189" s="276"/>
      <c r="D189" s="276"/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</row>
    <row r="190">
      <c r="A190" s="276"/>
      <c r="B190" s="276"/>
      <c r="C190" s="276"/>
      <c r="D190" s="276"/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</row>
    <row r="191">
      <c r="A191" s="276"/>
      <c r="B191" s="276"/>
      <c r="C191" s="276"/>
      <c r="D191" s="276"/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</row>
    <row r="192">
      <c r="A192" s="276"/>
      <c r="B192" s="276"/>
      <c r="C192" s="276"/>
      <c r="D192" s="276"/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  <c r="S192" s="276"/>
      <c r="T192" s="276"/>
      <c r="U192" s="276"/>
      <c r="V192" s="276"/>
      <c r="W192" s="276"/>
      <c r="X192" s="276"/>
      <c r="Y192" s="276"/>
      <c r="Z192" s="276"/>
    </row>
    <row r="193">
      <c r="A193" s="276"/>
      <c r="B193" s="276"/>
      <c r="C193" s="276"/>
      <c r="D193" s="276"/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</row>
    <row r="194">
      <c r="A194" s="276"/>
      <c r="B194" s="276"/>
      <c r="C194" s="276"/>
      <c r="D194" s="276"/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</row>
    <row r="195">
      <c r="A195" s="276"/>
      <c r="B195" s="276"/>
      <c r="C195" s="276"/>
      <c r="D195" s="276"/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</row>
    <row r="196">
      <c r="A196" s="276"/>
      <c r="B196" s="276"/>
      <c r="C196" s="276"/>
      <c r="D196" s="276"/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  <c r="S196" s="276"/>
      <c r="T196" s="276"/>
      <c r="U196" s="276"/>
      <c r="V196" s="276"/>
      <c r="W196" s="276"/>
      <c r="X196" s="276"/>
      <c r="Y196" s="276"/>
      <c r="Z196" s="276"/>
    </row>
    <row r="197">
      <c r="A197" s="276"/>
      <c r="B197" s="276"/>
      <c r="C197" s="276"/>
      <c r="D197" s="276"/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  <c r="S197" s="276"/>
      <c r="T197" s="276"/>
      <c r="U197" s="276"/>
      <c r="V197" s="276"/>
      <c r="W197" s="276"/>
      <c r="X197" s="276"/>
      <c r="Y197" s="276"/>
      <c r="Z197" s="276"/>
    </row>
    <row r="198">
      <c r="A198" s="276"/>
      <c r="B198" s="276"/>
      <c r="C198" s="276"/>
      <c r="D198" s="276"/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  <c r="S198" s="276"/>
      <c r="T198" s="276"/>
      <c r="U198" s="276"/>
      <c r="V198" s="276"/>
      <c r="W198" s="276"/>
      <c r="X198" s="276"/>
      <c r="Y198" s="276"/>
      <c r="Z198" s="276"/>
    </row>
    <row r="199">
      <c r="A199" s="276"/>
      <c r="B199" s="276"/>
      <c r="C199" s="276"/>
      <c r="D199" s="276"/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</row>
    <row r="200">
      <c r="A200" s="276"/>
      <c r="B200" s="276"/>
      <c r="C200" s="276"/>
      <c r="D200" s="276"/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</row>
    <row r="201">
      <c r="A201" s="276"/>
      <c r="B201" s="276"/>
      <c r="C201" s="276"/>
      <c r="D201" s="276"/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</row>
    <row r="202">
      <c r="A202" s="276"/>
      <c r="B202" s="276"/>
      <c r="C202" s="276"/>
      <c r="D202" s="276"/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  <c r="S202" s="276"/>
      <c r="T202" s="276"/>
      <c r="U202" s="276"/>
      <c r="V202" s="276"/>
      <c r="W202" s="276"/>
      <c r="X202" s="276"/>
      <c r="Y202" s="276"/>
      <c r="Z202" s="276"/>
    </row>
    <row r="203">
      <c r="A203" s="276"/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</row>
    <row r="204">
      <c r="A204" s="276"/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</row>
    <row r="205">
      <c r="A205" s="276"/>
      <c r="B205" s="276"/>
      <c r="C205" s="276"/>
      <c r="D205" s="276"/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</row>
    <row r="206">
      <c r="A206" s="276"/>
      <c r="B206" s="276"/>
      <c r="C206" s="276"/>
      <c r="D206" s="276"/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  <c r="S206" s="276"/>
      <c r="T206" s="276"/>
      <c r="U206" s="276"/>
      <c r="V206" s="276"/>
      <c r="W206" s="276"/>
      <c r="X206" s="276"/>
      <c r="Y206" s="276"/>
      <c r="Z206" s="276"/>
    </row>
    <row r="207">
      <c r="A207" s="276"/>
      <c r="B207" s="276"/>
      <c r="C207" s="276"/>
      <c r="D207" s="276"/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  <c r="S207" s="276"/>
      <c r="T207" s="276"/>
      <c r="U207" s="276"/>
      <c r="V207" s="276"/>
      <c r="W207" s="276"/>
      <c r="X207" s="276"/>
      <c r="Y207" s="276"/>
      <c r="Z207" s="276"/>
    </row>
    <row r="208">
      <c r="A208" s="276"/>
      <c r="B208" s="276"/>
      <c r="C208" s="276"/>
      <c r="D208" s="276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  <c r="S208" s="276"/>
      <c r="T208" s="276"/>
      <c r="U208" s="276"/>
      <c r="V208" s="276"/>
      <c r="W208" s="276"/>
      <c r="X208" s="276"/>
      <c r="Y208" s="276"/>
      <c r="Z208" s="276"/>
    </row>
    <row r="209">
      <c r="A209" s="276"/>
      <c r="B209" s="276"/>
      <c r="C209" s="276"/>
      <c r="D209" s="276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</row>
    <row r="210">
      <c r="A210" s="276"/>
      <c r="B210" s="276"/>
      <c r="C210" s="276"/>
      <c r="D210" s="276"/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</row>
    <row r="211">
      <c r="A211" s="276"/>
      <c r="B211" s="276"/>
      <c r="C211" s="276"/>
      <c r="D211" s="276"/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  <c r="S211" s="276"/>
      <c r="T211" s="276"/>
      <c r="U211" s="276"/>
      <c r="V211" s="276"/>
      <c r="W211" s="276"/>
      <c r="X211" s="276"/>
      <c r="Y211" s="276"/>
      <c r="Z211" s="276"/>
    </row>
    <row r="212">
      <c r="A212" s="276"/>
      <c r="B212" s="276"/>
      <c r="C212" s="276"/>
      <c r="D212" s="276"/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  <c r="S212" s="276"/>
      <c r="T212" s="276"/>
      <c r="U212" s="276"/>
      <c r="V212" s="276"/>
      <c r="W212" s="276"/>
      <c r="X212" s="276"/>
      <c r="Y212" s="276"/>
      <c r="Z212" s="276"/>
    </row>
    <row r="213">
      <c r="A213" s="276"/>
      <c r="B213" s="276"/>
      <c r="C213" s="276"/>
      <c r="D213" s="276"/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  <c r="S213" s="276"/>
      <c r="T213" s="276"/>
      <c r="U213" s="276"/>
      <c r="V213" s="276"/>
      <c r="W213" s="276"/>
      <c r="X213" s="276"/>
      <c r="Y213" s="276"/>
      <c r="Z213" s="276"/>
    </row>
    <row r="214">
      <c r="A214" s="276"/>
      <c r="B214" s="276"/>
      <c r="C214" s="276"/>
      <c r="D214" s="276"/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  <c r="S214" s="276"/>
      <c r="T214" s="276"/>
      <c r="U214" s="276"/>
      <c r="V214" s="276"/>
      <c r="W214" s="276"/>
      <c r="X214" s="276"/>
      <c r="Y214" s="276"/>
      <c r="Z214" s="276"/>
    </row>
    <row r="215">
      <c r="A215" s="276"/>
      <c r="B215" s="276"/>
      <c r="C215" s="276"/>
      <c r="D215" s="276"/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  <c r="S215" s="276"/>
      <c r="T215" s="276"/>
      <c r="U215" s="276"/>
      <c r="V215" s="276"/>
      <c r="W215" s="276"/>
      <c r="X215" s="276"/>
      <c r="Y215" s="276"/>
      <c r="Z215" s="276"/>
    </row>
    <row r="216">
      <c r="A216" s="276"/>
      <c r="B216" s="276"/>
      <c r="C216" s="276"/>
      <c r="D216" s="276"/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  <c r="S216" s="276"/>
      <c r="T216" s="276"/>
      <c r="U216" s="276"/>
      <c r="V216" s="276"/>
      <c r="W216" s="276"/>
      <c r="X216" s="276"/>
      <c r="Y216" s="276"/>
      <c r="Z216" s="276"/>
    </row>
    <row r="217">
      <c r="A217" s="276"/>
      <c r="B217" s="276"/>
      <c r="C217" s="276"/>
      <c r="D217" s="276"/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  <c r="S217" s="276"/>
      <c r="T217" s="276"/>
      <c r="U217" s="276"/>
      <c r="V217" s="276"/>
      <c r="W217" s="276"/>
      <c r="X217" s="276"/>
      <c r="Y217" s="276"/>
      <c r="Z217" s="276"/>
    </row>
    <row r="218">
      <c r="A218" s="276"/>
      <c r="B218" s="276"/>
      <c r="C218" s="276"/>
      <c r="D218" s="276"/>
      <c r="E218" s="276"/>
      <c r="F218" s="276"/>
      <c r="G218" s="276"/>
      <c r="H218" s="276"/>
      <c r="I218" s="276"/>
      <c r="J218" s="276"/>
      <c r="K218" s="276"/>
      <c r="L218" s="276"/>
      <c r="M218" s="276"/>
      <c r="N218" s="276"/>
      <c r="O218" s="276"/>
      <c r="P218" s="276"/>
      <c r="Q218" s="276"/>
      <c r="R218" s="276"/>
      <c r="S218" s="276"/>
      <c r="T218" s="276"/>
      <c r="U218" s="276"/>
      <c r="V218" s="276"/>
      <c r="W218" s="276"/>
      <c r="X218" s="276"/>
      <c r="Y218" s="276"/>
      <c r="Z218" s="276"/>
    </row>
    <row r="219">
      <c r="A219" s="276"/>
      <c r="B219" s="276"/>
      <c r="C219" s="276"/>
      <c r="D219" s="276"/>
      <c r="E219" s="276"/>
      <c r="F219" s="276"/>
      <c r="G219" s="276"/>
      <c r="H219" s="276"/>
      <c r="I219" s="276"/>
      <c r="J219" s="276"/>
      <c r="K219" s="276"/>
      <c r="L219" s="276"/>
      <c r="M219" s="276"/>
      <c r="N219" s="276"/>
      <c r="O219" s="276"/>
      <c r="P219" s="276"/>
      <c r="Q219" s="276"/>
      <c r="R219" s="276"/>
      <c r="S219" s="276"/>
      <c r="T219" s="276"/>
      <c r="U219" s="276"/>
      <c r="V219" s="276"/>
      <c r="W219" s="276"/>
      <c r="X219" s="276"/>
      <c r="Y219" s="276"/>
      <c r="Z219" s="276"/>
    </row>
    <row r="220">
      <c r="A220" s="276"/>
      <c r="B220" s="276"/>
      <c r="C220" s="276"/>
      <c r="D220" s="276"/>
      <c r="E220" s="276"/>
      <c r="F220" s="276"/>
      <c r="G220" s="276"/>
      <c r="H220" s="276"/>
      <c r="I220" s="276"/>
      <c r="J220" s="276"/>
      <c r="K220" s="276"/>
      <c r="L220" s="276"/>
      <c r="M220" s="276"/>
      <c r="N220" s="276"/>
      <c r="O220" s="276"/>
      <c r="P220" s="276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</row>
    <row r="221">
      <c r="A221" s="276"/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</row>
    <row r="222">
      <c r="A222" s="276"/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</row>
    <row r="223">
      <c r="A223" s="276"/>
      <c r="B223" s="276"/>
      <c r="C223" s="276"/>
      <c r="D223" s="276"/>
      <c r="E223" s="276"/>
      <c r="F223" s="276"/>
      <c r="G223" s="276"/>
      <c r="H223" s="276"/>
      <c r="I223" s="276"/>
      <c r="J223" s="276"/>
      <c r="K223" s="276"/>
      <c r="L223" s="276"/>
      <c r="M223" s="276"/>
      <c r="N223" s="276"/>
      <c r="O223" s="276"/>
      <c r="P223" s="276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</row>
    <row r="224">
      <c r="A224" s="276"/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</row>
    <row r="225">
      <c r="A225" s="276"/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</row>
    <row r="226">
      <c r="A226" s="276"/>
      <c r="B226" s="276"/>
      <c r="C226" s="276"/>
      <c r="D226" s="276"/>
      <c r="E226" s="276"/>
      <c r="F226" s="276"/>
      <c r="G226" s="276"/>
      <c r="H226" s="276"/>
      <c r="I226" s="276"/>
      <c r="J226" s="276"/>
      <c r="K226" s="276"/>
      <c r="L226" s="276"/>
      <c r="M226" s="276"/>
      <c r="N226" s="276"/>
      <c r="O226" s="276"/>
      <c r="P226" s="276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</row>
    <row r="227">
      <c r="A227" s="276"/>
      <c r="B227" s="276"/>
      <c r="C227" s="276"/>
      <c r="D227" s="276"/>
      <c r="E227" s="276"/>
      <c r="F227" s="276"/>
      <c r="G227" s="276"/>
      <c r="H227" s="276"/>
      <c r="I227" s="276"/>
      <c r="J227" s="276"/>
      <c r="K227" s="276"/>
      <c r="L227" s="276"/>
      <c r="M227" s="276"/>
      <c r="N227" s="276"/>
      <c r="O227" s="276"/>
      <c r="P227" s="276"/>
      <c r="Q227" s="276"/>
      <c r="R227" s="276"/>
      <c r="S227" s="276"/>
      <c r="T227" s="276"/>
      <c r="U227" s="276"/>
      <c r="V227" s="276"/>
      <c r="W227" s="276"/>
      <c r="X227" s="276"/>
      <c r="Y227" s="276"/>
      <c r="Z227" s="276"/>
    </row>
    <row r="228">
      <c r="A228" s="276"/>
      <c r="B228" s="276"/>
      <c r="C228" s="276"/>
      <c r="D228" s="276"/>
      <c r="E228" s="276"/>
      <c r="F228" s="276"/>
      <c r="G228" s="276"/>
      <c r="H228" s="276"/>
      <c r="I228" s="276"/>
      <c r="J228" s="276"/>
      <c r="K228" s="276"/>
      <c r="L228" s="276"/>
      <c r="M228" s="276"/>
      <c r="N228" s="276"/>
      <c r="O228" s="276"/>
      <c r="P228" s="276"/>
      <c r="Q228" s="276"/>
      <c r="R228" s="276"/>
      <c r="S228" s="276"/>
      <c r="T228" s="276"/>
      <c r="U228" s="276"/>
      <c r="V228" s="276"/>
      <c r="W228" s="276"/>
      <c r="X228" s="276"/>
      <c r="Y228" s="276"/>
      <c r="Z228" s="276"/>
    </row>
    <row r="229">
      <c r="A229" s="276"/>
      <c r="B229" s="276"/>
      <c r="C229" s="276"/>
      <c r="D229" s="276"/>
      <c r="E229" s="276"/>
      <c r="F229" s="276"/>
      <c r="G229" s="276"/>
      <c r="H229" s="276"/>
      <c r="I229" s="276"/>
      <c r="J229" s="276"/>
      <c r="K229" s="276"/>
      <c r="L229" s="276"/>
      <c r="M229" s="276"/>
      <c r="N229" s="276"/>
      <c r="O229" s="276"/>
      <c r="P229" s="276"/>
      <c r="Q229" s="276"/>
      <c r="R229" s="276"/>
      <c r="S229" s="276"/>
      <c r="T229" s="276"/>
      <c r="U229" s="276"/>
      <c r="V229" s="276"/>
      <c r="W229" s="276"/>
      <c r="X229" s="276"/>
      <c r="Y229" s="276"/>
      <c r="Z229" s="276"/>
    </row>
    <row r="230">
      <c r="A230" s="276"/>
      <c r="B230" s="276"/>
      <c r="C230" s="276"/>
      <c r="D230" s="276"/>
      <c r="E230" s="276"/>
      <c r="F230" s="276"/>
      <c r="G230" s="276"/>
      <c r="H230" s="276"/>
      <c r="I230" s="276"/>
      <c r="J230" s="276"/>
      <c r="K230" s="276"/>
      <c r="L230" s="276"/>
      <c r="M230" s="276"/>
      <c r="N230" s="276"/>
      <c r="O230" s="276"/>
      <c r="P230" s="276"/>
      <c r="Q230" s="276"/>
      <c r="R230" s="276"/>
      <c r="S230" s="276"/>
      <c r="T230" s="276"/>
      <c r="U230" s="276"/>
      <c r="V230" s="276"/>
      <c r="W230" s="276"/>
      <c r="X230" s="276"/>
      <c r="Y230" s="276"/>
      <c r="Z230" s="276"/>
    </row>
    <row r="231">
      <c r="A231" s="276"/>
      <c r="B231" s="276"/>
      <c r="C231" s="276"/>
      <c r="D231" s="276"/>
      <c r="E231" s="276"/>
      <c r="F231" s="276"/>
      <c r="G231" s="276"/>
      <c r="H231" s="276"/>
      <c r="I231" s="276"/>
      <c r="J231" s="276"/>
      <c r="K231" s="276"/>
      <c r="L231" s="276"/>
      <c r="M231" s="276"/>
      <c r="N231" s="276"/>
      <c r="O231" s="276"/>
      <c r="P231" s="276"/>
      <c r="Q231" s="276"/>
      <c r="R231" s="276"/>
      <c r="S231" s="276"/>
      <c r="T231" s="276"/>
      <c r="U231" s="276"/>
      <c r="V231" s="276"/>
      <c r="W231" s="276"/>
      <c r="X231" s="276"/>
      <c r="Y231" s="276"/>
      <c r="Z231" s="276"/>
    </row>
    <row r="232">
      <c r="A232" s="276"/>
      <c r="B232" s="276"/>
      <c r="C232" s="276"/>
      <c r="D232" s="276"/>
      <c r="E232" s="276"/>
      <c r="F232" s="276"/>
      <c r="G232" s="276"/>
      <c r="H232" s="276"/>
      <c r="I232" s="276"/>
      <c r="J232" s="276"/>
      <c r="K232" s="276"/>
      <c r="L232" s="276"/>
      <c r="M232" s="276"/>
      <c r="N232" s="276"/>
      <c r="O232" s="276"/>
      <c r="P232" s="276"/>
      <c r="Q232" s="276"/>
      <c r="R232" s="276"/>
      <c r="S232" s="276"/>
      <c r="T232" s="276"/>
      <c r="U232" s="276"/>
      <c r="V232" s="276"/>
      <c r="W232" s="276"/>
      <c r="X232" s="276"/>
      <c r="Y232" s="276"/>
      <c r="Z232" s="276"/>
    </row>
    <row r="233">
      <c r="A233" s="276"/>
      <c r="B233" s="276"/>
      <c r="C233" s="276"/>
      <c r="D233" s="276"/>
      <c r="E233" s="276"/>
      <c r="F233" s="276"/>
      <c r="G233" s="276"/>
      <c r="H233" s="276"/>
      <c r="I233" s="276"/>
      <c r="J233" s="276"/>
      <c r="K233" s="276"/>
      <c r="L233" s="276"/>
      <c r="M233" s="276"/>
      <c r="N233" s="276"/>
      <c r="O233" s="276"/>
      <c r="P233" s="276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</row>
    <row r="234">
      <c r="A234" s="276"/>
      <c r="B234" s="276"/>
      <c r="C234" s="276"/>
      <c r="D234" s="276"/>
      <c r="E234" s="276"/>
      <c r="F234" s="276"/>
      <c r="G234" s="276"/>
      <c r="H234" s="276"/>
      <c r="I234" s="276"/>
      <c r="J234" s="276"/>
      <c r="K234" s="276"/>
      <c r="L234" s="276"/>
      <c r="M234" s="276"/>
      <c r="N234" s="276"/>
      <c r="O234" s="276"/>
      <c r="P234" s="276"/>
      <c r="Q234" s="276"/>
      <c r="R234" s="276"/>
      <c r="S234" s="276"/>
      <c r="T234" s="276"/>
      <c r="U234" s="276"/>
      <c r="V234" s="276"/>
      <c r="W234" s="276"/>
      <c r="X234" s="276"/>
      <c r="Y234" s="276"/>
      <c r="Z234" s="276"/>
    </row>
    <row r="235">
      <c r="A235" s="276"/>
      <c r="B235" s="276"/>
      <c r="C235" s="276"/>
      <c r="D235" s="276"/>
      <c r="E235" s="276"/>
      <c r="F235" s="276"/>
      <c r="G235" s="276"/>
      <c r="H235" s="276"/>
      <c r="I235" s="276"/>
      <c r="J235" s="276"/>
      <c r="K235" s="276"/>
      <c r="L235" s="276"/>
      <c r="M235" s="276"/>
      <c r="N235" s="276"/>
      <c r="O235" s="276"/>
      <c r="P235" s="276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</row>
    <row r="236">
      <c r="A236" s="276"/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  <c r="P236" s="276"/>
      <c r="Q236" s="276"/>
      <c r="R236" s="276"/>
      <c r="S236" s="276"/>
      <c r="T236" s="276"/>
      <c r="U236" s="276"/>
      <c r="V236" s="276"/>
      <c r="W236" s="276"/>
      <c r="X236" s="276"/>
      <c r="Y236" s="276"/>
      <c r="Z236" s="276"/>
    </row>
    <row r="237">
      <c r="A237" s="276"/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  <c r="P237" s="276"/>
      <c r="Q237" s="276"/>
      <c r="R237" s="276"/>
      <c r="S237" s="276"/>
      <c r="T237" s="276"/>
      <c r="U237" s="276"/>
      <c r="V237" s="276"/>
      <c r="W237" s="276"/>
      <c r="X237" s="276"/>
      <c r="Y237" s="276"/>
      <c r="Z237" s="276"/>
    </row>
    <row r="238">
      <c r="A238" s="276"/>
      <c r="B238" s="276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</row>
    <row r="239">
      <c r="A239" s="276"/>
      <c r="B239" s="276"/>
      <c r="C239" s="276"/>
      <c r="D239" s="276"/>
      <c r="E239" s="276"/>
      <c r="F239" s="276"/>
      <c r="G239" s="276"/>
      <c r="H239" s="276"/>
      <c r="I239" s="276"/>
      <c r="J239" s="276"/>
      <c r="K239" s="276"/>
      <c r="L239" s="276"/>
      <c r="M239" s="276"/>
      <c r="N239" s="276"/>
      <c r="O239" s="276"/>
      <c r="P239" s="276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</row>
    <row r="240">
      <c r="A240" s="276"/>
      <c r="B240" s="276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</row>
    <row r="241">
      <c r="A241" s="276"/>
      <c r="B241" s="276"/>
      <c r="C241" s="276"/>
      <c r="D241" s="276"/>
      <c r="E241" s="276"/>
      <c r="F241" s="276"/>
      <c r="G241" s="276"/>
      <c r="H241" s="276"/>
      <c r="I241" s="276"/>
      <c r="J241" s="276"/>
      <c r="K241" s="276"/>
      <c r="L241" s="276"/>
      <c r="M241" s="276"/>
      <c r="N241" s="276"/>
      <c r="O241" s="276"/>
      <c r="P241" s="276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</row>
    <row r="242">
      <c r="A242" s="276"/>
      <c r="B242" s="276"/>
      <c r="C242" s="276"/>
      <c r="D242" s="276"/>
      <c r="E242" s="276"/>
      <c r="F242" s="276"/>
      <c r="G242" s="276"/>
      <c r="H242" s="276"/>
      <c r="I242" s="276"/>
      <c r="J242" s="276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76"/>
      <c r="Z242" s="276"/>
    </row>
    <row r="243">
      <c r="A243" s="276"/>
      <c r="B243" s="27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</row>
    <row r="244">
      <c r="A244" s="276"/>
      <c r="B244" s="276"/>
      <c r="C244" s="276"/>
      <c r="D244" s="276"/>
      <c r="E244" s="276"/>
      <c r="F244" s="276"/>
      <c r="G244" s="276"/>
      <c r="H244" s="276"/>
      <c r="I244" s="276"/>
      <c r="J244" s="276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</row>
    <row r="245">
      <c r="A245" s="276"/>
      <c r="B245" s="276"/>
      <c r="C245" s="276"/>
      <c r="D245" s="276"/>
      <c r="E245" s="276"/>
      <c r="F245" s="276"/>
      <c r="G245" s="276"/>
      <c r="H245" s="276"/>
      <c r="I245" s="276"/>
      <c r="J245" s="276"/>
      <c r="K245" s="276"/>
      <c r="L245" s="276"/>
      <c r="M245" s="276"/>
      <c r="N245" s="276"/>
      <c r="O245" s="276"/>
      <c r="P245" s="276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</row>
    <row r="246">
      <c r="A246" s="276"/>
      <c r="B246" s="276"/>
      <c r="C246" s="276"/>
      <c r="D246" s="276"/>
      <c r="E246" s="276"/>
      <c r="F246" s="276"/>
      <c r="G246" s="276"/>
      <c r="H246" s="276"/>
      <c r="I246" s="276"/>
      <c r="J246" s="276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76"/>
      <c r="Z246" s="276"/>
    </row>
    <row r="247">
      <c r="A247" s="276"/>
      <c r="B247" s="27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</row>
    <row r="248">
      <c r="A248" s="276"/>
      <c r="B248" s="276"/>
      <c r="C248" s="276"/>
      <c r="D248" s="276"/>
      <c r="E248" s="276"/>
      <c r="F248" s="276"/>
      <c r="G248" s="276"/>
      <c r="H248" s="276"/>
      <c r="I248" s="276"/>
      <c r="J248" s="276"/>
      <c r="K248" s="276"/>
      <c r="L248" s="276"/>
      <c r="M248" s="276"/>
      <c r="N248" s="276"/>
      <c r="O248" s="276"/>
      <c r="P248" s="276"/>
      <c r="Q248" s="276"/>
      <c r="R248" s="276"/>
      <c r="S248" s="276"/>
      <c r="T248" s="276"/>
      <c r="U248" s="276"/>
      <c r="V248" s="276"/>
      <c r="W248" s="276"/>
      <c r="X248" s="276"/>
      <c r="Y248" s="276"/>
      <c r="Z248" s="276"/>
    </row>
    <row r="249">
      <c r="A249" s="276"/>
      <c r="B249" s="276"/>
      <c r="C249" s="276"/>
      <c r="D249" s="276"/>
      <c r="E249" s="276"/>
      <c r="F249" s="276"/>
      <c r="G249" s="276"/>
      <c r="H249" s="276"/>
      <c r="I249" s="276"/>
      <c r="J249" s="276"/>
      <c r="K249" s="276"/>
      <c r="L249" s="276"/>
      <c r="M249" s="276"/>
      <c r="N249" s="276"/>
      <c r="O249" s="276"/>
      <c r="P249" s="276"/>
      <c r="Q249" s="276"/>
      <c r="R249" s="276"/>
      <c r="S249" s="276"/>
      <c r="T249" s="276"/>
      <c r="U249" s="276"/>
      <c r="V249" s="276"/>
      <c r="W249" s="276"/>
      <c r="X249" s="276"/>
      <c r="Y249" s="276"/>
      <c r="Z249" s="276"/>
    </row>
    <row r="250">
      <c r="A250" s="276"/>
      <c r="B250" s="276"/>
      <c r="C250" s="276"/>
      <c r="D250" s="276"/>
      <c r="E250" s="276"/>
      <c r="F250" s="276"/>
      <c r="G250" s="276"/>
      <c r="H250" s="276"/>
      <c r="I250" s="276"/>
      <c r="J250" s="276"/>
      <c r="K250" s="276"/>
      <c r="L250" s="276"/>
      <c r="M250" s="276"/>
      <c r="N250" s="276"/>
      <c r="O250" s="276"/>
      <c r="P250" s="276"/>
      <c r="Q250" s="276"/>
      <c r="R250" s="276"/>
      <c r="S250" s="276"/>
      <c r="T250" s="276"/>
      <c r="U250" s="276"/>
      <c r="V250" s="276"/>
      <c r="W250" s="276"/>
      <c r="X250" s="276"/>
      <c r="Y250" s="276"/>
      <c r="Z250" s="276"/>
    </row>
    <row r="251">
      <c r="A251" s="276"/>
      <c r="B251" s="276"/>
      <c r="C251" s="276"/>
      <c r="D251" s="276"/>
      <c r="E251" s="276"/>
      <c r="F251" s="276"/>
      <c r="G251" s="276"/>
      <c r="H251" s="276"/>
      <c r="I251" s="276"/>
      <c r="J251" s="276"/>
      <c r="K251" s="276"/>
      <c r="L251" s="276"/>
      <c r="M251" s="276"/>
      <c r="N251" s="276"/>
      <c r="O251" s="276"/>
      <c r="P251" s="276"/>
      <c r="Q251" s="276"/>
      <c r="R251" s="276"/>
      <c r="S251" s="276"/>
      <c r="T251" s="276"/>
      <c r="U251" s="276"/>
      <c r="V251" s="276"/>
      <c r="W251" s="276"/>
      <c r="X251" s="276"/>
      <c r="Y251" s="276"/>
      <c r="Z251" s="276"/>
    </row>
    <row r="252">
      <c r="A252" s="276"/>
      <c r="B252" s="276"/>
      <c r="C252" s="276"/>
      <c r="D252" s="276"/>
      <c r="E252" s="276"/>
      <c r="F252" s="276"/>
      <c r="G252" s="276"/>
      <c r="H252" s="276"/>
      <c r="I252" s="276"/>
      <c r="J252" s="276"/>
      <c r="K252" s="276"/>
      <c r="L252" s="276"/>
      <c r="M252" s="276"/>
      <c r="N252" s="276"/>
      <c r="O252" s="276"/>
      <c r="P252" s="276"/>
      <c r="Q252" s="276"/>
      <c r="R252" s="276"/>
      <c r="S252" s="276"/>
      <c r="T252" s="276"/>
      <c r="U252" s="276"/>
      <c r="V252" s="276"/>
      <c r="W252" s="276"/>
      <c r="X252" s="276"/>
      <c r="Y252" s="276"/>
      <c r="Z252" s="276"/>
    </row>
    <row r="253">
      <c r="A253" s="276"/>
      <c r="B253" s="276"/>
      <c r="C253" s="276"/>
      <c r="D253" s="276"/>
      <c r="E253" s="276"/>
      <c r="F253" s="276"/>
      <c r="G253" s="276"/>
      <c r="H253" s="276"/>
      <c r="I253" s="276"/>
      <c r="J253" s="276"/>
      <c r="K253" s="276"/>
      <c r="L253" s="276"/>
      <c r="M253" s="276"/>
      <c r="N253" s="276"/>
      <c r="O253" s="276"/>
      <c r="P253" s="276"/>
      <c r="Q253" s="276"/>
      <c r="R253" s="276"/>
      <c r="S253" s="276"/>
      <c r="T253" s="276"/>
      <c r="U253" s="276"/>
      <c r="V253" s="276"/>
      <c r="W253" s="276"/>
      <c r="X253" s="276"/>
      <c r="Y253" s="276"/>
      <c r="Z253" s="276"/>
    </row>
    <row r="254">
      <c r="A254" s="276"/>
      <c r="B254" s="276"/>
      <c r="C254" s="276"/>
      <c r="D254" s="276"/>
      <c r="E254" s="276"/>
      <c r="F254" s="276"/>
      <c r="G254" s="276"/>
      <c r="H254" s="276"/>
      <c r="I254" s="276"/>
      <c r="J254" s="276"/>
      <c r="K254" s="276"/>
      <c r="L254" s="276"/>
      <c r="M254" s="276"/>
      <c r="N254" s="276"/>
      <c r="O254" s="276"/>
      <c r="P254" s="276"/>
      <c r="Q254" s="276"/>
      <c r="R254" s="276"/>
      <c r="S254" s="276"/>
      <c r="T254" s="276"/>
      <c r="U254" s="276"/>
      <c r="V254" s="276"/>
      <c r="W254" s="276"/>
      <c r="X254" s="276"/>
      <c r="Y254" s="276"/>
      <c r="Z254" s="276"/>
    </row>
    <row r="255">
      <c r="A255" s="276"/>
      <c r="B255" s="276"/>
      <c r="C255" s="276"/>
      <c r="D255" s="276"/>
      <c r="E255" s="276"/>
      <c r="F255" s="276"/>
      <c r="G255" s="276"/>
      <c r="H255" s="276"/>
      <c r="I255" s="276"/>
      <c r="J255" s="276"/>
      <c r="K255" s="276"/>
      <c r="L255" s="276"/>
      <c r="M255" s="276"/>
      <c r="N255" s="276"/>
      <c r="O255" s="276"/>
      <c r="P255" s="276"/>
      <c r="Q255" s="276"/>
      <c r="R255" s="276"/>
      <c r="S255" s="276"/>
      <c r="T255" s="276"/>
      <c r="U255" s="276"/>
      <c r="V255" s="276"/>
      <c r="W255" s="276"/>
      <c r="X255" s="276"/>
      <c r="Y255" s="276"/>
      <c r="Z255" s="276"/>
    </row>
    <row r="256">
      <c r="A256" s="276"/>
      <c r="B256" s="276"/>
      <c r="C256" s="276"/>
      <c r="D256" s="276"/>
      <c r="E256" s="276"/>
      <c r="F256" s="276"/>
      <c r="G256" s="276"/>
      <c r="H256" s="276"/>
      <c r="I256" s="276"/>
      <c r="J256" s="276"/>
      <c r="K256" s="276"/>
      <c r="L256" s="276"/>
      <c r="M256" s="276"/>
      <c r="N256" s="276"/>
      <c r="O256" s="276"/>
      <c r="P256" s="276"/>
      <c r="Q256" s="276"/>
      <c r="R256" s="276"/>
      <c r="S256" s="276"/>
      <c r="T256" s="276"/>
      <c r="U256" s="276"/>
      <c r="V256" s="276"/>
      <c r="W256" s="276"/>
      <c r="X256" s="276"/>
      <c r="Y256" s="276"/>
      <c r="Z256" s="276"/>
    </row>
    <row r="257">
      <c r="A257" s="276"/>
      <c r="B257" s="276"/>
      <c r="C257" s="276"/>
      <c r="D257" s="276"/>
      <c r="E257" s="276"/>
      <c r="F257" s="276"/>
      <c r="G257" s="276"/>
      <c r="H257" s="276"/>
      <c r="I257" s="276"/>
      <c r="J257" s="276"/>
      <c r="K257" s="276"/>
      <c r="L257" s="276"/>
      <c r="M257" s="276"/>
      <c r="N257" s="276"/>
      <c r="O257" s="276"/>
      <c r="P257" s="276"/>
      <c r="Q257" s="276"/>
      <c r="R257" s="276"/>
      <c r="S257" s="276"/>
      <c r="T257" s="276"/>
      <c r="U257" s="276"/>
      <c r="V257" s="276"/>
      <c r="W257" s="276"/>
      <c r="X257" s="276"/>
      <c r="Y257" s="276"/>
      <c r="Z257" s="276"/>
    </row>
    <row r="258">
      <c r="A258" s="276"/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276"/>
      <c r="T258" s="276"/>
      <c r="U258" s="276"/>
      <c r="V258" s="276"/>
      <c r="W258" s="276"/>
      <c r="X258" s="276"/>
      <c r="Y258" s="276"/>
      <c r="Z258" s="276"/>
    </row>
    <row r="259">
      <c r="A259" s="276"/>
      <c r="B259" s="276"/>
      <c r="C259" s="276"/>
      <c r="D259" s="276"/>
      <c r="E259" s="276"/>
      <c r="F259" s="276"/>
      <c r="G259" s="276"/>
      <c r="H259" s="276"/>
      <c r="I259" s="276"/>
      <c r="J259" s="276"/>
      <c r="K259" s="276"/>
      <c r="L259" s="276"/>
      <c r="M259" s="276"/>
      <c r="N259" s="276"/>
      <c r="O259" s="276"/>
      <c r="P259" s="276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</row>
    <row r="260">
      <c r="A260" s="276"/>
      <c r="B260" s="276"/>
      <c r="C260" s="276"/>
      <c r="D260" s="276"/>
      <c r="E260" s="276"/>
      <c r="F260" s="276"/>
      <c r="G260" s="276"/>
      <c r="H260" s="276"/>
      <c r="I260" s="276"/>
      <c r="J260" s="276"/>
      <c r="K260" s="276"/>
      <c r="L260" s="276"/>
      <c r="M260" s="276"/>
      <c r="N260" s="276"/>
      <c r="O260" s="276"/>
      <c r="P260" s="276"/>
      <c r="Q260" s="276"/>
      <c r="R260" s="276"/>
      <c r="S260" s="276"/>
      <c r="T260" s="276"/>
      <c r="U260" s="276"/>
      <c r="V260" s="276"/>
      <c r="W260" s="276"/>
      <c r="X260" s="276"/>
      <c r="Y260" s="276"/>
      <c r="Z260" s="276"/>
    </row>
    <row r="261">
      <c r="A261" s="276"/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</row>
    <row r="262">
      <c r="A262" s="276"/>
      <c r="B262" s="276"/>
      <c r="C262" s="276"/>
      <c r="D262" s="276"/>
      <c r="E262" s="276"/>
      <c r="F262" s="276"/>
      <c r="G262" s="276"/>
      <c r="H262" s="276"/>
      <c r="I262" s="276"/>
      <c r="J262" s="276"/>
      <c r="K262" s="276"/>
      <c r="L262" s="276"/>
      <c r="M262" s="276"/>
      <c r="N262" s="276"/>
      <c r="O262" s="276"/>
      <c r="P262" s="276"/>
      <c r="Q262" s="276"/>
      <c r="R262" s="276"/>
      <c r="S262" s="276"/>
      <c r="T262" s="276"/>
      <c r="U262" s="276"/>
      <c r="V262" s="276"/>
      <c r="W262" s="276"/>
      <c r="X262" s="276"/>
      <c r="Y262" s="276"/>
      <c r="Z262" s="276"/>
    </row>
    <row r="263">
      <c r="A263" s="276"/>
      <c r="B263" s="276"/>
      <c r="C263" s="276"/>
      <c r="D263" s="276"/>
      <c r="E263" s="276"/>
      <c r="F263" s="276"/>
      <c r="G263" s="276"/>
      <c r="H263" s="276"/>
      <c r="I263" s="276"/>
      <c r="J263" s="276"/>
      <c r="K263" s="276"/>
      <c r="L263" s="276"/>
      <c r="M263" s="276"/>
      <c r="N263" s="276"/>
      <c r="O263" s="276"/>
      <c r="P263" s="276"/>
      <c r="Q263" s="276"/>
      <c r="R263" s="276"/>
      <c r="S263" s="276"/>
      <c r="T263" s="276"/>
      <c r="U263" s="276"/>
      <c r="V263" s="276"/>
      <c r="W263" s="276"/>
      <c r="X263" s="276"/>
      <c r="Y263" s="276"/>
      <c r="Z263" s="276"/>
    </row>
    <row r="264">
      <c r="A264" s="276"/>
      <c r="B264" s="276"/>
      <c r="C264" s="276"/>
      <c r="D264" s="276"/>
      <c r="E264" s="276"/>
      <c r="F264" s="276"/>
      <c r="G264" s="276"/>
      <c r="H264" s="276"/>
      <c r="I264" s="276"/>
      <c r="J264" s="276"/>
      <c r="K264" s="276"/>
      <c r="L264" s="276"/>
      <c r="M264" s="276"/>
      <c r="N264" s="276"/>
      <c r="O264" s="276"/>
      <c r="P264" s="276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</row>
    <row r="265">
      <c r="A265" s="276"/>
      <c r="B265" s="276"/>
      <c r="C265" s="276"/>
      <c r="D265" s="276"/>
      <c r="E265" s="276"/>
      <c r="F265" s="276"/>
      <c r="G265" s="276"/>
      <c r="H265" s="276"/>
      <c r="I265" s="276"/>
      <c r="J265" s="276"/>
      <c r="K265" s="276"/>
      <c r="L265" s="276"/>
      <c r="M265" s="276"/>
      <c r="N265" s="276"/>
      <c r="O265" s="276"/>
      <c r="P265" s="276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</row>
    <row r="266">
      <c r="A266" s="276"/>
      <c r="B266" s="276"/>
      <c r="C266" s="276"/>
      <c r="D266" s="276"/>
      <c r="E266" s="276"/>
      <c r="F266" s="276"/>
      <c r="G266" s="276"/>
      <c r="H266" s="276"/>
      <c r="I266" s="276"/>
      <c r="J266" s="276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</row>
    <row r="267">
      <c r="A267" s="276"/>
      <c r="B267" s="276"/>
      <c r="C267" s="276"/>
      <c r="D267" s="276"/>
      <c r="E267" s="276"/>
      <c r="F267" s="276"/>
      <c r="G267" s="276"/>
      <c r="H267" s="276"/>
      <c r="I267" s="276"/>
      <c r="J267" s="276"/>
      <c r="K267" s="276"/>
      <c r="L267" s="276"/>
      <c r="M267" s="276"/>
      <c r="N267" s="276"/>
      <c r="O267" s="276"/>
      <c r="P267" s="276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</row>
    <row r="268">
      <c r="A268" s="276"/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</row>
    <row r="269">
      <c r="A269" s="276"/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</row>
    <row r="270">
      <c r="A270" s="276"/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  <c r="P270" s="276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</row>
    <row r="271">
      <c r="A271" s="276"/>
      <c r="B271" s="276"/>
      <c r="C271" s="276"/>
      <c r="D271" s="276"/>
      <c r="E271" s="276"/>
      <c r="F271" s="276"/>
      <c r="G271" s="276"/>
      <c r="H271" s="276"/>
      <c r="I271" s="276"/>
      <c r="J271" s="276"/>
      <c r="K271" s="276"/>
      <c r="L271" s="276"/>
      <c r="M271" s="276"/>
      <c r="N271" s="276"/>
      <c r="O271" s="276"/>
      <c r="P271" s="276"/>
      <c r="Q271" s="276"/>
      <c r="R271" s="276"/>
      <c r="S271" s="276"/>
      <c r="T271" s="276"/>
      <c r="U271" s="276"/>
      <c r="V271" s="276"/>
      <c r="W271" s="276"/>
      <c r="X271" s="276"/>
      <c r="Y271" s="276"/>
      <c r="Z271" s="276"/>
    </row>
    <row r="272">
      <c r="A272" s="276"/>
      <c r="B272" s="276"/>
      <c r="C272" s="276"/>
      <c r="D272" s="276"/>
      <c r="E272" s="276"/>
      <c r="F272" s="276"/>
      <c r="G272" s="276"/>
      <c r="H272" s="276"/>
      <c r="I272" s="276"/>
      <c r="J272" s="276"/>
      <c r="K272" s="276"/>
      <c r="L272" s="276"/>
      <c r="M272" s="276"/>
      <c r="N272" s="276"/>
      <c r="O272" s="276"/>
      <c r="P272" s="276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</row>
    <row r="273">
      <c r="A273" s="276"/>
      <c r="B273" s="276"/>
      <c r="C273" s="276"/>
      <c r="D273" s="276"/>
      <c r="E273" s="276"/>
      <c r="F273" s="276"/>
      <c r="G273" s="276"/>
      <c r="H273" s="276"/>
      <c r="I273" s="276"/>
      <c r="J273" s="276"/>
      <c r="K273" s="276"/>
      <c r="L273" s="276"/>
      <c r="M273" s="276"/>
      <c r="N273" s="276"/>
      <c r="O273" s="276"/>
      <c r="P273" s="276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</row>
    <row r="274">
      <c r="A274" s="276"/>
      <c r="B274" s="276"/>
      <c r="C274" s="276"/>
      <c r="D274" s="276"/>
      <c r="E274" s="276"/>
      <c r="F274" s="276"/>
      <c r="G274" s="276"/>
      <c r="H274" s="276"/>
      <c r="I274" s="276"/>
      <c r="J274" s="276"/>
      <c r="K274" s="276"/>
      <c r="L274" s="276"/>
      <c r="M274" s="276"/>
      <c r="N274" s="276"/>
      <c r="O274" s="276"/>
      <c r="P274" s="276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</row>
    <row r="275">
      <c r="A275" s="276"/>
      <c r="B275" s="276"/>
      <c r="C275" s="276"/>
      <c r="D275" s="276"/>
      <c r="E275" s="276"/>
      <c r="F275" s="276"/>
      <c r="G275" s="276"/>
      <c r="H275" s="276"/>
      <c r="I275" s="276"/>
      <c r="J275" s="276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</row>
    <row r="276">
      <c r="A276" s="276"/>
      <c r="B276" s="276"/>
      <c r="C276" s="276"/>
      <c r="D276" s="276"/>
      <c r="E276" s="276"/>
      <c r="F276" s="276"/>
      <c r="G276" s="276"/>
      <c r="H276" s="276"/>
      <c r="I276" s="276"/>
      <c r="J276" s="276"/>
      <c r="K276" s="276"/>
      <c r="L276" s="276"/>
      <c r="M276" s="276"/>
      <c r="N276" s="276"/>
      <c r="O276" s="276"/>
      <c r="P276" s="276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</row>
    <row r="277">
      <c r="A277" s="276"/>
      <c r="B277" s="276"/>
      <c r="C277" s="276"/>
      <c r="D277" s="276"/>
      <c r="E277" s="276"/>
      <c r="F277" s="276"/>
      <c r="G277" s="276"/>
      <c r="H277" s="276"/>
      <c r="I277" s="276"/>
      <c r="J277" s="276"/>
      <c r="K277" s="276"/>
      <c r="L277" s="276"/>
      <c r="M277" s="276"/>
      <c r="N277" s="276"/>
      <c r="O277" s="276"/>
      <c r="P277" s="276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</row>
    <row r="278">
      <c r="A278" s="276"/>
      <c r="B278" s="276"/>
      <c r="C278" s="276"/>
      <c r="D278" s="276"/>
      <c r="E278" s="276"/>
      <c r="F278" s="276"/>
      <c r="G278" s="276"/>
      <c r="H278" s="276"/>
      <c r="I278" s="276"/>
      <c r="J278" s="276"/>
      <c r="K278" s="276"/>
      <c r="L278" s="276"/>
      <c r="M278" s="276"/>
      <c r="N278" s="276"/>
      <c r="O278" s="276"/>
      <c r="P278" s="276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</row>
    <row r="279">
      <c r="A279" s="276"/>
      <c r="B279" s="276"/>
      <c r="C279" s="276"/>
      <c r="D279" s="276"/>
      <c r="E279" s="276"/>
      <c r="F279" s="276"/>
      <c r="G279" s="276"/>
      <c r="H279" s="276"/>
      <c r="I279" s="276"/>
      <c r="J279" s="276"/>
      <c r="K279" s="276"/>
      <c r="L279" s="276"/>
      <c r="M279" s="276"/>
      <c r="N279" s="276"/>
      <c r="O279" s="276"/>
      <c r="P279" s="276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</row>
    <row r="280">
      <c r="A280" s="276"/>
      <c r="B280" s="276"/>
      <c r="C280" s="276"/>
      <c r="D280" s="276"/>
      <c r="E280" s="276"/>
      <c r="F280" s="276"/>
      <c r="G280" s="276"/>
      <c r="H280" s="276"/>
      <c r="I280" s="276"/>
      <c r="J280" s="276"/>
      <c r="K280" s="276"/>
      <c r="L280" s="276"/>
      <c r="M280" s="276"/>
      <c r="N280" s="276"/>
      <c r="O280" s="276"/>
      <c r="P280" s="276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</row>
    <row r="281">
      <c r="A281" s="276"/>
      <c r="B281" s="276"/>
      <c r="C281" s="276"/>
      <c r="D281" s="276"/>
      <c r="E281" s="276"/>
      <c r="F281" s="276"/>
      <c r="G281" s="276"/>
      <c r="H281" s="276"/>
      <c r="I281" s="276"/>
      <c r="J281" s="276"/>
      <c r="K281" s="276"/>
      <c r="L281" s="276"/>
      <c r="M281" s="276"/>
      <c r="N281" s="276"/>
      <c r="O281" s="276"/>
      <c r="P281" s="276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</row>
    <row r="282">
      <c r="A282" s="276"/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</row>
    <row r="283">
      <c r="A283" s="276"/>
      <c r="B283" s="276"/>
      <c r="C283" s="276"/>
      <c r="D283" s="276"/>
      <c r="E283" s="276"/>
      <c r="F283" s="276"/>
      <c r="G283" s="276"/>
      <c r="H283" s="276"/>
      <c r="I283" s="276"/>
      <c r="J283" s="276"/>
      <c r="K283" s="276"/>
      <c r="L283" s="276"/>
      <c r="M283" s="276"/>
      <c r="N283" s="276"/>
      <c r="O283" s="276"/>
      <c r="P283" s="276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</row>
    <row r="284">
      <c r="A284" s="276"/>
      <c r="B284" s="276"/>
      <c r="C284" s="276"/>
      <c r="D284" s="276"/>
      <c r="E284" s="276"/>
      <c r="F284" s="276"/>
      <c r="G284" s="276"/>
      <c r="H284" s="276"/>
      <c r="I284" s="276"/>
      <c r="J284" s="276"/>
      <c r="K284" s="276"/>
      <c r="L284" s="276"/>
      <c r="M284" s="276"/>
      <c r="N284" s="276"/>
      <c r="O284" s="276"/>
      <c r="P284" s="276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</row>
    <row r="285">
      <c r="A285" s="276"/>
      <c r="B285" s="276"/>
      <c r="C285" s="276"/>
      <c r="D285" s="276"/>
      <c r="E285" s="276"/>
      <c r="F285" s="276"/>
      <c r="G285" s="276"/>
      <c r="H285" s="276"/>
      <c r="I285" s="276"/>
      <c r="J285" s="276"/>
      <c r="K285" s="276"/>
      <c r="L285" s="276"/>
      <c r="M285" s="276"/>
      <c r="N285" s="276"/>
      <c r="O285" s="276"/>
      <c r="P285" s="276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</row>
    <row r="286">
      <c r="A286" s="276"/>
      <c r="B286" s="276"/>
      <c r="C286" s="276"/>
      <c r="D286" s="276"/>
      <c r="E286" s="276"/>
      <c r="F286" s="276"/>
      <c r="G286" s="276"/>
      <c r="H286" s="276"/>
      <c r="I286" s="276"/>
      <c r="J286" s="276"/>
      <c r="K286" s="276"/>
      <c r="L286" s="276"/>
      <c r="M286" s="276"/>
      <c r="N286" s="276"/>
      <c r="O286" s="276"/>
      <c r="P286" s="276"/>
      <c r="Q286" s="276"/>
      <c r="R286" s="276"/>
      <c r="S286" s="276"/>
      <c r="T286" s="276"/>
      <c r="U286" s="276"/>
      <c r="V286" s="276"/>
      <c r="W286" s="276"/>
      <c r="X286" s="276"/>
      <c r="Y286" s="276"/>
      <c r="Z286" s="276"/>
    </row>
    <row r="287">
      <c r="A287" s="276"/>
      <c r="B287" s="276"/>
      <c r="C287" s="276"/>
      <c r="D287" s="276"/>
      <c r="E287" s="276"/>
      <c r="F287" s="276"/>
      <c r="G287" s="276"/>
      <c r="H287" s="276"/>
      <c r="I287" s="276"/>
      <c r="J287" s="276"/>
      <c r="K287" s="276"/>
      <c r="L287" s="276"/>
      <c r="M287" s="276"/>
      <c r="N287" s="276"/>
      <c r="O287" s="276"/>
      <c r="P287" s="276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</row>
    <row r="288">
      <c r="A288" s="276"/>
      <c r="B288" s="276"/>
      <c r="C288" s="276"/>
      <c r="D288" s="276"/>
      <c r="E288" s="276"/>
      <c r="F288" s="276"/>
      <c r="G288" s="276"/>
      <c r="H288" s="276"/>
      <c r="I288" s="276"/>
      <c r="J288" s="276"/>
      <c r="K288" s="276"/>
      <c r="L288" s="276"/>
      <c r="M288" s="276"/>
      <c r="N288" s="276"/>
      <c r="O288" s="276"/>
      <c r="P288" s="276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</row>
    <row r="289">
      <c r="A289" s="276"/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276"/>
      <c r="T289" s="276"/>
      <c r="U289" s="276"/>
      <c r="V289" s="276"/>
      <c r="W289" s="276"/>
      <c r="X289" s="276"/>
      <c r="Y289" s="276"/>
      <c r="Z289" s="276"/>
    </row>
    <row r="290">
      <c r="A290" s="276"/>
      <c r="B290" s="276"/>
      <c r="C290" s="276"/>
      <c r="D290" s="276"/>
      <c r="E290" s="276"/>
      <c r="F290" s="276"/>
      <c r="G290" s="276"/>
      <c r="H290" s="276"/>
      <c r="I290" s="276"/>
      <c r="J290" s="276"/>
      <c r="K290" s="276"/>
      <c r="L290" s="276"/>
      <c r="M290" s="276"/>
      <c r="N290" s="276"/>
      <c r="O290" s="276"/>
      <c r="P290" s="276"/>
      <c r="Q290" s="276"/>
      <c r="R290" s="276"/>
      <c r="S290" s="276"/>
      <c r="T290" s="276"/>
      <c r="U290" s="276"/>
      <c r="V290" s="276"/>
      <c r="W290" s="276"/>
      <c r="X290" s="276"/>
      <c r="Y290" s="276"/>
      <c r="Z290" s="276"/>
    </row>
    <row r="291">
      <c r="A291" s="276"/>
      <c r="B291" s="276"/>
      <c r="C291" s="276"/>
      <c r="D291" s="276"/>
      <c r="E291" s="276"/>
      <c r="F291" s="276"/>
      <c r="G291" s="276"/>
      <c r="H291" s="276"/>
      <c r="I291" s="276"/>
      <c r="J291" s="276"/>
      <c r="K291" s="276"/>
      <c r="L291" s="276"/>
      <c r="M291" s="276"/>
      <c r="N291" s="276"/>
      <c r="O291" s="276"/>
      <c r="P291" s="276"/>
      <c r="Q291" s="276"/>
      <c r="R291" s="276"/>
      <c r="S291" s="276"/>
      <c r="T291" s="276"/>
      <c r="U291" s="276"/>
      <c r="V291" s="276"/>
      <c r="W291" s="276"/>
      <c r="X291" s="276"/>
      <c r="Y291" s="276"/>
      <c r="Z291" s="276"/>
    </row>
    <row r="292">
      <c r="A292" s="276"/>
      <c r="B292" s="276"/>
      <c r="C292" s="276"/>
      <c r="D292" s="276"/>
      <c r="E292" s="276"/>
      <c r="F292" s="276"/>
      <c r="G292" s="276"/>
      <c r="H292" s="276"/>
      <c r="I292" s="276"/>
      <c r="J292" s="276"/>
      <c r="K292" s="276"/>
      <c r="L292" s="276"/>
      <c r="M292" s="276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</row>
    <row r="293">
      <c r="A293" s="276"/>
      <c r="B293" s="276"/>
      <c r="C293" s="276"/>
      <c r="D293" s="276"/>
      <c r="E293" s="276"/>
      <c r="F293" s="276"/>
      <c r="G293" s="276"/>
      <c r="H293" s="276"/>
      <c r="I293" s="276"/>
      <c r="J293" s="276"/>
      <c r="K293" s="276"/>
      <c r="L293" s="276"/>
      <c r="M293" s="276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</row>
    <row r="294">
      <c r="A294" s="276"/>
      <c r="B294" s="276"/>
      <c r="C294" s="276"/>
      <c r="D294" s="276"/>
      <c r="E294" s="276"/>
      <c r="F294" s="276"/>
      <c r="G294" s="276"/>
      <c r="H294" s="276"/>
      <c r="I294" s="276"/>
      <c r="J294" s="276"/>
      <c r="K294" s="276"/>
      <c r="L294" s="276"/>
      <c r="M294" s="276"/>
      <c r="N294" s="276"/>
      <c r="O294" s="276"/>
      <c r="P294" s="276"/>
      <c r="Q294" s="276"/>
      <c r="R294" s="276"/>
      <c r="S294" s="276"/>
      <c r="T294" s="276"/>
      <c r="U294" s="276"/>
      <c r="V294" s="276"/>
      <c r="W294" s="276"/>
      <c r="X294" s="276"/>
      <c r="Y294" s="276"/>
      <c r="Z294" s="276"/>
    </row>
    <row r="295">
      <c r="A295" s="276"/>
      <c r="B295" s="276"/>
      <c r="C295" s="276"/>
      <c r="D295" s="276"/>
      <c r="E295" s="276"/>
      <c r="F295" s="276"/>
      <c r="G295" s="276"/>
      <c r="H295" s="276"/>
      <c r="I295" s="276"/>
      <c r="J295" s="276"/>
      <c r="K295" s="276"/>
      <c r="L295" s="276"/>
      <c r="M295" s="276"/>
      <c r="N295" s="276"/>
      <c r="O295" s="276"/>
      <c r="P295" s="276"/>
      <c r="Q295" s="276"/>
      <c r="R295" s="276"/>
      <c r="S295" s="276"/>
      <c r="T295" s="276"/>
      <c r="U295" s="276"/>
      <c r="V295" s="276"/>
      <c r="W295" s="276"/>
      <c r="X295" s="276"/>
      <c r="Y295" s="276"/>
      <c r="Z295" s="276"/>
    </row>
    <row r="296">
      <c r="A296" s="276"/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276"/>
      <c r="T296" s="276"/>
      <c r="U296" s="276"/>
      <c r="V296" s="276"/>
      <c r="W296" s="276"/>
      <c r="X296" s="276"/>
      <c r="Y296" s="276"/>
      <c r="Z296" s="276"/>
    </row>
    <row r="297">
      <c r="A297" s="276"/>
      <c r="B297" s="276"/>
      <c r="C297" s="276"/>
      <c r="D297" s="276"/>
      <c r="E297" s="276"/>
      <c r="F297" s="276"/>
      <c r="G297" s="276"/>
      <c r="H297" s="276"/>
      <c r="I297" s="276"/>
      <c r="J297" s="276"/>
      <c r="K297" s="276"/>
      <c r="L297" s="276"/>
      <c r="M297" s="276"/>
      <c r="N297" s="276"/>
      <c r="O297" s="276"/>
      <c r="P297" s="276"/>
      <c r="Q297" s="276"/>
      <c r="R297" s="276"/>
      <c r="S297" s="276"/>
      <c r="T297" s="276"/>
      <c r="U297" s="276"/>
      <c r="V297" s="276"/>
      <c r="W297" s="276"/>
      <c r="X297" s="276"/>
      <c r="Y297" s="276"/>
      <c r="Z297" s="276"/>
    </row>
    <row r="298">
      <c r="A298" s="276"/>
      <c r="B298" s="276"/>
      <c r="C298" s="276"/>
      <c r="D298" s="276"/>
      <c r="E298" s="276"/>
      <c r="F298" s="276"/>
      <c r="G298" s="276"/>
      <c r="H298" s="276"/>
      <c r="I298" s="276"/>
      <c r="J298" s="276"/>
      <c r="K298" s="276"/>
      <c r="L298" s="276"/>
      <c r="M298" s="276"/>
      <c r="N298" s="276"/>
      <c r="O298" s="276"/>
      <c r="P298" s="276"/>
      <c r="Q298" s="276"/>
      <c r="R298" s="276"/>
      <c r="S298" s="276"/>
      <c r="T298" s="276"/>
      <c r="U298" s="276"/>
      <c r="V298" s="276"/>
      <c r="W298" s="276"/>
      <c r="X298" s="276"/>
      <c r="Y298" s="276"/>
      <c r="Z298" s="276"/>
    </row>
    <row r="299">
      <c r="A299" s="276"/>
      <c r="B299" s="276"/>
      <c r="C299" s="276"/>
      <c r="D299" s="276"/>
      <c r="E299" s="276"/>
      <c r="F299" s="276"/>
      <c r="G299" s="276"/>
      <c r="H299" s="276"/>
      <c r="I299" s="276"/>
      <c r="J299" s="276"/>
      <c r="K299" s="276"/>
      <c r="L299" s="276"/>
      <c r="M299" s="276"/>
      <c r="N299" s="276"/>
      <c r="O299" s="276"/>
      <c r="P299" s="276"/>
      <c r="Q299" s="276"/>
      <c r="R299" s="276"/>
      <c r="S299" s="276"/>
      <c r="T299" s="276"/>
      <c r="U299" s="276"/>
      <c r="V299" s="276"/>
      <c r="W299" s="276"/>
      <c r="X299" s="276"/>
      <c r="Y299" s="276"/>
      <c r="Z299" s="276"/>
    </row>
    <row r="300">
      <c r="A300" s="276"/>
      <c r="B300" s="276"/>
      <c r="C300" s="276"/>
      <c r="D300" s="276"/>
      <c r="E300" s="276"/>
      <c r="F300" s="276"/>
      <c r="G300" s="276"/>
      <c r="H300" s="276"/>
      <c r="I300" s="276"/>
      <c r="J300" s="276"/>
      <c r="K300" s="276"/>
      <c r="L300" s="276"/>
      <c r="M300" s="276"/>
      <c r="N300" s="276"/>
      <c r="O300" s="276"/>
      <c r="P300" s="276"/>
      <c r="Q300" s="276"/>
      <c r="R300" s="276"/>
      <c r="S300" s="276"/>
      <c r="T300" s="276"/>
      <c r="U300" s="276"/>
      <c r="V300" s="276"/>
      <c r="W300" s="276"/>
      <c r="X300" s="276"/>
      <c r="Y300" s="276"/>
      <c r="Z300" s="276"/>
    </row>
    <row r="301">
      <c r="A301" s="276"/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  <c r="P301" s="276"/>
      <c r="Q301" s="276"/>
      <c r="R301" s="276"/>
      <c r="S301" s="276"/>
      <c r="T301" s="276"/>
      <c r="U301" s="276"/>
      <c r="V301" s="276"/>
      <c r="W301" s="276"/>
      <c r="X301" s="276"/>
      <c r="Y301" s="276"/>
      <c r="Z301" s="276"/>
    </row>
    <row r="302">
      <c r="A302" s="276"/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  <c r="P302" s="276"/>
      <c r="Q302" s="276"/>
      <c r="R302" s="276"/>
      <c r="S302" s="276"/>
      <c r="T302" s="276"/>
      <c r="U302" s="276"/>
      <c r="V302" s="276"/>
      <c r="W302" s="276"/>
      <c r="X302" s="276"/>
      <c r="Y302" s="276"/>
      <c r="Z302" s="276"/>
    </row>
    <row r="303">
      <c r="A303" s="276"/>
      <c r="B303" s="276"/>
      <c r="C303" s="276"/>
      <c r="D303" s="276"/>
      <c r="E303" s="276"/>
      <c r="F303" s="276"/>
      <c r="G303" s="276"/>
      <c r="H303" s="276"/>
      <c r="I303" s="276"/>
      <c r="J303" s="276"/>
      <c r="K303" s="276"/>
      <c r="L303" s="276"/>
      <c r="M303" s="276"/>
      <c r="N303" s="276"/>
      <c r="O303" s="276"/>
      <c r="P303" s="276"/>
      <c r="Q303" s="276"/>
      <c r="R303" s="276"/>
      <c r="S303" s="276"/>
      <c r="T303" s="276"/>
      <c r="U303" s="276"/>
      <c r="V303" s="276"/>
      <c r="W303" s="276"/>
      <c r="X303" s="276"/>
      <c r="Y303" s="276"/>
      <c r="Z303" s="276"/>
    </row>
    <row r="304">
      <c r="A304" s="276"/>
      <c r="B304" s="276"/>
      <c r="C304" s="276"/>
      <c r="D304" s="276"/>
      <c r="E304" s="276"/>
      <c r="F304" s="276"/>
      <c r="G304" s="276"/>
      <c r="H304" s="276"/>
      <c r="I304" s="276"/>
      <c r="J304" s="276"/>
      <c r="K304" s="276"/>
      <c r="L304" s="276"/>
      <c r="M304" s="276"/>
      <c r="N304" s="276"/>
      <c r="O304" s="276"/>
      <c r="P304" s="276"/>
      <c r="Q304" s="276"/>
      <c r="R304" s="276"/>
      <c r="S304" s="276"/>
      <c r="T304" s="276"/>
      <c r="U304" s="276"/>
      <c r="V304" s="276"/>
      <c r="W304" s="276"/>
      <c r="X304" s="276"/>
      <c r="Y304" s="276"/>
      <c r="Z304" s="276"/>
    </row>
    <row r="305">
      <c r="A305" s="276"/>
      <c r="B305" s="276"/>
      <c r="C305" s="276"/>
      <c r="D305" s="276"/>
      <c r="E305" s="276"/>
      <c r="F305" s="276"/>
      <c r="G305" s="276"/>
      <c r="H305" s="276"/>
      <c r="I305" s="276"/>
      <c r="J305" s="276"/>
      <c r="K305" s="276"/>
      <c r="L305" s="276"/>
      <c r="M305" s="276"/>
      <c r="N305" s="276"/>
      <c r="O305" s="276"/>
      <c r="P305" s="276"/>
      <c r="Q305" s="276"/>
      <c r="R305" s="276"/>
      <c r="S305" s="276"/>
      <c r="T305" s="276"/>
      <c r="U305" s="276"/>
      <c r="V305" s="276"/>
      <c r="W305" s="276"/>
      <c r="X305" s="276"/>
      <c r="Y305" s="276"/>
      <c r="Z305" s="276"/>
    </row>
    <row r="306">
      <c r="A306" s="276"/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276"/>
      <c r="T306" s="276"/>
      <c r="U306" s="276"/>
      <c r="V306" s="276"/>
      <c r="W306" s="276"/>
      <c r="X306" s="276"/>
      <c r="Y306" s="276"/>
      <c r="Z306" s="276"/>
    </row>
    <row r="307">
      <c r="A307" s="276"/>
      <c r="B307" s="276"/>
      <c r="C307" s="276"/>
      <c r="D307" s="276"/>
      <c r="E307" s="276"/>
      <c r="F307" s="276"/>
      <c r="G307" s="276"/>
      <c r="H307" s="276"/>
      <c r="I307" s="276"/>
      <c r="J307" s="276"/>
      <c r="K307" s="276"/>
      <c r="L307" s="276"/>
      <c r="M307" s="276"/>
      <c r="N307" s="276"/>
      <c r="O307" s="276"/>
      <c r="P307" s="276"/>
      <c r="Q307" s="276"/>
      <c r="R307" s="276"/>
      <c r="S307" s="276"/>
      <c r="T307" s="276"/>
      <c r="U307" s="276"/>
      <c r="V307" s="276"/>
      <c r="W307" s="276"/>
      <c r="X307" s="276"/>
      <c r="Y307" s="276"/>
      <c r="Z307" s="276"/>
    </row>
    <row r="308">
      <c r="A308" s="276"/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276"/>
      <c r="T308" s="276"/>
      <c r="U308" s="276"/>
      <c r="V308" s="276"/>
      <c r="W308" s="276"/>
      <c r="X308" s="276"/>
      <c r="Y308" s="276"/>
      <c r="Z308" s="276"/>
    </row>
    <row r="309">
      <c r="A309" s="276"/>
      <c r="B309" s="276"/>
      <c r="C309" s="276"/>
      <c r="D309" s="276"/>
      <c r="E309" s="276"/>
      <c r="F309" s="276"/>
      <c r="G309" s="276"/>
      <c r="H309" s="276"/>
      <c r="I309" s="276"/>
      <c r="J309" s="276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76"/>
      <c r="Z309" s="276"/>
    </row>
    <row r="310">
      <c r="A310" s="276"/>
      <c r="B310" s="276"/>
      <c r="C310" s="276"/>
      <c r="D310" s="276"/>
      <c r="E310" s="276"/>
      <c r="F310" s="276"/>
      <c r="G310" s="276"/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276"/>
      <c r="T310" s="276"/>
      <c r="U310" s="276"/>
      <c r="V310" s="276"/>
      <c r="W310" s="276"/>
      <c r="X310" s="276"/>
      <c r="Y310" s="276"/>
      <c r="Z310" s="276"/>
    </row>
    <row r="311">
      <c r="A311" s="276"/>
      <c r="B311" s="276"/>
      <c r="C311" s="276"/>
      <c r="D311" s="276"/>
      <c r="E311" s="276"/>
      <c r="F311" s="276"/>
      <c r="G311" s="276"/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76"/>
      <c r="Z311" s="276"/>
    </row>
    <row r="312">
      <c r="A312" s="276"/>
      <c r="B312" s="276"/>
      <c r="C312" s="276"/>
      <c r="D312" s="276"/>
      <c r="E312" s="276"/>
      <c r="F312" s="276"/>
      <c r="G312" s="276"/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276"/>
      <c r="T312" s="276"/>
      <c r="U312" s="276"/>
      <c r="V312" s="276"/>
      <c r="W312" s="276"/>
      <c r="X312" s="276"/>
      <c r="Y312" s="276"/>
      <c r="Z312" s="276"/>
    </row>
    <row r="313">
      <c r="A313" s="276"/>
      <c r="B313" s="276"/>
      <c r="C313" s="276"/>
      <c r="D313" s="276"/>
      <c r="E313" s="276"/>
      <c r="F313" s="276"/>
      <c r="G313" s="276"/>
      <c r="H313" s="276"/>
      <c r="I313" s="276"/>
      <c r="J313" s="276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76"/>
      <c r="Z313" s="276"/>
    </row>
    <row r="314">
      <c r="A314" s="276"/>
      <c r="B314" s="276"/>
      <c r="C314" s="276"/>
      <c r="D314" s="276"/>
      <c r="E314" s="276"/>
      <c r="F314" s="276"/>
      <c r="G314" s="276"/>
      <c r="H314" s="276"/>
      <c r="I314" s="276"/>
      <c r="J314" s="276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76"/>
      <c r="Z314" s="276"/>
    </row>
    <row r="315">
      <c r="A315" s="276"/>
      <c r="B315" s="276"/>
      <c r="C315" s="276"/>
      <c r="D315" s="276"/>
      <c r="E315" s="276"/>
      <c r="F315" s="276"/>
      <c r="G315" s="276"/>
      <c r="H315" s="276"/>
      <c r="I315" s="276"/>
      <c r="J315" s="276"/>
      <c r="K315" s="276"/>
      <c r="L315" s="276"/>
      <c r="M315" s="276"/>
      <c r="N315" s="276"/>
      <c r="O315" s="276"/>
      <c r="P315" s="276"/>
      <c r="Q315" s="276"/>
      <c r="R315" s="276"/>
      <c r="S315" s="276"/>
      <c r="T315" s="276"/>
      <c r="U315" s="276"/>
      <c r="V315" s="276"/>
      <c r="W315" s="276"/>
      <c r="X315" s="276"/>
      <c r="Y315" s="276"/>
      <c r="Z315" s="276"/>
    </row>
    <row r="316">
      <c r="A316" s="276"/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276"/>
      <c r="T316" s="276"/>
      <c r="U316" s="276"/>
      <c r="V316" s="276"/>
      <c r="W316" s="276"/>
      <c r="X316" s="276"/>
      <c r="Y316" s="276"/>
      <c r="Z316" s="276"/>
    </row>
    <row r="317">
      <c r="A317" s="276"/>
      <c r="B317" s="276"/>
      <c r="C317" s="276"/>
      <c r="D317" s="276"/>
      <c r="E317" s="276"/>
      <c r="F317" s="276"/>
      <c r="G317" s="276"/>
      <c r="H317" s="276"/>
      <c r="I317" s="276"/>
      <c r="J317" s="276"/>
      <c r="K317" s="276"/>
      <c r="L317" s="276"/>
      <c r="M317" s="276"/>
      <c r="N317" s="276"/>
      <c r="O317" s="276"/>
      <c r="P317" s="276"/>
      <c r="Q317" s="276"/>
      <c r="R317" s="276"/>
      <c r="S317" s="276"/>
      <c r="T317" s="276"/>
      <c r="U317" s="276"/>
      <c r="V317" s="276"/>
      <c r="W317" s="276"/>
      <c r="X317" s="276"/>
      <c r="Y317" s="276"/>
      <c r="Z317" s="276"/>
    </row>
    <row r="318">
      <c r="A318" s="276"/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276"/>
      <c r="T318" s="276"/>
      <c r="U318" s="276"/>
      <c r="V318" s="276"/>
      <c r="W318" s="276"/>
      <c r="X318" s="276"/>
      <c r="Y318" s="276"/>
      <c r="Z318" s="276"/>
    </row>
    <row r="319">
      <c r="A319" s="276"/>
      <c r="B319" s="276"/>
      <c r="C319" s="276"/>
      <c r="D319" s="276"/>
      <c r="E319" s="276"/>
      <c r="F319" s="276"/>
      <c r="G319" s="276"/>
      <c r="H319" s="276"/>
      <c r="I319" s="276"/>
      <c r="J319" s="276"/>
      <c r="K319" s="276"/>
      <c r="L319" s="276"/>
      <c r="M319" s="276"/>
      <c r="N319" s="276"/>
      <c r="O319" s="276"/>
      <c r="P319" s="276"/>
      <c r="Q319" s="276"/>
      <c r="R319" s="276"/>
      <c r="S319" s="276"/>
      <c r="T319" s="276"/>
      <c r="U319" s="276"/>
      <c r="V319" s="276"/>
      <c r="W319" s="276"/>
      <c r="X319" s="276"/>
      <c r="Y319" s="276"/>
      <c r="Z319" s="276"/>
    </row>
    <row r="320">
      <c r="A320" s="276"/>
      <c r="B320" s="276"/>
      <c r="C320" s="276"/>
      <c r="D320" s="276"/>
      <c r="E320" s="276"/>
      <c r="F320" s="276"/>
      <c r="G320" s="276"/>
      <c r="H320" s="276"/>
      <c r="I320" s="276"/>
      <c r="J320" s="276"/>
      <c r="K320" s="276"/>
      <c r="L320" s="276"/>
      <c r="M320" s="276"/>
      <c r="N320" s="276"/>
      <c r="O320" s="276"/>
      <c r="P320" s="276"/>
      <c r="Q320" s="276"/>
      <c r="R320" s="276"/>
      <c r="S320" s="276"/>
      <c r="T320" s="276"/>
      <c r="U320" s="276"/>
      <c r="V320" s="276"/>
      <c r="W320" s="276"/>
      <c r="X320" s="276"/>
      <c r="Y320" s="276"/>
      <c r="Z320" s="276"/>
    </row>
    <row r="321">
      <c r="A321" s="276"/>
      <c r="B321" s="276"/>
      <c r="C321" s="276"/>
      <c r="D321" s="276"/>
      <c r="E321" s="276"/>
      <c r="F321" s="276"/>
      <c r="G321" s="276"/>
      <c r="H321" s="276"/>
      <c r="I321" s="276"/>
      <c r="J321" s="276"/>
      <c r="K321" s="276"/>
      <c r="L321" s="276"/>
      <c r="M321" s="276"/>
      <c r="N321" s="276"/>
      <c r="O321" s="276"/>
      <c r="P321" s="276"/>
      <c r="Q321" s="276"/>
      <c r="R321" s="276"/>
      <c r="S321" s="276"/>
      <c r="T321" s="276"/>
      <c r="U321" s="276"/>
      <c r="V321" s="276"/>
      <c r="W321" s="276"/>
      <c r="X321" s="276"/>
      <c r="Y321" s="276"/>
      <c r="Z321" s="276"/>
    </row>
    <row r="322">
      <c r="A322" s="276"/>
      <c r="B322" s="276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</row>
    <row r="323">
      <c r="A323" s="276"/>
      <c r="B323" s="276"/>
      <c r="C323" s="276"/>
      <c r="D323" s="276"/>
      <c r="E323" s="276"/>
      <c r="F323" s="276"/>
      <c r="G323" s="276"/>
      <c r="H323" s="276"/>
      <c r="I323" s="276"/>
      <c r="J323" s="276"/>
      <c r="K323" s="276"/>
      <c r="L323" s="276"/>
      <c r="M323" s="276"/>
      <c r="N323" s="276"/>
      <c r="O323" s="276"/>
      <c r="P323" s="276"/>
      <c r="Q323" s="276"/>
      <c r="R323" s="276"/>
      <c r="S323" s="276"/>
      <c r="T323" s="276"/>
      <c r="U323" s="276"/>
      <c r="V323" s="276"/>
      <c r="W323" s="276"/>
      <c r="X323" s="276"/>
      <c r="Y323" s="276"/>
      <c r="Z323" s="276"/>
    </row>
    <row r="324">
      <c r="A324" s="276"/>
      <c r="B324" s="276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</row>
    <row r="325">
      <c r="A325" s="276"/>
      <c r="B325" s="276"/>
      <c r="C325" s="276"/>
      <c r="D325" s="276"/>
      <c r="E325" s="276"/>
      <c r="F325" s="276"/>
      <c r="G325" s="276"/>
      <c r="H325" s="276"/>
      <c r="I325" s="276"/>
      <c r="J325" s="276"/>
      <c r="K325" s="276"/>
      <c r="L325" s="276"/>
      <c r="M325" s="276"/>
      <c r="N325" s="276"/>
      <c r="O325" s="276"/>
      <c r="P325" s="276"/>
      <c r="Q325" s="276"/>
      <c r="R325" s="276"/>
      <c r="S325" s="276"/>
      <c r="T325" s="276"/>
      <c r="U325" s="276"/>
      <c r="V325" s="276"/>
      <c r="W325" s="276"/>
      <c r="X325" s="276"/>
      <c r="Y325" s="276"/>
      <c r="Z325" s="276"/>
    </row>
    <row r="326">
      <c r="A326" s="276"/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276"/>
      <c r="T326" s="276"/>
      <c r="U326" s="276"/>
      <c r="V326" s="276"/>
      <c r="W326" s="276"/>
      <c r="X326" s="276"/>
      <c r="Y326" s="276"/>
      <c r="Z326" s="276"/>
    </row>
    <row r="327">
      <c r="A327" s="276"/>
      <c r="B327" s="27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</row>
    <row r="328">
      <c r="A328" s="276"/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276"/>
      <c r="T328" s="276"/>
      <c r="U328" s="276"/>
      <c r="V328" s="276"/>
      <c r="W328" s="276"/>
      <c r="X328" s="276"/>
      <c r="Y328" s="276"/>
      <c r="Z328" s="276"/>
    </row>
    <row r="329">
      <c r="A329" s="276"/>
      <c r="B329" s="276"/>
      <c r="C329" s="276"/>
      <c r="D329" s="276"/>
      <c r="E329" s="276"/>
      <c r="F329" s="276"/>
      <c r="G329" s="276"/>
      <c r="H329" s="276"/>
      <c r="I329" s="276"/>
      <c r="J329" s="276"/>
      <c r="K329" s="276"/>
      <c r="L329" s="276"/>
      <c r="M329" s="276"/>
      <c r="N329" s="276"/>
      <c r="O329" s="276"/>
      <c r="P329" s="276"/>
      <c r="Q329" s="276"/>
      <c r="R329" s="276"/>
      <c r="S329" s="276"/>
      <c r="T329" s="276"/>
      <c r="U329" s="276"/>
      <c r="V329" s="276"/>
      <c r="W329" s="276"/>
      <c r="X329" s="276"/>
      <c r="Y329" s="276"/>
      <c r="Z329" s="276"/>
    </row>
    <row r="330">
      <c r="A330" s="276"/>
      <c r="B330" s="276"/>
      <c r="C330" s="276"/>
      <c r="D330" s="276"/>
      <c r="E330" s="276"/>
      <c r="F330" s="276"/>
      <c r="G330" s="276"/>
      <c r="H330" s="276"/>
      <c r="I330" s="276"/>
      <c r="J330" s="276"/>
      <c r="K330" s="276"/>
      <c r="L330" s="276"/>
      <c r="M330" s="276"/>
      <c r="N330" s="276"/>
      <c r="O330" s="276"/>
      <c r="P330" s="276"/>
      <c r="Q330" s="276"/>
      <c r="R330" s="276"/>
      <c r="S330" s="276"/>
      <c r="T330" s="276"/>
      <c r="U330" s="276"/>
      <c r="V330" s="276"/>
      <c r="W330" s="276"/>
      <c r="X330" s="276"/>
      <c r="Y330" s="276"/>
      <c r="Z330" s="276"/>
    </row>
    <row r="331">
      <c r="A331" s="276"/>
      <c r="B331" s="27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</row>
    <row r="332">
      <c r="A332" s="276"/>
      <c r="B332" s="276"/>
      <c r="C332" s="276"/>
      <c r="D332" s="276"/>
      <c r="E332" s="276"/>
      <c r="F332" s="276"/>
      <c r="G332" s="276"/>
      <c r="H332" s="276"/>
      <c r="I332" s="276"/>
      <c r="J332" s="276"/>
      <c r="K332" s="276"/>
      <c r="L332" s="276"/>
      <c r="M332" s="276"/>
      <c r="N332" s="276"/>
      <c r="O332" s="276"/>
      <c r="P332" s="276"/>
      <c r="Q332" s="276"/>
      <c r="R332" s="276"/>
      <c r="S332" s="276"/>
      <c r="T332" s="276"/>
      <c r="U332" s="276"/>
      <c r="V332" s="276"/>
      <c r="W332" s="276"/>
      <c r="X332" s="276"/>
      <c r="Y332" s="276"/>
      <c r="Z332" s="276"/>
    </row>
    <row r="333">
      <c r="A333" s="276"/>
      <c r="B333" s="276"/>
      <c r="C333" s="276"/>
      <c r="D333" s="276"/>
      <c r="E333" s="276"/>
      <c r="F333" s="276"/>
      <c r="G333" s="276"/>
      <c r="H333" s="276"/>
      <c r="I333" s="276"/>
      <c r="J333" s="276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</row>
    <row r="334">
      <c r="A334" s="276"/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276"/>
      <c r="T334" s="276"/>
      <c r="U334" s="276"/>
      <c r="V334" s="276"/>
      <c r="W334" s="276"/>
      <c r="X334" s="276"/>
      <c r="Y334" s="276"/>
      <c r="Z334" s="276"/>
    </row>
    <row r="335">
      <c r="A335" s="276"/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  <c r="P335" s="276"/>
      <c r="Q335" s="276"/>
      <c r="R335" s="276"/>
      <c r="S335" s="276"/>
      <c r="T335" s="276"/>
      <c r="U335" s="276"/>
      <c r="V335" s="276"/>
      <c r="W335" s="276"/>
      <c r="X335" s="276"/>
      <c r="Y335" s="276"/>
      <c r="Z335" s="276"/>
    </row>
    <row r="336">
      <c r="A336" s="276"/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</row>
    <row r="337">
      <c r="A337" s="276"/>
      <c r="B337" s="276"/>
      <c r="C337" s="276"/>
      <c r="D337" s="276"/>
      <c r="E337" s="276"/>
      <c r="F337" s="276"/>
      <c r="G337" s="276"/>
      <c r="H337" s="276"/>
      <c r="I337" s="276"/>
      <c r="J337" s="276"/>
      <c r="K337" s="276"/>
      <c r="L337" s="276"/>
      <c r="M337" s="276"/>
      <c r="N337" s="276"/>
      <c r="O337" s="276"/>
      <c r="P337" s="276"/>
      <c r="Q337" s="276"/>
      <c r="R337" s="276"/>
      <c r="S337" s="276"/>
      <c r="T337" s="276"/>
      <c r="U337" s="276"/>
      <c r="V337" s="276"/>
      <c r="W337" s="276"/>
      <c r="X337" s="276"/>
      <c r="Y337" s="276"/>
      <c r="Z337" s="276"/>
    </row>
    <row r="338">
      <c r="A338" s="276"/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276"/>
      <c r="T338" s="276"/>
      <c r="U338" s="276"/>
      <c r="V338" s="276"/>
      <c r="W338" s="276"/>
      <c r="X338" s="276"/>
      <c r="Y338" s="276"/>
      <c r="Z338" s="276"/>
    </row>
    <row r="339">
      <c r="A339" s="276"/>
      <c r="B339" s="276"/>
      <c r="C339" s="276"/>
      <c r="D339" s="276"/>
      <c r="E339" s="276"/>
      <c r="F339" s="276"/>
      <c r="G339" s="276"/>
      <c r="H339" s="276"/>
      <c r="I339" s="276"/>
      <c r="J339" s="276"/>
      <c r="K339" s="276"/>
      <c r="L339" s="276"/>
      <c r="M339" s="276"/>
      <c r="N339" s="276"/>
      <c r="O339" s="276"/>
      <c r="P339" s="276"/>
      <c r="Q339" s="276"/>
      <c r="R339" s="276"/>
      <c r="S339" s="276"/>
      <c r="T339" s="276"/>
      <c r="U339" s="276"/>
      <c r="V339" s="276"/>
      <c r="W339" s="276"/>
      <c r="X339" s="276"/>
      <c r="Y339" s="276"/>
      <c r="Z339" s="276"/>
    </row>
    <row r="340">
      <c r="A340" s="276"/>
      <c r="B340" s="276"/>
      <c r="C340" s="276"/>
      <c r="D340" s="276"/>
      <c r="E340" s="276"/>
      <c r="F340" s="276"/>
      <c r="G340" s="276"/>
      <c r="H340" s="276"/>
      <c r="I340" s="276"/>
      <c r="J340" s="276"/>
      <c r="K340" s="276"/>
      <c r="L340" s="276"/>
      <c r="M340" s="276"/>
      <c r="N340" s="276"/>
      <c r="O340" s="276"/>
      <c r="P340" s="276"/>
      <c r="Q340" s="276"/>
      <c r="R340" s="276"/>
      <c r="S340" s="276"/>
      <c r="T340" s="276"/>
      <c r="U340" s="276"/>
      <c r="V340" s="276"/>
      <c r="W340" s="276"/>
      <c r="X340" s="276"/>
      <c r="Y340" s="276"/>
      <c r="Z340" s="276"/>
    </row>
    <row r="341">
      <c r="A341" s="276"/>
      <c r="B341" s="276"/>
      <c r="C341" s="276"/>
      <c r="D341" s="276"/>
      <c r="E341" s="276"/>
      <c r="F341" s="276"/>
      <c r="G341" s="276"/>
      <c r="H341" s="276"/>
      <c r="I341" s="276"/>
      <c r="J341" s="276"/>
      <c r="K341" s="276"/>
      <c r="L341" s="276"/>
      <c r="M341" s="276"/>
      <c r="N341" s="276"/>
      <c r="O341" s="276"/>
      <c r="P341" s="276"/>
      <c r="Q341" s="276"/>
      <c r="R341" s="276"/>
      <c r="S341" s="276"/>
      <c r="T341" s="276"/>
      <c r="U341" s="276"/>
      <c r="V341" s="276"/>
      <c r="W341" s="276"/>
      <c r="X341" s="276"/>
      <c r="Y341" s="276"/>
      <c r="Z341" s="276"/>
    </row>
    <row r="342">
      <c r="A342" s="276"/>
      <c r="B342" s="276"/>
      <c r="C342" s="276"/>
      <c r="D342" s="276"/>
      <c r="E342" s="276"/>
      <c r="F342" s="276"/>
      <c r="G342" s="276"/>
      <c r="H342" s="276"/>
      <c r="I342" s="276"/>
      <c r="J342" s="276"/>
      <c r="K342" s="276"/>
      <c r="L342" s="276"/>
      <c r="M342" s="276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</row>
    <row r="343">
      <c r="A343" s="276"/>
      <c r="B343" s="276"/>
      <c r="C343" s="276"/>
      <c r="D343" s="276"/>
      <c r="E343" s="276"/>
      <c r="F343" s="276"/>
      <c r="G343" s="276"/>
      <c r="H343" s="276"/>
      <c r="I343" s="276"/>
      <c r="J343" s="276"/>
      <c r="K343" s="276"/>
      <c r="L343" s="276"/>
      <c r="M343" s="276"/>
      <c r="N343" s="276"/>
      <c r="O343" s="276"/>
      <c r="P343" s="276"/>
      <c r="Q343" s="276"/>
      <c r="R343" s="276"/>
      <c r="S343" s="276"/>
      <c r="T343" s="276"/>
      <c r="U343" s="276"/>
      <c r="V343" s="276"/>
      <c r="W343" s="276"/>
      <c r="X343" s="276"/>
      <c r="Y343" s="276"/>
      <c r="Z343" s="276"/>
    </row>
    <row r="344">
      <c r="A344" s="276"/>
      <c r="B344" s="276"/>
      <c r="C344" s="276"/>
      <c r="D344" s="276"/>
      <c r="E344" s="276"/>
      <c r="F344" s="276"/>
      <c r="G344" s="276"/>
      <c r="H344" s="276"/>
      <c r="I344" s="276"/>
      <c r="J344" s="276"/>
      <c r="K344" s="276"/>
      <c r="L344" s="276"/>
      <c r="M344" s="276"/>
      <c r="N344" s="276"/>
      <c r="O344" s="276"/>
      <c r="P344" s="276"/>
      <c r="Q344" s="276"/>
      <c r="R344" s="276"/>
      <c r="S344" s="276"/>
      <c r="T344" s="276"/>
      <c r="U344" s="276"/>
      <c r="V344" s="276"/>
      <c r="W344" s="276"/>
      <c r="X344" s="276"/>
      <c r="Y344" s="276"/>
      <c r="Z344" s="276"/>
    </row>
    <row r="345">
      <c r="A345" s="276"/>
      <c r="B345" s="276"/>
      <c r="C345" s="276"/>
      <c r="D345" s="276"/>
      <c r="E345" s="276"/>
      <c r="F345" s="276"/>
      <c r="G345" s="276"/>
      <c r="H345" s="276"/>
      <c r="I345" s="276"/>
      <c r="J345" s="276"/>
      <c r="K345" s="276"/>
      <c r="L345" s="276"/>
      <c r="M345" s="276"/>
      <c r="N345" s="276"/>
      <c r="O345" s="276"/>
      <c r="P345" s="276"/>
      <c r="Q345" s="276"/>
      <c r="R345" s="276"/>
      <c r="S345" s="276"/>
      <c r="T345" s="276"/>
      <c r="U345" s="276"/>
      <c r="V345" s="276"/>
      <c r="W345" s="276"/>
      <c r="X345" s="276"/>
      <c r="Y345" s="276"/>
      <c r="Z345" s="276"/>
    </row>
    <row r="346">
      <c r="A346" s="276"/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276"/>
      <c r="T346" s="276"/>
      <c r="U346" s="276"/>
      <c r="V346" s="276"/>
      <c r="W346" s="276"/>
      <c r="X346" s="276"/>
      <c r="Y346" s="276"/>
      <c r="Z346" s="276"/>
    </row>
    <row r="347">
      <c r="A347" s="276"/>
      <c r="B347" s="276"/>
      <c r="C347" s="276"/>
      <c r="D347" s="276"/>
      <c r="E347" s="276"/>
      <c r="F347" s="276"/>
      <c r="G347" s="276"/>
      <c r="H347" s="276"/>
      <c r="I347" s="276"/>
      <c r="J347" s="276"/>
      <c r="K347" s="276"/>
      <c r="L347" s="276"/>
      <c r="M347" s="276"/>
      <c r="N347" s="276"/>
      <c r="O347" s="276"/>
      <c r="P347" s="276"/>
      <c r="Q347" s="276"/>
      <c r="R347" s="276"/>
      <c r="S347" s="276"/>
      <c r="T347" s="276"/>
      <c r="U347" s="276"/>
      <c r="V347" s="276"/>
      <c r="W347" s="276"/>
      <c r="X347" s="276"/>
      <c r="Y347" s="276"/>
      <c r="Z347" s="276"/>
    </row>
    <row r="348">
      <c r="A348" s="276"/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276"/>
      <c r="T348" s="276"/>
      <c r="U348" s="276"/>
      <c r="V348" s="276"/>
      <c r="W348" s="276"/>
      <c r="X348" s="276"/>
      <c r="Y348" s="276"/>
      <c r="Z348" s="276"/>
    </row>
    <row r="349">
      <c r="A349" s="276"/>
      <c r="B349" s="276"/>
      <c r="C349" s="276"/>
      <c r="D349" s="276"/>
      <c r="E349" s="276"/>
      <c r="F349" s="276"/>
      <c r="G349" s="276"/>
      <c r="H349" s="276"/>
      <c r="I349" s="276"/>
      <c r="J349" s="276"/>
      <c r="K349" s="276"/>
      <c r="L349" s="276"/>
      <c r="M349" s="276"/>
      <c r="N349" s="276"/>
      <c r="O349" s="276"/>
      <c r="P349" s="276"/>
      <c r="Q349" s="276"/>
      <c r="R349" s="276"/>
      <c r="S349" s="276"/>
      <c r="T349" s="276"/>
      <c r="U349" s="276"/>
      <c r="V349" s="276"/>
      <c r="W349" s="276"/>
      <c r="X349" s="276"/>
      <c r="Y349" s="276"/>
      <c r="Z349" s="276"/>
    </row>
    <row r="350">
      <c r="A350" s="276"/>
      <c r="B350" s="276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</row>
    <row r="351">
      <c r="A351" s="276"/>
      <c r="B351" s="276"/>
      <c r="C351" s="276"/>
      <c r="D351" s="276"/>
      <c r="E351" s="276"/>
      <c r="F351" s="276"/>
      <c r="G351" s="276"/>
      <c r="H351" s="276"/>
      <c r="I351" s="276"/>
      <c r="J351" s="276"/>
      <c r="K351" s="276"/>
      <c r="L351" s="276"/>
      <c r="M351" s="276"/>
      <c r="N351" s="276"/>
      <c r="O351" s="276"/>
      <c r="P351" s="276"/>
      <c r="Q351" s="276"/>
      <c r="R351" s="276"/>
      <c r="S351" s="276"/>
      <c r="T351" s="276"/>
      <c r="U351" s="276"/>
      <c r="V351" s="276"/>
      <c r="W351" s="276"/>
      <c r="X351" s="276"/>
      <c r="Y351" s="276"/>
      <c r="Z351" s="276"/>
    </row>
    <row r="352">
      <c r="A352" s="276"/>
      <c r="B352" s="276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</row>
    <row r="353">
      <c r="A353" s="276"/>
      <c r="B353" s="276"/>
      <c r="C353" s="276"/>
      <c r="D353" s="276"/>
      <c r="E353" s="276"/>
      <c r="F353" s="276"/>
      <c r="G353" s="276"/>
      <c r="H353" s="276"/>
      <c r="I353" s="276"/>
      <c r="J353" s="276"/>
      <c r="K353" s="276"/>
      <c r="L353" s="276"/>
      <c r="M353" s="276"/>
      <c r="N353" s="276"/>
      <c r="O353" s="276"/>
      <c r="P353" s="276"/>
      <c r="Q353" s="276"/>
      <c r="R353" s="276"/>
      <c r="S353" s="276"/>
      <c r="T353" s="276"/>
      <c r="U353" s="276"/>
      <c r="V353" s="276"/>
      <c r="W353" s="276"/>
      <c r="X353" s="276"/>
      <c r="Y353" s="276"/>
      <c r="Z353" s="276"/>
    </row>
    <row r="354">
      <c r="A354" s="276"/>
      <c r="B354" s="276"/>
      <c r="C354" s="276"/>
      <c r="D354" s="276"/>
      <c r="E354" s="276"/>
      <c r="F354" s="276"/>
      <c r="G354" s="276"/>
      <c r="H354" s="276"/>
      <c r="I354" s="276"/>
      <c r="J354" s="276"/>
      <c r="K354" s="276"/>
      <c r="L354" s="276"/>
      <c r="M354" s="276"/>
      <c r="N354" s="276"/>
      <c r="O354" s="276"/>
      <c r="P354" s="276"/>
      <c r="Q354" s="276"/>
      <c r="R354" s="276"/>
      <c r="S354" s="276"/>
      <c r="T354" s="276"/>
      <c r="U354" s="276"/>
      <c r="V354" s="276"/>
      <c r="W354" s="276"/>
      <c r="X354" s="276"/>
      <c r="Y354" s="276"/>
      <c r="Z354" s="276"/>
    </row>
    <row r="355">
      <c r="A355" s="276"/>
      <c r="B355" s="27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</row>
    <row r="356">
      <c r="A356" s="276"/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276"/>
      <c r="T356" s="276"/>
      <c r="U356" s="276"/>
      <c r="V356" s="276"/>
      <c r="W356" s="276"/>
      <c r="X356" s="276"/>
      <c r="Y356" s="276"/>
      <c r="Z356" s="276"/>
    </row>
    <row r="357">
      <c r="A357" s="276"/>
      <c r="B357" s="276"/>
      <c r="C357" s="276"/>
      <c r="D357" s="276"/>
      <c r="E357" s="276"/>
      <c r="F357" s="276"/>
      <c r="G357" s="276"/>
      <c r="H357" s="276"/>
      <c r="I357" s="276"/>
      <c r="J357" s="276"/>
      <c r="K357" s="276"/>
      <c r="L357" s="276"/>
      <c r="M357" s="276"/>
      <c r="N357" s="276"/>
      <c r="O357" s="276"/>
      <c r="P357" s="276"/>
      <c r="Q357" s="276"/>
      <c r="R357" s="276"/>
      <c r="S357" s="276"/>
      <c r="T357" s="276"/>
      <c r="U357" s="276"/>
      <c r="V357" s="276"/>
      <c r="W357" s="276"/>
      <c r="X357" s="276"/>
      <c r="Y357" s="276"/>
      <c r="Z357" s="276"/>
    </row>
    <row r="358">
      <c r="A358" s="276"/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276"/>
      <c r="T358" s="276"/>
      <c r="U358" s="276"/>
      <c r="V358" s="276"/>
      <c r="W358" s="276"/>
      <c r="X358" s="276"/>
      <c r="Y358" s="276"/>
      <c r="Z358" s="276"/>
    </row>
    <row r="359">
      <c r="A359" s="276"/>
      <c r="B359" s="27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</row>
    <row r="360">
      <c r="A360" s="276"/>
      <c r="B360" s="276"/>
      <c r="C360" s="276"/>
      <c r="D360" s="276"/>
      <c r="E360" s="276"/>
      <c r="F360" s="276"/>
      <c r="G360" s="276"/>
      <c r="H360" s="276"/>
      <c r="I360" s="276"/>
      <c r="J360" s="276"/>
      <c r="K360" s="276"/>
      <c r="L360" s="276"/>
      <c r="M360" s="276"/>
      <c r="N360" s="276"/>
      <c r="O360" s="276"/>
      <c r="P360" s="276"/>
      <c r="Q360" s="276"/>
      <c r="R360" s="276"/>
      <c r="S360" s="276"/>
      <c r="T360" s="276"/>
      <c r="U360" s="276"/>
      <c r="V360" s="276"/>
      <c r="W360" s="276"/>
      <c r="X360" s="276"/>
      <c r="Y360" s="276"/>
      <c r="Z360" s="276"/>
    </row>
    <row r="361">
      <c r="A361" s="276"/>
      <c r="B361" s="276"/>
      <c r="C361" s="276"/>
      <c r="D361" s="276"/>
      <c r="E361" s="276"/>
      <c r="F361" s="276"/>
      <c r="G361" s="276"/>
      <c r="H361" s="276"/>
      <c r="I361" s="276"/>
      <c r="J361" s="276"/>
      <c r="K361" s="276"/>
      <c r="L361" s="276"/>
      <c r="M361" s="276"/>
      <c r="N361" s="276"/>
      <c r="O361" s="276"/>
      <c r="P361" s="276"/>
      <c r="Q361" s="276"/>
      <c r="R361" s="276"/>
      <c r="S361" s="276"/>
      <c r="T361" s="276"/>
      <c r="U361" s="276"/>
      <c r="V361" s="276"/>
      <c r="W361" s="276"/>
      <c r="X361" s="276"/>
      <c r="Y361" s="276"/>
      <c r="Z361" s="276"/>
    </row>
    <row r="362">
      <c r="A362" s="276"/>
      <c r="B362" s="276"/>
      <c r="C362" s="276"/>
      <c r="D362" s="276"/>
      <c r="E362" s="276"/>
      <c r="F362" s="276"/>
      <c r="G362" s="276"/>
      <c r="H362" s="276"/>
      <c r="I362" s="276"/>
      <c r="J362" s="276"/>
      <c r="K362" s="276"/>
      <c r="L362" s="276"/>
      <c r="M362" s="276"/>
      <c r="N362" s="276"/>
      <c r="O362" s="276"/>
      <c r="P362" s="276"/>
      <c r="Q362" s="276"/>
      <c r="R362" s="276"/>
      <c r="S362" s="276"/>
      <c r="T362" s="276"/>
      <c r="U362" s="276"/>
      <c r="V362" s="276"/>
      <c r="W362" s="276"/>
      <c r="X362" s="276"/>
      <c r="Y362" s="276"/>
      <c r="Z362" s="276"/>
    </row>
    <row r="363">
      <c r="A363" s="276"/>
      <c r="B363" s="276"/>
      <c r="C363" s="276"/>
      <c r="D363" s="276"/>
      <c r="E363" s="276"/>
      <c r="F363" s="276"/>
      <c r="G363" s="276"/>
      <c r="H363" s="276"/>
      <c r="I363" s="276"/>
      <c r="J363" s="276"/>
      <c r="K363" s="276"/>
      <c r="L363" s="276"/>
      <c r="M363" s="276"/>
      <c r="N363" s="276"/>
      <c r="O363" s="276"/>
      <c r="P363" s="276"/>
      <c r="Q363" s="276"/>
      <c r="R363" s="276"/>
      <c r="S363" s="276"/>
      <c r="T363" s="276"/>
      <c r="U363" s="276"/>
      <c r="V363" s="276"/>
      <c r="W363" s="276"/>
      <c r="X363" s="276"/>
      <c r="Y363" s="276"/>
      <c r="Z363" s="276"/>
    </row>
    <row r="364">
      <c r="A364" s="276"/>
      <c r="B364" s="276"/>
      <c r="C364" s="276"/>
      <c r="D364" s="276"/>
      <c r="E364" s="276"/>
      <c r="F364" s="276"/>
      <c r="G364" s="276"/>
      <c r="H364" s="276"/>
      <c r="I364" s="276"/>
      <c r="J364" s="276"/>
      <c r="K364" s="276"/>
      <c r="L364" s="276"/>
      <c r="M364" s="276"/>
      <c r="N364" s="276"/>
      <c r="O364" s="276"/>
      <c r="P364" s="276"/>
      <c r="Q364" s="276"/>
      <c r="R364" s="276"/>
      <c r="S364" s="276"/>
      <c r="T364" s="276"/>
      <c r="U364" s="276"/>
      <c r="V364" s="276"/>
      <c r="W364" s="276"/>
      <c r="X364" s="276"/>
      <c r="Y364" s="276"/>
      <c r="Z364" s="276"/>
    </row>
    <row r="365">
      <c r="A365" s="276"/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276"/>
      <c r="T365" s="276"/>
      <c r="U365" s="276"/>
      <c r="V365" s="276"/>
      <c r="W365" s="276"/>
      <c r="X365" s="276"/>
      <c r="Y365" s="276"/>
      <c r="Z365" s="276"/>
    </row>
    <row r="366">
      <c r="A366" s="276"/>
      <c r="B366" s="276"/>
      <c r="C366" s="276"/>
      <c r="D366" s="276"/>
      <c r="E366" s="276"/>
      <c r="F366" s="276"/>
      <c r="G366" s="276"/>
      <c r="H366" s="276"/>
      <c r="I366" s="276"/>
      <c r="J366" s="276"/>
      <c r="K366" s="276"/>
      <c r="L366" s="276"/>
      <c r="M366" s="276"/>
      <c r="N366" s="276"/>
      <c r="O366" s="276"/>
      <c r="P366" s="276"/>
      <c r="Q366" s="276"/>
      <c r="R366" s="276"/>
      <c r="S366" s="276"/>
      <c r="T366" s="276"/>
      <c r="U366" s="276"/>
      <c r="V366" s="276"/>
      <c r="W366" s="276"/>
      <c r="X366" s="276"/>
      <c r="Y366" s="276"/>
      <c r="Z366" s="276"/>
    </row>
    <row r="367">
      <c r="A367" s="276"/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276"/>
      <c r="T367" s="276"/>
      <c r="U367" s="276"/>
      <c r="V367" s="276"/>
      <c r="W367" s="276"/>
      <c r="X367" s="276"/>
      <c r="Y367" s="276"/>
      <c r="Z367" s="276"/>
    </row>
    <row r="368">
      <c r="A368" s="276"/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  <c r="P368" s="276"/>
      <c r="Q368" s="276"/>
      <c r="R368" s="276"/>
      <c r="S368" s="276"/>
      <c r="T368" s="276"/>
      <c r="U368" s="276"/>
      <c r="V368" s="276"/>
      <c r="W368" s="276"/>
      <c r="X368" s="276"/>
      <c r="Y368" s="276"/>
      <c r="Z368" s="276"/>
    </row>
    <row r="369">
      <c r="A369" s="276"/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276"/>
      <c r="T369" s="276"/>
      <c r="U369" s="276"/>
      <c r="V369" s="276"/>
      <c r="W369" s="276"/>
      <c r="X369" s="276"/>
      <c r="Y369" s="276"/>
      <c r="Z369" s="276"/>
    </row>
    <row r="370">
      <c r="A370" s="276"/>
      <c r="B370" s="276"/>
      <c r="C370" s="276"/>
      <c r="D370" s="276"/>
      <c r="E370" s="276"/>
      <c r="F370" s="276"/>
      <c r="G370" s="276"/>
      <c r="H370" s="276"/>
      <c r="I370" s="276"/>
      <c r="J370" s="276"/>
      <c r="K370" s="276"/>
      <c r="L370" s="276"/>
      <c r="M370" s="276"/>
      <c r="N370" s="276"/>
      <c r="O370" s="276"/>
      <c r="P370" s="276"/>
      <c r="Q370" s="276"/>
      <c r="R370" s="276"/>
      <c r="S370" s="276"/>
      <c r="T370" s="276"/>
      <c r="U370" s="276"/>
      <c r="V370" s="276"/>
      <c r="W370" s="276"/>
      <c r="X370" s="276"/>
      <c r="Y370" s="276"/>
      <c r="Z370" s="276"/>
    </row>
    <row r="371">
      <c r="A371" s="276"/>
      <c r="B371" s="276"/>
      <c r="C371" s="276"/>
      <c r="D371" s="276"/>
      <c r="E371" s="276"/>
      <c r="F371" s="276"/>
      <c r="G371" s="276"/>
      <c r="H371" s="276"/>
      <c r="I371" s="276"/>
      <c r="J371" s="276"/>
      <c r="K371" s="276"/>
      <c r="L371" s="276"/>
      <c r="M371" s="276"/>
      <c r="N371" s="276"/>
      <c r="O371" s="276"/>
      <c r="P371" s="276"/>
      <c r="Q371" s="276"/>
      <c r="R371" s="276"/>
      <c r="S371" s="276"/>
      <c r="T371" s="276"/>
      <c r="U371" s="276"/>
      <c r="V371" s="276"/>
      <c r="W371" s="276"/>
      <c r="X371" s="276"/>
      <c r="Y371" s="276"/>
      <c r="Z371" s="276"/>
    </row>
    <row r="372">
      <c r="A372" s="276"/>
      <c r="B372" s="276"/>
      <c r="C372" s="276"/>
      <c r="D372" s="276"/>
      <c r="E372" s="276"/>
      <c r="F372" s="276"/>
      <c r="G372" s="276"/>
      <c r="H372" s="276"/>
      <c r="I372" s="276"/>
      <c r="J372" s="276"/>
      <c r="K372" s="276"/>
      <c r="L372" s="276"/>
      <c r="M372" s="276"/>
      <c r="N372" s="276"/>
      <c r="O372" s="276"/>
      <c r="P372" s="276"/>
      <c r="Q372" s="276"/>
      <c r="R372" s="276"/>
      <c r="S372" s="276"/>
      <c r="T372" s="276"/>
      <c r="U372" s="276"/>
      <c r="V372" s="276"/>
      <c r="W372" s="276"/>
      <c r="X372" s="276"/>
      <c r="Y372" s="276"/>
      <c r="Z372" s="276"/>
    </row>
    <row r="373">
      <c r="A373" s="276"/>
      <c r="B373" s="276"/>
      <c r="C373" s="276"/>
      <c r="D373" s="276"/>
      <c r="E373" s="276"/>
      <c r="F373" s="276"/>
      <c r="G373" s="276"/>
      <c r="H373" s="276"/>
      <c r="I373" s="276"/>
      <c r="J373" s="276"/>
      <c r="K373" s="276"/>
      <c r="L373" s="276"/>
      <c r="M373" s="276"/>
      <c r="N373" s="276"/>
      <c r="O373" s="276"/>
      <c r="P373" s="276"/>
      <c r="Q373" s="276"/>
      <c r="R373" s="276"/>
      <c r="S373" s="276"/>
      <c r="T373" s="276"/>
      <c r="U373" s="276"/>
      <c r="V373" s="276"/>
      <c r="W373" s="276"/>
      <c r="X373" s="276"/>
      <c r="Y373" s="276"/>
      <c r="Z373" s="276"/>
    </row>
    <row r="374">
      <c r="A374" s="276"/>
      <c r="B374" s="276"/>
      <c r="C374" s="276"/>
      <c r="D374" s="276"/>
      <c r="E374" s="276"/>
      <c r="F374" s="276"/>
      <c r="G374" s="276"/>
      <c r="H374" s="276"/>
      <c r="I374" s="276"/>
      <c r="J374" s="276"/>
      <c r="K374" s="276"/>
      <c r="L374" s="276"/>
      <c r="M374" s="276"/>
      <c r="N374" s="276"/>
      <c r="O374" s="276"/>
      <c r="P374" s="276"/>
      <c r="Q374" s="276"/>
      <c r="R374" s="276"/>
      <c r="S374" s="276"/>
      <c r="T374" s="276"/>
      <c r="U374" s="276"/>
      <c r="V374" s="276"/>
      <c r="W374" s="276"/>
      <c r="X374" s="276"/>
      <c r="Y374" s="276"/>
      <c r="Z374" s="276"/>
    </row>
    <row r="375">
      <c r="A375" s="276"/>
      <c r="B375" s="276"/>
      <c r="C375" s="276"/>
      <c r="D375" s="276"/>
      <c r="E375" s="276"/>
      <c r="F375" s="276"/>
      <c r="G375" s="276"/>
      <c r="H375" s="276"/>
      <c r="I375" s="276"/>
      <c r="J375" s="276"/>
      <c r="K375" s="276"/>
      <c r="L375" s="276"/>
      <c r="M375" s="276"/>
      <c r="N375" s="276"/>
      <c r="O375" s="276"/>
      <c r="P375" s="276"/>
      <c r="Q375" s="276"/>
      <c r="R375" s="276"/>
      <c r="S375" s="276"/>
      <c r="T375" s="276"/>
      <c r="U375" s="276"/>
      <c r="V375" s="276"/>
      <c r="W375" s="276"/>
      <c r="X375" s="276"/>
      <c r="Y375" s="276"/>
      <c r="Z375" s="276"/>
    </row>
    <row r="376">
      <c r="A376" s="276"/>
      <c r="B376" s="276"/>
      <c r="C376" s="276"/>
      <c r="D376" s="276"/>
      <c r="E376" s="276"/>
      <c r="F376" s="276"/>
      <c r="G376" s="276"/>
      <c r="H376" s="276"/>
      <c r="I376" s="276"/>
      <c r="J376" s="276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76"/>
      <c r="Z376" s="276"/>
    </row>
    <row r="377">
      <c r="A377" s="276"/>
      <c r="B377" s="276"/>
      <c r="C377" s="276"/>
      <c r="D377" s="276"/>
      <c r="E377" s="276"/>
      <c r="F377" s="276"/>
      <c r="G377" s="276"/>
      <c r="H377" s="276"/>
      <c r="I377" s="276"/>
      <c r="J377" s="276"/>
      <c r="K377" s="276"/>
      <c r="L377" s="276"/>
      <c r="M377" s="276"/>
      <c r="N377" s="276"/>
      <c r="O377" s="276"/>
      <c r="P377" s="276"/>
      <c r="Q377" s="276"/>
      <c r="R377" s="276"/>
      <c r="S377" s="276"/>
      <c r="T377" s="276"/>
      <c r="U377" s="276"/>
      <c r="V377" s="276"/>
      <c r="W377" s="276"/>
      <c r="X377" s="276"/>
      <c r="Y377" s="276"/>
      <c r="Z377" s="276"/>
    </row>
    <row r="378">
      <c r="A378" s="276"/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</row>
    <row r="379">
      <c r="A379" s="276"/>
      <c r="B379" s="276"/>
      <c r="C379" s="276"/>
      <c r="D379" s="276"/>
      <c r="E379" s="276"/>
      <c r="F379" s="276"/>
      <c r="G379" s="276"/>
      <c r="H379" s="276"/>
      <c r="I379" s="276"/>
      <c r="J379" s="276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</row>
    <row r="380">
      <c r="A380" s="276"/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</row>
    <row r="381">
      <c r="A381" s="276"/>
      <c r="B381" s="276"/>
      <c r="C381" s="276"/>
      <c r="D381" s="276"/>
      <c r="E381" s="276"/>
      <c r="F381" s="276"/>
      <c r="G381" s="276"/>
      <c r="H381" s="276"/>
      <c r="I381" s="276"/>
      <c r="J381" s="276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76"/>
      <c r="Z381" s="276"/>
    </row>
    <row r="382">
      <c r="A382" s="276"/>
      <c r="B382" s="276"/>
      <c r="C382" s="276"/>
      <c r="D382" s="276"/>
      <c r="E382" s="276"/>
      <c r="F382" s="276"/>
      <c r="G382" s="276"/>
      <c r="H382" s="276"/>
      <c r="I382" s="276"/>
      <c r="J382" s="276"/>
      <c r="K382" s="276"/>
      <c r="L382" s="276"/>
      <c r="M382" s="276"/>
      <c r="N382" s="276"/>
      <c r="O382" s="276"/>
      <c r="P382" s="276"/>
      <c r="Q382" s="276"/>
      <c r="R382" s="276"/>
      <c r="S382" s="276"/>
      <c r="T382" s="276"/>
      <c r="U382" s="276"/>
      <c r="V382" s="276"/>
      <c r="W382" s="276"/>
      <c r="X382" s="276"/>
      <c r="Y382" s="276"/>
      <c r="Z382" s="276"/>
    </row>
    <row r="383">
      <c r="A383" s="276"/>
      <c r="B383" s="276"/>
      <c r="C383" s="276"/>
      <c r="D383" s="276"/>
      <c r="E383" s="276"/>
      <c r="F383" s="276"/>
      <c r="G383" s="276"/>
      <c r="H383" s="276"/>
      <c r="I383" s="276"/>
      <c r="J383" s="276"/>
      <c r="K383" s="276"/>
      <c r="L383" s="276"/>
      <c r="M383" s="276"/>
      <c r="N383" s="276"/>
      <c r="O383" s="276"/>
      <c r="P383" s="276"/>
      <c r="Q383" s="276"/>
      <c r="R383" s="276"/>
      <c r="S383" s="276"/>
      <c r="T383" s="276"/>
      <c r="U383" s="276"/>
      <c r="V383" s="276"/>
      <c r="W383" s="276"/>
      <c r="X383" s="276"/>
      <c r="Y383" s="276"/>
      <c r="Z383" s="276"/>
    </row>
    <row r="384">
      <c r="A384" s="276"/>
      <c r="B384" s="276"/>
      <c r="C384" s="276"/>
      <c r="D384" s="276"/>
      <c r="E384" s="276"/>
      <c r="F384" s="276"/>
      <c r="G384" s="276"/>
      <c r="H384" s="276"/>
      <c r="I384" s="276"/>
      <c r="J384" s="276"/>
      <c r="K384" s="276"/>
      <c r="L384" s="276"/>
      <c r="M384" s="276"/>
      <c r="N384" s="276"/>
      <c r="O384" s="276"/>
      <c r="P384" s="276"/>
      <c r="Q384" s="276"/>
      <c r="R384" s="276"/>
      <c r="S384" s="276"/>
      <c r="T384" s="276"/>
      <c r="U384" s="276"/>
      <c r="V384" s="276"/>
      <c r="W384" s="276"/>
      <c r="X384" s="276"/>
      <c r="Y384" s="276"/>
      <c r="Z384" s="276"/>
    </row>
    <row r="385">
      <c r="A385" s="276"/>
      <c r="B385" s="276"/>
      <c r="C385" s="276"/>
      <c r="D385" s="276"/>
      <c r="E385" s="276"/>
      <c r="F385" s="276"/>
      <c r="G385" s="276"/>
      <c r="H385" s="276"/>
      <c r="I385" s="276"/>
      <c r="J385" s="276"/>
      <c r="K385" s="276"/>
      <c r="L385" s="276"/>
      <c r="M385" s="276"/>
      <c r="N385" s="276"/>
      <c r="O385" s="276"/>
      <c r="P385" s="276"/>
      <c r="Q385" s="276"/>
      <c r="R385" s="276"/>
      <c r="S385" s="276"/>
      <c r="T385" s="276"/>
      <c r="U385" s="276"/>
      <c r="V385" s="276"/>
      <c r="W385" s="276"/>
      <c r="X385" s="276"/>
      <c r="Y385" s="276"/>
      <c r="Z385" s="276"/>
    </row>
    <row r="386">
      <c r="A386" s="276"/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276"/>
      <c r="T386" s="276"/>
      <c r="U386" s="276"/>
      <c r="V386" s="276"/>
      <c r="W386" s="276"/>
      <c r="X386" s="276"/>
      <c r="Y386" s="276"/>
      <c r="Z386" s="276"/>
    </row>
    <row r="387">
      <c r="A387" s="276"/>
      <c r="B387" s="276"/>
      <c r="C387" s="276"/>
      <c r="D387" s="276"/>
      <c r="E387" s="276"/>
      <c r="F387" s="276"/>
      <c r="G387" s="276"/>
      <c r="H387" s="276"/>
      <c r="I387" s="276"/>
      <c r="J387" s="276"/>
      <c r="K387" s="276"/>
      <c r="L387" s="276"/>
      <c r="M387" s="276"/>
      <c r="N387" s="276"/>
      <c r="O387" s="276"/>
      <c r="P387" s="276"/>
      <c r="Q387" s="276"/>
      <c r="R387" s="276"/>
      <c r="S387" s="276"/>
      <c r="T387" s="276"/>
      <c r="U387" s="276"/>
      <c r="V387" s="276"/>
      <c r="W387" s="276"/>
      <c r="X387" s="276"/>
      <c r="Y387" s="276"/>
      <c r="Z387" s="276"/>
    </row>
    <row r="388">
      <c r="A388" s="276"/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</row>
    <row r="389">
      <c r="A389" s="276"/>
      <c r="B389" s="276"/>
      <c r="C389" s="276"/>
      <c r="D389" s="276"/>
      <c r="E389" s="276"/>
      <c r="F389" s="276"/>
      <c r="G389" s="276"/>
      <c r="H389" s="276"/>
      <c r="I389" s="276"/>
      <c r="J389" s="276"/>
      <c r="K389" s="276"/>
      <c r="L389" s="276"/>
      <c r="M389" s="276"/>
      <c r="N389" s="276"/>
      <c r="O389" s="276"/>
      <c r="P389" s="276"/>
      <c r="Q389" s="276"/>
      <c r="R389" s="276"/>
      <c r="S389" s="276"/>
      <c r="T389" s="276"/>
      <c r="U389" s="276"/>
      <c r="V389" s="276"/>
      <c r="W389" s="276"/>
      <c r="X389" s="276"/>
      <c r="Y389" s="276"/>
      <c r="Z389" s="276"/>
    </row>
    <row r="390">
      <c r="A390" s="276"/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276"/>
      <c r="T390" s="276"/>
      <c r="U390" s="276"/>
      <c r="V390" s="276"/>
      <c r="W390" s="276"/>
      <c r="X390" s="276"/>
      <c r="Y390" s="276"/>
      <c r="Z390" s="276"/>
    </row>
    <row r="391">
      <c r="A391" s="276"/>
      <c r="B391" s="276"/>
      <c r="C391" s="276"/>
      <c r="D391" s="276"/>
      <c r="E391" s="276"/>
      <c r="F391" s="276"/>
      <c r="G391" s="276"/>
      <c r="H391" s="276"/>
      <c r="I391" s="276"/>
      <c r="J391" s="276"/>
      <c r="K391" s="276"/>
      <c r="L391" s="276"/>
      <c r="M391" s="276"/>
      <c r="N391" s="276"/>
      <c r="O391" s="276"/>
      <c r="P391" s="276"/>
      <c r="Q391" s="276"/>
      <c r="R391" s="276"/>
      <c r="S391" s="276"/>
      <c r="T391" s="276"/>
      <c r="U391" s="276"/>
      <c r="V391" s="276"/>
      <c r="W391" s="276"/>
      <c r="X391" s="276"/>
      <c r="Y391" s="276"/>
      <c r="Z391" s="276"/>
    </row>
    <row r="392">
      <c r="A392" s="276"/>
      <c r="B392" s="276"/>
      <c r="C392" s="276"/>
      <c r="D392" s="276"/>
      <c r="E392" s="276"/>
      <c r="F392" s="276"/>
      <c r="G392" s="276"/>
      <c r="H392" s="276"/>
      <c r="I392" s="276"/>
      <c r="J392" s="276"/>
      <c r="K392" s="276"/>
      <c r="L392" s="276"/>
      <c r="M392" s="276"/>
      <c r="N392" s="276"/>
      <c r="O392" s="276"/>
      <c r="P392" s="276"/>
      <c r="Q392" s="276"/>
      <c r="R392" s="276"/>
      <c r="S392" s="276"/>
      <c r="T392" s="276"/>
      <c r="U392" s="276"/>
      <c r="V392" s="276"/>
      <c r="W392" s="276"/>
      <c r="X392" s="276"/>
      <c r="Y392" s="276"/>
      <c r="Z392" s="276"/>
    </row>
    <row r="393">
      <c r="A393" s="276"/>
      <c r="B393" s="276"/>
      <c r="C393" s="276"/>
      <c r="D393" s="276"/>
      <c r="E393" s="276"/>
      <c r="F393" s="276"/>
      <c r="G393" s="276"/>
      <c r="H393" s="276"/>
      <c r="I393" s="276"/>
      <c r="J393" s="276"/>
      <c r="K393" s="276"/>
      <c r="L393" s="276"/>
      <c r="M393" s="276"/>
      <c r="N393" s="276"/>
      <c r="O393" s="276"/>
      <c r="P393" s="276"/>
      <c r="Q393" s="276"/>
      <c r="R393" s="276"/>
      <c r="S393" s="276"/>
      <c r="T393" s="276"/>
      <c r="U393" s="276"/>
      <c r="V393" s="276"/>
      <c r="W393" s="276"/>
      <c r="X393" s="276"/>
      <c r="Y393" s="276"/>
      <c r="Z393" s="276"/>
    </row>
    <row r="394">
      <c r="A394" s="276"/>
      <c r="B394" s="276"/>
      <c r="C394" s="276"/>
      <c r="D394" s="276"/>
      <c r="E394" s="276"/>
      <c r="F394" s="276"/>
      <c r="G394" s="276"/>
      <c r="H394" s="276"/>
      <c r="I394" s="276"/>
      <c r="J394" s="276"/>
      <c r="K394" s="276"/>
      <c r="L394" s="276"/>
      <c r="M394" s="276"/>
      <c r="N394" s="276"/>
      <c r="O394" s="276"/>
      <c r="P394" s="276"/>
      <c r="Q394" s="276"/>
      <c r="R394" s="276"/>
      <c r="S394" s="276"/>
      <c r="T394" s="276"/>
      <c r="U394" s="276"/>
      <c r="V394" s="276"/>
      <c r="W394" s="276"/>
      <c r="X394" s="276"/>
      <c r="Y394" s="276"/>
      <c r="Z394" s="276"/>
    </row>
    <row r="395">
      <c r="A395" s="276"/>
      <c r="B395" s="276"/>
      <c r="C395" s="276"/>
      <c r="D395" s="276"/>
      <c r="E395" s="276"/>
      <c r="F395" s="276"/>
      <c r="G395" s="276"/>
      <c r="H395" s="276"/>
      <c r="I395" s="276"/>
      <c r="J395" s="276"/>
      <c r="K395" s="276"/>
      <c r="L395" s="276"/>
      <c r="M395" s="276"/>
      <c r="N395" s="276"/>
      <c r="O395" s="276"/>
      <c r="P395" s="276"/>
      <c r="Q395" s="276"/>
      <c r="R395" s="276"/>
      <c r="S395" s="276"/>
      <c r="T395" s="276"/>
      <c r="U395" s="276"/>
      <c r="V395" s="276"/>
      <c r="W395" s="276"/>
      <c r="X395" s="276"/>
      <c r="Y395" s="276"/>
      <c r="Z395" s="276"/>
    </row>
    <row r="396">
      <c r="A396" s="276"/>
      <c r="B396" s="276"/>
      <c r="C396" s="276"/>
      <c r="D396" s="276"/>
      <c r="E396" s="276"/>
      <c r="F396" s="276"/>
      <c r="G396" s="276"/>
      <c r="H396" s="276"/>
      <c r="I396" s="276"/>
      <c r="J396" s="276"/>
      <c r="K396" s="276"/>
      <c r="L396" s="276"/>
      <c r="M396" s="276"/>
      <c r="N396" s="276"/>
      <c r="O396" s="276"/>
      <c r="P396" s="276"/>
      <c r="Q396" s="276"/>
      <c r="R396" s="276"/>
      <c r="S396" s="276"/>
      <c r="T396" s="276"/>
      <c r="U396" s="276"/>
      <c r="V396" s="276"/>
      <c r="W396" s="276"/>
      <c r="X396" s="276"/>
      <c r="Y396" s="276"/>
      <c r="Z396" s="276"/>
    </row>
    <row r="397">
      <c r="A397" s="276"/>
      <c r="B397" s="276"/>
      <c r="C397" s="276"/>
      <c r="D397" s="276"/>
      <c r="E397" s="276"/>
      <c r="F397" s="276"/>
      <c r="G397" s="276"/>
      <c r="H397" s="276"/>
      <c r="I397" s="276"/>
      <c r="J397" s="276"/>
      <c r="K397" s="276"/>
      <c r="L397" s="276"/>
      <c r="M397" s="276"/>
      <c r="N397" s="276"/>
      <c r="O397" s="276"/>
      <c r="P397" s="276"/>
      <c r="Q397" s="276"/>
      <c r="R397" s="276"/>
      <c r="S397" s="276"/>
      <c r="T397" s="276"/>
      <c r="U397" s="276"/>
      <c r="V397" s="276"/>
      <c r="W397" s="276"/>
      <c r="X397" s="276"/>
      <c r="Y397" s="276"/>
      <c r="Z397" s="276"/>
    </row>
    <row r="398">
      <c r="A398" s="276"/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  <c r="P398" s="276"/>
      <c r="Q398" s="276"/>
      <c r="R398" s="276"/>
      <c r="S398" s="276"/>
      <c r="T398" s="276"/>
      <c r="U398" s="276"/>
      <c r="V398" s="276"/>
      <c r="W398" s="276"/>
      <c r="X398" s="276"/>
      <c r="Y398" s="276"/>
      <c r="Z398" s="276"/>
    </row>
    <row r="399">
      <c r="A399" s="276"/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  <c r="P399" s="276"/>
      <c r="Q399" s="276"/>
      <c r="R399" s="276"/>
      <c r="S399" s="276"/>
      <c r="T399" s="276"/>
      <c r="U399" s="276"/>
      <c r="V399" s="276"/>
      <c r="W399" s="276"/>
      <c r="X399" s="276"/>
      <c r="Y399" s="276"/>
      <c r="Z399" s="276"/>
    </row>
    <row r="400">
      <c r="A400" s="276"/>
      <c r="B400" s="276"/>
      <c r="C400" s="276"/>
      <c r="D400" s="276"/>
      <c r="E400" s="276"/>
      <c r="F400" s="276"/>
      <c r="G400" s="276"/>
      <c r="H400" s="276"/>
      <c r="I400" s="276"/>
      <c r="J400" s="276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</row>
    <row r="401">
      <c r="A401" s="276"/>
      <c r="B401" s="276"/>
      <c r="C401" s="276"/>
      <c r="D401" s="276"/>
      <c r="E401" s="276"/>
      <c r="F401" s="276"/>
      <c r="G401" s="276"/>
      <c r="H401" s="276"/>
      <c r="I401" s="276"/>
      <c r="J401" s="276"/>
      <c r="K401" s="276"/>
      <c r="L401" s="276"/>
      <c r="M401" s="276"/>
      <c r="N401" s="276"/>
      <c r="O401" s="276"/>
      <c r="P401" s="276"/>
      <c r="Q401" s="276"/>
      <c r="R401" s="276"/>
      <c r="S401" s="276"/>
      <c r="T401" s="276"/>
      <c r="U401" s="276"/>
      <c r="V401" s="276"/>
      <c r="W401" s="276"/>
      <c r="X401" s="276"/>
      <c r="Y401" s="276"/>
      <c r="Z401" s="276"/>
    </row>
    <row r="402">
      <c r="A402" s="276"/>
      <c r="B402" s="276"/>
      <c r="C402" s="276"/>
      <c r="D402" s="276"/>
      <c r="E402" s="276"/>
      <c r="F402" s="276"/>
      <c r="G402" s="276"/>
      <c r="H402" s="276"/>
      <c r="I402" s="276"/>
      <c r="J402" s="276"/>
      <c r="K402" s="276"/>
      <c r="L402" s="276"/>
      <c r="M402" s="276"/>
      <c r="N402" s="276"/>
      <c r="O402" s="276"/>
      <c r="P402" s="276"/>
      <c r="Q402" s="276"/>
      <c r="R402" s="276"/>
      <c r="S402" s="276"/>
      <c r="T402" s="276"/>
      <c r="U402" s="276"/>
      <c r="V402" s="276"/>
      <c r="W402" s="276"/>
      <c r="X402" s="276"/>
      <c r="Y402" s="276"/>
      <c r="Z402" s="276"/>
    </row>
    <row r="403">
      <c r="A403" s="276"/>
      <c r="B403" s="276"/>
      <c r="C403" s="276"/>
      <c r="D403" s="276"/>
      <c r="E403" s="276"/>
      <c r="F403" s="276"/>
      <c r="G403" s="276"/>
      <c r="H403" s="276"/>
      <c r="I403" s="276"/>
      <c r="J403" s="276"/>
      <c r="K403" s="276"/>
      <c r="L403" s="276"/>
      <c r="M403" s="276"/>
      <c r="N403" s="276"/>
      <c r="O403" s="276"/>
      <c r="P403" s="276"/>
      <c r="Q403" s="276"/>
      <c r="R403" s="276"/>
      <c r="S403" s="276"/>
      <c r="T403" s="276"/>
      <c r="U403" s="276"/>
      <c r="V403" s="276"/>
      <c r="W403" s="276"/>
      <c r="X403" s="276"/>
      <c r="Y403" s="276"/>
      <c r="Z403" s="276"/>
    </row>
    <row r="404">
      <c r="A404" s="276"/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276"/>
      <c r="T404" s="276"/>
      <c r="U404" s="276"/>
      <c r="V404" s="276"/>
      <c r="W404" s="276"/>
      <c r="X404" s="276"/>
      <c r="Y404" s="276"/>
      <c r="Z404" s="276"/>
    </row>
    <row r="405">
      <c r="A405" s="276"/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276"/>
      <c r="T405" s="276"/>
      <c r="U405" s="276"/>
      <c r="V405" s="276"/>
      <c r="W405" s="276"/>
      <c r="X405" s="276"/>
      <c r="Y405" s="276"/>
      <c r="Z405" s="276"/>
    </row>
    <row r="406">
      <c r="A406" s="276"/>
      <c r="B406" s="276"/>
      <c r="C406" s="276"/>
      <c r="D406" s="276"/>
      <c r="E406" s="276"/>
      <c r="F406" s="276"/>
      <c r="G406" s="276"/>
      <c r="H406" s="276"/>
      <c r="I406" s="276"/>
      <c r="J406" s="276"/>
      <c r="K406" s="276"/>
      <c r="L406" s="276"/>
      <c r="M406" s="276"/>
      <c r="N406" s="276"/>
      <c r="O406" s="276"/>
      <c r="P406" s="276"/>
      <c r="Q406" s="276"/>
      <c r="R406" s="276"/>
      <c r="S406" s="276"/>
      <c r="T406" s="276"/>
      <c r="U406" s="276"/>
      <c r="V406" s="276"/>
      <c r="W406" s="276"/>
      <c r="X406" s="276"/>
      <c r="Y406" s="276"/>
      <c r="Z406" s="276"/>
    </row>
    <row r="407">
      <c r="A407" s="276"/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276"/>
      <c r="T407" s="276"/>
      <c r="U407" s="276"/>
      <c r="V407" s="276"/>
      <c r="W407" s="276"/>
      <c r="X407" s="276"/>
      <c r="Y407" s="276"/>
      <c r="Z407" s="276"/>
    </row>
    <row r="408">
      <c r="A408" s="276"/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276"/>
      <c r="T408" s="276"/>
      <c r="U408" s="276"/>
      <c r="V408" s="276"/>
      <c r="W408" s="276"/>
      <c r="X408" s="276"/>
      <c r="Y408" s="276"/>
      <c r="Z408" s="276"/>
    </row>
    <row r="409">
      <c r="A409" s="276"/>
      <c r="B409" s="276"/>
      <c r="C409" s="276"/>
      <c r="D409" s="276"/>
      <c r="E409" s="276"/>
      <c r="F409" s="276"/>
      <c r="G409" s="276"/>
      <c r="H409" s="276"/>
      <c r="I409" s="276"/>
      <c r="J409" s="276"/>
      <c r="K409" s="276"/>
      <c r="L409" s="276"/>
      <c r="M409" s="276"/>
      <c r="N409" s="276"/>
      <c r="O409" s="276"/>
      <c r="P409" s="276"/>
      <c r="Q409" s="276"/>
      <c r="R409" s="276"/>
      <c r="S409" s="276"/>
      <c r="T409" s="276"/>
      <c r="U409" s="276"/>
      <c r="V409" s="276"/>
      <c r="W409" s="276"/>
      <c r="X409" s="276"/>
      <c r="Y409" s="276"/>
      <c r="Z409" s="276"/>
    </row>
    <row r="410">
      <c r="A410" s="276"/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276"/>
      <c r="T410" s="276"/>
      <c r="U410" s="276"/>
      <c r="V410" s="276"/>
      <c r="W410" s="276"/>
      <c r="X410" s="276"/>
      <c r="Y410" s="276"/>
      <c r="Z410" s="276"/>
    </row>
    <row r="411">
      <c r="A411" s="276"/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276"/>
      <c r="T411" s="276"/>
      <c r="U411" s="276"/>
      <c r="V411" s="276"/>
      <c r="W411" s="276"/>
      <c r="X411" s="276"/>
      <c r="Y411" s="276"/>
      <c r="Z411" s="276"/>
    </row>
    <row r="412">
      <c r="A412" s="276"/>
      <c r="B412" s="276"/>
      <c r="C412" s="276"/>
      <c r="D412" s="276"/>
      <c r="E412" s="276"/>
      <c r="F412" s="276"/>
      <c r="G412" s="276"/>
      <c r="H412" s="276"/>
      <c r="I412" s="276"/>
      <c r="J412" s="276"/>
      <c r="K412" s="276"/>
      <c r="L412" s="276"/>
      <c r="M412" s="276"/>
      <c r="N412" s="276"/>
      <c r="O412" s="276"/>
      <c r="P412" s="276"/>
      <c r="Q412" s="276"/>
      <c r="R412" s="276"/>
      <c r="S412" s="276"/>
      <c r="T412" s="276"/>
      <c r="U412" s="276"/>
      <c r="V412" s="276"/>
      <c r="W412" s="276"/>
      <c r="X412" s="276"/>
      <c r="Y412" s="276"/>
      <c r="Z412" s="276"/>
    </row>
    <row r="413">
      <c r="A413" s="276"/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276"/>
      <c r="T413" s="276"/>
      <c r="U413" s="276"/>
      <c r="V413" s="276"/>
      <c r="W413" s="276"/>
      <c r="X413" s="276"/>
      <c r="Y413" s="276"/>
      <c r="Z413" s="276"/>
    </row>
    <row r="414">
      <c r="A414" s="276"/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276"/>
      <c r="T414" s="276"/>
      <c r="U414" s="276"/>
      <c r="V414" s="276"/>
      <c r="W414" s="276"/>
      <c r="X414" s="276"/>
      <c r="Y414" s="276"/>
      <c r="Z414" s="276"/>
    </row>
    <row r="415">
      <c r="A415" s="276"/>
      <c r="B415" s="276"/>
      <c r="C415" s="276"/>
      <c r="D415" s="276"/>
      <c r="E415" s="276"/>
      <c r="F415" s="276"/>
      <c r="G415" s="276"/>
      <c r="H415" s="276"/>
      <c r="I415" s="276"/>
      <c r="J415" s="276"/>
      <c r="K415" s="276"/>
      <c r="L415" s="276"/>
      <c r="M415" s="276"/>
      <c r="N415" s="276"/>
      <c r="O415" s="276"/>
      <c r="P415" s="276"/>
      <c r="Q415" s="276"/>
      <c r="R415" s="276"/>
      <c r="S415" s="276"/>
      <c r="T415" s="276"/>
      <c r="U415" s="276"/>
      <c r="V415" s="276"/>
      <c r="W415" s="276"/>
      <c r="X415" s="276"/>
      <c r="Y415" s="276"/>
      <c r="Z415" s="276"/>
    </row>
    <row r="416">
      <c r="A416" s="276"/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276"/>
      <c r="T416" s="276"/>
      <c r="U416" s="276"/>
      <c r="V416" s="276"/>
      <c r="W416" s="276"/>
      <c r="X416" s="276"/>
      <c r="Y416" s="276"/>
      <c r="Z416" s="276"/>
    </row>
    <row r="417">
      <c r="A417" s="276"/>
      <c r="B417" s="276"/>
      <c r="C417" s="276"/>
      <c r="D417" s="276"/>
      <c r="E417" s="276"/>
      <c r="F417" s="276"/>
      <c r="G417" s="276"/>
      <c r="H417" s="276"/>
      <c r="I417" s="276"/>
      <c r="J417" s="276"/>
      <c r="K417" s="276"/>
      <c r="L417" s="276"/>
      <c r="M417" s="276"/>
      <c r="N417" s="276"/>
      <c r="O417" s="276"/>
      <c r="P417" s="276"/>
      <c r="Q417" s="276"/>
      <c r="R417" s="276"/>
      <c r="S417" s="276"/>
      <c r="T417" s="276"/>
      <c r="U417" s="276"/>
      <c r="V417" s="276"/>
      <c r="W417" s="276"/>
      <c r="X417" s="276"/>
      <c r="Y417" s="276"/>
      <c r="Z417" s="276"/>
    </row>
    <row r="418">
      <c r="A418" s="276"/>
      <c r="B418" s="276"/>
      <c r="C418" s="276"/>
      <c r="D418" s="276"/>
      <c r="E418" s="276"/>
      <c r="F418" s="276"/>
      <c r="G418" s="276"/>
      <c r="H418" s="276"/>
      <c r="I418" s="276"/>
      <c r="J418" s="276"/>
      <c r="K418" s="276"/>
      <c r="L418" s="276"/>
      <c r="M418" s="276"/>
      <c r="N418" s="276"/>
      <c r="O418" s="276"/>
      <c r="P418" s="276"/>
      <c r="Q418" s="276"/>
      <c r="R418" s="276"/>
      <c r="S418" s="276"/>
      <c r="T418" s="276"/>
      <c r="U418" s="276"/>
      <c r="V418" s="276"/>
      <c r="W418" s="276"/>
      <c r="X418" s="276"/>
      <c r="Y418" s="276"/>
      <c r="Z418" s="276"/>
    </row>
    <row r="419">
      <c r="A419" s="276"/>
      <c r="B419" s="276"/>
      <c r="C419" s="276"/>
      <c r="D419" s="276"/>
      <c r="E419" s="276"/>
      <c r="F419" s="276"/>
      <c r="G419" s="276"/>
      <c r="H419" s="276"/>
      <c r="I419" s="276"/>
      <c r="J419" s="276"/>
      <c r="K419" s="276"/>
      <c r="L419" s="276"/>
      <c r="M419" s="276"/>
      <c r="N419" s="276"/>
      <c r="O419" s="276"/>
      <c r="P419" s="276"/>
      <c r="Q419" s="276"/>
      <c r="R419" s="276"/>
      <c r="S419" s="276"/>
      <c r="T419" s="276"/>
      <c r="U419" s="276"/>
      <c r="V419" s="276"/>
      <c r="W419" s="276"/>
      <c r="X419" s="276"/>
      <c r="Y419" s="276"/>
      <c r="Z419" s="276"/>
    </row>
    <row r="420">
      <c r="A420" s="276"/>
      <c r="B420" s="276"/>
      <c r="C420" s="276"/>
      <c r="D420" s="276"/>
      <c r="E420" s="276"/>
      <c r="F420" s="276"/>
      <c r="G420" s="276"/>
      <c r="H420" s="276"/>
      <c r="I420" s="276"/>
      <c r="J420" s="276"/>
      <c r="K420" s="276"/>
      <c r="L420" s="276"/>
      <c r="M420" s="276"/>
      <c r="N420" s="276"/>
      <c r="O420" s="276"/>
      <c r="P420" s="276"/>
      <c r="Q420" s="276"/>
      <c r="R420" s="276"/>
      <c r="S420" s="276"/>
      <c r="T420" s="276"/>
      <c r="U420" s="276"/>
      <c r="V420" s="276"/>
      <c r="W420" s="276"/>
      <c r="X420" s="276"/>
      <c r="Y420" s="276"/>
      <c r="Z420" s="276"/>
    </row>
    <row r="421">
      <c r="A421" s="276"/>
      <c r="B421" s="276"/>
      <c r="C421" s="276"/>
      <c r="D421" s="276"/>
      <c r="E421" s="276"/>
      <c r="F421" s="276"/>
      <c r="G421" s="276"/>
      <c r="H421" s="276"/>
      <c r="I421" s="276"/>
      <c r="J421" s="276"/>
      <c r="K421" s="276"/>
      <c r="L421" s="276"/>
      <c r="M421" s="276"/>
      <c r="N421" s="276"/>
      <c r="O421" s="276"/>
      <c r="P421" s="276"/>
      <c r="Q421" s="276"/>
      <c r="R421" s="276"/>
      <c r="S421" s="276"/>
      <c r="T421" s="276"/>
      <c r="U421" s="276"/>
      <c r="V421" s="276"/>
      <c r="W421" s="276"/>
      <c r="X421" s="276"/>
      <c r="Y421" s="276"/>
      <c r="Z421" s="276"/>
    </row>
    <row r="422">
      <c r="A422" s="276"/>
      <c r="B422" s="276"/>
      <c r="C422" s="276"/>
      <c r="D422" s="276"/>
      <c r="E422" s="276"/>
      <c r="F422" s="276"/>
      <c r="G422" s="276"/>
      <c r="H422" s="276"/>
      <c r="I422" s="276"/>
      <c r="J422" s="276"/>
      <c r="K422" s="276"/>
      <c r="L422" s="276"/>
      <c r="M422" s="276"/>
      <c r="N422" s="276"/>
      <c r="O422" s="276"/>
      <c r="P422" s="276"/>
      <c r="Q422" s="276"/>
      <c r="R422" s="276"/>
      <c r="S422" s="276"/>
      <c r="T422" s="276"/>
      <c r="U422" s="276"/>
      <c r="V422" s="276"/>
      <c r="W422" s="276"/>
      <c r="X422" s="276"/>
      <c r="Y422" s="276"/>
      <c r="Z422" s="276"/>
    </row>
    <row r="423">
      <c r="A423" s="276"/>
      <c r="B423" s="276"/>
      <c r="C423" s="276"/>
      <c r="D423" s="276"/>
      <c r="E423" s="276"/>
      <c r="F423" s="276"/>
      <c r="G423" s="276"/>
      <c r="H423" s="276"/>
      <c r="I423" s="276"/>
      <c r="J423" s="276"/>
      <c r="K423" s="276"/>
      <c r="L423" s="276"/>
      <c r="M423" s="276"/>
      <c r="N423" s="276"/>
      <c r="O423" s="276"/>
      <c r="P423" s="276"/>
      <c r="Q423" s="276"/>
      <c r="R423" s="276"/>
      <c r="S423" s="276"/>
      <c r="T423" s="276"/>
      <c r="U423" s="276"/>
      <c r="V423" s="276"/>
      <c r="W423" s="276"/>
      <c r="X423" s="276"/>
      <c r="Y423" s="276"/>
      <c r="Z423" s="276"/>
    </row>
    <row r="424">
      <c r="A424" s="276"/>
      <c r="B424" s="276"/>
      <c r="C424" s="276"/>
      <c r="D424" s="276"/>
      <c r="E424" s="276"/>
      <c r="F424" s="276"/>
      <c r="G424" s="276"/>
      <c r="H424" s="276"/>
      <c r="I424" s="276"/>
      <c r="J424" s="276"/>
      <c r="K424" s="276"/>
      <c r="L424" s="276"/>
      <c r="M424" s="276"/>
      <c r="N424" s="276"/>
      <c r="O424" s="276"/>
      <c r="P424" s="276"/>
      <c r="Q424" s="276"/>
      <c r="R424" s="276"/>
      <c r="S424" s="276"/>
      <c r="T424" s="276"/>
      <c r="U424" s="276"/>
      <c r="V424" s="276"/>
      <c r="W424" s="276"/>
      <c r="X424" s="276"/>
      <c r="Y424" s="276"/>
      <c r="Z424" s="276"/>
    </row>
    <row r="425">
      <c r="A425" s="276"/>
      <c r="B425" s="276"/>
      <c r="C425" s="276"/>
      <c r="D425" s="276"/>
      <c r="E425" s="276"/>
      <c r="F425" s="276"/>
      <c r="G425" s="276"/>
      <c r="H425" s="276"/>
      <c r="I425" s="276"/>
      <c r="J425" s="276"/>
      <c r="K425" s="276"/>
      <c r="L425" s="276"/>
      <c r="M425" s="276"/>
      <c r="N425" s="276"/>
      <c r="O425" s="276"/>
      <c r="P425" s="276"/>
      <c r="Q425" s="276"/>
      <c r="R425" s="276"/>
      <c r="S425" s="276"/>
      <c r="T425" s="276"/>
      <c r="U425" s="276"/>
      <c r="V425" s="276"/>
      <c r="W425" s="276"/>
      <c r="X425" s="276"/>
      <c r="Y425" s="276"/>
      <c r="Z425" s="276"/>
    </row>
    <row r="426">
      <c r="A426" s="276"/>
      <c r="B426" s="276"/>
      <c r="C426" s="276"/>
      <c r="D426" s="276"/>
      <c r="E426" s="276"/>
      <c r="F426" s="276"/>
      <c r="G426" s="276"/>
      <c r="H426" s="276"/>
      <c r="I426" s="276"/>
      <c r="J426" s="276"/>
      <c r="K426" s="276"/>
      <c r="L426" s="276"/>
      <c r="M426" s="276"/>
      <c r="N426" s="276"/>
      <c r="O426" s="276"/>
      <c r="P426" s="276"/>
      <c r="Q426" s="276"/>
      <c r="R426" s="276"/>
      <c r="S426" s="276"/>
      <c r="T426" s="276"/>
      <c r="U426" s="276"/>
      <c r="V426" s="276"/>
      <c r="W426" s="276"/>
      <c r="X426" s="276"/>
      <c r="Y426" s="276"/>
      <c r="Z426" s="276"/>
    </row>
    <row r="427">
      <c r="A427" s="276"/>
      <c r="B427" s="276"/>
      <c r="C427" s="276"/>
      <c r="D427" s="276"/>
      <c r="E427" s="276"/>
      <c r="F427" s="276"/>
      <c r="G427" s="276"/>
      <c r="H427" s="276"/>
      <c r="I427" s="276"/>
      <c r="J427" s="276"/>
      <c r="K427" s="276"/>
      <c r="L427" s="276"/>
      <c r="M427" s="276"/>
      <c r="N427" s="276"/>
      <c r="O427" s="276"/>
      <c r="P427" s="276"/>
      <c r="Q427" s="276"/>
      <c r="R427" s="276"/>
      <c r="S427" s="276"/>
      <c r="T427" s="276"/>
      <c r="U427" s="276"/>
      <c r="V427" s="276"/>
      <c r="W427" s="276"/>
      <c r="X427" s="276"/>
      <c r="Y427" s="276"/>
      <c r="Z427" s="276"/>
    </row>
    <row r="428">
      <c r="A428" s="276"/>
      <c r="B428" s="276"/>
      <c r="C428" s="276"/>
      <c r="D428" s="276"/>
      <c r="E428" s="276"/>
      <c r="F428" s="276"/>
      <c r="G428" s="276"/>
      <c r="H428" s="276"/>
      <c r="I428" s="276"/>
      <c r="J428" s="276"/>
      <c r="K428" s="276"/>
      <c r="L428" s="276"/>
      <c r="M428" s="276"/>
      <c r="N428" s="276"/>
      <c r="O428" s="276"/>
      <c r="P428" s="276"/>
      <c r="Q428" s="276"/>
      <c r="R428" s="276"/>
      <c r="S428" s="276"/>
      <c r="T428" s="276"/>
      <c r="U428" s="276"/>
      <c r="V428" s="276"/>
      <c r="W428" s="276"/>
      <c r="X428" s="276"/>
      <c r="Y428" s="276"/>
      <c r="Z428" s="276"/>
    </row>
    <row r="429">
      <c r="A429" s="276"/>
      <c r="B429" s="276"/>
      <c r="C429" s="276"/>
      <c r="D429" s="276"/>
      <c r="E429" s="276"/>
      <c r="F429" s="276"/>
      <c r="G429" s="276"/>
      <c r="H429" s="276"/>
      <c r="I429" s="276"/>
      <c r="J429" s="276"/>
      <c r="K429" s="276"/>
      <c r="L429" s="276"/>
      <c r="M429" s="276"/>
      <c r="N429" s="276"/>
      <c r="O429" s="276"/>
      <c r="P429" s="276"/>
      <c r="Q429" s="276"/>
      <c r="R429" s="276"/>
      <c r="S429" s="276"/>
      <c r="T429" s="276"/>
      <c r="U429" s="276"/>
      <c r="V429" s="276"/>
      <c r="W429" s="276"/>
      <c r="X429" s="276"/>
      <c r="Y429" s="276"/>
      <c r="Z429" s="276"/>
    </row>
    <row r="430">
      <c r="A430" s="276"/>
      <c r="B430" s="276"/>
      <c r="C430" s="276"/>
      <c r="D430" s="276"/>
      <c r="E430" s="276"/>
      <c r="F430" s="276"/>
      <c r="G430" s="276"/>
      <c r="H430" s="276"/>
      <c r="I430" s="276"/>
      <c r="J430" s="276"/>
      <c r="K430" s="276"/>
      <c r="L430" s="276"/>
      <c r="M430" s="276"/>
      <c r="N430" s="276"/>
      <c r="O430" s="276"/>
      <c r="P430" s="276"/>
      <c r="Q430" s="276"/>
      <c r="R430" s="276"/>
      <c r="S430" s="276"/>
      <c r="T430" s="276"/>
      <c r="U430" s="276"/>
      <c r="V430" s="276"/>
      <c r="W430" s="276"/>
      <c r="X430" s="276"/>
      <c r="Y430" s="276"/>
      <c r="Z430" s="276"/>
    </row>
    <row r="431">
      <c r="A431" s="276"/>
      <c r="B431" s="276"/>
      <c r="C431" s="276"/>
      <c r="D431" s="276"/>
      <c r="E431" s="276"/>
      <c r="F431" s="276"/>
      <c r="G431" s="276"/>
      <c r="H431" s="276"/>
      <c r="I431" s="276"/>
      <c r="J431" s="276"/>
      <c r="K431" s="276"/>
      <c r="L431" s="276"/>
      <c r="M431" s="276"/>
      <c r="N431" s="276"/>
      <c r="O431" s="276"/>
      <c r="P431" s="276"/>
      <c r="Q431" s="276"/>
      <c r="R431" s="276"/>
      <c r="S431" s="276"/>
      <c r="T431" s="276"/>
      <c r="U431" s="276"/>
      <c r="V431" s="276"/>
      <c r="W431" s="276"/>
      <c r="X431" s="276"/>
      <c r="Y431" s="276"/>
      <c r="Z431" s="276"/>
    </row>
    <row r="432">
      <c r="A432" s="276"/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276"/>
      <c r="T432" s="276"/>
      <c r="U432" s="276"/>
      <c r="V432" s="276"/>
      <c r="W432" s="276"/>
      <c r="X432" s="276"/>
      <c r="Y432" s="276"/>
      <c r="Z432" s="276"/>
    </row>
    <row r="433">
      <c r="A433" s="276"/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  <c r="P433" s="276"/>
      <c r="Q433" s="276"/>
      <c r="R433" s="276"/>
      <c r="S433" s="276"/>
      <c r="T433" s="276"/>
      <c r="U433" s="276"/>
      <c r="V433" s="276"/>
      <c r="W433" s="276"/>
      <c r="X433" s="276"/>
      <c r="Y433" s="276"/>
      <c r="Z433" s="276"/>
    </row>
    <row r="434">
      <c r="A434" s="276"/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276"/>
      <c r="T434" s="276"/>
      <c r="U434" s="276"/>
      <c r="V434" s="276"/>
      <c r="W434" s="276"/>
      <c r="X434" s="276"/>
      <c r="Y434" s="276"/>
      <c r="Z434" s="276"/>
    </row>
    <row r="435">
      <c r="A435" s="276"/>
      <c r="B435" s="276"/>
      <c r="C435" s="276"/>
      <c r="D435" s="276"/>
      <c r="E435" s="276"/>
      <c r="F435" s="276"/>
      <c r="G435" s="276"/>
      <c r="H435" s="276"/>
      <c r="I435" s="276"/>
      <c r="J435" s="276"/>
      <c r="K435" s="276"/>
      <c r="L435" s="276"/>
      <c r="M435" s="276"/>
      <c r="N435" s="276"/>
      <c r="O435" s="276"/>
      <c r="P435" s="276"/>
      <c r="Q435" s="276"/>
      <c r="R435" s="276"/>
      <c r="S435" s="276"/>
      <c r="T435" s="276"/>
      <c r="U435" s="276"/>
      <c r="V435" s="276"/>
      <c r="W435" s="276"/>
      <c r="X435" s="276"/>
      <c r="Y435" s="276"/>
      <c r="Z435" s="276"/>
    </row>
    <row r="436">
      <c r="A436" s="276"/>
      <c r="B436" s="276"/>
      <c r="C436" s="276"/>
      <c r="D436" s="276"/>
      <c r="E436" s="276"/>
      <c r="F436" s="276"/>
      <c r="G436" s="276"/>
      <c r="H436" s="276"/>
      <c r="I436" s="276"/>
      <c r="J436" s="276"/>
      <c r="K436" s="276"/>
      <c r="L436" s="276"/>
      <c r="M436" s="276"/>
      <c r="N436" s="276"/>
      <c r="O436" s="276"/>
      <c r="P436" s="276"/>
      <c r="Q436" s="276"/>
      <c r="R436" s="276"/>
      <c r="S436" s="276"/>
      <c r="T436" s="276"/>
      <c r="U436" s="276"/>
      <c r="V436" s="276"/>
      <c r="W436" s="276"/>
      <c r="X436" s="276"/>
      <c r="Y436" s="276"/>
      <c r="Z436" s="276"/>
    </row>
    <row r="437">
      <c r="A437" s="276"/>
      <c r="B437" s="276"/>
      <c r="C437" s="276"/>
      <c r="D437" s="276"/>
      <c r="E437" s="276"/>
      <c r="F437" s="276"/>
      <c r="G437" s="276"/>
      <c r="H437" s="276"/>
      <c r="I437" s="276"/>
      <c r="J437" s="276"/>
      <c r="K437" s="276"/>
      <c r="L437" s="276"/>
      <c r="M437" s="276"/>
      <c r="N437" s="276"/>
      <c r="O437" s="276"/>
      <c r="P437" s="276"/>
      <c r="Q437" s="276"/>
      <c r="R437" s="276"/>
      <c r="S437" s="276"/>
      <c r="T437" s="276"/>
      <c r="U437" s="276"/>
      <c r="V437" s="276"/>
      <c r="W437" s="276"/>
      <c r="X437" s="276"/>
      <c r="Y437" s="276"/>
      <c r="Z437" s="276"/>
    </row>
    <row r="438">
      <c r="A438" s="276"/>
      <c r="B438" s="276"/>
      <c r="C438" s="276"/>
      <c r="D438" s="276"/>
      <c r="E438" s="276"/>
      <c r="F438" s="276"/>
      <c r="G438" s="276"/>
      <c r="H438" s="276"/>
      <c r="I438" s="276"/>
      <c r="J438" s="276"/>
      <c r="K438" s="276"/>
      <c r="L438" s="276"/>
      <c r="M438" s="276"/>
      <c r="N438" s="276"/>
      <c r="O438" s="276"/>
      <c r="P438" s="276"/>
      <c r="Q438" s="276"/>
      <c r="R438" s="276"/>
      <c r="S438" s="276"/>
      <c r="T438" s="276"/>
      <c r="U438" s="276"/>
      <c r="V438" s="276"/>
      <c r="W438" s="276"/>
      <c r="X438" s="276"/>
      <c r="Y438" s="276"/>
      <c r="Z438" s="276"/>
    </row>
    <row r="439">
      <c r="A439" s="276"/>
      <c r="B439" s="276"/>
      <c r="C439" s="276"/>
      <c r="D439" s="276"/>
      <c r="E439" s="276"/>
      <c r="F439" s="276"/>
      <c r="G439" s="276"/>
      <c r="H439" s="276"/>
      <c r="I439" s="276"/>
      <c r="J439" s="276"/>
      <c r="K439" s="276"/>
      <c r="L439" s="276"/>
      <c r="M439" s="276"/>
      <c r="N439" s="276"/>
      <c r="O439" s="276"/>
      <c r="P439" s="276"/>
      <c r="Q439" s="276"/>
      <c r="R439" s="276"/>
      <c r="S439" s="276"/>
      <c r="T439" s="276"/>
      <c r="U439" s="276"/>
      <c r="V439" s="276"/>
      <c r="W439" s="276"/>
      <c r="X439" s="276"/>
      <c r="Y439" s="276"/>
      <c r="Z439" s="276"/>
    </row>
    <row r="440">
      <c r="A440" s="276"/>
      <c r="B440" s="276"/>
      <c r="C440" s="276"/>
      <c r="D440" s="276"/>
      <c r="E440" s="276"/>
      <c r="F440" s="276"/>
      <c r="G440" s="276"/>
      <c r="H440" s="276"/>
      <c r="I440" s="276"/>
      <c r="J440" s="276"/>
      <c r="K440" s="276"/>
      <c r="L440" s="276"/>
      <c r="M440" s="276"/>
      <c r="N440" s="276"/>
      <c r="O440" s="276"/>
      <c r="P440" s="276"/>
      <c r="Q440" s="276"/>
      <c r="R440" s="276"/>
      <c r="S440" s="276"/>
      <c r="T440" s="276"/>
      <c r="U440" s="276"/>
      <c r="V440" s="276"/>
      <c r="W440" s="276"/>
      <c r="X440" s="276"/>
      <c r="Y440" s="276"/>
      <c r="Z440" s="276"/>
    </row>
    <row r="441">
      <c r="A441" s="276"/>
      <c r="B441" s="276"/>
      <c r="C441" s="276"/>
      <c r="D441" s="276"/>
      <c r="E441" s="276"/>
      <c r="F441" s="276"/>
      <c r="G441" s="276"/>
      <c r="H441" s="276"/>
      <c r="I441" s="276"/>
      <c r="J441" s="276"/>
      <c r="K441" s="276"/>
      <c r="L441" s="276"/>
      <c r="M441" s="276"/>
      <c r="N441" s="276"/>
      <c r="O441" s="276"/>
      <c r="P441" s="276"/>
      <c r="Q441" s="276"/>
      <c r="R441" s="276"/>
      <c r="S441" s="276"/>
      <c r="T441" s="276"/>
      <c r="U441" s="276"/>
      <c r="V441" s="276"/>
      <c r="W441" s="276"/>
      <c r="X441" s="276"/>
      <c r="Y441" s="276"/>
      <c r="Z441" s="276"/>
    </row>
    <row r="442">
      <c r="A442" s="276"/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276"/>
      <c r="T442" s="276"/>
      <c r="U442" s="276"/>
      <c r="V442" s="276"/>
      <c r="W442" s="276"/>
      <c r="X442" s="276"/>
      <c r="Y442" s="276"/>
      <c r="Z442" s="276"/>
    </row>
    <row r="443">
      <c r="A443" s="276"/>
      <c r="B443" s="276"/>
      <c r="C443" s="276"/>
      <c r="D443" s="276"/>
      <c r="E443" s="276"/>
      <c r="F443" s="276"/>
      <c r="G443" s="276"/>
      <c r="H443" s="276"/>
      <c r="I443" s="276"/>
      <c r="J443" s="276"/>
      <c r="K443" s="276"/>
      <c r="L443" s="276"/>
      <c r="M443" s="276"/>
      <c r="N443" s="276"/>
      <c r="O443" s="276"/>
      <c r="P443" s="276"/>
      <c r="Q443" s="276"/>
      <c r="R443" s="276"/>
      <c r="S443" s="276"/>
      <c r="T443" s="276"/>
      <c r="U443" s="276"/>
      <c r="V443" s="276"/>
      <c r="W443" s="276"/>
      <c r="X443" s="276"/>
      <c r="Y443" s="276"/>
      <c r="Z443" s="276"/>
    </row>
    <row r="444">
      <c r="A444" s="276"/>
      <c r="B444" s="276"/>
      <c r="C444" s="276"/>
      <c r="D444" s="276"/>
      <c r="E444" s="276"/>
      <c r="F444" s="276"/>
      <c r="G444" s="276"/>
      <c r="H444" s="276"/>
      <c r="I444" s="276"/>
      <c r="J444" s="276"/>
      <c r="K444" s="276"/>
      <c r="L444" s="276"/>
      <c r="M444" s="276"/>
      <c r="N444" s="276"/>
      <c r="O444" s="276"/>
      <c r="P444" s="276"/>
      <c r="Q444" s="276"/>
      <c r="R444" s="276"/>
      <c r="S444" s="276"/>
      <c r="T444" s="276"/>
      <c r="U444" s="276"/>
      <c r="V444" s="276"/>
      <c r="W444" s="276"/>
      <c r="X444" s="276"/>
      <c r="Y444" s="276"/>
      <c r="Z444" s="276"/>
    </row>
    <row r="445">
      <c r="A445" s="276"/>
      <c r="B445" s="276"/>
      <c r="C445" s="276"/>
      <c r="D445" s="276"/>
      <c r="E445" s="276"/>
      <c r="F445" s="276"/>
      <c r="G445" s="276"/>
      <c r="H445" s="276"/>
      <c r="I445" s="276"/>
      <c r="J445" s="276"/>
      <c r="K445" s="276"/>
      <c r="L445" s="276"/>
      <c r="M445" s="276"/>
      <c r="N445" s="276"/>
      <c r="O445" s="276"/>
      <c r="P445" s="276"/>
      <c r="Q445" s="276"/>
      <c r="R445" s="276"/>
      <c r="S445" s="276"/>
      <c r="T445" s="276"/>
      <c r="U445" s="276"/>
      <c r="V445" s="276"/>
      <c r="W445" s="276"/>
      <c r="X445" s="276"/>
      <c r="Y445" s="276"/>
      <c r="Z445" s="276"/>
    </row>
    <row r="446">
      <c r="A446" s="276"/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276"/>
      <c r="T446" s="276"/>
      <c r="U446" s="276"/>
      <c r="V446" s="276"/>
      <c r="W446" s="276"/>
      <c r="X446" s="276"/>
      <c r="Y446" s="276"/>
      <c r="Z446" s="276"/>
    </row>
    <row r="447">
      <c r="A447" s="276"/>
      <c r="B447" s="276"/>
      <c r="C447" s="276"/>
      <c r="D447" s="276"/>
      <c r="E447" s="276"/>
      <c r="F447" s="276"/>
      <c r="G447" s="276"/>
      <c r="H447" s="276"/>
      <c r="I447" s="276"/>
      <c r="J447" s="276"/>
      <c r="K447" s="276"/>
      <c r="L447" s="276"/>
      <c r="M447" s="276"/>
      <c r="N447" s="276"/>
      <c r="O447" s="276"/>
      <c r="P447" s="276"/>
      <c r="Q447" s="276"/>
      <c r="R447" s="276"/>
      <c r="S447" s="276"/>
      <c r="T447" s="276"/>
      <c r="U447" s="276"/>
      <c r="V447" s="276"/>
      <c r="W447" s="276"/>
      <c r="X447" s="276"/>
      <c r="Y447" s="276"/>
      <c r="Z447" s="276"/>
    </row>
    <row r="448">
      <c r="A448" s="276"/>
      <c r="B448" s="276"/>
      <c r="C448" s="276"/>
      <c r="D448" s="276"/>
      <c r="E448" s="276"/>
      <c r="F448" s="276"/>
      <c r="G448" s="276"/>
      <c r="H448" s="276"/>
      <c r="I448" s="276"/>
      <c r="J448" s="276"/>
      <c r="K448" s="276"/>
      <c r="L448" s="276"/>
      <c r="M448" s="276"/>
      <c r="N448" s="276"/>
      <c r="O448" s="276"/>
      <c r="P448" s="276"/>
      <c r="Q448" s="276"/>
      <c r="R448" s="276"/>
      <c r="S448" s="276"/>
      <c r="T448" s="276"/>
      <c r="U448" s="276"/>
      <c r="V448" s="276"/>
      <c r="W448" s="276"/>
      <c r="X448" s="276"/>
      <c r="Y448" s="276"/>
      <c r="Z448" s="276"/>
    </row>
    <row r="449">
      <c r="A449" s="276"/>
      <c r="B449" s="276"/>
      <c r="C449" s="276"/>
      <c r="D449" s="276"/>
      <c r="E449" s="276"/>
      <c r="F449" s="276"/>
      <c r="G449" s="276"/>
      <c r="H449" s="276"/>
      <c r="I449" s="276"/>
      <c r="J449" s="276"/>
      <c r="K449" s="276"/>
      <c r="L449" s="276"/>
      <c r="M449" s="276"/>
      <c r="N449" s="276"/>
      <c r="O449" s="276"/>
      <c r="P449" s="276"/>
      <c r="Q449" s="276"/>
      <c r="R449" s="276"/>
      <c r="S449" s="276"/>
      <c r="T449" s="276"/>
      <c r="U449" s="276"/>
      <c r="V449" s="276"/>
      <c r="W449" s="276"/>
      <c r="X449" s="276"/>
      <c r="Y449" s="276"/>
      <c r="Z449" s="276"/>
    </row>
    <row r="450">
      <c r="A450" s="276"/>
      <c r="B450" s="276"/>
      <c r="C450" s="276"/>
      <c r="D450" s="276"/>
      <c r="E450" s="276"/>
      <c r="F450" s="276"/>
      <c r="G450" s="276"/>
      <c r="H450" s="276"/>
      <c r="I450" s="276"/>
      <c r="J450" s="276"/>
      <c r="K450" s="276"/>
      <c r="L450" s="276"/>
      <c r="M450" s="276"/>
      <c r="N450" s="276"/>
      <c r="O450" s="276"/>
      <c r="P450" s="276"/>
      <c r="Q450" s="276"/>
      <c r="R450" s="276"/>
      <c r="S450" s="276"/>
      <c r="T450" s="276"/>
      <c r="U450" s="276"/>
      <c r="V450" s="276"/>
      <c r="W450" s="276"/>
      <c r="X450" s="276"/>
      <c r="Y450" s="276"/>
      <c r="Z450" s="276"/>
    </row>
    <row r="451">
      <c r="A451" s="276"/>
      <c r="B451" s="276"/>
      <c r="C451" s="276"/>
      <c r="D451" s="276"/>
      <c r="E451" s="276"/>
      <c r="F451" s="276"/>
      <c r="G451" s="276"/>
      <c r="H451" s="276"/>
      <c r="I451" s="276"/>
      <c r="J451" s="276"/>
      <c r="K451" s="276"/>
      <c r="L451" s="276"/>
      <c r="M451" s="276"/>
      <c r="N451" s="276"/>
      <c r="O451" s="276"/>
      <c r="P451" s="276"/>
      <c r="Q451" s="276"/>
      <c r="R451" s="276"/>
      <c r="S451" s="276"/>
      <c r="T451" s="276"/>
      <c r="U451" s="276"/>
      <c r="V451" s="276"/>
      <c r="W451" s="276"/>
      <c r="X451" s="276"/>
      <c r="Y451" s="276"/>
      <c r="Z451" s="276"/>
    </row>
    <row r="452">
      <c r="A452" s="276"/>
      <c r="B452" s="276"/>
      <c r="C452" s="276"/>
      <c r="D452" s="276"/>
      <c r="E452" s="276"/>
      <c r="F452" s="276"/>
      <c r="G452" s="276"/>
      <c r="H452" s="276"/>
      <c r="I452" s="276"/>
      <c r="J452" s="276"/>
      <c r="K452" s="276"/>
      <c r="L452" s="276"/>
      <c r="M452" s="276"/>
      <c r="N452" s="276"/>
      <c r="O452" s="276"/>
      <c r="P452" s="276"/>
      <c r="Q452" s="276"/>
      <c r="R452" s="276"/>
      <c r="S452" s="276"/>
      <c r="T452" s="276"/>
      <c r="U452" s="276"/>
      <c r="V452" s="276"/>
      <c r="W452" s="276"/>
      <c r="X452" s="276"/>
      <c r="Y452" s="276"/>
      <c r="Z452" s="276"/>
    </row>
    <row r="453">
      <c r="A453" s="276"/>
      <c r="B453" s="276"/>
      <c r="C453" s="276"/>
      <c r="D453" s="276"/>
      <c r="E453" s="276"/>
      <c r="F453" s="276"/>
      <c r="G453" s="276"/>
      <c r="H453" s="276"/>
      <c r="I453" s="276"/>
      <c r="J453" s="276"/>
      <c r="K453" s="276"/>
      <c r="L453" s="276"/>
      <c r="M453" s="276"/>
      <c r="N453" s="276"/>
      <c r="O453" s="276"/>
      <c r="P453" s="276"/>
      <c r="Q453" s="276"/>
      <c r="R453" s="276"/>
      <c r="S453" s="276"/>
      <c r="T453" s="276"/>
      <c r="U453" s="276"/>
      <c r="V453" s="276"/>
      <c r="W453" s="276"/>
      <c r="X453" s="276"/>
      <c r="Y453" s="276"/>
      <c r="Z453" s="276"/>
    </row>
    <row r="454">
      <c r="A454" s="276"/>
      <c r="B454" s="276"/>
      <c r="C454" s="276"/>
      <c r="D454" s="276"/>
      <c r="E454" s="276"/>
      <c r="F454" s="276"/>
      <c r="G454" s="276"/>
      <c r="H454" s="276"/>
      <c r="I454" s="276"/>
      <c r="J454" s="276"/>
      <c r="K454" s="276"/>
      <c r="L454" s="276"/>
      <c r="M454" s="276"/>
      <c r="N454" s="276"/>
      <c r="O454" s="276"/>
      <c r="P454" s="276"/>
      <c r="Q454" s="276"/>
      <c r="R454" s="276"/>
      <c r="S454" s="276"/>
      <c r="T454" s="276"/>
      <c r="U454" s="276"/>
      <c r="V454" s="276"/>
      <c r="W454" s="276"/>
      <c r="X454" s="276"/>
      <c r="Y454" s="276"/>
      <c r="Z454" s="276"/>
    </row>
    <row r="455">
      <c r="A455" s="276"/>
      <c r="B455" s="276"/>
      <c r="C455" s="276"/>
      <c r="D455" s="276"/>
      <c r="E455" s="276"/>
      <c r="F455" s="276"/>
      <c r="G455" s="276"/>
      <c r="H455" s="276"/>
      <c r="I455" s="276"/>
      <c r="J455" s="276"/>
      <c r="K455" s="276"/>
      <c r="L455" s="276"/>
      <c r="M455" s="276"/>
      <c r="N455" s="276"/>
      <c r="O455" s="276"/>
      <c r="P455" s="276"/>
      <c r="Q455" s="276"/>
      <c r="R455" s="276"/>
      <c r="S455" s="276"/>
      <c r="T455" s="276"/>
      <c r="U455" s="276"/>
      <c r="V455" s="276"/>
      <c r="W455" s="276"/>
      <c r="X455" s="276"/>
      <c r="Y455" s="276"/>
      <c r="Z455" s="276"/>
    </row>
    <row r="456">
      <c r="A456" s="276"/>
      <c r="B456" s="276"/>
      <c r="C456" s="276"/>
      <c r="D456" s="276"/>
      <c r="E456" s="276"/>
      <c r="F456" s="276"/>
      <c r="G456" s="276"/>
      <c r="H456" s="276"/>
      <c r="I456" s="276"/>
      <c r="J456" s="276"/>
      <c r="K456" s="276"/>
      <c r="L456" s="276"/>
      <c r="M456" s="276"/>
      <c r="N456" s="276"/>
      <c r="O456" s="276"/>
      <c r="P456" s="276"/>
      <c r="Q456" s="276"/>
      <c r="R456" s="276"/>
      <c r="S456" s="276"/>
      <c r="T456" s="276"/>
      <c r="U456" s="276"/>
      <c r="V456" s="276"/>
      <c r="W456" s="276"/>
      <c r="X456" s="276"/>
      <c r="Y456" s="276"/>
      <c r="Z456" s="276"/>
    </row>
    <row r="457">
      <c r="A457" s="276"/>
      <c r="B457" s="276"/>
      <c r="C457" s="276"/>
      <c r="D457" s="276"/>
      <c r="E457" s="276"/>
      <c r="F457" s="276"/>
      <c r="G457" s="276"/>
      <c r="H457" s="276"/>
      <c r="I457" s="276"/>
      <c r="J457" s="276"/>
      <c r="K457" s="276"/>
      <c r="L457" s="276"/>
      <c r="M457" s="276"/>
      <c r="N457" s="276"/>
      <c r="O457" s="276"/>
      <c r="P457" s="276"/>
      <c r="Q457" s="276"/>
      <c r="R457" s="276"/>
      <c r="S457" s="276"/>
      <c r="T457" s="276"/>
      <c r="U457" s="276"/>
      <c r="V457" s="276"/>
      <c r="W457" s="276"/>
      <c r="X457" s="276"/>
      <c r="Y457" s="276"/>
      <c r="Z457" s="276"/>
    </row>
    <row r="458">
      <c r="A458" s="276"/>
      <c r="B458" s="276"/>
      <c r="C458" s="276"/>
      <c r="D458" s="276"/>
      <c r="E458" s="276"/>
      <c r="F458" s="276"/>
      <c r="G458" s="276"/>
      <c r="H458" s="276"/>
      <c r="I458" s="276"/>
      <c r="J458" s="276"/>
      <c r="K458" s="276"/>
      <c r="L458" s="276"/>
      <c r="M458" s="276"/>
      <c r="N458" s="276"/>
      <c r="O458" s="276"/>
      <c r="P458" s="276"/>
      <c r="Q458" s="276"/>
      <c r="R458" s="276"/>
      <c r="S458" s="276"/>
      <c r="T458" s="276"/>
      <c r="U458" s="276"/>
      <c r="V458" s="276"/>
      <c r="W458" s="276"/>
      <c r="X458" s="276"/>
      <c r="Y458" s="276"/>
      <c r="Z458" s="276"/>
    </row>
    <row r="459">
      <c r="A459" s="276"/>
      <c r="B459" s="276"/>
      <c r="C459" s="276"/>
      <c r="D459" s="276"/>
      <c r="E459" s="276"/>
      <c r="F459" s="276"/>
      <c r="G459" s="276"/>
      <c r="H459" s="276"/>
      <c r="I459" s="276"/>
      <c r="J459" s="276"/>
      <c r="K459" s="276"/>
      <c r="L459" s="276"/>
      <c r="M459" s="276"/>
      <c r="N459" s="276"/>
      <c r="O459" s="276"/>
      <c r="P459" s="276"/>
      <c r="Q459" s="276"/>
      <c r="R459" s="276"/>
      <c r="S459" s="276"/>
      <c r="T459" s="276"/>
      <c r="U459" s="276"/>
      <c r="V459" s="276"/>
      <c r="W459" s="276"/>
      <c r="X459" s="276"/>
      <c r="Y459" s="276"/>
      <c r="Z459" s="276"/>
    </row>
    <row r="460">
      <c r="A460" s="276"/>
      <c r="B460" s="276"/>
      <c r="C460" s="276"/>
      <c r="D460" s="276"/>
      <c r="E460" s="276"/>
      <c r="F460" s="276"/>
      <c r="G460" s="276"/>
      <c r="H460" s="276"/>
      <c r="I460" s="276"/>
      <c r="J460" s="276"/>
      <c r="K460" s="276"/>
      <c r="L460" s="276"/>
      <c r="M460" s="276"/>
      <c r="N460" s="276"/>
      <c r="O460" s="276"/>
      <c r="P460" s="276"/>
      <c r="Q460" s="276"/>
      <c r="R460" s="276"/>
      <c r="S460" s="276"/>
      <c r="T460" s="276"/>
      <c r="U460" s="276"/>
      <c r="V460" s="276"/>
      <c r="W460" s="276"/>
      <c r="X460" s="276"/>
      <c r="Y460" s="276"/>
      <c r="Z460" s="276"/>
    </row>
    <row r="461">
      <c r="A461" s="276"/>
      <c r="B461" s="276"/>
      <c r="C461" s="276"/>
      <c r="D461" s="276"/>
      <c r="E461" s="276"/>
      <c r="F461" s="276"/>
      <c r="G461" s="276"/>
      <c r="H461" s="276"/>
      <c r="I461" s="276"/>
      <c r="J461" s="276"/>
      <c r="K461" s="276"/>
      <c r="L461" s="276"/>
      <c r="M461" s="276"/>
      <c r="N461" s="276"/>
      <c r="O461" s="276"/>
      <c r="P461" s="276"/>
      <c r="Q461" s="276"/>
      <c r="R461" s="276"/>
      <c r="S461" s="276"/>
      <c r="T461" s="276"/>
      <c r="U461" s="276"/>
      <c r="V461" s="276"/>
      <c r="W461" s="276"/>
      <c r="X461" s="276"/>
      <c r="Y461" s="276"/>
      <c r="Z461" s="276"/>
    </row>
    <row r="462">
      <c r="A462" s="276"/>
      <c r="B462" s="276"/>
      <c r="C462" s="276"/>
      <c r="D462" s="276"/>
      <c r="E462" s="276"/>
      <c r="F462" s="276"/>
      <c r="G462" s="276"/>
      <c r="H462" s="276"/>
      <c r="I462" s="276"/>
      <c r="J462" s="276"/>
      <c r="K462" s="276"/>
      <c r="L462" s="276"/>
      <c r="M462" s="276"/>
      <c r="N462" s="276"/>
      <c r="O462" s="276"/>
      <c r="P462" s="276"/>
      <c r="Q462" s="276"/>
      <c r="R462" s="276"/>
      <c r="S462" s="276"/>
      <c r="T462" s="276"/>
      <c r="U462" s="276"/>
      <c r="V462" s="276"/>
      <c r="W462" s="276"/>
      <c r="X462" s="276"/>
      <c r="Y462" s="276"/>
      <c r="Z462" s="276"/>
    </row>
    <row r="463">
      <c r="A463" s="276"/>
      <c r="B463" s="276"/>
      <c r="C463" s="276"/>
      <c r="D463" s="276"/>
      <c r="E463" s="276"/>
      <c r="F463" s="276"/>
      <c r="G463" s="276"/>
      <c r="H463" s="276"/>
      <c r="I463" s="276"/>
      <c r="J463" s="276"/>
      <c r="K463" s="276"/>
      <c r="L463" s="276"/>
      <c r="M463" s="276"/>
      <c r="N463" s="276"/>
      <c r="O463" s="276"/>
      <c r="P463" s="276"/>
      <c r="Q463" s="276"/>
      <c r="R463" s="276"/>
      <c r="S463" s="276"/>
      <c r="T463" s="276"/>
      <c r="U463" s="276"/>
      <c r="V463" s="276"/>
      <c r="W463" s="276"/>
      <c r="X463" s="276"/>
      <c r="Y463" s="276"/>
      <c r="Z463" s="276"/>
    </row>
    <row r="464">
      <c r="A464" s="276"/>
      <c r="B464" s="276"/>
      <c r="C464" s="276"/>
      <c r="D464" s="276"/>
      <c r="E464" s="276"/>
      <c r="F464" s="276"/>
      <c r="G464" s="276"/>
      <c r="H464" s="276"/>
      <c r="I464" s="276"/>
      <c r="J464" s="276"/>
      <c r="K464" s="276"/>
      <c r="L464" s="276"/>
      <c r="M464" s="276"/>
      <c r="N464" s="276"/>
      <c r="O464" s="276"/>
      <c r="P464" s="276"/>
      <c r="Q464" s="276"/>
      <c r="R464" s="276"/>
      <c r="S464" s="276"/>
      <c r="T464" s="276"/>
      <c r="U464" s="276"/>
      <c r="V464" s="276"/>
      <c r="W464" s="276"/>
      <c r="X464" s="276"/>
      <c r="Y464" s="276"/>
      <c r="Z464" s="276"/>
    </row>
    <row r="465">
      <c r="A465" s="276"/>
      <c r="B465" s="276"/>
      <c r="C465" s="276"/>
      <c r="D465" s="276"/>
      <c r="E465" s="276"/>
      <c r="F465" s="276"/>
      <c r="G465" s="276"/>
      <c r="H465" s="276"/>
      <c r="I465" s="276"/>
      <c r="J465" s="276"/>
      <c r="K465" s="276"/>
      <c r="L465" s="276"/>
      <c r="M465" s="276"/>
      <c r="N465" s="276"/>
      <c r="O465" s="276"/>
      <c r="P465" s="276"/>
      <c r="Q465" s="276"/>
      <c r="R465" s="276"/>
      <c r="S465" s="276"/>
      <c r="T465" s="276"/>
      <c r="U465" s="276"/>
      <c r="V465" s="276"/>
      <c r="W465" s="276"/>
      <c r="X465" s="276"/>
      <c r="Y465" s="276"/>
      <c r="Z465" s="276"/>
    </row>
    <row r="466">
      <c r="A466" s="276"/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  <c r="P466" s="276"/>
      <c r="Q466" s="276"/>
      <c r="R466" s="276"/>
      <c r="S466" s="276"/>
      <c r="T466" s="276"/>
      <c r="U466" s="276"/>
      <c r="V466" s="276"/>
      <c r="W466" s="276"/>
      <c r="X466" s="276"/>
      <c r="Y466" s="276"/>
      <c r="Z466" s="276"/>
    </row>
    <row r="467">
      <c r="A467" s="276"/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  <c r="P467" s="276"/>
      <c r="Q467" s="276"/>
      <c r="R467" s="276"/>
      <c r="S467" s="276"/>
      <c r="T467" s="276"/>
      <c r="U467" s="276"/>
      <c r="V467" s="276"/>
      <c r="W467" s="276"/>
      <c r="X467" s="276"/>
      <c r="Y467" s="276"/>
      <c r="Z467" s="276"/>
    </row>
    <row r="468">
      <c r="A468" s="276"/>
      <c r="B468" s="276"/>
      <c r="C468" s="276"/>
      <c r="D468" s="276"/>
      <c r="E468" s="276"/>
      <c r="F468" s="276"/>
      <c r="G468" s="276"/>
      <c r="H468" s="276"/>
      <c r="I468" s="276"/>
      <c r="J468" s="276"/>
      <c r="K468" s="276"/>
      <c r="L468" s="276"/>
      <c r="M468" s="276"/>
      <c r="N468" s="276"/>
      <c r="O468" s="276"/>
      <c r="P468" s="276"/>
      <c r="Q468" s="276"/>
      <c r="R468" s="276"/>
      <c r="S468" s="276"/>
      <c r="T468" s="276"/>
      <c r="U468" s="276"/>
      <c r="V468" s="276"/>
      <c r="W468" s="276"/>
      <c r="X468" s="276"/>
      <c r="Y468" s="276"/>
      <c r="Z468" s="276"/>
    </row>
    <row r="469">
      <c r="A469" s="276"/>
      <c r="B469" s="276"/>
      <c r="C469" s="276"/>
      <c r="D469" s="276"/>
      <c r="E469" s="276"/>
      <c r="F469" s="276"/>
      <c r="G469" s="276"/>
      <c r="H469" s="276"/>
      <c r="I469" s="276"/>
      <c r="J469" s="276"/>
      <c r="K469" s="276"/>
      <c r="L469" s="276"/>
      <c r="M469" s="276"/>
      <c r="N469" s="276"/>
      <c r="O469" s="276"/>
      <c r="P469" s="276"/>
      <c r="Q469" s="276"/>
      <c r="R469" s="276"/>
      <c r="S469" s="276"/>
      <c r="T469" s="276"/>
      <c r="U469" s="276"/>
      <c r="V469" s="276"/>
      <c r="W469" s="276"/>
      <c r="X469" s="276"/>
      <c r="Y469" s="276"/>
      <c r="Z469" s="276"/>
    </row>
    <row r="470">
      <c r="A470" s="276"/>
      <c r="B470" s="276"/>
      <c r="C470" s="276"/>
      <c r="D470" s="276"/>
      <c r="E470" s="276"/>
      <c r="F470" s="276"/>
      <c r="G470" s="276"/>
      <c r="H470" s="276"/>
      <c r="I470" s="276"/>
      <c r="J470" s="276"/>
      <c r="K470" s="276"/>
      <c r="L470" s="276"/>
      <c r="M470" s="276"/>
      <c r="N470" s="276"/>
      <c r="O470" s="276"/>
      <c r="P470" s="276"/>
      <c r="Q470" s="276"/>
      <c r="R470" s="276"/>
      <c r="S470" s="276"/>
      <c r="T470" s="276"/>
      <c r="U470" s="276"/>
      <c r="V470" s="276"/>
      <c r="W470" s="276"/>
      <c r="X470" s="276"/>
      <c r="Y470" s="276"/>
      <c r="Z470" s="276"/>
    </row>
    <row r="471">
      <c r="A471" s="276"/>
      <c r="B471" s="276"/>
      <c r="C471" s="276"/>
      <c r="D471" s="276"/>
      <c r="E471" s="276"/>
      <c r="F471" s="276"/>
      <c r="G471" s="276"/>
      <c r="H471" s="276"/>
      <c r="I471" s="276"/>
      <c r="J471" s="276"/>
      <c r="K471" s="276"/>
      <c r="L471" s="276"/>
      <c r="M471" s="276"/>
      <c r="N471" s="276"/>
      <c r="O471" s="276"/>
      <c r="P471" s="276"/>
      <c r="Q471" s="276"/>
      <c r="R471" s="276"/>
      <c r="S471" s="276"/>
      <c r="T471" s="276"/>
      <c r="U471" s="276"/>
      <c r="V471" s="276"/>
      <c r="W471" s="276"/>
      <c r="X471" s="276"/>
      <c r="Y471" s="276"/>
      <c r="Z471" s="276"/>
    </row>
    <row r="472">
      <c r="A472" s="276"/>
      <c r="B472" s="276"/>
      <c r="C472" s="276"/>
      <c r="D472" s="276"/>
      <c r="E472" s="276"/>
      <c r="F472" s="276"/>
      <c r="G472" s="276"/>
      <c r="H472" s="276"/>
      <c r="I472" s="276"/>
      <c r="J472" s="276"/>
      <c r="K472" s="276"/>
      <c r="L472" s="276"/>
      <c r="M472" s="276"/>
      <c r="N472" s="276"/>
      <c r="O472" s="276"/>
      <c r="P472" s="276"/>
      <c r="Q472" s="276"/>
      <c r="R472" s="276"/>
      <c r="S472" s="276"/>
      <c r="T472" s="276"/>
      <c r="U472" s="276"/>
      <c r="V472" s="276"/>
      <c r="W472" s="276"/>
      <c r="X472" s="276"/>
      <c r="Y472" s="276"/>
      <c r="Z472" s="276"/>
    </row>
    <row r="473">
      <c r="A473" s="276"/>
      <c r="B473" s="276"/>
      <c r="C473" s="276"/>
      <c r="D473" s="276"/>
      <c r="E473" s="276"/>
      <c r="F473" s="276"/>
      <c r="G473" s="276"/>
      <c r="H473" s="276"/>
      <c r="I473" s="276"/>
      <c r="J473" s="276"/>
      <c r="K473" s="276"/>
      <c r="L473" s="276"/>
      <c r="M473" s="276"/>
      <c r="N473" s="276"/>
      <c r="O473" s="276"/>
      <c r="P473" s="276"/>
      <c r="Q473" s="276"/>
      <c r="R473" s="276"/>
      <c r="S473" s="276"/>
      <c r="T473" s="276"/>
      <c r="U473" s="276"/>
      <c r="V473" s="276"/>
      <c r="W473" s="276"/>
      <c r="X473" s="276"/>
      <c r="Y473" s="276"/>
      <c r="Z473" s="276"/>
    </row>
    <row r="474">
      <c r="A474" s="276"/>
      <c r="B474" s="276"/>
      <c r="C474" s="276"/>
      <c r="D474" s="276"/>
      <c r="E474" s="276"/>
      <c r="F474" s="276"/>
      <c r="G474" s="276"/>
      <c r="H474" s="276"/>
      <c r="I474" s="276"/>
      <c r="J474" s="276"/>
      <c r="K474" s="276"/>
      <c r="L474" s="276"/>
      <c r="M474" s="276"/>
      <c r="N474" s="276"/>
      <c r="O474" s="276"/>
      <c r="P474" s="276"/>
      <c r="Q474" s="276"/>
      <c r="R474" s="276"/>
      <c r="S474" s="276"/>
      <c r="T474" s="276"/>
      <c r="U474" s="276"/>
      <c r="V474" s="276"/>
      <c r="W474" s="276"/>
      <c r="X474" s="276"/>
      <c r="Y474" s="276"/>
      <c r="Z474" s="276"/>
    </row>
    <row r="475">
      <c r="A475" s="276"/>
      <c r="B475" s="276"/>
      <c r="C475" s="276"/>
      <c r="D475" s="276"/>
      <c r="E475" s="276"/>
      <c r="F475" s="276"/>
      <c r="G475" s="276"/>
      <c r="H475" s="276"/>
      <c r="I475" s="276"/>
      <c r="J475" s="276"/>
      <c r="K475" s="276"/>
      <c r="L475" s="276"/>
      <c r="M475" s="276"/>
      <c r="N475" s="276"/>
      <c r="O475" s="276"/>
      <c r="P475" s="276"/>
      <c r="Q475" s="276"/>
      <c r="R475" s="276"/>
      <c r="S475" s="276"/>
      <c r="T475" s="276"/>
      <c r="U475" s="276"/>
      <c r="V475" s="276"/>
      <c r="W475" s="276"/>
      <c r="X475" s="276"/>
      <c r="Y475" s="276"/>
      <c r="Z475" s="276"/>
    </row>
    <row r="476">
      <c r="A476" s="276"/>
      <c r="B476" s="276"/>
      <c r="C476" s="276"/>
      <c r="D476" s="276"/>
      <c r="E476" s="276"/>
      <c r="F476" s="276"/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276"/>
      <c r="T476" s="276"/>
      <c r="U476" s="276"/>
      <c r="V476" s="276"/>
      <c r="W476" s="276"/>
      <c r="X476" s="276"/>
      <c r="Y476" s="276"/>
      <c r="Z476" s="276"/>
    </row>
    <row r="477">
      <c r="A477" s="276"/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276"/>
      <c r="T477" s="276"/>
      <c r="U477" s="276"/>
      <c r="V477" s="276"/>
      <c r="W477" s="276"/>
      <c r="X477" s="276"/>
      <c r="Y477" s="276"/>
      <c r="Z477" s="276"/>
    </row>
    <row r="478">
      <c r="A478" s="276"/>
      <c r="B478" s="276"/>
      <c r="C478" s="276"/>
      <c r="D478" s="276"/>
      <c r="E478" s="276"/>
      <c r="F478" s="276"/>
      <c r="G478" s="276"/>
      <c r="H478" s="276"/>
      <c r="I478" s="276"/>
      <c r="J478" s="276"/>
      <c r="K478" s="276"/>
      <c r="L478" s="276"/>
      <c r="M478" s="276"/>
      <c r="N478" s="276"/>
      <c r="O478" s="276"/>
      <c r="P478" s="276"/>
      <c r="Q478" s="276"/>
      <c r="R478" s="276"/>
      <c r="S478" s="276"/>
      <c r="T478" s="276"/>
      <c r="U478" s="276"/>
      <c r="V478" s="276"/>
      <c r="W478" s="276"/>
      <c r="X478" s="276"/>
      <c r="Y478" s="276"/>
      <c r="Z478" s="276"/>
    </row>
    <row r="479">
      <c r="A479" s="276"/>
      <c r="B479" s="276"/>
      <c r="C479" s="276"/>
      <c r="D479" s="276"/>
      <c r="E479" s="276"/>
      <c r="F479" s="276"/>
      <c r="G479" s="276"/>
      <c r="H479" s="276"/>
      <c r="I479" s="276"/>
      <c r="J479" s="276"/>
      <c r="K479" s="276"/>
      <c r="L479" s="276"/>
      <c r="M479" s="276"/>
      <c r="N479" s="276"/>
      <c r="O479" s="276"/>
      <c r="P479" s="276"/>
      <c r="Q479" s="276"/>
      <c r="R479" s="276"/>
      <c r="S479" s="276"/>
      <c r="T479" s="276"/>
      <c r="U479" s="276"/>
      <c r="V479" s="276"/>
      <c r="W479" s="276"/>
      <c r="X479" s="276"/>
      <c r="Y479" s="276"/>
      <c r="Z479" s="276"/>
    </row>
    <row r="480">
      <c r="A480" s="276"/>
      <c r="B480" s="276"/>
      <c r="C480" s="276"/>
      <c r="D480" s="276"/>
      <c r="E480" s="276"/>
      <c r="F480" s="276"/>
      <c r="G480" s="276"/>
      <c r="H480" s="276"/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/>
      <c r="T480" s="276"/>
      <c r="U480" s="276"/>
      <c r="V480" s="276"/>
      <c r="W480" s="276"/>
      <c r="X480" s="276"/>
      <c r="Y480" s="276"/>
      <c r="Z480" s="276"/>
    </row>
    <row r="481">
      <c r="A481" s="276"/>
      <c r="B481" s="276"/>
      <c r="C481" s="276"/>
      <c r="D481" s="276"/>
      <c r="E481" s="276"/>
      <c r="F481" s="276"/>
      <c r="G481" s="276"/>
      <c r="H481" s="276"/>
      <c r="I481" s="276"/>
      <c r="J481" s="276"/>
      <c r="K481" s="276"/>
      <c r="L481" s="276"/>
      <c r="M481" s="276"/>
      <c r="N481" s="276"/>
      <c r="O481" s="276"/>
      <c r="P481" s="276"/>
      <c r="Q481" s="276"/>
      <c r="R481" s="276"/>
      <c r="S481" s="276"/>
      <c r="T481" s="276"/>
      <c r="U481" s="276"/>
      <c r="V481" s="276"/>
      <c r="W481" s="276"/>
      <c r="X481" s="276"/>
      <c r="Y481" s="276"/>
      <c r="Z481" s="276"/>
    </row>
    <row r="482">
      <c r="A482" s="276"/>
      <c r="B482" s="276"/>
      <c r="C482" s="276"/>
      <c r="D482" s="276"/>
      <c r="E482" s="276"/>
      <c r="F482" s="276"/>
      <c r="G482" s="276"/>
      <c r="H482" s="276"/>
      <c r="I482" s="276"/>
      <c r="J482" s="276"/>
      <c r="K482" s="276"/>
      <c r="L482" s="276"/>
      <c r="M482" s="276"/>
      <c r="N482" s="276"/>
      <c r="O482" s="276"/>
      <c r="P482" s="276"/>
      <c r="Q482" s="276"/>
      <c r="R482" s="276"/>
      <c r="S482" s="276"/>
      <c r="T482" s="276"/>
      <c r="U482" s="276"/>
      <c r="V482" s="276"/>
      <c r="W482" s="276"/>
      <c r="X482" s="276"/>
      <c r="Y482" s="276"/>
      <c r="Z482" s="276"/>
    </row>
    <row r="483">
      <c r="A483" s="276"/>
      <c r="B483" s="276"/>
      <c r="C483" s="276"/>
      <c r="D483" s="276"/>
      <c r="E483" s="276"/>
      <c r="F483" s="276"/>
      <c r="G483" s="276"/>
      <c r="H483" s="276"/>
      <c r="I483" s="276"/>
      <c r="J483" s="276"/>
      <c r="K483" s="276"/>
      <c r="L483" s="276"/>
      <c r="M483" s="276"/>
      <c r="N483" s="276"/>
      <c r="O483" s="276"/>
      <c r="P483" s="276"/>
      <c r="Q483" s="276"/>
      <c r="R483" s="276"/>
      <c r="S483" s="276"/>
      <c r="T483" s="276"/>
      <c r="U483" s="276"/>
      <c r="V483" s="276"/>
      <c r="W483" s="276"/>
      <c r="X483" s="276"/>
      <c r="Y483" s="276"/>
      <c r="Z483" s="276"/>
    </row>
    <row r="484">
      <c r="A484" s="276"/>
      <c r="B484" s="276"/>
      <c r="C484" s="276"/>
      <c r="D484" s="276"/>
      <c r="E484" s="276"/>
      <c r="F484" s="276"/>
      <c r="G484" s="276"/>
      <c r="H484" s="276"/>
      <c r="I484" s="276"/>
      <c r="J484" s="276"/>
      <c r="K484" s="276"/>
      <c r="L484" s="276"/>
      <c r="M484" s="276"/>
      <c r="N484" s="276"/>
      <c r="O484" s="276"/>
      <c r="P484" s="276"/>
      <c r="Q484" s="276"/>
      <c r="R484" s="276"/>
      <c r="S484" s="276"/>
      <c r="T484" s="276"/>
      <c r="U484" s="276"/>
      <c r="V484" s="276"/>
      <c r="W484" s="276"/>
      <c r="X484" s="276"/>
      <c r="Y484" s="276"/>
      <c r="Z484" s="276"/>
    </row>
    <row r="485">
      <c r="A485" s="276"/>
      <c r="B485" s="276"/>
      <c r="C485" s="276"/>
      <c r="D485" s="276"/>
      <c r="E485" s="276"/>
      <c r="F485" s="276"/>
      <c r="G485" s="276"/>
      <c r="H485" s="276"/>
      <c r="I485" s="276"/>
      <c r="J485" s="276"/>
      <c r="K485" s="276"/>
      <c r="L485" s="276"/>
      <c r="M485" s="276"/>
      <c r="N485" s="276"/>
      <c r="O485" s="276"/>
      <c r="P485" s="276"/>
      <c r="Q485" s="276"/>
      <c r="R485" s="276"/>
      <c r="S485" s="276"/>
      <c r="T485" s="276"/>
      <c r="U485" s="276"/>
      <c r="V485" s="276"/>
      <c r="W485" s="276"/>
      <c r="X485" s="276"/>
      <c r="Y485" s="276"/>
      <c r="Z485" s="276"/>
    </row>
    <row r="486">
      <c r="A486" s="276"/>
      <c r="B486" s="276"/>
      <c r="C486" s="276"/>
      <c r="D486" s="276"/>
      <c r="E486" s="276"/>
      <c r="F486" s="276"/>
      <c r="G486" s="276"/>
      <c r="H486" s="276"/>
      <c r="I486" s="276"/>
      <c r="J486" s="276"/>
      <c r="K486" s="276"/>
      <c r="L486" s="276"/>
      <c r="M486" s="276"/>
      <c r="N486" s="276"/>
      <c r="O486" s="276"/>
      <c r="P486" s="276"/>
      <c r="Q486" s="276"/>
      <c r="R486" s="276"/>
      <c r="S486" s="276"/>
      <c r="T486" s="276"/>
      <c r="U486" s="276"/>
      <c r="V486" s="276"/>
      <c r="W486" s="276"/>
      <c r="X486" s="276"/>
      <c r="Y486" s="276"/>
      <c r="Z486" s="276"/>
    </row>
    <row r="487">
      <c r="A487" s="276"/>
      <c r="B487" s="276"/>
      <c r="C487" s="276"/>
      <c r="D487" s="276"/>
      <c r="E487" s="276"/>
      <c r="F487" s="276"/>
      <c r="G487" s="276"/>
      <c r="H487" s="276"/>
      <c r="I487" s="276"/>
      <c r="J487" s="276"/>
      <c r="K487" s="276"/>
      <c r="L487" s="276"/>
      <c r="M487" s="276"/>
      <c r="N487" s="276"/>
      <c r="O487" s="276"/>
      <c r="P487" s="276"/>
      <c r="Q487" s="276"/>
      <c r="R487" s="276"/>
      <c r="S487" s="276"/>
      <c r="T487" s="276"/>
      <c r="U487" s="276"/>
      <c r="V487" s="276"/>
      <c r="W487" s="276"/>
      <c r="X487" s="276"/>
      <c r="Y487" s="276"/>
      <c r="Z487" s="276"/>
    </row>
    <row r="488">
      <c r="A488" s="276"/>
      <c r="B488" s="276"/>
      <c r="C488" s="276"/>
      <c r="D488" s="276"/>
      <c r="E488" s="276"/>
      <c r="F488" s="276"/>
      <c r="G488" s="276"/>
      <c r="H488" s="276"/>
      <c r="I488" s="276"/>
      <c r="J488" s="276"/>
      <c r="K488" s="276"/>
      <c r="L488" s="276"/>
      <c r="M488" s="276"/>
      <c r="N488" s="276"/>
      <c r="O488" s="276"/>
      <c r="P488" s="276"/>
      <c r="Q488" s="276"/>
      <c r="R488" s="276"/>
      <c r="S488" s="276"/>
      <c r="T488" s="276"/>
      <c r="U488" s="276"/>
      <c r="V488" s="276"/>
      <c r="W488" s="276"/>
      <c r="X488" s="276"/>
      <c r="Y488" s="276"/>
      <c r="Z488" s="276"/>
    </row>
    <row r="489">
      <c r="A489" s="276"/>
      <c r="B489" s="276"/>
      <c r="C489" s="276"/>
      <c r="D489" s="276"/>
      <c r="E489" s="276"/>
      <c r="F489" s="276"/>
      <c r="G489" s="276"/>
      <c r="H489" s="276"/>
      <c r="I489" s="276"/>
      <c r="J489" s="276"/>
      <c r="K489" s="276"/>
      <c r="L489" s="276"/>
      <c r="M489" s="276"/>
      <c r="N489" s="276"/>
      <c r="O489" s="276"/>
      <c r="P489" s="276"/>
      <c r="Q489" s="276"/>
      <c r="R489" s="276"/>
      <c r="S489" s="276"/>
      <c r="T489" s="276"/>
      <c r="U489" s="276"/>
      <c r="V489" s="276"/>
      <c r="W489" s="276"/>
      <c r="X489" s="276"/>
      <c r="Y489" s="276"/>
      <c r="Z489" s="276"/>
    </row>
    <row r="490">
      <c r="A490" s="276"/>
      <c r="B490" s="276"/>
      <c r="C490" s="276"/>
      <c r="D490" s="276"/>
      <c r="E490" s="276"/>
      <c r="F490" s="276"/>
      <c r="G490" s="276"/>
      <c r="H490" s="276"/>
      <c r="I490" s="276"/>
      <c r="J490" s="276"/>
      <c r="K490" s="276"/>
      <c r="L490" s="276"/>
      <c r="M490" s="276"/>
      <c r="N490" s="276"/>
      <c r="O490" s="276"/>
      <c r="P490" s="276"/>
      <c r="Q490" s="276"/>
      <c r="R490" s="276"/>
      <c r="S490" s="276"/>
      <c r="T490" s="276"/>
      <c r="U490" s="276"/>
      <c r="V490" s="276"/>
      <c r="W490" s="276"/>
      <c r="X490" s="276"/>
      <c r="Y490" s="276"/>
      <c r="Z490" s="276"/>
    </row>
    <row r="491">
      <c r="A491" s="276"/>
      <c r="B491" s="276"/>
      <c r="C491" s="276"/>
      <c r="D491" s="276"/>
      <c r="E491" s="276"/>
      <c r="F491" s="276"/>
      <c r="G491" s="276"/>
      <c r="H491" s="276"/>
      <c r="I491" s="276"/>
      <c r="J491" s="276"/>
      <c r="K491" s="276"/>
      <c r="L491" s="276"/>
      <c r="M491" s="276"/>
      <c r="N491" s="276"/>
      <c r="O491" s="276"/>
      <c r="P491" s="276"/>
      <c r="Q491" s="276"/>
      <c r="R491" s="276"/>
      <c r="S491" s="276"/>
      <c r="T491" s="276"/>
      <c r="U491" s="276"/>
      <c r="V491" s="276"/>
      <c r="W491" s="276"/>
      <c r="X491" s="276"/>
      <c r="Y491" s="276"/>
      <c r="Z491" s="276"/>
    </row>
    <row r="492">
      <c r="A492" s="276"/>
      <c r="B492" s="276"/>
      <c r="C492" s="276"/>
      <c r="D492" s="276"/>
      <c r="E492" s="276"/>
      <c r="F492" s="276"/>
      <c r="G492" s="276"/>
      <c r="H492" s="276"/>
      <c r="I492" s="276"/>
      <c r="J492" s="276"/>
      <c r="K492" s="276"/>
      <c r="L492" s="276"/>
      <c r="M492" s="276"/>
      <c r="N492" s="276"/>
      <c r="O492" s="276"/>
      <c r="P492" s="276"/>
      <c r="Q492" s="276"/>
      <c r="R492" s="276"/>
      <c r="S492" s="276"/>
      <c r="T492" s="276"/>
      <c r="U492" s="276"/>
      <c r="V492" s="276"/>
      <c r="W492" s="276"/>
      <c r="X492" s="276"/>
      <c r="Y492" s="276"/>
      <c r="Z492" s="276"/>
    </row>
    <row r="493">
      <c r="A493" s="276"/>
      <c r="B493" s="276"/>
      <c r="C493" s="276"/>
      <c r="D493" s="276"/>
      <c r="E493" s="276"/>
      <c r="F493" s="276"/>
      <c r="G493" s="276"/>
      <c r="H493" s="276"/>
      <c r="I493" s="276"/>
      <c r="J493" s="276"/>
      <c r="K493" s="276"/>
      <c r="L493" s="276"/>
      <c r="M493" s="276"/>
      <c r="N493" s="276"/>
      <c r="O493" s="276"/>
      <c r="P493" s="276"/>
      <c r="Q493" s="276"/>
      <c r="R493" s="276"/>
      <c r="S493" s="276"/>
      <c r="T493" s="276"/>
      <c r="U493" s="276"/>
      <c r="V493" s="276"/>
      <c r="W493" s="276"/>
      <c r="X493" s="276"/>
      <c r="Y493" s="276"/>
      <c r="Z493" s="276"/>
    </row>
    <row r="494">
      <c r="A494" s="276"/>
      <c r="B494" s="276"/>
      <c r="C494" s="276"/>
      <c r="D494" s="276"/>
      <c r="E494" s="276"/>
      <c r="F494" s="276"/>
      <c r="G494" s="276"/>
      <c r="H494" s="276"/>
      <c r="I494" s="276"/>
      <c r="J494" s="276"/>
      <c r="K494" s="276"/>
      <c r="L494" s="276"/>
      <c r="M494" s="276"/>
      <c r="N494" s="276"/>
      <c r="O494" s="276"/>
      <c r="P494" s="276"/>
      <c r="Q494" s="276"/>
      <c r="R494" s="276"/>
      <c r="S494" s="276"/>
      <c r="T494" s="276"/>
      <c r="U494" s="276"/>
      <c r="V494" s="276"/>
      <c r="W494" s="276"/>
      <c r="X494" s="276"/>
      <c r="Y494" s="276"/>
      <c r="Z494" s="276"/>
    </row>
    <row r="495">
      <c r="A495" s="276"/>
      <c r="B495" s="276"/>
      <c r="C495" s="276"/>
      <c r="D495" s="276"/>
      <c r="E495" s="276"/>
      <c r="F495" s="276"/>
      <c r="G495" s="276"/>
      <c r="H495" s="276"/>
      <c r="I495" s="276"/>
      <c r="J495" s="276"/>
      <c r="K495" s="276"/>
      <c r="L495" s="276"/>
      <c r="M495" s="276"/>
      <c r="N495" s="276"/>
      <c r="O495" s="276"/>
      <c r="P495" s="276"/>
      <c r="Q495" s="276"/>
      <c r="R495" s="276"/>
      <c r="S495" s="276"/>
      <c r="T495" s="276"/>
      <c r="U495" s="276"/>
      <c r="V495" s="276"/>
      <c r="W495" s="276"/>
      <c r="X495" s="276"/>
      <c r="Y495" s="276"/>
      <c r="Z495" s="276"/>
    </row>
    <row r="496">
      <c r="A496" s="276"/>
      <c r="B496" s="276"/>
      <c r="C496" s="276"/>
      <c r="D496" s="276"/>
      <c r="E496" s="276"/>
      <c r="F496" s="276"/>
      <c r="G496" s="276"/>
      <c r="H496" s="276"/>
      <c r="I496" s="276"/>
      <c r="J496" s="276"/>
      <c r="K496" s="276"/>
      <c r="L496" s="276"/>
      <c r="M496" s="276"/>
      <c r="N496" s="276"/>
      <c r="O496" s="276"/>
      <c r="P496" s="276"/>
      <c r="Q496" s="276"/>
      <c r="R496" s="276"/>
      <c r="S496" s="276"/>
      <c r="T496" s="276"/>
      <c r="U496" s="276"/>
      <c r="V496" s="276"/>
      <c r="W496" s="276"/>
      <c r="X496" s="276"/>
      <c r="Y496" s="276"/>
      <c r="Z496" s="276"/>
    </row>
    <row r="497">
      <c r="A497" s="276"/>
      <c r="B497" s="276"/>
      <c r="C497" s="276"/>
      <c r="D497" s="276"/>
      <c r="E497" s="276"/>
      <c r="F497" s="276"/>
      <c r="G497" s="276"/>
      <c r="H497" s="276"/>
      <c r="I497" s="276"/>
      <c r="J497" s="276"/>
      <c r="K497" s="276"/>
      <c r="L497" s="276"/>
      <c r="M497" s="276"/>
      <c r="N497" s="276"/>
      <c r="O497" s="276"/>
      <c r="P497" s="276"/>
      <c r="Q497" s="276"/>
      <c r="R497" s="276"/>
      <c r="S497" s="276"/>
      <c r="T497" s="276"/>
      <c r="U497" s="276"/>
      <c r="V497" s="276"/>
      <c r="W497" s="276"/>
      <c r="X497" s="276"/>
      <c r="Y497" s="276"/>
      <c r="Z497" s="276"/>
    </row>
    <row r="498">
      <c r="A498" s="276"/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  <c r="P498" s="276"/>
      <c r="Q498" s="276"/>
      <c r="R498" s="276"/>
      <c r="S498" s="276"/>
      <c r="T498" s="276"/>
      <c r="U498" s="276"/>
      <c r="V498" s="276"/>
      <c r="W498" s="276"/>
      <c r="X498" s="276"/>
      <c r="Y498" s="276"/>
      <c r="Z498" s="276"/>
    </row>
    <row r="499">
      <c r="A499" s="276"/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</row>
    <row r="500">
      <c r="A500" s="276"/>
      <c r="B500" s="276"/>
      <c r="C500" s="276"/>
      <c r="D500" s="276"/>
      <c r="E500" s="276"/>
      <c r="F500" s="276"/>
      <c r="G500" s="276"/>
      <c r="H500" s="276"/>
      <c r="I500" s="276"/>
      <c r="J500" s="276"/>
      <c r="K500" s="276"/>
      <c r="L500" s="276"/>
      <c r="M500" s="276"/>
      <c r="N500" s="276"/>
      <c r="O500" s="276"/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</row>
    <row r="501">
      <c r="A501" s="276"/>
      <c r="B501" s="276"/>
      <c r="C501" s="276"/>
      <c r="D501" s="276"/>
      <c r="E501" s="276"/>
      <c r="F501" s="276"/>
      <c r="G501" s="276"/>
      <c r="H501" s="276"/>
      <c r="I501" s="276"/>
      <c r="J501" s="276"/>
      <c r="K501" s="276"/>
      <c r="L501" s="276"/>
      <c r="M501" s="276"/>
      <c r="N501" s="276"/>
      <c r="O501" s="276"/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</row>
    <row r="502">
      <c r="A502" s="276"/>
      <c r="B502" s="276"/>
      <c r="C502" s="276"/>
      <c r="D502" s="276"/>
      <c r="E502" s="276"/>
      <c r="F502" s="276"/>
      <c r="G502" s="276"/>
      <c r="H502" s="276"/>
      <c r="I502" s="276"/>
      <c r="J502" s="276"/>
      <c r="K502" s="276"/>
      <c r="L502" s="276"/>
      <c r="M502" s="276"/>
      <c r="N502" s="276"/>
      <c r="O502" s="276"/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</row>
    <row r="503">
      <c r="A503" s="276"/>
      <c r="B503" s="276"/>
      <c r="C503" s="276"/>
      <c r="D503" s="276"/>
      <c r="E503" s="276"/>
      <c r="F503" s="276"/>
      <c r="G503" s="276"/>
      <c r="H503" s="276"/>
      <c r="I503" s="276"/>
      <c r="J503" s="276"/>
      <c r="K503" s="276"/>
      <c r="L503" s="276"/>
      <c r="M503" s="276"/>
      <c r="N503" s="276"/>
      <c r="O503" s="276"/>
      <c r="P503" s="276"/>
      <c r="Q503" s="276"/>
      <c r="R503" s="276"/>
      <c r="S503" s="276"/>
      <c r="T503" s="276"/>
      <c r="U503" s="276"/>
      <c r="V503" s="276"/>
      <c r="W503" s="276"/>
      <c r="X503" s="276"/>
      <c r="Y503" s="276"/>
      <c r="Z503" s="276"/>
    </row>
    <row r="504">
      <c r="A504" s="276"/>
      <c r="B504" s="276"/>
      <c r="C504" s="276"/>
      <c r="D504" s="276"/>
      <c r="E504" s="276"/>
      <c r="F504" s="276"/>
      <c r="G504" s="276"/>
      <c r="H504" s="276"/>
      <c r="I504" s="276"/>
      <c r="J504" s="276"/>
      <c r="K504" s="276"/>
      <c r="L504" s="276"/>
      <c r="M504" s="276"/>
      <c r="N504" s="276"/>
      <c r="O504" s="276"/>
      <c r="P504" s="276"/>
      <c r="Q504" s="276"/>
      <c r="R504" s="276"/>
      <c r="S504" s="276"/>
      <c r="T504" s="276"/>
      <c r="U504" s="276"/>
      <c r="V504" s="276"/>
      <c r="W504" s="276"/>
      <c r="X504" s="276"/>
      <c r="Y504" s="276"/>
      <c r="Z504" s="276"/>
    </row>
    <row r="505">
      <c r="A505" s="276"/>
      <c r="B505" s="276"/>
      <c r="C505" s="276"/>
      <c r="D505" s="276"/>
      <c r="E505" s="276"/>
      <c r="F505" s="276"/>
      <c r="G505" s="276"/>
      <c r="H505" s="276"/>
      <c r="I505" s="276"/>
      <c r="J505" s="276"/>
      <c r="K505" s="276"/>
      <c r="L505" s="276"/>
      <c r="M505" s="276"/>
      <c r="N505" s="276"/>
      <c r="O505" s="276"/>
      <c r="P505" s="276"/>
      <c r="Q505" s="276"/>
      <c r="R505" s="276"/>
      <c r="S505" s="276"/>
      <c r="T505" s="276"/>
      <c r="U505" s="276"/>
      <c r="V505" s="276"/>
      <c r="W505" s="276"/>
      <c r="X505" s="276"/>
      <c r="Y505" s="276"/>
      <c r="Z505" s="276"/>
    </row>
    <row r="506">
      <c r="A506" s="276"/>
      <c r="B506" s="276"/>
      <c r="C506" s="276"/>
      <c r="D506" s="276"/>
      <c r="E506" s="276"/>
      <c r="F506" s="276"/>
      <c r="G506" s="276"/>
      <c r="H506" s="276"/>
      <c r="I506" s="276"/>
      <c r="J506" s="276"/>
      <c r="K506" s="276"/>
      <c r="L506" s="276"/>
      <c r="M506" s="276"/>
      <c r="N506" s="276"/>
      <c r="O506" s="276"/>
      <c r="P506" s="276"/>
      <c r="Q506" s="276"/>
      <c r="R506" s="276"/>
      <c r="S506" s="276"/>
      <c r="T506" s="276"/>
      <c r="U506" s="276"/>
      <c r="V506" s="276"/>
      <c r="W506" s="276"/>
      <c r="X506" s="276"/>
      <c r="Y506" s="276"/>
      <c r="Z506" s="276"/>
    </row>
    <row r="507">
      <c r="A507" s="276"/>
      <c r="B507" s="276"/>
      <c r="C507" s="276"/>
      <c r="D507" s="276"/>
      <c r="E507" s="276"/>
      <c r="F507" s="276"/>
      <c r="G507" s="276"/>
      <c r="H507" s="276"/>
      <c r="I507" s="276"/>
      <c r="J507" s="276"/>
      <c r="K507" s="276"/>
      <c r="L507" s="276"/>
      <c r="M507" s="276"/>
      <c r="N507" s="276"/>
      <c r="O507" s="276"/>
      <c r="P507" s="276"/>
      <c r="Q507" s="276"/>
      <c r="R507" s="276"/>
      <c r="S507" s="276"/>
      <c r="T507" s="276"/>
      <c r="U507" s="276"/>
      <c r="V507" s="276"/>
      <c r="W507" s="276"/>
      <c r="X507" s="276"/>
      <c r="Y507" s="276"/>
      <c r="Z507" s="276"/>
    </row>
    <row r="508">
      <c r="A508" s="276"/>
      <c r="B508" s="276"/>
      <c r="C508" s="276"/>
      <c r="D508" s="276"/>
      <c r="E508" s="276"/>
      <c r="F508" s="276"/>
      <c r="G508" s="276"/>
      <c r="H508" s="276"/>
      <c r="I508" s="276"/>
      <c r="J508" s="276"/>
      <c r="K508" s="276"/>
      <c r="L508" s="276"/>
      <c r="M508" s="276"/>
      <c r="N508" s="276"/>
      <c r="O508" s="276"/>
      <c r="P508" s="276"/>
      <c r="Q508" s="276"/>
      <c r="R508" s="276"/>
      <c r="S508" s="276"/>
      <c r="T508" s="276"/>
      <c r="U508" s="276"/>
      <c r="V508" s="276"/>
      <c r="W508" s="276"/>
      <c r="X508" s="276"/>
      <c r="Y508" s="276"/>
      <c r="Z508" s="276"/>
    </row>
    <row r="509">
      <c r="A509" s="276"/>
      <c r="B509" s="276"/>
      <c r="C509" s="276"/>
      <c r="D509" s="276"/>
      <c r="E509" s="276"/>
      <c r="F509" s="276"/>
      <c r="G509" s="276"/>
      <c r="H509" s="276"/>
      <c r="I509" s="276"/>
      <c r="J509" s="276"/>
      <c r="K509" s="276"/>
      <c r="L509" s="276"/>
      <c r="M509" s="276"/>
      <c r="N509" s="276"/>
      <c r="O509" s="276"/>
      <c r="P509" s="276"/>
      <c r="Q509" s="276"/>
      <c r="R509" s="276"/>
      <c r="S509" s="276"/>
      <c r="T509" s="276"/>
      <c r="U509" s="276"/>
      <c r="V509" s="276"/>
      <c r="W509" s="276"/>
      <c r="X509" s="276"/>
      <c r="Y509" s="276"/>
      <c r="Z509" s="276"/>
    </row>
    <row r="510">
      <c r="A510" s="276"/>
      <c r="B510" s="276"/>
      <c r="C510" s="276"/>
      <c r="D510" s="276"/>
      <c r="E510" s="276"/>
      <c r="F510" s="276"/>
      <c r="G510" s="276"/>
      <c r="H510" s="276"/>
      <c r="I510" s="276"/>
      <c r="J510" s="276"/>
      <c r="K510" s="276"/>
      <c r="L510" s="276"/>
      <c r="M510" s="276"/>
      <c r="N510" s="276"/>
      <c r="O510" s="276"/>
      <c r="P510" s="276"/>
      <c r="Q510" s="276"/>
      <c r="R510" s="276"/>
      <c r="S510" s="276"/>
      <c r="T510" s="276"/>
      <c r="U510" s="276"/>
      <c r="V510" s="276"/>
      <c r="W510" s="276"/>
      <c r="X510" s="276"/>
      <c r="Y510" s="276"/>
      <c r="Z510" s="276"/>
    </row>
    <row r="511">
      <c r="A511" s="276"/>
      <c r="B511" s="276"/>
      <c r="C511" s="276"/>
      <c r="D511" s="276"/>
      <c r="E511" s="276"/>
      <c r="F511" s="276"/>
      <c r="G511" s="276"/>
      <c r="H511" s="276"/>
      <c r="I511" s="276"/>
      <c r="J511" s="276"/>
      <c r="K511" s="276"/>
      <c r="L511" s="276"/>
      <c r="M511" s="276"/>
      <c r="N511" s="276"/>
      <c r="O511" s="276"/>
      <c r="P511" s="276"/>
      <c r="Q511" s="276"/>
      <c r="R511" s="276"/>
      <c r="S511" s="276"/>
      <c r="T511" s="276"/>
      <c r="U511" s="276"/>
      <c r="V511" s="276"/>
      <c r="W511" s="276"/>
      <c r="X511" s="276"/>
      <c r="Y511" s="276"/>
      <c r="Z511" s="276"/>
    </row>
    <row r="512">
      <c r="A512" s="276"/>
      <c r="B512" s="276"/>
      <c r="C512" s="276"/>
      <c r="D512" s="276"/>
      <c r="E512" s="276"/>
      <c r="F512" s="276"/>
      <c r="G512" s="276"/>
      <c r="H512" s="276"/>
      <c r="I512" s="276"/>
      <c r="J512" s="276"/>
      <c r="K512" s="276"/>
      <c r="L512" s="276"/>
      <c r="M512" s="276"/>
      <c r="N512" s="276"/>
      <c r="O512" s="276"/>
      <c r="P512" s="276"/>
      <c r="Q512" s="276"/>
      <c r="R512" s="276"/>
      <c r="S512" s="276"/>
      <c r="T512" s="276"/>
      <c r="U512" s="276"/>
      <c r="V512" s="276"/>
      <c r="W512" s="276"/>
      <c r="X512" s="276"/>
      <c r="Y512" s="276"/>
      <c r="Z512" s="276"/>
    </row>
    <row r="513">
      <c r="A513" s="276"/>
      <c r="B513" s="276"/>
      <c r="C513" s="276"/>
      <c r="D513" s="276"/>
      <c r="E513" s="276"/>
      <c r="F513" s="276"/>
      <c r="G513" s="276"/>
      <c r="H513" s="276"/>
      <c r="I513" s="276"/>
      <c r="J513" s="276"/>
      <c r="K513" s="276"/>
      <c r="L513" s="276"/>
      <c r="M513" s="276"/>
      <c r="N513" s="276"/>
      <c r="O513" s="276"/>
      <c r="P513" s="276"/>
      <c r="Q513" s="276"/>
      <c r="R513" s="276"/>
      <c r="S513" s="276"/>
      <c r="T513" s="276"/>
      <c r="U513" s="276"/>
      <c r="V513" s="276"/>
      <c r="W513" s="276"/>
      <c r="X513" s="276"/>
      <c r="Y513" s="276"/>
      <c r="Z513" s="276"/>
    </row>
    <row r="514">
      <c r="A514" s="276"/>
      <c r="B514" s="276"/>
      <c r="C514" s="276"/>
      <c r="D514" s="276"/>
      <c r="E514" s="276"/>
      <c r="F514" s="276"/>
      <c r="G514" s="276"/>
      <c r="H514" s="276"/>
      <c r="I514" s="276"/>
      <c r="J514" s="276"/>
      <c r="K514" s="276"/>
      <c r="L514" s="276"/>
      <c r="M514" s="276"/>
      <c r="N514" s="276"/>
      <c r="O514" s="276"/>
      <c r="P514" s="276"/>
      <c r="Q514" s="276"/>
      <c r="R514" s="276"/>
      <c r="S514" s="276"/>
      <c r="T514" s="276"/>
      <c r="U514" s="276"/>
      <c r="V514" s="276"/>
      <c r="W514" s="276"/>
      <c r="X514" s="276"/>
      <c r="Y514" s="276"/>
      <c r="Z514" s="276"/>
    </row>
    <row r="515">
      <c r="A515" s="276"/>
      <c r="B515" s="276"/>
      <c r="C515" s="276"/>
      <c r="D515" s="276"/>
      <c r="E515" s="276"/>
      <c r="F515" s="276"/>
      <c r="G515" s="276"/>
      <c r="H515" s="276"/>
      <c r="I515" s="276"/>
      <c r="J515" s="276"/>
      <c r="K515" s="276"/>
      <c r="L515" s="276"/>
      <c r="M515" s="276"/>
      <c r="N515" s="276"/>
      <c r="O515" s="276"/>
      <c r="P515" s="276"/>
      <c r="Q515" s="276"/>
      <c r="R515" s="276"/>
      <c r="S515" s="276"/>
      <c r="T515" s="276"/>
      <c r="U515" s="276"/>
      <c r="V515" s="276"/>
      <c r="W515" s="276"/>
      <c r="X515" s="276"/>
      <c r="Y515" s="276"/>
      <c r="Z515" s="276"/>
    </row>
    <row r="516">
      <c r="A516" s="276"/>
      <c r="B516" s="276"/>
      <c r="C516" s="276"/>
      <c r="D516" s="276"/>
      <c r="E516" s="276"/>
      <c r="F516" s="276"/>
      <c r="G516" s="276"/>
      <c r="H516" s="276"/>
      <c r="I516" s="276"/>
      <c r="J516" s="276"/>
      <c r="K516" s="276"/>
      <c r="L516" s="276"/>
      <c r="M516" s="276"/>
      <c r="N516" s="276"/>
      <c r="O516" s="276"/>
      <c r="P516" s="276"/>
      <c r="Q516" s="276"/>
      <c r="R516" s="276"/>
      <c r="S516" s="276"/>
      <c r="T516" s="276"/>
      <c r="U516" s="276"/>
      <c r="V516" s="276"/>
      <c r="W516" s="276"/>
      <c r="X516" s="276"/>
      <c r="Y516" s="276"/>
      <c r="Z516" s="276"/>
    </row>
    <row r="517">
      <c r="A517" s="276"/>
      <c r="B517" s="276"/>
      <c r="C517" s="276"/>
      <c r="D517" s="276"/>
      <c r="E517" s="276"/>
      <c r="F517" s="276"/>
      <c r="G517" s="276"/>
      <c r="H517" s="276"/>
      <c r="I517" s="276"/>
      <c r="J517" s="276"/>
      <c r="K517" s="276"/>
      <c r="L517" s="276"/>
      <c r="M517" s="276"/>
      <c r="N517" s="276"/>
      <c r="O517" s="276"/>
      <c r="P517" s="276"/>
      <c r="Q517" s="276"/>
      <c r="R517" s="276"/>
      <c r="S517" s="276"/>
      <c r="T517" s="276"/>
      <c r="U517" s="276"/>
      <c r="V517" s="276"/>
      <c r="W517" s="276"/>
      <c r="X517" s="276"/>
      <c r="Y517" s="276"/>
      <c r="Z517" s="276"/>
    </row>
    <row r="518">
      <c r="A518" s="276"/>
      <c r="B518" s="276"/>
      <c r="C518" s="276"/>
      <c r="D518" s="276"/>
      <c r="E518" s="276"/>
      <c r="F518" s="276"/>
      <c r="G518" s="276"/>
      <c r="H518" s="276"/>
      <c r="I518" s="276"/>
      <c r="J518" s="276"/>
      <c r="K518" s="276"/>
      <c r="L518" s="276"/>
      <c r="M518" s="276"/>
      <c r="N518" s="276"/>
      <c r="O518" s="276"/>
      <c r="P518" s="276"/>
      <c r="Q518" s="276"/>
      <c r="R518" s="276"/>
      <c r="S518" s="276"/>
      <c r="T518" s="276"/>
      <c r="U518" s="276"/>
      <c r="V518" s="276"/>
      <c r="W518" s="276"/>
      <c r="X518" s="276"/>
      <c r="Y518" s="276"/>
      <c r="Z518" s="276"/>
    </row>
    <row r="519">
      <c r="A519" s="276"/>
      <c r="B519" s="276"/>
      <c r="C519" s="276"/>
      <c r="D519" s="276"/>
      <c r="E519" s="276"/>
      <c r="F519" s="276"/>
      <c r="G519" s="276"/>
      <c r="H519" s="276"/>
      <c r="I519" s="276"/>
      <c r="J519" s="276"/>
      <c r="K519" s="276"/>
      <c r="L519" s="276"/>
      <c r="M519" s="276"/>
      <c r="N519" s="276"/>
      <c r="O519" s="276"/>
      <c r="P519" s="276"/>
      <c r="Q519" s="276"/>
      <c r="R519" s="276"/>
      <c r="S519" s="276"/>
      <c r="T519" s="276"/>
      <c r="U519" s="276"/>
      <c r="V519" s="276"/>
      <c r="W519" s="276"/>
      <c r="X519" s="276"/>
      <c r="Y519" s="276"/>
      <c r="Z519" s="276"/>
    </row>
    <row r="520">
      <c r="A520" s="276"/>
      <c r="B520" s="276"/>
      <c r="C520" s="276"/>
      <c r="D520" s="276"/>
      <c r="E520" s="276"/>
      <c r="F520" s="276"/>
      <c r="G520" s="276"/>
      <c r="H520" s="276"/>
      <c r="I520" s="276"/>
      <c r="J520" s="276"/>
      <c r="K520" s="276"/>
      <c r="L520" s="276"/>
      <c r="M520" s="276"/>
      <c r="N520" s="276"/>
      <c r="O520" s="276"/>
      <c r="P520" s="276"/>
      <c r="Q520" s="276"/>
      <c r="R520" s="276"/>
      <c r="S520" s="276"/>
      <c r="T520" s="276"/>
      <c r="U520" s="276"/>
      <c r="V520" s="276"/>
      <c r="W520" s="276"/>
      <c r="X520" s="276"/>
      <c r="Y520" s="276"/>
      <c r="Z520" s="276"/>
    </row>
    <row r="521">
      <c r="A521" s="276"/>
      <c r="B521" s="276"/>
      <c r="C521" s="276"/>
      <c r="D521" s="276"/>
      <c r="E521" s="276"/>
      <c r="F521" s="276"/>
      <c r="G521" s="276"/>
      <c r="H521" s="276"/>
      <c r="I521" s="276"/>
      <c r="J521" s="276"/>
      <c r="K521" s="276"/>
      <c r="L521" s="276"/>
      <c r="M521" s="276"/>
      <c r="N521" s="276"/>
      <c r="O521" s="276"/>
      <c r="P521" s="276"/>
      <c r="Q521" s="276"/>
      <c r="R521" s="276"/>
      <c r="S521" s="276"/>
      <c r="T521" s="276"/>
      <c r="U521" s="276"/>
      <c r="V521" s="276"/>
      <c r="W521" s="276"/>
      <c r="X521" s="276"/>
      <c r="Y521" s="276"/>
      <c r="Z521" s="276"/>
    </row>
    <row r="522">
      <c r="A522" s="276"/>
      <c r="B522" s="276"/>
      <c r="C522" s="276"/>
      <c r="D522" s="276"/>
      <c r="E522" s="276"/>
      <c r="F522" s="276"/>
      <c r="G522" s="276"/>
      <c r="H522" s="276"/>
      <c r="I522" s="276"/>
      <c r="J522" s="276"/>
      <c r="K522" s="276"/>
      <c r="L522" s="276"/>
      <c r="M522" s="276"/>
      <c r="N522" s="276"/>
      <c r="O522" s="276"/>
      <c r="P522" s="276"/>
      <c r="Q522" s="276"/>
      <c r="R522" s="276"/>
      <c r="S522" s="276"/>
      <c r="T522" s="276"/>
      <c r="U522" s="276"/>
      <c r="V522" s="276"/>
      <c r="W522" s="276"/>
      <c r="X522" s="276"/>
      <c r="Y522" s="276"/>
      <c r="Z522" s="276"/>
    </row>
    <row r="523">
      <c r="A523" s="276"/>
      <c r="B523" s="276"/>
      <c r="C523" s="276"/>
      <c r="D523" s="276"/>
      <c r="E523" s="276"/>
      <c r="F523" s="276"/>
      <c r="G523" s="276"/>
      <c r="H523" s="276"/>
      <c r="I523" s="276"/>
      <c r="J523" s="276"/>
      <c r="K523" s="276"/>
      <c r="L523" s="276"/>
      <c r="M523" s="276"/>
      <c r="N523" s="276"/>
      <c r="O523" s="276"/>
      <c r="P523" s="276"/>
      <c r="Q523" s="276"/>
      <c r="R523" s="276"/>
      <c r="S523" s="276"/>
      <c r="T523" s="276"/>
      <c r="U523" s="276"/>
      <c r="V523" s="276"/>
      <c r="W523" s="276"/>
      <c r="X523" s="276"/>
      <c r="Y523" s="276"/>
      <c r="Z523" s="276"/>
    </row>
    <row r="524">
      <c r="A524" s="276"/>
      <c r="B524" s="276"/>
      <c r="C524" s="276"/>
      <c r="D524" s="276"/>
      <c r="E524" s="276"/>
      <c r="F524" s="276"/>
      <c r="G524" s="276"/>
      <c r="H524" s="276"/>
      <c r="I524" s="276"/>
      <c r="J524" s="276"/>
      <c r="K524" s="276"/>
      <c r="L524" s="276"/>
      <c r="M524" s="276"/>
      <c r="N524" s="276"/>
      <c r="O524" s="276"/>
      <c r="P524" s="276"/>
      <c r="Q524" s="276"/>
      <c r="R524" s="276"/>
      <c r="S524" s="276"/>
      <c r="T524" s="276"/>
      <c r="U524" s="276"/>
      <c r="V524" s="276"/>
      <c r="W524" s="276"/>
      <c r="X524" s="276"/>
      <c r="Y524" s="276"/>
      <c r="Z524" s="276"/>
    </row>
    <row r="525">
      <c r="A525" s="276"/>
      <c r="B525" s="276"/>
      <c r="C525" s="276"/>
      <c r="D525" s="276"/>
      <c r="E525" s="276"/>
      <c r="F525" s="276"/>
      <c r="G525" s="276"/>
      <c r="H525" s="276"/>
      <c r="I525" s="276"/>
      <c r="J525" s="276"/>
      <c r="K525" s="276"/>
      <c r="L525" s="276"/>
      <c r="M525" s="276"/>
      <c r="N525" s="276"/>
      <c r="O525" s="276"/>
      <c r="P525" s="276"/>
      <c r="Q525" s="276"/>
      <c r="R525" s="276"/>
      <c r="S525" s="276"/>
      <c r="T525" s="276"/>
      <c r="U525" s="276"/>
      <c r="V525" s="276"/>
      <c r="W525" s="276"/>
      <c r="X525" s="276"/>
      <c r="Y525" s="276"/>
      <c r="Z525" s="276"/>
    </row>
    <row r="526">
      <c r="A526" s="276"/>
      <c r="B526" s="276"/>
      <c r="C526" s="276"/>
      <c r="D526" s="276"/>
      <c r="E526" s="276"/>
      <c r="F526" s="276"/>
      <c r="G526" s="276"/>
      <c r="H526" s="276"/>
      <c r="I526" s="276"/>
      <c r="J526" s="276"/>
      <c r="K526" s="276"/>
      <c r="L526" s="276"/>
      <c r="M526" s="276"/>
      <c r="N526" s="276"/>
      <c r="O526" s="276"/>
      <c r="P526" s="276"/>
      <c r="Q526" s="276"/>
      <c r="R526" s="276"/>
      <c r="S526" s="276"/>
      <c r="T526" s="276"/>
      <c r="U526" s="276"/>
      <c r="V526" s="276"/>
      <c r="W526" s="276"/>
      <c r="X526" s="276"/>
      <c r="Y526" s="276"/>
      <c r="Z526" s="276"/>
    </row>
    <row r="527">
      <c r="A527" s="276"/>
      <c r="B527" s="276"/>
      <c r="C527" s="276"/>
      <c r="D527" s="276"/>
      <c r="E527" s="276"/>
      <c r="F527" s="276"/>
      <c r="G527" s="276"/>
      <c r="H527" s="276"/>
      <c r="I527" s="276"/>
      <c r="J527" s="276"/>
      <c r="K527" s="276"/>
      <c r="L527" s="276"/>
      <c r="M527" s="276"/>
      <c r="N527" s="276"/>
      <c r="O527" s="276"/>
      <c r="P527" s="276"/>
      <c r="Q527" s="276"/>
      <c r="R527" s="276"/>
      <c r="S527" s="276"/>
      <c r="T527" s="276"/>
      <c r="U527" s="276"/>
      <c r="V527" s="276"/>
      <c r="W527" s="276"/>
      <c r="X527" s="276"/>
      <c r="Y527" s="276"/>
      <c r="Z527" s="276"/>
    </row>
    <row r="528">
      <c r="A528" s="276"/>
      <c r="B528" s="276"/>
      <c r="C528" s="276"/>
      <c r="D528" s="276"/>
      <c r="E528" s="276"/>
      <c r="F528" s="276"/>
      <c r="G528" s="276"/>
      <c r="H528" s="276"/>
      <c r="I528" s="276"/>
      <c r="J528" s="276"/>
      <c r="K528" s="276"/>
      <c r="L528" s="276"/>
      <c r="M528" s="276"/>
      <c r="N528" s="276"/>
      <c r="O528" s="276"/>
      <c r="P528" s="276"/>
      <c r="Q528" s="276"/>
      <c r="R528" s="276"/>
      <c r="S528" s="276"/>
      <c r="T528" s="276"/>
      <c r="U528" s="276"/>
      <c r="V528" s="276"/>
      <c r="W528" s="276"/>
      <c r="X528" s="276"/>
      <c r="Y528" s="276"/>
      <c r="Z528" s="276"/>
    </row>
    <row r="529">
      <c r="A529" s="276"/>
      <c r="B529" s="276"/>
      <c r="C529" s="276"/>
      <c r="D529" s="276"/>
      <c r="E529" s="276"/>
      <c r="F529" s="276"/>
      <c r="G529" s="276"/>
      <c r="H529" s="276"/>
      <c r="I529" s="276"/>
      <c r="J529" s="276"/>
      <c r="K529" s="276"/>
      <c r="L529" s="276"/>
      <c r="M529" s="276"/>
      <c r="N529" s="276"/>
      <c r="O529" s="276"/>
      <c r="P529" s="276"/>
      <c r="Q529" s="276"/>
      <c r="R529" s="276"/>
      <c r="S529" s="276"/>
      <c r="T529" s="276"/>
      <c r="U529" s="276"/>
      <c r="V529" s="276"/>
      <c r="W529" s="276"/>
      <c r="X529" s="276"/>
      <c r="Y529" s="276"/>
      <c r="Z529" s="276"/>
    </row>
    <row r="530">
      <c r="A530" s="276"/>
      <c r="B530" s="276"/>
      <c r="C530" s="276"/>
      <c r="D530" s="276"/>
      <c r="E530" s="276"/>
      <c r="F530" s="276"/>
      <c r="G530" s="276"/>
      <c r="H530" s="276"/>
      <c r="I530" s="276"/>
      <c r="J530" s="276"/>
      <c r="K530" s="276"/>
      <c r="L530" s="276"/>
      <c r="M530" s="276"/>
      <c r="N530" s="276"/>
      <c r="O530" s="276"/>
      <c r="P530" s="276"/>
      <c r="Q530" s="276"/>
      <c r="R530" s="276"/>
      <c r="S530" s="276"/>
      <c r="T530" s="276"/>
      <c r="U530" s="276"/>
      <c r="V530" s="276"/>
      <c r="W530" s="276"/>
      <c r="X530" s="276"/>
      <c r="Y530" s="276"/>
      <c r="Z530" s="276"/>
    </row>
    <row r="531">
      <c r="A531" s="276"/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  <c r="P531" s="276"/>
      <c r="Q531" s="276"/>
      <c r="R531" s="276"/>
      <c r="S531" s="276"/>
      <c r="T531" s="276"/>
      <c r="U531" s="276"/>
      <c r="V531" s="276"/>
      <c r="W531" s="276"/>
      <c r="X531" s="276"/>
      <c r="Y531" s="276"/>
      <c r="Z531" s="276"/>
    </row>
    <row r="532">
      <c r="A532" s="276"/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  <c r="P532" s="276"/>
      <c r="Q532" s="276"/>
      <c r="R532" s="276"/>
      <c r="S532" s="276"/>
      <c r="T532" s="276"/>
      <c r="U532" s="276"/>
      <c r="V532" s="276"/>
      <c r="W532" s="276"/>
      <c r="X532" s="276"/>
      <c r="Y532" s="276"/>
      <c r="Z532" s="276"/>
    </row>
    <row r="533">
      <c r="A533" s="276"/>
      <c r="B533" s="276"/>
      <c r="C533" s="276"/>
      <c r="D533" s="276"/>
      <c r="E533" s="276"/>
      <c r="F533" s="276"/>
      <c r="G533" s="276"/>
      <c r="H533" s="276"/>
      <c r="I533" s="276"/>
      <c r="J533" s="276"/>
      <c r="K533" s="276"/>
      <c r="L533" s="276"/>
      <c r="M533" s="276"/>
      <c r="N533" s="276"/>
      <c r="O533" s="276"/>
      <c r="P533" s="276"/>
      <c r="Q533" s="276"/>
      <c r="R533" s="276"/>
      <c r="S533" s="276"/>
      <c r="T533" s="276"/>
      <c r="U533" s="276"/>
      <c r="V533" s="276"/>
      <c r="W533" s="276"/>
      <c r="X533" s="276"/>
      <c r="Y533" s="276"/>
      <c r="Z533" s="276"/>
    </row>
    <row r="534">
      <c r="A534" s="276"/>
      <c r="B534" s="276"/>
      <c r="C534" s="276"/>
      <c r="D534" s="276"/>
      <c r="E534" s="276"/>
      <c r="F534" s="276"/>
      <c r="G534" s="276"/>
      <c r="H534" s="276"/>
      <c r="I534" s="276"/>
      <c r="J534" s="276"/>
      <c r="K534" s="276"/>
      <c r="L534" s="276"/>
      <c r="M534" s="276"/>
      <c r="N534" s="276"/>
      <c r="O534" s="276"/>
      <c r="P534" s="276"/>
      <c r="Q534" s="276"/>
      <c r="R534" s="276"/>
      <c r="S534" s="276"/>
      <c r="T534" s="276"/>
      <c r="U534" s="276"/>
      <c r="V534" s="276"/>
      <c r="W534" s="276"/>
      <c r="X534" s="276"/>
      <c r="Y534" s="276"/>
      <c r="Z534" s="276"/>
    </row>
    <row r="535">
      <c r="A535" s="276"/>
      <c r="B535" s="276"/>
      <c r="C535" s="276"/>
      <c r="D535" s="276"/>
      <c r="E535" s="276"/>
      <c r="F535" s="276"/>
      <c r="G535" s="276"/>
      <c r="H535" s="276"/>
      <c r="I535" s="276"/>
      <c r="J535" s="276"/>
      <c r="K535" s="276"/>
      <c r="L535" s="276"/>
      <c r="M535" s="276"/>
      <c r="N535" s="276"/>
      <c r="O535" s="276"/>
      <c r="P535" s="276"/>
      <c r="Q535" s="276"/>
      <c r="R535" s="276"/>
      <c r="S535" s="276"/>
      <c r="T535" s="276"/>
      <c r="U535" s="276"/>
      <c r="V535" s="276"/>
      <c r="W535" s="276"/>
      <c r="X535" s="276"/>
      <c r="Y535" s="276"/>
      <c r="Z535" s="276"/>
    </row>
    <row r="536">
      <c r="A536" s="276"/>
      <c r="B536" s="276"/>
      <c r="C536" s="276"/>
      <c r="D536" s="276"/>
      <c r="E536" s="276"/>
      <c r="F536" s="276"/>
      <c r="G536" s="276"/>
      <c r="H536" s="276"/>
      <c r="I536" s="276"/>
      <c r="J536" s="276"/>
      <c r="K536" s="276"/>
      <c r="L536" s="276"/>
      <c r="M536" s="276"/>
      <c r="N536" s="276"/>
      <c r="O536" s="276"/>
      <c r="P536" s="276"/>
      <c r="Q536" s="276"/>
      <c r="R536" s="276"/>
      <c r="S536" s="276"/>
      <c r="T536" s="276"/>
      <c r="U536" s="276"/>
      <c r="V536" s="276"/>
      <c r="W536" s="276"/>
      <c r="X536" s="276"/>
      <c r="Y536" s="276"/>
      <c r="Z536" s="276"/>
    </row>
    <row r="537">
      <c r="A537" s="276"/>
      <c r="B537" s="276"/>
      <c r="C537" s="276"/>
      <c r="D537" s="276"/>
      <c r="E537" s="276"/>
      <c r="F537" s="276"/>
      <c r="G537" s="276"/>
      <c r="H537" s="276"/>
      <c r="I537" s="276"/>
      <c r="J537" s="276"/>
      <c r="K537" s="276"/>
      <c r="L537" s="276"/>
      <c r="M537" s="276"/>
      <c r="N537" s="276"/>
      <c r="O537" s="276"/>
      <c r="P537" s="276"/>
      <c r="Q537" s="276"/>
      <c r="R537" s="276"/>
      <c r="S537" s="276"/>
      <c r="T537" s="276"/>
      <c r="U537" s="276"/>
      <c r="V537" s="276"/>
      <c r="W537" s="276"/>
      <c r="X537" s="276"/>
      <c r="Y537" s="276"/>
      <c r="Z537" s="276"/>
    </row>
    <row r="538">
      <c r="A538" s="276"/>
      <c r="B538" s="276"/>
      <c r="C538" s="276"/>
      <c r="D538" s="276"/>
      <c r="E538" s="276"/>
      <c r="F538" s="276"/>
      <c r="G538" s="276"/>
      <c r="H538" s="276"/>
      <c r="I538" s="276"/>
      <c r="J538" s="276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</row>
    <row r="539">
      <c r="A539" s="276"/>
      <c r="B539" s="276"/>
      <c r="C539" s="276"/>
      <c r="D539" s="276"/>
      <c r="E539" s="276"/>
      <c r="F539" s="276"/>
      <c r="G539" s="276"/>
      <c r="H539" s="276"/>
      <c r="I539" s="276"/>
      <c r="J539" s="276"/>
      <c r="K539" s="276"/>
      <c r="L539" s="276"/>
      <c r="M539" s="276"/>
      <c r="N539" s="276"/>
      <c r="O539" s="276"/>
      <c r="P539" s="276"/>
      <c r="Q539" s="276"/>
      <c r="R539" s="276"/>
      <c r="S539" s="276"/>
      <c r="T539" s="276"/>
      <c r="U539" s="276"/>
      <c r="V539" s="276"/>
      <c r="W539" s="276"/>
      <c r="X539" s="276"/>
      <c r="Y539" s="276"/>
      <c r="Z539" s="276"/>
    </row>
    <row r="540">
      <c r="A540" s="276"/>
      <c r="B540" s="276"/>
      <c r="C540" s="276"/>
      <c r="D540" s="276"/>
      <c r="E540" s="276"/>
      <c r="F540" s="276"/>
      <c r="G540" s="276"/>
      <c r="H540" s="276"/>
      <c r="I540" s="276"/>
      <c r="J540" s="276"/>
      <c r="K540" s="276"/>
      <c r="L540" s="276"/>
      <c r="M540" s="276"/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</row>
    <row r="541">
      <c r="A541" s="276"/>
      <c r="B541" s="276"/>
      <c r="C541" s="276"/>
      <c r="D541" s="276"/>
      <c r="E541" s="276"/>
      <c r="F541" s="276"/>
      <c r="G541" s="276"/>
      <c r="H541" s="276"/>
      <c r="I541" s="276"/>
      <c r="J541" s="276"/>
      <c r="K541" s="276"/>
      <c r="L541" s="276"/>
      <c r="M541" s="276"/>
      <c r="N541" s="276"/>
      <c r="O541" s="276"/>
      <c r="P541" s="276"/>
      <c r="Q541" s="276"/>
      <c r="R541" s="276"/>
      <c r="S541" s="276"/>
      <c r="T541" s="276"/>
      <c r="U541" s="276"/>
      <c r="V541" s="276"/>
      <c r="W541" s="276"/>
      <c r="X541" s="276"/>
      <c r="Y541" s="276"/>
      <c r="Z541" s="276"/>
    </row>
    <row r="542">
      <c r="A542" s="276"/>
      <c r="B542" s="276"/>
      <c r="C542" s="276"/>
      <c r="D542" s="276"/>
      <c r="E542" s="276"/>
      <c r="F542" s="276"/>
      <c r="G542" s="276"/>
      <c r="H542" s="276"/>
      <c r="I542" s="276"/>
      <c r="J542" s="276"/>
      <c r="K542" s="276"/>
      <c r="L542" s="276"/>
      <c r="M542" s="276"/>
      <c r="N542" s="276"/>
      <c r="O542" s="276"/>
      <c r="P542" s="276"/>
      <c r="Q542" s="276"/>
      <c r="R542" s="276"/>
      <c r="S542" s="276"/>
      <c r="T542" s="276"/>
      <c r="U542" s="276"/>
      <c r="V542" s="276"/>
      <c r="W542" s="276"/>
      <c r="X542" s="276"/>
      <c r="Y542" s="276"/>
      <c r="Z542" s="276"/>
    </row>
    <row r="543">
      <c r="A543" s="276"/>
      <c r="B543" s="276"/>
      <c r="C543" s="276"/>
      <c r="D543" s="276"/>
      <c r="E543" s="276"/>
      <c r="F543" s="276"/>
      <c r="G543" s="276"/>
      <c r="H543" s="276"/>
      <c r="I543" s="276"/>
      <c r="J543" s="276"/>
      <c r="K543" s="276"/>
      <c r="L543" s="276"/>
      <c r="M543" s="276"/>
      <c r="N543" s="276"/>
      <c r="O543" s="276"/>
      <c r="P543" s="276"/>
      <c r="Q543" s="276"/>
      <c r="R543" s="276"/>
      <c r="S543" s="276"/>
      <c r="T543" s="276"/>
      <c r="U543" s="276"/>
      <c r="V543" s="276"/>
      <c r="W543" s="276"/>
      <c r="X543" s="276"/>
      <c r="Y543" s="276"/>
      <c r="Z543" s="276"/>
    </row>
    <row r="544">
      <c r="A544" s="276"/>
      <c r="B544" s="276"/>
      <c r="C544" s="276"/>
      <c r="D544" s="276"/>
      <c r="E544" s="276"/>
      <c r="F544" s="276"/>
      <c r="G544" s="276"/>
      <c r="H544" s="276"/>
      <c r="I544" s="276"/>
      <c r="J544" s="276"/>
      <c r="K544" s="276"/>
      <c r="L544" s="276"/>
      <c r="M544" s="276"/>
      <c r="N544" s="276"/>
      <c r="O544" s="276"/>
      <c r="P544" s="276"/>
      <c r="Q544" s="276"/>
      <c r="R544" s="276"/>
      <c r="S544" s="276"/>
      <c r="T544" s="276"/>
      <c r="U544" s="276"/>
      <c r="V544" s="276"/>
      <c r="W544" s="276"/>
      <c r="X544" s="276"/>
      <c r="Y544" s="276"/>
      <c r="Z544" s="276"/>
    </row>
    <row r="545">
      <c r="A545" s="276"/>
      <c r="B545" s="276"/>
      <c r="C545" s="276"/>
      <c r="D545" s="276"/>
      <c r="E545" s="276"/>
      <c r="F545" s="276"/>
      <c r="G545" s="276"/>
      <c r="H545" s="276"/>
      <c r="I545" s="276"/>
      <c r="J545" s="276"/>
      <c r="K545" s="276"/>
      <c r="L545" s="276"/>
      <c r="M545" s="276"/>
      <c r="N545" s="276"/>
      <c r="O545" s="276"/>
      <c r="P545" s="276"/>
      <c r="Q545" s="276"/>
      <c r="R545" s="276"/>
      <c r="S545" s="276"/>
      <c r="T545" s="276"/>
      <c r="U545" s="276"/>
      <c r="V545" s="276"/>
      <c r="W545" s="276"/>
      <c r="X545" s="276"/>
      <c r="Y545" s="276"/>
      <c r="Z545" s="276"/>
    </row>
    <row r="546">
      <c r="A546" s="276"/>
      <c r="B546" s="276"/>
      <c r="C546" s="276"/>
      <c r="D546" s="276"/>
      <c r="E546" s="276"/>
      <c r="F546" s="276"/>
      <c r="G546" s="276"/>
      <c r="H546" s="276"/>
      <c r="I546" s="276"/>
      <c r="J546" s="276"/>
      <c r="K546" s="276"/>
      <c r="L546" s="276"/>
      <c r="M546" s="276"/>
      <c r="N546" s="276"/>
      <c r="O546" s="276"/>
      <c r="P546" s="276"/>
      <c r="Q546" s="276"/>
      <c r="R546" s="276"/>
      <c r="S546" s="276"/>
      <c r="T546" s="276"/>
      <c r="U546" s="276"/>
      <c r="V546" s="276"/>
      <c r="W546" s="276"/>
      <c r="X546" s="276"/>
      <c r="Y546" s="276"/>
      <c r="Z546" s="276"/>
    </row>
    <row r="547">
      <c r="A547" s="276"/>
      <c r="B547" s="276"/>
      <c r="C547" s="276"/>
      <c r="D547" s="276"/>
      <c r="E547" s="276"/>
      <c r="F547" s="276"/>
      <c r="G547" s="276"/>
      <c r="H547" s="276"/>
      <c r="I547" s="276"/>
      <c r="J547" s="276"/>
      <c r="K547" s="276"/>
      <c r="L547" s="276"/>
      <c r="M547" s="276"/>
      <c r="N547" s="276"/>
      <c r="O547" s="276"/>
      <c r="P547" s="276"/>
      <c r="Q547" s="276"/>
      <c r="R547" s="276"/>
      <c r="S547" s="276"/>
      <c r="T547" s="276"/>
      <c r="U547" s="276"/>
      <c r="V547" s="276"/>
      <c r="W547" s="276"/>
      <c r="X547" s="276"/>
      <c r="Y547" s="276"/>
      <c r="Z547" s="276"/>
    </row>
    <row r="548">
      <c r="A548" s="276"/>
      <c r="B548" s="276"/>
      <c r="C548" s="276"/>
      <c r="D548" s="276"/>
      <c r="E548" s="276"/>
      <c r="F548" s="276"/>
      <c r="G548" s="276"/>
      <c r="H548" s="276"/>
      <c r="I548" s="276"/>
      <c r="J548" s="276"/>
      <c r="K548" s="276"/>
      <c r="L548" s="276"/>
      <c r="M548" s="276"/>
      <c r="N548" s="276"/>
      <c r="O548" s="276"/>
      <c r="P548" s="276"/>
      <c r="Q548" s="276"/>
      <c r="R548" s="276"/>
      <c r="S548" s="276"/>
      <c r="T548" s="276"/>
      <c r="U548" s="276"/>
      <c r="V548" s="276"/>
      <c r="W548" s="276"/>
      <c r="X548" s="276"/>
      <c r="Y548" s="276"/>
      <c r="Z548" s="276"/>
    </row>
    <row r="549">
      <c r="A549" s="276"/>
      <c r="B549" s="276"/>
      <c r="C549" s="276"/>
      <c r="D549" s="276"/>
      <c r="E549" s="276"/>
      <c r="F549" s="276"/>
      <c r="G549" s="276"/>
      <c r="H549" s="276"/>
      <c r="I549" s="276"/>
      <c r="J549" s="276"/>
      <c r="K549" s="276"/>
      <c r="L549" s="276"/>
      <c r="M549" s="276"/>
      <c r="N549" s="276"/>
      <c r="O549" s="276"/>
      <c r="P549" s="276"/>
      <c r="Q549" s="276"/>
      <c r="R549" s="276"/>
      <c r="S549" s="276"/>
      <c r="T549" s="276"/>
      <c r="U549" s="276"/>
      <c r="V549" s="276"/>
      <c r="W549" s="276"/>
      <c r="X549" s="276"/>
      <c r="Y549" s="276"/>
      <c r="Z549" s="276"/>
    </row>
    <row r="550">
      <c r="A550" s="276"/>
      <c r="B550" s="276"/>
      <c r="C550" s="276"/>
      <c r="D550" s="276"/>
      <c r="E550" s="276"/>
      <c r="F550" s="276"/>
      <c r="G550" s="276"/>
      <c r="H550" s="276"/>
      <c r="I550" s="276"/>
      <c r="J550" s="276"/>
      <c r="K550" s="276"/>
      <c r="L550" s="276"/>
      <c r="M550" s="276"/>
      <c r="N550" s="276"/>
      <c r="O550" s="276"/>
      <c r="P550" s="276"/>
      <c r="Q550" s="276"/>
      <c r="R550" s="276"/>
      <c r="S550" s="276"/>
      <c r="T550" s="276"/>
      <c r="U550" s="276"/>
      <c r="V550" s="276"/>
      <c r="W550" s="276"/>
      <c r="X550" s="276"/>
      <c r="Y550" s="276"/>
      <c r="Z550" s="276"/>
    </row>
    <row r="551">
      <c r="A551" s="276"/>
      <c r="B551" s="276"/>
      <c r="C551" s="276"/>
      <c r="D551" s="276"/>
      <c r="E551" s="276"/>
      <c r="F551" s="276"/>
      <c r="G551" s="276"/>
      <c r="H551" s="276"/>
      <c r="I551" s="276"/>
      <c r="J551" s="276"/>
      <c r="K551" s="276"/>
      <c r="L551" s="276"/>
      <c r="M551" s="276"/>
      <c r="N551" s="276"/>
      <c r="O551" s="276"/>
      <c r="P551" s="276"/>
      <c r="Q551" s="276"/>
      <c r="R551" s="276"/>
      <c r="S551" s="276"/>
      <c r="T551" s="276"/>
      <c r="U551" s="276"/>
      <c r="V551" s="276"/>
      <c r="W551" s="276"/>
      <c r="X551" s="276"/>
      <c r="Y551" s="276"/>
      <c r="Z551" s="276"/>
    </row>
    <row r="552">
      <c r="A552" s="276"/>
      <c r="B552" s="276"/>
      <c r="C552" s="276"/>
      <c r="D552" s="276"/>
      <c r="E552" s="276"/>
      <c r="F552" s="276"/>
      <c r="G552" s="276"/>
      <c r="H552" s="276"/>
      <c r="I552" s="276"/>
      <c r="J552" s="276"/>
      <c r="K552" s="276"/>
      <c r="L552" s="276"/>
      <c r="M552" s="276"/>
      <c r="N552" s="276"/>
      <c r="O552" s="276"/>
      <c r="P552" s="276"/>
      <c r="Q552" s="276"/>
      <c r="R552" s="276"/>
      <c r="S552" s="276"/>
      <c r="T552" s="276"/>
      <c r="U552" s="276"/>
      <c r="V552" s="276"/>
      <c r="W552" s="276"/>
      <c r="X552" s="276"/>
      <c r="Y552" s="276"/>
      <c r="Z552" s="276"/>
    </row>
    <row r="553">
      <c r="A553" s="276"/>
      <c r="B553" s="276"/>
      <c r="C553" s="276"/>
      <c r="D553" s="276"/>
      <c r="E553" s="276"/>
      <c r="F553" s="276"/>
      <c r="G553" s="276"/>
      <c r="H553" s="276"/>
      <c r="I553" s="276"/>
      <c r="J553" s="276"/>
      <c r="K553" s="276"/>
      <c r="L553" s="276"/>
      <c r="M553" s="276"/>
      <c r="N553" s="276"/>
      <c r="O553" s="276"/>
      <c r="P553" s="276"/>
      <c r="Q553" s="276"/>
      <c r="R553" s="276"/>
      <c r="S553" s="276"/>
      <c r="T553" s="276"/>
      <c r="U553" s="276"/>
      <c r="V553" s="276"/>
      <c r="W553" s="276"/>
      <c r="X553" s="276"/>
      <c r="Y553" s="276"/>
      <c r="Z553" s="276"/>
    </row>
    <row r="554">
      <c r="A554" s="276"/>
      <c r="B554" s="276"/>
      <c r="C554" s="276"/>
      <c r="D554" s="276"/>
      <c r="E554" s="276"/>
      <c r="F554" s="276"/>
      <c r="G554" s="276"/>
      <c r="H554" s="276"/>
      <c r="I554" s="276"/>
      <c r="J554" s="276"/>
      <c r="K554" s="276"/>
      <c r="L554" s="276"/>
      <c r="M554" s="276"/>
      <c r="N554" s="276"/>
      <c r="O554" s="276"/>
      <c r="P554" s="276"/>
      <c r="Q554" s="276"/>
      <c r="R554" s="276"/>
      <c r="S554" s="276"/>
      <c r="T554" s="276"/>
      <c r="U554" s="276"/>
      <c r="V554" s="276"/>
      <c r="W554" s="276"/>
      <c r="X554" s="276"/>
      <c r="Y554" s="276"/>
      <c r="Z554" s="276"/>
    </row>
    <row r="555">
      <c r="A555" s="276"/>
      <c r="B555" s="276"/>
      <c r="C555" s="276"/>
      <c r="D555" s="276"/>
      <c r="E555" s="276"/>
      <c r="F555" s="276"/>
      <c r="G555" s="276"/>
      <c r="H555" s="276"/>
      <c r="I555" s="276"/>
      <c r="J555" s="276"/>
      <c r="K555" s="276"/>
      <c r="L555" s="276"/>
      <c r="M555" s="276"/>
      <c r="N555" s="276"/>
      <c r="O555" s="276"/>
      <c r="P555" s="276"/>
      <c r="Q555" s="276"/>
      <c r="R555" s="276"/>
      <c r="S555" s="276"/>
      <c r="T555" s="276"/>
      <c r="U555" s="276"/>
      <c r="V555" s="276"/>
      <c r="W555" s="276"/>
      <c r="X555" s="276"/>
      <c r="Y555" s="276"/>
      <c r="Z555" s="276"/>
    </row>
    <row r="556">
      <c r="A556" s="276"/>
      <c r="B556" s="276"/>
      <c r="C556" s="276"/>
      <c r="D556" s="276"/>
      <c r="E556" s="276"/>
      <c r="F556" s="276"/>
      <c r="G556" s="276"/>
      <c r="H556" s="276"/>
      <c r="I556" s="276"/>
      <c r="J556" s="276"/>
      <c r="K556" s="276"/>
      <c r="L556" s="276"/>
      <c r="M556" s="276"/>
      <c r="N556" s="276"/>
      <c r="O556" s="276"/>
      <c r="P556" s="276"/>
      <c r="Q556" s="276"/>
      <c r="R556" s="276"/>
      <c r="S556" s="276"/>
      <c r="T556" s="276"/>
      <c r="U556" s="276"/>
      <c r="V556" s="276"/>
      <c r="W556" s="276"/>
      <c r="X556" s="276"/>
      <c r="Y556" s="276"/>
      <c r="Z556" s="276"/>
    </row>
    <row r="557">
      <c r="A557" s="276"/>
      <c r="B557" s="276"/>
      <c r="C557" s="276"/>
      <c r="D557" s="276"/>
      <c r="E557" s="276"/>
      <c r="F557" s="276"/>
      <c r="G557" s="276"/>
      <c r="H557" s="276"/>
      <c r="I557" s="276"/>
      <c r="J557" s="276"/>
      <c r="K557" s="276"/>
      <c r="L557" s="276"/>
      <c r="M557" s="276"/>
      <c r="N557" s="276"/>
      <c r="O557" s="276"/>
      <c r="P557" s="276"/>
      <c r="Q557" s="276"/>
      <c r="R557" s="276"/>
      <c r="S557" s="276"/>
      <c r="T557" s="276"/>
      <c r="U557" s="276"/>
      <c r="V557" s="276"/>
      <c r="W557" s="276"/>
      <c r="X557" s="276"/>
      <c r="Y557" s="276"/>
      <c r="Z557" s="276"/>
    </row>
    <row r="558">
      <c r="A558" s="276"/>
      <c r="B558" s="276"/>
      <c r="C558" s="276"/>
      <c r="D558" s="276"/>
      <c r="E558" s="276"/>
      <c r="F558" s="276"/>
      <c r="G558" s="276"/>
      <c r="H558" s="276"/>
      <c r="I558" s="276"/>
      <c r="J558" s="276"/>
      <c r="K558" s="276"/>
      <c r="L558" s="276"/>
      <c r="M558" s="276"/>
      <c r="N558" s="276"/>
      <c r="O558" s="276"/>
      <c r="P558" s="276"/>
      <c r="Q558" s="276"/>
      <c r="R558" s="276"/>
      <c r="S558" s="276"/>
      <c r="T558" s="276"/>
      <c r="U558" s="276"/>
      <c r="V558" s="276"/>
      <c r="W558" s="276"/>
      <c r="X558" s="276"/>
      <c r="Y558" s="276"/>
      <c r="Z558" s="276"/>
    </row>
    <row r="559">
      <c r="A559" s="276"/>
      <c r="B559" s="276"/>
      <c r="C559" s="276"/>
      <c r="D559" s="276"/>
      <c r="E559" s="276"/>
      <c r="F559" s="276"/>
      <c r="G559" s="276"/>
      <c r="H559" s="276"/>
      <c r="I559" s="276"/>
      <c r="J559" s="276"/>
      <c r="K559" s="276"/>
      <c r="L559" s="276"/>
      <c r="M559" s="276"/>
      <c r="N559" s="276"/>
      <c r="O559" s="276"/>
      <c r="P559" s="276"/>
      <c r="Q559" s="276"/>
      <c r="R559" s="276"/>
      <c r="S559" s="276"/>
      <c r="T559" s="276"/>
      <c r="U559" s="276"/>
      <c r="V559" s="276"/>
      <c r="W559" s="276"/>
      <c r="X559" s="276"/>
      <c r="Y559" s="276"/>
      <c r="Z559" s="276"/>
    </row>
    <row r="560">
      <c r="A560" s="276"/>
      <c r="B560" s="276"/>
      <c r="C560" s="276"/>
      <c r="D560" s="276"/>
      <c r="E560" s="276"/>
      <c r="F560" s="276"/>
      <c r="G560" s="276"/>
      <c r="H560" s="276"/>
      <c r="I560" s="276"/>
      <c r="J560" s="276"/>
      <c r="K560" s="276"/>
      <c r="L560" s="276"/>
      <c r="M560" s="276"/>
      <c r="N560" s="276"/>
      <c r="O560" s="276"/>
      <c r="P560" s="276"/>
      <c r="Q560" s="276"/>
      <c r="R560" s="276"/>
      <c r="S560" s="276"/>
      <c r="T560" s="276"/>
      <c r="U560" s="276"/>
      <c r="V560" s="276"/>
      <c r="W560" s="276"/>
      <c r="X560" s="276"/>
      <c r="Y560" s="276"/>
      <c r="Z560" s="276"/>
    </row>
    <row r="561">
      <c r="A561" s="276"/>
      <c r="B561" s="276"/>
      <c r="C561" s="276"/>
      <c r="D561" s="276"/>
      <c r="E561" s="276"/>
      <c r="F561" s="276"/>
      <c r="G561" s="276"/>
      <c r="H561" s="276"/>
      <c r="I561" s="276"/>
      <c r="J561" s="276"/>
      <c r="K561" s="276"/>
      <c r="L561" s="276"/>
      <c r="M561" s="276"/>
      <c r="N561" s="276"/>
      <c r="O561" s="276"/>
      <c r="P561" s="276"/>
      <c r="Q561" s="276"/>
      <c r="R561" s="276"/>
      <c r="S561" s="276"/>
      <c r="T561" s="276"/>
      <c r="U561" s="276"/>
      <c r="V561" s="276"/>
      <c r="W561" s="276"/>
      <c r="X561" s="276"/>
      <c r="Y561" s="276"/>
      <c r="Z561" s="276"/>
    </row>
    <row r="562">
      <c r="A562" s="276"/>
      <c r="B562" s="276"/>
      <c r="C562" s="276"/>
      <c r="D562" s="276"/>
      <c r="E562" s="276"/>
      <c r="F562" s="276"/>
      <c r="G562" s="276"/>
      <c r="H562" s="276"/>
      <c r="I562" s="276"/>
      <c r="J562" s="276"/>
      <c r="K562" s="276"/>
      <c r="L562" s="276"/>
      <c r="M562" s="276"/>
      <c r="N562" s="276"/>
      <c r="O562" s="276"/>
      <c r="P562" s="276"/>
      <c r="Q562" s="276"/>
      <c r="R562" s="276"/>
      <c r="S562" s="276"/>
      <c r="T562" s="276"/>
      <c r="U562" s="276"/>
      <c r="V562" s="276"/>
      <c r="W562" s="276"/>
      <c r="X562" s="276"/>
      <c r="Y562" s="276"/>
      <c r="Z562" s="276"/>
    </row>
    <row r="563">
      <c r="A563" s="276"/>
      <c r="B563" s="276"/>
      <c r="C563" s="276"/>
      <c r="D563" s="276"/>
      <c r="E563" s="276"/>
      <c r="F563" s="276"/>
      <c r="G563" s="276"/>
      <c r="H563" s="276"/>
      <c r="I563" s="276"/>
      <c r="J563" s="276"/>
      <c r="K563" s="276"/>
      <c r="L563" s="276"/>
      <c r="M563" s="276"/>
      <c r="N563" s="276"/>
      <c r="O563" s="276"/>
      <c r="P563" s="276"/>
      <c r="Q563" s="276"/>
      <c r="R563" s="276"/>
      <c r="S563" s="276"/>
      <c r="T563" s="276"/>
      <c r="U563" s="276"/>
      <c r="V563" s="276"/>
      <c r="W563" s="276"/>
      <c r="X563" s="276"/>
      <c r="Y563" s="276"/>
      <c r="Z563" s="276"/>
    </row>
    <row r="564">
      <c r="A564" s="276"/>
      <c r="B564" s="276"/>
      <c r="C564" s="276"/>
      <c r="D564" s="276"/>
      <c r="E564" s="276"/>
      <c r="F564" s="276"/>
      <c r="G564" s="276"/>
      <c r="H564" s="276"/>
      <c r="I564" s="276"/>
      <c r="J564" s="276"/>
      <c r="K564" s="276"/>
      <c r="L564" s="276"/>
      <c r="M564" s="276"/>
      <c r="N564" s="276"/>
      <c r="O564" s="276"/>
      <c r="P564" s="276"/>
      <c r="Q564" s="276"/>
      <c r="R564" s="276"/>
      <c r="S564" s="276"/>
      <c r="T564" s="276"/>
      <c r="U564" s="276"/>
      <c r="V564" s="276"/>
      <c r="W564" s="276"/>
      <c r="X564" s="276"/>
      <c r="Y564" s="276"/>
      <c r="Z564" s="276"/>
    </row>
    <row r="565">
      <c r="A565" s="276"/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  <c r="P565" s="276"/>
      <c r="Q565" s="276"/>
      <c r="R565" s="276"/>
      <c r="S565" s="276"/>
      <c r="T565" s="276"/>
      <c r="U565" s="276"/>
      <c r="V565" s="276"/>
      <c r="W565" s="276"/>
      <c r="X565" s="276"/>
      <c r="Y565" s="276"/>
      <c r="Z565" s="276"/>
    </row>
    <row r="566">
      <c r="A566" s="276"/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  <c r="P566" s="276"/>
      <c r="Q566" s="276"/>
      <c r="R566" s="276"/>
      <c r="S566" s="276"/>
      <c r="T566" s="276"/>
      <c r="U566" s="276"/>
      <c r="V566" s="276"/>
      <c r="W566" s="276"/>
      <c r="X566" s="276"/>
      <c r="Y566" s="276"/>
      <c r="Z566" s="276"/>
    </row>
    <row r="567">
      <c r="A567" s="276"/>
      <c r="B567" s="276"/>
      <c r="C567" s="276"/>
      <c r="D567" s="276"/>
      <c r="E567" s="276"/>
      <c r="F567" s="276"/>
      <c r="G567" s="276"/>
      <c r="H567" s="276"/>
      <c r="I567" s="276"/>
      <c r="J567" s="276"/>
      <c r="K567" s="276"/>
      <c r="L567" s="276"/>
      <c r="M567" s="276"/>
      <c r="N567" s="276"/>
      <c r="O567" s="276"/>
      <c r="P567" s="276"/>
      <c r="Q567" s="276"/>
      <c r="R567" s="276"/>
      <c r="S567" s="276"/>
      <c r="T567" s="276"/>
      <c r="U567" s="276"/>
      <c r="V567" s="276"/>
      <c r="W567" s="276"/>
      <c r="X567" s="276"/>
      <c r="Y567" s="276"/>
      <c r="Z567" s="276"/>
    </row>
    <row r="568">
      <c r="A568" s="276"/>
      <c r="B568" s="276"/>
      <c r="C568" s="276"/>
      <c r="D568" s="276"/>
      <c r="E568" s="276"/>
      <c r="F568" s="276"/>
      <c r="G568" s="276"/>
      <c r="H568" s="276"/>
      <c r="I568" s="276"/>
      <c r="J568" s="276"/>
      <c r="K568" s="276"/>
      <c r="L568" s="276"/>
      <c r="M568" s="276"/>
      <c r="N568" s="276"/>
      <c r="O568" s="276"/>
      <c r="P568" s="276"/>
      <c r="Q568" s="276"/>
      <c r="R568" s="276"/>
      <c r="S568" s="276"/>
      <c r="T568" s="276"/>
      <c r="U568" s="276"/>
      <c r="V568" s="276"/>
      <c r="W568" s="276"/>
      <c r="X568" s="276"/>
      <c r="Y568" s="276"/>
      <c r="Z568" s="276"/>
    </row>
    <row r="569">
      <c r="A569" s="276"/>
      <c r="B569" s="276"/>
      <c r="C569" s="276"/>
      <c r="D569" s="276"/>
      <c r="E569" s="276"/>
      <c r="F569" s="276"/>
      <c r="G569" s="276"/>
      <c r="H569" s="276"/>
      <c r="I569" s="276"/>
      <c r="J569" s="276"/>
      <c r="K569" s="276"/>
      <c r="L569" s="276"/>
      <c r="M569" s="276"/>
      <c r="N569" s="276"/>
      <c r="O569" s="276"/>
      <c r="P569" s="276"/>
      <c r="Q569" s="276"/>
      <c r="R569" s="276"/>
      <c r="S569" s="276"/>
      <c r="T569" s="276"/>
      <c r="U569" s="276"/>
      <c r="V569" s="276"/>
      <c r="W569" s="276"/>
      <c r="X569" s="276"/>
      <c r="Y569" s="276"/>
      <c r="Z569" s="276"/>
    </row>
    <row r="570">
      <c r="A570" s="276"/>
      <c r="B570" s="276"/>
      <c r="C570" s="276"/>
      <c r="D570" s="276"/>
      <c r="E570" s="276"/>
      <c r="F570" s="276"/>
      <c r="G570" s="276"/>
      <c r="H570" s="276"/>
      <c r="I570" s="276"/>
      <c r="J570" s="276"/>
      <c r="K570" s="276"/>
      <c r="L570" s="276"/>
      <c r="M570" s="276"/>
      <c r="N570" s="276"/>
      <c r="O570" s="276"/>
      <c r="P570" s="276"/>
      <c r="Q570" s="276"/>
      <c r="R570" s="276"/>
      <c r="S570" s="276"/>
      <c r="T570" s="276"/>
      <c r="U570" s="276"/>
      <c r="V570" s="276"/>
      <c r="W570" s="276"/>
      <c r="X570" s="276"/>
      <c r="Y570" s="276"/>
      <c r="Z570" s="276"/>
    </row>
    <row r="571">
      <c r="A571" s="276"/>
      <c r="B571" s="276"/>
      <c r="C571" s="276"/>
      <c r="D571" s="276"/>
      <c r="E571" s="276"/>
      <c r="F571" s="276"/>
      <c r="G571" s="276"/>
      <c r="H571" s="276"/>
      <c r="I571" s="276"/>
      <c r="J571" s="276"/>
      <c r="K571" s="276"/>
      <c r="L571" s="276"/>
      <c r="M571" s="276"/>
      <c r="N571" s="276"/>
      <c r="O571" s="276"/>
      <c r="P571" s="276"/>
      <c r="Q571" s="276"/>
      <c r="R571" s="276"/>
      <c r="S571" s="276"/>
      <c r="T571" s="276"/>
      <c r="U571" s="276"/>
      <c r="V571" s="276"/>
      <c r="W571" s="276"/>
      <c r="X571" s="276"/>
      <c r="Y571" s="276"/>
      <c r="Z571" s="276"/>
    </row>
    <row r="572">
      <c r="A572" s="276"/>
      <c r="B572" s="276"/>
      <c r="C572" s="276"/>
      <c r="D572" s="276"/>
      <c r="E572" s="276"/>
      <c r="F572" s="276"/>
      <c r="G572" s="276"/>
      <c r="H572" s="276"/>
      <c r="I572" s="276"/>
      <c r="J572" s="276"/>
      <c r="K572" s="276"/>
      <c r="L572" s="276"/>
      <c r="M572" s="276"/>
      <c r="N572" s="276"/>
      <c r="O572" s="276"/>
      <c r="P572" s="276"/>
      <c r="Q572" s="276"/>
      <c r="R572" s="276"/>
      <c r="S572" s="276"/>
      <c r="T572" s="276"/>
      <c r="U572" s="276"/>
      <c r="V572" s="276"/>
      <c r="W572" s="276"/>
      <c r="X572" s="276"/>
      <c r="Y572" s="276"/>
      <c r="Z572" s="276"/>
    </row>
    <row r="573">
      <c r="A573" s="276"/>
      <c r="B573" s="276"/>
      <c r="C573" s="276"/>
      <c r="D573" s="276"/>
      <c r="E573" s="276"/>
      <c r="F573" s="276"/>
      <c r="G573" s="276"/>
      <c r="H573" s="276"/>
      <c r="I573" s="276"/>
      <c r="J573" s="276"/>
      <c r="K573" s="276"/>
      <c r="L573" s="276"/>
      <c r="M573" s="276"/>
      <c r="N573" s="276"/>
      <c r="O573" s="276"/>
      <c r="P573" s="276"/>
      <c r="Q573" s="276"/>
      <c r="R573" s="276"/>
      <c r="S573" s="276"/>
      <c r="T573" s="276"/>
      <c r="U573" s="276"/>
      <c r="V573" s="276"/>
      <c r="W573" s="276"/>
      <c r="X573" s="276"/>
      <c r="Y573" s="276"/>
      <c r="Z573" s="276"/>
    </row>
    <row r="574">
      <c r="A574" s="276"/>
      <c r="B574" s="276"/>
      <c r="C574" s="276"/>
      <c r="D574" s="276"/>
      <c r="E574" s="276"/>
      <c r="F574" s="276"/>
      <c r="G574" s="276"/>
      <c r="H574" s="276"/>
      <c r="I574" s="276"/>
      <c r="J574" s="276"/>
      <c r="K574" s="276"/>
      <c r="L574" s="276"/>
      <c r="M574" s="276"/>
      <c r="N574" s="276"/>
      <c r="O574" s="276"/>
      <c r="P574" s="276"/>
      <c r="Q574" s="276"/>
      <c r="R574" s="276"/>
      <c r="S574" s="276"/>
      <c r="T574" s="276"/>
      <c r="U574" s="276"/>
      <c r="V574" s="276"/>
      <c r="W574" s="276"/>
      <c r="X574" s="276"/>
      <c r="Y574" s="276"/>
      <c r="Z574" s="276"/>
    </row>
    <row r="575">
      <c r="A575" s="276"/>
      <c r="B575" s="276"/>
      <c r="C575" s="276"/>
      <c r="D575" s="276"/>
      <c r="E575" s="276"/>
      <c r="F575" s="276"/>
      <c r="G575" s="276"/>
      <c r="H575" s="276"/>
      <c r="I575" s="276"/>
      <c r="J575" s="276"/>
      <c r="K575" s="276"/>
      <c r="L575" s="276"/>
      <c r="M575" s="276"/>
      <c r="N575" s="276"/>
      <c r="O575" s="276"/>
      <c r="P575" s="276"/>
      <c r="Q575" s="276"/>
      <c r="R575" s="276"/>
      <c r="S575" s="276"/>
      <c r="T575" s="276"/>
      <c r="U575" s="276"/>
      <c r="V575" s="276"/>
      <c r="W575" s="276"/>
      <c r="X575" s="276"/>
      <c r="Y575" s="276"/>
      <c r="Z575" s="276"/>
    </row>
    <row r="576">
      <c r="A576" s="276"/>
      <c r="B576" s="276"/>
      <c r="C576" s="276"/>
      <c r="D576" s="276"/>
      <c r="E576" s="276"/>
      <c r="F576" s="276"/>
      <c r="G576" s="276"/>
      <c r="H576" s="276"/>
      <c r="I576" s="276"/>
      <c r="J576" s="276"/>
      <c r="K576" s="276"/>
      <c r="L576" s="276"/>
      <c r="M576" s="276"/>
      <c r="N576" s="276"/>
      <c r="O576" s="276"/>
      <c r="P576" s="276"/>
      <c r="Q576" s="276"/>
      <c r="R576" s="276"/>
      <c r="S576" s="276"/>
      <c r="T576" s="276"/>
      <c r="U576" s="276"/>
      <c r="V576" s="276"/>
      <c r="W576" s="276"/>
      <c r="X576" s="276"/>
      <c r="Y576" s="276"/>
      <c r="Z576" s="276"/>
    </row>
    <row r="577">
      <c r="A577" s="276"/>
      <c r="B577" s="276"/>
      <c r="C577" s="276"/>
      <c r="D577" s="276"/>
      <c r="E577" s="276"/>
      <c r="F577" s="276"/>
      <c r="G577" s="276"/>
      <c r="H577" s="276"/>
      <c r="I577" s="276"/>
      <c r="J577" s="276"/>
      <c r="K577" s="276"/>
      <c r="L577" s="276"/>
      <c r="M577" s="276"/>
      <c r="N577" s="276"/>
      <c r="O577" s="276"/>
      <c r="P577" s="276"/>
      <c r="Q577" s="276"/>
      <c r="R577" s="276"/>
      <c r="S577" s="276"/>
      <c r="T577" s="276"/>
      <c r="U577" s="276"/>
      <c r="V577" s="276"/>
      <c r="W577" s="276"/>
      <c r="X577" s="276"/>
      <c r="Y577" s="276"/>
      <c r="Z577" s="276"/>
    </row>
    <row r="578">
      <c r="A578" s="276"/>
      <c r="B578" s="276"/>
      <c r="C578" s="276"/>
      <c r="D578" s="276"/>
      <c r="E578" s="276"/>
      <c r="F578" s="276"/>
      <c r="G578" s="276"/>
      <c r="H578" s="276"/>
      <c r="I578" s="276"/>
      <c r="J578" s="276"/>
      <c r="K578" s="276"/>
      <c r="L578" s="276"/>
      <c r="M578" s="276"/>
      <c r="N578" s="276"/>
      <c r="O578" s="276"/>
      <c r="P578" s="276"/>
      <c r="Q578" s="276"/>
      <c r="R578" s="276"/>
      <c r="S578" s="276"/>
      <c r="T578" s="276"/>
      <c r="U578" s="276"/>
      <c r="V578" s="276"/>
      <c r="W578" s="276"/>
      <c r="X578" s="276"/>
      <c r="Y578" s="276"/>
      <c r="Z578" s="276"/>
    </row>
    <row r="579">
      <c r="A579" s="276"/>
      <c r="B579" s="276"/>
      <c r="C579" s="276"/>
      <c r="D579" s="276"/>
      <c r="E579" s="276"/>
      <c r="F579" s="276"/>
      <c r="G579" s="276"/>
      <c r="H579" s="276"/>
      <c r="I579" s="276"/>
      <c r="J579" s="276"/>
      <c r="K579" s="276"/>
      <c r="L579" s="276"/>
      <c r="M579" s="276"/>
      <c r="N579" s="276"/>
      <c r="O579" s="276"/>
      <c r="P579" s="276"/>
      <c r="Q579" s="276"/>
      <c r="R579" s="276"/>
      <c r="S579" s="276"/>
      <c r="T579" s="276"/>
      <c r="U579" s="276"/>
      <c r="V579" s="276"/>
      <c r="W579" s="276"/>
      <c r="X579" s="276"/>
      <c r="Y579" s="276"/>
      <c r="Z579" s="276"/>
    </row>
    <row r="580">
      <c r="A580" s="276"/>
      <c r="B580" s="276"/>
      <c r="C580" s="276"/>
      <c r="D580" s="276"/>
      <c r="E580" s="276"/>
      <c r="F580" s="276"/>
      <c r="G580" s="276"/>
      <c r="H580" s="276"/>
      <c r="I580" s="276"/>
      <c r="J580" s="276"/>
      <c r="K580" s="276"/>
      <c r="L580" s="276"/>
      <c r="M580" s="276"/>
      <c r="N580" s="276"/>
      <c r="O580" s="276"/>
      <c r="P580" s="276"/>
      <c r="Q580" s="276"/>
      <c r="R580" s="276"/>
      <c r="S580" s="276"/>
      <c r="T580" s="276"/>
      <c r="U580" s="276"/>
      <c r="V580" s="276"/>
      <c r="W580" s="276"/>
      <c r="X580" s="276"/>
      <c r="Y580" s="276"/>
      <c r="Z580" s="276"/>
    </row>
    <row r="581">
      <c r="A581" s="276"/>
      <c r="B581" s="276"/>
      <c r="C581" s="276"/>
      <c r="D581" s="276"/>
      <c r="E581" s="276"/>
      <c r="F581" s="276"/>
      <c r="G581" s="276"/>
      <c r="H581" s="276"/>
      <c r="I581" s="276"/>
      <c r="J581" s="276"/>
      <c r="K581" s="276"/>
      <c r="L581" s="276"/>
      <c r="M581" s="276"/>
      <c r="N581" s="276"/>
      <c r="O581" s="276"/>
      <c r="P581" s="276"/>
      <c r="Q581" s="276"/>
      <c r="R581" s="276"/>
      <c r="S581" s="276"/>
      <c r="T581" s="276"/>
      <c r="U581" s="276"/>
      <c r="V581" s="276"/>
      <c r="W581" s="276"/>
      <c r="X581" s="276"/>
      <c r="Y581" s="276"/>
      <c r="Z581" s="276"/>
    </row>
    <row r="582">
      <c r="A582" s="276"/>
      <c r="B582" s="276"/>
      <c r="C582" s="276"/>
      <c r="D582" s="276"/>
      <c r="E582" s="276"/>
      <c r="F582" s="276"/>
      <c r="G582" s="276"/>
      <c r="H582" s="276"/>
      <c r="I582" s="276"/>
      <c r="J582" s="276"/>
      <c r="K582" s="276"/>
      <c r="L582" s="276"/>
      <c r="M582" s="276"/>
      <c r="N582" s="276"/>
      <c r="O582" s="276"/>
      <c r="P582" s="276"/>
      <c r="Q582" s="276"/>
      <c r="R582" s="276"/>
      <c r="S582" s="276"/>
      <c r="T582" s="276"/>
      <c r="U582" s="276"/>
      <c r="V582" s="276"/>
      <c r="W582" s="276"/>
      <c r="X582" s="276"/>
      <c r="Y582" s="276"/>
      <c r="Z582" s="276"/>
    </row>
    <row r="583">
      <c r="A583" s="276"/>
      <c r="B583" s="276"/>
      <c r="C583" s="276"/>
      <c r="D583" s="276"/>
      <c r="E583" s="276"/>
      <c r="F583" s="276"/>
      <c r="G583" s="276"/>
      <c r="H583" s="276"/>
      <c r="I583" s="276"/>
      <c r="J583" s="276"/>
      <c r="K583" s="276"/>
      <c r="L583" s="276"/>
      <c r="M583" s="276"/>
      <c r="N583" s="276"/>
      <c r="O583" s="276"/>
      <c r="P583" s="276"/>
      <c r="Q583" s="276"/>
      <c r="R583" s="276"/>
      <c r="S583" s="276"/>
      <c r="T583" s="276"/>
      <c r="U583" s="276"/>
      <c r="V583" s="276"/>
      <c r="W583" s="276"/>
      <c r="X583" s="276"/>
      <c r="Y583" s="276"/>
      <c r="Z583" s="276"/>
    </row>
    <row r="584">
      <c r="A584" s="276"/>
      <c r="B584" s="276"/>
      <c r="C584" s="276"/>
      <c r="D584" s="276"/>
      <c r="E584" s="276"/>
      <c r="F584" s="276"/>
      <c r="G584" s="276"/>
      <c r="H584" s="276"/>
      <c r="I584" s="276"/>
      <c r="J584" s="276"/>
      <c r="K584" s="276"/>
      <c r="L584" s="276"/>
      <c r="M584" s="276"/>
      <c r="N584" s="276"/>
      <c r="O584" s="276"/>
      <c r="P584" s="276"/>
      <c r="Q584" s="276"/>
      <c r="R584" s="276"/>
      <c r="S584" s="276"/>
      <c r="T584" s="276"/>
      <c r="U584" s="276"/>
      <c r="V584" s="276"/>
      <c r="W584" s="276"/>
      <c r="X584" s="276"/>
      <c r="Y584" s="276"/>
      <c r="Z584" s="276"/>
    </row>
    <row r="585">
      <c r="A585" s="276"/>
      <c r="B585" s="276"/>
      <c r="C585" s="276"/>
      <c r="D585" s="276"/>
      <c r="E585" s="276"/>
      <c r="F585" s="276"/>
      <c r="G585" s="276"/>
      <c r="H585" s="276"/>
      <c r="I585" s="276"/>
      <c r="J585" s="276"/>
      <c r="K585" s="276"/>
      <c r="L585" s="276"/>
      <c r="M585" s="276"/>
      <c r="N585" s="276"/>
      <c r="O585" s="276"/>
      <c r="P585" s="276"/>
      <c r="Q585" s="276"/>
      <c r="R585" s="276"/>
      <c r="S585" s="276"/>
      <c r="T585" s="276"/>
      <c r="U585" s="276"/>
      <c r="V585" s="276"/>
      <c r="W585" s="276"/>
      <c r="X585" s="276"/>
      <c r="Y585" s="276"/>
      <c r="Z585" s="276"/>
    </row>
    <row r="586">
      <c r="A586" s="276"/>
      <c r="B586" s="276"/>
      <c r="C586" s="276"/>
      <c r="D586" s="276"/>
      <c r="E586" s="276"/>
      <c r="F586" s="276"/>
      <c r="G586" s="276"/>
      <c r="H586" s="276"/>
      <c r="I586" s="276"/>
      <c r="J586" s="276"/>
      <c r="K586" s="276"/>
      <c r="L586" s="276"/>
      <c r="M586" s="276"/>
      <c r="N586" s="276"/>
      <c r="O586" s="276"/>
      <c r="P586" s="276"/>
      <c r="Q586" s="276"/>
      <c r="R586" s="276"/>
      <c r="S586" s="276"/>
      <c r="T586" s="276"/>
      <c r="U586" s="276"/>
      <c r="V586" s="276"/>
      <c r="W586" s="276"/>
      <c r="X586" s="276"/>
      <c r="Y586" s="276"/>
      <c r="Z586" s="276"/>
    </row>
    <row r="587">
      <c r="A587" s="276"/>
      <c r="B587" s="276"/>
      <c r="C587" s="276"/>
      <c r="D587" s="276"/>
      <c r="E587" s="276"/>
      <c r="F587" s="276"/>
      <c r="G587" s="276"/>
      <c r="H587" s="276"/>
      <c r="I587" s="276"/>
      <c r="J587" s="276"/>
      <c r="K587" s="276"/>
      <c r="L587" s="276"/>
      <c r="M587" s="276"/>
      <c r="N587" s="276"/>
      <c r="O587" s="276"/>
      <c r="P587" s="276"/>
      <c r="Q587" s="276"/>
      <c r="R587" s="276"/>
      <c r="S587" s="276"/>
      <c r="T587" s="276"/>
      <c r="U587" s="276"/>
      <c r="V587" s="276"/>
      <c r="W587" s="276"/>
      <c r="X587" s="276"/>
      <c r="Y587" s="276"/>
      <c r="Z587" s="276"/>
    </row>
    <row r="588">
      <c r="A588" s="276"/>
      <c r="B588" s="276"/>
      <c r="C588" s="276"/>
      <c r="D588" s="276"/>
      <c r="E588" s="276"/>
      <c r="F588" s="276"/>
      <c r="G588" s="276"/>
      <c r="H588" s="276"/>
      <c r="I588" s="276"/>
      <c r="J588" s="276"/>
      <c r="K588" s="276"/>
      <c r="L588" s="276"/>
      <c r="M588" s="276"/>
      <c r="N588" s="276"/>
      <c r="O588" s="276"/>
      <c r="P588" s="276"/>
      <c r="Q588" s="276"/>
      <c r="R588" s="276"/>
      <c r="S588" s="276"/>
      <c r="T588" s="276"/>
      <c r="U588" s="276"/>
      <c r="V588" s="276"/>
      <c r="W588" s="276"/>
      <c r="X588" s="276"/>
      <c r="Y588" s="276"/>
      <c r="Z588" s="276"/>
    </row>
    <row r="589">
      <c r="A589" s="276"/>
      <c r="B589" s="276"/>
      <c r="C589" s="276"/>
      <c r="D589" s="276"/>
      <c r="E589" s="276"/>
      <c r="F589" s="276"/>
      <c r="G589" s="276"/>
      <c r="H589" s="276"/>
      <c r="I589" s="276"/>
      <c r="J589" s="276"/>
      <c r="K589" s="276"/>
      <c r="L589" s="276"/>
      <c r="M589" s="276"/>
      <c r="N589" s="276"/>
      <c r="O589" s="276"/>
      <c r="P589" s="276"/>
      <c r="Q589" s="276"/>
      <c r="R589" s="276"/>
      <c r="S589" s="276"/>
      <c r="T589" s="276"/>
      <c r="U589" s="276"/>
      <c r="V589" s="276"/>
      <c r="W589" s="276"/>
      <c r="X589" s="276"/>
      <c r="Y589" s="276"/>
      <c r="Z589" s="276"/>
    </row>
    <row r="590">
      <c r="A590" s="276"/>
      <c r="B590" s="276"/>
      <c r="C590" s="276"/>
      <c r="D590" s="276"/>
      <c r="E590" s="276"/>
      <c r="F590" s="276"/>
      <c r="G590" s="276"/>
      <c r="H590" s="276"/>
      <c r="I590" s="276"/>
      <c r="J590" s="276"/>
      <c r="K590" s="276"/>
      <c r="L590" s="276"/>
      <c r="M590" s="276"/>
      <c r="N590" s="276"/>
      <c r="O590" s="276"/>
      <c r="P590" s="276"/>
      <c r="Q590" s="276"/>
      <c r="R590" s="276"/>
      <c r="S590" s="276"/>
      <c r="T590" s="276"/>
      <c r="U590" s="276"/>
      <c r="V590" s="276"/>
      <c r="W590" s="276"/>
      <c r="X590" s="276"/>
      <c r="Y590" s="276"/>
      <c r="Z590" s="276"/>
    </row>
    <row r="591">
      <c r="A591" s="276"/>
      <c r="B591" s="276"/>
      <c r="C591" s="276"/>
      <c r="D591" s="276"/>
      <c r="E591" s="276"/>
      <c r="F591" s="276"/>
      <c r="G591" s="276"/>
      <c r="H591" s="276"/>
      <c r="I591" s="276"/>
      <c r="J591" s="276"/>
      <c r="K591" s="276"/>
      <c r="L591" s="276"/>
      <c r="M591" s="276"/>
      <c r="N591" s="276"/>
      <c r="O591" s="276"/>
      <c r="P591" s="276"/>
      <c r="Q591" s="276"/>
      <c r="R591" s="276"/>
      <c r="S591" s="276"/>
      <c r="T591" s="276"/>
      <c r="U591" s="276"/>
      <c r="V591" s="276"/>
      <c r="W591" s="276"/>
      <c r="X591" s="276"/>
      <c r="Y591" s="276"/>
      <c r="Z591" s="276"/>
    </row>
    <row r="592">
      <c r="A592" s="276"/>
      <c r="B592" s="276"/>
      <c r="C592" s="276"/>
      <c r="D592" s="276"/>
      <c r="E592" s="276"/>
      <c r="F592" s="276"/>
      <c r="G592" s="276"/>
      <c r="H592" s="276"/>
      <c r="I592" s="276"/>
      <c r="J592" s="276"/>
      <c r="K592" s="276"/>
      <c r="L592" s="276"/>
      <c r="M592" s="276"/>
      <c r="N592" s="276"/>
      <c r="O592" s="276"/>
      <c r="P592" s="276"/>
      <c r="Q592" s="276"/>
      <c r="R592" s="276"/>
      <c r="S592" s="276"/>
      <c r="T592" s="276"/>
      <c r="U592" s="276"/>
      <c r="V592" s="276"/>
      <c r="W592" s="276"/>
      <c r="X592" s="276"/>
      <c r="Y592" s="276"/>
      <c r="Z592" s="276"/>
    </row>
    <row r="593">
      <c r="A593" s="276"/>
      <c r="B593" s="276"/>
      <c r="C593" s="276"/>
      <c r="D593" s="276"/>
      <c r="E593" s="276"/>
      <c r="F593" s="276"/>
      <c r="G593" s="276"/>
      <c r="H593" s="276"/>
      <c r="I593" s="276"/>
      <c r="J593" s="276"/>
      <c r="K593" s="276"/>
      <c r="L593" s="276"/>
      <c r="M593" s="276"/>
      <c r="N593" s="276"/>
      <c r="O593" s="276"/>
      <c r="P593" s="276"/>
      <c r="Q593" s="276"/>
      <c r="R593" s="276"/>
      <c r="S593" s="276"/>
      <c r="T593" s="276"/>
      <c r="U593" s="276"/>
      <c r="V593" s="276"/>
      <c r="W593" s="276"/>
      <c r="X593" s="276"/>
      <c r="Y593" s="276"/>
      <c r="Z593" s="276"/>
    </row>
    <row r="594">
      <c r="A594" s="276"/>
      <c r="B594" s="276"/>
      <c r="C594" s="276"/>
      <c r="D594" s="276"/>
      <c r="E594" s="276"/>
      <c r="F594" s="276"/>
      <c r="G594" s="276"/>
      <c r="H594" s="276"/>
      <c r="I594" s="276"/>
      <c r="J594" s="276"/>
      <c r="K594" s="276"/>
      <c r="L594" s="276"/>
      <c r="M594" s="276"/>
      <c r="N594" s="276"/>
      <c r="O594" s="276"/>
      <c r="P594" s="276"/>
      <c r="Q594" s="276"/>
      <c r="R594" s="276"/>
      <c r="S594" s="276"/>
      <c r="T594" s="276"/>
      <c r="U594" s="276"/>
      <c r="V594" s="276"/>
      <c r="W594" s="276"/>
      <c r="X594" s="276"/>
      <c r="Y594" s="276"/>
      <c r="Z594" s="276"/>
    </row>
    <row r="595">
      <c r="A595" s="276"/>
      <c r="B595" s="276"/>
      <c r="C595" s="276"/>
      <c r="D595" s="276"/>
      <c r="E595" s="276"/>
      <c r="F595" s="276"/>
      <c r="G595" s="276"/>
      <c r="H595" s="276"/>
      <c r="I595" s="276"/>
      <c r="J595" s="276"/>
      <c r="K595" s="276"/>
      <c r="L595" s="276"/>
      <c r="M595" s="276"/>
      <c r="N595" s="276"/>
      <c r="O595" s="276"/>
      <c r="P595" s="276"/>
      <c r="Q595" s="276"/>
      <c r="R595" s="276"/>
      <c r="S595" s="276"/>
      <c r="T595" s="276"/>
      <c r="U595" s="276"/>
      <c r="V595" s="276"/>
      <c r="W595" s="276"/>
      <c r="X595" s="276"/>
      <c r="Y595" s="276"/>
      <c r="Z595" s="276"/>
    </row>
    <row r="596">
      <c r="A596" s="276"/>
      <c r="B596" s="276"/>
      <c r="C596" s="276"/>
      <c r="D596" s="276"/>
      <c r="E596" s="276"/>
      <c r="F596" s="276"/>
      <c r="G596" s="276"/>
      <c r="H596" s="276"/>
      <c r="I596" s="276"/>
      <c r="J596" s="276"/>
      <c r="K596" s="276"/>
      <c r="L596" s="276"/>
      <c r="M596" s="276"/>
      <c r="N596" s="276"/>
      <c r="O596" s="276"/>
      <c r="P596" s="276"/>
      <c r="Q596" s="276"/>
      <c r="R596" s="276"/>
      <c r="S596" s="276"/>
      <c r="T596" s="276"/>
      <c r="U596" s="276"/>
      <c r="V596" s="276"/>
      <c r="W596" s="276"/>
      <c r="X596" s="276"/>
      <c r="Y596" s="276"/>
      <c r="Z596" s="276"/>
    </row>
    <row r="597">
      <c r="A597" s="276"/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  <c r="P597" s="276"/>
      <c r="Q597" s="276"/>
      <c r="R597" s="276"/>
      <c r="S597" s="276"/>
      <c r="T597" s="276"/>
      <c r="U597" s="276"/>
      <c r="V597" s="276"/>
      <c r="W597" s="276"/>
      <c r="X597" s="276"/>
      <c r="Y597" s="276"/>
      <c r="Z597" s="276"/>
    </row>
    <row r="598">
      <c r="A598" s="276"/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  <c r="P598" s="276"/>
      <c r="Q598" s="276"/>
      <c r="R598" s="276"/>
      <c r="S598" s="276"/>
      <c r="T598" s="276"/>
      <c r="U598" s="276"/>
      <c r="V598" s="276"/>
      <c r="W598" s="276"/>
      <c r="X598" s="276"/>
      <c r="Y598" s="276"/>
      <c r="Z598" s="276"/>
    </row>
    <row r="599">
      <c r="A599" s="276"/>
      <c r="B599" s="276"/>
      <c r="C599" s="276"/>
      <c r="D599" s="276"/>
      <c r="E599" s="276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276"/>
      <c r="R599" s="276"/>
      <c r="S599" s="276"/>
      <c r="T599" s="276"/>
      <c r="U599" s="276"/>
      <c r="V599" s="276"/>
      <c r="W599" s="276"/>
      <c r="X599" s="276"/>
      <c r="Y599" s="276"/>
      <c r="Z599" s="276"/>
    </row>
    <row r="600">
      <c r="A600" s="276"/>
      <c r="B600" s="276"/>
      <c r="C600" s="276"/>
      <c r="D600" s="276"/>
      <c r="E600" s="276"/>
      <c r="F600" s="276"/>
      <c r="G600" s="276"/>
      <c r="H600" s="276"/>
      <c r="I600" s="276"/>
      <c r="J600" s="276"/>
      <c r="K600" s="276"/>
      <c r="L600" s="276"/>
      <c r="M600" s="276"/>
      <c r="N600" s="276"/>
      <c r="O600" s="276"/>
      <c r="P600" s="276"/>
      <c r="Q600" s="276"/>
      <c r="R600" s="276"/>
      <c r="S600" s="276"/>
      <c r="T600" s="276"/>
      <c r="U600" s="276"/>
      <c r="V600" s="276"/>
      <c r="W600" s="276"/>
      <c r="X600" s="276"/>
      <c r="Y600" s="276"/>
      <c r="Z600" s="276"/>
    </row>
    <row r="601">
      <c r="A601" s="276"/>
      <c r="B601" s="276"/>
      <c r="C601" s="276"/>
      <c r="D601" s="276"/>
      <c r="E601" s="276"/>
      <c r="F601" s="276"/>
      <c r="G601" s="276"/>
      <c r="H601" s="276"/>
      <c r="I601" s="276"/>
      <c r="J601" s="276"/>
      <c r="K601" s="276"/>
      <c r="L601" s="276"/>
      <c r="M601" s="276"/>
      <c r="N601" s="276"/>
      <c r="O601" s="276"/>
      <c r="P601" s="276"/>
      <c r="Q601" s="276"/>
      <c r="R601" s="276"/>
      <c r="S601" s="276"/>
      <c r="T601" s="276"/>
      <c r="U601" s="276"/>
      <c r="V601" s="276"/>
      <c r="W601" s="276"/>
      <c r="X601" s="276"/>
      <c r="Y601" s="276"/>
      <c r="Z601" s="276"/>
    </row>
    <row r="602">
      <c r="A602" s="276"/>
      <c r="B602" s="276"/>
      <c r="C602" s="276"/>
      <c r="D602" s="276"/>
      <c r="E602" s="276"/>
      <c r="F602" s="276"/>
      <c r="G602" s="276"/>
      <c r="H602" s="276"/>
      <c r="I602" s="276"/>
      <c r="J602" s="276"/>
      <c r="K602" s="276"/>
      <c r="L602" s="276"/>
      <c r="M602" s="276"/>
      <c r="N602" s="276"/>
      <c r="O602" s="276"/>
      <c r="P602" s="276"/>
      <c r="Q602" s="276"/>
      <c r="R602" s="276"/>
      <c r="S602" s="276"/>
      <c r="T602" s="276"/>
      <c r="U602" s="276"/>
      <c r="V602" s="276"/>
      <c r="W602" s="276"/>
      <c r="X602" s="276"/>
      <c r="Y602" s="276"/>
      <c r="Z602" s="276"/>
    </row>
    <row r="603">
      <c r="A603" s="276"/>
      <c r="B603" s="276"/>
      <c r="C603" s="276"/>
      <c r="D603" s="276"/>
      <c r="E603" s="276"/>
      <c r="F603" s="276"/>
      <c r="G603" s="276"/>
      <c r="H603" s="276"/>
      <c r="I603" s="276"/>
      <c r="J603" s="276"/>
      <c r="K603" s="276"/>
      <c r="L603" s="276"/>
      <c r="M603" s="276"/>
      <c r="N603" s="276"/>
      <c r="O603" s="276"/>
      <c r="P603" s="276"/>
      <c r="Q603" s="276"/>
      <c r="R603" s="276"/>
      <c r="S603" s="276"/>
      <c r="T603" s="276"/>
      <c r="U603" s="276"/>
      <c r="V603" s="276"/>
      <c r="W603" s="276"/>
      <c r="X603" s="276"/>
      <c r="Y603" s="276"/>
      <c r="Z603" s="276"/>
    </row>
    <row r="604">
      <c r="A604" s="276"/>
      <c r="B604" s="276"/>
      <c r="C604" s="276"/>
      <c r="D604" s="276"/>
      <c r="E604" s="276"/>
      <c r="F604" s="276"/>
      <c r="G604" s="276"/>
      <c r="H604" s="276"/>
      <c r="I604" s="276"/>
      <c r="J604" s="276"/>
      <c r="K604" s="276"/>
      <c r="L604" s="276"/>
      <c r="M604" s="276"/>
      <c r="N604" s="276"/>
      <c r="O604" s="276"/>
      <c r="P604" s="276"/>
      <c r="Q604" s="276"/>
      <c r="R604" s="276"/>
      <c r="S604" s="276"/>
      <c r="T604" s="276"/>
      <c r="U604" s="276"/>
      <c r="V604" s="276"/>
      <c r="W604" s="276"/>
      <c r="X604" s="276"/>
      <c r="Y604" s="276"/>
      <c r="Z604" s="276"/>
    </row>
    <row r="605">
      <c r="A605" s="276"/>
      <c r="B605" s="276"/>
      <c r="C605" s="276"/>
      <c r="D605" s="276"/>
      <c r="E605" s="276"/>
      <c r="F605" s="276"/>
      <c r="G605" s="276"/>
      <c r="H605" s="276"/>
      <c r="I605" s="276"/>
      <c r="J605" s="276"/>
      <c r="K605" s="276"/>
      <c r="L605" s="276"/>
      <c r="M605" s="276"/>
      <c r="N605" s="276"/>
      <c r="O605" s="276"/>
      <c r="P605" s="276"/>
      <c r="Q605" s="276"/>
      <c r="R605" s="276"/>
      <c r="S605" s="276"/>
      <c r="T605" s="276"/>
      <c r="U605" s="276"/>
      <c r="V605" s="276"/>
      <c r="W605" s="276"/>
      <c r="X605" s="276"/>
      <c r="Y605" s="276"/>
      <c r="Z605" s="276"/>
    </row>
    <row r="606">
      <c r="A606" s="276"/>
      <c r="B606" s="276"/>
      <c r="C606" s="276"/>
      <c r="D606" s="276"/>
      <c r="E606" s="276"/>
      <c r="F606" s="276"/>
      <c r="G606" s="276"/>
      <c r="H606" s="276"/>
      <c r="I606" s="276"/>
      <c r="J606" s="276"/>
      <c r="K606" s="276"/>
      <c r="L606" s="276"/>
      <c r="M606" s="276"/>
      <c r="N606" s="276"/>
      <c r="O606" s="276"/>
      <c r="P606" s="276"/>
      <c r="Q606" s="276"/>
      <c r="R606" s="276"/>
      <c r="S606" s="276"/>
      <c r="T606" s="276"/>
      <c r="U606" s="276"/>
      <c r="V606" s="276"/>
      <c r="W606" s="276"/>
      <c r="X606" s="276"/>
      <c r="Y606" s="276"/>
      <c r="Z606" s="276"/>
    </row>
    <row r="607">
      <c r="A607" s="276"/>
      <c r="B607" s="276"/>
      <c r="C607" s="276"/>
      <c r="D607" s="276"/>
      <c r="E607" s="276"/>
      <c r="F607" s="276"/>
      <c r="G607" s="276"/>
      <c r="H607" s="276"/>
      <c r="I607" s="276"/>
      <c r="J607" s="276"/>
      <c r="K607" s="276"/>
      <c r="L607" s="276"/>
      <c r="M607" s="276"/>
      <c r="N607" s="276"/>
      <c r="O607" s="276"/>
      <c r="P607" s="276"/>
      <c r="Q607" s="276"/>
      <c r="R607" s="276"/>
      <c r="S607" s="276"/>
      <c r="T607" s="276"/>
      <c r="U607" s="276"/>
      <c r="V607" s="276"/>
      <c r="W607" s="276"/>
      <c r="X607" s="276"/>
      <c r="Y607" s="276"/>
      <c r="Z607" s="276"/>
    </row>
    <row r="608">
      <c r="A608" s="276"/>
      <c r="B608" s="276"/>
      <c r="C608" s="276"/>
      <c r="D608" s="276"/>
      <c r="E608" s="276"/>
      <c r="F608" s="276"/>
      <c r="G608" s="276"/>
      <c r="H608" s="276"/>
      <c r="I608" s="276"/>
      <c r="J608" s="276"/>
      <c r="K608" s="276"/>
      <c r="L608" s="276"/>
      <c r="M608" s="276"/>
      <c r="N608" s="276"/>
      <c r="O608" s="276"/>
      <c r="P608" s="276"/>
      <c r="Q608" s="276"/>
      <c r="R608" s="276"/>
      <c r="S608" s="276"/>
      <c r="T608" s="276"/>
      <c r="U608" s="276"/>
      <c r="V608" s="276"/>
      <c r="W608" s="276"/>
      <c r="X608" s="276"/>
      <c r="Y608" s="276"/>
      <c r="Z608" s="276"/>
    </row>
    <row r="609">
      <c r="A609" s="276"/>
      <c r="B609" s="276"/>
      <c r="C609" s="276"/>
      <c r="D609" s="276"/>
      <c r="E609" s="276"/>
      <c r="F609" s="276"/>
      <c r="G609" s="276"/>
      <c r="H609" s="276"/>
      <c r="I609" s="276"/>
      <c r="J609" s="276"/>
      <c r="K609" s="276"/>
      <c r="L609" s="276"/>
      <c r="M609" s="276"/>
      <c r="N609" s="276"/>
      <c r="O609" s="276"/>
      <c r="P609" s="276"/>
      <c r="Q609" s="276"/>
      <c r="R609" s="276"/>
      <c r="S609" s="276"/>
      <c r="T609" s="276"/>
      <c r="U609" s="276"/>
      <c r="V609" s="276"/>
      <c r="W609" s="276"/>
      <c r="X609" s="276"/>
      <c r="Y609" s="276"/>
      <c r="Z609" s="276"/>
    </row>
    <row r="610">
      <c r="A610" s="276"/>
      <c r="B610" s="276"/>
      <c r="C610" s="276"/>
      <c r="D610" s="276"/>
      <c r="E610" s="276"/>
      <c r="F610" s="276"/>
      <c r="G610" s="276"/>
      <c r="H610" s="276"/>
      <c r="I610" s="276"/>
      <c r="J610" s="276"/>
      <c r="K610" s="276"/>
      <c r="L610" s="276"/>
      <c r="M610" s="276"/>
      <c r="N610" s="276"/>
      <c r="O610" s="276"/>
      <c r="P610" s="276"/>
      <c r="Q610" s="276"/>
      <c r="R610" s="276"/>
      <c r="S610" s="276"/>
      <c r="T610" s="276"/>
      <c r="U610" s="276"/>
      <c r="V610" s="276"/>
      <c r="W610" s="276"/>
      <c r="X610" s="276"/>
      <c r="Y610" s="276"/>
      <c r="Z610" s="276"/>
    </row>
    <row r="611">
      <c r="A611" s="276"/>
      <c r="B611" s="276"/>
      <c r="C611" s="276"/>
      <c r="D611" s="276"/>
      <c r="E611" s="276"/>
      <c r="F611" s="276"/>
      <c r="G611" s="276"/>
      <c r="H611" s="276"/>
      <c r="I611" s="276"/>
      <c r="J611" s="276"/>
      <c r="K611" s="276"/>
      <c r="L611" s="276"/>
      <c r="M611" s="276"/>
      <c r="N611" s="276"/>
      <c r="O611" s="276"/>
      <c r="P611" s="276"/>
      <c r="Q611" s="276"/>
      <c r="R611" s="276"/>
      <c r="S611" s="276"/>
      <c r="T611" s="276"/>
      <c r="U611" s="276"/>
      <c r="V611" s="276"/>
      <c r="W611" s="276"/>
      <c r="X611" s="276"/>
      <c r="Y611" s="276"/>
      <c r="Z611" s="276"/>
    </row>
    <row r="612">
      <c r="A612" s="276"/>
      <c r="B612" s="276"/>
      <c r="C612" s="276"/>
      <c r="D612" s="276"/>
      <c r="E612" s="276"/>
      <c r="F612" s="276"/>
      <c r="G612" s="276"/>
      <c r="H612" s="276"/>
      <c r="I612" s="276"/>
      <c r="J612" s="276"/>
      <c r="K612" s="276"/>
      <c r="L612" s="276"/>
      <c r="M612" s="276"/>
      <c r="N612" s="276"/>
      <c r="O612" s="276"/>
      <c r="P612" s="276"/>
      <c r="Q612" s="276"/>
      <c r="R612" s="276"/>
      <c r="S612" s="276"/>
      <c r="T612" s="276"/>
      <c r="U612" s="276"/>
      <c r="V612" s="276"/>
      <c r="W612" s="276"/>
      <c r="X612" s="276"/>
      <c r="Y612" s="276"/>
      <c r="Z612" s="276"/>
    </row>
    <row r="613">
      <c r="A613" s="276"/>
      <c r="B613" s="276"/>
      <c r="C613" s="276"/>
      <c r="D613" s="276"/>
      <c r="E613" s="276"/>
      <c r="F613" s="276"/>
      <c r="G613" s="276"/>
      <c r="H613" s="276"/>
      <c r="I613" s="276"/>
      <c r="J613" s="276"/>
      <c r="K613" s="276"/>
      <c r="L613" s="276"/>
      <c r="M613" s="276"/>
      <c r="N613" s="276"/>
      <c r="O613" s="276"/>
      <c r="P613" s="276"/>
      <c r="Q613" s="276"/>
      <c r="R613" s="276"/>
      <c r="S613" s="276"/>
      <c r="T613" s="276"/>
      <c r="U613" s="276"/>
      <c r="V613" s="276"/>
      <c r="W613" s="276"/>
      <c r="X613" s="276"/>
      <c r="Y613" s="276"/>
      <c r="Z613" s="276"/>
    </row>
    <row r="614">
      <c r="A614" s="276"/>
      <c r="B614" s="276"/>
      <c r="C614" s="276"/>
      <c r="D614" s="276"/>
      <c r="E614" s="276"/>
      <c r="F614" s="276"/>
      <c r="G614" s="276"/>
      <c r="H614" s="276"/>
      <c r="I614" s="276"/>
      <c r="J614" s="276"/>
      <c r="K614" s="276"/>
      <c r="L614" s="276"/>
      <c r="M614" s="276"/>
      <c r="N614" s="276"/>
      <c r="O614" s="276"/>
      <c r="P614" s="276"/>
      <c r="Q614" s="276"/>
      <c r="R614" s="276"/>
      <c r="S614" s="276"/>
      <c r="T614" s="276"/>
      <c r="U614" s="276"/>
      <c r="V614" s="276"/>
      <c r="W614" s="276"/>
      <c r="X614" s="276"/>
      <c r="Y614" s="276"/>
      <c r="Z614" s="276"/>
    </row>
    <row r="615">
      <c r="A615" s="276"/>
      <c r="B615" s="276"/>
      <c r="C615" s="276"/>
      <c r="D615" s="276"/>
      <c r="E615" s="276"/>
      <c r="F615" s="276"/>
      <c r="G615" s="276"/>
      <c r="H615" s="276"/>
      <c r="I615" s="276"/>
      <c r="J615" s="276"/>
      <c r="K615" s="276"/>
      <c r="L615" s="276"/>
      <c r="M615" s="276"/>
      <c r="N615" s="276"/>
      <c r="O615" s="276"/>
      <c r="P615" s="276"/>
      <c r="Q615" s="276"/>
      <c r="R615" s="276"/>
      <c r="S615" s="276"/>
      <c r="T615" s="276"/>
      <c r="U615" s="276"/>
      <c r="V615" s="276"/>
      <c r="W615" s="276"/>
      <c r="X615" s="276"/>
      <c r="Y615" s="276"/>
      <c r="Z615" s="276"/>
    </row>
    <row r="616">
      <c r="A616" s="276"/>
      <c r="B616" s="276"/>
      <c r="C616" s="276"/>
      <c r="D616" s="276"/>
      <c r="E616" s="276"/>
      <c r="F616" s="276"/>
      <c r="G616" s="276"/>
      <c r="H616" s="276"/>
      <c r="I616" s="276"/>
      <c r="J616" s="276"/>
      <c r="K616" s="276"/>
      <c r="L616" s="276"/>
      <c r="M616" s="276"/>
      <c r="N616" s="276"/>
      <c r="O616" s="276"/>
      <c r="P616" s="276"/>
      <c r="Q616" s="276"/>
      <c r="R616" s="276"/>
      <c r="S616" s="276"/>
      <c r="T616" s="276"/>
      <c r="U616" s="276"/>
      <c r="V616" s="276"/>
      <c r="W616" s="276"/>
      <c r="X616" s="276"/>
      <c r="Y616" s="276"/>
      <c r="Z616" s="276"/>
    </row>
    <row r="617">
      <c r="A617" s="276"/>
      <c r="B617" s="276"/>
      <c r="C617" s="276"/>
      <c r="D617" s="276"/>
      <c r="E617" s="276"/>
      <c r="F617" s="276"/>
      <c r="G617" s="276"/>
      <c r="H617" s="276"/>
      <c r="I617" s="276"/>
      <c r="J617" s="276"/>
      <c r="K617" s="276"/>
      <c r="L617" s="276"/>
      <c r="M617" s="276"/>
      <c r="N617" s="276"/>
      <c r="O617" s="276"/>
      <c r="P617" s="276"/>
      <c r="Q617" s="276"/>
      <c r="R617" s="276"/>
      <c r="S617" s="276"/>
      <c r="T617" s="276"/>
      <c r="U617" s="276"/>
      <c r="V617" s="276"/>
      <c r="W617" s="276"/>
      <c r="X617" s="276"/>
      <c r="Y617" s="276"/>
      <c r="Z617" s="276"/>
    </row>
    <row r="618">
      <c r="A618" s="276"/>
      <c r="B618" s="276"/>
      <c r="C618" s="276"/>
      <c r="D618" s="276"/>
      <c r="E618" s="276"/>
      <c r="F618" s="276"/>
      <c r="G618" s="276"/>
      <c r="H618" s="276"/>
      <c r="I618" s="276"/>
      <c r="J618" s="276"/>
      <c r="K618" s="276"/>
      <c r="L618" s="276"/>
      <c r="M618" s="276"/>
      <c r="N618" s="276"/>
      <c r="O618" s="276"/>
      <c r="P618" s="276"/>
      <c r="Q618" s="276"/>
      <c r="R618" s="276"/>
      <c r="S618" s="276"/>
      <c r="T618" s="276"/>
      <c r="U618" s="276"/>
      <c r="V618" s="276"/>
      <c r="W618" s="276"/>
      <c r="X618" s="276"/>
      <c r="Y618" s="276"/>
      <c r="Z618" s="276"/>
    </row>
    <row r="619">
      <c r="A619" s="276"/>
      <c r="B619" s="276"/>
      <c r="C619" s="276"/>
      <c r="D619" s="276"/>
      <c r="E619" s="276"/>
      <c r="F619" s="276"/>
      <c r="G619" s="276"/>
      <c r="H619" s="276"/>
      <c r="I619" s="276"/>
      <c r="J619" s="276"/>
      <c r="K619" s="276"/>
      <c r="L619" s="276"/>
      <c r="M619" s="276"/>
      <c r="N619" s="276"/>
      <c r="O619" s="276"/>
      <c r="P619" s="276"/>
      <c r="Q619" s="276"/>
      <c r="R619" s="276"/>
      <c r="S619" s="276"/>
      <c r="T619" s="276"/>
      <c r="U619" s="276"/>
      <c r="V619" s="276"/>
      <c r="W619" s="276"/>
      <c r="X619" s="276"/>
      <c r="Y619" s="276"/>
      <c r="Z619" s="276"/>
    </row>
    <row r="620">
      <c r="A620" s="276"/>
      <c r="B620" s="276"/>
      <c r="C620" s="276"/>
      <c r="D620" s="276"/>
      <c r="E620" s="276"/>
      <c r="F620" s="276"/>
      <c r="G620" s="276"/>
      <c r="H620" s="276"/>
      <c r="I620" s="276"/>
      <c r="J620" s="276"/>
      <c r="K620" s="276"/>
      <c r="L620" s="276"/>
      <c r="M620" s="276"/>
      <c r="N620" s="276"/>
      <c r="O620" s="276"/>
      <c r="P620" s="276"/>
      <c r="Q620" s="276"/>
      <c r="R620" s="276"/>
      <c r="S620" s="276"/>
      <c r="T620" s="276"/>
      <c r="U620" s="276"/>
      <c r="V620" s="276"/>
      <c r="W620" s="276"/>
      <c r="X620" s="276"/>
      <c r="Y620" s="276"/>
      <c r="Z620" s="276"/>
    </row>
    <row r="621">
      <c r="A621" s="276"/>
      <c r="B621" s="276"/>
      <c r="C621" s="276"/>
      <c r="D621" s="276"/>
      <c r="E621" s="276"/>
      <c r="F621" s="276"/>
      <c r="G621" s="276"/>
      <c r="H621" s="276"/>
      <c r="I621" s="276"/>
      <c r="J621" s="276"/>
      <c r="K621" s="276"/>
      <c r="L621" s="276"/>
      <c r="M621" s="276"/>
      <c r="N621" s="276"/>
      <c r="O621" s="276"/>
      <c r="P621" s="276"/>
      <c r="Q621" s="276"/>
      <c r="R621" s="276"/>
      <c r="S621" s="276"/>
      <c r="T621" s="276"/>
      <c r="U621" s="276"/>
      <c r="V621" s="276"/>
      <c r="W621" s="276"/>
      <c r="X621" s="276"/>
      <c r="Y621" s="276"/>
      <c r="Z621" s="276"/>
    </row>
    <row r="622">
      <c r="A622" s="276"/>
      <c r="B622" s="276"/>
      <c r="C622" s="276"/>
      <c r="D622" s="276"/>
      <c r="E622" s="276"/>
      <c r="F622" s="276"/>
      <c r="G622" s="276"/>
      <c r="H622" s="276"/>
      <c r="I622" s="276"/>
      <c r="J622" s="276"/>
      <c r="K622" s="276"/>
      <c r="L622" s="276"/>
      <c r="M622" s="276"/>
      <c r="N622" s="276"/>
      <c r="O622" s="276"/>
      <c r="P622" s="276"/>
      <c r="Q622" s="276"/>
      <c r="R622" s="276"/>
      <c r="S622" s="276"/>
      <c r="T622" s="276"/>
      <c r="U622" s="276"/>
      <c r="V622" s="276"/>
      <c r="W622" s="276"/>
      <c r="X622" s="276"/>
      <c r="Y622" s="276"/>
      <c r="Z622" s="276"/>
    </row>
    <row r="623">
      <c r="A623" s="276"/>
      <c r="B623" s="276"/>
      <c r="C623" s="276"/>
      <c r="D623" s="276"/>
      <c r="E623" s="276"/>
      <c r="F623" s="276"/>
      <c r="G623" s="276"/>
      <c r="H623" s="276"/>
      <c r="I623" s="276"/>
      <c r="J623" s="276"/>
      <c r="K623" s="276"/>
      <c r="L623" s="276"/>
      <c r="M623" s="276"/>
      <c r="N623" s="276"/>
      <c r="O623" s="276"/>
      <c r="P623" s="276"/>
      <c r="Q623" s="276"/>
      <c r="R623" s="276"/>
      <c r="S623" s="276"/>
      <c r="T623" s="276"/>
      <c r="U623" s="276"/>
      <c r="V623" s="276"/>
      <c r="W623" s="276"/>
      <c r="X623" s="276"/>
      <c r="Y623" s="276"/>
      <c r="Z623" s="276"/>
    </row>
    <row r="624">
      <c r="A624" s="276"/>
      <c r="B624" s="276"/>
      <c r="C624" s="276"/>
      <c r="D624" s="276"/>
      <c r="E624" s="276"/>
      <c r="F624" s="276"/>
      <c r="G624" s="276"/>
      <c r="H624" s="276"/>
      <c r="I624" s="276"/>
      <c r="J624" s="276"/>
      <c r="K624" s="276"/>
      <c r="L624" s="276"/>
      <c r="M624" s="276"/>
      <c r="N624" s="276"/>
      <c r="O624" s="276"/>
      <c r="P624" s="276"/>
      <c r="Q624" s="276"/>
      <c r="R624" s="276"/>
      <c r="S624" s="276"/>
      <c r="T624" s="276"/>
      <c r="U624" s="276"/>
      <c r="V624" s="276"/>
      <c r="W624" s="276"/>
      <c r="X624" s="276"/>
      <c r="Y624" s="276"/>
      <c r="Z624" s="276"/>
    </row>
    <row r="625">
      <c r="A625" s="276"/>
      <c r="B625" s="276"/>
      <c r="C625" s="276"/>
      <c r="D625" s="276"/>
      <c r="E625" s="276"/>
      <c r="F625" s="276"/>
      <c r="G625" s="276"/>
      <c r="H625" s="276"/>
      <c r="I625" s="276"/>
      <c r="J625" s="276"/>
      <c r="K625" s="276"/>
      <c r="L625" s="276"/>
      <c r="M625" s="276"/>
      <c r="N625" s="276"/>
      <c r="O625" s="276"/>
      <c r="P625" s="276"/>
      <c r="Q625" s="276"/>
      <c r="R625" s="276"/>
      <c r="S625" s="276"/>
      <c r="T625" s="276"/>
      <c r="U625" s="276"/>
      <c r="V625" s="276"/>
      <c r="W625" s="276"/>
      <c r="X625" s="276"/>
      <c r="Y625" s="276"/>
      <c r="Z625" s="276"/>
    </row>
    <row r="626">
      <c r="A626" s="276"/>
      <c r="B626" s="276"/>
      <c r="C626" s="276"/>
      <c r="D626" s="276"/>
      <c r="E626" s="276"/>
      <c r="F626" s="276"/>
      <c r="G626" s="276"/>
      <c r="H626" s="276"/>
      <c r="I626" s="276"/>
      <c r="J626" s="276"/>
      <c r="K626" s="276"/>
      <c r="L626" s="276"/>
      <c r="M626" s="276"/>
      <c r="N626" s="276"/>
      <c r="O626" s="276"/>
      <c r="P626" s="276"/>
      <c r="Q626" s="276"/>
      <c r="R626" s="276"/>
      <c r="S626" s="276"/>
      <c r="T626" s="276"/>
      <c r="U626" s="276"/>
      <c r="V626" s="276"/>
      <c r="W626" s="276"/>
      <c r="X626" s="276"/>
      <c r="Y626" s="276"/>
      <c r="Z626" s="276"/>
    </row>
    <row r="627">
      <c r="A627" s="276"/>
      <c r="B627" s="276"/>
      <c r="C627" s="276"/>
      <c r="D627" s="276"/>
      <c r="E627" s="276"/>
      <c r="F627" s="276"/>
      <c r="G627" s="276"/>
      <c r="H627" s="276"/>
      <c r="I627" s="276"/>
      <c r="J627" s="276"/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</row>
    <row r="628">
      <c r="A628" s="276"/>
      <c r="B628" s="276"/>
      <c r="C628" s="276"/>
      <c r="D628" s="276"/>
      <c r="E628" s="276"/>
      <c r="F628" s="276"/>
      <c r="G628" s="276"/>
      <c r="H628" s="276"/>
      <c r="I628" s="276"/>
      <c r="J628" s="276"/>
      <c r="K628" s="276"/>
      <c r="L628" s="276"/>
      <c r="M628" s="276"/>
      <c r="N628" s="276"/>
      <c r="O628" s="276"/>
      <c r="P628" s="276"/>
      <c r="Q628" s="276"/>
      <c r="R628" s="276"/>
      <c r="S628" s="276"/>
      <c r="T628" s="276"/>
      <c r="U628" s="276"/>
      <c r="V628" s="276"/>
      <c r="W628" s="276"/>
      <c r="X628" s="276"/>
      <c r="Y628" s="276"/>
      <c r="Z628" s="276"/>
    </row>
    <row r="629">
      <c r="A629" s="276"/>
      <c r="B629" s="276"/>
      <c r="C629" s="276"/>
      <c r="D629" s="276"/>
      <c r="E629" s="276"/>
      <c r="F629" s="276"/>
      <c r="G629" s="276"/>
      <c r="H629" s="276"/>
      <c r="I629" s="276"/>
      <c r="J629" s="276"/>
      <c r="K629" s="276"/>
      <c r="L629" s="276"/>
      <c r="M629" s="276"/>
      <c r="N629" s="276"/>
      <c r="O629" s="276"/>
      <c r="P629" s="276"/>
      <c r="Q629" s="276"/>
      <c r="R629" s="276"/>
      <c r="S629" s="276"/>
      <c r="T629" s="276"/>
      <c r="U629" s="276"/>
      <c r="V629" s="276"/>
      <c r="W629" s="276"/>
      <c r="X629" s="276"/>
      <c r="Y629" s="276"/>
      <c r="Z629" s="276"/>
    </row>
    <row r="630">
      <c r="A630" s="276"/>
      <c r="B630" s="276"/>
      <c r="C630" s="276"/>
      <c r="D630" s="276"/>
      <c r="E630" s="276"/>
      <c r="F630" s="276"/>
      <c r="G630" s="276"/>
      <c r="H630" s="276"/>
      <c r="I630" s="276"/>
      <c r="J630" s="276"/>
      <c r="K630" s="276"/>
      <c r="L630" s="276"/>
      <c r="M630" s="276"/>
      <c r="N630" s="276"/>
      <c r="O630" s="276"/>
      <c r="P630" s="276"/>
      <c r="Q630" s="276"/>
      <c r="R630" s="276"/>
      <c r="S630" s="276"/>
      <c r="T630" s="276"/>
      <c r="U630" s="276"/>
      <c r="V630" s="276"/>
      <c r="W630" s="276"/>
      <c r="X630" s="276"/>
      <c r="Y630" s="276"/>
      <c r="Z630" s="276"/>
    </row>
    <row r="631">
      <c r="A631" s="276"/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  <c r="P631" s="276"/>
      <c r="Q631" s="276"/>
      <c r="R631" s="276"/>
      <c r="S631" s="276"/>
      <c r="T631" s="276"/>
      <c r="U631" s="276"/>
      <c r="V631" s="276"/>
      <c r="W631" s="276"/>
      <c r="X631" s="276"/>
      <c r="Y631" s="276"/>
      <c r="Z631" s="276"/>
    </row>
    <row r="632">
      <c r="A632" s="276"/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  <c r="P632" s="276"/>
      <c r="Q632" s="276"/>
      <c r="R632" s="276"/>
      <c r="S632" s="276"/>
      <c r="T632" s="276"/>
      <c r="U632" s="276"/>
      <c r="V632" s="276"/>
      <c r="W632" s="276"/>
      <c r="X632" s="276"/>
      <c r="Y632" s="276"/>
      <c r="Z632" s="276"/>
    </row>
    <row r="633">
      <c r="A633" s="276"/>
      <c r="B633" s="276"/>
      <c r="C633" s="276"/>
      <c r="D633" s="276"/>
      <c r="E633" s="276"/>
      <c r="F633" s="276"/>
      <c r="G633" s="276"/>
      <c r="H633" s="276"/>
      <c r="I633" s="276"/>
      <c r="J633" s="276"/>
      <c r="K633" s="276"/>
      <c r="L633" s="276"/>
      <c r="M633" s="276"/>
      <c r="N633" s="276"/>
      <c r="O633" s="276"/>
      <c r="P633" s="276"/>
      <c r="Q633" s="276"/>
      <c r="R633" s="276"/>
      <c r="S633" s="276"/>
      <c r="T633" s="276"/>
      <c r="U633" s="276"/>
      <c r="V633" s="276"/>
      <c r="W633" s="276"/>
      <c r="X633" s="276"/>
      <c r="Y633" s="276"/>
      <c r="Z633" s="276"/>
    </row>
    <row r="634">
      <c r="A634" s="276"/>
      <c r="B634" s="276"/>
      <c r="C634" s="276"/>
      <c r="D634" s="276"/>
      <c r="E634" s="276"/>
      <c r="F634" s="276"/>
      <c r="G634" s="276"/>
      <c r="H634" s="276"/>
      <c r="I634" s="276"/>
      <c r="J634" s="276"/>
      <c r="K634" s="276"/>
      <c r="L634" s="276"/>
      <c r="M634" s="276"/>
      <c r="N634" s="276"/>
      <c r="O634" s="276"/>
      <c r="P634" s="276"/>
      <c r="Q634" s="276"/>
      <c r="R634" s="276"/>
      <c r="S634" s="276"/>
      <c r="T634" s="276"/>
      <c r="U634" s="276"/>
      <c r="V634" s="276"/>
      <c r="W634" s="276"/>
      <c r="X634" s="276"/>
      <c r="Y634" s="276"/>
      <c r="Z634" s="276"/>
    </row>
    <row r="635">
      <c r="A635" s="276"/>
      <c r="B635" s="276"/>
      <c r="C635" s="276"/>
      <c r="D635" s="276"/>
      <c r="E635" s="276"/>
      <c r="F635" s="276"/>
      <c r="G635" s="276"/>
      <c r="H635" s="276"/>
      <c r="I635" s="276"/>
      <c r="J635" s="276"/>
      <c r="K635" s="276"/>
      <c r="L635" s="276"/>
      <c r="M635" s="276"/>
      <c r="N635" s="276"/>
      <c r="O635" s="276"/>
      <c r="P635" s="276"/>
      <c r="Q635" s="276"/>
      <c r="R635" s="276"/>
      <c r="S635" s="276"/>
      <c r="T635" s="276"/>
      <c r="U635" s="276"/>
      <c r="V635" s="276"/>
      <c r="W635" s="276"/>
      <c r="X635" s="276"/>
      <c r="Y635" s="276"/>
      <c r="Z635" s="276"/>
    </row>
    <row r="636">
      <c r="A636" s="276"/>
      <c r="B636" s="276"/>
      <c r="C636" s="276"/>
      <c r="D636" s="276"/>
      <c r="E636" s="276"/>
      <c r="F636" s="276"/>
      <c r="G636" s="276"/>
      <c r="H636" s="276"/>
      <c r="I636" s="276"/>
      <c r="J636" s="276"/>
      <c r="K636" s="276"/>
      <c r="L636" s="276"/>
      <c r="M636" s="276"/>
      <c r="N636" s="276"/>
      <c r="O636" s="276"/>
      <c r="P636" s="276"/>
      <c r="Q636" s="276"/>
      <c r="R636" s="276"/>
      <c r="S636" s="276"/>
      <c r="T636" s="276"/>
      <c r="U636" s="276"/>
      <c r="V636" s="276"/>
      <c r="W636" s="276"/>
      <c r="X636" s="276"/>
      <c r="Y636" s="276"/>
      <c r="Z636" s="276"/>
    </row>
    <row r="637">
      <c r="A637" s="276"/>
      <c r="B637" s="276"/>
      <c r="C637" s="276"/>
      <c r="D637" s="276"/>
      <c r="E637" s="276"/>
      <c r="F637" s="276"/>
      <c r="G637" s="276"/>
      <c r="H637" s="276"/>
      <c r="I637" s="276"/>
      <c r="J637" s="276"/>
      <c r="K637" s="276"/>
      <c r="L637" s="276"/>
      <c r="M637" s="276"/>
      <c r="N637" s="276"/>
      <c r="O637" s="276"/>
      <c r="P637" s="276"/>
      <c r="Q637" s="276"/>
      <c r="R637" s="276"/>
      <c r="S637" s="276"/>
      <c r="T637" s="276"/>
      <c r="U637" s="276"/>
      <c r="V637" s="276"/>
      <c r="W637" s="276"/>
      <c r="X637" s="276"/>
      <c r="Y637" s="276"/>
      <c r="Z637" s="276"/>
    </row>
    <row r="638">
      <c r="A638" s="276"/>
      <c r="B638" s="276"/>
      <c r="C638" s="276"/>
      <c r="D638" s="276"/>
      <c r="E638" s="276"/>
      <c r="F638" s="276"/>
      <c r="G638" s="276"/>
      <c r="H638" s="276"/>
      <c r="I638" s="276"/>
      <c r="J638" s="276"/>
      <c r="K638" s="276"/>
      <c r="L638" s="276"/>
      <c r="M638" s="276"/>
      <c r="N638" s="276"/>
      <c r="O638" s="276"/>
      <c r="P638" s="276"/>
      <c r="Q638" s="276"/>
      <c r="R638" s="276"/>
      <c r="S638" s="276"/>
      <c r="T638" s="276"/>
      <c r="U638" s="276"/>
      <c r="V638" s="276"/>
      <c r="W638" s="276"/>
      <c r="X638" s="276"/>
      <c r="Y638" s="276"/>
      <c r="Z638" s="276"/>
    </row>
    <row r="639">
      <c r="A639" s="276"/>
      <c r="B639" s="276"/>
      <c r="C639" s="276"/>
      <c r="D639" s="276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276"/>
      <c r="R639" s="276"/>
      <c r="S639" s="276"/>
      <c r="T639" s="276"/>
      <c r="U639" s="276"/>
      <c r="V639" s="276"/>
      <c r="W639" s="276"/>
      <c r="X639" s="276"/>
      <c r="Y639" s="276"/>
      <c r="Z639" s="276"/>
    </row>
    <row r="640">
      <c r="A640" s="276"/>
      <c r="B640" s="276"/>
      <c r="C640" s="276"/>
      <c r="D640" s="276"/>
      <c r="E640" s="276"/>
      <c r="F640" s="276"/>
      <c r="G640" s="276"/>
      <c r="H640" s="276"/>
      <c r="I640" s="276"/>
      <c r="J640" s="276"/>
      <c r="K640" s="276"/>
      <c r="L640" s="276"/>
      <c r="M640" s="276"/>
      <c r="N640" s="276"/>
      <c r="O640" s="276"/>
      <c r="P640" s="276"/>
      <c r="Q640" s="276"/>
      <c r="R640" s="276"/>
      <c r="S640" s="276"/>
      <c r="T640" s="276"/>
      <c r="U640" s="276"/>
      <c r="V640" s="276"/>
      <c r="W640" s="276"/>
      <c r="X640" s="276"/>
      <c r="Y640" s="276"/>
      <c r="Z640" s="276"/>
    </row>
    <row r="641">
      <c r="A641" s="276"/>
      <c r="B641" s="276"/>
      <c r="C641" s="276"/>
      <c r="D641" s="276"/>
      <c r="E641" s="276"/>
      <c r="F641" s="276"/>
      <c r="G641" s="276"/>
      <c r="H641" s="276"/>
      <c r="I641" s="276"/>
      <c r="J641" s="276"/>
      <c r="K641" s="276"/>
      <c r="L641" s="276"/>
      <c r="M641" s="276"/>
      <c r="N641" s="276"/>
      <c r="O641" s="276"/>
      <c r="P641" s="276"/>
      <c r="Q641" s="276"/>
      <c r="R641" s="276"/>
      <c r="S641" s="276"/>
      <c r="T641" s="276"/>
      <c r="U641" s="276"/>
      <c r="V641" s="276"/>
      <c r="W641" s="276"/>
      <c r="X641" s="276"/>
      <c r="Y641" s="276"/>
      <c r="Z641" s="276"/>
    </row>
    <row r="642">
      <c r="A642" s="276"/>
      <c r="B642" s="276"/>
      <c r="C642" s="276"/>
      <c r="D642" s="276"/>
      <c r="E642" s="276"/>
      <c r="F642" s="276"/>
      <c r="G642" s="276"/>
      <c r="H642" s="276"/>
      <c r="I642" s="276"/>
      <c r="J642" s="276"/>
      <c r="K642" s="276"/>
      <c r="L642" s="276"/>
      <c r="M642" s="276"/>
      <c r="N642" s="276"/>
      <c r="O642" s="276"/>
      <c r="P642" s="276"/>
      <c r="Q642" s="276"/>
      <c r="R642" s="276"/>
      <c r="S642" s="276"/>
      <c r="T642" s="276"/>
      <c r="U642" s="276"/>
      <c r="V642" s="276"/>
      <c r="W642" s="276"/>
      <c r="X642" s="276"/>
      <c r="Y642" s="276"/>
      <c r="Z642" s="276"/>
    </row>
    <row r="643">
      <c r="A643" s="276"/>
      <c r="B643" s="276"/>
      <c r="C643" s="276"/>
      <c r="D643" s="276"/>
      <c r="E643" s="276"/>
      <c r="F643" s="276"/>
      <c r="G643" s="276"/>
      <c r="H643" s="276"/>
      <c r="I643" s="276"/>
      <c r="J643" s="276"/>
      <c r="K643" s="276"/>
      <c r="L643" s="276"/>
      <c r="M643" s="276"/>
      <c r="N643" s="276"/>
      <c r="O643" s="276"/>
      <c r="P643" s="276"/>
      <c r="Q643" s="276"/>
      <c r="R643" s="276"/>
      <c r="S643" s="276"/>
      <c r="T643" s="276"/>
      <c r="U643" s="276"/>
      <c r="V643" s="276"/>
      <c r="W643" s="276"/>
      <c r="X643" s="276"/>
      <c r="Y643" s="276"/>
      <c r="Z643" s="276"/>
    </row>
    <row r="644">
      <c r="A644" s="276"/>
      <c r="B644" s="276"/>
      <c r="C644" s="276"/>
      <c r="D644" s="276"/>
      <c r="E644" s="276"/>
      <c r="F644" s="276"/>
      <c r="G644" s="276"/>
      <c r="H644" s="276"/>
      <c r="I644" s="276"/>
      <c r="J644" s="276"/>
      <c r="K644" s="276"/>
      <c r="L644" s="276"/>
      <c r="M644" s="276"/>
      <c r="N644" s="276"/>
      <c r="O644" s="276"/>
      <c r="P644" s="276"/>
      <c r="Q644" s="276"/>
      <c r="R644" s="276"/>
      <c r="S644" s="276"/>
      <c r="T644" s="276"/>
      <c r="U644" s="276"/>
      <c r="V644" s="276"/>
      <c r="W644" s="276"/>
      <c r="X644" s="276"/>
      <c r="Y644" s="276"/>
      <c r="Z644" s="276"/>
    </row>
    <row r="645">
      <c r="A645" s="276"/>
      <c r="B645" s="276"/>
      <c r="C645" s="276"/>
      <c r="D645" s="276"/>
      <c r="E645" s="276"/>
      <c r="F645" s="276"/>
      <c r="G645" s="276"/>
      <c r="H645" s="276"/>
      <c r="I645" s="276"/>
      <c r="J645" s="276"/>
      <c r="K645" s="276"/>
      <c r="L645" s="276"/>
      <c r="M645" s="276"/>
      <c r="N645" s="276"/>
      <c r="O645" s="276"/>
      <c r="P645" s="276"/>
      <c r="Q645" s="276"/>
      <c r="R645" s="276"/>
      <c r="S645" s="276"/>
      <c r="T645" s="276"/>
      <c r="U645" s="276"/>
      <c r="V645" s="276"/>
      <c r="W645" s="276"/>
      <c r="X645" s="276"/>
      <c r="Y645" s="276"/>
      <c r="Z645" s="276"/>
    </row>
    <row r="646">
      <c r="A646" s="276"/>
      <c r="B646" s="276"/>
      <c r="C646" s="276"/>
      <c r="D646" s="276"/>
      <c r="E646" s="276"/>
      <c r="F646" s="276"/>
      <c r="G646" s="276"/>
      <c r="H646" s="276"/>
      <c r="I646" s="276"/>
      <c r="J646" s="276"/>
      <c r="K646" s="276"/>
      <c r="L646" s="276"/>
      <c r="M646" s="276"/>
      <c r="N646" s="276"/>
      <c r="O646" s="276"/>
      <c r="P646" s="276"/>
      <c r="Q646" s="276"/>
      <c r="R646" s="276"/>
      <c r="S646" s="276"/>
      <c r="T646" s="276"/>
      <c r="U646" s="276"/>
      <c r="V646" s="276"/>
      <c r="W646" s="276"/>
      <c r="X646" s="276"/>
      <c r="Y646" s="276"/>
      <c r="Z646" s="276"/>
    </row>
    <row r="647">
      <c r="A647" s="276"/>
      <c r="B647" s="276"/>
      <c r="C647" s="276"/>
      <c r="D647" s="276"/>
      <c r="E647" s="276"/>
      <c r="F647" s="276"/>
      <c r="G647" s="276"/>
      <c r="H647" s="276"/>
      <c r="I647" s="276"/>
      <c r="J647" s="276"/>
      <c r="K647" s="276"/>
      <c r="L647" s="276"/>
      <c r="M647" s="276"/>
      <c r="N647" s="276"/>
      <c r="O647" s="276"/>
      <c r="P647" s="276"/>
      <c r="Q647" s="276"/>
      <c r="R647" s="276"/>
      <c r="S647" s="276"/>
      <c r="T647" s="276"/>
      <c r="U647" s="276"/>
      <c r="V647" s="276"/>
      <c r="W647" s="276"/>
      <c r="X647" s="276"/>
      <c r="Y647" s="276"/>
      <c r="Z647" s="276"/>
    </row>
    <row r="648">
      <c r="A648" s="276"/>
      <c r="B648" s="276"/>
      <c r="C648" s="276"/>
      <c r="D648" s="276"/>
      <c r="E648" s="276"/>
      <c r="F648" s="276"/>
      <c r="G648" s="276"/>
      <c r="H648" s="276"/>
      <c r="I648" s="276"/>
      <c r="J648" s="276"/>
      <c r="K648" s="276"/>
      <c r="L648" s="276"/>
      <c r="M648" s="276"/>
      <c r="N648" s="276"/>
      <c r="O648" s="276"/>
      <c r="P648" s="276"/>
      <c r="Q648" s="276"/>
      <c r="R648" s="276"/>
      <c r="S648" s="276"/>
      <c r="T648" s="276"/>
      <c r="U648" s="276"/>
      <c r="V648" s="276"/>
      <c r="W648" s="276"/>
      <c r="X648" s="276"/>
      <c r="Y648" s="276"/>
      <c r="Z648" s="276"/>
    </row>
    <row r="649">
      <c r="A649" s="276"/>
      <c r="B649" s="276"/>
      <c r="C649" s="276"/>
      <c r="D649" s="276"/>
      <c r="E649" s="276"/>
      <c r="F649" s="276"/>
      <c r="G649" s="276"/>
      <c r="H649" s="276"/>
      <c r="I649" s="276"/>
      <c r="J649" s="276"/>
      <c r="K649" s="276"/>
      <c r="L649" s="276"/>
      <c r="M649" s="276"/>
      <c r="N649" s="276"/>
      <c r="O649" s="276"/>
      <c r="P649" s="276"/>
      <c r="Q649" s="276"/>
      <c r="R649" s="276"/>
      <c r="S649" s="276"/>
      <c r="T649" s="276"/>
      <c r="U649" s="276"/>
      <c r="V649" s="276"/>
      <c r="W649" s="276"/>
      <c r="X649" s="276"/>
      <c r="Y649" s="276"/>
      <c r="Z649" s="276"/>
    </row>
    <row r="650">
      <c r="A650" s="276"/>
      <c r="B650" s="276"/>
      <c r="C650" s="276"/>
      <c r="D650" s="276"/>
      <c r="E650" s="276"/>
      <c r="F650" s="276"/>
      <c r="G650" s="276"/>
      <c r="H650" s="276"/>
      <c r="I650" s="276"/>
      <c r="J650" s="276"/>
      <c r="K650" s="276"/>
      <c r="L650" s="276"/>
      <c r="M650" s="276"/>
      <c r="N650" s="276"/>
      <c r="O650" s="276"/>
      <c r="P650" s="276"/>
      <c r="Q650" s="276"/>
      <c r="R650" s="276"/>
      <c r="S650" s="276"/>
      <c r="T650" s="276"/>
      <c r="U650" s="276"/>
      <c r="V650" s="276"/>
      <c r="W650" s="276"/>
      <c r="X650" s="276"/>
      <c r="Y650" s="276"/>
      <c r="Z650" s="276"/>
    </row>
    <row r="651">
      <c r="A651" s="276"/>
      <c r="B651" s="276"/>
      <c r="C651" s="276"/>
      <c r="D651" s="276"/>
      <c r="E651" s="276"/>
      <c r="F651" s="276"/>
      <c r="G651" s="276"/>
      <c r="H651" s="276"/>
      <c r="I651" s="276"/>
      <c r="J651" s="276"/>
      <c r="K651" s="276"/>
      <c r="L651" s="276"/>
      <c r="M651" s="276"/>
      <c r="N651" s="276"/>
      <c r="O651" s="276"/>
      <c r="P651" s="276"/>
      <c r="Q651" s="276"/>
      <c r="R651" s="276"/>
      <c r="S651" s="276"/>
      <c r="T651" s="276"/>
      <c r="U651" s="276"/>
      <c r="V651" s="276"/>
      <c r="W651" s="276"/>
      <c r="X651" s="276"/>
      <c r="Y651" s="276"/>
      <c r="Z651" s="276"/>
    </row>
    <row r="652">
      <c r="A652" s="276"/>
      <c r="B652" s="276"/>
      <c r="C652" s="276"/>
      <c r="D652" s="276"/>
      <c r="E652" s="276"/>
      <c r="F652" s="276"/>
      <c r="G652" s="276"/>
      <c r="H652" s="276"/>
      <c r="I652" s="276"/>
      <c r="J652" s="276"/>
      <c r="K652" s="276"/>
      <c r="L652" s="276"/>
      <c r="M652" s="276"/>
      <c r="N652" s="276"/>
      <c r="O652" s="276"/>
      <c r="P652" s="276"/>
      <c r="Q652" s="276"/>
      <c r="R652" s="276"/>
      <c r="S652" s="276"/>
      <c r="T652" s="276"/>
      <c r="U652" s="276"/>
      <c r="V652" s="276"/>
      <c r="W652" s="276"/>
      <c r="X652" s="276"/>
      <c r="Y652" s="276"/>
      <c r="Z652" s="276"/>
    </row>
    <row r="653">
      <c r="A653" s="276"/>
      <c r="B653" s="276"/>
      <c r="C653" s="276"/>
      <c r="D653" s="276"/>
      <c r="E653" s="276"/>
      <c r="F653" s="276"/>
      <c r="G653" s="276"/>
      <c r="H653" s="276"/>
      <c r="I653" s="276"/>
      <c r="J653" s="276"/>
      <c r="K653" s="276"/>
      <c r="L653" s="276"/>
      <c r="M653" s="276"/>
      <c r="N653" s="276"/>
      <c r="O653" s="276"/>
      <c r="P653" s="276"/>
      <c r="Q653" s="276"/>
      <c r="R653" s="276"/>
      <c r="S653" s="276"/>
      <c r="T653" s="276"/>
      <c r="U653" s="276"/>
      <c r="V653" s="276"/>
      <c r="W653" s="276"/>
      <c r="X653" s="276"/>
      <c r="Y653" s="276"/>
      <c r="Z653" s="276"/>
    </row>
    <row r="654">
      <c r="A654" s="276"/>
      <c r="B654" s="276"/>
      <c r="C654" s="276"/>
      <c r="D654" s="276"/>
      <c r="E654" s="276"/>
      <c r="F654" s="276"/>
      <c r="G654" s="276"/>
      <c r="H654" s="276"/>
      <c r="I654" s="276"/>
      <c r="J654" s="276"/>
      <c r="K654" s="276"/>
      <c r="L654" s="276"/>
      <c r="M654" s="276"/>
      <c r="N654" s="276"/>
      <c r="O654" s="276"/>
      <c r="P654" s="276"/>
      <c r="Q654" s="276"/>
      <c r="R654" s="276"/>
      <c r="S654" s="276"/>
      <c r="T654" s="276"/>
      <c r="U654" s="276"/>
      <c r="V654" s="276"/>
      <c r="W654" s="276"/>
      <c r="X654" s="276"/>
      <c r="Y654" s="276"/>
      <c r="Z654" s="276"/>
    </row>
    <row r="655">
      <c r="A655" s="276"/>
      <c r="B655" s="276"/>
      <c r="C655" s="276"/>
      <c r="D655" s="276"/>
      <c r="E655" s="276"/>
      <c r="F655" s="276"/>
      <c r="G655" s="276"/>
      <c r="H655" s="276"/>
      <c r="I655" s="276"/>
      <c r="J655" s="276"/>
      <c r="K655" s="276"/>
      <c r="L655" s="276"/>
      <c r="M655" s="276"/>
      <c r="N655" s="276"/>
      <c r="O655" s="276"/>
      <c r="P655" s="276"/>
      <c r="Q655" s="276"/>
      <c r="R655" s="276"/>
      <c r="S655" s="276"/>
      <c r="T655" s="276"/>
      <c r="U655" s="276"/>
      <c r="V655" s="276"/>
      <c r="W655" s="276"/>
      <c r="X655" s="276"/>
      <c r="Y655" s="276"/>
      <c r="Z655" s="276"/>
    </row>
    <row r="656">
      <c r="A656" s="276"/>
      <c r="B656" s="276"/>
      <c r="C656" s="276"/>
      <c r="D656" s="276"/>
      <c r="E656" s="276"/>
      <c r="F656" s="276"/>
      <c r="G656" s="276"/>
      <c r="H656" s="276"/>
      <c r="I656" s="276"/>
      <c r="J656" s="276"/>
      <c r="K656" s="276"/>
      <c r="L656" s="276"/>
      <c r="M656" s="276"/>
      <c r="N656" s="276"/>
      <c r="O656" s="276"/>
      <c r="P656" s="276"/>
      <c r="Q656" s="276"/>
      <c r="R656" s="276"/>
      <c r="S656" s="276"/>
      <c r="T656" s="276"/>
      <c r="U656" s="276"/>
      <c r="V656" s="276"/>
      <c r="W656" s="276"/>
      <c r="X656" s="276"/>
      <c r="Y656" s="276"/>
      <c r="Z656" s="276"/>
    </row>
    <row r="657">
      <c r="A657" s="276"/>
      <c r="B657" s="276"/>
      <c r="C657" s="276"/>
      <c r="D657" s="276"/>
      <c r="E657" s="276"/>
      <c r="F657" s="276"/>
      <c r="G657" s="276"/>
      <c r="H657" s="276"/>
      <c r="I657" s="276"/>
      <c r="J657" s="276"/>
      <c r="K657" s="276"/>
      <c r="L657" s="276"/>
      <c r="M657" s="276"/>
      <c r="N657" s="276"/>
      <c r="O657" s="276"/>
      <c r="P657" s="276"/>
      <c r="Q657" s="276"/>
      <c r="R657" s="276"/>
      <c r="S657" s="276"/>
      <c r="T657" s="276"/>
      <c r="U657" s="276"/>
      <c r="V657" s="276"/>
      <c r="W657" s="276"/>
      <c r="X657" s="276"/>
      <c r="Y657" s="276"/>
      <c r="Z657" s="276"/>
    </row>
    <row r="658">
      <c r="A658" s="276"/>
      <c r="B658" s="276"/>
      <c r="C658" s="276"/>
      <c r="D658" s="276"/>
      <c r="E658" s="276"/>
      <c r="F658" s="276"/>
      <c r="G658" s="276"/>
      <c r="H658" s="276"/>
      <c r="I658" s="276"/>
      <c r="J658" s="276"/>
      <c r="K658" s="276"/>
      <c r="L658" s="276"/>
      <c r="M658" s="276"/>
      <c r="N658" s="276"/>
      <c r="O658" s="276"/>
      <c r="P658" s="276"/>
      <c r="Q658" s="276"/>
      <c r="R658" s="276"/>
      <c r="S658" s="276"/>
      <c r="T658" s="276"/>
      <c r="U658" s="276"/>
      <c r="V658" s="276"/>
      <c r="W658" s="276"/>
      <c r="X658" s="276"/>
      <c r="Y658" s="276"/>
      <c r="Z658" s="276"/>
    </row>
    <row r="659">
      <c r="A659" s="276"/>
      <c r="B659" s="276"/>
      <c r="C659" s="276"/>
      <c r="D659" s="276"/>
      <c r="E659" s="276"/>
      <c r="F659" s="276"/>
      <c r="G659" s="276"/>
      <c r="H659" s="276"/>
      <c r="I659" s="276"/>
      <c r="J659" s="276"/>
      <c r="K659" s="276"/>
      <c r="L659" s="276"/>
      <c r="M659" s="276"/>
      <c r="N659" s="276"/>
      <c r="O659" s="276"/>
      <c r="P659" s="276"/>
      <c r="Q659" s="276"/>
      <c r="R659" s="276"/>
      <c r="S659" s="276"/>
      <c r="T659" s="276"/>
      <c r="U659" s="276"/>
      <c r="V659" s="276"/>
      <c r="W659" s="276"/>
      <c r="X659" s="276"/>
      <c r="Y659" s="276"/>
      <c r="Z659" s="276"/>
    </row>
    <row r="660">
      <c r="A660" s="276"/>
      <c r="B660" s="276"/>
      <c r="C660" s="276"/>
      <c r="D660" s="276"/>
      <c r="E660" s="276"/>
      <c r="F660" s="276"/>
      <c r="G660" s="276"/>
      <c r="H660" s="276"/>
      <c r="I660" s="276"/>
      <c r="J660" s="276"/>
      <c r="K660" s="276"/>
      <c r="L660" s="276"/>
      <c r="M660" s="276"/>
      <c r="N660" s="276"/>
      <c r="O660" s="276"/>
      <c r="P660" s="276"/>
      <c r="Q660" s="276"/>
      <c r="R660" s="276"/>
      <c r="S660" s="276"/>
      <c r="T660" s="276"/>
      <c r="U660" s="276"/>
      <c r="V660" s="276"/>
      <c r="W660" s="276"/>
      <c r="X660" s="276"/>
      <c r="Y660" s="276"/>
      <c r="Z660" s="276"/>
    </row>
    <row r="661">
      <c r="A661" s="276"/>
      <c r="B661" s="276"/>
      <c r="C661" s="276"/>
      <c r="D661" s="276"/>
      <c r="E661" s="276"/>
      <c r="F661" s="276"/>
      <c r="G661" s="276"/>
      <c r="H661" s="276"/>
      <c r="I661" s="276"/>
      <c r="J661" s="276"/>
      <c r="K661" s="276"/>
      <c r="L661" s="276"/>
      <c r="M661" s="276"/>
      <c r="N661" s="276"/>
      <c r="O661" s="276"/>
      <c r="P661" s="276"/>
      <c r="Q661" s="276"/>
      <c r="R661" s="276"/>
      <c r="S661" s="276"/>
      <c r="T661" s="276"/>
      <c r="U661" s="276"/>
      <c r="V661" s="276"/>
      <c r="W661" s="276"/>
      <c r="X661" s="276"/>
      <c r="Y661" s="276"/>
      <c r="Z661" s="276"/>
    </row>
    <row r="662">
      <c r="A662" s="276"/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276"/>
      <c r="T662" s="276"/>
      <c r="U662" s="276"/>
      <c r="V662" s="276"/>
      <c r="W662" s="276"/>
      <c r="X662" s="276"/>
      <c r="Y662" s="276"/>
      <c r="Z662" s="276"/>
    </row>
    <row r="663">
      <c r="A663" s="276"/>
      <c r="B663" s="276"/>
      <c r="C663" s="276"/>
      <c r="D663" s="276"/>
      <c r="E663" s="276"/>
      <c r="F663" s="276"/>
      <c r="G663" s="276"/>
      <c r="H663" s="276"/>
      <c r="I663" s="276"/>
      <c r="J663" s="276"/>
      <c r="K663" s="276"/>
      <c r="L663" s="276"/>
      <c r="M663" s="276"/>
      <c r="N663" s="276"/>
      <c r="O663" s="276"/>
      <c r="P663" s="276"/>
      <c r="Q663" s="276"/>
      <c r="R663" s="276"/>
      <c r="S663" s="276"/>
      <c r="T663" s="276"/>
      <c r="U663" s="276"/>
      <c r="V663" s="276"/>
      <c r="W663" s="276"/>
      <c r="X663" s="276"/>
      <c r="Y663" s="276"/>
      <c r="Z663" s="276"/>
    </row>
    <row r="664">
      <c r="A664" s="276"/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  <c r="P664" s="276"/>
      <c r="Q664" s="276"/>
      <c r="R664" s="276"/>
      <c r="S664" s="276"/>
      <c r="T664" s="276"/>
      <c r="U664" s="276"/>
      <c r="V664" s="276"/>
      <c r="W664" s="276"/>
      <c r="X664" s="276"/>
      <c r="Y664" s="276"/>
      <c r="Z664" s="276"/>
    </row>
    <row r="665">
      <c r="A665" s="276"/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  <c r="P665" s="276"/>
      <c r="Q665" s="276"/>
      <c r="R665" s="276"/>
      <c r="S665" s="276"/>
      <c r="T665" s="276"/>
      <c r="U665" s="276"/>
      <c r="V665" s="276"/>
      <c r="W665" s="276"/>
      <c r="X665" s="276"/>
      <c r="Y665" s="276"/>
      <c r="Z665" s="276"/>
    </row>
    <row r="666">
      <c r="A666" s="276"/>
      <c r="B666" s="276"/>
      <c r="C666" s="276"/>
      <c r="D666" s="276"/>
      <c r="E666" s="276"/>
      <c r="F666" s="276"/>
      <c r="G666" s="276"/>
      <c r="H666" s="276"/>
      <c r="I666" s="276"/>
      <c r="J666" s="276"/>
      <c r="K666" s="276"/>
      <c r="L666" s="276"/>
      <c r="M666" s="276"/>
      <c r="N666" s="276"/>
      <c r="O666" s="276"/>
      <c r="P666" s="276"/>
      <c r="Q666" s="276"/>
      <c r="R666" s="276"/>
      <c r="S666" s="276"/>
      <c r="T666" s="276"/>
      <c r="U666" s="276"/>
      <c r="V666" s="276"/>
      <c r="W666" s="276"/>
      <c r="X666" s="276"/>
      <c r="Y666" s="276"/>
      <c r="Z666" s="276"/>
    </row>
    <row r="667">
      <c r="A667" s="276"/>
      <c r="B667" s="276"/>
      <c r="C667" s="276"/>
      <c r="D667" s="276"/>
      <c r="E667" s="276"/>
      <c r="F667" s="276"/>
      <c r="G667" s="276"/>
      <c r="H667" s="276"/>
      <c r="I667" s="276"/>
      <c r="J667" s="276"/>
      <c r="K667" s="276"/>
      <c r="L667" s="276"/>
      <c r="M667" s="276"/>
      <c r="N667" s="276"/>
      <c r="O667" s="276"/>
      <c r="P667" s="276"/>
      <c r="Q667" s="276"/>
      <c r="R667" s="276"/>
      <c r="S667" s="276"/>
      <c r="T667" s="276"/>
      <c r="U667" s="276"/>
      <c r="V667" s="276"/>
      <c r="W667" s="276"/>
      <c r="X667" s="276"/>
      <c r="Y667" s="276"/>
      <c r="Z667" s="276"/>
    </row>
    <row r="668">
      <c r="A668" s="276"/>
      <c r="B668" s="276"/>
      <c r="C668" s="276"/>
      <c r="D668" s="276"/>
      <c r="E668" s="276"/>
      <c r="F668" s="276"/>
      <c r="G668" s="276"/>
      <c r="H668" s="276"/>
      <c r="I668" s="276"/>
      <c r="J668" s="276"/>
      <c r="K668" s="276"/>
      <c r="L668" s="276"/>
      <c r="M668" s="276"/>
      <c r="N668" s="276"/>
      <c r="O668" s="276"/>
      <c r="P668" s="276"/>
      <c r="Q668" s="276"/>
      <c r="R668" s="276"/>
      <c r="S668" s="276"/>
      <c r="T668" s="276"/>
      <c r="U668" s="276"/>
      <c r="V668" s="276"/>
      <c r="W668" s="276"/>
      <c r="X668" s="276"/>
      <c r="Y668" s="276"/>
      <c r="Z668" s="276"/>
    </row>
    <row r="669">
      <c r="A669" s="276"/>
      <c r="B669" s="276"/>
      <c r="C669" s="276"/>
      <c r="D669" s="276"/>
      <c r="E669" s="276"/>
      <c r="F669" s="276"/>
      <c r="G669" s="276"/>
      <c r="H669" s="276"/>
      <c r="I669" s="276"/>
      <c r="J669" s="276"/>
      <c r="K669" s="276"/>
      <c r="L669" s="276"/>
      <c r="M669" s="276"/>
      <c r="N669" s="276"/>
      <c r="O669" s="276"/>
      <c r="P669" s="276"/>
      <c r="Q669" s="276"/>
      <c r="R669" s="276"/>
      <c r="S669" s="276"/>
      <c r="T669" s="276"/>
      <c r="U669" s="276"/>
      <c r="V669" s="276"/>
      <c r="W669" s="276"/>
      <c r="X669" s="276"/>
      <c r="Y669" s="276"/>
      <c r="Z669" s="276"/>
    </row>
    <row r="670">
      <c r="A670" s="276"/>
      <c r="B670" s="276"/>
      <c r="C670" s="276"/>
      <c r="D670" s="276"/>
      <c r="E670" s="276"/>
      <c r="F670" s="276"/>
      <c r="G670" s="276"/>
      <c r="H670" s="276"/>
      <c r="I670" s="276"/>
      <c r="J670" s="276"/>
      <c r="K670" s="276"/>
      <c r="L670" s="276"/>
      <c r="M670" s="276"/>
      <c r="N670" s="276"/>
      <c r="O670" s="276"/>
      <c r="P670" s="276"/>
      <c r="Q670" s="276"/>
      <c r="R670" s="276"/>
      <c r="S670" s="276"/>
      <c r="T670" s="276"/>
      <c r="U670" s="276"/>
      <c r="V670" s="276"/>
      <c r="W670" s="276"/>
      <c r="X670" s="276"/>
      <c r="Y670" s="276"/>
      <c r="Z670" s="276"/>
    </row>
    <row r="671">
      <c r="A671" s="276"/>
      <c r="B671" s="276"/>
      <c r="C671" s="276"/>
      <c r="D671" s="276"/>
      <c r="E671" s="276"/>
      <c r="F671" s="276"/>
      <c r="G671" s="276"/>
      <c r="H671" s="276"/>
      <c r="I671" s="276"/>
      <c r="J671" s="276"/>
      <c r="K671" s="276"/>
      <c r="L671" s="276"/>
      <c r="M671" s="276"/>
      <c r="N671" s="276"/>
      <c r="O671" s="276"/>
      <c r="P671" s="276"/>
      <c r="Q671" s="276"/>
      <c r="R671" s="276"/>
      <c r="S671" s="276"/>
      <c r="T671" s="276"/>
      <c r="U671" s="276"/>
      <c r="V671" s="276"/>
      <c r="W671" s="276"/>
      <c r="X671" s="276"/>
      <c r="Y671" s="276"/>
      <c r="Z671" s="276"/>
    </row>
    <row r="672">
      <c r="A672" s="276"/>
      <c r="B672" s="276"/>
      <c r="C672" s="276"/>
      <c r="D672" s="276"/>
      <c r="E672" s="276"/>
      <c r="F672" s="276"/>
      <c r="G672" s="276"/>
      <c r="H672" s="276"/>
      <c r="I672" s="276"/>
      <c r="J672" s="276"/>
      <c r="K672" s="276"/>
      <c r="L672" s="276"/>
      <c r="M672" s="276"/>
      <c r="N672" s="276"/>
      <c r="O672" s="276"/>
      <c r="P672" s="276"/>
      <c r="Q672" s="276"/>
      <c r="R672" s="276"/>
      <c r="S672" s="276"/>
      <c r="T672" s="276"/>
      <c r="U672" s="276"/>
      <c r="V672" s="276"/>
      <c r="W672" s="276"/>
      <c r="X672" s="276"/>
      <c r="Y672" s="276"/>
      <c r="Z672" s="276"/>
    </row>
    <row r="673">
      <c r="A673" s="276"/>
      <c r="B673" s="276"/>
      <c r="C673" s="276"/>
      <c r="D673" s="276"/>
      <c r="E673" s="276"/>
      <c r="F673" s="276"/>
      <c r="G673" s="276"/>
      <c r="H673" s="276"/>
      <c r="I673" s="276"/>
      <c r="J673" s="276"/>
      <c r="K673" s="276"/>
      <c r="L673" s="276"/>
      <c r="M673" s="276"/>
      <c r="N673" s="276"/>
      <c r="O673" s="276"/>
      <c r="P673" s="276"/>
      <c r="Q673" s="276"/>
      <c r="R673" s="276"/>
      <c r="S673" s="276"/>
      <c r="T673" s="276"/>
      <c r="U673" s="276"/>
      <c r="V673" s="276"/>
      <c r="W673" s="276"/>
      <c r="X673" s="276"/>
      <c r="Y673" s="276"/>
      <c r="Z673" s="276"/>
    </row>
    <row r="674">
      <c r="A674" s="276"/>
      <c r="B674" s="276"/>
      <c r="C674" s="276"/>
      <c r="D674" s="276"/>
      <c r="E674" s="276"/>
      <c r="F674" s="276"/>
      <c r="G674" s="276"/>
      <c r="H674" s="276"/>
      <c r="I674" s="276"/>
      <c r="J674" s="276"/>
      <c r="K674" s="276"/>
      <c r="L674" s="276"/>
      <c r="M674" s="276"/>
      <c r="N674" s="276"/>
      <c r="O674" s="276"/>
      <c r="P674" s="276"/>
      <c r="Q674" s="276"/>
      <c r="R674" s="276"/>
      <c r="S674" s="276"/>
      <c r="T674" s="276"/>
      <c r="U674" s="276"/>
      <c r="V674" s="276"/>
      <c r="W674" s="276"/>
      <c r="X674" s="276"/>
      <c r="Y674" s="276"/>
      <c r="Z674" s="276"/>
    </row>
    <row r="675">
      <c r="A675" s="276"/>
      <c r="B675" s="276"/>
      <c r="C675" s="276"/>
      <c r="D675" s="276"/>
      <c r="E675" s="276"/>
      <c r="F675" s="276"/>
      <c r="G675" s="276"/>
      <c r="H675" s="276"/>
      <c r="I675" s="276"/>
      <c r="J675" s="276"/>
      <c r="K675" s="276"/>
      <c r="L675" s="276"/>
      <c r="M675" s="276"/>
      <c r="N675" s="276"/>
      <c r="O675" s="276"/>
      <c r="P675" s="276"/>
      <c r="Q675" s="276"/>
      <c r="R675" s="276"/>
      <c r="S675" s="276"/>
      <c r="T675" s="276"/>
      <c r="U675" s="276"/>
      <c r="V675" s="276"/>
      <c r="W675" s="276"/>
      <c r="X675" s="276"/>
      <c r="Y675" s="276"/>
      <c r="Z675" s="276"/>
    </row>
    <row r="676">
      <c r="A676" s="276"/>
      <c r="B676" s="276"/>
      <c r="C676" s="276"/>
      <c r="D676" s="276"/>
      <c r="E676" s="276"/>
      <c r="F676" s="276"/>
      <c r="G676" s="276"/>
      <c r="H676" s="276"/>
      <c r="I676" s="276"/>
      <c r="J676" s="276"/>
      <c r="K676" s="276"/>
      <c r="L676" s="276"/>
      <c r="M676" s="276"/>
      <c r="N676" s="276"/>
      <c r="O676" s="276"/>
      <c r="P676" s="276"/>
      <c r="Q676" s="276"/>
      <c r="R676" s="276"/>
      <c r="S676" s="276"/>
      <c r="T676" s="276"/>
      <c r="U676" s="276"/>
      <c r="V676" s="276"/>
      <c r="W676" s="276"/>
      <c r="X676" s="276"/>
      <c r="Y676" s="276"/>
      <c r="Z676" s="276"/>
    </row>
    <row r="677">
      <c r="A677" s="276"/>
      <c r="B677" s="276"/>
      <c r="C677" s="276"/>
      <c r="D677" s="276"/>
      <c r="E677" s="276"/>
      <c r="F677" s="276"/>
      <c r="G677" s="276"/>
      <c r="H677" s="276"/>
      <c r="I677" s="276"/>
      <c r="J677" s="276"/>
      <c r="K677" s="276"/>
      <c r="L677" s="276"/>
      <c r="M677" s="276"/>
      <c r="N677" s="276"/>
      <c r="O677" s="276"/>
      <c r="P677" s="276"/>
      <c r="Q677" s="276"/>
      <c r="R677" s="276"/>
      <c r="S677" s="276"/>
      <c r="T677" s="276"/>
      <c r="U677" s="276"/>
      <c r="V677" s="276"/>
      <c r="W677" s="276"/>
      <c r="X677" s="276"/>
      <c r="Y677" s="276"/>
      <c r="Z677" s="276"/>
    </row>
    <row r="678">
      <c r="A678" s="276"/>
      <c r="B678" s="276"/>
      <c r="C678" s="276"/>
      <c r="D678" s="276"/>
      <c r="E678" s="276"/>
      <c r="F678" s="276"/>
      <c r="G678" s="276"/>
      <c r="H678" s="276"/>
      <c r="I678" s="276"/>
      <c r="J678" s="276"/>
      <c r="K678" s="276"/>
      <c r="L678" s="276"/>
      <c r="M678" s="276"/>
      <c r="N678" s="276"/>
      <c r="O678" s="276"/>
      <c r="P678" s="276"/>
      <c r="Q678" s="276"/>
      <c r="R678" s="276"/>
      <c r="S678" s="276"/>
      <c r="T678" s="276"/>
      <c r="U678" s="276"/>
      <c r="V678" s="276"/>
      <c r="W678" s="276"/>
      <c r="X678" s="276"/>
      <c r="Y678" s="276"/>
      <c r="Z678" s="276"/>
    </row>
    <row r="679">
      <c r="A679" s="276"/>
      <c r="B679" s="276"/>
      <c r="C679" s="276"/>
      <c r="D679" s="276"/>
      <c r="E679" s="276"/>
      <c r="F679" s="276"/>
      <c r="G679" s="276"/>
      <c r="H679" s="276"/>
      <c r="I679" s="276"/>
      <c r="J679" s="276"/>
      <c r="K679" s="276"/>
      <c r="L679" s="276"/>
      <c r="M679" s="276"/>
      <c r="N679" s="276"/>
      <c r="O679" s="276"/>
      <c r="P679" s="276"/>
      <c r="Q679" s="276"/>
      <c r="R679" s="276"/>
      <c r="S679" s="276"/>
      <c r="T679" s="276"/>
      <c r="U679" s="276"/>
      <c r="V679" s="276"/>
      <c r="W679" s="276"/>
      <c r="X679" s="276"/>
      <c r="Y679" s="276"/>
      <c r="Z679" s="276"/>
    </row>
    <row r="680">
      <c r="A680" s="276"/>
      <c r="B680" s="276"/>
      <c r="C680" s="276"/>
      <c r="D680" s="276"/>
      <c r="E680" s="276"/>
      <c r="F680" s="276"/>
      <c r="G680" s="276"/>
      <c r="H680" s="276"/>
      <c r="I680" s="276"/>
      <c r="J680" s="276"/>
      <c r="K680" s="276"/>
      <c r="L680" s="276"/>
      <c r="M680" s="276"/>
      <c r="N680" s="276"/>
      <c r="O680" s="276"/>
      <c r="P680" s="276"/>
      <c r="Q680" s="276"/>
      <c r="R680" s="276"/>
      <c r="S680" s="276"/>
      <c r="T680" s="276"/>
      <c r="U680" s="276"/>
      <c r="V680" s="276"/>
      <c r="W680" s="276"/>
      <c r="X680" s="276"/>
      <c r="Y680" s="276"/>
      <c r="Z680" s="276"/>
    </row>
    <row r="681">
      <c r="A681" s="276"/>
      <c r="B681" s="276"/>
      <c r="C681" s="276"/>
      <c r="D681" s="276"/>
      <c r="E681" s="276"/>
      <c r="F681" s="276"/>
      <c r="G681" s="276"/>
      <c r="H681" s="276"/>
      <c r="I681" s="276"/>
      <c r="J681" s="276"/>
      <c r="K681" s="276"/>
      <c r="L681" s="276"/>
      <c r="M681" s="276"/>
      <c r="N681" s="276"/>
      <c r="O681" s="276"/>
      <c r="P681" s="276"/>
      <c r="Q681" s="276"/>
      <c r="R681" s="276"/>
      <c r="S681" s="276"/>
      <c r="T681" s="276"/>
      <c r="U681" s="276"/>
      <c r="V681" s="276"/>
      <c r="W681" s="276"/>
      <c r="X681" s="276"/>
      <c r="Y681" s="276"/>
      <c r="Z681" s="276"/>
    </row>
    <row r="682">
      <c r="A682" s="276"/>
      <c r="B682" s="276"/>
      <c r="C682" s="276"/>
      <c r="D682" s="276"/>
      <c r="E682" s="276"/>
      <c r="F682" s="276"/>
      <c r="G682" s="276"/>
      <c r="H682" s="276"/>
      <c r="I682" s="276"/>
      <c r="J682" s="276"/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</row>
    <row r="683">
      <c r="A683" s="276"/>
      <c r="B683" s="276"/>
      <c r="C683" s="276"/>
      <c r="D683" s="276"/>
      <c r="E683" s="276"/>
      <c r="F683" s="276"/>
      <c r="G683" s="276"/>
      <c r="H683" s="276"/>
      <c r="I683" s="276"/>
      <c r="J683" s="276"/>
      <c r="K683" s="276"/>
      <c r="L683" s="276"/>
      <c r="M683" s="276"/>
      <c r="N683" s="276"/>
      <c r="O683" s="276"/>
      <c r="P683" s="276"/>
      <c r="Q683" s="276"/>
      <c r="R683" s="276"/>
      <c r="S683" s="276"/>
      <c r="T683" s="276"/>
      <c r="U683" s="276"/>
      <c r="V683" s="276"/>
      <c r="W683" s="276"/>
      <c r="X683" s="276"/>
      <c r="Y683" s="276"/>
      <c r="Z683" s="276"/>
    </row>
    <row r="684">
      <c r="A684" s="276"/>
      <c r="B684" s="276"/>
      <c r="C684" s="276"/>
      <c r="D684" s="276"/>
      <c r="E684" s="276"/>
      <c r="F684" s="276"/>
      <c r="G684" s="276"/>
      <c r="H684" s="276"/>
      <c r="I684" s="276"/>
      <c r="J684" s="276"/>
      <c r="K684" s="276"/>
      <c r="L684" s="276"/>
      <c r="M684" s="276"/>
      <c r="N684" s="276"/>
      <c r="O684" s="276"/>
      <c r="P684" s="276"/>
      <c r="Q684" s="276"/>
      <c r="R684" s="276"/>
      <c r="S684" s="276"/>
      <c r="T684" s="276"/>
      <c r="U684" s="276"/>
      <c r="V684" s="276"/>
      <c r="W684" s="276"/>
      <c r="X684" s="276"/>
      <c r="Y684" s="276"/>
      <c r="Z684" s="276"/>
    </row>
    <row r="685">
      <c r="A685" s="276"/>
      <c r="B685" s="276"/>
      <c r="C685" s="276"/>
      <c r="D685" s="276"/>
      <c r="E685" s="276"/>
      <c r="F685" s="276"/>
      <c r="G685" s="276"/>
      <c r="H685" s="276"/>
      <c r="I685" s="276"/>
      <c r="J685" s="276"/>
      <c r="K685" s="276"/>
      <c r="L685" s="276"/>
      <c r="M685" s="276"/>
      <c r="N685" s="276"/>
      <c r="O685" s="276"/>
      <c r="P685" s="276"/>
      <c r="Q685" s="276"/>
      <c r="R685" s="276"/>
      <c r="S685" s="276"/>
      <c r="T685" s="276"/>
      <c r="U685" s="276"/>
      <c r="V685" s="276"/>
      <c r="W685" s="276"/>
      <c r="X685" s="276"/>
      <c r="Y685" s="276"/>
      <c r="Z685" s="276"/>
    </row>
    <row r="686">
      <c r="A686" s="276"/>
      <c r="B686" s="276"/>
      <c r="C686" s="276"/>
      <c r="D686" s="276"/>
      <c r="E686" s="276"/>
      <c r="F686" s="276"/>
      <c r="G686" s="276"/>
      <c r="H686" s="276"/>
      <c r="I686" s="276"/>
      <c r="J686" s="276"/>
      <c r="K686" s="276"/>
      <c r="L686" s="276"/>
      <c r="M686" s="276"/>
      <c r="N686" s="276"/>
      <c r="O686" s="276"/>
      <c r="P686" s="276"/>
      <c r="Q686" s="276"/>
      <c r="R686" s="276"/>
      <c r="S686" s="276"/>
      <c r="T686" s="276"/>
      <c r="U686" s="276"/>
      <c r="V686" s="276"/>
      <c r="W686" s="276"/>
      <c r="X686" s="276"/>
      <c r="Y686" s="276"/>
      <c r="Z686" s="276"/>
    </row>
    <row r="687">
      <c r="A687" s="276"/>
      <c r="B687" s="276"/>
      <c r="C687" s="276"/>
      <c r="D687" s="276"/>
      <c r="E687" s="276"/>
      <c r="F687" s="276"/>
      <c r="G687" s="276"/>
      <c r="H687" s="276"/>
      <c r="I687" s="276"/>
      <c r="J687" s="276"/>
      <c r="K687" s="276"/>
      <c r="L687" s="276"/>
      <c r="M687" s="276"/>
      <c r="N687" s="276"/>
      <c r="O687" s="276"/>
      <c r="P687" s="276"/>
      <c r="Q687" s="276"/>
      <c r="R687" s="276"/>
      <c r="S687" s="276"/>
      <c r="T687" s="276"/>
      <c r="U687" s="276"/>
      <c r="V687" s="276"/>
      <c r="W687" s="276"/>
      <c r="X687" s="276"/>
      <c r="Y687" s="276"/>
      <c r="Z687" s="276"/>
    </row>
    <row r="688">
      <c r="A688" s="276"/>
      <c r="B688" s="276"/>
      <c r="C688" s="276"/>
      <c r="D688" s="276"/>
      <c r="E688" s="276"/>
      <c r="F688" s="276"/>
      <c r="G688" s="276"/>
      <c r="H688" s="276"/>
      <c r="I688" s="276"/>
      <c r="J688" s="276"/>
      <c r="K688" s="276"/>
      <c r="L688" s="276"/>
      <c r="M688" s="276"/>
      <c r="N688" s="276"/>
      <c r="O688" s="276"/>
      <c r="P688" s="276"/>
      <c r="Q688" s="276"/>
      <c r="R688" s="276"/>
      <c r="S688" s="276"/>
      <c r="T688" s="276"/>
      <c r="U688" s="276"/>
      <c r="V688" s="276"/>
      <c r="W688" s="276"/>
      <c r="X688" s="276"/>
      <c r="Y688" s="276"/>
      <c r="Z688" s="276"/>
    </row>
    <row r="689">
      <c r="A689" s="276"/>
      <c r="B689" s="276"/>
      <c r="C689" s="276"/>
      <c r="D689" s="276"/>
      <c r="E689" s="276"/>
      <c r="F689" s="276"/>
      <c r="G689" s="276"/>
      <c r="H689" s="276"/>
      <c r="I689" s="276"/>
      <c r="J689" s="276"/>
      <c r="K689" s="276"/>
      <c r="L689" s="276"/>
      <c r="M689" s="276"/>
      <c r="N689" s="276"/>
      <c r="O689" s="276"/>
      <c r="P689" s="276"/>
      <c r="Q689" s="276"/>
      <c r="R689" s="276"/>
      <c r="S689" s="276"/>
      <c r="T689" s="276"/>
      <c r="U689" s="276"/>
      <c r="V689" s="276"/>
      <c r="W689" s="276"/>
      <c r="X689" s="276"/>
      <c r="Y689" s="276"/>
      <c r="Z689" s="276"/>
    </row>
    <row r="690">
      <c r="A690" s="276"/>
      <c r="B690" s="276"/>
      <c r="C690" s="276"/>
      <c r="D690" s="276"/>
      <c r="E690" s="276"/>
      <c r="F690" s="276"/>
      <c r="G690" s="276"/>
      <c r="H690" s="276"/>
      <c r="I690" s="276"/>
      <c r="J690" s="276"/>
      <c r="K690" s="276"/>
      <c r="L690" s="276"/>
      <c r="M690" s="276"/>
      <c r="N690" s="276"/>
      <c r="O690" s="276"/>
      <c r="P690" s="276"/>
      <c r="Q690" s="276"/>
      <c r="R690" s="276"/>
      <c r="S690" s="276"/>
      <c r="T690" s="276"/>
      <c r="U690" s="276"/>
      <c r="V690" s="276"/>
      <c r="W690" s="276"/>
      <c r="X690" s="276"/>
      <c r="Y690" s="276"/>
      <c r="Z690" s="276"/>
    </row>
    <row r="691">
      <c r="A691" s="276"/>
      <c r="B691" s="276"/>
      <c r="C691" s="276"/>
      <c r="D691" s="276"/>
      <c r="E691" s="276"/>
      <c r="F691" s="276"/>
      <c r="G691" s="276"/>
      <c r="H691" s="276"/>
      <c r="I691" s="276"/>
      <c r="J691" s="276"/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</row>
    <row r="692">
      <c r="A692" s="276"/>
      <c r="B692" s="276"/>
      <c r="C692" s="276"/>
      <c r="D692" s="276"/>
      <c r="E692" s="276"/>
      <c r="F692" s="276"/>
      <c r="G692" s="276"/>
      <c r="H692" s="276"/>
      <c r="I692" s="276"/>
      <c r="J692" s="276"/>
      <c r="K692" s="276"/>
      <c r="L692" s="276"/>
      <c r="M692" s="276"/>
      <c r="N692" s="276"/>
      <c r="O692" s="276"/>
      <c r="P692" s="276"/>
      <c r="Q692" s="276"/>
      <c r="R692" s="276"/>
      <c r="S692" s="276"/>
      <c r="T692" s="276"/>
      <c r="U692" s="276"/>
      <c r="V692" s="276"/>
      <c r="W692" s="276"/>
      <c r="X692" s="276"/>
      <c r="Y692" s="276"/>
      <c r="Z692" s="276"/>
    </row>
    <row r="693">
      <c r="A693" s="276"/>
      <c r="B693" s="276"/>
      <c r="C693" s="276"/>
      <c r="D693" s="276"/>
      <c r="E693" s="276"/>
      <c r="F693" s="276"/>
      <c r="G693" s="276"/>
      <c r="H693" s="276"/>
      <c r="I693" s="276"/>
      <c r="J693" s="276"/>
      <c r="K693" s="276"/>
      <c r="L693" s="276"/>
      <c r="M693" s="276"/>
      <c r="N693" s="276"/>
      <c r="O693" s="276"/>
      <c r="P693" s="276"/>
      <c r="Q693" s="276"/>
      <c r="R693" s="276"/>
      <c r="S693" s="276"/>
      <c r="T693" s="276"/>
      <c r="U693" s="276"/>
      <c r="V693" s="276"/>
      <c r="W693" s="276"/>
      <c r="X693" s="276"/>
      <c r="Y693" s="276"/>
      <c r="Z693" s="276"/>
    </row>
    <row r="694">
      <c r="A694" s="276"/>
      <c r="B694" s="276"/>
      <c r="C694" s="276"/>
      <c r="D694" s="276"/>
      <c r="E694" s="276"/>
      <c r="F694" s="276"/>
      <c r="G694" s="276"/>
      <c r="H694" s="276"/>
      <c r="I694" s="276"/>
      <c r="J694" s="276"/>
      <c r="K694" s="276"/>
      <c r="L694" s="276"/>
      <c r="M694" s="276"/>
      <c r="N694" s="276"/>
      <c r="O694" s="276"/>
      <c r="P694" s="276"/>
      <c r="Q694" s="276"/>
      <c r="R694" s="276"/>
      <c r="S694" s="276"/>
      <c r="T694" s="276"/>
      <c r="U694" s="276"/>
      <c r="V694" s="276"/>
      <c r="W694" s="276"/>
      <c r="X694" s="276"/>
      <c r="Y694" s="276"/>
      <c r="Z694" s="276"/>
    </row>
    <row r="695">
      <c r="A695" s="276"/>
      <c r="B695" s="276"/>
      <c r="C695" s="276"/>
      <c r="D695" s="276"/>
      <c r="E695" s="276"/>
      <c r="F695" s="276"/>
      <c r="G695" s="276"/>
      <c r="H695" s="276"/>
      <c r="I695" s="276"/>
      <c r="J695" s="276"/>
      <c r="K695" s="276"/>
      <c r="L695" s="276"/>
      <c r="M695" s="276"/>
      <c r="N695" s="276"/>
      <c r="O695" s="276"/>
      <c r="P695" s="276"/>
      <c r="Q695" s="276"/>
      <c r="R695" s="276"/>
      <c r="S695" s="276"/>
      <c r="T695" s="276"/>
      <c r="U695" s="276"/>
      <c r="V695" s="276"/>
      <c r="W695" s="276"/>
      <c r="X695" s="276"/>
      <c r="Y695" s="276"/>
      <c r="Z695" s="276"/>
    </row>
    <row r="696">
      <c r="A696" s="276"/>
      <c r="B696" s="276"/>
      <c r="C696" s="276"/>
      <c r="D696" s="276"/>
      <c r="E696" s="276"/>
      <c r="F696" s="276"/>
      <c r="G696" s="276"/>
      <c r="H696" s="276"/>
      <c r="I696" s="276"/>
      <c r="J696" s="276"/>
      <c r="K696" s="276"/>
      <c r="L696" s="276"/>
      <c r="M696" s="276"/>
      <c r="N696" s="276"/>
      <c r="O696" s="276"/>
      <c r="P696" s="276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</row>
    <row r="697">
      <c r="A697" s="276"/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  <c r="P697" s="276"/>
      <c r="Q697" s="276"/>
      <c r="R697" s="276"/>
      <c r="S697" s="276"/>
      <c r="T697" s="276"/>
      <c r="U697" s="276"/>
      <c r="V697" s="276"/>
      <c r="W697" s="276"/>
      <c r="X697" s="276"/>
      <c r="Y697" s="276"/>
      <c r="Z697" s="276"/>
    </row>
    <row r="698">
      <c r="A698" s="276"/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  <c r="P698" s="276"/>
      <c r="Q698" s="276"/>
      <c r="R698" s="276"/>
      <c r="S698" s="276"/>
      <c r="T698" s="276"/>
      <c r="U698" s="276"/>
      <c r="V698" s="276"/>
      <c r="W698" s="276"/>
      <c r="X698" s="276"/>
      <c r="Y698" s="276"/>
      <c r="Z698" s="276"/>
    </row>
    <row r="699">
      <c r="A699" s="276"/>
      <c r="B699" s="276"/>
      <c r="C699" s="276"/>
      <c r="D699" s="276"/>
      <c r="E699" s="276"/>
      <c r="F699" s="276"/>
      <c r="G699" s="276"/>
      <c r="H699" s="276"/>
      <c r="I699" s="276"/>
      <c r="J699" s="276"/>
      <c r="K699" s="276"/>
      <c r="L699" s="276"/>
      <c r="M699" s="276"/>
      <c r="N699" s="276"/>
      <c r="O699" s="276"/>
      <c r="P699" s="276"/>
      <c r="Q699" s="276"/>
      <c r="R699" s="276"/>
      <c r="S699" s="276"/>
      <c r="T699" s="276"/>
      <c r="U699" s="276"/>
      <c r="V699" s="276"/>
      <c r="W699" s="276"/>
      <c r="X699" s="276"/>
      <c r="Y699" s="276"/>
      <c r="Z699" s="276"/>
    </row>
    <row r="700">
      <c r="A700" s="276"/>
      <c r="B700" s="276"/>
      <c r="C700" s="276"/>
      <c r="D700" s="276"/>
      <c r="E700" s="276"/>
      <c r="F700" s="276"/>
      <c r="G700" s="276"/>
      <c r="H700" s="276"/>
      <c r="I700" s="276"/>
      <c r="J700" s="276"/>
      <c r="K700" s="276"/>
      <c r="L700" s="276"/>
      <c r="M700" s="276"/>
      <c r="N700" s="276"/>
      <c r="O700" s="276"/>
      <c r="P700" s="276"/>
      <c r="Q700" s="276"/>
      <c r="R700" s="276"/>
      <c r="S700" s="276"/>
      <c r="T700" s="276"/>
      <c r="U700" s="276"/>
      <c r="V700" s="276"/>
      <c r="W700" s="276"/>
      <c r="X700" s="276"/>
      <c r="Y700" s="276"/>
      <c r="Z700" s="276"/>
    </row>
    <row r="701">
      <c r="A701" s="276"/>
      <c r="B701" s="276"/>
      <c r="C701" s="276"/>
      <c r="D701" s="276"/>
      <c r="E701" s="276"/>
      <c r="F701" s="276"/>
      <c r="G701" s="276"/>
      <c r="H701" s="276"/>
      <c r="I701" s="276"/>
      <c r="J701" s="276"/>
      <c r="K701" s="276"/>
      <c r="L701" s="276"/>
      <c r="M701" s="276"/>
      <c r="N701" s="276"/>
      <c r="O701" s="276"/>
      <c r="P701" s="276"/>
      <c r="Q701" s="276"/>
      <c r="R701" s="276"/>
      <c r="S701" s="276"/>
      <c r="T701" s="276"/>
      <c r="U701" s="276"/>
      <c r="V701" s="276"/>
      <c r="W701" s="276"/>
      <c r="X701" s="276"/>
      <c r="Y701" s="276"/>
      <c r="Z701" s="276"/>
    </row>
    <row r="702">
      <c r="A702" s="276"/>
      <c r="B702" s="276"/>
      <c r="C702" s="276"/>
      <c r="D702" s="276"/>
      <c r="E702" s="276"/>
      <c r="F702" s="276"/>
      <c r="G702" s="276"/>
      <c r="H702" s="276"/>
      <c r="I702" s="276"/>
      <c r="J702" s="276"/>
      <c r="K702" s="276"/>
      <c r="L702" s="276"/>
      <c r="M702" s="276"/>
      <c r="N702" s="276"/>
      <c r="O702" s="276"/>
      <c r="P702" s="276"/>
      <c r="Q702" s="276"/>
      <c r="R702" s="276"/>
      <c r="S702" s="276"/>
      <c r="T702" s="276"/>
      <c r="U702" s="276"/>
      <c r="V702" s="276"/>
      <c r="W702" s="276"/>
      <c r="X702" s="276"/>
      <c r="Y702" s="276"/>
      <c r="Z702" s="276"/>
    </row>
    <row r="703">
      <c r="A703" s="276"/>
      <c r="B703" s="276"/>
      <c r="C703" s="276"/>
      <c r="D703" s="276"/>
      <c r="E703" s="276"/>
      <c r="F703" s="276"/>
      <c r="G703" s="276"/>
      <c r="H703" s="276"/>
      <c r="I703" s="276"/>
      <c r="J703" s="276"/>
      <c r="K703" s="276"/>
      <c r="L703" s="276"/>
      <c r="M703" s="276"/>
      <c r="N703" s="276"/>
      <c r="O703" s="276"/>
      <c r="P703" s="276"/>
      <c r="Q703" s="276"/>
      <c r="R703" s="276"/>
      <c r="S703" s="276"/>
      <c r="T703" s="276"/>
      <c r="U703" s="276"/>
      <c r="V703" s="276"/>
      <c r="W703" s="276"/>
      <c r="X703" s="276"/>
      <c r="Y703" s="276"/>
      <c r="Z703" s="276"/>
    </row>
    <row r="704">
      <c r="A704" s="276"/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276"/>
      <c r="T704" s="276"/>
      <c r="U704" s="276"/>
      <c r="V704" s="276"/>
      <c r="W704" s="276"/>
      <c r="X704" s="276"/>
      <c r="Y704" s="276"/>
      <c r="Z704" s="276"/>
    </row>
    <row r="705">
      <c r="A705" s="276"/>
      <c r="B705" s="276"/>
      <c r="C705" s="276"/>
      <c r="D705" s="276"/>
      <c r="E705" s="276"/>
      <c r="F705" s="276"/>
      <c r="G705" s="276"/>
      <c r="H705" s="276"/>
      <c r="I705" s="276"/>
      <c r="J705" s="276"/>
      <c r="K705" s="276"/>
      <c r="L705" s="276"/>
      <c r="M705" s="276"/>
      <c r="N705" s="276"/>
      <c r="O705" s="276"/>
      <c r="P705" s="276"/>
      <c r="Q705" s="276"/>
      <c r="R705" s="276"/>
      <c r="S705" s="276"/>
      <c r="T705" s="276"/>
      <c r="U705" s="276"/>
      <c r="V705" s="276"/>
      <c r="W705" s="276"/>
      <c r="X705" s="276"/>
      <c r="Y705" s="276"/>
      <c r="Z705" s="276"/>
    </row>
    <row r="706">
      <c r="A706" s="276"/>
      <c r="B706" s="276"/>
      <c r="C706" s="276"/>
      <c r="D706" s="276"/>
      <c r="E706" s="276"/>
      <c r="F706" s="276"/>
      <c r="G706" s="276"/>
      <c r="H706" s="276"/>
      <c r="I706" s="276"/>
      <c r="J706" s="276"/>
      <c r="K706" s="276"/>
      <c r="L706" s="276"/>
      <c r="M706" s="276"/>
      <c r="N706" s="276"/>
      <c r="O706" s="276"/>
      <c r="P706" s="276"/>
      <c r="Q706" s="276"/>
      <c r="R706" s="276"/>
      <c r="S706" s="276"/>
      <c r="T706" s="276"/>
      <c r="U706" s="276"/>
      <c r="V706" s="276"/>
      <c r="W706" s="276"/>
      <c r="X706" s="276"/>
      <c r="Y706" s="276"/>
      <c r="Z706" s="276"/>
    </row>
    <row r="707">
      <c r="A707" s="276"/>
      <c r="B707" s="276"/>
      <c r="C707" s="276"/>
      <c r="D707" s="276"/>
      <c r="E707" s="276"/>
      <c r="F707" s="276"/>
      <c r="G707" s="276"/>
      <c r="H707" s="276"/>
      <c r="I707" s="276"/>
      <c r="J707" s="276"/>
      <c r="K707" s="276"/>
      <c r="L707" s="276"/>
      <c r="M707" s="276"/>
      <c r="N707" s="276"/>
      <c r="O707" s="276"/>
      <c r="P707" s="276"/>
      <c r="Q707" s="276"/>
      <c r="R707" s="276"/>
      <c r="S707" s="276"/>
      <c r="T707" s="276"/>
      <c r="U707" s="276"/>
      <c r="V707" s="276"/>
      <c r="W707" s="276"/>
      <c r="X707" s="276"/>
      <c r="Y707" s="276"/>
      <c r="Z707" s="276"/>
    </row>
    <row r="708">
      <c r="A708" s="276"/>
      <c r="B708" s="276"/>
      <c r="C708" s="276"/>
      <c r="D708" s="276"/>
      <c r="E708" s="276"/>
      <c r="F708" s="276"/>
      <c r="G708" s="276"/>
      <c r="H708" s="276"/>
      <c r="I708" s="276"/>
      <c r="J708" s="276"/>
      <c r="K708" s="276"/>
      <c r="L708" s="276"/>
      <c r="M708" s="276"/>
      <c r="N708" s="276"/>
      <c r="O708" s="276"/>
      <c r="P708" s="276"/>
      <c r="Q708" s="276"/>
      <c r="R708" s="276"/>
      <c r="S708" s="276"/>
      <c r="T708" s="276"/>
      <c r="U708" s="276"/>
      <c r="V708" s="276"/>
      <c r="W708" s="276"/>
      <c r="X708" s="276"/>
      <c r="Y708" s="276"/>
      <c r="Z708" s="276"/>
    </row>
    <row r="709">
      <c r="A709" s="276"/>
      <c r="B709" s="276"/>
      <c r="C709" s="276"/>
      <c r="D709" s="276"/>
      <c r="E709" s="276"/>
      <c r="F709" s="276"/>
      <c r="G709" s="276"/>
      <c r="H709" s="276"/>
      <c r="I709" s="276"/>
      <c r="J709" s="276"/>
      <c r="K709" s="276"/>
      <c r="L709" s="276"/>
      <c r="M709" s="276"/>
      <c r="N709" s="276"/>
      <c r="O709" s="276"/>
      <c r="P709" s="276"/>
      <c r="Q709" s="276"/>
      <c r="R709" s="276"/>
      <c r="S709" s="276"/>
      <c r="T709" s="276"/>
      <c r="U709" s="276"/>
      <c r="V709" s="276"/>
      <c r="W709" s="276"/>
      <c r="X709" s="276"/>
      <c r="Y709" s="276"/>
      <c r="Z709" s="276"/>
    </row>
    <row r="710">
      <c r="A710" s="276"/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276"/>
      <c r="T710" s="276"/>
      <c r="U710" s="276"/>
      <c r="V710" s="276"/>
      <c r="W710" s="276"/>
      <c r="X710" s="276"/>
      <c r="Y710" s="276"/>
      <c r="Z710" s="276"/>
    </row>
    <row r="711">
      <c r="A711" s="276"/>
      <c r="B711" s="276"/>
      <c r="C711" s="276"/>
      <c r="D711" s="276"/>
      <c r="E711" s="276"/>
      <c r="F711" s="276"/>
      <c r="G711" s="276"/>
      <c r="H711" s="276"/>
      <c r="I711" s="276"/>
      <c r="J711" s="276"/>
      <c r="K711" s="276"/>
      <c r="L711" s="276"/>
      <c r="M711" s="276"/>
      <c r="N711" s="276"/>
      <c r="O711" s="276"/>
      <c r="P711" s="276"/>
      <c r="Q711" s="276"/>
      <c r="R711" s="276"/>
      <c r="S711" s="276"/>
      <c r="T711" s="276"/>
      <c r="U711" s="276"/>
      <c r="V711" s="276"/>
      <c r="W711" s="276"/>
      <c r="X711" s="276"/>
      <c r="Y711" s="276"/>
      <c r="Z711" s="276"/>
    </row>
    <row r="712">
      <c r="A712" s="276"/>
      <c r="B712" s="276"/>
      <c r="C712" s="276"/>
      <c r="D712" s="276"/>
      <c r="E712" s="276"/>
      <c r="F712" s="276"/>
      <c r="G712" s="276"/>
      <c r="H712" s="276"/>
      <c r="I712" s="276"/>
      <c r="J712" s="276"/>
      <c r="K712" s="276"/>
      <c r="L712" s="276"/>
      <c r="M712" s="276"/>
      <c r="N712" s="276"/>
      <c r="O712" s="276"/>
      <c r="P712" s="276"/>
      <c r="Q712" s="276"/>
      <c r="R712" s="276"/>
      <c r="S712" s="276"/>
      <c r="T712" s="276"/>
      <c r="U712" s="276"/>
      <c r="V712" s="276"/>
      <c r="W712" s="276"/>
      <c r="X712" s="276"/>
      <c r="Y712" s="276"/>
      <c r="Z712" s="276"/>
    </row>
    <row r="713">
      <c r="A713" s="276"/>
      <c r="B713" s="276"/>
      <c r="C713" s="276"/>
      <c r="D713" s="276"/>
      <c r="E713" s="276"/>
      <c r="F713" s="276"/>
      <c r="G713" s="276"/>
      <c r="H713" s="276"/>
      <c r="I713" s="276"/>
      <c r="J713" s="276"/>
      <c r="K713" s="276"/>
      <c r="L713" s="276"/>
      <c r="M713" s="276"/>
      <c r="N713" s="276"/>
      <c r="O713" s="276"/>
      <c r="P713" s="276"/>
      <c r="Q713" s="276"/>
      <c r="R713" s="276"/>
      <c r="S713" s="276"/>
      <c r="T713" s="276"/>
      <c r="U713" s="276"/>
      <c r="V713" s="276"/>
      <c r="W713" s="276"/>
      <c r="X713" s="276"/>
      <c r="Y713" s="276"/>
      <c r="Z713" s="276"/>
    </row>
    <row r="714">
      <c r="A714" s="276"/>
      <c r="B714" s="276"/>
      <c r="C714" s="276"/>
      <c r="D714" s="276"/>
      <c r="E714" s="276"/>
      <c r="F714" s="276"/>
      <c r="G714" s="276"/>
      <c r="H714" s="276"/>
      <c r="I714" s="276"/>
      <c r="J714" s="276"/>
      <c r="K714" s="276"/>
      <c r="L714" s="276"/>
      <c r="M714" s="276"/>
      <c r="N714" s="276"/>
      <c r="O714" s="276"/>
      <c r="P714" s="276"/>
      <c r="Q714" s="276"/>
      <c r="R714" s="276"/>
      <c r="S714" s="276"/>
      <c r="T714" s="276"/>
      <c r="U714" s="276"/>
      <c r="V714" s="276"/>
      <c r="W714" s="276"/>
      <c r="X714" s="276"/>
      <c r="Y714" s="276"/>
      <c r="Z714" s="276"/>
    </row>
    <row r="715">
      <c r="A715" s="276"/>
      <c r="B715" s="276"/>
      <c r="C715" s="276"/>
      <c r="D715" s="276"/>
      <c r="E715" s="276"/>
      <c r="F715" s="276"/>
      <c r="G715" s="276"/>
      <c r="H715" s="276"/>
      <c r="I715" s="276"/>
      <c r="J715" s="276"/>
      <c r="K715" s="276"/>
      <c r="L715" s="276"/>
      <c r="M715" s="276"/>
      <c r="N715" s="276"/>
      <c r="O715" s="276"/>
      <c r="P715" s="276"/>
      <c r="Q715" s="276"/>
      <c r="R715" s="276"/>
      <c r="S715" s="276"/>
      <c r="T715" s="276"/>
      <c r="U715" s="276"/>
      <c r="V715" s="276"/>
      <c r="W715" s="276"/>
      <c r="X715" s="276"/>
      <c r="Y715" s="276"/>
      <c r="Z715" s="276"/>
    </row>
    <row r="716">
      <c r="A716" s="276"/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276"/>
      <c r="T716" s="276"/>
      <c r="U716" s="276"/>
      <c r="V716" s="276"/>
      <c r="W716" s="276"/>
      <c r="X716" s="276"/>
      <c r="Y716" s="276"/>
      <c r="Z716" s="276"/>
    </row>
    <row r="717">
      <c r="A717" s="276"/>
      <c r="B717" s="276"/>
      <c r="C717" s="276"/>
      <c r="D717" s="276"/>
      <c r="E717" s="276"/>
      <c r="F717" s="276"/>
      <c r="G717" s="276"/>
      <c r="H717" s="276"/>
      <c r="I717" s="276"/>
      <c r="J717" s="276"/>
      <c r="K717" s="276"/>
      <c r="L717" s="276"/>
      <c r="M717" s="276"/>
      <c r="N717" s="276"/>
      <c r="O717" s="276"/>
      <c r="P717" s="276"/>
      <c r="Q717" s="276"/>
      <c r="R717" s="276"/>
      <c r="S717" s="276"/>
      <c r="T717" s="276"/>
      <c r="U717" s="276"/>
      <c r="V717" s="276"/>
      <c r="W717" s="276"/>
      <c r="X717" s="276"/>
      <c r="Y717" s="276"/>
      <c r="Z717" s="276"/>
    </row>
    <row r="718">
      <c r="A718" s="276"/>
      <c r="B718" s="276"/>
      <c r="C718" s="276"/>
      <c r="D718" s="276"/>
      <c r="E718" s="276"/>
      <c r="F718" s="276"/>
      <c r="G718" s="276"/>
      <c r="H718" s="276"/>
      <c r="I718" s="276"/>
      <c r="J718" s="276"/>
      <c r="K718" s="276"/>
      <c r="L718" s="276"/>
      <c r="M718" s="276"/>
      <c r="N718" s="276"/>
      <c r="O718" s="276"/>
      <c r="P718" s="276"/>
      <c r="Q718" s="276"/>
      <c r="R718" s="276"/>
      <c r="S718" s="276"/>
      <c r="T718" s="276"/>
      <c r="U718" s="276"/>
      <c r="V718" s="276"/>
      <c r="W718" s="276"/>
      <c r="X718" s="276"/>
      <c r="Y718" s="276"/>
      <c r="Z718" s="276"/>
    </row>
    <row r="719">
      <c r="A719" s="276"/>
      <c r="B719" s="276"/>
      <c r="C719" s="276"/>
      <c r="D719" s="276"/>
      <c r="E719" s="276"/>
      <c r="F719" s="276"/>
      <c r="G719" s="276"/>
      <c r="H719" s="276"/>
      <c r="I719" s="276"/>
      <c r="J719" s="276"/>
      <c r="K719" s="276"/>
      <c r="L719" s="276"/>
      <c r="M719" s="276"/>
      <c r="N719" s="276"/>
      <c r="O719" s="276"/>
      <c r="P719" s="276"/>
      <c r="Q719" s="276"/>
      <c r="R719" s="276"/>
      <c r="S719" s="276"/>
      <c r="T719" s="276"/>
      <c r="U719" s="276"/>
      <c r="V719" s="276"/>
      <c r="W719" s="276"/>
      <c r="X719" s="276"/>
      <c r="Y719" s="276"/>
      <c r="Z719" s="276"/>
    </row>
    <row r="720">
      <c r="A720" s="276"/>
      <c r="B720" s="276"/>
      <c r="C720" s="276"/>
      <c r="D720" s="276"/>
      <c r="E720" s="276"/>
      <c r="F720" s="276"/>
      <c r="G720" s="276"/>
      <c r="H720" s="276"/>
      <c r="I720" s="276"/>
      <c r="J720" s="276"/>
      <c r="K720" s="276"/>
      <c r="L720" s="276"/>
      <c r="M720" s="276"/>
      <c r="N720" s="276"/>
      <c r="O720" s="276"/>
      <c r="P720" s="276"/>
      <c r="Q720" s="276"/>
      <c r="R720" s="276"/>
      <c r="S720" s="276"/>
      <c r="T720" s="276"/>
      <c r="U720" s="276"/>
      <c r="V720" s="276"/>
      <c r="W720" s="276"/>
      <c r="X720" s="276"/>
      <c r="Y720" s="276"/>
      <c r="Z720" s="276"/>
    </row>
    <row r="721">
      <c r="A721" s="276"/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276"/>
      <c r="T721" s="276"/>
      <c r="U721" s="276"/>
      <c r="V721" s="276"/>
      <c r="W721" s="276"/>
      <c r="X721" s="276"/>
      <c r="Y721" s="276"/>
      <c r="Z721" s="276"/>
    </row>
    <row r="722">
      <c r="A722" s="276"/>
      <c r="B722" s="276"/>
      <c r="C722" s="276"/>
      <c r="D722" s="276"/>
      <c r="E722" s="276"/>
      <c r="F722" s="276"/>
      <c r="G722" s="276"/>
      <c r="H722" s="276"/>
      <c r="I722" s="276"/>
      <c r="J722" s="276"/>
      <c r="K722" s="276"/>
      <c r="L722" s="276"/>
      <c r="M722" s="276"/>
      <c r="N722" s="276"/>
      <c r="O722" s="276"/>
      <c r="P722" s="276"/>
      <c r="Q722" s="276"/>
      <c r="R722" s="276"/>
      <c r="S722" s="276"/>
      <c r="T722" s="276"/>
      <c r="U722" s="276"/>
      <c r="V722" s="276"/>
      <c r="W722" s="276"/>
      <c r="X722" s="276"/>
      <c r="Y722" s="276"/>
      <c r="Z722" s="276"/>
    </row>
    <row r="723">
      <c r="A723" s="276"/>
      <c r="B723" s="276"/>
      <c r="C723" s="276"/>
      <c r="D723" s="276"/>
      <c r="E723" s="276"/>
      <c r="F723" s="276"/>
      <c r="G723" s="276"/>
      <c r="H723" s="276"/>
      <c r="I723" s="276"/>
      <c r="J723" s="276"/>
      <c r="K723" s="276"/>
      <c r="L723" s="276"/>
      <c r="M723" s="276"/>
      <c r="N723" s="276"/>
      <c r="O723" s="276"/>
      <c r="P723" s="276"/>
      <c r="Q723" s="276"/>
      <c r="R723" s="276"/>
      <c r="S723" s="276"/>
      <c r="T723" s="276"/>
      <c r="U723" s="276"/>
      <c r="V723" s="276"/>
      <c r="W723" s="276"/>
      <c r="X723" s="276"/>
      <c r="Y723" s="276"/>
      <c r="Z723" s="276"/>
    </row>
    <row r="724">
      <c r="A724" s="276"/>
      <c r="B724" s="276"/>
      <c r="C724" s="276"/>
      <c r="D724" s="276"/>
      <c r="E724" s="276"/>
      <c r="F724" s="276"/>
      <c r="G724" s="276"/>
      <c r="H724" s="276"/>
      <c r="I724" s="276"/>
      <c r="J724" s="276"/>
      <c r="K724" s="276"/>
      <c r="L724" s="276"/>
      <c r="M724" s="276"/>
      <c r="N724" s="276"/>
      <c r="O724" s="276"/>
      <c r="P724" s="276"/>
      <c r="Q724" s="276"/>
      <c r="R724" s="276"/>
      <c r="S724" s="276"/>
      <c r="T724" s="276"/>
      <c r="U724" s="276"/>
      <c r="V724" s="276"/>
      <c r="W724" s="276"/>
      <c r="X724" s="276"/>
      <c r="Y724" s="276"/>
      <c r="Z724" s="276"/>
    </row>
    <row r="725">
      <c r="A725" s="276"/>
      <c r="B725" s="276"/>
      <c r="C725" s="276"/>
      <c r="D725" s="276"/>
      <c r="E725" s="276"/>
      <c r="F725" s="276"/>
      <c r="G725" s="276"/>
      <c r="H725" s="276"/>
      <c r="I725" s="276"/>
      <c r="J725" s="276"/>
      <c r="K725" s="276"/>
      <c r="L725" s="276"/>
      <c r="M725" s="276"/>
      <c r="N725" s="276"/>
      <c r="O725" s="276"/>
      <c r="P725" s="276"/>
      <c r="Q725" s="276"/>
      <c r="R725" s="276"/>
      <c r="S725" s="276"/>
      <c r="T725" s="276"/>
      <c r="U725" s="276"/>
      <c r="V725" s="276"/>
      <c r="W725" s="276"/>
      <c r="X725" s="276"/>
      <c r="Y725" s="276"/>
      <c r="Z725" s="276"/>
    </row>
    <row r="726">
      <c r="A726" s="276"/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276"/>
      <c r="T726" s="276"/>
      <c r="U726" s="276"/>
      <c r="V726" s="276"/>
      <c r="W726" s="276"/>
      <c r="X726" s="276"/>
      <c r="Y726" s="276"/>
      <c r="Z726" s="276"/>
    </row>
    <row r="727">
      <c r="A727" s="276"/>
      <c r="B727" s="276"/>
      <c r="C727" s="276"/>
      <c r="D727" s="276"/>
      <c r="E727" s="276"/>
      <c r="F727" s="276"/>
      <c r="G727" s="276"/>
      <c r="H727" s="276"/>
      <c r="I727" s="276"/>
      <c r="J727" s="276"/>
      <c r="K727" s="276"/>
      <c r="L727" s="276"/>
      <c r="M727" s="276"/>
      <c r="N727" s="276"/>
      <c r="O727" s="276"/>
      <c r="P727" s="276"/>
      <c r="Q727" s="276"/>
      <c r="R727" s="276"/>
      <c r="S727" s="276"/>
      <c r="T727" s="276"/>
      <c r="U727" s="276"/>
      <c r="V727" s="276"/>
      <c r="W727" s="276"/>
      <c r="X727" s="276"/>
      <c r="Y727" s="276"/>
      <c r="Z727" s="276"/>
    </row>
    <row r="728">
      <c r="A728" s="276"/>
      <c r="B728" s="276"/>
      <c r="C728" s="276"/>
      <c r="D728" s="276"/>
      <c r="E728" s="276"/>
      <c r="F728" s="276"/>
      <c r="G728" s="276"/>
      <c r="H728" s="276"/>
      <c r="I728" s="276"/>
      <c r="J728" s="276"/>
      <c r="K728" s="276"/>
      <c r="L728" s="276"/>
      <c r="M728" s="276"/>
      <c r="N728" s="276"/>
      <c r="O728" s="276"/>
      <c r="P728" s="276"/>
      <c r="Q728" s="276"/>
      <c r="R728" s="276"/>
      <c r="S728" s="276"/>
      <c r="T728" s="276"/>
      <c r="U728" s="276"/>
      <c r="V728" s="276"/>
      <c r="W728" s="276"/>
      <c r="X728" s="276"/>
      <c r="Y728" s="276"/>
      <c r="Z728" s="276"/>
    </row>
    <row r="729">
      <c r="A729" s="276"/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  <c r="P729" s="276"/>
      <c r="Q729" s="276"/>
      <c r="R729" s="276"/>
      <c r="S729" s="276"/>
      <c r="T729" s="276"/>
      <c r="U729" s="276"/>
      <c r="V729" s="276"/>
      <c r="W729" s="276"/>
      <c r="X729" s="276"/>
      <c r="Y729" s="276"/>
      <c r="Z729" s="276"/>
    </row>
    <row r="730">
      <c r="A730" s="276"/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  <c r="P730" s="276"/>
      <c r="Q730" s="276"/>
      <c r="R730" s="276"/>
      <c r="S730" s="276"/>
      <c r="T730" s="276"/>
      <c r="U730" s="276"/>
      <c r="V730" s="276"/>
      <c r="W730" s="276"/>
      <c r="X730" s="276"/>
      <c r="Y730" s="276"/>
      <c r="Z730" s="276"/>
    </row>
    <row r="731">
      <c r="A731" s="276"/>
      <c r="B731" s="276"/>
      <c r="C731" s="276"/>
      <c r="D731" s="276"/>
      <c r="E731" s="276"/>
      <c r="F731" s="276"/>
      <c r="G731" s="276"/>
      <c r="H731" s="276"/>
      <c r="I731" s="276"/>
      <c r="J731" s="276"/>
      <c r="K731" s="276"/>
      <c r="L731" s="276"/>
      <c r="M731" s="276"/>
      <c r="N731" s="276"/>
      <c r="O731" s="276"/>
      <c r="P731" s="276"/>
      <c r="Q731" s="276"/>
      <c r="R731" s="276"/>
      <c r="S731" s="276"/>
      <c r="T731" s="276"/>
      <c r="U731" s="276"/>
      <c r="V731" s="276"/>
      <c r="W731" s="276"/>
      <c r="X731" s="276"/>
      <c r="Y731" s="276"/>
      <c r="Z731" s="276"/>
    </row>
    <row r="732">
      <c r="A732" s="276"/>
      <c r="B732" s="276"/>
      <c r="C732" s="276"/>
      <c r="D732" s="276"/>
      <c r="E732" s="276"/>
      <c r="F732" s="276"/>
      <c r="G732" s="276"/>
      <c r="H732" s="276"/>
      <c r="I732" s="276"/>
      <c r="J732" s="276"/>
      <c r="K732" s="276"/>
      <c r="L732" s="276"/>
      <c r="M732" s="276"/>
      <c r="N732" s="276"/>
      <c r="O732" s="276"/>
      <c r="P732" s="276"/>
      <c r="Q732" s="276"/>
      <c r="R732" s="276"/>
      <c r="S732" s="276"/>
      <c r="T732" s="276"/>
      <c r="U732" s="276"/>
      <c r="V732" s="276"/>
      <c r="W732" s="276"/>
      <c r="X732" s="276"/>
      <c r="Y732" s="276"/>
      <c r="Z732" s="276"/>
    </row>
    <row r="733">
      <c r="A733" s="276"/>
      <c r="B733" s="276"/>
      <c r="C733" s="276"/>
      <c r="D733" s="276"/>
      <c r="E733" s="276"/>
      <c r="F733" s="276"/>
      <c r="G733" s="276"/>
      <c r="H733" s="276"/>
      <c r="I733" s="276"/>
      <c r="J733" s="276"/>
      <c r="K733" s="276"/>
      <c r="L733" s="276"/>
      <c r="M733" s="276"/>
      <c r="N733" s="276"/>
      <c r="O733" s="276"/>
      <c r="P733" s="276"/>
      <c r="Q733" s="276"/>
      <c r="R733" s="276"/>
      <c r="S733" s="276"/>
      <c r="T733" s="276"/>
      <c r="U733" s="276"/>
      <c r="V733" s="276"/>
      <c r="W733" s="276"/>
      <c r="X733" s="276"/>
      <c r="Y733" s="276"/>
      <c r="Z733" s="276"/>
    </row>
    <row r="734">
      <c r="A734" s="276"/>
      <c r="B734" s="276"/>
      <c r="C734" s="276"/>
      <c r="D734" s="276"/>
      <c r="E734" s="276"/>
      <c r="F734" s="276"/>
      <c r="G734" s="276"/>
      <c r="H734" s="276"/>
      <c r="I734" s="276"/>
      <c r="J734" s="276"/>
      <c r="K734" s="276"/>
      <c r="L734" s="276"/>
      <c r="M734" s="276"/>
      <c r="N734" s="276"/>
      <c r="O734" s="276"/>
      <c r="P734" s="276"/>
      <c r="Q734" s="276"/>
      <c r="R734" s="276"/>
      <c r="S734" s="276"/>
      <c r="T734" s="276"/>
      <c r="U734" s="276"/>
      <c r="V734" s="276"/>
      <c r="W734" s="276"/>
      <c r="X734" s="276"/>
      <c r="Y734" s="276"/>
      <c r="Z734" s="276"/>
    </row>
    <row r="735">
      <c r="A735" s="276"/>
      <c r="B735" s="276"/>
      <c r="C735" s="276"/>
      <c r="D735" s="276"/>
      <c r="E735" s="276"/>
      <c r="F735" s="276"/>
      <c r="G735" s="276"/>
      <c r="H735" s="276"/>
      <c r="I735" s="276"/>
      <c r="J735" s="276"/>
      <c r="K735" s="276"/>
      <c r="L735" s="276"/>
      <c r="M735" s="276"/>
      <c r="N735" s="276"/>
      <c r="O735" s="276"/>
      <c r="P735" s="276"/>
      <c r="Q735" s="276"/>
      <c r="R735" s="276"/>
      <c r="S735" s="276"/>
      <c r="T735" s="276"/>
      <c r="U735" s="276"/>
      <c r="V735" s="276"/>
      <c r="W735" s="276"/>
      <c r="X735" s="276"/>
      <c r="Y735" s="276"/>
      <c r="Z735" s="276"/>
    </row>
    <row r="736">
      <c r="A736" s="276"/>
      <c r="B736" s="276"/>
      <c r="C736" s="276"/>
      <c r="D736" s="276"/>
      <c r="E736" s="276"/>
      <c r="F736" s="276"/>
      <c r="G736" s="276"/>
      <c r="H736" s="276"/>
      <c r="I736" s="276"/>
      <c r="J736" s="276"/>
      <c r="K736" s="276"/>
      <c r="L736" s="276"/>
      <c r="M736" s="276"/>
      <c r="N736" s="276"/>
      <c r="O736" s="276"/>
      <c r="P736" s="276"/>
      <c r="Q736" s="276"/>
      <c r="R736" s="276"/>
      <c r="S736" s="276"/>
      <c r="T736" s="276"/>
      <c r="U736" s="276"/>
      <c r="V736" s="276"/>
      <c r="W736" s="276"/>
      <c r="X736" s="276"/>
      <c r="Y736" s="276"/>
      <c r="Z736" s="276"/>
    </row>
    <row r="737">
      <c r="A737" s="276"/>
      <c r="B737" s="276"/>
      <c r="C737" s="276"/>
      <c r="D737" s="276"/>
      <c r="E737" s="276"/>
      <c r="F737" s="276"/>
      <c r="G737" s="276"/>
      <c r="H737" s="276"/>
      <c r="I737" s="276"/>
      <c r="J737" s="276"/>
      <c r="K737" s="276"/>
      <c r="L737" s="276"/>
      <c r="M737" s="276"/>
      <c r="N737" s="276"/>
      <c r="O737" s="276"/>
      <c r="P737" s="276"/>
      <c r="Q737" s="276"/>
      <c r="R737" s="276"/>
      <c r="S737" s="276"/>
      <c r="T737" s="276"/>
      <c r="U737" s="276"/>
      <c r="V737" s="276"/>
      <c r="W737" s="276"/>
      <c r="X737" s="276"/>
      <c r="Y737" s="276"/>
      <c r="Z737" s="276"/>
    </row>
    <row r="738">
      <c r="A738" s="276"/>
      <c r="B738" s="276"/>
      <c r="C738" s="276"/>
      <c r="D738" s="276"/>
      <c r="E738" s="276"/>
      <c r="F738" s="276"/>
      <c r="G738" s="276"/>
      <c r="H738" s="276"/>
      <c r="I738" s="276"/>
      <c r="J738" s="276"/>
      <c r="K738" s="276"/>
      <c r="L738" s="276"/>
      <c r="M738" s="276"/>
      <c r="N738" s="276"/>
      <c r="O738" s="276"/>
      <c r="P738" s="276"/>
      <c r="Q738" s="276"/>
      <c r="R738" s="276"/>
      <c r="S738" s="276"/>
      <c r="T738" s="276"/>
      <c r="U738" s="276"/>
      <c r="V738" s="276"/>
      <c r="W738" s="276"/>
      <c r="X738" s="276"/>
      <c r="Y738" s="276"/>
      <c r="Z738" s="276"/>
    </row>
    <row r="739">
      <c r="A739" s="276"/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276"/>
      <c r="T739" s="276"/>
      <c r="U739" s="276"/>
      <c r="V739" s="276"/>
      <c r="W739" s="276"/>
      <c r="X739" s="276"/>
      <c r="Y739" s="276"/>
      <c r="Z739" s="276"/>
    </row>
    <row r="740">
      <c r="A740" s="276"/>
      <c r="B740" s="276"/>
      <c r="C740" s="276"/>
      <c r="D740" s="276"/>
      <c r="E740" s="276"/>
      <c r="F740" s="276"/>
      <c r="G740" s="276"/>
      <c r="H740" s="276"/>
      <c r="I740" s="276"/>
      <c r="J740" s="276"/>
      <c r="K740" s="276"/>
      <c r="L740" s="276"/>
      <c r="M740" s="276"/>
      <c r="N740" s="276"/>
      <c r="O740" s="276"/>
      <c r="P740" s="276"/>
      <c r="Q740" s="276"/>
      <c r="R740" s="276"/>
      <c r="S740" s="276"/>
      <c r="T740" s="276"/>
      <c r="U740" s="276"/>
      <c r="V740" s="276"/>
      <c r="W740" s="276"/>
      <c r="X740" s="276"/>
      <c r="Y740" s="276"/>
      <c r="Z740" s="276"/>
    </row>
    <row r="741">
      <c r="A741" s="276"/>
      <c r="B741" s="276"/>
      <c r="C741" s="276"/>
      <c r="D741" s="276"/>
      <c r="E741" s="276"/>
      <c r="F741" s="276"/>
      <c r="G741" s="276"/>
      <c r="H741" s="276"/>
      <c r="I741" s="276"/>
      <c r="J741" s="276"/>
      <c r="K741" s="276"/>
      <c r="L741" s="276"/>
      <c r="M741" s="276"/>
      <c r="N741" s="276"/>
      <c r="O741" s="276"/>
      <c r="P741" s="276"/>
      <c r="Q741" s="276"/>
      <c r="R741" s="276"/>
      <c r="S741" s="276"/>
      <c r="T741" s="276"/>
      <c r="U741" s="276"/>
      <c r="V741" s="276"/>
      <c r="W741" s="276"/>
      <c r="X741" s="276"/>
      <c r="Y741" s="276"/>
      <c r="Z741" s="276"/>
    </row>
    <row r="742">
      <c r="A742" s="276"/>
      <c r="B742" s="276"/>
      <c r="C742" s="276"/>
      <c r="D742" s="276"/>
      <c r="E742" s="276"/>
      <c r="F742" s="276"/>
      <c r="G742" s="276"/>
      <c r="H742" s="276"/>
      <c r="I742" s="276"/>
      <c r="J742" s="276"/>
      <c r="K742" s="276"/>
      <c r="L742" s="276"/>
      <c r="M742" s="276"/>
      <c r="N742" s="276"/>
      <c r="O742" s="276"/>
      <c r="P742" s="276"/>
      <c r="Q742" s="276"/>
      <c r="R742" s="276"/>
      <c r="S742" s="276"/>
      <c r="T742" s="276"/>
      <c r="U742" s="276"/>
      <c r="V742" s="276"/>
      <c r="W742" s="276"/>
      <c r="X742" s="276"/>
      <c r="Y742" s="276"/>
      <c r="Z742" s="276"/>
    </row>
    <row r="743">
      <c r="A743" s="276"/>
      <c r="B743" s="276"/>
      <c r="C743" s="276"/>
      <c r="D743" s="276"/>
      <c r="E743" s="276"/>
      <c r="F743" s="276"/>
      <c r="G743" s="276"/>
      <c r="H743" s="276"/>
      <c r="I743" s="276"/>
      <c r="J743" s="276"/>
      <c r="K743" s="276"/>
      <c r="L743" s="276"/>
      <c r="M743" s="276"/>
      <c r="N743" s="276"/>
      <c r="O743" s="276"/>
      <c r="P743" s="276"/>
      <c r="Q743" s="276"/>
      <c r="R743" s="276"/>
      <c r="S743" s="276"/>
      <c r="T743" s="276"/>
      <c r="U743" s="276"/>
      <c r="V743" s="276"/>
      <c r="W743" s="276"/>
      <c r="X743" s="276"/>
      <c r="Y743" s="276"/>
      <c r="Z743" s="276"/>
    </row>
    <row r="744">
      <c r="A744" s="276"/>
      <c r="B744" s="276"/>
      <c r="C744" s="276"/>
      <c r="D744" s="276"/>
      <c r="E744" s="276"/>
      <c r="F744" s="276"/>
      <c r="G744" s="276"/>
      <c r="H744" s="276"/>
      <c r="I744" s="276"/>
      <c r="J744" s="276"/>
      <c r="K744" s="276"/>
      <c r="L744" s="276"/>
      <c r="M744" s="276"/>
      <c r="N744" s="276"/>
      <c r="O744" s="276"/>
      <c r="P744" s="276"/>
      <c r="Q744" s="276"/>
      <c r="R744" s="276"/>
      <c r="S744" s="276"/>
      <c r="T744" s="276"/>
      <c r="U744" s="276"/>
      <c r="V744" s="276"/>
      <c r="W744" s="276"/>
      <c r="X744" s="276"/>
      <c r="Y744" s="276"/>
      <c r="Z744" s="276"/>
    </row>
    <row r="745">
      <c r="A745" s="276"/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276"/>
      <c r="T745" s="276"/>
      <c r="U745" s="276"/>
      <c r="V745" s="276"/>
      <c r="W745" s="276"/>
      <c r="X745" s="276"/>
      <c r="Y745" s="276"/>
      <c r="Z745" s="276"/>
    </row>
    <row r="746">
      <c r="A746" s="276"/>
      <c r="B746" s="276"/>
      <c r="C746" s="276"/>
      <c r="D746" s="276"/>
      <c r="E746" s="276"/>
      <c r="F746" s="276"/>
      <c r="G746" s="276"/>
      <c r="H746" s="276"/>
      <c r="I746" s="276"/>
      <c r="J746" s="276"/>
      <c r="K746" s="276"/>
      <c r="L746" s="276"/>
      <c r="M746" s="276"/>
      <c r="N746" s="276"/>
      <c r="O746" s="276"/>
      <c r="P746" s="276"/>
      <c r="Q746" s="276"/>
      <c r="R746" s="276"/>
      <c r="S746" s="276"/>
      <c r="T746" s="276"/>
      <c r="U746" s="276"/>
      <c r="V746" s="276"/>
      <c r="W746" s="276"/>
      <c r="X746" s="276"/>
      <c r="Y746" s="276"/>
      <c r="Z746" s="276"/>
    </row>
    <row r="747">
      <c r="A747" s="276"/>
      <c r="B747" s="276"/>
      <c r="C747" s="276"/>
      <c r="D747" s="276"/>
      <c r="E747" s="276"/>
      <c r="F747" s="276"/>
      <c r="G747" s="276"/>
      <c r="H747" s="276"/>
      <c r="I747" s="276"/>
      <c r="J747" s="276"/>
      <c r="K747" s="276"/>
      <c r="L747" s="276"/>
      <c r="M747" s="276"/>
      <c r="N747" s="276"/>
      <c r="O747" s="276"/>
      <c r="P747" s="276"/>
      <c r="Q747" s="276"/>
      <c r="R747" s="276"/>
      <c r="S747" s="276"/>
      <c r="T747" s="276"/>
      <c r="U747" s="276"/>
      <c r="V747" s="276"/>
      <c r="W747" s="276"/>
      <c r="X747" s="276"/>
      <c r="Y747" s="276"/>
      <c r="Z747" s="276"/>
    </row>
    <row r="748">
      <c r="A748" s="276"/>
      <c r="B748" s="276"/>
      <c r="C748" s="276"/>
      <c r="D748" s="276"/>
      <c r="E748" s="276"/>
      <c r="F748" s="276"/>
      <c r="G748" s="276"/>
      <c r="H748" s="276"/>
      <c r="I748" s="276"/>
      <c r="J748" s="276"/>
      <c r="K748" s="276"/>
      <c r="L748" s="276"/>
      <c r="M748" s="276"/>
      <c r="N748" s="276"/>
      <c r="O748" s="276"/>
      <c r="P748" s="276"/>
      <c r="Q748" s="276"/>
      <c r="R748" s="276"/>
      <c r="S748" s="276"/>
      <c r="T748" s="276"/>
      <c r="U748" s="276"/>
      <c r="V748" s="276"/>
      <c r="W748" s="276"/>
      <c r="X748" s="276"/>
      <c r="Y748" s="276"/>
      <c r="Z748" s="276"/>
    </row>
    <row r="749">
      <c r="A749" s="276"/>
      <c r="B749" s="276"/>
      <c r="C749" s="276"/>
      <c r="D749" s="276"/>
      <c r="E749" s="276"/>
      <c r="F749" s="276"/>
      <c r="G749" s="276"/>
      <c r="H749" s="276"/>
      <c r="I749" s="276"/>
      <c r="J749" s="276"/>
      <c r="K749" s="276"/>
      <c r="L749" s="276"/>
      <c r="M749" s="276"/>
      <c r="N749" s="276"/>
      <c r="O749" s="276"/>
      <c r="P749" s="276"/>
      <c r="Q749" s="276"/>
      <c r="R749" s="276"/>
      <c r="S749" s="276"/>
      <c r="T749" s="276"/>
      <c r="U749" s="276"/>
      <c r="V749" s="276"/>
      <c r="W749" s="276"/>
      <c r="X749" s="276"/>
      <c r="Y749" s="276"/>
      <c r="Z749" s="276"/>
    </row>
    <row r="750">
      <c r="A750" s="276"/>
      <c r="B750" s="276"/>
      <c r="C750" s="276"/>
      <c r="D750" s="276"/>
      <c r="E750" s="276"/>
      <c r="F750" s="276"/>
      <c r="G750" s="276"/>
      <c r="H750" s="276"/>
      <c r="I750" s="276"/>
      <c r="J750" s="276"/>
      <c r="K750" s="276"/>
      <c r="L750" s="276"/>
      <c r="M750" s="276"/>
      <c r="N750" s="276"/>
      <c r="O750" s="276"/>
      <c r="P750" s="276"/>
      <c r="Q750" s="276"/>
      <c r="R750" s="276"/>
      <c r="S750" s="276"/>
      <c r="T750" s="276"/>
      <c r="U750" s="276"/>
      <c r="V750" s="276"/>
      <c r="W750" s="276"/>
      <c r="X750" s="276"/>
      <c r="Y750" s="276"/>
      <c r="Z750" s="276"/>
    </row>
    <row r="751">
      <c r="A751" s="276"/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276"/>
      <c r="T751" s="276"/>
      <c r="U751" s="276"/>
      <c r="V751" s="276"/>
      <c r="W751" s="276"/>
      <c r="X751" s="276"/>
      <c r="Y751" s="276"/>
      <c r="Z751" s="276"/>
    </row>
    <row r="752">
      <c r="A752" s="276"/>
      <c r="B752" s="276"/>
      <c r="C752" s="276"/>
      <c r="D752" s="276"/>
      <c r="E752" s="276"/>
      <c r="F752" s="276"/>
      <c r="G752" s="276"/>
      <c r="H752" s="276"/>
      <c r="I752" s="276"/>
      <c r="J752" s="276"/>
      <c r="K752" s="276"/>
      <c r="L752" s="276"/>
      <c r="M752" s="276"/>
      <c r="N752" s="276"/>
      <c r="O752" s="276"/>
      <c r="P752" s="276"/>
      <c r="Q752" s="276"/>
      <c r="R752" s="276"/>
      <c r="S752" s="276"/>
      <c r="T752" s="276"/>
      <c r="U752" s="276"/>
      <c r="V752" s="276"/>
      <c r="W752" s="276"/>
      <c r="X752" s="276"/>
      <c r="Y752" s="276"/>
      <c r="Z752" s="276"/>
    </row>
    <row r="753">
      <c r="A753" s="276"/>
      <c r="B753" s="276"/>
      <c r="C753" s="276"/>
      <c r="D753" s="276"/>
      <c r="E753" s="276"/>
      <c r="F753" s="276"/>
      <c r="G753" s="276"/>
      <c r="H753" s="276"/>
      <c r="I753" s="276"/>
      <c r="J753" s="276"/>
      <c r="K753" s="276"/>
      <c r="L753" s="276"/>
      <c r="M753" s="276"/>
      <c r="N753" s="276"/>
      <c r="O753" s="276"/>
      <c r="P753" s="276"/>
      <c r="Q753" s="276"/>
      <c r="R753" s="276"/>
      <c r="S753" s="276"/>
      <c r="T753" s="276"/>
      <c r="U753" s="276"/>
      <c r="V753" s="276"/>
      <c r="W753" s="276"/>
      <c r="X753" s="276"/>
      <c r="Y753" s="276"/>
      <c r="Z753" s="276"/>
    </row>
    <row r="754">
      <c r="A754" s="276"/>
      <c r="B754" s="276"/>
      <c r="C754" s="276"/>
      <c r="D754" s="276"/>
      <c r="E754" s="276"/>
      <c r="F754" s="276"/>
      <c r="G754" s="276"/>
      <c r="H754" s="276"/>
      <c r="I754" s="276"/>
      <c r="J754" s="276"/>
      <c r="K754" s="276"/>
      <c r="L754" s="276"/>
      <c r="M754" s="276"/>
      <c r="N754" s="276"/>
      <c r="O754" s="276"/>
      <c r="P754" s="276"/>
      <c r="Q754" s="276"/>
      <c r="R754" s="276"/>
      <c r="S754" s="276"/>
      <c r="T754" s="276"/>
      <c r="U754" s="276"/>
      <c r="V754" s="276"/>
      <c r="W754" s="276"/>
      <c r="X754" s="276"/>
      <c r="Y754" s="276"/>
      <c r="Z754" s="276"/>
    </row>
    <row r="755">
      <c r="A755" s="276"/>
      <c r="B755" s="276"/>
      <c r="C755" s="276"/>
      <c r="D755" s="276"/>
      <c r="E755" s="276"/>
      <c r="F755" s="276"/>
      <c r="G755" s="276"/>
      <c r="H755" s="276"/>
      <c r="I755" s="276"/>
      <c r="J755" s="276"/>
      <c r="K755" s="276"/>
      <c r="L755" s="276"/>
      <c r="M755" s="276"/>
      <c r="N755" s="276"/>
      <c r="O755" s="276"/>
      <c r="P755" s="276"/>
      <c r="Q755" s="276"/>
      <c r="R755" s="276"/>
      <c r="S755" s="276"/>
      <c r="T755" s="276"/>
      <c r="U755" s="276"/>
      <c r="V755" s="276"/>
      <c r="W755" s="276"/>
      <c r="X755" s="276"/>
      <c r="Y755" s="276"/>
      <c r="Z755" s="276"/>
    </row>
    <row r="756">
      <c r="A756" s="276"/>
      <c r="B756" s="276"/>
      <c r="C756" s="276"/>
      <c r="D756" s="276"/>
      <c r="E756" s="276"/>
      <c r="F756" s="276"/>
      <c r="G756" s="276"/>
      <c r="H756" s="276"/>
      <c r="I756" s="276"/>
      <c r="J756" s="276"/>
      <c r="K756" s="276"/>
      <c r="L756" s="276"/>
      <c r="M756" s="276"/>
      <c r="N756" s="276"/>
      <c r="O756" s="276"/>
      <c r="P756" s="276"/>
      <c r="Q756" s="276"/>
      <c r="R756" s="276"/>
      <c r="S756" s="276"/>
      <c r="T756" s="276"/>
      <c r="U756" s="276"/>
      <c r="V756" s="276"/>
      <c r="W756" s="276"/>
      <c r="X756" s="276"/>
      <c r="Y756" s="276"/>
      <c r="Z756" s="276"/>
    </row>
    <row r="757">
      <c r="A757" s="276"/>
      <c r="B757" s="276"/>
      <c r="C757" s="276"/>
      <c r="D757" s="276"/>
      <c r="E757" s="276"/>
      <c r="F757" s="276"/>
      <c r="G757" s="276"/>
      <c r="H757" s="276"/>
      <c r="I757" s="276"/>
      <c r="J757" s="276"/>
      <c r="K757" s="276"/>
      <c r="L757" s="276"/>
      <c r="M757" s="276"/>
      <c r="N757" s="276"/>
      <c r="O757" s="276"/>
      <c r="P757" s="276"/>
      <c r="Q757" s="276"/>
      <c r="R757" s="276"/>
      <c r="S757" s="276"/>
      <c r="T757" s="276"/>
      <c r="U757" s="276"/>
      <c r="V757" s="276"/>
      <c r="W757" s="276"/>
      <c r="X757" s="276"/>
      <c r="Y757" s="276"/>
      <c r="Z757" s="276"/>
    </row>
    <row r="758">
      <c r="A758" s="276"/>
      <c r="B758" s="276"/>
      <c r="C758" s="276"/>
      <c r="D758" s="276"/>
      <c r="E758" s="276"/>
      <c r="F758" s="276"/>
      <c r="G758" s="276"/>
      <c r="H758" s="276"/>
      <c r="I758" s="276"/>
      <c r="J758" s="276"/>
      <c r="K758" s="276"/>
      <c r="L758" s="276"/>
      <c r="M758" s="276"/>
      <c r="N758" s="276"/>
      <c r="O758" s="276"/>
      <c r="P758" s="276"/>
      <c r="Q758" s="276"/>
      <c r="R758" s="276"/>
      <c r="S758" s="276"/>
      <c r="T758" s="276"/>
      <c r="U758" s="276"/>
      <c r="V758" s="276"/>
      <c r="W758" s="276"/>
      <c r="X758" s="276"/>
      <c r="Y758" s="276"/>
      <c r="Z758" s="276"/>
    </row>
    <row r="759">
      <c r="A759" s="276"/>
      <c r="B759" s="276"/>
      <c r="C759" s="276"/>
      <c r="D759" s="276"/>
      <c r="E759" s="276"/>
      <c r="F759" s="276"/>
      <c r="G759" s="276"/>
      <c r="H759" s="276"/>
      <c r="I759" s="276"/>
      <c r="J759" s="276"/>
      <c r="K759" s="276"/>
      <c r="L759" s="276"/>
      <c r="M759" s="276"/>
      <c r="N759" s="276"/>
      <c r="O759" s="276"/>
      <c r="P759" s="276"/>
      <c r="Q759" s="276"/>
      <c r="R759" s="276"/>
      <c r="S759" s="276"/>
      <c r="T759" s="276"/>
      <c r="U759" s="276"/>
      <c r="V759" s="276"/>
      <c r="W759" s="276"/>
      <c r="X759" s="276"/>
      <c r="Y759" s="276"/>
      <c r="Z759" s="276"/>
    </row>
    <row r="760">
      <c r="A760" s="276"/>
      <c r="B760" s="276"/>
      <c r="C760" s="276"/>
      <c r="D760" s="276"/>
      <c r="E760" s="276"/>
      <c r="F760" s="276"/>
      <c r="G760" s="276"/>
      <c r="H760" s="276"/>
      <c r="I760" s="276"/>
      <c r="J760" s="276"/>
      <c r="K760" s="276"/>
      <c r="L760" s="276"/>
      <c r="M760" s="276"/>
      <c r="N760" s="276"/>
      <c r="O760" s="276"/>
      <c r="P760" s="276"/>
      <c r="Q760" s="276"/>
      <c r="R760" s="276"/>
      <c r="S760" s="276"/>
      <c r="T760" s="276"/>
      <c r="U760" s="276"/>
      <c r="V760" s="276"/>
      <c r="W760" s="276"/>
      <c r="X760" s="276"/>
      <c r="Y760" s="276"/>
      <c r="Z760" s="276"/>
    </row>
    <row r="761">
      <c r="A761" s="276"/>
      <c r="B761" s="276"/>
      <c r="C761" s="276"/>
      <c r="D761" s="276"/>
      <c r="E761" s="276"/>
      <c r="F761" s="276"/>
      <c r="G761" s="276"/>
      <c r="H761" s="276"/>
      <c r="I761" s="276"/>
      <c r="J761" s="276"/>
      <c r="K761" s="276"/>
      <c r="L761" s="276"/>
      <c r="M761" s="276"/>
      <c r="N761" s="276"/>
      <c r="O761" s="276"/>
      <c r="P761" s="276"/>
      <c r="Q761" s="276"/>
      <c r="R761" s="276"/>
      <c r="S761" s="276"/>
      <c r="T761" s="276"/>
      <c r="U761" s="276"/>
      <c r="V761" s="276"/>
      <c r="W761" s="276"/>
      <c r="X761" s="276"/>
      <c r="Y761" s="276"/>
      <c r="Z761" s="276"/>
    </row>
    <row r="762">
      <c r="A762" s="276"/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276"/>
      <c r="T762" s="276"/>
      <c r="U762" s="276"/>
      <c r="V762" s="276"/>
      <c r="W762" s="276"/>
      <c r="X762" s="276"/>
      <c r="Y762" s="276"/>
      <c r="Z762" s="276"/>
    </row>
    <row r="763">
      <c r="A763" s="276"/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276"/>
      <c r="T763" s="276"/>
      <c r="U763" s="276"/>
      <c r="V763" s="276"/>
      <c r="W763" s="276"/>
      <c r="X763" s="276"/>
      <c r="Y763" s="276"/>
      <c r="Z763" s="276"/>
    </row>
    <row r="764">
      <c r="A764" s="276"/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276"/>
      <c r="T764" s="276"/>
      <c r="U764" s="276"/>
      <c r="V764" s="276"/>
      <c r="W764" s="276"/>
      <c r="X764" s="276"/>
      <c r="Y764" s="276"/>
      <c r="Z764" s="276"/>
    </row>
    <row r="765">
      <c r="A765" s="276"/>
      <c r="B765" s="276"/>
      <c r="C765" s="276"/>
      <c r="D765" s="276"/>
      <c r="E765" s="276"/>
      <c r="F765" s="276"/>
      <c r="G765" s="276"/>
      <c r="H765" s="276"/>
      <c r="I765" s="276"/>
      <c r="J765" s="276"/>
      <c r="K765" s="276"/>
      <c r="L765" s="276"/>
      <c r="M765" s="276"/>
      <c r="N765" s="276"/>
      <c r="O765" s="276"/>
      <c r="P765" s="276"/>
      <c r="Q765" s="276"/>
      <c r="R765" s="276"/>
      <c r="S765" s="276"/>
      <c r="T765" s="276"/>
      <c r="U765" s="276"/>
      <c r="V765" s="276"/>
      <c r="W765" s="276"/>
      <c r="X765" s="276"/>
      <c r="Y765" s="276"/>
      <c r="Z765" s="276"/>
    </row>
    <row r="766">
      <c r="A766" s="276"/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276"/>
      <c r="T766" s="276"/>
      <c r="U766" s="276"/>
      <c r="V766" s="276"/>
      <c r="W766" s="276"/>
      <c r="X766" s="276"/>
      <c r="Y766" s="276"/>
      <c r="Z766" s="276"/>
    </row>
    <row r="767">
      <c r="A767" s="276"/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276"/>
      <c r="T767" s="276"/>
      <c r="U767" s="276"/>
      <c r="V767" s="276"/>
      <c r="W767" s="276"/>
      <c r="X767" s="276"/>
      <c r="Y767" s="276"/>
      <c r="Z767" s="276"/>
    </row>
    <row r="768">
      <c r="A768" s="276"/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276"/>
      <c r="T768" s="276"/>
      <c r="U768" s="276"/>
      <c r="V768" s="276"/>
      <c r="W768" s="276"/>
      <c r="X768" s="276"/>
      <c r="Y768" s="276"/>
      <c r="Z768" s="276"/>
    </row>
    <row r="769">
      <c r="A769" s="276"/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276"/>
      <c r="T769" s="276"/>
      <c r="U769" s="276"/>
      <c r="V769" s="276"/>
      <c r="W769" s="276"/>
      <c r="X769" s="276"/>
      <c r="Y769" s="276"/>
      <c r="Z769" s="276"/>
    </row>
    <row r="770">
      <c r="A770" s="276"/>
      <c r="B770" s="276"/>
      <c r="C770" s="276"/>
      <c r="D770" s="276"/>
      <c r="E770" s="276"/>
      <c r="F770" s="276"/>
      <c r="G770" s="276"/>
      <c r="H770" s="276"/>
      <c r="I770" s="276"/>
      <c r="J770" s="276"/>
      <c r="K770" s="276"/>
      <c r="L770" s="276"/>
      <c r="M770" s="276"/>
      <c r="N770" s="276"/>
      <c r="O770" s="276"/>
      <c r="P770" s="276"/>
      <c r="Q770" s="276"/>
      <c r="R770" s="276"/>
      <c r="S770" s="276"/>
      <c r="T770" s="276"/>
      <c r="U770" s="276"/>
      <c r="V770" s="276"/>
      <c r="W770" s="276"/>
      <c r="X770" s="276"/>
      <c r="Y770" s="276"/>
      <c r="Z770" s="276"/>
    </row>
    <row r="771">
      <c r="A771" s="276"/>
      <c r="B771" s="276"/>
      <c r="C771" s="276"/>
      <c r="D771" s="276"/>
      <c r="E771" s="276"/>
      <c r="F771" s="276"/>
      <c r="G771" s="276"/>
      <c r="H771" s="276"/>
      <c r="I771" s="276"/>
      <c r="J771" s="276"/>
      <c r="K771" s="276"/>
      <c r="L771" s="276"/>
      <c r="M771" s="276"/>
      <c r="N771" s="276"/>
      <c r="O771" s="276"/>
      <c r="P771" s="276"/>
      <c r="Q771" s="276"/>
      <c r="R771" s="276"/>
      <c r="S771" s="276"/>
      <c r="T771" s="276"/>
      <c r="U771" s="276"/>
      <c r="V771" s="276"/>
      <c r="W771" s="276"/>
      <c r="X771" s="276"/>
      <c r="Y771" s="276"/>
      <c r="Z771" s="276"/>
    </row>
    <row r="772">
      <c r="A772" s="276"/>
      <c r="B772" s="276"/>
      <c r="C772" s="276"/>
      <c r="D772" s="276"/>
      <c r="E772" s="276"/>
      <c r="F772" s="276"/>
      <c r="G772" s="276"/>
      <c r="H772" s="276"/>
      <c r="I772" s="276"/>
      <c r="J772" s="276"/>
      <c r="K772" s="276"/>
      <c r="L772" s="276"/>
      <c r="M772" s="276"/>
      <c r="N772" s="276"/>
      <c r="O772" s="276"/>
      <c r="P772" s="276"/>
      <c r="Q772" s="276"/>
      <c r="R772" s="276"/>
      <c r="S772" s="276"/>
      <c r="T772" s="276"/>
      <c r="U772" s="276"/>
      <c r="V772" s="276"/>
      <c r="W772" s="276"/>
      <c r="X772" s="276"/>
      <c r="Y772" s="276"/>
      <c r="Z772" s="276"/>
    </row>
    <row r="773">
      <c r="A773" s="276"/>
      <c r="B773" s="276"/>
      <c r="C773" s="276"/>
      <c r="D773" s="276"/>
      <c r="E773" s="276"/>
      <c r="F773" s="276"/>
      <c r="G773" s="276"/>
      <c r="H773" s="276"/>
      <c r="I773" s="276"/>
      <c r="J773" s="276"/>
      <c r="K773" s="276"/>
      <c r="L773" s="276"/>
      <c r="M773" s="276"/>
      <c r="N773" s="276"/>
      <c r="O773" s="276"/>
      <c r="P773" s="276"/>
      <c r="Q773" s="276"/>
      <c r="R773" s="276"/>
      <c r="S773" s="276"/>
      <c r="T773" s="276"/>
      <c r="U773" s="276"/>
      <c r="V773" s="276"/>
      <c r="W773" s="276"/>
      <c r="X773" s="276"/>
      <c r="Y773" s="276"/>
      <c r="Z773" s="276"/>
    </row>
    <row r="774">
      <c r="A774" s="276"/>
      <c r="B774" s="276"/>
      <c r="C774" s="276"/>
      <c r="D774" s="276"/>
      <c r="E774" s="276"/>
      <c r="F774" s="276"/>
      <c r="G774" s="276"/>
      <c r="H774" s="276"/>
      <c r="I774" s="276"/>
      <c r="J774" s="276"/>
      <c r="K774" s="276"/>
      <c r="L774" s="276"/>
      <c r="M774" s="276"/>
      <c r="N774" s="276"/>
      <c r="O774" s="276"/>
      <c r="P774" s="276"/>
      <c r="Q774" s="276"/>
      <c r="R774" s="276"/>
      <c r="S774" s="276"/>
      <c r="T774" s="276"/>
      <c r="U774" s="276"/>
      <c r="V774" s="276"/>
      <c r="W774" s="276"/>
      <c r="X774" s="276"/>
      <c r="Y774" s="276"/>
      <c r="Z774" s="276"/>
    </row>
    <row r="775">
      <c r="A775" s="276"/>
      <c r="B775" s="276"/>
      <c r="C775" s="276"/>
      <c r="D775" s="276"/>
      <c r="E775" s="276"/>
      <c r="F775" s="276"/>
      <c r="G775" s="276"/>
      <c r="H775" s="276"/>
      <c r="I775" s="276"/>
      <c r="J775" s="276"/>
      <c r="K775" s="276"/>
      <c r="L775" s="276"/>
      <c r="M775" s="276"/>
      <c r="N775" s="276"/>
      <c r="O775" s="276"/>
      <c r="P775" s="276"/>
      <c r="Q775" s="276"/>
      <c r="R775" s="276"/>
      <c r="S775" s="276"/>
      <c r="T775" s="276"/>
      <c r="U775" s="276"/>
      <c r="V775" s="276"/>
      <c r="W775" s="276"/>
      <c r="X775" s="276"/>
      <c r="Y775" s="276"/>
      <c r="Z775" s="276"/>
    </row>
    <row r="776">
      <c r="A776" s="276"/>
      <c r="B776" s="276"/>
      <c r="C776" s="276"/>
      <c r="D776" s="276"/>
      <c r="E776" s="276"/>
      <c r="F776" s="276"/>
      <c r="G776" s="276"/>
      <c r="H776" s="276"/>
      <c r="I776" s="276"/>
      <c r="J776" s="276"/>
      <c r="K776" s="276"/>
      <c r="L776" s="276"/>
      <c r="M776" s="276"/>
      <c r="N776" s="276"/>
      <c r="O776" s="276"/>
      <c r="P776" s="276"/>
      <c r="Q776" s="276"/>
      <c r="R776" s="276"/>
      <c r="S776" s="276"/>
      <c r="T776" s="276"/>
      <c r="U776" s="276"/>
      <c r="V776" s="276"/>
      <c r="W776" s="276"/>
      <c r="X776" s="276"/>
      <c r="Y776" s="276"/>
      <c r="Z776" s="276"/>
    </row>
    <row r="777">
      <c r="A777" s="276"/>
      <c r="B777" s="276"/>
      <c r="C777" s="276"/>
      <c r="D777" s="276"/>
      <c r="E777" s="276"/>
      <c r="F777" s="276"/>
      <c r="G777" s="276"/>
      <c r="H777" s="276"/>
      <c r="I777" s="276"/>
      <c r="J777" s="276"/>
      <c r="K777" s="276"/>
      <c r="L777" s="276"/>
      <c r="M777" s="276"/>
      <c r="N777" s="276"/>
      <c r="O777" s="276"/>
      <c r="P777" s="276"/>
      <c r="Q777" s="276"/>
      <c r="R777" s="276"/>
      <c r="S777" s="276"/>
      <c r="T777" s="276"/>
      <c r="U777" s="276"/>
      <c r="V777" s="276"/>
      <c r="W777" s="276"/>
      <c r="X777" s="276"/>
      <c r="Y777" s="276"/>
      <c r="Z777" s="276"/>
    </row>
    <row r="778">
      <c r="A778" s="276"/>
      <c r="B778" s="276"/>
      <c r="C778" s="276"/>
      <c r="D778" s="276"/>
      <c r="E778" s="276"/>
      <c r="F778" s="276"/>
      <c r="G778" s="276"/>
      <c r="H778" s="276"/>
      <c r="I778" s="276"/>
      <c r="J778" s="276"/>
      <c r="K778" s="276"/>
      <c r="L778" s="276"/>
      <c r="M778" s="276"/>
      <c r="N778" s="276"/>
      <c r="O778" s="276"/>
      <c r="P778" s="276"/>
      <c r="Q778" s="276"/>
      <c r="R778" s="276"/>
      <c r="S778" s="276"/>
      <c r="T778" s="276"/>
      <c r="U778" s="276"/>
      <c r="V778" s="276"/>
      <c r="W778" s="276"/>
      <c r="X778" s="276"/>
      <c r="Y778" s="276"/>
      <c r="Z778" s="276"/>
    </row>
    <row r="779">
      <c r="A779" s="276"/>
      <c r="B779" s="276"/>
      <c r="C779" s="276"/>
      <c r="D779" s="276"/>
      <c r="E779" s="276"/>
      <c r="F779" s="276"/>
      <c r="G779" s="276"/>
      <c r="H779" s="276"/>
      <c r="I779" s="276"/>
      <c r="J779" s="276"/>
      <c r="K779" s="276"/>
      <c r="L779" s="276"/>
      <c r="M779" s="276"/>
      <c r="N779" s="276"/>
      <c r="O779" s="276"/>
      <c r="P779" s="276"/>
      <c r="Q779" s="276"/>
      <c r="R779" s="276"/>
      <c r="S779" s="276"/>
      <c r="T779" s="276"/>
      <c r="U779" s="276"/>
      <c r="V779" s="276"/>
      <c r="W779" s="276"/>
      <c r="X779" s="276"/>
      <c r="Y779" s="276"/>
      <c r="Z779" s="276"/>
    </row>
    <row r="780">
      <c r="A780" s="276"/>
      <c r="B780" s="276"/>
      <c r="C780" s="276"/>
      <c r="D780" s="276"/>
      <c r="E780" s="276"/>
      <c r="F780" s="276"/>
      <c r="G780" s="276"/>
      <c r="H780" s="276"/>
      <c r="I780" s="276"/>
      <c r="J780" s="276"/>
      <c r="K780" s="276"/>
      <c r="L780" s="276"/>
      <c r="M780" s="276"/>
      <c r="N780" s="276"/>
      <c r="O780" s="276"/>
      <c r="P780" s="276"/>
      <c r="Q780" s="276"/>
      <c r="R780" s="276"/>
      <c r="S780" s="276"/>
      <c r="T780" s="276"/>
      <c r="U780" s="276"/>
      <c r="V780" s="276"/>
      <c r="W780" s="276"/>
      <c r="X780" s="276"/>
      <c r="Y780" s="276"/>
      <c r="Z780" s="276"/>
    </row>
    <row r="781">
      <c r="A781" s="276"/>
      <c r="B781" s="276"/>
      <c r="C781" s="276"/>
      <c r="D781" s="276"/>
      <c r="E781" s="276"/>
      <c r="F781" s="276"/>
      <c r="G781" s="276"/>
      <c r="H781" s="276"/>
      <c r="I781" s="276"/>
      <c r="J781" s="276"/>
      <c r="K781" s="276"/>
      <c r="L781" s="276"/>
      <c r="M781" s="276"/>
      <c r="N781" s="276"/>
      <c r="O781" s="276"/>
      <c r="P781" s="276"/>
      <c r="Q781" s="276"/>
      <c r="R781" s="276"/>
      <c r="S781" s="276"/>
      <c r="T781" s="276"/>
      <c r="U781" s="276"/>
      <c r="V781" s="276"/>
      <c r="W781" s="276"/>
      <c r="X781" s="276"/>
      <c r="Y781" s="276"/>
      <c r="Z781" s="276"/>
    </row>
    <row r="782">
      <c r="A782" s="276"/>
      <c r="B782" s="276"/>
      <c r="C782" s="276"/>
      <c r="D782" s="276"/>
      <c r="E782" s="276"/>
      <c r="F782" s="276"/>
      <c r="G782" s="276"/>
      <c r="H782" s="276"/>
      <c r="I782" s="276"/>
      <c r="J782" s="276"/>
      <c r="K782" s="276"/>
      <c r="L782" s="276"/>
      <c r="M782" s="276"/>
      <c r="N782" s="276"/>
      <c r="O782" s="276"/>
      <c r="P782" s="276"/>
      <c r="Q782" s="276"/>
      <c r="R782" s="276"/>
      <c r="S782" s="276"/>
      <c r="T782" s="276"/>
      <c r="U782" s="276"/>
      <c r="V782" s="276"/>
      <c r="W782" s="276"/>
      <c r="X782" s="276"/>
      <c r="Y782" s="276"/>
      <c r="Z782" s="276"/>
    </row>
    <row r="783">
      <c r="A783" s="276"/>
      <c r="B783" s="276"/>
      <c r="C783" s="276"/>
      <c r="D783" s="276"/>
      <c r="E783" s="276"/>
      <c r="F783" s="276"/>
      <c r="G783" s="276"/>
      <c r="H783" s="276"/>
      <c r="I783" s="276"/>
      <c r="J783" s="276"/>
      <c r="K783" s="276"/>
      <c r="L783" s="276"/>
      <c r="M783" s="276"/>
      <c r="N783" s="276"/>
      <c r="O783" s="276"/>
      <c r="P783" s="276"/>
      <c r="Q783" s="276"/>
      <c r="R783" s="276"/>
      <c r="S783" s="276"/>
      <c r="T783" s="276"/>
      <c r="U783" s="276"/>
      <c r="V783" s="276"/>
      <c r="W783" s="276"/>
      <c r="X783" s="276"/>
      <c r="Y783" s="276"/>
      <c r="Z783" s="276"/>
    </row>
    <row r="784">
      <c r="A784" s="276"/>
      <c r="B784" s="276"/>
      <c r="C784" s="276"/>
      <c r="D784" s="276"/>
      <c r="E784" s="276"/>
      <c r="F784" s="276"/>
      <c r="G784" s="276"/>
      <c r="H784" s="276"/>
      <c r="I784" s="276"/>
      <c r="J784" s="276"/>
      <c r="K784" s="276"/>
      <c r="L784" s="276"/>
      <c r="M784" s="276"/>
      <c r="N784" s="276"/>
      <c r="O784" s="276"/>
      <c r="P784" s="276"/>
      <c r="Q784" s="276"/>
      <c r="R784" s="276"/>
      <c r="S784" s="276"/>
      <c r="T784" s="276"/>
      <c r="U784" s="276"/>
      <c r="V784" s="276"/>
      <c r="W784" s="276"/>
      <c r="X784" s="276"/>
      <c r="Y784" s="276"/>
      <c r="Z784" s="276"/>
    </row>
    <row r="785">
      <c r="A785" s="276"/>
      <c r="B785" s="276"/>
      <c r="C785" s="276"/>
      <c r="D785" s="276"/>
      <c r="E785" s="276"/>
      <c r="F785" s="276"/>
      <c r="G785" s="276"/>
      <c r="H785" s="276"/>
      <c r="I785" s="276"/>
      <c r="J785" s="276"/>
      <c r="K785" s="276"/>
      <c r="L785" s="276"/>
      <c r="M785" s="276"/>
      <c r="N785" s="276"/>
      <c r="O785" s="276"/>
      <c r="P785" s="276"/>
      <c r="Q785" s="276"/>
      <c r="R785" s="276"/>
      <c r="S785" s="276"/>
      <c r="T785" s="276"/>
      <c r="U785" s="276"/>
      <c r="V785" s="276"/>
      <c r="W785" s="276"/>
      <c r="X785" s="276"/>
      <c r="Y785" s="276"/>
      <c r="Z785" s="276"/>
    </row>
    <row r="786">
      <c r="A786" s="276"/>
      <c r="B786" s="276"/>
      <c r="C786" s="276"/>
      <c r="D786" s="276"/>
      <c r="E786" s="276"/>
      <c r="F786" s="276"/>
      <c r="G786" s="276"/>
      <c r="H786" s="276"/>
      <c r="I786" s="276"/>
      <c r="J786" s="276"/>
      <c r="K786" s="276"/>
      <c r="L786" s="276"/>
      <c r="M786" s="276"/>
      <c r="N786" s="276"/>
      <c r="O786" s="276"/>
      <c r="P786" s="276"/>
      <c r="Q786" s="276"/>
      <c r="R786" s="276"/>
      <c r="S786" s="276"/>
      <c r="T786" s="276"/>
      <c r="U786" s="276"/>
      <c r="V786" s="276"/>
      <c r="W786" s="276"/>
      <c r="X786" s="276"/>
      <c r="Y786" s="276"/>
      <c r="Z786" s="276"/>
    </row>
    <row r="787">
      <c r="A787" s="276"/>
      <c r="B787" s="276"/>
      <c r="C787" s="276"/>
      <c r="D787" s="276"/>
      <c r="E787" s="276"/>
      <c r="F787" s="276"/>
      <c r="G787" s="276"/>
      <c r="H787" s="276"/>
      <c r="I787" s="276"/>
      <c r="J787" s="276"/>
      <c r="K787" s="276"/>
      <c r="L787" s="276"/>
      <c r="M787" s="276"/>
      <c r="N787" s="276"/>
      <c r="O787" s="276"/>
      <c r="P787" s="276"/>
      <c r="Q787" s="276"/>
      <c r="R787" s="276"/>
      <c r="S787" s="276"/>
      <c r="T787" s="276"/>
      <c r="U787" s="276"/>
      <c r="V787" s="276"/>
      <c r="W787" s="276"/>
      <c r="X787" s="276"/>
      <c r="Y787" s="276"/>
      <c r="Z787" s="276"/>
    </row>
    <row r="788">
      <c r="A788" s="276"/>
      <c r="B788" s="276"/>
      <c r="C788" s="276"/>
      <c r="D788" s="276"/>
      <c r="E788" s="276"/>
      <c r="F788" s="276"/>
      <c r="G788" s="276"/>
      <c r="H788" s="276"/>
      <c r="I788" s="276"/>
      <c r="J788" s="276"/>
      <c r="K788" s="276"/>
      <c r="L788" s="276"/>
      <c r="M788" s="276"/>
      <c r="N788" s="276"/>
      <c r="O788" s="276"/>
      <c r="P788" s="276"/>
      <c r="Q788" s="276"/>
      <c r="R788" s="276"/>
      <c r="S788" s="276"/>
      <c r="T788" s="276"/>
      <c r="U788" s="276"/>
      <c r="V788" s="276"/>
      <c r="W788" s="276"/>
      <c r="X788" s="276"/>
      <c r="Y788" s="276"/>
      <c r="Z788" s="276"/>
    </row>
    <row r="789">
      <c r="A789" s="276"/>
      <c r="B789" s="276"/>
      <c r="C789" s="276"/>
      <c r="D789" s="276"/>
      <c r="E789" s="276"/>
      <c r="F789" s="276"/>
      <c r="G789" s="276"/>
      <c r="H789" s="276"/>
      <c r="I789" s="276"/>
      <c r="J789" s="276"/>
      <c r="K789" s="276"/>
      <c r="L789" s="276"/>
      <c r="M789" s="276"/>
      <c r="N789" s="276"/>
      <c r="O789" s="276"/>
      <c r="P789" s="276"/>
      <c r="Q789" s="276"/>
      <c r="R789" s="276"/>
      <c r="S789" s="276"/>
      <c r="T789" s="276"/>
      <c r="U789" s="276"/>
      <c r="V789" s="276"/>
      <c r="W789" s="276"/>
      <c r="X789" s="276"/>
      <c r="Y789" s="276"/>
      <c r="Z789" s="276"/>
    </row>
    <row r="790">
      <c r="A790" s="276"/>
      <c r="B790" s="276"/>
      <c r="C790" s="276"/>
      <c r="D790" s="276"/>
      <c r="E790" s="276"/>
      <c r="F790" s="276"/>
      <c r="G790" s="276"/>
      <c r="H790" s="276"/>
      <c r="I790" s="276"/>
      <c r="J790" s="276"/>
      <c r="K790" s="276"/>
      <c r="L790" s="276"/>
      <c r="M790" s="276"/>
      <c r="N790" s="276"/>
      <c r="O790" s="276"/>
      <c r="P790" s="276"/>
      <c r="Q790" s="276"/>
      <c r="R790" s="276"/>
      <c r="S790" s="276"/>
      <c r="T790" s="276"/>
      <c r="U790" s="276"/>
      <c r="V790" s="276"/>
      <c r="W790" s="276"/>
      <c r="X790" s="276"/>
      <c r="Y790" s="276"/>
      <c r="Z790" s="276"/>
    </row>
    <row r="791">
      <c r="A791" s="276"/>
      <c r="B791" s="276"/>
      <c r="C791" s="276"/>
      <c r="D791" s="276"/>
      <c r="E791" s="276"/>
      <c r="F791" s="276"/>
      <c r="G791" s="276"/>
      <c r="H791" s="276"/>
      <c r="I791" s="276"/>
      <c r="J791" s="276"/>
      <c r="K791" s="276"/>
      <c r="L791" s="276"/>
      <c r="M791" s="276"/>
      <c r="N791" s="276"/>
      <c r="O791" s="276"/>
      <c r="P791" s="276"/>
      <c r="Q791" s="276"/>
      <c r="R791" s="276"/>
      <c r="S791" s="276"/>
      <c r="T791" s="276"/>
      <c r="U791" s="276"/>
      <c r="V791" s="276"/>
      <c r="W791" s="276"/>
      <c r="X791" s="276"/>
      <c r="Y791" s="276"/>
      <c r="Z791" s="276"/>
    </row>
    <row r="792">
      <c r="A792" s="276"/>
      <c r="B792" s="276"/>
      <c r="C792" s="276"/>
      <c r="D792" s="276"/>
      <c r="E792" s="276"/>
      <c r="F792" s="276"/>
      <c r="G792" s="276"/>
      <c r="H792" s="276"/>
      <c r="I792" s="276"/>
      <c r="J792" s="276"/>
      <c r="K792" s="276"/>
      <c r="L792" s="276"/>
      <c r="M792" s="276"/>
      <c r="N792" s="276"/>
      <c r="O792" s="276"/>
      <c r="P792" s="276"/>
      <c r="Q792" s="276"/>
      <c r="R792" s="276"/>
      <c r="S792" s="276"/>
      <c r="T792" s="276"/>
      <c r="U792" s="276"/>
      <c r="V792" s="276"/>
      <c r="W792" s="276"/>
      <c r="X792" s="276"/>
      <c r="Y792" s="276"/>
      <c r="Z792" s="276"/>
    </row>
    <row r="793">
      <c r="A793" s="276"/>
      <c r="B793" s="276"/>
      <c r="C793" s="276"/>
      <c r="D793" s="276"/>
      <c r="E793" s="276"/>
      <c r="F793" s="276"/>
      <c r="G793" s="276"/>
      <c r="H793" s="276"/>
      <c r="I793" s="276"/>
      <c r="J793" s="276"/>
      <c r="K793" s="276"/>
      <c r="L793" s="276"/>
      <c r="M793" s="276"/>
      <c r="N793" s="276"/>
      <c r="O793" s="276"/>
      <c r="P793" s="276"/>
      <c r="Q793" s="276"/>
      <c r="R793" s="276"/>
      <c r="S793" s="276"/>
      <c r="T793" s="276"/>
      <c r="U793" s="276"/>
      <c r="V793" s="276"/>
      <c r="W793" s="276"/>
      <c r="X793" s="276"/>
      <c r="Y793" s="276"/>
      <c r="Z793" s="276"/>
    </row>
    <row r="794">
      <c r="A794" s="276"/>
      <c r="B794" s="276"/>
      <c r="C794" s="276"/>
      <c r="D794" s="276"/>
      <c r="E794" s="276"/>
      <c r="F794" s="276"/>
      <c r="G794" s="276"/>
      <c r="H794" s="276"/>
      <c r="I794" s="276"/>
      <c r="J794" s="276"/>
      <c r="K794" s="276"/>
      <c r="L794" s="276"/>
      <c r="M794" s="276"/>
      <c r="N794" s="276"/>
      <c r="O794" s="276"/>
      <c r="P794" s="276"/>
      <c r="Q794" s="276"/>
      <c r="R794" s="276"/>
      <c r="S794" s="276"/>
      <c r="T794" s="276"/>
      <c r="U794" s="276"/>
      <c r="V794" s="276"/>
      <c r="W794" s="276"/>
      <c r="X794" s="276"/>
      <c r="Y794" s="276"/>
      <c r="Z794" s="276"/>
    </row>
    <row r="795">
      <c r="A795" s="276"/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  <c r="P795" s="276"/>
      <c r="Q795" s="276"/>
      <c r="R795" s="276"/>
      <c r="S795" s="276"/>
      <c r="T795" s="276"/>
      <c r="U795" s="276"/>
      <c r="V795" s="276"/>
      <c r="W795" s="276"/>
      <c r="X795" s="276"/>
      <c r="Y795" s="276"/>
      <c r="Z795" s="276"/>
    </row>
    <row r="796">
      <c r="A796" s="276"/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  <c r="P796" s="276"/>
      <c r="Q796" s="276"/>
      <c r="R796" s="276"/>
      <c r="S796" s="276"/>
      <c r="T796" s="276"/>
      <c r="U796" s="276"/>
      <c r="V796" s="276"/>
      <c r="W796" s="276"/>
      <c r="X796" s="276"/>
      <c r="Y796" s="276"/>
      <c r="Z796" s="276"/>
    </row>
    <row r="797">
      <c r="A797" s="276"/>
      <c r="B797" s="276"/>
      <c r="C797" s="276"/>
      <c r="D797" s="276"/>
      <c r="E797" s="276"/>
      <c r="F797" s="276"/>
      <c r="G797" s="276"/>
      <c r="H797" s="276"/>
      <c r="I797" s="276"/>
      <c r="J797" s="276"/>
      <c r="K797" s="276"/>
      <c r="L797" s="276"/>
      <c r="M797" s="276"/>
      <c r="N797" s="276"/>
      <c r="O797" s="276"/>
      <c r="P797" s="276"/>
      <c r="Q797" s="276"/>
      <c r="R797" s="276"/>
      <c r="S797" s="276"/>
      <c r="T797" s="276"/>
      <c r="U797" s="276"/>
      <c r="V797" s="276"/>
      <c r="W797" s="276"/>
      <c r="X797" s="276"/>
      <c r="Y797" s="276"/>
      <c r="Z797" s="276"/>
    </row>
    <row r="798">
      <c r="A798" s="276"/>
      <c r="B798" s="276"/>
      <c r="C798" s="276"/>
      <c r="D798" s="276"/>
      <c r="E798" s="276"/>
      <c r="F798" s="276"/>
      <c r="G798" s="276"/>
      <c r="H798" s="276"/>
      <c r="I798" s="276"/>
      <c r="J798" s="276"/>
      <c r="K798" s="276"/>
      <c r="L798" s="276"/>
      <c r="M798" s="276"/>
      <c r="N798" s="276"/>
      <c r="O798" s="276"/>
      <c r="P798" s="276"/>
      <c r="Q798" s="276"/>
      <c r="R798" s="276"/>
      <c r="S798" s="276"/>
      <c r="T798" s="276"/>
      <c r="U798" s="276"/>
      <c r="V798" s="276"/>
      <c r="W798" s="276"/>
      <c r="X798" s="276"/>
      <c r="Y798" s="276"/>
      <c r="Z798" s="276"/>
    </row>
    <row r="799">
      <c r="A799" s="276"/>
      <c r="B799" s="276"/>
      <c r="C799" s="276"/>
      <c r="D799" s="276"/>
      <c r="E799" s="276"/>
      <c r="F799" s="276"/>
      <c r="G799" s="276"/>
      <c r="H799" s="276"/>
      <c r="I799" s="276"/>
      <c r="J799" s="276"/>
      <c r="K799" s="276"/>
      <c r="L799" s="276"/>
      <c r="M799" s="276"/>
      <c r="N799" s="276"/>
      <c r="O799" s="276"/>
      <c r="P799" s="276"/>
      <c r="Q799" s="276"/>
      <c r="R799" s="276"/>
      <c r="S799" s="276"/>
      <c r="T799" s="276"/>
      <c r="U799" s="276"/>
      <c r="V799" s="276"/>
      <c r="W799" s="276"/>
      <c r="X799" s="276"/>
      <c r="Y799" s="276"/>
      <c r="Z799" s="276"/>
    </row>
    <row r="800">
      <c r="A800" s="276"/>
      <c r="B800" s="276"/>
      <c r="C800" s="276"/>
      <c r="D800" s="276"/>
      <c r="E800" s="276"/>
      <c r="F800" s="276"/>
      <c r="G800" s="276"/>
      <c r="H800" s="276"/>
      <c r="I800" s="276"/>
      <c r="J800" s="276"/>
      <c r="K800" s="276"/>
      <c r="L800" s="276"/>
      <c r="M800" s="276"/>
      <c r="N800" s="276"/>
      <c r="O800" s="276"/>
      <c r="P800" s="276"/>
      <c r="Q800" s="276"/>
      <c r="R800" s="276"/>
      <c r="S800" s="276"/>
      <c r="T800" s="276"/>
      <c r="U800" s="276"/>
      <c r="V800" s="276"/>
      <c r="W800" s="276"/>
      <c r="X800" s="276"/>
      <c r="Y800" s="276"/>
      <c r="Z800" s="276"/>
    </row>
    <row r="801">
      <c r="A801" s="276"/>
      <c r="B801" s="276"/>
      <c r="C801" s="276"/>
      <c r="D801" s="276"/>
      <c r="E801" s="276"/>
      <c r="F801" s="276"/>
      <c r="G801" s="276"/>
      <c r="H801" s="276"/>
      <c r="I801" s="276"/>
      <c r="J801" s="276"/>
      <c r="K801" s="276"/>
      <c r="L801" s="276"/>
      <c r="M801" s="276"/>
      <c r="N801" s="276"/>
      <c r="O801" s="276"/>
      <c r="P801" s="276"/>
      <c r="Q801" s="276"/>
      <c r="R801" s="276"/>
      <c r="S801" s="276"/>
      <c r="T801" s="276"/>
      <c r="U801" s="276"/>
      <c r="V801" s="276"/>
      <c r="W801" s="276"/>
      <c r="X801" s="276"/>
      <c r="Y801" s="276"/>
      <c r="Z801" s="276"/>
    </row>
    <row r="802">
      <c r="A802" s="276"/>
      <c r="B802" s="276"/>
      <c r="C802" s="276"/>
      <c r="D802" s="276"/>
      <c r="E802" s="276"/>
      <c r="F802" s="276"/>
      <c r="G802" s="276"/>
      <c r="H802" s="276"/>
      <c r="I802" s="276"/>
      <c r="J802" s="276"/>
      <c r="K802" s="276"/>
      <c r="L802" s="276"/>
      <c r="M802" s="276"/>
      <c r="N802" s="276"/>
      <c r="O802" s="276"/>
      <c r="P802" s="276"/>
      <c r="Q802" s="276"/>
      <c r="R802" s="276"/>
      <c r="S802" s="276"/>
      <c r="T802" s="276"/>
      <c r="U802" s="276"/>
      <c r="V802" s="276"/>
      <c r="W802" s="276"/>
      <c r="X802" s="276"/>
      <c r="Y802" s="276"/>
      <c r="Z802" s="276"/>
    </row>
    <row r="803">
      <c r="A803" s="276"/>
      <c r="B803" s="276"/>
      <c r="C803" s="276"/>
      <c r="D803" s="276"/>
      <c r="E803" s="276"/>
      <c r="F803" s="276"/>
      <c r="G803" s="276"/>
      <c r="H803" s="276"/>
      <c r="I803" s="276"/>
      <c r="J803" s="276"/>
      <c r="K803" s="276"/>
      <c r="L803" s="276"/>
      <c r="M803" s="276"/>
      <c r="N803" s="276"/>
      <c r="O803" s="276"/>
      <c r="P803" s="276"/>
      <c r="Q803" s="276"/>
      <c r="R803" s="276"/>
      <c r="S803" s="276"/>
      <c r="T803" s="276"/>
      <c r="U803" s="276"/>
      <c r="V803" s="276"/>
      <c r="W803" s="276"/>
      <c r="X803" s="276"/>
      <c r="Y803" s="276"/>
      <c r="Z803" s="276"/>
    </row>
    <row r="804">
      <c r="A804" s="276"/>
      <c r="B804" s="276"/>
      <c r="C804" s="276"/>
      <c r="D804" s="276"/>
      <c r="E804" s="276"/>
      <c r="F804" s="276"/>
      <c r="G804" s="276"/>
      <c r="H804" s="276"/>
      <c r="I804" s="276"/>
      <c r="J804" s="276"/>
      <c r="K804" s="276"/>
      <c r="L804" s="276"/>
      <c r="M804" s="276"/>
      <c r="N804" s="276"/>
      <c r="O804" s="276"/>
      <c r="P804" s="276"/>
      <c r="Q804" s="276"/>
      <c r="R804" s="276"/>
      <c r="S804" s="276"/>
      <c r="T804" s="276"/>
      <c r="U804" s="276"/>
      <c r="V804" s="276"/>
      <c r="W804" s="276"/>
      <c r="X804" s="276"/>
      <c r="Y804" s="276"/>
      <c r="Z804" s="276"/>
    </row>
    <row r="805">
      <c r="A805" s="276"/>
      <c r="B805" s="276"/>
      <c r="C805" s="276"/>
      <c r="D805" s="276"/>
      <c r="E805" s="276"/>
      <c r="F805" s="276"/>
      <c r="G805" s="276"/>
      <c r="H805" s="276"/>
      <c r="I805" s="276"/>
      <c r="J805" s="276"/>
      <c r="K805" s="276"/>
      <c r="L805" s="276"/>
      <c r="M805" s="276"/>
      <c r="N805" s="276"/>
      <c r="O805" s="276"/>
      <c r="P805" s="276"/>
      <c r="Q805" s="276"/>
      <c r="R805" s="276"/>
      <c r="S805" s="276"/>
      <c r="T805" s="276"/>
      <c r="U805" s="276"/>
      <c r="V805" s="276"/>
      <c r="W805" s="276"/>
      <c r="X805" s="276"/>
      <c r="Y805" s="276"/>
      <c r="Z805" s="276"/>
    </row>
    <row r="806">
      <c r="A806" s="276"/>
      <c r="B806" s="276"/>
      <c r="C806" s="276"/>
      <c r="D806" s="276"/>
      <c r="E806" s="276"/>
      <c r="F806" s="276"/>
      <c r="G806" s="276"/>
      <c r="H806" s="276"/>
      <c r="I806" s="276"/>
      <c r="J806" s="276"/>
      <c r="K806" s="276"/>
      <c r="L806" s="276"/>
      <c r="M806" s="276"/>
      <c r="N806" s="276"/>
      <c r="O806" s="276"/>
      <c r="P806" s="276"/>
      <c r="Q806" s="276"/>
      <c r="R806" s="276"/>
      <c r="S806" s="276"/>
      <c r="T806" s="276"/>
      <c r="U806" s="276"/>
      <c r="V806" s="276"/>
      <c r="W806" s="276"/>
      <c r="X806" s="276"/>
      <c r="Y806" s="276"/>
      <c r="Z806" s="276"/>
    </row>
    <row r="807">
      <c r="A807" s="276"/>
      <c r="B807" s="276"/>
      <c r="C807" s="276"/>
      <c r="D807" s="276"/>
      <c r="E807" s="276"/>
      <c r="F807" s="276"/>
      <c r="G807" s="276"/>
      <c r="H807" s="276"/>
      <c r="I807" s="276"/>
      <c r="J807" s="276"/>
      <c r="K807" s="276"/>
      <c r="L807" s="276"/>
      <c r="M807" s="276"/>
      <c r="N807" s="276"/>
      <c r="O807" s="276"/>
      <c r="P807" s="276"/>
      <c r="Q807" s="276"/>
      <c r="R807" s="276"/>
      <c r="S807" s="276"/>
      <c r="T807" s="276"/>
      <c r="U807" s="276"/>
      <c r="V807" s="276"/>
      <c r="W807" s="276"/>
      <c r="X807" s="276"/>
      <c r="Y807" s="276"/>
      <c r="Z807" s="276"/>
    </row>
    <row r="808">
      <c r="A808" s="276"/>
      <c r="B808" s="276"/>
      <c r="C808" s="276"/>
      <c r="D808" s="276"/>
      <c r="E808" s="276"/>
      <c r="F808" s="276"/>
      <c r="G808" s="276"/>
      <c r="H808" s="276"/>
      <c r="I808" s="276"/>
      <c r="J808" s="276"/>
      <c r="K808" s="276"/>
      <c r="L808" s="276"/>
      <c r="M808" s="276"/>
      <c r="N808" s="276"/>
      <c r="O808" s="276"/>
      <c r="P808" s="276"/>
      <c r="Q808" s="276"/>
      <c r="R808" s="276"/>
      <c r="S808" s="276"/>
      <c r="T808" s="276"/>
      <c r="U808" s="276"/>
      <c r="V808" s="276"/>
      <c r="W808" s="276"/>
      <c r="X808" s="276"/>
      <c r="Y808" s="276"/>
      <c r="Z808" s="276"/>
    </row>
    <row r="809">
      <c r="A809" s="276"/>
      <c r="B809" s="276"/>
      <c r="C809" s="276"/>
      <c r="D809" s="276"/>
      <c r="E809" s="276"/>
      <c r="F809" s="276"/>
      <c r="G809" s="276"/>
      <c r="H809" s="276"/>
      <c r="I809" s="276"/>
      <c r="J809" s="276"/>
      <c r="K809" s="276"/>
      <c r="L809" s="276"/>
      <c r="M809" s="276"/>
      <c r="N809" s="276"/>
      <c r="O809" s="276"/>
      <c r="P809" s="276"/>
      <c r="Q809" s="276"/>
      <c r="R809" s="276"/>
      <c r="S809" s="276"/>
      <c r="T809" s="276"/>
      <c r="U809" s="276"/>
      <c r="V809" s="276"/>
      <c r="W809" s="276"/>
      <c r="X809" s="276"/>
      <c r="Y809" s="276"/>
      <c r="Z809" s="276"/>
    </row>
    <row r="810">
      <c r="A810" s="276"/>
      <c r="B810" s="276"/>
      <c r="C810" s="276"/>
      <c r="D810" s="276"/>
      <c r="E810" s="276"/>
      <c r="F810" s="276"/>
      <c r="G810" s="276"/>
      <c r="H810" s="276"/>
      <c r="I810" s="276"/>
      <c r="J810" s="276"/>
      <c r="K810" s="276"/>
      <c r="L810" s="276"/>
      <c r="M810" s="276"/>
      <c r="N810" s="276"/>
      <c r="O810" s="276"/>
      <c r="P810" s="276"/>
      <c r="Q810" s="276"/>
      <c r="R810" s="276"/>
      <c r="S810" s="276"/>
      <c r="T810" s="276"/>
      <c r="U810" s="276"/>
      <c r="V810" s="276"/>
      <c r="W810" s="276"/>
      <c r="X810" s="276"/>
      <c r="Y810" s="276"/>
      <c r="Z810" s="276"/>
    </row>
    <row r="811">
      <c r="A811" s="276"/>
      <c r="B811" s="276"/>
      <c r="C811" s="276"/>
      <c r="D811" s="276"/>
      <c r="E811" s="276"/>
      <c r="F811" s="276"/>
      <c r="G811" s="276"/>
      <c r="H811" s="276"/>
      <c r="I811" s="276"/>
      <c r="J811" s="276"/>
      <c r="K811" s="276"/>
      <c r="L811" s="276"/>
      <c r="M811" s="276"/>
      <c r="N811" s="276"/>
      <c r="O811" s="276"/>
      <c r="P811" s="276"/>
      <c r="Q811" s="276"/>
      <c r="R811" s="276"/>
      <c r="S811" s="276"/>
      <c r="T811" s="276"/>
      <c r="U811" s="276"/>
      <c r="V811" s="276"/>
      <c r="W811" s="276"/>
      <c r="X811" s="276"/>
      <c r="Y811" s="276"/>
      <c r="Z811" s="276"/>
    </row>
    <row r="812">
      <c r="A812" s="276"/>
      <c r="B812" s="276"/>
      <c r="C812" s="276"/>
      <c r="D812" s="276"/>
      <c r="E812" s="276"/>
      <c r="F812" s="276"/>
      <c r="G812" s="276"/>
      <c r="H812" s="276"/>
      <c r="I812" s="276"/>
      <c r="J812" s="276"/>
      <c r="K812" s="276"/>
      <c r="L812" s="276"/>
      <c r="M812" s="276"/>
      <c r="N812" s="276"/>
      <c r="O812" s="276"/>
      <c r="P812" s="276"/>
      <c r="Q812" s="276"/>
      <c r="R812" s="276"/>
      <c r="S812" s="276"/>
      <c r="T812" s="276"/>
      <c r="U812" s="276"/>
      <c r="V812" s="276"/>
      <c r="W812" s="276"/>
      <c r="X812" s="276"/>
      <c r="Y812" s="276"/>
      <c r="Z812" s="276"/>
    </row>
    <row r="813">
      <c r="A813" s="276"/>
      <c r="B813" s="276"/>
      <c r="C813" s="276"/>
      <c r="D813" s="276"/>
      <c r="E813" s="276"/>
      <c r="F813" s="276"/>
      <c r="G813" s="276"/>
      <c r="H813" s="276"/>
      <c r="I813" s="276"/>
      <c r="J813" s="276"/>
      <c r="K813" s="276"/>
      <c r="L813" s="276"/>
      <c r="M813" s="276"/>
      <c r="N813" s="276"/>
      <c r="O813" s="276"/>
      <c r="P813" s="276"/>
      <c r="Q813" s="276"/>
      <c r="R813" s="276"/>
      <c r="S813" s="276"/>
      <c r="T813" s="276"/>
      <c r="U813" s="276"/>
      <c r="V813" s="276"/>
      <c r="W813" s="276"/>
      <c r="X813" s="276"/>
      <c r="Y813" s="276"/>
      <c r="Z813" s="276"/>
    </row>
    <row r="814">
      <c r="A814" s="276"/>
      <c r="B814" s="276"/>
      <c r="C814" s="276"/>
      <c r="D814" s="276"/>
      <c r="E814" s="276"/>
      <c r="F814" s="276"/>
      <c r="G814" s="276"/>
      <c r="H814" s="276"/>
      <c r="I814" s="276"/>
      <c r="J814" s="276"/>
      <c r="K814" s="276"/>
      <c r="L814" s="276"/>
      <c r="M814" s="276"/>
      <c r="N814" s="276"/>
      <c r="O814" s="276"/>
      <c r="P814" s="276"/>
      <c r="Q814" s="276"/>
      <c r="R814" s="276"/>
      <c r="S814" s="276"/>
      <c r="T814" s="276"/>
      <c r="U814" s="276"/>
      <c r="V814" s="276"/>
      <c r="W814" s="276"/>
      <c r="X814" s="276"/>
      <c r="Y814" s="276"/>
      <c r="Z814" s="276"/>
    </row>
    <row r="815">
      <c r="A815" s="276"/>
      <c r="B815" s="276"/>
      <c r="C815" s="276"/>
      <c r="D815" s="276"/>
      <c r="E815" s="276"/>
      <c r="F815" s="276"/>
      <c r="G815" s="276"/>
      <c r="H815" s="276"/>
      <c r="I815" s="276"/>
      <c r="J815" s="276"/>
      <c r="K815" s="276"/>
      <c r="L815" s="276"/>
      <c r="M815" s="276"/>
      <c r="N815" s="276"/>
      <c r="O815" s="276"/>
      <c r="P815" s="276"/>
      <c r="Q815" s="276"/>
      <c r="R815" s="276"/>
      <c r="S815" s="276"/>
      <c r="T815" s="276"/>
      <c r="U815" s="276"/>
      <c r="V815" s="276"/>
      <c r="W815" s="276"/>
      <c r="X815" s="276"/>
      <c r="Y815" s="276"/>
      <c r="Z815" s="276"/>
    </row>
    <row r="816">
      <c r="A816" s="276"/>
      <c r="B816" s="276"/>
      <c r="C816" s="276"/>
      <c r="D816" s="276"/>
      <c r="E816" s="276"/>
      <c r="F816" s="276"/>
      <c r="G816" s="276"/>
      <c r="H816" s="276"/>
      <c r="I816" s="276"/>
      <c r="J816" s="276"/>
      <c r="K816" s="276"/>
      <c r="L816" s="276"/>
      <c r="M816" s="276"/>
      <c r="N816" s="276"/>
      <c r="O816" s="276"/>
      <c r="P816" s="276"/>
      <c r="Q816" s="276"/>
      <c r="R816" s="276"/>
      <c r="S816" s="276"/>
      <c r="T816" s="276"/>
      <c r="U816" s="276"/>
      <c r="V816" s="276"/>
      <c r="W816" s="276"/>
      <c r="X816" s="276"/>
      <c r="Y816" s="276"/>
      <c r="Z816" s="276"/>
    </row>
    <row r="817">
      <c r="A817" s="276"/>
      <c r="B817" s="276"/>
      <c r="C817" s="276"/>
      <c r="D817" s="276"/>
      <c r="E817" s="276"/>
      <c r="F817" s="276"/>
      <c r="G817" s="276"/>
      <c r="H817" s="276"/>
      <c r="I817" s="276"/>
      <c r="J817" s="276"/>
      <c r="K817" s="276"/>
      <c r="L817" s="276"/>
      <c r="M817" s="276"/>
      <c r="N817" s="276"/>
      <c r="O817" s="276"/>
      <c r="P817" s="276"/>
      <c r="Q817" s="276"/>
      <c r="R817" s="276"/>
      <c r="S817" s="276"/>
      <c r="T817" s="276"/>
      <c r="U817" s="276"/>
      <c r="V817" s="276"/>
      <c r="W817" s="276"/>
      <c r="X817" s="276"/>
      <c r="Y817" s="276"/>
      <c r="Z817" s="276"/>
    </row>
    <row r="818">
      <c r="A818" s="276"/>
      <c r="B818" s="276"/>
      <c r="C818" s="276"/>
      <c r="D818" s="276"/>
      <c r="E818" s="276"/>
      <c r="F818" s="276"/>
      <c r="G818" s="276"/>
      <c r="H818" s="276"/>
      <c r="I818" s="276"/>
      <c r="J818" s="276"/>
      <c r="K818" s="276"/>
      <c r="L818" s="276"/>
      <c r="M818" s="276"/>
      <c r="N818" s="276"/>
      <c r="O818" s="276"/>
      <c r="P818" s="276"/>
      <c r="Q818" s="276"/>
      <c r="R818" s="276"/>
      <c r="S818" s="276"/>
      <c r="T818" s="276"/>
      <c r="U818" s="276"/>
      <c r="V818" s="276"/>
      <c r="W818" s="276"/>
      <c r="X818" s="276"/>
      <c r="Y818" s="276"/>
      <c r="Z818" s="276"/>
    </row>
    <row r="819">
      <c r="A819" s="276"/>
      <c r="B819" s="276"/>
      <c r="C819" s="276"/>
      <c r="D819" s="276"/>
      <c r="E819" s="276"/>
      <c r="F819" s="276"/>
      <c r="G819" s="276"/>
      <c r="H819" s="276"/>
      <c r="I819" s="276"/>
      <c r="J819" s="276"/>
      <c r="K819" s="276"/>
      <c r="L819" s="276"/>
      <c r="M819" s="276"/>
      <c r="N819" s="276"/>
      <c r="O819" s="276"/>
      <c r="P819" s="276"/>
      <c r="Q819" s="276"/>
      <c r="R819" s="276"/>
      <c r="S819" s="276"/>
      <c r="T819" s="276"/>
      <c r="U819" s="276"/>
      <c r="V819" s="276"/>
      <c r="W819" s="276"/>
      <c r="X819" s="276"/>
      <c r="Y819" s="276"/>
      <c r="Z819" s="276"/>
    </row>
    <row r="820">
      <c r="A820" s="276"/>
      <c r="B820" s="276"/>
      <c r="C820" s="276"/>
      <c r="D820" s="276"/>
      <c r="E820" s="276"/>
      <c r="F820" s="276"/>
      <c r="G820" s="276"/>
      <c r="H820" s="276"/>
      <c r="I820" s="276"/>
      <c r="J820" s="276"/>
      <c r="K820" s="276"/>
      <c r="L820" s="276"/>
      <c r="M820" s="276"/>
      <c r="N820" s="276"/>
      <c r="O820" s="276"/>
      <c r="P820" s="276"/>
      <c r="Q820" s="276"/>
      <c r="R820" s="276"/>
      <c r="S820" s="276"/>
      <c r="T820" s="276"/>
      <c r="U820" s="276"/>
      <c r="V820" s="276"/>
      <c r="W820" s="276"/>
      <c r="X820" s="276"/>
      <c r="Y820" s="276"/>
      <c r="Z820" s="276"/>
    </row>
    <row r="821">
      <c r="A821" s="276"/>
      <c r="B821" s="276"/>
      <c r="C821" s="276"/>
      <c r="D821" s="276"/>
      <c r="E821" s="276"/>
      <c r="F821" s="276"/>
      <c r="G821" s="276"/>
      <c r="H821" s="276"/>
      <c r="I821" s="276"/>
      <c r="J821" s="276"/>
      <c r="K821" s="276"/>
      <c r="L821" s="276"/>
      <c r="M821" s="276"/>
      <c r="N821" s="276"/>
      <c r="O821" s="276"/>
      <c r="P821" s="276"/>
      <c r="Q821" s="276"/>
      <c r="R821" s="276"/>
      <c r="S821" s="276"/>
      <c r="T821" s="276"/>
      <c r="U821" s="276"/>
      <c r="V821" s="276"/>
      <c r="W821" s="276"/>
      <c r="X821" s="276"/>
      <c r="Y821" s="276"/>
      <c r="Z821" s="276"/>
    </row>
    <row r="822">
      <c r="A822" s="276"/>
      <c r="B822" s="276"/>
      <c r="C822" s="276"/>
      <c r="D822" s="276"/>
      <c r="E822" s="276"/>
      <c r="F822" s="276"/>
      <c r="G822" s="276"/>
      <c r="H822" s="276"/>
      <c r="I822" s="276"/>
      <c r="J822" s="276"/>
      <c r="K822" s="276"/>
      <c r="L822" s="276"/>
      <c r="M822" s="276"/>
      <c r="N822" s="276"/>
      <c r="O822" s="276"/>
      <c r="P822" s="276"/>
      <c r="Q822" s="276"/>
      <c r="R822" s="276"/>
      <c r="S822" s="276"/>
      <c r="T822" s="276"/>
      <c r="U822" s="276"/>
      <c r="V822" s="276"/>
      <c r="W822" s="276"/>
      <c r="X822" s="276"/>
      <c r="Y822" s="276"/>
      <c r="Z822" s="276"/>
    </row>
    <row r="823">
      <c r="A823" s="276"/>
      <c r="B823" s="276"/>
      <c r="C823" s="276"/>
      <c r="D823" s="276"/>
      <c r="E823" s="276"/>
      <c r="F823" s="276"/>
      <c r="G823" s="276"/>
      <c r="H823" s="276"/>
      <c r="I823" s="276"/>
      <c r="J823" s="276"/>
      <c r="K823" s="276"/>
      <c r="L823" s="276"/>
      <c r="M823" s="276"/>
      <c r="N823" s="276"/>
      <c r="O823" s="276"/>
      <c r="P823" s="276"/>
      <c r="Q823" s="276"/>
      <c r="R823" s="276"/>
      <c r="S823" s="276"/>
      <c r="T823" s="276"/>
      <c r="U823" s="276"/>
      <c r="V823" s="276"/>
      <c r="W823" s="276"/>
      <c r="X823" s="276"/>
      <c r="Y823" s="276"/>
      <c r="Z823" s="276"/>
    </row>
    <row r="824">
      <c r="A824" s="276"/>
      <c r="B824" s="276"/>
      <c r="C824" s="276"/>
      <c r="D824" s="276"/>
      <c r="E824" s="276"/>
      <c r="F824" s="276"/>
      <c r="G824" s="276"/>
      <c r="H824" s="276"/>
      <c r="I824" s="276"/>
      <c r="J824" s="276"/>
      <c r="K824" s="276"/>
      <c r="L824" s="276"/>
      <c r="M824" s="276"/>
      <c r="N824" s="276"/>
      <c r="O824" s="276"/>
      <c r="P824" s="276"/>
      <c r="Q824" s="276"/>
      <c r="R824" s="276"/>
      <c r="S824" s="276"/>
      <c r="T824" s="276"/>
      <c r="U824" s="276"/>
      <c r="V824" s="276"/>
      <c r="W824" s="276"/>
      <c r="X824" s="276"/>
      <c r="Y824" s="276"/>
      <c r="Z824" s="276"/>
    </row>
    <row r="825">
      <c r="A825" s="276"/>
      <c r="B825" s="276"/>
      <c r="C825" s="276"/>
      <c r="D825" s="276"/>
      <c r="E825" s="276"/>
      <c r="F825" s="276"/>
      <c r="G825" s="276"/>
      <c r="H825" s="276"/>
      <c r="I825" s="276"/>
      <c r="J825" s="276"/>
      <c r="K825" s="276"/>
      <c r="L825" s="276"/>
      <c r="M825" s="276"/>
      <c r="N825" s="276"/>
      <c r="O825" s="276"/>
      <c r="P825" s="276"/>
      <c r="Q825" s="276"/>
      <c r="R825" s="276"/>
      <c r="S825" s="276"/>
      <c r="T825" s="276"/>
      <c r="U825" s="276"/>
      <c r="V825" s="276"/>
      <c r="W825" s="276"/>
      <c r="X825" s="276"/>
      <c r="Y825" s="276"/>
      <c r="Z825" s="276"/>
    </row>
    <row r="826">
      <c r="A826" s="276"/>
      <c r="B826" s="276"/>
      <c r="C826" s="276"/>
      <c r="D826" s="276"/>
      <c r="E826" s="276"/>
      <c r="F826" s="276"/>
      <c r="G826" s="276"/>
      <c r="H826" s="276"/>
      <c r="I826" s="276"/>
      <c r="J826" s="276"/>
      <c r="K826" s="276"/>
      <c r="L826" s="276"/>
      <c r="M826" s="276"/>
      <c r="N826" s="276"/>
      <c r="O826" s="276"/>
      <c r="P826" s="276"/>
      <c r="Q826" s="276"/>
      <c r="R826" s="276"/>
      <c r="S826" s="276"/>
      <c r="T826" s="276"/>
      <c r="U826" s="276"/>
      <c r="V826" s="276"/>
      <c r="W826" s="276"/>
      <c r="X826" s="276"/>
      <c r="Y826" s="276"/>
      <c r="Z826" s="276"/>
    </row>
    <row r="827">
      <c r="A827" s="276"/>
      <c r="B827" s="276"/>
      <c r="C827" s="276"/>
      <c r="D827" s="276"/>
      <c r="E827" s="276"/>
      <c r="F827" s="276"/>
      <c r="G827" s="276"/>
      <c r="H827" s="276"/>
      <c r="I827" s="276"/>
      <c r="J827" s="276"/>
      <c r="K827" s="276"/>
      <c r="L827" s="276"/>
      <c r="M827" s="276"/>
      <c r="N827" s="276"/>
      <c r="O827" s="276"/>
      <c r="P827" s="276"/>
      <c r="Q827" s="276"/>
      <c r="R827" s="276"/>
      <c r="S827" s="276"/>
      <c r="T827" s="276"/>
      <c r="U827" s="276"/>
      <c r="V827" s="276"/>
      <c r="W827" s="276"/>
      <c r="X827" s="276"/>
      <c r="Y827" s="276"/>
      <c r="Z827" s="276"/>
    </row>
    <row r="828">
      <c r="A828" s="276"/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  <c r="P828" s="276"/>
      <c r="Q828" s="276"/>
      <c r="R828" s="276"/>
      <c r="S828" s="276"/>
      <c r="T828" s="276"/>
      <c r="U828" s="276"/>
      <c r="V828" s="276"/>
      <c r="W828" s="276"/>
      <c r="X828" s="276"/>
      <c r="Y828" s="276"/>
      <c r="Z828" s="276"/>
    </row>
    <row r="829">
      <c r="A829" s="276"/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  <c r="P829" s="276"/>
      <c r="Q829" s="276"/>
      <c r="R829" s="276"/>
      <c r="S829" s="276"/>
      <c r="T829" s="276"/>
      <c r="U829" s="276"/>
      <c r="V829" s="276"/>
      <c r="W829" s="276"/>
      <c r="X829" s="276"/>
      <c r="Y829" s="276"/>
      <c r="Z829" s="276"/>
    </row>
    <row r="830">
      <c r="A830" s="276"/>
      <c r="B830" s="276"/>
      <c r="C830" s="276"/>
      <c r="D830" s="276"/>
      <c r="E830" s="276"/>
      <c r="F830" s="276"/>
      <c r="G830" s="276"/>
      <c r="H830" s="276"/>
      <c r="I830" s="276"/>
      <c r="J830" s="276"/>
      <c r="K830" s="276"/>
      <c r="L830" s="276"/>
      <c r="M830" s="276"/>
      <c r="N830" s="276"/>
      <c r="O830" s="276"/>
      <c r="P830" s="276"/>
      <c r="Q830" s="276"/>
      <c r="R830" s="276"/>
      <c r="S830" s="276"/>
      <c r="T830" s="276"/>
      <c r="U830" s="276"/>
      <c r="V830" s="276"/>
      <c r="W830" s="276"/>
      <c r="X830" s="276"/>
      <c r="Y830" s="276"/>
      <c r="Z830" s="276"/>
    </row>
    <row r="831">
      <c r="A831" s="276"/>
      <c r="B831" s="276"/>
      <c r="C831" s="276"/>
      <c r="D831" s="276"/>
      <c r="E831" s="276"/>
      <c r="F831" s="276"/>
      <c r="G831" s="276"/>
      <c r="H831" s="276"/>
      <c r="I831" s="276"/>
      <c r="J831" s="276"/>
      <c r="K831" s="276"/>
      <c r="L831" s="276"/>
      <c r="M831" s="276"/>
      <c r="N831" s="276"/>
      <c r="O831" s="276"/>
      <c r="P831" s="276"/>
      <c r="Q831" s="276"/>
      <c r="R831" s="276"/>
      <c r="S831" s="276"/>
      <c r="T831" s="276"/>
      <c r="U831" s="276"/>
      <c r="V831" s="276"/>
      <c r="W831" s="276"/>
      <c r="X831" s="276"/>
      <c r="Y831" s="276"/>
      <c r="Z831" s="276"/>
    </row>
    <row r="832">
      <c r="A832" s="276"/>
      <c r="B832" s="276"/>
      <c r="C832" s="276"/>
      <c r="D832" s="276"/>
      <c r="E832" s="276"/>
      <c r="F832" s="276"/>
      <c r="G832" s="276"/>
      <c r="H832" s="276"/>
      <c r="I832" s="276"/>
      <c r="J832" s="276"/>
      <c r="K832" s="276"/>
      <c r="L832" s="276"/>
      <c r="M832" s="276"/>
      <c r="N832" s="276"/>
      <c r="O832" s="276"/>
      <c r="P832" s="276"/>
      <c r="Q832" s="276"/>
      <c r="R832" s="276"/>
      <c r="S832" s="276"/>
      <c r="T832" s="276"/>
      <c r="U832" s="276"/>
      <c r="V832" s="276"/>
      <c r="W832" s="276"/>
      <c r="X832" s="276"/>
      <c r="Y832" s="276"/>
      <c r="Z832" s="276"/>
    </row>
    <row r="833">
      <c r="A833" s="276"/>
      <c r="B833" s="276"/>
      <c r="C833" s="276"/>
      <c r="D833" s="276"/>
      <c r="E833" s="276"/>
      <c r="F833" s="276"/>
      <c r="G833" s="276"/>
      <c r="H833" s="276"/>
      <c r="I833" s="276"/>
      <c r="J833" s="276"/>
      <c r="K833" s="276"/>
      <c r="L833" s="276"/>
      <c r="M833" s="276"/>
      <c r="N833" s="276"/>
      <c r="O833" s="276"/>
      <c r="P833" s="276"/>
      <c r="Q833" s="276"/>
      <c r="R833" s="276"/>
      <c r="S833" s="276"/>
      <c r="T833" s="276"/>
      <c r="U833" s="276"/>
      <c r="V833" s="276"/>
      <c r="W833" s="276"/>
      <c r="X833" s="276"/>
      <c r="Y833" s="276"/>
      <c r="Z833" s="276"/>
    </row>
    <row r="834">
      <c r="A834" s="276"/>
      <c r="B834" s="276"/>
      <c r="C834" s="276"/>
      <c r="D834" s="276"/>
      <c r="E834" s="276"/>
      <c r="F834" s="276"/>
      <c r="G834" s="276"/>
      <c r="H834" s="276"/>
      <c r="I834" s="276"/>
      <c r="J834" s="276"/>
      <c r="K834" s="276"/>
      <c r="L834" s="276"/>
      <c r="M834" s="276"/>
      <c r="N834" s="276"/>
      <c r="O834" s="276"/>
      <c r="P834" s="276"/>
      <c r="Q834" s="276"/>
      <c r="R834" s="276"/>
      <c r="S834" s="276"/>
      <c r="T834" s="276"/>
      <c r="U834" s="276"/>
      <c r="V834" s="276"/>
      <c r="W834" s="276"/>
      <c r="X834" s="276"/>
      <c r="Y834" s="276"/>
      <c r="Z834" s="276"/>
    </row>
    <row r="835">
      <c r="A835" s="276"/>
      <c r="B835" s="276"/>
      <c r="C835" s="276"/>
      <c r="D835" s="276"/>
      <c r="E835" s="276"/>
      <c r="F835" s="276"/>
      <c r="G835" s="276"/>
      <c r="H835" s="276"/>
      <c r="I835" s="276"/>
      <c r="J835" s="276"/>
      <c r="K835" s="276"/>
      <c r="L835" s="276"/>
      <c r="M835" s="276"/>
      <c r="N835" s="276"/>
      <c r="O835" s="276"/>
      <c r="P835" s="276"/>
      <c r="Q835" s="276"/>
      <c r="R835" s="276"/>
      <c r="S835" s="276"/>
      <c r="T835" s="276"/>
      <c r="U835" s="276"/>
      <c r="V835" s="276"/>
      <c r="W835" s="276"/>
      <c r="X835" s="276"/>
      <c r="Y835" s="276"/>
      <c r="Z835" s="276"/>
    </row>
    <row r="836">
      <c r="A836" s="276"/>
      <c r="B836" s="276"/>
      <c r="C836" s="276"/>
      <c r="D836" s="276"/>
      <c r="E836" s="276"/>
      <c r="F836" s="276"/>
      <c r="G836" s="276"/>
      <c r="H836" s="276"/>
      <c r="I836" s="276"/>
      <c r="J836" s="276"/>
      <c r="K836" s="276"/>
      <c r="L836" s="276"/>
      <c r="M836" s="276"/>
      <c r="N836" s="276"/>
      <c r="O836" s="276"/>
      <c r="P836" s="276"/>
      <c r="Q836" s="276"/>
      <c r="R836" s="276"/>
      <c r="S836" s="276"/>
      <c r="T836" s="276"/>
      <c r="U836" s="276"/>
      <c r="V836" s="276"/>
      <c r="W836" s="276"/>
      <c r="X836" s="276"/>
      <c r="Y836" s="276"/>
      <c r="Z836" s="276"/>
    </row>
    <row r="837">
      <c r="A837" s="276"/>
      <c r="B837" s="276"/>
      <c r="C837" s="276"/>
      <c r="D837" s="276"/>
      <c r="E837" s="276"/>
      <c r="F837" s="276"/>
      <c r="G837" s="276"/>
      <c r="H837" s="276"/>
      <c r="I837" s="276"/>
      <c r="J837" s="276"/>
      <c r="K837" s="276"/>
      <c r="L837" s="276"/>
      <c r="M837" s="276"/>
      <c r="N837" s="276"/>
      <c r="O837" s="276"/>
      <c r="P837" s="276"/>
      <c r="Q837" s="276"/>
      <c r="R837" s="276"/>
      <c r="S837" s="276"/>
      <c r="T837" s="276"/>
      <c r="U837" s="276"/>
      <c r="V837" s="276"/>
      <c r="W837" s="276"/>
      <c r="X837" s="276"/>
      <c r="Y837" s="276"/>
      <c r="Z837" s="276"/>
    </row>
    <row r="838">
      <c r="A838" s="276"/>
      <c r="B838" s="276"/>
      <c r="C838" s="276"/>
      <c r="D838" s="276"/>
      <c r="E838" s="276"/>
      <c r="F838" s="276"/>
      <c r="G838" s="276"/>
      <c r="H838" s="276"/>
      <c r="I838" s="276"/>
      <c r="J838" s="276"/>
      <c r="K838" s="276"/>
      <c r="L838" s="276"/>
      <c r="M838" s="276"/>
      <c r="N838" s="276"/>
      <c r="O838" s="276"/>
      <c r="P838" s="276"/>
      <c r="Q838" s="276"/>
      <c r="R838" s="276"/>
      <c r="S838" s="276"/>
      <c r="T838" s="276"/>
      <c r="U838" s="276"/>
      <c r="V838" s="276"/>
      <c r="W838" s="276"/>
      <c r="X838" s="276"/>
      <c r="Y838" s="276"/>
      <c r="Z838" s="276"/>
    </row>
    <row r="839">
      <c r="A839" s="276"/>
      <c r="B839" s="276"/>
      <c r="C839" s="276"/>
      <c r="D839" s="276"/>
      <c r="E839" s="276"/>
      <c r="F839" s="276"/>
      <c r="G839" s="276"/>
      <c r="H839" s="276"/>
      <c r="I839" s="276"/>
      <c r="J839" s="276"/>
      <c r="K839" s="276"/>
      <c r="L839" s="276"/>
      <c r="M839" s="276"/>
      <c r="N839" s="276"/>
      <c r="O839" s="276"/>
      <c r="P839" s="276"/>
      <c r="Q839" s="276"/>
      <c r="R839" s="276"/>
      <c r="S839" s="276"/>
      <c r="T839" s="276"/>
      <c r="U839" s="276"/>
      <c r="V839" s="276"/>
      <c r="W839" s="276"/>
      <c r="X839" s="276"/>
      <c r="Y839" s="276"/>
      <c r="Z839" s="276"/>
    </row>
    <row r="840">
      <c r="A840" s="276"/>
      <c r="B840" s="276"/>
      <c r="C840" s="276"/>
      <c r="D840" s="276"/>
      <c r="E840" s="276"/>
      <c r="F840" s="276"/>
      <c r="G840" s="276"/>
      <c r="H840" s="276"/>
      <c r="I840" s="276"/>
      <c r="J840" s="276"/>
      <c r="K840" s="276"/>
      <c r="L840" s="276"/>
      <c r="M840" s="276"/>
      <c r="N840" s="276"/>
      <c r="O840" s="276"/>
      <c r="P840" s="276"/>
      <c r="Q840" s="276"/>
      <c r="R840" s="276"/>
      <c r="S840" s="276"/>
      <c r="T840" s="276"/>
      <c r="U840" s="276"/>
      <c r="V840" s="276"/>
      <c r="W840" s="276"/>
      <c r="X840" s="276"/>
      <c r="Y840" s="276"/>
      <c r="Z840" s="276"/>
    </row>
    <row r="841">
      <c r="A841" s="276"/>
      <c r="B841" s="276"/>
      <c r="C841" s="276"/>
      <c r="D841" s="276"/>
      <c r="E841" s="276"/>
      <c r="F841" s="276"/>
      <c r="G841" s="276"/>
      <c r="H841" s="276"/>
      <c r="I841" s="276"/>
      <c r="J841" s="276"/>
      <c r="K841" s="276"/>
      <c r="L841" s="276"/>
      <c r="M841" s="276"/>
      <c r="N841" s="276"/>
      <c r="O841" s="276"/>
      <c r="P841" s="276"/>
      <c r="Q841" s="276"/>
      <c r="R841" s="276"/>
      <c r="S841" s="276"/>
      <c r="T841" s="276"/>
      <c r="U841" s="276"/>
      <c r="V841" s="276"/>
      <c r="W841" s="276"/>
      <c r="X841" s="276"/>
      <c r="Y841" s="276"/>
      <c r="Z841" s="276"/>
    </row>
    <row r="842">
      <c r="A842" s="276"/>
      <c r="B842" s="276"/>
      <c r="C842" s="276"/>
      <c r="D842" s="276"/>
      <c r="E842" s="276"/>
      <c r="F842" s="276"/>
      <c r="G842" s="276"/>
      <c r="H842" s="276"/>
      <c r="I842" s="276"/>
      <c r="J842" s="276"/>
      <c r="K842" s="276"/>
      <c r="L842" s="276"/>
      <c r="M842" s="276"/>
      <c r="N842" s="276"/>
      <c r="O842" s="276"/>
      <c r="P842" s="276"/>
      <c r="Q842" s="276"/>
      <c r="R842" s="276"/>
      <c r="S842" s="276"/>
      <c r="T842" s="276"/>
      <c r="U842" s="276"/>
      <c r="V842" s="276"/>
      <c r="W842" s="276"/>
      <c r="X842" s="276"/>
      <c r="Y842" s="276"/>
      <c r="Z842" s="276"/>
    </row>
    <row r="843">
      <c r="A843" s="276"/>
      <c r="B843" s="276"/>
      <c r="C843" s="276"/>
      <c r="D843" s="276"/>
      <c r="E843" s="276"/>
      <c r="F843" s="276"/>
      <c r="G843" s="276"/>
      <c r="H843" s="276"/>
      <c r="I843" s="276"/>
      <c r="J843" s="276"/>
      <c r="K843" s="276"/>
      <c r="L843" s="276"/>
      <c r="M843" s="276"/>
      <c r="N843" s="276"/>
      <c r="O843" s="276"/>
      <c r="P843" s="276"/>
      <c r="Q843" s="276"/>
      <c r="R843" s="276"/>
      <c r="S843" s="276"/>
      <c r="T843" s="276"/>
      <c r="U843" s="276"/>
      <c r="V843" s="276"/>
      <c r="W843" s="276"/>
      <c r="X843" s="276"/>
      <c r="Y843" s="276"/>
      <c r="Z843" s="276"/>
    </row>
    <row r="844">
      <c r="A844" s="276"/>
      <c r="B844" s="276"/>
      <c r="C844" s="276"/>
      <c r="D844" s="276"/>
      <c r="E844" s="276"/>
      <c r="F844" s="276"/>
      <c r="G844" s="276"/>
      <c r="H844" s="276"/>
      <c r="I844" s="276"/>
      <c r="J844" s="276"/>
      <c r="K844" s="276"/>
      <c r="L844" s="276"/>
      <c r="M844" s="276"/>
      <c r="N844" s="276"/>
      <c r="O844" s="276"/>
      <c r="P844" s="276"/>
      <c r="Q844" s="276"/>
      <c r="R844" s="276"/>
      <c r="S844" s="276"/>
      <c r="T844" s="276"/>
      <c r="U844" s="276"/>
      <c r="V844" s="276"/>
      <c r="W844" s="276"/>
      <c r="X844" s="276"/>
      <c r="Y844" s="276"/>
      <c r="Z844" s="276"/>
    </row>
    <row r="845">
      <c r="A845" s="276"/>
      <c r="B845" s="276"/>
      <c r="C845" s="276"/>
      <c r="D845" s="276"/>
      <c r="E845" s="276"/>
      <c r="F845" s="276"/>
      <c r="G845" s="276"/>
      <c r="H845" s="276"/>
      <c r="I845" s="276"/>
      <c r="J845" s="276"/>
      <c r="K845" s="276"/>
      <c r="L845" s="276"/>
      <c r="M845" s="276"/>
      <c r="N845" s="276"/>
      <c r="O845" s="276"/>
      <c r="P845" s="276"/>
      <c r="Q845" s="276"/>
      <c r="R845" s="276"/>
      <c r="S845" s="276"/>
      <c r="T845" s="276"/>
      <c r="U845" s="276"/>
      <c r="V845" s="276"/>
      <c r="W845" s="276"/>
      <c r="X845" s="276"/>
      <c r="Y845" s="276"/>
      <c r="Z845" s="276"/>
    </row>
    <row r="846">
      <c r="A846" s="276"/>
      <c r="B846" s="276"/>
      <c r="C846" s="276"/>
      <c r="D846" s="276"/>
      <c r="E846" s="276"/>
      <c r="F846" s="276"/>
      <c r="G846" s="276"/>
      <c r="H846" s="276"/>
      <c r="I846" s="276"/>
      <c r="J846" s="276"/>
      <c r="K846" s="276"/>
      <c r="L846" s="276"/>
      <c r="M846" s="276"/>
      <c r="N846" s="276"/>
      <c r="O846" s="276"/>
      <c r="P846" s="276"/>
      <c r="Q846" s="276"/>
      <c r="R846" s="276"/>
      <c r="S846" s="276"/>
      <c r="T846" s="276"/>
      <c r="U846" s="276"/>
      <c r="V846" s="276"/>
      <c r="W846" s="276"/>
      <c r="X846" s="276"/>
      <c r="Y846" s="276"/>
      <c r="Z846" s="276"/>
    </row>
    <row r="847">
      <c r="A847" s="276"/>
      <c r="B847" s="276"/>
      <c r="C847" s="276"/>
      <c r="D847" s="276"/>
      <c r="E847" s="276"/>
      <c r="F847" s="276"/>
      <c r="G847" s="276"/>
      <c r="H847" s="276"/>
      <c r="I847" s="276"/>
      <c r="J847" s="276"/>
      <c r="K847" s="276"/>
      <c r="L847" s="276"/>
      <c r="M847" s="276"/>
      <c r="N847" s="276"/>
      <c r="O847" s="276"/>
      <c r="P847" s="276"/>
      <c r="Q847" s="276"/>
      <c r="R847" s="276"/>
      <c r="S847" s="276"/>
      <c r="T847" s="276"/>
      <c r="U847" s="276"/>
      <c r="V847" s="276"/>
      <c r="W847" s="276"/>
      <c r="X847" s="276"/>
      <c r="Y847" s="276"/>
      <c r="Z847" s="276"/>
    </row>
    <row r="848">
      <c r="A848" s="276"/>
      <c r="B848" s="276"/>
      <c r="C848" s="276"/>
      <c r="D848" s="276"/>
      <c r="E848" s="276"/>
      <c r="F848" s="276"/>
      <c r="G848" s="276"/>
      <c r="H848" s="276"/>
      <c r="I848" s="276"/>
      <c r="J848" s="276"/>
      <c r="K848" s="276"/>
      <c r="L848" s="276"/>
      <c r="M848" s="276"/>
      <c r="N848" s="276"/>
      <c r="O848" s="276"/>
      <c r="P848" s="276"/>
      <c r="Q848" s="276"/>
      <c r="R848" s="276"/>
      <c r="S848" s="276"/>
      <c r="T848" s="276"/>
      <c r="U848" s="276"/>
      <c r="V848" s="276"/>
      <c r="W848" s="276"/>
      <c r="X848" s="276"/>
      <c r="Y848" s="276"/>
      <c r="Z848" s="276"/>
    </row>
    <row r="849">
      <c r="A849" s="276"/>
      <c r="B849" s="276"/>
      <c r="C849" s="276"/>
      <c r="D849" s="276"/>
      <c r="E849" s="276"/>
      <c r="F849" s="276"/>
      <c r="G849" s="276"/>
      <c r="H849" s="276"/>
      <c r="I849" s="276"/>
      <c r="J849" s="276"/>
      <c r="K849" s="276"/>
      <c r="L849" s="276"/>
      <c r="M849" s="276"/>
      <c r="N849" s="276"/>
      <c r="O849" s="276"/>
      <c r="P849" s="276"/>
      <c r="Q849" s="276"/>
      <c r="R849" s="276"/>
      <c r="S849" s="276"/>
      <c r="T849" s="276"/>
      <c r="U849" s="276"/>
      <c r="V849" s="276"/>
      <c r="W849" s="276"/>
      <c r="X849" s="276"/>
      <c r="Y849" s="276"/>
      <c r="Z849" s="276"/>
    </row>
    <row r="850">
      <c r="A850" s="276"/>
      <c r="B850" s="276"/>
      <c r="C850" s="276"/>
      <c r="D850" s="276"/>
      <c r="E850" s="276"/>
      <c r="F850" s="276"/>
      <c r="G850" s="276"/>
      <c r="H850" s="276"/>
      <c r="I850" s="276"/>
      <c r="J850" s="276"/>
      <c r="K850" s="276"/>
      <c r="L850" s="276"/>
      <c r="M850" s="276"/>
      <c r="N850" s="276"/>
      <c r="O850" s="276"/>
      <c r="P850" s="276"/>
      <c r="Q850" s="276"/>
      <c r="R850" s="276"/>
      <c r="S850" s="276"/>
      <c r="T850" s="276"/>
      <c r="U850" s="276"/>
      <c r="V850" s="276"/>
      <c r="W850" s="276"/>
      <c r="X850" s="276"/>
      <c r="Y850" s="276"/>
      <c r="Z850" s="276"/>
    </row>
    <row r="851">
      <c r="A851" s="276"/>
      <c r="B851" s="276"/>
      <c r="C851" s="276"/>
      <c r="D851" s="276"/>
      <c r="E851" s="276"/>
      <c r="F851" s="276"/>
      <c r="G851" s="276"/>
      <c r="H851" s="276"/>
      <c r="I851" s="276"/>
      <c r="J851" s="276"/>
      <c r="K851" s="276"/>
      <c r="L851" s="276"/>
      <c r="M851" s="276"/>
      <c r="N851" s="276"/>
      <c r="O851" s="276"/>
      <c r="P851" s="276"/>
      <c r="Q851" s="276"/>
      <c r="R851" s="276"/>
      <c r="S851" s="276"/>
      <c r="T851" s="276"/>
      <c r="U851" s="276"/>
      <c r="V851" s="276"/>
      <c r="W851" s="276"/>
      <c r="X851" s="276"/>
      <c r="Y851" s="276"/>
      <c r="Z851" s="276"/>
    </row>
    <row r="852">
      <c r="A852" s="276"/>
      <c r="B852" s="276"/>
      <c r="C852" s="276"/>
      <c r="D852" s="276"/>
      <c r="E852" s="276"/>
      <c r="F852" s="276"/>
      <c r="G852" s="276"/>
      <c r="H852" s="276"/>
      <c r="I852" s="276"/>
      <c r="J852" s="276"/>
      <c r="K852" s="276"/>
      <c r="L852" s="276"/>
      <c r="M852" s="276"/>
      <c r="N852" s="276"/>
      <c r="O852" s="276"/>
      <c r="P852" s="276"/>
      <c r="Q852" s="276"/>
      <c r="R852" s="276"/>
      <c r="S852" s="276"/>
      <c r="T852" s="276"/>
      <c r="U852" s="276"/>
      <c r="V852" s="276"/>
      <c r="W852" s="276"/>
      <c r="X852" s="276"/>
      <c r="Y852" s="276"/>
      <c r="Z852" s="276"/>
    </row>
    <row r="853">
      <c r="A853" s="276"/>
      <c r="B853" s="276"/>
      <c r="C853" s="276"/>
      <c r="D853" s="276"/>
      <c r="E853" s="276"/>
      <c r="F853" s="276"/>
      <c r="G853" s="276"/>
      <c r="H853" s="276"/>
      <c r="I853" s="276"/>
      <c r="J853" s="276"/>
      <c r="K853" s="276"/>
      <c r="L853" s="276"/>
      <c r="M853" s="276"/>
      <c r="N853" s="276"/>
      <c r="O853" s="276"/>
      <c r="P853" s="276"/>
      <c r="Q853" s="276"/>
      <c r="R853" s="276"/>
      <c r="S853" s="276"/>
      <c r="T853" s="276"/>
      <c r="U853" s="276"/>
      <c r="V853" s="276"/>
      <c r="W853" s="276"/>
      <c r="X853" s="276"/>
      <c r="Y853" s="276"/>
      <c r="Z853" s="276"/>
    </row>
    <row r="854">
      <c r="A854" s="276"/>
      <c r="B854" s="276"/>
      <c r="C854" s="276"/>
      <c r="D854" s="276"/>
      <c r="E854" s="276"/>
      <c r="F854" s="276"/>
      <c r="G854" s="276"/>
      <c r="H854" s="276"/>
      <c r="I854" s="276"/>
      <c r="J854" s="276"/>
      <c r="K854" s="276"/>
      <c r="L854" s="276"/>
      <c r="M854" s="276"/>
      <c r="N854" s="276"/>
      <c r="O854" s="276"/>
      <c r="P854" s="276"/>
      <c r="Q854" s="276"/>
      <c r="R854" s="276"/>
      <c r="S854" s="276"/>
      <c r="T854" s="276"/>
      <c r="U854" s="276"/>
      <c r="V854" s="276"/>
      <c r="W854" s="276"/>
      <c r="X854" s="276"/>
      <c r="Y854" s="276"/>
      <c r="Z854" s="276"/>
    </row>
    <row r="855">
      <c r="A855" s="276"/>
      <c r="B855" s="276"/>
      <c r="C855" s="276"/>
      <c r="D855" s="276"/>
      <c r="E855" s="276"/>
      <c r="F855" s="276"/>
      <c r="G855" s="276"/>
      <c r="H855" s="276"/>
      <c r="I855" s="276"/>
      <c r="J855" s="276"/>
      <c r="K855" s="276"/>
      <c r="L855" s="276"/>
      <c r="M855" s="276"/>
      <c r="N855" s="276"/>
      <c r="O855" s="276"/>
      <c r="P855" s="276"/>
      <c r="Q855" s="276"/>
      <c r="R855" s="276"/>
      <c r="S855" s="276"/>
      <c r="T855" s="276"/>
      <c r="U855" s="276"/>
      <c r="V855" s="276"/>
      <c r="W855" s="276"/>
      <c r="X855" s="276"/>
      <c r="Y855" s="276"/>
      <c r="Z855" s="276"/>
    </row>
    <row r="856">
      <c r="A856" s="276"/>
      <c r="B856" s="276"/>
      <c r="C856" s="276"/>
      <c r="D856" s="276"/>
      <c r="E856" s="276"/>
      <c r="F856" s="276"/>
      <c r="G856" s="276"/>
      <c r="H856" s="276"/>
      <c r="I856" s="276"/>
      <c r="J856" s="276"/>
      <c r="K856" s="276"/>
      <c r="L856" s="276"/>
      <c r="M856" s="276"/>
      <c r="N856" s="276"/>
      <c r="O856" s="276"/>
      <c r="P856" s="276"/>
      <c r="Q856" s="276"/>
      <c r="R856" s="276"/>
      <c r="S856" s="276"/>
      <c r="T856" s="276"/>
      <c r="U856" s="276"/>
      <c r="V856" s="276"/>
      <c r="W856" s="276"/>
      <c r="X856" s="276"/>
      <c r="Y856" s="276"/>
      <c r="Z856" s="276"/>
    </row>
    <row r="857">
      <c r="A857" s="276"/>
      <c r="B857" s="276"/>
      <c r="C857" s="276"/>
      <c r="D857" s="276"/>
      <c r="E857" s="276"/>
      <c r="F857" s="276"/>
      <c r="G857" s="276"/>
      <c r="H857" s="276"/>
      <c r="I857" s="276"/>
      <c r="J857" s="276"/>
      <c r="K857" s="276"/>
      <c r="L857" s="276"/>
      <c r="M857" s="276"/>
      <c r="N857" s="276"/>
      <c r="O857" s="276"/>
      <c r="P857" s="276"/>
      <c r="Q857" s="276"/>
      <c r="R857" s="276"/>
      <c r="S857" s="276"/>
      <c r="T857" s="276"/>
      <c r="U857" s="276"/>
      <c r="V857" s="276"/>
      <c r="W857" s="276"/>
      <c r="X857" s="276"/>
      <c r="Y857" s="276"/>
      <c r="Z857" s="276"/>
    </row>
    <row r="858">
      <c r="A858" s="276"/>
      <c r="B858" s="276"/>
      <c r="C858" s="276"/>
      <c r="D858" s="276"/>
      <c r="E858" s="276"/>
      <c r="F858" s="276"/>
      <c r="G858" s="276"/>
      <c r="H858" s="276"/>
      <c r="I858" s="276"/>
      <c r="J858" s="276"/>
      <c r="K858" s="276"/>
      <c r="L858" s="276"/>
      <c r="M858" s="276"/>
      <c r="N858" s="276"/>
      <c r="O858" s="276"/>
      <c r="P858" s="276"/>
      <c r="Q858" s="276"/>
      <c r="R858" s="276"/>
      <c r="S858" s="276"/>
      <c r="T858" s="276"/>
      <c r="U858" s="276"/>
      <c r="V858" s="276"/>
      <c r="W858" s="276"/>
      <c r="X858" s="276"/>
      <c r="Y858" s="276"/>
      <c r="Z858" s="276"/>
    </row>
    <row r="859">
      <c r="A859" s="276"/>
      <c r="B859" s="276"/>
      <c r="C859" s="276"/>
      <c r="D859" s="276"/>
      <c r="E859" s="276"/>
      <c r="F859" s="276"/>
      <c r="G859" s="276"/>
      <c r="H859" s="276"/>
      <c r="I859" s="276"/>
      <c r="J859" s="276"/>
      <c r="K859" s="276"/>
      <c r="L859" s="276"/>
      <c r="M859" s="276"/>
      <c r="N859" s="276"/>
      <c r="O859" s="276"/>
      <c r="P859" s="276"/>
      <c r="Q859" s="276"/>
      <c r="R859" s="276"/>
      <c r="S859" s="276"/>
      <c r="T859" s="276"/>
      <c r="U859" s="276"/>
      <c r="V859" s="276"/>
      <c r="W859" s="276"/>
      <c r="X859" s="276"/>
      <c r="Y859" s="276"/>
      <c r="Z859" s="276"/>
    </row>
    <row r="860">
      <c r="A860" s="276"/>
      <c r="B860" s="276"/>
      <c r="C860" s="276"/>
      <c r="D860" s="276"/>
      <c r="E860" s="276"/>
      <c r="F860" s="276"/>
      <c r="G860" s="276"/>
      <c r="H860" s="276"/>
      <c r="I860" s="276"/>
      <c r="J860" s="276"/>
      <c r="K860" s="276"/>
      <c r="L860" s="276"/>
      <c r="M860" s="276"/>
      <c r="N860" s="276"/>
      <c r="O860" s="276"/>
      <c r="P860" s="276"/>
      <c r="Q860" s="276"/>
      <c r="R860" s="276"/>
      <c r="S860" s="276"/>
      <c r="T860" s="276"/>
      <c r="U860" s="276"/>
      <c r="V860" s="276"/>
      <c r="W860" s="276"/>
      <c r="X860" s="276"/>
      <c r="Y860" s="276"/>
      <c r="Z860" s="276"/>
    </row>
    <row r="861">
      <c r="A861" s="276"/>
      <c r="B861" s="276"/>
      <c r="C861" s="276"/>
      <c r="D861" s="276"/>
      <c r="E861" s="276"/>
      <c r="F861" s="276"/>
      <c r="G861" s="276"/>
      <c r="H861" s="276"/>
      <c r="I861" s="276"/>
      <c r="J861" s="276"/>
      <c r="K861" s="276"/>
      <c r="L861" s="276"/>
      <c r="M861" s="276"/>
      <c r="N861" s="276"/>
      <c r="O861" s="276"/>
      <c r="P861" s="276"/>
      <c r="Q861" s="276"/>
      <c r="R861" s="276"/>
      <c r="S861" s="276"/>
      <c r="T861" s="276"/>
      <c r="U861" s="276"/>
      <c r="V861" s="276"/>
      <c r="W861" s="276"/>
      <c r="X861" s="276"/>
      <c r="Y861" s="276"/>
      <c r="Z861" s="276"/>
    </row>
    <row r="862">
      <c r="A862" s="276"/>
      <c r="B862" s="276"/>
      <c r="C862" s="276"/>
      <c r="D862" s="276"/>
      <c r="E862" s="276"/>
      <c r="F862" s="276"/>
      <c r="G862" s="276"/>
      <c r="H862" s="276"/>
      <c r="I862" s="276"/>
      <c r="J862" s="276"/>
      <c r="K862" s="276"/>
      <c r="L862" s="276"/>
      <c r="M862" s="276"/>
      <c r="N862" s="276"/>
      <c r="O862" s="276"/>
      <c r="P862" s="276"/>
      <c r="Q862" s="276"/>
      <c r="R862" s="276"/>
      <c r="S862" s="276"/>
      <c r="T862" s="276"/>
      <c r="U862" s="276"/>
      <c r="V862" s="276"/>
      <c r="W862" s="276"/>
      <c r="X862" s="276"/>
      <c r="Y862" s="276"/>
      <c r="Z862" s="276"/>
    </row>
    <row r="863">
      <c r="A863" s="276"/>
      <c r="B863" s="276"/>
      <c r="C863" s="276"/>
      <c r="D863" s="276"/>
      <c r="E863" s="276"/>
      <c r="F863" s="276"/>
      <c r="G863" s="276"/>
      <c r="H863" s="276"/>
      <c r="I863" s="276"/>
      <c r="J863" s="276"/>
      <c r="K863" s="276"/>
      <c r="L863" s="276"/>
      <c r="M863" s="276"/>
      <c r="N863" s="276"/>
      <c r="O863" s="276"/>
      <c r="P863" s="276"/>
      <c r="Q863" s="276"/>
      <c r="R863" s="276"/>
      <c r="S863" s="276"/>
      <c r="T863" s="276"/>
      <c r="U863" s="276"/>
      <c r="V863" s="276"/>
      <c r="W863" s="276"/>
      <c r="X863" s="276"/>
      <c r="Y863" s="276"/>
      <c r="Z863" s="276"/>
    </row>
    <row r="864">
      <c r="A864" s="276"/>
      <c r="B864" s="276"/>
      <c r="C864" s="276"/>
      <c r="D864" s="276"/>
      <c r="E864" s="276"/>
      <c r="F864" s="276"/>
      <c r="G864" s="276"/>
      <c r="H864" s="276"/>
      <c r="I864" s="276"/>
      <c r="J864" s="276"/>
      <c r="K864" s="276"/>
      <c r="L864" s="276"/>
      <c r="M864" s="276"/>
      <c r="N864" s="276"/>
      <c r="O864" s="276"/>
      <c r="P864" s="276"/>
      <c r="Q864" s="276"/>
      <c r="R864" s="276"/>
      <c r="S864" s="276"/>
      <c r="T864" s="276"/>
      <c r="U864" s="276"/>
      <c r="V864" s="276"/>
      <c r="W864" s="276"/>
      <c r="X864" s="276"/>
      <c r="Y864" s="276"/>
      <c r="Z864" s="276"/>
    </row>
    <row r="865">
      <c r="A865" s="276"/>
      <c r="B865" s="276"/>
      <c r="C865" s="276"/>
      <c r="D865" s="276"/>
      <c r="E865" s="276"/>
      <c r="F865" s="276"/>
      <c r="G865" s="276"/>
      <c r="H865" s="276"/>
      <c r="I865" s="276"/>
      <c r="J865" s="276"/>
      <c r="K865" s="276"/>
      <c r="L865" s="276"/>
      <c r="M865" s="276"/>
      <c r="N865" s="276"/>
      <c r="O865" s="276"/>
      <c r="P865" s="276"/>
      <c r="Q865" s="276"/>
      <c r="R865" s="276"/>
      <c r="S865" s="276"/>
      <c r="T865" s="276"/>
      <c r="U865" s="276"/>
      <c r="V865" s="276"/>
      <c r="W865" s="276"/>
      <c r="X865" s="276"/>
      <c r="Y865" s="276"/>
      <c r="Z865" s="276"/>
    </row>
    <row r="866">
      <c r="A866" s="276"/>
      <c r="B866" s="276"/>
      <c r="C866" s="276"/>
      <c r="D866" s="276"/>
      <c r="E866" s="276"/>
      <c r="F866" s="276"/>
      <c r="G866" s="276"/>
      <c r="H866" s="276"/>
      <c r="I866" s="276"/>
      <c r="J866" s="276"/>
      <c r="K866" s="276"/>
      <c r="L866" s="276"/>
      <c r="M866" s="276"/>
      <c r="N866" s="276"/>
      <c r="O866" s="276"/>
      <c r="P866" s="276"/>
      <c r="Q866" s="276"/>
      <c r="R866" s="276"/>
      <c r="S866" s="276"/>
      <c r="T866" s="276"/>
      <c r="U866" s="276"/>
      <c r="V866" s="276"/>
      <c r="W866" s="276"/>
      <c r="X866" s="276"/>
      <c r="Y866" s="276"/>
      <c r="Z866" s="276"/>
    </row>
    <row r="867">
      <c r="A867" s="276"/>
      <c r="B867" s="276"/>
      <c r="C867" s="276"/>
      <c r="D867" s="276"/>
      <c r="E867" s="276"/>
      <c r="F867" s="276"/>
      <c r="G867" s="276"/>
      <c r="H867" s="276"/>
      <c r="I867" s="276"/>
      <c r="J867" s="276"/>
      <c r="K867" s="276"/>
      <c r="L867" s="276"/>
      <c r="M867" s="276"/>
      <c r="N867" s="276"/>
      <c r="O867" s="276"/>
      <c r="P867" s="276"/>
      <c r="Q867" s="276"/>
      <c r="R867" s="276"/>
      <c r="S867" s="276"/>
      <c r="T867" s="276"/>
      <c r="U867" s="276"/>
      <c r="V867" s="276"/>
      <c r="W867" s="276"/>
      <c r="X867" s="276"/>
      <c r="Y867" s="276"/>
      <c r="Z867" s="276"/>
    </row>
    <row r="868">
      <c r="A868" s="276"/>
      <c r="B868" s="276"/>
      <c r="C868" s="276"/>
      <c r="D868" s="276"/>
      <c r="E868" s="276"/>
      <c r="F868" s="276"/>
      <c r="G868" s="276"/>
      <c r="H868" s="276"/>
      <c r="I868" s="276"/>
      <c r="J868" s="276"/>
      <c r="K868" s="276"/>
      <c r="L868" s="276"/>
      <c r="M868" s="276"/>
      <c r="N868" s="276"/>
      <c r="O868" s="276"/>
      <c r="P868" s="276"/>
      <c r="Q868" s="276"/>
      <c r="R868" s="276"/>
      <c r="S868" s="276"/>
      <c r="T868" s="276"/>
      <c r="U868" s="276"/>
      <c r="V868" s="276"/>
      <c r="W868" s="276"/>
      <c r="X868" s="276"/>
      <c r="Y868" s="276"/>
      <c r="Z868" s="276"/>
    </row>
    <row r="869">
      <c r="A869" s="276"/>
      <c r="B869" s="276"/>
      <c r="C869" s="276"/>
      <c r="D869" s="276"/>
      <c r="E869" s="276"/>
      <c r="F869" s="276"/>
      <c r="G869" s="276"/>
      <c r="H869" s="276"/>
      <c r="I869" s="276"/>
      <c r="J869" s="276"/>
      <c r="K869" s="276"/>
      <c r="L869" s="276"/>
      <c r="M869" s="276"/>
      <c r="N869" s="276"/>
      <c r="O869" s="276"/>
      <c r="P869" s="276"/>
      <c r="Q869" s="276"/>
      <c r="R869" s="276"/>
      <c r="S869" s="276"/>
      <c r="T869" s="276"/>
      <c r="U869" s="276"/>
      <c r="V869" s="276"/>
      <c r="W869" s="276"/>
      <c r="X869" s="276"/>
      <c r="Y869" s="276"/>
      <c r="Z869" s="276"/>
    </row>
    <row r="870">
      <c r="A870" s="276"/>
      <c r="B870" s="276"/>
      <c r="C870" s="276"/>
      <c r="D870" s="276"/>
      <c r="E870" s="276"/>
      <c r="F870" s="276"/>
      <c r="G870" s="276"/>
      <c r="H870" s="276"/>
      <c r="I870" s="276"/>
      <c r="J870" s="276"/>
      <c r="K870" s="276"/>
      <c r="L870" s="276"/>
      <c r="M870" s="276"/>
      <c r="N870" s="276"/>
      <c r="O870" s="276"/>
      <c r="P870" s="276"/>
      <c r="Q870" s="276"/>
      <c r="R870" s="276"/>
      <c r="S870" s="276"/>
      <c r="T870" s="276"/>
      <c r="U870" s="276"/>
      <c r="V870" s="276"/>
      <c r="W870" s="276"/>
      <c r="X870" s="276"/>
      <c r="Y870" s="276"/>
      <c r="Z870" s="276"/>
    </row>
    <row r="871">
      <c r="A871" s="276"/>
      <c r="B871" s="276"/>
      <c r="C871" s="276"/>
      <c r="D871" s="276"/>
      <c r="E871" s="276"/>
      <c r="F871" s="276"/>
      <c r="G871" s="276"/>
      <c r="H871" s="276"/>
      <c r="I871" s="276"/>
      <c r="J871" s="276"/>
      <c r="K871" s="276"/>
      <c r="L871" s="276"/>
      <c r="M871" s="276"/>
      <c r="N871" s="276"/>
      <c r="O871" s="276"/>
      <c r="P871" s="276"/>
      <c r="Q871" s="276"/>
      <c r="R871" s="276"/>
      <c r="S871" s="276"/>
      <c r="T871" s="276"/>
      <c r="U871" s="276"/>
      <c r="V871" s="276"/>
      <c r="W871" s="276"/>
      <c r="X871" s="276"/>
      <c r="Y871" s="276"/>
      <c r="Z871" s="276"/>
    </row>
    <row r="872">
      <c r="A872" s="276"/>
      <c r="B872" s="276"/>
      <c r="C872" s="276"/>
      <c r="D872" s="276"/>
      <c r="E872" s="276"/>
      <c r="F872" s="276"/>
      <c r="G872" s="276"/>
      <c r="H872" s="276"/>
      <c r="I872" s="276"/>
      <c r="J872" s="276"/>
      <c r="K872" s="276"/>
      <c r="L872" s="276"/>
      <c r="M872" s="276"/>
      <c r="N872" s="276"/>
      <c r="O872" s="276"/>
      <c r="P872" s="276"/>
      <c r="Q872" s="276"/>
      <c r="R872" s="276"/>
      <c r="S872" s="276"/>
      <c r="T872" s="276"/>
      <c r="U872" s="276"/>
      <c r="V872" s="276"/>
      <c r="W872" s="276"/>
      <c r="X872" s="276"/>
      <c r="Y872" s="276"/>
      <c r="Z872" s="276"/>
    </row>
    <row r="873">
      <c r="A873" s="276"/>
      <c r="B873" s="276"/>
      <c r="C873" s="276"/>
      <c r="D873" s="276"/>
      <c r="E873" s="276"/>
      <c r="F873" s="276"/>
      <c r="G873" s="276"/>
      <c r="H873" s="276"/>
      <c r="I873" s="276"/>
      <c r="J873" s="276"/>
      <c r="K873" s="276"/>
      <c r="L873" s="276"/>
      <c r="M873" s="276"/>
      <c r="N873" s="276"/>
      <c r="O873" s="276"/>
      <c r="P873" s="276"/>
      <c r="Q873" s="276"/>
      <c r="R873" s="276"/>
      <c r="S873" s="276"/>
      <c r="T873" s="276"/>
      <c r="U873" s="276"/>
      <c r="V873" s="276"/>
      <c r="W873" s="276"/>
      <c r="X873" s="276"/>
      <c r="Y873" s="276"/>
      <c r="Z873" s="276"/>
    </row>
    <row r="874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  <c r="P874" s="276"/>
      <c r="Q874" s="276"/>
      <c r="R874" s="276"/>
      <c r="S874" s="276"/>
      <c r="T874" s="276"/>
      <c r="U874" s="276"/>
      <c r="V874" s="276"/>
      <c r="W874" s="276"/>
      <c r="X874" s="276"/>
      <c r="Y874" s="276"/>
      <c r="Z874" s="276"/>
    </row>
    <row r="875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  <c r="P875" s="276"/>
      <c r="Q875" s="276"/>
      <c r="R875" s="276"/>
      <c r="S875" s="276"/>
      <c r="T875" s="276"/>
      <c r="U875" s="276"/>
      <c r="V875" s="276"/>
      <c r="W875" s="276"/>
      <c r="X875" s="276"/>
      <c r="Y875" s="276"/>
      <c r="Z875" s="276"/>
    </row>
    <row r="876">
      <c r="A876" s="276"/>
      <c r="B876" s="276"/>
      <c r="C876" s="276"/>
      <c r="D876" s="276"/>
      <c r="E876" s="276"/>
      <c r="F876" s="276"/>
      <c r="G876" s="276"/>
      <c r="H876" s="276"/>
      <c r="I876" s="276"/>
      <c r="J876" s="276"/>
      <c r="K876" s="276"/>
      <c r="L876" s="276"/>
      <c r="M876" s="276"/>
      <c r="N876" s="276"/>
      <c r="O876" s="276"/>
      <c r="P876" s="276"/>
      <c r="Q876" s="276"/>
      <c r="R876" s="276"/>
      <c r="S876" s="276"/>
      <c r="T876" s="276"/>
      <c r="U876" s="276"/>
      <c r="V876" s="276"/>
      <c r="W876" s="276"/>
      <c r="X876" s="276"/>
      <c r="Y876" s="276"/>
      <c r="Z876" s="276"/>
    </row>
    <row r="877">
      <c r="A877" s="276"/>
      <c r="B877" s="276"/>
      <c r="C877" s="276"/>
      <c r="D877" s="276"/>
      <c r="E877" s="276"/>
      <c r="F877" s="276"/>
      <c r="G877" s="276"/>
      <c r="H877" s="276"/>
      <c r="I877" s="276"/>
      <c r="J877" s="276"/>
      <c r="K877" s="276"/>
      <c r="L877" s="276"/>
      <c r="M877" s="276"/>
      <c r="N877" s="276"/>
      <c r="O877" s="276"/>
      <c r="P877" s="276"/>
      <c r="Q877" s="276"/>
      <c r="R877" s="276"/>
      <c r="S877" s="276"/>
      <c r="T877" s="276"/>
      <c r="U877" s="276"/>
      <c r="V877" s="276"/>
      <c r="W877" s="276"/>
      <c r="X877" s="276"/>
      <c r="Y877" s="276"/>
      <c r="Z877" s="276"/>
    </row>
    <row r="878">
      <c r="A878" s="276"/>
      <c r="B878" s="276"/>
      <c r="C878" s="276"/>
      <c r="D878" s="276"/>
      <c r="E878" s="276"/>
      <c r="F878" s="276"/>
      <c r="G878" s="276"/>
      <c r="H878" s="276"/>
      <c r="I878" s="276"/>
      <c r="J878" s="276"/>
      <c r="K878" s="276"/>
      <c r="L878" s="276"/>
      <c r="M878" s="276"/>
      <c r="N878" s="276"/>
      <c r="O878" s="276"/>
      <c r="P878" s="276"/>
      <c r="Q878" s="276"/>
      <c r="R878" s="276"/>
      <c r="S878" s="276"/>
      <c r="T878" s="276"/>
      <c r="U878" s="276"/>
      <c r="V878" s="276"/>
      <c r="W878" s="276"/>
      <c r="X878" s="276"/>
      <c r="Y878" s="276"/>
      <c r="Z878" s="276"/>
    </row>
    <row r="879">
      <c r="A879" s="276"/>
      <c r="B879" s="276"/>
      <c r="C879" s="276"/>
      <c r="D879" s="276"/>
      <c r="E879" s="276"/>
      <c r="F879" s="276"/>
      <c r="G879" s="276"/>
      <c r="H879" s="276"/>
      <c r="I879" s="276"/>
      <c r="J879" s="276"/>
      <c r="K879" s="276"/>
      <c r="L879" s="276"/>
      <c r="M879" s="276"/>
      <c r="N879" s="276"/>
      <c r="O879" s="276"/>
      <c r="P879" s="276"/>
      <c r="Q879" s="276"/>
      <c r="R879" s="276"/>
      <c r="S879" s="276"/>
      <c r="T879" s="276"/>
      <c r="U879" s="276"/>
      <c r="V879" s="276"/>
      <c r="W879" s="276"/>
      <c r="X879" s="276"/>
      <c r="Y879" s="276"/>
      <c r="Z879" s="276"/>
    </row>
    <row r="880">
      <c r="A880" s="276"/>
      <c r="B880" s="276"/>
      <c r="C880" s="276"/>
      <c r="D880" s="276"/>
      <c r="E880" s="276"/>
      <c r="F880" s="276"/>
      <c r="G880" s="276"/>
      <c r="H880" s="276"/>
      <c r="I880" s="276"/>
      <c r="J880" s="276"/>
      <c r="K880" s="276"/>
      <c r="L880" s="276"/>
      <c r="M880" s="276"/>
      <c r="N880" s="276"/>
      <c r="O880" s="276"/>
      <c r="P880" s="276"/>
      <c r="Q880" s="276"/>
      <c r="R880" s="276"/>
      <c r="S880" s="276"/>
      <c r="T880" s="276"/>
      <c r="U880" s="276"/>
      <c r="V880" s="276"/>
      <c r="W880" s="276"/>
      <c r="X880" s="276"/>
      <c r="Y880" s="276"/>
      <c r="Z880" s="276"/>
    </row>
    <row r="881">
      <c r="A881" s="276"/>
      <c r="B881" s="276"/>
      <c r="C881" s="276"/>
      <c r="D881" s="276"/>
      <c r="E881" s="276"/>
      <c r="F881" s="276"/>
      <c r="G881" s="276"/>
      <c r="H881" s="276"/>
      <c r="I881" s="276"/>
      <c r="J881" s="276"/>
      <c r="K881" s="276"/>
      <c r="L881" s="276"/>
      <c r="M881" s="276"/>
      <c r="N881" s="276"/>
      <c r="O881" s="276"/>
      <c r="P881" s="276"/>
      <c r="Q881" s="276"/>
      <c r="R881" s="276"/>
      <c r="S881" s="276"/>
      <c r="T881" s="276"/>
      <c r="U881" s="276"/>
      <c r="V881" s="276"/>
      <c r="W881" s="276"/>
      <c r="X881" s="276"/>
      <c r="Y881" s="276"/>
      <c r="Z881" s="276"/>
    </row>
    <row r="882">
      <c r="A882" s="276"/>
      <c r="B882" s="276"/>
      <c r="C882" s="276"/>
      <c r="D882" s="276"/>
      <c r="E882" s="276"/>
      <c r="F882" s="276"/>
      <c r="G882" s="276"/>
      <c r="H882" s="276"/>
      <c r="I882" s="276"/>
      <c r="J882" s="276"/>
      <c r="K882" s="276"/>
      <c r="L882" s="276"/>
      <c r="M882" s="276"/>
      <c r="N882" s="276"/>
      <c r="O882" s="276"/>
      <c r="P882" s="276"/>
      <c r="Q882" s="276"/>
      <c r="R882" s="276"/>
      <c r="S882" s="276"/>
      <c r="T882" s="276"/>
      <c r="U882" s="276"/>
      <c r="V882" s="276"/>
      <c r="W882" s="276"/>
      <c r="X882" s="276"/>
      <c r="Y882" s="276"/>
      <c r="Z882" s="276"/>
    </row>
    <row r="883">
      <c r="A883" s="276"/>
      <c r="B883" s="276"/>
      <c r="C883" s="276"/>
      <c r="D883" s="276"/>
      <c r="E883" s="276"/>
      <c r="F883" s="276"/>
      <c r="G883" s="276"/>
      <c r="H883" s="276"/>
      <c r="I883" s="276"/>
      <c r="J883" s="276"/>
      <c r="K883" s="276"/>
      <c r="L883" s="276"/>
      <c r="M883" s="276"/>
      <c r="N883" s="276"/>
      <c r="O883" s="276"/>
      <c r="P883" s="276"/>
      <c r="Q883" s="276"/>
      <c r="R883" s="276"/>
      <c r="S883" s="276"/>
      <c r="T883" s="276"/>
      <c r="U883" s="276"/>
      <c r="V883" s="276"/>
      <c r="W883" s="276"/>
      <c r="X883" s="276"/>
      <c r="Y883" s="276"/>
      <c r="Z883" s="276"/>
    </row>
    <row r="884">
      <c r="A884" s="276"/>
      <c r="B884" s="276"/>
      <c r="C884" s="276"/>
      <c r="D884" s="276"/>
      <c r="E884" s="276"/>
      <c r="F884" s="276"/>
      <c r="G884" s="276"/>
      <c r="H884" s="276"/>
      <c r="I884" s="276"/>
      <c r="J884" s="276"/>
      <c r="K884" s="276"/>
      <c r="L884" s="276"/>
      <c r="M884" s="276"/>
      <c r="N884" s="276"/>
      <c r="O884" s="276"/>
      <c r="P884" s="276"/>
      <c r="Q884" s="276"/>
      <c r="R884" s="276"/>
      <c r="S884" s="276"/>
      <c r="T884" s="276"/>
      <c r="U884" s="276"/>
      <c r="V884" s="276"/>
      <c r="W884" s="276"/>
      <c r="X884" s="276"/>
      <c r="Y884" s="276"/>
      <c r="Z884" s="276"/>
    </row>
    <row r="885">
      <c r="A885" s="276"/>
      <c r="B885" s="276"/>
      <c r="C885" s="276"/>
      <c r="D885" s="276"/>
      <c r="E885" s="276"/>
      <c r="F885" s="276"/>
      <c r="G885" s="276"/>
      <c r="H885" s="276"/>
      <c r="I885" s="276"/>
      <c r="J885" s="276"/>
      <c r="K885" s="276"/>
      <c r="L885" s="276"/>
      <c r="M885" s="276"/>
      <c r="N885" s="276"/>
      <c r="O885" s="276"/>
      <c r="P885" s="276"/>
      <c r="Q885" s="276"/>
      <c r="R885" s="276"/>
      <c r="S885" s="276"/>
      <c r="T885" s="276"/>
      <c r="U885" s="276"/>
      <c r="V885" s="276"/>
      <c r="W885" s="276"/>
      <c r="X885" s="276"/>
      <c r="Y885" s="276"/>
      <c r="Z885" s="276"/>
    </row>
    <row r="886">
      <c r="A886" s="276"/>
      <c r="B886" s="276"/>
      <c r="C886" s="276"/>
      <c r="D886" s="276"/>
      <c r="E886" s="276"/>
      <c r="F886" s="276"/>
      <c r="G886" s="276"/>
      <c r="H886" s="276"/>
      <c r="I886" s="276"/>
      <c r="J886" s="276"/>
      <c r="K886" s="276"/>
      <c r="L886" s="276"/>
      <c r="M886" s="276"/>
      <c r="N886" s="276"/>
      <c r="O886" s="276"/>
      <c r="P886" s="276"/>
      <c r="Q886" s="276"/>
      <c r="R886" s="276"/>
      <c r="S886" s="276"/>
      <c r="T886" s="276"/>
      <c r="U886" s="276"/>
      <c r="V886" s="276"/>
      <c r="W886" s="276"/>
      <c r="X886" s="276"/>
      <c r="Y886" s="276"/>
      <c r="Z886" s="276"/>
    </row>
    <row r="887">
      <c r="A887" s="276"/>
      <c r="B887" s="276"/>
      <c r="C887" s="276"/>
      <c r="D887" s="276"/>
      <c r="E887" s="276"/>
      <c r="F887" s="276"/>
      <c r="G887" s="276"/>
      <c r="H887" s="276"/>
      <c r="I887" s="276"/>
      <c r="J887" s="276"/>
      <c r="K887" s="276"/>
      <c r="L887" s="276"/>
      <c r="M887" s="276"/>
      <c r="N887" s="276"/>
      <c r="O887" s="276"/>
      <c r="P887" s="276"/>
      <c r="Q887" s="276"/>
      <c r="R887" s="276"/>
      <c r="S887" s="276"/>
      <c r="T887" s="276"/>
      <c r="U887" s="276"/>
      <c r="V887" s="276"/>
      <c r="W887" s="276"/>
      <c r="X887" s="276"/>
      <c r="Y887" s="276"/>
      <c r="Z887" s="276"/>
    </row>
    <row r="888">
      <c r="A888" s="276"/>
      <c r="B888" s="276"/>
      <c r="C888" s="276"/>
      <c r="D888" s="276"/>
      <c r="E888" s="276"/>
      <c r="F888" s="276"/>
      <c r="G888" s="276"/>
      <c r="H888" s="276"/>
      <c r="I888" s="276"/>
      <c r="J888" s="276"/>
      <c r="K888" s="276"/>
      <c r="L888" s="276"/>
      <c r="M888" s="276"/>
      <c r="N888" s="276"/>
      <c r="O888" s="276"/>
      <c r="P888" s="276"/>
      <c r="Q888" s="276"/>
      <c r="R888" s="276"/>
      <c r="S888" s="276"/>
      <c r="T888" s="276"/>
      <c r="U888" s="276"/>
      <c r="V888" s="276"/>
      <c r="W888" s="276"/>
      <c r="X888" s="276"/>
      <c r="Y888" s="276"/>
      <c r="Z888" s="276"/>
    </row>
    <row r="889">
      <c r="A889" s="276"/>
      <c r="B889" s="276"/>
      <c r="C889" s="276"/>
      <c r="D889" s="276"/>
      <c r="E889" s="276"/>
      <c r="F889" s="276"/>
      <c r="G889" s="276"/>
      <c r="H889" s="276"/>
      <c r="I889" s="276"/>
      <c r="J889" s="276"/>
      <c r="K889" s="276"/>
      <c r="L889" s="276"/>
      <c r="M889" s="276"/>
      <c r="N889" s="276"/>
      <c r="O889" s="276"/>
      <c r="P889" s="276"/>
      <c r="Q889" s="276"/>
      <c r="R889" s="276"/>
      <c r="S889" s="276"/>
      <c r="T889" s="276"/>
      <c r="U889" s="276"/>
      <c r="V889" s="276"/>
      <c r="W889" s="276"/>
      <c r="X889" s="276"/>
      <c r="Y889" s="276"/>
      <c r="Z889" s="276"/>
    </row>
    <row r="890">
      <c r="A890" s="276"/>
      <c r="B890" s="276"/>
      <c r="C890" s="276"/>
      <c r="D890" s="276"/>
      <c r="E890" s="276"/>
      <c r="F890" s="276"/>
      <c r="G890" s="276"/>
      <c r="H890" s="276"/>
      <c r="I890" s="276"/>
      <c r="J890" s="276"/>
      <c r="K890" s="276"/>
      <c r="L890" s="276"/>
      <c r="M890" s="276"/>
      <c r="N890" s="276"/>
      <c r="O890" s="276"/>
      <c r="P890" s="276"/>
      <c r="Q890" s="276"/>
      <c r="R890" s="276"/>
      <c r="S890" s="276"/>
      <c r="T890" s="276"/>
      <c r="U890" s="276"/>
      <c r="V890" s="276"/>
      <c r="W890" s="276"/>
      <c r="X890" s="276"/>
      <c r="Y890" s="276"/>
      <c r="Z890" s="276"/>
    </row>
    <row r="891">
      <c r="A891" s="276"/>
      <c r="B891" s="276"/>
      <c r="C891" s="276"/>
      <c r="D891" s="276"/>
      <c r="E891" s="276"/>
      <c r="F891" s="276"/>
      <c r="G891" s="276"/>
      <c r="H891" s="276"/>
      <c r="I891" s="276"/>
      <c r="J891" s="276"/>
      <c r="K891" s="276"/>
      <c r="L891" s="276"/>
      <c r="M891" s="276"/>
      <c r="N891" s="276"/>
      <c r="O891" s="276"/>
      <c r="P891" s="276"/>
      <c r="Q891" s="276"/>
      <c r="R891" s="276"/>
      <c r="S891" s="276"/>
      <c r="T891" s="276"/>
      <c r="U891" s="276"/>
      <c r="V891" s="276"/>
      <c r="W891" s="276"/>
      <c r="X891" s="276"/>
      <c r="Y891" s="276"/>
      <c r="Z891" s="276"/>
    </row>
    <row r="892">
      <c r="A892" s="276"/>
      <c r="B892" s="276"/>
      <c r="C892" s="276"/>
      <c r="D892" s="276"/>
      <c r="E892" s="276"/>
      <c r="F892" s="276"/>
      <c r="G892" s="276"/>
      <c r="H892" s="276"/>
      <c r="I892" s="276"/>
      <c r="J892" s="276"/>
      <c r="K892" s="276"/>
      <c r="L892" s="276"/>
      <c r="M892" s="276"/>
      <c r="N892" s="276"/>
      <c r="O892" s="276"/>
      <c r="P892" s="276"/>
      <c r="Q892" s="276"/>
      <c r="R892" s="276"/>
      <c r="S892" s="276"/>
      <c r="T892" s="276"/>
      <c r="U892" s="276"/>
      <c r="V892" s="276"/>
      <c r="W892" s="276"/>
      <c r="X892" s="276"/>
      <c r="Y892" s="276"/>
      <c r="Z892" s="276"/>
    </row>
    <row r="893">
      <c r="A893" s="276"/>
      <c r="B893" s="276"/>
      <c r="C893" s="276"/>
      <c r="D893" s="276"/>
      <c r="E893" s="276"/>
      <c r="F893" s="276"/>
      <c r="G893" s="276"/>
      <c r="H893" s="276"/>
      <c r="I893" s="276"/>
      <c r="J893" s="276"/>
      <c r="K893" s="276"/>
      <c r="L893" s="276"/>
      <c r="M893" s="276"/>
      <c r="N893" s="276"/>
      <c r="O893" s="276"/>
      <c r="P893" s="276"/>
      <c r="Q893" s="276"/>
      <c r="R893" s="276"/>
      <c r="S893" s="276"/>
      <c r="T893" s="276"/>
      <c r="U893" s="276"/>
      <c r="V893" s="276"/>
      <c r="W893" s="276"/>
      <c r="X893" s="276"/>
      <c r="Y893" s="276"/>
      <c r="Z893" s="276"/>
    </row>
    <row r="894">
      <c r="A894" s="276"/>
      <c r="B894" s="276"/>
      <c r="C894" s="276"/>
      <c r="D894" s="276"/>
      <c r="E894" s="276"/>
      <c r="F894" s="276"/>
      <c r="G894" s="276"/>
      <c r="H894" s="276"/>
      <c r="I894" s="276"/>
      <c r="J894" s="276"/>
      <c r="K894" s="276"/>
      <c r="L894" s="276"/>
      <c r="M894" s="276"/>
      <c r="N894" s="276"/>
      <c r="O894" s="276"/>
      <c r="P894" s="276"/>
      <c r="Q894" s="276"/>
      <c r="R894" s="276"/>
      <c r="S894" s="276"/>
      <c r="T894" s="276"/>
      <c r="U894" s="276"/>
      <c r="V894" s="276"/>
      <c r="W894" s="276"/>
      <c r="X894" s="276"/>
      <c r="Y894" s="276"/>
      <c r="Z894" s="276"/>
    </row>
    <row r="895">
      <c r="A895" s="276"/>
      <c r="B895" s="276"/>
      <c r="C895" s="276"/>
      <c r="D895" s="276"/>
      <c r="E895" s="276"/>
      <c r="F895" s="276"/>
      <c r="G895" s="276"/>
      <c r="H895" s="276"/>
      <c r="I895" s="276"/>
      <c r="J895" s="276"/>
      <c r="K895" s="276"/>
      <c r="L895" s="276"/>
      <c r="M895" s="276"/>
      <c r="N895" s="276"/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</row>
    <row r="896">
      <c r="A896" s="276"/>
      <c r="B896" s="276"/>
      <c r="C896" s="276"/>
      <c r="D896" s="276"/>
      <c r="E896" s="276"/>
      <c r="F896" s="276"/>
      <c r="G896" s="276"/>
      <c r="H896" s="276"/>
      <c r="I896" s="276"/>
      <c r="J896" s="276"/>
      <c r="K896" s="276"/>
      <c r="L896" s="276"/>
      <c r="M896" s="276"/>
      <c r="N896" s="276"/>
      <c r="O896" s="276"/>
      <c r="P896" s="276"/>
      <c r="Q896" s="276"/>
      <c r="R896" s="276"/>
      <c r="S896" s="276"/>
      <c r="T896" s="276"/>
      <c r="U896" s="276"/>
      <c r="V896" s="276"/>
      <c r="W896" s="276"/>
      <c r="X896" s="276"/>
      <c r="Y896" s="276"/>
      <c r="Z896" s="276"/>
    </row>
    <row r="897">
      <c r="A897" s="276"/>
      <c r="B897" s="276"/>
      <c r="C897" s="276"/>
      <c r="D897" s="276"/>
      <c r="E897" s="276"/>
      <c r="F897" s="276"/>
      <c r="G897" s="276"/>
      <c r="H897" s="276"/>
      <c r="I897" s="276"/>
      <c r="J897" s="276"/>
      <c r="K897" s="276"/>
      <c r="L897" s="276"/>
      <c r="M897" s="276"/>
      <c r="N897" s="276"/>
      <c r="O897" s="276"/>
      <c r="P897" s="276"/>
      <c r="Q897" s="276"/>
      <c r="R897" s="276"/>
      <c r="S897" s="276"/>
      <c r="T897" s="276"/>
      <c r="U897" s="276"/>
      <c r="V897" s="276"/>
      <c r="W897" s="276"/>
      <c r="X897" s="276"/>
      <c r="Y897" s="276"/>
      <c r="Z897" s="276"/>
    </row>
    <row r="898">
      <c r="A898" s="276"/>
      <c r="B898" s="276"/>
      <c r="C898" s="276"/>
      <c r="D898" s="276"/>
      <c r="E898" s="276"/>
      <c r="F898" s="276"/>
      <c r="G898" s="276"/>
      <c r="H898" s="276"/>
      <c r="I898" s="276"/>
      <c r="J898" s="276"/>
      <c r="K898" s="276"/>
      <c r="L898" s="276"/>
      <c r="M898" s="276"/>
      <c r="N898" s="276"/>
      <c r="O898" s="276"/>
      <c r="P898" s="276"/>
      <c r="Q898" s="276"/>
      <c r="R898" s="276"/>
      <c r="S898" s="276"/>
      <c r="T898" s="276"/>
      <c r="U898" s="276"/>
      <c r="V898" s="276"/>
      <c r="W898" s="276"/>
      <c r="X898" s="276"/>
      <c r="Y898" s="276"/>
      <c r="Z898" s="276"/>
    </row>
    <row r="899">
      <c r="A899" s="276"/>
      <c r="B899" s="276"/>
      <c r="C899" s="276"/>
      <c r="D899" s="276"/>
      <c r="E899" s="276"/>
      <c r="F899" s="276"/>
      <c r="G899" s="276"/>
      <c r="H899" s="276"/>
      <c r="I899" s="276"/>
      <c r="J899" s="276"/>
      <c r="K899" s="276"/>
      <c r="L899" s="276"/>
      <c r="M899" s="276"/>
      <c r="N899" s="276"/>
      <c r="O899" s="276"/>
      <c r="P899" s="276"/>
      <c r="Q899" s="276"/>
      <c r="R899" s="276"/>
      <c r="S899" s="276"/>
      <c r="T899" s="276"/>
      <c r="U899" s="276"/>
      <c r="V899" s="276"/>
      <c r="W899" s="276"/>
      <c r="X899" s="276"/>
      <c r="Y899" s="276"/>
      <c r="Z899" s="276"/>
    </row>
    <row r="900">
      <c r="A900" s="276"/>
      <c r="B900" s="276"/>
      <c r="C900" s="276"/>
      <c r="D900" s="276"/>
      <c r="E900" s="276"/>
      <c r="F900" s="276"/>
      <c r="G900" s="276"/>
      <c r="H900" s="276"/>
      <c r="I900" s="276"/>
      <c r="J900" s="276"/>
      <c r="K900" s="276"/>
      <c r="L900" s="276"/>
      <c r="M900" s="276"/>
      <c r="N900" s="276"/>
      <c r="O900" s="276"/>
      <c r="P900" s="276"/>
      <c r="Q900" s="276"/>
      <c r="R900" s="276"/>
      <c r="S900" s="276"/>
      <c r="T900" s="276"/>
      <c r="U900" s="276"/>
      <c r="V900" s="276"/>
      <c r="W900" s="276"/>
      <c r="X900" s="276"/>
      <c r="Y900" s="276"/>
      <c r="Z900" s="276"/>
    </row>
    <row r="901">
      <c r="A901" s="276"/>
      <c r="B901" s="276"/>
      <c r="C901" s="276"/>
      <c r="D901" s="276"/>
      <c r="E901" s="276"/>
      <c r="F901" s="276"/>
      <c r="G901" s="276"/>
      <c r="H901" s="276"/>
      <c r="I901" s="276"/>
      <c r="J901" s="276"/>
      <c r="K901" s="276"/>
      <c r="L901" s="276"/>
      <c r="M901" s="276"/>
      <c r="N901" s="276"/>
      <c r="O901" s="276"/>
      <c r="P901" s="276"/>
      <c r="Q901" s="276"/>
      <c r="R901" s="276"/>
      <c r="S901" s="276"/>
      <c r="T901" s="276"/>
      <c r="U901" s="276"/>
      <c r="V901" s="276"/>
      <c r="W901" s="276"/>
      <c r="X901" s="276"/>
      <c r="Y901" s="276"/>
      <c r="Z901" s="276"/>
    </row>
    <row r="902">
      <c r="A902" s="276"/>
      <c r="B902" s="276"/>
      <c r="C902" s="276"/>
      <c r="D902" s="276"/>
      <c r="E902" s="276"/>
      <c r="F902" s="276"/>
      <c r="G902" s="276"/>
      <c r="H902" s="276"/>
      <c r="I902" s="276"/>
      <c r="J902" s="276"/>
      <c r="K902" s="276"/>
      <c r="L902" s="276"/>
      <c r="M902" s="276"/>
      <c r="N902" s="276"/>
      <c r="O902" s="276"/>
      <c r="P902" s="276"/>
      <c r="Q902" s="276"/>
      <c r="R902" s="276"/>
      <c r="S902" s="276"/>
      <c r="T902" s="276"/>
      <c r="U902" s="276"/>
      <c r="V902" s="276"/>
      <c r="W902" s="276"/>
      <c r="X902" s="276"/>
      <c r="Y902" s="276"/>
      <c r="Z902" s="276"/>
    </row>
    <row r="903">
      <c r="A903" s="276"/>
      <c r="B903" s="276"/>
      <c r="C903" s="276"/>
      <c r="D903" s="276"/>
      <c r="E903" s="276"/>
      <c r="F903" s="276"/>
      <c r="G903" s="276"/>
      <c r="H903" s="276"/>
      <c r="I903" s="276"/>
      <c r="J903" s="276"/>
      <c r="K903" s="276"/>
      <c r="L903" s="276"/>
      <c r="M903" s="276"/>
      <c r="N903" s="276"/>
      <c r="O903" s="276"/>
      <c r="P903" s="276"/>
      <c r="Q903" s="276"/>
      <c r="R903" s="276"/>
      <c r="S903" s="276"/>
      <c r="T903" s="276"/>
      <c r="U903" s="276"/>
      <c r="V903" s="276"/>
      <c r="W903" s="276"/>
      <c r="X903" s="276"/>
      <c r="Y903" s="276"/>
      <c r="Z903" s="276"/>
    </row>
    <row r="904">
      <c r="A904" s="276"/>
      <c r="B904" s="276"/>
      <c r="C904" s="276"/>
      <c r="D904" s="276"/>
      <c r="E904" s="276"/>
      <c r="F904" s="276"/>
      <c r="G904" s="276"/>
      <c r="H904" s="276"/>
      <c r="I904" s="276"/>
      <c r="J904" s="276"/>
      <c r="K904" s="276"/>
      <c r="L904" s="276"/>
      <c r="M904" s="276"/>
      <c r="N904" s="276"/>
      <c r="O904" s="276"/>
      <c r="P904" s="276"/>
      <c r="Q904" s="276"/>
      <c r="R904" s="276"/>
      <c r="S904" s="276"/>
      <c r="T904" s="276"/>
      <c r="U904" s="276"/>
      <c r="V904" s="276"/>
      <c r="W904" s="276"/>
      <c r="X904" s="276"/>
      <c r="Y904" s="276"/>
      <c r="Z904" s="276"/>
    </row>
    <row r="905">
      <c r="A905" s="276"/>
      <c r="B905" s="276"/>
      <c r="C905" s="276"/>
      <c r="D905" s="276"/>
      <c r="E905" s="276"/>
      <c r="F905" s="276"/>
      <c r="G905" s="276"/>
      <c r="H905" s="276"/>
      <c r="I905" s="276"/>
      <c r="J905" s="276"/>
      <c r="K905" s="276"/>
      <c r="L905" s="276"/>
      <c r="M905" s="276"/>
      <c r="N905" s="276"/>
      <c r="O905" s="276"/>
      <c r="P905" s="276"/>
      <c r="Q905" s="276"/>
      <c r="R905" s="276"/>
      <c r="S905" s="276"/>
      <c r="T905" s="276"/>
      <c r="U905" s="276"/>
      <c r="V905" s="276"/>
      <c r="W905" s="276"/>
      <c r="X905" s="276"/>
      <c r="Y905" s="276"/>
      <c r="Z905" s="276"/>
    </row>
    <row r="906">
      <c r="A906" s="276"/>
      <c r="B906" s="276"/>
      <c r="C906" s="276"/>
      <c r="D906" s="276"/>
      <c r="E906" s="276"/>
      <c r="F906" s="276"/>
      <c r="G906" s="276"/>
      <c r="H906" s="276"/>
      <c r="I906" s="276"/>
      <c r="J906" s="276"/>
      <c r="K906" s="276"/>
      <c r="L906" s="276"/>
      <c r="M906" s="276"/>
      <c r="N906" s="276"/>
      <c r="O906" s="276"/>
      <c r="P906" s="276"/>
      <c r="Q906" s="276"/>
      <c r="R906" s="276"/>
      <c r="S906" s="276"/>
      <c r="T906" s="276"/>
      <c r="U906" s="276"/>
      <c r="V906" s="276"/>
      <c r="W906" s="276"/>
      <c r="X906" s="276"/>
      <c r="Y906" s="276"/>
      <c r="Z906" s="276"/>
    </row>
    <row r="907">
      <c r="A907" s="276"/>
      <c r="B907" s="276"/>
      <c r="C907" s="276"/>
      <c r="D907" s="276"/>
      <c r="E907" s="276"/>
      <c r="F907" s="276"/>
      <c r="G907" s="276"/>
      <c r="H907" s="276"/>
      <c r="I907" s="276"/>
      <c r="J907" s="276"/>
      <c r="K907" s="276"/>
      <c r="L907" s="276"/>
      <c r="M907" s="276"/>
      <c r="N907" s="276"/>
      <c r="O907" s="276"/>
      <c r="P907" s="276"/>
      <c r="Q907" s="276"/>
      <c r="R907" s="276"/>
      <c r="S907" s="276"/>
      <c r="T907" s="276"/>
      <c r="U907" s="276"/>
      <c r="V907" s="276"/>
      <c r="W907" s="276"/>
      <c r="X907" s="276"/>
      <c r="Y907" s="276"/>
      <c r="Z907" s="276"/>
    </row>
    <row r="908">
      <c r="A908" s="276"/>
      <c r="B908" s="276"/>
      <c r="C908" s="276"/>
      <c r="D908" s="276"/>
      <c r="E908" s="276"/>
      <c r="F908" s="276"/>
      <c r="G908" s="276"/>
      <c r="H908" s="276"/>
      <c r="I908" s="276"/>
      <c r="J908" s="276"/>
      <c r="K908" s="276"/>
      <c r="L908" s="276"/>
      <c r="M908" s="276"/>
      <c r="N908" s="276"/>
      <c r="O908" s="276"/>
      <c r="P908" s="276"/>
      <c r="Q908" s="276"/>
      <c r="R908" s="276"/>
      <c r="S908" s="276"/>
      <c r="T908" s="276"/>
      <c r="U908" s="276"/>
      <c r="V908" s="276"/>
      <c r="W908" s="276"/>
      <c r="X908" s="276"/>
      <c r="Y908" s="276"/>
      <c r="Z908" s="276"/>
    </row>
    <row r="909">
      <c r="A909" s="276"/>
      <c r="B909" s="276"/>
      <c r="C909" s="276"/>
      <c r="D909" s="276"/>
      <c r="E909" s="276"/>
      <c r="F909" s="276"/>
      <c r="G909" s="276"/>
      <c r="H909" s="276"/>
      <c r="I909" s="276"/>
      <c r="J909" s="276"/>
      <c r="K909" s="276"/>
      <c r="L909" s="276"/>
      <c r="M909" s="276"/>
      <c r="N909" s="276"/>
      <c r="O909" s="276"/>
      <c r="P909" s="276"/>
      <c r="Q909" s="276"/>
      <c r="R909" s="276"/>
      <c r="S909" s="276"/>
      <c r="T909" s="276"/>
      <c r="U909" s="276"/>
      <c r="V909" s="276"/>
      <c r="W909" s="276"/>
      <c r="X909" s="276"/>
      <c r="Y909" s="276"/>
      <c r="Z909" s="276"/>
    </row>
    <row r="910">
      <c r="A910" s="276"/>
      <c r="B910" s="276"/>
      <c r="C910" s="276"/>
      <c r="D910" s="276"/>
      <c r="E910" s="276"/>
      <c r="F910" s="276"/>
      <c r="G910" s="276"/>
      <c r="H910" s="276"/>
      <c r="I910" s="276"/>
      <c r="J910" s="276"/>
      <c r="K910" s="276"/>
      <c r="L910" s="276"/>
      <c r="M910" s="276"/>
      <c r="N910" s="276"/>
      <c r="O910" s="276"/>
      <c r="P910" s="276"/>
      <c r="Q910" s="276"/>
      <c r="R910" s="276"/>
      <c r="S910" s="276"/>
      <c r="T910" s="276"/>
      <c r="U910" s="276"/>
      <c r="V910" s="276"/>
      <c r="W910" s="276"/>
      <c r="X910" s="276"/>
      <c r="Y910" s="276"/>
      <c r="Z910" s="276"/>
    </row>
    <row r="911">
      <c r="A911" s="276"/>
      <c r="B911" s="276"/>
      <c r="C911" s="276"/>
      <c r="D911" s="276"/>
      <c r="E911" s="276"/>
      <c r="F911" s="276"/>
      <c r="G911" s="276"/>
      <c r="H911" s="276"/>
      <c r="I911" s="276"/>
      <c r="J911" s="276"/>
      <c r="K911" s="276"/>
      <c r="L911" s="276"/>
      <c r="M911" s="276"/>
      <c r="N911" s="276"/>
      <c r="O911" s="276"/>
      <c r="P911" s="276"/>
      <c r="Q911" s="276"/>
      <c r="R911" s="276"/>
      <c r="S911" s="276"/>
      <c r="T911" s="276"/>
      <c r="U911" s="276"/>
      <c r="V911" s="276"/>
      <c r="W911" s="276"/>
      <c r="X911" s="276"/>
      <c r="Y911" s="276"/>
      <c r="Z911" s="276"/>
    </row>
    <row r="912">
      <c r="A912" s="276"/>
      <c r="B912" s="276"/>
      <c r="C912" s="276"/>
      <c r="D912" s="276"/>
      <c r="E912" s="276"/>
      <c r="F912" s="276"/>
      <c r="G912" s="276"/>
      <c r="H912" s="276"/>
      <c r="I912" s="276"/>
      <c r="J912" s="276"/>
      <c r="K912" s="276"/>
      <c r="L912" s="276"/>
      <c r="M912" s="276"/>
      <c r="N912" s="276"/>
      <c r="O912" s="276"/>
      <c r="P912" s="276"/>
      <c r="Q912" s="276"/>
      <c r="R912" s="276"/>
      <c r="S912" s="276"/>
      <c r="T912" s="276"/>
      <c r="U912" s="276"/>
      <c r="V912" s="276"/>
      <c r="W912" s="276"/>
      <c r="X912" s="276"/>
      <c r="Y912" s="276"/>
      <c r="Z912" s="276"/>
    </row>
    <row r="913">
      <c r="A913" s="276"/>
      <c r="B913" s="276"/>
      <c r="C913" s="276"/>
      <c r="D913" s="276"/>
      <c r="E913" s="276"/>
      <c r="F913" s="276"/>
      <c r="G913" s="276"/>
      <c r="H913" s="276"/>
      <c r="I913" s="276"/>
      <c r="J913" s="276"/>
      <c r="K913" s="276"/>
      <c r="L913" s="276"/>
      <c r="M913" s="276"/>
      <c r="N913" s="276"/>
      <c r="O913" s="276"/>
      <c r="P913" s="276"/>
      <c r="Q913" s="276"/>
      <c r="R913" s="276"/>
      <c r="S913" s="276"/>
      <c r="T913" s="276"/>
      <c r="U913" s="276"/>
      <c r="V913" s="276"/>
      <c r="W913" s="276"/>
      <c r="X913" s="276"/>
      <c r="Y913" s="276"/>
      <c r="Z913" s="276"/>
    </row>
    <row r="914">
      <c r="A914" s="276"/>
      <c r="B914" s="276"/>
      <c r="C914" s="276"/>
      <c r="D914" s="276"/>
      <c r="E914" s="276"/>
      <c r="F914" s="276"/>
      <c r="G914" s="276"/>
      <c r="H914" s="276"/>
      <c r="I914" s="276"/>
      <c r="J914" s="276"/>
      <c r="K914" s="276"/>
      <c r="L914" s="276"/>
      <c r="M914" s="276"/>
      <c r="N914" s="276"/>
      <c r="O914" s="276"/>
      <c r="P914" s="276"/>
      <c r="Q914" s="276"/>
      <c r="R914" s="276"/>
      <c r="S914" s="276"/>
      <c r="T914" s="276"/>
      <c r="U914" s="276"/>
      <c r="V914" s="276"/>
      <c r="W914" s="276"/>
      <c r="X914" s="276"/>
      <c r="Y914" s="276"/>
      <c r="Z914" s="276"/>
    </row>
    <row r="915">
      <c r="A915" s="276"/>
      <c r="B915" s="276"/>
      <c r="C915" s="276"/>
      <c r="D915" s="276"/>
      <c r="E915" s="276"/>
      <c r="F915" s="276"/>
      <c r="G915" s="276"/>
      <c r="H915" s="276"/>
      <c r="I915" s="276"/>
      <c r="J915" s="276"/>
      <c r="K915" s="276"/>
      <c r="L915" s="276"/>
      <c r="M915" s="276"/>
      <c r="N915" s="276"/>
      <c r="O915" s="276"/>
      <c r="P915" s="276"/>
      <c r="Q915" s="276"/>
      <c r="R915" s="276"/>
      <c r="S915" s="276"/>
      <c r="T915" s="276"/>
      <c r="U915" s="276"/>
      <c r="V915" s="276"/>
      <c r="W915" s="276"/>
      <c r="X915" s="276"/>
      <c r="Y915" s="276"/>
      <c r="Z915" s="276"/>
    </row>
    <row r="916">
      <c r="A916" s="276"/>
      <c r="B916" s="276"/>
      <c r="C916" s="276"/>
      <c r="D916" s="276"/>
      <c r="E916" s="276"/>
      <c r="F916" s="276"/>
      <c r="G916" s="276"/>
      <c r="H916" s="276"/>
      <c r="I916" s="276"/>
      <c r="J916" s="276"/>
      <c r="K916" s="276"/>
      <c r="L916" s="276"/>
      <c r="M916" s="276"/>
      <c r="N916" s="276"/>
      <c r="O916" s="276"/>
      <c r="P916" s="276"/>
      <c r="Q916" s="276"/>
      <c r="R916" s="276"/>
      <c r="S916" s="276"/>
      <c r="T916" s="276"/>
      <c r="U916" s="276"/>
      <c r="V916" s="276"/>
      <c r="W916" s="276"/>
      <c r="X916" s="276"/>
      <c r="Y916" s="276"/>
      <c r="Z916" s="276"/>
    </row>
    <row r="917">
      <c r="A917" s="276"/>
      <c r="B917" s="276"/>
      <c r="C917" s="276"/>
      <c r="D917" s="276"/>
      <c r="E917" s="276"/>
      <c r="F917" s="276"/>
      <c r="G917" s="276"/>
      <c r="H917" s="276"/>
      <c r="I917" s="276"/>
      <c r="J917" s="276"/>
      <c r="K917" s="276"/>
      <c r="L917" s="276"/>
      <c r="M917" s="276"/>
      <c r="N917" s="276"/>
      <c r="O917" s="276"/>
      <c r="P917" s="276"/>
      <c r="Q917" s="276"/>
      <c r="R917" s="276"/>
      <c r="S917" s="276"/>
      <c r="T917" s="276"/>
      <c r="U917" s="276"/>
      <c r="V917" s="276"/>
      <c r="W917" s="276"/>
      <c r="X917" s="276"/>
      <c r="Y917" s="276"/>
      <c r="Z917" s="276"/>
    </row>
    <row r="918">
      <c r="A918" s="276"/>
      <c r="B918" s="276"/>
      <c r="C918" s="276"/>
      <c r="D918" s="276"/>
      <c r="E918" s="276"/>
      <c r="F918" s="276"/>
      <c r="G918" s="276"/>
      <c r="H918" s="276"/>
      <c r="I918" s="276"/>
      <c r="J918" s="276"/>
      <c r="K918" s="276"/>
      <c r="L918" s="276"/>
      <c r="M918" s="276"/>
      <c r="N918" s="276"/>
      <c r="O918" s="276"/>
      <c r="P918" s="276"/>
      <c r="Q918" s="276"/>
      <c r="R918" s="276"/>
      <c r="S918" s="276"/>
      <c r="T918" s="276"/>
      <c r="U918" s="276"/>
      <c r="V918" s="276"/>
      <c r="W918" s="276"/>
      <c r="X918" s="276"/>
      <c r="Y918" s="276"/>
      <c r="Z918" s="276"/>
    </row>
    <row r="919">
      <c r="A919" s="276"/>
      <c r="B919" s="276"/>
      <c r="C919" s="276"/>
      <c r="D919" s="276"/>
      <c r="E919" s="276"/>
      <c r="F919" s="276"/>
      <c r="G919" s="276"/>
      <c r="H919" s="276"/>
      <c r="I919" s="276"/>
      <c r="J919" s="276"/>
      <c r="K919" s="276"/>
      <c r="L919" s="276"/>
      <c r="M919" s="276"/>
      <c r="N919" s="276"/>
      <c r="O919" s="276"/>
      <c r="P919" s="276"/>
      <c r="Q919" s="276"/>
      <c r="R919" s="276"/>
      <c r="S919" s="276"/>
      <c r="T919" s="276"/>
      <c r="U919" s="276"/>
      <c r="V919" s="276"/>
      <c r="W919" s="276"/>
      <c r="X919" s="276"/>
      <c r="Y919" s="276"/>
      <c r="Z919" s="276"/>
    </row>
    <row r="920">
      <c r="A920" s="276"/>
      <c r="B920" s="276"/>
      <c r="C920" s="276"/>
      <c r="D920" s="276"/>
      <c r="E920" s="276"/>
      <c r="F920" s="276"/>
      <c r="G920" s="276"/>
      <c r="H920" s="276"/>
      <c r="I920" s="276"/>
      <c r="J920" s="276"/>
      <c r="K920" s="276"/>
      <c r="L920" s="276"/>
      <c r="M920" s="276"/>
      <c r="N920" s="276"/>
      <c r="O920" s="276"/>
      <c r="P920" s="276"/>
      <c r="Q920" s="276"/>
      <c r="R920" s="276"/>
      <c r="S920" s="276"/>
      <c r="T920" s="276"/>
      <c r="U920" s="276"/>
      <c r="V920" s="276"/>
      <c r="W920" s="276"/>
      <c r="X920" s="276"/>
      <c r="Y920" s="276"/>
      <c r="Z920" s="276"/>
    </row>
    <row r="921">
      <c r="A921" s="276"/>
      <c r="B921" s="276"/>
      <c r="C921" s="276"/>
      <c r="D921" s="276"/>
      <c r="E921" s="276"/>
      <c r="F921" s="276"/>
      <c r="G921" s="276"/>
      <c r="H921" s="276"/>
      <c r="I921" s="276"/>
      <c r="J921" s="276"/>
      <c r="K921" s="276"/>
      <c r="L921" s="276"/>
      <c r="M921" s="276"/>
      <c r="N921" s="276"/>
      <c r="O921" s="276"/>
      <c r="P921" s="276"/>
      <c r="Q921" s="276"/>
      <c r="R921" s="276"/>
      <c r="S921" s="276"/>
      <c r="T921" s="276"/>
      <c r="U921" s="276"/>
      <c r="V921" s="276"/>
      <c r="W921" s="276"/>
      <c r="X921" s="276"/>
      <c r="Y921" s="276"/>
      <c r="Z921" s="276"/>
    </row>
    <row r="922">
      <c r="A922" s="276"/>
      <c r="B922" s="276"/>
      <c r="C922" s="276"/>
      <c r="D922" s="276"/>
      <c r="E922" s="276"/>
      <c r="F922" s="276"/>
      <c r="G922" s="276"/>
      <c r="H922" s="276"/>
      <c r="I922" s="276"/>
      <c r="J922" s="276"/>
      <c r="K922" s="276"/>
      <c r="L922" s="276"/>
      <c r="M922" s="276"/>
      <c r="N922" s="276"/>
      <c r="O922" s="276"/>
      <c r="P922" s="276"/>
      <c r="Q922" s="276"/>
      <c r="R922" s="276"/>
      <c r="S922" s="276"/>
      <c r="T922" s="276"/>
      <c r="U922" s="276"/>
      <c r="V922" s="276"/>
      <c r="W922" s="276"/>
      <c r="X922" s="276"/>
      <c r="Y922" s="276"/>
      <c r="Z922" s="276"/>
    </row>
    <row r="923">
      <c r="A923" s="276"/>
      <c r="B923" s="276"/>
      <c r="C923" s="276"/>
      <c r="D923" s="276"/>
      <c r="E923" s="276"/>
      <c r="F923" s="276"/>
      <c r="G923" s="276"/>
      <c r="H923" s="276"/>
      <c r="I923" s="276"/>
      <c r="J923" s="276"/>
      <c r="K923" s="276"/>
      <c r="L923" s="276"/>
      <c r="M923" s="276"/>
      <c r="N923" s="276"/>
      <c r="O923" s="276"/>
      <c r="P923" s="276"/>
      <c r="Q923" s="276"/>
      <c r="R923" s="276"/>
      <c r="S923" s="276"/>
      <c r="T923" s="276"/>
      <c r="U923" s="276"/>
      <c r="V923" s="276"/>
      <c r="W923" s="276"/>
      <c r="X923" s="276"/>
      <c r="Y923" s="276"/>
      <c r="Z923" s="276"/>
    </row>
    <row r="924">
      <c r="A924" s="276"/>
      <c r="B924" s="276"/>
      <c r="C924" s="276"/>
      <c r="D924" s="276"/>
      <c r="E924" s="276"/>
      <c r="F924" s="276"/>
      <c r="G924" s="276"/>
      <c r="H924" s="276"/>
      <c r="I924" s="276"/>
      <c r="J924" s="276"/>
      <c r="K924" s="276"/>
      <c r="L924" s="276"/>
      <c r="M924" s="276"/>
      <c r="N924" s="276"/>
      <c r="O924" s="276"/>
      <c r="P924" s="276"/>
      <c r="Q924" s="276"/>
      <c r="R924" s="276"/>
      <c r="S924" s="276"/>
      <c r="T924" s="276"/>
      <c r="U924" s="276"/>
      <c r="V924" s="276"/>
      <c r="W924" s="276"/>
      <c r="X924" s="276"/>
      <c r="Y924" s="276"/>
      <c r="Z924" s="276"/>
    </row>
    <row r="925">
      <c r="A925" s="276"/>
      <c r="B925" s="276"/>
      <c r="C925" s="276"/>
      <c r="D925" s="276"/>
      <c r="E925" s="276"/>
      <c r="F925" s="276"/>
      <c r="G925" s="276"/>
      <c r="H925" s="276"/>
      <c r="I925" s="276"/>
      <c r="J925" s="276"/>
      <c r="K925" s="276"/>
      <c r="L925" s="276"/>
      <c r="M925" s="276"/>
      <c r="N925" s="276"/>
      <c r="O925" s="276"/>
      <c r="P925" s="276"/>
      <c r="Q925" s="276"/>
      <c r="R925" s="276"/>
      <c r="S925" s="276"/>
      <c r="T925" s="276"/>
      <c r="U925" s="276"/>
      <c r="V925" s="276"/>
      <c r="W925" s="276"/>
      <c r="X925" s="276"/>
      <c r="Y925" s="276"/>
      <c r="Z925" s="276"/>
    </row>
    <row r="926">
      <c r="A926" s="276"/>
      <c r="B926" s="276"/>
      <c r="C926" s="276"/>
      <c r="D926" s="276"/>
      <c r="E926" s="276"/>
      <c r="F926" s="276"/>
      <c r="G926" s="276"/>
      <c r="H926" s="276"/>
      <c r="I926" s="276"/>
      <c r="J926" s="276"/>
      <c r="K926" s="276"/>
      <c r="L926" s="276"/>
      <c r="M926" s="276"/>
      <c r="N926" s="276"/>
      <c r="O926" s="276"/>
      <c r="P926" s="276"/>
      <c r="Q926" s="276"/>
      <c r="R926" s="276"/>
      <c r="S926" s="276"/>
      <c r="T926" s="276"/>
      <c r="U926" s="276"/>
      <c r="V926" s="276"/>
      <c r="W926" s="276"/>
      <c r="X926" s="276"/>
      <c r="Y926" s="276"/>
      <c r="Z926" s="276"/>
    </row>
    <row r="927">
      <c r="A927" s="276"/>
      <c r="B927" s="276"/>
      <c r="C927" s="276"/>
      <c r="D927" s="276"/>
      <c r="E927" s="276"/>
      <c r="F927" s="276"/>
      <c r="G927" s="276"/>
      <c r="H927" s="276"/>
      <c r="I927" s="276"/>
      <c r="J927" s="276"/>
      <c r="K927" s="276"/>
      <c r="L927" s="276"/>
      <c r="M927" s="276"/>
      <c r="N927" s="276"/>
      <c r="O927" s="276"/>
      <c r="P927" s="276"/>
      <c r="Q927" s="276"/>
      <c r="R927" s="276"/>
      <c r="S927" s="276"/>
      <c r="T927" s="276"/>
      <c r="U927" s="276"/>
      <c r="V927" s="276"/>
      <c r="W927" s="276"/>
      <c r="X927" s="276"/>
      <c r="Y927" s="276"/>
      <c r="Z927" s="276"/>
    </row>
    <row r="928">
      <c r="A928" s="276"/>
      <c r="B928" s="276"/>
      <c r="C928" s="276"/>
      <c r="D928" s="276"/>
      <c r="E928" s="276"/>
      <c r="F928" s="276"/>
      <c r="G928" s="276"/>
      <c r="H928" s="276"/>
      <c r="I928" s="276"/>
      <c r="J928" s="276"/>
      <c r="K928" s="276"/>
      <c r="L928" s="276"/>
      <c r="M928" s="276"/>
      <c r="N928" s="276"/>
      <c r="O928" s="276"/>
      <c r="P928" s="276"/>
      <c r="Q928" s="276"/>
      <c r="R928" s="276"/>
      <c r="S928" s="276"/>
      <c r="T928" s="276"/>
      <c r="U928" s="276"/>
      <c r="V928" s="276"/>
      <c r="W928" s="276"/>
      <c r="X928" s="276"/>
      <c r="Y928" s="276"/>
      <c r="Z928" s="276"/>
    </row>
    <row r="929">
      <c r="A929" s="276"/>
      <c r="B929" s="276"/>
      <c r="C929" s="276"/>
      <c r="D929" s="276"/>
      <c r="E929" s="276"/>
      <c r="F929" s="276"/>
      <c r="G929" s="276"/>
      <c r="H929" s="276"/>
      <c r="I929" s="276"/>
      <c r="J929" s="276"/>
      <c r="K929" s="276"/>
      <c r="L929" s="276"/>
      <c r="M929" s="276"/>
      <c r="N929" s="276"/>
      <c r="O929" s="276"/>
      <c r="P929" s="276"/>
      <c r="Q929" s="276"/>
      <c r="R929" s="276"/>
      <c r="S929" s="276"/>
      <c r="T929" s="276"/>
      <c r="U929" s="276"/>
      <c r="V929" s="276"/>
      <c r="W929" s="276"/>
      <c r="X929" s="276"/>
      <c r="Y929" s="276"/>
      <c r="Z929" s="276"/>
    </row>
    <row r="930">
      <c r="A930" s="276"/>
      <c r="B930" s="276"/>
      <c r="C930" s="276"/>
      <c r="D930" s="276"/>
      <c r="E930" s="276"/>
      <c r="F930" s="276"/>
      <c r="G930" s="276"/>
      <c r="H930" s="276"/>
      <c r="I930" s="276"/>
      <c r="J930" s="276"/>
      <c r="K930" s="276"/>
      <c r="L930" s="276"/>
      <c r="M930" s="276"/>
      <c r="N930" s="276"/>
      <c r="O930" s="276"/>
      <c r="P930" s="276"/>
      <c r="Q930" s="276"/>
      <c r="R930" s="276"/>
      <c r="S930" s="276"/>
      <c r="T930" s="276"/>
      <c r="U930" s="276"/>
      <c r="V930" s="276"/>
      <c r="W930" s="276"/>
      <c r="X930" s="276"/>
      <c r="Y930" s="276"/>
      <c r="Z930" s="276"/>
    </row>
    <row r="931">
      <c r="A931" s="276"/>
      <c r="B931" s="276"/>
      <c r="C931" s="276"/>
      <c r="D931" s="276"/>
      <c r="E931" s="276"/>
      <c r="F931" s="276"/>
      <c r="G931" s="276"/>
      <c r="H931" s="276"/>
      <c r="I931" s="276"/>
      <c r="J931" s="276"/>
      <c r="K931" s="276"/>
      <c r="L931" s="276"/>
      <c r="M931" s="276"/>
      <c r="N931" s="276"/>
      <c r="O931" s="276"/>
      <c r="P931" s="276"/>
      <c r="Q931" s="276"/>
      <c r="R931" s="276"/>
      <c r="S931" s="276"/>
      <c r="T931" s="276"/>
      <c r="U931" s="276"/>
      <c r="V931" s="276"/>
      <c r="W931" s="276"/>
      <c r="X931" s="276"/>
      <c r="Y931" s="276"/>
      <c r="Z931" s="276"/>
    </row>
    <row r="932">
      <c r="A932" s="276"/>
      <c r="B932" s="276"/>
      <c r="C932" s="276"/>
      <c r="D932" s="276"/>
      <c r="E932" s="276"/>
      <c r="F932" s="276"/>
      <c r="G932" s="276"/>
      <c r="H932" s="276"/>
      <c r="I932" s="276"/>
      <c r="J932" s="276"/>
      <c r="K932" s="276"/>
      <c r="L932" s="276"/>
      <c r="M932" s="276"/>
      <c r="N932" s="276"/>
      <c r="O932" s="276"/>
      <c r="P932" s="276"/>
      <c r="Q932" s="276"/>
      <c r="R932" s="276"/>
      <c r="S932" s="276"/>
      <c r="T932" s="276"/>
      <c r="U932" s="276"/>
      <c r="V932" s="276"/>
      <c r="W932" s="276"/>
      <c r="X932" s="276"/>
      <c r="Y932" s="276"/>
      <c r="Z932" s="276"/>
    </row>
    <row r="933">
      <c r="A933" s="276"/>
      <c r="B933" s="276"/>
      <c r="C933" s="276"/>
      <c r="D933" s="276"/>
      <c r="E933" s="276"/>
      <c r="F933" s="276"/>
      <c r="G933" s="276"/>
      <c r="H933" s="276"/>
      <c r="I933" s="276"/>
      <c r="J933" s="276"/>
      <c r="K933" s="276"/>
      <c r="L933" s="276"/>
      <c r="M933" s="276"/>
      <c r="N933" s="276"/>
      <c r="O933" s="276"/>
      <c r="P933" s="276"/>
      <c r="Q933" s="276"/>
      <c r="R933" s="276"/>
      <c r="S933" s="276"/>
      <c r="T933" s="276"/>
      <c r="U933" s="276"/>
      <c r="V933" s="276"/>
      <c r="W933" s="276"/>
      <c r="X933" s="276"/>
      <c r="Y933" s="276"/>
      <c r="Z933" s="276"/>
    </row>
    <row r="934">
      <c r="A934" s="276"/>
      <c r="B934" s="276"/>
      <c r="C934" s="276"/>
      <c r="D934" s="276"/>
      <c r="E934" s="276"/>
      <c r="F934" s="276"/>
      <c r="G934" s="276"/>
      <c r="H934" s="276"/>
      <c r="I934" s="276"/>
      <c r="J934" s="276"/>
      <c r="K934" s="276"/>
      <c r="L934" s="276"/>
      <c r="M934" s="276"/>
      <c r="N934" s="276"/>
      <c r="O934" s="276"/>
      <c r="P934" s="276"/>
      <c r="Q934" s="276"/>
      <c r="R934" s="276"/>
      <c r="S934" s="276"/>
      <c r="T934" s="276"/>
      <c r="U934" s="276"/>
      <c r="V934" s="276"/>
      <c r="W934" s="276"/>
      <c r="X934" s="276"/>
      <c r="Y934" s="276"/>
      <c r="Z934" s="276"/>
    </row>
    <row r="935">
      <c r="A935" s="276"/>
      <c r="B935" s="276"/>
      <c r="C935" s="276"/>
      <c r="D935" s="276"/>
      <c r="E935" s="276"/>
      <c r="F935" s="276"/>
      <c r="G935" s="276"/>
      <c r="H935" s="276"/>
      <c r="I935" s="276"/>
      <c r="J935" s="276"/>
      <c r="K935" s="276"/>
      <c r="L935" s="276"/>
      <c r="M935" s="276"/>
      <c r="N935" s="276"/>
      <c r="O935" s="276"/>
      <c r="P935" s="276"/>
      <c r="Q935" s="276"/>
      <c r="R935" s="276"/>
      <c r="S935" s="276"/>
      <c r="T935" s="276"/>
      <c r="U935" s="276"/>
      <c r="V935" s="276"/>
      <c r="W935" s="276"/>
      <c r="X935" s="276"/>
      <c r="Y935" s="276"/>
      <c r="Z935" s="276"/>
    </row>
    <row r="936">
      <c r="A936" s="276"/>
      <c r="B936" s="276"/>
      <c r="C936" s="276"/>
      <c r="D936" s="276"/>
      <c r="E936" s="276"/>
      <c r="F936" s="276"/>
      <c r="G936" s="276"/>
      <c r="H936" s="276"/>
      <c r="I936" s="276"/>
      <c r="J936" s="276"/>
      <c r="K936" s="276"/>
      <c r="L936" s="276"/>
      <c r="M936" s="276"/>
      <c r="N936" s="276"/>
      <c r="O936" s="276"/>
      <c r="P936" s="276"/>
      <c r="Q936" s="276"/>
      <c r="R936" s="276"/>
      <c r="S936" s="276"/>
      <c r="T936" s="276"/>
      <c r="U936" s="276"/>
      <c r="V936" s="276"/>
      <c r="W936" s="276"/>
      <c r="X936" s="276"/>
      <c r="Y936" s="276"/>
      <c r="Z936" s="276"/>
    </row>
    <row r="937">
      <c r="A937" s="276"/>
      <c r="B937" s="276"/>
      <c r="C937" s="276"/>
      <c r="D937" s="276"/>
      <c r="E937" s="276"/>
      <c r="F937" s="276"/>
      <c r="G937" s="276"/>
      <c r="H937" s="276"/>
      <c r="I937" s="276"/>
      <c r="J937" s="276"/>
      <c r="K937" s="276"/>
      <c r="L937" s="276"/>
      <c r="M937" s="276"/>
      <c r="N937" s="276"/>
      <c r="O937" s="276"/>
      <c r="P937" s="276"/>
      <c r="Q937" s="276"/>
      <c r="R937" s="276"/>
      <c r="S937" s="276"/>
      <c r="T937" s="276"/>
      <c r="U937" s="276"/>
      <c r="V937" s="276"/>
      <c r="W937" s="276"/>
      <c r="X937" s="276"/>
      <c r="Y937" s="276"/>
      <c r="Z937" s="276"/>
    </row>
    <row r="938">
      <c r="A938" s="276"/>
      <c r="B938" s="276"/>
      <c r="C938" s="276"/>
      <c r="D938" s="276"/>
      <c r="E938" s="276"/>
      <c r="F938" s="276"/>
      <c r="G938" s="276"/>
      <c r="H938" s="276"/>
      <c r="I938" s="276"/>
      <c r="J938" s="276"/>
      <c r="K938" s="276"/>
      <c r="L938" s="276"/>
      <c r="M938" s="276"/>
      <c r="N938" s="276"/>
      <c r="O938" s="276"/>
      <c r="P938" s="276"/>
      <c r="Q938" s="276"/>
      <c r="R938" s="276"/>
      <c r="S938" s="276"/>
      <c r="T938" s="276"/>
      <c r="U938" s="276"/>
      <c r="V938" s="276"/>
      <c r="W938" s="276"/>
      <c r="X938" s="276"/>
      <c r="Y938" s="276"/>
      <c r="Z938" s="276"/>
    </row>
    <row r="939">
      <c r="A939" s="276"/>
      <c r="B939" s="276"/>
      <c r="C939" s="276"/>
      <c r="D939" s="276"/>
      <c r="E939" s="276"/>
      <c r="F939" s="276"/>
      <c r="G939" s="276"/>
      <c r="H939" s="276"/>
      <c r="I939" s="276"/>
      <c r="J939" s="276"/>
      <c r="K939" s="276"/>
      <c r="L939" s="276"/>
      <c r="M939" s="276"/>
      <c r="N939" s="276"/>
      <c r="O939" s="276"/>
      <c r="P939" s="276"/>
      <c r="Q939" s="276"/>
      <c r="R939" s="276"/>
      <c r="S939" s="276"/>
      <c r="T939" s="276"/>
      <c r="U939" s="276"/>
      <c r="V939" s="276"/>
      <c r="W939" s="276"/>
      <c r="X939" s="276"/>
      <c r="Y939" s="276"/>
      <c r="Z939" s="276"/>
    </row>
    <row r="940">
      <c r="A940" s="276"/>
      <c r="B940" s="276"/>
      <c r="C940" s="276"/>
      <c r="D940" s="276"/>
      <c r="E940" s="276"/>
      <c r="F940" s="276"/>
      <c r="G940" s="276"/>
      <c r="H940" s="276"/>
      <c r="I940" s="276"/>
      <c r="J940" s="276"/>
      <c r="K940" s="276"/>
      <c r="L940" s="276"/>
      <c r="M940" s="276"/>
      <c r="N940" s="276"/>
      <c r="O940" s="276"/>
      <c r="P940" s="276"/>
      <c r="Q940" s="276"/>
      <c r="R940" s="276"/>
      <c r="S940" s="276"/>
      <c r="T940" s="276"/>
      <c r="U940" s="276"/>
      <c r="V940" s="276"/>
      <c r="W940" s="276"/>
      <c r="X940" s="276"/>
      <c r="Y940" s="276"/>
      <c r="Z940" s="276"/>
    </row>
    <row r="941">
      <c r="A941" s="276"/>
      <c r="B941" s="276"/>
      <c r="C941" s="276"/>
      <c r="D941" s="276"/>
      <c r="E941" s="276"/>
      <c r="F941" s="276"/>
      <c r="G941" s="276"/>
      <c r="H941" s="276"/>
      <c r="I941" s="276"/>
      <c r="J941" s="276"/>
      <c r="K941" s="276"/>
      <c r="L941" s="276"/>
      <c r="M941" s="276"/>
      <c r="N941" s="276"/>
      <c r="O941" s="276"/>
      <c r="P941" s="276"/>
      <c r="Q941" s="276"/>
      <c r="R941" s="276"/>
      <c r="S941" s="276"/>
      <c r="T941" s="276"/>
      <c r="U941" s="276"/>
      <c r="V941" s="276"/>
      <c r="W941" s="276"/>
      <c r="X941" s="276"/>
      <c r="Y941" s="276"/>
      <c r="Z941" s="276"/>
    </row>
    <row r="942">
      <c r="A942" s="276"/>
      <c r="B942" s="276"/>
      <c r="C942" s="276"/>
      <c r="D942" s="276"/>
      <c r="E942" s="276"/>
      <c r="F942" s="276"/>
      <c r="G942" s="276"/>
      <c r="H942" s="276"/>
      <c r="I942" s="276"/>
      <c r="J942" s="276"/>
      <c r="K942" s="276"/>
      <c r="L942" s="276"/>
      <c r="M942" s="276"/>
      <c r="N942" s="276"/>
      <c r="O942" s="276"/>
      <c r="P942" s="276"/>
      <c r="Q942" s="276"/>
      <c r="R942" s="276"/>
      <c r="S942" s="276"/>
      <c r="T942" s="276"/>
      <c r="U942" s="276"/>
      <c r="V942" s="276"/>
      <c r="W942" s="276"/>
      <c r="X942" s="276"/>
      <c r="Y942" s="276"/>
      <c r="Z942" s="276"/>
    </row>
    <row r="943">
      <c r="A943" s="276"/>
      <c r="B943" s="276"/>
      <c r="C943" s="276"/>
      <c r="D943" s="276"/>
      <c r="E943" s="276"/>
      <c r="F943" s="276"/>
      <c r="G943" s="276"/>
      <c r="H943" s="276"/>
      <c r="I943" s="276"/>
      <c r="J943" s="276"/>
      <c r="K943" s="276"/>
      <c r="L943" s="276"/>
      <c r="M943" s="276"/>
      <c r="N943" s="276"/>
      <c r="O943" s="276"/>
      <c r="P943" s="276"/>
      <c r="Q943" s="276"/>
      <c r="R943" s="276"/>
      <c r="S943" s="276"/>
      <c r="T943" s="276"/>
      <c r="U943" s="276"/>
      <c r="V943" s="276"/>
      <c r="W943" s="276"/>
      <c r="X943" s="276"/>
      <c r="Y943" s="276"/>
      <c r="Z943" s="276"/>
    </row>
    <row r="944">
      <c r="A944" s="276"/>
      <c r="B944" s="276"/>
      <c r="C944" s="276"/>
      <c r="D944" s="276"/>
      <c r="E944" s="276"/>
      <c r="F944" s="276"/>
      <c r="G944" s="276"/>
      <c r="H944" s="276"/>
      <c r="I944" s="276"/>
      <c r="J944" s="276"/>
      <c r="K944" s="276"/>
      <c r="L944" s="276"/>
      <c r="M944" s="276"/>
      <c r="N944" s="276"/>
      <c r="O944" s="276"/>
      <c r="P944" s="276"/>
      <c r="Q944" s="276"/>
      <c r="R944" s="276"/>
      <c r="S944" s="276"/>
      <c r="T944" s="276"/>
      <c r="U944" s="276"/>
      <c r="V944" s="276"/>
      <c r="W944" s="276"/>
      <c r="X944" s="276"/>
      <c r="Y944" s="276"/>
      <c r="Z944" s="276"/>
    </row>
    <row r="945">
      <c r="A945" s="276"/>
      <c r="B945" s="276"/>
      <c r="C945" s="276"/>
      <c r="D945" s="276"/>
      <c r="E945" s="276"/>
      <c r="F945" s="276"/>
      <c r="G945" s="276"/>
      <c r="H945" s="276"/>
      <c r="I945" s="276"/>
      <c r="J945" s="276"/>
      <c r="K945" s="276"/>
      <c r="L945" s="276"/>
      <c r="M945" s="276"/>
      <c r="N945" s="276"/>
      <c r="O945" s="276"/>
      <c r="P945" s="276"/>
      <c r="Q945" s="276"/>
      <c r="R945" s="276"/>
      <c r="S945" s="276"/>
      <c r="T945" s="276"/>
      <c r="U945" s="276"/>
      <c r="V945" s="276"/>
      <c r="W945" s="276"/>
      <c r="X945" s="276"/>
      <c r="Y945" s="276"/>
      <c r="Z945" s="276"/>
    </row>
    <row r="946">
      <c r="A946" s="276"/>
      <c r="B946" s="276"/>
      <c r="C946" s="276"/>
      <c r="D946" s="276"/>
      <c r="E946" s="276"/>
      <c r="F946" s="276"/>
      <c r="G946" s="276"/>
      <c r="H946" s="276"/>
      <c r="I946" s="276"/>
      <c r="J946" s="276"/>
      <c r="K946" s="276"/>
      <c r="L946" s="276"/>
      <c r="M946" s="276"/>
      <c r="N946" s="276"/>
      <c r="O946" s="276"/>
      <c r="P946" s="276"/>
      <c r="Q946" s="276"/>
      <c r="R946" s="276"/>
      <c r="S946" s="276"/>
      <c r="T946" s="276"/>
      <c r="U946" s="276"/>
      <c r="V946" s="276"/>
      <c r="W946" s="276"/>
      <c r="X946" s="276"/>
      <c r="Y946" s="276"/>
      <c r="Z946" s="276"/>
    </row>
    <row r="947">
      <c r="A947" s="276"/>
      <c r="B947" s="276"/>
      <c r="C947" s="276"/>
      <c r="D947" s="276"/>
      <c r="E947" s="276"/>
      <c r="F947" s="276"/>
      <c r="G947" s="276"/>
      <c r="H947" s="276"/>
      <c r="I947" s="276"/>
      <c r="J947" s="276"/>
      <c r="K947" s="276"/>
      <c r="L947" s="276"/>
      <c r="M947" s="276"/>
      <c r="N947" s="276"/>
      <c r="O947" s="276"/>
      <c r="P947" s="276"/>
      <c r="Q947" s="276"/>
      <c r="R947" s="276"/>
      <c r="S947" s="276"/>
      <c r="T947" s="276"/>
      <c r="U947" s="276"/>
      <c r="V947" s="276"/>
      <c r="W947" s="276"/>
      <c r="X947" s="276"/>
      <c r="Y947" s="276"/>
      <c r="Z947" s="276"/>
    </row>
    <row r="948">
      <c r="A948" s="276"/>
      <c r="B948" s="276"/>
      <c r="C948" s="276"/>
      <c r="D948" s="276"/>
      <c r="E948" s="276"/>
      <c r="F948" s="276"/>
      <c r="G948" s="276"/>
      <c r="H948" s="276"/>
      <c r="I948" s="276"/>
      <c r="J948" s="276"/>
      <c r="K948" s="276"/>
      <c r="L948" s="276"/>
      <c r="M948" s="276"/>
      <c r="N948" s="276"/>
      <c r="O948" s="276"/>
      <c r="P948" s="276"/>
      <c r="Q948" s="276"/>
      <c r="R948" s="276"/>
      <c r="S948" s="276"/>
      <c r="T948" s="276"/>
      <c r="U948" s="276"/>
      <c r="V948" s="276"/>
      <c r="W948" s="276"/>
      <c r="X948" s="276"/>
      <c r="Y948" s="276"/>
      <c r="Z948" s="276"/>
    </row>
    <row r="949">
      <c r="A949" s="276"/>
      <c r="B949" s="276"/>
      <c r="C949" s="276"/>
      <c r="D949" s="276"/>
      <c r="E949" s="276"/>
      <c r="F949" s="276"/>
      <c r="G949" s="276"/>
      <c r="H949" s="276"/>
      <c r="I949" s="276"/>
      <c r="J949" s="276"/>
      <c r="K949" s="276"/>
      <c r="L949" s="276"/>
      <c r="M949" s="276"/>
      <c r="N949" s="276"/>
      <c r="O949" s="276"/>
      <c r="P949" s="276"/>
      <c r="Q949" s="276"/>
      <c r="R949" s="276"/>
      <c r="S949" s="276"/>
      <c r="T949" s="276"/>
      <c r="U949" s="276"/>
      <c r="V949" s="276"/>
      <c r="W949" s="276"/>
      <c r="X949" s="276"/>
      <c r="Y949" s="276"/>
      <c r="Z949" s="276"/>
    </row>
    <row r="950">
      <c r="A950" s="276"/>
      <c r="B950" s="276"/>
      <c r="C950" s="276"/>
      <c r="D950" s="276"/>
      <c r="E950" s="276"/>
      <c r="F950" s="276"/>
      <c r="G950" s="276"/>
      <c r="H950" s="276"/>
      <c r="I950" s="276"/>
      <c r="J950" s="276"/>
      <c r="K950" s="276"/>
      <c r="L950" s="276"/>
      <c r="M950" s="276"/>
      <c r="N950" s="276"/>
      <c r="O950" s="276"/>
      <c r="P950" s="276"/>
      <c r="Q950" s="276"/>
      <c r="R950" s="276"/>
      <c r="S950" s="276"/>
      <c r="T950" s="276"/>
      <c r="U950" s="276"/>
      <c r="V950" s="276"/>
      <c r="W950" s="276"/>
      <c r="X950" s="276"/>
      <c r="Y950" s="276"/>
      <c r="Z950" s="276"/>
    </row>
    <row r="951">
      <c r="A951" s="276"/>
      <c r="B951" s="276"/>
      <c r="C951" s="276"/>
      <c r="D951" s="276"/>
      <c r="E951" s="276"/>
      <c r="F951" s="276"/>
      <c r="G951" s="276"/>
      <c r="H951" s="276"/>
      <c r="I951" s="276"/>
      <c r="J951" s="276"/>
      <c r="K951" s="276"/>
      <c r="L951" s="276"/>
      <c r="M951" s="276"/>
      <c r="N951" s="276"/>
      <c r="O951" s="276"/>
      <c r="P951" s="276"/>
      <c r="Q951" s="276"/>
      <c r="R951" s="276"/>
      <c r="S951" s="276"/>
      <c r="T951" s="276"/>
      <c r="U951" s="276"/>
      <c r="V951" s="276"/>
      <c r="W951" s="276"/>
      <c r="X951" s="276"/>
      <c r="Y951" s="276"/>
      <c r="Z951" s="276"/>
    </row>
    <row r="952">
      <c r="A952" s="276"/>
      <c r="B952" s="276"/>
      <c r="C952" s="276"/>
      <c r="D952" s="276"/>
      <c r="E952" s="276"/>
      <c r="F952" s="276"/>
      <c r="G952" s="276"/>
      <c r="H952" s="276"/>
      <c r="I952" s="276"/>
      <c r="J952" s="276"/>
      <c r="K952" s="276"/>
      <c r="L952" s="276"/>
      <c r="M952" s="276"/>
      <c r="N952" s="276"/>
      <c r="O952" s="276"/>
      <c r="P952" s="276"/>
      <c r="Q952" s="276"/>
      <c r="R952" s="276"/>
      <c r="S952" s="276"/>
      <c r="T952" s="276"/>
      <c r="U952" s="276"/>
      <c r="V952" s="276"/>
      <c r="W952" s="276"/>
      <c r="X952" s="276"/>
      <c r="Y952" s="276"/>
      <c r="Z952" s="276"/>
    </row>
    <row r="953">
      <c r="A953" s="276"/>
      <c r="B953" s="276"/>
      <c r="C953" s="276"/>
      <c r="D953" s="276"/>
      <c r="E953" s="276"/>
      <c r="F953" s="276"/>
      <c r="G953" s="276"/>
      <c r="H953" s="276"/>
      <c r="I953" s="276"/>
      <c r="J953" s="276"/>
      <c r="K953" s="276"/>
      <c r="L953" s="276"/>
      <c r="M953" s="276"/>
      <c r="N953" s="276"/>
      <c r="O953" s="276"/>
      <c r="P953" s="276"/>
      <c r="Q953" s="276"/>
      <c r="R953" s="276"/>
      <c r="S953" s="276"/>
      <c r="T953" s="276"/>
      <c r="U953" s="276"/>
      <c r="V953" s="276"/>
      <c r="W953" s="276"/>
      <c r="X953" s="276"/>
      <c r="Y953" s="276"/>
      <c r="Z953" s="276"/>
    </row>
    <row r="954">
      <c r="A954" s="276"/>
      <c r="B954" s="276"/>
      <c r="C954" s="276"/>
      <c r="D954" s="276"/>
      <c r="E954" s="276"/>
      <c r="F954" s="276"/>
      <c r="G954" s="276"/>
      <c r="H954" s="276"/>
      <c r="I954" s="276"/>
      <c r="J954" s="276"/>
      <c r="K954" s="276"/>
      <c r="L954" s="276"/>
      <c r="M954" s="276"/>
      <c r="N954" s="276"/>
      <c r="O954" s="276"/>
      <c r="P954" s="276"/>
      <c r="Q954" s="276"/>
      <c r="R954" s="276"/>
      <c r="S954" s="276"/>
      <c r="T954" s="276"/>
      <c r="U954" s="276"/>
      <c r="V954" s="276"/>
      <c r="W954" s="276"/>
      <c r="X954" s="276"/>
      <c r="Y954" s="276"/>
      <c r="Z954" s="276"/>
    </row>
    <row r="955">
      <c r="A955" s="276"/>
      <c r="B955" s="276"/>
      <c r="C955" s="276"/>
      <c r="D955" s="276"/>
      <c r="E955" s="276"/>
      <c r="F955" s="276"/>
      <c r="G955" s="276"/>
      <c r="H955" s="276"/>
      <c r="I955" s="276"/>
      <c r="J955" s="276"/>
      <c r="K955" s="276"/>
      <c r="L955" s="276"/>
      <c r="M955" s="276"/>
      <c r="N955" s="276"/>
      <c r="O955" s="276"/>
      <c r="P955" s="276"/>
      <c r="Q955" s="276"/>
      <c r="R955" s="276"/>
      <c r="S955" s="276"/>
      <c r="T955" s="276"/>
      <c r="U955" s="276"/>
      <c r="V955" s="276"/>
      <c r="W955" s="276"/>
      <c r="X955" s="276"/>
      <c r="Y955" s="276"/>
      <c r="Z955" s="276"/>
    </row>
    <row r="956">
      <c r="A956" s="276"/>
      <c r="B956" s="276"/>
      <c r="C956" s="276"/>
      <c r="D956" s="276"/>
      <c r="E956" s="276"/>
      <c r="F956" s="276"/>
      <c r="G956" s="276"/>
      <c r="H956" s="276"/>
      <c r="I956" s="276"/>
      <c r="J956" s="276"/>
      <c r="K956" s="276"/>
      <c r="L956" s="276"/>
      <c r="M956" s="276"/>
      <c r="N956" s="276"/>
      <c r="O956" s="276"/>
      <c r="P956" s="276"/>
      <c r="Q956" s="276"/>
      <c r="R956" s="276"/>
      <c r="S956" s="276"/>
      <c r="T956" s="276"/>
      <c r="U956" s="276"/>
      <c r="V956" s="276"/>
      <c r="W956" s="276"/>
      <c r="X956" s="276"/>
      <c r="Y956" s="276"/>
      <c r="Z956" s="276"/>
    </row>
    <row r="957">
      <c r="A957" s="276"/>
      <c r="B957" s="276"/>
      <c r="C957" s="276"/>
      <c r="D957" s="276"/>
      <c r="E957" s="276"/>
      <c r="F957" s="276"/>
      <c r="G957" s="276"/>
      <c r="H957" s="276"/>
      <c r="I957" s="276"/>
      <c r="J957" s="276"/>
      <c r="K957" s="276"/>
      <c r="L957" s="276"/>
      <c r="M957" s="276"/>
      <c r="N957" s="276"/>
      <c r="O957" s="276"/>
      <c r="P957" s="276"/>
      <c r="Q957" s="276"/>
      <c r="R957" s="276"/>
      <c r="S957" s="276"/>
      <c r="T957" s="276"/>
      <c r="U957" s="276"/>
      <c r="V957" s="276"/>
      <c r="W957" s="276"/>
      <c r="X957" s="276"/>
      <c r="Y957" s="276"/>
      <c r="Z957" s="276"/>
    </row>
    <row r="958">
      <c r="A958" s="276"/>
      <c r="B958" s="276"/>
      <c r="C958" s="276"/>
      <c r="D958" s="276"/>
      <c r="E958" s="276"/>
      <c r="F958" s="276"/>
      <c r="G958" s="276"/>
      <c r="H958" s="276"/>
      <c r="I958" s="276"/>
      <c r="J958" s="276"/>
      <c r="K958" s="276"/>
      <c r="L958" s="276"/>
      <c r="M958" s="276"/>
      <c r="N958" s="276"/>
      <c r="O958" s="276"/>
      <c r="P958" s="276"/>
      <c r="Q958" s="276"/>
      <c r="R958" s="276"/>
      <c r="S958" s="276"/>
      <c r="T958" s="276"/>
      <c r="U958" s="276"/>
      <c r="V958" s="276"/>
      <c r="W958" s="276"/>
      <c r="X958" s="276"/>
      <c r="Y958" s="276"/>
      <c r="Z958" s="276"/>
    </row>
    <row r="959">
      <c r="A959" s="276"/>
      <c r="B959" s="276"/>
      <c r="C959" s="276"/>
      <c r="D959" s="276"/>
      <c r="E959" s="276"/>
      <c r="F959" s="276"/>
      <c r="G959" s="276"/>
      <c r="H959" s="276"/>
      <c r="I959" s="276"/>
      <c r="J959" s="276"/>
      <c r="K959" s="276"/>
      <c r="L959" s="276"/>
      <c r="M959" s="276"/>
      <c r="N959" s="276"/>
      <c r="O959" s="276"/>
      <c r="P959" s="276"/>
      <c r="Q959" s="276"/>
      <c r="R959" s="276"/>
      <c r="S959" s="276"/>
      <c r="T959" s="276"/>
      <c r="U959" s="276"/>
      <c r="V959" s="276"/>
      <c r="W959" s="276"/>
      <c r="X959" s="276"/>
      <c r="Y959" s="276"/>
      <c r="Z959" s="276"/>
    </row>
    <row r="960">
      <c r="A960" s="276"/>
      <c r="B960" s="276"/>
      <c r="C960" s="276"/>
      <c r="D960" s="276"/>
      <c r="E960" s="276"/>
      <c r="F960" s="276"/>
      <c r="G960" s="276"/>
      <c r="H960" s="276"/>
      <c r="I960" s="276"/>
      <c r="J960" s="276"/>
      <c r="K960" s="276"/>
      <c r="L960" s="276"/>
      <c r="M960" s="276"/>
      <c r="N960" s="276"/>
      <c r="O960" s="276"/>
      <c r="P960" s="276"/>
      <c r="Q960" s="276"/>
      <c r="R960" s="276"/>
      <c r="S960" s="276"/>
      <c r="T960" s="276"/>
      <c r="U960" s="276"/>
      <c r="V960" s="276"/>
      <c r="W960" s="276"/>
      <c r="X960" s="276"/>
      <c r="Y960" s="276"/>
      <c r="Z960" s="276"/>
    </row>
    <row r="961">
      <c r="A961" s="276"/>
      <c r="B961" s="276"/>
      <c r="C961" s="276"/>
      <c r="D961" s="276"/>
      <c r="E961" s="276"/>
      <c r="F961" s="276"/>
      <c r="G961" s="276"/>
      <c r="H961" s="276"/>
      <c r="I961" s="276"/>
      <c r="J961" s="276"/>
      <c r="K961" s="276"/>
      <c r="L961" s="276"/>
      <c r="M961" s="276"/>
      <c r="N961" s="276"/>
      <c r="O961" s="276"/>
      <c r="P961" s="276"/>
      <c r="Q961" s="276"/>
      <c r="R961" s="276"/>
      <c r="S961" s="276"/>
      <c r="T961" s="276"/>
      <c r="U961" s="276"/>
      <c r="V961" s="276"/>
      <c r="W961" s="276"/>
      <c r="X961" s="276"/>
      <c r="Y961" s="276"/>
      <c r="Z961" s="276"/>
    </row>
    <row r="962">
      <c r="A962" s="276"/>
      <c r="B962" s="276"/>
      <c r="C962" s="276"/>
      <c r="D962" s="276"/>
      <c r="E962" s="276"/>
      <c r="F962" s="276"/>
      <c r="G962" s="276"/>
      <c r="H962" s="276"/>
      <c r="I962" s="276"/>
      <c r="J962" s="276"/>
      <c r="K962" s="276"/>
      <c r="L962" s="276"/>
      <c r="M962" s="276"/>
      <c r="N962" s="276"/>
      <c r="O962" s="276"/>
      <c r="P962" s="276"/>
      <c r="Q962" s="276"/>
      <c r="R962" s="276"/>
      <c r="S962" s="276"/>
      <c r="T962" s="276"/>
      <c r="U962" s="276"/>
      <c r="V962" s="276"/>
      <c r="W962" s="276"/>
      <c r="X962" s="276"/>
      <c r="Y962" s="276"/>
      <c r="Z962" s="276"/>
    </row>
    <row r="963">
      <c r="A963" s="276"/>
      <c r="B963" s="276"/>
      <c r="C963" s="276"/>
      <c r="D963" s="276"/>
      <c r="E963" s="276"/>
      <c r="F963" s="276"/>
      <c r="G963" s="276"/>
      <c r="H963" s="276"/>
      <c r="I963" s="276"/>
      <c r="J963" s="276"/>
      <c r="K963" s="276"/>
      <c r="L963" s="276"/>
      <c r="M963" s="276"/>
      <c r="N963" s="276"/>
      <c r="O963" s="276"/>
      <c r="P963" s="276"/>
      <c r="Q963" s="276"/>
      <c r="R963" s="276"/>
      <c r="S963" s="276"/>
      <c r="T963" s="276"/>
      <c r="U963" s="276"/>
      <c r="V963" s="276"/>
      <c r="W963" s="276"/>
      <c r="X963" s="276"/>
      <c r="Y963" s="276"/>
      <c r="Z963" s="276"/>
    </row>
    <row r="964">
      <c r="A964" s="276"/>
      <c r="B964" s="276"/>
      <c r="C964" s="276"/>
      <c r="D964" s="276"/>
      <c r="E964" s="276"/>
      <c r="F964" s="276"/>
      <c r="G964" s="276"/>
      <c r="H964" s="276"/>
      <c r="I964" s="276"/>
      <c r="J964" s="276"/>
      <c r="K964" s="276"/>
      <c r="L964" s="276"/>
      <c r="M964" s="276"/>
      <c r="N964" s="276"/>
      <c r="O964" s="276"/>
      <c r="P964" s="276"/>
      <c r="Q964" s="276"/>
      <c r="R964" s="276"/>
      <c r="S964" s="276"/>
      <c r="T964" s="276"/>
      <c r="U964" s="276"/>
      <c r="V964" s="276"/>
      <c r="W964" s="276"/>
      <c r="X964" s="276"/>
      <c r="Y964" s="276"/>
      <c r="Z964" s="276"/>
    </row>
    <row r="965">
      <c r="A965" s="276"/>
      <c r="B965" s="276"/>
      <c r="C965" s="276"/>
      <c r="D965" s="276"/>
      <c r="E965" s="276"/>
      <c r="F965" s="276"/>
      <c r="G965" s="276"/>
      <c r="H965" s="276"/>
      <c r="I965" s="276"/>
      <c r="J965" s="276"/>
      <c r="K965" s="276"/>
      <c r="L965" s="276"/>
      <c r="M965" s="276"/>
      <c r="N965" s="276"/>
      <c r="O965" s="276"/>
      <c r="P965" s="276"/>
      <c r="Q965" s="276"/>
      <c r="R965" s="276"/>
      <c r="S965" s="276"/>
      <c r="T965" s="276"/>
      <c r="U965" s="276"/>
      <c r="V965" s="276"/>
      <c r="W965" s="276"/>
      <c r="X965" s="276"/>
      <c r="Y965" s="276"/>
      <c r="Z965" s="276"/>
    </row>
    <row r="966">
      <c r="A966" s="276"/>
      <c r="B966" s="276"/>
      <c r="C966" s="276"/>
      <c r="D966" s="276"/>
      <c r="E966" s="276"/>
      <c r="F966" s="276"/>
      <c r="G966" s="276"/>
      <c r="H966" s="276"/>
      <c r="I966" s="276"/>
      <c r="J966" s="276"/>
      <c r="K966" s="276"/>
      <c r="L966" s="276"/>
      <c r="M966" s="276"/>
      <c r="N966" s="276"/>
      <c r="O966" s="276"/>
      <c r="P966" s="276"/>
      <c r="Q966" s="276"/>
      <c r="R966" s="276"/>
      <c r="S966" s="276"/>
      <c r="T966" s="276"/>
      <c r="U966" s="276"/>
      <c r="V966" s="276"/>
      <c r="W966" s="276"/>
      <c r="X966" s="276"/>
      <c r="Y966" s="276"/>
      <c r="Z966" s="276"/>
    </row>
    <row r="967">
      <c r="A967" s="276"/>
      <c r="B967" s="276"/>
      <c r="C967" s="276"/>
      <c r="D967" s="276"/>
      <c r="E967" s="276"/>
      <c r="F967" s="276"/>
      <c r="G967" s="276"/>
      <c r="H967" s="276"/>
      <c r="I967" s="276"/>
      <c r="J967" s="276"/>
      <c r="K967" s="276"/>
      <c r="L967" s="276"/>
      <c r="M967" s="276"/>
      <c r="N967" s="276"/>
      <c r="O967" s="276"/>
      <c r="P967" s="276"/>
      <c r="Q967" s="276"/>
      <c r="R967" s="276"/>
      <c r="S967" s="276"/>
      <c r="T967" s="276"/>
      <c r="U967" s="276"/>
      <c r="V967" s="276"/>
      <c r="W967" s="276"/>
      <c r="X967" s="276"/>
      <c r="Y967" s="276"/>
      <c r="Z967" s="276"/>
    </row>
    <row r="968">
      <c r="A968" s="276"/>
      <c r="B968" s="276"/>
      <c r="C968" s="276"/>
      <c r="D968" s="276"/>
      <c r="E968" s="276"/>
      <c r="F968" s="276"/>
      <c r="G968" s="276"/>
      <c r="H968" s="276"/>
      <c r="I968" s="276"/>
      <c r="J968" s="276"/>
      <c r="K968" s="276"/>
      <c r="L968" s="276"/>
      <c r="M968" s="276"/>
      <c r="N968" s="276"/>
      <c r="O968" s="276"/>
      <c r="P968" s="276"/>
      <c r="Q968" s="276"/>
      <c r="R968" s="276"/>
      <c r="S968" s="276"/>
      <c r="T968" s="276"/>
      <c r="U968" s="276"/>
      <c r="V968" s="276"/>
      <c r="W968" s="276"/>
      <c r="X968" s="276"/>
      <c r="Y968" s="276"/>
      <c r="Z968" s="276"/>
    </row>
    <row r="969">
      <c r="A969" s="276"/>
      <c r="B969" s="276"/>
      <c r="C969" s="276"/>
      <c r="D969" s="276"/>
      <c r="E969" s="276"/>
      <c r="F969" s="276"/>
      <c r="G969" s="276"/>
      <c r="H969" s="276"/>
      <c r="I969" s="276"/>
      <c r="J969" s="276"/>
      <c r="K969" s="276"/>
      <c r="L969" s="276"/>
      <c r="M969" s="276"/>
      <c r="N969" s="276"/>
      <c r="O969" s="276"/>
      <c r="P969" s="276"/>
      <c r="Q969" s="276"/>
      <c r="R969" s="276"/>
      <c r="S969" s="276"/>
      <c r="T969" s="276"/>
      <c r="U969" s="276"/>
      <c r="V969" s="276"/>
      <c r="W969" s="276"/>
      <c r="X969" s="276"/>
      <c r="Y969" s="276"/>
      <c r="Z969" s="276"/>
    </row>
    <row r="970">
      <c r="A970" s="276"/>
      <c r="B970" s="276"/>
      <c r="C970" s="276"/>
      <c r="D970" s="276"/>
      <c r="E970" s="276"/>
      <c r="F970" s="276"/>
      <c r="G970" s="276"/>
      <c r="H970" s="276"/>
      <c r="I970" s="276"/>
      <c r="J970" s="276"/>
      <c r="K970" s="276"/>
      <c r="L970" s="276"/>
      <c r="M970" s="276"/>
      <c r="N970" s="276"/>
      <c r="O970" s="276"/>
      <c r="P970" s="276"/>
      <c r="Q970" s="276"/>
      <c r="R970" s="276"/>
      <c r="S970" s="276"/>
      <c r="T970" s="276"/>
      <c r="U970" s="276"/>
      <c r="V970" s="276"/>
      <c r="W970" s="276"/>
      <c r="X970" s="276"/>
      <c r="Y970" s="276"/>
      <c r="Z970" s="276"/>
    </row>
    <row r="971">
      <c r="A971" s="276"/>
      <c r="B971" s="276"/>
      <c r="C971" s="276"/>
      <c r="D971" s="276"/>
      <c r="E971" s="276"/>
      <c r="F971" s="276"/>
      <c r="G971" s="276"/>
      <c r="H971" s="276"/>
      <c r="I971" s="276"/>
      <c r="J971" s="276"/>
      <c r="K971" s="276"/>
      <c r="L971" s="276"/>
      <c r="M971" s="276"/>
      <c r="N971" s="276"/>
      <c r="O971" s="276"/>
      <c r="P971" s="276"/>
      <c r="Q971" s="276"/>
      <c r="R971" s="276"/>
      <c r="S971" s="276"/>
      <c r="T971" s="276"/>
      <c r="U971" s="276"/>
      <c r="V971" s="276"/>
      <c r="W971" s="276"/>
      <c r="X971" s="276"/>
      <c r="Y971" s="276"/>
      <c r="Z971" s="276"/>
    </row>
    <row r="972">
      <c r="A972" s="276"/>
      <c r="B972" s="276"/>
      <c r="C972" s="276"/>
      <c r="D972" s="276"/>
      <c r="E972" s="276"/>
      <c r="F972" s="276"/>
      <c r="G972" s="276"/>
      <c r="H972" s="276"/>
      <c r="I972" s="276"/>
      <c r="J972" s="276"/>
      <c r="K972" s="276"/>
      <c r="L972" s="276"/>
      <c r="M972" s="276"/>
      <c r="N972" s="276"/>
      <c r="O972" s="276"/>
      <c r="P972" s="276"/>
      <c r="Q972" s="276"/>
      <c r="R972" s="276"/>
      <c r="S972" s="276"/>
      <c r="T972" s="276"/>
      <c r="U972" s="276"/>
      <c r="V972" s="276"/>
      <c r="W972" s="276"/>
      <c r="X972" s="276"/>
      <c r="Y972" s="276"/>
      <c r="Z972" s="276"/>
    </row>
    <row r="973">
      <c r="A973" s="276"/>
      <c r="B973" s="276"/>
      <c r="C973" s="276"/>
      <c r="D973" s="276"/>
      <c r="E973" s="276"/>
      <c r="F973" s="276"/>
      <c r="G973" s="276"/>
      <c r="H973" s="276"/>
      <c r="I973" s="276"/>
      <c r="J973" s="276"/>
      <c r="K973" s="276"/>
      <c r="L973" s="276"/>
      <c r="M973" s="276"/>
      <c r="N973" s="276"/>
      <c r="O973" s="276"/>
      <c r="P973" s="276"/>
      <c r="Q973" s="276"/>
      <c r="R973" s="276"/>
      <c r="S973" s="276"/>
      <c r="T973" s="276"/>
      <c r="U973" s="276"/>
      <c r="V973" s="276"/>
      <c r="W973" s="276"/>
      <c r="X973" s="276"/>
      <c r="Y973" s="276"/>
      <c r="Z973" s="276"/>
    </row>
    <row r="974">
      <c r="A974" s="276"/>
      <c r="B974" s="276"/>
      <c r="C974" s="276"/>
      <c r="D974" s="276"/>
      <c r="E974" s="276"/>
      <c r="F974" s="276"/>
      <c r="G974" s="276"/>
      <c r="H974" s="276"/>
      <c r="I974" s="276"/>
      <c r="J974" s="276"/>
      <c r="K974" s="276"/>
      <c r="L974" s="276"/>
      <c r="M974" s="276"/>
      <c r="N974" s="276"/>
      <c r="O974" s="276"/>
      <c r="P974" s="276"/>
      <c r="Q974" s="276"/>
      <c r="R974" s="276"/>
      <c r="S974" s="276"/>
      <c r="T974" s="276"/>
      <c r="U974" s="276"/>
      <c r="V974" s="276"/>
      <c r="W974" s="276"/>
      <c r="X974" s="276"/>
      <c r="Y974" s="276"/>
      <c r="Z974" s="276"/>
    </row>
    <row r="975">
      <c r="A975" s="276"/>
      <c r="B975" s="276"/>
      <c r="C975" s="276"/>
      <c r="D975" s="276"/>
      <c r="E975" s="276"/>
      <c r="F975" s="276"/>
      <c r="G975" s="276"/>
      <c r="H975" s="276"/>
      <c r="I975" s="276"/>
      <c r="J975" s="276"/>
      <c r="K975" s="276"/>
      <c r="L975" s="276"/>
      <c r="M975" s="276"/>
      <c r="N975" s="276"/>
      <c r="O975" s="276"/>
      <c r="P975" s="276"/>
      <c r="Q975" s="276"/>
      <c r="R975" s="276"/>
      <c r="S975" s="276"/>
      <c r="T975" s="276"/>
      <c r="U975" s="276"/>
      <c r="V975" s="276"/>
      <c r="W975" s="276"/>
      <c r="X975" s="276"/>
      <c r="Y975" s="276"/>
      <c r="Z975" s="276"/>
    </row>
    <row r="976">
      <c r="A976" s="276"/>
      <c r="B976" s="276"/>
      <c r="C976" s="276"/>
      <c r="D976" s="276"/>
      <c r="E976" s="276"/>
      <c r="F976" s="276"/>
      <c r="G976" s="276"/>
      <c r="H976" s="276"/>
      <c r="I976" s="276"/>
      <c r="J976" s="276"/>
      <c r="K976" s="276"/>
      <c r="L976" s="276"/>
      <c r="M976" s="276"/>
      <c r="N976" s="276"/>
      <c r="O976" s="276"/>
      <c r="P976" s="276"/>
      <c r="Q976" s="276"/>
      <c r="R976" s="276"/>
      <c r="S976" s="276"/>
      <c r="T976" s="276"/>
      <c r="U976" s="276"/>
      <c r="V976" s="276"/>
      <c r="W976" s="276"/>
      <c r="X976" s="276"/>
      <c r="Y976" s="276"/>
      <c r="Z976" s="276"/>
    </row>
    <row r="977">
      <c r="A977" s="276"/>
      <c r="B977" s="276"/>
      <c r="C977" s="276"/>
      <c r="D977" s="276"/>
      <c r="E977" s="276"/>
      <c r="F977" s="276"/>
      <c r="G977" s="276"/>
      <c r="H977" s="276"/>
      <c r="I977" s="276"/>
      <c r="J977" s="276"/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</row>
    <row r="978">
      <c r="A978" s="276"/>
      <c r="B978" s="276"/>
      <c r="C978" s="276"/>
      <c r="D978" s="276"/>
      <c r="E978" s="276"/>
      <c r="F978" s="276"/>
      <c r="G978" s="276"/>
      <c r="H978" s="276"/>
      <c r="I978" s="276"/>
      <c r="J978" s="276"/>
      <c r="K978" s="276"/>
      <c r="L978" s="276"/>
      <c r="M978" s="276"/>
      <c r="N978" s="276"/>
      <c r="O978" s="276"/>
      <c r="P978" s="276"/>
      <c r="Q978" s="276"/>
      <c r="R978" s="276"/>
      <c r="S978" s="276"/>
      <c r="T978" s="276"/>
      <c r="U978" s="276"/>
      <c r="V978" s="276"/>
      <c r="W978" s="276"/>
      <c r="X978" s="276"/>
      <c r="Y978" s="276"/>
      <c r="Z978" s="276"/>
    </row>
    <row r="979">
      <c r="A979" s="276"/>
      <c r="B979" s="276"/>
      <c r="C979" s="276"/>
      <c r="D979" s="276"/>
      <c r="E979" s="276"/>
      <c r="F979" s="276"/>
      <c r="G979" s="276"/>
      <c r="H979" s="276"/>
      <c r="I979" s="276"/>
      <c r="J979" s="276"/>
      <c r="K979" s="276"/>
      <c r="L979" s="276"/>
      <c r="M979" s="276"/>
      <c r="N979" s="276"/>
      <c r="O979" s="276"/>
      <c r="P979" s="276"/>
      <c r="Q979" s="276"/>
      <c r="R979" s="276"/>
      <c r="S979" s="276"/>
      <c r="T979" s="276"/>
      <c r="U979" s="276"/>
      <c r="V979" s="276"/>
      <c r="W979" s="276"/>
      <c r="X979" s="276"/>
      <c r="Y979" s="276"/>
      <c r="Z979" s="276"/>
    </row>
    <row r="980">
      <c r="A980" s="276"/>
      <c r="B980" s="276"/>
      <c r="C980" s="276"/>
      <c r="D980" s="276"/>
      <c r="E980" s="276"/>
      <c r="F980" s="276"/>
      <c r="G980" s="276"/>
      <c r="H980" s="276"/>
      <c r="I980" s="276"/>
      <c r="J980" s="276"/>
      <c r="K980" s="276"/>
      <c r="L980" s="276"/>
      <c r="M980" s="276"/>
      <c r="N980" s="276"/>
      <c r="O980" s="276"/>
      <c r="P980" s="276"/>
      <c r="Q980" s="276"/>
      <c r="R980" s="276"/>
      <c r="S980" s="276"/>
      <c r="T980" s="276"/>
      <c r="U980" s="276"/>
      <c r="V980" s="276"/>
      <c r="W980" s="276"/>
      <c r="X980" s="276"/>
      <c r="Y980" s="276"/>
      <c r="Z980" s="276"/>
    </row>
    <row r="981">
      <c r="A981" s="276"/>
      <c r="B981" s="276"/>
      <c r="C981" s="276"/>
      <c r="D981" s="276"/>
      <c r="E981" s="276"/>
      <c r="F981" s="276"/>
      <c r="G981" s="276"/>
      <c r="H981" s="276"/>
      <c r="I981" s="276"/>
      <c r="J981" s="276"/>
      <c r="K981" s="276"/>
      <c r="L981" s="276"/>
      <c r="M981" s="276"/>
      <c r="N981" s="276"/>
      <c r="O981" s="276"/>
      <c r="P981" s="276"/>
      <c r="Q981" s="276"/>
      <c r="R981" s="276"/>
      <c r="S981" s="276"/>
      <c r="T981" s="276"/>
      <c r="U981" s="276"/>
      <c r="V981" s="276"/>
      <c r="W981" s="276"/>
      <c r="X981" s="276"/>
      <c r="Y981" s="276"/>
      <c r="Z981" s="276"/>
    </row>
    <row r="982">
      <c r="A982" s="276"/>
      <c r="B982" s="276"/>
      <c r="C982" s="276"/>
      <c r="D982" s="276"/>
      <c r="E982" s="276"/>
      <c r="F982" s="276"/>
      <c r="G982" s="276"/>
      <c r="H982" s="276"/>
      <c r="I982" s="276"/>
      <c r="J982" s="276"/>
      <c r="K982" s="276"/>
      <c r="L982" s="276"/>
      <c r="M982" s="276"/>
      <c r="N982" s="276"/>
      <c r="O982" s="276"/>
      <c r="P982" s="276"/>
      <c r="Q982" s="276"/>
      <c r="R982" s="276"/>
      <c r="S982" s="276"/>
      <c r="T982" s="276"/>
      <c r="U982" s="276"/>
      <c r="V982" s="276"/>
      <c r="W982" s="276"/>
      <c r="X982" s="276"/>
      <c r="Y982" s="276"/>
      <c r="Z982" s="276"/>
    </row>
    <row r="983">
      <c r="A983" s="276"/>
      <c r="B983" s="276"/>
      <c r="C983" s="276"/>
      <c r="D983" s="276"/>
      <c r="E983" s="276"/>
      <c r="F983" s="276"/>
      <c r="G983" s="276"/>
      <c r="H983" s="276"/>
      <c r="I983" s="276"/>
      <c r="J983" s="276"/>
      <c r="K983" s="276"/>
      <c r="L983" s="276"/>
      <c r="M983" s="276"/>
      <c r="N983" s="276"/>
      <c r="O983" s="276"/>
      <c r="P983" s="276"/>
      <c r="Q983" s="276"/>
      <c r="R983" s="276"/>
      <c r="S983" s="276"/>
      <c r="T983" s="276"/>
      <c r="U983" s="276"/>
      <c r="V983" s="276"/>
      <c r="W983" s="276"/>
      <c r="X983" s="276"/>
      <c r="Y983" s="276"/>
      <c r="Z983" s="276"/>
    </row>
    <row r="984">
      <c r="A984" s="276"/>
      <c r="B984" s="276"/>
      <c r="C984" s="276"/>
      <c r="D984" s="276"/>
      <c r="E984" s="276"/>
      <c r="F984" s="276"/>
      <c r="G984" s="276"/>
      <c r="H984" s="276"/>
      <c r="I984" s="276"/>
      <c r="J984" s="276"/>
      <c r="K984" s="276"/>
      <c r="L984" s="276"/>
      <c r="M984" s="276"/>
      <c r="N984" s="276"/>
      <c r="O984" s="276"/>
      <c r="P984" s="276"/>
      <c r="Q984" s="276"/>
      <c r="R984" s="276"/>
      <c r="S984" s="276"/>
      <c r="T984" s="276"/>
      <c r="U984" s="276"/>
      <c r="V984" s="276"/>
      <c r="W984" s="276"/>
      <c r="X984" s="276"/>
      <c r="Y984" s="276"/>
      <c r="Z984" s="276"/>
    </row>
    <row r="985">
      <c r="A985" s="276"/>
      <c r="B985" s="276"/>
      <c r="C985" s="276"/>
      <c r="D985" s="276"/>
      <c r="E985" s="276"/>
      <c r="F985" s="276"/>
      <c r="G985" s="276"/>
      <c r="H985" s="276"/>
      <c r="I985" s="276"/>
      <c r="J985" s="276"/>
      <c r="K985" s="276"/>
      <c r="L985" s="276"/>
      <c r="M985" s="276"/>
      <c r="N985" s="276"/>
      <c r="O985" s="276"/>
      <c r="P985" s="276"/>
      <c r="Q985" s="276"/>
      <c r="R985" s="276"/>
      <c r="S985" s="276"/>
      <c r="T985" s="276"/>
      <c r="U985" s="276"/>
      <c r="V985" s="276"/>
      <c r="W985" s="276"/>
      <c r="X985" s="276"/>
      <c r="Y985" s="276"/>
      <c r="Z985" s="276"/>
    </row>
    <row r="986">
      <c r="A986" s="276"/>
      <c r="B986" s="276"/>
      <c r="C986" s="276"/>
      <c r="D986" s="276"/>
      <c r="E986" s="276"/>
      <c r="F986" s="276"/>
      <c r="G986" s="276"/>
      <c r="H986" s="276"/>
      <c r="I986" s="276"/>
      <c r="J986" s="276"/>
      <c r="K986" s="276"/>
      <c r="L986" s="276"/>
      <c r="M986" s="276"/>
      <c r="N986" s="276"/>
      <c r="O986" s="276"/>
      <c r="P986" s="276"/>
      <c r="Q986" s="276"/>
      <c r="R986" s="276"/>
      <c r="S986" s="276"/>
      <c r="T986" s="276"/>
      <c r="U986" s="276"/>
      <c r="V986" s="276"/>
      <c r="W986" s="276"/>
      <c r="X986" s="276"/>
      <c r="Y986" s="276"/>
      <c r="Z986" s="276"/>
    </row>
    <row r="987">
      <c r="A987" s="276"/>
      <c r="B987" s="276"/>
      <c r="C987" s="276"/>
      <c r="D987" s="276"/>
      <c r="E987" s="276"/>
      <c r="F987" s="276"/>
      <c r="G987" s="276"/>
      <c r="H987" s="276"/>
      <c r="I987" s="276"/>
      <c r="J987" s="276"/>
      <c r="K987" s="276"/>
      <c r="L987" s="276"/>
      <c r="M987" s="276"/>
      <c r="N987" s="276"/>
      <c r="O987" s="276"/>
      <c r="P987" s="276"/>
      <c r="Q987" s="276"/>
      <c r="R987" s="276"/>
      <c r="S987" s="276"/>
      <c r="T987" s="276"/>
      <c r="U987" s="276"/>
      <c r="V987" s="276"/>
      <c r="W987" s="276"/>
      <c r="X987" s="276"/>
      <c r="Y987" s="276"/>
      <c r="Z987" s="276"/>
    </row>
    <row r="988">
      <c r="A988" s="276"/>
      <c r="B988" s="276"/>
      <c r="C988" s="276"/>
      <c r="D988" s="276"/>
      <c r="E988" s="276"/>
      <c r="F988" s="276"/>
      <c r="G988" s="276"/>
      <c r="H988" s="276"/>
      <c r="I988" s="276"/>
      <c r="J988" s="276"/>
      <c r="K988" s="276"/>
      <c r="L988" s="276"/>
      <c r="M988" s="276"/>
      <c r="N988" s="276"/>
      <c r="O988" s="276"/>
      <c r="P988" s="276"/>
      <c r="Q988" s="276"/>
      <c r="R988" s="276"/>
      <c r="S988" s="276"/>
      <c r="T988" s="276"/>
      <c r="U988" s="276"/>
      <c r="V988" s="276"/>
      <c r="W988" s="276"/>
      <c r="X988" s="276"/>
      <c r="Y988" s="276"/>
      <c r="Z988" s="276"/>
    </row>
    <row r="989">
      <c r="A989" s="276"/>
      <c r="B989" s="276"/>
      <c r="C989" s="276"/>
      <c r="D989" s="276"/>
      <c r="E989" s="276"/>
      <c r="F989" s="276"/>
      <c r="G989" s="276"/>
      <c r="H989" s="276"/>
      <c r="I989" s="276"/>
      <c r="J989" s="276"/>
      <c r="K989" s="276"/>
      <c r="L989" s="276"/>
      <c r="M989" s="276"/>
      <c r="N989" s="276"/>
      <c r="O989" s="276"/>
      <c r="P989" s="276"/>
      <c r="Q989" s="276"/>
      <c r="R989" s="276"/>
      <c r="S989" s="276"/>
      <c r="T989" s="276"/>
      <c r="U989" s="276"/>
      <c r="V989" s="276"/>
      <c r="W989" s="276"/>
      <c r="X989" s="276"/>
      <c r="Y989" s="276"/>
      <c r="Z989" s="276"/>
    </row>
    <row r="990">
      <c r="A990" s="276"/>
      <c r="B990" s="276"/>
      <c r="C990" s="276"/>
      <c r="D990" s="276"/>
      <c r="E990" s="276"/>
      <c r="F990" s="276"/>
      <c r="G990" s="276"/>
      <c r="H990" s="276"/>
      <c r="I990" s="276"/>
      <c r="J990" s="276"/>
      <c r="K990" s="276"/>
      <c r="L990" s="276"/>
      <c r="M990" s="276"/>
      <c r="N990" s="276"/>
      <c r="O990" s="276"/>
      <c r="P990" s="276"/>
      <c r="Q990" s="276"/>
      <c r="R990" s="276"/>
      <c r="S990" s="276"/>
      <c r="T990" s="276"/>
      <c r="U990" s="276"/>
      <c r="V990" s="276"/>
      <c r="W990" s="276"/>
      <c r="X990" s="276"/>
      <c r="Y990" s="276"/>
      <c r="Z990" s="276"/>
    </row>
    <row r="991">
      <c r="A991" s="276"/>
      <c r="B991" s="276"/>
      <c r="C991" s="276"/>
      <c r="D991" s="276"/>
      <c r="E991" s="276"/>
      <c r="F991" s="276"/>
      <c r="G991" s="276"/>
      <c r="H991" s="276"/>
      <c r="I991" s="276"/>
      <c r="J991" s="276"/>
      <c r="K991" s="276"/>
      <c r="L991" s="276"/>
      <c r="M991" s="276"/>
      <c r="N991" s="276"/>
      <c r="O991" s="276"/>
      <c r="P991" s="276"/>
      <c r="Q991" s="276"/>
      <c r="R991" s="276"/>
      <c r="S991" s="276"/>
      <c r="T991" s="276"/>
      <c r="U991" s="276"/>
      <c r="V991" s="276"/>
      <c r="W991" s="276"/>
      <c r="X991" s="276"/>
      <c r="Y991" s="276"/>
      <c r="Z991" s="276"/>
    </row>
    <row r="992">
      <c r="A992" s="276"/>
      <c r="B992" s="276"/>
      <c r="C992" s="276"/>
      <c r="D992" s="276"/>
      <c r="E992" s="276"/>
      <c r="F992" s="276"/>
      <c r="G992" s="276"/>
      <c r="H992" s="276"/>
      <c r="I992" s="276"/>
      <c r="J992" s="276"/>
      <c r="K992" s="276"/>
      <c r="L992" s="276"/>
      <c r="M992" s="276"/>
      <c r="N992" s="276"/>
      <c r="O992" s="276"/>
      <c r="P992" s="276"/>
      <c r="Q992" s="276"/>
      <c r="R992" s="276"/>
      <c r="S992" s="276"/>
      <c r="T992" s="276"/>
      <c r="U992" s="276"/>
      <c r="V992" s="276"/>
      <c r="W992" s="276"/>
      <c r="X992" s="276"/>
      <c r="Y992" s="276"/>
      <c r="Z992" s="276"/>
    </row>
    <row r="993">
      <c r="A993" s="276"/>
      <c r="B993" s="276"/>
      <c r="C993" s="276"/>
      <c r="D993" s="276"/>
      <c r="E993" s="276"/>
      <c r="F993" s="276"/>
      <c r="G993" s="276"/>
      <c r="H993" s="276"/>
      <c r="I993" s="276"/>
      <c r="J993" s="276"/>
      <c r="K993" s="276"/>
      <c r="L993" s="276"/>
      <c r="M993" s="276"/>
      <c r="N993" s="276"/>
      <c r="O993" s="276"/>
      <c r="P993" s="276"/>
      <c r="Q993" s="276"/>
      <c r="R993" s="276"/>
      <c r="S993" s="276"/>
      <c r="T993" s="276"/>
      <c r="U993" s="276"/>
      <c r="V993" s="276"/>
      <c r="W993" s="276"/>
      <c r="X993" s="276"/>
      <c r="Y993" s="276"/>
      <c r="Z993" s="276"/>
    </row>
    <row r="994">
      <c r="A994" s="276"/>
      <c r="B994" s="276"/>
      <c r="C994" s="276"/>
      <c r="D994" s="276"/>
      <c r="E994" s="276"/>
      <c r="F994" s="276"/>
      <c r="G994" s="276"/>
      <c r="H994" s="276"/>
      <c r="I994" s="276"/>
      <c r="J994" s="276"/>
      <c r="K994" s="276"/>
      <c r="L994" s="276"/>
      <c r="M994" s="276"/>
      <c r="N994" s="276"/>
      <c r="O994" s="276"/>
      <c r="P994" s="276"/>
      <c r="Q994" s="276"/>
      <c r="R994" s="276"/>
      <c r="S994" s="276"/>
      <c r="T994" s="276"/>
      <c r="U994" s="276"/>
      <c r="V994" s="276"/>
      <c r="W994" s="276"/>
      <c r="X994" s="276"/>
      <c r="Y994" s="276"/>
      <c r="Z994" s="276"/>
    </row>
    <row r="995">
      <c r="A995" s="276"/>
      <c r="B995" s="276"/>
      <c r="C995" s="276"/>
      <c r="D995" s="276"/>
      <c r="E995" s="276"/>
      <c r="F995" s="276"/>
      <c r="G995" s="276"/>
      <c r="H995" s="276"/>
      <c r="I995" s="276"/>
      <c r="J995" s="276"/>
      <c r="K995" s="276"/>
      <c r="L995" s="276"/>
      <c r="M995" s="276"/>
      <c r="N995" s="276"/>
      <c r="O995" s="276"/>
      <c r="P995" s="276"/>
      <c r="Q995" s="276"/>
      <c r="R995" s="276"/>
      <c r="S995" s="276"/>
      <c r="T995" s="276"/>
      <c r="U995" s="276"/>
      <c r="V995" s="276"/>
      <c r="W995" s="276"/>
      <c r="X995" s="276"/>
      <c r="Y995" s="276"/>
      <c r="Z995" s="276"/>
    </row>
    <row r="996">
      <c r="A996" s="276"/>
      <c r="B996" s="276"/>
      <c r="C996" s="276"/>
      <c r="D996" s="276"/>
      <c r="E996" s="276"/>
      <c r="F996" s="276"/>
      <c r="G996" s="276"/>
      <c r="H996" s="276"/>
      <c r="I996" s="276"/>
      <c r="J996" s="276"/>
      <c r="K996" s="276"/>
      <c r="L996" s="276"/>
      <c r="M996" s="276"/>
      <c r="N996" s="276"/>
      <c r="O996" s="276"/>
      <c r="P996" s="276"/>
      <c r="Q996" s="276"/>
      <c r="R996" s="276"/>
      <c r="S996" s="276"/>
      <c r="T996" s="276"/>
      <c r="U996" s="276"/>
      <c r="V996" s="276"/>
      <c r="W996" s="276"/>
      <c r="X996" s="276"/>
      <c r="Y996" s="276"/>
      <c r="Z996" s="276"/>
    </row>
  </sheetData>
  <mergeCells count="32">
    <mergeCell ref="D7:F7"/>
    <mergeCell ref="B11:F11"/>
    <mergeCell ref="B16:F1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I42:I43"/>
    <mergeCell ref="H44:I44"/>
    <mergeCell ref="H45:I45"/>
    <mergeCell ref="H46:I46"/>
    <mergeCell ref="B35:F35"/>
    <mergeCell ref="B36:F36"/>
    <mergeCell ref="B37:F37"/>
    <mergeCell ref="B38:F38"/>
    <mergeCell ref="B39:F39"/>
    <mergeCell ref="A42:F43"/>
    <mergeCell ref="G42:H43"/>
  </mergeCells>
  <printOptions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5" max="5" width="10.5"/>
    <col customWidth="1" min="6" max="6" width="14.63"/>
    <col customWidth="1" min="7" max="7" width="16.25"/>
    <col customWidth="1" min="8" max="8" width="13.25"/>
    <col customWidth="1" min="9" max="9" width="18.0"/>
  </cols>
  <sheetData>
    <row r="1">
      <c r="A1" s="442"/>
      <c r="B1" s="442"/>
      <c r="C1" s="443" t="s">
        <v>14096</v>
      </c>
      <c r="D1" s="442"/>
      <c r="E1" s="442"/>
      <c r="F1" s="442"/>
      <c r="G1" s="442"/>
      <c r="H1" s="276"/>
      <c r="I1" s="276"/>
      <c r="J1" s="276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</row>
    <row r="2">
      <c r="A2" s="442"/>
      <c r="B2" s="442"/>
      <c r="C2" s="444" t="s">
        <v>14097</v>
      </c>
      <c r="D2" s="444"/>
      <c r="E2" s="442"/>
      <c r="F2" s="442"/>
      <c r="G2" s="442"/>
      <c r="H2" s="445"/>
      <c r="I2" s="276"/>
      <c r="J2" s="276"/>
      <c r="K2" s="276"/>
      <c r="L2" s="276"/>
      <c r="M2" s="276"/>
      <c r="N2" s="276"/>
      <c r="O2" s="276"/>
      <c r="P2" s="276"/>
      <c r="Q2" s="276"/>
      <c r="R2" s="276"/>
      <c r="S2" s="276"/>
      <c r="T2" s="276"/>
      <c r="U2" s="276"/>
      <c r="V2" s="276"/>
      <c r="W2" s="276"/>
      <c r="X2" s="276"/>
      <c r="Y2" s="276"/>
      <c r="Z2" s="276"/>
    </row>
    <row r="3">
      <c r="A3" s="442"/>
      <c r="B3" s="442"/>
      <c r="C3" s="444" t="s">
        <v>14098</v>
      </c>
      <c r="D3" s="444"/>
      <c r="E3" s="442"/>
      <c r="F3" s="442"/>
      <c r="G3" s="442"/>
      <c r="H3" s="445"/>
      <c r="I3" s="276"/>
      <c r="J3" s="276"/>
      <c r="K3" s="276"/>
      <c r="L3" s="276"/>
      <c r="M3" s="276"/>
      <c r="N3" s="276"/>
      <c r="O3" s="276"/>
      <c r="P3" s="276"/>
      <c r="Q3" s="276"/>
      <c r="R3" s="276"/>
      <c r="S3" s="276"/>
      <c r="T3" s="276"/>
      <c r="U3" s="276"/>
      <c r="V3" s="276"/>
      <c r="W3" s="276"/>
      <c r="X3" s="276"/>
      <c r="Y3" s="276"/>
      <c r="Z3" s="276"/>
    </row>
    <row r="4">
      <c r="A4" s="442"/>
      <c r="B4" s="442"/>
      <c r="C4" s="444" t="s">
        <v>14099</v>
      </c>
      <c r="D4" s="444"/>
      <c r="E4" s="442"/>
      <c r="F4" s="442"/>
      <c r="G4" s="442"/>
      <c r="H4" s="446"/>
      <c r="I4" s="276"/>
      <c r="J4" s="276"/>
      <c r="K4" s="276"/>
      <c r="L4" s="276"/>
      <c r="M4" s="276"/>
      <c r="N4" s="276"/>
      <c r="O4" s="276"/>
      <c r="P4" s="276"/>
      <c r="Q4" s="276"/>
      <c r="R4" s="276"/>
      <c r="S4" s="276"/>
      <c r="T4" s="276"/>
      <c r="U4" s="276"/>
      <c r="V4" s="276"/>
      <c r="W4" s="276"/>
      <c r="X4" s="276"/>
      <c r="Y4" s="276"/>
      <c r="Z4" s="276"/>
    </row>
    <row r="5">
      <c r="A5" s="442"/>
      <c r="B5" s="442"/>
      <c r="C5" s="444" t="s">
        <v>14100</v>
      </c>
      <c r="D5" s="444"/>
      <c r="E5" s="442"/>
      <c r="F5" s="442"/>
      <c r="G5" s="442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</row>
    <row r="6">
      <c r="A6" s="442"/>
      <c r="B6" s="442"/>
      <c r="C6" s="442"/>
      <c r="D6" s="442"/>
      <c r="E6" s="442"/>
      <c r="F6" s="442"/>
      <c r="G6" s="442"/>
      <c r="H6" s="276"/>
      <c r="I6" s="276"/>
      <c r="J6" s="276"/>
      <c r="K6" s="276"/>
      <c r="L6" s="276"/>
      <c r="M6" s="276"/>
      <c r="N6" s="276"/>
      <c r="O6" s="276"/>
      <c r="P6" s="276"/>
      <c r="Q6" s="276"/>
      <c r="R6" s="276"/>
      <c r="S6" s="276"/>
      <c r="T6" s="276"/>
      <c r="U6" s="276"/>
      <c r="V6" s="276"/>
      <c r="W6" s="276"/>
      <c r="X6" s="276"/>
      <c r="Y6" s="276"/>
      <c r="Z6" s="276"/>
    </row>
    <row r="7">
      <c r="A7" s="447" t="s">
        <v>14101</v>
      </c>
      <c r="B7" s="448"/>
      <c r="C7" s="448"/>
      <c r="D7" s="546" t="s">
        <v>2068</v>
      </c>
      <c r="E7" s="450"/>
      <c r="F7" s="451"/>
      <c r="G7" s="447" t="s">
        <v>1275</v>
      </c>
      <c r="H7" s="512" t="s">
        <v>1920</v>
      </c>
      <c r="I7" s="452"/>
      <c r="J7" s="2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6"/>
      <c r="X7" s="276"/>
      <c r="Y7" s="276"/>
      <c r="Z7" s="276"/>
    </row>
    <row r="8">
      <c r="A8" s="453" t="s">
        <v>14102</v>
      </c>
      <c r="B8" s="442"/>
      <c r="C8" s="442"/>
      <c r="D8" s="442"/>
      <c r="E8" s="442"/>
      <c r="F8" s="454"/>
      <c r="G8" s="453"/>
      <c r="H8" s="442"/>
      <c r="I8" s="455"/>
      <c r="J8" s="276"/>
      <c r="K8" s="276"/>
      <c r="L8" s="276"/>
      <c r="M8" s="276"/>
      <c r="N8" s="276"/>
      <c r="O8" s="276"/>
      <c r="P8" s="276"/>
      <c r="Q8" s="276"/>
      <c r="R8" s="276"/>
      <c r="S8" s="276"/>
      <c r="T8" s="276"/>
      <c r="U8" s="276"/>
      <c r="V8" s="276"/>
      <c r="W8" s="276"/>
      <c r="X8" s="276"/>
      <c r="Y8" s="276"/>
      <c r="Z8" s="276"/>
    </row>
    <row r="9">
      <c r="A9" s="456" t="s">
        <v>14103</v>
      </c>
      <c r="B9" s="513" t="s">
        <v>2069</v>
      </c>
      <c r="C9" s="442"/>
      <c r="D9" s="442"/>
      <c r="E9" s="442"/>
      <c r="F9" s="454"/>
      <c r="G9" s="456" t="s">
        <v>14104</v>
      </c>
      <c r="H9" s="457" t="s">
        <v>14155</v>
      </c>
      <c r="I9" s="455"/>
      <c r="J9" s="276"/>
      <c r="K9" s="276"/>
      <c r="L9" s="276"/>
      <c r="M9" s="276"/>
      <c r="N9" s="276"/>
      <c r="O9" s="276"/>
      <c r="P9" s="276"/>
      <c r="Q9" s="276"/>
      <c r="R9" s="276"/>
      <c r="S9" s="276"/>
      <c r="T9" s="276"/>
      <c r="U9" s="276"/>
      <c r="V9" s="276"/>
      <c r="W9" s="276"/>
      <c r="X9" s="276"/>
      <c r="Y9" s="276"/>
      <c r="Z9" s="276"/>
    </row>
    <row r="10">
      <c r="A10" s="453" t="s">
        <v>14105</v>
      </c>
      <c r="B10" s="442"/>
      <c r="C10" s="442"/>
      <c r="D10" s="442"/>
      <c r="E10" s="442"/>
      <c r="F10" s="454"/>
      <c r="G10" s="456" t="s">
        <v>14106</v>
      </c>
      <c r="H10" s="457" t="s">
        <v>14156</v>
      </c>
      <c r="I10" s="455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V10" s="276"/>
      <c r="W10" s="276"/>
      <c r="X10" s="276"/>
      <c r="Y10" s="276"/>
      <c r="Z10" s="276"/>
    </row>
    <row r="11" ht="33.0" customHeight="1">
      <c r="A11" s="456" t="s">
        <v>14107</v>
      </c>
      <c r="B11" s="550" t="s">
        <v>2070</v>
      </c>
      <c r="F11" s="459"/>
      <c r="G11" s="460"/>
      <c r="H11" s="276"/>
      <c r="I11" s="455"/>
      <c r="J11" s="276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W11" s="276"/>
      <c r="X11" s="276"/>
      <c r="Y11" s="276"/>
      <c r="Z11" s="276"/>
    </row>
    <row r="12">
      <c r="A12" s="453" t="s">
        <v>14108</v>
      </c>
      <c r="B12" s="442"/>
      <c r="C12" s="442"/>
      <c r="D12" s="442"/>
      <c r="E12" s="442"/>
      <c r="F12" s="454"/>
      <c r="G12" s="460"/>
      <c r="H12" s="276"/>
      <c r="I12" s="455"/>
      <c r="J12" s="276"/>
      <c r="K12" s="276"/>
      <c r="L12" s="276"/>
      <c r="M12" s="276"/>
      <c r="N12" s="276"/>
      <c r="O12" s="276"/>
      <c r="P12" s="276"/>
      <c r="Q12" s="276"/>
      <c r="R12" s="276"/>
      <c r="S12" s="276"/>
      <c r="T12" s="276"/>
      <c r="U12" s="276"/>
      <c r="V12" s="276"/>
      <c r="W12" s="276"/>
      <c r="X12" s="276"/>
      <c r="Y12" s="276"/>
      <c r="Z12" s="276"/>
    </row>
    <row r="13">
      <c r="A13" s="461" t="s">
        <v>14109</v>
      </c>
      <c r="B13" s="513" t="s">
        <v>2071</v>
      </c>
      <c r="C13" s="442"/>
      <c r="D13" s="442"/>
      <c r="E13" s="442"/>
      <c r="F13" s="454"/>
      <c r="G13" s="460"/>
      <c r="H13" s="276"/>
      <c r="I13" s="455"/>
      <c r="J13" s="276"/>
      <c r="K13" s="276"/>
      <c r="L13" s="276"/>
      <c r="M13" s="276"/>
      <c r="N13" s="276"/>
      <c r="O13" s="276"/>
      <c r="P13" s="276"/>
      <c r="Q13" s="276"/>
      <c r="R13" s="276"/>
      <c r="S13" s="276"/>
      <c r="T13" s="276"/>
      <c r="U13" s="276"/>
      <c r="V13" s="276"/>
      <c r="W13" s="276"/>
      <c r="X13" s="276"/>
      <c r="Y13" s="276"/>
      <c r="Z13" s="276"/>
    </row>
    <row r="14">
      <c r="A14" s="462" t="s">
        <v>14110</v>
      </c>
      <c r="B14" s="463"/>
      <c r="C14" s="463"/>
      <c r="D14" s="463"/>
      <c r="E14" s="463"/>
      <c r="F14" s="464"/>
      <c r="G14" s="465"/>
      <c r="H14" s="466"/>
      <c r="I14" s="467"/>
      <c r="J14" s="276"/>
      <c r="K14" s="276"/>
      <c r="L14" s="276"/>
      <c r="M14" s="276"/>
      <c r="N14" s="276"/>
      <c r="O14" s="276"/>
      <c r="P14" s="276"/>
      <c r="Q14" s="276"/>
      <c r="R14" s="276"/>
      <c r="S14" s="276"/>
      <c r="T14" s="276"/>
      <c r="U14" s="276"/>
      <c r="V14" s="276"/>
      <c r="W14" s="276"/>
      <c r="X14" s="276"/>
      <c r="Y14" s="276"/>
      <c r="Z14" s="276"/>
    </row>
    <row r="15">
      <c r="A15" s="276"/>
      <c r="B15" s="276"/>
      <c r="C15" s="276"/>
      <c r="D15" s="276"/>
      <c r="E15" s="276"/>
      <c r="F15" s="276"/>
      <c r="G15" s="276"/>
      <c r="H15" s="276"/>
      <c r="I15" s="276"/>
      <c r="J15" s="276"/>
      <c r="K15" s="276"/>
      <c r="L15" s="276"/>
      <c r="M15" s="276"/>
      <c r="N15" s="276"/>
      <c r="O15" s="276"/>
      <c r="P15" s="276"/>
      <c r="Q15" s="276"/>
      <c r="R15" s="276"/>
      <c r="S15" s="276"/>
      <c r="T15" s="276"/>
      <c r="U15" s="276"/>
      <c r="V15" s="276"/>
      <c r="W15" s="276"/>
      <c r="X15" s="276"/>
      <c r="Y15" s="276"/>
      <c r="Z15" s="276"/>
    </row>
    <row r="16">
      <c r="A16" s="468" t="s">
        <v>14111</v>
      </c>
      <c r="B16" s="469" t="s">
        <v>14112</v>
      </c>
      <c r="C16" s="450"/>
      <c r="D16" s="450"/>
      <c r="E16" s="450"/>
      <c r="F16" s="451"/>
      <c r="G16" s="468" t="s">
        <v>2218</v>
      </c>
      <c r="H16" s="468" t="s">
        <v>14113</v>
      </c>
      <c r="I16" s="468" t="s">
        <v>14114</v>
      </c>
      <c r="J16" s="276"/>
      <c r="K16" s="276"/>
      <c r="L16" s="276"/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/>
      <c r="Y16" s="276"/>
      <c r="Z16" s="276"/>
    </row>
    <row r="17">
      <c r="A17" s="470" t="s">
        <v>14115</v>
      </c>
      <c r="B17" s="471" t="s">
        <v>14116</v>
      </c>
      <c r="F17" s="459"/>
      <c r="G17" s="470" t="s">
        <v>14117</v>
      </c>
      <c r="H17" s="470" t="s">
        <v>14118</v>
      </c>
      <c r="I17" s="470" t="s">
        <v>14119</v>
      </c>
      <c r="J17" s="276"/>
      <c r="K17" s="276"/>
      <c r="L17" s="276"/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</row>
    <row r="18">
      <c r="A18" s="551">
        <v>1.0</v>
      </c>
      <c r="B18" s="543" t="s">
        <v>420</v>
      </c>
      <c r="F18" s="459"/>
      <c r="G18" s="544">
        <v>1.0</v>
      </c>
      <c r="H18" s="532">
        <v>140.0</v>
      </c>
      <c r="I18" s="532">
        <v>140.0</v>
      </c>
      <c r="J18" s="276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</row>
    <row r="19">
      <c r="A19" s="476"/>
      <c r="B19" s="473"/>
      <c r="F19" s="459"/>
      <c r="G19" s="474"/>
      <c r="H19" s="475"/>
      <c r="I19" s="477"/>
      <c r="J19" s="276"/>
      <c r="K19" s="276"/>
      <c r="L19" s="276"/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/>
    </row>
    <row r="20">
      <c r="A20" s="476"/>
      <c r="B20" s="473"/>
      <c r="F20" s="459"/>
      <c r="G20" s="474"/>
      <c r="H20" s="475"/>
      <c r="I20" s="477"/>
      <c r="J20" s="276"/>
      <c r="K20" s="276"/>
      <c r="L20" s="276"/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/>
    </row>
    <row r="21">
      <c r="A21" s="476"/>
      <c r="B21" s="473"/>
      <c r="F21" s="459"/>
      <c r="G21" s="474"/>
      <c r="H21" s="475"/>
      <c r="I21" s="475"/>
      <c r="J21" s="276"/>
      <c r="K21" s="276"/>
      <c r="L21" s="276"/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/>
    </row>
    <row r="22">
      <c r="A22" s="476"/>
      <c r="B22" s="473"/>
      <c r="F22" s="459"/>
      <c r="G22" s="474"/>
      <c r="H22" s="475"/>
      <c r="I22" s="475"/>
      <c r="J22" s="276"/>
      <c r="K22" s="478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</row>
    <row r="23">
      <c r="A23" s="476"/>
      <c r="B23" s="473"/>
      <c r="F23" s="459"/>
      <c r="G23" s="474"/>
      <c r="H23" s="475"/>
      <c r="I23" s="475"/>
      <c r="J23" s="276"/>
      <c r="K23" s="276"/>
      <c r="L23" s="276"/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/>
    </row>
    <row r="24">
      <c r="A24" s="476"/>
      <c r="B24" s="473"/>
      <c r="F24" s="459"/>
      <c r="G24" s="474"/>
      <c r="H24" s="475"/>
      <c r="I24" s="475"/>
      <c r="J24" s="276"/>
      <c r="K24" s="276"/>
      <c r="L24" s="276"/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</row>
    <row r="25">
      <c r="A25" s="476"/>
      <c r="B25" s="473"/>
      <c r="F25" s="459"/>
      <c r="G25" s="474"/>
      <c r="H25" s="475"/>
      <c r="I25" s="475"/>
      <c r="J25" s="276"/>
      <c r="K25" s="276"/>
      <c r="L25" s="276"/>
      <c r="M25" s="276"/>
      <c r="N25" s="276"/>
      <c r="O25" s="276"/>
      <c r="P25" s="276"/>
      <c r="Q25" s="276"/>
      <c r="R25" s="276"/>
      <c r="S25" s="276"/>
      <c r="T25" s="276"/>
      <c r="U25" s="276"/>
      <c r="V25" s="276"/>
      <c r="W25" s="276"/>
      <c r="X25" s="276"/>
      <c r="Y25" s="276"/>
      <c r="Z25" s="276"/>
    </row>
    <row r="26">
      <c r="A26" s="476"/>
      <c r="B26" s="473"/>
      <c r="F26" s="459"/>
      <c r="G26" s="474"/>
      <c r="H26" s="475"/>
      <c r="I26" s="475"/>
      <c r="J26" s="276"/>
      <c r="K26" s="276"/>
      <c r="L26" s="276"/>
      <c r="M26" s="276"/>
      <c r="N26" s="276"/>
      <c r="O26" s="276"/>
      <c r="P26" s="276"/>
      <c r="Q26" s="276"/>
      <c r="R26" s="276"/>
      <c r="S26" s="276"/>
      <c r="T26" s="276"/>
      <c r="U26" s="276"/>
      <c r="V26" s="276"/>
      <c r="W26" s="276"/>
      <c r="X26" s="276"/>
      <c r="Y26" s="276"/>
      <c r="Z26" s="276"/>
    </row>
    <row r="27">
      <c r="A27" s="476"/>
      <c r="B27" s="473"/>
      <c r="F27" s="459"/>
      <c r="G27" s="474"/>
      <c r="H27" s="475"/>
      <c r="I27" s="475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</row>
    <row r="28">
      <c r="A28" s="476"/>
      <c r="B28" s="473"/>
      <c r="F28" s="459"/>
      <c r="G28" s="474"/>
      <c r="H28" s="475"/>
      <c r="I28" s="475"/>
      <c r="J28" s="276"/>
      <c r="K28" s="276"/>
      <c r="L28" s="276"/>
      <c r="M28" s="276"/>
      <c r="N28" s="276"/>
      <c r="O28" s="276"/>
      <c r="P28" s="276"/>
      <c r="Q28" s="276"/>
      <c r="R28" s="276"/>
      <c r="S28" s="276"/>
      <c r="T28" s="276"/>
      <c r="U28" s="276"/>
      <c r="V28" s="276"/>
      <c r="W28" s="276"/>
      <c r="X28" s="276"/>
      <c r="Y28" s="276"/>
      <c r="Z28" s="276"/>
    </row>
    <row r="29">
      <c r="A29" s="476"/>
      <c r="B29" s="473"/>
      <c r="F29" s="459"/>
      <c r="G29" s="474"/>
      <c r="H29" s="475"/>
      <c r="I29" s="475"/>
      <c r="J29" s="276"/>
      <c r="K29" s="276"/>
      <c r="L29" s="276"/>
      <c r="M29" s="276"/>
      <c r="N29" s="276"/>
      <c r="O29" s="276"/>
      <c r="P29" s="276"/>
      <c r="Q29" s="276"/>
      <c r="R29" s="276"/>
      <c r="S29" s="276"/>
      <c r="T29" s="276"/>
      <c r="U29" s="276"/>
      <c r="V29" s="276"/>
      <c r="W29" s="276"/>
      <c r="X29" s="276"/>
      <c r="Y29" s="276"/>
      <c r="Z29" s="276"/>
    </row>
    <row r="30">
      <c r="A30" s="476"/>
      <c r="B30" s="473"/>
      <c r="F30" s="459"/>
      <c r="G30" s="474"/>
      <c r="H30" s="475"/>
      <c r="I30" s="475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V30" s="276"/>
      <c r="W30" s="276"/>
      <c r="X30" s="276"/>
      <c r="Y30" s="276"/>
      <c r="Z30" s="276"/>
    </row>
    <row r="31">
      <c r="A31" s="476"/>
      <c r="B31" s="473"/>
      <c r="F31" s="459"/>
      <c r="G31" s="474"/>
      <c r="H31" s="475"/>
      <c r="I31" s="475"/>
      <c r="J31" s="276"/>
      <c r="K31" s="276"/>
      <c r="L31" s="276"/>
      <c r="M31" s="276"/>
      <c r="N31" s="276"/>
      <c r="O31" s="276"/>
      <c r="P31" s="276"/>
      <c r="Q31" s="276"/>
      <c r="R31" s="276"/>
      <c r="S31" s="276"/>
      <c r="T31" s="276"/>
      <c r="U31" s="276"/>
      <c r="V31" s="276"/>
      <c r="W31" s="276"/>
      <c r="X31" s="276"/>
      <c r="Y31" s="276"/>
      <c r="Z31" s="276"/>
    </row>
    <row r="32">
      <c r="A32" s="476"/>
      <c r="B32" s="473"/>
      <c r="F32" s="459"/>
      <c r="G32" s="474"/>
      <c r="H32" s="475"/>
      <c r="I32" s="475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</row>
    <row r="33">
      <c r="A33" s="476"/>
      <c r="B33" s="473"/>
      <c r="F33" s="459"/>
      <c r="G33" s="474"/>
      <c r="H33" s="475"/>
      <c r="I33" s="475"/>
      <c r="J33" s="276"/>
      <c r="K33" s="276"/>
      <c r="L33" s="276"/>
      <c r="M33" s="276"/>
      <c r="N33" s="276"/>
      <c r="O33" s="276"/>
      <c r="P33" s="276"/>
      <c r="Q33" s="276"/>
      <c r="R33" s="276"/>
      <c r="S33" s="276"/>
      <c r="T33" s="276"/>
      <c r="U33" s="276"/>
      <c r="V33" s="276"/>
      <c r="W33" s="276"/>
      <c r="X33" s="276"/>
      <c r="Y33" s="276"/>
      <c r="Z33" s="276"/>
    </row>
    <row r="34">
      <c r="A34" s="476"/>
      <c r="B34" s="473"/>
      <c r="F34" s="459"/>
      <c r="G34" s="474"/>
      <c r="H34" s="475"/>
      <c r="I34" s="475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</row>
    <row r="35">
      <c r="A35" s="476"/>
      <c r="B35" s="473"/>
      <c r="F35" s="459"/>
      <c r="G35" s="474"/>
      <c r="H35" s="475"/>
      <c r="I35" s="475"/>
      <c r="J35" s="276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</row>
    <row r="36">
      <c r="A36" s="476"/>
      <c r="B36" s="473"/>
      <c r="F36" s="459"/>
      <c r="G36" s="474"/>
      <c r="H36" s="475"/>
      <c r="I36" s="475"/>
      <c r="J36" s="276"/>
      <c r="K36" s="276"/>
      <c r="L36" s="276"/>
      <c r="M36" s="276"/>
      <c r="N36" s="276"/>
      <c r="O36" s="276"/>
      <c r="P36" s="276"/>
      <c r="Q36" s="276"/>
      <c r="R36" s="276"/>
      <c r="S36" s="276"/>
      <c r="T36" s="276"/>
      <c r="U36" s="276"/>
      <c r="V36" s="276"/>
      <c r="W36" s="276"/>
      <c r="X36" s="276"/>
      <c r="Y36" s="276"/>
      <c r="Z36" s="276"/>
    </row>
    <row r="37">
      <c r="A37" s="476"/>
      <c r="B37" s="473"/>
      <c r="F37" s="459"/>
      <c r="G37" s="474"/>
      <c r="H37" s="475"/>
      <c r="I37" s="475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V37" s="276"/>
      <c r="W37" s="276"/>
      <c r="X37" s="276"/>
      <c r="Y37" s="276"/>
      <c r="Z37" s="276"/>
    </row>
    <row r="38">
      <c r="A38" s="476"/>
      <c r="B38" s="473"/>
      <c r="F38" s="459"/>
      <c r="G38" s="474"/>
      <c r="H38" s="475"/>
      <c r="I38" s="475"/>
      <c r="J38" s="276"/>
      <c r="K38" s="276"/>
      <c r="L38" s="276"/>
      <c r="M38" s="276"/>
      <c r="N38" s="276"/>
      <c r="O38" s="276"/>
      <c r="P38" s="276"/>
      <c r="Q38" s="276"/>
      <c r="R38" s="276"/>
      <c r="S38" s="276"/>
      <c r="T38" s="276"/>
      <c r="U38" s="276"/>
      <c r="V38" s="276"/>
      <c r="W38" s="276"/>
      <c r="X38" s="276"/>
      <c r="Y38" s="276"/>
      <c r="Z38" s="276"/>
    </row>
    <row r="39">
      <c r="A39" s="479"/>
      <c r="B39" s="480"/>
      <c r="C39" s="481"/>
      <c r="D39" s="481"/>
      <c r="E39" s="481"/>
      <c r="F39" s="482"/>
      <c r="G39" s="483"/>
      <c r="H39" s="484"/>
      <c r="I39" s="484"/>
      <c r="J39" s="276"/>
      <c r="K39" s="276"/>
      <c r="L39" s="276"/>
      <c r="M39" s="276"/>
      <c r="N39" s="276"/>
      <c r="O39" s="276"/>
      <c r="P39" s="276"/>
      <c r="Q39" s="276"/>
      <c r="R39" s="276"/>
      <c r="S39" s="276"/>
      <c r="T39" s="276"/>
      <c r="U39" s="276"/>
      <c r="V39" s="276"/>
      <c r="W39" s="276"/>
      <c r="X39" s="276"/>
      <c r="Y39" s="276"/>
      <c r="Z39" s="276"/>
    </row>
    <row r="40">
      <c r="A40" s="461" t="s">
        <v>14120</v>
      </c>
      <c r="B40" s="500" t="s">
        <v>49</v>
      </c>
      <c r="C40" s="442"/>
      <c r="D40" s="442"/>
      <c r="E40" s="442"/>
      <c r="F40" s="485"/>
      <c r="G40" s="486" t="s">
        <v>14121</v>
      </c>
      <c r="H40" s="444"/>
      <c r="I40" s="549">
        <v>140.0</v>
      </c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</row>
    <row r="41">
      <c r="A41" s="465"/>
      <c r="B41" s="463"/>
      <c r="C41" s="463"/>
      <c r="D41" s="463"/>
      <c r="E41" s="463"/>
      <c r="F41" s="488"/>
      <c r="G41" s="489" t="s">
        <v>14122</v>
      </c>
      <c r="H41" s="490"/>
      <c r="I41" s="491">
        <v>0.0</v>
      </c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76"/>
    </row>
    <row r="42">
      <c r="A42" s="492" t="str">
        <f>BAHTTEXT(I42)</f>
        <v>หนึ่งร้อยสี่สิบบาทถ้วน</v>
      </c>
      <c r="B42" s="450"/>
      <c r="C42" s="450"/>
      <c r="D42" s="450"/>
      <c r="E42" s="450"/>
      <c r="F42" s="451"/>
      <c r="G42" s="493" t="s">
        <v>14123</v>
      </c>
      <c r="H42" s="450"/>
      <c r="I42" s="494">
        <f>I40</f>
        <v>140</v>
      </c>
      <c r="J42" s="276"/>
      <c r="K42" s="276"/>
      <c r="L42" s="276"/>
      <c r="M42" s="276"/>
      <c r="N42" s="276"/>
      <c r="O42" s="276"/>
      <c r="P42" s="276"/>
      <c r="Q42" s="276"/>
      <c r="R42" s="276"/>
      <c r="S42" s="276"/>
      <c r="T42" s="276"/>
      <c r="U42" s="276"/>
      <c r="V42" s="276"/>
      <c r="W42" s="276"/>
      <c r="X42" s="276"/>
      <c r="Y42" s="276"/>
      <c r="Z42" s="276"/>
    </row>
    <row r="43" ht="12.75" customHeight="1">
      <c r="A43" s="495"/>
      <c r="B43" s="481"/>
      <c r="C43" s="481"/>
      <c r="D43" s="481"/>
      <c r="E43" s="481"/>
      <c r="F43" s="482"/>
      <c r="G43" s="495"/>
      <c r="H43" s="481"/>
      <c r="I43" s="482"/>
      <c r="J43" s="276"/>
      <c r="K43" s="276"/>
      <c r="L43" s="276"/>
      <c r="M43" s="276"/>
      <c r="N43" s="276"/>
      <c r="O43" s="276"/>
      <c r="P43" s="276"/>
      <c r="Q43" s="276"/>
      <c r="R43" s="276"/>
      <c r="S43" s="276"/>
      <c r="T43" s="276"/>
      <c r="U43" s="276"/>
      <c r="V43" s="276"/>
      <c r="W43" s="276"/>
      <c r="X43" s="276"/>
      <c r="Y43" s="276"/>
      <c r="Z43" s="276"/>
    </row>
    <row r="44" ht="26.25" customHeight="1">
      <c r="A44" s="496" t="s">
        <v>8</v>
      </c>
      <c r="B44" s="497"/>
      <c r="C44" s="497"/>
      <c r="D44" s="497"/>
      <c r="E44" s="497"/>
      <c r="F44" s="497"/>
      <c r="G44" s="498"/>
      <c r="H44" s="499" t="s">
        <v>14157</v>
      </c>
      <c r="I44" s="451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W44" s="276"/>
      <c r="X44" s="276"/>
      <c r="Y44" s="276"/>
      <c r="Z44" s="276"/>
    </row>
    <row r="45" ht="28.5" customHeight="1">
      <c r="A45" s="453"/>
      <c r="B45" s="500" t="s">
        <v>11</v>
      </c>
      <c r="C45" s="500" t="s">
        <v>14125</v>
      </c>
      <c r="D45" s="444"/>
      <c r="E45" s="444"/>
      <c r="F45" s="444"/>
      <c r="G45" s="501"/>
      <c r="H45" s="502" t="s">
        <v>14158</v>
      </c>
      <c r="I45" s="503"/>
      <c r="J45" s="276"/>
      <c r="K45" s="276"/>
      <c r="L45" s="276"/>
      <c r="M45" s="276"/>
      <c r="N45" s="276"/>
      <c r="O45" s="276"/>
      <c r="P45" s="276"/>
      <c r="Q45" s="276"/>
      <c r="R45" s="276"/>
      <c r="S45" s="276"/>
      <c r="T45" s="276"/>
      <c r="U45" s="276"/>
      <c r="V45" s="276"/>
      <c r="W45" s="276"/>
      <c r="X45" s="276"/>
      <c r="Y45" s="276"/>
      <c r="Z45" s="276"/>
    </row>
    <row r="46" ht="27.75" customHeight="1">
      <c r="A46" s="453"/>
      <c r="B46" s="444"/>
      <c r="C46" s="444"/>
      <c r="D46" s="444"/>
      <c r="E46" s="444"/>
      <c r="F46" s="444"/>
      <c r="G46" s="501"/>
      <c r="H46" s="502" t="s">
        <v>14159</v>
      </c>
      <c r="I46" s="503"/>
      <c r="J46" s="276"/>
      <c r="K46" s="276"/>
      <c r="L46" s="276"/>
      <c r="M46" s="276"/>
      <c r="N46" s="276"/>
      <c r="O46" s="276"/>
      <c r="P46" s="276"/>
      <c r="Q46" s="276"/>
      <c r="R46" s="276"/>
      <c r="S46" s="276"/>
      <c r="T46" s="276"/>
      <c r="U46" s="276"/>
      <c r="V46" s="276"/>
      <c r="W46" s="276"/>
      <c r="X46" s="276"/>
      <c r="Y46" s="276"/>
      <c r="Z46" s="276"/>
    </row>
    <row r="47">
      <c r="A47" s="504"/>
      <c r="B47" s="444"/>
      <c r="C47" s="444"/>
      <c r="D47" s="444"/>
      <c r="E47" s="505"/>
      <c r="F47" s="444"/>
      <c r="G47" s="501"/>
      <c r="H47" s="453"/>
      <c r="I47" s="501"/>
      <c r="J47" s="276"/>
      <c r="K47" s="276"/>
      <c r="L47" s="276"/>
      <c r="M47" s="276"/>
      <c r="N47" s="276"/>
      <c r="O47" s="276"/>
      <c r="P47" s="276"/>
      <c r="Q47" s="276"/>
      <c r="R47" s="276"/>
      <c r="S47" s="276"/>
      <c r="T47" s="276"/>
      <c r="U47" s="276"/>
      <c r="V47" s="276"/>
      <c r="W47" s="276"/>
      <c r="X47" s="276"/>
      <c r="Y47" s="276"/>
      <c r="Z47" s="276"/>
    </row>
    <row r="48">
      <c r="A48" s="506" t="s">
        <v>14128</v>
      </c>
      <c r="B48" s="444"/>
      <c r="C48" s="444"/>
      <c r="D48" s="444"/>
      <c r="E48" s="444"/>
      <c r="F48" s="444"/>
      <c r="G48" s="501"/>
      <c r="H48" s="507" t="s">
        <v>14160</v>
      </c>
      <c r="I48" s="501"/>
      <c r="J48" s="276"/>
      <c r="K48" s="276"/>
      <c r="L48" s="276"/>
      <c r="M48" s="276"/>
      <c r="N48" s="276"/>
      <c r="O48" s="276"/>
      <c r="P48" s="276"/>
      <c r="Q48" s="276"/>
      <c r="R48" s="276"/>
      <c r="S48" s="276"/>
      <c r="T48" s="276"/>
      <c r="U48" s="276"/>
      <c r="V48" s="276"/>
      <c r="W48" s="276"/>
      <c r="X48" s="276"/>
      <c r="Y48" s="276"/>
      <c r="Z48" s="276"/>
    </row>
    <row r="49">
      <c r="A49" s="508"/>
      <c r="B49" s="490"/>
      <c r="C49" s="490"/>
      <c r="D49" s="489"/>
      <c r="E49" s="490"/>
      <c r="F49" s="490"/>
      <c r="G49" s="509"/>
      <c r="H49" s="508"/>
      <c r="I49" s="509"/>
      <c r="J49" s="276"/>
      <c r="K49" s="276"/>
      <c r="L49" s="276"/>
      <c r="M49" s="276"/>
      <c r="N49" s="276"/>
      <c r="O49" s="276"/>
      <c r="P49" s="276"/>
      <c r="Q49" s="276"/>
      <c r="R49" s="276"/>
      <c r="S49" s="276"/>
      <c r="T49" s="276"/>
      <c r="U49" s="276"/>
      <c r="V49" s="276"/>
      <c r="W49" s="276"/>
      <c r="X49" s="276"/>
      <c r="Y49" s="276"/>
      <c r="Z49" s="276"/>
    </row>
    <row r="50">
      <c r="A50" s="276"/>
      <c r="B50" s="276"/>
      <c r="C50" s="276"/>
      <c r="D50" s="276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  <c r="S50" s="276"/>
      <c r="T50" s="276"/>
      <c r="U50" s="276"/>
      <c r="V50" s="276"/>
      <c r="W50" s="276"/>
      <c r="X50" s="276"/>
      <c r="Y50" s="276"/>
      <c r="Z50" s="276"/>
    </row>
    <row r="51">
      <c r="A51" s="276"/>
      <c r="B51" s="276"/>
      <c r="C51" s="276"/>
      <c r="D51" s="276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  <c r="S51" s="276"/>
      <c r="T51" s="276"/>
      <c r="U51" s="276"/>
      <c r="V51" s="276"/>
      <c r="W51" s="276"/>
      <c r="X51" s="276"/>
      <c r="Y51" s="276"/>
      <c r="Z51" s="276"/>
    </row>
    <row r="52">
      <c r="A52" s="276"/>
      <c r="B52" s="276"/>
      <c r="C52" s="276"/>
      <c r="D52" s="276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</row>
    <row r="53">
      <c r="A53" s="276"/>
      <c r="B53" s="276"/>
      <c r="C53" s="276"/>
      <c r="D53" s="276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</row>
    <row r="54">
      <c r="A54" s="276"/>
      <c r="B54" s="276"/>
      <c r="C54" s="276"/>
      <c r="D54" s="276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</row>
    <row r="55">
      <c r="A55" s="276"/>
      <c r="B55" s="276"/>
      <c r="C55" s="276"/>
      <c r="D55" s="276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</row>
    <row r="56">
      <c r="A56" s="276"/>
      <c r="B56" s="276"/>
      <c r="C56" s="276"/>
      <c r="D56" s="276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  <c r="S56" s="276"/>
      <c r="T56" s="276"/>
      <c r="U56" s="276"/>
      <c r="V56" s="276"/>
      <c r="W56" s="276"/>
      <c r="X56" s="276"/>
      <c r="Y56" s="276"/>
      <c r="Z56" s="276"/>
    </row>
    <row r="57">
      <c r="A57" s="276"/>
      <c r="B57" s="276"/>
      <c r="C57" s="276"/>
      <c r="D57" s="276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  <c r="S57" s="276"/>
      <c r="T57" s="276"/>
      <c r="U57" s="276"/>
      <c r="V57" s="276"/>
      <c r="W57" s="276"/>
      <c r="X57" s="276"/>
      <c r="Y57" s="276"/>
      <c r="Z57" s="276"/>
    </row>
    <row r="58">
      <c r="A58" s="276"/>
      <c r="B58" s="276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W58" s="276"/>
      <c r="X58" s="276"/>
      <c r="Y58" s="276"/>
      <c r="Z58" s="276"/>
    </row>
    <row r="59">
      <c r="A59" s="276"/>
      <c r="B59" s="276"/>
      <c r="C59" s="276"/>
      <c r="D59" s="276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  <c r="S59" s="276"/>
      <c r="T59" s="276"/>
      <c r="U59" s="276"/>
      <c r="V59" s="276"/>
      <c r="W59" s="276"/>
      <c r="X59" s="276"/>
      <c r="Y59" s="276"/>
      <c r="Z59" s="276"/>
    </row>
    <row r="60">
      <c r="A60" s="276"/>
      <c r="B60" s="276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6"/>
      <c r="Y60" s="276"/>
      <c r="Z60" s="276"/>
    </row>
    <row r="61">
      <c r="A61" s="276"/>
      <c r="B61" s="276"/>
      <c r="C61" s="276"/>
      <c r="D61" s="276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  <c r="S61" s="276"/>
      <c r="T61" s="276"/>
      <c r="U61" s="276"/>
      <c r="V61" s="276"/>
      <c r="W61" s="276"/>
      <c r="X61" s="276"/>
      <c r="Y61" s="276"/>
      <c r="Z61" s="276"/>
    </row>
    <row r="62">
      <c r="A62" s="276"/>
      <c r="B62" s="276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6"/>
      <c r="Y62" s="276"/>
      <c r="Z62" s="276"/>
    </row>
    <row r="63">
      <c r="A63" s="276"/>
      <c r="B63" s="276"/>
      <c r="C63" s="276"/>
      <c r="D63" s="276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  <c r="S63" s="276"/>
      <c r="T63" s="276"/>
      <c r="U63" s="276"/>
      <c r="V63" s="276"/>
      <c r="W63" s="276"/>
      <c r="X63" s="276"/>
      <c r="Y63" s="276"/>
      <c r="Z63" s="276"/>
    </row>
    <row r="64">
      <c r="A64" s="276"/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6"/>
      <c r="Y64" s="276"/>
      <c r="Z64" s="276"/>
    </row>
    <row r="65">
      <c r="A65" s="276"/>
      <c r="B65" s="276"/>
      <c r="C65" s="276"/>
      <c r="D65" s="276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  <c r="S65" s="276"/>
      <c r="T65" s="276"/>
      <c r="U65" s="276"/>
      <c r="V65" s="276"/>
      <c r="W65" s="276"/>
      <c r="X65" s="276"/>
      <c r="Y65" s="276"/>
      <c r="Z65" s="276"/>
    </row>
    <row r="66">
      <c r="A66" s="276"/>
      <c r="B66" s="276"/>
      <c r="C66" s="276"/>
      <c r="D66" s="276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  <c r="S66" s="276"/>
      <c r="T66" s="276"/>
      <c r="U66" s="276"/>
      <c r="V66" s="276"/>
      <c r="W66" s="276"/>
      <c r="X66" s="276"/>
      <c r="Y66" s="276"/>
      <c r="Z66" s="276"/>
    </row>
    <row r="67">
      <c r="A67" s="276"/>
      <c r="B67" s="276"/>
      <c r="C67" s="276"/>
      <c r="D67" s="276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  <c r="S67" s="276"/>
      <c r="T67" s="276"/>
      <c r="U67" s="276"/>
      <c r="V67" s="276"/>
      <c r="W67" s="276"/>
      <c r="X67" s="276"/>
      <c r="Y67" s="276"/>
      <c r="Z67" s="276"/>
    </row>
    <row r="68">
      <c r="A68" s="276"/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276"/>
      <c r="T68" s="276"/>
      <c r="U68" s="276"/>
      <c r="V68" s="276"/>
      <c r="W68" s="276"/>
      <c r="X68" s="276"/>
      <c r="Y68" s="276"/>
      <c r="Z68" s="276"/>
    </row>
    <row r="69">
      <c r="A69" s="276"/>
      <c r="B69" s="276"/>
      <c r="C69" s="276"/>
      <c r="D69" s="276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</row>
    <row r="70">
      <c r="A70" s="276"/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276"/>
      <c r="T70" s="276"/>
      <c r="U70" s="276"/>
      <c r="V70" s="276"/>
      <c r="W70" s="276"/>
      <c r="X70" s="276"/>
      <c r="Y70" s="276"/>
      <c r="Z70" s="276"/>
    </row>
    <row r="71">
      <c r="A71" s="276"/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276"/>
      <c r="T71" s="276"/>
      <c r="U71" s="276"/>
      <c r="V71" s="276"/>
      <c r="W71" s="276"/>
      <c r="X71" s="276"/>
      <c r="Y71" s="276"/>
      <c r="Z71" s="276"/>
    </row>
    <row r="72">
      <c r="A72" s="276"/>
      <c r="B72" s="276"/>
      <c r="C72" s="276"/>
      <c r="D72" s="276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  <c r="S72" s="276"/>
      <c r="T72" s="276"/>
      <c r="U72" s="276"/>
      <c r="V72" s="276"/>
      <c r="W72" s="276"/>
      <c r="X72" s="276"/>
      <c r="Y72" s="276"/>
      <c r="Z72" s="276"/>
    </row>
    <row r="73">
      <c r="A73" s="276"/>
      <c r="B73" s="276"/>
      <c r="C73" s="276"/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  <c r="S73" s="276"/>
      <c r="T73" s="276"/>
      <c r="U73" s="276"/>
      <c r="V73" s="276"/>
      <c r="W73" s="276"/>
      <c r="X73" s="276"/>
      <c r="Y73" s="276"/>
      <c r="Z73" s="276"/>
    </row>
    <row r="74">
      <c r="A74" s="276"/>
      <c r="B74" s="276"/>
      <c r="C74" s="276"/>
      <c r="D74" s="276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  <c r="S74" s="276"/>
      <c r="T74" s="276"/>
      <c r="U74" s="276"/>
      <c r="V74" s="276"/>
      <c r="W74" s="276"/>
      <c r="X74" s="276"/>
      <c r="Y74" s="276"/>
      <c r="Z74" s="276"/>
    </row>
    <row r="75">
      <c r="A75" s="276"/>
      <c r="B75" s="276"/>
      <c r="C75" s="276"/>
      <c r="D75" s="276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  <c r="S75" s="276"/>
      <c r="T75" s="276"/>
      <c r="U75" s="276"/>
      <c r="V75" s="276"/>
      <c r="W75" s="276"/>
      <c r="X75" s="276"/>
      <c r="Y75" s="276"/>
      <c r="Z75" s="276"/>
    </row>
    <row r="76">
      <c r="A76" s="276"/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276"/>
      <c r="T76" s="276"/>
      <c r="U76" s="276"/>
      <c r="V76" s="276"/>
      <c r="W76" s="276"/>
      <c r="X76" s="276"/>
      <c r="Y76" s="276"/>
      <c r="Z76" s="276"/>
    </row>
    <row r="77">
      <c r="A77" s="276"/>
      <c r="B77" s="276"/>
      <c r="C77" s="276"/>
      <c r="D77" s="276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  <c r="S77" s="276"/>
      <c r="T77" s="276"/>
      <c r="U77" s="276"/>
      <c r="V77" s="276"/>
      <c r="W77" s="276"/>
      <c r="X77" s="276"/>
      <c r="Y77" s="276"/>
      <c r="Z77" s="276"/>
    </row>
    <row r="78">
      <c r="A78" s="276"/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</row>
    <row r="79">
      <c r="A79" s="276"/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</row>
    <row r="80">
      <c r="A80" s="276"/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</row>
    <row r="81">
      <c r="A81" s="276"/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</row>
    <row r="82">
      <c r="A82" s="276"/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</row>
    <row r="83">
      <c r="A83" s="276"/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</row>
    <row r="84">
      <c r="A84" s="276"/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</row>
    <row r="85">
      <c r="A85" s="276"/>
      <c r="B85" s="276"/>
      <c r="C85" s="276"/>
      <c r="D85" s="276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  <c r="S85" s="276"/>
      <c r="T85" s="276"/>
      <c r="U85" s="276"/>
      <c r="V85" s="276"/>
      <c r="W85" s="276"/>
      <c r="X85" s="276"/>
      <c r="Y85" s="276"/>
      <c r="Z85" s="276"/>
    </row>
    <row r="86">
      <c r="A86" s="276"/>
      <c r="B86" s="276"/>
      <c r="C86" s="276"/>
      <c r="D86" s="276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</row>
    <row r="87">
      <c r="A87" s="276"/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</row>
    <row r="88">
      <c r="A88" s="276"/>
      <c r="B88" s="276"/>
      <c r="C88" s="276"/>
      <c r="D88" s="276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  <c r="S88" s="276"/>
      <c r="T88" s="276"/>
      <c r="U88" s="276"/>
      <c r="V88" s="276"/>
      <c r="W88" s="276"/>
      <c r="X88" s="276"/>
      <c r="Y88" s="276"/>
      <c r="Z88" s="276"/>
    </row>
    <row r="89">
      <c r="A89" s="276"/>
      <c r="B89" s="276"/>
      <c r="C89" s="276"/>
      <c r="D89" s="276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  <c r="S89" s="276"/>
      <c r="T89" s="276"/>
      <c r="U89" s="276"/>
      <c r="V89" s="276"/>
      <c r="W89" s="276"/>
      <c r="X89" s="276"/>
      <c r="Y89" s="276"/>
      <c r="Z89" s="276"/>
    </row>
    <row r="90">
      <c r="A90" s="276"/>
      <c r="B90" s="276"/>
      <c r="C90" s="276"/>
      <c r="D90" s="276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  <c r="S90" s="276"/>
      <c r="T90" s="276"/>
      <c r="U90" s="276"/>
      <c r="V90" s="276"/>
      <c r="W90" s="276"/>
      <c r="X90" s="276"/>
      <c r="Y90" s="276"/>
      <c r="Z90" s="276"/>
    </row>
    <row r="91">
      <c r="A91" s="276"/>
      <c r="B91" s="276"/>
      <c r="C91" s="276"/>
      <c r="D91" s="276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  <c r="S91" s="276"/>
      <c r="T91" s="276"/>
      <c r="U91" s="276"/>
      <c r="V91" s="276"/>
      <c r="W91" s="276"/>
      <c r="X91" s="276"/>
      <c r="Y91" s="276"/>
      <c r="Z91" s="276"/>
    </row>
    <row r="92">
      <c r="A92" s="276"/>
      <c r="B92" s="276"/>
      <c r="C92" s="276"/>
      <c r="D92" s="276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  <c r="S92" s="276"/>
      <c r="T92" s="276"/>
      <c r="U92" s="276"/>
      <c r="V92" s="276"/>
      <c r="W92" s="276"/>
      <c r="X92" s="276"/>
      <c r="Y92" s="276"/>
      <c r="Z92" s="276"/>
    </row>
    <row r="93">
      <c r="A93" s="276"/>
      <c r="B93" s="276"/>
      <c r="C93" s="276"/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  <c r="S93" s="276"/>
      <c r="T93" s="276"/>
      <c r="U93" s="276"/>
      <c r="V93" s="276"/>
      <c r="W93" s="276"/>
      <c r="X93" s="276"/>
      <c r="Y93" s="276"/>
      <c r="Z93" s="276"/>
    </row>
    <row r="94">
      <c r="A94" s="276"/>
      <c r="B94" s="276"/>
      <c r="C94" s="276"/>
      <c r="D94" s="276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  <c r="S94" s="276"/>
      <c r="T94" s="276"/>
      <c r="U94" s="276"/>
      <c r="V94" s="276"/>
      <c r="W94" s="276"/>
      <c r="X94" s="276"/>
      <c r="Y94" s="276"/>
      <c r="Z94" s="276"/>
    </row>
    <row r="95">
      <c r="A95" s="276"/>
      <c r="B95" s="276"/>
      <c r="C95" s="276"/>
      <c r="D95" s="276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  <c r="S95" s="276"/>
      <c r="T95" s="276"/>
      <c r="U95" s="276"/>
      <c r="V95" s="276"/>
      <c r="W95" s="276"/>
      <c r="X95" s="276"/>
      <c r="Y95" s="276"/>
      <c r="Z95" s="276"/>
    </row>
    <row r="96">
      <c r="A96" s="276"/>
      <c r="B96" s="276"/>
      <c r="C96" s="276"/>
      <c r="D96" s="276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  <c r="S96" s="276"/>
      <c r="T96" s="276"/>
      <c r="U96" s="276"/>
      <c r="V96" s="276"/>
      <c r="W96" s="276"/>
      <c r="X96" s="276"/>
      <c r="Y96" s="276"/>
      <c r="Z96" s="276"/>
    </row>
    <row r="97">
      <c r="A97" s="276"/>
      <c r="B97" s="276"/>
      <c r="C97" s="276"/>
      <c r="D97" s="276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  <c r="S97" s="276"/>
      <c r="T97" s="276"/>
      <c r="U97" s="276"/>
      <c r="V97" s="276"/>
      <c r="W97" s="276"/>
      <c r="X97" s="276"/>
      <c r="Y97" s="276"/>
      <c r="Z97" s="276"/>
    </row>
    <row r="98">
      <c r="A98" s="276"/>
      <c r="B98" s="276"/>
      <c r="C98" s="276"/>
      <c r="D98" s="276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  <c r="S98" s="276"/>
      <c r="T98" s="276"/>
      <c r="U98" s="276"/>
      <c r="V98" s="276"/>
      <c r="W98" s="276"/>
      <c r="X98" s="276"/>
      <c r="Y98" s="276"/>
      <c r="Z98" s="276"/>
    </row>
    <row r="99">
      <c r="A99" s="276"/>
      <c r="B99" s="276"/>
      <c r="C99" s="276"/>
      <c r="D99" s="276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  <c r="S99" s="276"/>
      <c r="T99" s="276"/>
      <c r="U99" s="276"/>
      <c r="V99" s="276"/>
      <c r="W99" s="276"/>
      <c r="X99" s="276"/>
      <c r="Y99" s="276"/>
      <c r="Z99" s="276"/>
    </row>
    <row r="100">
      <c r="A100" s="276"/>
      <c r="B100" s="276"/>
      <c r="C100" s="276"/>
      <c r="D100" s="276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  <c r="S100" s="276"/>
      <c r="T100" s="276"/>
      <c r="U100" s="276"/>
      <c r="V100" s="276"/>
      <c r="W100" s="276"/>
      <c r="X100" s="276"/>
      <c r="Y100" s="276"/>
      <c r="Z100" s="276"/>
    </row>
    <row r="101">
      <c r="A101" s="276"/>
      <c r="B101" s="276"/>
      <c r="C101" s="276"/>
      <c r="D101" s="276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  <c r="S101" s="276"/>
      <c r="T101" s="276"/>
      <c r="U101" s="276"/>
      <c r="V101" s="276"/>
      <c r="W101" s="276"/>
      <c r="X101" s="276"/>
      <c r="Y101" s="276"/>
      <c r="Z101" s="276"/>
    </row>
    <row r="102">
      <c r="A102" s="276"/>
      <c r="B102" s="276"/>
      <c r="C102" s="276"/>
      <c r="D102" s="276"/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  <c r="S102" s="276"/>
      <c r="T102" s="276"/>
      <c r="U102" s="276"/>
      <c r="V102" s="276"/>
      <c r="W102" s="276"/>
      <c r="X102" s="276"/>
      <c r="Y102" s="276"/>
      <c r="Z102" s="276"/>
    </row>
    <row r="103">
      <c r="A103" s="276"/>
      <c r="B103" s="276"/>
      <c r="C103" s="276"/>
      <c r="D103" s="276"/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  <c r="S103" s="276"/>
      <c r="T103" s="276"/>
      <c r="U103" s="276"/>
      <c r="V103" s="276"/>
      <c r="W103" s="276"/>
      <c r="X103" s="276"/>
      <c r="Y103" s="276"/>
      <c r="Z103" s="276"/>
    </row>
    <row r="104">
      <c r="A104" s="276"/>
      <c r="B104" s="276"/>
      <c r="C104" s="276"/>
      <c r="D104" s="276"/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  <c r="S104" s="276"/>
      <c r="T104" s="276"/>
      <c r="U104" s="276"/>
      <c r="V104" s="276"/>
      <c r="W104" s="276"/>
      <c r="X104" s="276"/>
      <c r="Y104" s="276"/>
      <c r="Z104" s="276"/>
    </row>
    <row r="105">
      <c r="A105" s="276"/>
      <c r="B105" s="276"/>
      <c r="C105" s="276"/>
      <c r="D105" s="276"/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  <c r="S105" s="276"/>
      <c r="T105" s="276"/>
      <c r="U105" s="276"/>
      <c r="V105" s="276"/>
      <c r="W105" s="276"/>
      <c r="X105" s="276"/>
      <c r="Y105" s="276"/>
      <c r="Z105" s="276"/>
    </row>
    <row r="106">
      <c r="A106" s="276"/>
      <c r="B106" s="276"/>
      <c r="C106" s="276"/>
      <c r="D106" s="276"/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6"/>
      <c r="Y106" s="276"/>
      <c r="Z106" s="276"/>
    </row>
    <row r="107">
      <c r="A107" s="276"/>
      <c r="B107" s="276"/>
      <c r="C107" s="276"/>
      <c r="D107" s="276"/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  <c r="S107" s="276"/>
      <c r="T107" s="276"/>
      <c r="U107" s="276"/>
      <c r="V107" s="276"/>
      <c r="W107" s="276"/>
      <c r="X107" s="276"/>
      <c r="Y107" s="276"/>
      <c r="Z107" s="276"/>
    </row>
    <row r="108">
      <c r="A108" s="276"/>
      <c r="B108" s="276"/>
      <c r="C108" s="276"/>
      <c r="D108" s="276"/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6"/>
      <c r="Y108" s="276"/>
      <c r="Z108" s="276"/>
    </row>
    <row r="109">
      <c r="A109" s="276"/>
      <c r="B109" s="276"/>
      <c r="C109" s="276"/>
      <c r="D109" s="276"/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  <c r="S109" s="276"/>
      <c r="T109" s="276"/>
      <c r="U109" s="276"/>
      <c r="V109" s="276"/>
      <c r="W109" s="276"/>
      <c r="X109" s="276"/>
      <c r="Y109" s="276"/>
      <c r="Z109" s="276"/>
    </row>
    <row r="110">
      <c r="A110" s="276"/>
      <c r="B110" s="276"/>
      <c r="C110" s="276"/>
      <c r="D110" s="276"/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</row>
    <row r="111">
      <c r="A111" s="276"/>
      <c r="B111" s="276"/>
      <c r="C111" s="276"/>
      <c r="D111" s="276"/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</row>
    <row r="112">
      <c r="A112" s="276"/>
      <c r="B112" s="276"/>
      <c r="C112" s="276"/>
      <c r="D112" s="276"/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</row>
    <row r="113">
      <c r="A113" s="276"/>
      <c r="B113" s="276"/>
      <c r="C113" s="276"/>
      <c r="D113" s="276"/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</row>
    <row r="114">
      <c r="A114" s="276"/>
      <c r="B114" s="276"/>
      <c r="C114" s="276"/>
      <c r="D114" s="276"/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  <c r="S114" s="276"/>
      <c r="T114" s="276"/>
      <c r="U114" s="276"/>
      <c r="V114" s="276"/>
      <c r="W114" s="276"/>
      <c r="X114" s="276"/>
      <c r="Y114" s="276"/>
      <c r="Z114" s="276"/>
    </row>
    <row r="115">
      <c r="A115" s="276"/>
      <c r="B115" s="276"/>
      <c r="C115" s="276"/>
      <c r="D115" s="276"/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  <c r="S115" s="276"/>
      <c r="T115" s="276"/>
      <c r="U115" s="276"/>
      <c r="V115" s="276"/>
      <c r="W115" s="276"/>
      <c r="X115" s="276"/>
      <c r="Y115" s="276"/>
      <c r="Z115" s="276"/>
    </row>
    <row r="116">
      <c r="A116" s="276"/>
      <c r="B116" s="276"/>
      <c r="C116" s="276"/>
      <c r="D116" s="276"/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  <c r="S116" s="276"/>
      <c r="T116" s="276"/>
      <c r="U116" s="276"/>
      <c r="V116" s="276"/>
      <c r="W116" s="276"/>
      <c r="X116" s="276"/>
      <c r="Y116" s="276"/>
      <c r="Z116" s="276"/>
    </row>
    <row r="117">
      <c r="A117" s="276"/>
      <c r="B117" s="276"/>
      <c r="C117" s="276"/>
      <c r="D117" s="276"/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  <c r="S117" s="276"/>
      <c r="T117" s="276"/>
      <c r="U117" s="276"/>
      <c r="V117" s="276"/>
      <c r="W117" s="276"/>
      <c r="X117" s="276"/>
      <c r="Y117" s="276"/>
      <c r="Z117" s="276"/>
    </row>
    <row r="118">
      <c r="A118" s="276"/>
      <c r="B118" s="276"/>
      <c r="C118" s="276"/>
      <c r="D118" s="276"/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  <c r="S118" s="276"/>
      <c r="T118" s="276"/>
      <c r="U118" s="276"/>
      <c r="V118" s="276"/>
      <c r="W118" s="276"/>
      <c r="X118" s="276"/>
      <c r="Y118" s="276"/>
      <c r="Z118" s="276"/>
    </row>
    <row r="119">
      <c r="A119" s="276"/>
      <c r="B119" s="276"/>
      <c r="C119" s="276"/>
      <c r="D119" s="276"/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  <c r="S119" s="276"/>
      <c r="T119" s="276"/>
      <c r="U119" s="276"/>
      <c r="V119" s="276"/>
      <c r="W119" s="276"/>
      <c r="X119" s="276"/>
      <c r="Y119" s="276"/>
      <c r="Z119" s="276"/>
    </row>
    <row r="120">
      <c r="A120" s="276"/>
      <c r="B120" s="276"/>
      <c r="C120" s="276"/>
      <c r="D120" s="276"/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  <c r="S120" s="276"/>
      <c r="T120" s="276"/>
      <c r="U120" s="276"/>
      <c r="V120" s="276"/>
      <c r="W120" s="276"/>
      <c r="X120" s="276"/>
      <c r="Y120" s="276"/>
      <c r="Z120" s="276"/>
    </row>
    <row r="121">
      <c r="A121" s="276"/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</row>
    <row r="122">
      <c r="A122" s="276"/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</row>
    <row r="123">
      <c r="A123" s="276"/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</row>
    <row r="124">
      <c r="A124" s="276"/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</row>
    <row r="125">
      <c r="A125" s="276"/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</row>
    <row r="126">
      <c r="A126" s="276"/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</row>
    <row r="127">
      <c r="A127" s="276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</row>
    <row r="128">
      <c r="A128" s="276"/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</row>
    <row r="129">
      <c r="A129" s="276"/>
      <c r="B129" s="276"/>
      <c r="C129" s="276"/>
      <c r="D129" s="276"/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  <c r="S129" s="276"/>
      <c r="T129" s="276"/>
      <c r="U129" s="276"/>
      <c r="V129" s="276"/>
      <c r="W129" s="276"/>
      <c r="X129" s="276"/>
      <c r="Y129" s="276"/>
      <c r="Z129" s="276"/>
    </row>
    <row r="130">
      <c r="A130" s="276"/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</row>
    <row r="131">
      <c r="A131" s="276"/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276"/>
      <c r="T131" s="276"/>
      <c r="U131" s="276"/>
      <c r="V131" s="276"/>
      <c r="W131" s="276"/>
      <c r="X131" s="276"/>
      <c r="Y131" s="276"/>
      <c r="Z131" s="276"/>
    </row>
    <row r="132">
      <c r="A132" s="276"/>
      <c r="B132" s="276"/>
      <c r="C132" s="276"/>
      <c r="D132" s="276"/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  <c r="S132" s="276"/>
      <c r="T132" s="276"/>
      <c r="U132" s="276"/>
      <c r="V132" s="276"/>
      <c r="W132" s="276"/>
      <c r="X132" s="276"/>
      <c r="Y132" s="276"/>
      <c r="Z132" s="276"/>
    </row>
    <row r="133">
      <c r="A133" s="276"/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276"/>
      <c r="T133" s="276"/>
      <c r="U133" s="276"/>
      <c r="V133" s="276"/>
      <c r="W133" s="276"/>
      <c r="X133" s="276"/>
      <c r="Y133" s="276"/>
      <c r="Z133" s="276"/>
    </row>
    <row r="134">
      <c r="A134" s="276"/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276"/>
      <c r="T134" s="276"/>
      <c r="U134" s="276"/>
      <c r="V134" s="276"/>
      <c r="W134" s="276"/>
      <c r="X134" s="276"/>
      <c r="Y134" s="276"/>
      <c r="Z134" s="276"/>
    </row>
    <row r="135">
      <c r="A135" s="276"/>
      <c r="B135" s="276"/>
      <c r="C135" s="276"/>
      <c r="D135" s="276"/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  <c r="S135" s="276"/>
      <c r="T135" s="276"/>
      <c r="U135" s="276"/>
      <c r="V135" s="276"/>
      <c r="W135" s="276"/>
      <c r="X135" s="276"/>
      <c r="Y135" s="276"/>
      <c r="Z135" s="276"/>
    </row>
    <row r="136">
      <c r="A136" s="276"/>
      <c r="B136" s="276"/>
      <c r="C136" s="276"/>
      <c r="D136" s="276"/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6"/>
      <c r="Y136" s="276"/>
      <c r="Z136" s="276"/>
    </row>
    <row r="137">
      <c r="A137" s="276"/>
      <c r="B137" s="276"/>
      <c r="C137" s="276"/>
      <c r="D137" s="276"/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  <c r="S137" s="276"/>
      <c r="T137" s="276"/>
      <c r="U137" s="276"/>
      <c r="V137" s="276"/>
      <c r="W137" s="276"/>
      <c r="X137" s="276"/>
      <c r="Y137" s="276"/>
      <c r="Z137" s="276"/>
    </row>
    <row r="138">
      <c r="A138" s="276"/>
      <c r="B138" s="276"/>
      <c r="C138" s="276"/>
      <c r="D138" s="276"/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  <c r="S138" s="276"/>
      <c r="T138" s="276"/>
      <c r="U138" s="276"/>
      <c r="V138" s="276"/>
      <c r="W138" s="276"/>
      <c r="X138" s="276"/>
      <c r="Y138" s="276"/>
      <c r="Z138" s="276"/>
    </row>
    <row r="139">
      <c r="A139" s="276"/>
      <c r="B139" s="276"/>
      <c r="C139" s="276"/>
      <c r="D139" s="276"/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  <c r="S139" s="276"/>
      <c r="T139" s="276"/>
      <c r="U139" s="276"/>
      <c r="V139" s="276"/>
      <c r="W139" s="276"/>
      <c r="X139" s="276"/>
      <c r="Y139" s="276"/>
      <c r="Z139" s="276"/>
    </row>
    <row r="140">
      <c r="A140" s="276"/>
      <c r="B140" s="276"/>
      <c r="C140" s="276"/>
      <c r="D140" s="276"/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  <c r="S140" s="276"/>
      <c r="T140" s="276"/>
      <c r="U140" s="276"/>
      <c r="V140" s="276"/>
      <c r="W140" s="276"/>
      <c r="X140" s="276"/>
      <c r="Y140" s="276"/>
      <c r="Z140" s="276"/>
    </row>
    <row r="141">
      <c r="A141" s="276"/>
      <c r="B141" s="276"/>
      <c r="C141" s="276"/>
      <c r="D141" s="276"/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  <c r="S141" s="276"/>
      <c r="T141" s="276"/>
      <c r="U141" s="276"/>
      <c r="V141" s="276"/>
      <c r="W141" s="276"/>
      <c r="X141" s="276"/>
      <c r="Y141" s="276"/>
      <c r="Z141" s="276"/>
    </row>
    <row r="142">
      <c r="A142" s="276"/>
      <c r="B142" s="276"/>
      <c r="C142" s="276"/>
      <c r="D142" s="276"/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  <c r="S142" s="276"/>
      <c r="T142" s="276"/>
      <c r="U142" s="276"/>
      <c r="V142" s="276"/>
      <c r="W142" s="276"/>
      <c r="X142" s="276"/>
      <c r="Y142" s="276"/>
      <c r="Z142" s="276"/>
    </row>
    <row r="143">
      <c r="A143" s="276"/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</row>
    <row r="144">
      <c r="A144" s="276"/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</row>
    <row r="145">
      <c r="A145" s="276"/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</row>
    <row r="146">
      <c r="A146" s="276"/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</row>
    <row r="147">
      <c r="A147" s="276"/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</row>
    <row r="148">
      <c r="A148" s="276"/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</row>
    <row r="149">
      <c r="A149" s="276"/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</row>
    <row r="150">
      <c r="A150" s="276"/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</row>
    <row r="151">
      <c r="A151" s="276"/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</row>
    <row r="152">
      <c r="A152" s="276"/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</row>
    <row r="153">
      <c r="A153" s="276"/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276"/>
      <c r="T153" s="276"/>
      <c r="U153" s="276"/>
      <c r="V153" s="276"/>
      <c r="W153" s="276"/>
      <c r="X153" s="276"/>
      <c r="Y153" s="276"/>
      <c r="Z153" s="276"/>
    </row>
    <row r="154">
      <c r="A154" s="276"/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</row>
    <row r="155">
      <c r="A155" s="276"/>
      <c r="B155" s="276"/>
      <c r="C155" s="276"/>
      <c r="D155" s="276"/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  <c r="S155" s="276"/>
      <c r="T155" s="276"/>
      <c r="U155" s="276"/>
      <c r="V155" s="276"/>
      <c r="W155" s="276"/>
      <c r="X155" s="276"/>
      <c r="Y155" s="276"/>
      <c r="Z155" s="276"/>
    </row>
    <row r="156">
      <c r="A156" s="276"/>
      <c r="B156" s="276"/>
      <c r="C156" s="276"/>
      <c r="D156" s="276"/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  <c r="S156" s="276"/>
      <c r="T156" s="276"/>
      <c r="U156" s="276"/>
      <c r="V156" s="276"/>
      <c r="W156" s="276"/>
      <c r="X156" s="276"/>
      <c r="Y156" s="276"/>
      <c r="Z156" s="276"/>
    </row>
    <row r="157">
      <c r="A157" s="276"/>
      <c r="B157" s="276"/>
      <c r="C157" s="276"/>
      <c r="D157" s="276"/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  <c r="S157" s="276"/>
      <c r="T157" s="276"/>
      <c r="U157" s="276"/>
      <c r="V157" s="276"/>
      <c r="W157" s="276"/>
      <c r="X157" s="276"/>
      <c r="Y157" s="276"/>
      <c r="Z157" s="276"/>
    </row>
    <row r="158">
      <c r="A158" s="276"/>
      <c r="B158" s="276"/>
      <c r="C158" s="276"/>
      <c r="D158" s="276"/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  <c r="S158" s="276"/>
      <c r="T158" s="276"/>
      <c r="U158" s="276"/>
      <c r="V158" s="276"/>
      <c r="W158" s="276"/>
      <c r="X158" s="276"/>
      <c r="Y158" s="276"/>
      <c r="Z158" s="276"/>
    </row>
    <row r="159">
      <c r="A159" s="276"/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276"/>
      <c r="T159" s="276"/>
      <c r="U159" s="276"/>
      <c r="V159" s="276"/>
      <c r="W159" s="276"/>
      <c r="X159" s="276"/>
      <c r="Y159" s="276"/>
      <c r="Z159" s="276"/>
    </row>
    <row r="160">
      <c r="A160" s="276"/>
      <c r="B160" s="276"/>
      <c r="C160" s="276"/>
      <c r="D160" s="276"/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  <c r="S160" s="276"/>
      <c r="T160" s="276"/>
      <c r="U160" s="276"/>
      <c r="V160" s="276"/>
      <c r="W160" s="276"/>
      <c r="X160" s="276"/>
      <c r="Y160" s="276"/>
      <c r="Z160" s="276"/>
    </row>
    <row r="161">
      <c r="A161" s="276"/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276"/>
      <c r="T161" s="276"/>
      <c r="U161" s="276"/>
      <c r="V161" s="276"/>
      <c r="W161" s="276"/>
      <c r="X161" s="276"/>
      <c r="Y161" s="276"/>
      <c r="Z161" s="276"/>
    </row>
    <row r="162">
      <c r="A162" s="276"/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276"/>
      <c r="T162" s="276"/>
      <c r="U162" s="276"/>
      <c r="V162" s="276"/>
      <c r="W162" s="276"/>
      <c r="X162" s="276"/>
      <c r="Y162" s="276"/>
      <c r="Z162" s="276"/>
    </row>
    <row r="163">
      <c r="A163" s="276"/>
      <c r="B163" s="276"/>
      <c r="C163" s="276"/>
      <c r="D163" s="276"/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  <c r="S163" s="276"/>
      <c r="T163" s="276"/>
      <c r="U163" s="276"/>
      <c r="V163" s="276"/>
      <c r="W163" s="276"/>
      <c r="X163" s="276"/>
      <c r="Y163" s="276"/>
      <c r="Z163" s="276"/>
    </row>
    <row r="164">
      <c r="A164" s="276"/>
      <c r="B164" s="276"/>
      <c r="C164" s="276"/>
      <c r="D164" s="276"/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  <c r="S164" s="276"/>
      <c r="T164" s="276"/>
      <c r="U164" s="276"/>
      <c r="V164" s="276"/>
      <c r="W164" s="276"/>
      <c r="X164" s="276"/>
      <c r="Y164" s="276"/>
      <c r="Z164" s="276"/>
    </row>
    <row r="165">
      <c r="A165" s="276"/>
      <c r="B165" s="276"/>
      <c r="C165" s="276"/>
      <c r="D165" s="276"/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  <c r="S165" s="276"/>
      <c r="T165" s="276"/>
      <c r="U165" s="276"/>
      <c r="V165" s="276"/>
      <c r="W165" s="276"/>
      <c r="X165" s="276"/>
      <c r="Y165" s="276"/>
      <c r="Z165" s="276"/>
    </row>
    <row r="166">
      <c r="A166" s="276"/>
      <c r="B166" s="276"/>
      <c r="C166" s="276"/>
      <c r="D166" s="276"/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  <c r="S166" s="276"/>
      <c r="T166" s="276"/>
      <c r="U166" s="276"/>
      <c r="V166" s="276"/>
      <c r="W166" s="276"/>
      <c r="X166" s="276"/>
      <c r="Y166" s="276"/>
      <c r="Z166" s="276"/>
    </row>
    <row r="167">
      <c r="A167" s="276"/>
      <c r="B167" s="276"/>
      <c r="C167" s="276"/>
      <c r="D167" s="276"/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  <c r="S167" s="276"/>
      <c r="T167" s="276"/>
      <c r="U167" s="276"/>
      <c r="V167" s="276"/>
      <c r="W167" s="276"/>
      <c r="X167" s="276"/>
      <c r="Y167" s="276"/>
      <c r="Z167" s="276"/>
    </row>
    <row r="168">
      <c r="A168" s="276"/>
      <c r="B168" s="276"/>
      <c r="C168" s="276"/>
      <c r="D168" s="276"/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</row>
    <row r="169">
      <c r="A169" s="276"/>
      <c r="B169" s="276"/>
      <c r="C169" s="276"/>
      <c r="D169" s="276"/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</row>
    <row r="170">
      <c r="A170" s="276"/>
      <c r="B170" s="276"/>
      <c r="C170" s="276"/>
      <c r="D170" s="276"/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</row>
    <row r="171">
      <c r="A171" s="276"/>
      <c r="B171" s="276"/>
      <c r="C171" s="276"/>
      <c r="D171" s="276"/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</row>
    <row r="172">
      <c r="A172" s="276"/>
      <c r="B172" s="276"/>
      <c r="C172" s="276"/>
      <c r="D172" s="276"/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  <c r="S172" s="276"/>
      <c r="T172" s="276"/>
      <c r="U172" s="276"/>
      <c r="V172" s="276"/>
      <c r="W172" s="276"/>
      <c r="X172" s="276"/>
      <c r="Y172" s="276"/>
      <c r="Z172" s="276"/>
    </row>
    <row r="173">
      <c r="A173" s="276"/>
      <c r="B173" s="276"/>
      <c r="C173" s="276"/>
      <c r="D173" s="276"/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  <c r="S173" s="276"/>
      <c r="T173" s="276"/>
      <c r="U173" s="276"/>
      <c r="V173" s="276"/>
      <c r="W173" s="276"/>
      <c r="X173" s="276"/>
      <c r="Y173" s="276"/>
      <c r="Z173" s="276"/>
    </row>
    <row r="174">
      <c r="A174" s="276"/>
      <c r="B174" s="276"/>
      <c r="C174" s="276"/>
      <c r="D174" s="276"/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  <c r="S174" s="276"/>
      <c r="T174" s="276"/>
      <c r="U174" s="276"/>
      <c r="V174" s="276"/>
      <c r="W174" s="276"/>
      <c r="X174" s="276"/>
      <c r="Y174" s="276"/>
      <c r="Z174" s="276"/>
    </row>
    <row r="175">
      <c r="A175" s="276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</row>
    <row r="176">
      <c r="A176" s="276"/>
      <c r="B176" s="276"/>
      <c r="C176" s="276"/>
      <c r="D176" s="276"/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  <c r="S176" s="276"/>
      <c r="T176" s="276"/>
      <c r="U176" s="276"/>
      <c r="V176" s="276"/>
      <c r="W176" s="276"/>
      <c r="X176" s="276"/>
      <c r="Y176" s="276"/>
      <c r="Z176" s="276"/>
    </row>
    <row r="177">
      <c r="A177" s="276"/>
      <c r="B177" s="276"/>
      <c r="C177" s="276"/>
      <c r="D177" s="276"/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  <c r="S177" s="276"/>
      <c r="T177" s="276"/>
      <c r="U177" s="276"/>
      <c r="V177" s="276"/>
      <c r="W177" s="276"/>
      <c r="X177" s="276"/>
      <c r="Y177" s="276"/>
      <c r="Z177" s="276"/>
    </row>
    <row r="178">
      <c r="A178" s="276"/>
      <c r="B178" s="276"/>
      <c r="C178" s="276"/>
      <c r="D178" s="276"/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  <c r="S178" s="276"/>
      <c r="T178" s="276"/>
      <c r="U178" s="276"/>
      <c r="V178" s="276"/>
      <c r="W178" s="276"/>
      <c r="X178" s="276"/>
      <c r="Y178" s="276"/>
      <c r="Z178" s="276"/>
    </row>
    <row r="179">
      <c r="A179" s="276"/>
      <c r="B179" s="276"/>
      <c r="C179" s="276"/>
      <c r="D179" s="276"/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  <c r="S179" s="276"/>
      <c r="T179" s="276"/>
      <c r="U179" s="276"/>
      <c r="V179" s="276"/>
      <c r="W179" s="276"/>
      <c r="X179" s="276"/>
      <c r="Y179" s="276"/>
      <c r="Z179" s="276"/>
    </row>
    <row r="180">
      <c r="A180" s="276"/>
      <c r="B180" s="276"/>
      <c r="C180" s="276"/>
      <c r="D180" s="276"/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  <c r="S180" s="276"/>
      <c r="T180" s="276"/>
      <c r="U180" s="276"/>
      <c r="V180" s="276"/>
      <c r="W180" s="276"/>
      <c r="X180" s="276"/>
      <c r="Y180" s="276"/>
      <c r="Z180" s="276"/>
    </row>
    <row r="181">
      <c r="A181" s="276"/>
      <c r="B181" s="276"/>
      <c r="C181" s="276"/>
      <c r="D181" s="276"/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  <c r="S181" s="276"/>
      <c r="T181" s="276"/>
      <c r="U181" s="276"/>
      <c r="V181" s="276"/>
      <c r="W181" s="276"/>
      <c r="X181" s="276"/>
      <c r="Y181" s="276"/>
      <c r="Z181" s="276"/>
    </row>
    <row r="182">
      <c r="A182" s="276"/>
      <c r="B182" s="276"/>
      <c r="C182" s="276"/>
      <c r="D182" s="276"/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  <c r="S182" s="276"/>
      <c r="T182" s="276"/>
      <c r="U182" s="276"/>
      <c r="V182" s="276"/>
      <c r="W182" s="276"/>
      <c r="X182" s="276"/>
      <c r="Y182" s="276"/>
      <c r="Z182" s="276"/>
    </row>
    <row r="183">
      <c r="A183" s="276"/>
      <c r="B183" s="276"/>
      <c r="C183" s="276"/>
      <c r="D183" s="276"/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  <c r="S183" s="276"/>
      <c r="T183" s="276"/>
      <c r="U183" s="276"/>
      <c r="V183" s="276"/>
      <c r="W183" s="276"/>
      <c r="X183" s="276"/>
      <c r="Y183" s="276"/>
      <c r="Z183" s="276"/>
    </row>
    <row r="184">
      <c r="A184" s="276"/>
      <c r="B184" s="276"/>
      <c r="C184" s="276"/>
      <c r="D184" s="276"/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  <c r="S184" s="276"/>
      <c r="T184" s="276"/>
      <c r="U184" s="276"/>
      <c r="V184" s="276"/>
      <c r="W184" s="276"/>
      <c r="X184" s="276"/>
      <c r="Y184" s="276"/>
      <c r="Z184" s="276"/>
    </row>
    <row r="185">
      <c r="A185" s="276"/>
      <c r="B185" s="276"/>
      <c r="C185" s="276"/>
      <c r="D185" s="276"/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  <c r="S185" s="276"/>
      <c r="T185" s="276"/>
      <c r="U185" s="276"/>
      <c r="V185" s="276"/>
      <c r="W185" s="276"/>
      <c r="X185" s="276"/>
      <c r="Y185" s="276"/>
      <c r="Z185" s="276"/>
    </row>
    <row r="186">
      <c r="A186" s="276"/>
      <c r="B186" s="276"/>
      <c r="C186" s="276"/>
      <c r="D186" s="276"/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  <c r="S186" s="276"/>
      <c r="T186" s="276"/>
      <c r="U186" s="276"/>
      <c r="V186" s="276"/>
      <c r="W186" s="276"/>
      <c r="X186" s="276"/>
      <c r="Y186" s="276"/>
      <c r="Z186" s="276"/>
    </row>
    <row r="187">
      <c r="A187" s="276"/>
      <c r="B187" s="276"/>
      <c r="C187" s="276"/>
      <c r="D187" s="276"/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  <c r="S187" s="276"/>
      <c r="T187" s="276"/>
      <c r="U187" s="276"/>
      <c r="V187" s="276"/>
      <c r="W187" s="276"/>
      <c r="X187" s="276"/>
      <c r="Y187" s="276"/>
      <c r="Z187" s="276"/>
    </row>
    <row r="188">
      <c r="A188" s="276"/>
      <c r="B188" s="276"/>
      <c r="C188" s="276"/>
      <c r="D188" s="276"/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  <c r="S188" s="276"/>
      <c r="T188" s="276"/>
      <c r="U188" s="276"/>
      <c r="V188" s="276"/>
      <c r="W188" s="276"/>
      <c r="X188" s="276"/>
      <c r="Y188" s="276"/>
      <c r="Z188" s="276"/>
    </row>
    <row r="189">
      <c r="A189" s="276"/>
      <c r="B189" s="276"/>
      <c r="C189" s="276"/>
      <c r="D189" s="276"/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  <c r="S189" s="276"/>
      <c r="T189" s="276"/>
      <c r="U189" s="276"/>
      <c r="V189" s="276"/>
      <c r="W189" s="276"/>
      <c r="X189" s="276"/>
      <c r="Y189" s="276"/>
      <c r="Z189" s="276"/>
    </row>
    <row r="190">
      <c r="A190" s="276"/>
      <c r="B190" s="276"/>
      <c r="C190" s="276"/>
      <c r="D190" s="276"/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  <c r="S190" s="276"/>
      <c r="T190" s="276"/>
      <c r="U190" s="276"/>
      <c r="V190" s="276"/>
      <c r="W190" s="276"/>
      <c r="X190" s="276"/>
      <c r="Y190" s="276"/>
      <c r="Z190" s="276"/>
    </row>
    <row r="191">
      <c r="A191" s="276"/>
      <c r="B191" s="276"/>
      <c r="C191" s="276"/>
      <c r="D191" s="276"/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  <c r="S191" s="276"/>
      <c r="T191" s="276"/>
      <c r="U191" s="276"/>
      <c r="V191" s="276"/>
      <c r="W191" s="276"/>
      <c r="X191" s="276"/>
      <c r="Y191" s="276"/>
      <c r="Z191" s="276"/>
    </row>
    <row r="192">
      <c r="A192" s="276"/>
      <c r="B192" s="276"/>
      <c r="C192" s="276"/>
      <c r="D192" s="276"/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  <c r="S192" s="276"/>
      <c r="T192" s="276"/>
      <c r="U192" s="276"/>
      <c r="V192" s="276"/>
      <c r="W192" s="276"/>
      <c r="X192" s="276"/>
      <c r="Y192" s="276"/>
      <c r="Z192" s="276"/>
    </row>
    <row r="193">
      <c r="A193" s="276"/>
      <c r="B193" s="276"/>
      <c r="C193" s="276"/>
      <c r="D193" s="276"/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  <c r="S193" s="276"/>
      <c r="T193" s="276"/>
      <c r="U193" s="276"/>
      <c r="V193" s="276"/>
      <c r="W193" s="276"/>
      <c r="X193" s="276"/>
      <c r="Y193" s="276"/>
      <c r="Z193" s="276"/>
    </row>
    <row r="194">
      <c r="A194" s="276"/>
      <c r="B194" s="276"/>
      <c r="C194" s="276"/>
      <c r="D194" s="276"/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  <c r="S194" s="276"/>
      <c r="T194" s="276"/>
      <c r="U194" s="276"/>
      <c r="V194" s="276"/>
      <c r="W194" s="276"/>
      <c r="X194" s="276"/>
      <c r="Y194" s="276"/>
      <c r="Z194" s="276"/>
    </row>
    <row r="195">
      <c r="A195" s="276"/>
      <c r="B195" s="276"/>
      <c r="C195" s="276"/>
      <c r="D195" s="276"/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  <c r="S195" s="276"/>
      <c r="T195" s="276"/>
      <c r="U195" s="276"/>
      <c r="V195" s="276"/>
      <c r="W195" s="276"/>
      <c r="X195" s="276"/>
      <c r="Y195" s="276"/>
      <c r="Z195" s="276"/>
    </row>
    <row r="196">
      <c r="A196" s="276"/>
      <c r="B196" s="276"/>
      <c r="C196" s="276"/>
      <c r="D196" s="276"/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  <c r="S196" s="276"/>
      <c r="T196" s="276"/>
      <c r="U196" s="276"/>
      <c r="V196" s="276"/>
      <c r="W196" s="276"/>
      <c r="X196" s="276"/>
      <c r="Y196" s="276"/>
      <c r="Z196" s="276"/>
    </row>
    <row r="197">
      <c r="A197" s="276"/>
      <c r="B197" s="276"/>
      <c r="C197" s="276"/>
      <c r="D197" s="276"/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  <c r="S197" s="276"/>
      <c r="T197" s="276"/>
      <c r="U197" s="276"/>
      <c r="V197" s="276"/>
      <c r="W197" s="276"/>
      <c r="X197" s="276"/>
      <c r="Y197" s="276"/>
      <c r="Z197" s="276"/>
    </row>
    <row r="198">
      <c r="A198" s="276"/>
      <c r="B198" s="276"/>
      <c r="C198" s="276"/>
      <c r="D198" s="276"/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  <c r="S198" s="276"/>
      <c r="T198" s="276"/>
      <c r="U198" s="276"/>
      <c r="V198" s="276"/>
      <c r="W198" s="276"/>
      <c r="X198" s="276"/>
      <c r="Y198" s="276"/>
      <c r="Z198" s="276"/>
    </row>
    <row r="199">
      <c r="A199" s="276"/>
      <c r="B199" s="276"/>
      <c r="C199" s="276"/>
      <c r="D199" s="276"/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  <c r="S199" s="276"/>
      <c r="T199" s="276"/>
      <c r="U199" s="276"/>
      <c r="V199" s="276"/>
      <c r="W199" s="276"/>
      <c r="X199" s="276"/>
      <c r="Y199" s="276"/>
      <c r="Z199" s="276"/>
    </row>
    <row r="200">
      <c r="A200" s="276"/>
      <c r="B200" s="276"/>
      <c r="C200" s="276"/>
      <c r="D200" s="276"/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  <c r="S200" s="276"/>
      <c r="T200" s="276"/>
      <c r="U200" s="276"/>
      <c r="V200" s="276"/>
      <c r="W200" s="276"/>
      <c r="X200" s="276"/>
      <c r="Y200" s="276"/>
      <c r="Z200" s="276"/>
    </row>
    <row r="201">
      <c r="A201" s="276"/>
      <c r="B201" s="276"/>
      <c r="C201" s="276"/>
      <c r="D201" s="276"/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  <c r="S201" s="276"/>
      <c r="T201" s="276"/>
      <c r="U201" s="276"/>
      <c r="V201" s="276"/>
      <c r="W201" s="276"/>
      <c r="X201" s="276"/>
      <c r="Y201" s="276"/>
      <c r="Z201" s="276"/>
    </row>
    <row r="202">
      <c r="A202" s="276"/>
      <c r="B202" s="276"/>
      <c r="C202" s="276"/>
      <c r="D202" s="276"/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  <c r="S202" s="276"/>
      <c r="T202" s="276"/>
      <c r="U202" s="276"/>
      <c r="V202" s="276"/>
      <c r="W202" s="276"/>
      <c r="X202" s="276"/>
      <c r="Y202" s="276"/>
      <c r="Z202" s="276"/>
    </row>
    <row r="203">
      <c r="A203" s="276"/>
      <c r="B203" s="276"/>
      <c r="C203" s="276"/>
      <c r="D203" s="276"/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  <c r="S203" s="276"/>
      <c r="T203" s="276"/>
      <c r="U203" s="276"/>
      <c r="V203" s="276"/>
      <c r="W203" s="276"/>
      <c r="X203" s="276"/>
      <c r="Y203" s="276"/>
      <c r="Z203" s="276"/>
    </row>
    <row r="204">
      <c r="A204" s="276"/>
      <c r="B204" s="276"/>
      <c r="C204" s="276"/>
      <c r="D204" s="276"/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  <c r="S204" s="276"/>
      <c r="T204" s="276"/>
      <c r="U204" s="276"/>
      <c r="V204" s="276"/>
      <c r="W204" s="276"/>
      <c r="X204" s="276"/>
      <c r="Y204" s="276"/>
      <c r="Z204" s="276"/>
    </row>
    <row r="205">
      <c r="A205" s="276"/>
      <c r="B205" s="276"/>
      <c r="C205" s="276"/>
      <c r="D205" s="276"/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</row>
    <row r="206">
      <c r="A206" s="276"/>
      <c r="B206" s="276"/>
      <c r="C206" s="276"/>
      <c r="D206" s="276"/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  <c r="S206" s="276"/>
      <c r="T206" s="276"/>
      <c r="U206" s="276"/>
      <c r="V206" s="276"/>
      <c r="W206" s="276"/>
      <c r="X206" s="276"/>
      <c r="Y206" s="276"/>
      <c r="Z206" s="276"/>
    </row>
    <row r="207">
      <c r="A207" s="276"/>
      <c r="B207" s="276"/>
      <c r="C207" s="276"/>
      <c r="D207" s="276"/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  <c r="S207" s="276"/>
      <c r="T207" s="276"/>
      <c r="U207" s="276"/>
      <c r="V207" s="276"/>
      <c r="W207" s="276"/>
      <c r="X207" s="276"/>
      <c r="Y207" s="276"/>
      <c r="Z207" s="276"/>
    </row>
    <row r="208">
      <c r="A208" s="276"/>
      <c r="B208" s="276"/>
      <c r="C208" s="276"/>
      <c r="D208" s="276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  <c r="S208" s="276"/>
      <c r="T208" s="276"/>
      <c r="U208" s="276"/>
      <c r="V208" s="276"/>
      <c r="W208" s="276"/>
      <c r="X208" s="276"/>
      <c r="Y208" s="276"/>
      <c r="Z208" s="276"/>
    </row>
    <row r="209">
      <c r="A209" s="276"/>
      <c r="B209" s="276"/>
      <c r="C209" s="276"/>
      <c r="D209" s="276"/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  <c r="S209" s="276"/>
      <c r="T209" s="276"/>
      <c r="U209" s="276"/>
      <c r="V209" s="276"/>
      <c r="W209" s="276"/>
      <c r="X209" s="276"/>
      <c r="Y209" s="276"/>
      <c r="Z209" s="276"/>
    </row>
    <row r="210">
      <c r="A210" s="276"/>
      <c r="B210" s="276"/>
      <c r="C210" s="276"/>
      <c r="D210" s="276"/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  <c r="S210" s="276"/>
      <c r="T210" s="276"/>
      <c r="U210" s="276"/>
      <c r="V210" s="276"/>
      <c r="W210" s="276"/>
      <c r="X210" s="276"/>
      <c r="Y210" s="276"/>
      <c r="Z210" s="276"/>
    </row>
    <row r="211">
      <c r="A211" s="276"/>
      <c r="B211" s="276"/>
      <c r="C211" s="276"/>
      <c r="D211" s="276"/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  <c r="S211" s="276"/>
      <c r="T211" s="276"/>
      <c r="U211" s="276"/>
      <c r="V211" s="276"/>
      <c r="W211" s="276"/>
      <c r="X211" s="276"/>
      <c r="Y211" s="276"/>
      <c r="Z211" s="276"/>
    </row>
    <row r="212">
      <c r="A212" s="276"/>
      <c r="B212" s="276"/>
      <c r="C212" s="276"/>
      <c r="D212" s="276"/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  <c r="S212" s="276"/>
      <c r="T212" s="276"/>
      <c r="U212" s="276"/>
      <c r="V212" s="276"/>
      <c r="W212" s="276"/>
      <c r="X212" s="276"/>
      <c r="Y212" s="276"/>
      <c r="Z212" s="276"/>
    </row>
    <row r="213">
      <c r="A213" s="276"/>
      <c r="B213" s="276"/>
      <c r="C213" s="276"/>
      <c r="D213" s="276"/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  <c r="S213" s="276"/>
      <c r="T213" s="276"/>
      <c r="U213" s="276"/>
      <c r="V213" s="276"/>
      <c r="W213" s="276"/>
      <c r="X213" s="276"/>
      <c r="Y213" s="276"/>
      <c r="Z213" s="276"/>
    </row>
    <row r="214">
      <c r="A214" s="276"/>
      <c r="B214" s="276"/>
      <c r="C214" s="276"/>
      <c r="D214" s="276"/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  <c r="S214" s="276"/>
      <c r="T214" s="276"/>
      <c r="U214" s="276"/>
      <c r="V214" s="276"/>
      <c r="W214" s="276"/>
      <c r="X214" s="276"/>
      <c r="Y214" s="276"/>
      <c r="Z214" s="276"/>
    </row>
    <row r="215">
      <c r="A215" s="276"/>
      <c r="B215" s="276"/>
      <c r="C215" s="276"/>
      <c r="D215" s="276"/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  <c r="S215" s="276"/>
      <c r="T215" s="276"/>
      <c r="U215" s="276"/>
      <c r="V215" s="276"/>
      <c r="W215" s="276"/>
      <c r="X215" s="276"/>
      <c r="Y215" s="276"/>
      <c r="Z215" s="276"/>
    </row>
    <row r="216">
      <c r="A216" s="276"/>
      <c r="B216" s="276"/>
      <c r="C216" s="276"/>
      <c r="D216" s="276"/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  <c r="S216" s="276"/>
      <c r="T216" s="276"/>
      <c r="U216" s="276"/>
      <c r="V216" s="276"/>
      <c r="W216" s="276"/>
      <c r="X216" s="276"/>
      <c r="Y216" s="276"/>
      <c r="Z216" s="276"/>
    </row>
    <row r="217">
      <c r="A217" s="276"/>
      <c r="B217" s="276"/>
      <c r="C217" s="276"/>
      <c r="D217" s="276"/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  <c r="S217" s="276"/>
      <c r="T217" s="276"/>
      <c r="U217" s="276"/>
      <c r="V217" s="276"/>
      <c r="W217" s="276"/>
      <c r="X217" s="276"/>
      <c r="Y217" s="276"/>
      <c r="Z217" s="276"/>
    </row>
    <row r="218">
      <c r="A218" s="276"/>
      <c r="B218" s="276"/>
      <c r="C218" s="276"/>
      <c r="D218" s="276"/>
      <c r="E218" s="276"/>
      <c r="F218" s="276"/>
      <c r="G218" s="276"/>
      <c r="H218" s="276"/>
      <c r="I218" s="276"/>
      <c r="J218" s="276"/>
      <c r="K218" s="276"/>
      <c r="L218" s="276"/>
      <c r="M218" s="276"/>
      <c r="N218" s="276"/>
      <c r="O218" s="276"/>
      <c r="P218" s="276"/>
      <c r="Q218" s="276"/>
      <c r="R218" s="276"/>
      <c r="S218" s="276"/>
      <c r="T218" s="276"/>
      <c r="U218" s="276"/>
      <c r="V218" s="276"/>
      <c r="W218" s="276"/>
      <c r="X218" s="276"/>
      <c r="Y218" s="276"/>
      <c r="Z218" s="276"/>
    </row>
    <row r="219">
      <c r="A219" s="276"/>
      <c r="B219" s="276"/>
      <c r="C219" s="276"/>
      <c r="D219" s="276"/>
      <c r="E219" s="276"/>
      <c r="F219" s="276"/>
      <c r="G219" s="276"/>
      <c r="H219" s="276"/>
      <c r="I219" s="276"/>
      <c r="J219" s="276"/>
      <c r="K219" s="276"/>
      <c r="L219" s="276"/>
      <c r="M219" s="276"/>
      <c r="N219" s="276"/>
      <c r="O219" s="276"/>
      <c r="P219" s="276"/>
      <c r="Q219" s="276"/>
      <c r="R219" s="276"/>
      <c r="S219" s="276"/>
      <c r="T219" s="276"/>
      <c r="U219" s="276"/>
      <c r="V219" s="276"/>
      <c r="W219" s="276"/>
      <c r="X219" s="276"/>
      <c r="Y219" s="276"/>
      <c r="Z219" s="276"/>
    </row>
    <row r="220">
      <c r="A220" s="276"/>
      <c r="B220" s="276"/>
      <c r="C220" s="276"/>
      <c r="D220" s="276"/>
      <c r="E220" s="276"/>
      <c r="F220" s="276"/>
      <c r="G220" s="276"/>
      <c r="H220" s="276"/>
      <c r="I220" s="276"/>
      <c r="J220" s="276"/>
      <c r="K220" s="276"/>
      <c r="L220" s="276"/>
      <c r="M220" s="276"/>
      <c r="N220" s="276"/>
      <c r="O220" s="276"/>
      <c r="P220" s="276"/>
      <c r="Q220" s="276"/>
      <c r="R220" s="276"/>
      <c r="S220" s="276"/>
      <c r="T220" s="276"/>
      <c r="U220" s="276"/>
      <c r="V220" s="276"/>
      <c r="W220" s="276"/>
      <c r="X220" s="276"/>
      <c r="Y220" s="276"/>
      <c r="Z220" s="276"/>
    </row>
    <row r="221">
      <c r="A221" s="276"/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276"/>
      <c r="T221" s="276"/>
      <c r="U221" s="276"/>
      <c r="V221" s="276"/>
      <c r="W221" s="276"/>
      <c r="X221" s="276"/>
      <c r="Y221" s="276"/>
      <c r="Z221" s="276"/>
    </row>
    <row r="222">
      <c r="A222" s="276"/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276"/>
      <c r="T222" s="276"/>
      <c r="U222" s="276"/>
      <c r="V222" s="276"/>
      <c r="W222" s="276"/>
      <c r="X222" s="276"/>
      <c r="Y222" s="276"/>
      <c r="Z222" s="276"/>
    </row>
    <row r="223">
      <c r="A223" s="276"/>
      <c r="B223" s="276"/>
      <c r="C223" s="276"/>
      <c r="D223" s="276"/>
      <c r="E223" s="276"/>
      <c r="F223" s="276"/>
      <c r="G223" s="276"/>
      <c r="H223" s="276"/>
      <c r="I223" s="276"/>
      <c r="J223" s="276"/>
      <c r="K223" s="276"/>
      <c r="L223" s="276"/>
      <c r="M223" s="276"/>
      <c r="N223" s="276"/>
      <c r="O223" s="276"/>
      <c r="P223" s="276"/>
      <c r="Q223" s="276"/>
      <c r="R223" s="276"/>
      <c r="S223" s="276"/>
      <c r="T223" s="276"/>
      <c r="U223" s="276"/>
      <c r="V223" s="276"/>
      <c r="W223" s="276"/>
      <c r="X223" s="276"/>
      <c r="Y223" s="276"/>
      <c r="Z223" s="276"/>
    </row>
    <row r="224">
      <c r="A224" s="276"/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276"/>
      <c r="T224" s="276"/>
      <c r="U224" s="276"/>
      <c r="V224" s="276"/>
      <c r="W224" s="276"/>
      <c r="X224" s="276"/>
      <c r="Y224" s="276"/>
      <c r="Z224" s="276"/>
    </row>
    <row r="225">
      <c r="A225" s="276"/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276"/>
      <c r="T225" s="276"/>
      <c r="U225" s="276"/>
      <c r="V225" s="276"/>
      <c r="W225" s="276"/>
      <c r="X225" s="276"/>
      <c r="Y225" s="276"/>
      <c r="Z225" s="276"/>
    </row>
    <row r="226">
      <c r="A226" s="276"/>
      <c r="B226" s="276"/>
      <c r="C226" s="276"/>
      <c r="D226" s="276"/>
      <c r="E226" s="276"/>
      <c r="F226" s="276"/>
      <c r="G226" s="276"/>
      <c r="H226" s="276"/>
      <c r="I226" s="276"/>
      <c r="J226" s="276"/>
      <c r="K226" s="276"/>
      <c r="L226" s="276"/>
      <c r="M226" s="276"/>
      <c r="N226" s="276"/>
      <c r="O226" s="276"/>
      <c r="P226" s="276"/>
      <c r="Q226" s="276"/>
      <c r="R226" s="276"/>
      <c r="S226" s="276"/>
      <c r="T226" s="276"/>
      <c r="U226" s="276"/>
      <c r="V226" s="276"/>
      <c r="W226" s="276"/>
      <c r="X226" s="276"/>
      <c r="Y226" s="276"/>
      <c r="Z226" s="276"/>
    </row>
    <row r="227">
      <c r="A227" s="276"/>
      <c r="B227" s="276"/>
      <c r="C227" s="276"/>
      <c r="D227" s="276"/>
      <c r="E227" s="276"/>
      <c r="F227" s="276"/>
      <c r="G227" s="276"/>
      <c r="H227" s="276"/>
      <c r="I227" s="276"/>
      <c r="J227" s="276"/>
      <c r="K227" s="276"/>
      <c r="L227" s="276"/>
      <c r="M227" s="276"/>
      <c r="N227" s="276"/>
      <c r="O227" s="276"/>
      <c r="P227" s="276"/>
      <c r="Q227" s="276"/>
      <c r="R227" s="276"/>
      <c r="S227" s="276"/>
      <c r="T227" s="276"/>
      <c r="U227" s="276"/>
      <c r="V227" s="276"/>
      <c r="W227" s="276"/>
      <c r="X227" s="276"/>
      <c r="Y227" s="276"/>
      <c r="Z227" s="276"/>
    </row>
    <row r="228">
      <c r="A228" s="276"/>
      <c r="B228" s="276"/>
      <c r="C228" s="276"/>
      <c r="D228" s="276"/>
      <c r="E228" s="276"/>
      <c r="F228" s="276"/>
      <c r="G228" s="276"/>
      <c r="H228" s="276"/>
      <c r="I228" s="276"/>
      <c r="J228" s="276"/>
      <c r="K228" s="276"/>
      <c r="L228" s="276"/>
      <c r="M228" s="276"/>
      <c r="N228" s="276"/>
      <c r="O228" s="276"/>
      <c r="P228" s="276"/>
      <c r="Q228" s="276"/>
      <c r="R228" s="276"/>
      <c r="S228" s="276"/>
      <c r="T228" s="276"/>
      <c r="U228" s="276"/>
      <c r="V228" s="276"/>
      <c r="W228" s="276"/>
      <c r="X228" s="276"/>
      <c r="Y228" s="276"/>
      <c r="Z228" s="276"/>
    </row>
    <row r="229">
      <c r="A229" s="276"/>
      <c r="B229" s="276"/>
      <c r="C229" s="276"/>
      <c r="D229" s="276"/>
      <c r="E229" s="276"/>
      <c r="F229" s="276"/>
      <c r="G229" s="276"/>
      <c r="H229" s="276"/>
      <c r="I229" s="276"/>
      <c r="J229" s="276"/>
      <c r="K229" s="276"/>
      <c r="L229" s="276"/>
      <c r="M229" s="276"/>
      <c r="N229" s="276"/>
      <c r="O229" s="276"/>
      <c r="P229" s="276"/>
      <c r="Q229" s="276"/>
      <c r="R229" s="276"/>
      <c r="S229" s="276"/>
      <c r="T229" s="276"/>
      <c r="U229" s="276"/>
      <c r="V229" s="276"/>
      <c r="W229" s="276"/>
      <c r="X229" s="276"/>
      <c r="Y229" s="276"/>
      <c r="Z229" s="276"/>
    </row>
    <row r="230">
      <c r="A230" s="276"/>
      <c r="B230" s="276"/>
      <c r="C230" s="276"/>
      <c r="D230" s="276"/>
      <c r="E230" s="276"/>
      <c r="F230" s="276"/>
      <c r="G230" s="276"/>
      <c r="H230" s="276"/>
      <c r="I230" s="276"/>
      <c r="J230" s="276"/>
      <c r="K230" s="276"/>
      <c r="L230" s="276"/>
      <c r="M230" s="276"/>
      <c r="N230" s="276"/>
      <c r="O230" s="276"/>
      <c r="P230" s="276"/>
      <c r="Q230" s="276"/>
      <c r="R230" s="276"/>
      <c r="S230" s="276"/>
      <c r="T230" s="276"/>
      <c r="U230" s="276"/>
      <c r="V230" s="276"/>
      <c r="W230" s="276"/>
      <c r="X230" s="276"/>
      <c r="Y230" s="276"/>
      <c r="Z230" s="276"/>
    </row>
    <row r="231">
      <c r="A231" s="276"/>
      <c r="B231" s="276"/>
      <c r="C231" s="276"/>
      <c r="D231" s="276"/>
      <c r="E231" s="276"/>
      <c r="F231" s="276"/>
      <c r="G231" s="276"/>
      <c r="H231" s="276"/>
      <c r="I231" s="276"/>
      <c r="J231" s="276"/>
      <c r="K231" s="276"/>
      <c r="L231" s="276"/>
      <c r="M231" s="276"/>
      <c r="N231" s="276"/>
      <c r="O231" s="276"/>
      <c r="P231" s="276"/>
      <c r="Q231" s="276"/>
      <c r="R231" s="276"/>
      <c r="S231" s="276"/>
      <c r="T231" s="276"/>
      <c r="U231" s="276"/>
      <c r="V231" s="276"/>
      <c r="W231" s="276"/>
      <c r="X231" s="276"/>
      <c r="Y231" s="276"/>
      <c r="Z231" s="276"/>
    </row>
    <row r="232">
      <c r="A232" s="276"/>
      <c r="B232" s="276"/>
      <c r="C232" s="276"/>
      <c r="D232" s="276"/>
      <c r="E232" s="276"/>
      <c r="F232" s="276"/>
      <c r="G232" s="276"/>
      <c r="H232" s="276"/>
      <c r="I232" s="276"/>
      <c r="J232" s="276"/>
      <c r="K232" s="276"/>
      <c r="L232" s="276"/>
      <c r="M232" s="276"/>
      <c r="N232" s="276"/>
      <c r="O232" s="276"/>
      <c r="P232" s="276"/>
      <c r="Q232" s="276"/>
      <c r="R232" s="276"/>
      <c r="S232" s="276"/>
      <c r="T232" s="276"/>
      <c r="U232" s="276"/>
      <c r="V232" s="276"/>
      <c r="W232" s="276"/>
      <c r="X232" s="276"/>
      <c r="Y232" s="276"/>
      <c r="Z232" s="276"/>
    </row>
    <row r="233">
      <c r="A233" s="276"/>
      <c r="B233" s="276"/>
      <c r="C233" s="276"/>
      <c r="D233" s="276"/>
      <c r="E233" s="276"/>
      <c r="F233" s="276"/>
      <c r="G233" s="276"/>
      <c r="H233" s="276"/>
      <c r="I233" s="276"/>
      <c r="J233" s="276"/>
      <c r="K233" s="276"/>
      <c r="L233" s="276"/>
      <c r="M233" s="276"/>
      <c r="N233" s="276"/>
      <c r="O233" s="276"/>
      <c r="P233" s="276"/>
      <c r="Q233" s="276"/>
      <c r="R233" s="276"/>
      <c r="S233" s="276"/>
      <c r="T233" s="276"/>
      <c r="U233" s="276"/>
      <c r="V233" s="276"/>
      <c r="W233" s="276"/>
      <c r="X233" s="276"/>
      <c r="Y233" s="276"/>
      <c r="Z233" s="276"/>
    </row>
    <row r="234">
      <c r="A234" s="276"/>
      <c r="B234" s="276"/>
      <c r="C234" s="276"/>
      <c r="D234" s="276"/>
      <c r="E234" s="276"/>
      <c r="F234" s="276"/>
      <c r="G234" s="276"/>
      <c r="H234" s="276"/>
      <c r="I234" s="276"/>
      <c r="J234" s="276"/>
      <c r="K234" s="276"/>
      <c r="L234" s="276"/>
      <c r="M234" s="276"/>
      <c r="N234" s="276"/>
      <c r="O234" s="276"/>
      <c r="P234" s="276"/>
      <c r="Q234" s="276"/>
      <c r="R234" s="276"/>
      <c r="S234" s="276"/>
      <c r="T234" s="276"/>
      <c r="U234" s="276"/>
      <c r="V234" s="276"/>
      <c r="W234" s="276"/>
      <c r="X234" s="276"/>
      <c r="Y234" s="276"/>
      <c r="Z234" s="276"/>
    </row>
    <row r="235">
      <c r="A235" s="276"/>
      <c r="B235" s="276"/>
      <c r="C235" s="276"/>
      <c r="D235" s="276"/>
      <c r="E235" s="276"/>
      <c r="F235" s="276"/>
      <c r="G235" s="276"/>
      <c r="H235" s="276"/>
      <c r="I235" s="276"/>
      <c r="J235" s="276"/>
      <c r="K235" s="276"/>
      <c r="L235" s="276"/>
      <c r="M235" s="276"/>
      <c r="N235" s="276"/>
      <c r="O235" s="276"/>
      <c r="P235" s="276"/>
      <c r="Q235" s="276"/>
      <c r="R235" s="276"/>
      <c r="S235" s="276"/>
      <c r="T235" s="276"/>
      <c r="U235" s="276"/>
      <c r="V235" s="276"/>
      <c r="W235" s="276"/>
      <c r="X235" s="276"/>
      <c r="Y235" s="276"/>
      <c r="Z235" s="276"/>
    </row>
    <row r="236">
      <c r="A236" s="276"/>
      <c r="B236" s="276"/>
      <c r="C236" s="276"/>
      <c r="D236" s="276"/>
      <c r="E236" s="276"/>
      <c r="F236" s="276"/>
      <c r="G236" s="276"/>
      <c r="H236" s="276"/>
      <c r="I236" s="276"/>
      <c r="J236" s="276"/>
      <c r="K236" s="276"/>
      <c r="L236" s="276"/>
      <c r="M236" s="276"/>
      <c r="N236" s="276"/>
      <c r="O236" s="276"/>
      <c r="P236" s="276"/>
      <c r="Q236" s="276"/>
      <c r="R236" s="276"/>
      <c r="S236" s="276"/>
      <c r="T236" s="276"/>
      <c r="U236" s="276"/>
      <c r="V236" s="276"/>
      <c r="W236" s="276"/>
      <c r="X236" s="276"/>
      <c r="Y236" s="276"/>
      <c r="Z236" s="276"/>
    </row>
    <row r="237">
      <c r="A237" s="276"/>
      <c r="B237" s="276"/>
      <c r="C237" s="276"/>
      <c r="D237" s="276"/>
      <c r="E237" s="276"/>
      <c r="F237" s="276"/>
      <c r="G237" s="276"/>
      <c r="H237" s="276"/>
      <c r="I237" s="276"/>
      <c r="J237" s="276"/>
      <c r="K237" s="276"/>
      <c r="L237" s="276"/>
      <c r="M237" s="276"/>
      <c r="N237" s="276"/>
      <c r="O237" s="276"/>
      <c r="P237" s="276"/>
      <c r="Q237" s="276"/>
      <c r="R237" s="276"/>
      <c r="S237" s="276"/>
      <c r="T237" s="276"/>
      <c r="U237" s="276"/>
      <c r="V237" s="276"/>
      <c r="W237" s="276"/>
      <c r="X237" s="276"/>
      <c r="Y237" s="276"/>
      <c r="Z237" s="276"/>
    </row>
    <row r="238">
      <c r="A238" s="276"/>
      <c r="B238" s="276"/>
      <c r="C238" s="276"/>
      <c r="D238" s="276"/>
      <c r="E238" s="276"/>
      <c r="F238" s="276"/>
      <c r="G238" s="276"/>
      <c r="H238" s="276"/>
      <c r="I238" s="276"/>
      <c r="J238" s="276"/>
      <c r="K238" s="276"/>
      <c r="L238" s="276"/>
      <c r="M238" s="276"/>
      <c r="N238" s="276"/>
      <c r="O238" s="276"/>
      <c r="P238" s="276"/>
      <c r="Q238" s="276"/>
      <c r="R238" s="276"/>
      <c r="S238" s="276"/>
      <c r="T238" s="276"/>
      <c r="U238" s="276"/>
      <c r="V238" s="276"/>
      <c r="W238" s="276"/>
      <c r="X238" s="276"/>
      <c r="Y238" s="276"/>
      <c r="Z238" s="276"/>
    </row>
    <row r="239">
      <c r="A239" s="276"/>
      <c r="B239" s="276"/>
      <c r="C239" s="276"/>
      <c r="D239" s="276"/>
      <c r="E239" s="276"/>
      <c r="F239" s="276"/>
      <c r="G239" s="276"/>
      <c r="H239" s="276"/>
      <c r="I239" s="276"/>
      <c r="J239" s="276"/>
      <c r="K239" s="276"/>
      <c r="L239" s="276"/>
      <c r="M239" s="276"/>
      <c r="N239" s="276"/>
      <c r="O239" s="276"/>
      <c r="P239" s="276"/>
      <c r="Q239" s="276"/>
      <c r="R239" s="276"/>
      <c r="S239" s="276"/>
      <c r="T239" s="276"/>
      <c r="U239" s="276"/>
      <c r="V239" s="276"/>
      <c r="W239" s="276"/>
      <c r="X239" s="276"/>
      <c r="Y239" s="276"/>
      <c r="Z239" s="276"/>
    </row>
    <row r="240">
      <c r="A240" s="276"/>
      <c r="B240" s="276"/>
      <c r="C240" s="276"/>
      <c r="D240" s="276"/>
      <c r="E240" s="276"/>
      <c r="F240" s="276"/>
      <c r="G240" s="276"/>
      <c r="H240" s="276"/>
      <c r="I240" s="276"/>
      <c r="J240" s="276"/>
      <c r="K240" s="276"/>
      <c r="L240" s="276"/>
      <c r="M240" s="276"/>
      <c r="N240" s="276"/>
      <c r="O240" s="276"/>
      <c r="P240" s="276"/>
      <c r="Q240" s="276"/>
      <c r="R240" s="276"/>
      <c r="S240" s="276"/>
      <c r="T240" s="276"/>
      <c r="U240" s="276"/>
      <c r="V240" s="276"/>
      <c r="W240" s="276"/>
      <c r="X240" s="276"/>
      <c r="Y240" s="276"/>
      <c r="Z240" s="276"/>
    </row>
    <row r="241">
      <c r="A241" s="276"/>
      <c r="B241" s="276"/>
      <c r="C241" s="276"/>
      <c r="D241" s="276"/>
      <c r="E241" s="276"/>
      <c r="F241" s="276"/>
      <c r="G241" s="276"/>
      <c r="H241" s="276"/>
      <c r="I241" s="276"/>
      <c r="J241" s="276"/>
      <c r="K241" s="276"/>
      <c r="L241" s="276"/>
      <c r="M241" s="276"/>
      <c r="N241" s="276"/>
      <c r="O241" s="276"/>
      <c r="P241" s="276"/>
      <c r="Q241" s="276"/>
      <c r="R241" s="276"/>
      <c r="S241" s="276"/>
      <c r="T241" s="276"/>
      <c r="U241" s="276"/>
      <c r="V241" s="276"/>
      <c r="W241" s="276"/>
      <c r="X241" s="276"/>
      <c r="Y241" s="276"/>
      <c r="Z241" s="276"/>
    </row>
    <row r="242">
      <c r="A242" s="276"/>
      <c r="B242" s="276"/>
      <c r="C242" s="276"/>
      <c r="D242" s="276"/>
      <c r="E242" s="276"/>
      <c r="F242" s="276"/>
      <c r="G242" s="276"/>
      <c r="H242" s="276"/>
      <c r="I242" s="276"/>
      <c r="J242" s="276"/>
      <c r="K242" s="276"/>
      <c r="L242" s="276"/>
      <c r="M242" s="276"/>
      <c r="N242" s="276"/>
      <c r="O242" s="276"/>
      <c r="P242" s="276"/>
      <c r="Q242" s="276"/>
      <c r="R242" s="276"/>
      <c r="S242" s="276"/>
      <c r="T242" s="276"/>
      <c r="U242" s="276"/>
      <c r="V242" s="276"/>
      <c r="W242" s="276"/>
      <c r="X242" s="276"/>
      <c r="Y242" s="276"/>
      <c r="Z242" s="276"/>
    </row>
    <row r="243">
      <c r="A243" s="276"/>
      <c r="B243" s="276"/>
      <c r="C243" s="276"/>
      <c r="D243" s="276"/>
      <c r="E243" s="276"/>
      <c r="F243" s="276"/>
      <c r="G243" s="276"/>
      <c r="H243" s="276"/>
      <c r="I243" s="276"/>
      <c r="J243" s="276"/>
      <c r="K243" s="276"/>
      <c r="L243" s="276"/>
      <c r="M243" s="276"/>
      <c r="N243" s="276"/>
      <c r="O243" s="276"/>
      <c r="P243" s="276"/>
      <c r="Q243" s="276"/>
      <c r="R243" s="276"/>
      <c r="S243" s="276"/>
      <c r="T243" s="276"/>
      <c r="U243" s="276"/>
      <c r="V243" s="276"/>
      <c r="W243" s="276"/>
      <c r="X243" s="276"/>
      <c r="Y243" s="276"/>
      <c r="Z243" s="276"/>
    </row>
    <row r="244">
      <c r="A244" s="276"/>
      <c r="B244" s="276"/>
      <c r="C244" s="276"/>
      <c r="D244" s="276"/>
      <c r="E244" s="276"/>
      <c r="F244" s="276"/>
      <c r="G244" s="276"/>
      <c r="H244" s="276"/>
      <c r="I244" s="276"/>
      <c r="J244" s="276"/>
      <c r="K244" s="276"/>
      <c r="L244" s="276"/>
      <c r="M244" s="276"/>
      <c r="N244" s="276"/>
      <c r="O244" s="276"/>
      <c r="P244" s="276"/>
      <c r="Q244" s="276"/>
      <c r="R244" s="276"/>
      <c r="S244" s="276"/>
      <c r="T244" s="276"/>
      <c r="U244" s="276"/>
      <c r="V244" s="276"/>
      <c r="W244" s="276"/>
      <c r="X244" s="276"/>
      <c r="Y244" s="276"/>
      <c r="Z244" s="276"/>
    </row>
    <row r="245">
      <c r="A245" s="276"/>
      <c r="B245" s="276"/>
      <c r="C245" s="276"/>
      <c r="D245" s="276"/>
      <c r="E245" s="276"/>
      <c r="F245" s="276"/>
      <c r="G245" s="276"/>
      <c r="H245" s="276"/>
      <c r="I245" s="276"/>
      <c r="J245" s="276"/>
      <c r="K245" s="276"/>
      <c r="L245" s="276"/>
      <c r="M245" s="276"/>
      <c r="N245" s="276"/>
      <c r="O245" s="276"/>
      <c r="P245" s="276"/>
      <c r="Q245" s="276"/>
      <c r="R245" s="276"/>
      <c r="S245" s="276"/>
      <c r="T245" s="276"/>
      <c r="U245" s="276"/>
      <c r="V245" s="276"/>
      <c r="W245" s="276"/>
      <c r="X245" s="276"/>
      <c r="Y245" s="276"/>
      <c r="Z245" s="276"/>
    </row>
    <row r="246">
      <c r="A246" s="276"/>
      <c r="B246" s="276"/>
      <c r="C246" s="276"/>
      <c r="D246" s="276"/>
      <c r="E246" s="276"/>
      <c r="F246" s="276"/>
      <c r="G246" s="276"/>
      <c r="H246" s="276"/>
      <c r="I246" s="276"/>
      <c r="J246" s="276"/>
      <c r="K246" s="276"/>
      <c r="L246" s="276"/>
      <c r="M246" s="276"/>
      <c r="N246" s="276"/>
      <c r="O246" s="276"/>
      <c r="P246" s="276"/>
      <c r="Q246" s="276"/>
      <c r="R246" s="276"/>
      <c r="S246" s="276"/>
      <c r="T246" s="276"/>
      <c r="U246" s="276"/>
      <c r="V246" s="276"/>
      <c r="W246" s="276"/>
      <c r="X246" s="276"/>
      <c r="Y246" s="276"/>
      <c r="Z246" s="276"/>
    </row>
    <row r="247">
      <c r="A247" s="276"/>
      <c r="B247" s="276"/>
      <c r="C247" s="276"/>
      <c r="D247" s="276"/>
      <c r="E247" s="276"/>
      <c r="F247" s="276"/>
      <c r="G247" s="276"/>
      <c r="H247" s="276"/>
      <c r="I247" s="276"/>
      <c r="J247" s="276"/>
      <c r="K247" s="276"/>
      <c r="L247" s="276"/>
      <c r="M247" s="276"/>
      <c r="N247" s="276"/>
      <c r="O247" s="276"/>
      <c r="P247" s="276"/>
      <c r="Q247" s="276"/>
      <c r="R247" s="276"/>
      <c r="S247" s="276"/>
      <c r="T247" s="276"/>
      <c r="U247" s="276"/>
      <c r="V247" s="276"/>
      <c r="W247" s="276"/>
      <c r="X247" s="276"/>
      <c r="Y247" s="276"/>
      <c r="Z247" s="276"/>
    </row>
    <row r="248">
      <c r="A248" s="276"/>
      <c r="B248" s="276"/>
      <c r="C248" s="276"/>
      <c r="D248" s="276"/>
      <c r="E248" s="276"/>
      <c r="F248" s="276"/>
      <c r="G248" s="276"/>
      <c r="H248" s="276"/>
      <c r="I248" s="276"/>
      <c r="J248" s="276"/>
      <c r="K248" s="276"/>
      <c r="L248" s="276"/>
      <c r="M248" s="276"/>
      <c r="N248" s="276"/>
      <c r="O248" s="276"/>
      <c r="P248" s="276"/>
      <c r="Q248" s="276"/>
      <c r="R248" s="276"/>
      <c r="S248" s="276"/>
      <c r="T248" s="276"/>
      <c r="U248" s="276"/>
      <c r="V248" s="276"/>
      <c r="W248" s="276"/>
      <c r="X248" s="276"/>
      <c r="Y248" s="276"/>
      <c r="Z248" s="276"/>
    </row>
    <row r="249">
      <c r="A249" s="276"/>
      <c r="B249" s="276"/>
      <c r="C249" s="276"/>
      <c r="D249" s="276"/>
      <c r="E249" s="276"/>
      <c r="F249" s="276"/>
      <c r="G249" s="276"/>
      <c r="H249" s="276"/>
      <c r="I249" s="276"/>
      <c r="J249" s="276"/>
      <c r="K249" s="276"/>
      <c r="L249" s="276"/>
      <c r="M249" s="276"/>
      <c r="N249" s="276"/>
      <c r="O249" s="276"/>
      <c r="P249" s="276"/>
      <c r="Q249" s="276"/>
      <c r="R249" s="276"/>
      <c r="S249" s="276"/>
      <c r="T249" s="276"/>
      <c r="U249" s="276"/>
      <c r="V249" s="276"/>
      <c r="W249" s="276"/>
      <c r="X249" s="276"/>
      <c r="Y249" s="276"/>
      <c r="Z249" s="276"/>
    </row>
    <row r="250">
      <c r="A250" s="276"/>
      <c r="B250" s="276"/>
      <c r="C250" s="276"/>
      <c r="D250" s="276"/>
      <c r="E250" s="276"/>
      <c r="F250" s="276"/>
      <c r="G250" s="276"/>
      <c r="H250" s="276"/>
      <c r="I250" s="276"/>
      <c r="J250" s="276"/>
      <c r="K250" s="276"/>
      <c r="L250" s="276"/>
      <c r="M250" s="276"/>
      <c r="N250" s="276"/>
      <c r="O250" s="276"/>
      <c r="P250" s="276"/>
      <c r="Q250" s="276"/>
      <c r="R250" s="276"/>
      <c r="S250" s="276"/>
      <c r="T250" s="276"/>
      <c r="U250" s="276"/>
      <c r="V250" s="276"/>
      <c r="W250" s="276"/>
      <c r="X250" s="276"/>
      <c r="Y250" s="276"/>
      <c r="Z250" s="276"/>
    </row>
    <row r="251">
      <c r="A251" s="276"/>
      <c r="B251" s="276"/>
      <c r="C251" s="276"/>
      <c r="D251" s="276"/>
      <c r="E251" s="276"/>
      <c r="F251" s="276"/>
      <c r="G251" s="276"/>
      <c r="H251" s="276"/>
      <c r="I251" s="276"/>
      <c r="J251" s="276"/>
      <c r="K251" s="276"/>
      <c r="L251" s="276"/>
      <c r="M251" s="276"/>
      <c r="N251" s="276"/>
      <c r="O251" s="276"/>
      <c r="P251" s="276"/>
      <c r="Q251" s="276"/>
      <c r="R251" s="276"/>
      <c r="S251" s="276"/>
      <c r="T251" s="276"/>
      <c r="U251" s="276"/>
      <c r="V251" s="276"/>
      <c r="W251" s="276"/>
      <c r="X251" s="276"/>
      <c r="Y251" s="276"/>
      <c r="Z251" s="276"/>
    </row>
    <row r="252">
      <c r="A252" s="276"/>
      <c r="B252" s="276"/>
      <c r="C252" s="276"/>
      <c r="D252" s="276"/>
      <c r="E252" s="276"/>
      <c r="F252" s="276"/>
      <c r="G252" s="276"/>
      <c r="H252" s="276"/>
      <c r="I252" s="276"/>
      <c r="J252" s="276"/>
      <c r="K252" s="276"/>
      <c r="L252" s="276"/>
      <c r="M252" s="276"/>
      <c r="N252" s="276"/>
      <c r="O252" s="276"/>
      <c r="P252" s="276"/>
      <c r="Q252" s="276"/>
      <c r="R252" s="276"/>
      <c r="S252" s="276"/>
      <c r="T252" s="276"/>
      <c r="U252" s="276"/>
      <c r="V252" s="276"/>
      <c r="W252" s="276"/>
      <c r="X252" s="276"/>
      <c r="Y252" s="276"/>
      <c r="Z252" s="276"/>
    </row>
    <row r="253">
      <c r="A253" s="276"/>
      <c r="B253" s="276"/>
      <c r="C253" s="276"/>
      <c r="D253" s="276"/>
      <c r="E253" s="276"/>
      <c r="F253" s="276"/>
      <c r="G253" s="276"/>
      <c r="H253" s="276"/>
      <c r="I253" s="276"/>
      <c r="J253" s="276"/>
      <c r="K253" s="276"/>
      <c r="L253" s="276"/>
      <c r="M253" s="276"/>
      <c r="N253" s="276"/>
      <c r="O253" s="276"/>
      <c r="P253" s="276"/>
      <c r="Q253" s="276"/>
      <c r="R253" s="276"/>
      <c r="S253" s="276"/>
      <c r="T253" s="276"/>
      <c r="U253" s="276"/>
      <c r="V253" s="276"/>
      <c r="W253" s="276"/>
      <c r="X253" s="276"/>
      <c r="Y253" s="276"/>
      <c r="Z253" s="276"/>
    </row>
    <row r="254">
      <c r="A254" s="276"/>
      <c r="B254" s="276"/>
      <c r="C254" s="276"/>
      <c r="D254" s="276"/>
      <c r="E254" s="276"/>
      <c r="F254" s="276"/>
      <c r="G254" s="276"/>
      <c r="H254" s="276"/>
      <c r="I254" s="276"/>
      <c r="J254" s="276"/>
      <c r="K254" s="276"/>
      <c r="L254" s="276"/>
      <c r="M254" s="276"/>
      <c r="N254" s="276"/>
      <c r="O254" s="276"/>
      <c r="P254" s="276"/>
      <c r="Q254" s="276"/>
      <c r="R254" s="276"/>
      <c r="S254" s="276"/>
      <c r="T254" s="276"/>
      <c r="U254" s="276"/>
      <c r="V254" s="276"/>
      <c r="W254" s="276"/>
      <c r="X254" s="276"/>
      <c r="Y254" s="276"/>
      <c r="Z254" s="276"/>
    </row>
    <row r="255">
      <c r="A255" s="276"/>
      <c r="B255" s="276"/>
      <c r="C255" s="276"/>
      <c r="D255" s="276"/>
      <c r="E255" s="276"/>
      <c r="F255" s="276"/>
      <c r="G255" s="276"/>
      <c r="H255" s="276"/>
      <c r="I255" s="276"/>
      <c r="J255" s="276"/>
      <c r="K255" s="276"/>
      <c r="L255" s="276"/>
      <c r="M255" s="276"/>
      <c r="N255" s="276"/>
      <c r="O255" s="276"/>
      <c r="P255" s="276"/>
      <c r="Q255" s="276"/>
      <c r="R255" s="276"/>
      <c r="S255" s="276"/>
      <c r="T255" s="276"/>
      <c r="U255" s="276"/>
      <c r="V255" s="276"/>
      <c r="W255" s="276"/>
      <c r="X255" s="276"/>
      <c r="Y255" s="276"/>
      <c r="Z255" s="276"/>
    </row>
    <row r="256">
      <c r="A256" s="276"/>
      <c r="B256" s="276"/>
      <c r="C256" s="276"/>
      <c r="D256" s="276"/>
      <c r="E256" s="276"/>
      <c r="F256" s="276"/>
      <c r="G256" s="276"/>
      <c r="H256" s="276"/>
      <c r="I256" s="276"/>
      <c r="J256" s="276"/>
      <c r="K256" s="276"/>
      <c r="L256" s="276"/>
      <c r="M256" s="276"/>
      <c r="N256" s="276"/>
      <c r="O256" s="276"/>
      <c r="P256" s="276"/>
      <c r="Q256" s="276"/>
      <c r="R256" s="276"/>
      <c r="S256" s="276"/>
      <c r="T256" s="276"/>
      <c r="U256" s="276"/>
      <c r="V256" s="276"/>
      <c r="W256" s="276"/>
      <c r="X256" s="276"/>
      <c r="Y256" s="276"/>
      <c r="Z256" s="276"/>
    </row>
    <row r="257">
      <c r="A257" s="276"/>
      <c r="B257" s="276"/>
      <c r="C257" s="276"/>
      <c r="D257" s="276"/>
      <c r="E257" s="276"/>
      <c r="F257" s="276"/>
      <c r="G257" s="276"/>
      <c r="H257" s="276"/>
      <c r="I257" s="276"/>
      <c r="J257" s="276"/>
      <c r="K257" s="276"/>
      <c r="L257" s="276"/>
      <c r="M257" s="276"/>
      <c r="N257" s="276"/>
      <c r="O257" s="276"/>
      <c r="P257" s="276"/>
      <c r="Q257" s="276"/>
      <c r="R257" s="276"/>
      <c r="S257" s="276"/>
      <c r="T257" s="276"/>
      <c r="U257" s="276"/>
      <c r="V257" s="276"/>
      <c r="W257" s="276"/>
      <c r="X257" s="276"/>
      <c r="Y257" s="276"/>
      <c r="Z257" s="276"/>
    </row>
    <row r="258">
      <c r="A258" s="276"/>
      <c r="B258" s="276"/>
      <c r="C258" s="276"/>
      <c r="D258" s="276"/>
      <c r="E258" s="276"/>
      <c r="F258" s="276"/>
      <c r="G258" s="276"/>
      <c r="H258" s="276"/>
      <c r="I258" s="276"/>
      <c r="J258" s="276"/>
      <c r="K258" s="276"/>
      <c r="L258" s="276"/>
      <c r="M258" s="276"/>
      <c r="N258" s="276"/>
      <c r="O258" s="276"/>
      <c r="P258" s="276"/>
      <c r="Q258" s="276"/>
      <c r="R258" s="276"/>
      <c r="S258" s="276"/>
      <c r="T258" s="276"/>
      <c r="U258" s="276"/>
      <c r="V258" s="276"/>
      <c r="W258" s="276"/>
      <c r="X258" s="276"/>
      <c r="Y258" s="276"/>
      <c r="Z258" s="276"/>
    </row>
    <row r="259">
      <c r="A259" s="276"/>
      <c r="B259" s="276"/>
      <c r="C259" s="276"/>
      <c r="D259" s="276"/>
      <c r="E259" s="276"/>
      <c r="F259" s="276"/>
      <c r="G259" s="276"/>
      <c r="H259" s="276"/>
      <c r="I259" s="276"/>
      <c r="J259" s="276"/>
      <c r="K259" s="276"/>
      <c r="L259" s="276"/>
      <c r="M259" s="276"/>
      <c r="N259" s="276"/>
      <c r="O259" s="276"/>
      <c r="P259" s="276"/>
      <c r="Q259" s="276"/>
      <c r="R259" s="276"/>
      <c r="S259" s="276"/>
      <c r="T259" s="276"/>
      <c r="U259" s="276"/>
      <c r="V259" s="276"/>
      <c r="W259" s="276"/>
      <c r="X259" s="276"/>
      <c r="Y259" s="276"/>
      <c r="Z259" s="276"/>
    </row>
    <row r="260">
      <c r="A260" s="276"/>
      <c r="B260" s="276"/>
      <c r="C260" s="276"/>
      <c r="D260" s="276"/>
      <c r="E260" s="276"/>
      <c r="F260" s="276"/>
      <c r="G260" s="276"/>
      <c r="H260" s="276"/>
      <c r="I260" s="276"/>
      <c r="J260" s="276"/>
      <c r="K260" s="276"/>
      <c r="L260" s="276"/>
      <c r="M260" s="276"/>
      <c r="N260" s="276"/>
      <c r="O260" s="276"/>
      <c r="P260" s="276"/>
      <c r="Q260" s="276"/>
      <c r="R260" s="276"/>
      <c r="S260" s="276"/>
      <c r="T260" s="276"/>
      <c r="U260" s="276"/>
      <c r="V260" s="276"/>
      <c r="W260" s="276"/>
      <c r="X260" s="276"/>
      <c r="Y260" s="276"/>
      <c r="Z260" s="276"/>
    </row>
    <row r="261">
      <c r="A261" s="276"/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276"/>
      <c r="T261" s="276"/>
      <c r="U261" s="276"/>
      <c r="V261" s="276"/>
      <c r="W261" s="276"/>
      <c r="X261" s="276"/>
      <c r="Y261" s="276"/>
      <c r="Z261" s="276"/>
    </row>
    <row r="262">
      <c r="A262" s="276"/>
      <c r="B262" s="276"/>
      <c r="C262" s="276"/>
      <c r="D262" s="276"/>
      <c r="E262" s="276"/>
      <c r="F262" s="276"/>
      <c r="G262" s="276"/>
      <c r="H262" s="276"/>
      <c r="I262" s="276"/>
      <c r="J262" s="276"/>
      <c r="K262" s="276"/>
      <c r="L262" s="276"/>
      <c r="M262" s="276"/>
      <c r="N262" s="276"/>
      <c r="O262" s="276"/>
      <c r="P262" s="276"/>
      <c r="Q262" s="276"/>
      <c r="R262" s="276"/>
      <c r="S262" s="276"/>
      <c r="T262" s="276"/>
      <c r="U262" s="276"/>
      <c r="V262" s="276"/>
      <c r="W262" s="276"/>
      <c r="X262" s="276"/>
      <c r="Y262" s="276"/>
      <c r="Z262" s="276"/>
    </row>
    <row r="263">
      <c r="A263" s="276"/>
      <c r="B263" s="276"/>
      <c r="C263" s="276"/>
      <c r="D263" s="276"/>
      <c r="E263" s="276"/>
      <c r="F263" s="276"/>
      <c r="G263" s="276"/>
      <c r="H263" s="276"/>
      <c r="I263" s="276"/>
      <c r="J263" s="276"/>
      <c r="K263" s="276"/>
      <c r="L263" s="276"/>
      <c r="M263" s="276"/>
      <c r="N263" s="276"/>
      <c r="O263" s="276"/>
      <c r="P263" s="276"/>
      <c r="Q263" s="276"/>
      <c r="R263" s="276"/>
      <c r="S263" s="276"/>
      <c r="T263" s="276"/>
      <c r="U263" s="276"/>
      <c r="V263" s="276"/>
      <c r="W263" s="276"/>
      <c r="X263" s="276"/>
      <c r="Y263" s="276"/>
      <c r="Z263" s="276"/>
    </row>
    <row r="264">
      <c r="A264" s="276"/>
      <c r="B264" s="276"/>
      <c r="C264" s="276"/>
      <c r="D264" s="276"/>
      <c r="E264" s="276"/>
      <c r="F264" s="276"/>
      <c r="G264" s="276"/>
      <c r="H264" s="276"/>
      <c r="I264" s="276"/>
      <c r="J264" s="276"/>
      <c r="K264" s="276"/>
      <c r="L264" s="276"/>
      <c r="M264" s="276"/>
      <c r="N264" s="276"/>
      <c r="O264" s="276"/>
      <c r="P264" s="276"/>
      <c r="Q264" s="276"/>
      <c r="R264" s="276"/>
      <c r="S264" s="276"/>
      <c r="T264" s="276"/>
      <c r="U264" s="276"/>
      <c r="V264" s="276"/>
      <c r="W264" s="276"/>
      <c r="X264" s="276"/>
      <c r="Y264" s="276"/>
      <c r="Z264" s="276"/>
    </row>
    <row r="265">
      <c r="A265" s="276"/>
      <c r="B265" s="276"/>
      <c r="C265" s="276"/>
      <c r="D265" s="276"/>
      <c r="E265" s="276"/>
      <c r="F265" s="276"/>
      <c r="G265" s="276"/>
      <c r="H265" s="276"/>
      <c r="I265" s="276"/>
      <c r="J265" s="276"/>
      <c r="K265" s="276"/>
      <c r="L265" s="276"/>
      <c r="M265" s="276"/>
      <c r="N265" s="276"/>
      <c r="O265" s="276"/>
      <c r="P265" s="276"/>
      <c r="Q265" s="276"/>
      <c r="R265" s="276"/>
      <c r="S265" s="276"/>
      <c r="T265" s="276"/>
      <c r="U265" s="276"/>
      <c r="V265" s="276"/>
      <c r="W265" s="276"/>
      <c r="X265" s="276"/>
      <c r="Y265" s="276"/>
      <c r="Z265" s="276"/>
    </row>
    <row r="266">
      <c r="A266" s="276"/>
      <c r="B266" s="276"/>
      <c r="C266" s="276"/>
      <c r="D266" s="276"/>
      <c r="E266" s="276"/>
      <c r="F266" s="276"/>
      <c r="G266" s="276"/>
      <c r="H266" s="276"/>
      <c r="I266" s="276"/>
      <c r="J266" s="276"/>
      <c r="K266" s="276"/>
      <c r="L266" s="276"/>
      <c r="M266" s="276"/>
      <c r="N266" s="276"/>
      <c r="O266" s="276"/>
      <c r="P266" s="276"/>
      <c r="Q266" s="276"/>
      <c r="R266" s="276"/>
      <c r="S266" s="276"/>
      <c r="T266" s="276"/>
      <c r="U266" s="276"/>
      <c r="V266" s="276"/>
      <c r="W266" s="276"/>
      <c r="X266" s="276"/>
      <c r="Y266" s="276"/>
      <c r="Z266" s="276"/>
    </row>
    <row r="267">
      <c r="A267" s="276"/>
      <c r="B267" s="276"/>
      <c r="C267" s="276"/>
      <c r="D267" s="276"/>
      <c r="E267" s="276"/>
      <c r="F267" s="276"/>
      <c r="G267" s="276"/>
      <c r="H267" s="276"/>
      <c r="I267" s="276"/>
      <c r="J267" s="276"/>
      <c r="K267" s="276"/>
      <c r="L267" s="276"/>
      <c r="M267" s="276"/>
      <c r="N267" s="276"/>
      <c r="O267" s="276"/>
      <c r="P267" s="276"/>
      <c r="Q267" s="276"/>
      <c r="R267" s="276"/>
      <c r="S267" s="276"/>
      <c r="T267" s="276"/>
      <c r="U267" s="276"/>
      <c r="V267" s="276"/>
      <c r="W267" s="276"/>
      <c r="X267" s="276"/>
      <c r="Y267" s="276"/>
      <c r="Z267" s="276"/>
    </row>
    <row r="268">
      <c r="A268" s="276"/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276"/>
      <c r="T268" s="276"/>
      <c r="U268" s="276"/>
      <c r="V268" s="276"/>
      <c r="W268" s="276"/>
      <c r="X268" s="276"/>
      <c r="Y268" s="276"/>
      <c r="Z268" s="276"/>
    </row>
    <row r="269">
      <c r="A269" s="276"/>
      <c r="B269" s="276"/>
      <c r="C269" s="276"/>
      <c r="D269" s="276"/>
      <c r="E269" s="276"/>
      <c r="F269" s="276"/>
      <c r="G269" s="276"/>
      <c r="H269" s="276"/>
      <c r="I269" s="276"/>
      <c r="J269" s="276"/>
      <c r="K269" s="276"/>
      <c r="L269" s="276"/>
      <c r="M269" s="276"/>
      <c r="N269" s="276"/>
      <c r="O269" s="276"/>
      <c r="P269" s="276"/>
      <c r="Q269" s="276"/>
      <c r="R269" s="276"/>
      <c r="S269" s="276"/>
      <c r="T269" s="276"/>
      <c r="U269" s="276"/>
      <c r="V269" s="276"/>
      <c r="W269" s="276"/>
      <c r="X269" s="276"/>
      <c r="Y269" s="276"/>
      <c r="Z269" s="276"/>
    </row>
    <row r="270">
      <c r="A270" s="276"/>
      <c r="B270" s="276"/>
      <c r="C270" s="276"/>
      <c r="D270" s="276"/>
      <c r="E270" s="276"/>
      <c r="F270" s="276"/>
      <c r="G270" s="276"/>
      <c r="H270" s="276"/>
      <c r="I270" s="276"/>
      <c r="J270" s="276"/>
      <c r="K270" s="276"/>
      <c r="L270" s="276"/>
      <c r="M270" s="276"/>
      <c r="N270" s="276"/>
      <c r="O270" s="276"/>
      <c r="P270" s="276"/>
      <c r="Q270" s="276"/>
      <c r="R270" s="276"/>
      <c r="S270" s="276"/>
      <c r="T270" s="276"/>
      <c r="U270" s="276"/>
      <c r="V270" s="276"/>
      <c r="W270" s="276"/>
      <c r="X270" s="276"/>
      <c r="Y270" s="276"/>
      <c r="Z270" s="276"/>
    </row>
    <row r="271">
      <c r="A271" s="276"/>
      <c r="B271" s="276"/>
      <c r="C271" s="276"/>
      <c r="D271" s="276"/>
      <c r="E271" s="276"/>
      <c r="F271" s="276"/>
      <c r="G271" s="276"/>
      <c r="H271" s="276"/>
      <c r="I271" s="276"/>
      <c r="J271" s="276"/>
      <c r="K271" s="276"/>
      <c r="L271" s="276"/>
      <c r="M271" s="276"/>
      <c r="N271" s="276"/>
      <c r="O271" s="276"/>
      <c r="P271" s="276"/>
      <c r="Q271" s="276"/>
      <c r="R271" s="276"/>
      <c r="S271" s="276"/>
      <c r="T271" s="276"/>
      <c r="U271" s="276"/>
      <c r="V271" s="276"/>
      <c r="W271" s="276"/>
      <c r="X271" s="276"/>
      <c r="Y271" s="276"/>
      <c r="Z271" s="276"/>
    </row>
    <row r="272">
      <c r="A272" s="276"/>
      <c r="B272" s="276"/>
      <c r="C272" s="276"/>
      <c r="D272" s="276"/>
      <c r="E272" s="276"/>
      <c r="F272" s="276"/>
      <c r="G272" s="276"/>
      <c r="H272" s="276"/>
      <c r="I272" s="276"/>
      <c r="J272" s="276"/>
      <c r="K272" s="276"/>
      <c r="L272" s="276"/>
      <c r="M272" s="276"/>
      <c r="N272" s="276"/>
      <c r="O272" s="276"/>
      <c r="P272" s="276"/>
      <c r="Q272" s="276"/>
      <c r="R272" s="276"/>
      <c r="S272" s="276"/>
      <c r="T272" s="276"/>
      <c r="U272" s="276"/>
      <c r="V272" s="276"/>
      <c r="W272" s="276"/>
      <c r="X272" s="276"/>
      <c r="Y272" s="276"/>
      <c r="Z272" s="276"/>
    </row>
    <row r="273">
      <c r="A273" s="276"/>
      <c r="B273" s="276"/>
      <c r="C273" s="276"/>
      <c r="D273" s="276"/>
      <c r="E273" s="276"/>
      <c r="F273" s="276"/>
      <c r="G273" s="276"/>
      <c r="H273" s="276"/>
      <c r="I273" s="276"/>
      <c r="J273" s="276"/>
      <c r="K273" s="276"/>
      <c r="L273" s="276"/>
      <c r="M273" s="276"/>
      <c r="N273" s="276"/>
      <c r="O273" s="276"/>
      <c r="P273" s="276"/>
      <c r="Q273" s="276"/>
      <c r="R273" s="276"/>
      <c r="S273" s="276"/>
      <c r="T273" s="276"/>
      <c r="U273" s="276"/>
      <c r="V273" s="276"/>
      <c r="W273" s="276"/>
      <c r="X273" s="276"/>
      <c r="Y273" s="276"/>
      <c r="Z273" s="276"/>
    </row>
    <row r="274">
      <c r="A274" s="276"/>
      <c r="B274" s="276"/>
      <c r="C274" s="276"/>
      <c r="D274" s="276"/>
      <c r="E274" s="276"/>
      <c r="F274" s="276"/>
      <c r="G274" s="276"/>
      <c r="H274" s="276"/>
      <c r="I274" s="276"/>
      <c r="J274" s="276"/>
      <c r="K274" s="276"/>
      <c r="L274" s="276"/>
      <c r="M274" s="276"/>
      <c r="N274" s="276"/>
      <c r="O274" s="276"/>
      <c r="P274" s="276"/>
      <c r="Q274" s="276"/>
      <c r="R274" s="276"/>
      <c r="S274" s="276"/>
      <c r="T274" s="276"/>
      <c r="U274" s="276"/>
      <c r="V274" s="276"/>
      <c r="W274" s="276"/>
      <c r="X274" s="276"/>
      <c r="Y274" s="276"/>
      <c r="Z274" s="276"/>
    </row>
    <row r="275">
      <c r="A275" s="276"/>
      <c r="B275" s="276"/>
      <c r="C275" s="276"/>
      <c r="D275" s="276"/>
      <c r="E275" s="276"/>
      <c r="F275" s="276"/>
      <c r="G275" s="276"/>
      <c r="H275" s="276"/>
      <c r="I275" s="276"/>
      <c r="J275" s="276"/>
      <c r="K275" s="276"/>
      <c r="L275" s="276"/>
      <c r="M275" s="276"/>
      <c r="N275" s="276"/>
      <c r="O275" s="276"/>
      <c r="P275" s="276"/>
      <c r="Q275" s="276"/>
      <c r="R275" s="276"/>
      <c r="S275" s="276"/>
      <c r="T275" s="276"/>
      <c r="U275" s="276"/>
      <c r="V275" s="276"/>
      <c r="W275" s="276"/>
      <c r="X275" s="276"/>
      <c r="Y275" s="276"/>
      <c r="Z275" s="276"/>
    </row>
    <row r="276">
      <c r="A276" s="276"/>
      <c r="B276" s="276"/>
      <c r="C276" s="276"/>
      <c r="D276" s="276"/>
      <c r="E276" s="276"/>
      <c r="F276" s="276"/>
      <c r="G276" s="276"/>
      <c r="H276" s="276"/>
      <c r="I276" s="276"/>
      <c r="J276" s="276"/>
      <c r="K276" s="276"/>
      <c r="L276" s="276"/>
      <c r="M276" s="276"/>
      <c r="N276" s="276"/>
      <c r="O276" s="276"/>
      <c r="P276" s="276"/>
      <c r="Q276" s="276"/>
      <c r="R276" s="276"/>
      <c r="S276" s="276"/>
      <c r="T276" s="276"/>
      <c r="U276" s="276"/>
      <c r="V276" s="276"/>
      <c r="W276" s="276"/>
      <c r="X276" s="276"/>
      <c r="Y276" s="276"/>
      <c r="Z276" s="276"/>
    </row>
    <row r="277">
      <c r="A277" s="276"/>
      <c r="B277" s="276"/>
      <c r="C277" s="276"/>
      <c r="D277" s="276"/>
      <c r="E277" s="276"/>
      <c r="F277" s="276"/>
      <c r="G277" s="276"/>
      <c r="H277" s="276"/>
      <c r="I277" s="276"/>
      <c r="J277" s="276"/>
      <c r="K277" s="276"/>
      <c r="L277" s="276"/>
      <c r="M277" s="276"/>
      <c r="N277" s="276"/>
      <c r="O277" s="276"/>
      <c r="P277" s="276"/>
      <c r="Q277" s="276"/>
      <c r="R277" s="276"/>
      <c r="S277" s="276"/>
      <c r="T277" s="276"/>
      <c r="U277" s="276"/>
      <c r="V277" s="276"/>
      <c r="W277" s="276"/>
      <c r="X277" s="276"/>
      <c r="Y277" s="276"/>
      <c r="Z277" s="276"/>
    </row>
    <row r="278">
      <c r="A278" s="276"/>
      <c r="B278" s="276"/>
      <c r="C278" s="276"/>
      <c r="D278" s="276"/>
      <c r="E278" s="276"/>
      <c r="F278" s="276"/>
      <c r="G278" s="276"/>
      <c r="H278" s="276"/>
      <c r="I278" s="276"/>
      <c r="J278" s="276"/>
      <c r="K278" s="276"/>
      <c r="L278" s="276"/>
      <c r="M278" s="276"/>
      <c r="N278" s="276"/>
      <c r="O278" s="276"/>
      <c r="P278" s="276"/>
      <c r="Q278" s="276"/>
      <c r="R278" s="276"/>
      <c r="S278" s="276"/>
      <c r="T278" s="276"/>
      <c r="U278" s="276"/>
      <c r="V278" s="276"/>
      <c r="W278" s="276"/>
      <c r="X278" s="276"/>
      <c r="Y278" s="276"/>
      <c r="Z278" s="276"/>
    </row>
    <row r="279">
      <c r="A279" s="276"/>
      <c r="B279" s="276"/>
      <c r="C279" s="276"/>
      <c r="D279" s="276"/>
      <c r="E279" s="276"/>
      <c r="F279" s="276"/>
      <c r="G279" s="276"/>
      <c r="H279" s="276"/>
      <c r="I279" s="276"/>
      <c r="J279" s="276"/>
      <c r="K279" s="276"/>
      <c r="L279" s="276"/>
      <c r="M279" s="276"/>
      <c r="N279" s="276"/>
      <c r="O279" s="276"/>
      <c r="P279" s="276"/>
      <c r="Q279" s="276"/>
      <c r="R279" s="276"/>
      <c r="S279" s="276"/>
      <c r="T279" s="276"/>
      <c r="U279" s="276"/>
      <c r="V279" s="276"/>
      <c r="W279" s="276"/>
      <c r="X279" s="276"/>
      <c r="Y279" s="276"/>
      <c r="Z279" s="276"/>
    </row>
    <row r="280">
      <c r="A280" s="276"/>
      <c r="B280" s="276"/>
      <c r="C280" s="276"/>
      <c r="D280" s="276"/>
      <c r="E280" s="276"/>
      <c r="F280" s="276"/>
      <c r="G280" s="276"/>
      <c r="H280" s="276"/>
      <c r="I280" s="276"/>
      <c r="J280" s="276"/>
      <c r="K280" s="276"/>
      <c r="L280" s="276"/>
      <c r="M280" s="276"/>
      <c r="N280" s="276"/>
      <c r="O280" s="276"/>
      <c r="P280" s="276"/>
      <c r="Q280" s="276"/>
      <c r="R280" s="276"/>
      <c r="S280" s="276"/>
      <c r="T280" s="276"/>
      <c r="U280" s="276"/>
      <c r="V280" s="276"/>
      <c r="W280" s="276"/>
      <c r="X280" s="276"/>
      <c r="Y280" s="276"/>
      <c r="Z280" s="276"/>
    </row>
    <row r="281">
      <c r="A281" s="276"/>
      <c r="B281" s="276"/>
      <c r="C281" s="276"/>
      <c r="D281" s="276"/>
      <c r="E281" s="276"/>
      <c r="F281" s="276"/>
      <c r="G281" s="276"/>
      <c r="H281" s="276"/>
      <c r="I281" s="276"/>
      <c r="J281" s="276"/>
      <c r="K281" s="276"/>
      <c r="L281" s="276"/>
      <c r="M281" s="276"/>
      <c r="N281" s="276"/>
      <c r="O281" s="276"/>
      <c r="P281" s="276"/>
      <c r="Q281" s="276"/>
      <c r="R281" s="276"/>
      <c r="S281" s="276"/>
      <c r="T281" s="276"/>
      <c r="U281" s="276"/>
      <c r="V281" s="276"/>
      <c r="W281" s="276"/>
      <c r="X281" s="276"/>
      <c r="Y281" s="276"/>
      <c r="Z281" s="276"/>
    </row>
    <row r="282">
      <c r="A282" s="276"/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276"/>
      <c r="T282" s="276"/>
      <c r="U282" s="276"/>
      <c r="V282" s="276"/>
      <c r="W282" s="276"/>
      <c r="X282" s="276"/>
      <c r="Y282" s="276"/>
      <c r="Z282" s="276"/>
    </row>
    <row r="283">
      <c r="A283" s="276"/>
      <c r="B283" s="276"/>
      <c r="C283" s="276"/>
      <c r="D283" s="276"/>
      <c r="E283" s="276"/>
      <c r="F283" s="276"/>
      <c r="G283" s="276"/>
      <c r="H283" s="276"/>
      <c r="I283" s="276"/>
      <c r="J283" s="276"/>
      <c r="K283" s="276"/>
      <c r="L283" s="276"/>
      <c r="M283" s="276"/>
      <c r="N283" s="276"/>
      <c r="O283" s="276"/>
      <c r="P283" s="276"/>
      <c r="Q283" s="276"/>
      <c r="R283" s="276"/>
      <c r="S283" s="276"/>
      <c r="T283" s="276"/>
      <c r="U283" s="276"/>
      <c r="V283" s="276"/>
      <c r="W283" s="276"/>
      <c r="X283" s="276"/>
      <c r="Y283" s="276"/>
      <c r="Z283" s="276"/>
    </row>
    <row r="284">
      <c r="A284" s="276"/>
      <c r="B284" s="276"/>
      <c r="C284" s="276"/>
      <c r="D284" s="276"/>
      <c r="E284" s="276"/>
      <c r="F284" s="276"/>
      <c r="G284" s="276"/>
      <c r="H284" s="276"/>
      <c r="I284" s="276"/>
      <c r="J284" s="276"/>
      <c r="K284" s="276"/>
      <c r="L284" s="276"/>
      <c r="M284" s="276"/>
      <c r="N284" s="276"/>
      <c r="O284" s="276"/>
      <c r="P284" s="276"/>
      <c r="Q284" s="276"/>
      <c r="R284" s="276"/>
      <c r="S284" s="276"/>
      <c r="T284" s="276"/>
      <c r="U284" s="276"/>
      <c r="V284" s="276"/>
      <c r="W284" s="276"/>
      <c r="X284" s="276"/>
      <c r="Y284" s="276"/>
      <c r="Z284" s="276"/>
    </row>
    <row r="285">
      <c r="A285" s="276"/>
      <c r="B285" s="276"/>
      <c r="C285" s="276"/>
      <c r="D285" s="276"/>
      <c r="E285" s="276"/>
      <c r="F285" s="276"/>
      <c r="G285" s="276"/>
      <c r="H285" s="276"/>
      <c r="I285" s="276"/>
      <c r="J285" s="276"/>
      <c r="K285" s="276"/>
      <c r="L285" s="276"/>
      <c r="M285" s="276"/>
      <c r="N285" s="276"/>
      <c r="O285" s="276"/>
      <c r="P285" s="276"/>
      <c r="Q285" s="276"/>
      <c r="R285" s="276"/>
      <c r="S285" s="276"/>
      <c r="T285" s="276"/>
      <c r="U285" s="276"/>
      <c r="V285" s="276"/>
      <c r="W285" s="276"/>
      <c r="X285" s="276"/>
      <c r="Y285" s="276"/>
      <c r="Z285" s="276"/>
    </row>
    <row r="286">
      <c r="A286" s="276"/>
      <c r="B286" s="276"/>
      <c r="C286" s="276"/>
      <c r="D286" s="276"/>
      <c r="E286" s="276"/>
      <c r="F286" s="276"/>
      <c r="G286" s="276"/>
      <c r="H286" s="276"/>
      <c r="I286" s="276"/>
      <c r="J286" s="276"/>
      <c r="K286" s="276"/>
      <c r="L286" s="276"/>
      <c r="M286" s="276"/>
      <c r="N286" s="276"/>
      <c r="O286" s="276"/>
      <c r="P286" s="276"/>
      <c r="Q286" s="276"/>
      <c r="R286" s="276"/>
      <c r="S286" s="276"/>
      <c r="T286" s="276"/>
      <c r="U286" s="276"/>
      <c r="V286" s="276"/>
      <c r="W286" s="276"/>
      <c r="X286" s="276"/>
      <c r="Y286" s="276"/>
      <c r="Z286" s="276"/>
    </row>
    <row r="287">
      <c r="A287" s="276"/>
      <c r="B287" s="276"/>
      <c r="C287" s="276"/>
      <c r="D287" s="276"/>
      <c r="E287" s="276"/>
      <c r="F287" s="276"/>
      <c r="G287" s="276"/>
      <c r="H287" s="276"/>
      <c r="I287" s="276"/>
      <c r="J287" s="276"/>
      <c r="K287" s="276"/>
      <c r="L287" s="276"/>
      <c r="M287" s="276"/>
      <c r="N287" s="276"/>
      <c r="O287" s="276"/>
      <c r="P287" s="276"/>
      <c r="Q287" s="276"/>
      <c r="R287" s="276"/>
      <c r="S287" s="276"/>
      <c r="T287" s="276"/>
      <c r="U287" s="276"/>
      <c r="V287" s="276"/>
      <c r="W287" s="276"/>
      <c r="X287" s="276"/>
      <c r="Y287" s="276"/>
      <c r="Z287" s="276"/>
    </row>
    <row r="288">
      <c r="A288" s="276"/>
      <c r="B288" s="276"/>
      <c r="C288" s="276"/>
      <c r="D288" s="276"/>
      <c r="E288" s="276"/>
      <c r="F288" s="276"/>
      <c r="G288" s="276"/>
      <c r="H288" s="276"/>
      <c r="I288" s="276"/>
      <c r="J288" s="276"/>
      <c r="K288" s="276"/>
      <c r="L288" s="276"/>
      <c r="M288" s="276"/>
      <c r="N288" s="276"/>
      <c r="O288" s="276"/>
      <c r="P288" s="276"/>
      <c r="Q288" s="276"/>
      <c r="R288" s="276"/>
      <c r="S288" s="276"/>
      <c r="T288" s="276"/>
      <c r="U288" s="276"/>
      <c r="V288" s="276"/>
      <c r="W288" s="276"/>
      <c r="X288" s="276"/>
      <c r="Y288" s="276"/>
      <c r="Z288" s="276"/>
    </row>
    <row r="289">
      <c r="A289" s="276"/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276"/>
      <c r="T289" s="276"/>
      <c r="U289" s="276"/>
      <c r="V289" s="276"/>
      <c r="W289" s="276"/>
      <c r="X289" s="276"/>
      <c r="Y289" s="276"/>
      <c r="Z289" s="276"/>
    </row>
    <row r="290">
      <c r="A290" s="276"/>
      <c r="B290" s="276"/>
      <c r="C290" s="276"/>
      <c r="D290" s="276"/>
      <c r="E290" s="276"/>
      <c r="F290" s="276"/>
      <c r="G290" s="276"/>
      <c r="H290" s="276"/>
      <c r="I290" s="276"/>
      <c r="J290" s="276"/>
      <c r="K290" s="276"/>
      <c r="L290" s="276"/>
      <c r="M290" s="276"/>
      <c r="N290" s="276"/>
      <c r="O290" s="276"/>
      <c r="P290" s="276"/>
      <c r="Q290" s="276"/>
      <c r="R290" s="276"/>
      <c r="S290" s="276"/>
      <c r="T290" s="276"/>
      <c r="U290" s="276"/>
      <c r="V290" s="276"/>
      <c r="W290" s="276"/>
      <c r="X290" s="276"/>
      <c r="Y290" s="276"/>
      <c r="Z290" s="276"/>
    </row>
    <row r="291">
      <c r="A291" s="276"/>
      <c r="B291" s="276"/>
      <c r="C291" s="276"/>
      <c r="D291" s="276"/>
      <c r="E291" s="276"/>
      <c r="F291" s="276"/>
      <c r="G291" s="276"/>
      <c r="H291" s="276"/>
      <c r="I291" s="276"/>
      <c r="J291" s="276"/>
      <c r="K291" s="276"/>
      <c r="L291" s="276"/>
      <c r="M291" s="276"/>
      <c r="N291" s="276"/>
      <c r="O291" s="276"/>
      <c r="P291" s="276"/>
      <c r="Q291" s="276"/>
      <c r="R291" s="276"/>
      <c r="S291" s="276"/>
      <c r="T291" s="276"/>
      <c r="U291" s="276"/>
      <c r="V291" s="276"/>
      <c r="W291" s="276"/>
      <c r="X291" s="276"/>
      <c r="Y291" s="276"/>
      <c r="Z291" s="276"/>
    </row>
    <row r="292">
      <c r="A292" s="276"/>
      <c r="B292" s="276"/>
      <c r="C292" s="276"/>
      <c r="D292" s="276"/>
      <c r="E292" s="276"/>
      <c r="F292" s="276"/>
      <c r="G292" s="276"/>
      <c r="H292" s="276"/>
      <c r="I292" s="276"/>
      <c r="J292" s="276"/>
      <c r="K292" s="276"/>
      <c r="L292" s="276"/>
      <c r="M292" s="276"/>
      <c r="N292" s="276"/>
      <c r="O292" s="276"/>
      <c r="P292" s="276"/>
      <c r="Q292" s="276"/>
      <c r="R292" s="276"/>
      <c r="S292" s="276"/>
      <c r="T292" s="276"/>
      <c r="U292" s="276"/>
      <c r="V292" s="276"/>
      <c r="W292" s="276"/>
      <c r="X292" s="276"/>
      <c r="Y292" s="276"/>
      <c r="Z292" s="276"/>
    </row>
    <row r="293">
      <c r="A293" s="276"/>
      <c r="B293" s="276"/>
      <c r="C293" s="276"/>
      <c r="D293" s="276"/>
      <c r="E293" s="276"/>
      <c r="F293" s="276"/>
      <c r="G293" s="276"/>
      <c r="H293" s="276"/>
      <c r="I293" s="276"/>
      <c r="J293" s="276"/>
      <c r="K293" s="276"/>
      <c r="L293" s="276"/>
      <c r="M293" s="276"/>
      <c r="N293" s="276"/>
      <c r="O293" s="276"/>
      <c r="P293" s="276"/>
      <c r="Q293" s="276"/>
      <c r="R293" s="276"/>
      <c r="S293" s="276"/>
      <c r="T293" s="276"/>
      <c r="U293" s="276"/>
      <c r="V293" s="276"/>
      <c r="W293" s="276"/>
      <c r="X293" s="276"/>
      <c r="Y293" s="276"/>
      <c r="Z293" s="276"/>
    </row>
    <row r="294">
      <c r="A294" s="276"/>
      <c r="B294" s="276"/>
      <c r="C294" s="276"/>
      <c r="D294" s="276"/>
      <c r="E294" s="276"/>
      <c r="F294" s="276"/>
      <c r="G294" s="276"/>
      <c r="H294" s="276"/>
      <c r="I294" s="276"/>
      <c r="J294" s="276"/>
      <c r="K294" s="276"/>
      <c r="L294" s="276"/>
      <c r="M294" s="276"/>
      <c r="N294" s="276"/>
      <c r="O294" s="276"/>
      <c r="P294" s="276"/>
      <c r="Q294" s="276"/>
      <c r="R294" s="276"/>
      <c r="S294" s="276"/>
      <c r="T294" s="276"/>
      <c r="U294" s="276"/>
      <c r="V294" s="276"/>
      <c r="W294" s="276"/>
      <c r="X294" s="276"/>
      <c r="Y294" s="276"/>
      <c r="Z294" s="276"/>
    </row>
    <row r="295">
      <c r="A295" s="276"/>
      <c r="B295" s="276"/>
      <c r="C295" s="276"/>
      <c r="D295" s="276"/>
      <c r="E295" s="276"/>
      <c r="F295" s="276"/>
      <c r="G295" s="276"/>
      <c r="H295" s="276"/>
      <c r="I295" s="276"/>
      <c r="J295" s="276"/>
      <c r="K295" s="276"/>
      <c r="L295" s="276"/>
      <c r="M295" s="276"/>
      <c r="N295" s="276"/>
      <c r="O295" s="276"/>
      <c r="P295" s="276"/>
      <c r="Q295" s="276"/>
      <c r="R295" s="276"/>
      <c r="S295" s="276"/>
      <c r="T295" s="276"/>
      <c r="U295" s="276"/>
      <c r="V295" s="276"/>
      <c r="W295" s="276"/>
      <c r="X295" s="276"/>
      <c r="Y295" s="276"/>
      <c r="Z295" s="276"/>
    </row>
    <row r="296">
      <c r="A296" s="276"/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276"/>
      <c r="T296" s="276"/>
      <c r="U296" s="276"/>
      <c r="V296" s="276"/>
      <c r="W296" s="276"/>
      <c r="X296" s="276"/>
      <c r="Y296" s="276"/>
      <c r="Z296" s="276"/>
    </row>
    <row r="297">
      <c r="A297" s="276"/>
      <c r="B297" s="276"/>
      <c r="C297" s="276"/>
      <c r="D297" s="276"/>
      <c r="E297" s="276"/>
      <c r="F297" s="276"/>
      <c r="G297" s="276"/>
      <c r="H297" s="276"/>
      <c r="I297" s="276"/>
      <c r="J297" s="276"/>
      <c r="K297" s="276"/>
      <c r="L297" s="276"/>
      <c r="M297" s="276"/>
      <c r="N297" s="276"/>
      <c r="O297" s="276"/>
      <c r="P297" s="276"/>
      <c r="Q297" s="276"/>
      <c r="R297" s="276"/>
      <c r="S297" s="276"/>
      <c r="T297" s="276"/>
      <c r="U297" s="276"/>
      <c r="V297" s="276"/>
      <c r="W297" s="276"/>
      <c r="X297" s="276"/>
      <c r="Y297" s="276"/>
      <c r="Z297" s="276"/>
    </row>
    <row r="298">
      <c r="A298" s="276"/>
      <c r="B298" s="276"/>
      <c r="C298" s="276"/>
      <c r="D298" s="276"/>
      <c r="E298" s="276"/>
      <c r="F298" s="276"/>
      <c r="G298" s="276"/>
      <c r="H298" s="276"/>
      <c r="I298" s="276"/>
      <c r="J298" s="276"/>
      <c r="K298" s="276"/>
      <c r="L298" s="276"/>
      <c r="M298" s="276"/>
      <c r="N298" s="276"/>
      <c r="O298" s="276"/>
      <c r="P298" s="276"/>
      <c r="Q298" s="276"/>
      <c r="R298" s="276"/>
      <c r="S298" s="276"/>
      <c r="T298" s="276"/>
      <c r="U298" s="276"/>
      <c r="V298" s="276"/>
      <c r="W298" s="276"/>
      <c r="X298" s="276"/>
      <c r="Y298" s="276"/>
      <c r="Z298" s="276"/>
    </row>
    <row r="299">
      <c r="A299" s="276"/>
      <c r="B299" s="276"/>
      <c r="C299" s="276"/>
      <c r="D299" s="276"/>
      <c r="E299" s="276"/>
      <c r="F299" s="276"/>
      <c r="G299" s="276"/>
      <c r="H299" s="276"/>
      <c r="I299" s="276"/>
      <c r="J299" s="276"/>
      <c r="K299" s="276"/>
      <c r="L299" s="276"/>
      <c r="M299" s="276"/>
      <c r="N299" s="276"/>
      <c r="O299" s="276"/>
      <c r="P299" s="276"/>
      <c r="Q299" s="276"/>
      <c r="R299" s="276"/>
      <c r="S299" s="276"/>
      <c r="T299" s="276"/>
      <c r="U299" s="276"/>
      <c r="V299" s="276"/>
      <c r="W299" s="276"/>
      <c r="X299" s="276"/>
      <c r="Y299" s="276"/>
      <c r="Z299" s="276"/>
    </row>
    <row r="300">
      <c r="A300" s="276"/>
      <c r="B300" s="276"/>
      <c r="C300" s="276"/>
      <c r="D300" s="276"/>
      <c r="E300" s="276"/>
      <c r="F300" s="276"/>
      <c r="G300" s="276"/>
      <c r="H300" s="276"/>
      <c r="I300" s="276"/>
      <c r="J300" s="276"/>
      <c r="K300" s="276"/>
      <c r="L300" s="276"/>
      <c r="M300" s="276"/>
      <c r="N300" s="276"/>
      <c r="O300" s="276"/>
      <c r="P300" s="276"/>
      <c r="Q300" s="276"/>
      <c r="R300" s="276"/>
      <c r="S300" s="276"/>
      <c r="T300" s="276"/>
      <c r="U300" s="276"/>
      <c r="V300" s="276"/>
      <c r="W300" s="276"/>
      <c r="X300" s="276"/>
      <c r="Y300" s="276"/>
      <c r="Z300" s="276"/>
    </row>
    <row r="301">
      <c r="A301" s="276"/>
      <c r="B301" s="276"/>
      <c r="C301" s="276"/>
      <c r="D301" s="276"/>
      <c r="E301" s="276"/>
      <c r="F301" s="276"/>
      <c r="G301" s="276"/>
      <c r="H301" s="276"/>
      <c r="I301" s="276"/>
      <c r="J301" s="276"/>
      <c r="K301" s="276"/>
      <c r="L301" s="276"/>
      <c r="M301" s="276"/>
      <c r="N301" s="276"/>
      <c r="O301" s="276"/>
      <c r="P301" s="276"/>
      <c r="Q301" s="276"/>
      <c r="R301" s="276"/>
      <c r="S301" s="276"/>
      <c r="T301" s="276"/>
      <c r="U301" s="276"/>
      <c r="V301" s="276"/>
      <c r="W301" s="276"/>
      <c r="X301" s="276"/>
      <c r="Y301" s="276"/>
      <c r="Z301" s="276"/>
    </row>
    <row r="302">
      <c r="A302" s="276"/>
      <c r="B302" s="276"/>
      <c r="C302" s="276"/>
      <c r="D302" s="276"/>
      <c r="E302" s="276"/>
      <c r="F302" s="276"/>
      <c r="G302" s="276"/>
      <c r="H302" s="276"/>
      <c r="I302" s="276"/>
      <c r="J302" s="276"/>
      <c r="K302" s="276"/>
      <c r="L302" s="276"/>
      <c r="M302" s="276"/>
      <c r="N302" s="276"/>
      <c r="O302" s="276"/>
      <c r="P302" s="276"/>
      <c r="Q302" s="276"/>
      <c r="R302" s="276"/>
      <c r="S302" s="276"/>
      <c r="T302" s="276"/>
      <c r="U302" s="276"/>
      <c r="V302" s="276"/>
      <c r="W302" s="276"/>
      <c r="X302" s="276"/>
      <c r="Y302" s="276"/>
      <c r="Z302" s="276"/>
    </row>
    <row r="303">
      <c r="A303" s="276"/>
      <c r="B303" s="276"/>
      <c r="C303" s="276"/>
      <c r="D303" s="276"/>
      <c r="E303" s="276"/>
      <c r="F303" s="276"/>
      <c r="G303" s="276"/>
      <c r="H303" s="276"/>
      <c r="I303" s="276"/>
      <c r="J303" s="276"/>
      <c r="K303" s="276"/>
      <c r="L303" s="276"/>
      <c r="M303" s="276"/>
      <c r="N303" s="276"/>
      <c r="O303" s="276"/>
      <c r="P303" s="276"/>
      <c r="Q303" s="276"/>
      <c r="R303" s="276"/>
      <c r="S303" s="276"/>
      <c r="T303" s="276"/>
      <c r="U303" s="276"/>
      <c r="V303" s="276"/>
      <c r="W303" s="276"/>
      <c r="X303" s="276"/>
      <c r="Y303" s="276"/>
      <c r="Z303" s="276"/>
    </row>
    <row r="304">
      <c r="A304" s="276"/>
      <c r="B304" s="276"/>
      <c r="C304" s="276"/>
      <c r="D304" s="276"/>
      <c r="E304" s="276"/>
      <c r="F304" s="276"/>
      <c r="G304" s="276"/>
      <c r="H304" s="276"/>
      <c r="I304" s="276"/>
      <c r="J304" s="276"/>
      <c r="K304" s="276"/>
      <c r="L304" s="276"/>
      <c r="M304" s="276"/>
      <c r="N304" s="276"/>
      <c r="O304" s="276"/>
      <c r="P304" s="276"/>
      <c r="Q304" s="276"/>
      <c r="R304" s="276"/>
      <c r="S304" s="276"/>
      <c r="T304" s="276"/>
      <c r="U304" s="276"/>
      <c r="V304" s="276"/>
      <c r="W304" s="276"/>
      <c r="X304" s="276"/>
      <c r="Y304" s="276"/>
      <c r="Z304" s="276"/>
    </row>
    <row r="305">
      <c r="A305" s="276"/>
      <c r="B305" s="276"/>
      <c r="C305" s="276"/>
      <c r="D305" s="276"/>
      <c r="E305" s="276"/>
      <c r="F305" s="276"/>
      <c r="G305" s="276"/>
      <c r="H305" s="276"/>
      <c r="I305" s="276"/>
      <c r="J305" s="276"/>
      <c r="K305" s="276"/>
      <c r="L305" s="276"/>
      <c r="M305" s="276"/>
      <c r="N305" s="276"/>
      <c r="O305" s="276"/>
      <c r="P305" s="276"/>
      <c r="Q305" s="276"/>
      <c r="R305" s="276"/>
      <c r="S305" s="276"/>
      <c r="T305" s="276"/>
      <c r="U305" s="276"/>
      <c r="V305" s="276"/>
      <c r="W305" s="276"/>
      <c r="X305" s="276"/>
      <c r="Y305" s="276"/>
      <c r="Z305" s="276"/>
    </row>
    <row r="306">
      <c r="A306" s="276"/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276"/>
      <c r="T306" s="276"/>
      <c r="U306" s="276"/>
      <c r="V306" s="276"/>
      <c r="W306" s="276"/>
      <c r="X306" s="276"/>
      <c r="Y306" s="276"/>
      <c r="Z306" s="276"/>
    </row>
    <row r="307">
      <c r="A307" s="276"/>
      <c r="B307" s="276"/>
      <c r="C307" s="276"/>
      <c r="D307" s="276"/>
      <c r="E307" s="276"/>
      <c r="F307" s="276"/>
      <c r="G307" s="276"/>
      <c r="H307" s="276"/>
      <c r="I307" s="276"/>
      <c r="J307" s="276"/>
      <c r="K307" s="276"/>
      <c r="L307" s="276"/>
      <c r="M307" s="276"/>
      <c r="N307" s="276"/>
      <c r="O307" s="276"/>
      <c r="P307" s="276"/>
      <c r="Q307" s="276"/>
      <c r="R307" s="276"/>
      <c r="S307" s="276"/>
      <c r="T307" s="276"/>
      <c r="U307" s="276"/>
      <c r="V307" s="276"/>
      <c r="W307" s="276"/>
      <c r="X307" s="276"/>
      <c r="Y307" s="276"/>
      <c r="Z307" s="276"/>
    </row>
    <row r="308">
      <c r="A308" s="276"/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276"/>
      <c r="T308" s="276"/>
      <c r="U308" s="276"/>
      <c r="V308" s="276"/>
      <c r="W308" s="276"/>
      <c r="X308" s="276"/>
      <c r="Y308" s="276"/>
      <c r="Z308" s="276"/>
    </row>
    <row r="309">
      <c r="A309" s="276"/>
      <c r="B309" s="276"/>
      <c r="C309" s="276"/>
      <c r="D309" s="276"/>
      <c r="E309" s="276"/>
      <c r="F309" s="276"/>
      <c r="G309" s="276"/>
      <c r="H309" s="276"/>
      <c r="I309" s="276"/>
      <c r="J309" s="276"/>
      <c r="K309" s="276"/>
      <c r="L309" s="276"/>
      <c r="M309" s="276"/>
      <c r="N309" s="276"/>
      <c r="O309" s="276"/>
      <c r="P309" s="276"/>
      <c r="Q309" s="276"/>
      <c r="R309" s="276"/>
      <c r="S309" s="276"/>
      <c r="T309" s="276"/>
      <c r="U309" s="276"/>
      <c r="V309" s="276"/>
      <c r="W309" s="276"/>
      <c r="X309" s="276"/>
      <c r="Y309" s="276"/>
      <c r="Z309" s="276"/>
    </row>
    <row r="310">
      <c r="A310" s="276"/>
      <c r="B310" s="276"/>
      <c r="C310" s="276"/>
      <c r="D310" s="276"/>
      <c r="E310" s="276"/>
      <c r="F310" s="276"/>
      <c r="G310" s="276"/>
      <c r="H310" s="276"/>
      <c r="I310" s="276"/>
      <c r="J310" s="276"/>
      <c r="K310" s="276"/>
      <c r="L310" s="276"/>
      <c r="M310" s="276"/>
      <c r="N310" s="276"/>
      <c r="O310" s="276"/>
      <c r="P310" s="276"/>
      <c r="Q310" s="276"/>
      <c r="R310" s="276"/>
      <c r="S310" s="276"/>
      <c r="T310" s="276"/>
      <c r="U310" s="276"/>
      <c r="V310" s="276"/>
      <c r="W310" s="276"/>
      <c r="X310" s="276"/>
      <c r="Y310" s="276"/>
      <c r="Z310" s="276"/>
    </row>
    <row r="311">
      <c r="A311" s="276"/>
      <c r="B311" s="276"/>
      <c r="C311" s="276"/>
      <c r="D311" s="276"/>
      <c r="E311" s="276"/>
      <c r="F311" s="276"/>
      <c r="G311" s="276"/>
      <c r="H311" s="276"/>
      <c r="I311" s="276"/>
      <c r="J311" s="276"/>
      <c r="K311" s="276"/>
      <c r="L311" s="276"/>
      <c r="M311" s="276"/>
      <c r="N311" s="276"/>
      <c r="O311" s="276"/>
      <c r="P311" s="276"/>
      <c r="Q311" s="276"/>
      <c r="R311" s="276"/>
      <c r="S311" s="276"/>
      <c r="T311" s="276"/>
      <c r="U311" s="276"/>
      <c r="V311" s="276"/>
      <c r="W311" s="276"/>
      <c r="X311" s="276"/>
      <c r="Y311" s="276"/>
      <c r="Z311" s="276"/>
    </row>
    <row r="312">
      <c r="A312" s="276"/>
      <c r="B312" s="276"/>
      <c r="C312" s="276"/>
      <c r="D312" s="276"/>
      <c r="E312" s="276"/>
      <c r="F312" s="276"/>
      <c r="G312" s="276"/>
      <c r="H312" s="276"/>
      <c r="I312" s="276"/>
      <c r="J312" s="276"/>
      <c r="K312" s="276"/>
      <c r="L312" s="276"/>
      <c r="M312" s="276"/>
      <c r="N312" s="276"/>
      <c r="O312" s="276"/>
      <c r="P312" s="276"/>
      <c r="Q312" s="276"/>
      <c r="R312" s="276"/>
      <c r="S312" s="276"/>
      <c r="T312" s="276"/>
      <c r="U312" s="276"/>
      <c r="V312" s="276"/>
      <c r="W312" s="276"/>
      <c r="X312" s="276"/>
      <c r="Y312" s="276"/>
      <c r="Z312" s="276"/>
    </row>
    <row r="313">
      <c r="A313" s="276"/>
      <c r="B313" s="276"/>
      <c r="C313" s="276"/>
      <c r="D313" s="276"/>
      <c r="E313" s="276"/>
      <c r="F313" s="276"/>
      <c r="G313" s="276"/>
      <c r="H313" s="276"/>
      <c r="I313" s="276"/>
      <c r="J313" s="276"/>
      <c r="K313" s="276"/>
      <c r="L313" s="276"/>
      <c r="M313" s="276"/>
      <c r="N313" s="276"/>
      <c r="O313" s="276"/>
      <c r="P313" s="276"/>
      <c r="Q313" s="276"/>
      <c r="R313" s="276"/>
      <c r="S313" s="276"/>
      <c r="T313" s="276"/>
      <c r="U313" s="276"/>
      <c r="V313" s="276"/>
      <c r="W313" s="276"/>
      <c r="X313" s="276"/>
      <c r="Y313" s="276"/>
      <c r="Z313" s="276"/>
    </row>
    <row r="314">
      <c r="A314" s="276"/>
      <c r="B314" s="276"/>
      <c r="C314" s="276"/>
      <c r="D314" s="276"/>
      <c r="E314" s="276"/>
      <c r="F314" s="276"/>
      <c r="G314" s="276"/>
      <c r="H314" s="276"/>
      <c r="I314" s="276"/>
      <c r="J314" s="276"/>
      <c r="K314" s="276"/>
      <c r="L314" s="276"/>
      <c r="M314" s="276"/>
      <c r="N314" s="276"/>
      <c r="O314" s="276"/>
      <c r="P314" s="276"/>
      <c r="Q314" s="276"/>
      <c r="R314" s="276"/>
      <c r="S314" s="276"/>
      <c r="T314" s="276"/>
      <c r="U314" s="276"/>
      <c r="V314" s="276"/>
      <c r="W314" s="276"/>
      <c r="X314" s="276"/>
      <c r="Y314" s="276"/>
      <c r="Z314" s="276"/>
    </row>
    <row r="315">
      <c r="A315" s="276"/>
      <c r="B315" s="276"/>
      <c r="C315" s="276"/>
      <c r="D315" s="276"/>
      <c r="E315" s="276"/>
      <c r="F315" s="276"/>
      <c r="G315" s="276"/>
      <c r="H315" s="276"/>
      <c r="I315" s="276"/>
      <c r="J315" s="276"/>
      <c r="K315" s="276"/>
      <c r="L315" s="276"/>
      <c r="M315" s="276"/>
      <c r="N315" s="276"/>
      <c r="O315" s="276"/>
      <c r="P315" s="276"/>
      <c r="Q315" s="276"/>
      <c r="R315" s="276"/>
      <c r="S315" s="276"/>
      <c r="T315" s="276"/>
      <c r="U315" s="276"/>
      <c r="V315" s="276"/>
      <c r="W315" s="276"/>
      <c r="X315" s="276"/>
      <c r="Y315" s="276"/>
      <c r="Z315" s="276"/>
    </row>
    <row r="316">
      <c r="A316" s="276"/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276"/>
      <c r="T316" s="276"/>
      <c r="U316" s="276"/>
      <c r="V316" s="276"/>
      <c r="W316" s="276"/>
      <c r="X316" s="276"/>
      <c r="Y316" s="276"/>
      <c r="Z316" s="276"/>
    </row>
    <row r="317">
      <c r="A317" s="276"/>
      <c r="B317" s="276"/>
      <c r="C317" s="276"/>
      <c r="D317" s="276"/>
      <c r="E317" s="276"/>
      <c r="F317" s="276"/>
      <c r="G317" s="276"/>
      <c r="H317" s="276"/>
      <c r="I317" s="276"/>
      <c r="J317" s="276"/>
      <c r="K317" s="276"/>
      <c r="L317" s="276"/>
      <c r="M317" s="276"/>
      <c r="N317" s="276"/>
      <c r="O317" s="276"/>
      <c r="P317" s="276"/>
      <c r="Q317" s="276"/>
      <c r="R317" s="276"/>
      <c r="S317" s="276"/>
      <c r="T317" s="276"/>
      <c r="U317" s="276"/>
      <c r="V317" s="276"/>
      <c r="W317" s="276"/>
      <c r="X317" s="276"/>
      <c r="Y317" s="276"/>
      <c r="Z317" s="276"/>
    </row>
    <row r="318">
      <c r="A318" s="276"/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276"/>
      <c r="T318" s="276"/>
      <c r="U318" s="276"/>
      <c r="V318" s="276"/>
      <c r="W318" s="276"/>
      <c r="X318" s="276"/>
      <c r="Y318" s="276"/>
      <c r="Z318" s="276"/>
    </row>
    <row r="319">
      <c r="A319" s="276"/>
      <c r="B319" s="276"/>
      <c r="C319" s="276"/>
      <c r="D319" s="276"/>
      <c r="E319" s="276"/>
      <c r="F319" s="276"/>
      <c r="G319" s="276"/>
      <c r="H319" s="276"/>
      <c r="I319" s="276"/>
      <c r="J319" s="276"/>
      <c r="K319" s="276"/>
      <c r="L319" s="276"/>
      <c r="M319" s="276"/>
      <c r="N319" s="276"/>
      <c r="O319" s="276"/>
      <c r="P319" s="276"/>
      <c r="Q319" s="276"/>
      <c r="R319" s="276"/>
      <c r="S319" s="276"/>
      <c r="T319" s="276"/>
      <c r="U319" s="276"/>
      <c r="V319" s="276"/>
      <c r="W319" s="276"/>
      <c r="X319" s="276"/>
      <c r="Y319" s="276"/>
      <c r="Z319" s="276"/>
    </row>
    <row r="320">
      <c r="A320" s="276"/>
      <c r="B320" s="276"/>
      <c r="C320" s="276"/>
      <c r="D320" s="276"/>
      <c r="E320" s="276"/>
      <c r="F320" s="276"/>
      <c r="G320" s="276"/>
      <c r="H320" s="276"/>
      <c r="I320" s="276"/>
      <c r="J320" s="276"/>
      <c r="K320" s="276"/>
      <c r="L320" s="276"/>
      <c r="M320" s="276"/>
      <c r="N320" s="276"/>
      <c r="O320" s="276"/>
      <c r="P320" s="276"/>
      <c r="Q320" s="276"/>
      <c r="R320" s="276"/>
      <c r="S320" s="276"/>
      <c r="T320" s="276"/>
      <c r="U320" s="276"/>
      <c r="V320" s="276"/>
      <c r="W320" s="276"/>
      <c r="X320" s="276"/>
      <c r="Y320" s="276"/>
      <c r="Z320" s="276"/>
    </row>
    <row r="321">
      <c r="A321" s="276"/>
      <c r="B321" s="276"/>
      <c r="C321" s="276"/>
      <c r="D321" s="276"/>
      <c r="E321" s="276"/>
      <c r="F321" s="276"/>
      <c r="G321" s="276"/>
      <c r="H321" s="276"/>
      <c r="I321" s="276"/>
      <c r="J321" s="276"/>
      <c r="K321" s="276"/>
      <c r="L321" s="276"/>
      <c r="M321" s="276"/>
      <c r="N321" s="276"/>
      <c r="O321" s="276"/>
      <c r="P321" s="276"/>
      <c r="Q321" s="276"/>
      <c r="R321" s="276"/>
      <c r="S321" s="276"/>
      <c r="T321" s="276"/>
      <c r="U321" s="276"/>
      <c r="V321" s="276"/>
      <c r="W321" s="276"/>
      <c r="X321" s="276"/>
      <c r="Y321" s="276"/>
      <c r="Z321" s="276"/>
    </row>
    <row r="322">
      <c r="A322" s="276"/>
      <c r="B322" s="276"/>
      <c r="C322" s="276"/>
      <c r="D322" s="276"/>
      <c r="E322" s="276"/>
      <c r="F322" s="276"/>
      <c r="G322" s="276"/>
      <c r="H322" s="276"/>
      <c r="I322" s="276"/>
      <c r="J322" s="276"/>
      <c r="K322" s="276"/>
      <c r="L322" s="276"/>
      <c r="M322" s="276"/>
      <c r="N322" s="276"/>
      <c r="O322" s="276"/>
      <c r="P322" s="276"/>
      <c r="Q322" s="276"/>
      <c r="R322" s="276"/>
      <c r="S322" s="276"/>
      <c r="T322" s="276"/>
      <c r="U322" s="276"/>
      <c r="V322" s="276"/>
      <c r="W322" s="276"/>
      <c r="X322" s="276"/>
      <c r="Y322" s="276"/>
      <c r="Z322" s="276"/>
    </row>
    <row r="323">
      <c r="A323" s="276"/>
      <c r="B323" s="276"/>
      <c r="C323" s="276"/>
      <c r="D323" s="276"/>
      <c r="E323" s="276"/>
      <c r="F323" s="276"/>
      <c r="G323" s="276"/>
      <c r="H323" s="276"/>
      <c r="I323" s="276"/>
      <c r="J323" s="276"/>
      <c r="K323" s="276"/>
      <c r="L323" s="276"/>
      <c r="M323" s="276"/>
      <c r="N323" s="276"/>
      <c r="O323" s="276"/>
      <c r="P323" s="276"/>
      <c r="Q323" s="276"/>
      <c r="R323" s="276"/>
      <c r="S323" s="276"/>
      <c r="T323" s="276"/>
      <c r="U323" s="276"/>
      <c r="V323" s="276"/>
      <c r="W323" s="276"/>
      <c r="X323" s="276"/>
      <c r="Y323" s="276"/>
      <c r="Z323" s="276"/>
    </row>
    <row r="324">
      <c r="A324" s="276"/>
      <c r="B324" s="276"/>
      <c r="C324" s="276"/>
      <c r="D324" s="276"/>
      <c r="E324" s="276"/>
      <c r="F324" s="276"/>
      <c r="G324" s="276"/>
      <c r="H324" s="276"/>
      <c r="I324" s="276"/>
      <c r="J324" s="276"/>
      <c r="K324" s="276"/>
      <c r="L324" s="276"/>
      <c r="M324" s="276"/>
      <c r="N324" s="276"/>
      <c r="O324" s="276"/>
      <c r="P324" s="276"/>
      <c r="Q324" s="276"/>
      <c r="R324" s="276"/>
      <c r="S324" s="276"/>
      <c r="T324" s="276"/>
      <c r="U324" s="276"/>
      <c r="V324" s="276"/>
      <c r="W324" s="276"/>
      <c r="X324" s="276"/>
      <c r="Y324" s="276"/>
      <c r="Z324" s="276"/>
    </row>
    <row r="325">
      <c r="A325" s="276"/>
      <c r="B325" s="276"/>
      <c r="C325" s="276"/>
      <c r="D325" s="276"/>
      <c r="E325" s="276"/>
      <c r="F325" s="276"/>
      <c r="G325" s="276"/>
      <c r="H325" s="276"/>
      <c r="I325" s="276"/>
      <c r="J325" s="276"/>
      <c r="K325" s="276"/>
      <c r="L325" s="276"/>
      <c r="M325" s="276"/>
      <c r="N325" s="276"/>
      <c r="O325" s="276"/>
      <c r="P325" s="276"/>
      <c r="Q325" s="276"/>
      <c r="R325" s="276"/>
      <c r="S325" s="276"/>
      <c r="T325" s="276"/>
      <c r="U325" s="276"/>
      <c r="V325" s="276"/>
      <c r="W325" s="276"/>
      <c r="X325" s="276"/>
      <c r="Y325" s="276"/>
      <c r="Z325" s="276"/>
    </row>
    <row r="326">
      <c r="A326" s="276"/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276"/>
      <c r="T326" s="276"/>
      <c r="U326" s="276"/>
      <c r="V326" s="276"/>
      <c r="W326" s="276"/>
      <c r="X326" s="276"/>
      <c r="Y326" s="276"/>
      <c r="Z326" s="276"/>
    </row>
    <row r="327">
      <c r="A327" s="276"/>
      <c r="B327" s="276"/>
      <c r="C327" s="276"/>
      <c r="D327" s="276"/>
      <c r="E327" s="276"/>
      <c r="F327" s="276"/>
      <c r="G327" s="276"/>
      <c r="H327" s="276"/>
      <c r="I327" s="276"/>
      <c r="J327" s="276"/>
      <c r="K327" s="276"/>
      <c r="L327" s="276"/>
      <c r="M327" s="276"/>
      <c r="N327" s="276"/>
      <c r="O327" s="276"/>
      <c r="P327" s="276"/>
      <c r="Q327" s="276"/>
      <c r="R327" s="276"/>
      <c r="S327" s="276"/>
      <c r="T327" s="276"/>
      <c r="U327" s="276"/>
      <c r="V327" s="276"/>
      <c r="W327" s="276"/>
      <c r="X327" s="276"/>
      <c r="Y327" s="276"/>
      <c r="Z327" s="276"/>
    </row>
    <row r="328">
      <c r="A328" s="276"/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276"/>
      <c r="T328" s="276"/>
      <c r="U328" s="276"/>
      <c r="V328" s="276"/>
      <c r="W328" s="276"/>
      <c r="X328" s="276"/>
      <c r="Y328" s="276"/>
      <c r="Z328" s="276"/>
    </row>
    <row r="329">
      <c r="A329" s="276"/>
      <c r="B329" s="276"/>
      <c r="C329" s="276"/>
      <c r="D329" s="276"/>
      <c r="E329" s="276"/>
      <c r="F329" s="276"/>
      <c r="G329" s="276"/>
      <c r="H329" s="276"/>
      <c r="I329" s="276"/>
      <c r="J329" s="276"/>
      <c r="K329" s="276"/>
      <c r="L329" s="276"/>
      <c r="M329" s="276"/>
      <c r="N329" s="276"/>
      <c r="O329" s="276"/>
      <c r="P329" s="276"/>
      <c r="Q329" s="276"/>
      <c r="R329" s="276"/>
      <c r="S329" s="276"/>
      <c r="T329" s="276"/>
      <c r="U329" s="276"/>
      <c r="V329" s="276"/>
      <c r="W329" s="276"/>
      <c r="X329" s="276"/>
      <c r="Y329" s="276"/>
      <c r="Z329" s="276"/>
    </row>
    <row r="330">
      <c r="A330" s="276"/>
      <c r="B330" s="276"/>
      <c r="C330" s="276"/>
      <c r="D330" s="276"/>
      <c r="E330" s="276"/>
      <c r="F330" s="276"/>
      <c r="G330" s="276"/>
      <c r="H330" s="276"/>
      <c r="I330" s="276"/>
      <c r="J330" s="276"/>
      <c r="K330" s="276"/>
      <c r="L330" s="276"/>
      <c r="M330" s="276"/>
      <c r="N330" s="276"/>
      <c r="O330" s="276"/>
      <c r="P330" s="276"/>
      <c r="Q330" s="276"/>
      <c r="R330" s="276"/>
      <c r="S330" s="276"/>
      <c r="T330" s="276"/>
      <c r="U330" s="276"/>
      <c r="V330" s="276"/>
      <c r="W330" s="276"/>
      <c r="X330" s="276"/>
      <c r="Y330" s="276"/>
      <c r="Z330" s="276"/>
    </row>
    <row r="331">
      <c r="A331" s="276"/>
      <c r="B331" s="276"/>
      <c r="C331" s="276"/>
      <c r="D331" s="276"/>
      <c r="E331" s="276"/>
      <c r="F331" s="276"/>
      <c r="G331" s="276"/>
      <c r="H331" s="276"/>
      <c r="I331" s="276"/>
      <c r="J331" s="276"/>
      <c r="K331" s="276"/>
      <c r="L331" s="276"/>
      <c r="M331" s="276"/>
      <c r="N331" s="276"/>
      <c r="O331" s="276"/>
      <c r="P331" s="276"/>
      <c r="Q331" s="276"/>
      <c r="R331" s="276"/>
      <c r="S331" s="276"/>
      <c r="T331" s="276"/>
      <c r="U331" s="276"/>
      <c r="V331" s="276"/>
      <c r="W331" s="276"/>
      <c r="X331" s="276"/>
      <c r="Y331" s="276"/>
      <c r="Z331" s="276"/>
    </row>
    <row r="332">
      <c r="A332" s="276"/>
      <c r="B332" s="276"/>
      <c r="C332" s="276"/>
      <c r="D332" s="276"/>
      <c r="E332" s="276"/>
      <c r="F332" s="276"/>
      <c r="G332" s="276"/>
      <c r="H332" s="276"/>
      <c r="I332" s="276"/>
      <c r="J332" s="276"/>
      <c r="K332" s="276"/>
      <c r="L332" s="276"/>
      <c r="M332" s="276"/>
      <c r="N332" s="276"/>
      <c r="O332" s="276"/>
      <c r="P332" s="276"/>
      <c r="Q332" s="276"/>
      <c r="R332" s="276"/>
      <c r="S332" s="276"/>
      <c r="T332" s="276"/>
      <c r="U332" s="276"/>
      <c r="V332" s="276"/>
      <c r="W332" s="276"/>
      <c r="X332" s="276"/>
      <c r="Y332" s="276"/>
      <c r="Z332" s="276"/>
    </row>
    <row r="333">
      <c r="A333" s="276"/>
      <c r="B333" s="276"/>
      <c r="C333" s="276"/>
      <c r="D333" s="276"/>
      <c r="E333" s="276"/>
      <c r="F333" s="276"/>
      <c r="G333" s="276"/>
      <c r="H333" s="276"/>
      <c r="I333" s="276"/>
      <c r="J333" s="276"/>
      <c r="K333" s="276"/>
      <c r="L333" s="276"/>
      <c r="M333" s="276"/>
      <c r="N333" s="276"/>
      <c r="O333" s="276"/>
      <c r="P333" s="276"/>
      <c r="Q333" s="276"/>
      <c r="R333" s="276"/>
      <c r="S333" s="276"/>
      <c r="T333" s="276"/>
      <c r="U333" s="276"/>
      <c r="V333" s="276"/>
      <c r="W333" s="276"/>
      <c r="X333" s="276"/>
      <c r="Y333" s="276"/>
      <c r="Z333" s="276"/>
    </row>
    <row r="334">
      <c r="A334" s="276"/>
      <c r="B334" s="276"/>
      <c r="C334" s="276"/>
      <c r="D334" s="276"/>
      <c r="E334" s="276"/>
      <c r="F334" s="276"/>
      <c r="G334" s="276"/>
      <c r="H334" s="276"/>
      <c r="I334" s="276"/>
      <c r="J334" s="276"/>
      <c r="K334" s="276"/>
      <c r="L334" s="276"/>
      <c r="M334" s="276"/>
      <c r="N334" s="276"/>
      <c r="O334" s="276"/>
      <c r="P334" s="276"/>
      <c r="Q334" s="276"/>
      <c r="R334" s="276"/>
      <c r="S334" s="276"/>
      <c r="T334" s="276"/>
      <c r="U334" s="276"/>
      <c r="V334" s="276"/>
      <c r="W334" s="276"/>
      <c r="X334" s="276"/>
      <c r="Y334" s="276"/>
      <c r="Z334" s="276"/>
    </row>
    <row r="335">
      <c r="A335" s="276"/>
      <c r="B335" s="276"/>
      <c r="C335" s="276"/>
      <c r="D335" s="276"/>
      <c r="E335" s="276"/>
      <c r="F335" s="276"/>
      <c r="G335" s="276"/>
      <c r="H335" s="276"/>
      <c r="I335" s="276"/>
      <c r="J335" s="276"/>
      <c r="K335" s="276"/>
      <c r="L335" s="276"/>
      <c r="M335" s="276"/>
      <c r="N335" s="276"/>
      <c r="O335" s="276"/>
      <c r="P335" s="276"/>
      <c r="Q335" s="276"/>
      <c r="R335" s="276"/>
      <c r="S335" s="276"/>
      <c r="T335" s="276"/>
      <c r="U335" s="276"/>
      <c r="V335" s="276"/>
      <c r="W335" s="276"/>
      <c r="X335" s="276"/>
      <c r="Y335" s="276"/>
      <c r="Z335" s="276"/>
    </row>
    <row r="336">
      <c r="A336" s="276"/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276"/>
      <c r="T336" s="276"/>
      <c r="U336" s="276"/>
      <c r="V336" s="276"/>
      <c r="W336" s="276"/>
      <c r="X336" s="276"/>
      <c r="Y336" s="276"/>
      <c r="Z336" s="276"/>
    </row>
    <row r="337">
      <c r="A337" s="276"/>
      <c r="B337" s="276"/>
      <c r="C337" s="276"/>
      <c r="D337" s="276"/>
      <c r="E337" s="276"/>
      <c r="F337" s="276"/>
      <c r="G337" s="276"/>
      <c r="H337" s="276"/>
      <c r="I337" s="276"/>
      <c r="J337" s="276"/>
      <c r="K337" s="276"/>
      <c r="L337" s="276"/>
      <c r="M337" s="276"/>
      <c r="N337" s="276"/>
      <c r="O337" s="276"/>
      <c r="P337" s="276"/>
      <c r="Q337" s="276"/>
      <c r="R337" s="276"/>
      <c r="S337" s="276"/>
      <c r="T337" s="276"/>
      <c r="U337" s="276"/>
      <c r="V337" s="276"/>
      <c r="W337" s="276"/>
      <c r="X337" s="276"/>
      <c r="Y337" s="276"/>
      <c r="Z337" s="276"/>
    </row>
    <row r="338">
      <c r="A338" s="276"/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276"/>
      <c r="T338" s="276"/>
      <c r="U338" s="276"/>
      <c r="V338" s="276"/>
      <c r="W338" s="276"/>
      <c r="X338" s="276"/>
      <c r="Y338" s="276"/>
      <c r="Z338" s="276"/>
    </row>
    <row r="339">
      <c r="A339" s="276"/>
      <c r="B339" s="276"/>
      <c r="C339" s="276"/>
      <c r="D339" s="276"/>
      <c r="E339" s="276"/>
      <c r="F339" s="276"/>
      <c r="G339" s="276"/>
      <c r="H339" s="276"/>
      <c r="I339" s="276"/>
      <c r="J339" s="276"/>
      <c r="K339" s="276"/>
      <c r="L339" s="276"/>
      <c r="M339" s="276"/>
      <c r="N339" s="276"/>
      <c r="O339" s="276"/>
      <c r="P339" s="276"/>
      <c r="Q339" s="276"/>
      <c r="R339" s="276"/>
      <c r="S339" s="276"/>
      <c r="T339" s="276"/>
      <c r="U339" s="276"/>
      <c r="V339" s="276"/>
      <c r="W339" s="276"/>
      <c r="X339" s="276"/>
      <c r="Y339" s="276"/>
      <c r="Z339" s="276"/>
    </row>
    <row r="340">
      <c r="A340" s="276"/>
      <c r="B340" s="276"/>
      <c r="C340" s="276"/>
      <c r="D340" s="276"/>
      <c r="E340" s="276"/>
      <c r="F340" s="276"/>
      <c r="G340" s="276"/>
      <c r="H340" s="276"/>
      <c r="I340" s="276"/>
      <c r="J340" s="276"/>
      <c r="K340" s="276"/>
      <c r="L340" s="276"/>
      <c r="M340" s="276"/>
      <c r="N340" s="276"/>
      <c r="O340" s="276"/>
      <c r="P340" s="276"/>
      <c r="Q340" s="276"/>
      <c r="R340" s="276"/>
      <c r="S340" s="276"/>
      <c r="T340" s="276"/>
      <c r="U340" s="276"/>
      <c r="V340" s="276"/>
      <c r="W340" s="276"/>
      <c r="X340" s="276"/>
      <c r="Y340" s="276"/>
      <c r="Z340" s="276"/>
    </row>
    <row r="341">
      <c r="A341" s="276"/>
      <c r="B341" s="276"/>
      <c r="C341" s="276"/>
      <c r="D341" s="276"/>
      <c r="E341" s="276"/>
      <c r="F341" s="276"/>
      <c r="G341" s="276"/>
      <c r="H341" s="276"/>
      <c r="I341" s="276"/>
      <c r="J341" s="276"/>
      <c r="K341" s="276"/>
      <c r="L341" s="276"/>
      <c r="M341" s="276"/>
      <c r="N341" s="276"/>
      <c r="O341" s="276"/>
      <c r="P341" s="276"/>
      <c r="Q341" s="276"/>
      <c r="R341" s="276"/>
      <c r="S341" s="276"/>
      <c r="T341" s="276"/>
      <c r="U341" s="276"/>
      <c r="V341" s="276"/>
      <c r="W341" s="276"/>
      <c r="X341" s="276"/>
      <c r="Y341" s="276"/>
      <c r="Z341" s="276"/>
    </row>
    <row r="342">
      <c r="A342" s="276"/>
      <c r="B342" s="276"/>
      <c r="C342" s="276"/>
      <c r="D342" s="276"/>
      <c r="E342" s="276"/>
      <c r="F342" s="276"/>
      <c r="G342" s="276"/>
      <c r="H342" s="276"/>
      <c r="I342" s="276"/>
      <c r="J342" s="276"/>
      <c r="K342" s="276"/>
      <c r="L342" s="276"/>
      <c r="M342" s="276"/>
      <c r="N342" s="276"/>
      <c r="O342" s="276"/>
      <c r="P342" s="276"/>
      <c r="Q342" s="276"/>
      <c r="R342" s="276"/>
      <c r="S342" s="276"/>
      <c r="T342" s="276"/>
      <c r="U342" s="276"/>
      <c r="V342" s="276"/>
      <c r="W342" s="276"/>
      <c r="X342" s="276"/>
      <c r="Y342" s="276"/>
      <c r="Z342" s="276"/>
    </row>
    <row r="343">
      <c r="A343" s="276"/>
      <c r="B343" s="276"/>
      <c r="C343" s="276"/>
      <c r="D343" s="276"/>
      <c r="E343" s="276"/>
      <c r="F343" s="276"/>
      <c r="G343" s="276"/>
      <c r="H343" s="276"/>
      <c r="I343" s="276"/>
      <c r="J343" s="276"/>
      <c r="K343" s="276"/>
      <c r="L343" s="276"/>
      <c r="M343" s="276"/>
      <c r="N343" s="276"/>
      <c r="O343" s="276"/>
      <c r="P343" s="276"/>
      <c r="Q343" s="276"/>
      <c r="R343" s="276"/>
      <c r="S343" s="276"/>
      <c r="T343" s="276"/>
      <c r="U343" s="276"/>
      <c r="V343" s="276"/>
      <c r="W343" s="276"/>
      <c r="X343" s="276"/>
      <c r="Y343" s="276"/>
      <c r="Z343" s="276"/>
    </row>
    <row r="344">
      <c r="A344" s="276"/>
      <c r="B344" s="276"/>
      <c r="C344" s="276"/>
      <c r="D344" s="276"/>
      <c r="E344" s="276"/>
      <c r="F344" s="276"/>
      <c r="G344" s="276"/>
      <c r="H344" s="276"/>
      <c r="I344" s="276"/>
      <c r="J344" s="276"/>
      <c r="K344" s="276"/>
      <c r="L344" s="276"/>
      <c r="M344" s="276"/>
      <c r="N344" s="276"/>
      <c r="O344" s="276"/>
      <c r="P344" s="276"/>
      <c r="Q344" s="276"/>
      <c r="R344" s="276"/>
      <c r="S344" s="276"/>
      <c r="T344" s="276"/>
      <c r="U344" s="276"/>
      <c r="V344" s="276"/>
      <c r="W344" s="276"/>
      <c r="X344" s="276"/>
      <c r="Y344" s="276"/>
      <c r="Z344" s="276"/>
    </row>
    <row r="345">
      <c r="A345" s="276"/>
      <c r="B345" s="276"/>
      <c r="C345" s="276"/>
      <c r="D345" s="276"/>
      <c r="E345" s="276"/>
      <c r="F345" s="276"/>
      <c r="G345" s="276"/>
      <c r="H345" s="276"/>
      <c r="I345" s="276"/>
      <c r="J345" s="276"/>
      <c r="K345" s="276"/>
      <c r="L345" s="276"/>
      <c r="M345" s="276"/>
      <c r="N345" s="276"/>
      <c r="O345" s="276"/>
      <c r="P345" s="276"/>
      <c r="Q345" s="276"/>
      <c r="R345" s="276"/>
      <c r="S345" s="276"/>
      <c r="T345" s="276"/>
      <c r="U345" s="276"/>
      <c r="V345" s="276"/>
      <c r="W345" s="276"/>
      <c r="X345" s="276"/>
      <c r="Y345" s="276"/>
      <c r="Z345" s="276"/>
    </row>
    <row r="346">
      <c r="A346" s="276"/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276"/>
      <c r="T346" s="276"/>
      <c r="U346" s="276"/>
      <c r="V346" s="276"/>
      <c r="W346" s="276"/>
      <c r="X346" s="276"/>
      <c r="Y346" s="276"/>
      <c r="Z346" s="276"/>
    </row>
    <row r="347">
      <c r="A347" s="276"/>
      <c r="B347" s="276"/>
      <c r="C347" s="276"/>
      <c r="D347" s="276"/>
      <c r="E347" s="276"/>
      <c r="F347" s="276"/>
      <c r="G347" s="276"/>
      <c r="H347" s="276"/>
      <c r="I347" s="276"/>
      <c r="J347" s="276"/>
      <c r="K347" s="276"/>
      <c r="L347" s="276"/>
      <c r="M347" s="276"/>
      <c r="N347" s="276"/>
      <c r="O347" s="276"/>
      <c r="P347" s="276"/>
      <c r="Q347" s="276"/>
      <c r="R347" s="276"/>
      <c r="S347" s="276"/>
      <c r="T347" s="276"/>
      <c r="U347" s="276"/>
      <c r="V347" s="276"/>
      <c r="W347" s="276"/>
      <c r="X347" s="276"/>
      <c r="Y347" s="276"/>
      <c r="Z347" s="276"/>
    </row>
    <row r="348">
      <c r="A348" s="276"/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276"/>
      <c r="T348" s="276"/>
      <c r="U348" s="276"/>
      <c r="V348" s="276"/>
      <c r="W348" s="276"/>
      <c r="X348" s="276"/>
      <c r="Y348" s="276"/>
      <c r="Z348" s="276"/>
    </row>
    <row r="349">
      <c r="A349" s="276"/>
      <c r="B349" s="276"/>
      <c r="C349" s="276"/>
      <c r="D349" s="276"/>
      <c r="E349" s="276"/>
      <c r="F349" s="276"/>
      <c r="G349" s="276"/>
      <c r="H349" s="276"/>
      <c r="I349" s="276"/>
      <c r="J349" s="276"/>
      <c r="K349" s="276"/>
      <c r="L349" s="276"/>
      <c r="M349" s="276"/>
      <c r="N349" s="276"/>
      <c r="O349" s="276"/>
      <c r="P349" s="276"/>
      <c r="Q349" s="276"/>
      <c r="R349" s="276"/>
      <c r="S349" s="276"/>
      <c r="T349" s="276"/>
      <c r="U349" s="276"/>
      <c r="V349" s="276"/>
      <c r="W349" s="276"/>
      <c r="X349" s="276"/>
      <c r="Y349" s="276"/>
      <c r="Z349" s="276"/>
    </row>
    <row r="350">
      <c r="A350" s="276"/>
      <c r="B350" s="276"/>
      <c r="C350" s="276"/>
      <c r="D350" s="276"/>
      <c r="E350" s="276"/>
      <c r="F350" s="276"/>
      <c r="G350" s="276"/>
      <c r="H350" s="276"/>
      <c r="I350" s="276"/>
      <c r="J350" s="276"/>
      <c r="K350" s="276"/>
      <c r="L350" s="276"/>
      <c r="M350" s="276"/>
      <c r="N350" s="276"/>
      <c r="O350" s="276"/>
      <c r="P350" s="276"/>
      <c r="Q350" s="276"/>
      <c r="R350" s="276"/>
      <c r="S350" s="276"/>
      <c r="T350" s="276"/>
      <c r="U350" s="276"/>
      <c r="V350" s="276"/>
      <c r="W350" s="276"/>
      <c r="X350" s="276"/>
      <c r="Y350" s="276"/>
      <c r="Z350" s="276"/>
    </row>
    <row r="351">
      <c r="A351" s="276"/>
      <c r="B351" s="276"/>
      <c r="C351" s="276"/>
      <c r="D351" s="276"/>
      <c r="E351" s="276"/>
      <c r="F351" s="276"/>
      <c r="G351" s="276"/>
      <c r="H351" s="276"/>
      <c r="I351" s="276"/>
      <c r="J351" s="276"/>
      <c r="K351" s="276"/>
      <c r="L351" s="276"/>
      <c r="M351" s="276"/>
      <c r="N351" s="276"/>
      <c r="O351" s="276"/>
      <c r="P351" s="276"/>
      <c r="Q351" s="276"/>
      <c r="R351" s="276"/>
      <c r="S351" s="276"/>
      <c r="T351" s="276"/>
      <c r="U351" s="276"/>
      <c r="V351" s="276"/>
      <c r="W351" s="276"/>
      <c r="X351" s="276"/>
      <c r="Y351" s="276"/>
      <c r="Z351" s="276"/>
    </row>
    <row r="352">
      <c r="A352" s="276"/>
      <c r="B352" s="276"/>
      <c r="C352" s="276"/>
      <c r="D352" s="276"/>
      <c r="E352" s="276"/>
      <c r="F352" s="276"/>
      <c r="G352" s="276"/>
      <c r="H352" s="276"/>
      <c r="I352" s="276"/>
      <c r="J352" s="276"/>
      <c r="K352" s="276"/>
      <c r="L352" s="276"/>
      <c r="M352" s="276"/>
      <c r="N352" s="276"/>
      <c r="O352" s="276"/>
      <c r="P352" s="276"/>
      <c r="Q352" s="276"/>
      <c r="R352" s="276"/>
      <c r="S352" s="276"/>
      <c r="T352" s="276"/>
      <c r="U352" s="276"/>
      <c r="V352" s="276"/>
      <c r="W352" s="276"/>
      <c r="X352" s="276"/>
      <c r="Y352" s="276"/>
      <c r="Z352" s="276"/>
    </row>
    <row r="353">
      <c r="A353" s="276"/>
      <c r="B353" s="276"/>
      <c r="C353" s="276"/>
      <c r="D353" s="276"/>
      <c r="E353" s="276"/>
      <c r="F353" s="276"/>
      <c r="G353" s="276"/>
      <c r="H353" s="276"/>
      <c r="I353" s="276"/>
      <c r="J353" s="276"/>
      <c r="K353" s="276"/>
      <c r="L353" s="276"/>
      <c r="M353" s="276"/>
      <c r="N353" s="276"/>
      <c r="O353" s="276"/>
      <c r="P353" s="276"/>
      <c r="Q353" s="276"/>
      <c r="R353" s="276"/>
      <c r="S353" s="276"/>
      <c r="T353" s="276"/>
      <c r="U353" s="276"/>
      <c r="V353" s="276"/>
      <c r="W353" s="276"/>
      <c r="X353" s="276"/>
      <c r="Y353" s="276"/>
      <c r="Z353" s="276"/>
    </row>
    <row r="354">
      <c r="A354" s="276"/>
      <c r="B354" s="276"/>
      <c r="C354" s="276"/>
      <c r="D354" s="276"/>
      <c r="E354" s="276"/>
      <c r="F354" s="276"/>
      <c r="G354" s="276"/>
      <c r="H354" s="276"/>
      <c r="I354" s="276"/>
      <c r="J354" s="276"/>
      <c r="K354" s="276"/>
      <c r="L354" s="276"/>
      <c r="M354" s="276"/>
      <c r="N354" s="276"/>
      <c r="O354" s="276"/>
      <c r="P354" s="276"/>
      <c r="Q354" s="276"/>
      <c r="R354" s="276"/>
      <c r="S354" s="276"/>
      <c r="T354" s="276"/>
      <c r="U354" s="276"/>
      <c r="V354" s="276"/>
      <c r="W354" s="276"/>
      <c r="X354" s="276"/>
      <c r="Y354" s="276"/>
      <c r="Z354" s="276"/>
    </row>
    <row r="355">
      <c r="A355" s="276"/>
      <c r="B355" s="276"/>
      <c r="C355" s="276"/>
      <c r="D355" s="276"/>
      <c r="E355" s="276"/>
      <c r="F355" s="276"/>
      <c r="G355" s="276"/>
      <c r="H355" s="276"/>
      <c r="I355" s="276"/>
      <c r="J355" s="276"/>
      <c r="K355" s="276"/>
      <c r="L355" s="276"/>
      <c r="M355" s="276"/>
      <c r="N355" s="276"/>
      <c r="O355" s="276"/>
      <c r="P355" s="276"/>
      <c r="Q355" s="276"/>
      <c r="R355" s="276"/>
      <c r="S355" s="276"/>
      <c r="T355" s="276"/>
      <c r="U355" s="276"/>
      <c r="V355" s="276"/>
      <c r="W355" s="276"/>
      <c r="X355" s="276"/>
      <c r="Y355" s="276"/>
      <c r="Z355" s="276"/>
    </row>
    <row r="356">
      <c r="A356" s="276"/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276"/>
      <c r="T356" s="276"/>
      <c r="U356" s="276"/>
      <c r="V356" s="276"/>
      <c r="W356" s="276"/>
      <c r="X356" s="276"/>
      <c r="Y356" s="276"/>
      <c r="Z356" s="276"/>
    </row>
    <row r="357">
      <c r="A357" s="276"/>
      <c r="B357" s="276"/>
      <c r="C357" s="276"/>
      <c r="D357" s="276"/>
      <c r="E357" s="276"/>
      <c r="F357" s="276"/>
      <c r="G357" s="276"/>
      <c r="H357" s="276"/>
      <c r="I357" s="276"/>
      <c r="J357" s="276"/>
      <c r="K357" s="276"/>
      <c r="L357" s="276"/>
      <c r="M357" s="276"/>
      <c r="N357" s="276"/>
      <c r="O357" s="276"/>
      <c r="P357" s="276"/>
      <c r="Q357" s="276"/>
      <c r="R357" s="276"/>
      <c r="S357" s="276"/>
      <c r="T357" s="276"/>
      <c r="U357" s="276"/>
      <c r="V357" s="276"/>
      <c r="W357" s="276"/>
      <c r="X357" s="276"/>
      <c r="Y357" s="276"/>
      <c r="Z357" s="276"/>
    </row>
    <row r="358">
      <c r="A358" s="276"/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276"/>
      <c r="T358" s="276"/>
      <c r="U358" s="276"/>
      <c r="V358" s="276"/>
      <c r="W358" s="276"/>
      <c r="X358" s="276"/>
      <c r="Y358" s="276"/>
      <c r="Z358" s="276"/>
    </row>
    <row r="359">
      <c r="A359" s="276"/>
      <c r="B359" s="276"/>
      <c r="C359" s="276"/>
      <c r="D359" s="276"/>
      <c r="E359" s="276"/>
      <c r="F359" s="276"/>
      <c r="G359" s="276"/>
      <c r="H359" s="276"/>
      <c r="I359" s="276"/>
      <c r="J359" s="276"/>
      <c r="K359" s="276"/>
      <c r="L359" s="276"/>
      <c r="M359" s="276"/>
      <c r="N359" s="276"/>
      <c r="O359" s="276"/>
      <c r="P359" s="276"/>
      <c r="Q359" s="276"/>
      <c r="R359" s="276"/>
      <c r="S359" s="276"/>
      <c r="T359" s="276"/>
      <c r="U359" s="276"/>
      <c r="V359" s="276"/>
      <c r="W359" s="276"/>
      <c r="X359" s="276"/>
      <c r="Y359" s="276"/>
      <c r="Z359" s="276"/>
    </row>
    <row r="360">
      <c r="A360" s="276"/>
      <c r="B360" s="276"/>
      <c r="C360" s="276"/>
      <c r="D360" s="276"/>
      <c r="E360" s="276"/>
      <c r="F360" s="276"/>
      <c r="G360" s="276"/>
      <c r="H360" s="276"/>
      <c r="I360" s="276"/>
      <c r="J360" s="276"/>
      <c r="K360" s="276"/>
      <c r="L360" s="276"/>
      <c r="M360" s="276"/>
      <c r="N360" s="276"/>
      <c r="O360" s="276"/>
      <c r="P360" s="276"/>
      <c r="Q360" s="276"/>
      <c r="R360" s="276"/>
      <c r="S360" s="276"/>
      <c r="T360" s="276"/>
      <c r="U360" s="276"/>
      <c r="V360" s="276"/>
      <c r="W360" s="276"/>
      <c r="X360" s="276"/>
      <c r="Y360" s="276"/>
      <c r="Z360" s="276"/>
    </row>
    <row r="361">
      <c r="A361" s="276"/>
      <c r="B361" s="276"/>
      <c r="C361" s="276"/>
      <c r="D361" s="276"/>
      <c r="E361" s="276"/>
      <c r="F361" s="276"/>
      <c r="G361" s="276"/>
      <c r="H361" s="276"/>
      <c r="I361" s="276"/>
      <c r="J361" s="276"/>
      <c r="K361" s="276"/>
      <c r="L361" s="276"/>
      <c r="M361" s="276"/>
      <c r="N361" s="276"/>
      <c r="O361" s="276"/>
      <c r="P361" s="276"/>
      <c r="Q361" s="276"/>
      <c r="R361" s="276"/>
      <c r="S361" s="276"/>
      <c r="T361" s="276"/>
      <c r="U361" s="276"/>
      <c r="V361" s="276"/>
      <c r="W361" s="276"/>
      <c r="X361" s="276"/>
      <c r="Y361" s="276"/>
      <c r="Z361" s="276"/>
    </row>
    <row r="362">
      <c r="A362" s="276"/>
      <c r="B362" s="276"/>
      <c r="C362" s="276"/>
      <c r="D362" s="276"/>
      <c r="E362" s="276"/>
      <c r="F362" s="276"/>
      <c r="G362" s="276"/>
      <c r="H362" s="276"/>
      <c r="I362" s="276"/>
      <c r="J362" s="276"/>
      <c r="K362" s="276"/>
      <c r="L362" s="276"/>
      <c r="M362" s="276"/>
      <c r="N362" s="276"/>
      <c r="O362" s="276"/>
      <c r="P362" s="276"/>
      <c r="Q362" s="276"/>
      <c r="R362" s="276"/>
      <c r="S362" s="276"/>
      <c r="T362" s="276"/>
      <c r="U362" s="276"/>
      <c r="V362" s="276"/>
      <c r="W362" s="276"/>
      <c r="X362" s="276"/>
      <c r="Y362" s="276"/>
      <c r="Z362" s="276"/>
    </row>
    <row r="363">
      <c r="A363" s="276"/>
      <c r="B363" s="276"/>
      <c r="C363" s="276"/>
      <c r="D363" s="276"/>
      <c r="E363" s="276"/>
      <c r="F363" s="276"/>
      <c r="G363" s="276"/>
      <c r="H363" s="276"/>
      <c r="I363" s="276"/>
      <c r="J363" s="276"/>
      <c r="K363" s="276"/>
      <c r="L363" s="276"/>
      <c r="M363" s="276"/>
      <c r="N363" s="276"/>
      <c r="O363" s="276"/>
      <c r="P363" s="276"/>
      <c r="Q363" s="276"/>
      <c r="R363" s="276"/>
      <c r="S363" s="276"/>
      <c r="T363" s="276"/>
      <c r="U363" s="276"/>
      <c r="V363" s="276"/>
      <c r="W363" s="276"/>
      <c r="X363" s="276"/>
      <c r="Y363" s="276"/>
      <c r="Z363" s="276"/>
    </row>
    <row r="364">
      <c r="A364" s="276"/>
      <c r="B364" s="276"/>
      <c r="C364" s="276"/>
      <c r="D364" s="276"/>
      <c r="E364" s="276"/>
      <c r="F364" s="276"/>
      <c r="G364" s="276"/>
      <c r="H364" s="276"/>
      <c r="I364" s="276"/>
      <c r="J364" s="276"/>
      <c r="K364" s="276"/>
      <c r="L364" s="276"/>
      <c r="M364" s="276"/>
      <c r="N364" s="276"/>
      <c r="O364" s="276"/>
      <c r="P364" s="276"/>
      <c r="Q364" s="276"/>
      <c r="R364" s="276"/>
      <c r="S364" s="276"/>
      <c r="T364" s="276"/>
      <c r="U364" s="276"/>
      <c r="V364" s="276"/>
      <c r="W364" s="276"/>
      <c r="X364" s="276"/>
      <c r="Y364" s="276"/>
      <c r="Z364" s="276"/>
    </row>
    <row r="365">
      <c r="A365" s="276"/>
      <c r="B365" s="276"/>
      <c r="C365" s="276"/>
      <c r="D365" s="276"/>
      <c r="E365" s="276"/>
      <c r="F365" s="276"/>
      <c r="G365" s="276"/>
      <c r="H365" s="276"/>
      <c r="I365" s="276"/>
      <c r="J365" s="276"/>
      <c r="K365" s="276"/>
      <c r="L365" s="276"/>
      <c r="M365" s="276"/>
      <c r="N365" s="276"/>
      <c r="O365" s="276"/>
      <c r="P365" s="276"/>
      <c r="Q365" s="276"/>
      <c r="R365" s="276"/>
      <c r="S365" s="276"/>
      <c r="T365" s="276"/>
      <c r="U365" s="276"/>
      <c r="V365" s="276"/>
      <c r="W365" s="276"/>
      <c r="X365" s="276"/>
      <c r="Y365" s="276"/>
      <c r="Z365" s="276"/>
    </row>
    <row r="366">
      <c r="A366" s="276"/>
      <c r="B366" s="276"/>
      <c r="C366" s="276"/>
      <c r="D366" s="276"/>
      <c r="E366" s="276"/>
      <c r="F366" s="276"/>
      <c r="G366" s="276"/>
      <c r="H366" s="276"/>
      <c r="I366" s="276"/>
      <c r="J366" s="276"/>
      <c r="K366" s="276"/>
      <c r="L366" s="276"/>
      <c r="M366" s="276"/>
      <c r="N366" s="276"/>
      <c r="O366" s="276"/>
      <c r="P366" s="276"/>
      <c r="Q366" s="276"/>
      <c r="R366" s="276"/>
      <c r="S366" s="276"/>
      <c r="T366" s="276"/>
      <c r="U366" s="276"/>
      <c r="V366" s="276"/>
      <c r="W366" s="276"/>
      <c r="X366" s="276"/>
      <c r="Y366" s="276"/>
      <c r="Z366" s="276"/>
    </row>
    <row r="367">
      <c r="A367" s="276"/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276"/>
      <c r="T367" s="276"/>
      <c r="U367" s="276"/>
      <c r="V367" s="276"/>
      <c r="W367" s="276"/>
      <c r="X367" s="276"/>
      <c r="Y367" s="276"/>
      <c r="Z367" s="276"/>
    </row>
    <row r="368">
      <c r="A368" s="276"/>
      <c r="B368" s="276"/>
      <c r="C368" s="276"/>
      <c r="D368" s="276"/>
      <c r="E368" s="276"/>
      <c r="F368" s="276"/>
      <c r="G368" s="276"/>
      <c r="H368" s="276"/>
      <c r="I368" s="276"/>
      <c r="J368" s="276"/>
      <c r="K368" s="276"/>
      <c r="L368" s="276"/>
      <c r="M368" s="276"/>
      <c r="N368" s="276"/>
      <c r="O368" s="276"/>
      <c r="P368" s="276"/>
      <c r="Q368" s="276"/>
      <c r="R368" s="276"/>
      <c r="S368" s="276"/>
      <c r="T368" s="276"/>
      <c r="U368" s="276"/>
      <c r="V368" s="276"/>
      <c r="W368" s="276"/>
      <c r="X368" s="276"/>
      <c r="Y368" s="276"/>
      <c r="Z368" s="276"/>
    </row>
    <row r="369">
      <c r="A369" s="276"/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276"/>
      <c r="T369" s="276"/>
      <c r="U369" s="276"/>
      <c r="V369" s="276"/>
      <c r="W369" s="276"/>
      <c r="X369" s="276"/>
      <c r="Y369" s="276"/>
      <c r="Z369" s="276"/>
    </row>
    <row r="370">
      <c r="A370" s="276"/>
      <c r="B370" s="276"/>
      <c r="C370" s="276"/>
      <c r="D370" s="276"/>
      <c r="E370" s="276"/>
      <c r="F370" s="276"/>
      <c r="G370" s="276"/>
      <c r="H370" s="276"/>
      <c r="I370" s="276"/>
      <c r="J370" s="276"/>
      <c r="K370" s="276"/>
      <c r="L370" s="276"/>
      <c r="M370" s="276"/>
      <c r="N370" s="276"/>
      <c r="O370" s="276"/>
      <c r="P370" s="276"/>
      <c r="Q370" s="276"/>
      <c r="R370" s="276"/>
      <c r="S370" s="276"/>
      <c r="T370" s="276"/>
      <c r="U370" s="276"/>
      <c r="V370" s="276"/>
      <c r="W370" s="276"/>
      <c r="X370" s="276"/>
      <c r="Y370" s="276"/>
      <c r="Z370" s="276"/>
    </row>
    <row r="371">
      <c r="A371" s="276"/>
      <c r="B371" s="276"/>
      <c r="C371" s="276"/>
      <c r="D371" s="276"/>
      <c r="E371" s="276"/>
      <c r="F371" s="276"/>
      <c r="G371" s="276"/>
      <c r="H371" s="276"/>
      <c r="I371" s="276"/>
      <c r="J371" s="276"/>
      <c r="K371" s="276"/>
      <c r="L371" s="276"/>
      <c r="M371" s="276"/>
      <c r="N371" s="276"/>
      <c r="O371" s="276"/>
      <c r="P371" s="276"/>
      <c r="Q371" s="276"/>
      <c r="R371" s="276"/>
      <c r="S371" s="276"/>
      <c r="T371" s="276"/>
      <c r="U371" s="276"/>
      <c r="V371" s="276"/>
      <c r="W371" s="276"/>
      <c r="X371" s="276"/>
      <c r="Y371" s="276"/>
      <c r="Z371" s="276"/>
    </row>
    <row r="372">
      <c r="A372" s="276"/>
      <c r="B372" s="276"/>
      <c r="C372" s="276"/>
      <c r="D372" s="276"/>
      <c r="E372" s="276"/>
      <c r="F372" s="276"/>
      <c r="G372" s="276"/>
      <c r="H372" s="276"/>
      <c r="I372" s="276"/>
      <c r="J372" s="276"/>
      <c r="K372" s="276"/>
      <c r="L372" s="276"/>
      <c r="M372" s="276"/>
      <c r="N372" s="276"/>
      <c r="O372" s="276"/>
      <c r="P372" s="276"/>
      <c r="Q372" s="276"/>
      <c r="R372" s="276"/>
      <c r="S372" s="276"/>
      <c r="T372" s="276"/>
      <c r="U372" s="276"/>
      <c r="V372" s="276"/>
      <c r="W372" s="276"/>
      <c r="X372" s="276"/>
      <c r="Y372" s="276"/>
      <c r="Z372" s="276"/>
    </row>
    <row r="373">
      <c r="A373" s="276"/>
      <c r="B373" s="276"/>
      <c r="C373" s="276"/>
      <c r="D373" s="276"/>
      <c r="E373" s="276"/>
      <c r="F373" s="276"/>
      <c r="G373" s="276"/>
      <c r="H373" s="276"/>
      <c r="I373" s="276"/>
      <c r="J373" s="276"/>
      <c r="K373" s="276"/>
      <c r="L373" s="276"/>
      <c r="M373" s="276"/>
      <c r="N373" s="276"/>
      <c r="O373" s="276"/>
      <c r="P373" s="276"/>
      <c r="Q373" s="276"/>
      <c r="R373" s="276"/>
      <c r="S373" s="276"/>
      <c r="T373" s="276"/>
      <c r="U373" s="276"/>
      <c r="V373" s="276"/>
      <c r="W373" s="276"/>
      <c r="X373" s="276"/>
      <c r="Y373" s="276"/>
      <c r="Z373" s="276"/>
    </row>
    <row r="374">
      <c r="A374" s="276"/>
      <c r="B374" s="276"/>
      <c r="C374" s="276"/>
      <c r="D374" s="276"/>
      <c r="E374" s="276"/>
      <c r="F374" s="276"/>
      <c r="G374" s="276"/>
      <c r="H374" s="276"/>
      <c r="I374" s="276"/>
      <c r="J374" s="276"/>
      <c r="K374" s="276"/>
      <c r="L374" s="276"/>
      <c r="M374" s="276"/>
      <c r="N374" s="276"/>
      <c r="O374" s="276"/>
      <c r="P374" s="276"/>
      <c r="Q374" s="276"/>
      <c r="R374" s="276"/>
      <c r="S374" s="276"/>
      <c r="T374" s="276"/>
      <c r="U374" s="276"/>
      <c r="V374" s="276"/>
      <c r="W374" s="276"/>
      <c r="X374" s="276"/>
      <c r="Y374" s="276"/>
      <c r="Z374" s="276"/>
    </row>
    <row r="375">
      <c r="A375" s="276"/>
      <c r="B375" s="276"/>
      <c r="C375" s="276"/>
      <c r="D375" s="276"/>
      <c r="E375" s="276"/>
      <c r="F375" s="276"/>
      <c r="G375" s="276"/>
      <c r="H375" s="276"/>
      <c r="I375" s="276"/>
      <c r="J375" s="276"/>
      <c r="K375" s="276"/>
      <c r="L375" s="276"/>
      <c r="M375" s="276"/>
      <c r="N375" s="276"/>
      <c r="O375" s="276"/>
      <c r="P375" s="276"/>
      <c r="Q375" s="276"/>
      <c r="R375" s="276"/>
      <c r="S375" s="276"/>
      <c r="T375" s="276"/>
      <c r="U375" s="276"/>
      <c r="V375" s="276"/>
      <c r="W375" s="276"/>
      <c r="X375" s="276"/>
      <c r="Y375" s="276"/>
      <c r="Z375" s="276"/>
    </row>
    <row r="376">
      <c r="A376" s="276"/>
      <c r="B376" s="276"/>
      <c r="C376" s="276"/>
      <c r="D376" s="276"/>
      <c r="E376" s="276"/>
      <c r="F376" s="276"/>
      <c r="G376" s="276"/>
      <c r="H376" s="276"/>
      <c r="I376" s="276"/>
      <c r="J376" s="276"/>
      <c r="K376" s="276"/>
      <c r="L376" s="276"/>
      <c r="M376" s="276"/>
      <c r="N376" s="276"/>
      <c r="O376" s="276"/>
      <c r="P376" s="276"/>
      <c r="Q376" s="276"/>
      <c r="R376" s="276"/>
      <c r="S376" s="276"/>
      <c r="T376" s="276"/>
      <c r="U376" s="276"/>
      <c r="V376" s="276"/>
      <c r="W376" s="276"/>
      <c r="X376" s="276"/>
      <c r="Y376" s="276"/>
      <c r="Z376" s="276"/>
    </row>
    <row r="377">
      <c r="A377" s="276"/>
      <c r="B377" s="276"/>
      <c r="C377" s="276"/>
      <c r="D377" s="276"/>
      <c r="E377" s="276"/>
      <c r="F377" s="276"/>
      <c r="G377" s="276"/>
      <c r="H377" s="276"/>
      <c r="I377" s="276"/>
      <c r="J377" s="276"/>
      <c r="K377" s="276"/>
      <c r="L377" s="276"/>
      <c r="M377" s="276"/>
      <c r="N377" s="276"/>
      <c r="O377" s="276"/>
      <c r="P377" s="276"/>
      <c r="Q377" s="276"/>
      <c r="R377" s="276"/>
      <c r="S377" s="276"/>
      <c r="T377" s="276"/>
      <c r="U377" s="276"/>
      <c r="V377" s="276"/>
      <c r="W377" s="276"/>
      <c r="X377" s="276"/>
      <c r="Y377" s="276"/>
      <c r="Z377" s="276"/>
    </row>
    <row r="378">
      <c r="A378" s="276"/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276"/>
      <c r="T378" s="276"/>
      <c r="U378" s="276"/>
      <c r="V378" s="276"/>
      <c r="W378" s="276"/>
      <c r="X378" s="276"/>
      <c r="Y378" s="276"/>
      <c r="Z378" s="276"/>
    </row>
    <row r="379">
      <c r="A379" s="276"/>
      <c r="B379" s="276"/>
      <c r="C379" s="276"/>
      <c r="D379" s="276"/>
      <c r="E379" s="276"/>
      <c r="F379" s="276"/>
      <c r="G379" s="276"/>
      <c r="H379" s="276"/>
      <c r="I379" s="276"/>
      <c r="J379" s="276"/>
      <c r="K379" s="276"/>
      <c r="L379" s="276"/>
      <c r="M379" s="276"/>
      <c r="N379" s="276"/>
      <c r="O379" s="276"/>
      <c r="P379" s="276"/>
      <c r="Q379" s="276"/>
      <c r="R379" s="276"/>
      <c r="S379" s="276"/>
      <c r="T379" s="276"/>
      <c r="U379" s="276"/>
      <c r="V379" s="276"/>
      <c r="W379" s="276"/>
      <c r="X379" s="276"/>
      <c r="Y379" s="276"/>
      <c r="Z379" s="276"/>
    </row>
    <row r="380">
      <c r="A380" s="276"/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276"/>
      <c r="T380" s="276"/>
      <c r="U380" s="276"/>
      <c r="V380" s="276"/>
      <c r="W380" s="276"/>
      <c r="X380" s="276"/>
      <c r="Y380" s="276"/>
      <c r="Z380" s="276"/>
    </row>
    <row r="381">
      <c r="A381" s="276"/>
      <c r="B381" s="276"/>
      <c r="C381" s="276"/>
      <c r="D381" s="276"/>
      <c r="E381" s="276"/>
      <c r="F381" s="276"/>
      <c r="G381" s="276"/>
      <c r="H381" s="276"/>
      <c r="I381" s="276"/>
      <c r="J381" s="276"/>
      <c r="K381" s="276"/>
      <c r="L381" s="276"/>
      <c r="M381" s="276"/>
      <c r="N381" s="276"/>
      <c r="O381" s="276"/>
      <c r="P381" s="276"/>
      <c r="Q381" s="276"/>
      <c r="R381" s="276"/>
      <c r="S381" s="276"/>
      <c r="T381" s="276"/>
      <c r="U381" s="276"/>
      <c r="V381" s="276"/>
      <c r="W381" s="276"/>
      <c r="X381" s="276"/>
      <c r="Y381" s="276"/>
      <c r="Z381" s="276"/>
    </row>
    <row r="382">
      <c r="A382" s="276"/>
      <c r="B382" s="276"/>
      <c r="C382" s="276"/>
      <c r="D382" s="276"/>
      <c r="E382" s="276"/>
      <c r="F382" s="276"/>
      <c r="G382" s="276"/>
      <c r="H382" s="276"/>
      <c r="I382" s="276"/>
      <c r="J382" s="276"/>
      <c r="K382" s="276"/>
      <c r="L382" s="276"/>
      <c r="M382" s="276"/>
      <c r="N382" s="276"/>
      <c r="O382" s="276"/>
      <c r="P382" s="276"/>
      <c r="Q382" s="276"/>
      <c r="R382" s="276"/>
      <c r="S382" s="276"/>
      <c r="T382" s="276"/>
      <c r="U382" s="276"/>
      <c r="V382" s="276"/>
      <c r="W382" s="276"/>
      <c r="X382" s="276"/>
      <c r="Y382" s="276"/>
      <c r="Z382" s="276"/>
    </row>
    <row r="383">
      <c r="A383" s="276"/>
      <c r="B383" s="276"/>
      <c r="C383" s="276"/>
      <c r="D383" s="276"/>
      <c r="E383" s="276"/>
      <c r="F383" s="276"/>
      <c r="G383" s="276"/>
      <c r="H383" s="276"/>
      <c r="I383" s="276"/>
      <c r="J383" s="276"/>
      <c r="K383" s="276"/>
      <c r="L383" s="276"/>
      <c r="M383" s="276"/>
      <c r="N383" s="276"/>
      <c r="O383" s="276"/>
      <c r="P383" s="276"/>
      <c r="Q383" s="276"/>
      <c r="R383" s="276"/>
      <c r="S383" s="276"/>
      <c r="T383" s="276"/>
      <c r="U383" s="276"/>
      <c r="V383" s="276"/>
      <c r="W383" s="276"/>
      <c r="X383" s="276"/>
      <c r="Y383" s="276"/>
      <c r="Z383" s="276"/>
    </row>
    <row r="384">
      <c r="A384" s="276"/>
      <c r="B384" s="276"/>
      <c r="C384" s="276"/>
      <c r="D384" s="276"/>
      <c r="E384" s="276"/>
      <c r="F384" s="276"/>
      <c r="G384" s="276"/>
      <c r="H384" s="276"/>
      <c r="I384" s="276"/>
      <c r="J384" s="276"/>
      <c r="K384" s="276"/>
      <c r="L384" s="276"/>
      <c r="M384" s="276"/>
      <c r="N384" s="276"/>
      <c r="O384" s="276"/>
      <c r="P384" s="276"/>
      <c r="Q384" s="276"/>
      <c r="R384" s="276"/>
      <c r="S384" s="276"/>
      <c r="T384" s="276"/>
      <c r="U384" s="276"/>
      <c r="V384" s="276"/>
      <c r="W384" s="276"/>
      <c r="X384" s="276"/>
      <c r="Y384" s="276"/>
      <c r="Z384" s="276"/>
    </row>
    <row r="385">
      <c r="A385" s="276"/>
      <c r="B385" s="276"/>
      <c r="C385" s="276"/>
      <c r="D385" s="276"/>
      <c r="E385" s="276"/>
      <c r="F385" s="276"/>
      <c r="G385" s="276"/>
      <c r="H385" s="276"/>
      <c r="I385" s="276"/>
      <c r="J385" s="276"/>
      <c r="K385" s="276"/>
      <c r="L385" s="276"/>
      <c r="M385" s="276"/>
      <c r="N385" s="276"/>
      <c r="O385" s="276"/>
      <c r="P385" s="276"/>
      <c r="Q385" s="276"/>
      <c r="R385" s="276"/>
      <c r="S385" s="276"/>
      <c r="T385" s="276"/>
      <c r="U385" s="276"/>
      <c r="V385" s="276"/>
      <c r="W385" s="276"/>
      <c r="X385" s="276"/>
      <c r="Y385" s="276"/>
      <c r="Z385" s="276"/>
    </row>
    <row r="386">
      <c r="A386" s="276"/>
      <c r="B386" s="276"/>
      <c r="C386" s="276"/>
      <c r="D386" s="276"/>
      <c r="E386" s="276"/>
      <c r="F386" s="276"/>
      <c r="G386" s="276"/>
      <c r="H386" s="276"/>
      <c r="I386" s="276"/>
      <c r="J386" s="276"/>
      <c r="K386" s="276"/>
      <c r="L386" s="276"/>
      <c r="M386" s="276"/>
      <c r="N386" s="276"/>
      <c r="O386" s="276"/>
      <c r="P386" s="276"/>
      <c r="Q386" s="276"/>
      <c r="R386" s="276"/>
      <c r="S386" s="276"/>
      <c r="T386" s="276"/>
      <c r="U386" s="276"/>
      <c r="V386" s="276"/>
      <c r="W386" s="276"/>
      <c r="X386" s="276"/>
      <c r="Y386" s="276"/>
      <c r="Z386" s="276"/>
    </row>
    <row r="387">
      <c r="A387" s="276"/>
      <c r="B387" s="276"/>
      <c r="C387" s="276"/>
      <c r="D387" s="276"/>
      <c r="E387" s="276"/>
      <c r="F387" s="276"/>
      <c r="G387" s="276"/>
      <c r="H387" s="276"/>
      <c r="I387" s="276"/>
      <c r="J387" s="276"/>
      <c r="K387" s="276"/>
      <c r="L387" s="276"/>
      <c r="M387" s="276"/>
      <c r="N387" s="276"/>
      <c r="O387" s="276"/>
      <c r="P387" s="276"/>
      <c r="Q387" s="276"/>
      <c r="R387" s="276"/>
      <c r="S387" s="276"/>
      <c r="T387" s="276"/>
      <c r="U387" s="276"/>
      <c r="V387" s="276"/>
      <c r="W387" s="276"/>
      <c r="X387" s="276"/>
      <c r="Y387" s="276"/>
      <c r="Z387" s="276"/>
    </row>
    <row r="388">
      <c r="A388" s="276"/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276"/>
      <c r="T388" s="276"/>
      <c r="U388" s="276"/>
      <c r="V388" s="276"/>
      <c r="W388" s="276"/>
      <c r="X388" s="276"/>
      <c r="Y388" s="276"/>
      <c r="Z388" s="276"/>
    </row>
    <row r="389">
      <c r="A389" s="276"/>
      <c r="B389" s="276"/>
      <c r="C389" s="276"/>
      <c r="D389" s="276"/>
      <c r="E389" s="276"/>
      <c r="F389" s="276"/>
      <c r="G389" s="276"/>
      <c r="H389" s="276"/>
      <c r="I389" s="276"/>
      <c r="J389" s="276"/>
      <c r="K389" s="276"/>
      <c r="L389" s="276"/>
      <c r="M389" s="276"/>
      <c r="N389" s="276"/>
      <c r="O389" s="276"/>
      <c r="P389" s="276"/>
      <c r="Q389" s="276"/>
      <c r="R389" s="276"/>
      <c r="S389" s="276"/>
      <c r="T389" s="276"/>
      <c r="U389" s="276"/>
      <c r="V389" s="276"/>
      <c r="W389" s="276"/>
      <c r="X389" s="276"/>
      <c r="Y389" s="276"/>
      <c r="Z389" s="276"/>
    </row>
    <row r="390">
      <c r="A390" s="276"/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276"/>
      <c r="T390" s="276"/>
      <c r="U390" s="276"/>
      <c r="V390" s="276"/>
      <c r="W390" s="276"/>
      <c r="X390" s="276"/>
      <c r="Y390" s="276"/>
      <c r="Z390" s="276"/>
    </row>
    <row r="391">
      <c r="A391" s="276"/>
      <c r="B391" s="276"/>
      <c r="C391" s="276"/>
      <c r="D391" s="276"/>
      <c r="E391" s="276"/>
      <c r="F391" s="276"/>
      <c r="G391" s="276"/>
      <c r="H391" s="276"/>
      <c r="I391" s="276"/>
      <c r="J391" s="276"/>
      <c r="K391" s="276"/>
      <c r="L391" s="276"/>
      <c r="M391" s="276"/>
      <c r="N391" s="276"/>
      <c r="O391" s="276"/>
      <c r="P391" s="276"/>
      <c r="Q391" s="276"/>
      <c r="R391" s="276"/>
      <c r="S391" s="276"/>
      <c r="T391" s="276"/>
      <c r="U391" s="276"/>
      <c r="V391" s="276"/>
      <c r="W391" s="276"/>
      <c r="X391" s="276"/>
      <c r="Y391" s="276"/>
      <c r="Z391" s="276"/>
    </row>
    <row r="392">
      <c r="A392" s="276"/>
      <c r="B392" s="276"/>
      <c r="C392" s="276"/>
      <c r="D392" s="276"/>
      <c r="E392" s="276"/>
      <c r="F392" s="276"/>
      <c r="G392" s="276"/>
      <c r="H392" s="276"/>
      <c r="I392" s="276"/>
      <c r="J392" s="276"/>
      <c r="K392" s="276"/>
      <c r="L392" s="276"/>
      <c r="M392" s="276"/>
      <c r="N392" s="276"/>
      <c r="O392" s="276"/>
      <c r="P392" s="276"/>
      <c r="Q392" s="276"/>
      <c r="R392" s="276"/>
      <c r="S392" s="276"/>
      <c r="T392" s="276"/>
      <c r="U392" s="276"/>
      <c r="V392" s="276"/>
      <c r="W392" s="276"/>
      <c r="X392" s="276"/>
      <c r="Y392" s="276"/>
      <c r="Z392" s="276"/>
    </row>
    <row r="393">
      <c r="A393" s="276"/>
      <c r="B393" s="276"/>
      <c r="C393" s="276"/>
      <c r="D393" s="276"/>
      <c r="E393" s="276"/>
      <c r="F393" s="276"/>
      <c r="G393" s="276"/>
      <c r="H393" s="276"/>
      <c r="I393" s="276"/>
      <c r="J393" s="276"/>
      <c r="K393" s="276"/>
      <c r="L393" s="276"/>
      <c r="M393" s="276"/>
      <c r="N393" s="276"/>
      <c r="O393" s="276"/>
      <c r="P393" s="276"/>
      <c r="Q393" s="276"/>
      <c r="R393" s="276"/>
      <c r="S393" s="276"/>
      <c r="T393" s="276"/>
      <c r="U393" s="276"/>
      <c r="V393" s="276"/>
      <c r="W393" s="276"/>
      <c r="X393" s="276"/>
      <c r="Y393" s="276"/>
      <c r="Z393" s="276"/>
    </row>
    <row r="394">
      <c r="A394" s="276"/>
      <c r="B394" s="276"/>
      <c r="C394" s="276"/>
      <c r="D394" s="276"/>
      <c r="E394" s="276"/>
      <c r="F394" s="276"/>
      <c r="G394" s="276"/>
      <c r="H394" s="276"/>
      <c r="I394" s="276"/>
      <c r="J394" s="276"/>
      <c r="K394" s="276"/>
      <c r="L394" s="276"/>
      <c r="M394" s="276"/>
      <c r="N394" s="276"/>
      <c r="O394" s="276"/>
      <c r="P394" s="276"/>
      <c r="Q394" s="276"/>
      <c r="R394" s="276"/>
      <c r="S394" s="276"/>
      <c r="T394" s="276"/>
      <c r="U394" s="276"/>
      <c r="V394" s="276"/>
      <c r="W394" s="276"/>
      <c r="X394" s="276"/>
      <c r="Y394" s="276"/>
      <c r="Z394" s="276"/>
    </row>
    <row r="395">
      <c r="A395" s="276"/>
      <c r="B395" s="276"/>
      <c r="C395" s="276"/>
      <c r="D395" s="276"/>
      <c r="E395" s="276"/>
      <c r="F395" s="276"/>
      <c r="G395" s="276"/>
      <c r="H395" s="276"/>
      <c r="I395" s="276"/>
      <c r="J395" s="276"/>
      <c r="K395" s="276"/>
      <c r="L395" s="276"/>
      <c r="M395" s="276"/>
      <c r="N395" s="276"/>
      <c r="O395" s="276"/>
      <c r="P395" s="276"/>
      <c r="Q395" s="276"/>
      <c r="R395" s="276"/>
      <c r="S395" s="276"/>
      <c r="T395" s="276"/>
      <c r="U395" s="276"/>
      <c r="V395" s="276"/>
      <c r="W395" s="276"/>
      <c r="X395" s="276"/>
      <c r="Y395" s="276"/>
      <c r="Z395" s="276"/>
    </row>
    <row r="396">
      <c r="A396" s="276"/>
      <c r="B396" s="276"/>
      <c r="C396" s="276"/>
      <c r="D396" s="276"/>
      <c r="E396" s="276"/>
      <c r="F396" s="276"/>
      <c r="G396" s="276"/>
      <c r="H396" s="276"/>
      <c r="I396" s="276"/>
      <c r="J396" s="276"/>
      <c r="K396" s="276"/>
      <c r="L396" s="276"/>
      <c r="M396" s="276"/>
      <c r="N396" s="276"/>
      <c r="O396" s="276"/>
      <c r="P396" s="276"/>
      <c r="Q396" s="276"/>
      <c r="R396" s="276"/>
      <c r="S396" s="276"/>
      <c r="T396" s="276"/>
      <c r="U396" s="276"/>
      <c r="V396" s="276"/>
      <c r="W396" s="276"/>
      <c r="X396" s="276"/>
      <c r="Y396" s="276"/>
      <c r="Z396" s="276"/>
    </row>
    <row r="397">
      <c r="A397" s="276"/>
      <c r="B397" s="276"/>
      <c r="C397" s="276"/>
      <c r="D397" s="276"/>
      <c r="E397" s="276"/>
      <c r="F397" s="276"/>
      <c r="G397" s="276"/>
      <c r="H397" s="276"/>
      <c r="I397" s="276"/>
      <c r="J397" s="276"/>
      <c r="K397" s="276"/>
      <c r="L397" s="276"/>
      <c r="M397" s="276"/>
      <c r="N397" s="276"/>
      <c r="O397" s="276"/>
      <c r="P397" s="276"/>
      <c r="Q397" s="276"/>
      <c r="R397" s="276"/>
      <c r="S397" s="276"/>
      <c r="T397" s="276"/>
      <c r="U397" s="276"/>
      <c r="V397" s="276"/>
      <c r="W397" s="276"/>
      <c r="X397" s="276"/>
      <c r="Y397" s="276"/>
      <c r="Z397" s="276"/>
    </row>
    <row r="398">
      <c r="A398" s="276"/>
      <c r="B398" s="276"/>
      <c r="C398" s="276"/>
      <c r="D398" s="276"/>
      <c r="E398" s="276"/>
      <c r="F398" s="276"/>
      <c r="G398" s="276"/>
      <c r="H398" s="276"/>
      <c r="I398" s="276"/>
      <c r="J398" s="276"/>
      <c r="K398" s="276"/>
      <c r="L398" s="276"/>
      <c r="M398" s="276"/>
      <c r="N398" s="276"/>
      <c r="O398" s="276"/>
      <c r="P398" s="276"/>
      <c r="Q398" s="276"/>
      <c r="R398" s="276"/>
      <c r="S398" s="276"/>
      <c r="T398" s="276"/>
      <c r="U398" s="276"/>
      <c r="V398" s="276"/>
      <c r="W398" s="276"/>
      <c r="X398" s="276"/>
      <c r="Y398" s="276"/>
      <c r="Z398" s="276"/>
    </row>
    <row r="399">
      <c r="A399" s="276"/>
      <c r="B399" s="276"/>
      <c r="C399" s="276"/>
      <c r="D399" s="276"/>
      <c r="E399" s="276"/>
      <c r="F399" s="276"/>
      <c r="G399" s="276"/>
      <c r="H399" s="276"/>
      <c r="I399" s="276"/>
      <c r="J399" s="276"/>
      <c r="K399" s="276"/>
      <c r="L399" s="276"/>
      <c r="M399" s="276"/>
      <c r="N399" s="276"/>
      <c r="O399" s="276"/>
      <c r="P399" s="276"/>
      <c r="Q399" s="276"/>
      <c r="R399" s="276"/>
      <c r="S399" s="276"/>
      <c r="T399" s="276"/>
      <c r="U399" s="276"/>
      <c r="V399" s="276"/>
      <c r="W399" s="276"/>
      <c r="X399" s="276"/>
      <c r="Y399" s="276"/>
      <c r="Z399" s="276"/>
    </row>
    <row r="400">
      <c r="A400" s="276"/>
      <c r="B400" s="276"/>
      <c r="C400" s="276"/>
      <c r="D400" s="276"/>
      <c r="E400" s="276"/>
      <c r="F400" s="276"/>
      <c r="G400" s="276"/>
      <c r="H400" s="276"/>
      <c r="I400" s="276"/>
      <c r="J400" s="276"/>
      <c r="K400" s="276"/>
      <c r="L400" s="276"/>
      <c r="M400" s="276"/>
      <c r="N400" s="276"/>
      <c r="O400" s="276"/>
      <c r="P400" s="276"/>
      <c r="Q400" s="276"/>
      <c r="R400" s="276"/>
      <c r="S400" s="276"/>
      <c r="T400" s="276"/>
      <c r="U400" s="276"/>
      <c r="V400" s="276"/>
      <c r="W400" s="276"/>
      <c r="X400" s="276"/>
      <c r="Y400" s="276"/>
      <c r="Z400" s="276"/>
    </row>
    <row r="401">
      <c r="A401" s="276"/>
      <c r="B401" s="276"/>
      <c r="C401" s="276"/>
      <c r="D401" s="276"/>
      <c r="E401" s="276"/>
      <c r="F401" s="276"/>
      <c r="G401" s="276"/>
      <c r="H401" s="276"/>
      <c r="I401" s="276"/>
      <c r="J401" s="276"/>
      <c r="K401" s="276"/>
      <c r="L401" s="276"/>
      <c r="M401" s="276"/>
      <c r="N401" s="276"/>
      <c r="O401" s="276"/>
      <c r="P401" s="276"/>
      <c r="Q401" s="276"/>
      <c r="R401" s="276"/>
      <c r="S401" s="276"/>
      <c r="T401" s="276"/>
      <c r="U401" s="276"/>
      <c r="V401" s="276"/>
      <c r="W401" s="276"/>
      <c r="X401" s="276"/>
      <c r="Y401" s="276"/>
      <c r="Z401" s="276"/>
    </row>
    <row r="402">
      <c r="A402" s="276"/>
      <c r="B402" s="276"/>
      <c r="C402" s="276"/>
      <c r="D402" s="276"/>
      <c r="E402" s="276"/>
      <c r="F402" s="276"/>
      <c r="G402" s="276"/>
      <c r="H402" s="276"/>
      <c r="I402" s="276"/>
      <c r="J402" s="276"/>
      <c r="K402" s="276"/>
      <c r="L402" s="276"/>
      <c r="M402" s="276"/>
      <c r="N402" s="276"/>
      <c r="O402" s="276"/>
      <c r="P402" s="276"/>
      <c r="Q402" s="276"/>
      <c r="R402" s="276"/>
      <c r="S402" s="276"/>
      <c r="T402" s="276"/>
      <c r="U402" s="276"/>
      <c r="V402" s="276"/>
      <c r="W402" s="276"/>
      <c r="X402" s="276"/>
      <c r="Y402" s="276"/>
      <c r="Z402" s="276"/>
    </row>
    <row r="403">
      <c r="A403" s="276"/>
      <c r="B403" s="276"/>
      <c r="C403" s="276"/>
      <c r="D403" s="276"/>
      <c r="E403" s="276"/>
      <c r="F403" s="276"/>
      <c r="G403" s="276"/>
      <c r="H403" s="276"/>
      <c r="I403" s="276"/>
      <c r="J403" s="276"/>
      <c r="K403" s="276"/>
      <c r="L403" s="276"/>
      <c r="M403" s="276"/>
      <c r="N403" s="276"/>
      <c r="O403" s="276"/>
      <c r="P403" s="276"/>
      <c r="Q403" s="276"/>
      <c r="R403" s="276"/>
      <c r="S403" s="276"/>
      <c r="T403" s="276"/>
      <c r="U403" s="276"/>
      <c r="V403" s="276"/>
      <c r="W403" s="276"/>
      <c r="X403" s="276"/>
      <c r="Y403" s="276"/>
      <c r="Z403" s="276"/>
    </row>
    <row r="404">
      <c r="A404" s="276"/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276"/>
      <c r="T404" s="276"/>
      <c r="U404" s="276"/>
      <c r="V404" s="276"/>
      <c r="W404" s="276"/>
      <c r="X404" s="276"/>
      <c r="Y404" s="276"/>
      <c r="Z404" s="276"/>
    </row>
    <row r="405">
      <c r="A405" s="276"/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276"/>
      <c r="T405" s="276"/>
      <c r="U405" s="276"/>
      <c r="V405" s="276"/>
      <c r="W405" s="276"/>
      <c r="X405" s="276"/>
      <c r="Y405" s="276"/>
      <c r="Z405" s="276"/>
    </row>
    <row r="406">
      <c r="A406" s="276"/>
      <c r="B406" s="276"/>
      <c r="C406" s="276"/>
      <c r="D406" s="276"/>
      <c r="E406" s="276"/>
      <c r="F406" s="276"/>
      <c r="G406" s="276"/>
      <c r="H406" s="276"/>
      <c r="I406" s="276"/>
      <c r="J406" s="276"/>
      <c r="K406" s="276"/>
      <c r="L406" s="276"/>
      <c r="M406" s="276"/>
      <c r="N406" s="276"/>
      <c r="O406" s="276"/>
      <c r="P406" s="276"/>
      <c r="Q406" s="276"/>
      <c r="R406" s="276"/>
      <c r="S406" s="276"/>
      <c r="T406" s="276"/>
      <c r="U406" s="276"/>
      <c r="V406" s="276"/>
      <c r="W406" s="276"/>
      <c r="X406" s="276"/>
      <c r="Y406" s="276"/>
      <c r="Z406" s="276"/>
    </row>
    <row r="407">
      <c r="A407" s="276"/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276"/>
      <c r="T407" s="276"/>
      <c r="U407" s="276"/>
      <c r="V407" s="276"/>
      <c r="W407" s="276"/>
      <c r="X407" s="276"/>
      <c r="Y407" s="276"/>
      <c r="Z407" s="276"/>
    </row>
    <row r="408">
      <c r="A408" s="276"/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276"/>
      <c r="T408" s="276"/>
      <c r="U408" s="276"/>
      <c r="V408" s="276"/>
      <c r="W408" s="276"/>
      <c r="X408" s="276"/>
      <c r="Y408" s="276"/>
      <c r="Z408" s="276"/>
    </row>
    <row r="409">
      <c r="A409" s="276"/>
      <c r="B409" s="276"/>
      <c r="C409" s="276"/>
      <c r="D409" s="276"/>
      <c r="E409" s="276"/>
      <c r="F409" s="276"/>
      <c r="G409" s="276"/>
      <c r="H409" s="276"/>
      <c r="I409" s="276"/>
      <c r="J409" s="276"/>
      <c r="K409" s="276"/>
      <c r="L409" s="276"/>
      <c r="M409" s="276"/>
      <c r="N409" s="276"/>
      <c r="O409" s="276"/>
      <c r="P409" s="276"/>
      <c r="Q409" s="276"/>
      <c r="R409" s="276"/>
      <c r="S409" s="276"/>
      <c r="T409" s="276"/>
      <c r="U409" s="276"/>
      <c r="V409" s="276"/>
      <c r="W409" s="276"/>
      <c r="X409" s="276"/>
      <c r="Y409" s="276"/>
      <c r="Z409" s="276"/>
    </row>
    <row r="410">
      <c r="A410" s="276"/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276"/>
      <c r="T410" s="276"/>
      <c r="U410" s="276"/>
      <c r="V410" s="276"/>
      <c r="W410" s="276"/>
      <c r="X410" s="276"/>
      <c r="Y410" s="276"/>
      <c r="Z410" s="276"/>
    </row>
    <row r="411">
      <c r="A411" s="276"/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276"/>
      <c r="T411" s="276"/>
      <c r="U411" s="276"/>
      <c r="V411" s="276"/>
      <c r="W411" s="276"/>
      <c r="X411" s="276"/>
      <c r="Y411" s="276"/>
      <c r="Z411" s="276"/>
    </row>
    <row r="412">
      <c r="A412" s="276"/>
      <c r="B412" s="276"/>
      <c r="C412" s="276"/>
      <c r="D412" s="276"/>
      <c r="E412" s="276"/>
      <c r="F412" s="276"/>
      <c r="G412" s="276"/>
      <c r="H412" s="276"/>
      <c r="I412" s="276"/>
      <c r="J412" s="276"/>
      <c r="K412" s="276"/>
      <c r="L412" s="276"/>
      <c r="M412" s="276"/>
      <c r="N412" s="276"/>
      <c r="O412" s="276"/>
      <c r="P412" s="276"/>
      <c r="Q412" s="276"/>
      <c r="R412" s="276"/>
      <c r="S412" s="276"/>
      <c r="T412" s="276"/>
      <c r="U412" s="276"/>
      <c r="V412" s="276"/>
      <c r="W412" s="276"/>
      <c r="X412" s="276"/>
      <c r="Y412" s="276"/>
      <c r="Z412" s="276"/>
    </row>
    <row r="413">
      <c r="A413" s="276"/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276"/>
      <c r="T413" s="276"/>
      <c r="U413" s="276"/>
      <c r="V413" s="276"/>
      <c r="W413" s="276"/>
      <c r="X413" s="276"/>
      <c r="Y413" s="276"/>
      <c r="Z413" s="276"/>
    </row>
    <row r="414">
      <c r="A414" s="276"/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276"/>
      <c r="T414" s="276"/>
      <c r="U414" s="276"/>
      <c r="V414" s="276"/>
      <c r="W414" s="276"/>
      <c r="X414" s="276"/>
      <c r="Y414" s="276"/>
      <c r="Z414" s="276"/>
    </row>
    <row r="415">
      <c r="A415" s="276"/>
      <c r="B415" s="276"/>
      <c r="C415" s="276"/>
      <c r="D415" s="276"/>
      <c r="E415" s="276"/>
      <c r="F415" s="276"/>
      <c r="G415" s="276"/>
      <c r="H415" s="276"/>
      <c r="I415" s="276"/>
      <c r="J415" s="276"/>
      <c r="K415" s="276"/>
      <c r="L415" s="276"/>
      <c r="M415" s="276"/>
      <c r="N415" s="276"/>
      <c r="O415" s="276"/>
      <c r="P415" s="276"/>
      <c r="Q415" s="276"/>
      <c r="R415" s="276"/>
      <c r="S415" s="276"/>
      <c r="T415" s="276"/>
      <c r="U415" s="276"/>
      <c r="V415" s="276"/>
      <c r="W415" s="276"/>
      <c r="X415" s="276"/>
      <c r="Y415" s="276"/>
      <c r="Z415" s="276"/>
    </row>
    <row r="416">
      <c r="A416" s="276"/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276"/>
      <c r="T416" s="276"/>
      <c r="U416" s="276"/>
      <c r="V416" s="276"/>
      <c r="W416" s="276"/>
      <c r="X416" s="276"/>
      <c r="Y416" s="276"/>
      <c r="Z416" s="276"/>
    </row>
    <row r="417">
      <c r="A417" s="276"/>
      <c r="B417" s="276"/>
      <c r="C417" s="276"/>
      <c r="D417" s="276"/>
      <c r="E417" s="276"/>
      <c r="F417" s="276"/>
      <c r="G417" s="276"/>
      <c r="H417" s="276"/>
      <c r="I417" s="276"/>
      <c r="J417" s="276"/>
      <c r="K417" s="276"/>
      <c r="L417" s="276"/>
      <c r="M417" s="276"/>
      <c r="N417" s="276"/>
      <c r="O417" s="276"/>
      <c r="P417" s="276"/>
      <c r="Q417" s="276"/>
      <c r="R417" s="276"/>
      <c r="S417" s="276"/>
      <c r="T417" s="276"/>
      <c r="U417" s="276"/>
      <c r="V417" s="276"/>
      <c r="W417" s="276"/>
      <c r="X417" s="276"/>
      <c r="Y417" s="276"/>
      <c r="Z417" s="276"/>
    </row>
    <row r="418">
      <c r="A418" s="276"/>
      <c r="B418" s="276"/>
      <c r="C418" s="276"/>
      <c r="D418" s="276"/>
      <c r="E418" s="276"/>
      <c r="F418" s="276"/>
      <c r="G418" s="276"/>
      <c r="H418" s="276"/>
      <c r="I418" s="276"/>
      <c r="J418" s="276"/>
      <c r="K418" s="276"/>
      <c r="L418" s="276"/>
      <c r="M418" s="276"/>
      <c r="N418" s="276"/>
      <c r="O418" s="276"/>
      <c r="P418" s="276"/>
      <c r="Q418" s="276"/>
      <c r="R418" s="276"/>
      <c r="S418" s="276"/>
      <c r="T418" s="276"/>
      <c r="U418" s="276"/>
      <c r="V418" s="276"/>
      <c r="W418" s="276"/>
      <c r="X418" s="276"/>
      <c r="Y418" s="276"/>
      <c r="Z418" s="276"/>
    </row>
    <row r="419">
      <c r="A419" s="276"/>
      <c r="B419" s="276"/>
      <c r="C419" s="276"/>
      <c r="D419" s="276"/>
      <c r="E419" s="276"/>
      <c r="F419" s="276"/>
      <c r="G419" s="276"/>
      <c r="H419" s="276"/>
      <c r="I419" s="276"/>
      <c r="J419" s="276"/>
      <c r="K419" s="276"/>
      <c r="L419" s="276"/>
      <c r="M419" s="276"/>
      <c r="N419" s="276"/>
      <c r="O419" s="276"/>
      <c r="P419" s="276"/>
      <c r="Q419" s="276"/>
      <c r="R419" s="276"/>
      <c r="S419" s="276"/>
      <c r="T419" s="276"/>
      <c r="U419" s="276"/>
      <c r="V419" s="276"/>
      <c r="W419" s="276"/>
      <c r="X419" s="276"/>
      <c r="Y419" s="276"/>
      <c r="Z419" s="276"/>
    </row>
    <row r="420">
      <c r="A420" s="276"/>
      <c r="B420" s="276"/>
      <c r="C420" s="276"/>
      <c r="D420" s="276"/>
      <c r="E420" s="276"/>
      <c r="F420" s="276"/>
      <c r="G420" s="276"/>
      <c r="H420" s="276"/>
      <c r="I420" s="276"/>
      <c r="J420" s="276"/>
      <c r="K420" s="276"/>
      <c r="L420" s="276"/>
      <c r="M420" s="276"/>
      <c r="N420" s="276"/>
      <c r="O420" s="276"/>
      <c r="P420" s="276"/>
      <c r="Q420" s="276"/>
      <c r="R420" s="276"/>
      <c r="S420" s="276"/>
      <c r="T420" s="276"/>
      <c r="U420" s="276"/>
      <c r="V420" s="276"/>
      <c r="W420" s="276"/>
      <c r="X420" s="276"/>
      <c r="Y420" s="276"/>
      <c r="Z420" s="276"/>
    </row>
    <row r="421">
      <c r="A421" s="276"/>
      <c r="B421" s="276"/>
      <c r="C421" s="276"/>
      <c r="D421" s="276"/>
      <c r="E421" s="276"/>
      <c r="F421" s="276"/>
      <c r="G421" s="276"/>
      <c r="H421" s="276"/>
      <c r="I421" s="276"/>
      <c r="J421" s="276"/>
      <c r="K421" s="276"/>
      <c r="L421" s="276"/>
      <c r="M421" s="276"/>
      <c r="N421" s="276"/>
      <c r="O421" s="276"/>
      <c r="P421" s="276"/>
      <c r="Q421" s="276"/>
      <c r="R421" s="276"/>
      <c r="S421" s="276"/>
      <c r="T421" s="276"/>
      <c r="U421" s="276"/>
      <c r="V421" s="276"/>
      <c r="W421" s="276"/>
      <c r="X421" s="276"/>
      <c r="Y421" s="276"/>
      <c r="Z421" s="276"/>
    </row>
    <row r="422">
      <c r="A422" s="276"/>
      <c r="B422" s="276"/>
      <c r="C422" s="276"/>
      <c r="D422" s="276"/>
      <c r="E422" s="276"/>
      <c r="F422" s="276"/>
      <c r="G422" s="276"/>
      <c r="H422" s="276"/>
      <c r="I422" s="276"/>
      <c r="J422" s="276"/>
      <c r="K422" s="276"/>
      <c r="L422" s="276"/>
      <c r="M422" s="276"/>
      <c r="N422" s="276"/>
      <c r="O422" s="276"/>
      <c r="P422" s="276"/>
      <c r="Q422" s="276"/>
      <c r="R422" s="276"/>
      <c r="S422" s="276"/>
      <c r="T422" s="276"/>
      <c r="U422" s="276"/>
      <c r="V422" s="276"/>
      <c r="W422" s="276"/>
      <c r="X422" s="276"/>
      <c r="Y422" s="276"/>
      <c r="Z422" s="276"/>
    </row>
    <row r="423">
      <c r="A423" s="276"/>
      <c r="B423" s="276"/>
      <c r="C423" s="276"/>
      <c r="D423" s="276"/>
      <c r="E423" s="276"/>
      <c r="F423" s="276"/>
      <c r="G423" s="276"/>
      <c r="H423" s="276"/>
      <c r="I423" s="276"/>
      <c r="J423" s="276"/>
      <c r="K423" s="276"/>
      <c r="L423" s="276"/>
      <c r="M423" s="276"/>
      <c r="N423" s="276"/>
      <c r="O423" s="276"/>
      <c r="P423" s="276"/>
      <c r="Q423" s="276"/>
      <c r="R423" s="276"/>
      <c r="S423" s="276"/>
      <c r="T423" s="276"/>
      <c r="U423" s="276"/>
      <c r="V423" s="276"/>
      <c r="W423" s="276"/>
      <c r="X423" s="276"/>
      <c r="Y423" s="276"/>
      <c r="Z423" s="276"/>
    </row>
    <row r="424">
      <c r="A424" s="276"/>
      <c r="B424" s="276"/>
      <c r="C424" s="276"/>
      <c r="D424" s="276"/>
      <c r="E424" s="276"/>
      <c r="F424" s="276"/>
      <c r="G424" s="276"/>
      <c r="H424" s="276"/>
      <c r="I424" s="276"/>
      <c r="J424" s="276"/>
      <c r="K424" s="276"/>
      <c r="L424" s="276"/>
      <c r="M424" s="276"/>
      <c r="N424" s="276"/>
      <c r="O424" s="276"/>
      <c r="P424" s="276"/>
      <c r="Q424" s="276"/>
      <c r="R424" s="276"/>
      <c r="S424" s="276"/>
      <c r="T424" s="276"/>
      <c r="U424" s="276"/>
      <c r="V424" s="276"/>
      <c r="W424" s="276"/>
      <c r="X424" s="276"/>
      <c r="Y424" s="276"/>
      <c r="Z424" s="276"/>
    </row>
    <row r="425">
      <c r="A425" s="276"/>
      <c r="B425" s="276"/>
      <c r="C425" s="276"/>
      <c r="D425" s="276"/>
      <c r="E425" s="276"/>
      <c r="F425" s="276"/>
      <c r="G425" s="276"/>
      <c r="H425" s="276"/>
      <c r="I425" s="276"/>
      <c r="J425" s="276"/>
      <c r="K425" s="276"/>
      <c r="L425" s="276"/>
      <c r="M425" s="276"/>
      <c r="N425" s="276"/>
      <c r="O425" s="276"/>
      <c r="P425" s="276"/>
      <c r="Q425" s="276"/>
      <c r="R425" s="276"/>
      <c r="S425" s="276"/>
      <c r="T425" s="276"/>
      <c r="U425" s="276"/>
      <c r="V425" s="276"/>
      <c r="W425" s="276"/>
      <c r="X425" s="276"/>
      <c r="Y425" s="276"/>
      <c r="Z425" s="276"/>
    </row>
    <row r="426">
      <c r="A426" s="276"/>
      <c r="B426" s="276"/>
      <c r="C426" s="276"/>
      <c r="D426" s="276"/>
      <c r="E426" s="276"/>
      <c r="F426" s="276"/>
      <c r="G426" s="276"/>
      <c r="H426" s="276"/>
      <c r="I426" s="276"/>
      <c r="J426" s="276"/>
      <c r="K426" s="276"/>
      <c r="L426" s="276"/>
      <c r="M426" s="276"/>
      <c r="N426" s="276"/>
      <c r="O426" s="276"/>
      <c r="P426" s="276"/>
      <c r="Q426" s="276"/>
      <c r="R426" s="276"/>
      <c r="S426" s="276"/>
      <c r="T426" s="276"/>
      <c r="U426" s="276"/>
      <c r="V426" s="276"/>
      <c r="W426" s="276"/>
      <c r="X426" s="276"/>
      <c r="Y426" s="276"/>
      <c r="Z426" s="276"/>
    </row>
    <row r="427">
      <c r="A427" s="276"/>
      <c r="B427" s="276"/>
      <c r="C427" s="276"/>
      <c r="D427" s="276"/>
      <c r="E427" s="276"/>
      <c r="F427" s="276"/>
      <c r="G427" s="276"/>
      <c r="H427" s="276"/>
      <c r="I427" s="276"/>
      <c r="J427" s="276"/>
      <c r="K427" s="276"/>
      <c r="L427" s="276"/>
      <c r="M427" s="276"/>
      <c r="N427" s="276"/>
      <c r="O427" s="276"/>
      <c r="P427" s="276"/>
      <c r="Q427" s="276"/>
      <c r="R427" s="276"/>
      <c r="S427" s="276"/>
      <c r="T427" s="276"/>
      <c r="U427" s="276"/>
      <c r="V427" s="276"/>
      <c r="W427" s="276"/>
      <c r="X427" s="276"/>
      <c r="Y427" s="276"/>
      <c r="Z427" s="276"/>
    </row>
    <row r="428">
      <c r="A428" s="276"/>
      <c r="B428" s="276"/>
      <c r="C428" s="276"/>
      <c r="D428" s="276"/>
      <c r="E428" s="276"/>
      <c r="F428" s="276"/>
      <c r="G428" s="276"/>
      <c r="H428" s="276"/>
      <c r="I428" s="276"/>
      <c r="J428" s="276"/>
      <c r="K428" s="276"/>
      <c r="L428" s="276"/>
      <c r="M428" s="276"/>
      <c r="N428" s="276"/>
      <c r="O428" s="276"/>
      <c r="P428" s="276"/>
      <c r="Q428" s="276"/>
      <c r="R428" s="276"/>
      <c r="S428" s="276"/>
      <c r="T428" s="276"/>
      <c r="U428" s="276"/>
      <c r="V428" s="276"/>
      <c r="W428" s="276"/>
      <c r="X428" s="276"/>
      <c r="Y428" s="276"/>
      <c r="Z428" s="276"/>
    </row>
    <row r="429">
      <c r="A429" s="276"/>
      <c r="B429" s="276"/>
      <c r="C429" s="276"/>
      <c r="D429" s="276"/>
      <c r="E429" s="276"/>
      <c r="F429" s="276"/>
      <c r="G429" s="276"/>
      <c r="H429" s="276"/>
      <c r="I429" s="276"/>
      <c r="J429" s="276"/>
      <c r="K429" s="276"/>
      <c r="L429" s="276"/>
      <c r="M429" s="276"/>
      <c r="N429" s="276"/>
      <c r="O429" s="276"/>
      <c r="P429" s="276"/>
      <c r="Q429" s="276"/>
      <c r="R429" s="276"/>
      <c r="S429" s="276"/>
      <c r="T429" s="276"/>
      <c r="U429" s="276"/>
      <c r="V429" s="276"/>
      <c r="W429" s="276"/>
      <c r="X429" s="276"/>
      <c r="Y429" s="276"/>
      <c r="Z429" s="276"/>
    </row>
    <row r="430">
      <c r="A430" s="276"/>
      <c r="B430" s="276"/>
      <c r="C430" s="276"/>
      <c r="D430" s="276"/>
      <c r="E430" s="276"/>
      <c r="F430" s="276"/>
      <c r="G430" s="276"/>
      <c r="H430" s="276"/>
      <c r="I430" s="276"/>
      <c r="J430" s="276"/>
      <c r="K430" s="276"/>
      <c r="L430" s="276"/>
      <c r="M430" s="276"/>
      <c r="N430" s="276"/>
      <c r="O430" s="276"/>
      <c r="P430" s="276"/>
      <c r="Q430" s="276"/>
      <c r="R430" s="276"/>
      <c r="S430" s="276"/>
      <c r="T430" s="276"/>
      <c r="U430" s="276"/>
      <c r="V430" s="276"/>
      <c r="W430" s="276"/>
      <c r="X430" s="276"/>
      <c r="Y430" s="276"/>
      <c r="Z430" s="276"/>
    </row>
    <row r="431">
      <c r="A431" s="276"/>
      <c r="B431" s="276"/>
      <c r="C431" s="276"/>
      <c r="D431" s="276"/>
      <c r="E431" s="276"/>
      <c r="F431" s="276"/>
      <c r="G431" s="276"/>
      <c r="H431" s="276"/>
      <c r="I431" s="276"/>
      <c r="J431" s="276"/>
      <c r="K431" s="276"/>
      <c r="L431" s="276"/>
      <c r="M431" s="276"/>
      <c r="N431" s="276"/>
      <c r="O431" s="276"/>
      <c r="P431" s="276"/>
      <c r="Q431" s="276"/>
      <c r="R431" s="276"/>
      <c r="S431" s="276"/>
      <c r="T431" s="276"/>
      <c r="U431" s="276"/>
      <c r="V431" s="276"/>
      <c r="W431" s="276"/>
      <c r="X431" s="276"/>
      <c r="Y431" s="276"/>
      <c r="Z431" s="276"/>
    </row>
    <row r="432">
      <c r="A432" s="276"/>
      <c r="B432" s="276"/>
      <c r="C432" s="276"/>
      <c r="D432" s="276"/>
      <c r="E432" s="276"/>
      <c r="F432" s="276"/>
      <c r="G432" s="276"/>
      <c r="H432" s="276"/>
      <c r="I432" s="276"/>
      <c r="J432" s="276"/>
      <c r="K432" s="276"/>
      <c r="L432" s="276"/>
      <c r="M432" s="276"/>
      <c r="N432" s="276"/>
      <c r="O432" s="276"/>
      <c r="P432" s="276"/>
      <c r="Q432" s="276"/>
      <c r="R432" s="276"/>
      <c r="S432" s="276"/>
      <c r="T432" s="276"/>
      <c r="U432" s="276"/>
      <c r="V432" s="276"/>
      <c r="W432" s="276"/>
      <c r="X432" s="276"/>
      <c r="Y432" s="276"/>
      <c r="Z432" s="276"/>
    </row>
    <row r="433">
      <c r="A433" s="276"/>
      <c r="B433" s="276"/>
      <c r="C433" s="276"/>
      <c r="D433" s="276"/>
      <c r="E433" s="276"/>
      <c r="F433" s="276"/>
      <c r="G433" s="276"/>
      <c r="H433" s="276"/>
      <c r="I433" s="276"/>
      <c r="J433" s="276"/>
      <c r="K433" s="276"/>
      <c r="L433" s="276"/>
      <c r="M433" s="276"/>
      <c r="N433" s="276"/>
      <c r="O433" s="276"/>
      <c r="P433" s="276"/>
      <c r="Q433" s="276"/>
      <c r="R433" s="276"/>
      <c r="S433" s="276"/>
      <c r="T433" s="276"/>
      <c r="U433" s="276"/>
      <c r="V433" s="276"/>
      <c r="W433" s="276"/>
      <c r="X433" s="276"/>
      <c r="Y433" s="276"/>
      <c r="Z433" s="276"/>
    </row>
    <row r="434">
      <c r="A434" s="276"/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276"/>
      <c r="T434" s="276"/>
      <c r="U434" s="276"/>
      <c r="V434" s="276"/>
      <c r="W434" s="276"/>
      <c r="X434" s="276"/>
      <c r="Y434" s="276"/>
      <c r="Z434" s="276"/>
    </row>
    <row r="435">
      <c r="A435" s="276"/>
      <c r="B435" s="276"/>
      <c r="C435" s="276"/>
      <c r="D435" s="276"/>
      <c r="E435" s="276"/>
      <c r="F435" s="276"/>
      <c r="G435" s="276"/>
      <c r="H435" s="276"/>
      <c r="I435" s="276"/>
      <c r="J435" s="276"/>
      <c r="K435" s="276"/>
      <c r="L435" s="276"/>
      <c r="M435" s="276"/>
      <c r="N435" s="276"/>
      <c r="O435" s="276"/>
      <c r="P435" s="276"/>
      <c r="Q435" s="276"/>
      <c r="R435" s="276"/>
      <c r="S435" s="276"/>
      <c r="T435" s="276"/>
      <c r="U435" s="276"/>
      <c r="V435" s="276"/>
      <c r="W435" s="276"/>
      <c r="X435" s="276"/>
      <c r="Y435" s="276"/>
      <c r="Z435" s="276"/>
    </row>
    <row r="436">
      <c r="A436" s="276"/>
      <c r="B436" s="276"/>
      <c r="C436" s="276"/>
      <c r="D436" s="276"/>
      <c r="E436" s="276"/>
      <c r="F436" s="276"/>
      <c r="G436" s="276"/>
      <c r="H436" s="276"/>
      <c r="I436" s="276"/>
      <c r="J436" s="276"/>
      <c r="K436" s="276"/>
      <c r="L436" s="276"/>
      <c r="M436" s="276"/>
      <c r="N436" s="276"/>
      <c r="O436" s="276"/>
      <c r="P436" s="276"/>
      <c r="Q436" s="276"/>
      <c r="R436" s="276"/>
      <c r="S436" s="276"/>
      <c r="T436" s="276"/>
      <c r="U436" s="276"/>
      <c r="V436" s="276"/>
      <c r="W436" s="276"/>
      <c r="X436" s="276"/>
      <c r="Y436" s="276"/>
      <c r="Z436" s="276"/>
    </row>
    <row r="437">
      <c r="A437" s="276"/>
      <c r="B437" s="276"/>
      <c r="C437" s="276"/>
      <c r="D437" s="276"/>
      <c r="E437" s="276"/>
      <c r="F437" s="276"/>
      <c r="G437" s="276"/>
      <c r="H437" s="276"/>
      <c r="I437" s="276"/>
      <c r="J437" s="276"/>
      <c r="K437" s="276"/>
      <c r="L437" s="276"/>
      <c r="M437" s="276"/>
      <c r="N437" s="276"/>
      <c r="O437" s="276"/>
      <c r="P437" s="276"/>
      <c r="Q437" s="276"/>
      <c r="R437" s="276"/>
      <c r="S437" s="276"/>
      <c r="T437" s="276"/>
      <c r="U437" s="276"/>
      <c r="V437" s="276"/>
      <c r="W437" s="276"/>
      <c r="X437" s="276"/>
      <c r="Y437" s="276"/>
      <c r="Z437" s="276"/>
    </row>
    <row r="438">
      <c r="A438" s="276"/>
      <c r="B438" s="276"/>
      <c r="C438" s="276"/>
      <c r="D438" s="276"/>
      <c r="E438" s="276"/>
      <c r="F438" s="276"/>
      <c r="G438" s="276"/>
      <c r="H438" s="276"/>
      <c r="I438" s="276"/>
      <c r="J438" s="276"/>
      <c r="K438" s="276"/>
      <c r="L438" s="276"/>
      <c r="M438" s="276"/>
      <c r="N438" s="276"/>
      <c r="O438" s="276"/>
      <c r="P438" s="276"/>
      <c r="Q438" s="276"/>
      <c r="R438" s="276"/>
      <c r="S438" s="276"/>
      <c r="T438" s="276"/>
      <c r="U438" s="276"/>
      <c r="V438" s="276"/>
      <c r="W438" s="276"/>
      <c r="X438" s="276"/>
      <c r="Y438" s="276"/>
      <c r="Z438" s="276"/>
    </row>
    <row r="439">
      <c r="A439" s="276"/>
      <c r="B439" s="276"/>
      <c r="C439" s="276"/>
      <c r="D439" s="276"/>
      <c r="E439" s="276"/>
      <c r="F439" s="276"/>
      <c r="G439" s="276"/>
      <c r="H439" s="276"/>
      <c r="I439" s="276"/>
      <c r="J439" s="276"/>
      <c r="K439" s="276"/>
      <c r="L439" s="276"/>
      <c r="M439" s="276"/>
      <c r="N439" s="276"/>
      <c r="O439" s="276"/>
      <c r="P439" s="276"/>
      <c r="Q439" s="276"/>
      <c r="R439" s="276"/>
      <c r="S439" s="276"/>
      <c r="T439" s="276"/>
      <c r="U439" s="276"/>
      <c r="V439" s="276"/>
      <c r="W439" s="276"/>
      <c r="X439" s="276"/>
      <c r="Y439" s="276"/>
      <c r="Z439" s="276"/>
    </row>
    <row r="440">
      <c r="A440" s="276"/>
      <c r="B440" s="276"/>
      <c r="C440" s="276"/>
      <c r="D440" s="276"/>
      <c r="E440" s="276"/>
      <c r="F440" s="276"/>
      <c r="G440" s="276"/>
      <c r="H440" s="276"/>
      <c r="I440" s="276"/>
      <c r="J440" s="276"/>
      <c r="K440" s="276"/>
      <c r="L440" s="276"/>
      <c r="M440" s="276"/>
      <c r="N440" s="276"/>
      <c r="O440" s="276"/>
      <c r="P440" s="276"/>
      <c r="Q440" s="276"/>
      <c r="R440" s="276"/>
      <c r="S440" s="276"/>
      <c r="T440" s="276"/>
      <c r="U440" s="276"/>
      <c r="V440" s="276"/>
      <c r="W440" s="276"/>
      <c r="X440" s="276"/>
      <c r="Y440" s="276"/>
      <c r="Z440" s="276"/>
    </row>
    <row r="441">
      <c r="A441" s="276"/>
      <c r="B441" s="276"/>
      <c r="C441" s="276"/>
      <c r="D441" s="276"/>
      <c r="E441" s="276"/>
      <c r="F441" s="276"/>
      <c r="G441" s="276"/>
      <c r="H441" s="276"/>
      <c r="I441" s="276"/>
      <c r="J441" s="276"/>
      <c r="K441" s="276"/>
      <c r="L441" s="276"/>
      <c r="M441" s="276"/>
      <c r="N441" s="276"/>
      <c r="O441" s="276"/>
      <c r="P441" s="276"/>
      <c r="Q441" s="276"/>
      <c r="R441" s="276"/>
      <c r="S441" s="276"/>
      <c r="T441" s="276"/>
      <c r="U441" s="276"/>
      <c r="V441" s="276"/>
      <c r="W441" s="276"/>
      <c r="X441" s="276"/>
      <c r="Y441" s="276"/>
      <c r="Z441" s="276"/>
    </row>
    <row r="442">
      <c r="A442" s="276"/>
      <c r="B442" s="276"/>
      <c r="C442" s="276"/>
      <c r="D442" s="276"/>
      <c r="E442" s="276"/>
      <c r="F442" s="276"/>
      <c r="G442" s="276"/>
      <c r="H442" s="276"/>
      <c r="I442" s="276"/>
      <c r="J442" s="276"/>
      <c r="K442" s="276"/>
      <c r="L442" s="276"/>
      <c r="M442" s="276"/>
      <c r="N442" s="276"/>
      <c r="O442" s="276"/>
      <c r="P442" s="276"/>
      <c r="Q442" s="276"/>
      <c r="R442" s="276"/>
      <c r="S442" s="276"/>
      <c r="T442" s="276"/>
      <c r="U442" s="276"/>
      <c r="V442" s="276"/>
      <c r="W442" s="276"/>
      <c r="X442" s="276"/>
      <c r="Y442" s="276"/>
      <c r="Z442" s="276"/>
    </row>
    <row r="443">
      <c r="A443" s="276"/>
      <c r="B443" s="276"/>
      <c r="C443" s="276"/>
      <c r="D443" s="276"/>
      <c r="E443" s="276"/>
      <c r="F443" s="276"/>
      <c r="G443" s="276"/>
      <c r="H443" s="276"/>
      <c r="I443" s="276"/>
      <c r="J443" s="276"/>
      <c r="K443" s="276"/>
      <c r="L443" s="276"/>
      <c r="M443" s="276"/>
      <c r="N443" s="276"/>
      <c r="O443" s="276"/>
      <c r="P443" s="276"/>
      <c r="Q443" s="276"/>
      <c r="R443" s="276"/>
      <c r="S443" s="276"/>
      <c r="T443" s="276"/>
      <c r="U443" s="276"/>
      <c r="V443" s="276"/>
      <c r="W443" s="276"/>
      <c r="X443" s="276"/>
      <c r="Y443" s="276"/>
      <c r="Z443" s="276"/>
    </row>
    <row r="444">
      <c r="A444" s="276"/>
      <c r="B444" s="276"/>
      <c r="C444" s="276"/>
      <c r="D444" s="276"/>
      <c r="E444" s="276"/>
      <c r="F444" s="276"/>
      <c r="G444" s="276"/>
      <c r="H444" s="276"/>
      <c r="I444" s="276"/>
      <c r="J444" s="276"/>
      <c r="K444" s="276"/>
      <c r="L444" s="276"/>
      <c r="M444" s="276"/>
      <c r="N444" s="276"/>
      <c r="O444" s="276"/>
      <c r="P444" s="276"/>
      <c r="Q444" s="276"/>
      <c r="R444" s="276"/>
      <c r="S444" s="276"/>
      <c r="T444" s="276"/>
      <c r="U444" s="276"/>
      <c r="V444" s="276"/>
      <c r="W444" s="276"/>
      <c r="X444" s="276"/>
      <c r="Y444" s="276"/>
      <c r="Z444" s="276"/>
    </row>
    <row r="445">
      <c r="A445" s="276"/>
      <c r="B445" s="276"/>
      <c r="C445" s="276"/>
      <c r="D445" s="276"/>
      <c r="E445" s="276"/>
      <c r="F445" s="276"/>
      <c r="G445" s="276"/>
      <c r="H445" s="276"/>
      <c r="I445" s="276"/>
      <c r="J445" s="276"/>
      <c r="K445" s="276"/>
      <c r="L445" s="276"/>
      <c r="M445" s="276"/>
      <c r="N445" s="276"/>
      <c r="O445" s="276"/>
      <c r="P445" s="276"/>
      <c r="Q445" s="276"/>
      <c r="R445" s="276"/>
      <c r="S445" s="276"/>
      <c r="T445" s="276"/>
      <c r="U445" s="276"/>
      <c r="V445" s="276"/>
      <c r="W445" s="276"/>
      <c r="X445" s="276"/>
      <c r="Y445" s="276"/>
      <c r="Z445" s="276"/>
    </row>
    <row r="446">
      <c r="A446" s="276"/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276"/>
      <c r="T446" s="276"/>
      <c r="U446" s="276"/>
      <c r="V446" s="276"/>
      <c r="W446" s="276"/>
      <c r="X446" s="276"/>
      <c r="Y446" s="276"/>
      <c r="Z446" s="276"/>
    </row>
    <row r="447">
      <c r="A447" s="276"/>
      <c r="B447" s="276"/>
      <c r="C447" s="276"/>
      <c r="D447" s="276"/>
      <c r="E447" s="276"/>
      <c r="F447" s="276"/>
      <c r="G447" s="276"/>
      <c r="H447" s="276"/>
      <c r="I447" s="276"/>
      <c r="J447" s="276"/>
      <c r="K447" s="276"/>
      <c r="L447" s="276"/>
      <c r="M447" s="276"/>
      <c r="N447" s="276"/>
      <c r="O447" s="276"/>
      <c r="P447" s="276"/>
      <c r="Q447" s="276"/>
      <c r="R447" s="276"/>
      <c r="S447" s="276"/>
      <c r="T447" s="276"/>
      <c r="U447" s="276"/>
      <c r="V447" s="276"/>
      <c r="W447" s="276"/>
      <c r="X447" s="276"/>
      <c r="Y447" s="276"/>
      <c r="Z447" s="276"/>
    </row>
    <row r="448">
      <c r="A448" s="276"/>
      <c r="B448" s="276"/>
      <c r="C448" s="276"/>
      <c r="D448" s="276"/>
      <c r="E448" s="276"/>
      <c r="F448" s="276"/>
      <c r="G448" s="276"/>
      <c r="H448" s="276"/>
      <c r="I448" s="276"/>
      <c r="J448" s="276"/>
      <c r="K448" s="276"/>
      <c r="L448" s="276"/>
      <c r="M448" s="276"/>
      <c r="N448" s="276"/>
      <c r="O448" s="276"/>
      <c r="P448" s="276"/>
      <c r="Q448" s="276"/>
      <c r="R448" s="276"/>
      <c r="S448" s="276"/>
      <c r="T448" s="276"/>
      <c r="U448" s="276"/>
      <c r="V448" s="276"/>
      <c r="W448" s="276"/>
      <c r="X448" s="276"/>
      <c r="Y448" s="276"/>
      <c r="Z448" s="276"/>
    </row>
    <row r="449">
      <c r="A449" s="276"/>
      <c r="B449" s="276"/>
      <c r="C449" s="276"/>
      <c r="D449" s="276"/>
      <c r="E449" s="276"/>
      <c r="F449" s="276"/>
      <c r="G449" s="276"/>
      <c r="H449" s="276"/>
      <c r="I449" s="276"/>
      <c r="J449" s="276"/>
      <c r="K449" s="276"/>
      <c r="L449" s="276"/>
      <c r="M449" s="276"/>
      <c r="N449" s="276"/>
      <c r="O449" s="276"/>
      <c r="P449" s="276"/>
      <c r="Q449" s="276"/>
      <c r="R449" s="276"/>
      <c r="S449" s="276"/>
      <c r="T449" s="276"/>
      <c r="U449" s="276"/>
      <c r="V449" s="276"/>
      <c r="W449" s="276"/>
      <c r="X449" s="276"/>
      <c r="Y449" s="276"/>
      <c r="Z449" s="276"/>
    </row>
    <row r="450">
      <c r="A450" s="276"/>
      <c r="B450" s="276"/>
      <c r="C450" s="276"/>
      <c r="D450" s="276"/>
      <c r="E450" s="276"/>
      <c r="F450" s="276"/>
      <c r="G450" s="276"/>
      <c r="H450" s="276"/>
      <c r="I450" s="276"/>
      <c r="J450" s="276"/>
      <c r="K450" s="276"/>
      <c r="L450" s="276"/>
      <c r="M450" s="276"/>
      <c r="N450" s="276"/>
      <c r="O450" s="276"/>
      <c r="P450" s="276"/>
      <c r="Q450" s="276"/>
      <c r="R450" s="276"/>
      <c r="S450" s="276"/>
      <c r="T450" s="276"/>
      <c r="U450" s="276"/>
      <c r="V450" s="276"/>
      <c r="W450" s="276"/>
      <c r="X450" s="276"/>
      <c r="Y450" s="276"/>
      <c r="Z450" s="276"/>
    </row>
    <row r="451">
      <c r="A451" s="276"/>
      <c r="B451" s="276"/>
      <c r="C451" s="276"/>
      <c r="D451" s="276"/>
      <c r="E451" s="276"/>
      <c r="F451" s="276"/>
      <c r="G451" s="276"/>
      <c r="H451" s="276"/>
      <c r="I451" s="276"/>
      <c r="J451" s="276"/>
      <c r="K451" s="276"/>
      <c r="L451" s="276"/>
      <c r="M451" s="276"/>
      <c r="N451" s="276"/>
      <c r="O451" s="276"/>
      <c r="P451" s="276"/>
      <c r="Q451" s="276"/>
      <c r="R451" s="276"/>
      <c r="S451" s="276"/>
      <c r="T451" s="276"/>
      <c r="U451" s="276"/>
      <c r="V451" s="276"/>
      <c r="W451" s="276"/>
      <c r="X451" s="276"/>
      <c r="Y451" s="276"/>
      <c r="Z451" s="276"/>
    </row>
    <row r="452">
      <c r="A452" s="276"/>
      <c r="B452" s="276"/>
      <c r="C452" s="276"/>
      <c r="D452" s="276"/>
      <c r="E452" s="276"/>
      <c r="F452" s="276"/>
      <c r="G452" s="276"/>
      <c r="H452" s="276"/>
      <c r="I452" s="276"/>
      <c r="J452" s="276"/>
      <c r="K452" s="276"/>
      <c r="L452" s="276"/>
      <c r="M452" s="276"/>
      <c r="N452" s="276"/>
      <c r="O452" s="276"/>
      <c r="P452" s="276"/>
      <c r="Q452" s="276"/>
      <c r="R452" s="276"/>
      <c r="S452" s="276"/>
      <c r="T452" s="276"/>
      <c r="U452" s="276"/>
      <c r="V452" s="276"/>
      <c r="W452" s="276"/>
      <c r="X452" s="276"/>
      <c r="Y452" s="276"/>
      <c r="Z452" s="276"/>
    </row>
    <row r="453">
      <c r="A453" s="276"/>
      <c r="B453" s="276"/>
      <c r="C453" s="276"/>
      <c r="D453" s="276"/>
      <c r="E453" s="276"/>
      <c r="F453" s="276"/>
      <c r="G453" s="276"/>
      <c r="H453" s="276"/>
      <c r="I453" s="276"/>
      <c r="J453" s="276"/>
      <c r="K453" s="276"/>
      <c r="L453" s="276"/>
      <c r="M453" s="276"/>
      <c r="N453" s="276"/>
      <c r="O453" s="276"/>
      <c r="P453" s="276"/>
      <c r="Q453" s="276"/>
      <c r="R453" s="276"/>
      <c r="S453" s="276"/>
      <c r="T453" s="276"/>
      <c r="U453" s="276"/>
      <c r="V453" s="276"/>
      <c r="W453" s="276"/>
      <c r="X453" s="276"/>
      <c r="Y453" s="276"/>
      <c r="Z453" s="276"/>
    </row>
    <row r="454">
      <c r="A454" s="276"/>
      <c r="B454" s="276"/>
      <c r="C454" s="276"/>
      <c r="D454" s="276"/>
      <c r="E454" s="276"/>
      <c r="F454" s="276"/>
      <c r="G454" s="276"/>
      <c r="H454" s="276"/>
      <c r="I454" s="276"/>
      <c r="J454" s="276"/>
      <c r="K454" s="276"/>
      <c r="L454" s="276"/>
      <c r="M454" s="276"/>
      <c r="N454" s="276"/>
      <c r="O454" s="276"/>
      <c r="P454" s="276"/>
      <c r="Q454" s="276"/>
      <c r="R454" s="276"/>
      <c r="S454" s="276"/>
      <c r="T454" s="276"/>
      <c r="U454" s="276"/>
      <c r="V454" s="276"/>
      <c r="W454" s="276"/>
      <c r="X454" s="276"/>
      <c r="Y454" s="276"/>
      <c r="Z454" s="276"/>
    </row>
    <row r="455">
      <c r="A455" s="276"/>
      <c r="B455" s="276"/>
      <c r="C455" s="276"/>
      <c r="D455" s="276"/>
      <c r="E455" s="276"/>
      <c r="F455" s="276"/>
      <c r="G455" s="276"/>
      <c r="H455" s="276"/>
      <c r="I455" s="276"/>
      <c r="J455" s="276"/>
      <c r="K455" s="276"/>
      <c r="L455" s="276"/>
      <c r="M455" s="276"/>
      <c r="N455" s="276"/>
      <c r="O455" s="276"/>
      <c r="P455" s="276"/>
      <c r="Q455" s="276"/>
      <c r="R455" s="276"/>
      <c r="S455" s="276"/>
      <c r="T455" s="276"/>
      <c r="U455" s="276"/>
      <c r="V455" s="276"/>
      <c r="W455" s="276"/>
      <c r="X455" s="276"/>
      <c r="Y455" s="276"/>
      <c r="Z455" s="276"/>
    </row>
    <row r="456">
      <c r="A456" s="276"/>
      <c r="B456" s="276"/>
      <c r="C456" s="276"/>
      <c r="D456" s="276"/>
      <c r="E456" s="276"/>
      <c r="F456" s="276"/>
      <c r="G456" s="276"/>
      <c r="H456" s="276"/>
      <c r="I456" s="276"/>
      <c r="J456" s="276"/>
      <c r="K456" s="276"/>
      <c r="L456" s="276"/>
      <c r="M456" s="276"/>
      <c r="N456" s="276"/>
      <c r="O456" s="276"/>
      <c r="P456" s="276"/>
      <c r="Q456" s="276"/>
      <c r="R456" s="276"/>
      <c r="S456" s="276"/>
      <c r="T456" s="276"/>
      <c r="U456" s="276"/>
      <c r="V456" s="276"/>
      <c r="W456" s="276"/>
      <c r="X456" s="276"/>
      <c r="Y456" s="276"/>
      <c r="Z456" s="276"/>
    </row>
    <row r="457">
      <c r="A457" s="276"/>
      <c r="B457" s="276"/>
      <c r="C457" s="276"/>
      <c r="D457" s="276"/>
      <c r="E457" s="276"/>
      <c r="F457" s="276"/>
      <c r="G457" s="276"/>
      <c r="H457" s="276"/>
      <c r="I457" s="276"/>
      <c r="J457" s="276"/>
      <c r="K457" s="276"/>
      <c r="L457" s="276"/>
      <c r="M457" s="276"/>
      <c r="N457" s="276"/>
      <c r="O457" s="276"/>
      <c r="P457" s="276"/>
      <c r="Q457" s="276"/>
      <c r="R457" s="276"/>
      <c r="S457" s="276"/>
      <c r="T457" s="276"/>
      <c r="U457" s="276"/>
      <c r="V457" s="276"/>
      <c r="W457" s="276"/>
      <c r="X457" s="276"/>
      <c r="Y457" s="276"/>
      <c r="Z457" s="276"/>
    </row>
    <row r="458">
      <c r="A458" s="276"/>
      <c r="B458" s="276"/>
      <c r="C458" s="276"/>
      <c r="D458" s="276"/>
      <c r="E458" s="276"/>
      <c r="F458" s="276"/>
      <c r="G458" s="276"/>
      <c r="H458" s="276"/>
      <c r="I458" s="276"/>
      <c r="J458" s="276"/>
      <c r="K458" s="276"/>
      <c r="L458" s="276"/>
      <c r="M458" s="276"/>
      <c r="N458" s="276"/>
      <c r="O458" s="276"/>
      <c r="P458" s="276"/>
      <c r="Q458" s="276"/>
      <c r="R458" s="276"/>
      <c r="S458" s="276"/>
      <c r="T458" s="276"/>
      <c r="U458" s="276"/>
      <c r="V458" s="276"/>
      <c r="W458" s="276"/>
      <c r="X458" s="276"/>
      <c r="Y458" s="276"/>
      <c r="Z458" s="276"/>
    </row>
    <row r="459">
      <c r="A459" s="276"/>
      <c r="B459" s="276"/>
      <c r="C459" s="276"/>
      <c r="D459" s="276"/>
      <c r="E459" s="276"/>
      <c r="F459" s="276"/>
      <c r="G459" s="276"/>
      <c r="H459" s="276"/>
      <c r="I459" s="276"/>
      <c r="J459" s="276"/>
      <c r="K459" s="276"/>
      <c r="L459" s="276"/>
      <c r="M459" s="276"/>
      <c r="N459" s="276"/>
      <c r="O459" s="276"/>
      <c r="P459" s="276"/>
      <c r="Q459" s="276"/>
      <c r="R459" s="276"/>
      <c r="S459" s="276"/>
      <c r="T459" s="276"/>
      <c r="U459" s="276"/>
      <c r="V459" s="276"/>
      <c r="W459" s="276"/>
      <c r="X459" s="276"/>
      <c r="Y459" s="276"/>
      <c r="Z459" s="276"/>
    </row>
    <row r="460">
      <c r="A460" s="276"/>
      <c r="B460" s="276"/>
      <c r="C460" s="276"/>
      <c r="D460" s="276"/>
      <c r="E460" s="276"/>
      <c r="F460" s="276"/>
      <c r="G460" s="276"/>
      <c r="H460" s="276"/>
      <c r="I460" s="276"/>
      <c r="J460" s="276"/>
      <c r="K460" s="276"/>
      <c r="L460" s="276"/>
      <c r="M460" s="276"/>
      <c r="N460" s="276"/>
      <c r="O460" s="276"/>
      <c r="P460" s="276"/>
      <c r="Q460" s="276"/>
      <c r="R460" s="276"/>
      <c r="S460" s="276"/>
      <c r="T460" s="276"/>
      <c r="U460" s="276"/>
      <c r="V460" s="276"/>
      <c r="W460" s="276"/>
      <c r="X460" s="276"/>
      <c r="Y460" s="276"/>
      <c r="Z460" s="276"/>
    </row>
    <row r="461">
      <c r="A461" s="276"/>
      <c r="B461" s="276"/>
      <c r="C461" s="276"/>
      <c r="D461" s="276"/>
      <c r="E461" s="276"/>
      <c r="F461" s="276"/>
      <c r="G461" s="276"/>
      <c r="H461" s="276"/>
      <c r="I461" s="276"/>
      <c r="J461" s="276"/>
      <c r="K461" s="276"/>
      <c r="L461" s="276"/>
      <c r="M461" s="276"/>
      <c r="N461" s="276"/>
      <c r="O461" s="276"/>
      <c r="P461" s="276"/>
      <c r="Q461" s="276"/>
      <c r="R461" s="276"/>
      <c r="S461" s="276"/>
      <c r="T461" s="276"/>
      <c r="U461" s="276"/>
      <c r="V461" s="276"/>
      <c r="W461" s="276"/>
      <c r="X461" s="276"/>
      <c r="Y461" s="276"/>
      <c r="Z461" s="276"/>
    </row>
    <row r="462">
      <c r="A462" s="276"/>
      <c r="B462" s="276"/>
      <c r="C462" s="276"/>
      <c r="D462" s="276"/>
      <c r="E462" s="276"/>
      <c r="F462" s="276"/>
      <c r="G462" s="276"/>
      <c r="H462" s="276"/>
      <c r="I462" s="276"/>
      <c r="J462" s="276"/>
      <c r="K462" s="276"/>
      <c r="L462" s="276"/>
      <c r="M462" s="276"/>
      <c r="N462" s="276"/>
      <c r="O462" s="276"/>
      <c r="P462" s="276"/>
      <c r="Q462" s="276"/>
      <c r="R462" s="276"/>
      <c r="S462" s="276"/>
      <c r="T462" s="276"/>
      <c r="U462" s="276"/>
      <c r="V462" s="276"/>
      <c r="W462" s="276"/>
      <c r="X462" s="276"/>
      <c r="Y462" s="276"/>
      <c r="Z462" s="276"/>
    </row>
    <row r="463">
      <c r="A463" s="276"/>
      <c r="B463" s="276"/>
      <c r="C463" s="276"/>
      <c r="D463" s="276"/>
      <c r="E463" s="276"/>
      <c r="F463" s="276"/>
      <c r="G463" s="276"/>
      <c r="H463" s="276"/>
      <c r="I463" s="276"/>
      <c r="J463" s="276"/>
      <c r="K463" s="276"/>
      <c r="L463" s="276"/>
      <c r="M463" s="276"/>
      <c r="N463" s="276"/>
      <c r="O463" s="276"/>
      <c r="P463" s="276"/>
      <c r="Q463" s="276"/>
      <c r="R463" s="276"/>
      <c r="S463" s="276"/>
      <c r="T463" s="276"/>
      <c r="U463" s="276"/>
      <c r="V463" s="276"/>
      <c r="W463" s="276"/>
      <c r="X463" s="276"/>
      <c r="Y463" s="276"/>
      <c r="Z463" s="276"/>
    </row>
    <row r="464">
      <c r="A464" s="276"/>
      <c r="B464" s="276"/>
      <c r="C464" s="276"/>
      <c r="D464" s="276"/>
      <c r="E464" s="276"/>
      <c r="F464" s="276"/>
      <c r="G464" s="276"/>
      <c r="H464" s="276"/>
      <c r="I464" s="276"/>
      <c r="J464" s="276"/>
      <c r="K464" s="276"/>
      <c r="L464" s="276"/>
      <c r="M464" s="276"/>
      <c r="N464" s="276"/>
      <c r="O464" s="276"/>
      <c r="P464" s="276"/>
      <c r="Q464" s="276"/>
      <c r="R464" s="276"/>
      <c r="S464" s="276"/>
      <c r="T464" s="276"/>
      <c r="U464" s="276"/>
      <c r="V464" s="276"/>
      <c r="W464" s="276"/>
      <c r="X464" s="276"/>
      <c r="Y464" s="276"/>
      <c r="Z464" s="276"/>
    </row>
    <row r="465">
      <c r="A465" s="276"/>
      <c r="B465" s="276"/>
      <c r="C465" s="276"/>
      <c r="D465" s="276"/>
      <c r="E465" s="276"/>
      <c r="F465" s="276"/>
      <c r="G465" s="276"/>
      <c r="H465" s="276"/>
      <c r="I465" s="276"/>
      <c r="J465" s="276"/>
      <c r="K465" s="276"/>
      <c r="L465" s="276"/>
      <c r="M465" s="276"/>
      <c r="N465" s="276"/>
      <c r="O465" s="276"/>
      <c r="P465" s="276"/>
      <c r="Q465" s="276"/>
      <c r="R465" s="276"/>
      <c r="S465" s="276"/>
      <c r="T465" s="276"/>
      <c r="U465" s="276"/>
      <c r="V465" s="276"/>
      <c r="W465" s="276"/>
      <c r="X465" s="276"/>
      <c r="Y465" s="276"/>
      <c r="Z465" s="276"/>
    </row>
    <row r="466">
      <c r="A466" s="276"/>
      <c r="B466" s="276"/>
      <c r="C466" s="276"/>
      <c r="D466" s="276"/>
      <c r="E466" s="276"/>
      <c r="F466" s="276"/>
      <c r="G466" s="276"/>
      <c r="H466" s="276"/>
      <c r="I466" s="276"/>
      <c r="J466" s="276"/>
      <c r="K466" s="276"/>
      <c r="L466" s="276"/>
      <c r="M466" s="276"/>
      <c r="N466" s="276"/>
      <c r="O466" s="276"/>
      <c r="P466" s="276"/>
      <c r="Q466" s="276"/>
      <c r="R466" s="276"/>
      <c r="S466" s="276"/>
      <c r="T466" s="276"/>
      <c r="U466" s="276"/>
      <c r="V466" s="276"/>
      <c r="W466" s="276"/>
      <c r="X466" s="276"/>
      <c r="Y466" s="276"/>
      <c r="Z466" s="276"/>
    </row>
    <row r="467">
      <c r="A467" s="276"/>
      <c r="B467" s="276"/>
      <c r="C467" s="276"/>
      <c r="D467" s="276"/>
      <c r="E467" s="276"/>
      <c r="F467" s="276"/>
      <c r="G467" s="276"/>
      <c r="H467" s="276"/>
      <c r="I467" s="276"/>
      <c r="J467" s="276"/>
      <c r="K467" s="276"/>
      <c r="L467" s="276"/>
      <c r="M467" s="276"/>
      <c r="N467" s="276"/>
      <c r="O467" s="276"/>
      <c r="P467" s="276"/>
      <c r="Q467" s="276"/>
      <c r="R467" s="276"/>
      <c r="S467" s="276"/>
      <c r="T467" s="276"/>
      <c r="U467" s="276"/>
      <c r="V467" s="276"/>
      <c r="W467" s="276"/>
      <c r="X467" s="276"/>
      <c r="Y467" s="276"/>
      <c r="Z467" s="276"/>
    </row>
    <row r="468">
      <c r="A468" s="276"/>
      <c r="B468" s="276"/>
      <c r="C468" s="276"/>
      <c r="D468" s="276"/>
      <c r="E468" s="276"/>
      <c r="F468" s="276"/>
      <c r="G468" s="276"/>
      <c r="H468" s="276"/>
      <c r="I468" s="276"/>
      <c r="J468" s="276"/>
      <c r="K468" s="276"/>
      <c r="L468" s="276"/>
      <c r="M468" s="276"/>
      <c r="N468" s="276"/>
      <c r="O468" s="276"/>
      <c r="P468" s="276"/>
      <c r="Q468" s="276"/>
      <c r="R468" s="276"/>
      <c r="S468" s="276"/>
      <c r="T468" s="276"/>
      <c r="U468" s="276"/>
      <c r="V468" s="276"/>
      <c r="W468" s="276"/>
      <c r="X468" s="276"/>
      <c r="Y468" s="276"/>
      <c r="Z468" s="276"/>
    </row>
    <row r="469">
      <c r="A469" s="276"/>
      <c r="B469" s="276"/>
      <c r="C469" s="276"/>
      <c r="D469" s="276"/>
      <c r="E469" s="276"/>
      <c r="F469" s="276"/>
      <c r="G469" s="276"/>
      <c r="H469" s="276"/>
      <c r="I469" s="276"/>
      <c r="J469" s="276"/>
      <c r="K469" s="276"/>
      <c r="L469" s="276"/>
      <c r="M469" s="276"/>
      <c r="N469" s="276"/>
      <c r="O469" s="276"/>
      <c r="P469" s="276"/>
      <c r="Q469" s="276"/>
      <c r="R469" s="276"/>
      <c r="S469" s="276"/>
      <c r="T469" s="276"/>
      <c r="U469" s="276"/>
      <c r="V469" s="276"/>
      <c r="W469" s="276"/>
      <c r="X469" s="276"/>
      <c r="Y469" s="276"/>
      <c r="Z469" s="276"/>
    </row>
    <row r="470">
      <c r="A470" s="276"/>
      <c r="B470" s="276"/>
      <c r="C470" s="276"/>
      <c r="D470" s="276"/>
      <c r="E470" s="276"/>
      <c r="F470" s="276"/>
      <c r="G470" s="276"/>
      <c r="H470" s="276"/>
      <c r="I470" s="276"/>
      <c r="J470" s="276"/>
      <c r="K470" s="276"/>
      <c r="L470" s="276"/>
      <c r="M470" s="276"/>
      <c r="N470" s="276"/>
      <c r="O470" s="276"/>
      <c r="P470" s="276"/>
      <c r="Q470" s="276"/>
      <c r="R470" s="276"/>
      <c r="S470" s="276"/>
      <c r="T470" s="276"/>
      <c r="U470" s="276"/>
      <c r="V470" s="276"/>
      <c r="W470" s="276"/>
      <c r="X470" s="276"/>
      <c r="Y470" s="276"/>
      <c r="Z470" s="276"/>
    </row>
    <row r="471">
      <c r="A471" s="276"/>
      <c r="B471" s="276"/>
      <c r="C471" s="276"/>
      <c r="D471" s="276"/>
      <c r="E471" s="276"/>
      <c r="F471" s="276"/>
      <c r="G471" s="276"/>
      <c r="H471" s="276"/>
      <c r="I471" s="276"/>
      <c r="J471" s="276"/>
      <c r="K471" s="276"/>
      <c r="L471" s="276"/>
      <c r="M471" s="276"/>
      <c r="N471" s="276"/>
      <c r="O471" s="276"/>
      <c r="P471" s="276"/>
      <c r="Q471" s="276"/>
      <c r="R471" s="276"/>
      <c r="S471" s="276"/>
      <c r="T471" s="276"/>
      <c r="U471" s="276"/>
      <c r="V471" s="276"/>
      <c r="W471" s="276"/>
      <c r="X471" s="276"/>
      <c r="Y471" s="276"/>
      <c r="Z471" s="276"/>
    </row>
    <row r="472">
      <c r="A472" s="276"/>
      <c r="B472" s="276"/>
      <c r="C472" s="276"/>
      <c r="D472" s="276"/>
      <c r="E472" s="276"/>
      <c r="F472" s="276"/>
      <c r="G472" s="276"/>
      <c r="H472" s="276"/>
      <c r="I472" s="276"/>
      <c r="J472" s="276"/>
      <c r="K472" s="276"/>
      <c r="L472" s="276"/>
      <c r="M472" s="276"/>
      <c r="N472" s="276"/>
      <c r="O472" s="276"/>
      <c r="P472" s="276"/>
      <c r="Q472" s="276"/>
      <c r="R472" s="276"/>
      <c r="S472" s="276"/>
      <c r="T472" s="276"/>
      <c r="U472" s="276"/>
      <c r="V472" s="276"/>
      <c r="W472" s="276"/>
      <c r="X472" s="276"/>
      <c r="Y472" s="276"/>
      <c r="Z472" s="276"/>
    </row>
    <row r="473">
      <c r="A473" s="276"/>
      <c r="B473" s="276"/>
      <c r="C473" s="276"/>
      <c r="D473" s="276"/>
      <c r="E473" s="276"/>
      <c r="F473" s="276"/>
      <c r="G473" s="276"/>
      <c r="H473" s="276"/>
      <c r="I473" s="276"/>
      <c r="J473" s="276"/>
      <c r="K473" s="276"/>
      <c r="L473" s="276"/>
      <c r="M473" s="276"/>
      <c r="N473" s="276"/>
      <c r="O473" s="276"/>
      <c r="P473" s="276"/>
      <c r="Q473" s="276"/>
      <c r="R473" s="276"/>
      <c r="S473" s="276"/>
      <c r="T473" s="276"/>
      <c r="U473" s="276"/>
      <c r="V473" s="276"/>
      <c r="W473" s="276"/>
      <c r="X473" s="276"/>
      <c r="Y473" s="276"/>
      <c r="Z473" s="276"/>
    </row>
    <row r="474">
      <c r="A474" s="276"/>
      <c r="B474" s="276"/>
      <c r="C474" s="276"/>
      <c r="D474" s="276"/>
      <c r="E474" s="276"/>
      <c r="F474" s="276"/>
      <c r="G474" s="276"/>
      <c r="H474" s="276"/>
      <c r="I474" s="276"/>
      <c r="J474" s="276"/>
      <c r="K474" s="276"/>
      <c r="L474" s="276"/>
      <c r="M474" s="276"/>
      <c r="N474" s="276"/>
      <c r="O474" s="276"/>
      <c r="P474" s="276"/>
      <c r="Q474" s="276"/>
      <c r="R474" s="276"/>
      <c r="S474" s="276"/>
      <c r="T474" s="276"/>
      <c r="U474" s="276"/>
      <c r="V474" s="276"/>
      <c r="W474" s="276"/>
      <c r="X474" s="276"/>
      <c r="Y474" s="276"/>
      <c r="Z474" s="276"/>
    </row>
    <row r="475">
      <c r="A475" s="276"/>
      <c r="B475" s="276"/>
      <c r="C475" s="276"/>
      <c r="D475" s="276"/>
      <c r="E475" s="276"/>
      <c r="F475" s="276"/>
      <c r="G475" s="276"/>
      <c r="H475" s="276"/>
      <c r="I475" s="276"/>
      <c r="J475" s="276"/>
      <c r="K475" s="276"/>
      <c r="L475" s="276"/>
      <c r="M475" s="276"/>
      <c r="N475" s="276"/>
      <c r="O475" s="276"/>
      <c r="P475" s="276"/>
      <c r="Q475" s="276"/>
      <c r="R475" s="276"/>
      <c r="S475" s="276"/>
      <c r="T475" s="276"/>
      <c r="U475" s="276"/>
      <c r="V475" s="276"/>
      <c r="W475" s="276"/>
      <c r="X475" s="276"/>
      <c r="Y475" s="276"/>
      <c r="Z475" s="276"/>
    </row>
    <row r="476">
      <c r="A476" s="276"/>
      <c r="B476" s="276"/>
      <c r="C476" s="276"/>
      <c r="D476" s="276"/>
      <c r="E476" s="276"/>
      <c r="F476" s="276"/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276"/>
      <c r="T476" s="276"/>
      <c r="U476" s="276"/>
      <c r="V476" s="276"/>
      <c r="W476" s="276"/>
      <c r="X476" s="276"/>
      <c r="Y476" s="276"/>
      <c r="Z476" s="276"/>
    </row>
    <row r="477">
      <c r="A477" s="276"/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276"/>
      <c r="T477" s="276"/>
      <c r="U477" s="276"/>
      <c r="V477" s="276"/>
      <c r="W477" s="276"/>
      <c r="X477" s="276"/>
      <c r="Y477" s="276"/>
      <c r="Z477" s="276"/>
    </row>
    <row r="478">
      <c r="A478" s="276"/>
      <c r="B478" s="276"/>
      <c r="C478" s="276"/>
      <c r="D478" s="276"/>
      <c r="E478" s="276"/>
      <c r="F478" s="276"/>
      <c r="G478" s="276"/>
      <c r="H478" s="276"/>
      <c r="I478" s="276"/>
      <c r="J478" s="276"/>
      <c r="K478" s="276"/>
      <c r="L478" s="276"/>
      <c r="M478" s="276"/>
      <c r="N478" s="276"/>
      <c r="O478" s="276"/>
      <c r="P478" s="276"/>
      <c r="Q478" s="276"/>
      <c r="R478" s="276"/>
      <c r="S478" s="276"/>
      <c r="T478" s="276"/>
      <c r="U478" s="276"/>
      <c r="V478" s="276"/>
      <c r="W478" s="276"/>
      <c r="X478" s="276"/>
      <c r="Y478" s="276"/>
      <c r="Z478" s="276"/>
    </row>
    <row r="479">
      <c r="A479" s="276"/>
      <c r="B479" s="276"/>
      <c r="C479" s="276"/>
      <c r="D479" s="276"/>
      <c r="E479" s="276"/>
      <c r="F479" s="276"/>
      <c r="G479" s="276"/>
      <c r="H479" s="276"/>
      <c r="I479" s="276"/>
      <c r="J479" s="276"/>
      <c r="K479" s="276"/>
      <c r="L479" s="276"/>
      <c r="M479" s="276"/>
      <c r="N479" s="276"/>
      <c r="O479" s="276"/>
      <c r="P479" s="276"/>
      <c r="Q479" s="276"/>
      <c r="R479" s="276"/>
      <c r="S479" s="276"/>
      <c r="T479" s="276"/>
      <c r="U479" s="276"/>
      <c r="V479" s="276"/>
      <c r="W479" s="276"/>
      <c r="X479" s="276"/>
      <c r="Y479" s="276"/>
      <c r="Z479" s="276"/>
    </row>
    <row r="480">
      <c r="A480" s="276"/>
      <c r="B480" s="276"/>
      <c r="C480" s="276"/>
      <c r="D480" s="276"/>
      <c r="E480" s="276"/>
      <c r="F480" s="276"/>
      <c r="G480" s="276"/>
      <c r="H480" s="276"/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/>
      <c r="T480" s="276"/>
      <c r="U480" s="276"/>
      <c r="V480" s="276"/>
      <c r="W480" s="276"/>
      <c r="X480" s="276"/>
      <c r="Y480" s="276"/>
      <c r="Z480" s="276"/>
    </row>
    <row r="481">
      <c r="A481" s="276"/>
      <c r="B481" s="276"/>
      <c r="C481" s="276"/>
      <c r="D481" s="276"/>
      <c r="E481" s="276"/>
      <c r="F481" s="276"/>
      <c r="G481" s="276"/>
      <c r="H481" s="276"/>
      <c r="I481" s="276"/>
      <c r="J481" s="276"/>
      <c r="K481" s="276"/>
      <c r="L481" s="276"/>
      <c r="M481" s="276"/>
      <c r="N481" s="276"/>
      <c r="O481" s="276"/>
      <c r="P481" s="276"/>
      <c r="Q481" s="276"/>
      <c r="R481" s="276"/>
      <c r="S481" s="276"/>
      <c r="T481" s="276"/>
      <c r="U481" s="276"/>
      <c r="V481" s="276"/>
      <c r="W481" s="276"/>
      <c r="X481" s="276"/>
      <c r="Y481" s="276"/>
      <c r="Z481" s="276"/>
    </row>
    <row r="482">
      <c r="A482" s="276"/>
      <c r="B482" s="276"/>
      <c r="C482" s="276"/>
      <c r="D482" s="276"/>
      <c r="E482" s="276"/>
      <c r="F482" s="276"/>
      <c r="G482" s="276"/>
      <c r="H482" s="276"/>
      <c r="I482" s="276"/>
      <c r="J482" s="276"/>
      <c r="K482" s="276"/>
      <c r="L482" s="276"/>
      <c r="M482" s="276"/>
      <c r="N482" s="276"/>
      <c r="O482" s="276"/>
      <c r="P482" s="276"/>
      <c r="Q482" s="276"/>
      <c r="R482" s="276"/>
      <c r="S482" s="276"/>
      <c r="T482" s="276"/>
      <c r="U482" s="276"/>
      <c r="V482" s="276"/>
      <c r="W482" s="276"/>
      <c r="X482" s="276"/>
      <c r="Y482" s="276"/>
      <c r="Z482" s="276"/>
    </row>
    <row r="483">
      <c r="A483" s="276"/>
      <c r="B483" s="276"/>
      <c r="C483" s="276"/>
      <c r="D483" s="276"/>
      <c r="E483" s="276"/>
      <c r="F483" s="276"/>
      <c r="G483" s="276"/>
      <c r="H483" s="276"/>
      <c r="I483" s="276"/>
      <c r="J483" s="276"/>
      <c r="K483" s="276"/>
      <c r="L483" s="276"/>
      <c r="M483" s="276"/>
      <c r="N483" s="276"/>
      <c r="O483" s="276"/>
      <c r="P483" s="276"/>
      <c r="Q483" s="276"/>
      <c r="R483" s="276"/>
      <c r="S483" s="276"/>
      <c r="T483" s="276"/>
      <c r="U483" s="276"/>
      <c r="V483" s="276"/>
      <c r="W483" s="276"/>
      <c r="X483" s="276"/>
      <c r="Y483" s="276"/>
      <c r="Z483" s="276"/>
    </row>
    <row r="484">
      <c r="A484" s="276"/>
      <c r="B484" s="276"/>
      <c r="C484" s="276"/>
      <c r="D484" s="276"/>
      <c r="E484" s="276"/>
      <c r="F484" s="276"/>
      <c r="G484" s="276"/>
      <c r="H484" s="276"/>
      <c r="I484" s="276"/>
      <c r="J484" s="276"/>
      <c r="K484" s="276"/>
      <c r="L484" s="276"/>
      <c r="M484" s="276"/>
      <c r="N484" s="276"/>
      <c r="O484" s="276"/>
      <c r="P484" s="276"/>
      <c r="Q484" s="276"/>
      <c r="R484" s="276"/>
      <c r="S484" s="276"/>
      <c r="T484" s="276"/>
      <c r="U484" s="276"/>
      <c r="V484" s="276"/>
      <c r="W484" s="276"/>
      <c r="X484" s="276"/>
      <c r="Y484" s="276"/>
      <c r="Z484" s="276"/>
    </row>
    <row r="485">
      <c r="A485" s="276"/>
      <c r="B485" s="276"/>
      <c r="C485" s="276"/>
      <c r="D485" s="276"/>
      <c r="E485" s="276"/>
      <c r="F485" s="276"/>
      <c r="G485" s="276"/>
      <c r="H485" s="276"/>
      <c r="I485" s="276"/>
      <c r="J485" s="276"/>
      <c r="K485" s="276"/>
      <c r="L485" s="276"/>
      <c r="M485" s="276"/>
      <c r="N485" s="276"/>
      <c r="O485" s="276"/>
      <c r="P485" s="276"/>
      <c r="Q485" s="276"/>
      <c r="R485" s="276"/>
      <c r="S485" s="276"/>
      <c r="T485" s="276"/>
      <c r="U485" s="276"/>
      <c r="V485" s="276"/>
      <c r="W485" s="276"/>
      <c r="X485" s="276"/>
      <c r="Y485" s="276"/>
      <c r="Z485" s="276"/>
    </row>
    <row r="486">
      <c r="A486" s="276"/>
      <c r="B486" s="276"/>
      <c r="C486" s="276"/>
      <c r="D486" s="276"/>
      <c r="E486" s="276"/>
      <c r="F486" s="276"/>
      <c r="G486" s="276"/>
      <c r="H486" s="276"/>
      <c r="I486" s="276"/>
      <c r="J486" s="276"/>
      <c r="K486" s="276"/>
      <c r="L486" s="276"/>
      <c r="M486" s="276"/>
      <c r="N486" s="276"/>
      <c r="O486" s="276"/>
      <c r="P486" s="276"/>
      <c r="Q486" s="276"/>
      <c r="R486" s="276"/>
      <c r="S486" s="276"/>
      <c r="T486" s="276"/>
      <c r="U486" s="276"/>
      <c r="V486" s="276"/>
      <c r="W486" s="276"/>
      <c r="X486" s="276"/>
      <c r="Y486" s="276"/>
      <c r="Z486" s="276"/>
    </row>
    <row r="487">
      <c r="A487" s="276"/>
      <c r="B487" s="276"/>
      <c r="C487" s="276"/>
      <c r="D487" s="276"/>
      <c r="E487" s="276"/>
      <c r="F487" s="276"/>
      <c r="G487" s="276"/>
      <c r="H487" s="276"/>
      <c r="I487" s="276"/>
      <c r="J487" s="276"/>
      <c r="K487" s="276"/>
      <c r="L487" s="276"/>
      <c r="M487" s="276"/>
      <c r="N487" s="276"/>
      <c r="O487" s="276"/>
      <c r="P487" s="276"/>
      <c r="Q487" s="276"/>
      <c r="R487" s="276"/>
      <c r="S487" s="276"/>
      <c r="T487" s="276"/>
      <c r="U487" s="276"/>
      <c r="V487" s="276"/>
      <c r="W487" s="276"/>
      <c r="X487" s="276"/>
      <c r="Y487" s="276"/>
      <c r="Z487" s="276"/>
    </row>
    <row r="488">
      <c r="A488" s="276"/>
      <c r="B488" s="276"/>
      <c r="C488" s="276"/>
      <c r="D488" s="276"/>
      <c r="E488" s="276"/>
      <c r="F488" s="276"/>
      <c r="G488" s="276"/>
      <c r="H488" s="276"/>
      <c r="I488" s="276"/>
      <c r="J488" s="276"/>
      <c r="K488" s="276"/>
      <c r="L488" s="276"/>
      <c r="M488" s="276"/>
      <c r="N488" s="276"/>
      <c r="O488" s="276"/>
      <c r="P488" s="276"/>
      <c r="Q488" s="276"/>
      <c r="R488" s="276"/>
      <c r="S488" s="276"/>
      <c r="T488" s="276"/>
      <c r="U488" s="276"/>
      <c r="V488" s="276"/>
      <c r="W488" s="276"/>
      <c r="X488" s="276"/>
      <c r="Y488" s="276"/>
      <c r="Z488" s="276"/>
    </row>
    <row r="489">
      <c r="A489" s="276"/>
      <c r="B489" s="276"/>
      <c r="C489" s="276"/>
      <c r="D489" s="276"/>
      <c r="E489" s="276"/>
      <c r="F489" s="276"/>
      <c r="G489" s="276"/>
      <c r="H489" s="276"/>
      <c r="I489" s="276"/>
      <c r="J489" s="276"/>
      <c r="K489" s="276"/>
      <c r="L489" s="276"/>
      <c r="M489" s="276"/>
      <c r="N489" s="276"/>
      <c r="O489" s="276"/>
      <c r="P489" s="276"/>
      <c r="Q489" s="276"/>
      <c r="R489" s="276"/>
      <c r="S489" s="276"/>
      <c r="T489" s="276"/>
      <c r="U489" s="276"/>
      <c r="V489" s="276"/>
      <c r="W489" s="276"/>
      <c r="X489" s="276"/>
      <c r="Y489" s="276"/>
      <c r="Z489" s="276"/>
    </row>
    <row r="490">
      <c r="A490" s="276"/>
      <c r="B490" s="276"/>
      <c r="C490" s="276"/>
      <c r="D490" s="276"/>
      <c r="E490" s="276"/>
      <c r="F490" s="276"/>
      <c r="G490" s="276"/>
      <c r="H490" s="276"/>
      <c r="I490" s="276"/>
      <c r="J490" s="276"/>
      <c r="K490" s="276"/>
      <c r="L490" s="276"/>
      <c r="M490" s="276"/>
      <c r="N490" s="276"/>
      <c r="O490" s="276"/>
      <c r="P490" s="276"/>
      <c r="Q490" s="276"/>
      <c r="R490" s="276"/>
      <c r="S490" s="276"/>
      <c r="T490" s="276"/>
      <c r="U490" s="276"/>
      <c r="V490" s="276"/>
      <c r="W490" s="276"/>
      <c r="X490" s="276"/>
      <c r="Y490" s="276"/>
      <c r="Z490" s="276"/>
    </row>
    <row r="491">
      <c r="A491" s="276"/>
      <c r="B491" s="276"/>
      <c r="C491" s="276"/>
      <c r="D491" s="276"/>
      <c r="E491" s="276"/>
      <c r="F491" s="276"/>
      <c r="G491" s="276"/>
      <c r="H491" s="276"/>
      <c r="I491" s="276"/>
      <c r="J491" s="276"/>
      <c r="K491" s="276"/>
      <c r="L491" s="276"/>
      <c r="M491" s="276"/>
      <c r="N491" s="276"/>
      <c r="O491" s="276"/>
      <c r="P491" s="276"/>
      <c r="Q491" s="276"/>
      <c r="R491" s="276"/>
      <c r="S491" s="276"/>
      <c r="T491" s="276"/>
      <c r="U491" s="276"/>
      <c r="V491" s="276"/>
      <c r="W491" s="276"/>
      <c r="X491" s="276"/>
      <c r="Y491" s="276"/>
      <c r="Z491" s="276"/>
    </row>
    <row r="492">
      <c r="A492" s="276"/>
      <c r="B492" s="276"/>
      <c r="C492" s="276"/>
      <c r="D492" s="276"/>
      <c r="E492" s="276"/>
      <c r="F492" s="276"/>
      <c r="G492" s="276"/>
      <c r="H492" s="276"/>
      <c r="I492" s="276"/>
      <c r="J492" s="276"/>
      <c r="K492" s="276"/>
      <c r="L492" s="276"/>
      <c r="M492" s="276"/>
      <c r="N492" s="276"/>
      <c r="O492" s="276"/>
      <c r="P492" s="276"/>
      <c r="Q492" s="276"/>
      <c r="R492" s="276"/>
      <c r="S492" s="276"/>
      <c r="T492" s="276"/>
      <c r="U492" s="276"/>
      <c r="V492" s="276"/>
      <c r="W492" s="276"/>
      <c r="X492" s="276"/>
      <c r="Y492" s="276"/>
      <c r="Z492" s="276"/>
    </row>
    <row r="493">
      <c r="A493" s="276"/>
      <c r="B493" s="276"/>
      <c r="C493" s="276"/>
      <c r="D493" s="276"/>
      <c r="E493" s="276"/>
      <c r="F493" s="276"/>
      <c r="G493" s="276"/>
      <c r="H493" s="276"/>
      <c r="I493" s="276"/>
      <c r="J493" s="276"/>
      <c r="K493" s="276"/>
      <c r="L493" s="276"/>
      <c r="M493" s="276"/>
      <c r="N493" s="276"/>
      <c r="O493" s="276"/>
      <c r="P493" s="276"/>
      <c r="Q493" s="276"/>
      <c r="R493" s="276"/>
      <c r="S493" s="276"/>
      <c r="T493" s="276"/>
      <c r="U493" s="276"/>
      <c r="V493" s="276"/>
      <c r="W493" s="276"/>
      <c r="X493" s="276"/>
      <c r="Y493" s="276"/>
      <c r="Z493" s="276"/>
    </row>
    <row r="494">
      <c r="A494" s="276"/>
      <c r="B494" s="276"/>
      <c r="C494" s="276"/>
      <c r="D494" s="276"/>
      <c r="E494" s="276"/>
      <c r="F494" s="276"/>
      <c r="G494" s="276"/>
      <c r="H494" s="276"/>
      <c r="I494" s="276"/>
      <c r="J494" s="276"/>
      <c r="K494" s="276"/>
      <c r="L494" s="276"/>
      <c r="M494" s="276"/>
      <c r="N494" s="276"/>
      <c r="O494" s="276"/>
      <c r="P494" s="276"/>
      <c r="Q494" s="276"/>
      <c r="R494" s="276"/>
      <c r="S494" s="276"/>
      <c r="T494" s="276"/>
      <c r="U494" s="276"/>
      <c r="V494" s="276"/>
      <c r="W494" s="276"/>
      <c r="X494" s="276"/>
      <c r="Y494" s="276"/>
      <c r="Z494" s="276"/>
    </row>
    <row r="495">
      <c r="A495" s="276"/>
      <c r="B495" s="276"/>
      <c r="C495" s="276"/>
      <c r="D495" s="276"/>
      <c r="E495" s="276"/>
      <c r="F495" s="276"/>
      <c r="G495" s="276"/>
      <c r="H495" s="276"/>
      <c r="I495" s="276"/>
      <c r="J495" s="276"/>
      <c r="K495" s="276"/>
      <c r="L495" s="276"/>
      <c r="M495" s="276"/>
      <c r="N495" s="276"/>
      <c r="O495" s="276"/>
      <c r="P495" s="276"/>
      <c r="Q495" s="276"/>
      <c r="R495" s="276"/>
      <c r="S495" s="276"/>
      <c r="T495" s="276"/>
      <c r="U495" s="276"/>
      <c r="V495" s="276"/>
      <c r="W495" s="276"/>
      <c r="X495" s="276"/>
      <c r="Y495" s="276"/>
      <c r="Z495" s="276"/>
    </row>
    <row r="496">
      <c r="A496" s="276"/>
      <c r="B496" s="276"/>
      <c r="C496" s="276"/>
      <c r="D496" s="276"/>
      <c r="E496" s="276"/>
      <c r="F496" s="276"/>
      <c r="G496" s="276"/>
      <c r="H496" s="276"/>
      <c r="I496" s="276"/>
      <c r="J496" s="276"/>
      <c r="K496" s="276"/>
      <c r="L496" s="276"/>
      <c r="M496" s="276"/>
      <c r="N496" s="276"/>
      <c r="O496" s="276"/>
      <c r="P496" s="276"/>
      <c r="Q496" s="276"/>
      <c r="R496" s="276"/>
      <c r="S496" s="276"/>
      <c r="T496" s="276"/>
      <c r="U496" s="276"/>
      <c r="V496" s="276"/>
      <c r="W496" s="276"/>
      <c r="X496" s="276"/>
      <c r="Y496" s="276"/>
      <c r="Z496" s="276"/>
    </row>
    <row r="497">
      <c r="A497" s="276"/>
      <c r="B497" s="276"/>
      <c r="C497" s="276"/>
      <c r="D497" s="276"/>
      <c r="E497" s="276"/>
      <c r="F497" s="276"/>
      <c r="G497" s="276"/>
      <c r="H497" s="276"/>
      <c r="I497" s="276"/>
      <c r="J497" s="276"/>
      <c r="K497" s="276"/>
      <c r="L497" s="276"/>
      <c r="M497" s="276"/>
      <c r="N497" s="276"/>
      <c r="O497" s="276"/>
      <c r="P497" s="276"/>
      <c r="Q497" s="276"/>
      <c r="R497" s="276"/>
      <c r="S497" s="276"/>
      <c r="T497" s="276"/>
      <c r="U497" s="276"/>
      <c r="V497" s="276"/>
      <c r="W497" s="276"/>
      <c r="X497" s="276"/>
      <c r="Y497" s="276"/>
      <c r="Z497" s="276"/>
    </row>
    <row r="498">
      <c r="A498" s="276"/>
      <c r="B498" s="276"/>
      <c r="C498" s="276"/>
      <c r="D498" s="276"/>
      <c r="E498" s="276"/>
      <c r="F498" s="276"/>
      <c r="G498" s="276"/>
      <c r="H498" s="276"/>
      <c r="I498" s="276"/>
      <c r="J498" s="276"/>
      <c r="K498" s="276"/>
      <c r="L498" s="276"/>
      <c r="M498" s="276"/>
      <c r="N498" s="276"/>
      <c r="O498" s="276"/>
      <c r="P498" s="276"/>
      <c r="Q498" s="276"/>
      <c r="R498" s="276"/>
      <c r="S498" s="276"/>
      <c r="T498" s="276"/>
      <c r="U498" s="276"/>
      <c r="V498" s="276"/>
      <c r="W498" s="276"/>
      <c r="X498" s="276"/>
      <c r="Y498" s="276"/>
      <c r="Z498" s="276"/>
    </row>
    <row r="499">
      <c r="A499" s="276"/>
      <c r="B499" s="276"/>
      <c r="C499" s="276"/>
      <c r="D499" s="276"/>
      <c r="E499" s="276"/>
      <c r="F499" s="276"/>
      <c r="G499" s="276"/>
      <c r="H499" s="276"/>
      <c r="I499" s="276"/>
      <c r="J499" s="276"/>
      <c r="K499" s="276"/>
      <c r="L499" s="276"/>
      <c r="M499" s="276"/>
      <c r="N499" s="276"/>
      <c r="O499" s="276"/>
      <c r="P499" s="276"/>
      <c r="Q499" s="276"/>
      <c r="R499" s="276"/>
      <c r="S499" s="276"/>
      <c r="T499" s="276"/>
      <c r="U499" s="276"/>
      <c r="V499" s="276"/>
      <c r="W499" s="276"/>
      <c r="X499" s="276"/>
      <c r="Y499" s="276"/>
      <c r="Z499" s="276"/>
    </row>
    <row r="500">
      <c r="A500" s="276"/>
      <c r="B500" s="276"/>
      <c r="C500" s="276"/>
      <c r="D500" s="276"/>
      <c r="E500" s="276"/>
      <c r="F500" s="276"/>
      <c r="G500" s="276"/>
      <c r="H500" s="276"/>
      <c r="I500" s="276"/>
      <c r="J500" s="276"/>
      <c r="K500" s="276"/>
      <c r="L500" s="276"/>
      <c r="M500" s="276"/>
      <c r="N500" s="276"/>
      <c r="O500" s="276"/>
      <c r="P500" s="276"/>
      <c r="Q500" s="276"/>
      <c r="R500" s="276"/>
      <c r="S500" s="276"/>
      <c r="T500" s="276"/>
      <c r="U500" s="276"/>
      <c r="V500" s="276"/>
      <c r="W500" s="276"/>
      <c r="X500" s="276"/>
      <c r="Y500" s="276"/>
      <c r="Z500" s="276"/>
    </row>
    <row r="501">
      <c r="A501" s="276"/>
      <c r="B501" s="276"/>
      <c r="C501" s="276"/>
      <c r="D501" s="276"/>
      <c r="E501" s="276"/>
      <c r="F501" s="276"/>
      <c r="G501" s="276"/>
      <c r="H501" s="276"/>
      <c r="I501" s="276"/>
      <c r="J501" s="276"/>
      <c r="K501" s="276"/>
      <c r="L501" s="276"/>
      <c r="M501" s="276"/>
      <c r="N501" s="276"/>
      <c r="O501" s="276"/>
      <c r="P501" s="276"/>
      <c r="Q501" s="276"/>
      <c r="R501" s="276"/>
      <c r="S501" s="276"/>
      <c r="T501" s="276"/>
      <c r="U501" s="276"/>
      <c r="V501" s="276"/>
      <c r="W501" s="276"/>
      <c r="X501" s="276"/>
      <c r="Y501" s="276"/>
      <c r="Z501" s="276"/>
    </row>
    <row r="502">
      <c r="A502" s="276"/>
      <c r="B502" s="276"/>
      <c r="C502" s="276"/>
      <c r="D502" s="276"/>
      <c r="E502" s="276"/>
      <c r="F502" s="276"/>
      <c r="G502" s="276"/>
      <c r="H502" s="276"/>
      <c r="I502" s="276"/>
      <c r="J502" s="276"/>
      <c r="K502" s="276"/>
      <c r="L502" s="276"/>
      <c r="M502" s="276"/>
      <c r="N502" s="276"/>
      <c r="O502" s="276"/>
      <c r="P502" s="276"/>
      <c r="Q502" s="276"/>
      <c r="R502" s="276"/>
      <c r="S502" s="276"/>
      <c r="T502" s="276"/>
      <c r="U502" s="276"/>
      <c r="V502" s="276"/>
      <c r="W502" s="276"/>
      <c r="X502" s="276"/>
      <c r="Y502" s="276"/>
      <c r="Z502" s="276"/>
    </row>
    <row r="503">
      <c r="A503" s="276"/>
      <c r="B503" s="276"/>
      <c r="C503" s="276"/>
      <c r="D503" s="276"/>
      <c r="E503" s="276"/>
      <c r="F503" s="276"/>
      <c r="G503" s="276"/>
      <c r="H503" s="276"/>
      <c r="I503" s="276"/>
      <c r="J503" s="276"/>
      <c r="K503" s="276"/>
      <c r="L503" s="276"/>
      <c r="M503" s="276"/>
      <c r="N503" s="276"/>
      <c r="O503" s="276"/>
      <c r="P503" s="276"/>
      <c r="Q503" s="276"/>
      <c r="R503" s="276"/>
      <c r="S503" s="276"/>
      <c r="T503" s="276"/>
      <c r="U503" s="276"/>
      <c r="V503" s="276"/>
      <c r="W503" s="276"/>
      <c r="X503" s="276"/>
      <c r="Y503" s="276"/>
      <c r="Z503" s="276"/>
    </row>
    <row r="504">
      <c r="A504" s="276"/>
      <c r="B504" s="276"/>
      <c r="C504" s="276"/>
      <c r="D504" s="276"/>
      <c r="E504" s="276"/>
      <c r="F504" s="276"/>
      <c r="G504" s="276"/>
      <c r="H504" s="276"/>
      <c r="I504" s="276"/>
      <c r="J504" s="276"/>
      <c r="K504" s="276"/>
      <c r="L504" s="276"/>
      <c r="M504" s="276"/>
      <c r="N504" s="276"/>
      <c r="O504" s="276"/>
      <c r="P504" s="276"/>
      <c r="Q504" s="276"/>
      <c r="R504" s="276"/>
      <c r="S504" s="276"/>
      <c r="T504" s="276"/>
      <c r="U504" s="276"/>
      <c r="V504" s="276"/>
      <c r="W504" s="276"/>
      <c r="X504" s="276"/>
      <c r="Y504" s="276"/>
      <c r="Z504" s="276"/>
    </row>
    <row r="505">
      <c r="A505" s="276"/>
      <c r="B505" s="276"/>
      <c r="C505" s="276"/>
      <c r="D505" s="276"/>
      <c r="E505" s="276"/>
      <c r="F505" s="276"/>
      <c r="G505" s="276"/>
      <c r="H505" s="276"/>
      <c r="I505" s="276"/>
      <c r="J505" s="276"/>
      <c r="K505" s="276"/>
      <c r="L505" s="276"/>
      <c r="M505" s="276"/>
      <c r="N505" s="276"/>
      <c r="O505" s="276"/>
      <c r="P505" s="276"/>
      <c r="Q505" s="276"/>
      <c r="R505" s="276"/>
      <c r="S505" s="276"/>
      <c r="T505" s="276"/>
      <c r="U505" s="276"/>
      <c r="V505" s="276"/>
      <c r="W505" s="276"/>
      <c r="X505" s="276"/>
      <c r="Y505" s="276"/>
      <c r="Z505" s="276"/>
    </row>
    <row r="506">
      <c r="A506" s="276"/>
      <c r="B506" s="276"/>
      <c r="C506" s="276"/>
      <c r="D506" s="276"/>
      <c r="E506" s="276"/>
      <c r="F506" s="276"/>
      <c r="G506" s="276"/>
      <c r="H506" s="276"/>
      <c r="I506" s="276"/>
      <c r="J506" s="276"/>
      <c r="K506" s="276"/>
      <c r="L506" s="276"/>
      <c r="M506" s="276"/>
      <c r="N506" s="276"/>
      <c r="O506" s="276"/>
      <c r="P506" s="276"/>
      <c r="Q506" s="276"/>
      <c r="R506" s="276"/>
      <c r="S506" s="276"/>
      <c r="T506" s="276"/>
      <c r="U506" s="276"/>
      <c r="V506" s="276"/>
      <c r="W506" s="276"/>
      <c r="X506" s="276"/>
      <c r="Y506" s="276"/>
      <c r="Z506" s="276"/>
    </row>
    <row r="507">
      <c r="A507" s="276"/>
      <c r="B507" s="276"/>
      <c r="C507" s="276"/>
      <c r="D507" s="276"/>
      <c r="E507" s="276"/>
      <c r="F507" s="276"/>
      <c r="G507" s="276"/>
      <c r="H507" s="276"/>
      <c r="I507" s="276"/>
      <c r="J507" s="276"/>
      <c r="K507" s="276"/>
      <c r="L507" s="276"/>
      <c r="M507" s="276"/>
      <c r="N507" s="276"/>
      <c r="O507" s="276"/>
      <c r="P507" s="276"/>
      <c r="Q507" s="276"/>
      <c r="R507" s="276"/>
      <c r="S507" s="276"/>
      <c r="T507" s="276"/>
      <c r="U507" s="276"/>
      <c r="V507" s="276"/>
      <c r="W507" s="276"/>
      <c r="X507" s="276"/>
      <c r="Y507" s="276"/>
      <c r="Z507" s="276"/>
    </row>
    <row r="508">
      <c r="A508" s="276"/>
      <c r="B508" s="276"/>
      <c r="C508" s="276"/>
      <c r="D508" s="276"/>
      <c r="E508" s="276"/>
      <c r="F508" s="276"/>
      <c r="G508" s="276"/>
      <c r="H508" s="276"/>
      <c r="I508" s="276"/>
      <c r="J508" s="276"/>
      <c r="K508" s="276"/>
      <c r="L508" s="276"/>
      <c r="M508" s="276"/>
      <c r="N508" s="276"/>
      <c r="O508" s="276"/>
      <c r="P508" s="276"/>
      <c r="Q508" s="276"/>
      <c r="R508" s="276"/>
      <c r="S508" s="276"/>
      <c r="T508" s="276"/>
      <c r="U508" s="276"/>
      <c r="V508" s="276"/>
      <c r="W508" s="276"/>
      <c r="X508" s="276"/>
      <c r="Y508" s="276"/>
      <c r="Z508" s="276"/>
    </row>
    <row r="509">
      <c r="A509" s="276"/>
      <c r="B509" s="276"/>
      <c r="C509" s="276"/>
      <c r="D509" s="276"/>
      <c r="E509" s="276"/>
      <c r="F509" s="276"/>
      <c r="G509" s="276"/>
      <c r="H509" s="276"/>
      <c r="I509" s="276"/>
      <c r="J509" s="276"/>
      <c r="K509" s="276"/>
      <c r="L509" s="276"/>
      <c r="M509" s="276"/>
      <c r="N509" s="276"/>
      <c r="O509" s="276"/>
      <c r="P509" s="276"/>
      <c r="Q509" s="276"/>
      <c r="R509" s="276"/>
      <c r="S509" s="276"/>
      <c r="T509" s="276"/>
      <c r="U509" s="276"/>
      <c r="V509" s="276"/>
      <c r="W509" s="276"/>
      <c r="X509" s="276"/>
      <c r="Y509" s="276"/>
      <c r="Z509" s="276"/>
    </row>
    <row r="510">
      <c r="A510" s="276"/>
      <c r="B510" s="276"/>
      <c r="C510" s="276"/>
      <c r="D510" s="276"/>
      <c r="E510" s="276"/>
      <c r="F510" s="276"/>
      <c r="G510" s="276"/>
      <c r="H510" s="276"/>
      <c r="I510" s="276"/>
      <c r="J510" s="276"/>
      <c r="K510" s="276"/>
      <c r="L510" s="276"/>
      <c r="M510" s="276"/>
      <c r="N510" s="276"/>
      <c r="O510" s="276"/>
      <c r="P510" s="276"/>
      <c r="Q510" s="276"/>
      <c r="R510" s="276"/>
      <c r="S510" s="276"/>
      <c r="T510" s="276"/>
      <c r="U510" s="276"/>
      <c r="V510" s="276"/>
      <c r="W510" s="276"/>
      <c r="X510" s="276"/>
      <c r="Y510" s="276"/>
      <c r="Z510" s="276"/>
    </row>
    <row r="511">
      <c r="A511" s="276"/>
      <c r="B511" s="276"/>
      <c r="C511" s="276"/>
      <c r="D511" s="276"/>
      <c r="E511" s="276"/>
      <c r="F511" s="276"/>
      <c r="G511" s="276"/>
      <c r="H511" s="276"/>
      <c r="I511" s="276"/>
      <c r="J511" s="276"/>
      <c r="K511" s="276"/>
      <c r="L511" s="276"/>
      <c r="M511" s="276"/>
      <c r="N511" s="276"/>
      <c r="O511" s="276"/>
      <c r="P511" s="276"/>
      <c r="Q511" s="276"/>
      <c r="R511" s="276"/>
      <c r="S511" s="276"/>
      <c r="T511" s="276"/>
      <c r="U511" s="276"/>
      <c r="V511" s="276"/>
      <c r="W511" s="276"/>
      <c r="X511" s="276"/>
      <c r="Y511" s="276"/>
      <c r="Z511" s="276"/>
    </row>
    <row r="512">
      <c r="A512" s="276"/>
      <c r="B512" s="276"/>
      <c r="C512" s="276"/>
      <c r="D512" s="276"/>
      <c r="E512" s="276"/>
      <c r="F512" s="276"/>
      <c r="G512" s="276"/>
      <c r="H512" s="276"/>
      <c r="I512" s="276"/>
      <c r="J512" s="276"/>
      <c r="K512" s="276"/>
      <c r="L512" s="276"/>
      <c r="M512" s="276"/>
      <c r="N512" s="276"/>
      <c r="O512" s="276"/>
      <c r="P512" s="276"/>
      <c r="Q512" s="276"/>
      <c r="R512" s="276"/>
      <c r="S512" s="276"/>
      <c r="T512" s="276"/>
      <c r="U512" s="276"/>
      <c r="V512" s="276"/>
      <c r="W512" s="276"/>
      <c r="X512" s="276"/>
      <c r="Y512" s="276"/>
      <c r="Z512" s="276"/>
    </row>
    <row r="513">
      <c r="A513" s="276"/>
      <c r="B513" s="276"/>
      <c r="C513" s="276"/>
      <c r="D513" s="276"/>
      <c r="E513" s="276"/>
      <c r="F513" s="276"/>
      <c r="G513" s="276"/>
      <c r="H513" s="276"/>
      <c r="I513" s="276"/>
      <c r="J513" s="276"/>
      <c r="K513" s="276"/>
      <c r="L513" s="276"/>
      <c r="M513" s="276"/>
      <c r="N513" s="276"/>
      <c r="O513" s="276"/>
      <c r="P513" s="276"/>
      <c r="Q513" s="276"/>
      <c r="R513" s="276"/>
      <c r="S513" s="276"/>
      <c r="T513" s="276"/>
      <c r="U513" s="276"/>
      <c r="V513" s="276"/>
      <c r="W513" s="276"/>
      <c r="X513" s="276"/>
      <c r="Y513" s="276"/>
      <c r="Z513" s="276"/>
    </row>
    <row r="514">
      <c r="A514" s="276"/>
      <c r="B514" s="276"/>
      <c r="C514" s="276"/>
      <c r="D514" s="276"/>
      <c r="E514" s="276"/>
      <c r="F514" s="276"/>
      <c r="G514" s="276"/>
      <c r="H514" s="276"/>
      <c r="I514" s="276"/>
      <c r="J514" s="276"/>
      <c r="K514" s="276"/>
      <c r="L514" s="276"/>
      <c r="M514" s="276"/>
      <c r="N514" s="276"/>
      <c r="O514" s="276"/>
      <c r="P514" s="276"/>
      <c r="Q514" s="276"/>
      <c r="R514" s="276"/>
      <c r="S514" s="276"/>
      <c r="T514" s="276"/>
      <c r="U514" s="276"/>
      <c r="V514" s="276"/>
      <c r="W514" s="276"/>
      <c r="X514" s="276"/>
      <c r="Y514" s="276"/>
      <c r="Z514" s="276"/>
    </row>
    <row r="515">
      <c r="A515" s="276"/>
      <c r="B515" s="276"/>
      <c r="C515" s="276"/>
      <c r="D515" s="276"/>
      <c r="E515" s="276"/>
      <c r="F515" s="276"/>
      <c r="G515" s="276"/>
      <c r="H515" s="276"/>
      <c r="I515" s="276"/>
      <c r="J515" s="276"/>
      <c r="K515" s="276"/>
      <c r="L515" s="276"/>
      <c r="M515" s="276"/>
      <c r="N515" s="276"/>
      <c r="O515" s="276"/>
      <c r="P515" s="276"/>
      <c r="Q515" s="276"/>
      <c r="R515" s="276"/>
      <c r="S515" s="276"/>
      <c r="T515" s="276"/>
      <c r="U515" s="276"/>
      <c r="V515" s="276"/>
      <c r="W515" s="276"/>
      <c r="X515" s="276"/>
      <c r="Y515" s="276"/>
      <c r="Z515" s="276"/>
    </row>
    <row r="516">
      <c r="A516" s="276"/>
      <c r="B516" s="276"/>
      <c r="C516" s="276"/>
      <c r="D516" s="276"/>
      <c r="E516" s="276"/>
      <c r="F516" s="276"/>
      <c r="G516" s="276"/>
      <c r="H516" s="276"/>
      <c r="I516" s="276"/>
      <c r="J516" s="276"/>
      <c r="K516" s="276"/>
      <c r="L516" s="276"/>
      <c r="M516" s="276"/>
      <c r="N516" s="276"/>
      <c r="O516" s="276"/>
      <c r="P516" s="276"/>
      <c r="Q516" s="276"/>
      <c r="R516" s="276"/>
      <c r="S516" s="276"/>
      <c r="T516" s="276"/>
      <c r="U516" s="276"/>
      <c r="V516" s="276"/>
      <c r="W516" s="276"/>
      <c r="X516" s="276"/>
      <c r="Y516" s="276"/>
      <c r="Z516" s="276"/>
    </row>
    <row r="517">
      <c r="A517" s="276"/>
      <c r="B517" s="276"/>
      <c r="C517" s="276"/>
      <c r="D517" s="276"/>
      <c r="E517" s="276"/>
      <c r="F517" s="276"/>
      <c r="G517" s="276"/>
      <c r="H517" s="276"/>
      <c r="I517" s="276"/>
      <c r="J517" s="276"/>
      <c r="K517" s="276"/>
      <c r="L517" s="276"/>
      <c r="M517" s="276"/>
      <c r="N517" s="276"/>
      <c r="O517" s="276"/>
      <c r="P517" s="276"/>
      <c r="Q517" s="276"/>
      <c r="R517" s="276"/>
      <c r="S517" s="276"/>
      <c r="T517" s="276"/>
      <c r="U517" s="276"/>
      <c r="V517" s="276"/>
      <c r="W517" s="276"/>
      <c r="X517" s="276"/>
      <c r="Y517" s="276"/>
      <c r="Z517" s="276"/>
    </row>
    <row r="518">
      <c r="A518" s="276"/>
      <c r="B518" s="276"/>
      <c r="C518" s="276"/>
      <c r="D518" s="276"/>
      <c r="E518" s="276"/>
      <c r="F518" s="276"/>
      <c r="G518" s="276"/>
      <c r="H518" s="276"/>
      <c r="I518" s="276"/>
      <c r="J518" s="276"/>
      <c r="K518" s="276"/>
      <c r="L518" s="276"/>
      <c r="M518" s="276"/>
      <c r="N518" s="276"/>
      <c r="O518" s="276"/>
      <c r="P518" s="276"/>
      <c r="Q518" s="276"/>
      <c r="R518" s="276"/>
      <c r="S518" s="276"/>
      <c r="T518" s="276"/>
      <c r="U518" s="276"/>
      <c r="V518" s="276"/>
      <c r="W518" s="276"/>
      <c r="X518" s="276"/>
      <c r="Y518" s="276"/>
      <c r="Z518" s="276"/>
    </row>
    <row r="519">
      <c r="A519" s="276"/>
      <c r="B519" s="276"/>
      <c r="C519" s="276"/>
      <c r="D519" s="276"/>
      <c r="E519" s="276"/>
      <c r="F519" s="276"/>
      <c r="G519" s="276"/>
      <c r="H519" s="276"/>
      <c r="I519" s="276"/>
      <c r="J519" s="276"/>
      <c r="K519" s="276"/>
      <c r="L519" s="276"/>
      <c r="M519" s="276"/>
      <c r="N519" s="276"/>
      <c r="O519" s="276"/>
      <c r="P519" s="276"/>
      <c r="Q519" s="276"/>
      <c r="R519" s="276"/>
      <c r="S519" s="276"/>
      <c r="T519" s="276"/>
      <c r="U519" s="276"/>
      <c r="V519" s="276"/>
      <c r="W519" s="276"/>
      <c r="X519" s="276"/>
      <c r="Y519" s="276"/>
      <c r="Z519" s="276"/>
    </row>
    <row r="520">
      <c r="A520" s="276"/>
      <c r="B520" s="276"/>
      <c r="C520" s="276"/>
      <c r="D520" s="276"/>
      <c r="E520" s="276"/>
      <c r="F520" s="276"/>
      <c r="G520" s="276"/>
      <c r="H520" s="276"/>
      <c r="I520" s="276"/>
      <c r="J520" s="276"/>
      <c r="K520" s="276"/>
      <c r="L520" s="276"/>
      <c r="M520" s="276"/>
      <c r="N520" s="276"/>
      <c r="O520" s="276"/>
      <c r="P520" s="276"/>
      <c r="Q520" s="276"/>
      <c r="R520" s="276"/>
      <c r="S520" s="276"/>
      <c r="T520" s="276"/>
      <c r="U520" s="276"/>
      <c r="V520" s="276"/>
      <c r="W520" s="276"/>
      <c r="X520" s="276"/>
      <c r="Y520" s="276"/>
      <c r="Z520" s="276"/>
    </row>
    <row r="521">
      <c r="A521" s="276"/>
      <c r="B521" s="276"/>
      <c r="C521" s="276"/>
      <c r="D521" s="276"/>
      <c r="E521" s="276"/>
      <c r="F521" s="276"/>
      <c r="G521" s="276"/>
      <c r="H521" s="276"/>
      <c r="I521" s="276"/>
      <c r="J521" s="276"/>
      <c r="K521" s="276"/>
      <c r="L521" s="276"/>
      <c r="M521" s="276"/>
      <c r="N521" s="276"/>
      <c r="O521" s="276"/>
      <c r="P521" s="276"/>
      <c r="Q521" s="276"/>
      <c r="R521" s="276"/>
      <c r="S521" s="276"/>
      <c r="T521" s="276"/>
      <c r="U521" s="276"/>
      <c r="V521" s="276"/>
      <c r="W521" s="276"/>
      <c r="X521" s="276"/>
      <c r="Y521" s="276"/>
      <c r="Z521" s="276"/>
    </row>
    <row r="522">
      <c r="A522" s="276"/>
      <c r="B522" s="276"/>
      <c r="C522" s="276"/>
      <c r="D522" s="276"/>
      <c r="E522" s="276"/>
      <c r="F522" s="276"/>
      <c r="G522" s="276"/>
      <c r="H522" s="276"/>
      <c r="I522" s="276"/>
      <c r="J522" s="276"/>
      <c r="K522" s="276"/>
      <c r="L522" s="276"/>
      <c r="M522" s="276"/>
      <c r="N522" s="276"/>
      <c r="O522" s="276"/>
      <c r="P522" s="276"/>
      <c r="Q522" s="276"/>
      <c r="R522" s="276"/>
      <c r="S522" s="276"/>
      <c r="T522" s="276"/>
      <c r="U522" s="276"/>
      <c r="V522" s="276"/>
      <c r="W522" s="276"/>
      <c r="X522" s="276"/>
      <c r="Y522" s="276"/>
      <c r="Z522" s="276"/>
    </row>
    <row r="523">
      <c r="A523" s="276"/>
      <c r="B523" s="276"/>
      <c r="C523" s="276"/>
      <c r="D523" s="276"/>
      <c r="E523" s="276"/>
      <c r="F523" s="276"/>
      <c r="G523" s="276"/>
      <c r="H523" s="276"/>
      <c r="I523" s="276"/>
      <c r="J523" s="276"/>
      <c r="K523" s="276"/>
      <c r="L523" s="276"/>
      <c r="M523" s="276"/>
      <c r="N523" s="276"/>
      <c r="O523" s="276"/>
      <c r="P523" s="276"/>
      <c r="Q523" s="276"/>
      <c r="R523" s="276"/>
      <c r="S523" s="276"/>
      <c r="T523" s="276"/>
      <c r="U523" s="276"/>
      <c r="V523" s="276"/>
      <c r="W523" s="276"/>
      <c r="X523" s="276"/>
      <c r="Y523" s="276"/>
      <c r="Z523" s="276"/>
    </row>
    <row r="524">
      <c r="A524" s="276"/>
      <c r="B524" s="276"/>
      <c r="C524" s="276"/>
      <c r="D524" s="276"/>
      <c r="E524" s="276"/>
      <c r="F524" s="276"/>
      <c r="G524" s="276"/>
      <c r="H524" s="276"/>
      <c r="I524" s="276"/>
      <c r="J524" s="276"/>
      <c r="K524" s="276"/>
      <c r="L524" s="276"/>
      <c r="M524" s="276"/>
      <c r="N524" s="276"/>
      <c r="O524" s="276"/>
      <c r="P524" s="276"/>
      <c r="Q524" s="276"/>
      <c r="R524" s="276"/>
      <c r="S524" s="276"/>
      <c r="T524" s="276"/>
      <c r="U524" s="276"/>
      <c r="V524" s="276"/>
      <c r="W524" s="276"/>
      <c r="X524" s="276"/>
      <c r="Y524" s="276"/>
      <c r="Z524" s="276"/>
    </row>
    <row r="525">
      <c r="A525" s="276"/>
      <c r="B525" s="276"/>
      <c r="C525" s="276"/>
      <c r="D525" s="276"/>
      <c r="E525" s="276"/>
      <c r="F525" s="276"/>
      <c r="G525" s="276"/>
      <c r="H525" s="276"/>
      <c r="I525" s="276"/>
      <c r="J525" s="276"/>
      <c r="K525" s="276"/>
      <c r="L525" s="276"/>
      <c r="M525" s="276"/>
      <c r="N525" s="276"/>
      <c r="O525" s="276"/>
      <c r="P525" s="276"/>
      <c r="Q525" s="276"/>
      <c r="R525" s="276"/>
      <c r="S525" s="276"/>
      <c r="T525" s="276"/>
      <c r="U525" s="276"/>
      <c r="V525" s="276"/>
      <c r="W525" s="276"/>
      <c r="X525" s="276"/>
      <c r="Y525" s="276"/>
      <c r="Z525" s="276"/>
    </row>
    <row r="526">
      <c r="A526" s="276"/>
      <c r="B526" s="276"/>
      <c r="C526" s="276"/>
      <c r="D526" s="276"/>
      <c r="E526" s="276"/>
      <c r="F526" s="276"/>
      <c r="G526" s="276"/>
      <c r="H526" s="276"/>
      <c r="I526" s="276"/>
      <c r="J526" s="276"/>
      <c r="K526" s="276"/>
      <c r="L526" s="276"/>
      <c r="M526" s="276"/>
      <c r="N526" s="276"/>
      <c r="O526" s="276"/>
      <c r="P526" s="276"/>
      <c r="Q526" s="276"/>
      <c r="R526" s="276"/>
      <c r="S526" s="276"/>
      <c r="T526" s="276"/>
      <c r="U526" s="276"/>
      <c r="V526" s="276"/>
      <c r="W526" s="276"/>
      <c r="X526" s="276"/>
      <c r="Y526" s="276"/>
      <c r="Z526" s="276"/>
    </row>
    <row r="527">
      <c r="A527" s="276"/>
      <c r="B527" s="276"/>
      <c r="C527" s="276"/>
      <c r="D527" s="276"/>
      <c r="E527" s="276"/>
      <c r="F527" s="276"/>
      <c r="G527" s="276"/>
      <c r="H527" s="276"/>
      <c r="I527" s="276"/>
      <c r="J527" s="276"/>
      <c r="K527" s="276"/>
      <c r="L527" s="276"/>
      <c r="M527" s="276"/>
      <c r="N527" s="276"/>
      <c r="O527" s="276"/>
      <c r="P527" s="276"/>
      <c r="Q527" s="276"/>
      <c r="R527" s="276"/>
      <c r="S527" s="276"/>
      <c r="T527" s="276"/>
      <c r="U527" s="276"/>
      <c r="V527" s="276"/>
      <c r="W527" s="276"/>
      <c r="X527" s="276"/>
      <c r="Y527" s="276"/>
      <c r="Z527" s="276"/>
    </row>
    <row r="528">
      <c r="A528" s="276"/>
      <c r="B528" s="276"/>
      <c r="C528" s="276"/>
      <c r="D528" s="276"/>
      <c r="E528" s="276"/>
      <c r="F528" s="276"/>
      <c r="G528" s="276"/>
      <c r="H528" s="276"/>
      <c r="I528" s="276"/>
      <c r="J528" s="276"/>
      <c r="K528" s="276"/>
      <c r="L528" s="276"/>
      <c r="M528" s="276"/>
      <c r="N528" s="276"/>
      <c r="O528" s="276"/>
      <c r="P528" s="276"/>
      <c r="Q528" s="276"/>
      <c r="R528" s="276"/>
      <c r="S528" s="276"/>
      <c r="T528" s="276"/>
      <c r="U528" s="276"/>
      <c r="V528" s="276"/>
      <c r="W528" s="276"/>
      <c r="X528" s="276"/>
      <c r="Y528" s="276"/>
      <c r="Z528" s="276"/>
    </row>
    <row r="529">
      <c r="A529" s="276"/>
      <c r="B529" s="276"/>
      <c r="C529" s="276"/>
      <c r="D529" s="276"/>
      <c r="E529" s="276"/>
      <c r="F529" s="276"/>
      <c r="G529" s="276"/>
      <c r="H529" s="276"/>
      <c r="I529" s="276"/>
      <c r="J529" s="276"/>
      <c r="K529" s="276"/>
      <c r="L529" s="276"/>
      <c r="M529" s="276"/>
      <c r="N529" s="276"/>
      <c r="O529" s="276"/>
      <c r="P529" s="276"/>
      <c r="Q529" s="276"/>
      <c r="R529" s="276"/>
      <c r="S529" s="276"/>
      <c r="T529" s="276"/>
      <c r="U529" s="276"/>
      <c r="V529" s="276"/>
      <c r="W529" s="276"/>
      <c r="X529" s="276"/>
      <c r="Y529" s="276"/>
      <c r="Z529" s="276"/>
    </row>
    <row r="530">
      <c r="A530" s="276"/>
      <c r="B530" s="276"/>
      <c r="C530" s="276"/>
      <c r="D530" s="276"/>
      <c r="E530" s="276"/>
      <c r="F530" s="276"/>
      <c r="G530" s="276"/>
      <c r="H530" s="276"/>
      <c r="I530" s="276"/>
      <c r="J530" s="276"/>
      <c r="K530" s="276"/>
      <c r="L530" s="276"/>
      <c r="M530" s="276"/>
      <c r="N530" s="276"/>
      <c r="O530" s="276"/>
      <c r="P530" s="276"/>
      <c r="Q530" s="276"/>
      <c r="R530" s="276"/>
      <c r="S530" s="276"/>
      <c r="T530" s="276"/>
      <c r="U530" s="276"/>
      <c r="V530" s="276"/>
      <c r="W530" s="276"/>
      <c r="X530" s="276"/>
      <c r="Y530" s="276"/>
      <c r="Z530" s="276"/>
    </row>
    <row r="531">
      <c r="A531" s="276"/>
      <c r="B531" s="276"/>
      <c r="C531" s="276"/>
      <c r="D531" s="276"/>
      <c r="E531" s="276"/>
      <c r="F531" s="276"/>
      <c r="G531" s="276"/>
      <c r="H531" s="276"/>
      <c r="I531" s="276"/>
      <c r="J531" s="276"/>
      <c r="K531" s="276"/>
      <c r="L531" s="276"/>
      <c r="M531" s="276"/>
      <c r="N531" s="276"/>
      <c r="O531" s="276"/>
      <c r="P531" s="276"/>
      <c r="Q531" s="276"/>
      <c r="R531" s="276"/>
      <c r="S531" s="276"/>
      <c r="T531" s="276"/>
      <c r="U531" s="276"/>
      <c r="V531" s="276"/>
      <c r="W531" s="276"/>
      <c r="X531" s="276"/>
      <c r="Y531" s="276"/>
      <c r="Z531" s="276"/>
    </row>
    <row r="532">
      <c r="A532" s="276"/>
      <c r="B532" s="276"/>
      <c r="C532" s="276"/>
      <c r="D532" s="276"/>
      <c r="E532" s="276"/>
      <c r="F532" s="276"/>
      <c r="G532" s="276"/>
      <c r="H532" s="276"/>
      <c r="I532" s="276"/>
      <c r="J532" s="276"/>
      <c r="K532" s="276"/>
      <c r="L532" s="276"/>
      <c r="M532" s="276"/>
      <c r="N532" s="276"/>
      <c r="O532" s="276"/>
      <c r="P532" s="276"/>
      <c r="Q532" s="276"/>
      <c r="R532" s="276"/>
      <c r="S532" s="276"/>
      <c r="T532" s="276"/>
      <c r="U532" s="276"/>
      <c r="V532" s="276"/>
      <c r="W532" s="276"/>
      <c r="X532" s="276"/>
      <c r="Y532" s="276"/>
      <c r="Z532" s="276"/>
    </row>
    <row r="533">
      <c r="A533" s="276"/>
      <c r="B533" s="276"/>
      <c r="C533" s="276"/>
      <c r="D533" s="276"/>
      <c r="E533" s="276"/>
      <c r="F533" s="276"/>
      <c r="G533" s="276"/>
      <c r="H533" s="276"/>
      <c r="I533" s="276"/>
      <c r="J533" s="276"/>
      <c r="K533" s="276"/>
      <c r="L533" s="276"/>
      <c r="M533" s="276"/>
      <c r="N533" s="276"/>
      <c r="O533" s="276"/>
      <c r="P533" s="276"/>
      <c r="Q533" s="276"/>
      <c r="R533" s="276"/>
      <c r="S533" s="276"/>
      <c r="T533" s="276"/>
      <c r="U533" s="276"/>
      <c r="V533" s="276"/>
      <c r="W533" s="276"/>
      <c r="X533" s="276"/>
      <c r="Y533" s="276"/>
      <c r="Z533" s="276"/>
    </row>
    <row r="534">
      <c r="A534" s="276"/>
      <c r="B534" s="276"/>
      <c r="C534" s="276"/>
      <c r="D534" s="276"/>
      <c r="E534" s="276"/>
      <c r="F534" s="276"/>
      <c r="G534" s="276"/>
      <c r="H534" s="276"/>
      <c r="I534" s="276"/>
      <c r="J534" s="276"/>
      <c r="K534" s="276"/>
      <c r="L534" s="276"/>
      <c r="M534" s="276"/>
      <c r="N534" s="276"/>
      <c r="O534" s="276"/>
      <c r="P534" s="276"/>
      <c r="Q534" s="276"/>
      <c r="R534" s="276"/>
      <c r="S534" s="276"/>
      <c r="T534" s="276"/>
      <c r="U534" s="276"/>
      <c r="V534" s="276"/>
      <c r="W534" s="276"/>
      <c r="X534" s="276"/>
      <c r="Y534" s="276"/>
      <c r="Z534" s="276"/>
    </row>
    <row r="535">
      <c r="A535" s="276"/>
      <c r="B535" s="276"/>
      <c r="C535" s="276"/>
      <c r="D535" s="276"/>
      <c r="E535" s="276"/>
      <c r="F535" s="276"/>
      <c r="G535" s="276"/>
      <c r="H535" s="276"/>
      <c r="I535" s="276"/>
      <c r="J535" s="276"/>
      <c r="K535" s="276"/>
      <c r="L535" s="276"/>
      <c r="M535" s="276"/>
      <c r="N535" s="276"/>
      <c r="O535" s="276"/>
      <c r="P535" s="276"/>
      <c r="Q535" s="276"/>
      <c r="R535" s="276"/>
      <c r="S535" s="276"/>
      <c r="T535" s="276"/>
      <c r="U535" s="276"/>
      <c r="V535" s="276"/>
      <c r="W535" s="276"/>
      <c r="X535" s="276"/>
      <c r="Y535" s="276"/>
      <c r="Z535" s="276"/>
    </row>
    <row r="536">
      <c r="A536" s="276"/>
      <c r="B536" s="276"/>
      <c r="C536" s="276"/>
      <c r="D536" s="276"/>
      <c r="E536" s="276"/>
      <c r="F536" s="276"/>
      <c r="G536" s="276"/>
      <c r="H536" s="276"/>
      <c r="I536" s="276"/>
      <c r="J536" s="276"/>
      <c r="K536" s="276"/>
      <c r="L536" s="276"/>
      <c r="M536" s="276"/>
      <c r="N536" s="276"/>
      <c r="O536" s="276"/>
      <c r="P536" s="276"/>
      <c r="Q536" s="276"/>
      <c r="R536" s="276"/>
      <c r="S536" s="276"/>
      <c r="T536" s="276"/>
      <c r="U536" s="276"/>
      <c r="V536" s="276"/>
      <c r="W536" s="276"/>
      <c r="X536" s="276"/>
      <c r="Y536" s="276"/>
      <c r="Z536" s="276"/>
    </row>
    <row r="537">
      <c r="A537" s="276"/>
      <c r="B537" s="276"/>
      <c r="C537" s="276"/>
      <c r="D537" s="276"/>
      <c r="E537" s="276"/>
      <c r="F537" s="276"/>
      <c r="G537" s="276"/>
      <c r="H537" s="276"/>
      <c r="I537" s="276"/>
      <c r="J537" s="276"/>
      <c r="K537" s="276"/>
      <c r="L537" s="276"/>
      <c r="M537" s="276"/>
      <c r="N537" s="276"/>
      <c r="O537" s="276"/>
      <c r="P537" s="276"/>
      <c r="Q537" s="276"/>
      <c r="R537" s="276"/>
      <c r="S537" s="276"/>
      <c r="T537" s="276"/>
      <c r="U537" s="276"/>
      <c r="V537" s="276"/>
      <c r="W537" s="276"/>
      <c r="X537" s="276"/>
      <c r="Y537" s="276"/>
      <c r="Z537" s="276"/>
    </row>
    <row r="538">
      <c r="A538" s="276"/>
      <c r="B538" s="276"/>
      <c r="C538" s="276"/>
      <c r="D538" s="276"/>
      <c r="E538" s="276"/>
      <c r="F538" s="276"/>
      <c r="G538" s="276"/>
      <c r="H538" s="276"/>
      <c r="I538" s="276"/>
      <c r="J538" s="276"/>
      <c r="K538" s="276"/>
      <c r="L538" s="276"/>
      <c r="M538" s="276"/>
      <c r="N538" s="276"/>
      <c r="O538" s="276"/>
      <c r="P538" s="276"/>
      <c r="Q538" s="276"/>
      <c r="R538" s="276"/>
      <c r="S538" s="276"/>
      <c r="T538" s="276"/>
      <c r="U538" s="276"/>
      <c r="V538" s="276"/>
      <c r="W538" s="276"/>
      <c r="X538" s="276"/>
      <c r="Y538" s="276"/>
      <c r="Z538" s="276"/>
    </row>
    <row r="539">
      <c r="A539" s="276"/>
      <c r="B539" s="276"/>
      <c r="C539" s="276"/>
      <c r="D539" s="276"/>
      <c r="E539" s="276"/>
      <c r="F539" s="276"/>
      <c r="G539" s="276"/>
      <c r="H539" s="276"/>
      <c r="I539" s="276"/>
      <c r="J539" s="276"/>
      <c r="K539" s="276"/>
      <c r="L539" s="276"/>
      <c r="M539" s="276"/>
      <c r="N539" s="276"/>
      <c r="O539" s="276"/>
      <c r="P539" s="276"/>
      <c r="Q539" s="276"/>
      <c r="R539" s="276"/>
      <c r="S539" s="276"/>
      <c r="T539" s="276"/>
      <c r="U539" s="276"/>
      <c r="V539" s="276"/>
      <c r="W539" s="276"/>
      <c r="X539" s="276"/>
      <c r="Y539" s="276"/>
      <c r="Z539" s="276"/>
    </row>
    <row r="540">
      <c r="A540" s="276"/>
      <c r="B540" s="276"/>
      <c r="C540" s="276"/>
      <c r="D540" s="276"/>
      <c r="E540" s="276"/>
      <c r="F540" s="276"/>
      <c r="G540" s="276"/>
      <c r="H540" s="276"/>
      <c r="I540" s="276"/>
      <c r="J540" s="276"/>
      <c r="K540" s="276"/>
      <c r="L540" s="276"/>
      <c r="M540" s="276"/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</row>
    <row r="541">
      <c r="A541" s="276"/>
      <c r="B541" s="276"/>
      <c r="C541" s="276"/>
      <c r="D541" s="276"/>
      <c r="E541" s="276"/>
      <c r="F541" s="276"/>
      <c r="G541" s="276"/>
      <c r="H541" s="276"/>
      <c r="I541" s="276"/>
      <c r="J541" s="276"/>
      <c r="K541" s="276"/>
      <c r="L541" s="276"/>
      <c r="M541" s="276"/>
      <c r="N541" s="276"/>
      <c r="O541" s="276"/>
      <c r="P541" s="276"/>
      <c r="Q541" s="276"/>
      <c r="R541" s="276"/>
      <c r="S541" s="276"/>
      <c r="T541" s="276"/>
      <c r="U541" s="276"/>
      <c r="V541" s="276"/>
      <c r="W541" s="276"/>
      <c r="X541" s="276"/>
      <c r="Y541" s="276"/>
      <c r="Z541" s="276"/>
    </row>
    <row r="542">
      <c r="A542" s="276"/>
      <c r="B542" s="276"/>
      <c r="C542" s="276"/>
      <c r="D542" s="276"/>
      <c r="E542" s="276"/>
      <c r="F542" s="276"/>
      <c r="G542" s="276"/>
      <c r="H542" s="276"/>
      <c r="I542" s="276"/>
      <c r="J542" s="276"/>
      <c r="K542" s="276"/>
      <c r="L542" s="276"/>
      <c r="M542" s="276"/>
      <c r="N542" s="276"/>
      <c r="O542" s="276"/>
      <c r="P542" s="276"/>
      <c r="Q542" s="276"/>
      <c r="R542" s="276"/>
      <c r="S542" s="276"/>
      <c r="T542" s="276"/>
      <c r="U542" s="276"/>
      <c r="V542" s="276"/>
      <c r="W542" s="276"/>
      <c r="X542" s="276"/>
      <c r="Y542" s="276"/>
      <c r="Z542" s="276"/>
    </row>
    <row r="543">
      <c r="A543" s="276"/>
      <c r="B543" s="276"/>
      <c r="C543" s="276"/>
      <c r="D543" s="276"/>
      <c r="E543" s="276"/>
      <c r="F543" s="276"/>
      <c r="G543" s="276"/>
      <c r="H543" s="276"/>
      <c r="I543" s="276"/>
      <c r="J543" s="276"/>
      <c r="K543" s="276"/>
      <c r="L543" s="276"/>
      <c r="M543" s="276"/>
      <c r="N543" s="276"/>
      <c r="O543" s="276"/>
      <c r="P543" s="276"/>
      <c r="Q543" s="276"/>
      <c r="R543" s="276"/>
      <c r="S543" s="276"/>
      <c r="T543" s="276"/>
      <c r="U543" s="276"/>
      <c r="V543" s="276"/>
      <c r="W543" s="276"/>
      <c r="X543" s="276"/>
      <c r="Y543" s="276"/>
      <c r="Z543" s="276"/>
    </row>
    <row r="544">
      <c r="A544" s="276"/>
      <c r="B544" s="276"/>
      <c r="C544" s="276"/>
      <c r="D544" s="276"/>
      <c r="E544" s="276"/>
      <c r="F544" s="276"/>
      <c r="G544" s="276"/>
      <c r="H544" s="276"/>
      <c r="I544" s="276"/>
      <c r="J544" s="276"/>
      <c r="K544" s="276"/>
      <c r="L544" s="276"/>
      <c r="M544" s="276"/>
      <c r="N544" s="276"/>
      <c r="O544" s="276"/>
      <c r="P544" s="276"/>
      <c r="Q544" s="276"/>
      <c r="R544" s="276"/>
      <c r="S544" s="276"/>
      <c r="T544" s="276"/>
      <c r="U544" s="276"/>
      <c r="V544" s="276"/>
      <c r="W544" s="276"/>
      <c r="X544" s="276"/>
      <c r="Y544" s="276"/>
      <c r="Z544" s="276"/>
    </row>
    <row r="545">
      <c r="A545" s="276"/>
      <c r="B545" s="276"/>
      <c r="C545" s="276"/>
      <c r="D545" s="276"/>
      <c r="E545" s="276"/>
      <c r="F545" s="276"/>
      <c r="G545" s="276"/>
      <c r="H545" s="276"/>
      <c r="I545" s="276"/>
      <c r="J545" s="276"/>
      <c r="K545" s="276"/>
      <c r="L545" s="276"/>
      <c r="M545" s="276"/>
      <c r="N545" s="276"/>
      <c r="O545" s="276"/>
      <c r="P545" s="276"/>
      <c r="Q545" s="276"/>
      <c r="R545" s="276"/>
      <c r="S545" s="276"/>
      <c r="T545" s="276"/>
      <c r="U545" s="276"/>
      <c r="V545" s="276"/>
      <c r="W545" s="276"/>
      <c r="X545" s="276"/>
      <c r="Y545" s="276"/>
      <c r="Z545" s="276"/>
    </row>
    <row r="546">
      <c r="A546" s="276"/>
      <c r="B546" s="276"/>
      <c r="C546" s="276"/>
      <c r="D546" s="276"/>
      <c r="E546" s="276"/>
      <c r="F546" s="276"/>
      <c r="G546" s="276"/>
      <c r="H546" s="276"/>
      <c r="I546" s="276"/>
      <c r="J546" s="276"/>
      <c r="K546" s="276"/>
      <c r="L546" s="276"/>
      <c r="M546" s="276"/>
      <c r="N546" s="276"/>
      <c r="O546" s="276"/>
      <c r="P546" s="276"/>
      <c r="Q546" s="276"/>
      <c r="R546" s="276"/>
      <c r="S546" s="276"/>
      <c r="T546" s="276"/>
      <c r="U546" s="276"/>
      <c r="V546" s="276"/>
      <c r="W546" s="276"/>
      <c r="X546" s="276"/>
      <c r="Y546" s="276"/>
      <c r="Z546" s="276"/>
    </row>
    <row r="547">
      <c r="A547" s="276"/>
      <c r="B547" s="276"/>
      <c r="C547" s="276"/>
      <c r="D547" s="276"/>
      <c r="E547" s="276"/>
      <c r="F547" s="276"/>
      <c r="G547" s="276"/>
      <c r="H547" s="276"/>
      <c r="I547" s="276"/>
      <c r="J547" s="276"/>
      <c r="K547" s="276"/>
      <c r="L547" s="276"/>
      <c r="M547" s="276"/>
      <c r="N547" s="276"/>
      <c r="O547" s="276"/>
      <c r="P547" s="276"/>
      <c r="Q547" s="276"/>
      <c r="R547" s="276"/>
      <c r="S547" s="276"/>
      <c r="T547" s="276"/>
      <c r="U547" s="276"/>
      <c r="V547" s="276"/>
      <c r="W547" s="276"/>
      <c r="X547" s="276"/>
      <c r="Y547" s="276"/>
      <c r="Z547" s="276"/>
    </row>
    <row r="548">
      <c r="A548" s="276"/>
      <c r="B548" s="276"/>
      <c r="C548" s="276"/>
      <c r="D548" s="276"/>
      <c r="E548" s="276"/>
      <c r="F548" s="276"/>
      <c r="G548" s="276"/>
      <c r="H548" s="276"/>
      <c r="I548" s="276"/>
      <c r="J548" s="276"/>
      <c r="K548" s="276"/>
      <c r="L548" s="276"/>
      <c r="M548" s="276"/>
      <c r="N548" s="276"/>
      <c r="O548" s="276"/>
      <c r="P548" s="276"/>
      <c r="Q548" s="276"/>
      <c r="R548" s="276"/>
      <c r="S548" s="276"/>
      <c r="T548" s="276"/>
      <c r="U548" s="276"/>
      <c r="V548" s="276"/>
      <c r="W548" s="276"/>
      <c r="X548" s="276"/>
      <c r="Y548" s="276"/>
      <c r="Z548" s="276"/>
    </row>
    <row r="549">
      <c r="A549" s="276"/>
      <c r="B549" s="276"/>
      <c r="C549" s="276"/>
      <c r="D549" s="276"/>
      <c r="E549" s="276"/>
      <c r="F549" s="276"/>
      <c r="G549" s="276"/>
      <c r="H549" s="276"/>
      <c r="I549" s="276"/>
      <c r="J549" s="276"/>
      <c r="K549" s="276"/>
      <c r="L549" s="276"/>
      <c r="M549" s="276"/>
      <c r="N549" s="276"/>
      <c r="O549" s="276"/>
      <c r="P549" s="276"/>
      <c r="Q549" s="276"/>
      <c r="R549" s="276"/>
      <c r="S549" s="276"/>
      <c r="T549" s="276"/>
      <c r="U549" s="276"/>
      <c r="V549" s="276"/>
      <c r="W549" s="276"/>
      <c r="X549" s="276"/>
      <c r="Y549" s="276"/>
      <c r="Z549" s="276"/>
    </row>
    <row r="550">
      <c r="A550" s="276"/>
      <c r="B550" s="276"/>
      <c r="C550" s="276"/>
      <c r="D550" s="276"/>
      <c r="E550" s="276"/>
      <c r="F550" s="276"/>
      <c r="G550" s="276"/>
      <c r="H550" s="276"/>
      <c r="I550" s="276"/>
      <c r="J550" s="276"/>
      <c r="K550" s="276"/>
      <c r="L550" s="276"/>
      <c r="M550" s="276"/>
      <c r="N550" s="276"/>
      <c r="O550" s="276"/>
      <c r="P550" s="276"/>
      <c r="Q550" s="276"/>
      <c r="R550" s="276"/>
      <c r="S550" s="276"/>
      <c r="T550" s="276"/>
      <c r="U550" s="276"/>
      <c r="V550" s="276"/>
      <c r="W550" s="276"/>
      <c r="X550" s="276"/>
      <c r="Y550" s="276"/>
      <c r="Z550" s="276"/>
    </row>
    <row r="551">
      <c r="A551" s="276"/>
      <c r="B551" s="276"/>
      <c r="C551" s="276"/>
      <c r="D551" s="276"/>
      <c r="E551" s="276"/>
      <c r="F551" s="276"/>
      <c r="G551" s="276"/>
      <c r="H551" s="276"/>
      <c r="I551" s="276"/>
      <c r="J551" s="276"/>
      <c r="K551" s="276"/>
      <c r="L551" s="276"/>
      <c r="M551" s="276"/>
      <c r="N551" s="276"/>
      <c r="O551" s="276"/>
      <c r="P551" s="276"/>
      <c r="Q551" s="276"/>
      <c r="R551" s="276"/>
      <c r="S551" s="276"/>
      <c r="T551" s="276"/>
      <c r="U551" s="276"/>
      <c r="V551" s="276"/>
      <c r="W551" s="276"/>
      <c r="X551" s="276"/>
      <c r="Y551" s="276"/>
      <c r="Z551" s="276"/>
    </row>
    <row r="552">
      <c r="A552" s="276"/>
      <c r="B552" s="276"/>
      <c r="C552" s="276"/>
      <c r="D552" s="276"/>
      <c r="E552" s="276"/>
      <c r="F552" s="276"/>
      <c r="G552" s="276"/>
      <c r="H552" s="276"/>
      <c r="I552" s="276"/>
      <c r="J552" s="276"/>
      <c r="K552" s="276"/>
      <c r="L552" s="276"/>
      <c r="M552" s="276"/>
      <c r="N552" s="276"/>
      <c r="O552" s="276"/>
      <c r="P552" s="276"/>
      <c r="Q552" s="276"/>
      <c r="R552" s="276"/>
      <c r="S552" s="276"/>
      <c r="T552" s="276"/>
      <c r="U552" s="276"/>
      <c r="V552" s="276"/>
      <c r="W552" s="276"/>
      <c r="X552" s="276"/>
      <c r="Y552" s="276"/>
      <c r="Z552" s="276"/>
    </row>
    <row r="553">
      <c r="A553" s="276"/>
      <c r="B553" s="276"/>
      <c r="C553" s="276"/>
      <c r="D553" s="276"/>
      <c r="E553" s="276"/>
      <c r="F553" s="276"/>
      <c r="G553" s="276"/>
      <c r="H553" s="276"/>
      <c r="I553" s="276"/>
      <c r="J553" s="276"/>
      <c r="K553" s="276"/>
      <c r="L553" s="276"/>
      <c r="M553" s="276"/>
      <c r="N553" s="276"/>
      <c r="O553" s="276"/>
      <c r="P553" s="276"/>
      <c r="Q553" s="276"/>
      <c r="R553" s="276"/>
      <c r="S553" s="276"/>
      <c r="T553" s="276"/>
      <c r="U553" s="276"/>
      <c r="V553" s="276"/>
      <c r="W553" s="276"/>
      <c r="X553" s="276"/>
      <c r="Y553" s="276"/>
      <c r="Z553" s="276"/>
    </row>
    <row r="554">
      <c r="A554" s="276"/>
      <c r="B554" s="276"/>
      <c r="C554" s="276"/>
      <c r="D554" s="276"/>
      <c r="E554" s="276"/>
      <c r="F554" s="276"/>
      <c r="G554" s="276"/>
      <c r="H554" s="276"/>
      <c r="I554" s="276"/>
      <c r="J554" s="276"/>
      <c r="K554" s="276"/>
      <c r="L554" s="276"/>
      <c r="M554" s="276"/>
      <c r="N554" s="276"/>
      <c r="O554" s="276"/>
      <c r="P554" s="276"/>
      <c r="Q554" s="276"/>
      <c r="R554" s="276"/>
      <c r="S554" s="276"/>
      <c r="T554" s="276"/>
      <c r="U554" s="276"/>
      <c r="V554" s="276"/>
      <c r="W554" s="276"/>
      <c r="X554" s="276"/>
      <c r="Y554" s="276"/>
      <c r="Z554" s="276"/>
    </row>
    <row r="555">
      <c r="A555" s="276"/>
      <c r="B555" s="276"/>
      <c r="C555" s="276"/>
      <c r="D555" s="276"/>
      <c r="E555" s="276"/>
      <c r="F555" s="276"/>
      <c r="G555" s="276"/>
      <c r="H555" s="276"/>
      <c r="I555" s="276"/>
      <c r="J555" s="276"/>
      <c r="K555" s="276"/>
      <c r="L555" s="276"/>
      <c r="M555" s="276"/>
      <c r="N555" s="276"/>
      <c r="O555" s="276"/>
      <c r="P555" s="276"/>
      <c r="Q555" s="276"/>
      <c r="R555" s="276"/>
      <c r="S555" s="276"/>
      <c r="T555" s="276"/>
      <c r="U555" s="276"/>
      <c r="V555" s="276"/>
      <c r="W555" s="276"/>
      <c r="X555" s="276"/>
      <c r="Y555" s="276"/>
      <c r="Z555" s="276"/>
    </row>
    <row r="556">
      <c r="A556" s="276"/>
      <c r="B556" s="276"/>
      <c r="C556" s="276"/>
      <c r="D556" s="276"/>
      <c r="E556" s="276"/>
      <c r="F556" s="276"/>
      <c r="G556" s="276"/>
      <c r="H556" s="276"/>
      <c r="I556" s="276"/>
      <c r="J556" s="276"/>
      <c r="K556" s="276"/>
      <c r="L556" s="276"/>
      <c r="M556" s="276"/>
      <c r="N556" s="276"/>
      <c r="O556" s="276"/>
      <c r="P556" s="276"/>
      <c r="Q556" s="276"/>
      <c r="R556" s="276"/>
      <c r="S556" s="276"/>
      <c r="T556" s="276"/>
      <c r="U556" s="276"/>
      <c r="V556" s="276"/>
      <c r="W556" s="276"/>
      <c r="X556" s="276"/>
      <c r="Y556" s="276"/>
      <c r="Z556" s="276"/>
    </row>
    <row r="557">
      <c r="A557" s="276"/>
      <c r="B557" s="276"/>
      <c r="C557" s="276"/>
      <c r="D557" s="276"/>
      <c r="E557" s="276"/>
      <c r="F557" s="276"/>
      <c r="G557" s="276"/>
      <c r="H557" s="276"/>
      <c r="I557" s="276"/>
      <c r="J557" s="276"/>
      <c r="K557" s="276"/>
      <c r="L557" s="276"/>
      <c r="M557" s="276"/>
      <c r="N557" s="276"/>
      <c r="O557" s="276"/>
      <c r="P557" s="276"/>
      <c r="Q557" s="276"/>
      <c r="R557" s="276"/>
      <c r="S557" s="276"/>
      <c r="T557" s="276"/>
      <c r="U557" s="276"/>
      <c r="V557" s="276"/>
      <c r="W557" s="276"/>
      <c r="X557" s="276"/>
      <c r="Y557" s="276"/>
      <c r="Z557" s="276"/>
    </row>
    <row r="558">
      <c r="A558" s="276"/>
      <c r="B558" s="276"/>
      <c r="C558" s="276"/>
      <c r="D558" s="276"/>
      <c r="E558" s="276"/>
      <c r="F558" s="276"/>
      <c r="G558" s="276"/>
      <c r="H558" s="276"/>
      <c r="I558" s="276"/>
      <c r="J558" s="276"/>
      <c r="K558" s="276"/>
      <c r="L558" s="276"/>
      <c r="M558" s="276"/>
      <c r="N558" s="276"/>
      <c r="O558" s="276"/>
      <c r="P558" s="276"/>
      <c r="Q558" s="276"/>
      <c r="R558" s="276"/>
      <c r="S558" s="276"/>
      <c r="T558" s="276"/>
      <c r="U558" s="276"/>
      <c r="V558" s="276"/>
      <c r="W558" s="276"/>
      <c r="X558" s="276"/>
      <c r="Y558" s="276"/>
      <c r="Z558" s="276"/>
    </row>
    <row r="559">
      <c r="A559" s="276"/>
      <c r="B559" s="276"/>
      <c r="C559" s="276"/>
      <c r="D559" s="276"/>
      <c r="E559" s="276"/>
      <c r="F559" s="276"/>
      <c r="G559" s="276"/>
      <c r="H559" s="276"/>
      <c r="I559" s="276"/>
      <c r="J559" s="276"/>
      <c r="K559" s="276"/>
      <c r="L559" s="276"/>
      <c r="M559" s="276"/>
      <c r="N559" s="276"/>
      <c r="O559" s="276"/>
      <c r="P559" s="276"/>
      <c r="Q559" s="276"/>
      <c r="R559" s="276"/>
      <c r="S559" s="276"/>
      <c r="T559" s="276"/>
      <c r="U559" s="276"/>
      <c r="V559" s="276"/>
      <c r="W559" s="276"/>
      <c r="X559" s="276"/>
      <c r="Y559" s="276"/>
      <c r="Z559" s="276"/>
    </row>
    <row r="560">
      <c r="A560" s="276"/>
      <c r="B560" s="276"/>
      <c r="C560" s="276"/>
      <c r="D560" s="276"/>
      <c r="E560" s="276"/>
      <c r="F560" s="276"/>
      <c r="G560" s="276"/>
      <c r="H560" s="276"/>
      <c r="I560" s="276"/>
      <c r="J560" s="276"/>
      <c r="K560" s="276"/>
      <c r="L560" s="276"/>
      <c r="M560" s="276"/>
      <c r="N560" s="276"/>
      <c r="O560" s="276"/>
      <c r="P560" s="276"/>
      <c r="Q560" s="276"/>
      <c r="R560" s="276"/>
      <c r="S560" s="276"/>
      <c r="T560" s="276"/>
      <c r="U560" s="276"/>
      <c r="V560" s="276"/>
      <c r="W560" s="276"/>
      <c r="X560" s="276"/>
      <c r="Y560" s="276"/>
      <c r="Z560" s="276"/>
    </row>
    <row r="561">
      <c r="A561" s="276"/>
      <c r="B561" s="276"/>
      <c r="C561" s="276"/>
      <c r="D561" s="276"/>
      <c r="E561" s="276"/>
      <c r="F561" s="276"/>
      <c r="G561" s="276"/>
      <c r="H561" s="276"/>
      <c r="I561" s="276"/>
      <c r="J561" s="276"/>
      <c r="K561" s="276"/>
      <c r="L561" s="276"/>
      <c r="M561" s="276"/>
      <c r="N561" s="276"/>
      <c r="O561" s="276"/>
      <c r="P561" s="276"/>
      <c r="Q561" s="276"/>
      <c r="R561" s="276"/>
      <c r="S561" s="276"/>
      <c r="T561" s="276"/>
      <c r="U561" s="276"/>
      <c r="V561" s="276"/>
      <c r="W561" s="276"/>
      <c r="X561" s="276"/>
      <c r="Y561" s="276"/>
      <c r="Z561" s="276"/>
    </row>
    <row r="562">
      <c r="A562" s="276"/>
      <c r="B562" s="276"/>
      <c r="C562" s="276"/>
      <c r="D562" s="276"/>
      <c r="E562" s="276"/>
      <c r="F562" s="276"/>
      <c r="G562" s="276"/>
      <c r="H562" s="276"/>
      <c r="I562" s="276"/>
      <c r="J562" s="276"/>
      <c r="K562" s="276"/>
      <c r="L562" s="276"/>
      <c r="M562" s="276"/>
      <c r="N562" s="276"/>
      <c r="O562" s="276"/>
      <c r="P562" s="276"/>
      <c r="Q562" s="276"/>
      <c r="R562" s="276"/>
      <c r="S562" s="276"/>
      <c r="T562" s="276"/>
      <c r="U562" s="276"/>
      <c r="V562" s="276"/>
      <c r="W562" s="276"/>
      <c r="X562" s="276"/>
      <c r="Y562" s="276"/>
      <c r="Z562" s="276"/>
    </row>
    <row r="563">
      <c r="A563" s="276"/>
      <c r="B563" s="276"/>
      <c r="C563" s="276"/>
      <c r="D563" s="276"/>
      <c r="E563" s="276"/>
      <c r="F563" s="276"/>
      <c r="G563" s="276"/>
      <c r="H563" s="276"/>
      <c r="I563" s="276"/>
      <c r="J563" s="276"/>
      <c r="K563" s="276"/>
      <c r="L563" s="276"/>
      <c r="M563" s="276"/>
      <c r="N563" s="276"/>
      <c r="O563" s="276"/>
      <c r="P563" s="276"/>
      <c r="Q563" s="276"/>
      <c r="R563" s="276"/>
      <c r="S563" s="276"/>
      <c r="T563" s="276"/>
      <c r="U563" s="276"/>
      <c r="V563" s="276"/>
      <c r="W563" s="276"/>
      <c r="X563" s="276"/>
      <c r="Y563" s="276"/>
      <c r="Z563" s="276"/>
    </row>
    <row r="564">
      <c r="A564" s="276"/>
      <c r="B564" s="276"/>
      <c r="C564" s="276"/>
      <c r="D564" s="276"/>
      <c r="E564" s="276"/>
      <c r="F564" s="276"/>
      <c r="G564" s="276"/>
      <c r="H564" s="276"/>
      <c r="I564" s="276"/>
      <c r="J564" s="276"/>
      <c r="K564" s="276"/>
      <c r="L564" s="276"/>
      <c r="M564" s="276"/>
      <c r="N564" s="276"/>
      <c r="O564" s="276"/>
      <c r="P564" s="276"/>
      <c r="Q564" s="276"/>
      <c r="R564" s="276"/>
      <c r="S564" s="276"/>
      <c r="T564" s="276"/>
      <c r="U564" s="276"/>
      <c r="V564" s="276"/>
      <c r="W564" s="276"/>
      <c r="X564" s="276"/>
      <c r="Y564" s="276"/>
      <c r="Z564" s="276"/>
    </row>
    <row r="565">
      <c r="A565" s="276"/>
      <c r="B565" s="276"/>
      <c r="C565" s="276"/>
      <c r="D565" s="276"/>
      <c r="E565" s="276"/>
      <c r="F565" s="276"/>
      <c r="G565" s="276"/>
      <c r="H565" s="276"/>
      <c r="I565" s="276"/>
      <c r="J565" s="276"/>
      <c r="K565" s="276"/>
      <c r="L565" s="276"/>
      <c r="M565" s="276"/>
      <c r="N565" s="276"/>
      <c r="O565" s="276"/>
      <c r="P565" s="276"/>
      <c r="Q565" s="276"/>
      <c r="R565" s="276"/>
      <c r="S565" s="276"/>
      <c r="T565" s="276"/>
      <c r="U565" s="276"/>
      <c r="V565" s="276"/>
      <c r="W565" s="276"/>
      <c r="X565" s="276"/>
      <c r="Y565" s="276"/>
      <c r="Z565" s="276"/>
    </row>
    <row r="566">
      <c r="A566" s="276"/>
      <c r="B566" s="276"/>
      <c r="C566" s="276"/>
      <c r="D566" s="276"/>
      <c r="E566" s="276"/>
      <c r="F566" s="276"/>
      <c r="G566" s="276"/>
      <c r="H566" s="276"/>
      <c r="I566" s="276"/>
      <c r="J566" s="276"/>
      <c r="K566" s="276"/>
      <c r="L566" s="276"/>
      <c r="M566" s="276"/>
      <c r="N566" s="276"/>
      <c r="O566" s="276"/>
      <c r="P566" s="276"/>
      <c r="Q566" s="276"/>
      <c r="R566" s="276"/>
      <c r="S566" s="276"/>
      <c r="T566" s="276"/>
      <c r="U566" s="276"/>
      <c r="V566" s="276"/>
      <c r="W566" s="276"/>
      <c r="X566" s="276"/>
      <c r="Y566" s="276"/>
      <c r="Z566" s="276"/>
    </row>
    <row r="567">
      <c r="A567" s="276"/>
      <c r="B567" s="276"/>
      <c r="C567" s="276"/>
      <c r="D567" s="276"/>
      <c r="E567" s="276"/>
      <c r="F567" s="276"/>
      <c r="G567" s="276"/>
      <c r="H567" s="276"/>
      <c r="I567" s="276"/>
      <c r="J567" s="276"/>
      <c r="K567" s="276"/>
      <c r="L567" s="276"/>
      <c r="M567" s="276"/>
      <c r="N567" s="276"/>
      <c r="O567" s="276"/>
      <c r="P567" s="276"/>
      <c r="Q567" s="276"/>
      <c r="R567" s="276"/>
      <c r="S567" s="276"/>
      <c r="T567" s="276"/>
      <c r="U567" s="276"/>
      <c r="V567" s="276"/>
      <c r="W567" s="276"/>
      <c r="X567" s="276"/>
      <c r="Y567" s="276"/>
      <c r="Z567" s="276"/>
    </row>
    <row r="568">
      <c r="A568" s="276"/>
      <c r="B568" s="276"/>
      <c r="C568" s="276"/>
      <c r="D568" s="276"/>
      <c r="E568" s="276"/>
      <c r="F568" s="276"/>
      <c r="G568" s="276"/>
      <c r="H568" s="276"/>
      <c r="I568" s="276"/>
      <c r="J568" s="276"/>
      <c r="K568" s="276"/>
      <c r="L568" s="276"/>
      <c r="M568" s="276"/>
      <c r="N568" s="276"/>
      <c r="O568" s="276"/>
      <c r="P568" s="276"/>
      <c r="Q568" s="276"/>
      <c r="R568" s="276"/>
      <c r="S568" s="276"/>
      <c r="T568" s="276"/>
      <c r="U568" s="276"/>
      <c r="V568" s="276"/>
      <c r="W568" s="276"/>
      <c r="X568" s="276"/>
      <c r="Y568" s="276"/>
      <c r="Z568" s="276"/>
    </row>
    <row r="569">
      <c r="A569" s="276"/>
      <c r="B569" s="276"/>
      <c r="C569" s="276"/>
      <c r="D569" s="276"/>
      <c r="E569" s="276"/>
      <c r="F569" s="276"/>
      <c r="G569" s="276"/>
      <c r="H569" s="276"/>
      <c r="I569" s="276"/>
      <c r="J569" s="276"/>
      <c r="K569" s="276"/>
      <c r="L569" s="276"/>
      <c r="M569" s="276"/>
      <c r="N569" s="276"/>
      <c r="O569" s="276"/>
      <c r="P569" s="276"/>
      <c r="Q569" s="276"/>
      <c r="R569" s="276"/>
      <c r="S569" s="276"/>
      <c r="T569" s="276"/>
      <c r="U569" s="276"/>
      <c r="V569" s="276"/>
      <c r="W569" s="276"/>
      <c r="X569" s="276"/>
      <c r="Y569" s="276"/>
      <c r="Z569" s="276"/>
    </row>
    <row r="570">
      <c r="A570" s="276"/>
      <c r="B570" s="276"/>
      <c r="C570" s="276"/>
      <c r="D570" s="276"/>
      <c r="E570" s="276"/>
      <c r="F570" s="276"/>
      <c r="G570" s="276"/>
      <c r="H570" s="276"/>
      <c r="I570" s="276"/>
      <c r="J570" s="276"/>
      <c r="K570" s="276"/>
      <c r="L570" s="276"/>
      <c r="M570" s="276"/>
      <c r="N570" s="276"/>
      <c r="O570" s="276"/>
      <c r="P570" s="276"/>
      <c r="Q570" s="276"/>
      <c r="R570" s="276"/>
      <c r="S570" s="276"/>
      <c r="T570" s="276"/>
      <c r="U570" s="276"/>
      <c r="V570" s="276"/>
      <c r="W570" s="276"/>
      <c r="X570" s="276"/>
      <c r="Y570" s="276"/>
      <c r="Z570" s="276"/>
    </row>
    <row r="571">
      <c r="A571" s="276"/>
      <c r="B571" s="276"/>
      <c r="C571" s="276"/>
      <c r="D571" s="276"/>
      <c r="E571" s="276"/>
      <c r="F571" s="276"/>
      <c r="G571" s="276"/>
      <c r="H571" s="276"/>
      <c r="I571" s="276"/>
      <c r="J571" s="276"/>
      <c r="K571" s="276"/>
      <c r="L571" s="276"/>
      <c r="M571" s="276"/>
      <c r="N571" s="276"/>
      <c r="O571" s="276"/>
      <c r="P571" s="276"/>
      <c r="Q571" s="276"/>
      <c r="R571" s="276"/>
      <c r="S571" s="276"/>
      <c r="T571" s="276"/>
      <c r="U571" s="276"/>
      <c r="V571" s="276"/>
      <c r="W571" s="276"/>
      <c r="X571" s="276"/>
      <c r="Y571" s="276"/>
      <c r="Z571" s="276"/>
    </row>
    <row r="572">
      <c r="A572" s="276"/>
      <c r="B572" s="276"/>
      <c r="C572" s="276"/>
      <c r="D572" s="276"/>
      <c r="E572" s="276"/>
      <c r="F572" s="276"/>
      <c r="G572" s="276"/>
      <c r="H572" s="276"/>
      <c r="I572" s="276"/>
      <c r="J572" s="276"/>
      <c r="K572" s="276"/>
      <c r="L572" s="276"/>
      <c r="M572" s="276"/>
      <c r="N572" s="276"/>
      <c r="O572" s="276"/>
      <c r="P572" s="276"/>
      <c r="Q572" s="276"/>
      <c r="R572" s="276"/>
      <c r="S572" s="276"/>
      <c r="T572" s="276"/>
      <c r="U572" s="276"/>
      <c r="V572" s="276"/>
      <c r="W572" s="276"/>
      <c r="X572" s="276"/>
      <c r="Y572" s="276"/>
      <c r="Z572" s="276"/>
    </row>
    <row r="573">
      <c r="A573" s="276"/>
      <c r="B573" s="276"/>
      <c r="C573" s="276"/>
      <c r="D573" s="276"/>
      <c r="E573" s="276"/>
      <c r="F573" s="276"/>
      <c r="G573" s="276"/>
      <c r="H573" s="276"/>
      <c r="I573" s="276"/>
      <c r="J573" s="276"/>
      <c r="K573" s="276"/>
      <c r="L573" s="276"/>
      <c r="M573" s="276"/>
      <c r="N573" s="276"/>
      <c r="O573" s="276"/>
      <c r="P573" s="276"/>
      <c r="Q573" s="276"/>
      <c r="R573" s="276"/>
      <c r="S573" s="276"/>
      <c r="T573" s="276"/>
      <c r="U573" s="276"/>
      <c r="V573" s="276"/>
      <c r="W573" s="276"/>
      <c r="X573" s="276"/>
      <c r="Y573" s="276"/>
      <c r="Z573" s="276"/>
    </row>
    <row r="574">
      <c r="A574" s="276"/>
      <c r="B574" s="276"/>
      <c r="C574" s="276"/>
      <c r="D574" s="276"/>
      <c r="E574" s="276"/>
      <c r="F574" s="276"/>
      <c r="G574" s="276"/>
      <c r="H574" s="276"/>
      <c r="I574" s="276"/>
      <c r="J574" s="276"/>
      <c r="K574" s="276"/>
      <c r="L574" s="276"/>
      <c r="M574" s="276"/>
      <c r="N574" s="276"/>
      <c r="O574" s="276"/>
      <c r="P574" s="276"/>
      <c r="Q574" s="276"/>
      <c r="R574" s="276"/>
      <c r="S574" s="276"/>
      <c r="T574" s="276"/>
      <c r="U574" s="276"/>
      <c r="V574" s="276"/>
      <c r="W574" s="276"/>
      <c r="X574" s="276"/>
      <c r="Y574" s="276"/>
      <c r="Z574" s="276"/>
    </row>
    <row r="575">
      <c r="A575" s="276"/>
      <c r="B575" s="276"/>
      <c r="C575" s="276"/>
      <c r="D575" s="276"/>
      <c r="E575" s="276"/>
      <c r="F575" s="276"/>
      <c r="G575" s="276"/>
      <c r="H575" s="276"/>
      <c r="I575" s="276"/>
      <c r="J575" s="276"/>
      <c r="K575" s="276"/>
      <c r="L575" s="276"/>
      <c r="M575" s="276"/>
      <c r="N575" s="276"/>
      <c r="O575" s="276"/>
      <c r="P575" s="276"/>
      <c r="Q575" s="276"/>
      <c r="R575" s="276"/>
      <c r="S575" s="276"/>
      <c r="T575" s="276"/>
      <c r="U575" s="276"/>
      <c r="V575" s="276"/>
      <c r="W575" s="276"/>
      <c r="X575" s="276"/>
      <c r="Y575" s="276"/>
      <c r="Z575" s="276"/>
    </row>
    <row r="576">
      <c r="A576" s="276"/>
      <c r="B576" s="276"/>
      <c r="C576" s="276"/>
      <c r="D576" s="276"/>
      <c r="E576" s="276"/>
      <c r="F576" s="276"/>
      <c r="G576" s="276"/>
      <c r="H576" s="276"/>
      <c r="I576" s="276"/>
      <c r="J576" s="276"/>
      <c r="K576" s="276"/>
      <c r="L576" s="276"/>
      <c r="M576" s="276"/>
      <c r="N576" s="276"/>
      <c r="O576" s="276"/>
      <c r="P576" s="276"/>
      <c r="Q576" s="276"/>
      <c r="R576" s="276"/>
      <c r="S576" s="276"/>
      <c r="T576" s="276"/>
      <c r="U576" s="276"/>
      <c r="V576" s="276"/>
      <c r="W576" s="276"/>
      <c r="X576" s="276"/>
      <c r="Y576" s="276"/>
      <c r="Z576" s="276"/>
    </row>
    <row r="577">
      <c r="A577" s="276"/>
      <c r="B577" s="276"/>
      <c r="C577" s="276"/>
      <c r="D577" s="276"/>
      <c r="E577" s="276"/>
      <c r="F577" s="276"/>
      <c r="G577" s="276"/>
      <c r="H577" s="276"/>
      <c r="I577" s="276"/>
      <c r="J577" s="276"/>
      <c r="K577" s="276"/>
      <c r="L577" s="276"/>
      <c r="M577" s="276"/>
      <c r="N577" s="276"/>
      <c r="O577" s="276"/>
      <c r="P577" s="276"/>
      <c r="Q577" s="276"/>
      <c r="R577" s="276"/>
      <c r="S577" s="276"/>
      <c r="T577" s="276"/>
      <c r="U577" s="276"/>
      <c r="V577" s="276"/>
      <c r="W577" s="276"/>
      <c r="X577" s="276"/>
      <c r="Y577" s="276"/>
      <c r="Z577" s="276"/>
    </row>
    <row r="578">
      <c r="A578" s="276"/>
      <c r="B578" s="276"/>
      <c r="C578" s="276"/>
      <c r="D578" s="276"/>
      <c r="E578" s="276"/>
      <c r="F578" s="276"/>
      <c r="G578" s="276"/>
      <c r="H578" s="276"/>
      <c r="I578" s="276"/>
      <c r="J578" s="276"/>
      <c r="K578" s="276"/>
      <c r="L578" s="276"/>
      <c r="M578" s="276"/>
      <c r="N578" s="276"/>
      <c r="O578" s="276"/>
      <c r="P578" s="276"/>
      <c r="Q578" s="276"/>
      <c r="R578" s="276"/>
      <c r="S578" s="276"/>
      <c r="T578" s="276"/>
      <c r="U578" s="276"/>
      <c r="V578" s="276"/>
      <c r="W578" s="276"/>
      <c r="X578" s="276"/>
      <c r="Y578" s="276"/>
      <c r="Z578" s="276"/>
    </row>
    <row r="579">
      <c r="A579" s="276"/>
      <c r="B579" s="276"/>
      <c r="C579" s="276"/>
      <c r="D579" s="276"/>
      <c r="E579" s="276"/>
      <c r="F579" s="276"/>
      <c r="G579" s="276"/>
      <c r="H579" s="276"/>
      <c r="I579" s="276"/>
      <c r="J579" s="276"/>
      <c r="K579" s="276"/>
      <c r="L579" s="276"/>
      <c r="M579" s="276"/>
      <c r="N579" s="276"/>
      <c r="O579" s="276"/>
      <c r="P579" s="276"/>
      <c r="Q579" s="276"/>
      <c r="R579" s="276"/>
      <c r="S579" s="276"/>
      <c r="T579" s="276"/>
      <c r="U579" s="276"/>
      <c r="V579" s="276"/>
      <c r="W579" s="276"/>
      <c r="X579" s="276"/>
      <c r="Y579" s="276"/>
      <c r="Z579" s="276"/>
    </row>
    <row r="580">
      <c r="A580" s="276"/>
      <c r="B580" s="276"/>
      <c r="C580" s="276"/>
      <c r="D580" s="276"/>
      <c r="E580" s="276"/>
      <c r="F580" s="276"/>
      <c r="G580" s="276"/>
      <c r="H580" s="276"/>
      <c r="I580" s="276"/>
      <c r="J580" s="276"/>
      <c r="K580" s="276"/>
      <c r="L580" s="276"/>
      <c r="M580" s="276"/>
      <c r="N580" s="276"/>
      <c r="O580" s="276"/>
      <c r="P580" s="276"/>
      <c r="Q580" s="276"/>
      <c r="R580" s="276"/>
      <c r="S580" s="276"/>
      <c r="T580" s="276"/>
      <c r="U580" s="276"/>
      <c r="V580" s="276"/>
      <c r="W580" s="276"/>
      <c r="X580" s="276"/>
      <c r="Y580" s="276"/>
      <c r="Z580" s="276"/>
    </row>
    <row r="581">
      <c r="A581" s="276"/>
      <c r="B581" s="276"/>
      <c r="C581" s="276"/>
      <c r="D581" s="276"/>
      <c r="E581" s="276"/>
      <c r="F581" s="276"/>
      <c r="G581" s="276"/>
      <c r="H581" s="276"/>
      <c r="I581" s="276"/>
      <c r="J581" s="276"/>
      <c r="K581" s="276"/>
      <c r="L581" s="276"/>
      <c r="M581" s="276"/>
      <c r="N581" s="276"/>
      <c r="O581" s="276"/>
      <c r="P581" s="276"/>
      <c r="Q581" s="276"/>
      <c r="R581" s="276"/>
      <c r="S581" s="276"/>
      <c r="T581" s="276"/>
      <c r="U581" s="276"/>
      <c r="V581" s="276"/>
      <c r="W581" s="276"/>
      <c r="X581" s="276"/>
      <c r="Y581" s="276"/>
      <c r="Z581" s="276"/>
    </row>
    <row r="582">
      <c r="A582" s="276"/>
      <c r="B582" s="276"/>
      <c r="C582" s="276"/>
      <c r="D582" s="276"/>
      <c r="E582" s="276"/>
      <c r="F582" s="276"/>
      <c r="G582" s="276"/>
      <c r="H582" s="276"/>
      <c r="I582" s="276"/>
      <c r="J582" s="276"/>
      <c r="K582" s="276"/>
      <c r="L582" s="276"/>
      <c r="M582" s="276"/>
      <c r="N582" s="276"/>
      <c r="O582" s="276"/>
      <c r="P582" s="276"/>
      <c r="Q582" s="276"/>
      <c r="R582" s="276"/>
      <c r="S582" s="276"/>
      <c r="T582" s="276"/>
      <c r="U582" s="276"/>
      <c r="V582" s="276"/>
      <c r="W582" s="276"/>
      <c r="X582" s="276"/>
      <c r="Y582" s="276"/>
      <c r="Z582" s="276"/>
    </row>
    <row r="583">
      <c r="A583" s="276"/>
      <c r="B583" s="276"/>
      <c r="C583" s="276"/>
      <c r="D583" s="276"/>
      <c r="E583" s="276"/>
      <c r="F583" s="276"/>
      <c r="G583" s="276"/>
      <c r="H583" s="276"/>
      <c r="I583" s="276"/>
      <c r="J583" s="276"/>
      <c r="K583" s="276"/>
      <c r="L583" s="276"/>
      <c r="M583" s="276"/>
      <c r="N583" s="276"/>
      <c r="O583" s="276"/>
      <c r="P583" s="276"/>
      <c r="Q583" s="276"/>
      <c r="R583" s="276"/>
      <c r="S583" s="276"/>
      <c r="T583" s="276"/>
      <c r="U583" s="276"/>
      <c r="V583" s="276"/>
      <c r="W583" s="276"/>
      <c r="X583" s="276"/>
      <c r="Y583" s="276"/>
      <c r="Z583" s="276"/>
    </row>
    <row r="584">
      <c r="A584" s="276"/>
      <c r="B584" s="276"/>
      <c r="C584" s="276"/>
      <c r="D584" s="276"/>
      <c r="E584" s="276"/>
      <c r="F584" s="276"/>
      <c r="G584" s="276"/>
      <c r="H584" s="276"/>
      <c r="I584" s="276"/>
      <c r="J584" s="276"/>
      <c r="K584" s="276"/>
      <c r="L584" s="276"/>
      <c r="M584" s="276"/>
      <c r="N584" s="276"/>
      <c r="O584" s="276"/>
      <c r="P584" s="276"/>
      <c r="Q584" s="276"/>
      <c r="R584" s="276"/>
      <c r="S584" s="276"/>
      <c r="T584" s="276"/>
      <c r="U584" s="276"/>
      <c r="V584" s="276"/>
      <c r="W584" s="276"/>
      <c r="X584" s="276"/>
      <c r="Y584" s="276"/>
      <c r="Z584" s="276"/>
    </row>
    <row r="585">
      <c r="A585" s="276"/>
      <c r="B585" s="276"/>
      <c r="C585" s="276"/>
      <c r="D585" s="276"/>
      <c r="E585" s="276"/>
      <c r="F585" s="276"/>
      <c r="G585" s="276"/>
      <c r="H585" s="276"/>
      <c r="I585" s="276"/>
      <c r="J585" s="276"/>
      <c r="K585" s="276"/>
      <c r="L585" s="276"/>
      <c r="M585" s="276"/>
      <c r="N585" s="276"/>
      <c r="O585" s="276"/>
      <c r="P585" s="276"/>
      <c r="Q585" s="276"/>
      <c r="R585" s="276"/>
      <c r="S585" s="276"/>
      <c r="T585" s="276"/>
      <c r="U585" s="276"/>
      <c r="V585" s="276"/>
      <c r="W585" s="276"/>
      <c r="X585" s="276"/>
      <c r="Y585" s="276"/>
      <c r="Z585" s="276"/>
    </row>
    <row r="586">
      <c r="A586" s="276"/>
      <c r="B586" s="276"/>
      <c r="C586" s="276"/>
      <c r="D586" s="276"/>
      <c r="E586" s="276"/>
      <c r="F586" s="276"/>
      <c r="G586" s="276"/>
      <c r="H586" s="276"/>
      <c r="I586" s="276"/>
      <c r="J586" s="276"/>
      <c r="K586" s="276"/>
      <c r="L586" s="276"/>
      <c r="M586" s="276"/>
      <c r="N586" s="276"/>
      <c r="O586" s="276"/>
      <c r="P586" s="276"/>
      <c r="Q586" s="276"/>
      <c r="R586" s="276"/>
      <c r="S586" s="276"/>
      <c r="T586" s="276"/>
      <c r="U586" s="276"/>
      <c r="V586" s="276"/>
      <c r="W586" s="276"/>
      <c r="X586" s="276"/>
      <c r="Y586" s="276"/>
      <c r="Z586" s="276"/>
    </row>
    <row r="587">
      <c r="A587" s="276"/>
      <c r="B587" s="276"/>
      <c r="C587" s="276"/>
      <c r="D587" s="276"/>
      <c r="E587" s="276"/>
      <c r="F587" s="276"/>
      <c r="G587" s="276"/>
      <c r="H587" s="276"/>
      <c r="I587" s="276"/>
      <c r="J587" s="276"/>
      <c r="K587" s="276"/>
      <c r="L587" s="276"/>
      <c r="M587" s="276"/>
      <c r="N587" s="276"/>
      <c r="O587" s="276"/>
      <c r="P587" s="276"/>
      <c r="Q587" s="276"/>
      <c r="R587" s="276"/>
      <c r="S587" s="276"/>
      <c r="T587" s="276"/>
      <c r="U587" s="276"/>
      <c r="V587" s="276"/>
      <c r="W587" s="276"/>
      <c r="X587" s="276"/>
      <c r="Y587" s="276"/>
      <c r="Z587" s="276"/>
    </row>
    <row r="588">
      <c r="A588" s="276"/>
      <c r="B588" s="276"/>
      <c r="C588" s="276"/>
      <c r="D588" s="276"/>
      <c r="E588" s="276"/>
      <c r="F588" s="276"/>
      <c r="G588" s="276"/>
      <c r="H588" s="276"/>
      <c r="I588" s="276"/>
      <c r="J588" s="276"/>
      <c r="K588" s="276"/>
      <c r="L588" s="276"/>
      <c r="M588" s="276"/>
      <c r="N588" s="276"/>
      <c r="O588" s="276"/>
      <c r="P588" s="276"/>
      <c r="Q588" s="276"/>
      <c r="R588" s="276"/>
      <c r="S588" s="276"/>
      <c r="T588" s="276"/>
      <c r="U588" s="276"/>
      <c r="V588" s="276"/>
      <c r="W588" s="276"/>
      <c r="X588" s="276"/>
      <c r="Y588" s="276"/>
      <c r="Z588" s="276"/>
    </row>
    <row r="589">
      <c r="A589" s="276"/>
      <c r="B589" s="276"/>
      <c r="C589" s="276"/>
      <c r="D589" s="276"/>
      <c r="E589" s="276"/>
      <c r="F589" s="276"/>
      <c r="G589" s="276"/>
      <c r="H589" s="276"/>
      <c r="I589" s="276"/>
      <c r="J589" s="276"/>
      <c r="K589" s="276"/>
      <c r="L589" s="276"/>
      <c r="M589" s="276"/>
      <c r="N589" s="276"/>
      <c r="O589" s="276"/>
      <c r="P589" s="276"/>
      <c r="Q589" s="276"/>
      <c r="R589" s="276"/>
      <c r="S589" s="276"/>
      <c r="T589" s="276"/>
      <c r="U589" s="276"/>
      <c r="V589" s="276"/>
      <c r="W589" s="276"/>
      <c r="X589" s="276"/>
      <c r="Y589" s="276"/>
      <c r="Z589" s="276"/>
    </row>
    <row r="590">
      <c r="A590" s="276"/>
      <c r="B590" s="276"/>
      <c r="C590" s="276"/>
      <c r="D590" s="276"/>
      <c r="E590" s="276"/>
      <c r="F590" s="276"/>
      <c r="G590" s="276"/>
      <c r="H590" s="276"/>
      <c r="I590" s="276"/>
      <c r="J590" s="276"/>
      <c r="K590" s="276"/>
      <c r="L590" s="276"/>
      <c r="M590" s="276"/>
      <c r="N590" s="276"/>
      <c r="O590" s="276"/>
      <c r="P590" s="276"/>
      <c r="Q590" s="276"/>
      <c r="R590" s="276"/>
      <c r="S590" s="276"/>
      <c r="T590" s="276"/>
      <c r="U590" s="276"/>
      <c r="V590" s="276"/>
      <c r="W590" s="276"/>
      <c r="X590" s="276"/>
      <c r="Y590" s="276"/>
      <c r="Z590" s="276"/>
    </row>
    <row r="591">
      <c r="A591" s="276"/>
      <c r="B591" s="276"/>
      <c r="C591" s="276"/>
      <c r="D591" s="276"/>
      <c r="E591" s="276"/>
      <c r="F591" s="276"/>
      <c r="G591" s="276"/>
      <c r="H591" s="276"/>
      <c r="I591" s="276"/>
      <c r="J591" s="276"/>
      <c r="K591" s="276"/>
      <c r="L591" s="276"/>
      <c r="M591" s="276"/>
      <c r="N591" s="276"/>
      <c r="O591" s="276"/>
      <c r="P591" s="276"/>
      <c r="Q591" s="276"/>
      <c r="R591" s="276"/>
      <c r="S591" s="276"/>
      <c r="T591" s="276"/>
      <c r="U591" s="276"/>
      <c r="V591" s="276"/>
      <c r="W591" s="276"/>
      <c r="X591" s="276"/>
      <c r="Y591" s="276"/>
      <c r="Z591" s="276"/>
    </row>
    <row r="592">
      <c r="A592" s="276"/>
      <c r="B592" s="276"/>
      <c r="C592" s="276"/>
      <c r="D592" s="276"/>
      <c r="E592" s="276"/>
      <c r="F592" s="276"/>
      <c r="G592" s="276"/>
      <c r="H592" s="276"/>
      <c r="I592" s="276"/>
      <c r="J592" s="276"/>
      <c r="K592" s="276"/>
      <c r="L592" s="276"/>
      <c r="M592" s="276"/>
      <c r="N592" s="276"/>
      <c r="O592" s="276"/>
      <c r="P592" s="276"/>
      <c r="Q592" s="276"/>
      <c r="R592" s="276"/>
      <c r="S592" s="276"/>
      <c r="T592" s="276"/>
      <c r="U592" s="276"/>
      <c r="V592" s="276"/>
      <c r="W592" s="276"/>
      <c r="X592" s="276"/>
      <c r="Y592" s="276"/>
      <c r="Z592" s="276"/>
    </row>
    <row r="593">
      <c r="A593" s="276"/>
      <c r="B593" s="276"/>
      <c r="C593" s="276"/>
      <c r="D593" s="276"/>
      <c r="E593" s="276"/>
      <c r="F593" s="276"/>
      <c r="G593" s="276"/>
      <c r="H593" s="276"/>
      <c r="I593" s="276"/>
      <c r="J593" s="276"/>
      <c r="K593" s="276"/>
      <c r="L593" s="276"/>
      <c r="M593" s="276"/>
      <c r="N593" s="276"/>
      <c r="O593" s="276"/>
      <c r="P593" s="276"/>
      <c r="Q593" s="276"/>
      <c r="R593" s="276"/>
      <c r="S593" s="276"/>
      <c r="T593" s="276"/>
      <c r="U593" s="276"/>
      <c r="V593" s="276"/>
      <c r="W593" s="276"/>
      <c r="X593" s="276"/>
      <c r="Y593" s="276"/>
      <c r="Z593" s="276"/>
    </row>
    <row r="594">
      <c r="A594" s="276"/>
      <c r="B594" s="276"/>
      <c r="C594" s="276"/>
      <c r="D594" s="276"/>
      <c r="E594" s="276"/>
      <c r="F594" s="276"/>
      <c r="G594" s="276"/>
      <c r="H594" s="276"/>
      <c r="I594" s="276"/>
      <c r="J594" s="276"/>
      <c r="K594" s="276"/>
      <c r="L594" s="276"/>
      <c r="M594" s="276"/>
      <c r="N594" s="276"/>
      <c r="O594" s="276"/>
      <c r="P594" s="276"/>
      <c r="Q594" s="276"/>
      <c r="R594" s="276"/>
      <c r="S594" s="276"/>
      <c r="T594" s="276"/>
      <c r="U594" s="276"/>
      <c r="V594" s="276"/>
      <c r="W594" s="276"/>
      <c r="X594" s="276"/>
      <c r="Y594" s="276"/>
      <c r="Z594" s="276"/>
    </row>
    <row r="595">
      <c r="A595" s="276"/>
      <c r="B595" s="276"/>
      <c r="C595" s="276"/>
      <c r="D595" s="276"/>
      <c r="E595" s="276"/>
      <c r="F595" s="276"/>
      <c r="G595" s="276"/>
      <c r="H595" s="276"/>
      <c r="I595" s="276"/>
      <c r="J595" s="276"/>
      <c r="K595" s="276"/>
      <c r="L595" s="276"/>
      <c r="M595" s="276"/>
      <c r="N595" s="276"/>
      <c r="O595" s="276"/>
      <c r="P595" s="276"/>
      <c r="Q595" s="276"/>
      <c r="R595" s="276"/>
      <c r="S595" s="276"/>
      <c r="T595" s="276"/>
      <c r="U595" s="276"/>
      <c r="V595" s="276"/>
      <c r="W595" s="276"/>
      <c r="X595" s="276"/>
      <c r="Y595" s="276"/>
      <c r="Z595" s="276"/>
    </row>
    <row r="596">
      <c r="A596" s="276"/>
      <c r="B596" s="276"/>
      <c r="C596" s="276"/>
      <c r="D596" s="276"/>
      <c r="E596" s="276"/>
      <c r="F596" s="276"/>
      <c r="G596" s="276"/>
      <c r="H596" s="276"/>
      <c r="I596" s="276"/>
      <c r="J596" s="276"/>
      <c r="K596" s="276"/>
      <c r="L596" s="276"/>
      <c r="M596" s="276"/>
      <c r="N596" s="276"/>
      <c r="O596" s="276"/>
      <c r="P596" s="276"/>
      <c r="Q596" s="276"/>
      <c r="R596" s="276"/>
      <c r="S596" s="276"/>
      <c r="T596" s="276"/>
      <c r="U596" s="276"/>
      <c r="V596" s="276"/>
      <c r="W596" s="276"/>
      <c r="X596" s="276"/>
      <c r="Y596" s="276"/>
      <c r="Z596" s="276"/>
    </row>
    <row r="597">
      <c r="A597" s="276"/>
      <c r="B597" s="276"/>
      <c r="C597" s="276"/>
      <c r="D597" s="276"/>
      <c r="E597" s="276"/>
      <c r="F597" s="276"/>
      <c r="G597" s="276"/>
      <c r="H597" s="276"/>
      <c r="I597" s="276"/>
      <c r="J597" s="276"/>
      <c r="K597" s="276"/>
      <c r="L597" s="276"/>
      <c r="M597" s="276"/>
      <c r="N597" s="276"/>
      <c r="O597" s="276"/>
      <c r="P597" s="276"/>
      <c r="Q597" s="276"/>
      <c r="R597" s="276"/>
      <c r="S597" s="276"/>
      <c r="T597" s="276"/>
      <c r="U597" s="276"/>
      <c r="V597" s="276"/>
      <c r="W597" s="276"/>
      <c r="X597" s="276"/>
      <c r="Y597" s="276"/>
      <c r="Z597" s="276"/>
    </row>
    <row r="598">
      <c r="A598" s="276"/>
      <c r="B598" s="276"/>
      <c r="C598" s="276"/>
      <c r="D598" s="276"/>
      <c r="E598" s="276"/>
      <c r="F598" s="276"/>
      <c r="G598" s="276"/>
      <c r="H598" s="276"/>
      <c r="I598" s="276"/>
      <c r="J598" s="276"/>
      <c r="K598" s="276"/>
      <c r="L598" s="276"/>
      <c r="M598" s="276"/>
      <c r="N598" s="276"/>
      <c r="O598" s="276"/>
      <c r="P598" s="276"/>
      <c r="Q598" s="276"/>
      <c r="R598" s="276"/>
      <c r="S598" s="276"/>
      <c r="T598" s="276"/>
      <c r="U598" s="276"/>
      <c r="V598" s="276"/>
      <c r="W598" s="276"/>
      <c r="X598" s="276"/>
      <c r="Y598" s="276"/>
      <c r="Z598" s="276"/>
    </row>
    <row r="599">
      <c r="A599" s="276"/>
      <c r="B599" s="276"/>
      <c r="C599" s="276"/>
      <c r="D599" s="276"/>
      <c r="E599" s="276"/>
      <c r="F599" s="276"/>
      <c r="G599" s="276"/>
      <c r="H599" s="276"/>
      <c r="I599" s="276"/>
      <c r="J599" s="276"/>
      <c r="K599" s="276"/>
      <c r="L599" s="276"/>
      <c r="M599" s="276"/>
      <c r="N599" s="276"/>
      <c r="O599" s="276"/>
      <c r="P599" s="276"/>
      <c r="Q599" s="276"/>
      <c r="R599" s="276"/>
      <c r="S599" s="276"/>
      <c r="T599" s="276"/>
      <c r="U599" s="276"/>
      <c r="V599" s="276"/>
      <c r="W599" s="276"/>
      <c r="X599" s="276"/>
      <c r="Y599" s="276"/>
      <c r="Z599" s="276"/>
    </row>
    <row r="600">
      <c r="A600" s="276"/>
      <c r="B600" s="276"/>
      <c r="C600" s="276"/>
      <c r="D600" s="276"/>
      <c r="E600" s="276"/>
      <c r="F600" s="276"/>
      <c r="G600" s="276"/>
      <c r="H600" s="276"/>
      <c r="I600" s="276"/>
      <c r="J600" s="276"/>
      <c r="K600" s="276"/>
      <c r="L600" s="276"/>
      <c r="M600" s="276"/>
      <c r="N600" s="276"/>
      <c r="O600" s="276"/>
      <c r="P600" s="276"/>
      <c r="Q600" s="276"/>
      <c r="R600" s="276"/>
      <c r="S600" s="276"/>
      <c r="T600" s="276"/>
      <c r="U600" s="276"/>
      <c r="V600" s="276"/>
      <c r="W600" s="276"/>
      <c r="X600" s="276"/>
      <c r="Y600" s="276"/>
      <c r="Z600" s="276"/>
    </row>
    <row r="601">
      <c r="A601" s="276"/>
      <c r="B601" s="276"/>
      <c r="C601" s="276"/>
      <c r="D601" s="276"/>
      <c r="E601" s="276"/>
      <c r="F601" s="276"/>
      <c r="G601" s="276"/>
      <c r="H601" s="276"/>
      <c r="I601" s="276"/>
      <c r="J601" s="276"/>
      <c r="K601" s="276"/>
      <c r="L601" s="276"/>
      <c r="M601" s="276"/>
      <c r="N601" s="276"/>
      <c r="O601" s="276"/>
      <c r="P601" s="276"/>
      <c r="Q601" s="276"/>
      <c r="R601" s="276"/>
      <c r="S601" s="276"/>
      <c r="T601" s="276"/>
      <c r="U601" s="276"/>
      <c r="V601" s="276"/>
      <c r="W601" s="276"/>
      <c r="X601" s="276"/>
      <c r="Y601" s="276"/>
      <c r="Z601" s="276"/>
    </row>
    <row r="602">
      <c r="A602" s="276"/>
      <c r="B602" s="276"/>
      <c r="C602" s="276"/>
      <c r="D602" s="276"/>
      <c r="E602" s="276"/>
      <c r="F602" s="276"/>
      <c r="G602" s="276"/>
      <c r="H602" s="276"/>
      <c r="I602" s="276"/>
      <c r="J602" s="276"/>
      <c r="K602" s="276"/>
      <c r="L602" s="276"/>
      <c r="M602" s="276"/>
      <c r="N602" s="276"/>
      <c r="O602" s="276"/>
      <c r="P602" s="276"/>
      <c r="Q602" s="276"/>
      <c r="R602" s="276"/>
      <c r="S602" s="276"/>
      <c r="T602" s="276"/>
      <c r="U602" s="276"/>
      <c r="V602" s="276"/>
      <c r="W602" s="276"/>
      <c r="X602" s="276"/>
      <c r="Y602" s="276"/>
      <c r="Z602" s="276"/>
    </row>
    <row r="603">
      <c r="A603" s="276"/>
      <c r="B603" s="276"/>
      <c r="C603" s="276"/>
      <c r="D603" s="276"/>
      <c r="E603" s="276"/>
      <c r="F603" s="276"/>
      <c r="G603" s="276"/>
      <c r="H603" s="276"/>
      <c r="I603" s="276"/>
      <c r="J603" s="276"/>
      <c r="K603" s="276"/>
      <c r="L603" s="276"/>
      <c r="M603" s="276"/>
      <c r="N603" s="276"/>
      <c r="O603" s="276"/>
      <c r="P603" s="276"/>
      <c r="Q603" s="276"/>
      <c r="R603" s="276"/>
      <c r="S603" s="276"/>
      <c r="T603" s="276"/>
      <c r="U603" s="276"/>
      <c r="V603" s="276"/>
      <c r="W603" s="276"/>
      <c r="X603" s="276"/>
      <c r="Y603" s="276"/>
      <c r="Z603" s="276"/>
    </row>
    <row r="604">
      <c r="A604" s="276"/>
      <c r="B604" s="276"/>
      <c r="C604" s="276"/>
      <c r="D604" s="276"/>
      <c r="E604" s="276"/>
      <c r="F604" s="276"/>
      <c r="G604" s="276"/>
      <c r="H604" s="276"/>
      <c r="I604" s="276"/>
      <c r="J604" s="276"/>
      <c r="K604" s="276"/>
      <c r="L604" s="276"/>
      <c r="M604" s="276"/>
      <c r="N604" s="276"/>
      <c r="O604" s="276"/>
      <c r="P604" s="276"/>
      <c r="Q604" s="276"/>
      <c r="R604" s="276"/>
      <c r="S604" s="276"/>
      <c r="T604" s="276"/>
      <c r="U604" s="276"/>
      <c r="V604" s="276"/>
      <c r="W604" s="276"/>
      <c r="X604" s="276"/>
      <c r="Y604" s="276"/>
      <c r="Z604" s="276"/>
    </row>
    <row r="605">
      <c r="A605" s="276"/>
      <c r="B605" s="276"/>
      <c r="C605" s="276"/>
      <c r="D605" s="276"/>
      <c r="E605" s="276"/>
      <c r="F605" s="276"/>
      <c r="G605" s="276"/>
      <c r="H605" s="276"/>
      <c r="I605" s="276"/>
      <c r="J605" s="276"/>
      <c r="K605" s="276"/>
      <c r="L605" s="276"/>
      <c r="M605" s="276"/>
      <c r="N605" s="276"/>
      <c r="O605" s="276"/>
      <c r="P605" s="276"/>
      <c r="Q605" s="276"/>
      <c r="R605" s="276"/>
      <c r="S605" s="276"/>
      <c r="T605" s="276"/>
      <c r="U605" s="276"/>
      <c r="V605" s="276"/>
      <c r="W605" s="276"/>
      <c r="X605" s="276"/>
      <c r="Y605" s="276"/>
      <c r="Z605" s="276"/>
    </row>
    <row r="606">
      <c r="A606" s="276"/>
      <c r="B606" s="276"/>
      <c r="C606" s="276"/>
      <c r="D606" s="276"/>
      <c r="E606" s="276"/>
      <c r="F606" s="276"/>
      <c r="G606" s="276"/>
      <c r="H606" s="276"/>
      <c r="I606" s="276"/>
      <c r="J606" s="276"/>
      <c r="K606" s="276"/>
      <c r="L606" s="276"/>
      <c r="M606" s="276"/>
      <c r="N606" s="276"/>
      <c r="O606" s="276"/>
      <c r="P606" s="276"/>
      <c r="Q606" s="276"/>
      <c r="R606" s="276"/>
      <c r="S606" s="276"/>
      <c r="T606" s="276"/>
      <c r="U606" s="276"/>
      <c r="V606" s="276"/>
      <c r="W606" s="276"/>
      <c r="X606" s="276"/>
      <c r="Y606" s="276"/>
      <c r="Z606" s="276"/>
    </row>
    <row r="607">
      <c r="A607" s="276"/>
      <c r="B607" s="276"/>
      <c r="C607" s="276"/>
      <c r="D607" s="276"/>
      <c r="E607" s="276"/>
      <c r="F607" s="276"/>
      <c r="G607" s="276"/>
      <c r="H607" s="276"/>
      <c r="I607" s="276"/>
      <c r="J607" s="276"/>
      <c r="K607" s="276"/>
      <c r="L607" s="276"/>
      <c r="M607" s="276"/>
      <c r="N607" s="276"/>
      <c r="O607" s="276"/>
      <c r="P607" s="276"/>
      <c r="Q607" s="276"/>
      <c r="R607" s="276"/>
      <c r="S607" s="276"/>
      <c r="T607" s="276"/>
      <c r="U607" s="276"/>
      <c r="V607" s="276"/>
      <c r="W607" s="276"/>
      <c r="X607" s="276"/>
      <c r="Y607" s="276"/>
      <c r="Z607" s="276"/>
    </row>
    <row r="608">
      <c r="A608" s="276"/>
      <c r="B608" s="276"/>
      <c r="C608" s="276"/>
      <c r="D608" s="276"/>
      <c r="E608" s="276"/>
      <c r="F608" s="276"/>
      <c r="G608" s="276"/>
      <c r="H608" s="276"/>
      <c r="I608" s="276"/>
      <c r="J608" s="276"/>
      <c r="K608" s="276"/>
      <c r="L608" s="276"/>
      <c r="M608" s="276"/>
      <c r="N608" s="276"/>
      <c r="O608" s="276"/>
      <c r="P608" s="276"/>
      <c r="Q608" s="276"/>
      <c r="R608" s="276"/>
      <c r="S608" s="276"/>
      <c r="T608" s="276"/>
      <c r="U608" s="276"/>
      <c r="V608" s="276"/>
      <c r="W608" s="276"/>
      <c r="X608" s="276"/>
      <c r="Y608" s="276"/>
      <c r="Z608" s="276"/>
    </row>
    <row r="609">
      <c r="A609" s="276"/>
      <c r="B609" s="276"/>
      <c r="C609" s="276"/>
      <c r="D609" s="276"/>
      <c r="E609" s="276"/>
      <c r="F609" s="276"/>
      <c r="G609" s="276"/>
      <c r="H609" s="276"/>
      <c r="I609" s="276"/>
      <c r="J609" s="276"/>
      <c r="K609" s="276"/>
      <c r="L609" s="276"/>
      <c r="M609" s="276"/>
      <c r="N609" s="276"/>
      <c r="O609" s="276"/>
      <c r="P609" s="276"/>
      <c r="Q609" s="276"/>
      <c r="R609" s="276"/>
      <c r="S609" s="276"/>
      <c r="T609" s="276"/>
      <c r="U609" s="276"/>
      <c r="V609" s="276"/>
      <c r="W609" s="276"/>
      <c r="X609" s="276"/>
      <c r="Y609" s="276"/>
      <c r="Z609" s="276"/>
    </row>
    <row r="610">
      <c r="A610" s="276"/>
      <c r="B610" s="276"/>
      <c r="C610" s="276"/>
      <c r="D610" s="276"/>
      <c r="E610" s="276"/>
      <c r="F610" s="276"/>
      <c r="G610" s="276"/>
      <c r="H610" s="276"/>
      <c r="I610" s="276"/>
      <c r="J610" s="276"/>
      <c r="K610" s="276"/>
      <c r="L610" s="276"/>
      <c r="M610" s="276"/>
      <c r="N610" s="276"/>
      <c r="O610" s="276"/>
      <c r="P610" s="276"/>
      <c r="Q610" s="276"/>
      <c r="R610" s="276"/>
      <c r="S610" s="276"/>
      <c r="T610" s="276"/>
      <c r="U610" s="276"/>
      <c r="V610" s="276"/>
      <c r="W610" s="276"/>
      <c r="X610" s="276"/>
      <c r="Y610" s="276"/>
      <c r="Z610" s="276"/>
    </row>
    <row r="611">
      <c r="A611" s="276"/>
      <c r="B611" s="276"/>
      <c r="C611" s="276"/>
      <c r="D611" s="276"/>
      <c r="E611" s="276"/>
      <c r="F611" s="276"/>
      <c r="G611" s="276"/>
      <c r="H611" s="276"/>
      <c r="I611" s="276"/>
      <c r="J611" s="276"/>
      <c r="K611" s="276"/>
      <c r="L611" s="276"/>
      <c r="M611" s="276"/>
      <c r="N611" s="276"/>
      <c r="O611" s="276"/>
      <c r="P611" s="276"/>
      <c r="Q611" s="276"/>
      <c r="R611" s="276"/>
      <c r="S611" s="276"/>
      <c r="T611" s="276"/>
      <c r="U611" s="276"/>
      <c r="V611" s="276"/>
      <c r="W611" s="276"/>
      <c r="X611" s="276"/>
      <c r="Y611" s="276"/>
      <c r="Z611" s="276"/>
    </row>
    <row r="612">
      <c r="A612" s="276"/>
      <c r="B612" s="276"/>
      <c r="C612" s="276"/>
      <c r="D612" s="276"/>
      <c r="E612" s="276"/>
      <c r="F612" s="276"/>
      <c r="G612" s="276"/>
      <c r="H612" s="276"/>
      <c r="I612" s="276"/>
      <c r="J612" s="276"/>
      <c r="K612" s="276"/>
      <c r="L612" s="276"/>
      <c r="M612" s="276"/>
      <c r="N612" s="276"/>
      <c r="O612" s="276"/>
      <c r="P612" s="276"/>
      <c r="Q612" s="276"/>
      <c r="R612" s="276"/>
      <c r="S612" s="276"/>
      <c r="T612" s="276"/>
      <c r="U612" s="276"/>
      <c r="V612" s="276"/>
      <c r="W612" s="276"/>
      <c r="X612" s="276"/>
      <c r="Y612" s="276"/>
      <c r="Z612" s="276"/>
    </row>
    <row r="613">
      <c r="A613" s="276"/>
      <c r="B613" s="276"/>
      <c r="C613" s="276"/>
      <c r="D613" s="276"/>
      <c r="E613" s="276"/>
      <c r="F613" s="276"/>
      <c r="G613" s="276"/>
      <c r="H613" s="276"/>
      <c r="I613" s="276"/>
      <c r="J613" s="276"/>
      <c r="K613" s="276"/>
      <c r="L613" s="276"/>
      <c r="M613" s="276"/>
      <c r="N613" s="276"/>
      <c r="O613" s="276"/>
      <c r="P613" s="276"/>
      <c r="Q613" s="276"/>
      <c r="R613" s="276"/>
      <c r="S613" s="276"/>
      <c r="T613" s="276"/>
      <c r="U613" s="276"/>
      <c r="V613" s="276"/>
      <c r="W613" s="276"/>
      <c r="X613" s="276"/>
      <c r="Y613" s="276"/>
      <c r="Z613" s="276"/>
    </row>
    <row r="614">
      <c r="A614" s="276"/>
      <c r="B614" s="276"/>
      <c r="C614" s="276"/>
      <c r="D614" s="276"/>
      <c r="E614" s="276"/>
      <c r="F614" s="276"/>
      <c r="G614" s="276"/>
      <c r="H614" s="276"/>
      <c r="I614" s="276"/>
      <c r="J614" s="276"/>
      <c r="K614" s="276"/>
      <c r="L614" s="276"/>
      <c r="M614" s="276"/>
      <c r="N614" s="276"/>
      <c r="O614" s="276"/>
      <c r="P614" s="276"/>
      <c r="Q614" s="276"/>
      <c r="R614" s="276"/>
      <c r="S614" s="276"/>
      <c r="T614" s="276"/>
      <c r="U614" s="276"/>
      <c r="V614" s="276"/>
      <c r="W614" s="276"/>
      <c r="X614" s="276"/>
      <c r="Y614" s="276"/>
      <c r="Z614" s="276"/>
    </row>
    <row r="615">
      <c r="A615" s="276"/>
      <c r="B615" s="276"/>
      <c r="C615" s="276"/>
      <c r="D615" s="276"/>
      <c r="E615" s="276"/>
      <c r="F615" s="276"/>
      <c r="G615" s="276"/>
      <c r="H615" s="276"/>
      <c r="I615" s="276"/>
      <c r="J615" s="276"/>
      <c r="K615" s="276"/>
      <c r="L615" s="276"/>
      <c r="M615" s="276"/>
      <c r="N615" s="276"/>
      <c r="O615" s="276"/>
      <c r="P615" s="276"/>
      <c r="Q615" s="276"/>
      <c r="R615" s="276"/>
      <c r="S615" s="276"/>
      <c r="T615" s="276"/>
      <c r="U615" s="276"/>
      <c r="V615" s="276"/>
      <c r="W615" s="276"/>
      <c r="X615" s="276"/>
      <c r="Y615" s="276"/>
      <c r="Z615" s="276"/>
    </row>
    <row r="616">
      <c r="A616" s="276"/>
      <c r="B616" s="276"/>
      <c r="C616" s="276"/>
      <c r="D616" s="276"/>
      <c r="E616" s="276"/>
      <c r="F616" s="276"/>
      <c r="G616" s="276"/>
      <c r="H616" s="276"/>
      <c r="I616" s="276"/>
      <c r="J616" s="276"/>
      <c r="K616" s="276"/>
      <c r="L616" s="276"/>
      <c r="M616" s="276"/>
      <c r="N616" s="276"/>
      <c r="O616" s="276"/>
      <c r="P616" s="276"/>
      <c r="Q616" s="276"/>
      <c r="R616" s="276"/>
      <c r="S616" s="276"/>
      <c r="T616" s="276"/>
      <c r="U616" s="276"/>
      <c r="V616" s="276"/>
      <c r="W616" s="276"/>
      <c r="X616" s="276"/>
      <c r="Y616" s="276"/>
      <c r="Z616" s="276"/>
    </row>
    <row r="617">
      <c r="A617" s="276"/>
      <c r="B617" s="276"/>
      <c r="C617" s="276"/>
      <c r="D617" s="276"/>
      <c r="E617" s="276"/>
      <c r="F617" s="276"/>
      <c r="G617" s="276"/>
      <c r="H617" s="276"/>
      <c r="I617" s="276"/>
      <c r="J617" s="276"/>
      <c r="K617" s="276"/>
      <c r="L617" s="276"/>
      <c r="M617" s="276"/>
      <c r="N617" s="276"/>
      <c r="O617" s="276"/>
      <c r="P617" s="276"/>
      <c r="Q617" s="276"/>
      <c r="R617" s="276"/>
      <c r="S617" s="276"/>
      <c r="T617" s="276"/>
      <c r="U617" s="276"/>
      <c r="V617" s="276"/>
      <c r="W617" s="276"/>
      <c r="X617" s="276"/>
      <c r="Y617" s="276"/>
      <c r="Z617" s="276"/>
    </row>
    <row r="618">
      <c r="A618" s="276"/>
      <c r="B618" s="276"/>
      <c r="C618" s="276"/>
      <c r="D618" s="276"/>
      <c r="E618" s="276"/>
      <c r="F618" s="276"/>
      <c r="G618" s="276"/>
      <c r="H618" s="276"/>
      <c r="I618" s="276"/>
      <c r="J618" s="276"/>
      <c r="K618" s="276"/>
      <c r="L618" s="276"/>
      <c r="M618" s="276"/>
      <c r="N618" s="276"/>
      <c r="O618" s="276"/>
      <c r="P618" s="276"/>
      <c r="Q618" s="276"/>
      <c r="R618" s="276"/>
      <c r="S618" s="276"/>
      <c r="T618" s="276"/>
      <c r="U618" s="276"/>
      <c r="V618" s="276"/>
      <c r="W618" s="276"/>
      <c r="X618" s="276"/>
      <c r="Y618" s="276"/>
      <c r="Z618" s="276"/>
    </row>
    <row r="619">
      <c r="A619" s="276"/>
      <c r="B619" s="276"/>
      <c r="C619" s="276"/>
      <c r="D619" s="276"/>
      <c r="E619" s="276"/>
      <c r="F619" s="276"/>
      <c r="G619" s="276"/>
      <c r="H619" s="276"/>
      <c r="I619" s="276"/>
      <c r="J619" s="276"/>
      <c r="K619" s="276"/>
      <c r="L619" s="276"/>
      <c r="M619" s="276"/>
      <c r="N619" s="276"/>
      <c r="O619" s="276"/>
      <c r="P619" s="276"/>
      <c r="Q619" s="276"/>
      <c r="R619" s="276"/>
      <c r="S619" s="276"/>
      <c r="T619" s="276"/>
      <c r="U619" s="276"/>
      <c r="V619" s="276"/>
      <c r="W619" s="276"/>
      <c r="X619" s="276"/>
      <c r="Y619" s="276"/>
      <c r="Z619" s="276"/>
    </row>
    <row r="620">
      <c r="A620" s="276"/>
      <c r="B620" s="276"/>
      <c r="C620" s="276"/>
      <c r="D620" s="276"/>
      <c r="E620" s="276"/>
      <c r="F620" s="276"/>
      <c r="G620" s="276"/>
      <c r="H620" s="276"/>
      <c r="I620" s="276"/>
      <c r="J620" s="276"/>
      <c r="K620" s="276"/>
      <c r="L620" s="276"/>
      <c r="M620" s="276"/>
      <c r="N620" s="276"/>
      <c r="O620" s="276"/>
      <c r="P620" s="276"/>
      <c r="Q620" s="276"/>
      <c r="R620" s="276"/>
      <c r="S620" s="276"/>
      <c r="T620" s="276"/>
      <c r="U620" s="276"/>
      <c r="V620" s="276"/>
      <c r="W620" s="276"/>
      <c r="X620" s="276"/>
      <c r="Y620" s="276"/>
      <c r="Z620" s="276"/>
    </row>
    <row r="621">
      <c r="A621" s="276"/>
      <c r="B621" s="276"/>
      <c r="C621" s="276"/>
      <c r="D621" s="276"/>
      <c r="E621" s="276"/>
      <c r="F621" s="276"/>
      <c r="G621" s="276"/>
      <c r="H621" s="276"/>
      <c r="I621" s="276"/>
      <c r="J621" s="276"/>
      <c r="K621" s="276"/>
      <c r="L621" s="276"/>
      <c r="M621" s="276"/>
      <c r="N621" s="276"/>
      <c r="O621" s="276"/>
      <c r="P621" s="276"/>
      <c r="Q621" s="276"/>
      <c r="R621" s="276"/>
      <c r="S621" s="276"/>
      <c r="T621" s="276"/>
      <c r="U621" s="276"/>
      <c r="V621" s="276"/>
      <c r="W621" s="276"/>
      <c r="X621" s="276"/>
      <c r="Y621" s="276"/>
      <c r="Z621" s="276"/>
    </row>
    <row r="622">
      <c r="A622" s="276"/>
      <c r="B622" s="276"/>
      <c r="C622" s="276"/>
      <c r="D622" s="276"/>
      <c r="E622" s="276"/>
      <c r="F622" s="276"/>
      <c r="G622" s="276"/>
      <c r="H622" s="276"/>
      <c r="I622" s="276"/>
      <c r="J622" s="276"/>
      <c r="K622" s="276"/>
      <c r="L622" s="276"/>
      <c r="M622" s="276"/>
      <c r="N622" s="276"/>
      <c r="O622" s="276"/>
      <c r="P622" s="276"/>
      <c r="Q622" s="276"/>
      <c r="R622" s="276"/>
      <c r="S622" s="276"/>
      <c r="T622" s="276"/>
      <c r="U622" s="276"/>
      <c r="V622" s="276"/>
      <c r="W622" s="276"/>
      <c r="X622" s="276"/>
      <c r="Y622" s="276"/>
      <c r="Z622" s="276"/>
    </row>
    <row r="623">
      <c r="A623" s="276"/>
      <c r="B623" s="276"/>
      <c r="C623" s="276"/>
      <c r="D623" s="276"/>
      <c r="E623" s="276"/>
      <c r="F623" s="276"/>
      <c r="G623" s="276"/>
      <c r="H623" s="276"/>
      <c r="I623" s="276"/>
      <c r="J623" s="276"/>
      <c r="K623" s="276"/>
      <c r="L623" s="276"/>
      <c r="M623" s="276"/>
      <c r="N623" s="276"/>
      <c r="O623" s="276"/>
      <c r="P623" s="276"/>
      <c r="Q623" s="276"/>
      <c r="R623" s="276"/>
      <c r="S623" s="276"/>
      <c r="T623" s="276"/>
      <c r="U623" s="276"/>
      <c r="V623" s="276"/>
      <c r="W623" s="276"/>
      <c r="X623" s="276"/>
      <c r="Y623" s="276"/>
      <c r="Z623" s="276"/>
    </row>
    <row r="624">
      <c r="A624" s="276"/>
      <c r="B624" s="276"/>
      <c r="C624" s="276"/>
      <c r="D624" s="276"/>
      <c r="E624" s="276"/>
      <c r="F624" s="276"/>
      <c r="G624" s="276"/>
      <c r="H624" s="276"/>
      <c r="I624" s="276"/>
      <c r="J624" s="276"/>
      <c r="K624" s="276"/>
      <c r="L624" s="276"/>
      <c r="M624" s="276"/>
      <c r="N624" s="276"/>
      <c r="O624" s="276"/>
      <c r="P624" s="276"/>
      <c r="Q624" s="276"/>
      <c r="R624" s="276"/>
      <c r="S624" s="276"/>
      <c r="T624" s="276"/>
      <c r="U624" s="276"/>
      <c r="V624" s="276"/>
      <c r="W624" s="276"/>
      <c r="X624" s="276"/>
      <c r="Y624" s="276"/>
      <c r="Z624" s="276"/>
    </row>
    <row r="625">
      <c r="A625" s="276"/>
      <c r="B625" s="276"/>
      <c r="C625" s="276"/>
      <c r="D625" s="276"/>
      <c r="E625" s="276"/>
      <c r="F625" s="276"/>
      <c r="G625" s="276"/>
      <c r="H625" s="276"/>
      <c r="I625" s="276"/>
      <c r="J625" s="276"/>
      <c r="K625" s="276"/>
      <c r="L625" s="276"/>
      <c r="M625" s="276"/>
      <c r="N625" s="276"/>
      <c r="O625" s="276"/>
      <c r="P625" s="276"/>
      <c r="Q625" s="276"/>
      <c r="R625" s="276"/>
      <c r="S625" s="276"/>
      <c r="T625" s="276"/>
      <c r="U625" s="276"/>
      <c r="V625" s="276"/>
      <c r="W625" s="276"/>
      <c r="X625" s="276"/>
      <c r="Y625" s="276"/>
      <c r="Z625" s="276"/>
    </row>
    <row r="626">
      <c r="A626" s="276"/>
      <c r="B626" s="276"/>
      <c r="C626" s="276"/>
      <c r="D626" s="276"/>
      <c r="E626" s="276"/>
      <c r="F626" s="276"/>
      <c r="G626" s="276"/>
      <c r="H626" s="276"/>
      <c r="I626" s="276"/>
      <c r="J626" s="276"/>
      <c r="K626" s="276"/>
      <c r="L626" s="276"/>
      <c r="M626" s="276"/>
      <c r="N626" s="276"/>
      <c r="O626" s="276"/>
      <c r="P626" s="276"/>
      <c r="Q626" s="276"/>
      <c r="R626" s="276"/>
      <c r="S626" s="276"/>
      <c r="T626" s="276"/>
      <c r="U626" s="276"/>
      <c r="V626" s="276"/>
      <c r="W626" s="276"/>
      <c r="X626" s="276"/>
      <c r="Y626" s="276"/>
      <c r="Z626" s="276"/>
    </row>
    <row r="627">
      <c r="A627" s="276"/>
      <c r="B627" s="276"/>
      <c r="C627" s="276"/>
      <c r="D627" s="276"/>
      <c r="E627" s="276"/>
      <c r="F627" s="276"/>
      <c r="G627" s="276"/>
      <c r="H627" s="276"/>
      <c r="I627" s="276"/>
      <c r="J627" s="276"/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</row>
    <row r="628">
      <c r="A628" s="276"/>
      <c r="B628" s="276"/>
      <c r="C628" s="276"/>
      <c r="D628" s="276"/>
      <c r="E628" s="276"/>
      <c r="F628" s="276"/>
      <c r="G628" s="276"/>
      <c r="H628" s="276"/>
      <c r="I628" s="276"/>
      <c r="J628" s="276"/>
      <c r="K628" s="276"/>
      <c r="L628" s="276"/>
      <c r="M628" s="276"/>
      <c r="N628" s="276"/>
      <c r="O628" s="276"/>
      <c r="P628" s="276"/>
      <c r="Q628" s="276"/>
      <c r="R628" s="276"/>
      <c r="S628" s="276"/>
      <c r="T628" s="276"/>
      <c r="U628" s="276"/>
      <c r="V628" s="276"/>
      <c r="W628" s="276"/>
      <c r="X628" s="276"/>
      <c r="Y628" s="276"/>
      <c r="Z628" s="276"/>
    </row>
    <row r="629">
      <c r="A629" s="276"/>
      <c r="B629" s="276"/>
      <c r="C629" s="276"/>
      <c r="D629" s="276"/>
      <c r="E629" s="276"/>
      <c r="F629" s="276"/>
      <c r="G629" s="276"/>
      <c r="H629" s="276"/>
      <c r="I629" s="276"/>
      <c r="J629" s="276"/>
      <c r="K629" s="276"/>
      <c r="L629" s="276"/>
      <c r="M629" s="276"/>
      <c r="N629" s="276"/>
      <c r="O629" s="276"/>
      <c r="P629" s="276"/>
      <c r="Q629" s="276"/>
      <c r="R629" s="276"/>
      <c r="S629" s="276"/>
      <c r="T629" s="276"/>
      <c r="U629" s="276"/>
      <c r="V629" s="276"/>
      <c r="W629" s="276"/>
      <c r="X629" s="276"/>
      <c r="Y629" s="276"/>
      <c r="Z629" s="276"/>
    </row>
    <row r="630">
      <c r="A630" s="276"/>
      <c r="B630" s="276"/>
      <c r="C630" s="276"/>
      <c r="D630" s="276"/>
      <c r="E630" s="276"/>
      <c r="F630" s="276"/>
      <c r="G630" s="276"/>
      <c r="H630" s="276"/>
      <c r="I630" s="276"/>
      <c r="J630" s="276"/>
      <c r="K630" s="276"/>
      <c r="L630" s="276"/>
      <c r="M630" s="276"/>
      <c r="N630" s="276"/>
      <c r="O630" s="276"/>
      <c r="P630" s="276"/>
      <c r="Q630" s="276"/>
      <c r="R630" s="276"/>
      <c r="S630" s="276"/>
      <c r="T630" s="276"/>
      <c r="U630" s="276"/>
      <c r="V630" s="276"/>
      <c r="W630" s="276"/>
      <c r="X630" s="276"/>
      <c r="Y630" s="276"/>
      <c r="Z630" s="276"/>
    </row>
    <row r="631">
      <c r="A631" s="276"/>
      <c r="B631" s="276"/>
      <c r="C631" s="276"/>
      <c r="D631" s="276"/>
      <c r="E631" s="276"/>
      <c r="F631" s="276"/>
      <c r="G631" s="276"/>
      <c r="H631" s="276"/>
      <c r="I631" s="276"/>
      <c r="J631" s="276"/>
      <c r="K631" s="276"/>
      <c r="L631" s="276"/>
      <c r="M631" s="276"/>
      <c r="N631" s="276"/>
      <c r="O631" s="276"/>
      <c r="P631" s="276"/>
      <c r="Q631" s="276"/>
      <c r="R631" s="276"/>
      <c r="S631" s="276"/>
      <c r="T631" s="276"/>
      <c r="U631" s="276"/>
      <c r="V631" s="276"/>
      <c r="W631" s="276"/>
      <c r="X631" s="276"/>
      <c r="Y631" s="276"/>
      <c r="Z631" s="276"/>
    </row>
    <row r="632">
      <c r="A632" s="276"/>
      <c r="B632" s="276"/>
      <c r="C632" s="276"/>
      <c r="D632" s="276"/>
      <c r="E632" s="276"/>
      <c r="F632" s="276"/>
      <c r="G632" s="276"/>
      <c r="H632" s="276"/>
      <c r="I632" s="276"/>
      <c r="J632" s="276"/>
      <c r="K632" s="276"/>
      <c r="L632" s="276"/>
      <c r="M632" s="276"/>
      <c r="N632" s="276"/>
      <c r="O632" s="276"/>
      <c r="P632" s="276"/>
      <c r="Q632" s="276"/>
      <c r="R632" s="276"/>
      <c r="S632" s="276"/>
      <c r="T632" s="276"/>
      <c r="U632" s="276"/>
      <c r="V632" s="276"/>
      <c r="W632" s="276"/>
      <c r="X632" s="276"/>
      <c r="Y632" s="276"/>
      <c r="Z632" s="276"/>
    </row>
    <row r="633">
      <c r="A633" s="276"/>
      <c r="B633" s="276"/>
      <c r="C633" s="276"/>
      <c r="D633" s="276"/>
      <c r="E633" s="276"/>
      <c r="F633" s="276"/>
      <c r="G633" s="276"/>
      <c r="H633" s="276"/>
      <c r="I633" s="276"/>
      <c r="J633" s="276"/>
      <c r="K633" s="276"/>
      <c r="L633" s="276"/>
      <c r="M633" s="276"/>
      <c r="N633" s="276"/>
      <c r="O633" s="276"/>
      <c r="P633" s="276"/>
      <c r="Q633" s="276"/>
      <c r="R633" s="276"/>
      <c r="S633" s="276"/>
      <c r="T633" s="276"/>
      <c r="U633" s="276"/>
      <c r="V633" s="276"/>
      <c r="W633" s="276"/>
      <c r="X633" s="276"/>
      <c r="Y633" s="276"/>
      <c r="Z633" s="276"/>
    </row>
    <row r="634">
      <c r="A634" s="276"/>
      <c r="B634" s="276"/>
      <c r="C634" s="276"/>
      <c r="D634" s="276"/>
      <c r="E634" s="276"/>
      <c r="F634" s="276"/>
      <c r="G634" s="276"/>
      <c r="H634" s="276"/>
      <c r="I634" s="276"/>
      <c r="J634" s="276"/>
      <c r="K634" s="276"/>
      <c r="L634" s="276"/>
      <c r="M634" s="276"/>
      <c r="N634" s="276"/>
      <c r="O634" s="276"/>
      <c r="P634" s="276"/>
      <c r="Q634" s="276"/>
      <c r="R634" s="276"/>
      <c r="S634" s="276"/>
      <c r="T634" s="276"/>
      <c r="U634" s="276"/>
      <c r="V634" s="276"/>
      <c r="W634" s="276"/>
      <c r="X634" s="276"/>
      <c r="Y634" s="276"/>
      <c r="Z634" s="276"/>
    </row>
    <row r="635">
      <c r="A635" s="276"/>
      <c r="B635" s="276"/>
      <c r="C635" s="276"/>
      <c r="D635" s="276"/>
      <c r="E635" s="276"/>
      <c r="F635" s="276"/>
      <c r="G635" s="276"/>
      <c r="H635" s="276"/>
      <c r="I635" s="276"/>
      <c r="J635" s="276"/>
      <c r="K635" s="276"/>
      <c r="L635" s="276"/>
      <c r="M635" s="276"/>
      <c r="N635" s="276"/>
      <c r="O635" s="276"/>
      <c r="P635" s="276"/>
      <c r="Q635" s="276"/>
      <c r="R635" s="276"/>
      <c r="S635" s="276"/>
      <c r="T635" s="276"/>
      <c r="U635" s="276"/>
      <c r="V635" s="276"/>
      <c r="W635" s="276"/>
      <c r="X635" s="276"/>
      <c r="Y635" s="276"/>
      <c r="Z635" s="276"/>
    </row>
    <row r="636">
      <c r="A636" s="276"/>
      <c r="B636" s="276"/>
      <c r="C636" s="276"/>
      <c r="D636" s="276"/>
      <c r="E636" s="276"/>
      <c r="F636" s="276"/>
      <c r="G636" s="276"/>
      <c r="H636" s="276"/>
      <c r="I636" s="276"/>
      <c r="J636" s="276"/>
      <c r="K636" s="276"/>
      <c r="L636" s="276"/>
      <c r="M636" s="276"/>
      <c r="N636" s="276"/>
      <c r="O636" s="276"/>
      <c r="P636" s="276"/>
      <c r="Q636" s="276"/>
      <c r="R636" s="276"/>
      <c r="S636" s="276"/>
      <c r="T636" s="276"/>
      <c r="U636" s="276"/>
      <c r="V636" s="276"/>
      <c r="W636" s="276"/>
      <c r="X636" s="276"/>
      <c r="Y636" s="276"/>
      <c r="Z636" s="276"/>
    </row>
    <row r="637">
      <c r="A637" s="276"/>
      <c r="B637" s="276"/>
      <c r="C637" s="276"/>
      <c r="D637" s="276"/>
      <c r="E637" s="276"/>
      <c r="F637" s="276"/>
      <c r="G637" s="276"/>
      <c r="H637" s="276"/>
      <c r="I637" s="276"/>
      <c r="J637" s="276"/>
      <c r="K637" s="276"/>
      <c r="L637" s="276"/>
      <c r="M637" s="276"/>
      <c r="N637" s="276"/>
      <c r="O637" s="276"/>
      <c r="P637" s="276"/>
      <c r="Q637" s="276"/>
      <c r="R637" s="276"/>
      <c r="S637" s="276"/>
      <c r="T637" s="276"/>
      <c r="U637" s="276"/>
      <c r="V637" s="276"/>
      <c r="W637" s="276"/>
      <c r="X637" s="276"/>
      <c r="Y637" s="276"/>
      <c r="Z637" s="276"/>
    </row>
    <row r="638">
      <c r="A638" s="276"/>
      <c r="B638" s="276"/>
      <c r="C638" s="276"/>
      <c r="D638" s="276"/>
      <c r="E638" s="276"/>
      <c r="F638" s="276"/>
      <c r="G638" s="276"/>
      <c r="H638" s="276"/>
      <c r="I638" s="276"/>
      <c r="J638" s="276"/>
      <c r="K638" s="276"/>
      <c r="L638" s="276"/>
      <c r="M638" s="276"/>
      <c r="N638" s="276"/>
      <c r="O638" s="276"/>
      <c r="P638" s="276"/>
      <c r="Q638" s="276"/>
      <c r="R638" s="276"/>
      <c r="S638" s="276"/>
      <c r="T638" s="276"/>
      <c r="U638" s="276"/>
      <c r="V638" s="276"/>
      <c r="W638" s="276"/>
      <c r="X638" s="276"/>
      <c r="Y638" s="276"/>
      <c r="Z638" s="276"/>
    </row>
    <row r="639">
      <c r="A639" s="276"/>
      <c r="B639" s="276"/>
      <c r="C639" s="276"/>
      <c r="D639" s="276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276"/>
      <c r="R639" s="276"/>
      <c r="S639" s="276"/>
      <c r="T639" s="276"/>
      <c r="U639" s="276"/>
      <c r="V639" s="276"/>
      <c r="W639" s="276"/>
      <c r="X639" s="276"/>
      <c r="Y639" s="276"/>
      <c r="Z639" s="276"/>
    </row>
    <row r="640">
      <c r="A640" s="276"/>
      <c r="B640" s="276"/>
      <c r="C640" s="276"/>
      <c r="D640" s="276"/>
      <c r="E640" s="276"/>
      <c r="F640" s="276"/>
      <c r="G640" s="276"/>
      <c r="H640" s="276"/>
      <c r="I640" s="276"/>
      <c r="J640" s="276"/>
      <c r="K640" s="276"/>
      <c r="L640" s="276"/>
      <c r="M640" s="276"/>
      <c r="N640" s="276"/>
      <c r="O640" s="276"/>
      <c r="P640" s="276"/>
      <c r="Q640" s="276"/>
      <c r="R640" s="276"/>
      <c r="S640" s="276"/>
      <c r="T640" s="276"/>
      <c r="U640" s="276"/>
      <c r="V640" s="276"/>
      <c r="W640" s="276"/>
      <c r="X640" s="276"/>
      <c r="Y640" s="276"/>
      <c r="Z640" s="276"/>
    </row>
    <row r="641">
      <c r="A641" s="276"/>
      <c r="B641" s="276"/>
      <c r="C641" s="276"/>
      <c r="D641" s="276"/>
      <c r="E641" s="276"/>
      <c r="F641" s="276"/>
      <c r="G641" s="276"/>
      <c r="H641" s="276"/>
      <c r="I641" s="276"/>
      <c r="J641" s="276"/>
      <c r="K641" s="276"/>
      <c r="L641" s="276"/>
      <c r="M641" s="276"/>
      <c r="N641" s="276"/>
      <c r="O641" s="276"/>
      <c r="P641" s="276"/>
      <c r="Q641" s="276"/>
      <c r="R641" s="276"/>
      <c r="S641" s="276"/>
      <c r="T641" s="276"/>
      <c r="U641" s="276"/>
      <c r="V641" s="276"/>
      <c r="W641" s="276"/>
      <c r="X641" s="276"/>
      <c r="Y641" s="276"/>
      <c r="Z641" s="276"/>
    </row>
    <row r="642">
      <c r="A642" s="276"/>
      <c r="B642" s="276"/>
      <c r="C642" s="276"/>
      <c r="D642" s="276"/>
      <c r="E642" s="276"/>
      <c r="F642" s="276"/>
      <c r="G642" s="276"/>
      <c r="H642" s="276"/>
      <c r="I642" s="276"/>
      <c r="J642" s="276"/>
      <c r="K642" s="276"/>
      <c r="L642" s="276"/>
      <c r="M642" s="276"/>
      <c r="N642" s="276"/>
      <c r="O642" s="276"/>
      <c r="P642" s="276"/>
      <c r="Q642" s="276"/>
      <c r="R642" s="276"/>
      <c r="S642" s="276"/>
      <c r="T642" s="276"/>
      <c r="U642" s="276"/>
      <c r="V642" s="276"/>
      <c r="W642" s="276"/>
      <c r="X642" s="276"/>
      <c r="Y642" s="276"/>
      <c r="Z642" s="276"/>
    </row>
    <row r="643">
      <c r="A643" s="276"/>
      <c r="B643" s="276"/>
      <c r="C643" s="276"/>
      <c r="D643" s="276"/>
      <c r="E643" s="276"/>
      <c r="F643" s="276"/>
      <c r="G643" s="276"/>
      <c r="H643" s="276"/>
      <c r="I643" s="276"/>
      <c r="J643" s="276"/>
      <c r="K643" s="276"/>
      <c r="L643" s="276"/>
      <c r="M643" s="276"/>
      <c r="N643" s="276"/>
      <c r="O643" s="276"/>
      <c r="P643" s="276"/>
      <c r="Q643" s="276"/>
      <c r="R643" s="276"/>
      <c r="S643" s="276"/>
      <c r="T643" s="276"/>
      <c r="U643" s="276"/>
      <c r="V643" s="276"/>
      <c r="W643" s="276"/>
      <c r="X643" s="276"/>
      <c r="Y643" s="276"/>
      <c r="Z643" s="276"/>
    </row>
    <row r="644">
      <c r="A644" s="276"/>
      <c r="B644" s="276"/>
      <c r="C644" s="276"/>
      <c r="D644" s="276"/>
      <c r="E644" s="276"/>
      <c r="F644" s="276"/>
      <c r="G644" s="276"/>
      <c r="H644" s="276"/>
      <c r="I644" s="276"/>
      <c r="J644" s="276"/>
      <c r="K644" s="276"/>
      <c r="L644" s="276"/>
      <c r="M644" s="276"/>
      <c r="N644" s="276"/>
      <c r="O644" s="276"/>
      <c r="P644" s="276"/>
      <c r="Q644" s="276"/>
      <c r="R644" s="276"/>
      <c r="S644" s="276"/>
      <c r="T644" s="276"/>
      <c r="U644" s="276"/>
      <c r="V644" s="276"/>
      <c r="W644" s="276"/>
      <c r="X644" s="276"/>
      <c r="Y644" s="276"/>
      <c r="Z644" s="276"/>
    </row>
    <row r="645">
      <c r="A645" s="276"/>
      <c r="B645" s="276"/>
      <c r="C645" s="276"/>
      <c r="D645" s="276"/>
      <c r="E645" s="276"/>
      <c r="F645" s="276"/>
      <c r="G645" s="276"/>
      <c r="H645" s="276"/>
      <c r="I645" s="276"/>
      <c r="J645" s="276"/>
      <c r="K645" s="276"/>
      <c r="L645" s="276"/>
      <c r="M645" s="276"/>
      <c r="N645" s="276"/>
      <c r="O645" s="276"/>
      <c r="P645" s="276"/>
      <c r="Q645" s="276"/>
      <c r="R645" s="276"/>
      <c r="S645" s="276"/>
      <c r="T645" s="276"/>
      <c r="U645" s="276"/>
      <c r="V645" s="276"/>
      <c r="W645" s="276"/>
      <c r="X645" s="276"/>
      <c r="Y645" s="276"/>
      <c r="Z645" s="276"/>
    </row>
    <row r="646">
      <c r="A646" s="276"/>
      <c r="B646" s="276"/>
      <c r="C646" s="276"/>
      <c r="D646" s="276"/>
      <c r="E646" s="276"/>
      <c r="F646" s="276"/>
      <c r="G646" s="276"/>
      <c r="H646" s="276"/>
      <c r="I646" s="276"/>
      <c r="J646" s="276"/>
      <c r="K646" s="276"/>
      <c r="L646" s="276"/>
      <c r="M646" s="276"/>
      <c r="N646" s="276"/>
      <c r="O646" s="276"/>
      <c r="P646" s="276"/>
      <c r="Q646" s="276"/>
      <c r="R646" s="276"/>
      <c r="S646" s="276"/>
      <c r="T646" s="276"/>
      <c r="U646" s="276"/>
      <c r="V646" s="276"/>
      <c r="W646" s="276"/>
      <c r="X646" s="276"/>
      <c r="Y646" s="276"/>
      <c r="Z646" s="276"/>
    </row>
    <row r="647">
      <c r="A647" s="276"/>
      <c r="B647" s="276"/>
      <c r="C647" s="276"/>
      <c r="D647" s="276"/>
      <c r="E647" s="276"/>
      <c r="F647" s="276"/>
      <c r="G647" s="276"/>
      <c r="H647" s="276"/>
      <c r="I647" s="276"/>
      <c r="J647" s="276"/>
      <c r="K647" s="276"/>
      <c r="L647" s="276"/>
      <c r="M647" s="276"/>
      <c r="N647" s="276"/>
      <c r="O647" s="276"/>
      <c r="P647" s="276"/>
      <c r="Q647" s="276"/>
      <c r="R647" s="276"/>
      <c r="S647" s="276"/>
      <c r="T647" s="276"/>
      <c r="U647" s="276"/>
      <c r="V647" s="276"/>
      <c r="W647" s="276"/>
      <c r="X647" s="276"/>
      <c r="Y647" s="276"/>
      <c r="Z647" s="276"/>
    </row>
    <row r="648">
      <c r="A648" s="276"/>
      <c r="B648" s="276"/>
      <c r="C648" s="276"/>
      <c r="D648" s="276"/>
      <c r="E648" s="276"/>
      <c r="F648" s="276"/>
      <c r="G648" s="276"/>
      <c r="H648" s="276"/>
      <c r="I648" s="276"/>
      <c r="J648" s="276"/>
      <c r="K648" s="276"/>
      <c r="L648" s="276"/>
      <c r="M648" s="276"/>
      <c r="N648" s="276"/>
      <c r="O648" s="276"/>
      <c r="P648" s="276"/>
      <c r="Q648" s="276"/>
      <c r="R648" s="276"/>
      <c r="S648" s="276"/>
      <c r="T648" s="276"/>
      <c r="U648" s="276"/>
      <c r="V648" s="276"/>
      <c r="W648" s="276"/>
      <c r="X648" s="276"/>
      <c r="Y648" s="276"/>
      <c r="Z648" s="276"/>
    </row>
    <row r="649">
      <c r="A649" s="276"/>
      <c r="B649" s="276"/>
      <c r="C649" s="276"/>
      <c r="D649" s="276"/>
      <c r="E649" s="276"/>
      <c r="F649" s="276"/>
      <c r="G649" s="276"/>
      <c r="H649" s="276"/>
      <c r="I649" s="276"/>
      <c r="J649" s="276"/>
      <c r="K649" s="276"/>
      <c r="L649" s="276"/>
      <c r="M649" s="276"/>
      <c r="N649" s="276"/>
      <c r="O649" s="276"/>
      <c r="P649" s="276"/>
      <c r="Q649" s="276"/>
      <c r="R649" s="276"/>
      <c r="S649" s="276"/>
      <c r="T649" s="276"/>
      <c r="U649" s="276"/>
      <c r="V649" s="276"/>
      <c r="W649" s="276"/>
      <c r="X649" s="276"/>
      <c r="Y649" s="276"/>
      <c r="Z649" s="276"/>
    </row>
    <row r="650">
      <c r="A650" s="276"/>
      <c r="B650" s="276"/>
      <c r="C650" s="276"/>
      <c r="D650" s="276"/>
      <c r="E650" s="276"/>
      <c r="F650" s="276"/>
      <c r="G650" s="276"/>
      <c r="H650" s="276"/>
      <c r="I650" s="276"/>
      <c r="J650" s="276"/>
      <c r="K650" s="276"/>
      <c r="L650" s="276"/>
      <c r="M650" s="276"/>
      <c r="N650" s="276"/>
      <c r="O650" s="276"/>
      <c r="P650" s="276"/>
      <c r="Q650" s="276"/>
      <c r="R650" s="276"/>
      <c r="S650" s="276"/>
      <c r="T650" s="276"/>
      <c r="U650" s="276"/>
      <c r="V650" s="276"/>
      <c r="W650" s="276"/>
      <c r="X650" s="276"/>
      <c r="Y650" s="276"/>
      <c r="Z650" s="276"/>
    </row>
    <row r="651">
      <c r="A651" s="276"/>
      <c r="B651" s="276"/>
      <c r="C651" s="276"/>
      <c r="D651" s="276"/>
      <c r="E651" s="276"/>
      <c r="F651" s="276"/>
      <c r="G651" s="276"/>
      <c r="H651" s="276"/>
      <c r="I651" s="276"/>
      <c r="J651" s="276"/>
      <c r="K651" s="276"/>
      <c r="L651" s="276"/>
      <c r="M651" s="276"/>
      <c r="N651" s="276"/>
      <c r="O651" s="276"/>
      <c r="P651" s="276"/>
      <c r="Q651" s="276"/>
      <c r="R651" s="276"/>
      <c r="S651" s="276"/>
      <c r="T651" s="276"/>
      <c r="U651" s="276"/>
      <c r="V651" s="276"/>
      <c r="W651" s="276"/>
      <c r="X651" s="276"/>
      <c r="Y651" s="276"/>
      <c r="Z651" s="276"/>
    </row>
    <row r="652">
      <c r="A652" s="276"/>
      <c r="B652" s="276"/>
      <c r="C652" s="276"/>
      <c r="D652" s="276"/>
      <c r="E652" s="276"/>
      <c r="F652" s="276"/>
      <c r="G652" s="276"/>
      <c r="H652" s="276"/>
      <c r="I652" s="276"/>
      <c r="J652" s="276"/>
      <c r="K652" s="276"/>
      <c r="L652" s="276"/>
      <c r="M652" s="276"/>
      <c r="N652" s="276"/>
      <c r="O652" s="276"/>
      <c r="P652" s="276"/>
      <c r="Q652" s="276"/>
      <c r="R652" s="276"/>
      <c r="S652" s="276"/>
      <c r="T652" s="276"/>
      <c r="U652" s="276"/>
      <c r="V652" s="276"/>
      <c r="W652" s="276"/>
      <c r="X652" s="276"/>
      <c r="Y652" s="276"/>
      <c r="Z652" s="276"/>
    </row>
    <row r="653">
      <c r="A653" s="276"/>
      <c r="B653" s="276"/>
      <c r="C653" s="276"/>
      <c r="D653" s="276"/>
      <c r="E653" s="276"/>
      <c r="F653" s="276"/>
      <c r="G653" s="276"/>
      <c r="H653" s="276"/>
      <c r="I653" s="276"/>
      <c r="J653" s="276"/>
      <c r="K653" s="276"/>
      <c r="L653" s="276"/>
      <c r="M653" s="276"/>
      <c r="N653" s="276"/>
      <c r="O653" s="276"/>
      <c r="P653" s="276"/>
      <c r="Q653" s="276"/>
      <c r="R653" s="276"/>
      <c r="S653" s="276"/>
      <c r="T653" s="276"/>
      <c r="U653" s="276"/>
      <c r="V653" s="276"/>
      <c r="W653" s="276"/>
      <c r="X653" s="276"/>
      <c r="Y653" s="276"/>
      <c r="Z653" s="276"/>
    </row>
    <row r="654">
      <c r="A654" s="276"/>
      <c r="B654" s="276"/>
      <c r="C654" s="276"/>
      <c r="D654" s="276"/>
      <c r="E654" s="276"/>
      <c r="F654" s="276"/>
      <c r="G654" s="276"/>
      <c r="H654" s="276"/>
      <c r="I654" s="276"/>
      <c r="J654" s="276"/>
      <c r="K654" s="276"/>
      <c r="L654" s="276"/>
      <c r="M654" s="276"/>
      <c r="N654" s="276"/>
      <c r="O654" s="276"/>
      <c r="P654" s="276"/>
      <c r="Q654" s="276"/>
      <c r="R654" s="276"/>
      <c r="S654" s="276"/>
      <c r="T654" s="276"/>
      <c r="U654" s="276"/>
      <c r="V654" s="276"/>
      <c r="W654" s="276"/>
      <c r="X654" s="276"/>
      <c r="Y654" s="276"/>
      <c r="Z654" s="276"/>
    </row>
    <row r="655">
      <c r="A655" s="276"/>
      <c r="B655" s="276"/>
      <c r="C655" s="276"/>
      <c r="D655" s="276"/>
      <c r="E655" s="276"/>
      <c r="F655" s="276"/>
      <c r="G655" s="276"/>
      <c r="H655" s="276"/>
      <c r="I655" s="276"/>
      <c r="J655" s="276"/>
      <c r="K655" s="276"/>
      <c r="L655" s="276"/>
      <c r="M655" s="276"/>
      <c r="N655" s="276"/>
      <c r="O655" s="276"/>
      <c r="P655" s="276"/>
      <c r="Q655" s="276"/>
      <c r="R655" s="276"/>
      <c r="S655" s="276"/>
      <c r="T655" s="276"/>
      <c r="U655" s="276"/>
      <c r="V655" s="276"/>
      <c r="W655" s="276"/>
      <c r="X655" s="276"/>
      <c r="Y655" s="276"/>
      <c r="Z655" s="276"/>
    </row>
    <row r="656">
      <c r="A656" s="276"/>
      <c r="B656" s="276"/>
      <c r="C656" s="276"/>
      <c r="D656" s="276"/>
      <c r="E656" s="276"/>
      <c r="F656" s="276"/>
      <c r="G656" s="276"/>
      <c r="H656" s="276"/>
      <c r="I656" s="276"/>
      <c r="J656" s="276"/>
      <c r="K656" s="276"/>
      <c r="L656" s="276"/>
      <c r="M656" s="276"/>
      <c r="N656" s="276"/>
      <c r="O656" s="276"/>
      <c r="P656" s="276"/>
      <c r="Q656" s="276"/>
      <c r="R656" s="276"/>
      <c r="S656" s="276"/>
      <c r="T656" s="276"/>
      <c r="U656" s="276"/>
      <c r="V656" s="276"/>
      <c r="W656" s="276"/>
      <c r="X656" s="276"/>
      <c r="Y656" s="276"/>
      <c r="Z656" s="276"/>
    </row>
    <row r="657">
      <c r="A657" s="276"/>
      <c r="B657" s="276"/>
      <c r="C657" s="276"/>
      <c r="D657" s="276"/>
      <c r="E657" s="276"/>
      <c r="F657" s="276"/>
      <c r="G657" s="276"/>
      <c r="H657" s="276"/>
      <c r="I657" s="276"/>
      <c r="J657" s="276"/>
      <c r="K657" s="276"/>
      <c r="L657" s="276"/>
      <c r="M657" s="276"/>
      <c r="N657" s="276"/>
      <c r="O657" s="276"/>
      <c r="P657" s="276"/>
      <c r="Q657" s="276"/>
      <c r="R657" s="276"/>
      <c r="S657" s="276"/>
      <c r="T657" s="276"/>
      <c r="U657" s="276"/>
      <c r="V657" s="276"/>
      <c r="W657" s="276"/>
      <c r="X657" s="276"/>
      <c r="Y657" s="276"/>
      <c r="Z657" s="276"/>
    </row>
    <row r="658">
      <c r="A658" s="276"/>
      <c r="B658" s="276"/>
      <c r="C658" s="276"/>
      <c r="D658" s="276"/>
      <c r="E658" s="276"/>
      <c r="F658" s="276"/>
      <c r="G658" s="276"/>
      <c r="H658" s="276"/>
      <c r="I658" s="276"/>
      <c r="J658" s="276"/>
      <c r="K658" s="276"/>
      <c r="L658" s="276"/>
      <c r="M658" s="276"/>
      <c r="N658" s="276"/>
      <c r="O658" s="276"/>
      <c r="P658" s="276"/>
      <c r="Q658" s="276"/>
      <c r="R658" s="276"/>
      <c r="S658" s="276"/>
      <c r="T658" s="276"/>
      <c r="U658" s="276"/>
      <c r="V658" s="276"/>
      <c r="W658" s="276"/>
      <c r="X658" s="276"/>
      <c r="Y658" s="276"/>
      <c r="Z658" s="276"/>
    </row>
    <row r="659">
      <c r="A659" s="276"/>
      <c r="B659" s="276"/>
      <c r="C659" s="276"/>
      <c r="D659" s="276"/>
      <c r="E659" s="276"/>
      <c r="F659" s="276"/>
      <c r="G659" s="276"/>
      <c r="H659" s="276"/>
      <c r="I659" s="276"/>
      <c r="J659" s="276"/>
      <c r="K659" s="276"/>
      <c r="L659" s="276"/>
      <c r="M659" s="276"/>
      <c r="N659" s="276"/>
      <c r="O659" s="276"/>
      <c r="P659" s="276"/>
      <c r="Q659" s="276"/>
      <c r="R659" s="276"/>
      <c r="S659" s="276"/>
      <c r="T659" s="276"/>
      <c r="U659" s="276"/>
      <c r="V659" s="276"/>
      <c r="W659" s="276"/>
      <c r="X659" s="276"/>
      <c r="Y659" s="276"/>
      <c r="Z659" s="276"/>
    </row>
    <row r="660">
      <c r="A660" s="276"/>
      <c r="B660" s="276"/>
      <c r="C660" s="276"/>
      <c r="D660" s="276"/>
      <c r="E660" s="276"/>
      <c r="F660" s="276"/>
      <c r="G660" s="276"/>
      <c r="H660" s="276"/>
      <c r="I660" s="276"/>
      <c r="J660" s="276"/>
      <c r="K660" s="276"/>
      <c r="L660" s="276"/>
      <c r="M660" s="276"/>
      <c r="N660" s="276"/>
      <c r="O660" s="276"/>
      <c r="P660" s="276"/>
      <c r="Q660" s="276"/>
      <c r="R660" s="276"/>
      <c r="S660" s="276"/>
      <c r="T660" s="276"/>
      <c r="U660" s="276"/>
      <c r="V660" s="276"/>
      <c r="W660" s="276"/>
      <c r="X660" s="276"/>
      <c r="Y660" s="276"/>
      <c r="Z660" s="276"/>
    </row>
    <row r="661">
      <c r="A661" s="276"/>
      <c r="B661" s="276"/>
      <c r="C661" s="276"/>
      <c r="D661" s="276"/>
      <c r="E661" s="276"/>
      <c r="F661" s="276"/>
      <c r="G661" s="276"/>
      <c r="H661" s="276"/>
      <c r="I661" s="276"/>
      <c r="J661" s="276"/>
      <c r="K661" s="276"/>
      <c r="L661" s="276"/>
      <c r="M661" s="276"/>
      <c r="N661" s="276"/>
      <c r="O661" s="276"/>
      <c r="P661" s="276"/>
      <c r="Q661" s="276"/>
      <c r="R661" s="276"/>
      <c r="S661" s="276"/>
      <c r="T661" s="276"/>
      <c r="U661" s="276"/>
      <c r="V661" s="276"/>
      <c r="W661" s="276"/>
      <c r="X661" s="276"/>
      <c r="Y661" s="276"/>
      <c r="Z661" s="276"/>
    </row>
    <row r="662">
      <c r="A662" s="276"/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276"/>
      <c r="T662" s="276"/>
      <c r="U662" s="276"/>
      <c r="V662" s="276"/>
      <c r="W662" s="276"/>
      <c r="X662" s="276"/>
      <c r="Y662" s="276"/>
      <c r="Z662" s="276"/>
    </row>
    <row r="663">
      <c r="A663" s="276"/>
      <c r="B663" s="276"/>
      <c r="C663" s="276"/>
      <c r="D663" s="276"/>
      <c r="E663" s="276"/>
      <c r="F663" s="276"/>
      <c r="G663" s="276"/>
      <c r="H663" s="276"/>
      <c r="I663" s="276"/>
      <c r="J663" s="276"/>
      <c r="K663" s="276"/>
      <c r="L663" s="276"/>
      <c r="M663" s="276"/>
      <c r="N663" s="276"/>
      <c r="O663" s="276"/>
      <c r="P663" s="276"/>
      <c r="Q663" s="276"/>
      <c r="R663" s="276"/>
      <c r="S663" s="276"/>
      <c r="T663" s="276"/>
      <c r="U663" s="276"/>
      <c r="V663" s="276"/>
      <c r="W663" s="276"/>
      <c r="X663" s="276"/>
      <c r="Y663" s="276"/>
      <c r="Z663" s="276"/>
    </row>
    <row r="664">
      <c r="A664" s="276"/>
      <c r="B664" s="276"/>
      <c r="C664" s="276"/>
      <c r="D664" s="276"/>
      <c r="E664" s="276"/>
      <c r="F664" s="276"/>
      <c r="G664" s="276"/>
      <c r="H664" s="276"/>
      <c r="I664" s="276"/>
      <c r="J664" s="276"/>
      <c r="K664" s="276"/>
      <c r="L664" s="276"/>
      <c r="M664" s="276"/>
      <c r="N664" s="276"/>
      <c r="O664" s="276"/>
      <c r="P664" s="276"/>
      <c r="Q664" s="276"/>
      <c r="R664" s="276"/>
      <c r="S664" s="276"/>
      <c r="T664" s="276"/>
      <c r="U664" s="276"/>
      <c r="V664" s="276"/>
      <c r="W664" s="276"/>
      <c r="X664" s="276"/>
      <c r="Y664" s="276"/>
      <c r="Z664" s="276"/>
    </row>
    <row r="665">
      <c r="A665" s="276"/>
      <c r="B665" s="276"/>
      <c r="C665" s="276"/>
      <c r="D665" s="276"/>
      <c r="E665" s="276"/>
      <c r="F665" s="276"/>
      <c r="G665" s="276"/>
      <c r="H665" s="276"/>
      <c r="I665" s="276"/>
      <c r="J665" s="276"/>
      <c r="K665" s="276"/>
      <c r="L665" s="276"/>
      <c r="M665" s="276"/>
      <c r="N665" s="276"/>
      <c r="O665" s="276"/>
      <c r="P665" s="276"/>
      <c r="Q665" s="276"/>
      <c r="R665" s="276"/>
      <c r="S665" s="276"/>
      <c r="T665" s="276"/>
      <c r="U665" s="276"/>
      <c r="V665" s="276"/>
      <c r="W665" s="276"/>
      <c r="X665" s="276"/>
      <c r="Y665" s="276"/>
      <c r="Z665" s="276"/>
    </row>
    <row r="666">
      <c r="A666" s="276"/>
      <c r="B666" s="276"/>
      <c r="C666" s="276"/>
      <c r="D666" s="276"/>
      <c r="E666" s="276"/>
      <c r="F666" s="276"/>
      <c r="G666" s="276"/>
      <c r="H666" s="276"/>
      <c r="I666" s="276"/>
      <c r="J666" s="276"/>
      <c r="K666" s="276"/>
      <c r="L666" s="276"/>
      <c r="M666" s="276"/>
      <c r="N666" s="276"/>
      <c r="O666" s="276"/>
      <c r="P666" s="276"/>
      <c r="Q666" s="276"/>
      <c r="R666" s="276"/>
      <c r="S666" s="276"/>
      <c r="T666" s="276"/>
      <c r="U666" s="276"/>
      <c r="V666" s="276"/>
      <c r="W666" s="276"/>
      <c r="X666" s="276"/>
      <c r="Y666" s="276"/>
      <c r="Z666" s="276"/>
    </row>
    <row r="667">
      <c r="A667" s="276"/>
      <c r="B667" s="276"/>
      <c r="C667" s="276"/>
      <c r="D667" s="276"/>
      <c r="E667" s="276"/>
      <c r="F667" s="276"/>
      <c r="G667" s="276"/>
      <c r="H667" s="276"/>
      <c r="I667" s="276"/>
      <c r="J667" s="276"/>
      <c r="K667" s="276"/>
      <c r="L667" s="276"/>
      <c r="M667" s="276"/>
      <c r="N667" s="276"/>
      <c r="O667" s="276"/>
      <c r="P667" s="276"/>
      <c r="Q667" s="276"/>
      <c r="R667" s="276"/>
      <c r="S667" s="276"/>
      <c r="T667" s="276"/>
      <c r="U667" s="276"/>
      <c r="V667" s="276"/>
      <c r="W667" s="276"/>
      <c r="X667" s="276"/>
      <c r="Y667" s="276"/>
      <c r="Z667" s="276"/>
    </row>
    <row r="668">
      <c r="A668" s="276"/>
      <c r="B668" s="276"/>
      <c r="C668" s="276"/>
      <c r="D668" s="276"/>
      <c r="E668" s="276"/>
      <c r="F668" s="276"/>
      <c r="G668" s="276"/>
      <c r="H668" s="276"/>
      <c r="I668" s="276"/>
      <c r="J668" s="276"/>
      <c r="K668" s="276"/>
      <c r="L668" s="276"/>
      <c r="M668" s="276"/>
      <c r="N668" s="276"/>
      <c r="O668" s="276"/>
      <c r="P668" s="276"/>
      <c r="Q668" s="276"/>
      <c r="R668" s="276"/>
      <c r="S668" s="276"/>
      <c r="T668" s="276"/>
      <c r="U668" s="276"/>
      <c r="V668" s="276"/>
      <c r="W668" s="276"/>
      <c r="X668" s="276"/>
      <c r="Y668" s="276"/>
      <c r="Z668" s="276"/>
    </row>
    <row r="669">
      <c r="A669" s="276"/>
      <c r="B669" s="276"/>
      <c r="C669" s="276"/>
      <c r="D669" s="276"/>
      <c r="E669" s="276"/>
      <c r="F669" s="276"/>
      <c r="G669" s="276"/>
      <c r="H669" s="276"/>
      <c r="I669" s="276"/>
      <c r="J669" s="276"/>
      <c r="K669" s="276"/>
      <c r="L669" s="276"/>
      <c r="M669" s="276"/>
      <c r="N669" s="276"/>
      <c r="O669" s="276"/>
      <c r="P669" s="276"/>
      <c r="Q669" s="276"/>
      <c r="R669" s="276"/>
      <c r="S669" s="276"/>
      <c r="T669" s="276"/>
      <c r="U669" s="276"/>
      <c r="V669" s="276"/>
      <c r="W669" s="276"/>
      <c r="X669" s="276"/>
      <c r="Y669" s="276"/>
      <c r="Z669" s="276"/>
    </row>
    <row r="670">
      <c r="A670" s="276"/>
      <c r="B670" s="276"/>
      <c r="C670" s="276"/>
      <c r="D670" s="276"/>
      <c r="E670" s="276"/>
      <c r="F670" s="276"/>
      <c r="G670" s="276"/>
      <c r="H670" s="276"/>
      <c r="I670" s="276"/>
      <c r="J670" s="276"/>
      <c r="K670" s="276"/>
      <c r="L670" s="276"/>
      <c r="M670" s="276"/>
      <c r="N670" s="276"/>
      <c r="O670" s="276"/>
      <c r="P670" s="276"/>
      <c r="Q670" s="276"/>
      <c r="R670" s="276"/>
      <c r="S670" s="276"/>
      <c r="T670" s="276"/>
      <c r="U670" s="276"/>
      <c r="V670" s="276"/>
      <c r="W670" s="276"/>
      <c r="X670" s="276"/>
      <c r="Y670" s="276"/>
      <c r="Z670" s="276"/>
    </row>
    <row r="671">
      <c r="A671" s="276"/>
      <c r="B671" s="276"/>
      <c r="C671" s="276"/>
      <c r="D671" s="276"/>
      <c r="E671" s="276"/>
      <c r="F671" s="276"/>
      <c r="G671" s="276"/>
      <c r="H671" s="276"/>
      <c r="I671" s="276"/>
      <c r="J671" s="276"/>
      <c r="K671" s="276"/>
      <c r="L671" s="276"/>
      <c r="M671" s="276"/>
      <c r="N671" s="276"/>
      <c r="O671" s="276"/>
      <c r="P671" s="276"/>
      <c r="Q671" s="276"/>
      <c r="R671" s="276"/>
      <c r="S671" s="276"/>
      <c r="T671" s="276"/>
      <c r="U671" s="276"/>
      <c r="V671" s="276"/>
      <c r="W671" s="276"/>
      <c r="X671" s="276"/>
      <c r="Y671" s="276"/>
      <c r="Z671" s="276"/>
    </row>
    <row r="672">
      <c r="A672" s="276"/>
      <c r="B672" s="276"/>
      <c r="C672" s="276"/>
      <c r="D672" s="276"/>
      <c r="E672" s="276"/>
      <c r="F672" s="276"/>
      <c r="G672" s="276"/>
      <c r="H672" s="276"/>
      <c r="I672" s="276"/>
      <c r="J672" s="276"/>
      <c r="K672" s="276"/>
      <c r="L672" s="276"/>
      <c r="M672" s="276"/>
      <c r="N672" s="276"/>
      <c r="O672" s="276"/>
      <c r="P672" s="276"/>
      <c r="Q672" s="276"/>
      <c r="R672" s="276"/>
      <c r="S672" s="276"/>
      <c r="T672" s="276"/>
      <c r="U672" s="276"/>
      <c r="V672" s="276"/>
      <c r="W672" s="276"/>
      <c r="X672" s="276"/>
      <c r="Y672" s="276"/>
      <c r="Z672" s="276"/>
    </row>
    <row r="673">
      <c r="A673" s="276"/>
      <c r="B673" s="276"/>
      <c r="C673" s="276"/>
      <c r="D673" s="276"/>
      <c r="E673" s="276"/>
      <c r="F673" s="276"/>
      <c r="G673" s="276"/>
      <c r="H673" s="276"/>
      <c r="I673" s="276"/>
      <c r="J673" s="276"/>
      <c r="K673" s="276"/>
      <c r="L673" s="276"/>
      <c r="M673" s="276"/>
      <c r="N673" s="276"/>
      <c r="O673" s="276"/>
      <c r="P673" s="276"/>
      <c r="Q673" s="276"/>
      <c r="R673" s="276"/>
      <c r="S673" s="276"/>
      <c r="T673" s="276"/>
      <c r="U673" s="276"/>
      <c r="V673" s="276"/>
      <c r="W673" s="276"/>
      <c r="X673" s="276"/>
      <c r="Y673" s="276"/>
      <c r="Z673" s="276"/>
    </row>
    <row r="674">
      <c r="A674" s="276"/>
      <c r="B674" s="276"/>
      <c r="C674" s="276"/>
      <c r="D674" s="276"/>
      <c r="E674" s="276"/>
      <c r="F674" s="276"/>
      <c r="G674" s="276"/>
      <c r="H674" s="276"/>
      <c r="I674" s="276"/>
      <c r="J674" s="276"/>
      <c r="K674" s="276"/>
      <c r="L674" s="276"/>
      <c r="M674" s="276"/>
      <c r="N674" s="276"/>
      <c r="O674" s="276"/>
      <c r="P674" s="276"/>
      <c r="Q674" s="276"/>
      <c r="R674" s="276"/>
      <c r="S674" s="276"/>
      <c r="T674" s="276"/>
      <c r="U674" s="276"/>
      <c r="V674" s="276"/>
      <c r="W674" s="276"/>
      <c r="X674" s="276"/>
      <c r="Y674" s="276"/>
      <c r="Z674" s="276"/>
    </row>
    <row r="675">
      <c r="A675" s="276"/>
      <c r="B675" s="276"/>
      <c r="C675" s="276"/>
      <c r="D675" s="276"/>
      <c r="E675" s="276"/>
      <c r="F675" s="276"/>
      <c r="G675" s="276"/>
      <c r="H675" s="276"/>
      <c r="I675" s="276"/>
      <c r="J675" s="276"/>
      <c r="K675" s="276"/>
      <c r="L675" s="276"/>
      <c r="M675" s="276"/>
      <c r="N675" s="276"/>
      <c r="O675" s="276"/>
      <c r="P675" s="276"/>
      <c r="Q675" s="276"/>
      <c r="R675" s="276"/>
      <c r="S675" s="276"/>
      <c r="T675" s="276"/>
      <c r="U675" s="276"/>
      <c r="V675" s="276"/>
      <c r="W675" s="276"/>
      <c r="X675" s="276"/>
      <c r="Y675" s="276"/>
      <c r="Z675" s="276"/>
    </row>
    <row r="676">
      <c r="A676" s="276"/>
      <c r="B676" s="276"/>
      <c r="C676" s="276"/>
      <c r="D676" s="276"/>
      <c r="E676" s="276"/>
      <c r="F676" s="276"/>
      <c r="G676" s="276"/>
      <c r="H676" s="276"/>
      <c r="I676" s="276"/>
      <c r="J676" s="276"/>
      <c r="K676" s="276"/>
      <c r="L676" s="276"/>
      <c r="M676" s="276"/>
      <c r="N676" s="276"/>
      <c r="O676" s="276"/>
      <c r="P676" s="276"/>
      <c r="Q676" s="276"/>
      <c r="R676" s="276"/>
      <c r="S676" s="276"/>
      <c r="T676" s="276"/>
      <c r="U676" s="276"/>
      <c r="V676" s="276"/>
      <c r="W676" s="276"/>
      <c r="X676" s="276"/>
      <c r="Y676" s="276"/>
      <c r="Z676" s="276"/>
    </row>
    <row r="677">
      <c r="A677" s="276"/>
      <c r="B677" s="276"/>
      <c r="C677" s="276"/>
      <c r="D677" s="276"/>
      <c r="E677" s="276"/>
      <c r="F677" s="276"/>
      <c r="G677" s="276"/>
      <c r="H677" s="276"/>
      <c r="I677" s="276"/>
      <c r="J677" s="276"/>
      <c r="K677" s="276"/>
      <c r="L677" s="276"/>
      <c r="M677" s="276"/>
      <c r="N677" s="276"/>
      <c r="O677" s="276"/>
      <c r="P677" s="276"/>
      <c r="Q677" s="276"/>
      <c r="R677" s="276"/>
      <c r="S677" s="276"/>
      <c r="T677" s="276"/>
      <c r="U677" s="276"/>
      <c r="V677" s="276"/>
      <c r="W677" s="276"/>
      <c r="X677" s="276"/>
      <c r="Y677" s="276"/>
      <c r="Z677" s="276"/>
    </row>
    <row r="678">
      <c r="A678" s="276"/>
      <c r="B678" s="276"/>
      <c r="C678" s="276"/>
      <c r="D678" s="276"/>
      <c r="E678" s="276"/>
      <c r="F678" s="276"/>
      <c r="G678" s="276"/>
      <c r="H678" s="276"/>
      <c r="I678" s="276"/>
      <c r="J678" s="276"/>
      <c r="K678" s="276"/>
      <c r="L678" s="276"/>
      <c r="M678" s="276"/>
      <c r="N678" s="276"/>
      <c r="O678" s="276"/>
      <c r="P678" s="276"/>
      <c r="Q678" s="276"/>
      <c r="R678" s="276"/>
      <c r="S678" s="276"/>
      <c r="T678" s="276"/>
      <c r="U678" s="276"/>
      <c r="V678" s="276"/>
      <c r="W678" s="276"/>
      <c r="X678" s="276"/>
      <c r="Y678" s="276"/>
      <c r="Z678" s="276"/>
    </row>
    <row r="679">
      <c r="A679" s="276"/>
      <c r="B679" s="276"/>
      <c r="C679" s="276"/>
      <c r="D679" s="276"/>
      <c r="E679" s="276"/>
      <c r="F679" s="276"/>
      <c r="G679" s="276"/>
      <c r="H679" s="276"/>
      <c r="I679" s="276"/>
      <c r="J679" s="276"/>
      <c r="K679" s="276"/>
      <c r="L679" s="276"/>
      <c r="M679" s="276"/>
      <c r="N679" s="276"/>
      <c r="O679" s="276"/>
      <c r="P679" s="276"/>
      <c r="Q679" s="276"/>
      <c r="R679" s="276"/>
      <c r="S679" s="276"/>
      <c r="T679" s="276"/>
      <c r="U679" s="276"/>
      <c r="V679" s="276"/>
      <c r="W679" s="276"/>
      <c r="X679" s="276"/>
      <c r="Y679" s="276"/>
      <c r="Z679" s="276"/>
    </row>
    <row r="680">
      <c r="A680" s="276"/>
      <c r="B680" s="276"/>
      <c r="C680" s="276"/>
      <c r="D680" s="276"/>
      <c r="E680" s="276"/>
      <c r="F680" s="276"/>
      <c r="G680" s="276"/>
      <c r="H680" s="276"/>
      <c r="I680" s="276"/>
      <c r="J680" s="276"/>
      <c r="K680" s="276"/>
      <c r="L680" s="276"/>
      <c r="M680" s="276"/>
      <c r="N680" s="276"/>
      <c r="O680" s="276"/>
      <c r="P680" s="276"/>
      <c r="Q680" s="276"/>
      <c r="R680" s="276"/>
      <c r="S680" s="276"/>
      <c r="T680" s="276"/>
      <c r="U680" s="276"/>
      <c r="V680" s="276"/>
      <c r="W680" s="276"/>
      <c r="X680" s="276"/>
      <c r="Y680" s="276"/>
      <c r="Z680" s="276"/>
    </row>
    <row r="681">
      <c r="A681" s="276"/>
      <c r="B681" s="276"/>
      <c r="C681" s="276"/>
      <c r="D681" s="276"/>
      <c r="E681" s="276"/>
      <c r="F681" s="276"/>
      <c r="G681" s="276"/>
      <c r="H681" s="276"/>
      <c r="I681" s="276"/>
      <c r="J681" s="276"/>
      <c r="K681" s="276"/>
      <c r="L681" s="276"/>
      <c r="M681" s="276"/>
      <c r="N681" s="276"/>
      <c r="O681" s="276"/>
      <c r="P681" s="276"/>
      <c r="Q681" s="276"/>
      <c r="R681" s="276"/>
      <c r="S681" s="276"/>
      <c r="T681" s="276"/>
      <c r="U681" s="276"/>
      <c r="V681" s="276"/>
      <c r="W681" s="276"/>
      <c r="X681" s="276"/>
      <c r="Y681" s="276"/>
      <c r="Z681" s="276"/>
    </row>
    <row r="682">
      <c r="A682" s="276"/>
      <c r="B682" s="276"/>
      <c r="C682" s="276"/>
      <c r="D682" s="276"/>
      <c r="E682" s="276"/>
      <c r="F682" s="276"/>
      <c r="G682" s="276"/>
      <c r="H682" s="276"/>
      <c r="I682" s="276"/>
      <c r="J682" s="276"/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</row>
    <row r="683">
      <c r="A683" s="276"/>
      <c r="B683" s="276"/>
      <c r="C683" s="276"/>
      <c r="D683" s="276"/>
      <c r="E683" s="276"/>
      <c r="F683" s="276"/>
      <c r="G683" s="276"/>
      <c r="H683" s="276"/>
      <c r="I683" s="276"/>
      <c r="J683" s="276"/>
      <c r="K683" s="276"/>
      <c r="L683" s="276"/>
      <c r="M683" s="276"/>
      <c r="N683" s="276"/>
      <c r="O683" s="276"/>
      <c r="P683" s="276"/>
      <c r="Q683" s="276"/>
      <c r="R683" s="276"/>
      <c r="S683" s="276"/>
      <c r="T683" s="276"/>
      <c r="U683" s="276"/>
      <c r="V683" s="276"/>
      <c r="W683" s="276"/>
      <c r="X683" s="276"/>
      <c r="Y683" s="276"/>
      <c r="Z683" s="276"/>
    </row>
    <row r="684">
      <c r="A684" s="276"/>
      <c r="B684" s="276"/>
      <c r="C684" s="276"/>
      <c r="D684" s="276"/>
      <c r="E684" s="276"/>
      <c r="F684" s="276"/>
      <c r="G684" s="276"/>
      <c r="H684" s="276"/>
      <c r="I684" s="276"/>
      <c r="J684" s="276"/>
      <c r="K684" s="276"/>
      <c r="L684" s="276"/>
      <c r="M684" s="276"/>
      <c r="N684" s="276"/>
      <c r="O684" s="276"/>
      <c r="P684" s="276"/>
      <c r="Q684" s="276"/>
      <c r="R684" s="276"/>
      <c r="S684" s="276"/>
      <c r="T684" s="276"/>
      <c r="U684" s="276"/>
      <c r="V684" s="276"/>
      <c r="W684" s="276"/>
      <c r="X684" s="276"/>
      <c r="Y684" s="276"/>
      <c r="Z684" s="276"/>
    </row>
    <row r="685">
      <c r="A685" s="276"/>
      <c r="B685" s="276"/>
      <c r="C685" s="276"/>
      <c r="D685" s="276"/>
      <c r="E685" s="276"/>
      <c r="F685" s="276"/>
      <c r="G685" s="276"/>
      <c r="H685" s="276"/>
      <c r="I685" s="276"/>
      <c r="J685" s="276"/>
      <c r="K685" s="276"/>
      <c r="L685" s="276"/>
      <c r="M685" s="276"/>
      <c r="N685" s="276"/>
      <c r="O685" s="276"/>
      <c r="P685" s="276"/>
      <c r="Q685" s="276"/>
      <c r="R685" s="276"/>
      <c r="S685" s="276"/>
      <c r="T685" s="276"/>
      <c r="U685" s="276"/>
      <c r="V685" s="276"/>
      <c r="W685" s="276"/>
      <c r="X685" s="276"/>
      <c r="Y685" s="276"/>
      <c r="Z685" s="276"/>
    </row>
    <row r="686">
      <c r="A686" s="276"/>
      <c r="B686" s="276"/>
      <c r="C686" s="276"/>
      <c r="D686" s="276"/>
      <c r="E686" s="276"/>
      <c r="F686" s="276"/>
      <c r="G686" s="276"/>
      <c r="H686" s="276"/>
      <c r="I686" s="276"/>
      <c r="J686" s="276"/>
      <c r="K686" s="276"/>
      <c r="L686" s="276"/>
      <c r="M686" s="276"/>
      <c r="N686" s="276"/>
      <c r="O686" s="276"/>
      <c r="P686" s="276"/>
      <c r="Q686" s="276"/>
      <c r="R686" s="276"/>
      <c r="S686" s="276"/>
      <c r="T686" s="276"/>
      <c r="U686" s="276"/>
      <c r="V686" s="276"/>
      <c r="W686" s="276"/>
      <c r="X686" s="276"/>
      <c r="Y686" s="276"/>
      <c r="Z686" s="276"/>
    </row>
    <row r="687">
      <c r="A687" s="276"/>
      <c r="B687" s="276"/>
      <c r="C687" s="276"/>
      <c r="D687" s="276"/>
      <c r="E687" s="276"/>
      <c r="F687" s="276"/>
      <c r="G687" s="276"/>
      <c r="H687" s="276"/>
      <c r="I687" s="276"/>
      <c r="J687" s="276"/>
      <c r="K687" s="276"/>
      <c r="L687" s="276"/>
      <c r="M687" s="276"/>
      <c r="N687" s="276"/>
      <c r="O687" s="276"/>
      <c r="P687" s="276"/>
      <c r="Q687" s="276"/>
      <c r="R687" s="276"/>
      <c r="S687" s="276"/>
      <c r="T687" s="276"/>
      <c r="U687" s="276"/>
      <c r="V687" s="276"/>
      <c r="W687" s="276"/>
      <c r="X687" s="276"/>
      <c r="Y687" s="276"/>
      <c r="Z687" s="276"/>
    </row>
    <row r="688">
      <c r="A688" s="276"/>
      <c r="B688" s="276"/>
      <c r="C688" s="276"/>
      <c r="D688" s="276"/>
      <c r="E688" s="276"/>
      <c r="F688" s="276"/>
      <c r="G688" s="276"/>
      <c r="H688" s="276"/>
      <c r="I688" s="276"/>
      <c r="J688" s="276"/>
      <c r="K688" s="276"/>
      <c r="L688" s="276"/>
      <c r="M688" s="276"/>
      <c r="N688" s="276"/>
      <c r="O688" s="276"/>
      <c r="P688" s="276"/>
      <c r="Q688" s="276"/>
      <c r="R688" s="276"/>
      <c r="S688" s="276"/>
      <c r="T688" s="276"/>
      <c r="U688" s="276"/>
      <c r="V688" s="276"/>
      <c r="W688" s="276"/>
      <c r="X688" s="276"/>
      <c r="Y688" s="276"/>
      <c r="Z688" s="276"/>
    </row>
    <row r="689">
      <c r="A689" s="276"/>
      <c r="B689" s="276"/>
      <c r="C689" s="276"/>
      <c r="D689" s="276"/>
      <c r="E689" s="276"/>
      <c r="F689" s="276"/>
      <c r="G689" s="276"/>
      <c r="H689" s="276"/>
      <c r="I689" s="276"/>
      <c r="J689" s="276"/>
      <c r="K689" s="276"/>
      <c r="L689" s="276"/>
      <c r="M689" s="276"/>
      <c r="N689" s="276"/>
      <c r="O689" s="276"/>
      <c r="P689" s="276"/>
      <c r="Q689" s="276"/>
      <c r="R689" s="276"/>
      <c r="S689" s="276"/>
      <c r="T689" s="276"/>
      <c r="U689" s="276"/>
      <c r="V689" s="276"/>
      <c r="W689" s="276"/>
      <c r="X689" s="276"/>
      <c r="Y689" s="276"/>
      <c r="Z689" s="276"/>
    </row>
    <row r="690">
      <c r="A690" s="276"/>
      <c r="B690" s="276"/>
      <c r="C690" s="276"/>
      <c r="D690" s="276"/>
      <c r="E690" s="276"/>
      <c r="F690" s="276"/>
      <c r="G690" s="276"/>
      <c r="H690" s="276"/>
      <c r="I690" s="276"/>
      <c r="J690" s="276"/>
      <c r="K690" s="276"/>
      <c r="L690" s="276"/>
      <c r="M690" s="276"/>
      <c r="N690" s="276"/>
      <c r="O690" s="276"/>
      <c r="P690" s="276"/>
      <c r="Q690" s="276"/>
      <c r="R690" s="276"/>
      <c r="S690" s="276"/>
      <c r="T690" s="276"/>
      <c r="U690" s="276"/>
      <c r="V690" s="276"/>
      <c r="W690" s="276"/>
      <c r="X690" s="276"/>
      <c r="Y690" s="276"/>
      <c r="Z690" s="276"/>
    </row>
    <row r="691">
      <c r="A691" s="276"/>
      <c r="B691" s="276"/>
      <c r="C691" s="276"/>
      <c r="D691" s="276"/>
      <c r="E691" s="276"/>
      <c r="F691" s="276"/>
      <c r="G691" s="276"/>
      <c r="H691" s="276"/>
      <c r="I691" s="276"/>
      <c r="J691" s="276"/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</row>
    <row r="692">
      <c r="A692" s="276"/>
      <c r="B692" s="276"/>
      <c r="C692" s="276"/>
      <c r="D692" s="276"/>
      <c r="E692" s="276"/>
      <c r="F692" s="276"/>
      <c r="G692" s="276"/>
      <c r="H692" s="276"/>
      <c r="I692" s="276"/>
      <c r="J692" s="276"/>
      <c r="K692" s="276"/>
      <c r="L692" s="276"/>
      <c r="M692" s="276"/>
      <c r="N692" s="276"/>
      <c r="O692" s="276"/>
      <c r="P692" s="276"/>
      <c r="Q692" s="276"/>
      <c r="R692" s="276"/>
      <c r="S692" s="276"/>
      <c r="T692" s="276"/>
      <c r="U692" s="276"/>
      <c r="V692" s="276"/>
      <c r="W692" s="276"/>
      <c r="X692" s="276"/>
      <c r="Y692" s="276"/>
      <c r="Z692" s="276"/>
    </row>
    <row r="693">
      <c r="A693" s="276"/>
      <c r="B693" s="276"/>
      <c r="C693" s="276"/>
      <c r="D693" s="276"/>
      <c r="E693" s="276"/>
      <c r="F693" s="276"/>
      <c r="G693" s="276"/>
      <c r="H693" s="276"/>
      <c r="I693" s="276"/>
      <c r="J693" s="276"/>
      <c r="K693" s="276"/>
      <c r="L693" s="276"/>
      <c r="M693" s="276"/>
      <c r="N693" s="276"/>
      <c r="O693" s="276"/>
      <c r="P693" s="276"/>
      <c r="Q693" s="276"/>
      <c r="R693" s="276"/>
      <c r="S693" s="276"/>
      <c r="T693" s="276"/>
      <c r="U693" s="276"/>
      <c r="V693" s="276"/>
      <c r="W693" s="276"/>
      <c r="X693" s="276"/>
      <c r="Y693" s="276"/>
      <c r="Z693" s="276"/>
    </row>
    <row r="694">
      <c r="A694" s="276"/>
      <c r="B694" s="276"/>
      <c r="C694" s="276"/>
      <c r="D694" s="276"/>
      <c r="E694" s="276"/>
      <c r="F694" s="276"/>
      <c r="G694" s="276"/>
      <c r="H694" s="276"/>
      <c r="I694" s="276"/>
      <c r="J694" s="276"/>
      <c r="K694" s="276"/>
      <c r="L694" s="276"/>
      <c r="M694" s="276"/>
      <c r="N694" s="276"/>
      <c r="O694" s="276"/>
      <c r="P694" s="276"/>
      <c r="Q694" s="276"/>
      <c r="R694" s="276"/>
      <c r="S694" s="276"/>
      <c r="T694" s="276"/>
      <c r="U694" s="276"/>
      <c r="V694" s="276"/>
      <c r="W694" s="276"/>
      <c r="X694" s="276"/>
      <c r="Y694" s="276"/>
      <c r="Z694" s="276"/>
    </row>
    <row r="695">
      <c r="A695" s="276"/>
      <c r="B695" s="276"/>
      <c r="C695" s="276"/>
      <c r="D695" s="276"/>
      <c r="E695" s="276"/>
      <c r="F695" s="276"/>
      <c r="G695" s="276"/>
      <c r="H695" s="276"/>
      <c r="I695" s="276"/>
      <c r="J695" s="276"/>
      <c r="K695" s="276"/>
      <c r="L695" s="276"/>
      <c r="M695" s="276"/>
      <c r="N695" s="276"/>
      <c r="O695" s="276"/>
      <c r="P695" s="276"/>
      <c r="Q695" s="276"/>
      <c r="R695" s="276"/>
      <c r="S695" s="276"/>
      <c r="T695" s="276"/>
      <c r="U695" s="276"/>
      <c r="V695" s="276"/>
      <c r="W695" s="276"/>
      <c r="X695" s="276"/>
      <c r="Y695" s="276"/>
      <c r="Z695" s="276"/>
    </row>
    <row r="696">
      <c r="A696" s="276"/>
      <c r="B696" s="276"/>
      <c r="C696" s="276"/>
      <c r="D696" s="276"/>
      <c r="E696" s="276"/>
      <c r="F696" s="276"/>
      <c r="G696" s="276"/>
      <c r="H696" s="276"/>
      <c r="I696" s="276"/>
      <c r="J696" s="276"/>
      <c r="K696" s="276"/>
      <c r="L696" s="276"/>
      <c r="M696" s="276"/>
      <c r="N696" s="276"/>
      <c r="O696" s="276"/>
      <c r="P696" s="276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</row>
    <row r="697">
      <c r="A697" s="276"/>
      <c r="B697" s="276"/>
      <c r="C697" s="276"/>
      <c r="D697" s="276"/>
      <c r="E697" s="276"/>
      <c r="F697" s="276"/>
      <c r="G697" s="276"/>
      <c r="H697" s="276"/>
      <c r="I697" s="276"/>
      <c r="J697" s="276"/>
      <c r="K697" s="276"/>
      <c r="L697" s="276"/>
      <c r="M697" s="276"/>
      <c r="N697" s="276"/>
      <c r="O697" s="276"/>
      <c r="P697" s="276"/>
      <c r="Q697" s="276"/>
      <c r="R697" s="276"/>
      <c r="S697" s="276"/>
      <c r="T697" s="276"/>
      <c r="U697" s="276"/>
      <c r="V697" s="276"/>
      <c r="W697" s="276"/>
      <c r="X697" s="276"/>
      <c r="Y697" s="276"/>
      <c r="Z697" s="276"/>
    </row>
    <row r="698">
      <c r="A698" s="276"/>
      <c r="B698" s="276"/>
      <c r="C698" s="276"/>
      <c r="D698" s="276"/>
      <c r="E698" s="276"/>
      <c r="F698" s="276"/>
      <c r="G698" s="276"/>
      <c r="H698" s="276"/>
      <c r="I698" s="276"/>
      <c r="J698" s="276"/>
      <c r="K698" s="276"/>
      <c r="L698" s="276"/>
      <c r="M698" s="276"/>
      <c r="N698" s="276"/>
      <c r="O698" s="276"/>
      <c r="P698" s="276"/>
      <c r="Q698" s="276"/>
      <c r="R698" s="276"/>
      <c r="S698" s="276"/>
      <c r="T698" s="276"/>
      <c r="U698" s="276"/>
      <c r="V698" s="276"/>
      <c r="W698" s="276"/>
      <c r="X698" s="276"/>
      <c r="Y698" s="276"/>
      <c r="Z698" s="276"/>
    </row>
    <row r="699">
      <c r="A699" s="276"/>
      <c r="B699" s="276"/>
      <c r="C699" s="276"/>
      <c r="D699" s="276"/>
      <c r="E699" s="276"/>
      <c r="F699" s="276"/>
      <c r="G699" s="276"/>
      <c r="H699" s="276"/>
      <c r="I699" s="276"/>
      <c r="J699" s="276"/>
      <c r="K699" s="276"/>
      <c r="L699" s="276"/>
      <c r="M699" s="276"/>
      <c r="N699" s="276"/>
      <c r="O699" s="276"/>
      <c r="P699" s="276"/>
      <c r="Q699" s="276"/>
      <c r="R699" s="276"/>
      <c r="S699" s="276"/>
      <c r="T699" s="276"/>
      <c r="U699" s="276"/>
      <c r="V699" s="276"/>
      <c r="W699" s="276"/>
      <c r="X699" s="276"/>
      <c r="Y699" s="276"/>
      <c r="Z699" s="276"/>
    </row>
    <row r="700">
      <c r="A700" s="276"/>
      <c r="B700" s="276"/>
      <c r="C700" s="276"/>
      <c r="D700" s="276"/>
      <c r="E700" s="276"/>
      <c r="F700" s="276"/>
      <c r="G700" s="276"/>
      <c r="H700" s="276"/>
      <c r="I700" s="276"/>
      <c r="J700" s="276"/>
      <c r="K700" s="276"/>
      <c r="L700" s="276"/>
      <c r="M700" s="276"/>
      <c r="N700" s="276"/>
      <c r="O700" s="276"/>
      <c r="P700" s="276"/>
      <c r="Q700" s="276"/>
      <c r="R700" s="276"/>
      <c r="S700" s="276"/>
      <c r="T700" s="276"/>
      <c r="U700" s="276"/>
      <c r="V700" s="276"/>
      <c r="W700" s="276"/>
      <c r="X700" s="276"/>
      <c r="Y700" s="276"/>
      <c r="Z700" s="276"/>
    </row>
    <row r="701">
      <c r="A701" s="276"/>
      <c r="B701" s="276"/>
      <c r="C701" s="276"/>
      <c r="D701" s="276"/>
      <c r="E701" s="276"/>
      <c r="F701" s="276"/>
      <c r="G701" s="276"/>
      <c r="H701" s="276"/>
      <c r="I701" s="276"/>
      <c r="J701" s="276"/>
      <c r="K701" s="276"/>
      <c r="L701" s="276"/>
      <c r="M701" s="276"/>
      <c r="N701" s="276"/>
      <c r="O701" s="276"/>
      <c r="P701" s="276"/>
      <c r="Q701" s="276"/>
      <c r="R701" s="276"/>
      <c r="S701" s="276"/>
      <c r="T701" s="276"/>
      <c r="U701" s="276"/>
      <c r="V701" s="276"/>
      <c r="W701" s="276"/>
      <c r="X701" s="276"/>
      <c r="Y701" s="276"/>
      <c r="Z701" s="276"/>
    </row>
    <row r="702">
      <c r="A702" s="276"/>
      <c r="B702" s="276"/>
      <c r="C702" s="276"/>
      <c r="D702" s="276"/>
      <c r="E702" s="276"/>
      <c r="F702" s="276"/>
      <c r="G702" s="276"/>
      <c r="H702" s="276"/>
      <c r="I702" s="276"/>
      <c r="J702" s="276"/>
      <c r="K702" s="276"/>
      <c r="L702" s="276"/>
      <c r="M702" s="276"/>
      <c r="N702" s="276"/>
      <c r="O702" s="276"/>
      <c r="P702" s="276"/>
      <c r="Q702" s="276"/>
      <c r="R702" s="276"/>
      <c r="S702" s="276"/>
      <c r="T702" s="276"/>
      <c r="U702" s="276"/>
      <c r="V702" s="276"/>
      <c r="W702" s="276"/>
      <c r="X702" s="276"/>
      <c r="Y702" s="276"/>
      <c r="Z702" s="276"/>
    </row>
    <row r="703">
      <c r="A703" s="276"/>
      <c r="B703" s="276"/>
      <c r="C703" s="276"/>
      <c r="D703" s="276"/>
      <c r="E703" s="276"/>
      <c r="F703" s="276"/>
      <c r="G703" s="276"/>
      <c r="H703" s="276"/>
      <c r="I703" s="276"/>
      <c r="J703" s="276"/>
      <c r="K703" s="276"/>
      <c r="L703" s="276"/>
      <c r="M703" s="276"/>
      <c r="N703" s="276"/>
      <c r="O703" s="276"/>
      <c r="P703" s="276"/>
      <c r="Q703" s="276"/>
      <c r="R703" s="276"/>
      <c r="S703" s="276"/>
      <c r="T703" s="276"/>
      <c r="U703" s="276"/>
      <c r="V703" s="276"/>
      <c r="W703" s="276"/>
      <c r="X703" s="276"/>
      <c r="Y703" s="276"/>
      <c r="Z703" s="276"/>
    </row>
    <row r="704">
      <c r="A704" s="276"/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276"/>
      <c r="T704" s="276"/>
      <c r="U704" s="276"/>
      <c r="V704" s="276"/>
      <c r="W704" s="276"/>
      <c r="X704" s="276"/>
      <c r="Y704" s="276"/>
      <c r="Z704" s="276"/>
    </row>
    <row r="705">
      <c r="A705" s="276"/>
      <c r="B705" s="276"/>
      <c r="C705" s="276"/>
      <c r="D705" s="276"/>
      <c r="E705" s="276"/>
      <c r="F705" s="276"/>
      <c r="G705" s="276"/>
      <c r="H705" s="276"/>
      <c r="I705" s="276"/>
      <c r="J705" s="276"/>
      <c r="K705" s="276"/>
      <c r="L705" s="276"/>
      <c r="M705" s="276"/>
      <c r="N705" s="276"/>
      <c r="O705" s="276"/>
      <c r="P705" s="276"/>
      <c r="Q705" s="276"/>
      <c r="R705" s="276"/>
      <c r="S705" s="276"/>
      <c r="T705" s="276"/>
      <c r="U705" s="276"/>
      <c r="V705" s="276"/>
      <c r="W705" s="276"/>
      <c r="X705" s="276"/>
      <c r="Y705" s="276"/>
      <c r="Z705" s="276"/>
    </row>
    <row r="706">
      <c r="A706" s="276"/>
      <c r="B706" s="276"/>
      <c r="C706" s="276"/>
      <c r="D706" s="276"/>
      <c r="E706" s="276"/>
      <c r="F706" s="276"/>
      <c r="G706" s="276"/>
      <c r="H706" s="276"/>
      <c r="I706" s="276"/>
      <c r="J706" s="276"/>
      <c r="K706" s="276"/>
      <c r="L706" s="276"/>
      <c r="M706" s="276"/>
      <c r="N706" s="276"/>
      <c r="O706" s="276"/>
      <c r="P706" s="276"/>
      <c r="Q706" s="276"/>
      <c r="R706" s="276"/>
      <c r="S706" s="276"/>
      <c r="T706" s="276"/>
      <c r="U706" s="276"/>
      <c r="V706" s="276"/>
      <c r="W706" s="276"/>
      <c r="X706" s="276"/>
      <c r="Y706" s="276"/>
      <c r="Z706" s="276"/>
    </row>
    <row r="707">
      <c r="A707" s="276"/>
      <c r="B707" s="276"/>
      <c r="C707" s="276"/>
      <c r="D707" s="276"/>
      <c r="E707" s="276"/>
      <c r="F707" s="276"/>
      <c r="G707" s="276"/>
      <c r="H707" s="276"/>
      <c r="I707" s="276"/>
      <c r="J707" s="276"/>
      <c r="K707" s="276"/>
      <c r="L707" s="276"/>
      <c r="M707" s="276"/>
      <c r="N707" s="276"/>
      <c r="O707" s="276"/>
      <c r="P707" s="276"/>
      <c r="Q707" s="276"/>
      <c r="R707" s="276"/>
      <c r="S707" s="276"/>
      <c r="T707" s="276"/>
      <c r="U707" s="276"/>
      <c r="V707" s="276"/>
      <c r="W707" s="276"/>
      <c r="X707" s="276"/>
      <c r="Y707" s="276"/>
      <c r="Z707" s="276"/>
    </row>
    <row r="708">
      <c r="A708" s="276"/>
      <c r="B708" s="276"/>
      <c r="C708" s="276"/>
      <c r="D708" s="276"/>
      <c r="E708" s="276"/>
      <c r="F708" s="276"/>
      <c r="G708" s="276"/>
      <c r="H708" s="276"/>
      <c r="I708" s="276"/>
      <c r="J708" s="276"/>
      <c r="K708" s="276"/>
      <c r="L708" s="276"/>
      <c r="M708" s="276"/>
      <c r="N708" s="276"/>
      <c r="O708" s="276"/>
      <c r="P708" s="276"/>
      <c r="Q708" s="276"/>
      <c r="R708" s="276"/>
      <c r="S708" s="276"/>
      <c r="T708" s="276"/>
      <c r="U708" s="276"/>
      <c r="V708" s="276"/>
      <c r="W708" s="276"/>
      <c r="X708" s="276"/>
      <c r="Y708" s="276"/>
      <c r="Z708" s="276"/>
    </row>
    <row r="709">
      <c r="A709" s="276"/>
      <c r="B709" s="276"/>
      <c r="C709" s="276"/>
      <c r="D709" s="276"/>
      <c r="E709" s="276"/>
      <c r="F709" s="276"/>
      <c r="G709" s="276"/>
      <c r="H709" s="276"/>
      <c r="I709" s="276"/>
      <c r="J709" s="276"/>
      <c r="K709" s="276"/>
      <c r="L709" s="276"/>
      <c r="M709" s="276"/>
      <c r="N709" s="276"/>
      <c r="O709" s="276"/>
      <c r="P709" s="276"/>
      <c r="Q709" s="276"/>
      <c r="R709" s="276"/>
      <c r="S709" s="276"/>
      <c r="T709" s="276"/>
      <c r="U709" s="276"/>
      <c r="V709" s="276"/>
      <c r="W709" s="276"/>
      <c r="X709" s="276"/>
      <c r="Y709" s="276"/>
      <c r="Z709" s="276"/>
    </row>
    <row r="710">
      <c r="A710" s="276"/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276"/>
      <c r="T710" s="276"/>
      <c r="U710" s="276"/>
      <c r="V710" s="276"/>
      <c r="W710" s="276"/>
      <c r="X710" s="276"/>
      <c r="Y710" s="276"/>
      <c r="Z710" s="276"/>
    </row>
    <row r="711">
      <c r="A711" s="276"/>
      <c r="B711" s="276"/>
      <c r="C711" s="276"/>
      <c r="D711" s="276"/>
      <c r="E711" s="276"/>
      <c r="F711" s="276"/>
      <c r="G711" s="276"/>
      <c r="H711" s="276"/>
      <c r="I711" s="276"/>
      <c r="J711" s="276"/>
      <c r="K711" s="276"/>
      <c r="L711" s="276"/>
      <c r="M711" s="276"/>
      <c r="N711" s="276"/>
      <c r="O711" s="276"/>
      <c r="P711" s="276"/>
      <c r="Q711" s="276"/>
      <c r="R711" s="276"/>
      <c r="S711" s="276"/>
      <c r="T711" s="276"/>
      <c r="U711" s="276"/>
      <c r="V711" s="276"/>
      <c r="W711" s="276"/>
      <c r="X711" s="276"/>
      <c r="Y711" s="276"/>
      <c r="Z711" s="276"/>
    </row>
    <row r="712">
      <c r="A712" s="276"/>
      <c r="B712" s="276"/>
      <c r="C712" s="276"/>
      <c r="D712" s="276"/>
      <c r="E712" s="276"/>
      <c r="F712" s="276"/>
      <c r="G712" s="276"/>
      <c r="H712" s="276"/>
      <c r="I712" s="276"/>
      <c r="J712" s="276"/>
      <c r="K712" s="276"/>
      <c r="L712" s="276"/>
      <c r="M712" s="276"/>
      <c r="N712" s="276"/>
      <c r="O712" s="276"/>
      <c r="P712" s="276"/>
      <c r="Q712" s="276"/>
      <c r="R712" s="276"/>
      <c r="S712" s="276"/>
      <c r="T712" s="276"/>
      <c r="U712" s="276"/>
      <c r="V712" s="276"/>
      <c r="W712" s="276"/>
      <c r="X712" s="276"/>
      <c r="Y712" s="276"/>
      <c r="Z712" s="276"/>
    </row>
    <row r="713">
      <c r="A713" s="276"/>
      <c r="B713" s="276"/>
      <c r="C713" s="276"/>
      <c r="D713" s="276"/>
      <c r="E713" s="276"/>
      <c r="F713" s="276"/>
      <c r="G713" s="276"/>
      <c r="H713" s="276"/>
      <c r="I713" s="276"/>
      <c r="J713" s="276"/>
      <c r="K713" s="276"/>
      <c r="L713" s="276"/>
      <c r="M713" s="276"/>
      <c r="N713" s="276"/>
      <c r="O713" s="276"/>
      <c r="P713" s="276"/>
      <c r="Q713" s="276"/>
      <c r="R713" s="276"/>
      <c r="S713" s="276"/>
      <c r="T713" s="276"/>
      <c r="U713" s="276"/>
      <c r="V713" s="276"/>
      <c r="W713" s="276"/>
      <c r="X713" s="276"/>
      <c r="Y713" s="276"/>
      <c r="Z713" s="276"/>
    </row>
    <row r="714">
      <c r="A714" s="276"/>
      <c r="B714" s="276"/>
      <c r="C714" s="276"/>
      <c r="D714" s="276"/>
      <c r="E714" s="276"/>
      <c r="F714" s="276"/>
      <c r="G714" s="276"/>
      <c r="H714" s="276"/>
      <c r="I714" s="276"/>
      <c r="J714" s="276"/>
      <c r="K714" s="276"/>
      <c r="L714" s="276"/>
      <c r="M714" s="276"/>
      <c r="N714" s="276"/>
      <c r="O714" s="276"/>
      <c r="P714" s="276"/>
      <c r="Q714" s="276"/>
      <c r="R714" s="276"/>
      <c r="S714" s="276"/>
      <c r="T714" s="276"/>
      <c r="U714" s="276"/>
      <c r="V714" s="276"/>
      <c r="W714" s="276"/>
      <c r="X714" s="276"/>
      <c r="Y714" s="276"/>
      <c r="Z714" s="276"/>
    </row>
    <row r="715">
      <c r="A715" s="276"/>
      <c r="B715" s="276"/>
      <c r="C715" s="276"/>
      <c r="D715" s="276"/>
      <c r="E715" s="276"/>
      <c r="F715" s="276"/>
      <c r="G715" s="276"/>
      <c r="H715" s="276"/>
      <c r="I715" s="276"/>
      <c r="J715" s="276"/>
      <c r="K715" s="276"/>
      <c r="L715" s="276"/>
      <c r="M715" s="276"/>
      <c r="N715" s="276"/>
      <c r="O715" s="276"/>
      <c r="P715" s="276"/>
      <c r="Q715" s="276"/>
      <c r="R715" s="276"/>
      <c r="S715" s="276"/>
      <c r="T715" s="276"/>
      <c r="U715" s="276"/>
      <c r="V715" s="276"/>
      <c r="W715" s="276"/>
      <c r="X715" s="276"/>
      <c r="Y715" s="276"/>
      <c r="Z715" s="276"/>
    </row>
    <row r="716">
      <c r="A716" s="276"/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276"/>
      <c r="T716" s="276"/>
      <c r="U716" s="276"/>
      <c r="V716" s="276"/>
      <c r="W716" s="276"/>
      <c r="X716" s="276"/>
      <c r="Y716" s="276"/>
      <c r="Z716" s="276"/>
    </row>
    <row r="717">
      <c r="A717" s="276"/>
      <c r="B717" s="276"/>
      <c r="C717" s="276"/>
      <c r="D717" s="276"/>
      <c r="E717" s="276"/>
      <c r="F717" s="276"/>
      <c r="G717" s="276"/>
      <c r="H717" s="276"/>
      <c r="I717" s="276"/>
      <c r="J717" s="276"/>
      <c r="K717" s="276"/>
      <c r="L717" s="276"/>
      <c r="M717" s="276"/>
      <c r="N717" s="276"/>
      <c r="O717" s="276"/>
      <c r="P717" s="276"/>
      <c r="Q717" s="276"/>
      <c r="R717" s="276"/>
      <c r="S717" s="276"/>
      <c r="T717" s="276"/>
      <c r="U717" s="276"/>
      <c r="V717" s="276"/>
      <c r="W717" s="276"/>
      <c r="X717" s="276"/>
      <c r="Y717" s="276"/>
      <c r="Z717" s="276"/>
    </row>
    <row r="718">
      <c r="A718" s="276"/>
      <c r="B718" s="276"/>
      <c r="C718" s="276"/>
      <c r="D718" s="276"/>
      <c r="E718" s="276"/>
      <c r="F718" s="276"/>
      <c r="G718" s="276"/>
      <c r="H718" s="276"/>
      <c r="I718" s="276"/>
      <c r="J718" s="276"/>
      <c r="K718" s="276"/>
      <c r="L718" s="276"/>
      <c r="M718" s="276"/>
      <c r="N718" s="276"/>
      <c r="O718" s="276"/>
      <c r="P718" s="276"/>
      <c r="Q718" s="276"/>
      <c r="R718" s="276"/>
      <c r="S718" s="276"/>
      <c r="T718" s="276"/>
      <c r="U718" s="276"/>
      <c r="V718" s="276"/>
      <c r="W718" s="276"/>
      <c r="X718" s="276"/>
      <c r="Y718" s="276"/>
      <c r="Z718" s="276"/>
    </row>
    <row r="719">
      <c r="A719" s="276"/>
      <c r="B719" s="276"/>
      <c r="C719" s="276"/>
      <c r="D719" s="276"/>
      <c r="E719" s="276"/>
      <c r="F719" s="276"/>
      <c r="G719" s="276"/>
      <c r="H719" s="276"/>
      <c r="I719" s="276"/>
      <c r="J719" s="276"/>
      <c r="K719" s="276"/>
      <c r="L719" s="276"/>
      <c r="M719" s="276"/>
      <c r="N719" s="276"/>
      <c r="O719" s="276"/>
      <c r="P719" s="276"/>
      <c r="Q719" s="276"/>
      <c r="R719" s="276"/>
      <c r="S719" s="276"/>
      <c r="T719" s="276"/>
      <c r="U719" s="276"/>
      <c r="V719" s="276"/>
      <c r="W719" s="276"/>
      <c r="X719" s="276"/>
      <c r="Y719" s="276"/>
      <c r="Z719" s="276"/>
    </row>
    <row r="720">
      <c r="A720" s="276"/>
      <c r="B720" s="276"/>
      <c r="C720" s="276"/>
      <c r="D720" s="276"/>
      <c r="E720" s="276"/>
      <c r="F720" s="276"/>
      <c r="G720" s="276"/>
      <c r="H720" s="276"/>
      <c r="I720" s="276"/>
      <c r="J720" s="276"/>
      <c r="K720" s="276"/>
      <c r="L720" s="276"/>
      <c r="M720" s="276"/>
      <c r="N720" s="276"/>
      <c r="O720" s="276"/>
      <c r="P720" s="276"/>
      <c r="Q720" s="276"/>
      <c r="R720" s="276"/>
      <c r="S720" s="276"/>
      <c r="T720" s="276"/>
      <c r="U720" s="276"/>
      <c r="V720" s="276"/>
      <c r="W720" s="276"/>
      <c r="X720" s="276"/>
      <c r="Y720" s="276"/>
      <c r="Z720" s="276"/>
    </row>
    <row r="721">
      <c r="A721" s="276"/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276"/>
      <c r="T721" s="276"/>
      <c r="U721" s="276"/>
      <c r="V721" s="276"/>
      <c r="W721" s="276"/>
      <c r="X721" s="276"/>
      <c r="Y721" s="276"/>
      <c r="Z721" s="276"/>
    </row>
    <row r="722">
      <c r="A722" s="276"/>
      <c r="B722" s="276"/>
      <c r="C722" s="276"/>
      <c r="D722" s="276"/>
      <c r="E722" s="276"/>
      <c r="F722" s="276"/>
      <c r="G722" s="276"/>
      <c r="H722" s="276"/>
      <c r="I722" s="276"/>
      <c r="J722" s="276"/>
      <c r="K722" s="276"/>
      <c r="L722" s="276"/>
      <c r="M722" s="276"/>
      <c r="N722" s="276"/>
      <c r="O722" s="276"/>
      <c r="P722" s="276"/>
      <c r="Q722" s="276"/>
      <c r="R722" s="276"/>
      <c r="S722" s="276"/>
      <c r="T722" s="276"/>
      <c r="U722" s="276"/>
      <c r="V722" s="276"/>
      <c r="W722" s="276"/>
      <c r="X722" s="276"/>
      <c r="Y722" s="276"/>
      <c r="Z722" s="276"/>
    </row>
    <row r="723">
      <c r="A723" s="276"/>
      <c r="B723" s="276"/>
      <c r="C723" s="276"/>
      <c r="D723" s="276"/>
      <c r="E723" s="276"/>
      <c r="F723" s="276"/>
      <c r="G723" s="276"/>
      <c r="H723" s="276"/>
      <c r="I723" s="276"/>
      <c r="J723" s="276"/>
      <c r="K723" s="276"/>
      <c r="L723" s="276"/>
      <c r="M723" s="276"/>
      <c r="N723" s="276"/>
      <c r="O723" s="276"/>
      <c r="P723" s="276"/>
      <c r="Q723" s="276"/>
      <c r="R723" s="276"/>
      <c r="S723" s="276"/>
      <c r="T723" s="276"/>
      <c r="U723" s="276"/>
      <c r="V723" s="276"/>
      <c r="W723" s="276"/>
      <c r="X723" s="276"/>
      <c r="Y723" s="276"/>
      <c r="Z723" s="276"/>
    </row>
    <row r="724">
      <c r="A724" s="276"/>
      <c r="B724" s="276"/>
      <c r="C724" s="276"/>
      <c r="D724" s="276"/>
      <c r="E724" s="276"/>
      <c r="F724" s="276"/>
      <c r="G724" s="276"/>
      <c r="H724" s="276"/>
      <c r="I724" s="276"/>
      <c r="J724" s="276"/>
      <c r="K724" s="276"/>
      <c r="L724" s="276"/>
      <c r="M724" s="276"/>
      <c r="N724" s="276"/>
      <c r="O724" s="276"/>
      <c r="P724" s="276"/>
      <c r="Q724" s="276"/>
      <c r="R724" s="276"/>
      <c r="S724" s="276"/>
      <c r="T724" s="276"/>
      <c r="U724" s="276"/>
      <c r="V724" s="276"/>
      <c r="W724" s="276"/>
      <c r="X724" s="276"/>
      <c r="Y724" s="276"/>
      <c r="Z724" s="276"/>
    </row>
    <row r="725">
      <c r="A725" s="276"/>
      <c r="B725" s="276"/>
      <c r="C725" s="276"/>
      <c r="D725" s="276"/>
      <c r="E725" s="276"/>
      <c r="F725" s="276"/>
      <c r="G725" s="276"/>
      <c r="H725" s="276"/>
      <c r="I725" s="276"/>
      <c r="J725" s="276"/>
      <c r="K725" s="276"/>
      <c r="L725" s="276"/>
      <c r="M725" s="276"/>
      <c r="N725" s="276"/>
      <c r="O725" s="276"/>
      <c r="P725" s="276"/>
      <c r="Q725" s="276"/>
      <c r="R725" s="276"/>
      <c r="S725" s="276"/>
      <c r="T725" s="276"/>
      <c r="U725" s="276"/>
      <c r="V725" s="276"/>
      <c r="W725" s="276"/>
      <c r="X725" s="276"/>
      <c r="Y725" s="276"/>
      <c r="Z725" s="276"/>
    </row>
    <row r="726">
      <c r="A726" s="276"/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276"/>
      <c r="T726" s="276"/>
      <c r="U726" s="276"/>
      <c r="V726" s="276"/>
      <c r="W726" s="276"/>
      <c r="X726" s="276"/>
      <c r="Y726" s="276"/>
      <c r="Z726" s="276"/>
    </row>
    <row r="727">
      <c r="A727" s="276"/>
      <c r="B727" s="276"/>
      <c r="C727" s="276"/>
      <c r="D727" s="276"/>
      <c r="E727" s="276"/>
      <c r="F727" s="276"/>
      <c r="G727" s="276"/>
      <c r="H727" s="276"/>
      <c r="I727" s="276"/>
      <c r="J727" s="276"/>
      <c r="K727" s="276"/>
      <c r="L727" s="276"/>
      <c r="M727" s="276"/>
      <c r="N727" s="276"/>
      <c r="O727" s="276"/>
      <c r="P727" s="276"/>
      <c r="Q727" s="276"/>
      <c r="R727" s="276"/>
      <c r="S727" s="276"/>
      <c r="T727" s="276"/>
      <c r="U727" s="276"/>
      <c r="V727" s="276"/>
      <c r="W727" s="276"/>
      <c r="X727" s="276"/>
      <c r="Y727" s="276"/>
      <c r="Z727" s="276"/>
    </row>
    <row r="728">
      <c r="A728" s="276"/>
      <c r="B728" s="276"/>
      <c r="C728" s="276"/>
      <c r="D728" s="276"/>
      <c r="E728" s="276"/>
      <c r="F728" s="276"/>
      <c r="G728" s="276"/>
      <c r="H728" s="276"/>
      <c r="I728" s="276"/>
      <c r="J728" s="276"/>
      <c r="K728" s="276"/>
      <c r="L728" s="276"/>
      <c r="M728" s="276"/>
      <c r="N728" s="276"/>
      <c r="O728" s="276"/>
      <c r="P728" s="276"/>
      <c r="Q728" s="276"/>
      <c r="R728" s="276"/>
      <c r="S728" s="276"/>
      <c r="T728" s="276"/>
      <c r="U728" s="276"/>
      <c r="V728" s="276"/>
      <c r="W728" s="276"/>
      <c r="X728" s="276"/>
      <c r="Y728" s="276"/>
      <c r="Z728" s="276"/>
    </row>
    <row r="729">
      <c r="A729" s="276"/>
      <c r="B729" s="276"/>
      <c r="C729" s="276"/>
      <c r="D729" s="276"/>
      <c r="E729" s="276"/>
      <c r="F729" s="276"/>
      <c r="G729" s="276"/>
      <c r="H729" s="276"/>
      <c r="I729" s="276"/>
      <c r="J729" s="276"/>
      <c r="K729" s="276"/>
      <c r="L729" s="276"/>
      <c r="M729" s="276"/>
      <c r="N729" s="276"/>
      <c r="O729" s="276"/>
      <c r="P729" s="276"/>
      <c r="Q729" s="276"/>
      <c r="R729" s="276"/>
      <c r="S729" s="276"/>
      <c r="T729" s="276"/>
      <c r="U729" s="276"/>
      <c r="V729" s="276"/>
      <c r="W729" s="276"/>
      <c r="X729" s="276"/>
      <c r="Y729" s="276"/>
      <c r="Z729" s="276"/>
    </row>
    <row r="730">
      <c r="A730" s="276"/>
      <c r="B730" s="276"/>
      <c r="C730" s="276"/>
      <c r="D730" s="276"/>
      <c r="E730" s="276"/>
      <c r="F730" s="276"/>
      <c r="G730" s="276"/>
      <c r="H730" s="276"/>
      <c r="I730" s="276"/>
      <c r="J730" s="276"/>
      <c r="K730" s="276"/>
      <c r="L730" s="276"/>
      <c r="M730" s="276"/>
      <c r="N730" s="276"/>
      <c r="O730" s="276"/>
      <c r="P730" s="276"/>
      <c r="Q730" s="276"/>
      <c r="R730" s="276"/>
      <c r="S730" s="276"/>
      <c r="T730" s="276"/>
      <c r="U730" s="276"/>
      <c r="V730" s="276"/>
      <c r="W730" s="276"/>
      <c r="X730" s="276"/>
      <c r="Y730" s="276"/>
      <c r="Z730" s="276"/>
    </row>
    <row r="731">
      <c r="A731" s="276"/>
      <c r="B731" s="276"/>
      <c r="C731" s="276"/>
      <c r="D731" s="276"/>
      <c r="E731" s="276"/>
      <c r="F731" s="276"/>
      <c r="G731" s="276"/>
      <c r="H731" s="276"/>
      <c r="I731" s="276"/>
      <c r="J731" s="276"/>
      <c r="K731" s="276"/>
      <c r="L731" s="276"/>
      <c r="M731" s="276"/>
      <c r="N731" s="276"/>
      <c r="O731" s="276"/>
      <c r="P731" s="276"/>
      <c r="Q731" s="276"/>
      <c r="R731" s="276"/>
      <c r="S731" s="276"/>
      <c r="T731" s="276"/>
      <c r="U731" s="276"/>
      <c r="V731" s="276"/>
      <c r="W731" s="276"/>
      <c r="X731" s="276"/>
      <c r="Y731" s="276"/>
      <c r="Z731" s="276"/>
    </row>
    <row r="732">
      <c r="A732" s="276"/>
      <c r="B732" s="276"/>
      <c r="C732" s="276"/>
      <c r="D732" s="276"/>
      <c r="E732" s="276"/>
      <c r="F732" s="276"/>
      <c r="G732" s="276"/>
      <c r="H732" s="276"/>
      <c r="I732" s="276"/>
      <c r="J732" s="276"/>
      <c r="K732" s="276"/>
      <c r="L732" s="276"/>
      <c r="M732" s="276"/>
      <c r="N732" s="276"/>
      <c r="O732" s="276"/>
      <c r="P732" s="276"/>
      <c r="Q732" s="276"/>
      <c r="R732" s="276"/>
      <c r="S732" s="276"/>
      <c r="T732" s="276"/>
      <c r="U732" s="276"/>
      <c r="V732" s="276"/>
      <c r="W732" s="276"/>
      <c r="X732" s="276"/>
      <c r="Y732" s="276"/>
      <c r="Z732" s="276"/>
    </row>
    <row r="733">
      <c r="A733" s="276"/>
      <c r="B733" s="276"/>
      <c r="C733" s="276"/>
      <c r="D733" s="276"/>
      <c r="E733" s="276"/>
      <c r="F733" s="276"/>
      <c r="G733" s="276"/>
      <c r="H733" s="276"/>
      <c r="I733" s="276"/>
      <c r="J733" s="276"/>
      <c r="K733" s="276"/>
      <c r="L733" s="276"/>
      <c r="M733" s="276"/>
      <c r="N733" s="276"/>
      <c r="O733" s="276"/>
      <c r="P733" s="276"/>
      <c r="Q733" s="276"/>
      <c r="R733" s="276"/>
      <c r="S733" s="276"/>
      <c r="T733" s="276"/>
      <c r="U733" s="276"/>
      <c r="V733" s="276"/>
      <c r="W733" s="276"/>
      <c r="X733" s="276"/>
      <c r="Y733" s="276"/>
      <c r="Z733" s="276"/>
    </row>
    <row r="734">
      <c r="A734" s="276"/>
      <c r="B734" s="276"/>
      <c r="C734" s="276"/>
      <c r="D734" s="276"/>
      <c r="E734" s="276"/>
      <c r="F734" s="276"/>
      <c r="G734" s="276"/>
      <c r="H734" s="276"/>
      <c r="I734" s="276"/>
      <c r="J734" s="276"/>
      <c r="K734" s="276"/>
      <c r="L734" s="276"/>
      <c r="M734" s="276"/>
      <c r="N734" s="276"/>
      <c r="O734" s="276"/>
      <c r="P734" s="276"/>
      <c r="Q734" s="276"/>
      <c r="R734" s="276"/>
      <c r="S734" s="276"/>
      <c r="T734" s="276"/>
      <c r="U734" s="276"/>
      <c r="V734" s="276"/>
      <c r="W734" s="276"/>
      <c r="X734" s="276"/>
      <c r="Y734" s="276"/>
      <c r="Z734" s="276"/>
    </row>
    <row r="735">
      <c r="A735" s="276"/>
      <c r="B735" s="276"/>
      <c r="C735" s="276"/>
      <c r="D735" s="276"/>
      <c r="E735" s="276"/>
      <c r="F735" s="276"/>
      <c r="G735" s="276"/>
      <c r="H735" s="276"/>
      <c r="I735" s="276"/>
      <c r="J735" s="276"/>
      <c r="K735" s="276"/>
      <c r="L735" s="276"/>
      <c r="M735" s="276"/>
      <c r="N735" s="276"/>
      <c r="O735" s="276"/>
      <c r="P735" s="276"/>
      <c r="Q735" s="276"/>
      <c r="R735" s="276"/>
      <c r="S735" s="276"/>
      <c r="T735" s="276"/>
      <c r="U735" s="276"/>
      <c r="V735" s="276"/>
      <c r="W735" s="276"/>
      <c r="X735" s="276"/>
      <c r="Y735" s="276"/>
      <c r="Z735" s="276"/>
    </row>
    <row r="736">
      <c r="A736" s="276"/>
      <c r="B736" s="276"/>
      <c r="C736" s="276"/>
      <c r="D736" s="276"/>
      <c r="E736" s="276"/>
      <c r="F736" s="276"/>
      <c r="G736" s="276"/>
      <c r="H736" s="276"/>
      <c r="I736" s="276"/>
      <c r="J736" s="276"/>
      <c r="K736" s="276"/>
      <c r="L736" s="276"/>
      <c r="M736" s="276"/>
      <c r="N736" s="276"/>
      <c r="O736" s="276"/>
      <c r="P736" s="276"/>
      <c r="Q736" s="276"/>
      <c r="R736" s="276"/>
      <c r="S736" s="276"/>
      <c r="T736" s="276"/>
      <c r="U736" s="276"/>
      <c r="V736" s="276"/>
      <c r="W736" s="276"/>
      <c r="X736" s="276"/>
      <c r="Y736" s="276"/>
      <c r="Z736" s="276"/>
    </row>
    <row r="737">
      <c r="A737" s="276"/>
      <c r="B737" s="276"/>
      <c r="C737" s="276"/>
      <c r="D737" s="276"/>
      <c r="E737" s="276"/>
      <c r="F737" s="276"/>
      <c r="G737" s="276"/>
      <c r="H737" s="276"/>
      <c r="I737" s="276"/>
      <c r="J737" s="276"/>
      <c r="K737" s="276"/>
      <c r="L737" s="276"/>
      <c r="M737" s="276"/>
      <c r="N737" s="276"/>
      <c r="O737" s="276"/>
      <c r="P737" s="276"/>
      <c r="Q737" s="276"/>
      <c r="R737" s="276"/>
      <c r="S737" s="276"/>
      <c r="T737" s="276"/>
      <c r="U737" s="276"/>
      <c r="V737" s="276"/>
      <c r="W737" s="276"/>
      <c r="X737" s="276"/>
      <c r="Y737" s="276"/>
      <c r="Z737" s="276"/>
    </row>
    <row r="738">
      <c r="A738" s="276"/>
      <c r="B738" s="276"/>
      <c r="C738" s="276"/>
      <c r="D738" s="276"/>
      <c r="E738" s="276"/>
      <c r="F738" s="276"/>
      <c r="G738" s="276"/>
      <c r="H738" s="276"/>
      <c r="I738" s="276"/>
      <c r="J738" s="276"/>
      <c r="K738" s="276"/>
      <c r="L738" s="276"/>
      <c r="M738" s="276"/>
      <c r="N738" s="276"/>
      <c r="O738" s="276"/>
      <c r="P738" s="276"/>
      <c r="Q738" s="276"/>
      <c r="R738" s="276"/>
      <c r="S738" s="276"/>
      <c r="T738" s="276"/>
      <c r="U738" s="276"/>
      <c r="V738" s="276"/>
      <c r="W738" s="276"/>
      <c r="X738" s="276"/>
      <c r="Y738" s="276"/>
      <c r="Z738" s="276"/>
    </row>
    <row r="739">
      <c r="A739" s="276"/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276"/>
      <c r="T739" s="276"/>
      <c r="U739" s="276"/>
      <c r="V739" s="276"/>
      <c r="W739" s="276"/>
      <c r="X739" s="276"/>
      <c r="Y739" s="276"/>
      <c r="Z739" s="276"/>
    </row>
    <row r="740">
      <c r="A740" s="276"/>
      <c r="B740" s="276"/>
      <c r="C740" s="276"/>
      <c r="D740" s="276"/>
      <c r="E740" s="276"/>
      <c r="F740" s="276"/>
      <c r="G740" s="276"/>
      <c r="H740" s="276"/>
      <c r="I740" s="276"/>
      <c r="J740" s="276"/>
      <c r="K740" s="276"/>
      <c r="L740" s="276"/>
      <c r="M740" s="276"/>
      <c r="N740" s="276"/>
      <c r="O740" s="276"/>
      <c r="P740" s="276"/>
      <c r="Q740" s="276"/>
      <c r="R740" s="276"/>
      <c r="S740" s="276"/>
      <c r="T740" s="276"/>
      <c r="U740" s="276"/>
      <c r="V740" s="276"/>
      <c r="W740" s="276"/>
      <c r="X740" s="276"/>
      <c r="Y740" s="276"/>
      <c r="Z740" s="276"/>
    </row>
    <row r="741">
      <c r="A741" s="276"/>
      <c r="B741" s="276"/>
      <c r="C741" s="276"/>
      <c r="D741" s="276"/>
      <c r="E741" s="276"/>
      <c r="F741" s="276"/>
      <c r="G741" s="276"/>
      <c r="H741" s="276"/>
      <c r="I741" s="276"/>
      <c r="J741" s="276"/>
      <c r="K741" s="276"/>
      <c r="L741" s="276"/>
      <c r="M741" s="276"/>
      <c r="N741" s="276"/>
      <c r="O741" s="276"/>
      <c r="P741" s="276"/>
      <c r="Q741" s="276"/>
      <c r="R741" s="276"/>
      <c r="S741" s="276"/>
      <c r="T741" s="276"/>
      <c r="U741" s="276"/>
      <c r="V741" s="276"/>
      <c r="W741" s="276"/>
      <c r="X741" s="276"/>
      <c r="Y741" s="276"/>
      <c r="Z741" s="276"/>
    </row>
    <row r="742">
      <c r="A742" s="276"/>
      <c r="B742" s="276"/>
      <c r="C742" s="276"/>
      <c r="D742" s="276"/>
      <c r="E742" s="276"/>
      <c r="F742" s="276"/>
      <c r="G742" s="276"/>
      <c r="H742" s="276"/>
      <c r="I742" s="276"/>
      <c r="J742" s="276"/>
      <c r="K742" s="276"/>
      <c r="L742" s="276"/>
      <c r="M742" s="276"/>
      <c r="N742" s="276"/>
      <c r="O742" s="276"/>
      <c r="P742" s="276"/>
      <c r="Q742" s="276"/>
      <c r="R742" s="276"/>
      <c r="S742" s="276"/>
      <c r="T742" s="276"/>
      <c r="U742" s="276"/>
      <c r="V742" s="276"/>
      <c r="W742" s="276"/>
      <c r="X742" s="276"/>
      <c r="Y742" s="276"/>
      <c r="Z742" s="276"/>
    </row>
    <row r="743">
      <c r="A743" s="276"/>
      <c r="B743" s="276"/>
      <c r="C743" s="276"/>
      <c r="D743" s="276"/>
      <c r="E743" s="276"/>
      <c r="F743" s="276"/>
      <c r="G743" s="276"/>
      <c r="H743" s="276"/>
      <c r="I743" s="276"/>
      <c r="J743" s="276"/>
      <c r="K743" s="276"/>
      <c r="L743" s="276"/>
      <c r="M743" s="276"/>
      <c r="N743" s="276"/>
      <c r="O743" s="276"/>
      <c r="P743" s="276"/>
      <c r="Q743" s="276"/>
      <c r="R743" s="276"/>
      <c r="S743" s="276"/>
      <c r="T743" s="276"/>
      <c r="U743" s="276"/>
      <c r="V743" s="276"/>
      <c r="W743" s="276"/>
      <c r="X743" s="276"/>
      <c r="Y743" s="276"/>
      <c r="Z743" s="276"/>
    </row>
    <row r="744">
      <c r="A744" s="276"/>
      <c r="B744" s="276"/>
      <c r="C744" s="276"/>
      <c r="D744" s="276"/>
      <c r="E744" s="276"/>
      <c r="F744" s="276"/>
      <c r="G744" s="276"/>
      <c r="H744" s="276"/>
      <c r="I744" s="276"/>
      <c r="J744" s="276"/>
      <c r="K744" s="276"/>
      <c r="L744" s="276"/>
      <c r="M744" s="276"/>
      <c r="N744" s="276"/>
      <c r="O744" s="276"/>
      <c r="P744" s="276"/>
      <c r="Q744" s="276"/>
      <c r="R744" s="276"/>
      <c r="S744" s="276"/>
      <c r="T744" s="276"/>
      <c r="U744" s="276"/>
      <c r="V744" s="276"/>
      <c r="W744" s="276"/>
      <c r="X744" s="276"/>
      <c r="Y744" s="276"/>
      <c r="Z744" s="276"/>
    </row>
    <row r="745">
      <c r="A745" s="276"/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276"/>
      <c r="T745" s="276"/>
      <c r="U745" s="276"/>
      <c r="V745" s="276"/>
      <c r="W745" s="276"/>
      <c r="X745" s="276"/>
      <c r="Y745" s="276"/>
      <c r="Z745" s="276"/>
    </row>
    <row r="746">
      <c r="A746" s="276"/>
      <c r="B746" s="276"/>
      <c r="C746" s="276"/>
      <c r="D746" s="276"/>
      <c r="E746" s="276"/>
      <c r="F746" s="276"/>
      <c r="G746" s="276"/>
      <c r="H746" s="276"/>
      <c r="I746" s="276"/>
      <c r="J746" s="276"/>
      <c r="K746" s="276"/>
      <c r="L746" s="276"/>
      <c r="M746" s="276"/>
      <c r="N746" s="276"/>
      <c r="O746" s="276"/>
      <c r="P746" s="276"/>
      <c r="Q746" s="276"/>
      <c r="R746" s="276"/>
      <c r="S746" s="276"/>
      <c r="T746" s="276"/>
      <c r="U746" s="276"/>
      <c r="V746" s="276"/>
      <c r="W746" s="276"/>
      <c r="X746" s="276"/>
      <c r="Y746" s="276"/>
      <c r="Z746" s="276"/>
    </row>
    <row r="747">
      <c r="A747" s="276"/>
      <c r="B747" s="276"/>
      <c r="C747" s="276"/>
      <c r="D747" s="276"/>
      <c r="E747" s="276"/>
      <c r="F747" s="276"/>
      <c r="G747" s="276"/>
      <c r="H747" s="276"/>
      <c r="I747" s="276"/>
      <c r="J747" s="276"/>
      <c r="K747" s="276"/>
      <c r="L747" s="276"/>
      <c r="M747" s="276"/>
      <c r="N747" s="276"/>
      <c r="O747" s="276"/>
      <c r="P747" s="276"/>
      <c r="Q747" s="276"/>
      <c r="R747" s="276"/>
      <c r="S747" s="276"/>
      <c r="T747" s="276"/>
      <c r="U747" s="276"/>
      <c r="V747" s="276"/>
      <c r="W747" s="276"/>
      <c r="X747" s="276"/>
      <c r="Y747" s="276"/>
      <c r="Z747" s="276"/>
    </row>
    <row r="748">
      <c r="A748" s="276"/>
      <c r="B748" s="276"/>
      <c r="C748" s="276"/>
      <c r="D748" s="276"/>
      <c r="E748" s="276"/>
      <c r="F748" s="276"/>
      <c r="G748" s="276"/>
      <c r="H748" s="276"/>
      <c r="I748" s="276"/>
      <c r="J748" s="276"/>
      <c r="K748" s="276"/>
      <c r="L748" s="276"/>
      <c r="M748" s="276"/>
      <c r="N748" s="276"/>
      <c r="O748" s="276"/>
      <c r="P748" s="276"/>
      <c r="Q748" s="276"/>
      <c r="R748" s="276"/>
      <c r="S748" s="276"/>
      <c r="T748" s="276"/>
      <c r="U748" s="276"/>
      <c r="V748" s="276"/>
      <c r="W748" s="276"/>
      <c r="X748" s="276"/>
      <c r="Y748" s="276"/>
      <c r="Z748" s="276"/>
    </row>
    <row r="749">
      <c r="A749" s="276"/>
      <c r="B749" s="276"/>
      <c r="C749" s="276"/>
      <c r="D749" s="276"/>
      <c r="E749" s="276"/>
      <c r="F749" s="276"/>
      <c r="G749" s="276"/>
      <c r="H749" s="276"/>
      <c r="I749" s="276"/>
      <c r="J749" s="276"/>
      <c r="K749" s="276"/>
      <c r="L749" s="276"/>
      <c r="M749" s="276"/>
      <c r="N749" s="276"/>
      <c r="O749" s="276"/>
      <c r="P749" s="276"/>
      <c r="Q749" s="276"/>
      <c r="R749" s="276"/>
      <c r="S749" s="276"/>
      <c r="T749" s="276"/>
      <c r="U749" s="276"/>
      <c r="V749" s="276"/>
      <c r="W749" s="276"/>
      <c r="X749" s="276"/>
      <c r="Y749" s="276"/>
      <c r="Z749" s="276"/>
    </row>
    <row r="750">
      <c r="A750" s="276"/>
      <c r="B750" s="276"/>
      <c r="C750" s="276"/>
      <c r="D750" s="276"/>
      <c r="E750" s="276"/>
      <c r="F750" s="276"/>
      <c r="G750" s="276"/>
      <c r="H750" s="276"/>
      <c r="I750" s="276"/>
      <c r="J750" s="276"/>
      <c r="K750" s="276"/>
      <c r="L750" s="276"/>
      <c r="M750" s="276"/>
      <c r="N750" s="276"/>
      <c r="O750" s="276"/>
      <c r="P750" s="276"/>
      <c r="Q750" s="276"/>
      <c r="R750" s="276"/>
      <c r="S750" s="276"/>
      <c r="T750" s="276"/>
      <c r="U750" s="276"/>
      <c r="V750" s="276"/>
      <c r="W750" s="276"/>
      <c r="X750" s="276"/>
      <c r="Y750" s="276"/>
      <c r="Z750" s="276"/>
    </row>
    <row r="751">
      <c r="A751" s="276"/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276"/>
      <c r="T751" s="276"/>
      <c r="U751" s="276"/>
      <c r="V751" s="276"/>
      <c r="W751" s="276"/>
      <c r="X751" s="276"/>
      <c r="Y751" s="276"/>
      <c r="Z751" s="276"/>
    </row>
    <row r="752">
      <c r="A752" s="276"/>
      <c r="B752" s="276"/>
      <c r="C752" s="276"/>
      <c r="D752" s="276"/>
      <c r="E752" s="276"/>
      <c r="F752" s="276"/>
      <c r="G752" s="276"/>
      <c r="H752" s="276"/>
      <c r="I752" s="276"/>
      <c r="J752" s="276"/>
      <c r="K752" s="276"/>
      <c r="L752" s="276"/>
      <c r="M752" s="276"/>
      <c r="N752" s="276"/>
      <c r="O752" s="276"/>
      <c r="P752" s="276"/>
      <c r="Q752" s="276"/>
      <c r="R752" s="276"/>
      <c r="S752" s="276"/>
      <c r="T752" s="276"/>
      <c r="U752" s="276"/>
      <c r="V752" s="276"/>
      <c r="W752" s="276"/>
      <c r="X752" s="276"/>
      <c r="Y752" s="276"/>
      <c r="Z752" s="276"/>
    </row>
    <row r="753">
      <c r="A753" s="276"/>
      <c r="B753" s="276"/>
      <c r="C753" s="276"/>
      <c r="D753" s="276"/>
      <c r="E753" s="276"/>
      <c r="F753" s="276"/>
      <c r="G753" s="276"/>
      <c r="H753" s="276"/>
      <c r="I753" s="276"/>
      <c r="J753" s="276"/>
      <c r="K753" s="276"/>
      <c r="L753" s="276"/>
      <c r="M753" s="276"/>
      <c r="N753" s="276"/>
      <c r="O753" s="276"/>
      <c r="P753" s="276"/>
      <c r="Q753" s="276"/>
      <c r="R753" s="276"/>
      <c r="S753" s="276"/>
      <c r="T753" s="276"/>
      <c r="U753" s="276"/>
      <c r="V753" s="276"/>
      <c r="W753" s="276"/>
      <c r="X753" s="276"/>
      <c r="Y753" s="276"/>
      <c r="Z753" s="276"/>
    </row>
    <row r="754">
      <c r="A754" s="276"/>
      <c r="B754" s="276"/>
      <c r="C754" s="276"/>
      <c r="D754" s="276"/>
      <c r="E754" s="276"/>
      <c r="F754" s="276"/>
      <c r="G754" s="276"/>
      <c r="H754" s="276"/>
      <c r="I754" s="276"/>
      <c r="J754" s="276"/>
      <c r="K754" s="276"/>
      <c r="L754" s="276"/>
      <c r="M754" s="276"/>
      <c r="N754" s="276"/>
      <c r="O754" s="276"/>
      <c r="P754" s="276"/>
      <c r="Q754" s="276"/>
      <c r="R754" s="276"/>
      <c r="S754" s="276"/>
      <c r="T754" s="276"/>
      <c r="U754" s="276"/>
      <c r="V754" s="276"/>
      <c r="W754" s="276"/>
      <c r="X754" s="276"/>
      <c r="Y754" s="276"/>
      <c r="Z754" s="276"/>
    </row>
    <row r="755">
      <c r="A755" s="276"/>
      <c r="B755" s="276"/>
      <c r="C755" s="276"/>
      <c r="D755" s="276"/>
      <c r="E755" s="276"/>
      <c r="F755" s="276"/>
      <c r="G755" s="276"/>
      <c r="H755" s="276"/>
      <c r="I755" s="276"/>
      <c r="J755" s="276"/>
      <c r="K755" s="276"/>
      <c r="L755" s="276"/>
      <c r="M755" s="276"/>
      <c r="N755" s="276"/>
      <c r="O755" s="276"/>
      <c r="P755" s="276"/>
      <c r="Q755" s="276"/>
      <c r="R755" s="276"/>
      <c r="S755" s="276"/>
      <c r="T755" s="276"/>
      <c r="U755" s="276"/>
      <c r="V755" s="276"/>
      <c r="W755" s="276"/>
      <c r="X755" s="276"/>
      <c r="Y755" s="276"/>
      <c r="Z755" s="276"/>
    </row>
    <row r="756">
      <c r="A756" s="276"/>
      <c r="B756" s="276"/>
      <c r="C756" s="276"/>
      <c r="D756" s="276"/>
      <c r="E756" s="276"/>
      <c r="F756" s="276"/>
      <c r="G756" s="276"/>
      <c r="H756" s="276"/>
      <c r="I756" s="276"/>
      <c r="J756" s="276"/>
      <c r="K756" s="276"/>
      <c r="L756" s="276"/>
      <c r="M756" s="276"/>
      <c r="N756" s="276"/>
      <c r="O756" s="276"/>
      <c r="P756" s="276"/>
      <c r="Q756" s="276"/>
      <c r="R756" s="276"/>
      <c r="S756" s="276"/>
      <c r="T756" s="276"/>
      <c r="U756" s="276"/>
      <c r="V756" s="276"/>
      <c r="W756" s="276"/>
      <c r="X756" s="276"/>
      <c r="Y756" s="276"/>
      <c r="Z756" s="276"/>
    </row>
    <row r="757">
      <c r="A757" s="276"/>
      <c r="B757" s="276"/>
      <c r="C757" s="276"/>
      <c r="D757" s="276"/>
      <c r="E757" s="276"/>
      <c r="F757" s="276"/>
      <c r="G757" s="276"/>
      <c r="H757" s="276"/>
      <c r="I757" s="276"/>
      <c r="J757" s="276"/>
      <c r="K757" s="276"/>
      <c r="L757" s="276"/>
      <c r="M757" s="276"/>
      <c r="N757" s="276"/>
      <c r="O757" s="276"/>
      <c r="P757" s="276"/>
      <c r="Q757" s="276"/>
      <c r="R757" s="276"/>
      <c r="S757" s="276"/>
      <c r="T757" s="276"/>
      <c r="U757" s="276"/>
      <c r="V757" s="276"/>
      <c r="W757" s="276"/>
      <c r="X757" s="276"/>
      <c r="Y757" s="276"/>
      <c r="Z757" s="276"/>
    </row>
    <row r="758">
      <c r="A758" s="276"/>
      <c r="B758" s="276"/>
      <c r="C758" s="276"/>
      <c r="D758" s="276"/>
      <c r="E758" s="276"/>
      <c r="F758" s="276"/>
      <c r="G758" s="276"/>
      <c r="H758" s="276"/>
      <c r="I758" s="276"/>
      <c r="J758" s="276"/>
      <c r="K758" s="276"/>
      <c r="L758" s="276"/>
      <c r="M758" s="276"/>
      <c r="N758" s="276"/>
      <c r="O758" s="276"/>
      <c r="P758" s="276"/>
      <c r="Q758" s="276"/>
      <c r="R758" s="276"/>
      <c r="S758" s="276"/>
      <c r="T758" s="276"/>
      <c r="U758" s="276"/>
      <c r="V758" s="276"/>
      <c r="W758" s="276"/>
      <c r="X758" s="276"/>
      <c r="Y758" s="276"/>
      <c r="Z758" s="276"/>
    </row>
    <row r="759">
      <c r="A759" s="276"/>
      <c r="B759" s="276"/>
      <c r="C759" s="276"/>
      <c r="D759" s="276"/>
      <c r="E759" s="276"/>
      <c r="F759" s="276"/>
      <c r="G759" s="276"/>
      <c r="H759" s="276"/>
      <c r="I759" s="276"/>
      <c r="J759" s="276"/>
      <c r="K759" s="276"/>
      <c r="L759" s="276"/>
      <c r="M759" s="276"/>
      <c r="N759" s="276"/>
      <c r="O759" s="276"/>
      <c r="P759" s="276"/>
      <c r="Q759" s="276"/>
      <c r="R759" s="276"/>
      <c r="S759" s="276"/>
      <c r="T759" s="276"/>
      <c r="U759" s="276"/>
      <c r="V759" s="276"/>
      <c r="W759" s="276"/>
      <c r="X759" s="276"/>
      <c r="Y759" s="276"/>
      <c r="Z759" s="276"/>
    </row>
    <row r="760">
      <c r="A760" s="276"/>
      <c r="B760" s="276"/>
      <c r="C760" s="276"/>
      <c r="D760" s="276"/>
      <c r="E760" s="276"/>
      <c r="F760" s="276"/>
      <c r="G760" s="276"/>
      <c r="H760" s="276"/>
      <c r="I760" s="276"/>
      <c r="J760" s="276"/>
      <c r="K760" s="276"/>
      <c r="L760" s="276"/>
      <c r="M760" s="276"/>
      <c r="N760" s="276"/>
      <c r="O760" s="276"/>
      <c r="P760" s="276"/>
      <c r="Q760" s="276"/>
      <c r="R760" s="276"/>
      <c r="S760" s="276"/>
      <c r="T760" s="276"/>
      <c r="U760" s="276"/>
      <c r="V760" s="276"/>
      <c r="W760" s="276"/>
      <c r="X760" s="276"/>
      <c r="Y760" s="276"/>
      <c r="Z760" s="276"/>
    </row>
    <row r="761">
      <c r="A761" s="276"/>
      <c r="B761" s="276"/>
      <c r="C761" s="276"/>
      <c r="D761" s="276"/>
      <c r="E761" s="276"/>
      <c r="F761" s="276"/>
      <c r="G761" s="276"/>
      <c r="H761" s="276"/>
      <c r="I761" s="276"/>
      <c r="J761" s="276"/>
      <c r="K761" s="276"/>
      <c r="L761" s="276"/>
      <c r="M761" s="276"/>
      <c r="N761" s="276"/>
      <c r="O761" s="276"/>
      <c r="P761" s="276"/>
      <c r="Q761" s="276"/>
      <c r="R761" s="276"/>
      <c r="S761" s="276"/>
      <c r="T761" s="276"/>
      <c r="U761" s="276"/>
      <c r="V761" s="276"/>
      <c r="W761" s="276"/>
      <c r="X761" s="276"/>
      <c r="Y761" s="276"/>
      <c r="Z761" s="276"/>
    </row>
    <row r="762">
      <c r="A762" s="276"/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276"/>
      <c r="T762" s="276"/>
      <c r="U762" s="276"/>
      <c r="V762" s="276"/>
      <c r="W762" s="276"/>
      <c r="X762" s="276"/>
      <c r="Y762" s="276"/>
      <c r="Z762" s="276"/>
    </row>
    <row r="763">
      <c r="A763" s="276"/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276"/>
      <c r="T763" s="276"/>
      <c r="U763" s="276"/>
      <c r="V763" s="276"/>
      <c r="W763" s="276"/>
      <c r="X763" s="276"/>
      <c r="Y763" s="276"/>
      <c r="Z763" s="276"/>
    </row>
    <row r="764">
      <c r="A764" s="276"/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276"/>
      <c r="T764" s="276"/>
      <c r="U764" s="276"/>
      <c r="V764" s="276"/>
      <c r="W764" s="276"/>
      <c r="X764" s="276"/>
      <c r="Y764" s="276"/>
      <c r="Z764" s="276"/>
    </row>
    <row r="765">
      <c r="A765" s="276"/>
      <c r="B765" s="276"/>
      <c r="C765" s="276"/>
      <c r="D765" s="276"/>
      <c r="E765" s="276"/>
      <c r="F765" s="276"/>
      <c r="G765" s="276"/>
      <c r="H765" s="276"/>
      <c r="I765" s="276"/>
      <c r="J765" s="276"/>
      <c r="K765" s="276"/>
      <c r="L765" s="276"/>
      <c r="M765" s="276"/>
      <c r="N765" s="276"/>
      <c r="O765" s="276"/>
      <c r="P765" s="276"/>
      <c r="Q765" s="276"/>
      <c r="R765" s="276"/>
      <c r="S765" s="276"/>
      <c r="T765" s="276"/>
      <c r="U765" s="276"/>
      <c r="V765" s="276"/>
      <c r="W765" s="276"/>
      <c r="X765" s="276"/>
      <c r="Y765" s="276"/>
      <c r="Z765" s="276"/>
    </row>
    <row r="766">
      <c r="A766" s="276"/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276"/>
      <c r="T766" s="276"/>
      <c r="U766" s="276"/>
      <c r="V766" s="276"/>
      <c r="W766" s="276"/>
      <c r="X766" s="276"/>
      <c r="Y766" s="276"/>
      <c r="Z766" s="276"/>
    </row>
    <row r="767">
      <c r="A767" s="276"/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276"/>
      <c r="T767" s="276"/>
      <c r="U767" s="276"/>
      <c r="V767" s="276"/>
      <c r="W767" s="276"/>
      <c r="X767" s="276"/>
      <c r="Y767" s="276"/>
      <c r="Z767" s="276"/>
    </row>
    <row r="768">
      <c r="A768" s="276"/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276"/>
      <c r="T768" s="276"/>
      <c r="U768" s="276"/>
      <c r="V768" s="276"/>
      <c r="W768" s="276"/>
      <c r="X768" s="276"/>
      <c r="Y768" s="276"/>
      <c r="Z768" s="276"/>
    </row>
    <row r="769">
      <c r="A769" s="276"/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276"/>
      <c r="T769" s="276"/>
      <c r="U769" s="276"/>
      <c r="V769" s="276"/>
      <c r="W769" s="276"/>
      <c r="X769" s="276"/>
      <c r="Y769" s="276"/>
      <c r="Z769" s="276"/>
    </row>
    <row r="770">
      <c r="A770" s="276"/>
      <c r="B770" s="276"/>
      <c r="C770" s="276"/>
      <c r="D770" s="276"/>
      <c r="E770" s="276"/>
      <c r="F770" s="276"/>
      <c r="G770" s="276"/>
      <c r="H770" s="276"/>
      <c r="I770" s="276"/>
      <c r="J770" s="276"/>
      <c r="K770" s="276"/>
      <c r="L770" s="276"/>
      <c r="M770" s="276"/>
      <c r="N770" s="276"/>
      <c r="O770" s="276"/>
      <c r="P770" s="276"/>
      <c r="Q770" s="276"/>
      <c r="R770" s="276"/>
      <c r="S770" s="276"/>
      <c r="T770" s="276"/>
      <c r="U770" s="276"/>
      <c r="V770" s="276"/>
      <c r="W770" s="276"/>
      <c r="X770" s="276"/>
      <c r="Y770" s="276"/>
      <c r="Z770" s="276"/>
    </row>
    <row r="771">
      <c r="A771" s="276"/>
      <c r="B771" s="276"/>
      <c r="C771" s="276"/>
      <c r="D771" s="276"/>
      <c r="E771" s="276"/>
      <c r="F771" s="276"/>
      <c r="G771" s="276"/>
      <c r="H771" s="276"/>
      <c r="I771" s="276"/>
      <c r="J771" s="276"/>
      <c r="K771" s="276"/>
      <c r="L771" s="276"/>
      <c r="M771" s="276"/>
      <c r="N771" s="276"/>
      <c r="O771" s="276"/>
      <c r="P771" s="276"/>
      <c r="Q771" s="276"/>
      <c r="R771" s="276"/>
      <c r="S771" s="276"/>
      <c r="T771" s="276"/>
      <c r="U771" s="276"/>
      <c r="V771" s="276"/>
      <c r="W771" s="276"/>
      <c r="X771" s="276"/>
      <c r="Y771" s="276"/>
      <c r="Z771" s="276"/>
    </row>
    <row r="772">
      <c r="A772" s="276"/>
      <c r="B772" s="276"/>
      <c r="C772" s="276"/>
      <c r="D772" s="276"/>
      <c r="E772" s="276"/>
      <c r="F772" s="276"/>
      <c r="G772" s="276"/>
      <c r="H772" s="276"/>
      <c r="I772" s="276"/>
      <c r="J772" s="276"/>
      <c r="K772" s="276"/>
      <c r="L772" s="276"/>
      <c r="M772" s="276"/>
      <c r="N772" s="276"/>
      <c r="O772" s="276"/>
      <c r="P772" s="276"/>
      <c r="Q772" s="276"/>
      <c r="R772" s="276"/>
      <c r="S772" s="276"/>
      <c r="T772" s="276"/>
      <c r="U772" s="276"/>
      <c r="V772" s="276"/>
      <c r="W772" s="276"/>
      <c r="X772" s="276"/>
      <c r="Y772" s="276"/>
      <c r="Z772" s="276"/>
    </row>
    <row r="773">
      <c r="A773" s="276"/>
      <c r="B773" s="276"/>
      <c r="C773" s="276"/>
      <c r="D773" s="276"/>
      <c r="E773" s="276"/>
      <c r="F773" s="276"/>
      <c r="G773" s="276"/>
      <c r="H773" s="276"/>
      <c r="I773" s="276"/>
      <c r="J773" s="276"/>
      <c r="K773" s="276"/>
      <c r="L773" s="276"/>
      <c r="M773" s="276"/>
      <c r="N773" s="276"/>
      <c r="O773" s="276"/>
      <c r="P773" s="276"/>
      <c r="Q773" s="276"/>
      <c r="R773" s="276"/>
      <c r="S773" s="276"/>
      <c r="T773" s="276"/>
      <c r="U773" s="276"/>
      <c r="V773" s="276"/>
      <c r="W773" s="276"/>
      <c r="X773" s="276"/>
      <c r="Y773" s="276"/>
      <c r="Z773" s="276"/>
    </row>
    <row r="774">
      <c r="A774" s="276"/>
      <c r="B774" s="276"/>
      <c r="C774" s="276"/>
      <c r="D774" s="276"/>
      <c r="E774" s="276"/>
      <c r="F774" s="276"/>
      <c r="G774" s="276"/>
      <c r="H774" s="276"/>
      <c r="I774" s="276"/>
      <c r="J774" s="276"/>
      <c r="K774" s="276"/>
      <c r="L774" s="276"/>
      <c r="M774" s="276"/>
      <c r="N774" s="276"/>
      <c r="O774" s="276"/>
      <c r="P774" s="276"/>
      <c r="Q774" s="276"/>
      <c r="R774" s="276"/>
      <c r="S774" s="276"/>
      <c r="T774" s="276"/>
      <c r="U774" s="276"/>
      <c r="V774" s="276"/>
      <c r="W774" s="276"/>
      <c r="X774" s="276"/>
      <c r="Y774" s="276"/>
      <c r="Z774" s="276"/>
    </row>
    <row r="775">
      <c r="A775" s="276"/>
      <c r="B775" s="276"/>
      <c r="C775" s="276"/>
      <c r="D775" s="276"/>
      <c r="E775" s="276"/>
      <c r="F775" s="276"/>
      <c r="G775" s="276"/>
      <c r="H775" s="276"/>
      <c r="I775" s="276"/>
      <c r="J775" s="276"/>
      <c r="K775" s="276"/>
      <c r="L775" s="276"/>
      <c r="M775" s="276"/>
      <c r="N775" s="276"/>
      <c r="O775" s="276"/>
      <c r="P775" s="276"/>
      <c r="Q775" s="276"/>
      <c r="R775" s="276"/>
      <c r="S775" s="276"/>
      <c r="T775" s="276"/>
      <c r="U775" s="276"/>
      <c r="V775" s="276"/>
      <c r="W775" s="276"/>
      <c r="X775" s="276"/>
      <c r="Y775" s="276"/>
      <c r="Z775" s="276"/>
    </row>
    <row r="776">
      <c r="A776" s="276"/>
      <c r="B776" s="276"/>
      <c r="C776" s="276"/>
      <c r="D776" s="276"/>
      <c r="E776" s="276"/>
      <c r="F776" s="276"/>
      <c r="G776" s="276"/>
      <c r="H776" s="276"/>
      <c r="I776" s="276"/>
      <c r="J776" s="276"/>
      <c r="K776" s="276"/>
      <c r="L776" s="276"/>
      <c r="M776" s="276"/>
      <c r="N776" s="276"/>
      <c r="O776" s="276"/>
      <c r="P776" s="276"/>
      <c r="Q776" s="276"/>
      <c r="R776" s="276"/>
      <c r="S776" s="276"/>
      <c r="T776" s="276"/>
      <c r="U776" s="276"/>
      <c r="V776" s="276"/>
      <c r="W776" s="276"/>
      <c r="X776" s="276"/>
      <c r="Y776" s="276"/>
      <c r="Z776" s="276"/>
    </row>
    <row r="777">
      <c r="A777" s="276"/>
      <c r="B777" s="276"/>
      <c r="C777" s="276"/>
      <c r="D777" s="276"/>
      <c r="E777" s="276"/>
      <c r="F777" s="276"/>
      <c r="G777" s="276"/>
      <c r="H777" s="276"/>
      <c r="I777" s="276"/>
      <c r="J777" s="276"/>
      <c r="K777" s="276"/>
      <c r="L777" s="276"/>
      <c r="M777" s="276"/>
      <c r="N777" s="276"/>
      <c r="O777" s="276"/>
      <c r="P777" s="276"/>
      <c r="Q777" s="276"/>
      <c r="R777" s="276"/>
      <c r="S777" s="276"/>
      <c r="T777" s="276"/>
      <c r="U777" s="276"/>
      <c r="V777" s="276"/>
      <c r="W777" s="276"/>
      <c r="X777" s="276"/>
      <c r="Y777" s="276"/>
      <c r="Z777" s="276"/>
    </row>
    <row r="778">
      <c r="A778" s="276"/>
      <c r="B778" s="276"/>
      <c r="C778" s="276"/>
      <c r="D778" s="276"/>
      <c r="E778" s="276"/>
      <c r="F778" s="276"/>
      <c r="G778" s="276"/>
      <c r="H778" s="276"/>
      <c r="I778" s="276"/>
      <c r="J778" s="276"/>
      <c r="K778" s="276"/>
      <c r="L778" s="276"/>
      <c r="M778" s="276"/>
      <c r="N778" s="276"/>
      <c r="O778" s="276"/>
      <c r="P778" s="276"/>
      <c r="Q778" s="276"/>
      <c r="R778" s="276"/>
      <c r="S778" s="276"/>
      <c r="T778" s="276"/>
      <c r="U778" s="276"/>
      <c r="V778" s="276"/>
      <c r="W778" s="276"/>
      <c r="X778" s="276"/>
      <c r="Y778" s="276"/>
      <c r="Z778" s="276"/>
    </row>
    <row r="779">
      <c r="A779" s="276"/>
      <c r="B779" s="276"/>
      <c r="C779" s="276"/>
      <c r="D779" s="276"/>
      <c r="E779" s="276"/>
      <c r="F779" s="276"/>
      <c r="G779" s="276"/>
      <c r="H779" s="276"/>
      <c r="I779" s="276"/>
      <c r="J779" s="276"/>
      <c r="K779" s="276"/>
      <c r="L779" s="276"/>
      <c r="M779" s="276"/>
      <c r="N779" s="276"/>
      <c r="O779" s="276"/>
      <c r="P779" s="276"/>
      <c r="Q779" s="276"/>
      <c r="R779" s="276"/>
      <c r="S779" s="276"/>
      <c r="T779" s="276"/>
      <c r="U779" s="276"/>
      <c r="V779" s="276"/>
      <c r="W779" s="276"/>
      <c r="X779" s="276"/>
      <c r="Y779" s="276"/>
      <c r="Z779" s="276"/>
    </row>
    <row r="780">
      <c r="A780" s="276"/>
      <c r="B780" s="276"/>
      <c r="C780" s="276"/>
      <c r="D780" s="276"/>
      <c r="E780" s="276"/>
      <c r="F780" s="276"/>
      <c r="G780" s="276"/>
      <c r="H780" s="276"/>
      <c r="I780" s="276"/>
      <c r="J780" s="276"/>
      <c r="K780" s="276"/>
      <c r="L780" s="276"/>
      <c r="M780" s="276"/>
      <c r="N780" s="276"/>
      <c r="O780" s="276"/>
      <c r="P780" s="276"/>
      <c r="Q780" s="276"/>
      <c r="R780" s="276"/>
      <c r="S780" s="276"/>
      <c r="T780" s="276"/>
      <c r="U780" s="276"/>
      <c r="V780" s="276"/>
      <c r="W780" s="276"/>
      <c r="X780" s="276"/>
      <c r="Y780" s="276"/>
      <c r="Z780" s="276"/>
    </row>
    <row r="781">
      <c r="A781" s="276"/>
      <c r="B781" s="276"/>
      <c r="C781" s="276"/>
      <c r="D781" s="276"/>
      <c r="E781" s="276"/>
      <c r="F781" s="276"/>
      <c r="G781" s="276"/>
      <c r="H781" s="276"/>
      <c r="I781" s="276"/>
      <c r="J781" s="276"/>
      <c r="K781" s="276"/>
      <c r="L781" s="276"/>
      <c r="M781" s="276"/>
      <c r="N781" s="276"/>
      <c r="O781" s="276"/>
      <c r="P781" s="276"/>
      <c r="Q781" s="276"/>
      <c r="R781" s="276"/>
      <c r="S781" s="276"/>
      <c r="T781" s="276"/>
      <c r="U781" s="276"/>
      <c r="V781" s="276"/>
      <c r="W781" s="276"/>
      <c r="X781" s="276"/>
      <c r="Y781" s="276"/>
      <c r="Z781" s="276"/>
    </row>
    <row r="782">
      <c r="A782" s="276"/>
      <c r="B782" s="276"/>
      <c r="C782" s="276"/>
      <c r="D782" s="276"/>
      <c r="E782" s="276"/>
      <c r="F782" s="276"/>
      <c r="G782" s="276"/>
      <c r="H782" s="276"/>
      <c r="I782" s="276"/>
      <c r="J782" s="276"/>
      <c r="K782" s="276"/>
      <c r="L782" s="276"/>
      <c r="M782" s="276"/>
      <c r="N782" s="276"/>
      <c r="O782" s="276"/>
      <c r="P782" s="276"/>
      <c r="Q782" s="276"/>
      <c r="R782" s="276"/>
      <c r="S782" s="276"/>
      <c r="T782" s="276"/>
      <c r="U782" s="276"/>
      <c r="V782" s="276"/>
      <c r="W782" s="276"/>
      <c r="X782" s="276"/>
      <c r="Y782" s="276"/>
      <c r="Z782" s="276"/>
    </row>
    <row r="783">
      <c r="A783" s="276"/>
      <c r="B783" s="276"/>
      <c r="C783" s="276"/>
      <c r="D783" s="276"/>
      <c r="E783" s="276"/>
      <c r="F783" s="276"/>
      <c r="G783" s="276"/>
      <c r="H783" s="276"/>
      <c r="I783" s="276"/>
      <c r="J783" s="276"/>
      <c r="K783" s="276"/>
      <c r="L783" s="276"/>
      <c r="M783" s="276"/>
      <c r="N783" s="276"/>
      <c r="O783" s="276"/>
      <c r="P783" s="276"/>
      <c r="Q783" s="276"/>
      <c r="R783" s="276"/>
      <c r="S783" s="276"/>
      <c r="T783" s="276"/>
      <c r="U783" s="276"/>
      <c r="V783" s="276"/>
      <c r="W783" s="276"/>
      <c r="X783" s="276"/>
      <c r="Y783" s="276"/>
      <c r="Z783" s="276"/>
    </row>
    <row r="784">
      <c r="A784" s="276"/>
      <c r="B784" s="276"/>
      <c r="C784" s="276"/>
      <c r="D784" s="276"/>
      <c r="E784" s="276"/>
      <c r="F784" s="276"/>
      <c r="G784" s="276"/>
      <c r="H784" s="276"/>
      <c r="I784" s="276"/>
      <c r="J784" s="276"/>
      <c r="K784" s="276"/>
      <c r="L784" s="276"/>
      <c r="M784" s="276"/>
      <c r="N784" s="276"/>
      <c r="O784" s="276"/>
      <c r="P784" s="276"/>
      <c r="Q784" s="276"/>
      <c r="R784" s="276"/>
      <c r="S784" s="276"/>
      <c r="T784" s="276"/>
      <c r="U784" s="276"/>
      <c r="V784" s="276"/>
      <c r="W784" s="276"/>
      <c r="X784" s="276"/>
      <c r="Y784" s="276"/>
      <c r="Z784" s="276"/>
    </row>
    <row r="785">
      <c r="A785" s="276"/>
      <c r="B785" s="276"/>
      <c r="C785" s="276"/>
      <c r="D785" s="276"/>
      <c r="E785" s="276"/>
      <c r="F785" s="276"/>
      <c r="G785" s="276"/>
      <c r="H785" s="276"/>
      <c r="I785" s="276"/>
      <c r="J785" s="276"/>
      <c r="K785" s="276"/>
      <c r="L785" s="276"/>
      <c r="M785" s="276"/>
      <c r="N785" s="276"/>
      <c r="O785" s="276"/>
      <c r="P785" s="276"/>
      <c r="Q785" s="276"/>
      <c r="R785" s="276"/>
      <c r="S785" s="276"/>
      <c r="T785" s="276"/>
      <c r="U785" s="276"/>
      <c r="V785" s="276"/>
      <c r="W785" s="276"/>
      <c r="X785" s="276"/>
      <c r="Y785" s="276"/>
      <c r="Z785" s="276"/>
    </row>
    <row r="786">
      <c r="A786" s="276"/>
      <c r="B786" s="276"/>
      <c r="C786" s="276"/>
      <c r="D786" s="276"/>
      <c r="E786" s="276"/>
      <c r="F786" s="276"/>
      <c r="G786" s="276"/>
      <c r="H786" s="276"/>
      <c r="I786" s="276"/>
      <c r="J786" s="276"/>
      <c r="K786" s="276"/>
      <c r="L786" s="276"/>
      <c r="M786" s="276"/>
      <c r="N786" s="276"/>
      <c r="O786" s="276"/>
      <c r="P786" s="276"/>
      <c r="Q786" s="276"/>
      <c r="R786" s="276"/>
      <c r="S786" s="276"/>
      <c r="T786" s="276"/>
      <c r="U786" s="276"/>
      <c r="V786" s="276"/>
      <c r="W786" s="276"/>
      <c r="X786" s="276"/>
      <c r="Y786" s="276"/>
      <c r="Z786" s="276"/>
    </row>
    <row r="787">
      <c r="A787" s="276"/>
      <c r="B787" s="276"/>
      <c r="C787" s="276"/>
      <c r="D787" s="276"/>
      <c r="E787" s="276"/>
      <c r="F787" s="276"/>
      <c r="G787" s="276"/>
      <c r="H787" s="276"/>
      <c r="I787" s="276"/>
      <c r="J787" s="276"/>
      <c r="K787" s="276"/>
      <c r="L787" s="276"/>
      <c r="M787" s="276"/>
      <c r="N787" s="276"/>
      <c r="O787" s="276"/>
      <c r="P787" s="276"/>
      <c r="Q787" s="276"/>
      <c r="R787" s="276"/>
      <c r="S787" s="276"/>
      <c r="T787" s="276"/>
      <c r="U787" s="276"/>
      <c r="V787" s="276"/>
      <c r="W787" s="276"/>
      <c r="X787" s="276"/>
      <c r="Y787" s="276"/>
      <c r="Z787" s="276"/>
    </row>
    <row r="788">
      <c r="A788" s="276"/>
      <c r="B788" s="276"/>
      <c r="C788" s="276"/>
      <c r="D788" s="276"/>
      <c r="E788" s="276"/>
      <c r="F788" s="276"/>
      <c r="G788" s="276"/>
      <c r="H788" s="276"/>
      <c r="I788" s="276"/>
      <c r="J788" s="276"/>
      <c r="K788" s="276"/>
      <c r="L788" s="276"/>
      <c r="M788" s="276"/>
      <c r="N788" s="276"/>
      <c r="O788" s="276"/>
      <c r="P788" s="276"/>
      <c r="Q788" s="276"/>
      <c r="R788" s="276"/>
      <c r="S788" s="276"/>
      <c r="T788" s="276"/>
      <c r="U788" s="276"/>
      <c r="V788" s="276"/>
      <c r="W788" s="276"/>
      <c r="X788" s="276"/>
      <c r="Y788" s="276"/>
      <c r="Z788" s="276"/>
    </row>
    <row r="789">
      <c r="A789" s="276"/>
      <c r="B789" s="276"/>
      <c r="C789" s="276"/>
      <c r="D789" s="276"/>
      <c r="E789" s="276"/>
      <c r="F789" s="276"/>
      <c r="G789" s="276"/>
      <c r="H789" s="276"/>
      <c r="I789" s="276"/>
      <c r="J789" s="276"/>
      <c r="K789" s="276"/>
      <c r="L789" s="276"/>
      <c r="M789" s="276"/>
      <c r="N789" s="276"/>
      <c r="O789" s="276"/>
      <c r="P789" s="276"/>
      <c r="Q789" s="276"/>
      <c r="R789" s="276"/>
      <c r="S789" s="276"/>
      <c r="T789" s="276"/>
      <c r="U789" s="276"/>
      <c r="V789" s="276"/>
      <c r="W789" s="276"/>
      <c r="X789" s="276"/>
      <c r="Y789" s="276"/>
      <c r="Z789" s="276"/>
    </row>
    <row r="790">
      <c r="A790" s="276"/>
      <c r="B790" s="276"/>
      <c r="C790" s="276"/>
      <c r="D790" s="276"/>
      <c r="E790" s="276"/>
      <c r="F790" s="276"/>
      <c r="G790" s="276"/>
      <c r="H790" s="276"/>
      <c r="I790" s="276"/>
      <c r="J790" s="276"/>
      <c r="K790" s="276"/>
      <c r="L790" s="276"/>
      <c r="M790" s="276"/>
      <c r="N790" s="276"/>
      <c r="O790" s="276"/>
      <c r="P790" s="276"/>
      <c r="Q790" s="276"/>
      <c r="R790" s="276"/>
      <c r="S790" s="276"/>
      <c r="T790" s="276"/>
      <c r="U790" s="276"/>
      <c r="V790" s="276"/>
      <c r="W790" s="276"/>
      <c r="X790" s="276"/>
      <c r="Y790" s="276"/>
      <c r="Z790" s="276"/>
    </row>
    <row r="791">
      <c r="A791" s="276"/>
      <c r="B791" s="276"/>
      <c r="C791" s="276"/>
      <c r="D791" s="276"/>
      <c r="E791" s="276"/>
      <c r="F791" s="276"/>
      <c r="G791" s="276"/>
      <c r="H791" s="276"/>
      <c r="I791" s="276"/>
      <c r="J791" s="276"/>
      <c r="K791" s="276"/>
      <c r="L791" s="276"/>
      <c r="M791" s="276"/>
      <c r="N791" s="276"/>
      <c r="O791" s="276"/>
      <c r="P791" s="276"/>
      <c r="Q791" s="276"/>
      <c r="R791" s="276"/>
      <c r="S791" s="276"/>
      <c r="T791" s="276"/>
      <c r="U791" s="276"/>
      <c r="V791" s="276"/>
      <c r="W791" s="276"/>
      <c r="X791" s="276"/>
      <c r="Y791" s="276"/>
      <c r="Z791" s="276"/>
    </row>
    <row r="792">
      <c r="A792" s="276"/>
      <c r="B792" s="276"/>
      <c r="C792" s="276"/>
      <c r="D792" s="276"/>
      <c r="E792" s="276"/>
      <c r="F792" s="276"/>
      <c r="G792" s="276"/>
      <c r="H792" s="276"/>
      <c r="I792" s="276"/>
      <c r="J792" s="276"/>
      <c r="K792" s="276"/>
      <c r="L792" s="276"/>
      <c r="M792" s="276"/>
      <c r="N792" s="276"/>
      <c r="O792" s="276"/>
      <c r="P792" s="276"/>
      <c r="Q792" s="276"/>
      <c r="R792" s="276"/>
      <c r="S792" s="276"/>
      <c r="T792" s="276"/>
      <c r="U792" s="276"/>
      <c r="V792" s="276"/>
      <c r="W792" s="276"/>
      <c r="X792" s="276"/>
      <c r="Y792" s="276"/>
      <c r="Z792" s="276"/>
    </row>
    <row r="793">
      <c r="A793" s="276"/>
      <c r="B793" s="276"/>
      <c r="C793" s="276"/>
      <c r="D793" s="276"/>
      <c r="E793" s="276"/>
      <c r="F793" s="276"/>
      <c r="G793" s="276"/>
      <c r="H793" s="276"/>
      <c r="I793" s="276"/>
      <c r="J793" s="276"/>
      <c r="K793" s="276"/>
      <c r="L793" s="276"/>
      <c r="M793" s="276"/>
      <c r="N793" s="276"/>
      <c r="O793" s="276"/>
      <c r="P793" s="276"/>
      <c r="Q793" s="276"/>
      <c r="R793" s="276"/>
      <c r="S793" s="276"/>
      <c r="T793" s="276"/>
      <c r="U793" s="276"/>
      <c r="V793" s="276"/>
      <c r="W793" s="276"/>
      <c r="X793" s="276"/>
      <c r="Y793" s="276"/>
      <c r="Z793" s="276"/>
    </row>
    <row r="794">
      <c r="A794" s="276"/>
      <c r="B794" s="276"/>
      <c r="C794" s="276"/>
      <c r="D794" s="276"/>
      <c r="E794" s="276"/>
      <c r="F794" s="276"/>
      <c r="G794" s="276"/>
      <c r="H794" s="276"/>
      <c r="I794" s="276"/>
      <c r="J794" s="276"/>
      <c r="K794" s="276"/>
      <c r="L794" s="276"/>
      <c r="M794" s="276"/>
      <c r="N794" s="276"/>
      <c r="O794" s="276"/>
      <c r="P794" s="276"/>
      <c r="Q794" s="276"/>
      <c r="R794" s="276"/>
      <c r="S794" s="276"/>
      <c r="T794" s="276"/>
      <c r="U794" s="276"/>
      <c r="V794" s="276"/>
      <c r="W794" s="276"/>
      <c r="X794" s="276"/>
      <c r="Y794" s="276"/>
      <c r="Z794" s="276"/>
    </row>
    <row r="795">
      <c r="A795" s="276"/>
      <c r="B795" s="276"/>
      <c r="C795" s="276"/>
      <c r="D795" s="276"/>
      <c r="E795" s="276"/>
      <c r="F795" s="276"/>
      <c r="G795" s="276"/>
      <c r="H795" s="276"/>
      <c r="I795" s="276"/>
      <c r="J795" s="276"/>
      <c r="K795" s="276"/>
      <c r="L795" s="276"/>
      <c r="M795" s="276"/>
      <c r="N795" s="276"/>
      <c r="O795" s="276"/>
      <c r="P795" s="276"/>
      <c r="Q795" s="276"/>
      <c r="R795" s="276"/>
      <c r="S795" s="276"/>
      <c r="T795" s="276"/>
      <c r="U795" s="276"/>
      <c r="V795" s="276"/>
      <c r="W795" s="276"/>
      <c r="X795" s="276"/>
      <c r="Y795" s="276"/>
      <c r="Z795" s="276"/>
    </row>
    <row r="796">
      <c r="A796" s="276"/>
      <c r="B796" s="276"/>
      <c r="C796" s="276"/>
      <c r="D796" s="276"/>
      <c r="E796" s="276"/>
      <c r="F796" s="276"/>
      <c r="G796" s="276"/>
      <c r="H796" s="276"/>
      <c r="I796" s="276"/>
      <c r="J796" s="276"/>
      <c r="K796" s="276"/>
      <c r="L796" s="276"/>
      <c r="M796" s="276"/>
      <c r="N796" s="276"/>
      <c r="O796" s="276"/>
      <c r="P796" s="276"/>
      <c r="Q796" s="276"/>
      <c r="R796" s="276"/>
      <c r="S796" s="276"/>
      <c r="T796" s="276"/>
      <c r="U796" s="276"/>
      <c r="V796" s="276"/>
      <c r="W796" s="276"/>
      <c r="X796" s="276"/>
      <c r="Y796" s="276"/>
      <c r="Z796" s="276"/>
    </row>
    <row r="797">
      <c r="A797" s="276"/>
      <c r="B797" s="276"/>
      <c r="C797" s="276"/>
      <c r="D797" s="276"/>
      <c r="E797" s="276"/>
      <c r="F797" s="276"/>
      <c r="G797" s="276"/>
      <c r="H797" s="276"/>
      <c r="I797" s="276"/>
      <c r="J797" s="276"/>
      <c r="K797" s="276"/>
      <c r="L797" s="276"/>
      <c r="M797" s="276"/>
      <c r="N797" s="276"/>
      <c r="O797" s="276"/>
      <c r="P797" s="276"/>
      <c r="Q797" s="276"/>
      <c r="R797" s="276"/>
      <c r="S797" s="276"/>
      <c r="T797" s="276"/>
      <c r="U797" s="276"/>
      <c r="V797" s="276"/>
      <c r="W797" s="276"/>
      <c r="X797" s="276"/>
      <c r="Y797" s="276"/>
      <c r="Z797" s="276"/>
    </row>
    <row r="798">
      <c r="A798" s="276"/>
      <c r="B798" s="276"/>
      <c r="C798" s="276"/>
      <c r="D798" s="276"/>
      <c r="E798" s="276"/>
      <c r="F798" s="276"/>
      <c r="G798" s="276"/>
      <c r="H798" s="276"/>
      <c r="I798" s="276"/>
      <c r="J798" s="276"/>
      <c r="K798" s="276"/>
      <c r="L798" s="276"/>
      <c r="M798" s="276"/>
      <c r="N798" s="276"/>
      <c r="O798" s="276"/>
      <c r="P798" s="276"/>
      <c r="Q798" s="276"/>
      <c r="R798" s="276"/>
      <c r="S798" s="276"/>
      <c r="T798" s="276"/>
      <c r="U798" s="276"/>
      <c r="V798" s="276"/>
      <c r="W798" s="276"/>
      <c r="X798" s="276"/>
      <c r="Y798" s="276"/>
      <c r="Z798" s="276"/>
    </row>
    <row r="799">
      <c r="A799" s="276"/>
      <c r="B799" s="276"/>
      <c r="C799" s="276"/>
      <c r="D799" s="276"/>
      <c r="E799" s="276"/>
      <c r="F799" s="276"/>
      <c r="G799" s="276"/>
      <c r="H799" s="276"/>
      <c r="I799" s="276"/>
      <c r="J799" s="276"/>
      <c r="K799" s="276"/>
      <c r="L799" s="276"/>
      <c r="M799" s="276"/>
      <c r="N799" s="276"/>
      <c r="O799" s="276"/>
      <c r="P799" s="276"/>
      <c r="Q799" s="276"/>
      <c r="R799" s="276"/>
      <c r="S799" s="276"/>
      <c r="T799" s="276"/>
      <c r="U799" s="276"/>
      <c r="V799" s="276"/>
      <c r="W799" s="276"/>
      <c r="X799" s="276"/>
      <c r="Y799" s="276"/>
      <c r="Z799" s="276"/>
    </row>
    <row r="800">
      <c r="A800" s="276"/>
      <c r="B800" s="276"/>
      <c r="C800" s="276"/>
      <c r="D800" s="276"/>
      <c r="E800" s="276"/>
      <c r="F800" s="276"/>
      <c r="G800" s="276"/>
      <c r="H800" s="276"/>
      <c r="I800" s="276"/>
      <c r="J800" s="276"/>
      <c r="K800" s="276"/>
      <c r="L800" s="276"/>
      <c r="M800" s="276"/>
      <c r="N800" s="276"/>
      <c r="O800" s="276"/>
      <c r="P800" s="276"/>
      <c r="Q800" s="276"/>
      <c r="R800" s="276"/>
      <c r="S800" s="276"/>
      <c r="T800" s="276"/>
      <c r="U800" s="276"/>
      <c r="V800" s="276"/>
      <c r="W800" s="276"/>
      <c r="X800" s="276"/>
      <c r="Y800" s="276"/>
      <c r="Z800" s="276"/>
    </row>
    <row r="801">
      <c r="A801" s="276"/>
      <c r="B801" s="276"/>
      <c r="C801" s="276"/>
      <c r="D801" s="276"/>
      <c r="E801" s="276"/>
      <c r="F801" s="276"/>
      <c r="G801" s="276"/>
      <c r="H801" s="276"/>
      <c r="I801" s="276"/>
      <c r="J801" s="276"/>
      <c r="K801" s="276"/>
      <c r="L801" s="276"/>
      <c r="M801" s="276"/>
      <c r="N801" s="276"/>
      <c r="O801" s="276"/>
      <c r="P801" s="276"/>
      <c r="Q801" s="276"/>
      <c r="R801" s="276"/>
      <c r="S801" s="276"/>
      <c r="T801" s="276"/>
      <c r="U801" s="276"/>
      <c r="V801" s="276"/>
      <c r="W801" s="276"/>
      <c r="X801" s="276"/>
      <c r="Y801" s="276"/>
      <c r="Z801" s="276"/>
    </row>
    <row r="802">
      <c r="A802" s="276"/>
      <c r="B802" s="276"/>
      <c r="C802" s="276"/>
      <c r="D802" s="276"/>
      <c r="E802" s="276"/>
      <c r="F802" s="276"/>
      <c r="G802" s="276"/>
      <c r="H802" s="276"/>
      <c r="I802" s="276"/>
      <c r="J802" s="276"/>
      <c r="K802" s="276"/>
      <c r="L802" s="276"/>
      <c r="M802" s="276"/>
      <c r="N802" s="276"/>
      <c r="O802" s="276"/>
      <c r="P802" s="276"/>
      <c r="Q802" s="276"/>
      <c r="R802" s="276"/>
      <c r="S802" s="276"/>
      <c r="T802" s="276"/>
      <c r="U802" s="276"/>
      <c r="V802" s="276"/>
      <c r="W802" s="276"/>
      <c r="X802" s="276"/>
      <c r="Y802" s="276"/>
      <c r="Z802" s="276"/>
    </row>
    <row r="803">
      <c r="A803" s="276"/>
      <c r="B803" s="276"/>
      <c r="C803" s="276"/>
      <c r="D803" s="276"/>
      <c r="E803" s="276"/>
      <c r="F803" s="276"/>
      <c r="G803" s="276"/>
      <c r="H803" s="276"/>
      <c r="I803" s="276"/>
      <c r="J803" s="276"/>
      <c r="K803" s="276"/>
      <c r="L803" s="276"/>
      <c r="M803" s="276"/>
      <c r="N803" s="276"/>
      <c r="O803" s="276"/>
      <c r="P803" s="276"/>
      <c r="Q803" s="276"/>
      <c r="R803" s="276"/>
      <c r="S803" s="276"/>
      <c r="T803" s="276"/>
      <c r="U803" s="276"/>
      <c r="V803" s="276"/>
      <c r="W803" s="276"/>
      <c r="X803" s="276"/>
      <c r="Y803" s="276"/>
      <c r="Z803" s="276"/>
    </row>
    <row r="804">
      <c r="A804" s="276"/>
      <c r="B804" s="276"/>
      <c r="C804" s="276"/>
      <c r="D804" s="276"/>
      <c r="E804" s="276"/>
      <c r="F804" s="276"/>
      <c r="G804" s="276"/>
      <c r="H804" s="276"/>
      <c r="I804" s="276"/>
      <c r="J804" s="276"/>
      <c r="K804" s="276"/>
      <c r="L804" s="276"/>
      <c r="M804" s="276"/>
      <c r="N804" s="276"/>
      <c r="O804" s="276"/>
      <c r="P804" s="276"/>
      <c r="Q804" s="276"/>
      <c r="R804" s="276"/>
      <c r="S804" s="276"/>
      <c r="T804" s="276"/>
      <c r="U804" s="276"/>
      <c r="V804" s="276"/>
      <c r="W804" s="276"/>
      <c r="X804" s="276"/>
      <c r="Y804" s="276"/>
      <c r="Z804" s="276"/>
    </row>
    <row r="805">
      <c r="A805" s="276"/>
      <c r="B805" s="276"/>
      <c r="C805" s="276"/>
      <c r="D805" s="276"/>
      <c r="E805" s="276"/>
      <c r="F805" s="276"/>
      <c r="G805" s="276"/>
      <c r="H805" s="276"/>
      <c r="I805" s="276"/>
      <c r="J805" s="276"/>
      <c r="K805" s="276"/>
      <c r="L805" s="276"/>
      <c r="M805" s="276"/>
      <c r="N805" s="276"/>
      <c r="O805" s="276"/>
      <c r="P805" s="276"/>
      <c r="Q805" s="276"/>
      <c r="R805" s="276"/>
      <c r="S805" s="276"/>
      <c r="T805" s="276"/>
      <c r="U805" s="276"/>
      <c r="V805" s="276"/>
      <c r="W805" s="276"/>
      <c r="X805" s="276"/>
      <c r="Y805" s="276"/>
      <c r="Z805" s="276"/>
    </row>
    <row r="806">
      <c r="A806" s="276"/>
      <c r="B806" s="276"/>
      <c r="C806" s="276"/>
      <c r="D806" s="276"/>
      <c r="E806" s="276"/>
      <c r="F806" s="276"/>
      <c r="G806" s="276"/>
      <c r="H806" s="276"/>
      <c r="I806" s="276"/>
      <c r="J806" s="276"/>
      <c r="K806" s="276"/>
      <c r="L806" s="276"/>
      <c r="M806" s="276"/>
      <c r="N806" s="276"/>
      <c r="O806" s="276"/>
      <c r="P806" s="276"/>
      <c r="Q806" s="276"/>
      <c r="R806" s="276"/>
      <c r="S806" s="276"/>
      <c r="T806" s="276"/>
      <c r="U806" s="276"/>
      <c r="V806" s="276"/>
      <c r="W806" s="276"/>
      <c r="X806" s="276"/>
      <c r="Y806" s="276"/>
      <c r="Z806" s="276"/>
    </row>
    <row r="807">
      <c r="A807" s="276"/>
      <c r="B807" s="276"/>
      <c r="C807" s="276"/>
      <c r="D807" s="276"/>
      <c r="E807" s="276"/>
      <c r="F807" s="276"/>
      <c r="G807" s="276"/>
      <c r="H807" s="276"/>
      <c r="I807" s="276"/>
      <c r="J807" s="276"/>
      <c r="K807" s="276"/>
      <c r="L807" s="276"/>
      <c r="M807" s="276"/>
      <c r="N807" s="276"/>
      <c r="O807" s="276"/>
      <c r="P807" s="276"/>
      <c r="Q807" s="276"/>
      <c r="R807" s="276"/>
      <c r="S807" s="276"/>
      <c r="T807" s="276"/>
      <c r="U807" s="276"/>
      <c r="V807" s="276"/>
      <c r="W807" s="276"/>
      <c r="X807" s="276"/>
      <c r="Y807" s="276"/>
      <c r="Z807" s="276"/>
    </row>
    <row r="808">
      <c r="A808" s="276"/>
      <c r="B808" s="276"/>
      <c r="C808" s="276"/>
      <c r="D808" s="276"/>
      <c r="E808" s="276"/>
      <c r="F808" s="276"/>
      <c r="G808" s="276"/>
      <c r="H808" s="276"/>
      <c r="I808" s="276"/>
      <c r="J808" s="276"/>
      <c r="K808" s="276"/>
      <c r="L808" s="276"/>
      <c r="M808" s="276"/>
      <c r="N808" s="276"/>
      <c r="O808" s="276"/>
      <c r="P808" s="276"/>
      <c r="Q808" s="276"/>
      <c r="R808" s="276"/>
      <c r="S808" s="276"/>
      <c r="T808" s="276"/>
      <c r="U808" s="276"/>
      <c r="V808" s="276"/>
      <c r="W808" s="276"/>
      <c r="X808" s="276"/>
      <c r="Y808" s="276"/>
      <c r="Z808" s="276"/>
    </row>
    <row r="809">
      <c r="A809" s="276"/>
      <c r="B809" s="276"/>
      <c r="C809" s="276"/>
      <c r="D809" s="276"/>
      <c r="E809" s="276"/>
      <c r="F809" s="276"/>
      <c r="G809" s="276"/>
      <c r="H809" s="276"/>
      <c r="I809" s="276"/>
      <c r="J809" s="276"/>
      <c r="K809" s="276"/>
      <c r="L809" s="276"/>
      <c r="M809" s="276"/>
      <c r="N809" s="276"/>
      <c r="O809" s="276"/>
      <c r="P809" s="276"/>
      <c r="Q809" s="276"/>
      <c r="R809" s="276"/>
      <c r="S809" s="276"/>
      <c r="T809" s="276"/>
      <c r="U809" s="276"/>
      <c r="V809" s="276"/>
      <c r="W809" s="276"/>
      <c r="X809" s="276"/>
      <c r="Y809" s="276"/>
      <c r="Z809" s="276"/>
    </row>
    <row r="810">
      <c r="A810" s="276"/>
      <c r="B810" s="276"/>
      <c r="C810" s="276"/>
      <c r="D810" s="276"/>
      <c r="E810" s="276"/>
      <c r="F810" s="276"/>
      <c r="G810" s="276"/>
      <c r="H810" s="276"/>
      <c r="I810" s="276"/>
      <c r="J810" s="276"/>
      <c r="K810" s="276"/>
      <c r="L810" s="276"/>
      <c r="M810" s="276"/>
      <c r="N810" s="276"/>
      <c r="O810" s="276"/>
      <c r="P810" s="276"/>
      <c r="Q810" s="276"/>
      <c r="R810" s="276"/>
      <c r="S810" s="276"/>
      <c r="T810" s="276"/>
      <c r="U810" s="276"/>
      <c r="V810" s="276"/>
      <c r="W810" s="276"/>
      <c r="X810" s="276"/>
      <c r="Y810" s="276"/>
      <c r="Z810" s="276"/>
    </row>
    <row r="811">
      <c r="A811" s="276"/>
      <c r="B811" s="276"/>
      <c r="C811" s="276"/>
      <c r="D811" s="276"/>
      <c r="E811" s="276"/>
      <c r="F811" s="276"/>
      <c r="G811" s="276"/>
      <c r="H811" s="276"/>
      <c r="I811" s="276"/>
      <c r="J811" s="276"/>
      <c r="K811" s="276"/>
      <c r="L811" s="276"/>
      <c r="M811" s="276"/>
      <c r="N811" s="276"/>
      <c r="O811" s="276"/>
      <c r="P811" s="276"/>
      <c r="Q811" s="276"/>
      <c r="R811" s="276"/>
      <c r="S811" s="276"/>
      <c r="T811" s="276"/>
      <c r="U811" s="276"/>
      <c r="V811" s="276"/>
      <c r="W811" s="276"/>
      <c r="X811" s="276"/>
      <c r="Y811" s="276"/>
      <c r="Z811" s="276"/>
    </row>
    <row r="812">
      <c r="A812" s="276"/>
      <c r="B812" s="276"/>
      <c r="C812" s="276"/>
      <c r="D812" s="276"/>
      <c r="E812" s="276"/>
      <c r="F812" s="276"/>
      <c r="G812" s="276"/>
      <c r="H812" s="276"/>
      <c r="I812" s="276"/>
      <c r="J812" s="276"/>
      <c r="K812" s="276"/>
      <c r="L812" s="276"/>
      <c r="M812" s="276"/>
      <c r="N812" s="276"/>
      <c r="O812" s="276"/>
      <c r="P812" s="276"/>
      <c r="Q812" s="276"/>
      <c r="R812" s="276"/>
      <c r="S812" s="276"/>
      <c r="T812" s="276"/>
      <c r="U812" s="276"/>
      <c r="V812" s="276"/>
      <c r="W812" s="276"/>
      <c r="X812" s="276"/>
      <c r="Y812" s="276"/>
      <c r="Z812" s="276"/>
    </row>
    <row r="813">
      <c r="A813" s="276"/>
      <c r="B813" s="276"/>
      <c r="C813" s="276"/>
      <c r="D813" s="276"/>
      <c r="E813" s="276"/>
      <c r="F813" s="276"/>
      <c r="G813" s="276"/>
      <c r="H813" s="276"/>
      <c r="I813" s="276"/>
      <c r="J813" s="276"/>
      <c r="K813" s="276"/>
      <c r="L813" s="276"/>
      <c r="M813" s="276"/>
      <c r="N813" s="276"/>
      <c r="O813" s="276"/>
      <c r="P813" s="276"/>
      <c r="Q813" s="276"/>
      <c r="R813" s="276"/>
      <c r="S813" s="276"/>
      <c r="T813" s="276"/>
      <c r="U813" s="276"/>
      <c r="V813" s="276"/>
      <c r="W813" s="276"/>
      <c r="X813" s="276"/>
      <c r="Y813" s="276"/>
      <c r="Z813" s="276"/>
    </row>
    <row r="814">
      <c r="A814" s="276"/>
      <c r="B814" s="276"/>
      <c r="C814" s="276"/>
      <c r="D814" s="276"/>
      <c r="E814" s="276"/>
      <c r="F814" s="276"/>
      <c r="G814" s="276"/>
      <c r="H814" s="276"/>
      <c r="I814" s="276"/>
      <c r="J814" s="276"/>
      <c r="K814" s="276"/>
      <c r="L814" s="276"/>
      <c r="M814" s="276"/>
      <c r="N814" s="276"/>
      <c r="O814" s="276"/>
      <c r="P814" s="276"/>
      <c r="Q814" s="276"/>
      <c r="R814" s="276"/>
      <c r="S814" s="276"/>
      <c r="T814" s="276"/>
      <c r="U814" s="276"/>
      <c r="V814" s="276"/>
      <c r="W814" s="276"/>
      <c r="X814" s="276"/>
      <c r="Y814" s="276"/>
      <c r="Z814" s="276"/>
    </row>
    <row r="815">
      <c r="A815" s="276"/>
      <c r="B815" s="276"/>
      <c r="C815" s="276"/>
      <c r="D815" s="276"/>
      <c r="E815" s="276"/>
      <c r="F815" s="276"/>
      <c r="G815" s="276"/>
      <c r="H815" s="276"/>
      <c r="I815" s="276"/>
      <c r="J815" s="276"/>
      <c r="K815" s="276"/>
      <c r="L815" s="276"/>
      <c r="M815" s="276"/>
      <c r="N815" s="276"/>
      <c r="O815" s="276"/>
      <c r="P815" s="276"/>
      <c r="Q815" s="276"/>
      <c r="R815" s="276"/>
      <c r="S815" s="276"/>
      <c r="T815" s="276"/>
      <c r="U815" s="276"/>
      <c r="V815" s="276"/>
      <c r="W815" s="276"/>
      <c r="X815" s="276"/>
      <c r="Y815" s="276"/>
      <c r="Z815" s="276"/>
    </row>
    <row r="816">
      <c r="A816" s="276"/>
      <c r="B816" s="276"/>
      <c r="C816" s="276"/>
      <c r="D816" s="276"/>
      <c r="E816" s="276"/>
      <c r="F816" s="276"/>
      <c r="G816" s="276"/>
      <c r="H816" s="276"/>
      <c r="I816" s="276"/>
      <c r="J816" s="276"/>
      <c r="K816" s="276"/>
      <c r="L816" s="276"/>
      <c r="M816" s="276"/>
      <c r="N816" s="276"/>
      <c r="O816" s="276"/>
      <c r="P816" s="276"/>
      <c r="Q816" s="276"/>
      <c r="R816" s="276"/>
      <c r="S816" s="276"/>
      <c r="T816" s="276"/>
      <c r="U816" s="276"/>
      <c r="V816" s="276"/>
      <c r="W816" s="276"/>
      <c r="X816" s="276"/>
      <c r="Y816" s="276"/>
      <c r="Z816" s="276"/>
    </row>
    <row r="817">
      <c r="A817" s="276"/>
      <c r="B817" s="276"/>
      <c r="C817" s="276"/>
      <c r="D817" s="276"/>
      <c r="E817" s="276"/>
      <c r="F817" s="276"/>
      <c r="G817" s="276"/>
      <c r="H817" s="276"/>
      <c r="I817" s="276"/>
      <c r="J817" s="276"/>
      <c r="K817" s="276"/>
      <c r="L817" s="276"/>
      <c r="M817" s="276"/>
      <c r="N817" s="276"/>
      <c r="O817" s="276"/>
      <c r="P817" s="276"/>
      <c r="Q817" s="276"/>
      <c r="R817" s="276"/>
      <c r="S817" s="276"/>
      <c r="T817" s="276"/>
      <c r="U817" s="276"/>
      <c r="V817" s="276"/>
      <c r="W817" s="276"/>
      <c r="X817" s="276"/>
      <c r="Y817" s="276"/>
      <c r="Z817" s="276"/>
    </row>
    <row r="818">
      <c r="A818" s="276"/>
      <c r="B818" s="276"/>
      <c r="C818" s="276"/>
      <c r="D818" s="276"/>
      <c r="E818" s="276"/>
      <c r="F818" s="276"/>
      <c r="G818" s="276"/>
      <c r="H818" s="276"/>
      <c r="I818" s="276"/>
      <c r="J818" s="276"/>
      <c r="K818" s="276"/>
      <c r="L818" s="276"/>
      <c r="M818" s="276"/>
      <c r="N818" s="276"/>
      <c r="O818" s="276"/>
      <c r="P818" s="276"/>
      <c r="Q818" s="276"/>
      <c r="R818" s="276"/>
      <c r="S818" s="276"/>
      <c r="T818" s="276"/>
      <c r="U818" s="276"/>
      <c r="V818" s="276"/>
      <c r="W818" s="276"/>
      <c r="X818" s="276"/>
      <c r="Y818" s="276"/>
      <c r="Z818" s="276"/>
    </row>
    <row r="819">
      <c r="A819" s="276"/>
      <c r="B819" s="276"/>
      <c r="C819" s="276"/>
      <c r="D819" s="276"/>
      <c r="E819" s="276"/>
      <c r="F819" s="276"/>
      <c r="G819" s="276"/>
      <c r="H819" s="276"/>
      <c r="I819" s="276"/>
      <c r="J819" s="276"/>
      <c r="K819" s="276"/>
      <c r="L819" s="276"/>
      <c r="M819" s="276"/>
      <c r="N819" s="276"/>
      <c r="O819" s="276"/>
      <c r="P819" s="276"/>
      <c r="Q819" s="276"/>
      <c r="R819" s="276"/>
      <c r="S819" s="276"/>
      <c r="T819" s="276"/>
      <c r="U819" s="276"/>
      <c r="V819" s="276"/>
      <c r="W819" s="276"/>
      <c r="X819" s="276"/>
      <c r="Y819" s="276"/>
      <c r="Z819" s="276"/>
    </row>
    <row r="820">
      <c r="A820" s="276"/>
      <c r="B820" s="276"/>
      <c r="C820" s="276"/>
      <c r="D820" s="276"/>
      <c r="E820" s="276"/>
      <c r="F820" s="276"/>
      <c r="G820" s="276"/>
      <c r="H820" s="276"/>
      <c r="I820" s="276"/>
      <c r="J820" s="276"/>
      <c r="K820" s="276"/>
      <c r="L820" s="276"/>
      <c r="M820" s="276"/>
      <c r="N820" s="276"/>
      <c r="O820" s="276"/>
      <c r="P820" s="276"/>
      <c r="Q820" s="276"/>
      <c r="R820" s="276"/>
      <c r="S820" s="276"/>
      <c r="T820" s="276"/>
      <c r="U820" s="276"/>
      <c r="V820" s="276"/>
      <c r="W820" s="276"/>
      <c r="X820" s="276"/>
      <c r="Y820" s="276"/>
      <c r="Z820" s="276"/>
    </row>
    <row r="821">
      <c r="A821" s="276"/>
      <c r="B821" s="276"/>
      <c r="C821" s="276"/>
      <c r="D821" s="276"/>
      <c r="E821" s="276"/>
      <c r="F821" s="276"/>
      <c r="G821" s="276"/>
      <c r="H821" s="276"/>
      <c r="I821" s="276"/>
      <c r="J821" s="276"/>
      <c r="K821" s="276"/>
      <c r="L821" s="276"/>
      <c r="M821" s="276"/>
      <c r="N821" s="276"/>
      <c r="O821" s="276"/>
      <c r="P821" s="276"/>
      <c r="Q821" s="276"/>
      <c r="R821" s="276"/>
      <c r="S821" s="276"/>
      <c r="T821" s="276"/>
      <c r="U821" s="276"/>
      <c r="V821" s="276"/>
      <c r="W821" s="276"/>
      <c r="X821" s="276"/>
      <c r="Y821" s="276"/>
      <c r="Z821" s="276"/>
    </row>
    <row r="822">
      <c r="A822" s="276"/>
      <c r="B822" s="276"/>
      <c r="C822" s="276"/>
      <c r="D822" s="276"/>
      <c r="E822" s="276"/>
      <c r="F822" s="276"/>
      <c r="G822" s="276"/>
      <c r="H822" s="276"/>
      <c r="I822" s="276"/>
      <c r="J822" s="276"/>
      <c r="K822" s="276"/>
      <c r="L822" s="276"/>
      <c r="M822" s="276"/>
      <c r="N822" s="276"/>
      <c r="O822" s="276"/>
      <c r="P822" s="276"/>
      <c r="Q822" s="276"/>
      <c r="R822" s="276"/>
      <c r="S822" s="276"/>
      <c r="T822" s="276"/>
      <c r="U822" s="276"/>
      <c r="V822" s="276"/>
      <c r="W822" s="276"/>
      <c r="X822" s="276"/>
      <c r="Y822" s="276"/>
      <c r="Z822" s="276"/>
    </row>
    <row r="823">
      <c r="A823" s="276"/>
      <c r="B823" s="276"/>
      <c r="C823" s="276"/>
      <c r="D823" s="276"/>
      <c r="E823" s="276"/>
      <c r="F823" s="276"/>
      <c r="G823" s="276"/>
      <c r="H823" s="276"/>
      <c r="I823" s="276"/>
      <c r="J823" s="276"/>
      <c r="K823" s="276"/>
      <c r="L823" s="276"/>
      <c r="M823" s="276"/>
      <c r="N823" s="276"/>
      <c r="O823" s="276"/>
      <c r="P823" s="276"/>
      <c r="Q823" s="276"/>
      <c r="R823" s="276"/>
      <c r="S823" s="276"/>
      <c r="T823" s="276"/>
      <c r="U823" s="276"/>
      <c r="V823" s="276"/>
      <c r="W823" s="276"/>
      <c r="X823" s="276"/>
      <c r="Y823" s="276"/>
      <c r="Z823" s="276"/>
    </row>
    <row r="824">
      <c r="A824" s="276"/>
      <c r="B824" s="276"/>
      <c r="C824" s="276"/>
      <c r="D824" s="276"/>
      <c r="E824" s="276"/>
      <c r="F824" s="276"/>
      <c r="G824" s="276"/>
      <c r="H824" s="276"/>
      <c r="I824" s="276"/>
      <c r="J824" s="276"/>
      <c r="K824" s="276"/>
      <c r="L824" s="276"/>
      <c r="M824" s="276"/>
      <c r="N824" s="276"/>
      <c r="O824" s="276"/>
      <c r="P824" s="276"/>
      <c r="Q824" s="276"/>
      <c r="R824" s="276"/>
      <c r="S824" s="276"/>
      <c r="T824" s="276"/>
      <c r="U824" s="276"/>
      <c r="V824" s="276"/>
      <c r="W824" s="276"/>
      <c r="X824" s="276"/>
      <c r="Y824" s="276"/>
      <c r="Z824" s="276"/>
    </row>
    <row r="825">
      <c r="A825" s="276"/>
      <c r="B825" s="276"/>
      <c r="C825" s="276"/>
      <c r="D825" s="276"/>
      <c r="E825" s="276"/>
      <c r="F825" s="276"/>
      <c r="G825" s="276"/>
      <c r="H825" s="276"/>
      <c r="I825" s="276"/>
      <c r="J825" s="276"/>
      <c r="K825" s="276"/>
      <c r="L825" s="276"/>
      <c r="M825" s="276"/>
      <c r="N825" s="276"/>
      <c r="O825" s="276"/>
      <c r="P825" s="276"/>
      <c r="Q825" s="276"/>
      <c r="R825" s="276"/>
      <c r="S825" s="276"/>
      <c r="T825" s="276"/>
      <c r="U825" s="276"/>
      <c r="V825" s="276"/>
      <c r="W825" s="276"/>
      <c r="X825" s="276"/>
      <c r="Y825" s="276"/>
      <c r="Z825" s="276"/>
    </row>
    <row r="826">
      <c r="A826" s="276"/>
      <c r="B826" s="276"/>
      <c r="C826" s="276"/>
      <c r="D826" s="276"/>
      <c r="E826" s="276"/>
      <c r="F826" s="276"/>
      <c r="G826" s="276"/>
      <c r="H826" s="276"/>
      <c r="I826" s="276"/>
      <c r="J826" s="276"/>
      <c r="K826" s="276"/>
      <c r="L826" s="276"/>
      <c r="M826" s="276"/>
      <c r="N826" s="276"/>
      <c r="O826" s="276"/>
      <c r="P826" s="276"/>
      <c r="Q826" s="276"/>
      <c r="R826" s="276"/>
      <c r="S826" s="276"/>
      <c r="T826" s="276"/>
      <c r="U826" s="276"/>
      <c r="V826" s="276"/>
      <c r="W826" s="276"/>
      <c r="X826" s="276"/>
      <c r="Y826" s="276"/>
      <c r="Z826" s="276"/>
    </row>
    <row r="827">
      <c r="A827" s="276"/>
      <c r="B827" s="276"/>
      <c r="C827" s="276"/>
      <c r="D827" s="276"/>
      <c r="E827" s="276"/>
      <c r="F827" s="276"/>
      <c r="G827" s="276"/>
      <c r="H827" s="276"/>
      <c r="I827" s="276"/>
      <c r="J827" s="276"/>
      <c r="K827" s="276"/>
      <c r="L827" s="276"/>
      <c r="M827" s="276"/>
      <c r="N827" s="276"/>
      <c r="O827" s="276"/>
      <c r="P827" s="276"/>
      <c r="Q827" s="276"/>
      <c r="R827" s="276"/>
      <c r="S827" s="276"/>
      <c r="T827" s="276"/>
      <c r="U827" s="276"/>
      <c r="V827" s="276"/>
      <c r="W827" s="276"/>
      <c r="X827" s="276"/>
      <c r="Y827" s="276"/>
      <c r="Z827" s="276"/>
    </row>
    <row r="828">
      <c r="A828" s="276"/>
      <c r="B828" s="276"/>
      <c r="C828" s="276"/>
      <c r="D828" s="276"/>
      <c r="E828" s="276"/>
      <c r="F828" s="276"/>
      <c r="G828" s="276"/>
      <c r="H828" s="276"/>
      <c r="I828" s="276"/>
      <c r="J828" s="276"/>
      <c r="K828" s="276"/>
      <c r="L828" s="276"/>
      <c r="M828" s="276"/>
      <c r="N828" s="276"/>
      <c r="O828" s="276"/>
      <c r="P828" s="276"/>
      <c r="Q828" s="276"/>
      <c r="R828" s="276"/>
      <c r="S828" s="276"/>
      <c r="T828" s="276"/>
      <c r="U828" s="276"/>
      <c r="V828" s="276"/>
      <c r="W828" s="276"/>
      <c r="X828" s="276"/>
      <c r="Y828" s="276"/>
      <c r="Z828" s="276"/>
    </row>
    <row r="829">
      <c r="A829" s="276"/>
      <c r="B829" s="276"/>
      <c r="C829" s="276"/>
      <c r="D829" s="276"/>
      <c r="E829" s="276"/>
      <c r="F829" s="276"/>
      <c r="G829" s="276"/>
      <c r="H829" s="276"/>
      <c r="I829" s="276"/>
      <c r="J829" s="276"/>
      <c r="K829" s="276"/>
      <c r="L829" s="276"/>
      <c r="M829" s="276"/>
      <c r="N829" s="276"/>
      <c r="O829" s="276"/>
      <c r="P829" s="276"/>
      <c r="Q829" s="276"/>
      <c r="R829" s="276"/>
      <c r="S829" s="276"/>
      <c r="T829" s="276"/>
      <c r="U829" s="276"/>
      <c r="V829" s="276"/>
      <c r="W829" s="276"/>
      <c r="X829" s="276"/>
      <c r="Y829" s="276"/>
      <c r="Z829" s="276"/>
    </row>
    <row r="830">
      <c r="A830" s="276"/>
      <c r="B830" s="276"/>
      <c r="C830" s="276"/>
      <c r="D830" s="276"/>
      <c r="E830" s="276"/>
      <c r="F830" s="276"/>
      <c r="G830" s="276"/>
      <c r="H830" s="276"/>
      <c r="I830" s="276"/>
      <c r="J830" s="276"/>
      <c r="K830" s="276"/>
      <c r="L830" s="276"/>
      <c r="M830" s="276"/>
      <c r="N830" s="276"/>
      <c r="O830" s="276"/>
      <c r="P830" s="276"/>
      <c r="Q830" s="276"/>
      <c r="R830" s="276"/>
      <c r="S830" s="276"/>
      <c r="T830" s="276"/>
      <c r="U830" s="276"/>
      <c r="V830" s="276"/>
      <c r="W830" s="276"/>
      <c r="X830" s="276"/>
      <c r="Y830" s="276"/>
      <c r="Z830" s="276"/>
    </row>
    <row r="831">
      <c r="A831" s="276"/>
      <c r="B831" s="276"/>
      <c r="C831" s="276"/>
      <c r="D831" s="276"/>
      <c r="E831" s="276"/>
      <c r="F831" s="276"/>
      <c r="G831" s="276"/>
      <c r="H831" s="276"/>
      <c r="I831" s="276"/>
      <c r="J831" s="276"/>
      <c r="K831" s="276"/>
      <c r="L831" s="276"/>
      <c r="M831" s="276"/>
      <c r="N831" s="276"/>
      <c r="O831" s="276"/>
      <c r="P831" s="276"/>
      <c r="Q831" s="276"/>
      <c r="R831" s="276"/>
      <c r="S831" s="276"/>
      <c r="T831" s="276"/>
      <c r="U831" s="276"/>
      <c r="V831" s="276"/>
      <c r="W831" s="276"/>
      <c r="X831" s="276"/>
      <c r="Y831" s="276"/>
      <c r="Z831" s="276"/>
    </row>
    <row r="832">
      <c r="A832" s="276"/>
      <c r="B832" s="276"/>
      <c r="C832" s="276"/>
      <c r="D832" s="276"/>
      <c r="E832" s="276"/>
      <c r="F832" s="276"/>
      <c r="G832" s="276"/>
      <c r="H832" s="276"/>
      <c r="I832" s="276"/>
      <c r="J832" s="276"/>
      <c r="K832" s="276"/>
      <c r="L832" s="276"/>
      <c r="M832" s="276"/>
      <c r="N832" s="276"/>
      <c r="O832" s="276"/>
      <c r="P832" s="276"/>
      <c r="Q832" s="276"/>
      <c r="R832" s="276"/>
      <c r="S832" s="276"/>
      <c r="T832" s="276"/>
      <c r="U832" s="276"/>
      <c r="V832" s="276"/>
      <c r="W832" s="276"/>
      <c r="X832" s="276"/>
      <c r="Y832" s="276"/>
      <c r="Z832" s="276"/>
    </row>
    <row r="833">
      <c r="A833" s="276"/>
      <c r="B833" s="276"/>
      <c r="C833" s="276"/>
      <c r="D833" s="276"/>
      <c r="E833" s="276"/>
      <c r="F833" s="276"/>
      <c r="G833" s="276"/>
      <c r="H833" s="276"/>
      <c r="I833" s="276"/>
      <c r="J833" s="276"/>
      <c r="K833" s="276"/>
      <c r="L833" s="276"/>
      <c r="M833" s="276"/>
      <c r="N833" s="276"/>
      <c r="O833" s="276"/>
      <c r="P833" s="276"/>
      <c r="Q833" s="276"/>
      <c r="R833" s="276"/>
      <c r="S833" s="276"/>
      <c r="T833" s="276"/>
      <c r="U833" s="276"/>
      <c r="V833" s="276"/>
      <c r="W833" s="276"/>
      <c r="X833" s="276"/>
      <c r="Y833" s="276"/>
      <c r="Z833" s="276"/>
    </row>
    <row r="834">
      <c r="A834" s="276"/>
      <c r="B834" s="276"/>
      <c r="C834" s="276"/>
      <c r="D834" s="276"/>
      <c r="E834" s="276"/>
      <c r="F834" s="276"/>
      <c r="G834" s="276"/>
      <c r="H834" s="276"/>
      <c r="I834" s="276"/>
      <c r="J834" s="276"/>
      <c r="K834" s="276"/>
      <c r="L834" s="276"/>
      <c r="M834" s="276"/>
      <c r="N834" s="276"/>
      <c r="O834" s="276"/>
      <c r="P834" s="276"/>
      <c r="Q834" s="276"/>
      <c r="R834" s="276"/>
      <c r="S834" s="276"/>
      <c r="T834" s="276"/>
      <c r="U834" s="276"/>
      <c r="V834" s="276"/>
      <c r="W834" s="276"/>
      <c r="X834" s="276"/>
      <c r="Y834" s="276"/>
      <c r="Z834" s="276"/>
    </row>
    <row r="835">
      <c r="A835" s="276"/>
      <c r="B835" s="276"/>
      <c r="C835" s="276"/>
      <c r="D835" s="276"/>
      <c r="E835" s="276"/>
      <c r="F835" s="276"/>
      <c r="G835" s="276"/>
      <c r="H835" s="276"/>
      <c r="I835" s="276"/>
      <c r="J835" s="276"/>
      <c r="K835" s="276"/>
      <c r="L835" s="276"/>
      <c r="M835" s="276"/>
      <c r="N835" s="276"/>
      <c r="O835" s="276"/>
      <c r="P835" s="276"/>
      <c r="Q835" s="276"/>
      <c r="R835" s="276"/>
      <c r="S835" s="276"/>
      <c r="T835" s="276"/>
      <c r="U835" s="276"/>
      <c r="V835" s="276"/>
      <c r="W835" s="276"/>
      <c r="X835" s="276"/>
      <c r="Y835" s="276"/>
      <c r="Z835" s="276"/>
    </row>
    <row r="836">
      <c r="A836" s="276"/>
      <c r="B836" s="276"/>
      <c r="C836" s="276"/>
      <c r="D836" s="276"/>
      <c r="E836" s="276"/>
      <c r="F836" s="276"/>
      <c r="G836" s="276"/>
      <c r="H836" s="276"/>
      <c r="I836" s="276"/>
      <c r="J836" s="276"/>
      <c r="K836" s="276"/>
      <c r="L836" s="276"/>
      <c r="M836" s="276"/>
      <c r="N836" s="276"/>
      <c r="O836" s="276"/>
      <c r="P836" s="276"/>
      <c r="Q836" s="276"/>
      <c r="R836" s="276"/>
      <c r="S836" s="276"/>
      <c r="T836" s="276"/>
      <c r="U836" s="276"/>
      <c r="V836" s="276"/>
      <c r="W836" s="276"/>
      <c r="X836" s="276"/>
      <c r="Y836" s="276"/>
      <c r="Z836" s="276"/>
    </row>
    <row r="837">
      <c r="A837" s="276"/>
      <c r="B837" s="276"/>
      <c r="C837" s="276"/>
      <c r="D837" s="276"/>
      <c r="E837" s="276"/>
      <c r="F837" s="276"/>
      <c r="G837" s="276"/>
      <c r="H837" s="276"/>
      <c r="I837" s="276"/>
      <c r="J837" s="276"/>
      <c r="K837" s="276"/>
      <c r="L837" s="276"/>
      <c r="M837" s="276"/>
      <c r="N837" s="276"/>
      <c r="O837" s="276"/>
      <c r="P837" s="276"/>
      <c r="Q837" s="276"/>
      <c r="R837" s="276"/>
      <c r="S837" s="276"/>
      <c r="T837" s="276"/>
      <c r="U837" s="276"/>
      <c r="V837" s="276"/>
      <c r="W837" s="276"/>
      <c r="X837" s="276"/>
      <c r="Y837" s="276"/>
      <c r="Z837" s="276"/>
    </row>
    <row r="838">
      <c r="A838" s="276"/>
      <c r="B838" s="276"/>
      <c r="C838" s="276"/>
      <c r="D838" s="276"/>
      <c r="E838" s="276"/>
      <c r="F838" s="276"/>
      <c r="G838" s="276"/>
      <c r="H838" s="276"/>
      <c r="I838" s="276"/>
      <c r="J838" s="276"/>
      <c r="K838" s="276"/>
      <c r="L838" s="276"/>
      <c r="M838" s="276"/>
      <c r="N838" s="276"/>
      <c r="O838" s="276"/>
      <c r="P838" s="276"/>
      <c r="Q838" s="276"/>
      <c r="R838" s="276"/>
      <c r="S838" s="276"/>
      <c r="T838" s="276"/>
      <c r="U838" s="276"/>
      <c r="V838" s="276"/>
      <c r="W838" s="276"/>
      <c r="X838" s="276"/>
      <c r="Y838" s="276"/>
      <c r="Z838" s="276"/>
    </row>
    <row r="839">
      <c r="A839" s="276"/>
      <c r="B839" s="276"/>
      <c r="C839" s="276"/>
      <c r="D839" s="276"/>
      <c r="E839" s="276"/>
      <c r="F839" s="276"/>
      <c r="G839" s="276"/>
      <c r="H839" s="276"/>
      <c r="I839" s="276"/>
      <c r="J839" s="276"/>
      <c r="K839" s="276"/>
      <c r="L839" s="276"/>
      <c r="M839" s="276"/>
      <c r="N839" s="276"/>
      <c r="O839" s="276"/>
      <c r="P839" s="276"/>
      <c r="Q839" s="276"/>
      <c r="R839" s="276"/>
      <c r="S839" s="276"/>
      <c r="T839" s="276"/>
      <c r="U839" s="276"/>
      <c r="V839" s="276"/>
      <c r="W839" s="276"/>
      <c r="X839" s="276"/>
      <c r="Y839" s="276"/>
      <c r="Z839" s="276"/>
    </row>
    <row r="840">
      <c r="A840" s="276"/>
      <c r="B840" s="276"/>
      <c r="C840" s="276"/>
      <c r="D840" s="276"/>
      <c r="E840" s="276"/>
      <c r="F840" s="276"/>
      <c r="G840" s="276"/>
      <c r="H840" s="276"/>
      <c r="I840" s="276"/>
      <c r="J840" s="276"/>
      <c r="K840" s="276"/>
      <c r="L840" s="276"/>
      <c r="M840" s="276"/>
      <c r="N840" s="276"/>
      <c r="O840" s="276"/>
      <c r="P840" s="276"/>
      <c r="Q840" s="276"/>
      <c r="R840" s="276"/>
      <c r="S840" s="276"/>
      <c r="T840" s="276"/>
      <c r="U840" s="276"/>
      <c r="V840" s="276"/>
      <c r="W840" s="276"/>
      <c r="X840" s="276"/>
      <c r="Y840" s="276"/>
      <c r="Z840" s="276"/>
    </row>
    <row r="841">
      <c r="A841" s="276"/>
      <c r="B841" s="276"/>
      <c r="C841" s="276"/>
      <c r="D841" s="276"/>
      <c r="E841" s="276"/>
      <c r="F841" s="276"/>
      <c r="G841" s="276"/>
      <c r="H841" s="276"/>
      <c r="I841" s="276"/>
      <c r="J841" s="276"/>
      <c r="K841" s="276"/>
      <c r="L841" s="276"/>
      <c r="M841" s="276"/>
      <c r="N841" s="276"/>
      <c r="O841" s="276"/>
      <c r="P841" s="276"/>
      <c r="Q841" s="276"/>
      <c r="R841" s="276"/>
      <c r="S841" s="276"/>
      <c r="T841" s="276"/>
      <c r="U841" s="276"/>
      <c r="V841" s="276"/>
      <c r="W841" s="276"/>
      <c r="X841" s="276"/>
      <c r="Y841" s="276"/>
      <c r="Z841" s="276"/>
    </row>
    <row r="842">
      <c r="A842" s="276"/>
      <c r="B842" s="276"/>
      <c r="C842" s="276"/>
      <c r="D842" s="276"/>
      <c r="E842" s="276"/>
      <c r="F842" s="276"/>
      <c r="G842" s="276"/>
      <c r="H842" s="276"/>
      <c r="I842" s="276"/>
      <c r="J842" s="276"/>
      <c r="K842" s="276"/>
      <c r="L842" s="276"/>
      <c r="M842" s="276"/>
      <c r="N842" s="276"/>
      <c r="O842" s="276"/>
      <c r="P842" s="276"/>
      <c r="Q842" s="276"/>
      <c r="R842" s="276"/>
      <c r="S842" s="276"/>
      <c r="T842" s="276"/>
      <c r="U842" s="276"/>
      <c r="V842" s="276"/>
      <c r="W842" s="276"/>
      <c r="X842" s="276"/>
      <c r="Y842" s="276"/>
      <c r="Z842" s="276"/>
    </row>
    <row r="843">
      <c r="A843" s="276"/>
      <c r="B843" s="276"/>
      <c r="C843" s="276"/>
      <c r="D843" s="276"/>
      <c r="E843" s="276"/>
      <c r="F843" s="276"/>
      <c r="G843" s="276"/>
      <c r="H843" s="276"/>
      <c r="I843" s="276"/>
      <c r="J843" s="276"/>
      <c r="K843" s="276"/>
      <c r="L843" s="276"/>
      <c r="M843" s="276"/>
      <c r="N843" s="276"/>
      <c r="O843" s="276"/>
      <c r="P843" s="276"/>
      <c r="Q843" s="276"/>
      <c r="R843" s="276"/>
      <c r="S843" s="276"/>
      <c r="T843" s="276"/>
      <c r="U843" s="276"/>
      <c r="V843" s="276"/>
      <c r="W843" s="276"/>
      <c r="X843" s="276"/>
      <c r="Y843" s="276"/>
      <c r="Z843" s="276"/>
    </row>
    <row r="844">
      <c r="A844" s="276"/>
      <c r="B844" s="276"/>
      <c r="C844" s="276"/>
      <c r="D844" s="276"/>
      <c r="E844" s="276"/>
      <c r="F844" s="276"/>
      <c r="G844" s="276"/>
      <c r="H844" s="276"/>
      <c r="I844" s="276"/>
      <c r="J844" s="276"/>
      <c r="K844" s="276"/>
      <c r="L844" s="276"/>
      <c r="M844" s="276"/>
      <c r="N844" s="276"/>
      <c r="O844" s="276"/>
      <c r="P844" s="276"/>
      <c r="Q844" s="276"/>
      <c r="R844" s="276"/>
      <c r="S844" s="276"/>
      <c r="T844" s="276"/>
      <c r="U844" s="276"/>
      <c r="V844" s="276"/>
      <c r="W844" s="276"/>
      <c r="X844" s="276"/>
      <c r="Y844" s="276"/>
      <c r="Z844" s="276"/>
    </row>
    <row r="845">
      <c r="A845" s="276"/>
      <c r="B845" s="276"/>
      <c r="C845" s="276"/>
      <c r="D845" s="276"/>
      <c r="E845" s="276"/>
      <c r="F845" s="276"/>
      <c r="G845" s="276"/>
      <c r="H845" s="276"/>
      <c r="I845" s="276"/>
      <c r="J845" s="276"/>
      <c r="K845" s="276"/>
      <c r="L845" s="276"/>
      <c r="M845" s="276"/>
      <c r="N845" s="276"/>
      <c r="O845" s="276"/>
      <c r="P845" s="276"/>
      <c r="Q845" s="276"/>
      <c r="R845" s="276"/>
      <c r="S845" s="276"/>
      <c r="T845" s="276"/>
      <c r="U845" s="276"/>
      <c r="V845" s="276"/>
      <c r="W845" s="276"/>
      <c r="X845" s="276"/>
      <c r="Y845" s="276"/>
      <c r="Z845" s="276"/>
    </row>
    <row r="846">
      <c r="A846" s="276"/>
      <c r="B846" s="276"/>
      <c r="C846" s="276"/>
      <c r="D846" s="276"/>
      <c r="E846" s="276"/>
      <c r="F846" s="276"/>
      <c r="G846" s="276"/>
      <c r="H846" s="276"/>
      <c r="I846" s="276"/>
      <c r="J846" s="276"/>
      <c r="K846" s="276"/>
      <c r="L846" s="276"/>
      <c r="M846" s="276"/>
      <c r="N846" s="276"/>
      <c r="O846" s="276"/>
      <c r="P846" s="276"/>
      <c r="Q846" s="276"/>
      <c r="R846" s="276"/>
      <c r="S846" s="276"/>
      <c r="T846" s="276"/>
      <c r="U846" s="276"/>
      <c r="V846" s="276"/>
      <c r="W846" s="276"/>
      <c r="X846" s="276"/>
      <c r="Y846" s="276"/>
      <c r="Z846" s="276"/>
    </row>
    <row r="847">
      <c r="A847" s="276"/>
      <c r="B847" s="276"/>
      <c r="C847" s="276"/>
      <c r="D847" s="276"/>
      <c r="E847" s="276"/>
      <c r="F847" s="276"/>
      <c r="G847" s="276"/>
      <c r="H847" s="276"/>
      <c r="I847" s="276"/>
      <c r="J847" s="276"/>
      <c r="K847" s="276"/>
      <c r="L847" s="276"/>
      <c r="M847" s="276"/>
      <c r="N847" s="276"/>
      <c r="O847" s="276"/>
      <c r="P847" s="276"/>
      <c r="Q847" s="276"/>
      <c r="R847" s="276"/>
      <c r="S847" s="276"/>
      <c r="T847" s="276"/>
      <c r="U847" s="276"/>
      <c r="V847" s="276"/>
      <c r="W847" s="276"/>
      <c r="X847" s="276"/>
      <c r="Y847" s="276"/>
      <c r="Z847" s="276"/>
    </row>
    <row r="848">
      <c r="A848" s="276"/>
      <c r="B848" s="276"/>
      <c r="C848" s="276"/>
      <c r="D848" s="276"/>
      <c r="E848" s="276"/>
      <c r="F848" s="276"/>
      <c r="G848" s="276"/>
      <c r="H848" s="276"/>
      <c r="I848" s="276"/>
      <c r="J848" s="276"/>
      <c r="K848" s="276"/>
      <c r="L848" s="276"/>
      <c r="M848" s="276"/>
      <c r="N848" s="276"/>
      <c r="O848" s="276"/>
      <c r="P848" s="276"/>
      <c r="Q848" s="276"/>
      <c r="R848" s="276"/>
      <c r="S848" s="276"/>
      <c r="T848" s="276"/>
      <c r="U848" s="276"/>
      <c r="V848" s="276"/>
      <c r="W848" s="276"/>
      <c r="X848" s="276"/>
      <c r="Y848" s="276"/>
      <c r="Z848" s="276"/>
    </row>
    <row r="849">
      <c r="A849" s="276"/>
      <c r="B849" s="276"/>
      <c r="C849" s="276"/>
      <c r="D849" s="276"/>
      <c r="E849" s="276"/>
      <c r="F849" s="276"/>
      <c r="G849" s="276"/>
      <c r="H849" s="276"/>
      <c r="I849" s="276"/>
      <c r="J849" s="276"/>
      <c r="K849" s="276"/>
      <c r="L849" s="276"/>
      <c r="M849" s="276"/>
      <c r="N849" s="276"/>
      <c r="O849" s="276"/>
      <c r="P849" s="276"/>
      <c r="Q849" s="276"/>
      <c r="R849" s="276"/>
      <c r="S849" s="276"/>
      <c r="T849" s="276"/>
      <c r="U849" s="276"/>
      <c r="V849" s="276"/>
      <c r="W849" s="276"/>
      <c r="X849" s="276"/>
      <c r="Y849" s="276"/>
      <c r="Z849" s="276"/>
    </row>
    <row r="850">
      <c r="A850" s="276"/>
      <c r="B850" s="276"/>
      <c r="C850" s="276"/>
      <c r="D850" s="276"/>
      <c r="E850" s="276"/>
      <c r="F850" s="276"/>
      <c r="G850" s="276"/>
      <c r="H850" s="276"/>
      <c r="I850" s="276"/>
      <c r="J850" s="276"/>
      <c r="K850" s="276"/>
      <c r="L850" s="276"/>
      <c r="M850" s="276"/>
      <c r="N850" s="276"/>
      <c r="O850" s="276"/>
      <c r="P850" s="276"/>
      <c r="Q850" s="276"/>
      <c r="R850" s="276"/>
      <c r="S850" s="276"/>
      <c r="T850" s="276"/>
      <c r="U850" s="276"/>
      <c r="V850" s="276"/>
      <c r="W850" s="276"/>
      <c r="X850" s="276"/>
      <c r="Y850" s="276"/>
      <c r="Z850" s="276"/>
    </row>
    <row r="851">
      <c r="A851" s="276"/>
      <c r="B851" s="276"/>
      <c r="C851" s="276"/>
      <c r="D851" s="276"/>
      <c r="E851" s="276"/>
      <c r="F851" s="276"/>
      <c r="G851" s="276"/>
      <c r="H851" s="276"/>
      <c r="I851" s="276"/>
      <c r="J851" s="276"/>
      <c r="K851" s="276"/>
      <c r="L851" s="276"/>
      <c r="M851" s="276"/>
      <c r="N851" s="276"/>
      <c r="O851" s="276"/>
      <c r="P851" s="276"/>
      <c r="Q851" s="276"/>
      <c r="R851" s="276"/>
      <c r="S851" s="276"/>
      <c r="T851" s="276"/>
      <c r="U851" s="276"/>
      <c r="V851" s="276"/>
      <c r="W851" s="276"/>
      <c r="X851" s="276"/>
      <c r="Y851" s="276"/>
      <c r="Z851" s="276"/>
    </row>
    <row r="852">
      <c r="A852" s="276"/>
      <c r="B852" s="276"/>
      <c r="C852" s="276"/>
      <c r="D852" s="276"/>
      <c r="E852" s="276"/>
      <c r="F852" s="276"/>
      <c r="G852" s="276"/>
      <c r="H852" s="276"/>
      <c r="I852" s="276"/>
      <c r="J852" s="276"/>
      <c r="K852" s="276"/>
      <c r="L852" s="276"/>
      <c r="M852" s="276"/>
      <c r="N852" s="276"/>
      <c r="O852" s="276"/>
      <c r="P852" s="276"/>
      <c r="Q852" s="276"/>
      <c r="R852" s="276"/>
      <c r="S852" s="276"/>
      <c r="T852" s="276"/>
      <c r="U852" s="276"/>
      <c r="V852" s="276"/>
      <c r="W852" s="276"/>
      <c r="X852" s="276"/>
      <c r="Y852" s="276"/>
      <c r="Z852" s="276"/>
    </row>
    <row r="853">
      <c r="A853" s="276"/>
      <c r="B853" s="276"/>
      <c r="C853" s="276"/>
      <c r="D853" s="276"/>
      <c r="E853" s="276"/>
      <c r="F853" s="276"/>
      <c r="G853" s="276"/>
      <c r="H853" s="276"/>
      <c r="I853" s="276"/>
      <c r="J853" s="276"/>
      <c r="K853" s="276"/>
      <c r="L853" s="276"/>
      <c r="M853" s="276"/>
      <c r="N853" s="276"/>
      <c r="O853" s="276"/>
      <c r="P853" s="276"/>
      <c r="Q853" s="276"/>
      <c r="R853" s="276"/>
      <c r="S853" s="276"/>
      <c r="T853" s="276"/>
      <c r="U853" s="276"/>
      <c r="V853" s="276"/>
      <c r="W853" s="276"/>
      <c r="X853" s="276"/>
      <c r="Y853" s="276"/>
      <c r="Z853" s="276"/>
    </row>
    <row r="854">
      <c r="A854" s="276"/>
      <c r="B854" s="276"/>
      <c r="C854" s="276"/>
      <c r="D854" s="276"/>
      <c r="E854" s="276"/>
      <c r="F854" s="276"/>
      <c r="G854" s="276"/>
      <c r="H854" s="276"/>
      <c r="I854" s="276"/>
      <c r="J854" s="276"/>
      <c r="K854" s="276"/>
      <c r="L854" s="276"/>
      <c r="M854" s="276"/>
      <c r="N854" s="276"/>
      <c r="O854" s="276"/>
      <c r="P854" s="276"/>
      <c r="Q854" s="276"/>
      <c r="R854" s="276"/>
      <c r="S854" s="276"/>
      <c r="T854" s="276"/>
      <c r="U854" s="276"/>
      <c r="V854" s="276"/>
      <c r="W854" s="276"/>
      <c r="X854" s="276"/>
      <c r="Y854" s="276"/>
      <c r="Z854" s="276"/>
    </row>
    <row r="855">
      <c r="A855" s="276"/>
      <c r="B855" s="276"/>
      <c r="C855" s="276"/>
      <c r="D855" s="276"/>
      <c r="E855" s="276"/>
      <c r="F855" s="276"/>
      <c r="G855" s="276"/>
      <c r="H855" s="276"/>
      <c r="I855" s="276"/>
      <c r="J855" s="276"/>
      <c r="K855" s="276"/>
      <c r="L855" s="276"/>
      <c r="M855" s="276"/>
      <c r="N855" s="276"/>
      <c r="O855" s="276"/>
      <c r="P855" s="276"/>
      <c r="Q855" s="276"/>
      <c r="R855" s="276"/>
      <c r="S855" s="276"/>
      <c r="T855" s="276"/>
      <c r="U855" s="276"/>
      <c r="V855" s="276"/>
      <c r="W855" s="276"/>
      <c r="X855" s="276"/>
      <c r="Y855" s="276"/>
      <c r="Z855" s="276"/>
    </row>
    <row r="856">
      <c r="A856" s="276"/>
      <c r="B856" s="276"/>
      <c r="C856" s="276"/>
      <c r="D856" s="276"/>
      <c r="E856" s="276"/>
      <c r="F856" s="276"/>
      <c r="G856" s="276"/>
      <c r="H856" s="276"/>
      <c r="I856" s="276"/>
      <c r="J856" s="276"/>
      <c r="K856" s="276"/>
      <c r="L856" s="276"/>
      <c r="M856" s="276"/>
      <c r="N856" s="276"/>
      <c r="O856" s="276"/>
      <c r="P856" s="276"/>
      <c r="Q856" s="276"/>
      <c r="R856" s="276"/>
      <c r="S856" s="276"/>
      <c r="T856" s="276"/>
      <c r="U856" s="276"/>
      <c r="V856" s="276"/>
      <c r="W856" s="276"/>
      <c r="X856" s="276"/>
      <c r="Y856" s="276"/>
      <c r="Z856" s="276"/>
    </row>
    <row r="857">
      <c r="A857" s="276"/>
      <c r="B857" s="276"/>
      <c r="C857" s="276"/>
      <c r="D857" s="276"/>
      <c r="E857" s="276"/>
      <c r="F857" s="276"/>
      <c r="G857" s="276"/>
      <c r="H857" s="276"/>
      <c r="I857" s="276"/>
      <c r="J857" s="276"/>
      <c r="K857" s="276"/>
      <c r="L857" s="276"/>
      <c r="M857" s="276"/>
      <c r="N857" s="276"/>
      <c r="O857" s="276"/>
      <c r="P857" s="276"/>
      <c r="Q857" s="276"/>
      <c r="R857" s="276"/>
      <c r="S857" s="276"/>
      <c r="T857" s="276"/>
      <c r="U857" s="276"/>
      <c r="V857" s="276"/>
      <c r="W857" s="276"/>
      <c r="X857" s="276"/>
      <c r="Y857" s="276"/>
      <c r="Z857" s="276"/>
    </row>
    <row r="858">
      <c r="A858" s="276"/>
      <c r="B858" s="276"/>
      <c r="C858" s="276"/>
      <c r="D858" s="276"/>
      <c r="E858" s="276"/>
      <c r="F858" s="276"/>
      <c r="G858" s="276"/>
      <c r="H858" s="276"/>
      <c r="I858" s="276"/>
      <c r="J858" s="276"/>
      <c r="K858" s="276"/>
      <c r="L858" s="276"/>
      <c r="M858" s="276"/>
      <c r="N858" s="276"/>
      <c r="O858" s="276"/>
      <c r="P858" s="276"/>
      <c r="Q858" s="276"/>
      <c r="R858" s="276"/>
      <c r="S858" s="276"/>
      <c r="T858" s="276"/>
      <c r="U858" s="276"/>
      <c r="V858" s="276"/>
      <c r="W858" s="276"/>
      <c r="X858" s="276"/>
      <c r="Y858" s="276"/>
      <c r="Z858" s="276"/>
    </row>
    <row r="859">
      <c r="A859" s="276"/>
      <c r="B859" s="276"/>
      <c r="C859" s="276"/>
      <c r="D859" s="276"/>
      <c r="E859" s="276"/>
      <c r="F859" s="276"/>
      <c r="G859" s="276"/>
      <c r="H859" s="276"/>
      <c r="I859" s="276"/>
      <c r="J859" s="276"/>
      <c r="K859" s="276"/>
      <c r="L859" s="276"/>
      <c r="M859" s="276"/>
      <c r="N859" s="276"/>
      <c r="O859" s="276"/>
      <c r="P859" s="276"/>
      <c r="Q859" s="276"/>
      <c r="R859" s="276"/>
      <c r="S859" s="276"/>
      <c r="T859" s="276"/>
      <c r="U859" s="276"/>
      <c r="V859" s="276"/>
      <c r="W859" s="276"/>
      <c r="X859" s="276"/>
      <c r="Y859" s="276"/>
      <c r="Z859" s="276"/>
    </row>
    <row r="860">
      <c r="A860" s="276"/>
      <c r="B860" s="276"/>
      <c r="C860" s="276"/>
      <c r="D860" s="276"/>
      <c r="E860" s="276"/>
      <c r="F860" s="276"/>
      <c r="G860" s="276"/>
      <c r="H860" s="276"/>
      <c r="I860" s="276"/>
      <c r="J860" s="276"/>
      <c r="K860" s="276"/>
      <c r="L860" s="276"/>
      <c r="M860" s="276"/>
      <c r="N860" s="276"/>
      <c r="O860" s="276"/>
      <c r="P860" s="276"/>
      <c r="Q860" s="276"/>
      <c r="R860" s="276"/>
      <c r="S860" s="276"/>
      <c r="T860" s="276"/>
      <c r="U860" s="276"/>
      <c r="V860" s="276"/>
      <c r="W860" s="276"/>
      <c r="X860" s="276"/>
      <c r="Y860" s="276"/>
      <c r="Z860" s="276"/>
    </row>
    <row r="861">
      <c r="A861" s="276"/>
      <c r="B861" s="276"/>
      <c r="C861" s="276"/>
      <c r="D861" s="276"/>
      <c r="E861" s="276"/>
      <c r="F861" s="276"/>
      <c r="G861" s="276"/>
      <c r="H861" s="276"/>
      <c r="I861" s="276"/>
      <c r="J861" s="276"/>
      <c r="K861" s="276"/>
      <c r="L861" s="276"/>
      <c r="M861" s="276"/>
      <c r="N861" s="276"/>
      <c r="O861" s="276"/>
      <c r="P861" s="276"/>
      <c r="Q861" s="276"/>
      <c r="R861" s="276"/>
      <c r="S861" s="276"/>
      <c r="T861" s="276"/>
      <c r="U861" s="276"/>
      <c r="V861" s="276"/>
      <c r="W861" s="276"/>
      <c r="X861" s="276"/>
      <c r="Y861" s="276"/>
      <c r="Z861" s="276"/>
    </row>
    <row r="862">
      <c r="A862" s="276"/>
      <c r="B862" s="276"/>
      <c r="C862" s="276"/>
      <c r="D862" s="276"/>
      <c r="E862" s="276"/>
      <c r="F862" s="276"/>
      <c r="G862" s="276"/>
      <c r="H862" s="276"/>
      <c r="I862" s="276"/>
      <c r="J862" s="276"/>
      <c r="K862" s="276"/>
      <c r="L862" s="276"/>
      <c r="M862" s="276"/>
      <c r="N862" s="276"/>
      <c r="O862" s="276"/>
      <c r="P862" s="276"/>
      <c r="Q862" s="276"/>
      <c r="R862" s="276"/>
      <c r="S862" s="276"/>
      <c r="T862" s="276"/>
      <c r="U862" s="276"/>
      <c r="V862" s="276"/>
      <c r="W862" s="276"/>
      <c r="X862" s="276"/>
      <c r="Y862" s="276"/>
      <c r="Z862" s="276"/>
    </row>
    <row r="863">
      <c r="A863" s="276"/>
      <c r="B863" s="276"/>
      <c r="C863" s="276"/>
      <c r="D863" s="276"/>
      <c r="E863" s="276"/>
      <c r="F863" s="276"/>
      <c r="G863" s="276"/>
      <c r="H863" s="276"/>
      <c r="I863" s="276"/>
      <c r="J863" s="276"/>
      <c r="K863" s="276"/>
      <c r="L863" s="276"/>
      <c r="M863" s="276"/>
      <c r="N863" s="276"/>
      <c r="O863" s="276"/>
      <c r="P863" s="276"/>
      <c r="Q863" s="276"/>
      <c r="R863" s="276"/>
      <c r="S863" s="276"/>
      <c r="T863" s="276"/>
      <c r="U863" s="276"/>
      <c r="V863" s="276"/>
      <c r="W863" s="276"/>
      <c r="X863" s="276"/>
      <c r="Y863" s="276"/>
      <c r="Z863" s="276"/>
    </row>
    <row r="864">
      <c r="A864" s="276"/>
      <c r="B864" s="276"/>
      <c r="C864" s="276"/>
      <c r="D864" s="276"/>
      <c r="E864" s="276"/>
      <c r="F864" s="276"/>
      <c r="G864" s="276"/>
      <c r="H864" s="276"/>
      <c r="I864" s="276"/>
      <c r="J864" s="276"/>
      <c r="K864" s="276"/>
      <c r="L864" s="276"/>
      <c r="M864" s="276"/>
      <c r="N864" s="276"/>
      <c r="O864" s="276"/>
      <c r="P864" s="276"/>
      <c r="Q864" s="276"/>
      <c r="R864" s="276"/>
      <c r="S864" s="276"/>
      <c r="T864" s="276"/>
      <c r="U864" s="276"/>
      <c r="V864" s="276"/>
      <c r="W864" s="276"/>
      <c r="X864" s="276"/>
      <c r="Y864" s="276"/>
      <c r="Z864" s="276"/>
    </row>
    <row r="865">
      <c r="A865" s="276"/>
      <c r="B865" s="276"/>
      <c r="C865" s="276"/>
      <c r="D865" s="276"/>
      <c r="E865" s="276"/>
      <c r="F865" s="276"/>
      <c r="G865" s="276"/>
      <c r="H865" s="276"/>
      <c r="I865" s="276"/>
      <c r="J865" s="276"/>
      <c r="K865" s="276"/>
      <c r="L865" s="276"/>
      <c r="M865" s="276"/>
      <c r="N865" s="276"/>
      <c r="O865" s="276"/>
      <c r="P865" s="276"/>
      <c r="Q865" s="276"/>
      <c r="R865" s="276"/>
      <c r="S865" s="276"/>
      <c r="T865" s="276"/>
      <c r="U865" s="276"/>
      <c r="V865" s="276"/>
      <c r="W865" s="276"/>
      <c r="X865" s="276"/>
      <c r="Y865" s="276"/>
      <c r="Z865" s="276"/>
    </row>
    <row r="866">
      <c r="A866" s="276"/>
      <c r="B866" s="276"/>
      <c r="C866" s="276"/>
      <c r="D866" s="276"/>
      <c r="E866" s="276"/>
      <c r="F866" s="276"/>
      <c r="G866" s="276"/>
      <c r="H866" s="276"/>
      <c r="I866" s="276"/>
      <c r="J866" s="276"/>
      <c r="K866" s="276"/>
      <c r="L866" s="276"/>
      <c r="M866" s="276"/>
      <c r="N866" s="276"/>
      <c r="O866" s="276"/>
      <c r="P866" s="276"/>
      <c r="Q866" s="276"/>
      <c r="R866" s="276"/>
      <c r="S866" s="276"/>
      <c r="T866" s="276"/>
      <c r="U866" s="276"/>
      <c r="V866" s="276"/>
      <c r="W866" s="276"/>
      <c r="X866" s="276"/>
      <c r="Y866" s="276"/>
      <c r="Z866" s="276"/>
    </row>
    <row r="867">
      <c r="A867" s="276"/>
      <c r="B867" s="276"/>
      <c r="C867" s="276"/>
      <c r="D867" s="276"/>
      <c r="E867" s="276"/>
      <c r="F867" s="276"/>
      <c r="G867" s="276"/>
      <c r="H867" s="276"/>
      <c r="I867" s="276"/>
      <c r="J867" s="276"/>
      <c r="K867" s="276"/>
      <c r="L867" s="276"/>
      <c r="M867" s="276"/>
      <c r="N867" s="276"/>
      <c r="O867" s="276"/>
      <c r="P867" s="276"/>
      <c r="Q867" s="276"/>
      <c r="R867" s="276"/>
      <c r="S867" s="276"/>
      <c r="T867" s="276"/>
      <c r="U867" s="276"/>
      <c r="V867" s="276"/>
      <c r="W867" s="276"/>
      <c r="X867" s="276"/>
      <c r="Y867" s="276"/>
      <c r="Z867" s="276"/>
    </row>
    <row r="868">
      <c r="A868" s="276"/>
      <c r="B868" s="276"/>
      <c r="C868" s="276"/>
      <c r="D868" s="276"/>
      <c r="E868" s="276"/>
      <c r="F868" s="276"/>
      <c r="G868" s="276"/>
      <c r="H868" s="276"/>
      <c r="I868" s="276"/>
      <c r="J868" s="276"/>
      <c r="K868" s="276"/>
      <c r="L868" s="276"/>
      <c r="M868" s="276"/>
      <c r="N868" s="276"/>
      <c r="O868" s="276"/>
      <c r="P868" s="276"/>
      <c r="Q868" s="276"/>
      <c r="R868" s="276"/>
      <c r="S868" s="276"/>
      <c r="T868" s="276"/>
      <c r="U868" s="276"/>
      <c r="V868" s="276"/>
      <c r="W868" s="276"/>
      <c r="X868" s="276"/>
      <c r="Y868" s="276"/>
      <c r="Z868" s="276"/>
    </row>
    <row r="869">
      <c r="A869" s="276"/>
      <c r="B869" s="276"/>
      <c r="C869" s="276"/>
      <c r="D869" s="276"/>
      <c r="E869" s="276"/>
      <c r="F869" s="276"/>
      <c r="G869" s="276"/>
      <c r="H869" s="276"/>
      <c r="I869" s="276"/>
      <c r="J869" s="276"/>
      <c r="K869" s="276"/>
      <c r="L869" s="276"/>
      <c r="M869" s="276"/>
      <c r="N869" s="276"/>
      <c r="O869" s="276"/>
      <c r="P869" s="276"/>
      <c r="Q869" s="276"/>
      <c r="R869" s="276"/>
      <c r="S869" s="276"/>
      <c r="T869" s="276"/>
      <c r="U869" s="276"/>
      <c r="V869" s="276"/>
      <c r="W869" s="276"/>
      <c r="X869" s="276"/>
      <c r="Y869" s="276"/>
      <c r="Z869" s="276"/>
    </row>
    <row r="870">
      <c r="A870" s="276"/>
      <c r="B870" s="276"/>
      <c r="C870" s="276"/>
      <c r="D870" s="276"/>
      <c r="E870" s="276"/>
      <c r="F870" s="276"/>
      <c r="G870" s="276"/>
      <c r="H870" s="276"/>
      <c r="I870" s="276"/>
      <c r="J870" s="276"/>
      <c r="K870" s="276"/>
      <c r="L870" s="276"/>
      <c r="M870" s="276"/>
      <c r="N870" s="276"/>
      <c r="O870" s="276"/>
      <c r="P870" s="276"/>
      <c r="Q870" s="276"/>
      <c r="R870" s="276"/>
      <c r="S870" s="276"/>
      <c r="T870" s="276"/>
      <c r="U870" s="276"/>
      <c r="V870" s="276"/>
      <c r="W870" s="276"/>
      <c r="X870" s="276"/>
      <c r="Y870" s="276"/>
      <c r="Z870" s="276"/>
    </row>
    <row r="871">
      <c r="A871" s="276"/>
      <c r="B871" s="276"/>
      <c r="C871" s="276"/>
      <c r="D871" s="276"/>
      <c r="E871" s="276"/>
      <c r="F871" s="276"/>
      <c r="G871" s="276"/>
      <c r="H871" s="276"/>
      <c r="I871" s="276"/>
      <c r="J871" s="276"/>
      <c r="K871" s="276"/>
      <c r="L871" s="276"/>
      <c r="M871" s="276"/>
      <c r="N871" s="276"/>
      <c r="O871" s="276"/>
      <c r="P871" s="276"/>
      <c r="Q871" s="276"/>
      <c r="R871" s="276"/>
      <c r="S871" s="276"/>
      <c r="T871" s="276"/>
      <c r="U871" s="276"/>
      <c r="V871" s="276"/>
      <c r="W871" s="276"/>
      <c r="X871" s="276"/>
      <c r="Y871" s="276"/>
      <c r="Z871" s="276"/>
    </row>
    <row r="872">
      <c r="A872" s="276"/>
      <c r="B872" s="276"/>
      <c r="C872" s="276"/>
      <c r="D872" s="276"/>
      <c r="E872" s="276"/>
      <c r="F872" s="276"/>
      <c r="G872" s="276"/>
      <c r="H872" s="276"/>
      <c r="I872" s="276"/>
      <c r="J872" s="276"/>
      <c r="K872" s="276"/>
      <c r="L872" s="276"/>
      <c r="M872" s="276"/>
      <c r="N872" s="276"/>
      <c r="O872" s="276"/>
      <c r="P872" s="276"/>
      <c r="Q872" s="276"/>
      <c r="R872" s="276"/>
      <c r="S872" s="276"/>
      <c r="T872" s="276"/>
      <c r="U872" s="276"/>
      <c r="V872" s="276"/>
      <c r="W872" s="276"/>
      <c r="X872" s="276"/>
      <c r="Y872" s="276"/>
      <c r="Z872" s="276"/>
    </row>
    <row r="873">
      <c r="A873" s="276"/>
      <c r="B873" s="276"/>
      <c r="C873" s="276"/>
      <c r="D873" s="276"/>
      <c r="E873" s="276"/>
      <c r="F873" s="276"/>
      <c r="G873" s="276"/>
      <c r="H873" s="276"/>
      <c r="I873" s="276"/>
      <c r="J873" s="276"/>
      <c r="K873" s="276"/>
      <c r="L873" s="276"/>
      <c r="M873" s="276"/>
      <c r="N873" s="276"/>
      <c r="O873" s="276"/>
      <c r="P873" s="276"/>
      <c r="Q873" s="276"/>
      <c r="R873" s="276"/>
      <c r="S873" s="276"/>
      <c r="T873" s="276"/>
      <c r="U873" s="276"/>
      <c r="V873" s="276"/>
      <c r="W873" s="276"/>
      <c r="X873" s="276"/>
      <c r="Y873" s="276"/>
      <c r="Z873" s="276"/>
    </row>
    <row r="874">
      <c r="A874" s="276"/>
      <c r="B874" s="276"/>
      <c r="C874" s="276"/>
      <c r="D874" s="276"/>
      <c r="E874" s="276"/>
      <c r="F874" s="276"/>
      <c r="G874" s="276"/>
      <c r="H874" s="276"/>
      <c r="I874" s="276"/>
      <c r="J874" s="276"/>
      <c r="K874" s="276"/>
      <c r="L874" s="276"/>
      <c r="M874" s="276"/>
      <c r="N874" s="276"/>
      <c r="O874" s="276"/>
      <c r="P874" s="276"/>
      <c r="Q874" s="276"/>
      <c r="R874" s="276"/>
      <c r="S874" s="276"/>
      <c r="T874" s="276"/>
      <c r="U874" s="276"/>
      <c r="V874" s="276"/>
      <c r="W874" s="276"/>
      <c r="X874" s="276"/>
      <c r="Y874" s="276"/>
      <c r="Z874" s="276"/>
    </row>
    <row r="875">
      <c r="A875" s="276"/>
      <c r="B875" s="276"/>
      <c r="C875" s="276"/>
      <c r="D875" s="276"/>
      <c r="E875" s="276"/>
      <c r="F875" s="276"/>
      <c r="G875" s="276"/>
      <c r="H875" s="276"/>
      <c r="I875" s="276"/>
      <c r="J875" s="276"/>
      <c r="K875" s="276"/>
      <c r="L875" s="276"/>
      <c r="M875" s="276"/>
      <c r="N875" s="276"/>
      <c r="O875" s="276"/>
      <c r="P875" s="276"/>
      <c r="Q875" s="276"/>
      <c r="R875" s="276"/>
      <c r="S875" s="276"/>
      <c r="T875" s="276"/>
      <c r="U875" s="276"/>
      <c r="V875" s="276"/>
      <c r="W875" s="276"/>
      <c r="X875" s="276"/>
      <c r="Y875" s="276"/>
      <c r="Z875" s="276"/>
    </row>
    <row r="876">
      <c r="A876" s="276"/>
      <c r="B876" s="276"/>
      <c r="C876" s="276"/>
      <c r="D876" s="276"/>
      <c r="E876" s="276"/>
      <c r="F876" s="276"/>
      <c r="G876" s="276"/>
      <c r="H876" s="276"/>
      <c r="I876" s="276"/>
      <c r="J876" s="276"/>
      <c r="K876" s="276"/>
      <c r="L876" s="276"/>
      <c r="M876" s="276"/>
      <c r="N876" s="276"/>
      <c r="O876" s="276"/>
      <c r="P876" s="276"/>
      <c r="Q876" s="276"/>
      <c r="R876" s="276"/>
      <c r="S876" s="276"/>
      <c r="T876" s="276"/>
      <c r="U876" s="276"/>
      <c r="V876" s="276"/>
      <c r="W876" s="276"/>
      <c r="X876" s="276"/>
      <c r="Y876" s="276"/>
      <c r="Z876" s="276"/>
    </row>
    <row r="877">
      <c r="A877" s="276"/>
      <c r="B877" s="276"/>
      <c r="C877" s="276"/>
      <c r="D877" s="276"/>
      <c r="E877" s="276"/>
      <c r="F877" s="276"/>
      <c r="G877" s="276"/>
      <c r="H877" s="276"/>
      <c r="I877" s="276"/>
      <c r="J877" s="276"/>
      <c r="K877" s="276"/>
      <c r="L877" s="276"/>
      <c r="M877" s="276"/>
      <c r="N877" s="276"/>
      <c r="O877" s="276"/>
      <c r="P877" s="276"/>
      <c r="Q877" s="276"/>
      <c r="R877" s="276"/>
      <c r="S877" s="276"/>
      <c r="T877" s="276"/>
      <c r="U877" s="276"/>
      <c r="V877" s="276"/>
      <c r="W877" s="276"/>
      <c r="X877" s="276"/>
      <c r="Y877" s="276"/>
      <c r="Z877" s="276"/>
    </row>
    <row r="878">
      <c r="A878" s="276"/>
      <c r="B878" s="276"/>
      <c r="C878" s="276"/>
      <c r="D878" s="276"/>
      <c r="E878" s="276"/>
      <c r="F878" s="276"/>
      <c r="G878" s="276"/>
      <c r="H878" s="276"/>
      <c r="I878" s="276"/>
      <c r="J878" s="276"/>
      <c r="K878" s="276"/>
      <c r="L878" s="276"/>
      <c r="M878" s="276"/>
      <c r="N878" s="276"/>
      <c r="O878" s="276"/>
      <c r="P878" s="276"/>
      <c r="Q878" s="276"/>
      <c r="R878" s="276"/>
      <c r="S878" s="276"/>
      <c r="T878" s="276"/>
      <c r="U878" s="276"/>
      <c r="V878" s="276"/>
      <c r="W878" s="276"/>
      <c r="X878" s="276"/>
      <c r="Y878" s="276"/>
      <c r="Z878" s="276"/>
    </row>
    <row r="879">
      <c r="A879" s="276"/>
      <c r="B879" s="276"/>
      <c r="C879" s="276"/>
      <c r="D879" s="276"/>
      <c r="E879" s="276"/>
      <c r="F879" s="276"/>
      <c r="G879" s="276"/>
      <c r="H879" s="276"/>
      <c r="I879" s="276"/>
      <c r="J879" s="276"/>
      <c r="K879" s="276"/>
      <c r="L879" s="276"/>
      <c r="M879" s="276"/>
      <c r="N879" s="276"/>
      <c r="O879" s="276"/>
      <c r="P879" s="276"/>
      <c r="Q879" s="276"/>
      <c r="R879" s="276"/>
      <c r="S879" s="276"/>
      <c r="T879" s="276"/>
      <c r="U879" s="276"/>
      <c r="V879" s="276"/>
      <c r="W879" s="276"/>
      <c r="X879" s="276"/>
      <c r="Y879" s="276"/>
      <c r="Z879" s="276"/>
    </row>
    <row r="880">
      <c r="A880" s="276"/>
      <c r="B880" s="276"/>
      <c r="C880" s="276"/>
      <c r="D880" s="276"/>
      <c r="E880" s="276"/>
      <c r="F880" s="276"/>
      <c r="G880" s="276"/>
      <c r="H880" s="276"/>
      <c r="I880" s="276"/>
      <c r="J880" s="276"/>
      <c r="K880" s="276"/>
      <c r="L880" s="276"/>
      <c r="M880" s="276"/>
      <c r="N880" s="276"/>
      <c r="O880" s="276"/>
      <c r="P880" s="276"/>
      <c r="Q880" s="276"/>
      <c r="R880" s="276"/>
      <c r="S880" s="276"/>
      <c r="T880" s="276"/>
      <c r="U880" s="276"/>
      <c r="V880" s="276"/>
      <c r="W880" s="276"/>
      <c r="X880" s="276"/>
      <c r="Y880" s="276"/>
      <c r="Z880" s="276"/>
    </row>
    <row r="881">
      <c r="A881" s="276"/>
      <c r="B881" s="276"/>
      <c r="C881" s="276"/>
      <c r="D881" s="276"/>
      <c r="E881" s="276"/>
      <c r="F881" s="276"/>
      <c r="G881" s="276"/>
      <c r="H881" s="276"/>
      <c r="I881" s="276"/>
      <c r="J881" s="276"/>
      <c r="K881" s="276"/>
      <c r="L881" s="276"/>
      <c r="M881" s="276"/>
      <c r="N881" s="276"/>
      <c r="O881" s="276"/>
      <c r="P881" s="276"/>
      <c r="Q881" s="276"/>
      <c r="R881" s="276"/>
      <c r="S881" s="276"/>
      <c r="T881" s="276"/>
      <c r="U881" s="276"/>
      <c r="V881" s="276"/>
      <c r="W881" s="276"/>
      <c r="X881" s="276"/>
      <c r="Y881" s="276"/>
      <c r="Z881" s="276"/>
    </row>
    <row r="882">
      <c r="A882" s="276"/>
      <c r="B882" s="276"/>
      <c r="C882" s="276"/>
      <c r="D882" s="276"/>
      <c r="E882" s="276"/>
      <c r="F882" s="276"/>
      <c r="G882" s="276"/>
      <c r="H882" s="276"/>
      <c r="I882" s="276"/>
      <c r="J882" s="276"/>
      <c r="K882" s="276"/>
      <c r="L882" s="276"/>
      <c r="M882" s="276"/>
      <c r="N882" s="276"/>
      <c r="O882" s="276"/>
      <c r="P882" s="276"/>
      <c r="Q882" s="276"/>
      <c r="R882" s="276"/>
      <c r="S882" s="276"/>
      <c r="T882" s="276"/>
      <c r="U882" s="276"/>
      <c r="V882" s="276"/>
      <c r="W882" s="276"/>
      <c r="X882" s="276"/>
      <c r="Y882" s="276"/>
      <c r="Z882" s="276"/>
    </row>
    <row r="883">
      <c r="A883" s="276"/>
      <c r="B883" s="276"/>
      <c r="C883" s="276"/>
      <c r="D883" s="276"/>
      <c r="E883" s="276"/>
      <c r="F883" s="276"/>
      <c r="G883" s="276"/>
      <c r="H883" s="276"/>
      <c r="I883" s="276"/>
      <c r="J883" s="276"/>
      <c r="K883" s="276"/>
      <c r="L883" s="276"/>
      <c r="M883" s="276"/>
      <c r="N883" s="276"/>
      <c r="O883" s="276"/>
      <c r="P883" s="276"/>
      <c r="Q883" s="276"/>
      <c r="R883" s="276"/>
      <c r="S883" s="276"/>
      <c r="T883" s="276"/>
      <c r="U883" s="276"/>
      <c r="V883" s="276"/>
      <c r="W883" s="276"/>
      <c r="X883" s="276"/>
      <c r="Y883" s="276"/>
      <c r="Z883" s="276"/>
    </row>
    <row r="884">
      <c r="A884" s="276"/>
      <c r="B884" s="276"/>
      <c r="C884" s="276"/>
      <c r="D884" s="276"/>
      <c r="E884" s="276"/>
      <c r="F884" s="276"/>
      <c r="G884" s="276"/>
      <c r="H884" s="276"/>
      <c r="I884" s="276"/>
      <c r="J884" s="276"/>
      <c r="K884" s="276"/>
      <c r="L884" s="276"/>
      <c r="M884" s="276"/>
      <c r="N884" s="276"/>
      <c r="O884" s="276"/>
      <c r="P884" s="276"/>
      <c r="Q884" s="276"/>
      <c r="R884" s="276"/>
      <c r="S884" s="276"/>
      <c r="T884" s="276"/>
      <c r="U884" s="276"/>
      <c r="V884" s="276"/>
      <c r="W884" s="276"/>
      <c r="X884" s="276"/>
      <c r="Y884" s="276"/>
      <c r="Z884" s="276"/>
    </row>
    <row r="885">
      <c r="A885" s="276"/>
      <c r="B885" s="276"/>
      <c r="C885" s="276"/>
      <c r="D885" s="276"/>
      <c r="E885" s="276"/>
      <c r="F885" s="276"/>
      <c r="G885" s="276"/>
      <c r="H885" s="276"/>
      <c r="I885" s="276"/>
      <c r="J885" s="276"/>
      <c r="K885" s="276"/>
      <c r="L885" s="276"/>
      <c r="M885" s="276"/>
      <c r="N885" s="276"/>
      <c r="O885" s="276"/>
      <c r="P885" s="276"/>
      <c r="Q885" s="276"/>
      <c r="R885" s="276"/>
      <c r="S885" s="276"/>
      <c r="T885" s="276"/>
      <c r="U885" s="276"/>
      <c r="V885" s="276"/>
      <c r="W885" s="276"/>
      <c r="X885" s="276"/>
      <c r="Y885" s="276"/>
      <c r="Z885" s="276"/>
    </row>
    <row r="886">
      <c r="A886" s="276"/>
      <c r="B886" s="276"/>
      <c r="C886" s="276"/>
      <c r="D886" s="276"/>
      <c r="E886" s="276"/>
      <c r="F886" s="276"/>
      <c r="G886" s="276"/>
      <c r="H886" s="276"/>
      <c r="I886" s="276"/>
      <c r="J886" s="276"/>
      <c r="K886" s="276"/>
      <c r="L886" s="276"/>
      <c r="M886" s="276"/>
      <c r="N886" s="276"/>
      <c r="O886" s="276"/>
      <c r="P886" s="276"/>
      <c r="Q886" s="276"/>
      <c r="R886" s="276"/>
      <c r="S886" s="276"/>
      <c r="T886" s="276"/>
      <c r="U886" s="276"/>
      <c r="V886" s="276"/>
      <c r="W886" s="276"/>
      <c r="X886" s="276"/>
      <c r="Y886" s="276"/>
      <c r="Z886" s="276"/>
    </row>
    <row r="887">
      <c r="A887" s="276"/>
      <c r="B887" s="276"/>
      <c r="C887" s="276"/>
      <c r="D887" s="276"/>
      <c r="E887" s="276"/>
      <c r="F887" s="276"/>
      <c r="G887" s="276"/>
      <c r="H887" s="276"/>
      <c r="I887" s="276"/>
      <c r="J887" s="276"/>
      <c r="K887" s="276"/>
      <c r="L887" s="276"/>
      <c r="M887" s="276"/>
      <c r="N887" s="276"/>
      <c r="O887" s="276"/>
      <c r="P887" s="276"/>
      <c r="Q887" s="276"/>
      <c r="R887" s="276"/>
      <c r="S887" s="276"/>
      <c r="T887" s="276"/>
      <c r="U887" s="276"/>
      <c r="V887" s="276"/>
      <c r="W887" s="276"/>
      <c r="X887" s="276"/>
      <c r="Y887" s="276"/>
      <c r="Z887" s="276"/>
    </row>
    <row r="888">
      <c r="A888" s="276"/>
      <c r="B888" s="276"/>
      <c r="C888" s="276"/>
      <c r="D888" s="276"/>
      <c r="E888" s="276"/>
      <c r="F888" s="276"/>
      <c r="G888" s="276"/>
      <c r="H888" s="276"/>
      <c r="I888" s="276"/>
      <c r="J888" s="276"/>
      <c r="K888" s="276"/>
      <c r="L888" s="276"/>
      <c r="M888" s="276"/>
      <c r="N888" s="276"/>
      <c r="O888" s="276"/>
      <c r="P888" s="276"/>
      <c r="Q888" s="276"/>
      <c r="R888" s="276"/>
      <c r="S888" s="276"/>
      <c r="T888" s="276"/>
      <c r="U888" s="276"/>
      <c r="V888" s="276"/>
      <c r="W888" s="276"/>
      <c r="X888" s="276"/>
      <c r="Y888" s="276"/>
      <c r="Z888" s="276"/>
    </row>
    <row r="889">
      <c r="A889" s="276"/>
      <c r="B889" s="276"/>
      <c r="C889" s="276"/>
      <c r="D889" s="276"/>
      <c r="E889" s="276"/>
      <c r="F889" s="276"/>
      <c r="G889" s="276"/>
      <c r="H889" s="276"/>
      <c r="I889" s="276"/>
      <c r="J889" s="276"/>
      <c r="K889" s="276"/>
      <c r="L889" s="276"/>
      <c r="M889" s="276"/>
      <c r="N889" s="276"/>
      <c r="O889" s="276"/>
      <c r="P889" s="276"/>
      <c r="Q889" s="276"/>
      <c r="R889" s="276"/>
      <c r="S889" s="276"/>
      <c r="T889" s="276"/>
      <c r="U889" s="276"/>
      <c r="V889" s="276"/>
      <c r="W889" s="276"/>
      <c r="X889" s="276"/>
      <c r="Y889" s="276"/>
      <c r="Z889" s="276"/>
    </row>
    <row r="890">
      <c r="A890" s="276"/>
      <c r="B890" s="276"/>
      <c r="C890" s="276"/>
      <c r="D890" s="276"/>
      <c r="E890" s="276"/>
      <c r="F890" s="276"/>
      <c r="G890" s="276"/>
      <c r="H890" s="276"/>
      <c r="I890" s="276"/>
      <c r="J890" s="276"/>
      <c r="K890" s="276"/>
      <c r="L890" s="276"/>
      <c r="M890" s="276"/>
      <c r="N890" s="276"/>
      <c r="O890" s="276"/>
      <c r="P890" s="276"/>
      <c r="Q890" s="276"/>
      <c r="R890" s="276"/>
      <c r="S890" s="276"/>
      <c r="T890" s="276"/>
      <c r="U890" s="276"/>
      <c r="V890" s="276"/>
      <c r="W890" s="276"/>
      <c r="X890" s="276"/>
      <c r="Y890" s="276"/>
      <c r="Z890" s="276"/>
    </row>
    <row r="891">
      <c r="A891" s="276"/>
      <c r="B891" s="276"/>
      <c r="C891" s="276"/>
      <c r="D891" s="276"/>
      <c r="E891" s="276"/>
      <c r="F891" s="276"/>
      <c r="G891" s="276"/>
      <c r="H891" s="276"/>
      <c r="I891" s="276"/>
      <c r="J891" s="276"/>
      <c r="K891" s="276"/>
      <c r="L891" s="276"/>
      <c r="M891" s="276"/>
      <c r="N891" s="276"/>
      <c r="O891" s="276"/>
      <c r="P891" s="276"/>
      <c r="Q891" s="276"/>
      <c r="R891" s="276"/>
      <c r="S891" s="276"/>
      <c r="T891" s="276"/>
      <c r="U891" s="276"/>
      <c r="V891" s="276"/>
      <c r="W891" s="276"/>
      <c r="X891" s="276"/>
      <c r="Y891" s="276"/>
      <c r="Z891" s="276"/>
    </row>
    <row r="892">
      <c r="A892" s="276"/>
      <c r="B892" s="276"/>
      <c r="C892" s="276"/>
      <c r="D892" s="276"/>
      <c r="E892" s="276"/>
      <c r="F892" s="276"/>
      <c r="G892" s="276"/>
      <c r="H892" s="276"/>
      <c r="I892" s="276"/>
      <c r="J892" s="276"/>
      <c r="K892" s="276"/>
      <c r="L892" s="276"/>
      <c r="M892" s="276"/>
      <c r="N892" s="276"/>
      <c r="O892" s="276"/>
      <c r="P892" s="276"/>
      <c r="Q892" s="276"/>
      <c r="R892" s="276"/>
      <c r="S892" s="276"/>
      <c r="T892" s="276"/>
      <c r="U892" s="276"/>
      <c r="V892" s="276"/>
      <c r="W892" s="276"/>
      <c r="X892" s="276"/>
      <c r="Y892" s="276"/>
      <c r="Z892" s="276"/>
    </row>
    <row r="893">
      <c r="A893" s="276"/>
      <c r="B893" s="276"/>
      <c r="C893" s="276"/>
      <c r="D893" s="276"/>
      <c r="E893" s="276"/>
      <c r="F893" s="276"/>
      <c r="G893" s="276"/>
      <c r="H893" s="276"/>
      <c r="I893" s="276"/>
      <c r="J893" s="276"/>
      <c r="K893" s="276"/>
      <c r="L893" s="276"/>
      <c r="M893" s="276"/>
      <c r="N893" s="276"/>
      <c r="O893" s="276"/>
      <c r="P893" s="276"/>
      <c r="Q893" s="276"/>
      <c r="R893" s="276"/>
      <c r="S893" s="276"/>
      <c r="T893" s="276"/>
      <c r="U893" s="276"/>
      <c r="V893" s="276"/>
      <c r="W893" s="276"/>
      <c r="X893" s="276"/>
      <c r="Y893" s="276"/>
      <c r="Z893" s="276"/>
    </row>
    <row r="894">
      <c r="A894" s="276"/>
      <c r="B894" s="276"/>
      <c r="C894" s="276"/>
      <c r="D894" s="276"/>
      <c r="E894" s="276"/>
      <c r="F894" s="276"/>
      <c r="G894" s="276"/>
      <c r="H894" s="276"/>
      <c r="I894" s="276"/>
      <c r="J894" s="276"/>
      <c r="K894" s="276"/>
      <c r="L894" s="276"/>
      <c r="M894" s="276"/>
      <c r="N894" s="276"/>
      <c r="O894" s="276"/>
      <c r="P894" s="276"/>
      <c r="Q894" s="276"/>
      <c r="R894" s="276"/>
      <c r="S894" s="276"/>
      <c r="T894" s="276"/>
      <c r="U894" s="276"/>
      <c r="V894" s="276"/>
      <c r="W894" s="276"/>
      <c r="X894" s="276"/>
      <c r="Y894" s="276"/>
      <c r="Z894" s="276"/>
    </row>
    <row r="895">
      <c r="A895" s="276"/>
      <c r="B895" s="276"/>
      <c r="C895" s="276"/>
      <c r="D895" s="276"/>
      <c r="E895" s="276"/>
      <c r="F895" s="276"/>
      <c r="G895" s="276"/>
      <c r="H895" s="276"/>
      <c r="I895" s="276"/>
      <c r="J895" s="276"/>
      <c r="K895" s="276"/>
      <c r="L895" s="276"/>
      <c r="M895" s="276"/>
      <c r="N895" s="276"/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</row>
    <row r="896">
      <c r="A896" s="276"/>
      <c r="B896" s="276"/>
      <c r="C896" s="276"/>
      <c r="D896" s="276"/>
      <c r="E896" s="276"/>
      <c r="F896" s="276"/>
      <c r="G896" s="276"/>
      <c r="H896" s="276"/>
      <c r="I896" s="276"/>
      <c r="J896" s="276"/>
      <c r="K896" s="276"/>
      <c r="L896" s="276"/>
      <c r="M896" s="276"/>
      <c r="N896" s="276"/>
      <c r="O896" s="276"/>
      <c r="P896" s="276"/>
      <c r="Q896" s="276"/>
      <c r="R896" s="276"/>
      <c r="S896" s="276"/>
      <c r="T896" s="276"/>
      <c r="U896" s="276"/>
      <c r="V896" s="276"/>
      <c r="W896" s="276"/>
      <c r="X896" s="276"/>
      <c r="Y896" s="276"/>
      <c r="Z896" s="276"/>
    </row>
    <row r="897">
      <c r="A897" s="276"/>
      <c r="B897" s="276"/>
      <c r="C897" s="276"/>
      <c r="D897" s="276"/>
      <c r="E897" s="276"/>
      <c r="F897" s="276"/>
      <c r="G897" s="276"/>
      <c r="H897" s="276"/>
      <c r="I897" s="276"/>
      <c r="J897" s="276"/>
      <c r="K897" s="276"/>
      <c r="L897" s="276"/>
      <c r="M897" s="276"/>
      <c r="N897" s="276"/>
      <c r="O897" s="276"/>
      <c r="P897" s="276"/>
      <c r="Q897" s="276"/>
      <c r="R897" s="276"/>
      <c r="S897" s="276"/>
      <c r="T897" s="276"/>
      <c r="U897" s="276"/>
      <c r="V897" s="276"/>
      <c r="W897" s="276"/>
      <c r="X897" s="276"/>
      <c r="Y897" s="276"/>
      <c r="Z897" s="276"/>
    </row>
    <row r="898">
      <c r="A898" s="276"/>
      <c r="B898" s="276"/>
      <c r="C898" s="276"/>
      <c r="D898" s="276"/>
      <c r="E898" s="276"/>
      <c r="F898" s="276"/>
      <c r="G898" s="276"/>
      <c r="H898" s="276"/>
      <c r="I898" s="276"/>
      <c r="J898" s="276"/>
      <c r="K898" s="276"/>
      <c r="L898" s="276"/>
      <c r="M898" s="276"/>
      <c r="N898" s="276"/>
      <c r="O898" s="276"/>
      <c r="P898" s="276"/>
      <c r="Q898" s="276"/>
      <c r="R898" s="276"/>
      <c r="S898" s="276"/>
      <c r="T898" s="276"/>
      <c r="U898" s="276"/>
      <c r="V898" s="276"/>
      <c r="W898" s="276"/>
      <c r="X898" s="276"/>
      <c r="Y898" s="276"/>
      <c r="Z898" s="276"/>
    </row>
    <row r="899">
      <c r="A899" s="276"/>
      <c r="B899" s="276"/>
      <c r="C899" s="276"/>
      <c r="D899" s="276"/>
      <c r="E899" s="276"/>
      <c r="F899" s="276"/>
      <c r="G899" s="276"/>
      <c r="H899" s="276"/>
      <c r="I899" s="276"/>
      <c r="J899" s="276"/>
      <c r="K899" s="276"/>
      <c r="L899" s="276"/>
      <c r="M899" s="276"/>
      <c r="N899" s="276"/>
      <c r="O899" s="276"/>
      <c r="P899" s="276"/>
      <c r="Q899" s="276"/>
      <c r="R899" s="276"/>
      <c r="S899" s="276"/>
      <c r="T899" s="276"/>
      <c r="U899" s="276"/>
      <c r="V899" s="276"/>
      <c r="W899" s="276"/>
      <c r="X899" s="276"/>
      <c r="Y899" s="276"/>
      <c r="Z899" s="276"/>
    </row>
    <row r="900">
      <c r="A900" s="276"/>
      <c r="B900" s="276"/>
      <c r="C900" s="276"/>
      <c r="D900" s="276"/>
      <c r="E900" s="276"/>
      <c r="F900" s="276"/>
      <c r="G900" s="276"/>
      <c r="H900" s="276"/>
      <c r="I900" s="276"/>
      <c r="J900" s="276"/>
      <c r="K900" s="276"/>
      <c r="L900" s="276"/>
      <c r="M900" s="276"/>
      <c r="N900" s="276"/>
      <c r="O900" s="276"/>
      <c r="P900" s="276"/>
      <c r="Q900" s="276"/>
      <c r="R900" s="276"/>
      <c r="S900" s="276"/>
      <c r="T900" s="276"/>
      <c r="U900" s="276"/>
      <c r="V900" s="276"/>
      <c r="W900" s="276"/>
      <c r="X900" s="276"/>
      <c r="Y900" s="276"/>
      <c r="Z900" s="276"/>
    </row>
    <row r="901">
      <c r="A901" s="276"/>
      <c r="B901" s="276"/>
      <c r="C901" s="276"/>
      <c r="D901" s="276"/>
      <c r="E901" s="276"/>
      <c r="F901" s="276"/>
      <c r="G901" s="276"/>
      <c r="H901" s="276"/>
      <c r="I901" s="276"/>
      <c r="J901" s="276"/>
      <c r="K901" s="276"/>
      <c r="L901" s="276"/>
      <c r="M901" s="276"/>
      <c r="N901" s="276"/>
      <c r="O901" s="276"/>
      <c r="P901" s="276"/>
      <c r="Q901" s="276"/>
      <c r="R901" s="276"/>
      <c r="S901" s="276"/>
      <c r="T901" s="276"/>
      <c r="U901" s="276"/>
      <c r="V901" s="276"/>
      <c r="W901" s="276"/>
      <c r="X901" s="276"/>
      <c r="Y901" s="276"/>
      <c r="Z901" s="276"/>
    </row>
    <row r="902">
      <c r="A902" s="276"/>
      <c r="B902" s="276"/>
      <c r="C902" s="276"/>
      <c r="D902" s="276"/>
      <c r="E902" s="276"/>
      <c r="F902" s="276"/>
      <c r="G902" s="276"/>
      <c r="H902" s="276"/>
      <c r="I902" s="276"/>
      <c r="J902" s="276"/>
      <c r="K902" s="276"/>
      <c r="L902" s="276"/>
      <c r="M902" s="276"/>
      <c r="N902" s="276"/>
      <c r="O902" s="276"/>
      <c r="P902" s="276"/>
      <c r="Q902" s="276"/>
      <c r="R902" s="276"/>
      <c r="S902" s="276"/>
      <c r="T902" s="276"/>
      <c r="U902" s="276"/>
      <c r="V902" s="276"/>
      <c r="W902" s="276"/>
      <c r="X902" s="276"/>
      <c r="Y902" s="276"/>
      <c r="Z902" s="276"/>
    </row>
    <row r="903">
      <c r="A903" s="276"/>
      <c r="B903" s="276"/>
      <c r="C903" s="276"/>
      <c r="D903" s="276"/>
      <c r="E903" s="276"/>
      <c r="F903" s="276"/>
      <c r="G903" s="276"/>
      <c r="H903" s="276"/>
      <c r="I903" s="276"/>
      <c r="J903" s="276"/>
      <c r="K903" s="276"/>
      <c r="L903" s="276"/>
      <c r="M903" s="276"/>
      <c r="N903" s="276"/>
      <c r="O903" s="276"/>
      <c r="P903" s="276"/>
      <c r="Q903" s="276"/>
      <c r="R903" s="276"/>
      <c r="S903" s="276"/>
      <c r="T903" s="276"/>
      <c r="U903" s="276"/>
      <c r="V903" s="276"/>
      <c r="W903" s="276"/>
      <c r="X903" s="276"/>
      <c r="Y903" s="276"/>
      <c r="Z903" s="276"/>
    </row>
    <row r="904">
      <c r="A904" s="276"/>
      <c r="B904" s="276"/>
      <c r="C904" s="276"/>
      <c r="D904" s="276"/>
      <c r="E904" s="276"/>
      <c r="F904" s="276"/>
      <c r="G904" s="276"/>
      <c r="H904" s="276"/>
      <c r="I904" s="276"/>
      <c r="J904" s="276"/>
      <c r="K904" s="276"/>
      <c r="L904" s="276"/>
      <c r="M904" s="276"/>
      <c r="N904" s="276"/>
      <c r="O904" s="276"/>
      <c r="P904" s="276"/>
      <c r="Q904" s="276"/>
      <c r="R904" s="276"/>
      <c r="S904" s="276"/>
      <c r="T904" s="276"/>
      <c r="U904" s="276"/>
      <c r="V904" s="276"/>
      <c r="W904" s="276"/>
      <c r="X904" s="276"/>
      <c r="Y904" s="276"/>
      <c r="Z904" s="276"/>
    </row>
    <row r="905">
      <c r="A905" s="276"/>
      <c r="B905" s="276"/>
      <c r="C905" s="276"/>
      <c r="D905" s="276"/>
      <c r="E905" s="276"/>
      <c r="F905" s="276"/>
      <c r="G905" s="276"/>
      <c r="H905" s="276"/>
      <c r="I905" s="276"/>
      <c r="J905" s="276"/>
      <c r="K905" s="276"/>
      <c r="L905" s="276"/>
      <c r="M905" s="276"/>
      <c r="N905" s="276"/>
      <c r="O905" s="276"/>
      <c r="P905" s="276"/>
      <c r="Q905" s="276"/>
      <c r="R905" s="276"/>
      <c r="S905" s="276"/>
      <c r="T905" s="276"/>
      <c r="U905" s="276"/>
      <c r="V905" s="276"/>
      <c r="W905" s="276"/>
      <c r="X905" s="276"/>
      <c r="Y905" s="276"/>
      <c r="Z905" s="276"/>
    </row>
    <row r="906">
      <c r="A906" s="276"/>
      <c r="B906" s="276"/>
      <c r="C906" s="276"/>
      <c r="D906" s="276"/>
      <c r="E906" s="276"/>
      <c r="F906" s="276"/>
      <c r="G906" s="276"/>
      <c r="H906" s="276"/>
      <c r="I906" s="276"/>
      <c r="J906" s="276"/>
      <c r="K906" s="276"/>
      <c r="L906" s="276"/>
      <c r="M906" s="276"/>
      <c r="N906" s="276"/>
      <c r="O906" s="276"/>
      <c r="P906" s="276"/>
      <c r="Q906" s="276"/>
      <c r="R906" s="276"/>
      <c r="S906" s="276"/>
      <c r="T906" s="276"/>
      <c r="U906" s="276"/>
      <c r="V906" s="276"/>
      <c r="W906" s="276"/>
      <c r="X906" s="276"/>
      <c r="Y906" s="276"/>
      <c r="Z906" s="276"/>
    </row>
    <row r="907">
      <c r="A907" s="276"/>
      <c r="B907" s="276"/>
      <c r="C907" s="276"/>
      <c r="D907" s="276"/>
      <c r="E907" s="276"/>
      <c r="F907" s="276"/>
      <c r="G907" s="276"/>
      <c r="H907" s="276"/>
      <c r="I907" s="276"/>
      <c r="J907" s="276"/>
      <c r="K907" s="276"/>
      <c r="L907" s="276"/>
      <c r="M907" s="276"/>
      <c r="N907" s="276"/>
      <c r="O907" s="276"/>
      <c r="P907" s="276"/>
      <c r="Q907" s="276"/>
      <c r="R907" s="276"/>
      <c r="S907" s="276"/>
      <c r="T907" s="276"/>
      <c r="U907" s="276"/>
      <c r="V907" s="276"/>
      <c r="W907" s="276"/>
      <c r="X907" s="276"/>
      <c r="Y907" s="276"/>
      <c r="Z907" s="276"/>
    </row>
    <row r="908">
      <c r="A908" s="276"/>
      <c r="B908" s="276"/>
      <c r="C908" s="276"/>
      <c r="D908" s="276"/>
      <c r="E908" s="276"/>
      <c r="F908" s="276"/>
      <c r="G908" s="276"/>
      <c r="H908" s="276"/>
      <c r="I908" s="276"/>
      <c r="J908" s="276"/>
      <c r="K908" s="276"/>
      <c r="L908" s="276"/>
      <c r="M908" s="276"/>
      <c r="N908" s="276"/>
      <c r="O908" s="276"/>
      <c r="P908" s="276"/>
      <c r="Q908" s="276"/>
      <c r="R908" s="276"/>
      <c r="S908" s="276"/>
      <c r="T908" s="276"/>
      <c r="U908" s="276"/>
      <c r="V908" s="276"/>
      <c r="W908" s="276"/>
      <c r="X908" s="276"/>
      <c r="Y908" s="276"/>
      <c r="Z908" s="276"/>
    </row>
    <row r="909">
      <c r="A909" s="276"/>
      <c r="B909" s="276"/>
      <c r="C909" s="276"/>
      <c r="D909" s="276"/>
      <c r="E909" s="276"/>
      <c r="F909" s="276"/>
      <c r="G909" s="276"/>
      <c r="H909" s="276"/>
      <c r="I909" s="276"/>
      <c r="J909" s="276"/>
      <c r="K909" s="276"/>
      <c r="L909" s="276"/>
      <c r="M909" s="276"/>
      <c r="N909" s="276"/>
      <c r="O909" s="276"/>
      <c r="P909" s="276"/>
      <c r="Q909" s="276"/>
      <c r="R909" s="276"/>
      <c r="S909" s="276"/>
      <c r="T909" s="276"/>
      <c r="U909" s="276"/>
      <c r="V909" s="276"/>
      <c r="W909" s="276"/>
      <c r="X909" s="276"/>
      <c r="Y909" s="276"/>
      <c r="Z909" s="276"/>
    </row>
    <row r="910">
      <c r="A910" s="276"/>
      <c r="B910" s="276"/>
      <c r="C910" s="276"/>
      <c r="D910" s="276"/>
      <c r="E910" s="276"/>
      <c r="F910" s="276"/>
      <c r="G910" s="276"/>
      <c r="H910" s="276"/>
      <c r="I910" s="276"/>
      <c r="J910" s="276"/>
      <c r="K910" s="276"/>
      <c r="L910" s="276"/>
      <c r="M910" s="276"/>
      <c r="N910" s="276"/>
      <c r="O910" s="276"/>
      <c r="P910" s="276"/>
      <c r="Q910" s="276"/>
      <c r="R910" s="276"/>
      <c r="S910" s="276"/>
      <c r="T910" s="276"/>
      <c r="U910" s="276"/>
      <c r="V910" s="276"/>
      <c r="W910" s="276"/>
      <c r="X910" s="276"/>
      <c r="Y910" s="276"/>
      <c r="Z910" s="276"/>
    </row>
    <row r="911">
      <c r="A911" s="276"/>
      <c r="B911" s="276"/>
      <c r="C911" s="276"/>
      <c r="D911" s="276"/>
      <c r="E911" s="276"/>
      <c r="F911" s="276"/>
      <c r="G911" s="276"/>
      <c r="H911" s="276"/>
      <c r="I911" s="276"/>
      <c r="J911" s="276"/>
      <c r="K911" s="276"/>
      <c r="L911" s="276"/>
      <c r="M911" s="276"/>
      <c r="N911" s="276"/>
      <c r="O911" s="276"/>
      <c r="P911" s="276"/>
      <c r="Q911" s="276"/>
      <c r="R911" s="276"/>
      <c r="S911" s="276"/>
      <c r="T911" s="276"/>
      <c r="U911" s="276"/>
      <c r="V911" s="276"/>
      <c r="W911" s="276"/>
      <c r="X911" s="276"/>
      <c r="Y911" s="276"/>
      <c r="Z911" s="276"/>
    </row>
    <row r="912">
      <c r="A912" s="276"/>
      <c r="B912" s="276"/>
      <c r="C912" s="276"/>
      <c r="D912" s="276"/>
      <c r="E912" s="276"/>
      <c r="F912" s="276"/>
      <c r="G912" s="276"/>
      <c r="H912" s="276"/>
      <c r="I912" s="276"/>
      <c r="J912" s="276"/>
      <c r="K912" s="276"/>
      <c r="L912" s="276"/>
      <c r="M912" s="276"/>
      <c r="N912" s="276"/>
      <c r="O912" s="276"/>
      <c r="P912" s="276"/>
      <c r="Q912" s="276"/>
      <c r="R912" s="276"/>
      <c r="S912" s="276"/>
      <c r="T912" s="276"/>
      <c r="U912" s="276"/>
      <c r="V912" s="276"/>
      <c r="W912" s="276"/>
      <c r="X912" s="276"/>
      <c r="Y912" s="276"/>
      <c r="Z912" s="276"/>
    </row>
    <row r="913">
      <c r="A913" s="276"/>
      <c r="B913" s="276"/>
      <c r="C913" s="276"/>
      <c r="D913" s="276"/>
      <c r="E913" s="276"/>
      <c r="F913" s="276"/>
      <c r="G913" s="276"/>
      <c r="H913" s="276"/>
      <c r="I913" s="276"/>
      <c r="J913" s="276"/>
      <c r="K913" s="276"/>
      <c r="L913" s="276"/>
      <c r="M913" s="276"/>
      <c r="N913" s="276"/>
      <c r="O913" s="276"/>
      <c r="P913" s="276"/>
      <c r="Q913" s="276"/>
      <c r="R913" s="276"/>
      <c r="S913" s="276"/>
      <c r="T913" s="276"/>
      <c r="U913" s="276"/>
      <c r="V913" s="276"/>
      <c r="W913" s="276"/>
      <c r="X913" s="276"/>
      <c r="Y913" s="276"/>
      <c r="Z913" s="276"/>
    </row>
    <row r="914">
      <c r="A914" s="276"/>
      <c r="B914" s="276"/>
      <c r="C914" s="276"/>
      <c r="D914" s="276"/>
      <c r="E914" s="276"/>
      <c r="F914" s="276"/>
      <c r="G914" s="276"/>
      <c r="H914" s="276"/>
      <c r="I914" s="276"/>
      <c r="J914" s="276"/>
      <c r="K914" s="276"/>
      <c r="L914" s="276"/>
      <c r="M914" s="276"/>
      <c r="N914" s="276"/>
      <c r="O914" s="276"/>
      <c r="P914" s="276"/>
      <c r="Q914" s="276"/>
      <c r="R914" s="276"/>
      <c r="S914" s="276"/>
      <c r="T914" s="276"/>
      <c r="U914" s="276"/>
      <c r="V914" s="276"/>
      <c r="W914" s="276"/>
      <c r="X914" s="276"/>
      <c r="Y914" s="276"/>
      <c r="Z914" s="276"/>
    </row>
    <row r="915">
      <c r="A915" s="276"/>
      <c r="B915" s="276"/>
      <c r="C915" s="276"/>
      <c r="D915" s="276"/>
      <c r="E915" s="276"/>
      <c r="F915" s="276"/>
      <c r="G915" s="276"/>
      <c r="H915" s="276"/>
      <c r="I915" s="276"/>
      <c r="J915" s="276"/>
      <c r="K915" s="276"/>
      <c r="L915" s="276"/>
      <c r="M915" s="276"/>
      <c r="N915" s="276"/>
      <c r="O915" s="276"/>
      <c r="P915" s="276"/>
      <c r="Q915" s="276"/>
      <c r="R915" s="276"/>
      <c r="S915" s="276"/>
      <c r="T915" s="276"/>
      <c r="U915" s="276"/>
      <c r="V915" s="276"/>
      <c r="W915" s="276"/>
      <c r="X915" s="276"/>
      <c r="Y915" s="276"/>
      <c r="Z915" s="276"/>
    </row>
    <row r="916">
      <c r="A916" s="276"/>
      <c r="B916" s="276"/>
      <c r="C916" s="276"/>
      <c r="D916" s="276"/>
      <c r="E916" s="276"/>
      <c r="F916" s="276"/>
      <c r="G916" s="276"/>
      <c r="H916" s="276"/>
      <c r="I916" s="276"/>
      <c r="J916" s="276"/>
      <c r="K916" s="276"/>
      <c r="L916" s="276"/>
      <c r="M916" s="276"/>
      <c r="N916" s="276"/>
      <c r="O916" s="276"/>
      <c r="P916" s="276"/>
      <c r="Q916" s="276"/>
      <c r="R916" s="276"/>
      <c r="S916" s="276"/>
      <c r="T916" s="276"/>
      <c r="U916" s="276"/>
      <c r="V916" s="276"/>
      <c r="W916" s="276"/>
      <c r="X916" s="276"/>
      <c r="Y916" s="276"/>
      <c r="Z916" s="276"/>
    </row>
    <row r="917">
      <c r="A917" s="276"/>
      <c r="B917" s="276"/>
      <c r="C917" s="276"/>
      <c r="D917" s="276"/>
      <c r="E917" s="276"/>
      <c r="F917" s="276"/>
      <c r="G917" s="276"/>
      <c r="H917" s="276"/>
      <c r="I917" s="276"/>
      <c r="J917" s="276"/>
      <c r="K917" s="276"/>
      <c r="L917" s="276"/>
      <c r="M917" s="276"/>
      <c r="N917" s="276"/>
      <c r="O917" s="276"/>
      <c r="P917" s="276"/>
      <c r="Q917" s="276"/>
      <c r="R917" s="276"/>
      <c r="S917" s="276"/>
      <c r="T917" s="276"/>
      <c r="U917" s="276"/>
      <c r="V917" s="276"/>
      <c r="W917" s="276"/>
      <c r="X917" s="276"/>
      <c r="Y917" s="276"/>
      <c r="Z917" s="276"/>
    </row>
    <row r="918">
      <c r="A918" s="276"/>
      <c r="B918" s="276"/>
      <c r="C918" s="276"/>
      <c r="D918" s="276"/>
      <c r="E918" s="276"/>
      <c r="F918" s="276"/>
      <c r="G918" s="276"/>
      <c r="H918" s="276"/>
      <c r="I918" s="276"/>
      <c r="J918" s="276"/>
      <c r="K918" s="276"/>
      <c r="L918" s="276"/>
      <c r="M918" s="276"/>
      <c r="N918" s="276"/>
      <c r="O918" s="276"/>
      <c r="P918" s="276"/>
      <c r="Q918" s="276"/>
      <c r="R918" s="276"/>
      <c r="S918" s="276"/>
      <c r="T918" s="276"/>
      <c r="U918" s="276"/>
      <c r="V918" s="276"/>
      <c r="W918" s="276"/>
      <c r="X918" s="276"/>
      <c r="Y918" s="276"/>
      <c r="Z918" s="276"/>
    </row>
    <row r="919">
      <c r="A919" s="276"/>
      <c r="B919" s="276"/>
      <c r="C919" s="276"/>
      <c r="D919" s="276"/>
      <c r="E919" s="276"/>
      <c r="F919" s="276"/>
      <c r="G919" s="276"/>
      <c r="H919" s="276"/>
      <c r="I919" s="276"/>
      <c r="J919" s="276"/>
      <c r="K919" s="276"/>
      <c r="L919" s="276"/>
      <c r="M919" s="276"/>
      <c r="N919" s="276"/>
      <c r="O919" s="276"/>
      <c r="P919" s="276"/>
      <c r="Q919" s="276"/>
      <c r="R919" s="276"/>
      <c r="S919" s="276"/>
      <c r="T919" s="276"/>
      <c r="U919" s="276"/>
      <c r="V919" s="276"/>
      <c r="W919" s="276"/>
      <c r="X919" s="276"/>
      <c r="Y919" s="276"/>
      <c r="Z919" s="276"/>
    </row>
    <row r="920">
      <c r="A920" s="276"/>
      <c r="B920" s="276"/>
      <c r="C920" s="276"/>
      <c r="D920" s="276"/>
      <c r="E920" s="276"/>
      <c r="F920" s="276"/>
      <c r="G920" s="276"/>
      <c r="H920" s="276"/>
      <c r="I920" s="276"/>
      <c r="J920" s="276"/>
      <c r="K920" s="276"/>
      <c r="L920" s="276"/>
      <c r="M920" s="276"/>
      <c r="N920" s="276"/>
      <c r="O920" s="276"/>
      <c r="P920" s="276"/>
      <c r="Q920" s="276"/>
      <c r="R920" s="276"/>
      <c r="S920" s="276"/>
      <c r="T920" s="276"/>
      <c r="U920" s="276"/>
      <c r="V920" s="276"/>
      <c r="W920" s="276"/>
      <c r="X920" s="276"/>
      <c r="Y920" s="276"/>
      <c r="Z920" s="276"/>
    </row>
    <row r="921">
      <c r="A921" s="276"/>
      <c r="B921" s="276"/>
      <c r="C921" s="276"/>
      <c r="D921" s="276"/>
      <c r="E921" s="276"/>
      <c r="F921" s="276"/>
      <c r="G921" s="276"/>
      <c r="H921" s="276"/>
      <c r="I921" s="276"/>
      <c r="J921" s="276"/>
      <c r="K921" s="276"/>
      <c r="L921" s="276"/>
      <c r="M921" s="276"/>
      <c r="N921" s="276"/>
      <c r="O921" s="276"/>
      <c r="P921" s="276"/>
      <c r="Q921" s="276"/>
      <c r="R921" s="276"/>
      <c r="S921" s="276"/>
      <c r="T921" s="276"/>
      <c r="U921" s="276"/>
      <c r="V921" s="276"/>
      <c r="W921" s="276"/>
      <c r="X921" s="276"/>
      <c r="Y921" s="276"/>
      <c r="Z921" s="276"/>
    </row>
    <row r="922">
      <c r="A922" s="276"/>
      <c r="B922" s="276"/>
      <c r="C922" s="276"/>
      <c r="D922" s="276"/>
      <c r="E922" s="276"/>
      <c r="F922" s="276"/>
      <c r="G922" s="276"/>
      <c r="H922" s="276"/>
      <c r="I922" s="276"/>
      <c r="J922" s="276"/>
      <c r="K922" s="276"/>
      <c r="L922" s="276"/>
      <c r="M922" s="276"/>
      <c r="N922" s="276"/>
      <c r="O922" s="276"/>
      <c r="P922" s="276"/>
      <c r="Q922" s="276"/>
      <c r="R922" s="276"/>
      <c r="S922" s="276"/>
      <c r="T922" s="276"/>
      <c r="U922" s="276"/>
      <c r="V922" s="276"/>
      <c r="W922" s="276"/>
      <c r="X922" s="276"/>
      <c r="Y922" s="276"/>
      <c r="Z922" s="276"/>
    </row>
    <row r="923">
      <c r="A923" s="276"/>
      <c r="B923" s="276"/>
      <c r="C923" s="276"/>
      <c r="D923" s="276"/>
      <c r="E923" s="276"/>
      <c r="F923" s="276"/>
      <c r="G923" s="276"/>
      <c r="H923" s="276"/>
      <c r="I923" s="276"/>
      <c r="J923" s="276"/>
      <c r="K923" s="276"/>
      <c r="L923" s="276"/>
      <c r="M923" s="276"/>
      <c r="N923" s="276"/>
      <c r="O923" s="276"/>
      <c r="P923" s="276"/>
      <c r="Q923" s="276"/>
      <c r="R923" s="276"/>
      <c r="S923" s="276"/>
      <c r="T923" s="276"/>
      <c r="U923" s="276"/>
      <c r="V923" s="276"/>
      <c r="W923" s="276"/>
      <c r="X923" s="276"/>
      <c r="Y923" s="276"/>
      <c r="Z923" s="276"/>
    </row>
    <row r="924">
      <c r="A924" s="276"/>
      <c r="B924" s="276"/>
      <c r="C924" s="276"/>
      <c r="D924" s="276"/>
      <c r="E924" s="276"/>
      <c r="F924" s="276"/>
      <c r="G924" s="276"/>
      <c r="H924" s="276"/>
      <c r="I924" s="276"/>
      <c r="J924" s="276"/>
      <c r="K924" s="276"/>
      <c r="L924" s="276"/>
      <c r="M924" s="276"/>
      <c r="N924" s="276"/>
      <c r="O924" s="276"/>
      <c r="P924" s="276"/>
      <c r="Q924" s="276"/>
      <c r="R924" s="276"/>
      <c r="S924" s="276"/>
      <c r="T924" s="276"/>
      <c r="U924" s="276"/>
      <c r="V924" s="276"/>
      <c r="W924" s="276"/>
      <c r="X924" s="276"/>
      <c r="Y924" s="276"/>
      <c r="Z924" s="276"/>
    </row>
    <row r="925">
      <c r="A925" s="276"/>
      <c r="B925" s="276"/>
      <c r="C925" s="276"/>
      <c r="D925" s="276"/>
      <c r="E925" s="276"/>
      <c r="F925" s="276"/>
      <c r="G925" s="276"/>
      <c r="H925" s="276"/>
      <c r="I925" s="276"/>
      <c r="J925" s="276"/>
      <c r="K925" s="276"/>
      <c r="L925" s="276"/>
      <c r="M925" s="276"/>
      <c r="N925" s="276"/>
      <c r="O925" s="276"/>
      <c r="P925" s="276"/>
      <c r="Q925" s="276"/>
      <c r="R925" s="276"/>
      <c r="S925" s="276"/>
      <c r="T925" s="276"/>
      <c r="U925" s="276"/>
      <c r="V925" s="276"/>
      <c r="W925" s="276"/>
      <c r="X925" s="276"/>
      <c r="Y925" s="276"/>
      <c r="Z925" s="276"/>
    </row>
    <row r="926">
      <c r="A926" s="276"/>
      <c r="B926" s="276"/>
      <c r="C926" s="276"/>
      <c r="D926" s="276"/>
      <c r="E926" s="276"/>
      <c r="F926" s="276"/>
      <c r="G926" s="276"/>
      <c r="H926" s="276"/>
      <c r="I926" s="276"/>
      <c r="J926" s="276"/>
      <c r="K926" s="276"/>
      <c r="L926" s="276"/>
      <c r="M926" s="276"/>
      <c r="N926" s="276"/>
      <c r="O926" s="276"/>
      <c r="P926" s="276"/>
      <c r="Q926" s="276"/>
      <c r="R926" s="276"/>
      <c r="S926" s="276"/>
      <c r="T926" s="276"/>
      <c r="U926" s="276"/>
      <c r="V926" s="276"/>
      <c r="W926" s="276"/>
      <c r="X926" s="276"/>
      <c r="Y926" s="276"/>
      <c r="Z926" s="276"/>
    </row>
    <row r="927">
      <c r="A927" s="276"/>
      <c r="B927" s="276"/>
      <c r="C927" s="276"/>
      <c r="D927" s="276"/>
      <c r="E927" s="276"/>
      <c r="F927" s="276"/>
      <c r="G927" s="276"/>
      <c r="H927" s="276"/>
      <c r="I927" s="276"/>
      <c r="J927" s="276"/>
      <c r="K927" s="276"/>
      <c r="L927" s="276"/>
      <c r="M927" s="276"/>
      <c r="N927" s="276"/>
      <c r="O927" s="276"/>
      <c r="P927" s="276"/>
      <c r="Q927" s="276"/>
      <c r="R927" s="276"/>
      <c r="S927" s="276"/>
      <c r="T927" s="276"/>
      <c r="U927" s="276"/>
      <c r="V927" s="276"/>
      <c r="W927" s="276"/>
      <c r="X927" s="276"/>
      <c r="Y927" s="276"/>
      <c r="Z927" s="276"/>
    </row>
    <row r="928">
      <c r="A928" s="276"/>
      <c r="B928" s="276"/>
      <c r="C928" s="276"/>
      <c r="D928" s="276"/>
      <c r="E928" s="276"/>
      <c r="F928" s="276"/>
      <c r="G928" s="276"/>
      <c r="H928" s="276"/>
      <c r="I928" s="276"/>
      <c r="J928" s="276"/>
      <c r="K928" s="276"/>
      <c r="L928" s="276"/>
      <c r="M928" s="276"/>
      <c r="N928" s="276"/>
      <c r="O928" s="276"/>
      <c r="P928" s="276"/>
      <c r="Q928" s="276"/>
      <c r="R928" s="276"/>
      <c r="S928" s="276"/>
      <c r="T928" s="276"/>
      <c r="U928" s="276"/>
      <c r="V928" s="276"/>
      <c r="W928" s="276"/>
      <c r="X928" s="276"/>
      <c r="Y928" s="276"/>
      <c r="Z928" s="276"/>
    </row>
    <row r="929">
      <c r="A929" s="276"/>
      <c r="B929" s="276"/>
      <c r="C929" s="276"/>
      <c r="D929" s="276"/>
      <c r="E929" s="276"/>
      <c r="F929" s="276"/>
      <c r="G929" s="276"/>
      <c r="H929" s="276"/>
      <c r="I929" s="276"/>
      <c r="J929" s="276"/>
      <c r="K929" s="276"/>
      <c r="L929" s="276"/>
      <c r="M929" s="276"/>
      <c r="N929" s="276"/>
      <c r="O929" s="276"/>
      <c r="P929" s="276"/>
      <c r="Q929" s="276"/>
      <c r="R929" s="276"/>
      <c r="S929" s="276"/>
      <c r="T929" s="276"/>
      <c r="U929" s="276"/>
      <c r="V929" s="276"/>
      <c r="W929" s="276"/>
      <c r="X929" s="276"/>
      <c r="Y929" s="276"/>
      <c r="Z929" s="276"/>
    </row>
    <row r="930">
      <c r="A930" s="276"/>
      <c r="B930" s="276"/>
      <c r="C930" s="276"/>
      <c r="D930" s="276"/>
      <c r="E930" s="276"/>
      <c r="F930" s="276"/>
      <c r="G930" s="276"/>
      <c r="H930" s="276"/>
      <c r="I930" s="276"/>
      <c r="J930" s="276"/>
      <c r="K930" s="276"/>
      <c r="L930" s="276"/>
      <c r="M930" s="276"/>
      <c r="N930" s="276"/>
      <c r="O930" s="276"/>
      <c r="P930" s="276"/>
      <c r="Q930" s="276"/>
      <c r="R930" s="276"/>
      <c r="S930" s="276"/>
      <c r="T930" s="276"/>
      <c r="U930" s="276"/>
      <c r="V930" s="276"/>
      <c r="W930" s="276"/>
      <c r="X930" s="276"/>
      <c r="Y930" s="276"/>
      <c r="Z930" s="276"/>
    </row>
    <row r="931">
      <c r="A931" s="276"/>
      <c r="B931" s="276"/>
      <c r="C931" s="276"/>
      <c r="D931" s="276"/>
      <c r="E931" s="276"/>
      <c r="F931" s="276"/>
      <c r="G931" s="276"/>
      <c r="H931" s="276"/>
      <c r="I931" s="276"/>
      <c r="J931" s="276"/>
      <c r="K931" s="276"/>
      <c r="L931" s="276"/>
      <c r="M931" s="276"/>
      <c r="N931" s="276"/>
      <c r="O931" s="276"/>
      <c r="P931" s="276"/>
      <c r="Q931" s="276"/>
      <c r="R931" s="276"/>
      <c r="S931" s="276"/>
      <c r="T931" s="276"/>
      <c r="U931" s="276"/>
      <c r="V931" s="276"/>
      <c r="W931" s="276"/>
      <c r="X931" s="276"/>
      <c r="Y931" s="276"/>
      <c r="Z931" s="276"/>
    </row>
    <row r="932">
      <c r="A932" s="276"/>
      <c r="B932" s="276"/>
      <c r="C932" s="276"/>
      <c r="D932" s="276"/>
      <c r="E932" s="276"/>
      <c r="F932" s="276"/>
      <c r="G932" s="276"/>
      <c r="H932" s="276"/>
      <c r="I932" s="276"/>
      <c r="J932" s="276"/>
      <c r="K932" s="276"/>
      <c r="L932" s="276"/>
      <c r="M932" s="276"/>
      <c r="N932" s="276"/>
      <c r="O932" s="276"/>
      <c r="P932" s="276"/>
      <c r="Q932" s="276"/>
      <c r="R932" s="276"/>
      <c r="S932" s="276"/>
      <c r="T932" s="276"/>
      <c r="U932" s="276"/>
      <c r="V932" s="276"/>
      <c r="W932" s="276"/>
      <c r="X932" s="276"/>
      <c r="Y932" s="276"/>
      <c r="Z932" s="276"/>
    </row>
    <row r="933">
      <c r="A933" s="276"/>
      <c r="B933" s="276"/>
      <c r="C933" s="276"/>
      <c r="D933" s="276"/>
      <c r="E933" s="276"/>
      <c r="F933" s="276"/>
      <c r="G933" s="276"/>
      <c r="H933" s="276"/>
      <c r="I933" s="276"/>
      <c r="J933" s="276"/>
      <c r="K933" s="276"/>
      <c r="L933" s="276"/>
      <c r="M933" s="276"/>
      <c r="N933" s="276"/>
      <c r="O933" s="276"/>
      <c r="P933" s="276"/>
      <c r="Q933" s="276"/>
      <c r="R933" s="276"/>
      <c r="S933" s="276"/>
      <c r="T933" s="276"/>
      <c r="U933" s="276"/>
      <c r="V933" s="276"/>
      <c r="W933" s="276"/>
      <c r="X933" s="276"/>
      <c r="Y933" s="276"/>
      <c r="Z933" s="276"/>
    </row>
    <row r="934">
      <c r="A934" s="276"/>
      <c r="B934" s="276"/>
      <c r="C934" s="276"/>
      <c r="D934" s="276"/>
      <c r="E934" s="276"/>
      <c r="F934" s="276"/>
      <c r="G934" s="276"/>
      <c r="H934" s="276"/>
      <c r="I934" s="276"/>
      <c r="J934" s="276"/>
      <c r="K934" s="276"/>
      <c r="L934" s="276"/>
      <c r="M934" s="276"/>
      <c r="N934" s="276"/>
      <c r="O934" s="276"/>
      <c r="P934" s="276"/>
      <c r="Q934" s="276"/>
      <c r="R934" s="276"/>
      <c r="S934" s="276"/>
      <c r="T934" s="276"/>
      <c r="U934" s="276"/>
      <c r="V934" s="276"/>
      <c r="W934" s="276"/>
      <c r="X934" s="276"/>
      <c r="Y934" s="276"/>
      <c r="Z934" s="276"/>
    </row>
    <row r="935">
      <c r="A935" s="276"/>
      <c r="B935" s="276"/>
      <c r="C935" s="276"/>
      <c r="D935" s="276"/>
      <c r="E935" s="276"/>
      <c r="F935" s="276"/>
      <c r="G935" s="276"/>
      <c r="H935" s="276"/>
      <c r="I935" s="276"/>
      <c r="J935" s="276"/>
      <c r="K935" s="276"/>
      <c r="L935" s="276"/>
      <c r="M935" s="276"/>
      <c r="N935" s="276"/>
      <c r="O935" s="276"/>
      <c r="P935" s="276"/>
      <c r="Q935" s="276"/>
      <c r="R935" s="276"/>
      <c r="S935" s="276"/>
      <c r="T935" s="276"/>
      <c r="U935" s="276"/>
      <c r="V935" s="276"/>
      <c r="W935" s="276"/>
      <c r="X935" s="276"/>
      <c r="Y935" s="276"/>
      <c r="Z935" s="276"/>
    </row>
    <row r="936">
      <c r="A936" s="276"/>
      <c r="B936" s="276"/>
      <c r="C936" s="276"/>
      <c r="D936" s="276"/>
      <c r="E936" s="276"/>
      <c r="F936" s="276"/>
      <c r="G936" s="276"/>
      <c r="H936" s="276"/>
      <c r="I936" s="276"/>
      <c r="J936" s="276"/>
      <c r="K936" s="276"/>
      <c r="L936" s="276"/>
      <c r="M936" s="276"/>
      <c r="N936" s="276"/>
      <c r="O936" s="276"/>
      <c r="P936" s="276"/>
      <c r="Q936" s="276"/>
      <c r="R936" s="276"/>
      <c r="S936" s="276"/>
      <c r="T936" s="276"/>
      <c r="U936" s="276"/>
      <c r="V936" s="276"/>
      <c r="W936" s="276"/>
      <c r="X936" s="276"/>
      <c r="Y936" s="276"/>
      <c r="Z936" s="276"/>
    </row>
    <row r="937">
      <c r="A937" s="276"/>
      <c r="B937" s="276"/>
      <c r="C937" s="276"/>
      <c r="D937" s="276"/>
      <c r="E937" s="276"/>
      <c r="F937" s="276"/>
      <c r="G937" s="276"/>
      <c r="H937" s="276"/>
      <c r="I937" s="276"/>
      <c r="J937" s="276"/>
      <c r="K937" s="276"/>
      <c r="L937" s="276"/>
      <c r="M937" s="276"/>
      <c r="N937" s="276"/>
      <c r="O937" s="276"/>
      <c r="P937" s="276"/>
      <c r="Q937" s="276"/>
      <c r="R937" s="276"/>
      <c r="S937" s="276"/>
      <c r="T937" s="276"/>
      <c r="U937" s="276"/>
      <c r="V937" s="276"/>
      <c r="W937" s="276"/>
      <c r="X937" s="276"/>
      <c r="Y937" s="276"/>
      <c r="Z937" s="276"/>
    </row>
    <row r="938">
      <c r="A938" s="276"/>
      <c r="B938" s="276"/>
      <c r="C938" s="276"/>
      <c r="D938" s="276"/>
      <c r="E938" s="276"/>
      <c r="F938" s="276"/>
      <c r="G938" s="276"/>
      <c r="H938" s="276"/>
      <c r="I938" s="276"/>
      <c r="J938" s="276"/>
      <c r="K938" s="276"/>
      <c r="L938" s="276"/>
      <c r="M938" s="276"/>
      <c r="N938" s="276"/>
      <c r="O938" s="276"/>
      <c r="P938" s="276"/>
      <c r="Q938" s="276"/>
      <c r="R938" s="276"/>
      <c r="S938" s="276"/>
      <c r="T938" s="276"/>
      <c r="U938" s="276"/>
      <c r="V938" s="276"/>
      <c r="W938" s="276"/>
      <c r="X938" s="276"/>
      <c r="Y938" s="276"/>
      <c r="Z938" s="276"/>
    </row>
    <row r="939">
      <c r="A939" s="276"/>
      <c r="B939" s="276"/>
      <c r="C939" s="276"/>
      <c r="D939" s="276"/>
      <c r="E939" s="276"/>
      <c r="F939" s="276"/>
      <c r="G939" s="276"/>
      <c r="H939" s="276"/>
      <c r="I939" s="276"/>
      <c r="J939" s="276"/>
      <c r="K939" s="276"/>
      <c r="L939" s="276"/>
      <c r="M939" s="276"/>
      <c r="N939" s="276"/>
      <c r="O939" s="276"/>
      <c r="P939" s="276"/>
      <c r="Q939" s="276"/>
      <c r="R939" s="276"/>
      <c r="S939" s="276"/>
      <c r="T939" s="276"/>
      <c r="U939" s="276"/>
      <c r="V939" s="276"/>
      <c r="W939" s="276"/>
      <c r="X939" s="276"/>
      <c r="Y939" s="276"/>
      <c r="Z939" s="276"/>
    </row>
    <row r="940">
      <c r="A940" s="276"/>
      <c r="B940" s="276"/>
      <c r="C940" s="276"/>
      <c r="D940" s="276"/>
      <c r="E940" s="276"/>
      <c r="F940" s="276"/>
      <c r="G940" s="276"/>
      <c r="H940" s="276"/>
      <c r="I940" s="276"/>
      <c r="J940" s="276"/>
      <c r="K940" s="276"/>
      <c r="L940" s="276"/>
      <c r="M940" s="276"/>
      <c r="N940" s="276"/>
      <c r="O940" s="276"/>
      <c r="P940" s="276"/>
      <c r="Q940" s="276"/>
      <c r="R940" s="276"/>
      <c r="S940" s="276"/>
      <c r="T940" s="276"/>
      <c r="U940" s="276"/>
      <c r="V940" s="276"/>
      <c r="W940" s="276"/>
      <c r="X940" s="276"/>
      <c r="Y940" s="276"/>
      <c r="Z940" s="276"/>
    </row>
    <row r="941">
      <c r="A941" s="276"/>
      <c r="B941" s="276"/>
      <c r="C941" s="276"/>
      <c r="D941" s="276"/>
      <c r="E941" s="276"/>
      <c r="F941" s="276"/>
      <c r="G941" s="276"/>
      <c r="H941" s="276"/>
      <c r="I941" s="276"/>
      <c r="J941" s="276"/>
      <c r="K941" s="276"/>
      <c r="L941" s="276"/>
      <c r="M941" s="276"/>
      <c r="N941" s="276"/>
      <c r="O941" s="276"/>
      <c r="P941" s="276"/>
      <c r="Q941" s="276"/>
      <c r="R941" s="276"/>
      <c r="S941" s="276"/>
      <c r="T941" s="276"/>
      <c r="U941" s="276"/>
      <c r="V941" s="276"/>
      <c r="W941" s="276"/>
      <c r="X941" s="276"/>
      <c r="Y941" s="276"/>
      <c r="Z941" s="276"/>
    </row>
    <row r="942">
      <c r="A942" s="276"/>
      <c r="B942" s="276"/>
      <c r="C942" s="276"/>
      <c r="D942" s="276"/>
      <c r="E942" s="276"/>
      <c r="F942" s="276"/>
      <c r="G942" s="276"/>
      <c r="H942" s="276"/>
      <c r="I942" s="276"/>
      <c r="J942" s="276"/>
      <c r="K942" s="276"/>
      <c r="L942" s="276"/>
      <c r="M942" s="276"/>
      <c r="N942" s="276"/>
      <c r="O942" s="276"/>
      <c r="P942" s="276"/>
      <c r="Q942" s="276"/>
      <c r="R942" s="276"/>
      <c r="S942" s="276"/>
      <c r="T942" s="276"/>
      <c r="U942" s="276"/>
      <c r="V942" s="276"/>
      <c r="W942" s="276"/>
      <c r="X942" s="276"/>
      <c r="Y942" s="276"/>
      <c r="Z942" s="276"/>
    </row>
    <row r="943">
      <c r="A943" s="276"/>
      <c r="B943" s="276"/>
      <c r="C943" s="276"/>
      <c r="D943" s="276"/>
      <c r="E943" s="276"/>
      <c r="F943" s="276"/>
      <c r="G943" s="276"/>
      <c r="H943" s="276"/>
      <c r="I943" s="276"/>
      <c r="J943" s="276"/>
      <c r="K943" s="276"/>
      <c r="L943" s="276"/>
      <c r="M943" s="276"/>
      <c r="N943" s="276"/>
      <c r="O943" s="276"/>
      <c r="P943" s="276"/>
      <c r="Q943" s="276"/>
      <c r="R943" s="276"/>
      <c r="S943" s="276"/>
      <c r="T943" s="276"/>
      <c r="U943" s="276"/>
      <c r="V943" s="276"/>
      <c r="W943" s="276"/>
      <c r="X943" s="276"/>
      <c r="Y943" s="276"/>
      <c r="Z943" s="276"/>
    </row>
    <row r="944">
      <c r="A944" s="276"/>
      <c r="B944" s="276"/>
      <c r="C944" s="276"/>
      <c r="D944" s="276"/>
      <c r="E944" s="276"/>
      <c r="F944" s="276"/>
      <c r="G944" s="276"/>
      <c r="H944" s="276"/>
      <c r="I944" s="276"/>
      <c r="J944" s="276"/>
      <c r="K944" s="276"/>
      <c r="L944" s="276"/>
      <c r="M944" s="276"/>
      <c r="N944" s="276"/>
      <c r="O944" s="276"/>
      <c r="P944" s="276"/>
      <c r="Q944" s="276"/>
      <c r="R944" s="276"/>
      <c r="S944" s="276"/>
      <c r="T944" s="276"/>
      <c r="U944" s="276"/>
      <c r="V944" s="276"/>
      <c r="W944" s="276"/>
      <c r="X944" s="276"/>
      <c r="Y944" s="276"/>
      <c r="Z944" s="276"/>
    </row>
    <row r="945">
      <c r="A945" s="276"/>
      <c r="B945" s="276"/>
      <c r="C945" s="276"/>
      <c r="D945" s="276"/>
      <c r="E945" s="276"/>
      <c r="F945" s="276"/>
      <c r="G945" s="276"/>
      <c r="H945" s="276"/>
      <c r="I945" s="276"/>
      <c r="J945" s="276"/>
      <c r="K945" s="276"/>
      <c r="L945" s="276"/>
      <c r="M945" s="276"/>
      <c r="N945" s="276"/>
      <c r="O945" s="276"/>
      <c r="P945" s="276"/>
      <c r="Q945" s="276"/>
      <c r="R945" s="276"/>
      <c r="S945" s="276"/>
      <c r="T945" s="276"/>
      <c r="U945" s="276"/>
      <c r="V945" s="276"/>
      <c r="W945" s="276"/>
      <c r="X945" s="276"/>
      <c r="Y945" s="276"/>
      <c r="Z945" s="276"/>
    </row>
    <row r="946">
      <c r="A946" s="276"/>
      <c r="B946" s="276"/>
      <c r="C946" s="276"/>
      <c r="D946" s="276"/>
      <c r="E946" s="276"/>
      <c r="F946" s="276"/>
      <c r="G946" s="276"/>
      <c r="H946" s="276"/>
      <c r="I946" s="276"/>
      <c r="J946" s="276"/>
      <c r="K946" s="276"/>
      <c r="L946" s="276"/>
      <c r="M946" s="276"/>
      <c r="N946" s="276"/>
      <c r="O946" s="276"/>
      <c r="P946" s="276"/>
      <c r="Q946" s="276"/>
      <c r="R946" s="276"/>
      <c r="S946" s="276"/>
      <c r="T946" s="276"/>
      <c r="U946" s="276"/>
      <c r="V946" s="276"/>
      <c r="W946" s="276"/>
      <c r="X946" s="276"/>
      <c r="Y946" s="276"/>
      <c r="Z946" s="276"/>
    </row>
    <row r="947">
      <c r="A947" s="276"/>
      <c r="B947" s="276"/>
      <c r="C947" s="276"/>
      <c r="D947" s="276"/>
      <c r="E947" s="276"/>
      <c r="F947" s="276"/>
      <c r="G947" s="276"/>
      <c r="H947" s="276"/>
      <c r="I947" s="276"/>
      <c r="J947" s="276"/>
      <c r="K947" s="276"/>
      <c r="L947" s="276"/>
      <c r="M947" s="276"/>
      <c r="N947" s="276"/>
      <c r="O947" s="276"/>
      <c r="P947" s="276"/>
      <c r="Q947" s="276"/>
      <c r="R947" s="276"/>
      <c r="S947" s="276"/>
      <c r="T947" s="276"/>
      <c r="U947" s="276"/>
      <c r="V947" s="276"/>
      <c r="W947" s="276"/>
      <c r="X947" s="276"/>
      <c r="Y947" s="276"/>
      <c r="Z947" s="276"/>
    </row>
    <row r="948">
      <c r="A948" s="276"/>
      <c r="B948" s="276"/>
      <c r="C948" s="276"/>
      <c r="D948" s="276"/>
      <c r="E948" s="276"/>
      <c r="F948" s="276"/>
      <c r="G948" s="276"/>
      <c r="H948" s="276"/>
      <c r="I948" s="276"/>
      <c r="J948" s="276"/>
      <c r="K948" s="276"/>
      <c r="L948" s="276"/>
      <c r="M948" s="276"/>
      <c r="N948" s="276"/>
      <c r="O948" s="276"/>
      <c r="P948" s="276"/>
      <c r="Q948" s="276"/>
      <c r="R948" s="276"/>
      <c r="S948" s="276"/>
      <c r="T948" s="276"/>
      <c r="U948" s="276"/>
      <c r="V948" s="276"/>
      <c r="W948" s="276"/>
      <c r="X948" s="276"/>
      <c r="Y948" s="276"/>
      <c r="Z948" s="276"/>
    </row>
    <row r="949">
      <c r="A949" s="276"/>
      <c r="B949" s="276"/>
      <c r="C949" s="276"/>
      <c r="D949" s="276"/>
      <c r="E949" s="276"/>
      <c r="F949" s="276"/>
      <c r="G949" s="276"/>
      <c r="H949" s="276"/>
      <c r="I949" s="276"/>
      <c r="J949" s="276"/>
      <c r="K949" s="276"/>
      <c r="L949" s="276"/>
      <c r="M949" s="276"/>
      <c r="N949" s="276"/>
      <c r="O949" s="276"/>
      <c r="P949" s="276"/>
      <c r="Q949" s="276"/>
      <c r="R949" s="276"/>
      <c r="S949" s="276"/>
      <c r="T949" s="276"/>
      <c r="U949" s="276"/>
      <c r="V949" s="276"/>
      <c r="W949" s="276"/>
      <c r="X949" s="276"/>
      <c r="Y949" s="276"/>
      <c r="Z949" s="276"/>
    </row>
    <row r="950">
      <c r="A950" s="276"/>
      <c r="B950" s="276"/>
      <c r="C950" s="276"/>
      <c r="D950" s="276"/>
      <c r="E950" s="276"/>
      <c r="F950" s="276"/>
      <c r="G950" s="276"/>
      <c r="H950" s="276"/>
      <c r="I950" s="276"/>
      <c r="J950" s="276"/>
      <c r="K950" s="276"/>
      <c r="L950" s="276"/>
      <c r="M950" s="276"/>
      <c r="N950" s="276"/>
      <c r="O950" s="276"/>
      <c r="P950" s="276"/>
      <c r="Q950" s="276"/>
      <c r="R950" s="276"/>
      <c r="S950" s="276"/>
      <c r="T950" s="276"/>
      <c r="U950" s="276"/>
      <c r="V950" s="276"/>
      <c r="W950" s="276"/>
      <c r="X950" s="276"/>
      <c r="Y950" s="276"/>
      <c r="Z950" s="276"/>
    </row>
    <row r="951">
      <c r="A951" s="276"/>
      <c r="B951" s="276"/>
      <c r="C951" s="276"/>
      <c r="D951" s="276"/>
      <c r="E951" s="276"/>
      <c r="F951" s="276"/>
      <c r="G951" s="276"/>
      <c r="H951" s="276"/>
      <c r="I951" s="276"/>
      <c r="J951" s="276"/>
      <c r="K951" s="276"/>
      <c r="L951" s="276"/>
      <c r="M951" s="276"/>
      <c r="N951" s="276"/>
      <c r="O951" s="276"/>
      <c r="P951" s="276"/>
      <c r="Q951" s="276"/>
      <c r="R951" s="276"/>
      <c r="S951" s="276"/>
      <c r="T951" s="276"/>
      <c r="U951" s="276"/>
      <c r="V951" s="276"/>
      <c r="W951" s="276"/>
      <c r="X951" s="276"/>
      <c r="Y951" s="276"/>
      <c r="Z951" s="276"/>
    </row>
    <row r="952">
      <c r="A952" s="276"/>
      <c r="B952" s="276"/>
      <c r="C952" s="276"/>
      <c r="D952" s="276"/>
      <c r="E952" s="276"/>
      <c r="F952" s="276"/>
      <c r="G952" s="276"/>
      <c r="H952" s="276"/>
      <c r="I952" s="276"/>
      <c r="J952" s="276"/>
      <c r="K952" s="276"/>
      <c r="L952" s="276"/>
      <c r="M952" s="276"/>
      <c r="N952" s="276"/>
      <c r="O952" s="276"/>
      <c r="P952" s="276"/>
      <c r="Q952" s="276"/>
      <c r="R952" s="276"/>
      <c r="S952" s="276"/>
      <c r="T952" s="276"/>
      <c r="U952" s="276"/>
      <c r="V952" s="276"/>
      <c r="W952" s="276"/>
      <c r="X952" s="276"/>
      <c r="Y952" s="276"/>
      <c r="Z952" s="276"/>
    </row>
    <row r="953">
      <c r="A953" s="276"/>
      <c r="B953" s="276"/>
      <c r="C953" s="276"/>
      <c r="D953" s="276"/>
      <c r="E953" s="276"/>
      <c r="F953" s="276"/>
      <c r="G953" s="276"/>
      <c r="H953" s="276"/>
      <c r="I953" s="276"/>
      <c r="J953" s="276"/>
      <c r="K953" s="276"/>
      <c r="L953" s="276"/>
      <c r="M953" s="276"/>
      <c r="N953" s="276"/>
      <c r="O953" s="276"/>
      <c r="P953" s="276"/>
      <c r="Q953" s="276"/>
      <c r="R953" s="276"/>
      <c r="S953" s="276"/>
      <c r="T953" s="276"/>
      <c r="U953" s="276"/>
      <c r="V953" s="276"/>
      <c r="W953" s="276"/>
      <c r="X953" s="276"/>
      <c r="Y953" s="276"/>
      <c r="Z953" s="276"/>
    </row>
    <row r="954">
      <c r="A954" s="276"/>
      <c r="B954" s="276"/>
      <c r="C954" s="276"/>
      <c r="D954" s="276"/>
      <c r="E954" s="276"/>
      <c r="F954" s="276"/>
      <c r="G954" s="276"/>
      <c r="H954" s="276"/>
      <c r="I954" s="276"/>
      <c r="J954" s="276"/>
      <c r="K954" s="276"/>
      <c r="L954" s="276"/>
      <c r="M954" s="276"/>
      <c r="N954" s="276"/>
      <c r="O954" s="276"/>
      <c r="P954" s="276"/>
      <c r="Q954" s="276"/>
      <c r="R954" s="276"/>
      <c r="S954" s="276"/>
      <c r="T954" s="276"/>
      <c r="U954" s="276"/>
      <c r="V954" s="276"/>
      <c r="W954" s="276"/>
      <c r="X954" s="276"/>
      <c r="Y954" s="276"/>
      <c r="Z954" s="276"/>
    </row>
    <row r="955">
      <c r="A955" s="276"/>
      <c r="B955" s="276"/>
      <c r="C955" s="276"/>
      <c r="D955" s="276"/>
      <c r="E955" s="276"/>
      <c r="F955" s="276"/>
      <c r="G955" s="276"/>
      <c r="H955" s="276"/>
      <c r="I955" s="276"/>
      <c r="J955" s="276"/>
      <c r="K955" s="276"/>
      <c r="L955" s="276"/>
      <c r="M955" s="276"/>
      <c r="N955" s="276"/>
      <c r="O955" s="276"/>
      <c r="P955" s="276"/>
      <c r="Q955" s="276"/>
      <c r="R955" s="276"/>
      <c r="S955" s="276"/>
      <c r="T955" s="276"/>
      <c r="U955" s="276"/>
      <c r="V955" s="276"/>
      <c r="W955" s="276"/>
      <c r="X955" s="276"/>
      <c r="Y955" s="276"/>
      <c r="Z955" s="276"/>
    </row>
    <row r="956">
      <c r="A956" s="276"/>
      <c r="B956" s="276"/>
      <c r="C956" s="276"/>
      <c r="D956" s="276"/>
      <c r="E956" s="276"/>
      <c r="F956" s="276"/>
      <c r="G956" s="276"/>
      <c r="H956" s="276"/>
      <c r="I956" s="276"/>
      <c r="J956" s="276"/>
      <c r="K956" s="276"/>
      <c r="L956" s="276"/>
      <c r="M956" s="276"/>
      <c r="N956" s="276"/>
      <c r="O956" s="276"/>
      <c r="P956" s="276"/>
      <c r="Q956" s="276"/>
      <c r="R956" s="276"/>
      <c r="S956" s="276"/>
      <c r="T956" s="276"/>
      <c r="U956" s="276"/>
      <c r="V956" s="276"/>
      <c r="W956" s="276"/>
      <c r="X956" s="276"/>
      <c r="Y956" s="276"/>
      <c r="Z956" s="276"/>
    </row>
    <row r="957">
      <c r="A957" s="276"/>
      <c r="B957" s="276"/>
      <c r="C957" s="276"/>
      <c r="D957" s="276"/>
      <c r="E957" s="276"/>
      <c r="F957" s="276"/>
      <c r="G957" s="276"/>
      <c r="H957" s="276"/>
      <c r="I957" s="276"/>
      <c r="J957" s="276"/>
      <c r="K957" s="276"/>
      <c r="L957" s="276"/>
      <c r="M957" s="276"/>
      <c r="N957" s="276"/>
      <c r="O957" s="276"/>
      <c r="P957" s="276"/>
      <c r="Q957" s="276"/>
      <c r="R957" s="276"/>
      <c r="S957" s="276"/>
      <c r="T957" s="276"/>
      <c r="U957" s="276"/>
      <c r="V957" s="276"/>
      <c r="W957" s="276"/>
      <c r="X957" s="276"/>
      <c r="Y957" s="276"/>
      <c r="Z957" s="276"/>
    </row>
    <row r="958">
      <c r="A958" s="276"/>
      <c r="B958" s="276"/>
      <c r="C958" s="276"/>
      <c r="D958" s="276"/>
      <c r="E958" s="276"/>
      <c r="F958" s="276"/>
      <c r="G958" s="276"/>
      <c r="H958" s="276"/>
      <c r="I958" s="276"/>
      <c r="J958" s="276"/>
      <c r="K958" s="276"/>
      <c r="L958" s="276"/>
      <c r="M958" s="276"/>
      <c r="N958" s="276"/>
      <c r="O958" s="276"/>
      <c r="P958" s="276"/>
      <c r="Q958" s="276"/>
      <c r="R958" s="276"/>
      <c r="S958" s="276"/>
      <c r="T958" s="276"/>
      <c r="U958" s="276"/>
      <c r="V958" s="276"/>
      <c r="W958" s="276"/>
      <c r="X958" s="276"/>
      <c r="Y958" s="276"/>
      <c r="Z958" s="276"/>
    </row>
    <row r="959">
      <c r="A959" s="276"/>
      <c r="B959" s="276"/>
      <c r="C959" s="276"/>
      <c r="D959" s="276"/>
      <c r="E959" s="276"/>
      <c r="F959" s="276"/>
      <c r="G959" s="276"/>
      <c r="H959" s="276"/>
      <c r="I959" s="276"/>
      <c r="J959" s="276"/>
      <c r="K959" s="276"/>
      <c r="L959" s="276"/>
      <c r="M959" s="276"/>
      <c r="N959" s="276"/>
      <c r="O959" s="276"/>
      <c r="P959" s="276"/>
      <c r="Q959" s="276"/>
      <c r="R959" s="276"/>
      <c r="S959" s="276"/>
      <c r="T959" s="276"/>
      <c r="U959" s="276"/>
      <c r="V959" s="276"/>
      <c r="W959" s="276"/>
      <c r="X959" s="276"/>
      <c r="Y959" s="276"/>
      <c r="Z959" s="276"/>
    </row>
    <row r="960">
      <c r="A960" s="276"/>
      <c r="B960" s="276"/>
      <c r="C960" s="276"/>
      <c r="D960" s="276"/>
      <c r="E960" s="276"/>
      <c r="F960" s="276"/>
      <c r="G960" s="276"/>
      <c r="H960" s="276"/>
      <c r="I960" s="276"/>
      <c r="J960" s="276"/>
      <c r="K960" s="276"/>
      <c r="L960" s="276"/>
      <c r="M960" s="276"/>
      <c r="N960" s="276"/>
      <c r="O960" s="276"/>
      <c r="P960" s="276"/>
      <c r="Q960" s="276"/>
      <c r="R960" s="276"/>
      <c r="S960" s="276"/>
      <c r="T960" s="276"/>
      <c r="U960" s="276"/>
      <c r="V960" s="276"/>
      <c r="W960" s="276"/>
      <c r="X960" s="276"/>
      <c r="Y960" s="276"/>
      <c r="Z960" s="276"/>
    </row>
    <row r="961">
      <c r="A961" s="276"/>
      <c r="B961" s="276"/>
      <c r="C961" s="276"/>
      <c r="D961" s="276"/>
      <c r="E961" s="276"/>
      <c r="F961" s="276"/>
      <c r="G961" s="276"/>
      <c r="H961" s="276"/>
      <c r="I961" s="276"/>
      <c r="J961" s="276"/>
      <c r="K961" s="276"/>
      <c r="L961" s="276"/>
      <c r="M961" s="276"/>
      <c r="N961" s="276"/>
      <c r="O961" s="276"/>
      <c r="P961" s="276"/>
      <c r="Q961" s="276"/>
      <c r="R961" s="276"/>
      <c r="S961" s="276"/>
      <c r="T961" s="276"/>
      <c r="U961" s="276"/>
      <c r="V961" s="276"/>
      <c r="W961" s="276"/>
      <c r="X961" s="276"/>
      <c r="Y961" s="276"/>
      <c r="Z961" s="276"/>
    </row>
    <row r="962">
      <c r="A962" s="276"/>
      <c r="B962" s="276"/>
      <c r="C962" s="276"/>
      <c r="D962" s="276"/>
      <c r="E962" s="276"/>
      <c r="F962" s="276"/>
      <c r="G962" s="276"/>
      <c r="H962" s="276"/>
      <c r="I962" s="276"/>
      <c r="J962" s="276"/>
      <c r="K962" s="276"/>
      <c r="L962" s="276"/>
      <c r="M962" s="276"/>
      <c r="N962" s="276"/>
      <c r="O962" s="276"/>
      <c r="P962" s="276"/>
      <c r="Q962" s="276"/>
      <c r="R962" s="276"/>
      <c r="S962" s="276"/>
      <c r="T962" s="276"/>
      <c r="U962" s="276"/>
      <c r="V962" s="276"/>
      <c r="W962" s="276"/>
      <c r="X962" s="276"/>
      <c r="Y962" s="276"/>
      <c r="Z962" s="276"/>
    </row>
    <row r="963">
      <c r="A963" s="276"/>
      <c r="B963" s="276"/>
      <c r="C963" s="276"/>
      <c r="D963" s="276"/>
      <c r="E963" s="276"/>
      <c r="F963" s="276"/>
      <c r="G963" s="276"/>
      <c r="H963" s="276"/>
      <c r="I963" s="276"/>
      <c r="J963" s="276"/>
      <c r="K963" s="276"/>
      <c r="L963" s="276"/>
      <c r="M963" s="276"/>
      <c r="N963" s="276"/>
      <c r="O963" s="276"/>
      <c r="P963" s="276"/>
      <c r="Q963" s="276"/>
      <c r="R963" s="276"/>
      <c r="S963" s="276"/>
      <c r="T963" s="276"/>
      <c r="U963" s="276"/>
      <c r="V963" s="276"/>
      <c r="W963" s="276"/>
      <c r="X963" s="276"/>
      <c r="Y963" s="276"/>
      <c r="Z963" s="276"/>
    </row>
    <row r="964">
      <c r="A964" s="276"/>
      <c r="B964" s="276"/>
      <c r="C964" s="276"/>
      <c r="D964" s="276"/>
      <c r="E964" s="276"/>
      <c r="F964" s="276"/>
      <c r="G964" s="276"/>
      <c r="H964" s="276"/>
      <c r="I964" s="276"/>
      <c r="J964" s="276"/>
      <c r="K964" s="276"/>
      <c r="L964" s="276"/>
      <c r="M964" s="276"/>
      <c r="N964" s="276"/>
      <c r="O964" s="276"/>
      <c r="P964" s="276"/>
      <c r="Q964" s="276"/>
      <c r="R964" s="276"/>
      <c r="S964" s="276"/>
      <c r="T964" s="276"/>
      <c r="U964" s="276"/>
      <c r="V964" s="276"/>
      <c r="W964" s="276"/>
      <c r="X964" s="276"/>
      <c r="Y964" s="276"/>
      <c r="Z964" s="276"/>
    </row>
    <row r="965">
      <c r="A965" s="276"/>
      <c r="B965" s="276"/>
      <c r="C965" s="276"/>
      <c r="D965" s="276"/>
      <c r="E965" s="276"/>
      <c r="F965" s="276"/>
      <c r="G965" s="276"/>
      <c r="H965" s="276"/>
      <c r="I965" s="276"/>
      <c r="J965" s="276"/>
      <c r="K965" s="276"/>
      <c r="L965" s="276"/>
      <c r="M965" s="276"/>
      <c r="N965" s="276"/>
      <c r="O965" s="276"/>
      <c r="P965" s="276"/>
      <c r="Q965" s="276"/>
      <c r="R965" s="276"/>
      <c r="S965" s="276"/>
      <c r="T965" s="276"/>
      <c r="U965" s="276"/>
      <c r="V965" s="276"/>
      <c r="W965" s="276"/>
      <c r="X965" s="276"/>
      <c r="Y965" s="276"/>
      <c r="Z965" s="276"/>
    </row>
    <row r="966">
      <c r="A966" s="276"/>
      <c r="B966" s="276"/>
      <c r="C966" s="276"/>
      <c r="D966" s="276"/>
      <c r="E966" s="276"/>
      <c r="F966" s="276"/>
      <c r="G966" s="276"/>
      <c r="H966" s="276"/>
      <c r="I966" s="276"/>
      <c r="J966" s="276"/>
      <c r="K966" s="276"/>
      <c r="L966" s="276"/>
      <c r="M966" s="276"/>
      <c r="N966" s="276"/>
      <c r="O966" s="276"/>
      <c r="P966" s="276"/>
      <c r="Q966" s="276"/>
      <c r="R966" s="276"/>
      <c r="S966" s="276"/>
      <c r="T966" s="276"/>
      <c r="U966" s="276"/>
      <c r="V966" s="276"/>
      <c r="W966" s="276"/>
      <c r="X966" s="276"/>
      <c r="Y966" s="276"/>
      <c r="Z966" s="276"/>
    </row>
    <row r="967">
      <c r="A967" s="276"/>
      <c r="B967" s="276"/>
      <c r="C967" s="276"/>
      <c r="D967" s="276"/>
      <c r="E967" s="276"/>
      <c r="F967" s="276"/>
      <c r="G967" s="276"/>
      <c r="H967" s="276"/>
      <c r="I967" s="276"/>
      <c r="J967" s="276"/>
      <c r="K967" s="276"/>
      <c r="L967" s="276"/>
      <c r="M967" s="276"/>
      <c r="N967" s="276"/>
      <c r="O967" s="276"/>
      <c r="P967" s="276"/>
      <c r="Q967" s="276"/>
      <c r="R967" s="276"/>
      <c r="S967" s="276"/>
      <c r="T967" s="276"/>
      <c r="U967" s="276"/>
      <c r="V967" s="276"/>
      <c r="W967" s="276"/>
      <c r="X967" s="276"/>
      <c r="Y967" s="276"/>
      <c r="Z967" s="276"/>
    </row>
    <row r="968">
      <c r="A968" s="276"/>
      <c r="B968" s="276"/>
      <c r="C968" s="276"/>
      <c r="D968" s="276"/>
      <c r="E968" s="276"/>
      <c r="F968" s="276"/>
      <c r="G968" s="276"/>
      <c r="H968" s="276"/>
      <c r="I968" s="276"/>
      <c r="J968" s="276"/>
      <c r="K968" s="276"/>
      <c r="L968" s="276"/>
      <c r="M968" s="276"/>
      <c r="N968" s="276"/>
      <c r="O968" s="276"/>
      <c r="P968" s="276"/>
      <c r="Q968" s="276"/>
      <c r="R968" s="276"/>
      <c r="S968" s="276"/>
      <c r="T968" s="276"/>
      <c r="U968" s="276"/>
      <c r="V968" s="276"/>
      <c r="W968" s="276"/>
      <c r="X968" s="276"/>
      <c r="Y968" s="276"/>
      <c r="Z968" s="276"/>
    </row>
    <row r="969">
      <c r="A969" s="276"/>
      <c r="B969" s="276"/>
      <c r="C969" s="276"/>
      <c r="D969" s="276"/>
      <c r="E969" s="276"/>
      <c r="F969" s="276"/>
      <c r="G969" s="276"/>
      <c r="H969" s="276"/>
      <c r="I969" s="276"/>
      <c r="J969" s="276"/>
      <c r="K969" s="276"/>
      <c r="L969" s="276"/>
      <c r="M969" s="276"/>
      <c r="N969" s="276"/>
      <c r="O969" s="276"/>
      <c r="P969" s="276"/>
      <c r="Q969" s="276"/>
      <c r="R969" s="276"/>
      <c r="S969" s="276"/>
      <c r="T969" s="276"/>
      <c r="U969" s="276"/>
      <c r="V969" s="276"/>
      <c r="W969" s="276"/>
      <c r="X969" s="276"/>
      <c r="Y969" s="276"/>
      <c r="Z969" s="276"/>
    </row>
    <row r="970">
      <c r="A970" s="276"/>
      <c r="B970" s="276"/>
      <c r="C970" s="276"/>
      <c r="D970" s="276"/>
      <c r="E970" s="276"/>
      <c r="F970" s="276"/>
      <c r="G970" s="276"/>
      <c r="H970" s="276"/>
      <c r="I970" s="276"/>
      <c r="J970" s="276"/>
      <c r="K970" s="276"/>
      <c r="L970" s="276"/>
      <c r="M970" s="276"/>
      <c r="N970" s="276"/>
      <c r="O970" s="276"/>
      <c r="P970" s="276"/>
      <c r="Q970" s="276"/>
      <c r="R970" s="276"/>
      <c r="S970" s="276"/>
      <c r="T970" s="276"/>
      <c r="U970" s="276"/>
      <c r="V970" s="276"/>
      <c r="W970" s="276"/>
      <c r="X970" s="276"/>
      <c r="Y970" s="276"/>
      <c r="Z970" s="276"/>
    </row>
    <row r="971">
      <c r="A971" s="276"/>
      <c r="B971" s="276"/>
      <c r="C971" s="276"/>
      <c r="D971" s="276"/>
      <c r="E971" s="276"/>
      <c r="F971" s="276"/>
      <c r="G971" s="276"/>
      <c r="H971" s="276"/>
      <c r="I971" s="276"/>
      <c r="J971" s="276"/>
      <c r="K971" s="276"/>
      <c r="L971" s="276"/>
      <c r="M971" s="276"/>
      <c r="N971" s="276"/>
      <c r="O971" s="276"/>
      <c r="P971" s="276"/>
      <c r="Q971" s="276"/>
      <c r="R971" s="276"/>
      <c r="S971" s="276"/>
      <c r="T971" s="276"/>
      <c r="U971" s="276"/>
      <c r="V971" s="276"/>
      <c r="W971" s="276"/>
      <c r="X971" s="276"/>
      <c r="Y971" s="276"/>
      <c r="Z971" s="276"/>
    </row>
    <row r="972">
      <c r="A972" s="276"/>
      <c r="B972" s="276"/>
      <c r="C972" s="276"/>
      <c r="D972" s="276"/>
      <c r="E972" s="276"/>
      <c r="F972" s="276"/>
      <c r="G972" s="276"/>
      <c r="H972" s="276"/>
      <c r="I972" s="276"/>
      <c r="J972" s="276"/>
      <c r="K972" s="276"/>
      <c r="L972" s="276"/>
      <c r="M972" s="276"/>
      <c r="N972" s="276"/>
      <c r="O972" s="276"/>
      <c r="P972" s="276"/>
      <c r="Q972" s="276"/>
      <c r="R972" s="276"/>
      <c r="S972" s="276"/>
      <c r="T972" s="276"/>
      <c r="U972" s="276"/>
      <c r="V972" s="276"/>
      <c r="W972" s="276"/>
      <c r="X972" s="276"/>
      <c r="Y972" s="276"/>
      <c r="Z972" s="276"/>
    </row>
    <row r="973">
      <c r="A973" s="276"/>
      <c r="B973" s="276"/>
      <c r="C973" s="276"/>
      <c r="D973" s="276"/>
      <c r="E973" s="276"/>
      <c r="F973" s="276"/>
      <c r="G973" s="276"/>
      <c r="H973" s="276"/>
      <c r="I973" s="276"/>
      <c r="J973" s="276"/>
      <c r="K973" s="276"/>
      <c r="L973" s="276"/>
      <c r="M973" s="276"/>
      <c r="N973" s="276"/>
      <c r="O973" s="276"/>
      <c r="P973" s="276"/>
      <c r="Q973" s="276"/>
      <c r="R973" s="276"/>
      <c r="S973" s="276"/>
      <c r="T973" s="276"/>
      <c r="U973" s="276"/>
      <c r="V973" s="276"/>
      <c r="W973" s="276"/>
      <c r="X973" s="276"/>
      <c r="Y973" s="276"/>
      <c r="Z973" s="276"/>
    </row>
    <row r="974">
      <c r="A974" s="276"/>
      <c r="B974" s="276"/>
      <c r="C974" s="276"/>
      <c r="D974" s="276"/>
      <c r="E974" s="276"/>
      <c r="F974" s="276"/>
      <c r="G974" s="276"/>
      <c r="H974" s="276"/>
      <c r="I974" s="276"/>
      <c r="J974" s="276"/>
      <c r="K974" s="276"/>
      <c r="L974" s="276"/>
      <c r="M974" s="276"/>
      <c r="N974" s="276"/>
      <c r="O974" s="276"/>
      <c r="P974" s="276"/>
      <c r="Q974" s="276"/>
      <c r="R974" s="276"/>
      <c r="S974" s="276"/>
      <c r="T974" s="276"/>
      <c r="U974" s="276"/>
      <c r="V974" s="276"/>
      <c r="W974" s="276"/>
      <c r="X974" s="276"/>
      <c r="Y974" s="276"/>
      <c r="Z974" s="276"/>
    </row>
    <row r="975">
      <c r="A975" s="276"/>
      <c r="B975" s="276"/>
      <c r="C975" s="276"/>
      <c r="D975" s="276"/>
      <c r="E975" s="276"/>
      <c r="F975" s="276"/>
      <c r="G975" s="276"/>
      <c r="H975" s="276"/>
      <c r="I975" s="276"/>
      <c r="J975" s="276"/>
      <c r="K975" s="276"/>
      <c r="L975" s="276"/>
      <c r="M975" s="276"/>
      <c r="N975" s="276"/>
      <c r="O975" s="276"/>
      <c r="P975" s="276"/>
      <c r="Q975" s="276"/>
      <c r="R975" s="276"/>
      <c r="S975" s="276"/>
      <c r="T975" s="276"/>
      <c r="U975" s="276"/>
      <c r="V975" s="276"/>
      <c r="W975" s="276"/>
      <c r="X975" s="276"/>
      <c r="Y975" s="276"/>
      <c r="Z975" s="276"/>
    </row>
    <row r="976">
      <c r="A976" s="276"/>
      <c r="B976" s="276"/>
      <c r="C976" s="276"/>
      <c r="D976" s="276"/>
      <c r="E976" s="276"/>
      <c r="F976" s="276"/>
      <c r="G976" s="276"/>
      <c r="H976" s="276"/>
      <c r="I976" s="276"/>
      <c r="J976" s="276"/>
      <c r="K976" s="276"/>
      <c r="L976" s="276"/>
      <c r="M976" s="276"/>
      <c r="N976" s="276"/>
      <c r="O976" s="276"/>
      <c r="P976" s="276"/>
      <c r="Q976" s="276"/>
      <c r="R976" s="276"/>
      <c r="S976" s="276"/>
      <c r="T976" s="276"/>
      <c r="U976" s="276"/>
      <c r="V976" s="276"/>
      <c r="W976" s="276"/>
      <c r="X976" s="276"/>
      <c r="Y976" s="276"/>
      <c r="Z976" s="276"/>
    </row>
    <row r="977">
      <c r="A977" s="276"/>
      <c r="B977" s="276"/>
      <c r="C977" s="276"/>
      <c r="D977" s="276"/>
      <c r="E977" s="276"/>
      <c r="F977" s="276"/>
      <c r="G977" s="276"/>
      <c r="H977" s="276"/>
      <c r="I977" s="276"/>
      <c r="J977" s="276"/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</row>
    <row r="978">
      <c r="A978" s="276"/>
      <c r="B978" s="276"/>
      <c r="C978" s="276"/>
      <c r="D978" s="276"/>
      <c r="E978" s="276"/>
      <c r="F978" s="276"/>
      <c r="G978" s="276"/>
      <c r="H978" s="276"/>
      <c r="I978" s="276"/>
      <c r="J978" s="276"/>
      <c r="K978" s="276"/>
      <c r="L978" s="276"/>
      <c r="M978" s="276"/>
      <c r="N978" s="276"/>
      <c r="O978" s="276"/>
      <c r="P978" s="276"/>
      <c r="Q978" s="276"/>
      <c r="R978" s="276"/>
      <c r="S978" s="276"/>
      <c r="T978" s="276"/>
      <c r="U978" s="276"/>
      <c r="V978" s="276"/>
      <c r="W978" s="276"/>
      <c r="X978" s="276"/>
      <c r="Y978" s="276"/>
      <c r="Z978" s="276"/>
    </row>
    <row r="979">
      <c r="A979" s="276"/>
      <c r="B979" s="276"/>
      <c r="C979" s="276"/>
      <c r="D979" s="276"/>
      <c r="E979" s="276"/>
      <c r="F979" s="276"/>
      <c r="G979" s="276"/>
      <c r="H979" s="276"/>
      <c r="I979" s="276"/>
      <c r="J979" s="276"/>
      <c r="K979" s="276"/>
      <c r="L979" s="276"/>
      <c r="M979" s="276"/>
      <c r="N979" s="276"/>
      <c r="O979" s="276"/>
      <c r="P979" s="276"/>
      <c r="Q979" s="276"/>
      <c r="R979" s="276"/>
      <c r="S979" s="276"/>
      <c r="T979" s="276"/>
      <c r="U979" s="276"/>
      <c r="V979" s="276"/>
      <c r="W979" s="276"/>
      <c r="X979" s="276"/>
      <c r="Y979" s="276"/>
      <c r="Z979" s="276"/>
    </row>
    <row r="980">
      <c r="A980" s="276"/>
      <c r="B980" s="276"/>
      <c r="C980" s="276"/>
      <c r="D980" s="276"/>
      <c r="E980" s="276"/>
      <c r="F980" s="276"/>
      <c r="G980" s="276"/>
      <c r="H980" s="276"/>
      <c r="I980" s="276"/>
      <c r="J980" s="276"/>
      <c r="K980" s="276"/>
      <c r="L980" s="276"/>
      <c r="M980" s="276"/>
      <c r="N980" s="276"/>
      <c r="O980" s="276"/>
      <c r="P980" s="276"/>
      <c r="Q980" s="276"/>
      <c r="R980" s="276"/>
      <c r="S980" s="276"/>
      <c r="T980" s="276"/>
      <c r="U980" s="276"/>
      <c r="V980" s="276"/>
      <c r="W980" s="276"/>
      <c r="X980" s="276"/>
      <c r="Y980" s="276"/>
      <c r="Z980" s="276"/>
    </row>
    <row r="981">
      <c r="A981" s="276"/>
      <c r="B981" s="276"/>
      <c r="C981" s="276"/>
      <c r="D981" s="276"/>
      <c r="E981" s="276"/>
      <c r="F981" s="276"/>
      <c r="G981" s="276"/>
      <c r="H981" s="276"/>
      <c r="I981" s="276"/>
      <c r="J981" s="276"/>
      <c r="K981" s="276"/>
      <c r="L981" s="276"/>
      <c r="M981" s="276"/>
      <c r="N981" s="276"/>
      <c r="O981" s="276"/>
      <c r="P981" s="276"/>
      <c r="Q981" s="276"/>
      <c r="R981" s="276"/>
      <c r="S981" s="276"/>
      <c r="T981" s="276"/>
      <c r="U981" s="276"/>
      <c r="V981" s="276"/>
      <c r="W981" s="276"/>
      <c r="X981" s="276"/>
      <c r="Y981" s="276"/>
      <c r="Z981" s="276"/>
    </row>
    <row r="982">
      <c r="A982" s="276"/>
      <c r="B982" s="276"/>
      <c r="C982" s="276"/>
      <c r="D982" s="276"/>
      <c r="E982" s="276"/>
      <c r="F982" s="276"/>
      <c r="G982" s="276"/>
      <c r="H982" s="276"/>
      <c r="I982" s="276"/>
      <c r="J982" s="276"/>
      <c r="K982" s="276"/>
      <c r="L982" s="276"/>
      <c r="M982" s="276"/>
      <c r="N982" s="276"/>
      <c r="O982" s="276"/>
      <c r="P982" s="276"/>
      <c r="Q982" s="276"/>
      <c r="R982" s="276"/>
      <c r="S982" s="276"/>
      <c r="T982" s="276"/>
      <c r="U982" s="276"/>
      <c r="V982" s="276"/>
      <c r="W982" s="276"/>
      <c r="X982" s="276"/>
      <c r="Y982" s="276"/>
      <c r="Z982" s="276"/>
    </row>
    <row r="983">
      <c r="A983" s="276"/>
      <c r="B983" s="276"/>
      <c r="C983" s="276"/>
      <c r="D983" s="276"/>
      <c r="E983" s="276"/>
      <c r="F983" s="276"/>
      <c r="G983" s="276"/>
      <c r="H983" s="276"/>
      <c r="I983" s="276"/>
      <c r="J983" s="276"/>
      <c r="K983" s="276"/>
      <c r="L983" s="276"/>
      <c r="M983" s="276"/>
      <c r="N983" s="276"/>
      <c r="O983" s="276"/>
      <c r="P983" s="276"/>
      <c r="Q983" s="276"/>
      <c r="R983" s="276"/>
      <c r="S983" s="276"/>
      <c r="T983" s="276"/>
      <c r="U983" s="276"/>
      <c r="V983" s="276"/>
      <c r="W983" s="276"/>
      <c r="X983" s="276"/>
      <c r="Y983" s="276"/>
      <c r="Z983" s="276"/>
    </row>
    <row r="984">
      <c r="A984" s="276"/>
      <c r="B984" s="276"/>
      <c r="C984" s="276"/>
      <c r="D984" s="276"/>
      <c r="E984" s="276"/>
      <c r="F984" s="276"/>
      <c r="G984" s="276"/>
      <c r="H984" s="276"/>
      <c r="I984" s="276"/>
      <c r="J984" s="276"/>
      <c r="K984" s="276"/>
      <c r="L984" s="276"/>
      <c r="M984" s="276"/>
      <c r="N984" s="276"/>
      <c r="O984" s="276"/>
      <c r="P984" s="276"/>
      <c r="Q984" s="276"/>
      <c r="R984" s="276"/>
      <c r="S984" s="276"/>
      <c r="T984" s="276"/>
      <c r="U984" s="276"/>
      <c r="V984" s="276"/>
      <c r="W984" s="276"/>
      <c r="X984" s="276"/>
      <c r="Y984" s="276"/>
      <c r="Z984" s="276"/>
    </row>
    <row r="985">
      <c r="A985" s="276"/>
      <c r="B985" s="276"/>
      <c r="C985" s="276"/>
      <c r="D985" s="276"/>
      <c r="E985" s="276"/>
      <c r="F985" s="276"/>
      <c r="G985" s="276"/>
      <c r="H985" s="276"/>
      <c r="I985" s="276"/>
      <c r="J985" s="276"/>
      <c r="K985" s="276"/>
      <c r="L985" s="276"/>
      <c r="M985" s="276"/>
      <c r="N985" s="276"/>
      <c r="O985" s="276"/>
      <c r="P985" s="276"/>
      <c r="Q985" s="276"/>
      <c r="R985" s="276"/>
      <c r="S985" s="276"/>
      <c r="T985" s="276"/>
      <c r="U985" s="276"/>
      <c r="V985" s="276"/>
      <c r="W985" s="276"/>
      <c r="X985" s="276"/>
      <c r="Y985" s="276"/>
      <c r="Z985" s="276"/>
    </row>
    <row r="986">
      <c r="A986" s="276"/>
      <c r="B986" s="276"/>
      <c r="C986" s="276"/>
      <c r="D986" s="276"/>
      <c r="E986" s="276"/>
      <c r="F986" s="276"/>
      <c r="G986" s="276"/>
      <c r="H986" s="276"/>
      <c r="I986" s="276"/>
      <c r="J986" s="276"/>
      <c r="K986" s="276"/>
      <c r="L986" s="276"/>
      <c r="M986" s="276"/>
      <c r="N986" s="276"/>
      <c r="O986" s="276"/>
      <c r="P986" s="276"/>
      <c r="Q986" s="276"/>
      <c r="R986" s="276"/>
      <c r="S986" s="276"/>
      <c r="T986" s="276"/>
      <c r="U986" s="276"/>
      <c r="V986" s="276"/>
      <c r="W986" s="276"/>
      <c r="X986" s="276"/>
      <c r="Y986" s="276"/>
      <c r="Z986" s="276"/>
    </row>
    <row r="987">
      <c r="A987" s="276"/>
      <c r="B987" s="276"/>
      <c r="C987" s="276"/>
      <c r="D987" s="276"/>
      <c r="E987" s="276"/>
      <c r="F987" s="276"/>
      <c r="G987" s="276"/>
      <c r="H987" s="276"/>
      <c r="I987" s="276"/>
      <c r="J987" s="276"/>
      <c r="K987" s="276"/>
      <c r="L987" s="276"/>
      <c r="M987" s="276"/>
      <c r="N987" s="276"/>
      <c r="O987" s="276"/>
      <c r="P987" s="276"/>
      <c r="Q987" s="276"/>
      <c r="R987" s="276"/>
      <c r="S987" s="276"/>
      <c r="T987" s="276"/>
      <c r="U987" s="276"/>
      <c r="V987" s="276"/>
      <c r="W987" s="276"/>
      <c r="X987" s="276"/>
      <c r="Y987" s="276"/>
      <c r="Z987" s="276"/>
    </row>
    <row r="988">
      <c r="A988" s="276"/>
      <c r="B988" s="276"/>
      <c r="C988" s="276"/>
      <c r="D988" s="276"/>
      <c r="E988" s="276"/>
      <c r="F988" s="276"/>
      <c r="G988" s="276"/>
      <c r="H988" s="276"/>
      <c r="I988" s="276"/>
      <c r="J988" s="276"/>
      <c r="K988" s="276"/>
      <c r="L988" s="276"/>
      <c r="M988" s="276"/>
      <c r="N988" s="276"/>
      <c r="O988" s="276"/>
      <c r="P988" s="276"/>
      <c r="Q988" s="276"/>
      <c r="R988" s="276"/>
      <c r="S988" s="276"/>
      <c r="T988" s="276"/>
      <c r="U988" s="276"/>
      <c r="V988" s="276"/>
      <c r="W988" s="276"/>
      <c r="X988" s="276"/>
      <c r="Y988" s="276"/>
      <c r="Z988" s="276"/>
    </row>
    <row r="989">
      <c r="A989" s="276"/>
      <c r="B989" s="276"/>
      <c r="C989" s="276"/>
      <c r="D989" s="276"/>
      <c r="E989" s="276"/>
      <c r="F989" s="276"/>
      <c r="G989" s="276"/>
      <c r="H989" s="276"/>
      <c r="I989" s="276"/>
      <c r="J989" s="276"/>
      <c r="K989" s="276"/>
      <c r="L989" s="276"/>
      <c r="M989" s="276"/>
      <c r="N989" s="276"/>
      <c r="O989" s="276"/>
      <c r="P989" s="276"/>
      <c r="Q989" s="276"/>
      <c r="R989" s="276"/>
      <c r="S989" s="276"/>
      <c r="T989" s="276"/>
      <c r="U989" s="276"/>
      <c r="V989" s="276"/>
      <c r="W989" s="276"/>
      <c r="X989" s="276"/>
      <c r="Y989" s="276"/>
      <c r="Z989" s="276"/>
    </row>
    <row r="990">
      <c r="A990" s="276"/>
      <c r="B990" s="276"/>
      <c r="C990" s="276"/>
      <c r="D990" s="276"/>
      <c r="E990" s="276"/>
      <c r="F990" s="276"/>
      <c r="G990" s="276"/>
      <c r="H990" s="276"/>
      <c r="I990" s="276"/>
      <c r="J990" s="276"/>
      <c r="K990" s="276"/>
      <c r="L990" s="276"/>
      <c r="M990" s="276"/>
      <c r="N990" s="276"/>
      <c r="O990" s="276"/>
      <c r="P990" s="276"/>
      <c r="Q990" s="276"/>
      <c r="R990" s="276"/>
      <c r="S990" s="276"/>
      <c r="T990" s="276"/>
      <c r="U990" s="276"/>
      <c r="V990" s="276"/>
      <c r="W990" s="276"/>
      <c r="X990" s="276"/>
      <c r="Y990" s="276"/>
      <c r="Z990" s="276"/>
    </row>
    <row r="991">
      <c r="A991" s="276"/>
      <c r="B991" s="276"/>
      <c r="C991" s="276"/>
      <c r="D991" s="276"/>
      <c r="E991" s="276"/>
      <c r="F991" s="276"/>
      <c r="G991" s="276"/>
      <c r="H991" s="276"/>
      <c r="I991" s="276"/>
      <c r="J991" s="276"/>
      <c r="K991" s="276"/>
      <c r="L991" s="276"/>
      <c r="M991" s="276"/>
      <c r="N991" s="276"/>
      <c r="O991" s="276"/>
      <c r="P991" s="276"/>
      <c r="Q991" s="276"/>
      <c r="R991" s="276"/>
      <c r="S991" s="276"/>
      <c r="T991" s="276"/>
      <c r="U991" s="276"/>
      <c r="V991" s="276"/>
      <c r="W991" s="276"/>
      <c r="X991" s="276"/>
      <c r="Y991" s="276"/>
      <c r="Z991" s="276"/>
    </row>
    <row r="992">
      <c r="A992" s="276"/>
      <c r="B992" s="276"/>
      <c r="C992" s="276"/>
      <c r="D992" s="276"/>
      <c r="E992" s="276"/>
      <c r="F992" s="276"/>
      <c r="G992" s="276"/>
      <c r="H992" s="276"/>
      <c r="I992" s="276"/>
      <c r="J992" s="276"/>
      <c r="K992" s="276"/>
      <c r="L992" s="276"/>
      <c r="M992" s="276"/>
      <c r="N992" s="276"/>
      <c r="O992" s="276"/>
      <c r="P992" s="276"/>
      <c r="Q992" s="276"/>
      <c r="R992" s="276"/>
      <c r="S992" s="276"/>
      <c r="T992" s="276"/>
      <c r="U992" s="276"/>
      <c r="V992" s="276"/>
      <c r="W992" s="276"/>
      <c r="X992" s="276"/>
      <c r="Y992" s="276"/>
      <c r="Z992" s="276"/>
    </row>
    <row r="993">
      <c r="A993" s="276"/>
      <c r="B993" s="276"/>
      <c r="C993" s="276"/>
      <c r="D993" s="276"/>
      <c r="E993" s="276"/>
      <c r="F993" s="276"/>
      <c r="G993" s="276"/>
      <c r="H993" s="276"/>
      <c r="I993" s="276"/>
      <c r="J993" s="276"/>
      <c r="K993" s="276"/>
      <c r="L993" s="276"/>
      <c r="M993" s="276"/>
      <c r="N993" s="276"/>
      <c r="O993" s="276"/>
      <c r="P993" s="276"/>
      <c r="Q993" s="276"/>
      <c r="R993" s="276"/>
      <c r="S993" s="276"/>
      <c r="T993" s="276"/>
      <c r="U993" s="276"/>
      <c r="V993" s="276"/>
      <c r="W993" s="276"/>
      <c r="X993" s="276"/>
      <c r="Y993" s="276"/>
      <c r="Z993" s="276"/>
    </row>
    <row r="994">
      <c r="A994" s="276"/>
      <c r="B994" s="276"/>
      <c r="C994" s="276"/>
      <c r="D994" s="276"/>
      <c r="E994" s="276"/>
      <c r="F994" s="276"/>
      <c r="G994" s="276"/>
      <c r="H994" s="276"/>
      <c r="I994" s="276"/>
      <c r="J994" s="276"/>
      <c r="K994" s="276"/>
      <c r="L994" s="276"/>
      <c r="M994" s="276"/>
      <c r="N994" s="276"/>
      <c r="O994" s="276"/>
      <c r="P994" s="276"/>
      <c r="Q994" s="276"/>
      <c r="R994" s="276"/>
      <c r="S994" s="276"/>
      <c r="T994" s="276"/>
      <c r="U994" s="276"/>
      <c r="V994" s="276"/>
      <c r="W994" s="276"/>
      <c r="X994" s="276"/>
      <c r="Y994" s="276"/>
      <c r="Z994" s="276"/>
    </row>
    <row r="995">
      <c r="A995" s="276"/>
      <c r="B995" s="276"/>
      <c r="C995" s="276"/>
      <c r="D995" s="276"/>
      <c r="E995" s="276"/>
      <c r="F995" s="276"/>
      <c r="G995" s="276"/>
      <c r="H995" s="276"/>
      <c r="I995" s="276"/>
      <c r="J995" s="276"/>
      <c r="K995" s="276"/>
      <c r="L995" s="276"/>
      <c r="M995" s="276"/>
      <c r="N995" s="276"/>
      <c r="O995" s="276"/>
      <c r="P995" s="276"/>
      <c r="Q995" s="276"/>
      <c r="R995" s="276"/>
      <c r="S995" s="276"/>
      <c r="T995" s="276"/>
      <c r="U995" s="276"/>
      <c r="V995" s="276"/>
      <c r="W995" s="276"/>
      <c r="X995" s="276"/>
      <c r="Y995" s="276"/>
      <c r="Z995" s="276"/>
    </row>
    <row r="996">
      <c r="A996" s="276"/>
      <c r="B996" s="276"/>
      <c r="C996" s="276"/>
      <c r="D996" s="276"/>
      <c r="E996" s="276"/>
      <c r="F996" s="276"/>
      <c r="G996" s="276"/>
      <c r="H996" s="276"/>
      <c r="I996" s="276"/>
      <c r="J996" s="276"/>
      <c r="K996" s="276"/>
      <c r="L996" s="276"/>
      <c r="M996" s="276"/>
      <c r="N996" s="276"/>
      <c r="O996" s="276"/>
      <c r="P996" s="276"/>
      <c r="Q996" s="276"/>
      <c r="R996" s="276"/>
      <c r="S996" s="276"/>
      <c r="T996" s="276"/>
      <c r="U996" s="276"/>
      <c r="V996" s="276"/>
      <c r="W996" s="276"/>
      <c r="X996" s="276"/>
      <c r="Y996" s="276"/>
      <c r="Z996" s="276"/>
    </row>
  </sheetData>
  <mergeCells count="32">
    <mergeCell ref="D7:F7"/>
    <mergeCell ref="B11:F11"/>
    <mergeCell ref="B16:F1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B26:F26"/>
    <mergeCell ref="B27:F27"/>
    <mergeCell ref="B28:F28"/>
    <mergeCell ref="B29:F29"/>
    <mergeCell ref="B30:F30"/>
    <mergeCell ref="B31:F31"/>
    <mergeCell ref="B32:F32"/>
    <mergeCell ref="B33:F33"/>
    <mergeCell ref="B34:F34"/>
    <mergeCell ref="I42:I43"/>
    <mergeCell ref="H44:I44"/>
    <mergeCell ref="H45:I45"/>
    <mergeCell ref="H46:I46"/>
    <mergeCell ref="B35:F35"/>
    <mergeCell ref="B36:F36"/>
    <mergeCell ref="B37:F37"/>
    <mergeCell ref="B38:F38"/>
    <mergeCell ref="B39:F39"/>
    <mergeCell ref="A42:F43"/>
    <mergeCell ref="G42:H43"/>
  </mergeCells>
  <drawing r:id="rId1"/>
</worksheet>
</file>